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updateLinks="never" defaultThemeVersion="124226"/>
  <bookViews>
    <workbookView xWindow="0" yWindow="45" windowWidth="28755" windowHeight="14115" tabRatio="825"/>
  </bookViews>
  <sheets>
    <sheet name="Obsah" sheetId="1" r:id="rId1"/>
    <sheet name="Stavba kogenerace" sheetId="121" r:id="rId2"/>
    <sheet name="Stavba VS A" sheetId="5" r:id="rId3"/>
    <sheet name="Stavba VS B" sheetId="6" r:id="rId4"/>
    <sheet name="Stavba VS C" sheetId="7" r:id="rId5"/>
    <sheet name="Stavba VS D" sheetId="8" r:id="rId6"/>
    <sheet name="Stavba VS E" sheetId="9" r:id="rId7"/>
    <sheet name="Stavba VS F" sheetId="10" r:id="rId8"/>
    <sheet name="Stavba VS G" sheetId="12" r:id="rId9"/>
    <sheet name="Stavba VS H" sheetId="11" r:id="rId10"/>
    <sheet name="Stavba VS J" sheetId="13" r:id="rId11"/>
    <sheet name="Stavba teplovod A" sheetId="115" r:id="rId12"/>
    <sheet name="Stavba Tepl B" sheetId="14" r:id="rId13"/>
    <sheet name="Stavba příp VS A" sheetId="16" r:id="rId14"/>
    <sheet name="Stavba příp VS B" sheetId="17" r:id="rId15"/>
    <sheet name="Stavba příp VS C" sheetId="18" r:id="rId16"/>
    <sheet name="Stavba příp VS D" sheetId="19" r:id="rId17"/>
    <sheet name="Stavba příp VS E" sheetId="20" r:id="rId18"/>
    <sheet name="Stavba příp VS F" sheetId="21" r:id="rId19"/>
    <sheet name="Stavba příp VS G" sheetId="22" r:id="rId20"/>
    <sheet name="Stavba příp VS H" sheetId="23" r:id="rId21"/>
    <sheet name="Stavba teplovodu demontaze" sheetId="122" r:id="rId22"/>
    <sheet name="Stavba plyn KO KGJ" sheetId="25" r:id="rId23"/>
    <sheet name="Stavba Kotelna 1" sheetId="26" r:id="rId24"/>
    <sheet name="Stavba Kotelna 2" sheetId="27" r:id="rId25"/>
    <sheet name="Stavba Zem práce kotelna 2" sheetId="28" r:id="rId26"/>
    <sheet name="Stavba kotelna 3" sheetId="29" r:id="rId27"/>
    <sheet name="Stavba zem práce kotelna 3" sheetId="30" r:id="rId28"/>
    <sheet name="Stavba kotelna 4" sheetId="31" r:id="rId29"/>
    <sheet name="Stavba plynovod" sheetId="32" r:id="rId30"/>
    <sheet name="EL Rekapitulace KO KGJ" sheetId="36" r:id="rId31"/>
    <sheet name="EL Zakazka KO KGJ" sheetId="35" r:id="rId32"/>
    <sheet name="MaR Rekapitulace KO KGJ" sheetId="38" r:id="rId33"/>
    <sheet name="MaR Zakazka KO KGJ" sheetId="37" r:id="rId34"/>
    <sheet name="EL Rekapitulace VS A" sheetId="40" r:id="rId35"/>
    <sheet name="EL Zakazka VS A" sheetId="39" r:id="rId36"/>
    <sheet name="EL Rekapitulace VS B" sheetId="42" r:id="rId37"/>
    <sheet name="EL Zakazka VS B" sheetId="41" r:id="rId38"/>
    <sheet name="EL Rekapitulace VS C" sheetId="44" r:id="rId39"/>
    <sheet name="EL Zakazka VS C" sheetId="43" r:id="rId40"/>
    <sheet name="EL Rekapitulace VS D" sheetId="46" r:id="rId41"/>
    <sheet name="EL Zakazka VS D" sheetId="45" r:id="rId42"/>
    <sheet name="EL Rekapitulace VS E" sheetId="48" r:id="rId43"/>
    <sheet name="EL Zakazka VS E" sheetId="47" r:id="rId44"/>
    <sheet name="EL Rekapitulace VS F" sheetId="50" r:id="rId45"/>
    <sheet name="EL Zakazka VS F" sheetId="49" r:id="rId46"/>
    <sheet name="EL Rekapitulace VS G" sheetId="52" r:id="rId47"/>
    <sheet name="EL Zakazka VS G" sheetId="51" r:id="rId48"/>
    <sheet name="EL Rekapitulace VS H" sheetId="54" r:id="rId49"/>
    <sheet name="EL Zakazka VS H" sheetId="53" r:id="rId50"/>
    <sheet name="EL Rekapitulace VS J" sheetId="56" r:id="rId51"/>
    <sheet name="EL Zakazka VS J" sheetId="55" r:id="rId52"/>
    <sheet name="EL Rekapitulace teplovod" sheetId="58" r:id="rId53"/>
    <sheet name="EL Zakazka teplovod" sheetId="57" r:id="rId54"/>
    <sheet name="EL Rekapitulace plynovod" sheetId="60" r:id="rId55"/>
    <sheet name="EL Zakazka plynovod" sheetId="59" r:id="rId56"/>
    <sheet name="EL Rekapitulace kotelna 1" sheetId="62" r:id="rId57"/>
    <sheet name="EL Zakazka kotelna 1" sheetId="61" r:id="rId58"/>
    <sheet name="EL Rekapitulace kotelna 2" sheetId="64" r:id="rId59"/>
    <sheet name="EL Zakazka kotelna 2" sheetId="63" r:id="rId60"/>
    <sheet name="EL Rekapitulace kotelna 3" sheetId="66" r:id="rId61"/>
    <sheet name="EL Zakazka kotelna 3" sheetId="65" r:id="rId62"/>
    <sheet name="EL Rekapitulace kotelna 4" sheetId="68" r:id="rId63"/>
    <sheet name="EL Zakazka kotelna 4" sheetId="67" r:id="rId64"/>
    <sheet name="Plyn Rekapitulace KO KGJ" sheetId="70" r:id="rId65"/>
    <sheet name="Plyn Zakazka KO KGJ" sheetId="69" r:id="rId66"/>
    <sheet name="Plyn Rekapitulace přípojka KGJ" sheetId="72" r:id="rId67"/>
    <sheet name="Plyn Zakazka přípojka KGJ" sheetId="71" r:id="rId68"/>
    <sheet name="Plyn Rekapitulace kotelna 1" sheetId="74" r:id="rId69"/>
    <sheet name="Plyn Zakazka kotelna 1" sheetId="73" r:id="rId70"/>
    <sheet name="Plyn Rekapitulace kotelna 2" sheetId="76" r:id="rId71"/>
    <sheet name="Plyn Zakazka kotelna 2" sheetId="75" r:id="rId72"/>
    <sheet name="Plyn Rekapitulace kotelna 3" sheetId="78" r:id="rId73"/>
    <sheet name="Plyn Zakazka kotelna 3" sheetId="77" r:id="rId74"/>
    <sheet name="Plyn Rekapitulace kotelna 4" sheetId="80" r:id="rId75"/>
    <sheet name="Plyn Zakazka kotelna 4" sheetId="79" r:id="rId76"/>
    <sheet name="Plyn Rekapitulace plynovod" sheetId="82" r:id="rId77"/>
    <sheet name="Plyn Zakazka plynovod" sheetId="81" r:id="rId78"/>
    <sheet name="KGJ Rekapitulace technologie" sheetId="120" r:id="rId79"/>
    <sheet name="KGJ Zakazka technologie" sheetId="119" r:id="rId80"/>
    <sheet name="KGJ Rekapitulace VZT" sheetId="84" r:id="rId81"/>
    <sheet name="KGJ Zakazka VZT" sheetId="83" r:id="rId82"/>
    <sheet name="UT VS A primární část" sheetId="93" r:id="rId83"/>
    <sheet name="UT VS A sekundární část" sheetId="105" r:id="rId84"/>
    <sheet name="UT VS B primární část" sheetId="94" r:id="rId85"/>
    <sheet name="UT VS B sekundární část" sheetId="106" r:id="rId86"/>
    <sheet name="UT VS C primární část" sheetId="95" r:id="rId87"/>
    <sheet name="UT VS C sekundární část" sheetId="107" r:id="rId88"/>
    <sheet name="UT VS D primární část" sheetId="96" r:id="rId89"/>
    <sheet name="UT VS D sekundární část" sheetId="108" r:id="rId90"/>
    <sheet name="UT VS E primární část" sheetId="97" r:id="rId91"/>
    <sheet name="UT VS E sekundární část" sheetId="109" r:id="rId92"/>
    <sheet name="UT VS F primární část" sheetId="98" r:id="rId93"/>
    <sheet name="UT VS F sekundární část" sheetId="116" r:id="rId94"/>
    <sheet name="UT VS G primární část" sheetId="99" r:id="rId95"/>
    <sheet name="UT VS G sekundární část" sheetId="110" r:id="rId96"/>
    <sheet name="UT VS H primární část" sheetId="100" r:id="rId97"/>
    <sheet name="UT VS H sekundární část" sheetId="117" r:id="rId98"/>
    <sheet name="UT VS J primární část" sheetId="101" r:id="rId99"/>
    <sheet name="UT VS J sekundární část" sheetId="118" r:id="rId100"/>
    <sheet name="UT Rekapitulace teplovo 2" sheetId="123" r:id="rId101"/>
    <sheet name="UT Zakazka Teplovo 2" sheetId="124" r:id="rId102"/>
    <sheet name="UT Rekapitulace kotelna 1" sheetId="86" r:id="rId103"/>
    <sheet name="UT Zakazka kotelna 1" sheetId="85" r:id="rId104"/>
    <sheet name="UT Rekapitulace kotelna 2" sheetId="88" r:id="rId105"/>
    <sheet name="UT Zakazka kotelna 2" sheetId="87" r:id="rId106"/>
    <sheet name="UT Rekapitulace kotelna 3" sheetId="90" r:id="rId107"/>
    <sheet name="UT Zakazka kotelna 3" sheetId="89" r:id="rId108"/>
    <sheet name="UT Rekapitulace kotelna 4" sheetId="92" r:id="rId109"/>
    <sheet name="UT Zakazka kotelna 4" sheetId="91" r:id="rId110"/>
    <sheet name="DIO" sheetId="102" r:id="rId111"/>
    <sheet name="ZOV Rekapitulace" sheetId="112" r:id="rId112"/>
    <sheet name="ZOV zakázka" sheetId="111" r:id="rId113"/>
    <sheet name="ON Rekapitulace" sheetId="114" r:id="rId114"/>
    <sheet name="ON Zakazka" sheetId="113" r:id="rId115"/>
  </sheets>
  <externalReferences>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s>
  <definedNames>
    <definedName name="__CENA__" localSheetId="31">'EL Zakazka KO KGJ'!$P$10:$P$199</definedName>
    <definedName name="__CENA__" localSheetId="57">'EL Zakazka kotelna 1'!$O$10:$O$66</definedName>
    <definedName name="__CENA__" localSheetId="59">'EL Zakazka kotelna 2'!$O$10:$O$71</definedName>
    <definedName name="__CENA__" localSheetId="61">'EL Zakazka kotelna 3'!$O$10:$O$70</definedName>
    <definedName name="__CENA__" localSheetId="63">'EL Zakazka kotelna 4'!$O$10:$O$74</definedName>
    <definedName name="__CENA__" localSheetId="55">'EL Zakazka plynovod'!$O$9:$O$49</definedName>
    <definedName name="__CENA__" localSheetId="53">'EL Zakazka teplovod'!$O$10:$O$54</definedName>
    <definedName name="__CENA__" localSheetId="37">'EL Zakazka VS B'!$O$10:$O$50</definedName>
    <definedName name="__CENA__" localSheetId="78">[1]Zakazka!$M$12:$M$1238</definedName>
    <definedName name="__CENA__" localSheetId="80">[2]Zakazka!$M$11:$M$126</definedName>
    <definedName name="__CENA__" localSheetId="79">'KGJ Zakazka technologie'!$M$12:$M$1239</definedName>
    <definedName name="__CENA__" localSheetId="81">'KGJ Zakazka VZT'!$M$11:$M$126</definedName>
    <definedName name="__CENA__" localSheetId="33">'MaR Zakazka KO KGJ'!$O$9:$O$89</definedName>
    <definedName name="__CENA__" localSheetId="114">'ON Zakazka'!$N$8:$N$50</definedName>
    <definedName name="__CENA__" localSheetId="65">'Plyn Zakazka KO KGJ'!$O$10:$O$73</definedName>
    <definedName name="__CENA__" localSheetId="69">'Plyn Zakazka kotelna 1'!$O$10:$O$52</definedName>
    <definedName name="__CENA__" localSheetId="71">'Plyn Zakazka kotelna 2'!$O$10:$O$54</definedName>
    <definedName name="__CENA__" localSheetId="73">'Plyn Zakazka kotelna 3'!$O$10:$O$61</definedName>
    <definedName name="__CENA__" localSheetId="75">'Plyn Zakazka kotelna 4'!$O$10:$O$56</definedName>
    <definedName name="__CENA__" localSheetId="77">'Plyn Zakazka plynovod'!$O$10:$O$51</definedName>
    <definedName name="__CENA__" localSheetId="67">'Plyn Zakazka přípojka KGJ'!$O$10:$O$35</definedName>
    <definedName name="__CENA__" localSheetId="102">[3]Zakazka!$M$11:$M$165</definedName>
    <definedName name="__CENA__" localSheetId="104">[4]Zakazka!$M$11:$M$155</definedName>
    <definedName name="__CENA__" localSheetId="106">[5]Zakazka!$M$11:$M$197</definedName>
    <definedName name="__CENA__" localSheetId="108">[6]Zakazka!$M$11:$M$190</definedName>
    <definedName name="__CENA__" localSheetId="100">[7]Zakazka!$M$12:$M$80</definedName>
    <definedName name="__CENA__" localSheetId="103">'UT Zakazka kotelna 1'!$M$11:$M$165</definedName>
    <definedName name="__CENA__" localSheetId="105">'UT Zakazka kotelna 2'!$M$11:$M$155</definedName>
    <definedName name="__CENA__" localSheetId="107">'UT Zakazka kotelna 3'!$M$11:$M$197</definedName>
    <definedName name="__CENA__" localSheetId="109">'UT Zakazka kotelna 4'!$M$11:$M$190</definedName>
    <definedName name="__CENA__" localSheetId="101">'UT Zakazka Teplovo 2'!$M$12:$M$80</definedName>
    <definedName name="__CENA__" localSheetId="111">#REF!</definedName>
    <definedName name="__CENA__" localSheetId="112">#REF!</definedName>
    <definedName name="__CENA__">#REF!</definedName>
    <definedName name="__MAIN__" localSheetId="31">'EL Zakazka KO KGJ'!$F$1:$CO$199</definedName>
    <definedName name="__MAIN__" localSheetId="57">'EL Zakazka kotelna 1'!$F$6:$CP$66</definedName>
    <definedName name="__MAIN__" localSheetId="59">'EL Zakazka kotelna 2'!$F$1:$CQ$71</definedName>
    <definedName name="__MAIN__" localSheetId="61">'EL Zakazka kotelna 3'!$F$1:$CQ$70</definedName>
    <definedName name="__MAIN__" localSheetId="63">'EL Zakazka kotelna 4'!$F$1:$CJ$74</definedName>
    <definedName name="__MAIN__" localSheetId="55">'EL Zakazka plynovod'!$F$1:$CB$49</definedName>
    <definedName name="__MAIN__" localSheetId="53">'EL Zakazka teplovod'!$F$1:$CV$54</definedName>
    <definedName name="__MAIN__" localSheetId="37">'EL Zakazka VS B'!$F$1:$CW$50</definedName>
    <definedName name="__MAIN__" localSheetId="79">'KGJ Zakazka technologie'!$F$1:$N$1240</definedName>
    <definedName name="__MAIN__" localSheetId="81">'KGJ Zakazka VZT'!$F$6:$M$126</definedName>
    <definedName name="__MAIN__" localSheetId="33">'MaR Zakazka KO KGJ'!$F$5:$CV$89</definedName>
    <definedName name="__MAIN__" localSheetId="114">'ON Zakazka'!$F$4:$CY$50</definedName>
    <definedName name="__MAIN__" localSheetId="65">'Plyn Zakazka KO KGJ'!$F$6:$CZ$72</definedName>
    <definedName name="__MAIN__" localSheetId="69">'Plyn Zakazka kotelna 1'!$F$1:$CR$51</definedName>
    <definedName name="__MAIN__" localSheetId="71">'Plyn Zakazka kotelna 2'!$F$6:$CZ$53</definedName>
    <definedName name="__MAIN__" localSheetId="73">'Plyn Zakazka kotelna 3'!$F$1:$CX$60</definedName>
    <definedName name="__MAIN__" localSheetId="75">'Plyn Zakazka kotelna 4'!$F$1:$CZ$55</definedName>
    <definedName name="__MAIN__" localSheetId="77">'Plyn Zakazka plynovod'!$F$6:$CZ$50</definedName>
    <definedName name="__MAIN__" localSheetId="67">'Plyn Zakazka přípojka KGJ'!$F$1:$CZ$34</definedName>
    <definedName name="__MAIN__" localSheetId="103">'UT Zakazka kotelna 1'!$F$1:$M$165</definedName>
    <definedName name="__MAIN__" localSheetId="105">'UT Zakazka kotelna 2'!$F$6:$M$155</definedName>
    <definedName name="__MAIN__" localSheetId="107">'UT Zakazka kotelna 3'!$F$6:$M$197</definedName>
    <definedName name="__MAIN__" localSheetId="109">'UT Zakazka kotelna 4'!$F$6:$M$190</definedName>
    <definedName name="__MAIN__" localSheetId="101">'UT Zakazka Teplovo 2'!$F$1:$M$3222</definedName>
    <definedName name="__MAIN__" localSheetId="111">#REF!</definedName>
    <definedName name="__MAIN__" localSheetId="112">#REF!</definedName>
    <definedName name="__MAIN__">#REF!</definedName>
    <definedName name="__MAIN2__" localSheetId="30">'EL Rekapitulace KO KGJ'!$B$1:$E$24</definedName>
    <definedName name="__MAIN2__" localSheetId="56">'EL Rekapitulace kotelna 1'!$B$1:$E$19</definedName>
    <definedName name="__MAIN2__" localSheetId="58">'EL Rekapitulace kotelna 2'!$B$1:$E$19</definedName>
    <definedName name="__MAIN2__" localSheetId="60">'EL Rekapitulace kotelna 3'!$B$1:$E$19</definedName>
    <definedName name="__MAIN2__" localSheetId="62">'EL Rekapitulace kotelna 4'!$B$1:$E$19</definedName>
    <definedName name="__MAIN2__" localSheetId="54">'EL Rekapitulace plynovod'!$B$1:$E$17</definedName>
    <definedName name="__MAIN2__" localSheetId="52">'EL Rekapitulace teplovod'!$B$1:$E$19</definedName>
    <definedName name="__MAIN2__" localSheetId="34">'EL Rekapitulace VS A'!$B$1:$E$16</definedName>
    <definedName name="__MAIN2__" localSheetId="36">'EL Rekapitulace VS B'!$B$1:$E$16</definedName>
    <definedName name="__MAIN2__" localSheetId="38">'EL Rekapitulace VS C'!$B$1:$E$16</definedName>
    <definedName name="__MAIN2__" localSheetId="40">'EL Rekapitulace VS D'!$B$1:$E$16</definedName>
    <definedName name="__MAIN2__" localSheetId="42">'EL Rekapitulace VS E'!$B$1:$E$17</definedName>
    <definedName name="__MAIN2__" localSheetId="44">'EL Rekapitulace VS F'!$B$1:$E$16</definedName>
    <definedName name="__MAIN2__" localSheetId="46">'EL Rekapitulace VS G'!$B$1:$E$17</definedName>
    <definedName name="__MAIN2__" localSheetId="48">'EL Rekapitulace VS H'!$B$1:$E$17</definedName>
    <definedName name="__MAIN2__" localSheetId="50">'EL Rekapitulace VS J'!$B$1:$E$15</definedName>
    <definedName name="__MAIN2__" localSheetId="31">#REF!</definedName>
    <definedName name="__MAIN2__" localSheetId="57">#REF!</definedName>
    <definedName name="__MAIN2__" localSheetId="59">#REF!</definedName>
    <definedName name="__MAIN2__" localSheetId="61">#REF!</definedName>
    <definedName name="__MAIN2__" localSheetId="63">#REF!</definedName>
    <definedName name="__MAIN2__" localSheetId="55">#REF!</definedName>
    <definedName name="__MAIN2__" localSheetId="53">#REF!</definedName>
    <definedName name="__MAIN2__" localSheetId="35">#REF!</definedName>
    <definedName name="__MAIN2__" localSheetId="37">#REF!</definedName>
    <definedName name="__MAIN2__" localSheetId="39">#REF!</definedName>
    <definedName name="__MAIN2__" localSheetId="41">#REF!</definedName>
    <definedName name="__MAIN2__" localSheetId="43">#REF!</definedName>
    <definedName name="__MAIN2__" localSheetId="45">#REF!</definedName>
    <definedName name="__MAIN2__" localSheetId="47">#REF!</definedName>
    <definedName name="__MAIN2__" localSheetId="49">#REF!</definedName>
    <definedName name="__MAIN2__" localSheetId="51">#REF!</definedName>
    <definedName name="__MAIN2__" localSheetId="78">'KGJ Rekapitulace technologie'!$B$1:$E$50</definedName>
    <definedName name="__MAIN2__" localSheetId="80">'KGJ Rekapitulace VZT'!$B$1:$E$21</definedName>
    <definedName name="__MAIN2__" localSheetId="79">#REF!</definedName>
    <definedName name="__MAIN2__" localSheetId="81">#REF!</definedName>
    <definedName name="__MAIN2__" localSheetId="32">'MaR Rekapitulace KO KGJ'!$B$1:$E$31</definedName>
    <definedName name="__MAIN2__" localSheetId="33">#REF!</definedName>
    <definedName name="__MAIN2__" localSheetId="113">'ON Rekapitulace'!$B$1:$E$10</definedName>
    <definedName name="__MAIN2__" localSheetId="114">#REF!</definedName>
    <definedName name="__MAIN2__" localSheetId="64">'Plyn Rekapitulace KO KGJ'!$B$1:$E$16</definedName>
    <definedName name="__MAIN2__" localSheetId="68">'Plyn Rekapitulace kotelna 1'!$B$1:$E$16</definedName>
    <definedName name="__MAIN2__" localSheetId="70">'Plyn Rekapitulace kotelna 2'!$B$1:$E$16</definedName>
    <definedName name="__MAIN2__" localSheetId="72">'Plyn Rekapitulace kotelna 3'!$B$1:$E$16</definedName>
    <definedName name="__MAIN2__" localSheetId="74">'Plyn Rekapitulace kotelna 4'!$B$1:$D$16</definedName>
    <definedName name="__MAIN2__" localSheetId="76">'Plyn Rekapitulace plynovod'!$B$1:$E$14</definedName>
    <definedName name="__MAIN2__" localSheetId="66">'Plyn Rekapitulace přípojka KGJ'!$B$1:$E$15</definedName>
    <definedName name="__MAIN2__" localSheetId="65">#REF!</definedName>
    <definedName name="__MAIN2__" localSheetId="69">#REF!</definedName>
    <definedName name="__MAIN2__" localSheetId="71">#REF!</definedName>
    <definedName name="__MAIN2__" localSheetId="73">#REF!</definedName>
    <definedName name="__MAIN2__" localSheetId="75">#REF!</definedName>
    <definedName name="__MAIN2__" localSheetId="77">#REF!</definedName>
    <definedName name="__MAIN2__" localSheetId="67">#REF!</definedName>
    <definedName name="__MAIN2__" localSheetId="102">'UT Rekapitulace kotelna 1'!$B$6:$E$29</definedName>
    <definedName name="__MAIN2__" localSheetId="104">'UT Rekapitulace kotelna 2'!$B$6:$E$29</definedName>
    <definedName name="__MAIN2__" localSheetId="106">'UT Rekapitulace kotelna 3'!$B$6:$E$30</definedName>
    <definedName name="__MAIN2__" localSheetId="108">'UT Rekapitulace kotelna 4'!$B$6:$E$31</definedName>
    <definedName name="__MAIN2__" localSheetId="100">'UT Rekapitulace teplovo 2'!$B$1:$D$150</definedName>
    <definedName name="__MAIN2__" localSheetId="103">#REF!</definedName>
    <definedName name="__MAIN2__" localSheetId="105">#REF!</definedName>
    <definedName name="__MAIN2__" localSheetId="107">#REF!</definedName>
    <definedName name="__MAIN2__" localSheetId="109">#REF!</definedName>
    <definedName name="__MAIN2__" localSheetId="101">#REF!</definedName>
    <definedName name="__MAIN2__" localSheetId="111">'ZOV Rekapitulace'!$B$1:$E$11</definedName>
    <definedName name="__MAIN2__" localSheetId="112">#REF!</definedName>
    <definedName name="__MAIN2__">#REF!</definedName>
    <definedName name="__MAIN3__" localSheetId="30">#REF!</definedName>
    <definedName name="__MAIN3__" localSheetId="56">#REF!</definedName>
    <definedName name="__MAIN3__" localSheetId="58">#REF!</definedName>
    <definedName name="__MAIN3__" localSheetId="60">#REF!</definedName>
    <definedName name="__MAIN3__" localSheetId="62">#REF!</definedName>
    <definedName name="__MAIN3__" localSheetId="54">#REF!</definedName>
    <definedName name="__MAIN3__" localSheetId="52">#REF!</definedName>
    <definedName name="__MAIN3__" localSheetId="34">#REF!</definedName>
    <definedName name="__MAIN3__" localSheetId="36">#REF!</definedName>
    <definedName name="__MAIN3__" localSheetId="38">#REF!</definedName>
    <definedName name="__MAIN3__" localSheetId="40">#REF!</definedName>
    <definedName name="__MAIN3__" localSheetId="42">#REF!</definedName>
    <definedName name="__MAIN3__" localSheetId="44">#REF!</definedName>
    <definedName name="__MAIN3__" localSheetId="46">#REF!</definedName>
    <definedName name="__MAIN3__" localSheetId="48">#REF!</definedName>
    <definedName name="__MAIN3__" localSheetId="50">#REF!</definedName>
    <definedName name="__MAIN3__" localSheetId="31">#REF!</definedName>
    <definedName name="__MAIN3__" localSheetId="57">#REF!</definedName>
    <definedName name="__MAIN3__" localSheetId="59">#REF!</definedName>
    <definedName name="__MAIN3__" localSheetId="61">#REF!</definedName>
    <definedName name="__MAIN3__" localSheetId="63">#REF!</definedName>
    <definedName name="__MAIN3__" localSheetId="55">#REF!</definedName>
    <definedName name="__MAIN3__" localSheetId="53">#REF!</definedName>
    <definedName name="__MAIN3__" localSheetId="35">#REF!</definedName>
    <definedName name="__MAIN3__" localSheetId="37">#REF!</definedName>
    <definedName name="__MAIN3__" localSheetId="39">#REF!</definedName>
    <definedName name="__MAIN3__" localSheetId="41">#REF!</definedName>
    <definedName name="__MAIN3__" localSheetId="43">#REF!</definedName>
    <definedName name="__MAIN3__" localSheetId="45">#REF!</definedName>
    <definedName name="__MAIN3__" localSheetId="47">#REF!</definedName>
    <definedName name="__MAIN3__" localSheetId="49">#REF!</definedName>
    <definedName name="__MAIN3__" localSheetId="51">#REF!</definedName>
    <definedName name="__MAIN3__" localSheetId="78">#REF!</definedName>
    <definedName name="__MAIN3__" localSheetId="80">#REF!</definedName>
    <definedName name="__MAIN3__" localSheetId="79">#REF!</definedName>
    <definedName name="__MAIN3__" localSheetId="81">#REF!</definedName>
    <definedName name="__MAIN3__" localSheetId="32">#REF!</definedName>
    <definedName name="__MAIN3__" localSheetId="33">#REF!</definedName>
    <definedName name="__MAIN3__" localSheetId="113">#REF!</definedName>
    <definedName name="__MAIN3__" localSheetId="114">#REF!</definedName>
    <definedName name="__MAIN3__" localSheetId="64">#REF!</definedName>
    <definedName name="__MAIN3__" localSheetId="68">#REF!</definedName>
    <definedName name="__MAIN3__" localSheetId="70">#REF!</definedName>
    <definedName name="__MAIN3__" localSheetId="72">#REF!</definedName>
    <definedName name="__MAIN3__" localSheetId="74">#REF!</definedName>
    <definedName name="__MAIN3__" localSheetId="76">#REF!</definedName>
    <definedName name="__MAIN3__" localSheetId="66">#REF!</definedName>
    <definedName name="__MAIN3__" localSheetId="65">#REF!</definedName>
    <definedName name="__MAIN3__" localSheetId="69">#REF!</definedName>
    <definedName name="__MAIN3__" localSheetId="71">#REF!</definedName>
    <definedName name="__MAIN3__" localSheetId="73">#REF!</definedName>
    <definedName name="__MAIN3__" localSheetId="75">#REF!</definedName>
    <definedName name="__MAIN3__" localSheetId="77">#REF!</definedName>
    <definedName name="__MAIN3__" localSheetId="67">#REF!</definedName>
    <definedName name="__MAIN3__" localSheetId="102">#REF!</definedName>
    <definedName name="__MAIN3__" localSheetId="104">#REF!</definedName>
    <definedName name="__MAIN3__" localSheetId="106">#REF!</definedName>
    <definedName name="__MAIN3__" localSheetId="108">#REF!</definedName>
    <definedName name="__MAIN3__" localSheetId="103">#REF!</definedName>
    <definedName name="__MAIN3__" localSheetId="105">#REF!</definedName>
    <definedName name="__MAIN3__" localSheetId="107">#REF!</definedName>
    <definedName name="__MAIN3__" localSheetId="109">#REF!</definedName>
    <definedName name="__MAIN3__" localSheetId="111">#REF!</definedName>
    <definedName name="__MAIN3__" localSheetId="112">#REF!</definedName>
    <definedName name="__MAIN3__">#REF!</definedName>
    <definedName name="__SAZBA__" localSheetId="30">[8]Zakazka!#REF!</definedName>
    <definedName name="__SAZBA__" localSheetId="56">[9]Zakazka!#REF!</definedName>
    <definedName name="__SAZBA__" localSheetId="58">[10]Zakazka!#REF!</definedName>
    <definedName name="__SAZBA__" localSheetId="60">[11]Zakazka!#REF!</definedName>
    <definedName name="__SAZBA__" localSheetId="62">[12]Zakazka!#REF!</definedName>
    <definedName name="__SAZBA__" localSheetId="54">[13]Zakazka!#REF!</definedName>
    <definedName name="__SAZBA__" localSheetId="52">[14]Zakazka!#REF!</definedName>
    <definedName name="__SAZBA__" localSheetId="34">'[15]Zakazka VS B'!#REF!</definedName>
    <definedName name="__SAZBA__" localSheetId="36">'[15]Zakazka VS B'!#REF!</definedName>
    <definedName name="__SAZBA__" localSheetId="38">'[15]Zakazka VS B'!#REF!</definedName>
    <definedName name="__SAZBA__" localSheetId="40">'[15]Zakazka VS B'!#REF!</definedName>
    <definedName name="__SAZBA__" localSheetId="42">'[15]Zakazka VS B'!#REF!</definedName>
    <definedName name="__SAZBA__" localSheetId="44">'[15]Zakazka VS B'!#REF!</definedName>
    <definedName name="__SAZBA__" localSheetId="46">'[15]Zakazka VS B'!#REF!</definedName>
    <definedName name="__SAZBA__" localSheetId="48">'[15]Zakazka VS B'!#REF!</definedName>
    <definedName name="__SAZBA__" localSheetId="50">'[15]Zakazka VS B'!#REF!</definedName>
    <definedName name="__SAZBA__" localSheetId="31">'EL Zakazka KO KGJ'!#REF!</definedName>
    <definedName name="__SAZBA__" localSheetId="57">'EL Zakazka kotelna 1'!#REF!</definedName>
    <definedName name="__SAZBA__" localSheetId="59">'EL Zakazka kotelna 2'!#REF!</definedName>
    <definedName name="__SAZBA__" localSheetId="61">'EL Zakazka kotelna 3'!#REF!</definedName>
    <definedName name="__SAZBA__" localSheetId="63">'EL Zakazka kotelna 4'!#REF!</definedName>
    <definedName name="__SAZBA__" localSheetId="55">'EL Zakazka plynovod'!#REF!</definedName>
    <definedName name="__SAZBA__" localSheetId="53">'EL Zakazka teplovod'!#REF!</definedName>
    <definedName name="__SAZBA__" localSheetId="35">'[15]Zakazka VS B'!#REF!</definedName>
    <definedName name="__SAZBA__" localSheetId="37">'EL Zakazka VS B'!#REF!</definedName>
    <definedName name="__SAZBA__" localSheetId="39">'[15]Zakazka VS B'!#REF!</definedName>
    <definedName name="__SAZBA__" localSheetId="41">'[15]Zakazka VS B'!#REF!</definedName>
    <definedName name="__SAZBA__" localSheetId="43">'[15]Zakazka VS B'!#REF!</definedName>
    <definedName name="__SAZBA__" localSheetId="45">'[15]Zakazka VS B'!#REF!</definedName>
    <definedName name="__SAZBA__" localSheetId="47">'[15]Zakazka VS B'!#REF!</definedName>
    <definedName name="__SAZBA__" localSheetId="49">'[15]Zakazka VS B'!#REF!</definedName>
    <definedName name="__SAZBA__" localSheetId="51">'[15]Zakazka VS B'!#REF!</definedName>
    <definedName name="__SAZBA__" localSheetId="78">[1]Zakazka!#REF!</definedName>
    <definedName name="__SAZBA__" localSheetId="80">[2]Zakazka!#REF!</definedName>
    <definedName name="__SAZBA__" localSheetId="79">'KGJ Zakazka technologie'!#REF!</definedName>
    <definedName name="__SAZBA__" localSheetId="81">'KGJ Zakazka VZT'!#REF!</definedName>
    <definedName name="__SAZBA__" localSheetId="32">[16]Zakazka!#REF!</definedName>
    <definedName name="__SAZBA__" localSheetId="33">'MaR Zakazka KO KGJ'!#REF!</definedName>
    <definedName name="__SAZBA__" localSheetId="113">[17]Zakazka!#REF!</definedName>
    <definedName name="__SAZBA__" localSheetId="114">'ON Zakazka'!#REF!</definedName>
    <definedName name="__SAZBA__" localSheetId="64">[18]Zakazka!#REF!</definedName>
    <definedName name="__SAZBA__" localSheetId="68">[19]Zakazka!#REF!</definedName>
    <definedName name="__SAZBA__" localSheetId="70">[20]Zakazka!#REF!</definedName>
    <definedName name="__SAZBA__" localSheetId="72">[21]Zakazka!#REF!</definedName>
    <definedName name="__SAZBA__" localSheetId="74">[22]Zakazka!#REF!</definedName>
    <definedName name="__SAZBA__" localSheetId="76">[23]Zakazka!#REF!</definedName>
    <definedName name="__SAZBA__" localSheetId="66">[24]Zakazka!#REF!</definedName>
    <definedName name="__SAZBA__" localSheetId="65">'Plyn Zakazka KO KGJ'!#REF!</definedName>
    <definedName name="__SAZBA__" localSheetId="69">'Plyn Zakazka kotelna 1'!#REF!</definedName>
    <definedName name="__SAZBA__" localSheetId="71">'Plyn Zakazka kotelna 2'!#REF!</definedName>
    <definedName name="__SAZBA__" localSheetId="73">'Plyn Zakazka kotelna 3'!#REF!</definedName>
    <definedName name="__SAZBA__" localSheetId="75">'Plyn Zakazka kotelna 4'!#REF!</definedName>
    <definedName name="__SAZBA__" localSheetId="77">'Plyn Zakazka plynovod'!#REF!</definedName>
    <definedName name="__SAZBA__" localSheetId="67">'Plyn Zakazka přípojka KGJ'!#REF!</definedName>
    <definedName name="__SAZBA__" localSheetId="102">[3]Zakazka!#REF!</definedName>
    <definedName name="__SAZBA__" localSheetId="104">[4]Zakazka!#REF!</definedName>
    <definedName name="__SAZBA__" localSheetId="106">[5]Zakazka!#REF!</definedName>
    <definedName name="__SAZBA__" localSheetId="108">[6]Zakazka!#REF!</definedName>
    <definedName name="__SAZBA__" localSheetId="100">[7]Zakazka!#REF!</definedName>
    <definedName name="__SAZBA__" localSheetId="103">'UT Zakazka kotelna 1'!#REF!</definedName>
    <definedName name="__SAZBA__" localSheetId="105">'UT Zakazka kotelna 2'!#REF!</definedName>
    <definedName name="__SAZBA__" localSheetId="107">'UT Zakazka kotelna 3'!#REF!</definedName>
    <definedName name="__SAZBA__" localSheetId="109">'UT Zakazka kotelna 4'!#REF!</definedName>
    <definedName name="__SAZBA__" localSheetId="101">'UT Zakazka Teplovo 2'!#REF!</definedName>
    <definedName name="__SAZBA__" localSheetId="111">#REF!</definedName>
    <definedName name="__SAZBA__" localSheetId="112">#REF!</definedName>
    <definedName name="__SAZBA__">#REF!</definedName>
    <definedName name="__T0__" localSheetId="31">'EL Zakazka KO KGJ'!$F$9:$S$199</definedName>
    <definedName name="__T0__" localSheetId="57">'EL Zakazka kotelna 1'!$F$9:$Q$66</definedName>
    <definedName name="__T0__" localSheetId="59">'EL Zakazka kotelna 2'!$F$9:$R$71</definedName>
    <definedName name="__T0__" localSheetId="61">'EL Zakazka kotelna 3'!$F$9:$R$70</definedName>
    <definedName name="__T0__" localSheetId="63">'EL Zakazka kotelna 4'!$F$9:$R$74</definedName>
    <definedName name="__T0__" localSheetId="55">'EL Zakazka plynovod'!$F$8:$R$49</definedName>
    <definedName name="__T0__" localSheetId="53">'EL Zakazka teplovod'!$F$9:$T$54</definedName>
    <definedName name="__T0__" localSheetId="37">'EL Zakazka VS B'!$F$9:$U$50</definedName>
    <definedName name="__T0__" localSheetId="79">'KGJ Zakazka technologie'!$F$9:$N$1240</definedName>
    <definedName name="__T0__" localSheetId="81">'KGJ Zakazka VZT'!$F$9:$M$126</definedName>
    <definedName name="__T0__" localSheetId="33">'MaR Zakazka KO KGJ'!$F$8:$T$89</definedName>
    <definedName name="__T0__" localSheetId="114">'ON Zakazka'!$F$7:$W$50</definedName>
    <definedName name="__T0__" localSheetId="65">'Plyn Zakazka KO KGJ'!$F$9:$X$72</definedName>
    <definedName name="__T0__" localSheetId="69">'Plyn Zakazka kotelna 1'!$F$9:$S$51</definedName>
    <definedName name="__T0__" localSheetId="71">'Plyn Zakazka kotelna 2'!$F$9:$X$53</definedName>
    <definedName name="__T0__" localSheetId="73">'Plyn Zakazka kotelna 3'!$F$9:$V$60</definedName>
    <definedName name="__T0__" localSheetId="75">'Plyn Zakazka kotelna 4'!$F$9:$X$55</definedName>
    <definedName name="__T0__" localSheetId="77">'Plyn Zakazka plynovod'!$F$9:$X$50</definedName>
    <definedName name="__T0__" localSheetId="67">'Plyn Zakazka přípojka KGJ'!$F$9:$X$34</definedName>
    <definedName name="__T0__" localSheetId="103">'UT Zakazka kotelna 1'!$F$9:$M$165</definedName>
    <definedName name="__T0__" localSheetId="105">'UT Zakazka kotelna 2'!$F$9:$M$155</definedName>
    <definedName name="__T0__" localSheetId="107">'UT Zakazka kotelna 3'!$F$9:$M$197</definedName>
    <definedName name="__T0__" localSheetId="109">'UT Zakazka kotelna 4'!$F$9:$M$190</definedName>
    <definedName name="__T0__" localSheetId="101">'UT Zakazka Teplovo 2'!$F$9:$M$3222</definedName>
    <definedName name="__T0__" localSheetId="111">#REF!</definedName>
    <definedName name="__T0__" localSheetId="112">#REF!</definedName>
    <definedName name="__T0__">#REF!</definedName>
    <definedName name="__T1__" localSheetId="54">[13]Zakazka!#REF!</definedName>
    <definedName name="__T1__" localSheetId="52">[14]Zakazka!#REF!</definedName>
    <definedName name="__T1__" localSheetId="34">'[15]Zakazka VS B'!#REF!</definedName>
    <definedName name="__T1__" localSheetId="36">'[15]Zakazka VS B'!#REF!</definedName>
    <definedName name="__T1__" localSheetId="38">'[15]Zakazka VS B'!#REF!</definedName>
    <definedName name="__T1__" localSheetId="40">'[15]Zakazka VS B'!#REF!</definedName>
    <definedName name="__T1__" localSheetId="42">'[15]Zakazka VS B'!#REF!</definedName>
    <definedName name="__T1__" localSheetId="44">'[15]Zakazka VS B'!#REF!</definedName>
    <definedName name="__T1__" localSheetId="46">'[15]Zakazka VS B'!#REF!</definedName>
    <definedName name="__T1__" localSheetId="48">'[15]Zakazka VS B'!#REF!</definedName>
    <definedName name="__T1__" localSheetId="50">'[15]Zakazka VS B'!#REF!</definedName>
    <definedName name="__T1__" localSheetId="31">'EL Zakazka KO KGJ'!$F$10:$S$19</definedName>
    <definedName name="__T1__" localSheetId="57">'EL Zakazka kotelna 1'!$F$10:$Q$15</definedName>
    <definedName name="__T1__" localSheetId="59">'EL Zakazka kotelna 2'!$F$10:$R$20</definedName>
    <definedName name="__T1__" localSheetId="61">'EL Zakazka kotelna 3'!$F$10:$R$19</definedName>
    <definedName name="__T1__" localSheetId="63">'EL Zakazka kotelna 4'!$F$10:$R$20</definedName>
    <definedName name="__T1__" localSheetId="55">'EL Zakazka plynovod'!#REF!</definedName>
    <definedName name="__T1__" localSheetId="53">'EL Zakazka teplovod'!#REF!</definedName>
    <definedName name="__T1__" localSheetId="35">'[15]Zakazka VS B'!#REF!</definedName>
    <definedName name="__T1__" localSheetId="37">'EL Zakazka VS B'!#REF!</definedName>
    <definedName name="__T1__" localSheetId="39">'[15]Zakazka VS B'!#REF!</definedName>
    <definedName name="__T1__" localSheetId="41">'[15]Zakazka VS B'!#REF!</definedName>
    <definedName name="__T1__" localSheetId="43">'[15]Zakazka VS B'!#REF!</definedName>
    <definedName name="__T1__" localSheetId="45">'[15]Zakazka VS B'!#REF!</definedName>
    <definedName name="__T1__" localSheetId="47">'[15]Zakazka VS B'!#REF!</definedName>
    <definedName name="__T1__" localSheetId="49">'[15]Zakazka VS B'!#REF!</definedName>
    <definedName name="__T1__" localSheetId="51">'[15]Zakazka VS B'!#REF!</definedName>
    <definedName name="__T1__" localSheetId="79">'KGJ Zakazka technologie'!$F$10:$N$1239</definedName>
    <definedName name="__T1__" localSheetId="81">'KGJ Zakazka VZT'!$F$10:$M$125</definedName>
    <definedName name="__T1__" localSheetId="33">'MaR Zakazka KO KGJ'!$F$9:$T$32</definedName>
    <definedName name="__T1__" localSheetId="114">'ON Zakazka'!$F$8:$W$50</definedName>
    <definedName name="__T1__" localSheetId="65">'Plyn Zakazka KO KGJ'!$F$10:$X$54</definedName>
    <definedName name="__T1__" localSheetId="69">'Plyn Zakazka kotelna 1'!$F$10:$S$36</definedName>
    <definedName name="__T1__" localSheetId="71">'Plyn Zakazka kotelna 2'!$F$10:$X$37</definedName>
    <definedName name="__T1__" localSheetId="73">'Plyn Zakazka kotelna 3'!$F$10:$V$44</definedName>
    <definedName name="__T1__" localSheetId="75">'Plyn Zakazka kotelna 4'!$F$10:$X$38</definedName>
    <definedName name="__T1__" localSheetId="77">'Plyn Zakazka plynovod'!$F$10:$X$39</definedName>
    <definedName name="__T1__" localSheetId="67">'Plyn Zakazka přípojka KGJ'!$F$10:$X$23</definedName>
    <definedName name="__T1__" localSheetId="103">'UT Zakazka kotelna 1'!$F$10:$M$164</definedName>
    <definedName name="__T1__" localSheetId="105">'UT Zakazka kotelna 2'!$F$10:$M$154</definedName>
    <definedName name="__T1__" localSheetId="107">'UT Zakazka kotelna 3'!$F$10:$M$196</definedName>
    <definedName name="__T1__" localSheetId="109">'UT Zakazka kotelna 4'!$F$10:$M$189</definedName>
    <definedName name="__T1__" localSheetId="101">'UT Zakazka Teplovo 2'!$F$10:$M$80</definedName>
    <definedName name="__T1__" localSheetId="111">#REF!</definedName>
    <definedName name="__T1__" localSheetId="112">#REF!</definedName>
    <definedName name="__T1__">#REF!</definedName>
    <definedName name="__T2__" localSheetId="54">[13]Zakazka!#REF!</definedName>
    <definedName name="__T2__" localSheetId="52">[14]Zakazka!#REF!</definedName>
    <definedName name="__T2__" localSheetId="34">'[15]Zakazka VS B'!#REF!</definedName>
    <definedName name="__T2__" localSheetId="36">'[15]Zakazka VS B'!#REF!</definedName>
    <definedName name="__T2__" localSheetId="38">'[15]Zakazka VS B'!#REF!</definedName>
    <definedName name="__T2__" localSheetId="40">'[15]Zakazka VS B'!#REF!</definedName>
    <definedName name="__T2__" localSheetId="42">'[15]Zakazka VS B'!#REF!</definedName>
    <definedName name="__T2__" localSheetId="44">'[15]Zakazka VS B'!#REF!</definedName>
    <definedName name="__T2__" localSheetId="46">'[15]Zakazka VS B'!#REF!</definedName>
    <definedName name="__T2__" localSheetId="48">'[15]Zakazka VS B'!#REF!</definedName>
    <definedName name="__T2__" localSheetId="50">'[15]Zakazka VS B'!#REF!</definedName>
    <definedName name="__T2__" localSheetId="31">'EL Zakazka KO KGJ'!$F$11:$CO$11</definedName>
    <definedName name="__T2__" localSheetId="57">'EL Zakazka kotelna 1'!$F$11:$CP$11</definedName>
    <definedName name="__T2__" localSheetId="59">'EL Zakazka kotelna 2'!$F$11:$CQ$11</definedName>
    <definedName name="__T2__" localSheetId="61">'EL Zakazka kotelna 3'!$F$11:$CQ$11</definedName>
    <definedName name="__T2__" localSheetId="63">'EL Zakazka kotelna 4'!$F$11:$CJ$11</definedName>
    <definedName name="__T2__" localSheetId="55">'EL Zakazka plynovod'!#REF!</definedName>
    <definedName name="__T2__" localSheetId="53">'EL Zakazka teplovod'!#REF!</definedName>
    <definedName name="__T2__" localSheetId="35">'[15]Zakazka VS B'!#REF!</definedName>
    <definedName name="__T2__" localSheetId="37">'EL Zakazka VS B'!#REF!</definedName>
    <definedName name="__T2__" localSheetId="39">'[15]Zakazka VS B'!#REF!</definedName>
    <definedName name="__T2__" localSheetId="41">'[15]Zakazka VS B'!#REF!</definedName>
    <definedName name="__T2__" localSheetId="43">'[15]Zakazka VS B'!#REF!</definedName>
    <definedName name="__T2__" localSheetId="45">'[15]Zakazka VS B'!#REF!</definedName>
    <definedName name="__T2__" localSheetId="47">'[15]Zakazka VS B'!#REF!</definedName>
    <definedName name="__T2__" localSheetId="49">'[15]Zakazka VS B'!#REF!</definedName>
    <definedName name="__T2__" localSheetId="51">'[15]Zakazka VS B'!#REF!</definedName>
    <definedName name="__T2__" localSheetId="79">'KGJ Zakazka technologie'!$F$11:$N$656</definedName>
    <definedName name="__T2__" localSheetId="81">'KGJ Zakazka VZT'!$F$11:$M$20</definedName>
    <definedName name="__T2__" localSheetId="33">'MaR Zakazka KO KGJ'!$F$10:$CV$10</definedName>
    <definedName name="__T2__" localSheetId="113">[17]Zakazka!#REF!</definedName>
    <definedName name="__T2__" localSheetId="114">'ON Zakazka'!#REF!</definedName>
    <definedName name="__T2__" localSheetId="76">[23]Zakazka!#REF!</definedName>
    <definedName name="__T2__" localSheetId="66">[24]Zakazka!#REF!</definedName>
    <definedName name="__T2__" localSheetId="65">'Plyn Zakazka KO KGJ'!$F$11:$CZ$11</definedName>
    <definedName name="__T2__" localSheetId="69">'Plyn Zakazka kotelna 1'!$F$11:$CR$11</definedName>
    <definedName name="__T2__" localSheetId="71">'Plyn Zakazka kotelna 2'!$F$11:$CZ$11</definedName>
    <definedName name="__T2__" localSheetId="73">'Plyn Zakazka kotelna 3'!$F$11:$CX$11</definedName>
    <definedName name="__T2__" localSheetId="75">'Plyn Zakazka kotelna 4'!$F$11:$CZ$11</definedName>
    <definedName name="__T2__" localSheetId="77">'Plyn Zakazka plynovod'!#REF!</definedName>
    <definedName name="__T2__" localSheetId="67">'Plyn Zakazka přípojka KGJ'!#REF!</definedName>
    <definedName name="__T2__" localSheetId="103">'UT Zakazka kotelna 1'!$F$11:$M$14</definedName>
    <definedName name="__T2__" localSheetId="105">'UT Zakazka kotelna 2'!$F$11:$M$14</definedName>
    <definedName name="__T2__" localSheetId="107">'UT Zakazka kotelna 3'!$F$11:$M$14</definedName>
    <definedName name="__T2__" localSheetId="109">'UT Zakazka kotelna 4'!$F$11:$M$14</definedName>
    <definedName name="__T2__" localSheetId="101">'UT Zakazka Teplovo 2'!$F$11:$M$60</definedName>
    <definedName name="__T2__" localSheetId="111">#REF!</definedName>
    <definedName name="__T2__" localSheetId="112">#REF!</definedName>
    <definedName name="__T2__">#REF!</definedName>
    <definedName name="__T3__" localSheetId="30">[8]Zakazka!#REF!</definedName>
    <definedName name="__T3__" localSheetId="56">[9]Zakazka!#REF!</definedName>
    <definedName name="__T3__" localSheetId="58">[10]Zakazka!#REF!</definedName>
    <definedName name="__T3__" localSheetId="60">[11]Zakazka!#REF!</definedName>
    <definedName name="__T3__" localSheetId="62">[12]Zakazka!#REF!</definedName>
    <definedName name="__T3__" localSheetId="54">[13]Zakazka!#REF!</definedName>
    <definedName name="__T3__" localSheetId="52">[14]Zakazka!#REF!</definedName>
    <definedName name="__T3__" localSheetId="34">'[15]Zakazka VS B'!#REF!</definedName>
    <definedName name="__T3__" localSheetId="36">'[15]Zakazka VS B'!#REF!</definedName>
    <definedName name="__T3__" localSheetId="38">'[15]Zakazka VS B'!#REF!</definedName>
    <definedName name="__T3__" localSheetId="40">'[15]Zakazka VS B'!#REF!</definedName>
    <definedName name="__T3__" localSheetId="42">'[15]Zakazka VS B'!#REF!</definedName>
    <definedName name="__T3__" localSheetId="44">'[15]Zakazka VS B'!#REF!</definedName>
    <definedName name="__T3__" localSheetId="46">'[15]Zakazka VS B'!#REF!</definedName>
    <definedName name="__T3__" localSheetId="48">'[15]Zakazka VS B'!#REF!</definedName>
    <definedName name="__T3__" localSheetId="50">'[15]Zakazka VS B'!#REF!</definedName>
    <definedName name="__T3__" localSheetId="31">'EL Zakazka KO KGJ'!#REF!</definedName>
    <definedName name="__T3__" localSheetId="57">'EL Zakazka kotelna 1'!#REF!</definedName>
    <definedName name="__T3__" localSheetId="59">'EL Zakazka kotelna 2'!#REF!</definedName>
    <definedName name="__T3__" localSheetId="61">'EL Zakazka kotelna 3'!#REF!</definedName>
    <definedName name="__T3__" localSheetId="63">'EL Zakazka kotelna 4'!#REF!</definedName>
    <definedName name="__T3__" localSheetId="55">'EL Zakazka plynovod'!#REF!</definedName>
    <definedName name="__T3__" localSheetId="53">'EL Zakazka teplovod'!#REF!</definedName>
    <definedName name="__T3__" localSheetId="35">'[15]Zakazka VS B'!#REF!</definedName>
    <definedName name="__T3__" localSheetId="37">'EL Zakazka VS B'!#REF!</definedName>
    <definedName name="__T3__" localSheetId="39">'[15]Zakazka VS B'!#REF!</definedName>
    <definedName name="__T3__" localSheetId="41">'[15]Zakazka VS B'!#REF!</definedName>
    <definedName name="__T3__" localSheetId="43">'[15]Zakazka VS B'!#REF!</definedName>
    <definedName name="__T3__" localSheetId="45">'[15]Zakazka VS B'!#REF!</definedName>
    <definedName name="__T3__" localSheetId="47">'[15]Zakazka VS B'!#REF!</definedName>
    <definedName name="__T3__" localSheetId="49">'[15]Zakazka VS B'!#REF!</definedName>
    <definedName name="__T3__" localSheetId="51">'[15]Zakazka VS B'!#REF!</definedName>
    <definedName name="__T3__" localSheetId="79">'KGJ Zakazka technologie'!$F$12:$N$187</definedName>
    <definedName name="__T3__" localSheetId="81">'KGJ Zakazka VZT'!$F$12:$M$13</definedName>
    <definedName name="__T3__" localSheetId="32">[16]Zakazka!#REF!</definedName>
    <definedName name="__T3__" localSheetId="33">'MaR Zakazka KO KGJ'!#REF!</definedName>
    <definedName name="__T3__" localSheetId="113">[17]Zakazka!#REF!</definedName>
    <definedName name="__T3__" localSheetId="114">'ON Zakazka'!#REF!</definedName>
    <definedName name="__T3__" localSheetId="64">[18]Zakazka!#REF!</definedName>
    <definedName name="__T3__" localSheetId="68">[19]Zakazka!#REF!</definedName>
    <definedName name="__T3__" localSheetId="70">[20]Zakazka!#REF!</definedName>
    <definedName name="__T3__" localSheetId="72">[21]Zakazka!#REF!</definedName>
    <definedName name="__T3__" localSheetId="74">[22]Zakazka!#REF!</definedName>
    <definedName name="__T3__" localSheetId="76">[23]Zakazka!#REF!</definedName>
    <definedName name="__T3__" localSheetId="66">[24]Zakazka!#REF!</definedName>
    <definedName name="__T3__" localSheetId="65">'Plyn Zakazka KO KGJ'!#REF!</definedName>
    <definedName name="__T3__" localSheetId="69">'Plyn Zakazka kotelna 1'!#REF!</definedName>
    <definedName name="__T3__" localSheetId="71">'Plyn Zakazka kotelna 2'!#REF!</definedName>
    <definedName name="__T3__" localSheetId="73">'Plyn Zakazka kotelna 3'!#REF!</definedName>
    <definedName name="__T3__" localSheetId="75">'Plyn Zakazka kotelna 4'!#REF!</definedName>
    <definedName name="__T3__" localSheetId="77">'Plyn Zakazka plynovod'!#REF!</definedName>
    <definedName name="__T3__" localSheetId="67">'Plyn Zakazka přípojka KGJ'!#REF!</definedName>
    <definedName name="__T3__" localSheetId="103">'UT Zakazka kotelna 1'!$F$12:$M$12</definedName>
    <definedName name="__T3__" localSheetId="105">'UT Zakazka kotelna 2'!$F$12:$M$12</definedName>
    <definedName name="__T3__" localSheetId="107">'UT Zakazka kotelna 3'!$F$12:$M$12</definedName>
    <definedName name="__T3__" localSheetId="109">'UT Zakazka kotelna 4'!$F$12:$M$12</definedName>
    <definedName name="__T3__" localSheetId="101">'UT Zakazka Teplovo 2'!$F$12:$M$59</definedName>
    <definedName name="__T3__" localSheetId="111">#REF!</definedName>
    <definedName name="__T3__" localSheetId="112">#REF!</definedName>
    <definedName name="__T3__">#REF!</definedName>
    <definedName name="__T4__" localSheetId="79">'KGJ Zakazka technologie'!$F$13:$N$14</definedName>
    <definedName name="__T4__" localSheetId="102">[3]Zakazka!#REF!</definedName>
    <definedName name="__T4__" localSheetId="104">[4]Zakazka!#REF!</definedName>
    <definedName name="__T4__" localSheetId="106">[5]Zakazka!#REF!</definedName>
    <definedName name="__T4__" localSheetId="108">[6]Zakazka!#REF!</definedName>
    <definedName name="__T4__" localSheetId="103">'UT Zakazka kotelna 1'!#REF!</definedName>
    <definedName name="__T4__" localSheetId="105">'UT Zakazka kotelna 2'!#REF!</definedName>
    <definedName name="__T4__" localSheetId="107">'UT Zakazka kotelna 3'!#REF!</definedName>
    <definedName name="__T4__" localSheetId="109">'UT Zakazka kotelna 4'!#REF!</definedName>
    <definedName name="__T4__" localSheetId="101">'UT Zakazka Teplovo 2'!$F$13:$M$14</definedName>
    <definedName name="__T4__">'KGJ Zakazka VZT'!$I$13:$K$13</definedName>
    <definedName name="__T5__" localSheetId="79">'KGJ Zakazka technologie'!$I$14:$K$14</definedName>
    <definedName name="__T5__" localSheetId="101">'UT Zakazka Teplovo 2'!$I$14:$K$14</definedName>
    <definedName name="__T5__">#REF!</definedName>
    <definedName name="__TE0__" localSheetId="30">#REF!</definedName>
    <definedName name="__TE0__" localSheetId="56">#REF!</definedName>
    <definedName name="__TE0__" localSheetId="58">#REF!</definedName>
    <definedName name="__TE0__" localSheetId="60">#REF!</definedName>
    <definedName name="__TE0__" localSheetId="62">#REF!</definedName>
    <definedName name="__TE0__" localSheetId="54">#REF!</definedName>
    <definedName name="__TE0__" localSheetId="52">#REF!</definedName>
    <definedName name="__TE0__" localSheetId="34">#REF!</definedName>
    <definedName name="__TE0__" localSheetId="36">#REF!</definedName>
    <definedName name="__TE0__" localSheetId="38">#REF!</definedName>
    <definedName name="__TE0__" localSheetId="40">#REF!</definedName>
    <definedName name="__TE0__" localSheetId="42">#REF!</definedName>
    <definedName name="__TE0__" localSheetId="44">#REF!</definedName>
    <definedName name="__TE0__" localSheetId="46">#REF!</definedName>
    <definedName name="__TE0__" localSheetId="48">#REF!</definedName>
    <definedName name="__TE0__" localSheetId="50">#REF!</definedName>
    <definedName name="__TE0__" localSheetId="31">#REF!</definedName>
    <definedName name="__TE0__" localSheetId="57">#REF!</definedName>
    <definedName name="__TE0__" localSheetId="59">#REF!</definedName>
    <definedName name="__TE0__" localSheetId="61">#REF!</definedName>
    <definedName name="__TE0__" localSheetId="63">#REF!</definedName>
    <definedName name="__TE0__" localSheetId="55">#REF!</definedName>
    <definedName name="__TE0__" localSheetId="53">#REF!</definedName>
    <definedName name="__TE0__" localSheetId="35">#REF!</definedName>
    <definedName name="__TE0__" localSheetId="37">#REF!</definedName>
    <definedName name="__TE0__" localSheetId="39">#REF!</definedName>
    <definedName name="__TE0__" localSheetId="41">#REF!</definedName>
    <definedName name="__TE0__" localSheetId="43">#REF!</definedName>
    <definedName name="__TE0__" localSheetId="45">#REF!</definedName>
    <definedName name="__TE0__" localSheetId="47">#REF!</definedName>
    <definedName name="__TE0__" localSheetId="49">#REF!</definedName>
    <definedName name="__TE0__" localSheetId="51">#REF!</definedName>
    <definedName name="__TE0__" localSheetId="78">#REF!</definedName>
    <definedName name="__TE0__" localSheetId="80">#REF!</definedName>
    <definedName name="__TE0__" localSheetId="79">#REF!</definedName>
    <definedName name="__TE0__" localSheetId="81">#REF!</definedName>
    <definedName name="__TE0__" localSheetId="32">#REF!</definedName>
    <definedName name="__TE0__" localSheetId="33">#REF!</definedName>
    <definedName name="__TE0__" localSheetId="113">#REF!</definedName>
    <definedName name="__TE0__" localSheetId="114">#REF!</definedName>
    <definedName name="__TE0__" localSheetId="64">#REF!</definedName>
    <definedName name="__TE0__" localSheetId="68">#REF!</definedName>
    <definedName name="__TE0__" localSheetId="70">#REF!</definedName>
    <definedName name="__TE0__" localSheetId="72">#REF!</definedName>
    <definedName name="__TE0__" localSheetId="74">#REF!</definedName>
    <definedName name="__TE0__" localSheetId="76">#REF!</definedName>
    <definedName name="__TE0__" localSheetId="66">#REF!</definedName>
    <definedName name="__TE0__" localSheetId="65">#REF!</definedName>
    <definedName name="__TE0__" localSheetId="69">#REF!</definedName>
    <definedName name="__TE0__" localSheetId="71">#REF!</definedName>
    <definedName name="__TE0__" localSheetId="73">#REF!</definedName>
    <definedName name="__TE0__" localSheetId="75">#REF!</definedName>
    <definedName name="__TE0__" localSheetId="77">#REF!</definedName>
    <definedName name="__TE0__" localSheetId="67">#REF!</definedName>
    <definedName name="__TE0__" localSheetId="102">#REF!</definedName>
    <definedName name="__TE0__" localSheetId="104">#REF!</definedName>
    <definedName name="__TE0__" localSheetId="106">#REF!</definedName>
    <definedName name="__TE0__" localSheetId="108">#REF!</definedName>
    <definedName name="__TE0__" localSheetId="103">#REF!</definedName>
    <definedName name="__TE0__" localSheetId="105">#REF!</definedName>
    <definedName name="__TE0__" localSheetId="107">#REF!</definedName>
    <definedName name="__TE0__" localSheetId="109">#REF!</definedName>
    <definedName name="__TE0__" localSheetId="111">#REF!</definedName>
    <definedName name="__TE0__" localSheetId="112">#REF!</definedName>
    <definedName name="__TE0__">#REF!</definedName>
    <definedName name="__TE1__" localSheetId="30">#REF!</definedName>
    <definedName name="__TE1__" localSheetId="56">#REF!</definedName>
    <definedName name="__TE1__" localSheetId="58">#REF!</definedName>
    <definedName name="__TE1__" localSheetId="60">#REF!</definedName>
    <definedName name="__TE1__" localSheetId="62">#REF!</definedName>
    <definedName name="__TE1__" localSheetId="54">#REF!</definedName>
    <definedName name="__TE1__" localSheetId="52">#REF!</definedName>
    <definedName name="__TE1__" localSheetId="34">#REF!</definedName>
    <definedName name="__TE1__" localSheetId="36">#REF!</definedName>
    <definedName name="__TE1__" localSheetId="38">#REF!</definedName>
    <definedName name="__TE1__" localSheetId="40">#REF!</definedName>
    <definedName name="__TE1__" localSheetId="42">#REF!</definedName>
    <definedName name="__TE1__" localSheetId="44">#REF!</definedName>
    <definedName name="__TE1__" localSheetId="46">#REF!</definedName>
    <definedName name="__TE1__" localSheetId="48">#REF!</definedName>
    <definedName name="__TE1__" localSheetId="50">#REF!</definedName>
    <definedName name="__TE1__" localSheetId="31">#REF!</definedName>
    <definedName name="__TE1__" localSheetId="57">#REF!</definedName>
    <definedName name="__TE1__" localSheetId="59">#REF!</definedName>
    <definedName name="__TE1__" localSheetId="61">#REF!</definedName>
    <definedName name="__TE1__" localSheetId="63">#REF!</definedName>
    <definedName name="__TE1__" localSheetId="55">#REF!</definedName>
    <definedName name="__TE1__" localSheetId="53">#REF!</definedName>
    <definedName name="__TE1__" localSheetId="35">#REF!</definedName>
    <definedName name="__TE1__" localSheetId="37">#REF!</definedName>
    <definedName name="__TE1__" localSheetId="39">#REF!</definedName>
    <definedName name="__TE1__" localSheetId="41">#REF!</definedName>
    <definedName name="__TE1__" localSheetId="43">#REF!</definedName>
    <definedName name="__TE1__" localSheetId="45">#REF!</definedName>
    <definedName name="__TE1__" localSheetId="47">#REF!</definedName>
    <definedName name="__TE1__" localSheetId="49">#REF!</definedName>
    <definedName name="__TE1__" localSheetId="51">#REF!</definedName>
    <definedName name="__TE1__" localSheetId="78">#REF!</definedName>
    <definedName name="__TE1__" localSheetId="80">#REF!</definedName>
    <definedName name="__TE1__" localSheetId="79">#REF!</definedName>
    <definedName name="__TE1__" localSheetId="81">#REF!</definedName>
    <definedName name="__TE1__" localSheetId="32">#REF!</definedName>
    <definedName name="__TE1__" localSheetId="33">#REF!</definedName>
    <definedName name="__TE1__" localSheetId="113">#REF!</definedName>
    <definedName name="__TE1__" localSheetId="114">#REF!</definedName>
    <definedName name="__TE1__" localSheetId="64">#REF!</definedName>
    <definedName name="__TE1__" localSheetId="68">#REF!</definedName>
    <definedName name="__TE1__" localSheetId="70">#REF!</definedName>
    <definedName name="__TE1__" localSheetId="72">#REF!</definedName>
    <definedName name="__TE1__" localSheetId="74">#REF!</definedName>
    <definedName name="__TE1__" localSheetId="76">#REF!</definedName>
    <definedName name="__TE1__" localSheetId="66">#REF!</definedName>
    <definedName name="__TE1__" localSheetId="65">#REF!</definedName>
    <definedName name="__TE1__" localSheetId="69">#REF!</definedName>
    <definedName name="__TE1__" localSheetId="71">#REF!</definedName>
    <definedName name="__TE1__" localSheetId="73">#REF!</definedName>
    <definedName name="__TE1__" localSheetId="75">#REF!</definedName>
    <definedName name="__TE1__" localSheetId="77">#REF!</definedName>
    <definedName name="__TE1__" localSheetId="67">#REF!</definedName>
    <definedName name="__TE1__" localSheetId="102">#REF!</definedName>
    <definedName name="__TE1__" localSheetId="104">#REF!</definedName>
    <definedName name="__TE1__" localSheetId="106">#REF!</definedName>
    <definedName name="__TE1__" localSheetId="108">#REF!</definedName>
    <definedName name="__TE1__" localSheetId="100">'[7]Kryci list'!#REF!</definedName>
    <definedName name="__TE1__" localSheetId="103">#REF!</definedName>
    <definedName name="__TE1__" localSheetId="105">#REF!</definedName>
    <definedName name="__TE1__" localSheetId="107">#REF!</definedName>
    <definedName name="__TE1__" localSheetId="109">#REF!</definedName>
    <definedName name="__TE1__" localSheetId="101">'[7]Kryci list'!#REF!</definedName>
    <definedName name="__TE1__" localSheetId="111">#REF!</definedName>
    <definedName name="__TE1__" localSheetId="112">#REF!</definedName>
    <definedName name="__TE1__">#REF!</definedName>
    <definedName name="__TE2__" localSheetId="30">#REF!</definedName>
    <definedName name="__TE2__" localSheetId="56">#REF!</definedName>
    <definedName name="__TE2__" localSheetId="58">#REF!</definedName>
    <definedName name="__TE2__" localSheetId="60">#REF!</definedName>
    <definedName name="__TE2__" localSheetId="62">#REF!</definedName>
    <definedName name="__TE2__" localSheetId="54">#REF!</definedName>
    <definedName name="__TE2__" localSheetId="52">#REF!</definedName>
    <definedName name="__TE2__" localSheetId="34">#REF!</definedName>
    <definedName name="__TE2__" localSheetId="36">#REF!</definedName>
    <definedName name="__TE2__" localSheetId="38">#REF!</definedName>
    <definedName name="__TE2__" localSheetId="40">#REF!</definedName>
    <definedName name="__TE2__" localSheetId="42">#REF!</definedName>
    <definedName name="__TE2__" localSheetId="44">#REF!</definedName>
    <definedName name="__TE2__" localSheetId="46">#REF!</definedName>
    <definedName name="__TE2__" localSheetId="48">#REF!</definedName>
    <definedName name="__TE2__" localSheetId="50">#REF!</definedName>
    <definedName name="__TE2__" localSheetId="31">#REF!</definedName>
    <definedName name="__TE2__" localSheetId="57">#REF!</definedName>
    <definedName name="__TE2__" localSheetId="59">#REF!</definedName>
    <definedName name="__TE2__" localSheetId="61">#REF!</definedName>
    <definedName name="__TE2__" localSheetId="63">#REF!</definedName>
    <definedName name="__TE2__" localSheetId="55">#REF!</definedName>
    <definedName name="__TE2__" localSheetId="53">#REF!</definedName>
    <definedName name="__TE2__" localSheetId="35">#REF!</definedName>
    <definedName name="__TE2__" localSheetId="37">#REF!</definedName>
    <definedName name="__TE2__" localSheetId="39">#REF!</definedName>
    <definedName name="__TE2__" localSheetId="41">#REF!</definedName>
    <definedName name="__TE2__" localSheetId="43">#REF!</definedName>
    <definedName name="__TE2__" localSheetId="45">#REF!</definedName>
    <definedName name="__TE2__" localSheetId="47">#REF!</definedName>
    <definedName name="__TE2__" localSheetId="49">#REF!</definedName>
    <definedName name="__TE2__" localSheetId="51">#REF!</definedName>
    <definedName name="__TE2__" localSheetId="78">#REF!</definedName>
    <definedName name="__TE2__" localSheetId="80">#REF!</definedName>
    <definedName name="__TE2__" localSheetId="79">#REF!</definedName>
    <definedName name="__TE2__" localSheetId="81">#REF!</definedName>
    <definedName name="__TE2__" localSheetId="32">#REF!</definedName>
    <definedName name="__TE2__" localSheetId="33">#REF!</definedName>
    <definedName name="__TE2__" localSheetId="113">#REF!</definedName>
    <definedName name="__TE2__" localSheetId="114">#REF!</definedName>
    <definedName name="__TE2__" localSheetId="64">#REF!</definedName>
    <definedName name="__TE2__" localSheetId="68">#REF!</definedName>
    <definedName name="__TE2__" localSheetId="70">#REF!</definedName>
    <definedName name="__TE2__" localSheetId="72">#REF!</definedName>
    <definedName name="__TE2__" localSheetId="74">#REF!</definedName>
    <definedName name="__TE2__" localSheetId="76">#REF!</definedName>
    <definedName name="__TE2__" localSheetId="66">#REF!</definedName>
    <definedName name="__TE2__" localSheetId="65">#REF!</definedName>
    <definedName name="__TE2__" localSheetId="69">#REF!</definedName>
    <definedName name="__TE2__" localSheetId="71">#REF!</definedName>
    <definedName name="__TE2__" localSheetId="73">#REF!</definedName>
    <definedName name="__TE2__" localSheetId="75">#REF!</definedName>
    <definedName name="__TE2__" localSheetId="77">#REF!</definedName>
    <definedName name="__TE2__" localSheetId="67">#REF!</definedName>
    <definedName name="__TE2__" localSheetId="102">#REF!</definedName>
    <definedName name="__TE2__" localSheetId="104">#REF!</definedName>
    <definedName name="__TE2__" localSheetId="106">#REF!</definedName>
    <definedName name="__TE2__" localSheetId="108">#REF!</definedName>
    <definedName name="__TE2__" localSheetId="103">#REF!</definedName>
    <definedName name="__TE2__" localSheetId="105">#REF!</definedName>
    <definedName name="__TE2__" localSheetId="107">#REF!</definedName>
    <definedName name="__TE2__" localSheetId="109">#REF!</definedName>
    <definedName name="__TE2__" localSheetId="111">#REF!</definedName>
    <definedName name="__TE2__" localSheetId="112">#REF!</definedName>
    <definedName name="__TE2__">#REF!</definedName>
    <definedName name="__TE3__" localSheetId="30">#REF!</definedName>
    <definedName name="__TE3__" localSheetId="56">#REF!</definedName>
    <definedName name="__TE3__" localSheetId="58">#REF!</definedName>
    <definedName name="__TE3__" localSheetId="60">#REF!</definedName>
    <definedName name="__TE3__" localSheetId="62">#REF!</definedName>
    <definedName name="__TE3__" localSheetId="54">#REF!</definedName>
    <definedName name="__TE3__" localSheetId="52">#REF!</definedName>
    <definedName name="__TE3__" localSheetId="34">#REF!</definedName>
    <definedName name="__TE3__" localSheetId="36">#REF!</definedName>
    <definedName name="__TE3__" localSheetId="38">#REF!</definedName>
    <definedName name="__TE3__" localSheetId="40">#REF!</definedName>
    <definedName name="__TE3__" localSheetId="42">#REF!</definedName>
    <definedName name="__TE3__" localSheetId="44">#REF!</definedName>
    <definedName name="__TE3__" localSheetId="46">#REF!</definedName>
    <definedName name="__TE3__" localSheetId="48">#REF!</definedName>
    <definedName name="__TE3__" localSheetId="50">#REF!</definedName>
    <definedName name="__TE3__" localSheetId="31">#REF!</definedName>
    <definedName name="__TE3__" localSheetId="57">#REF!</definedName>
    <definedName name="__TE3__" localSheetId="59">#REF!</definedName>
    <definedName name="__TE3__" localSheetId="61">#REF!</definedName>
    <definedName name="__TE3__" localSheetId="63">#REF!</definedName>
    <definedName name="__TE3__" localSheetId="55">#REF!</definedName>
    <definedName name="__TE3__" localSheetId="53">#REF!</definedName>
    <definedName name="__TE3__" localSheetId="35">#REF!</definedName>
    <definedName name="__TE3__" localSheetId="37">#REF!</definedName>
    <definedName name="__TE3__" localSheetId="39">#REF!</definedName>
    <definedName name="__TE3__" localSheetId="41">#REF!</definedName>
    <definedName name="__TE3__" localSheetId="43">#REF!</definedName>
    <definedName name="__TE3__" localSheetId="45">#REF!</definedName>
    <definedName name="__TE3__" localSheetId="47">#REF!</definedName>
    <definedName name="__TE3__" localSheetId="49">#REF!</definedName>
    <definedName name="__TE3__" localSheetId="51">#REF!</definedName>
    <definedName name="__TE3__" localSheetId="78">#REF!</definedName>
    <definedName name="__TE3__" localSheetId="80">#REF!</definedName>
    <definedName name="__TE3__" localSheetId="79">#REF!</definedName>
    <definedName name="__TE3__" localSheetId="81">#REF!</definedName>
    <definedName name="__TE3__" localSheetId="32">#REF!</definedName>
    <definedName name="__TE3__" localSheetId="33">#REF!</definedName>
    <definedName name="__TE3__" localSheetId="113">#REF!</definedName>
    <definedName name="__TE3__" localSheetId="114">#REF!</definedName>
    <definedName name="__TE3__" localSheetId="64">#REF!</definedName>
    <definedName name="__TE3__" localSheetId="68">#REF!</definedName>
    <definedName name="__TE3__" localSheetId="70">#REF!</definedName>
    <definedName name="__TE3__" localSheetId="72">#REF!</definedName>
    <definedName name="__TE3__" localSheetId="74">#REF!</definedName>
    <definedName name="__TE3__" localSheetId="76">#REF!</definedName>
    <definedName name="__TE3__" localSheetId="66">#REF!</definedName>
    <definedName name="__TE3__" localSheetId="65">#REF!</definedName>
    <definedName name="__TE3__" localSheetId="69">#REF!</definedName>
    <definedName name="__TE3__" localSheetId="71">#REF!</definedName>
    <definedName name="__TE3__" localSheetId="73">#REF!</definedName>
    <definedName name="__TE3__" localSheetId="75">#REF!</definedName>
    <definedName name="__TE3__" localSheetId="77">#REF!</definedName>
    <definedName name="__TE3__" localSheetId="67">#REF!</definedName>
    <definedName name="__TE3__" localSheetId="102">#REF!</definedName>
    <definedName name="__TE3__" localSheetId="104">#REF!</definedName>
    <definedName name="__TE3__" localSheetId="106">#REF!</definedName>
    <definedName name="__TE3__" localSheetId="108">#REF!</definedName>
    <definedName name="__TE3__" localSheetId="100">[7]Figury!#REF!</definedName>
    <definedName name="__TE3__" localSheetId="103">#REF!</definedName>
    <definedName name="__TE3__" localSheetId="105">#REF!</definedName>
    <definedName name="__TE3__" localSheetId="107">#REF!</definedName>
    <definedName name="__TE3__" localSheetId="109">#REF!</definedName>
    <definedName name="__TE3__" localSheetId="101">[7]Figury!#REF!</definedName>
    <definedName name="__TE3__" localSheetId="111">#REF!</definedName>
    <definedName name="__TE3__" localSheetId="112">#REF!</definedName>
    <definedName name="__TE3__">#REF!</definedName>
    <definedName name="__TR0__" localSheetId="30">'EL Rekapitulace KO KGJ'!$B$9:$C$10</definedName>
    <definedName name="__TR0__" localSheetId="56">'EL Rekapitulace kotelna 1'!$B$9:$C$10</definedName>
    <definedName name="__TR0__" localSheetId="58">'EL Rekapitulace kotelna 2'!$B$9:$C$10</definedName>
    <definedName name="__TR0__" localSheetId="60">'EL Rekapitulace kotelna 3'!$B$9:$C$10</definedName>
    <definedName name="__TR0__" localSheetId="62">'EL Rekapitulace kotelna 4'!$B$9:$C$10</definedName>
    <definedName name="__TR0__" localSheetId="54">'EL Rekapitulace plynovod'!$B$8:$C$8</definedName>
    <definedName name="__TR0__" localSheetId="52">'EL Rekapitulace teplovod'!$B$9:$C$9</definedName>
    <definedName name="__TR0__" localSheetId="34">'EL Rekapitulace VS A'!$B$9:$C$9</definedName>
    <definedName name="__TR0__" localSheetId="36">'EL Rekapitulace VS B'!$B$8:$C$8</definedName>
    <definedName name="__TR0__" localSheetId="38">'EL Rekapitulace VS C'!$B$9:$C$9</definedName>
    <definedName name="__TR0__" localSheetId="40">'EL Rekapitulace VS D'!$B$9:$C$9</definedName>
    <definedName name="__TR0__" localSheetId="42">'EL Rekapitulace VS E'!$B$9:$C$9</definedName>
    <definedName name="__TR0__" localSheetId="44">'EL Rekapitulace VS F'!$B$9:$C$9</definedName>
    <definedName name="__TR0__" localSheetId="46">'EL Rekapitulace VS G'!$B$9:$C$9</definedName>
    <definedName name="__TR0__" localSheetId="48">'EL Rekapitulace VS H'!$B$9:$C$9</definedName>
    <definedName name="__TR0__" localSheetId="50">'EL Rekapitulace VS J'!$B$8:$C$8</definedName>
    <definedName name="__TR0__" localSheetId="31">#REF!</definedName>
    <definedName name="__TR0__" localSheetId="57">#REF!</definedName>
    <definedName name="__TR0__" localSheetId="59">#REF!</definedName>
    <definedName name="__TR0__" localSheetId="61">#REF!</definedName>
    <definedName name="__TR0__" localSheetId="63">#REF!</definedName>
    <definedName name="__TR0__" localSheetId="55">#REF!</definedName>
    <definedName name="__TR0__" localSheetId="53">#REF!</definedName>
    <definedName name="__TR0__" localSheetId="35">#REF!</definedName>
    <definedName name="__TR0__" localSheetId="37">#REF!</definedName>
    <definedName name="__TR0__" localSheetId="39">#REF!</definedName>
    <definedName name="__TR0__" localSheetId="41">#REF!</definedName>
    <definedName name="__TR0__" localSheetId="43">#REF!</definedName>
    <definedName name="__TR0__" localSheetId="45">#REF!</definedName>
    <definedName name="__TR0__" localSheetId="47">#REF!</definedName>
    <definedName name="__TR0__" localSheetId="49">#REF!</definedName>
    <definedName name="__TR0__" localSheetId="51">#REF!</definedName>
    <definedName name="__TR0__" localSheetId="78">'KGJ Rekapitulace technologie'!$B$9:$C$12</definedName>
    <definedName name="__TR0__" localSheetId="80">'KGJ Rekapitulace VZT'!$B$9:$C$11</definedName>
    <definedName name="__TR0__" localSheetId="79">#REF!</definedName>
    <definedName name="__TR0__" localSheetId="81">#REF!</definedName>
    <definedName name="__TR0__" localSheetId="32">'MaR Rekapitulace KO KGJ'!$B$8:$C$9</definedName>
    <definedName name="__TR0__" localSheetId="33">#REF!</definedName>
    <definedName name="__TR0__" localSheetId="113">'ON Rekapitulace'!$B$7:$C$8</definedName>
    <definedName name="__TR0__" localSheetId="114">#REF!</definedName>
    <definedName name="__TR0__" localSheetId="64">'Plyn Rekapitulace KO KGJ'!$B$9:$C$10</definedName>
    <definedName name="__TR0__" localSheetId="68">'Plyn Rekapitulace kotelna 1'!$B$9:$C$10</definedName>
    <definedName name="__TR0__" localSheetId="70">'Plyn Rekapitulace kotelna 2'!$B$9:$C$10</definedName>
    <definedName name="__TR0__" localSheetId="72">'Plyn Rekapitulace kotelna 3'!$B$9:$C$10</definedName>
    <definedName name="__TR0__" localSheetId="74">'Plyn Rekapitulace kotelna 4'!$B$9:$C$10</definedName>
    <definedName name="__TR0__" localSheetId="76">'Plyn Rekapitulace plynovod'!$B$9:$C$10</definedName>
    <definedName name="__TR0__" localSheetId="66">'Plyn Rekapitulace přípojka KGJ'!$B$9:$C$10</definedName>
    <definedName name="__TR0__" localSheetId="65">#REF!</definedName>
    <definedName name="__TR0__" localSheetId="69">#REF!</definedName>
    <definedName name="__TR0__" localSheetId="71">#REF!</definedName>
    <definedName name="__TR0__" localSheetId="73">#REF!</definedName>
    <definedName name="__TR0__" localSheetId="75">#REF!</definedName>
    <definedName name="__TR0__" localSheetId="77">#REF!</definedName>
    <definedName name="__TR0__" localSheetId="67">#REF!</definedName>
    <definedName name="__TR0__" localSheetId="102">'UT Rekapitulace kotelna 1'!$B$9:$C$11</definedName>
    <definedName name="__TR0__" localSheetId="104">'UT Rekapitulace kotelna 2'!$B$9:$C$11</definedName>
    <definedName name="__TR0__" localSheetId="106">'UT Rekapitulace kotelna 3'!$B$9:$C$11</definedName>
    <definedName name="__TR0__" localSheetId="108">'UT Rekapitulace kotelna 4'!$B$9:$C$11</definedName>
    <definedName name="__TR0__" localSheetId="100">'UT Rekapitulace teplovo 2'!$B$9:$C$12</definedName>
    <definedName name="__TR0__" localSheetId="103">#REF!</definedName>
    <definedName name="__TR0__" localSheetId="105">#REF!</definedName>
    <definedName name="__TR0__" localSheetId="107">#REF!</definedName>
    <definedName name="__TR0__" localSheetId="109">#REF!</definedName>
    <definedName name="__TR0__" localSheetId="101">#REF!</definedName>
    <definedName name="__TR0__" localSheetId="111">'ZOV Rekapitulace'!$B$7:$C$8</definedName>
    <definedName name="__TR0__" localSheetId="112">#REF!</definedName>
    <definedName name="__TR0__">#REF!</definedName>
    <definedName name="__TR1__" localSheetId="30">'EL Rekapitulace KO KGJ'!$B$10:$C$10</definedName>
    <definedName name="__TR1__" localSheetId="56">'EL Rekapitulace kotelna 1'!$B$10:$C$10</definedName>
    <definedName name="__TR1__" localSheetId="58">'EL Rekapitulace kotelna 2'!$B$10:$C$10</definedName>
    <definedName name="__TR1__" localSheetId="60">'EL Rekapitulace kotelna 3'!$B$10:$C$10</definedName>
    <definedName name="__TR1__" localSheetId="62">'EL Rekapitulace kotelna 4'!$B$10:$C$10</definedName>
    <definedName name="__TR1__" localSheetId="54">'EL Rekapitulace plynovod'!#REF!</definedName>
    <definedName name="__TR1__" localSheetId="52">'EL Rekapitulace teplovod'!#REF!</definedName>
    <definedName name="__TR1__" localSheetId="34">'EL Rekapitulace VS A'!#REF!</definedName>
    <definedName name="__TR1__" localSheetId="36">'EL Rekapitulace VS B'!#REF!</definedName>
    <definedName name="__TR1__" localSheetId="38">'EL Rekapitulace VS C'!#REF!</definedName>
    <definedName name="__TR1__" localSheetId="40">'EL Rekapitulace VS D'!#REF!</definedName>
    <definedName name="__TR1__" localSheetId="42">'EL Rekapitulace VS E'!#REF!</definedName>
    <definedName name="__TR1__" localSheetId="44">'EL Rekapitulace VS F'!#REF!</definedName>
    <definedName name="__TR1__" localSheetId="46">'EL Rekapitulace VS G'!#REF!</definedName>
    <definedName name="__TR1__" localSheetId="48">'EL Rekapitulace VS H'!#REF!</definedName>
    <definedName name="__TR1__" localSheetId="50">'EL Rekapitulace VS J'!#REF!</definedName>
    <definedName name="__TR1__" localSheetId="31">#REF!</definedName>
    <definedName name="__TR1__" localSheetId="57">#REF!</definedName>
    <definedName name="__TR1__" localSheetId="59">#REF!</definedName>
    <definedName name="__TR1__" localSheetId="61">#REF!</definedName>
    <definedName name="__TR1__" localSheetId="63">#REF!</definedName>
    <definedName name="__TR1__" localSheetId="55">#REF!</definedName>
    <definedName name="__TR1__" localSheetId="53">#REF!</definedName>
    <definedName name="__TR1__" localSheetId="35">#REF!</definedName>
    <definedName name="__TR1__" localSheetId="37">#REF!</definedName>
    <definedName name="__TR1__" localSheetId="39">#REF!</definedName>
    <definedName name="__TR1__" localSheetId="41">#REF!</definedName>
    <definedName name="__TR1__" localSheetId="43">#REF!</definedName>
    <definedName name="__TR1__" localSheetId="45">#REF!</definedName>
    <definedName name="__TR1__" localSheetId="47">#REF!</definedName>
    <definedName name="__TR1__" localSheetId="49">#REF!</definedName>
    <definedName name="__TR1__" localSheetId="51">#REF!</definedName>
    <definedName name="__TR1__" localSheetId="78">'KGJ Rekapitulace technologie'!$B$10:$C$12</definedName>
    <definedName name="__TR1__" localSheetId="80">'KGJ Rekapitulace VZT'!$B$10:$C$11</definedName>
    <definedName name="__TR1__" localSheetId="79">#REF!</definedName>
    <definedName name="__TR1__" localSheetId="81">#REF!</definedName>
    <definedName name="__TR1__" localSheetId="32">'MaR Rekapitulace KO KGJ'!$B$9:$C$9</definedName>
    <definedName name="__TR1__" localSheetId="33">#REF!</definedName>
    <definedName name="__TR1__" localSheetId="113">'ON Rekapitulace'!$B$8:$C$8</definedName>
    <definedName name="__TR1__" localSheetId="114">#REF!</definedName>
    <definedName name="__TR1__" localSheetId="64">'Plyn Rekapitulace KO KGJ'!$B$10:$C$10</definedName>
    <definedName name="__TR1__" localSheetId="68">'Plyn Rekapitulace kotelna 1'!$B$10:$C$10</definedName>
    <definedName name="__TR1__" localSheetId="70">'Plyn Rekapitulace kotelna 2'!$B$10:$C$10</definedName>
    <definedName name="__TR1__" localSheetId="72">'Plyn Rekapitulace kotelna 3'!$B$10:$C$10</definedName>
    <definedName name="__TR1__" localSheetId="74">'Plyn Rekapitulace kotelna 4'!$B$10:$C$10</definedName>
    <definedName name="__TR1__" localSheetId="76">'Plyn Rekapitulace plynovod'!$B$10:$C$10</definedName>
    <definedName name="__TR1__" localSheetId="66">'Plyn Rekapitulace přípojka KGJ'!$B$10:$C$10</definedName>
    <definedName name="__TR1__" localSheetId="65">#REF!</definedName>
    <definedName name="__TR1__" localSheetId="69">#REF!</definedName>
    <definedName name="__TR1__" localSheetId="71">#REF!</definedName>
    <definedName name="__TR1__" localSheetId="73">#REF!</definedName>
    <definedName name="__TR1__" localSheetId="75">#REF!</definedName>
    <definedName name="__TR1__" localSheetId="77">#REF!</definedName>
    <definedName name="__TR1__" localSheetId="67">#REF!</definedName>
    <definedName name="__TR1__" localSheetId="102">'UT Rekapitulace kotelna 1'!$B$10:$C$11</definedName>
    <definedName name="__TR1__" localSheetId="104">'UT Rekapitulace kotelna 2'!$B$10:$C$11</definedName>
    <definedName name="__TR1__" localSheetId="106">'UT Rekapitulace kotelna 3'!$B$10:$C$11</definedName>
    <definedName name="__TR1__" localSheetId="108">'UT Rekapitulace kotelna 4'!$B$10:$C$11</definedName>
    <definedName name="__TR1__" localSheetId="100">'UT Rekapitulace teplovo 2'!$B$10:$C$12</definedName>
    <definedName name="__TR1__" localSheetId="103">#REF!</definedName>
    <definedName name="__TR1__" localSheetId="105">#REF!</definedName>
    <definedName name="__TR1__" localSheetId="107">#REF!</definedName>
    <definedName name="__TR1__" localSheetId="109">#REF!</definedName>
    <definedName name="__TR1__" localSheetId="101">#REF!</definedName>
    <definedName name="__TR1__" localSheetId="111">'ZOV Rekapitulace'!$B$8:$C$8</definedName>
    <definedName name="__TR1__" localSheetId="112">#REF!</definedName>
    <definedName name="__TR1__">#REF!</definedName>
    <definedName name="__TR2__" localSheetId="78">'KGJ Rekapitulace technologie'!$B$11:$C$12</definedName>
    <definedName name="__TR2__" localSheetId="80">'KGJ Rekapitulace VZT'!$B$11:$C$11</definedName>
    <definedName name="__TR2__" localSheetId="79">#REF!</definedName>
    <definedName name="__TR2__" localSheetId="102">'UT Rekapitulace kotelna 1'!$B$11:$C$11</definedName>
    <definedName name="__TR2__" localSheetId="104">'UT Rekapitulace kotelna 2'!$B$11:$C$11</definedName>
    <definedName name="__TR2__" localSheetId="106">'UT Rekapitulace kotelna 3'!$B$11:$C$11</definedName>
    <definedName name="__TR2__" localSheetId="108">'UT Rekapitulace kotelna 4'!$B$11:$C$11</definedName>
    <definedName name="__TR2__" localSheetId="100">'UT Rekapitulace teplovo 2'!$B$11:$C$12</definedName>
    <definedName name="__TR2__" localSheetId="103">#REF!</definedName>
    <definedName name="__TR2__" localSheetId="105">#REF!</definedName>
    <definedName name="__TR2__" localSheetId="107">#REF!</definedName>
    <definedName name="__TR2__" localSheetId="109">#REF!</definedName>
    <definedName name="__TR2__" localSheetId="101">#REF!</definedName>
    <definedName name="__TR2__">#REF!</definedName>
    <definedName name="__TR3__" localSheetId="78">'KGJ Rekapitulace technologie'!$B$12:$C$12</definedName>
    <definedName name="__TR3__" localSheetId="79">#REF!</definedName>
    <definedName name="__TR3__" localSheetId="100">'UT Rekapitulace teplovo 2'!$B$12:$C$12</definedName>
    <definedName name="__TR3__" localSheetId="101">#REF!</definedName>
    <definedName name="__TR3__">#REF!</definedName>
    <definedName name="a">#REF!</definedName>
    <definedName name="b">#REF!</definedName>
    <definedName name="_xlnm.Print_Titles" localSheetId="31">'EL Zakazka KO KGJ'!$7:$8</definedName>
    <definedName name="_xlnm.Print_Titles" localSheetId="57">'EL Zakazka kotelna 1'!$7:$8</definedName>
    <definedName name="_xlnm.Print_Titles" localSheetId="59">'EL Zakazka kotelna 2'!$7:$8</definedName>
    <definedName name="_xlnm.Print_Titles" localSheetId="61">'EL Zakazka kotelna 3'!$7:$8</definedName>
    <definedName name="_xlnm.Print_Titles" localSheetId="63">'EL Zakazka kotelna 4'!$7:$8</definedName>
    <definedName name="_xlnm.Print_Titles" localSheetId="55">'EL Zakazka plynovod'!$6:$7</definedName>
    <definedName name="_xlnm.Print_Titles" localSheetId="53">'EL Zakazka teplovod'!$7:$8</definedName>
    <definedName name="_xlnm.Print_Titles" localSheetId="35">'EL Zakazka VS A'!$7:$8</definedName>
    <definedName name="_xlnm.Print_Titles" localSheetId="37">'EL Zakazka VS B'!$7:$8</definedName>
    <definedName name="_xlnm.Print_Titles" localSheetId="39">'EL Zakazka VS C'!$7:$8</definedName>
    <definedName name="_xlnm.Print_Titles" localSheetId="41">'EL Zakazka VS D'!$7:$8</definedName>
    <definedName name="_xlnm.Print_Titles" localSheetId="43">'EL Zakazka VS E'!$7:$8</definedName>
    <definedName name="_xlnm.Print_Titles" localSheetId="45">'EL Zakazka VS F'!$7:$8</definedName>
    <definedName name="_xlnm.Print_Titles" localSheetId="47">'EL Zakazka VS G'!$7:$8</definedName>
    <definedName name="_xlnm.Print_Titles" localSheetId="49">'EL Zakazka VS H'!$7:$8</definedName>
    <definedName name="_xlnm.Print_Titles" localSheetId="51">'EL Zakazka VS J'!$6:$7</definedName>
    <definedName name="_xlnm.Print_Titles" localSheetId="33">'MaR Zakazka KO KGJ'!$6:$7</definedName>
    <definedName name="_xlnm.Print_Titles" localSheetId="21">'Stavba teplovodu demontaze'!$44:$44</definedName>
    <definedName name="_xlnm.Print_Titles" localSheetId="101">'UT Zakazka Teplovo 2'!$7:$8</definedName>
    <definedName name="_xlnm.Print_Area" localSheetId="110">DIO!$A$1:$I$146</definedName>
    <definedName name="_xlnm.Print_Area" localSheetId="58">'EL Rekapitulace kotelna 2'!$B$1:$C$18</definedName>
    <definedName name="_xlnm.Print_Area" localSheetId="31">'EL Zakazka KO KGJ'!$A$1:$P$197</definedName>
    <definedName name="_xlnm.Print_Area" localSheetId="79">'KGJ Zakazka technologie'!$F$1:$N$1236</definedName>
    <definedName name="_xlnm.Print_Area" localSheetId="81">'KGJ Zakazka VZT'!$F$1:$M$122</definedName>
    <definedName name="_xlnm.Print_Area" localSheetId="0">Obsah!$A$1:$H$147</definedName>
    <definedName name="_xlnm.Print_Area" localSheetId="1">'Stavba kogenerace'!$C$5:$Q$1227</definedName>
    <definedName name="_xlnm.Print_Area" localSheetId="23">'Stavba Kotelna 1'!$A$1:$R$80</definedName>
    <definedName name="_xlnm.Print_Area" localSheetId="24">'Stavba Kotelna 2'!$A$1:$R$104</definedName>
    <definedName name="_xlnm.Print_Area" localSheetId="26">'Stavba kotelna 3'!$A$1:$R$89</definedName>
    <definedName name="_xlnm.Print_Area" localSheetId="28">'Stavba kotelna 4'!$A$1:$R$199</definedName>
    <definedName name="_xlnm.Print_Area" localSheetId="22">'Stavba plyn KO KGJ'!$A$1:$R$85</definedName>
    <definedName name="_xlnm.Print_Area" localSheetId="29">'Stavba plynovod'!$A$1:$R$192</definedName>
    <definedName name="_xlnm.Print_Area" localSheetId="13">'Stavba příp VS A'!$A$1:$R$210</definedName>
    <definedName name="_xlnm.Print_Area" localSheetId="14">'Stavba příp VS B'!$A$1:$R$178</definedName>
    <definedName name="_xlnm.Print_Area" localSheetId="15">'Stavba příp VS C'!$A$1:$R$212</definedName>
    <definedName name="_xlnm.Print_Area" localSheetId="16">'Stavba příp VS D'!$A$1:$R$96</definedName>
    <definedName name="_xlnm.Print_Area" localSheetId="17">'Stavba příp VS E'!$A$1:$R$193</definedName>
    <definedName name="_xlnm.Print_Area" localSheetId="18">'Stavba příp VS F'!$A$1:$R$151</definedName>
    <definedName name="_xlnm.Print_Area" localSheetId="19">'Stavba příp VS G'!$A$1:$R$131</definedName>
    <definedName name="_xlnm.Print_Area" localSheetId="20">'Stavba příp VS H'!$A$1:$R$102</definedName>
    <definedName name="_xlnm.Print_Area" localSheetId="12">'Stavba Tepl B'!$A$1:$R$159</definedName>
    <definedName name="_xlnm.Print_Area" localSheetId="11">'Stavba teplovod A'!$A$1:$R$551</definedName>
    <definedName name="_xlnm.Print_Area" localSheetId="21">'Stavba teplovodu demontaze'!$A$1:$R$140</definedName>
    <definedName name="_xlnm.Print_Area" localSheetId="2">'Stavba VS A'!$A$1:$R$125</definedName>
    <definedName name="_xlnm.Print_Area" localSheetId="3">'Stavba VS B'!$A$1:$R$84</definedName>
    <definedName name="_xlnm.Print_Area" localSheetId="4">'Stavba VS C'!$A$1:$R$63</definedName>
    <definedName name="_xlnm.Print_Area" localSheetId="5">'Stavba VS D'!$A$1:$R$89</definedName>
    <definedName name="_xlnm.Print_Area" localSheetId="6">'Stavba VS E'!$A$1:$R$123</definedName>
    <definedName name="_xlnm.Print_Area" localSheetId="7">'Stavba VS F'!$A$1:$R$85</definedName>
    <definedName name="_xlnm.Print_Area" localSheetId="8">'Stavba VS G'!$A$1:$R$113</definedName>
    <definedName name="_xlnm.Print_Area" localSheetId="9">'Stavba VS H'!$A$1:$R$85</definedName>
    <definedName name="_xlnm.Print_Area" localSheetId="10">'Stavba VS J'!$A$1:$R$112</definedName>
    <definedName name="_xlnm.Print_Area" localSheetId="25">'Stavba Zem práce kotelna 2'!$A$1:$R$106</definedName>
    <definedName name="_xlnm.Print_Area" localSheetId="27">'Stavba zem práce kotelna 3'!$A$1:$R$148</definedName>
    <definedName name="_xlnm.Print_Area" localSheetId="100">'UT Rekapitulace teplovo 2'!$B$1:$C$145</definedName>
    <definedName name="_xlnm.Print_Area" localSheetId="82">'UT VS A primární část'!$A$1:$R$88</definedName>
    <definedName name="_xlnm.Print_Area" localSheetId="83">'UT VS A sekundární část'!$A$1:$R$83</definedName>
    <definedName name="_xlnm.Print_Area" localSheetId="84">'UT VS B primární část'!$A$1:$R$82</definedName>
    <definedName name="_xlnm.Print_Area" localSheetId="85">'UT VS B sekundární část'!$A$1:$R$106</definedName>
    <definedName name="_xlnm.Print_Area" localSheetId="86">'UT VS C primární část'!$A$1:$R$81</definedName>
    <definedName name="_xlnm.Print_Area" localSheetId="87">'UT VS C sekundární část'!$A$1:$R$75</definedName>
    <definedName name="_xlnm.Print_Area" localSheetId="88">'UT VS D primární část'!$A$1:$R$90</definedName>
    <definedName name="_xlnm.Print_Area" localSheetId="89">'UT VS D sekundární část'!$A$1:$R$111</definedName>
    <definedName name="_xlnm.Print_Area" localSheetId="90">'UT VS E primární část'!$A$1:$R$82</definedName>
    <definedName name="_xlnm.Print_Area" localSheetId="91">'UT VS E sekundární část'!$A$1:$R$112</definedName>
    <definedName name="_xlnm.Print_Area" localSheetId="92">'UT VS F primární část'!$A$1:$R$88</definedName>
    <definedName name="_xlnm.Print_Area" localSheetId="93">'UT VS F sekundární část'!$A$1:$R$82</definedName>
    <definedName name="_xlnm.Print_Area" localSheetId="94">'UT VS G primární část'!$A$1:$R$90</definedName>
    <definedName name="_xlnm.Print_Area" localSheetId="95">'UT VS G sekundární část'!$A$1:$R$105</definedName>
    <definedName name="_xlnm.Print_Area" localSheetId="96">'UT VS H primární část'!$A$1:$R$74</definedName>
    <definedName name="_xlnm.Print_Area" localSheetId="97">'UT VS H sekundární část'!$A$1:$R$82</definedName>
    <definedName name="_xlnm.Print_Area" localSheetId="98">'UT VS J primární část'!$A$1:$R$76</definedName>
    <definedName name="_xlnm.Print_Area" localSheetId="99">'UT VS J sekundární část'!$A$1:$R$106</definedName>
    <definedName name="_xlnm.Print_Area" localSheetId="103">'UT Zakazka kotelna 1'!$F$1:$M$162</definedName>
    <definedName name="_xlnm.Print_Area" localSheetId="105">'UT Zakazka kotelna 2'!$F$1:$M$152</definedName>
    <definedName name="_xlnm.Print_Area" localSheetId="107">'UT Zakazka kotelna 3'!$F$1:$M$194</definedName>
    <definedName name="_xlnm.Print_Area" localSheetId="109">'UT Zakazka kotelna 4'!$F$1:$M$187</definedName>
    <definedName name="_xlnm.Print_Area" localSheetId="101">'UT Zakazka Teplovo 2'!$F$1:$M$3223</definedName>
    <definedName name="Rozváděč" localSheetId="30">'EL Rekapitulace KO KGJ'!$B$12</definedName>
    <definedName name="Rozváděč" localSheetId="56">'EL Rekapitulace kotelna 1'!$B$12</definedName>
    <definedName name="Rozváděč" localSheetId="58">'EL Rekapitulace kotelna 2'!$B$12</definedName>
    <definedName name="Rozváděč" localSheetId="60">'EL Rekapitulace kotelna 3'!$B$12</definedName>
    <definedName name="Rozváděč" localSheetId="62">'EL Rekapitulace kotelna 4'!$B$12</definedName>
    <definedName name="Rozváděč" localSheetId="54">'EL Rekapitulace plynovod'!#REF!</definedName>
    <definedName name="Rozváděč" localSheetId="52">'EL Rekapitulace teplovod'!$B$10</definedName>
    <definedName name="Rozváděč" localSheetId="36">'EL Rekapitulace VS B'!$B$9</definedName>
    <definedName name="Rozváděč" localSheetId="55">[13]Rekapitulace!#REF!</definedName>
    <definedName name="Rozváděč" localSheetId="32">'MaR Rekapitulace KO KGJ'!$B$11</definedName>
    <definedName name="Rozváděč">#REF!</definedName>
    <definedName name="Zakazka_J39" localSheetId="31">[8]Rekapitulace!$B$12</definedName>
    <definedName name="Zakazka_J39" localSheetId="57">[9]Rekapitulace!$B$12</definedName>
    <definedName name="Zakazka_J39" localSheetId="59">[10]Rekapitulace!$B$12</definedName>
    <definedName name="Zakazka_J39" localSheetId="61">[11]Rekapitulace!$B$12</definedName>
    <definedName name="Zakazka_J39" localSheetId="63">[12]Rekapitulace!$B$12</definedName>
    <definedName name="Zakazka_J39" localSheetId="55">[13]Rekapitulace!#REF!</definedName>
    <definedName name="Zakazka_J39" localSheetId="53">[14]Rekapitulace!$B$10</definedName>
    <definedName name="Zakazka_J39" localSheetId="35">'[15]Rekapitulace VS A'!#REF!</definedName>
    <definedName name="Zakazka_J39" localSheetId="37">'[15]Rekapitulace VS B'!$B$9</definedName>
    <definedName name="Zakazka_J39" localSheetId="39">'[15]Rekapitulace VS C'!#REF!</definedName>
    <definedName name="Zakazka_J39" localSheetId="41">'[15]Rekapitulace VS D'!#REF!</definedName>
    <definedName name="Zakazka_J39" localSheetId="43">'[15]Rekapitulace VS E'!$B$10</definedName>
    <definedName name="Zakazka_J39" localSheetId="45">'[15]Rekapitulace VS F'!#REF!</definedName>
    <definedName name="Zakazka_J39" localSheetId="47">'[15]Rekapitulace VS G'!$B$10</definedName>
    <definedName name="Zakazka_J39" localSheetId="49">'[15]Rekapitulace VS H'!$B$10</definedName>
    <definedName name="Zakazka_J39" localSheetId="51">'[15]Rekapitulace VS J'!#REF!</definedName>
    <definedName name="Zakazka_J39" localSheetId="33">[16]Rekapitulace!$B$11</definedName>
  </definedNames>
  <calcPr calcId="145621"/>
</workbook>
</file>

<file path=xl/calcChain.xml><?xml version="1.0" encoding="utf-8"?>
<calcChain xmlns="http://schemas.openxmlformats.org/spreadsheetml/2006/main">
  <c r="C142" i="123" l="1"/>
  <c r="C14" i="123"/>
  <c r="C13" i="123"/>
  <c r="M3216" i="124"/>
  <c r="M3215" i="124" s="1"/>
  <c r="M3214" i="124" s="1"/>
  <c r="M3210" i="124"/>
  <c r="M3209" i="124"/>
  <c r="M3202" i="124"/>
  <c r="M3194" i="124"/>
  <c r="M3186" i="124"/>
  <c r="M3178" i="124"/>
  <c r="M3171" i="124"/>
  <c r="M3165" i="124"/>
  <c r="M3162" i="124"/>
  <c r="M3159" i="124"/>
  <c r="M3156" i="124"/>
  <c r="M3155" i="124" s="1"/>
  <c r="M3144" i="124"/>
  <c r="M3140" i="124"/>
  <c r="M3137" i="124"/>
  <c r="M3134" i="124"/>
  <c r="M3128" i="124"/>
  <c r="M3123" i="124"/>
  <c r="M3117" i="124"/>
  <c r="M3114" i="124"/>
  <c r="M3108" i="124"/>
  <c r="M3106" i="124"/>
  <c r="M3103" i="124"/>
  <c r="M3100" i="124"/>
  <c r="M3096" i="124"/>
  <c r="M3092" i="124"/>
  <c r="M3089" i="124"/>
  <c r="M3087" i="124"/>
  <c r="M3084" i="124"/>
  <c r="M3080" i="124"/>
  <c r="M3077" i="124"/>
  <c r="M3076" i="124" s="1"/>
  <c r="C137" i="123" s="1"/>
  <c r="M3074" i="124"/>
  <c r="M3073" i="124"/>
  <c r="M3072" i="124"/>
  <c r="M3071" i="124"/>
  <c r="M3070" i="124"/>
  <c r="M3068" i="124"/>
  <c r="M3067" i="124"/>
  <c r="M3065" i="124"/>
  <c r="M3058" i="124"/>
  <c r="M3055" i="124"/>
  <c r="M3050" i="124"/>
  <c r="M3046" i="124"/>
  <c r="M3043" i="124"/>
  <c r="M3040" i="124"/>
  <c r="M3037" i="124"/>
  <c r="M3034" i="124"/>
  <c r="M3033" i="124" s="1"/>
  <c r="M3028" i="124"/>
  <c r="M3025" i="124"/>
  <c r="M3022" i="124"/>
  <c r="M3019" i="124"/>
  <c r="M3018" i="124" s="1"/>
  <c r="M3013" i="124"/>
  <c r="M3008" i="124"/>
  <c r="M3005" i="124"/>
  <c r="M3000" i="124"/>
  <c r="M2998" i="124"/>
  <c r="M2996" i="124"/>
  <c r="M2993" i="124"/>
  <c r="M2990" i="124"/>
  <c r="M2986" i="124"/>
  <c r="M2979" i="124"/>
  <c r="M2974" i="124"/>
  <c r="M2973" i="124"/>
  <c r="M2970" i="124"/>
  <c r="M2969" i="124"/>
  <c r="M2966" i="124"/>
  <c r="M2963" i="124"/>
  <c r="M2952" i="124"/>
  <c r="M2949" i="124"/>
  <c r="M2946" i="124"/>
  <c r="M2939" i="124"/>
  <c r="M2937" i="124"/>
  <c r="M2935" i="124"/>
  <c r="M2932" i="124"/>
  <c r="M2930" i="124"/>
  <c r="M2928" i="124"/>
  <c r="M2926" i="124"/>
  <c r="M2924" i="124"/>
  <c r="M2922" i="124"/>
  <c r="M2920" i="124"/>
  <c r="M2918" i="124"/>
  <c r="M2916" i="124"/>
  <c r="M2912" i="124"/>
  <c r="M2908" i="124"/>
  <c r="M2900" i="124"/>
  <c r="M2892" i="124"/>
  <c r="M2885" i="124"/>
  <c r="M2878" i="124"/>
  <c r="M2876" i="124"/>
  <c r="M2874" i="124"/>
  <c r="M2869" i="124"/>
  <c r="M2868" i="124"/>
  <c r="M2860" i="124"/>
  <c r="M2851" i="124"/>
  <c r="M2845" i="124"/>
  <c r="M2840" i="124"/>
  <c r="M2832" i="124"/>
  <c r="M2830" i="124"/>
  <c r="M2828" i="124"/>
  <c r="M2827" i="124" s="1"/>
  <c r="M2823" i="124"/>
  <c r="M2822" i="124"/>
  <c r="M2820" i="124"/>
  <c r="M2818" i="124"/>
  <c r="M2816" i="124"/>
  <c r="M2814" i="124"/>
  <c r="M2813" i="124"/>
  <c r="M2803" i="124"/>
  <c r="M2796" i="124"/>
  <c r="M2789" i="124"/>
  <c r="M2771" i="124"/>
  <c r="M2748" i="124"/>
  <c r="M2737" i="124"/>
  <c r="M2726" i="124"/>
  <c r="M2723" i="124"/>
  <c r="M2719" i="124"/>
  <c r="M2714" i="124"/>
  <c r="M2707" i="124"/>
  <c r="M2701" i="124"/>
  <c r="M2698" i="124"/>
  <c r="M2691" i="124" s="1"/>
  <c r="M2695" i="124"/>
  <c r="M2692" i="124"/>
  <c r="M2681" i="124"/>
  <c r="M2674" i="124"/>
  <c r="M2672" i="124"/>
  <c r="M2667" i="124"/>
  <c r="M2661" i="124"/>
  <c r="M2658" i="124"/>
  <c r="M2644" i="124"/>
  <c r="M2642" i="124"/>
  <c r="M2638" i="124"/>
  <c r="M2635" i="124"/>
  <c r="M2633" i="124"/>
  <c r="M2626" i="124"/>
  <c r="M2623" i="124"/>
  <c r="M2619" i="124"/>
  <c r="M2611" i="124"/>
  <c r="M2606" i="124"/>
  <c r="M2603" i="124"/>
  <c r="M2595" i="124"/>
  <c r="M2587" i="124"/>
  <c r="M2583" i="124"/>
  <c r="M2580" i="124"/>
  <c r="M2576" i="124"/>
  <c r="M2573" i="124"/>
  <c r="M2571" i="124"/>
  <c r="M2558" i="124"/>
  <c r="M2551" i="124"/>
  <c r="M2547" i="124"/>
  <c r="M2541" i="124"/>
  <c r="M2539" i="124"/>
  <c r="M2537" i="124"/>
  <c r="M2534" i="124"/>
  <c r="M2532" i="124"/>
  <c r="M2511" i="124"/>
  <c r="M2492" i="124"/>
  <c r="M2491" i="124"/>
  <c r="M2483" i="124"/>
  <c r="M2480" i="124"/>
  <c r="M2479" i="124"/>
  <c r="M2476" i="124"/>
  <c r="M2473" i="124"/>
  <c r="M2472" i="124"/>
  <c r="M2471" i="124"/>
  <c r="M2470" i="124"/>
  <c r="M2467" i="124"/>
  <c r="M2466" i="124"/>
  <c r="M2463" i="124"/>
  <c r="M2461" i="124"/>
  <c r="M2459" i="124"/>
  <c r="M2457" i="124"/>
  <c r="M2454" i="124"/>
  <c r="M2451" i="124"/>
  <c r="M2450" i="124"/>
  <c r="M2447" i="124"/>
  <c r="M2439" i="124"/>
  <c r="M2409" i="124"/>
  <c r="M2405" i="124"/>
  <c r="M2401" i="124"/>
  <c r="M2398" i="124"/>
  <c r="M2395" i="124"/>
  <c r="M2390" i="124"/>
  <c r="M2385" i="124"/>
  <c r="M2381" i="124"/>
  <c r="M2360" i="124"/>
  <c r="M2359" i="124"/>
  <c r="M2357" i="124"/>
  <c r="M2356" i="124"/>
  <c r="M2355" i="124"/>
  <c r="M2354" i="124"/>
  <c r="M2350" i="124"/>
  <c r="M2349" i="124"/>
  <c r="M2348" i="124"/>
  <c r="M2346" i="124"/>
  <c r="M2344" i="124"/>
  <c r="M2343" i="124"/>
  <c r="M2342" i="124"/>
  <c r="M2340" i="124"/>
  <c r="M2338" i="124"/>
  <c r="M2336" i="124"/>
  <c r="M2334" i="124"/>
  <c r="M2332" i="124"/>
  <c r="M2330" i="124"/>
  <c r="M2328" i="124"/>
  <c r="M2326" i="124"/>
  <c r="M2322" i="124"/>
  <c r="M2318" i="124"/>
  <c r="M2306" i="124"/>
  <c r="M2294" i="124"/>
  <c r="M2278" i="124"/>
  <c r="M2262" i="124"/>
  <c r="M2254" i="124"/>
  <c r="M2246" i="124"/>
  <c r="M2242" i="124"/>
  <c r="M2238" i="124"/>
  <c r="M2235" i="124"/>
  <c r="M2233" i="124"/>
  <c r="M2231" i="124"/>
  <c r="M2229" i="124"/>
  <c r="M2227" i="124"/>
  <c r="M2225" i="124"/>
  <c r="M2223" i="124"/>
  <c r="M2221" i="124"/>
  <c r="M2219" i="124"/>
  <c r="M2217" i="124"/>
  <c r="M2215" i="124"/>
  <c r="M2213" i="124"/>
  <c r="M2210" i="124"/>
  <c r="M2207" i="124"/>
  <c r="M2192" i="124"/>
  <c r="M2178" i="124"/>
  <c r="M2162" i="124"/>
  <c r="M2144" i="124"/>
  <c r="M2129" i="124"/>
  <c r="M2116" i="124"/>
  <c r="M2112" i="124"/>
  <c r="M2108" i="124"/>
  <c r="M2105" i="124"/>
  <c r="M2103" i="124"/>
  <c r="M2101" i="124"/>
  <c r="M2099" i="124"/>
  <c r="M2097" i="124"/>
  <c r="M2095" i="124"/>
  <c r="M2093" i="124"/>
  <c r="M2091" i="124"/>
  <c r="M2078" i="124"/>
  <c r="M2065" i="124"/>
  <c r="M2048" i="124"/>
  <c r="M2033" i="124"/>
  <c r="M2019" i="124"/>
  <c r="M2003" i="124"/>
  <c r="M2000" i="124"/>
  <c r="M1997" i="124"/>
  <c r="M1993" i="124"/>
  <c r="M1991" i="124"/>
  <c r="M1988" i="124"/>
  <c r="M1986" i="124"/>
  <c r="M1984" i="124"/>
  <c r="M1982" i="124"/>
  <c r="M1979" i="124"/>
  <c r="M1977" i="124"/>
  <c r="M1976" i="124"/>
  <c r="M1975" i="124"/>
  <c r="M1974" i="124"/>
  <c r="M1972" i="124"/>
  <c r="M1971" i="124"/>
  <c r="M1970" i="124"/>
  <c r="M1969" i="124"/>
  <c r="M1968" i="124"/>
  <c r="M1967" i="124"/>
  <c r="M1965" i="124"/>
  <c r="M1960" i="124"/>
  <c r="M1959" i="124"/>
  <c r="M1956" i="124"/>
  <c r="M1953" i="124"/>
  <c r="M1950" i="124"/>
  <c r="M1949" i="124"/>
  <c r="M1948" i="124"/>
  <c r="M1943" i="124"/>
  <c r="M1942" i="124"/>
  <c r="C113" i="123" s="1"/>
  <c r="M1938" i="124"/>
  <c r="M1937" i="124"/>
  <c r="M1929" i="124"/>
  <c r="M1928" i="124" s="1"/>
  <c r="M1927" i="124" s="1"/>
  <c r="C110" i="123" s="1"/>
  <c r="M1920" i="124"/>
  <c r="M1914" i="124"/>
  <c r="M1909" i="124"/>
  <c r="M1900" i="124"/>
  <c r="M1898" i="124"/>
  <c r="M1897" i="124" s="1"/>
  <c r="M1893" i="124"/>
  <c r="M1892" i="124"/>
  <c r="M1890" i="124"/>
  <c r="M1888" i="124"/>
  <c r="M1886" i="124"/>
  <c r="M1884" i="124"/>
  <c r="M1883" i="124"/>
  <c r="M1881" i="124"/>
  <c r="M1879" i="124"/>
  <c r="M1877" i="124"/>
  <c r="M1875" i="124"/>
  <c r="M1873" i="124"/>
  <c r="M1867" i="124"/>
  <c r="M1864" i="124"/>
  <c r="M1857" i="124" s="1"/>
  <c r="M1861" i="124"/>
  <c r="M1858" i="124"/>
  <c r="M1853" i="124"/>
  <c r="M1851" i="124"/>
  <c r="M1849" i="124"/>
  <c r="M1847" i="124"/>
  <c r="M1845" i="124"/>
  <c r="M1840" i="124"/>
  <c r="M1837" i="124"/>
  <c r="M1836" i="124"/>
  <c r="M1834" i="124"/>
  <c r="M1832" i="124"/>
  <c r="M1831" i="124"/>
  <c r="M1829" i="124"/>
  <c r="M1827" i="124"/>
  <c r="M1826" i="124"/>
  <c r="M1825" i="124"/>
  <c r="M1824" i="124"/>
  <c r="M1822" i="124"/>
  <c r="M1821" i="124"/>
  <c r="M1819" i="124"/>
  <c r="M1817" i="124"/>
  <c r="M1815" i="124"/>
  <c r="M1813" i="124"/>
  <c r="M1811" i="124"/>
  <c r="M1810" i="124"/>
  <c r="M1807" i="124"/>
  <c r="M1806" i="124"/>
  <c r="M1804" i="124"/>
  <c r="M1803" i="124"/>
  <c r="M1801" i="124"/>
  <c r="M1800" i="124"/>
  <c r="M1798" i="124"/>
  <c r="M1797" i="124"/>
  <c r="M1795" i="124"/>
  <c r="M1794" i="124"/>
  <c r="M1793" i="124"/>
  <c r="M1791" i="124"/>
  <c r="M1789" i="124"/>
  <c r="M1788" i="124"/>
  <c r="M1787" i="124"/>
  <c r="M1786" i="124"/>
  <c r="M1785" i="124"/>
  <c r="M1783" i="124"/>
  <c r="M1781" i="124"/>
  <c r="M1778" i="124"/>
  <c r="M1775" i="124"/>
  <c r="M1772" i="124"/>
  <c r="M1769" i="124"/>
  <c r="M1765" i="124"/>
  <c r="M1763" i="124"/>
  <c r="M1760" i="124"/>
  <c r="M1757" i="124"/>
  <c r="M1753" i="124"/>
  <c r="M1751" i="124"/>
  <c r="M1750" i="124"/>
  <c r="M1749" i="124"/>
  <c r="M1748" i="124"/>
  <c r="M1746" i="124"/>
  <c r="M1745" i="124"/>
  <c r="M1744" i="124"/>
  <c r="M1743" i="124"/>
  <c r="M1742" i="124"/>
  <c r="M1741" i="124"/>
  <c r="M1739" i="124"/>
  <c r="M1734" i="124"/>
  <c r="M1733" i="124"/>
  <c r="M1730" i="124"/>
  <c r="M1727" i="124"/>
  <c r="M1724" i="124"/>
  <c r="M1723" i="124"/>
  <c r="M1722" i="124"/>
  <c r="M1717" i="124"/>
  <c r="M1708" i="124"/>
  <c r="M1706" i="124"/>
  <c r="M1705" i="124"/>
  <c r="M1701" i="124"/>
  <c r="M1700" i="124"/>
  <c r="M1698" i="124"/>
  <c r="M1696" i="124"/>
  <c r="M1694" i="124"/>
  <c r="M1692" i="124"/>
  <c r="M1691" i="124"/>
  <c r="M1684" i="124"/>
  <c r="M1677" i="124"/>
  <c r="M1671" i="124"/>
  <c r="M1669" i="124"/>
  <c r="M1663" i="124"/>
  <c r="M1661" i="124"/>
  <c r="M1655" i="124"/>
  <c r="M1652" i="124"/>
  <c r="M1645" i="124" s="1"/>
  <c r="M1649" i="124"/>
  <c r="M1646" i="124"/>
  <c r="M1641" i="124"/>
  <c r="M1638" i="124"/>
  <c r="M1633" i="124"/>
  <c r="M1631" i="124"/>
  <c r="M1629" i="124"/>
  <c r="M1627" i="124"/>
  <c r="M1625" i="124"/>
  <c r="M1623" i="124"/>
  <c r="M1621" i="124"/>
  <c r="M1619" i="124"/>
  <c r="M1617" i="124"/>
  <c r="M1615" i="124"/>
  <c r="M1611" i="124"/>
  <c r="M1608" i="124"/>
  <c r="M1606" i="124"/>
  <c r="M1603" i="124"/>
  <c r="M1600" i="124"/>
  <c r="M1599" i="124"/>
  <c r="M1598" i="124"/>
  <c r="M1595" i="124"/>
  <c r="M1592" i="124"/>
  <c r="M1589" i="124"/>
  <c r="M1588" i="124"/>
  <c r="M1586" i="124"/>
  <c r="M1584" i="124"/>
  <c r="M1583" i="124"/>
  <c r="M1581" i="124"/>
  <c r="M1579" i="124"/>
  <c r="M1578" i="124"/>
  <c r="M1577" i="124"/>
  <c r="M1576" i="124"/>
  <c r="M1574" i="124"/>
  <c r="M1573" i="124"/>
  <c r="M1571" i="124"/>
  <c r="M1569" i="124"/>
  <c r="M1567" i="124"/>
  <c r="M1565" i="124"/>
  <c r="M1563" i="124"/>
  <c r="M1562" i="124"/>
  <c r="M1559" i="124"/>
  <c r="M1558" i="124"/>
  <c r="M1556" i="124"/>
  <c r="M1555" i="124"/>
  <c r="M1553" i="124"/>
  <c r="M1552" i="124"/>
  <c r="M1550" i="124"/>
  <c r="M1549" i="124"/>
  <c r="M1547" i="124"/>
  <c r="M1546" i="124"/>
  <c r="M1544" i="124"/>
  <c r="M1543" i="124"/>
  <c r="M1541" i="124"/>
  <c r="M1540" i="124"/>
  <c r="M1539" i="124"/>
  <c r="M1537" i="124"/>
  <c r="M1535" i="124"/>
  <c r="M1534" i="124"/>
  <c r="M1533" i="124"/>
  <c r="M1532" i="124"/>
  <c r="M1531" i="124"/>
  <c r="M1529" i="124"/>
  <c r="M1527" i="124"/>
  <c r="M1523" i="124"/>
  <c r="M1519" i="124"/>
  <c r="M1517" i="124"/>
  <c r="M1515" i="124"/>
  <c r="M1512" i="124"/>
  <c r="M1511" i="124"/>
  <c r="M1509" i="124"/>
  <c r="M1507" i="124"/>
  <c r="M1505" i="124"/>
  <c r="M1503" i="124"/>
  <c r="M1500" i="124"/>
  <c r="M1498" i="124"/>
  <c r="M1496" i="124"/>
  <c r="M1492" i="124"/>
  <c r="M1490" i="124"/>
  <c r="M1489" i="124"/>
  <c r="M1488" i="124"/>
  <c r="M1487" i="124"/>
  <c r="M1485" i="124"/>
  <c r="M1484" i="124"/>
  <c r="M1483" i="124"/>
  <c r="M1482" i="124"/>
  <c r="M1481" i="124"/>
  <c r="M1480" i="124"/>
  <c r="M1478" i="124"/>
  <c r="M1473" i="124"/>
  <c r="M1472" i="124"/>
  <c r="M1469" i="124"/>
  <c r="M1468" i="124"/>
  <c r="M1467" i="124"/>
  <c r="M1464" i="124"/>
  <c r="M1457" i="124"/>
  <c r="M1448" i="124"/>
  <c r="M1446" i="124"/>
  <c r="M1445" i="124"/>
  <c r="M1441" i="124"/>
  <c r="M1440" i="124"/>
  <c r="M1438" i="124"/>
  <c r="M1436" i="124"/>
  <c r="M1434" i="124"/>
  <c r="M1432" i="124"/>
  <c r="M1430" i="124"/>
  <c r="M1428" i="124"/>
  <c r="M1427" i="124"/>
  <c r="M1425" i="124"/>
  <c r="M1421" i="124"/>
  <c r="M1417" i="124"/>
  <c r="M1414" i="124"/>
  <c r="M1411" i="124"/>
  <c r="M1409" i="124"/>
  <c r="M1407" i="124"/>
  <c r="M1401" i="124"/>
  <c r="M1398" i="124"/>
  <c r="M1395" i="124"/>
  <c r="M1392" i="124"/>
  <c r="M1386" i="124"/>
  <c r="M1384" i="124"/>
  <c r="M1382" i="124"/>
  <c r="M1380" i="124"/>
  <c r="M1378" i="124"/>
  <c r="M1373" i="124"/>
  <c r="M1370" i="124"/>
  <c r="M1369" i="124"/>
  <c r="M1367" i="124"/>
  <c r="M1365" i="124"/>
  <c r="M1364" i="124"/>
  <c r="M1362" i="124"/>
  <c r="M1360" i="124"/>
  <c r="M1359" i="124"/>
  <c r="M1358" i="124"/>
  <c r="M1357" i="124"/>
  <c r="M1355" i="124"/>
  <c r="M1354" i="124"/>
  <c r="M1352" i="124"/>
  <c r="M1350" i="124"/>
  <c r="M1348" i="124"/>
  <c r="M1346" i="124"/>
  <c r="M1344" i="124"/>
  <c r="M1343" i="124"/>
  <c r="M1340" i="124"/>
  <c r="M1339" i="124"/>
  <c r="M1337" i="124"/>
  <c r="M1336" i="124"/>
  <c r="M1334" i="124"/>
  <c r="M1333" i="124"/>
  <c r="M1331" i="124"/>
  <c r="M1330" i="124"/>
  <c r="M1328" i="124"/>
  <c r="M1327" i="124"/>
  <c r="M1325" i="124"/>
  <c r="M1324" i="124"/>
  <c r="M1322" i="124"/>
  <c r="M1321" i="124"/>
  <c r="M1320" i="124"/>
  <c r="M1318" i="124"/>
  <c r="M1316" i="124"/>
  <c r="M1315" i="124"/>
  <c r="M1314" i="124"/>
  <c r="M1311" i="124"/>
  <c r="M1308" i="124"/>
  <c r="M1304" i="124"/>
  <c r="M1300" i="124"/>
  <c r="M1296" i="124"/>
  <c r="M1292" i="124"/>
  <c r="M1290" i="124"/>
  <c r="M1288" i="124"/>
  <c r="M1287" i="124" s="1"/>
  <c r="C77" i="123" s="1"/>
  <c r="M1284" i="124"/>
  <c r="M1282" i="124"/>
  <c r="M1281" i="124"/>
  <c r="M1279" i="124"/>
  <c r="M1278" i="124"/>
  <c r="M1275" i="124"/>
  <c r="M1272" i="124"/>
  <c r="M1270" i="124"/>
  <c r="M1268" i="124"/>
  <c r="M1264" i="124"/>
  <c r="M1262" i="124"/>
  <c r="M1261" i="124"/>
  <c r="M1260" i="124"/>
  <c r="M1259" i="124"/>
  <c r="M1257" i="124"/>
  <c r="M1256" i="124"/>
  <c r="M1255" i="124"/>
  <c r="M1254" i="124"/>
  <c r="M1253" i="124"/>
  <c r="M1252" i="124"/>
  <c r="M1250" i="124"/>
  <c r="M1245" i="124"/>
  <c r="M1244" i="124"/>
  <c r="M1241" i="124"/>
  <c r="M1240" i="124"/>
  <c r="M1237" i="124"/>
  <c r="M1236" i="124"/>
  <c r="M1235" i="124"/>
  <c r="M1224" i="124" s="1"/>
  <c r="C76" i="123" s="1"/>
  <c r="M1232" i="124"/>
  <c r="M1225" i="124"/>
  <c r="M1216" i="124"/>
  <c r="M1214" i="124"/>
  <c r="M1209" i="124"/>
  <c r="M1208" i="124"/>
  <c r="M1206" i="124"/>
  <c r="M1204" i="124"/>
  <c r="M1202" i="124"/>
  <c r="M1200" i="124"/>
  <c r="M1199" i="124"/>
  <c r="M1197" i="124"/>
  <c r="M1194" i="124"/>
  <c r="M1191" i="124"/>
  <c r="M1188" i="124"/>
  <c r="M1185" i="124"/>
  <c r="M1182" i="124"/>
  <c r="M1179" i="124"/>
  <c r="M1176" i="124"/>
  <c r="M1173" i="124"/>
  <c r="M1167" i="124"/>
  <c r="M1164" i="124"/>
  <c r="M1161" i="124"/>
  <c r="M1158" i="124"/>
  <c r="M1152" i="124"/>
  <c r="M1151" i="124"/>
  <c r="M1149" i="124"/>
  <c r="M1144" i="124" s="1"/>
  <c r="C67" i="123" s="1"/>
  <c r="M1147" i="124"/>
  <c r="M1145" i="124"/>
  <c r="M1140" i="124"/>
  <c r="M1137" i="124"/>
  <c r="M1136" i="124"/>
  <c r="M1134" i="124"/>
  <c r="M1132" i="124"/>
  <c r="M1131" i="124"/>
  <c r="M1129" i="124"/>
  <c r="M1127" i="124"/>
  <c r="M1126" i="124"/>
  <c r="M1125" i="124"/>
  <c r="M1124" i="124"/>
  <c r="M1122" i="124"/>
  <c r="M1121" i="124"/>
  <c r="M1119" i="124"/>
  <c r="M1117" i="124"/>
  <c r="M1115" i="124"/>
  <c r="M1113" i="124"/>
  <c r="M1111" i="124"/>
  <c r="M1110" i="124"/>
  <c r="M1107" i="124"/>
  <c r="M1106" i="124"/>
  <c r="M1105" i="124"/>
  <c r="M1102" i="124"/>
  <c r="M1101" i="124"/>
  <c r="M1100" i="124"/>
  <c r="M1097" i="124"/>
  <c r="M1096" i="124"/>
  <c r="M1095" i="124"/>
  <c r="M1093" i="124"/>
  <c r="M1091" i="124"/>
  <c r="M1090" i="124"/>
  <c r="M1089" i="124"/>
  <c r="M1088" i="124"/>
  <c r="M1087" i="124"/>
  <c r="M1084" i="124"/>
  <c r="M1081" i="124"/>
  <c r="M1078" i="124"/>
  <c r="M1075" i="124"/>
  <c r="M1072" i="124"/>
  <c r="M1069" i="124"/>
  <c r="M1067" i="124"/>
  <c r="M1065" i="124"/>
  <c r="M1061" i="124"/>
  <c r="M1059" i="124"/>
  <c r="M1056" i="124"/>
  <c r="M1054" i="124"/>
  <c r="M1052" i="124"/>
  <c r="M1050" i="124"/>
  <c r="M1047" i="124"/>
  <c r="M1045" i="124"/>
  <c r="M1044" i="124"/>
  <c r="M1043" i="124"/>
  <c r="M1042" i="124"/>
  <c r="M1040" i="124"/>
  <c r="M1039" i="124"/>
  <c r="M1038" i="124"/>
  <c r="M1037" i="124"/>
  <c r="M1036" i="124"/>
  <c r="M1035" i="124"/>
  <c r="M1033" i="124"/>
  <c r="M1028" i="124"/>
  <c r="M1027" i="124"/>
  <c r="M1024" i="124"/>
  <c r="M1023" i="124"/>
  <c r="M1022" i="124"/>
  <c r="M1019" i="124"/>
  <c r="M1012" i="124"/>
  <c r="M1004" i="124"/>
  <c r="M1002" i="124"/>
  <c r="M1000" i="124"/>
  <c r="M995" i="124"/>
  <c r="M994" i="124"/>
  <c r="M992" i="124"/>
  <c r="M990" i="124"/>
  <c r="M988" i="124"/>
  <c r="M986" i="124"/>
  <c r="M984" i="124"/>
  <c r="M982" i="124"/>
  <c r="M981" i="124"/>
  <c r="M979" i="124"/>
  <c r="M977" i="124"/>
  <c r="M975" i="124"/>
  <c r="M972" i="124"/>
  <c r="M969" i="124"/>
  <c r="M966" i="124"/>
  <c r="M963" i="124"/>
  <c r="M957" i="124"/>
  <c r="M954" i="124"/>
  <c r="M951" i="124"/>
  <c r="M948" i="124"/>
  <c r="M942" i="124"/>
  <c r="M940" i="124"/>
  <c r="M938" i="124"/>
  <c r="M936" i="124"/>
  <c r="M934" i="124"/>
  <c r="M932" i="124"/>
  <c r="M927" i="124"/>
  <c r="M924" i="124"/>
  <c r="M923" i="124"/>
  <c r="M921" i="124"/>
  <c r="M919" i="124"/>
  <c r="M918" i="124"/>
  <c r="M916" i="124"/>
  <c r="M914" i="124"/>
  <c r="M913" i="124"/>
  <c r="M912" i="124"/>
  <c r="M911" i="124"/>
  <c r="M909" i="124"/>
  <c r="M908" i="124"/>
  <c r="M906" i="124"/>
  <c r="M904" i="124"/>
  <c r="M902" i="124"/>
  <c r="M900" i="124"/>
  <c r="M898" i="124"/>
  <c r="M897" i="124"/>
  <c r="M894" i="124"/>
  <c r="M893" i="124"/>
  <c r="M892" i="124"/>
  <c r="M889" i="124"/>
  <c r="M888" i="124"/>
  <c r="M887" i="124"/>
  <c r="M884" i="124"/>
  <c r="M883" i="124"/>
  <c r="M880" i="124"/>
  <c r="M879" i="124"/>
  <c r="M878" i="124"/>
  <c r="M876" i="124"/>
  <c r="M874" i="124"/>
  <c r="M873" i="124"/>
  <c r="M872" i="124"/>
  <c r="M870" i="124"/>
  <c r="M868" i="124"/>
  <c r="M866" i="124"/>
  <c r="M864" i="124"/>
  <c r="M862" i="124"/>
  <c r="M860" i="124"/>
  <c r="M858" i="124"/>
  <c r="M856" i="124"/>
  <c r="M852" i="124"/>
  <c r="M850" i="124"/>
  <c r="M849" i="124"/>
  <c r="M847" i="124"/>
  <c r="M846" i="124"/>
  <c r="M843" i="124"/>
  <c r="M840" i="124"/>
  <c r="M838" i="124"/>
  <c r="M836" i="124"/>
  <c r="M834" i="124"/>
  <c r="M831" i="124"/>
  <c r="M829" i="124"/>
  <c r="M828" i="124"/>
  <c r="M827" i="124"/>
  <c r="M826" i="124"/>
  <c r="M824" i="124"/>
  <c r="M823" i="124"/>
  <c r="M822" i="124"/>
  <c r="M821" i="124"/>
  <c r="M820" i="124"/>
  <c r="M819" i="124"/>
  <c r="M817" i="124"/>
  <c r="M812" i="124"/>
  <c r="M811" i="124"/>
  <c r="M808" i="124"/>
  <c r="M805" i="124"/>
  <c r="M802" i="124"/>
  <c r="M797" i="124"/>
  <c r="M796" i="124"/>
  <c r="M795" i="124"/>
  <c r="M790" i="124"/>
  <c r="M789" i="124" s="1"/>
  <c r="C54" i="123" s="1"/>
  <c r="M781" i="124"/>
  <c r="M779" i="124"/>
  <c r="M778" i="124"/>
  <c r="C51" i="123" s="1"/>
  <c r="M777" i="124"/>
  <c r="C50" i="123" s="1"/>
  <c r="M774" i="124"/>
  <c r="M773" i="124"/>
  <c r="M771" i="124"/>
  <c r="M769" i="124"/>
  <c r="M767" i="124"/>
  <c r="M765" i="124"/>
  <c r="M763" i="124"/>
  <c r="M761" i="124"/>
  <c r="M760" i="124"/>
  <c r="M758" i="124"/>
  <c r="M756" i="124"/>
  <c r="M754" i="124"/>
  <c r="M749" i="124" s="1"/>
  <c r="M748" i="124" s="1"/>
  <c r="C48" i="123" s="1"/>
  <c r="M752" i="124"/>
  <c r="M750" i="124"/>
  <c r="M744" i="124"/>
  <c r="M741" i="124"/>
  <c r="M738" i="124"/>
  <c r="M735" i="124"/>
  <c r="M729" i="124"/>
  <c r="M727" i="124"/>
  <c r="M725" i="124"/>
  <c r="M723" i="124"/>
  <c r="M721" i="124"/>
  <c r="M720" i="124"/>
  <c r="C45" i="123" s="1"/>
  <c r="M716" i="124"/>
  <c r="M713" i="124"/>
  <c r="M712" i="124"/>
  <c r="M710" i="124"/>
  <c r="M708" i="124"/>
  <c r="M707" i="124"/>
  <c r="M705" i="124"/>
  <c r="M703" i="124"/>
  <c r="M702" i="124"/>
  <c r="M701" i="124"/>
  <c r="M700" i="124"/>
  <c r="M698" i="124"/>
  <c r="M697" i="124"/>
  <c r="M695" i="124"/>
  <c r="M693" i="124"/>
  <c r="M691" i="124"/>
  <c r="M689" i="124"/>
  <c r="M687" i="124"/>
  <c r="M686" i="124"/>
  <c r="M683" i="124"/>
  <c r="M682" i="124"/>
  <c r="M681" i="124"/>
  <c r="M680" i="124"/>
  <c r="M677" i="124"/>
  <c r="M676" i="124"/>
  <c r="M674" i="124"/>
  <c r="M673" i="124"/>
  <c r="M672" i="124"/>
  <c r="M669" i="124"/>
  <c r="M668" i="124"/>
  <c r="M665" i="124"/>
  <c r="M664" i="124"/>
  <c r="M663" i="124"/>
  <c r="M661" i="124"/>
  <c r="M659" i="124"/>
  <c r="M658" i="124"/>
  <c r="M657" i="124"/>
  <c r="M654" i="124"/>
  <c r="M651" i="124"/>
  <c r="M644" i="124"/>
  <c r="M637" i="124"/>
  <c r="M635" i="124"/>
  <c r="M633" i="124"/>
  <c r="M630" i="124"/>
  <c r="M628" i="124"/>
  <c r="M624" i="124"/>
  <c r="M622" i="124"/>
  <c r="M621" i="124"/>
  <c r="M619" i="124"/>
  <c r="M618" i="124"/>
  <c r="M615" i="124"/>
  <c r="M612" i="124"/>
  <c r="M609" i="124"/>
  <c r="M605" i="124"/>
  <c r="M603" i="124"/>
  <c r="M602" i="124"/>
  <c r="M601" i="124"/>
  <c r="M600" i="124"/>
  <c r="M598" i="124"/>
  <c r="M597" i="124"/>
  <c r="M596" i="124"/>
  <c r="M595" i="124"/>
  <c r="M594" i="124"/>
  <c r="M593" i="124"/>
  <c r="M591" i="124"/>
  <c r="M586" i="124"/>
  <c r="M585" i="124"/>
  <c r="M582" i="124"/>
  <c r="M579" i="124"/>
  <c r="M576" i="124"/>
  <c r="M571" i="124"/>
  <c r="M570" i="124"/>
  <c r="M563" i="124" s="1"/>
  <c r="C43" i="123" s="1"/>
  <c r="M569" i="124"/>
  <c r="M564" i="124"/>
  <c r="M555" i="124"/>
  <c r="M553" i="124"/>
  <c r="M551" i="124"/>
  <c r="M546" i="124"/>
  <c r="M545" i="124"/>
  <c r="M543" i="124"/>
  <c r="M541" i="124"/>
  <c r="M539" i="124"/>
  <c r="M537" i="124"/>
  <c r="M535" i="124"/>
  <c r="M533" i="124"/>
  <c r="M532" i="124"/>
  <c r="M530" i="124"/>
  <c r="M528" i="124"/>
  <c r="M526" i="124"/>
  <c r="M523" i="124"/>
  <c r="M520" i="124"/>
  <c r="M513" i="124" s="1"/>
  <c r="M517" i="124"/>
  <c r="M514" i="124"/>
  <c r="M508" i="124"/>
  <c r="M505" i="124"/>
  <c r="M502" i="124"/>
  <c r="M499" i="124"/>
  <c r="M493" i="124"/>
  <c r="M491" i="124"/>
  <c r="M489" i="124"/>
  <c r="M487" i="124"/>
  <c r="M485" i="124"/>
  <c r="M484" i="124" s="1"/>
  <c r="C34" i="123" s="1"/>
  <c r="M480" i="124"/>
  <c r="M477" i="124"/>
  <c r="M476" i="124"/>
  <c r="M474" i="124"/>
  <c r="M472" i="124"/>
  <c r="M471" i="124"/>
  <c r="M469" i="124"/>
  <c r="M467" i="124"/>
  <c r="M466" i="124"/>
  <c r="M465" i="124"/>
  <c r="M464" i="124"/>
  <c r="M462" i="124"/>
  <c r="M461" i="124"/>
  <c r="M459" i="124"/>
  <c r="M457" i="124"/>
  <c r="M455" i="124"/>
  <c r="M453" i="124"/>
  <c r="M451" i="124"/>
  <c r="M450" i="124"/>
  <c r="M447" i="124"/>
  <c r="M446" i="124"/>
  <c r="M444" i="124"/>
  <c r="M443" i="124"/>
  <c r="M441" i="124"/>
  <c r="M440" i="124"/>
  <c r="M438" i="124"/>
  <c r="M437" i="124"/>
  <c r="M435" i="124"/>
  <c r="M434" i="124"/>
  <c r="M432" i="124"/>
  <c r="M431" i="124"/>
  <c r="M429" i="124"/>
  <c r="M428" i="124"/>
  <c r="M427" i="124"/>
  <c r="M425" i="124"/>
  <c r="M423" i="124"/>
  <c r="M422" i="124"/>
  <c r="M421" i="124"/>
  <c r="M418" i="124"/>
  <c r="M415" i="124"/>
  <c r="M411" i="124"/>
  <c r="M407" i="124"/>
  <c r="M405" i="124"/>
  <c r="M403" i="124"/>
  <c r="M398" i="124" s="1"/>
  <c r="C33" i="123" s="1"/>
  <c r="M401" i="124"/>
  <c r="M399" i="124"/>
  <c r="M395" i="124"/>
  <c r="M393" i="124"/>
  <c r="M392" i="124"/>
  <c r="M390" i="124"/>
  <c r="M389" i="124"/>
  <c r="M386" i="124"/>
  <c r="M383" i="124"/>
  <c r="M381" i="124"/>
  <c r="M379" i="124"/>
  <c r="M377" i="124"/>
  <c r="M374" i="124"/>
  <c r="M372" i="124"/>
  <c r="M371" i="124"/>
  <c r="M370" i="124"/>
  <c r="M369" i="124"/>
  <c r="M367" i="124"/>
  <c r="M366" i="124"/>
  <c r="M365" i="124"/>
  <c r="M364" i="124"/>
  <c r="M363" i="124"/>
  <c r="M362" i="124"/>
  <c r="M360" i="124"/>
  <c r="M355" i="124"/>
  <c r="M354" i="124"/>
  <c r="M351" i="124"/>
  <c r="M348" i="124"/>
  <c r="M345" i="124"/>
  <c r="M340" i="124"/>
  <c r="M339" i="124"/>
  <c r="M332" i="124" s="1"/>
  <c r="M338" i="124"/>
  <c r="M333" i="124"/>
  <c r="M324" i="124"/>
  <c r="M322" i="124"/>
  <c r="M317" i="124"/>
  <c r="M316" i="124"/>
  <c r="M314" i="124"/>
  <c r="M312" i="124"/>
  <c r="M310" i="124"/>
  <c r="M308" i="124"/>
  <c r="M307" i="124"/>
  <c r="M305" i="124"/>
  <c r="M303" i="124"/>
  <c r="M301" i="124"/>
  <c r="M298" i="124"/>
  <c r="M295" i="124"/>
  <c r="M292" i="124"/>
  <c r="M289" i="124"/>
  <c r="M283" i="124"/>
  <c r="M280" i="124"/>
  <c r="M277" i="124"/>
  <c r="M274" i="124"/>
  <c r="M268" i="124"/>
  <c r="M266" i="124"/>
  <c r="M264" i="124"/>
  <c r="M262" i="124"/>
  <c r="M260" i="124"/>
  <c r="M255" i="124" s="1"/>
  <c r="C23" i="123" s="1"/>
  <c r="M258" i="124"/>
  <c r="M256" i="124"/>
  <c r="M251" i="124"/>
  <c r="M248" i="124"/>
  <c r="M247" i="124"/>
  <c r="M245" i="124"/>
  <c r="M242" i="124"/>
  <c r="M241" i="124"/>
  <c r="M238" i="124"/>
  <c r="M235" i="124"/>
  <c r="M234" i="124"/>
  <c r="M233" i="124"/>
  <c r="M232" i="124"/>
  <c r="M229" i="124"/>
  <c r="M228" i="124"/>
  <c r="M225" i="124"/>
  <c r="M223" i="124"/>
  <c r="M221" i="124"/>
  <c r="M219" i="124"/>
  <c r="M217" i="124"/>
  <c r="M216" i="124"/>
  <c r="M213" i="124"/>
  <c r="M212" i="124"/>
  <c r="M211" i="124"/>
  <c r="M208" i="124"/>
  <c r="M207" i="124"/>
  <c r="M206" i="124"/>
  <c r="M203" i="124"/>
  <c r="M202" i="124"/>
  <c r="M199" i="124"/>
  <c r="M198" i="124"/>
  <c r="M197" i="124"/>
  <c r="M194" i="124"/>
  <c r="M193" i="124"/>
  <c r="M192" i="124"/>
  <c r="M190" i="124"/>
  <c r="M188" i="124"/>
  <c r="M187" i="124"/>
  <c r="M186" i="124"/>
  <c r="M185" i="124"/>
  <c r="M184" i="124"/>
  <c r="M183" i="124"/>
  <c r="M182" i="124"/>
  <c r="M179" i="124"/>
  <c r="M176" i="124"/>
  <c r="M169" i="124"/>
  <c r="M162" i="124"/>
  <c r="M158" i="124"/>
  <c r="M154" i="124"/>
  <c r="M151" i="124"/>
  <c r="M148" i="124"/>
  <c r="M143" i="124" s="1"/>
  <c r="C22" i="123" s="1"/>
  <c r="M146" i="124"/>
  <c r="M144" i="124"/>
  <c r="M140" i="124"/>
  <c r="M138" i="124"/>
  <c r="M137" i="124"/>
  <c r="M135" i="124"/>
  <c r="M134" i="124"/>
  <c r="M131" i="124"/>
  <c r="M128" i="124"/>
  <c r="M126" i="124"/>
  <c r="M124" i="124"/>
  <c r="M122" i="124"/>
  <c r="M119" i="124"/>
  <c r="M117" i="124"/>
  <c r="M116" i="124"/>
  <c r="M115" i="124"/>
  <c r="M114" i="124"/>
  <c r="M112" i="124"/>
  <c r="M111" i="124"/>
  <c r="M110" i="124"/>
  <c r="M109" i="124"/>
  <c r="M108" i="124"/>
  <c r="M107" i="124"/>
  <c r="M105" i="124"/>
  <c r="M100" i="124"/>
  <c r="M99" i="124"/>
  <c r="M96" i="124"/>
  <c r="M95" i="124"/>
  <c r="M94" i="124"/>
  <c r="M91" i="124"/>
  <c r="M84" i="124"/>
  <c r="M83" i="124" s="1"/>
  <c r="M76" i="124"/>
  <c r="M75" i="124"/>
  <c r="M74" i="124"/>
  <c r="C18" i="123" s="1"/>
  <c r="M73" i="124"/>
  <c r="C17" i="123" s="1"/>
  <c r="M70" i="124"/>
  <c r="M69" i="124"/>
  <c r="M68" i="124"/>
  <c r="C16" i="123" s="1"/>
  <c r="M67" i="124"/>
  <c r="C15" i="123" s="1"/>
  <c r="M63" i="124"/>
  <c r="M62" i="124" s="1"/>
  <c r="M61" i="124" s="1"/>
  <c r="M58" i="124"/>
  <c r="M13" i="124"/>
  <c r="M12" i="124" s="1"/>
  <c r="C12" i="123" s="1"/>
  <c r="B143" i="123"/>
  <c r="B142" i="123"/>
  <c r="B141" i="123"/>
  <c r="B140" i="123"/>
  <c r="B139" i="123"/>
  <c r="B138" i="123"/>
  <c r="B137" i="123"/>
  <c r="B136" i="123"/>
  <c r="B135" i="123"/>
  <c r="B134" i="123"/>
  <c r="B133" i="123"/>
  <c r="B132" i="123"/>
  <c r="B131" i="123"/>
  <c r="B130" i="123"/>
  <c r="B129" i="123"/>
  <c r="B128" i="123"/>
  <c r="B127" i="123"/>
  <c r="B126" i="123"/>
  <c r="B125" i="123"/>
  <c r="B124" i="123"/>
  <c r="B123" i="123"/>
  <c r="B122" i="123"/>
  <c r="B121" i="123"/>
  <c r="B120" i="123"/>
  <c r="B119" i="123"/>
  <c r="B118" i="123"/>
  <c r="B117" i="123"/>
  <c r="B116" i="123"/>
  <c r="B115" i="123"/>
  <c r="B114" i="123"/>
  <c r="B113" i="123"/>
  <c r="B112" i="123"/>
  <c r="B111" i="123"/>
  <c r="B110" i="123"/>
  <c r="B109" i="123"/>
  <c r="B108" i="123"/>
  <c r="B107" i="123"/>
  <c r="B106" i="123"/>
  <c r="B105" i="123"/>
  <c r="B104" i="123"/>
  <c r="B103" i="123"/>
  <c r="B102" i="123"/>
  <c r="B101" i="123"/>
  <c r="B100" i="123"/>
  <c r="B99" i="123"/>
  <c r="B98" i="123"/>
  <c r="B97" i="123"/>
  <c r="B96" i="123"/>
  <c r="B95" i="123"/>
  <c r="B94" i="123"/>
  <c r="B93" i="123"/>
  <c r="B92" i="123"/>
  <c r="B91" i="123"/>
  <c r="B90" i="123"/>
  <c r="B89" i="123"/>
  <c r="B88" i="123"/>
  <c r="B87" i="123"/>
  <c r="B86" i="123"/>
  <c r="B85" i="123"/>
  <c r="B84" i="123"/>
  <c r="B83" i="123"/>
  <c r="B82" i="123"/>
  <c r="B81" i="123"/>
  <c r="B80" i="123"/>
  <c r="B79" i="123"/>
  <c r="B78" i="123"/>
  <c r="B77" i="123"/>
  <c r="B76" i="123"/>
  <c r="B75" i="123"/>
  <c r="B74" i="123"/>
  <c r="B73" i="123"/>
  <c r="B72" i="123"/>
  <c r="B71" i="123"/>
  <c r="B70" i="123"/>
  <c r="B69" i="123"/>
  <c r="B68" i="123"/>
  <c r="B67" i="123"/>
  <c r="B66" i="123"/>
  <c r="B65" i="123"/>
  <c r="B64" i="123"/>
  <c r="B63" i="123"/>
  <c r="B62" i="123"/>
  <c r="B61" i="123"/>
  <c r="B60" i="123"/>
  <c r="B59" i="123"/>
  <c r="B58" i="123"/>
  <c r="B57" i="123"/>
  <c r="B56" i="123"/>
  <c r="B55" i="123"/>
  <c r="B54" i="123"/>
  <c r="B53" i="123"/>
  <c r="B52" i="123"/>
  <c r="B51" i="123"/>
  <c r="B50" i="123"/>
  <c r="B49" i="123"/>
  <c r="B48" i="123"/>
  <c r="B47" i="123"/>
  <c r="B46" i="123"/>
  <c r="B45" i="123"/>
  <c r="B44" i="123"/>
  <c r="B43" i="123"/>
  <c r="B42" i="123"/>
  <c r="B41" i="123"/>
  <c r="B40" i="123"/>
  <c r="B39" i="123"/>
  <c r="B38" i="123"/>
  <c r="B37" i="123"/>
  <c r="B36" i="123"/>
  <c r="B35" i="123"/>
  <c r="B34" i="123"/>
  <c r="B33" i="123"/>
  <c r="B32" i="123"/>
  <c r="B31" i="123"/>
  <c r="B30" i="123"/>
  <c r="B29" i="123"/>
  <c r="B28" i="123"/>
  <c r="B27" i="123"/>
  <c r="B26" i="123"/>
  <c r="B25" i="123"/>
  <c r="B24" i="123"/>
  <c r="B23" i="123"/>
  <c r="B22" i="123"/>
  <c r="B21" i="123"/>
  <c r="B20" i="123"/>
  <c r="B19" i="123"/>
  <c r="B18" i="123"/>
  <c r="B17" i="123"/>
  <c r="B16" i="123"/>
  <c r="B15" i="123"/>
  <c r="B14" i="123"/>
  <c r="B13" i="123"/>
  <c r="B12" i="123"/>
  <c r="B11" i="123"/>
  <c r="B10" i="123"/>
  <c r="B9" i="123"/>
  <c r="A6" i="123" a="1"/>
  <c r="A6" i="123" s="1"/>
  <c r="C84" i="123" l="1"/>
  <c r="M1444" i="124"/>
  <c r="C83" i="123" s="1"/>
  <c r="M2690" i="124"/>
  <c r="C116" i="123" s="1"/>
  <c r="C117" i="123"/>
  <c r="M3032" i="124"/>
  <c r="C132" i="123" s="1"/>
  <c r="C133" i="123"/>
  <c r="M82" i="124"/>
  <c r="C20" i="123" s="1"/>
  <c r="M331" i="124"/>
  <c r="C31" i="123" s="1"/>
  <c r="C32" i="123"/>
  <c r="M1704" i="124"/>
  <c r="C94" i="123" s="1"/>
  <c r="C95" i="123"/>
  <c r="M1856" i="124"/>
  <c r="C101" i="123" s="1"/>
  <c r="C102" i="123"/>
  <c r="C49" i="123"/>
  <c r="M512" i="124"/>
  <c r="C37" i="123" s="1"/>
  <c r="C38" i="123"/>
  <c r="M1896" i="124"/>
  <c r="C105" i="123" s="1"/>
  <c r="C106" i="123"/>
  <c r="M2826" i="124"/>
  <c r="C120" i="123" s="1"/>
  <c r="C121" i="123"/>
  <c r="M3017" i="124"/>
  <c r="C130" i="123" s="1"/>
  <c r="C131" i="123"/>
  <c r="M1644" i="124"/>
  <c r="C90" i="123" s="1"/>
  <c r="C91" i="123"/>
  <c r="M3154" i="124"/>
  <c r="C138" i="123" s="1"/>
  <c r="C139" i="123"/>
  <c r="C21" i="123"/>
  <c r="M947" i="124"/>
  <c r="M1064" i="124"/>
  <c r="C66" i="123" s="1"/>
  <c r="M1172" i="124"/>
  <c r="M1844" i="124"/>
  <c r="C100" i="123" s="1"/>
  <c r="M2839" i="124"/>
  <c r="M3064" i="124"/>
  <c r="M273" i="124"/>
  <c r="M550" i="124"/>
  <c r="M734" i="124"/>
  <c r="M1011" i="124"/>
  <c r="M1377" i="124"/>
  <c r="C78" i="123" s="1"/>
  <c r="M1605" i="124"/>
  <c r="C89" i="123" s="1"/>
  <c r="M1660" i="124"/>
  <c r="M1872" i="124"/>
  <c r="M1908" i="124"/>
  <c r="M2531" i="124"/>
  <c r="C115" i="123" s="1"/>
  <c r="M2706" i="124"/>
  <c r="M2859" i="124"/>
  <c r="C111" i="123"/>
  <c r="C143" i="123"/>
  <c r="M288" i="124"/>
  <c r="M498" i="124"/>
  <c r="M999" i="124"/>
  <c r="M1391" i="124"/>
  <c r="M2873" i="124"/>
  <c r="C128" i="123" s="1"/>
  <c r="M3170" i="124"/>
  <c r="M321" i="124"/>
  <c r="M627" i="124"/>
  <c r="C44" i="123" s="1"/>
  <c r="M855" i="124"/>
  <c r="C55" i="123" s="1"/>
  <c r="M931" i="124"/>
  <c r="C56" i="123" s="1"/>
  <c r="M962" i="124"/>
  <c r="M1157" i="124"/>
  <c r="M1213" i="124"/>
  <c r="M1406" i="124"/>
  <c r="M1456" i="124"/>
  <c r="M1514" i="124"/>
  <c r="C88" i="123" s="1"/>
  <c r="M1716" i="124"/>
  <c r="M1768" i="124"/>
  <c r="C99" i="123" s="1"/>
  <c r="M1996" i="124"/>
  <c r="C114" i="123" s="1"/>
  <c r="M2985" i="124"/>
  <c r="C129" i="123" s="1"/>
  <c r="M1941" i="124"/>
  <c r="M11" i="124"/>
  <c r="M562" i="124"/>
  <c r="M1223" i="124"/>
  <c r="A7" i="123" a="1"/>
  <c r="A7" i="123" s="1"/>
  <c r="A147" i="123" s="1"/>
  <c r="BK137" i="122"/>
  <c r="BI137" i="122"/>
  <c r="BH137" i="122"/>
  <c r="BG137" i="122"/>
  <c r="BF137" i="122"/>
  <c r="AA137" i="122"/>
  <c r="Y137" i="122"/>
  <c r="W137" i="122"/>
  <c r="N137" i="122"/>
  <c r="BE137" i="122" s="1"/>
  <c r="BK135" i="122"/>
  <c r="BK134" i="122" s="1"/>
  <c r="BI135" i="122"/>
  <c r="BH135" i="122"/>
  <c r="BG135" i="122"/>
  <c r="BF135" i="122"/>
  <c r="AA135" i="122"/>
  <c r="Y135" i="122"/>
  <c r="Y134" i="122" s="1"/>
  <c r="Y133" i="122" s="1"/>
  <c r="W135" i="122"/>
  <c r="N135" i="122"/>
  <c r="BE135" i="122" s="1"/>
  <c r="AA134" i="122"/>
  <c r="AA133" i="122" s="1"/>
  <c r="W134" i="122"/>
  <c r="W133" i="122" s="1"/>
  <c r="BK131" i="122"/>
  <c r="BI131" i="122"/>
  <c r="BH131" i="122"/>
  <c r="BG131" i="122"/>
  <c r="BF131" i="122"/>
  <c r="AA131" i="122"/>
  <c r="Y131" i="122"/>
  <c r="W131" i="122"/>
  <c r="N131" i="122"/>
  <c r="BE131" i="122" s="1"/>
  <c r="BK128" i="122"/>
  <c r="BI128" i="122"/>
  <c r="BH128" i="122"/>
  <c r="BG128" i="122"/>
  <c r="BF128" i="122"/>
  <c r="AA128" i="122"/>
  <c r="Y128" i="122"/>
  <c r="W128" i="122"/>
  <c r="N128" i="122"/>
  <c r="BE128" i="122" s="1"/>
  <c r="BK124" i="122"/>
  <c r="BI124" i="122"/>
  <c r="BH124" i="122"/>
  <c r="BG124" i="122"/>
  <c r="BF124" i="122"/>
  <c r="AA124" i="122"/>
  <c r="Y124" i="122"/>
  <c r="W124" i="122"/>
  <c r="N124" i="122"/>
  <c r="BE124" i="122" s="1"/>
  <c r="BK117" i="122"/>
  <c r="BI117" i="122"/>
  <c r="BH117" i="122"/>
  <c r="BG117" i="122"/>
  <c r="BF117" i="122"/>
  <c r="AA117" i="122"/>
  <c r="Y117" i="122"/>
  <c r="W117" i="122"/>
  <c r="N117" i="122"/>
  <c r="BE117" i="122" s="1"/>
  <c r="BK112" i="122"/>
  <c r="BI112" i="122"/>
  <c r="BH112" i="122"/>
  <c r="BG112" i="122"/>
  <c r="BF112" i="122"/>
  <c r="AA112" i="122"/>
  <c r="Y112" i="122"/>
  <c r="Y111" i="122" s="1"/>
  <c r="W112" i="122"/>
  <c r="N112" i="122"/>
  <c r="BE112" i="122" s="1"/>
  <c r="BK111" i="122"/>
  <c r="N111" i="122" s="1"/>
  <c r="N21" i="122" s="1"/>
  <c r="AA111" i="122"/>
  <c r="W111" i="122"/>
  <c r="BK106" i="122"/>
  <c r="BK105" i="122" s="1"/>
  <c r="N105" i="122" s="1"/>
  <c r="N20" i="122" s="1"/>
  <c r="BI106" i="122"/>
  <c r="BH106" i="122"/>
  <c r="BG106" i="122"/>
  <c r="BF106" i="122"/>
  <c r="AA106" i="122"/>
  <c r="AA105" i="122" s="1"/>
  <c r="Y106" i="122"/>
  <c r="W106" i="122"/>
  <c r="W105" i="122" s="1"/>
  <c r="N106" i="122"/>
  <c r="BE106" i="122" s="1"/>
  <c r="Y105" i="122"/>
  <c r="BK100" i="122"/>
  <c r="BK99" i="122" s="1"/>
  <c r="N99" i="122" s="1"/>
  <c r="N19" i="122" s="1"/>
  <c r="BI100" i="122"/>
  <c r="BH100" i="122"/>
  <c r="BG100" i="122"/>
  <c r="BF100" i="122"/>
  <c r="AA100" i="122"/>
  <c r="Y100" i="122"/>
  <c r="Y99" i="122" s="1"/>
  <c r="W100" i="122"/>
  <c r="N100" i="122"/>
  <c r="BE100" i="122" s="1"/>
  <c r="AA99" i="122"/>
  <c r="W99" i="122"/>
  <c r="BK98" i="122"/>
  <c r="BI98" i="122"/>
  <c r="BH98" i="122"/>
  <c r="BG98" i="122"/>
  <c r="BF98" i="122"/>
  <c r="AA98" i="122"/>
  <c r="Y98" i="122"/>
  <c r="W98" i="122"/>
  <c r="N98" i="122"/>
  <c r="BE98" i="122" s="1"/>
  <c r="BK96" i="122"/>
  <c r="BI96" i="122"/>
  <c r="BH96" i="122"/>
  <c r="BG96" i="122"/>
  <c r="BF96" i="122"/>
  <c r="AA96" i="122"/>
  <c r="Y96" i="122"/>
  <c r="W96" i="122"/>
  <c r="N96" i="122"/>
  <c r="BE96" i="122" s="1"/>
  <c r="BK87" i="122"/>
  <c r="BI87" i="122"/>
  <c r="BH87" i="122"/>
  <c r="BG87" i="122"/>
  <c r="BF87" i="122"/>
  <c r="AA87" i="122"/>
  <c r="Y87" i="122"/>
  <c r="W87" i="122"/>
  <c r="N87" i="122"/>
  <c r="BE87" i="122" s="1"/>
  <c r="BK73" i="122"/>
  <c r="BI73" i="122"/>
  <c r="BH73" i="122"/>
  <c r="BG73" i="122"/>
  <c r="BF73" i="122"/>
  <c r="AA73" i="122"/>
  <c r="Y73" i="122"/>
  <c r="W73" i="122"/>
  <c r="N73" i="122"/>
  <c r="BE73" i="122" s="1"/>
  <c r="BK69" i="122"/>
  <c r="BI69" i="122"/>
  <c r="BH69" i="122"/>
  <c r="BG69" i="122"/>
  <c r="BF69" i="122"/>
  <c r="AA69" i="122"/>
  <c r="Y69" i="122"/>
  <c r="W69" i="122"/>
  <c r="N69" i="122"/>
  <c r="BE69" i="122" s="1"/>
  <c r="BK67" i="122"/>
  <c r="BI67" i="122"/>
  <c r="BH67" i="122"/>
  <c r="BG67" i="122"/>
  <c r="BF67" i="122"/>
  <c r="AA67" i="122"/>
  <c r="Y67" i="122"/>
  <c r="W67" i="122"/>
  <c r="N67" i="122"/>
  <c r="BE67" i="122" s="1"/>
  <c r="BK66" i="122"/>
  <c r="BI66" i="122"/>
  <c r="BH66" i="122"/>
  <c r="BG66" i="122"/>
  <c r="BF66" i="122"/>
  <c r="AA66" i="122"/>
  <c r="Y66" i="122"/>
  <c r="W66" i="122"/>
  <c r="N66" i="122"/>
  <c r="BE66" i="122" s="1"/>
  <c r="BK62" i="122"/>
  <c r="BK47" i="122" s="1"/>
  <c r="BI62" i="122"/>
  <c r="BH62" i="122"/>
  <c r="BG62" i="122"/>
  <c r="BF62" i="122"/>
  <c r="AA62" i="122"/>
  <c r="Y62" i="122"/>
  <c r="W62" i="122"/>
  <c r="N62" i="122"/>
  <c r="BE62" i="122" s="1"/>
  <c r="BK55" i="122"/>
  <c r="BI55" i="122"/>
  <c r="BH55" i="122"/>
  <c r="BG55" i="122"/>
  <c r="BF55" i="122"/>
  <c r="AA55" i="122"/>
  <c r="Y55" i="122"/>
  <c r="W55" i="122"/>
  <c r="N55" i="122"/>
  <c r="BE55" i="122" s="1"/>
  <c r="BK48" i="122"/>
  <c r="BI48" i="122"/>
  <c r="BH48" i="122"/>
  <c r="BG48" i="122"/>
  <c r="BF48" i="122"/>
  <c r="AA48" i="122"/>
  <c r="Y48" i="122"/>
  <c r="Y47" i="122" s="1"/>
  <c r="Y46" i="122" s="1"/>
  <c r="Y45" i="122" s="1"/>
  <c r="W48" i="122"/>
  <c r="N48" i="122"/>
  <c r="BE48" i="122" s="1"/>
  <c r="AA47" i="122"/>
  <c r="AA46" i="122" s="1"/>
  <c r="AA45" i="122" s="1"/>
  <c r="W47" i="122"/>
  <c r="W46" i="122" s="1"/>
  <c r="W45" i="122" s="1"/>
  <c r="C75" i="123" l="1"/>
  <c r="M1715" i="124"/>
  <c r="C98" i="123"/>
  <c r="M1212" i="124"/>
  <c r="C72" i="123" s="1"/>
  <c r="C73" i="123"/>
  <c r="M287" i="124"/>
  <c r="C26" i="123" s="1"/>
  <c r="C27" i="123"/>
  <c r="M2705" i="124"/>
  <c r="C118" i="123" s="1"/>
  <c r="C119" i="123"/>
  <c r="M1659" i="124"/>
  <c r="C92" i="123" s="1"/>
  <c r="C93" i="123"/>
  <c r="M733" i="124"/>
  <c r="C46" i="123" s="1"/>
  <c r="C47" i="123"/>
  <c r="M2838" i="124"/>
  <c r="C123" i="123" s="1"/>
  <c r="C124" i="123"/>
  <c r="M946" i="124"/>
  <c r="C57" i="123" s="1"/>
  <c r="C58" i="123"/>
  <c r="M2872" i="124"/>
  <c r="M10" i="124"/>
  <c r="C10" i="123" s="1"/>
  <c r="C11" i="123"/>
  <c r="M1156" i="124"/>
  <c r="C68" i="123" s="1"/>
  <c r="C69" i="123"/>
  <c r="M1390" i="124"/>
  <c r="C79" i="123" s="1"/>
  <c r="C80" i="123"/>
  <c r="M549" i="124"/>
  <c r="C39" i="123" s="1"/>
  <c r="C40" i="123"/>
  <c r="M1906" i="124"/>
  <c r="C107" i="123" s="1"/>
  <c r="C112" i="123"/>
  <c r="M1455" i="124"/>
  <c r="C87" i="123"/>
  <c r="M961" i="124"/>
  <c r="C59" i="123" s="1"/>
  <c r="C60" i="123"/>
  <c r="M320" i="124"/>
  <c r="C28" i="123" s="1"/>
  <c r="C29" i="123"/>
  <c r="M998" i="124"/>
  <c r="C61" i="123" s="1"/>
  <c r="C62" i="123"/>
  <c r="M1907" i="124"/>
  <c r="C108" i="123" s="1"/>
  <c r="C109" i="123"/>
  <c r="M272" i="124"/>
  <c r="C25" i="123"/>
  <c r="M1171" i="124"/>
  <c r="C70" i="123" s="1"/>
  <c r="C71" i="123"/>
  <c r="M561" i="124"/>
  <c r="C41" i="123" s="1"/>
  <c r="C42" i="123"/>
  <c r="M788" i="124"/>
  <c r="M1405" i="124"/>
  <c r="C81" i="123" s="1"/>
  <c r="C82" i="123"/>
  <c r="M3169" i="124"/>
  <c r="C140" i="123" s="1"/>
  <c r="C141" i="123"/>
  <c r="M497" i="124"/>
  <c r="C36" i="123"/>
  <c r="M2858" i="124"/>
  <c r="C125" i="123" s="1"/>
  <c r="C126" i="123"/>
  <c r="M1871" i="124"/>
  <c r="C103" i="123" s="1"/>
  <c r="C104" i="123"/>
  <c r="M1010" i="124"/>
  <c r="C65" i="123"/>
  <c r="M3063" i="124"/>
  <c r="C136" i="123"/>
  <c r="N47" i="122"/>
  <c r="N18" i="122" s="1"/>
  <c r="BK46" i="122"/>
  <c r="BK133" i="122"/>
  <c r="N133" i="122" s="1"/>
  <c r="N22" i="122" s="1"/>
  <c r="N134" i="122"/>
  <c r="N23" i="122" s="1"/>
  <c r="A8" i="123" a="1"/>
  <c r="A8" i="123" s="1"/>
  <c r="A148" i="123" s="1"/>
  <c r="C148" i="123" s="1"/>
  <c r="B148" i="123"/>
  <c r="B147" i="123"/>
  <c r="C147" i="123"/>
  <c r="A145" i="123"/>
  <c r="C24" i="123" l="1"/>
  <c r="M81" i="124"/>
  <c r="M2837" i="124"/>
  <c r="C122" i="123" s="1"/>
  <c r="C127" i="123"/>
  <c r="M1714" i="124"/>
  <c r="C96" i="123" s="1"/>
  <c r="C97" i="123"/>
  <c r="M787" i="124"/>
  <c r="C52" i="123" s="1"/>
  <c r="C53" i="123"/>
  <c r="M1454" i="124"/>
  <c r="C85" i="123" s="1"/>
  <c r="C86" i="123"/>
  <c r="C135" i="123"/>
  <c r="M3062" i="124"/>
  <c r="C134" i="123" s="1"/>
  <c r="C35" i="123"/>
  <c r="M330" i="124"/>
  <c r="C30" i="123" s="1"/>
  <c r="C64" i="123"/>
  <c r="M1009" i="124"/>
  <c r="C63" i="123" s="1"/>
  <c r="M1222" i="124"/>
  <c r="C74" i="123" s="1"/>
  <c r="BK45" i="122"/>
  <c r="N46" i="122"/>
  <c r="N17" i="122" s="1"/>
  <c r="N49" i="113"/>
  <c r="N48" i="113"/>
  <c r="N47" i="113"/>
  <c r="N46" i="113"/>
  <c r="N45" i="113"/>
  <c r="N44" i="113"/>
  <c r="N43" i="113"/>
  <c r="N42" i="113"/>
  <c r="N41" i="113"/>
  <c r="N40" i="113"/>
  <c r="N39" i="113"/>
  <c r="N38" i="113"/>
  <c r="N37" i="113"/>
  <c r="N36" i="113"/>
  <c r="N34" i="113"/>
  <c r="N33" i="113"/>
  <c r="N32" i="113"/>
  <c r="N31" i="113"/>
  <c r="N30" i="113"/>
  <c r="N19" i="113"/>
  <c r="N18" i="113"/>
  <c r="N17" i="113"/>
  <c r="N16" i="113"/>
  <c r="N15" i="113"/>
  <c r="N14" i="113"/>
  <c r="N13" i="113"/>
  <c r="N12" i="113"/>
  <c r="N11" i="113"/>
  <c r="N10" i="113"/>
  <c r="N9" i="113"/>
  <c r="M262" i="119"/>
  <c r="M9" i="124" l="1"/>
  <c r="C9" i="123" s="1"/>
  <c r="C19" i="123"/>
  <c r="N45" i="122"/>
  <c r="N16" i="122" s="1"/>
  <c r="L27" i="122" s="1"/>
  <c r="H86" i="1"/>
  <c r="N8" i="113"/>
  <c r="C145" i="123" l="1"/>
  <c r="H88" i="1"/>
  <c r="M245" i="119"/>
  <c r="N68" i="121"/>
  <c r="BE68" i="121" s="1"/>
  <c r="W68" i="121"/>
  <c r="Y68" i="121"/>
  <c r="AA68" i="121"/>
  <c r="BF68" i="121"/>
  <c r="BG68" i="121"/>
  <c r="BH68" i="121"/>
  <c r="BI68" i="121"/>
  <c r="BK68" i="121"/>
  <c r="N70" i="121"/>
  <c r="BE70" i="121" s="1"/>
  <c r="W70" i="121"/>
  <c r="Y70" i="121"/>
  <c r="AA70" i="121"/>
  <c r="BF70" i="121"/>
  <c r="BG70" i="121"/>
  <c r="BH70" i="121"/>
  <c r="BI70" i="121"/>
  <c r="BK70" i="121"/>
  <c r="N72" i="121"/>
  <c r="BE72" i="121" s="1"/>
  <c r="W72" i="121"/>
  <c r="Y72" i="121"/>
  <c r="AA72" i="121"/>
  <c r="BF72" i="121"/>
  <c r="BG72" i="121"/>
  <c r="BH72" i="121"/>
  <c r="BI72" i="121"/>
  <c r="BK72" i="121"/>
  <c r="N74" i="121"/>
  <c r="BE74" i="121" s="1"/>
  <c r="W74" i="121"/>
  <c r="Y74" i="121"/>
  <c r="AA74" i="121"/>
  <c r="BF74" i="121"/>
  <c r="BG74" i="121"/>
  <c r="BH74" i="121"/>
  <c r="BI74" i="121"/>
  <c r="BK74" i="121"/>
  <c r="N76" i="121"/>
  <c r="BE76" i="121" s="1"/>
  <c r="W76" i="121"/>
  <c r="Y76" i="121"/>
  <c r="AA76" i="121"/>
  <c r="BF76" i="121"/>
  <c r="BG76" i="121"/>
  <c r="BH76" i="121"/>
  <c r="BI76" i="121"/>
  <c r="BK76" i="121"/>
  <c r="N81" i="121"/>
  <c r="BE81" i="121" s="1"/>
  <c r="W81" i="121"/>
  <c r="Y81" i="121"/>
  <c r="AA81" i="121"/>
  <c r="BF81" i="121"/>
  <c r="BG81" i="121"/>
  <c r="BH81" i="121"/>
  <c r="BI81" i="121"/>
  <c r="BK81" i="121"/>
  <c r="N85" i="121"/>
  <c r="BE85" i="121" s="1"/>
  <c r="W85" i="121"/>
  <c r="Y85" i="121"/>
  <c r="AA85" i="121"/>
  <c r="BF85" i="121"/>
  <c r="BG85" i="121"/>
  <c r="BH85" i="121"/>
  <c r="BI85" i="121"/>
  <c r="BK85" i="121"/>
  <c r="N89" i="121"/>
  <c r="BE89" i="121" s="1"/>
  <c r="W89" i="121"/>
  <c r="Y89" i="121"/>
  <c r="AA89" i="121"/>
  <c r="BF89" i="121"/>
  <c r="BG89" i="121"/>
  <c r="BH89" i="121"/>
  <c r="BI89" i="121"/>
  <c r="BK89" i="121"/>
  <c r="N91" i="121"/>
  <c r="BE91" i="121" s="1"/>
  <c r="W91" i="121"/>
  <c r="Y91" i="121"/>
  <c r="AA91" i="121"/>
  <c r="BF91" i="121"/>
  <c r="BG91" i="121"/>
  <c r="BH91" i="121"/>
  <c r="BI91" i="121"/>
  <c r="BK91" i="121"/>
  <c r="N97" i="121"/>
  <c r="BE97" i="121" s="1"/>
  <c r="W97" i="121"/>
  <c r="Y97" i="121"/>
  <c r="AA97" i="121"/>
  <c r="BF97" i="121"/>
  <c r="BG97" i="121"/>
  <c r="BH97" i="121"/>
  <c r="BI97" i="121"/>
  <c r="BK97" i="121"/>
  <c r="N102" i="121"/>
  <c r="BE102" i="121" s="1"/>
  <c r="W102" i="121"/>
  <c r="Y102" i="121"/>
  <c r="AA102" i="121"/>
  <c r="BF102" i="121"/>
  <c r="BG102" i="121"/>
  <c r="BH102" i="121"/>
  <c r="BI102" i="121"/>
  <c r="BK102" i="121"/>
  <c r="N106" i="121"/>
  <c r="BE106" i="121" s="1"/>
  <c r="W106" i="121"/>
  <c r="Y106" i="121"/>
  <c r="AA106" i="121"/>
  <c r="BF106" i="121"/>
  <c r="BG106" i="121"/>
  <c r="BH106" i="121"/>
  <c r="BI106" i="121"/>
  <c r="BK106" i="121"/>
  <c r="N108" i="121"/>
  <c r="BE108" i="121" s="1"/>
  <c r="W108" i="121"/>
  <c r="Y108" i="121"/>
  <c r="AA108" i="121"/>
  <c r="BF108" i="121"/>
  <c r="BG108" i="121"/>
  <c r="BH108" i="121"/>
  <c r="BI108" i="121"/>
  <c r="BK108" i="121"/>
  <c r="N112" i="121"/>
  <c r="W112" i="121"/>
  <c r="Y112" i="121"/>
  <c r="AA112" i="121"/>
  <c r="BE112" i="121"/>
  <c r="BF112" i="121"/>
  <c r="BG112" i="121"/>
  <c r="BH112" i="121"/>
  <c r="BI112" i="121"/>
  <c r="BK112" i="121"/>
  <c r="N114" i="121"/>
  <c r="W114" i="121"/>
  <c r="Y114" i="121"/>
  <c r="AA114" i="121"/>
  <c r="BE114" i="121"/>
  <c r="BF114" i="121"/>
  <c r="BG114" i="121"/>
  <c r="BH114" i="121"/>
  <c r="BI114" i="121"/>
  <c r="BK114" i="121"/>
  <c r="N117" i="121"/>
  <c r="BE117" i="121" s="1"/>
  <c r="W117" i="121"/>
  <c r="Y117" i="121"/>
  <c r="AA117" i="121"/>
  <c r="BF117" i="121"/>
  <c r="BG117" i="121"/>
  <c r="BH117" i="121"/>
  <c r="BI117" i="121"/>
  <c r="BK117" i="121"/>
  <c r="N120" i="121"/>
  <c r="BE120" i="121" s="1"/>
  <c r="W120" i="121"/>
  <c r="Y120" i="121"/>
  <c r="AA120" i="121"/>
  <c r="BF120" i="121"/>
  <c r="BG120" i="121"/>
  <c r="BH120" i="121"/>
  <c r="BI120" i="121"/>
  <c r="BK120" i="121"/>
  <c r="N123" i="121"/>
  <c r="BE123" i="121" s="1"/>
  <c r="W123" i="121"/>
  <c r="Y123" i="121"/>
  <c r="AA123" i="121"/>
  <c r="BF123" i="121"/>
  <c r="BG123" i="121"/>
  <c r="BH123" i="121"/>
  <c r="BI123" i="121"/>
  <c r="BK123" i="121"/>
  <c r="N125" i="121"/>
  <c r="W125" i="121"/>
  <c r="Y125" i="121"/>
  <c r="AA125" i="121"/>
  <c r="BE125" i="121"/>
  <c r="BF125" i="121"/>
  <c r="BG125" i="121"/>
  <c r="BH125" i="121"/>
  <c r="BI125" i="121"/>
  <c r="BK125" i="121"/>
  <c r="N127" i="121"/>
  <c r="BE127" i="121" s="1"/>
  <c r="W127" i="121"/>
  <c r="Y127" i="121"/>
  <c r="AA127" i="121"/>
  <c r="BF127" i="121"/>
  <c r="BG127" i="121"/>
  <c r="BH127" i="121"/>
  <c r="BI127" i="121"/>
  <c r="BK127" i="121"/>
  <c r="N130" i="121"/>
  <c r="BE130" i="121" s="1"/>
  <c r="W130" i="121"/>
  <c r="Y130" i="121"/>
  <c r="AA130" i="121"/>
  <c r="BF130" i="121"/>
  <c r="BG130" i="121"/>
  <c r="BH130" i="121"/>
  <c r="BI130" i="121"/>
  <c r="BK130" i="121"/>
  <c r="N132" i="121"/>
  <c r="BE132" i="121" s="1"/>
  <c r="W132" i="121"/>
  <c r="Y132" i="121"/>
  <c r="AA132" i="121"/>
  <c r="BF132" i="121"/>
  <c r="BG132" i="121"/>
  <c r="BH132" i="121"/>
  <c r="BI132" i="121"/>
  <c r="BK132" i="121"/>
  <c r="N136" i="121"/>
  <c r="BE136" i="121" s="1"/>
  <c r="W136" i="121"/>
  <c r="Y136" i="121"/>
  <c r="AA136" i="121"/>
  <c r="BF136" i="121"/>
  <c r="BG136" i="121"/>
  <c r="BH136" i="121"/>
  <c r="BI136" i="121"/>
  <c r="BK136" i="121"/>
  <c r="N140" i="121"/>
  <c r="BE140" i="121" s="1"/>
  <c r="W140" i="121"/>
  <c r="Y140" i="121"/>
  <c r="AA140" i="121"/>
  <c r="BF140" i="121"/>
  <c r="BG140" i="121"/>
  <c r="BH140" i="121"/>
  <c r="BI140" i="121"/>
  <c r="BK140" i="121"/>
  <c r="N142" i="121"/>
  <c r="BE142" i="121" s="1"/>
  <c r="W142" i="121"/>
  <c r="Y142" i="121"/>
  <c r="AA142" i="121"/>
  <c r="BF142" i="121"/>
  <c r="BG142" i="121"/>
  <c r="BH142" i="121"/>
  <c r="BI142" i="121"/>
  <c r="BK142" i="121"/>
  <c r="N144" i="121"/>
  <c r="W144" i="121"/>
  <c r="Y144" i="121"/>
  <c r="AA144" i="121"/>
  <c r="BE144" i="121"/>
  <c r="BF144" i="121"/>
  <c r="BG144" i="121"/>
  <c r="BH144" i="121"/>
  <c r="BI144" i="121"/>
  <c r="BK144" i="121"/>
  <c r="N155" i="121"/>
  <c r="BE155" i="121" s="1"/>
  <c r="W155" i="121"/>
  <c r="Y155" i="121"/>
  <c r="AA155" i="121"/>
  <c r="BF155" i="121"/>
  <c r="BG155" i="121"/>
  <c r="BH155" i="121"/>
  <c r="BI155" i="121"/>
  <c r="BK155" i="121"/>
  <c r="N157" i="121"/>
  <c r="BE157" i="121" s="1"/>
  <c r="W157" i="121"/>
  <c r="Y157" i="121"/>
  <c r="AA157" i="121"/>
  <c r="BF157" i="121"/>
  <c r="BG157" i="121"/>
  <c r="BH157" i="121"/>
  <c r="BI157" i="121"/>
  <c r="BK157" i="121"/>
  <c r="N159" i="121"/>
  <c r="BE159" i="121" s="1"/>
  <c r="W159" i="121"/>
  <c r="Y159" i="121"/>
  <c r="AA159" i="121"/>
  <c r="BF159" i="121"/>
  <c r="BG159" i="121"/>
  <c r="BH159" i="121"/>
  <c r="BI159" i="121"/>
  <c r="BK159" i="121"/>
  <c r="N169" i="121"/>
  <c r="BE169" i="121" s="1"/>
  <c r="W169" i="121"/>
  <c r="Y169" i="121"/>
  <c r="AA169" i="121"/>
  <c r="BF169" i="121"/>
  <c r="BG169" i="121"/>
  <c r="BH169" i="121"/>
  <c r="BI169" i="121"/>
  <c r="BK169" i="121"/>
  <c r="N175" i="121"/>
  <c r="BE175" i="121" s="1"/>
  <c r="W175" i="121"/>
  <c r="Y175" i="121"/>
  <c r="AA175" i="121"/>
  <c r="BF175" i="121"/>
  <c r="BG175" i="121"/>
  <c r="BH175" i="121"/>
  <c r="BI175" i="121"/>
  <c r="BK175" i="121"/>
  <c r="N177" i="121"/>
  <c r="BE177" i="121" s="1"/>
  <c r="W177" i="121"/>
  <c r="Y177" i="121"/>
  <c r="AA177" i="121"/>
  <c r="BF177" i="121"/>
  <c r="BG177" i="121"/>
  <c r="BH177" i="121"/>
  <c r="BI177" i="121"/>
  <c r="BK177" i="121"/>
  <c r="N179" i="121"/>
  <c r="BE179" i="121" s="1"/>
  <c r="W179" i="121"/>
  <c r="Y179" i="121"/>
  <c r="AA179" i="121"/>
  <c r="BF179" i="121"/>
  <c r="BG179" i="121"/>
  <c r="BH179" i="121"/>
  <c r="BI179" i="121"/>
  <c r="BK179" i="121"/>
  <c r="N181" i="121"/>
  <c r="BE181" i="121" s="1"/>
  <c r="W181" i="121"/>
  <c r="Y181" i="121"/>
  <c r="AA181" i="121"/>
  <c r="BF181" i="121"/>
  <c r="BG181" i="121"/>
  <c r="BH181" i="121"/>
  <c r="BI181" i="121"/>
  <c r="BK181" i="121"/>
  <c r="N183" i="121"/>
  <c r="BE183" i="121" s="1"/>
  <c r="W183" i="121"/>
  <c r="Y183" i="121"/>
  <c r="AA183" i="121"/>
  <c r="BF183" i="121"/>
  <c r="BG183" i="121"/>
  <c r="BH183" i="121"/>
  <c r="BI183" i="121"/>
  <c r="BK183" i="121"/>
  <c r="N185" i="121"/>
  <c r="BE185" i="121" s="1"/>
  <c r="W185" i="121"/>
  <c r="Y185" i="121"/>
  <c r="AA185" i="121"/>
  <c r="BF185" i="121"/>
  <c r="BG185" i="121"/>
  <c r="BH185" i="121"/>
  <c r="BI185" i="121"/>
  <c r="BK185" i="121"/>
  <c r="N194" i="121"/>
  <c r="BE194" i="121" s="1"/>
  <c r="W194" i="121"/>
  <c r="Y194" i="121"/>
  <c r="AA194" i="121"/>
  <c r="BF194" i="121"/>
  <c r="BG194" i="121"/>
  <c r="BH194" i="121"/>
  <c r="BI194" i="121"/>
  <c r="BK194" i="121"/>
  <c r="N196" i="121"/>
  <c r="BE196" i="121" s="1"/>
  <c r="W196" i="121"/>
  <c r="Y196" i="121"/>
  <c r="AA196" i="121"/>
  <c r="BF196" i="121"/>
  <c r="BG196" i="121"/>
  <c r="BH196" i="121"/>
  <c r="BI196" i="121"/>
  <c r="BK196" i="121"/>
  <c r="N199" i="121"/>
  <c r="BE199" i="121" s="1"/>
  <c r="W199" i="121"/>
  <c r="Y199" i="121"/>
  <c r="AA199" i="121"/>
  <c r="BF199" i="121"/>
  <c r="BG199" i="121"/>
  <c r="BH199" i="121"/>
  <c r="BI199" i="121"/>
  <c r="BK199" i="121"/>
  <c r="N208" i="121"/>
  <c r="BE208" i="121" s="1"/>
  <c r="W208" i="121"/>
  <c r="Y208" i="121"/>
  <c r="AA208" i="121"/>
  <c r="BF208" i="121"/>
  <c r="BG208" i="121"/>
  <c r="BH208" i="121"/>
  <c r="BI208" i="121"/>
  <c r="BK208" i="121"/>
  <c r="N210" i="121"/>
  <c r="BE210" i="121" s="1"/>
  <c r="W210" i="121"/>
  <c r="Y210" i="121"/>
  <c r="AA210" i="121"/>
  <c r="BF210" i="121"/>
  <c r="BG210" i="121"/>
  <c r="BH210" i="121"/>
  <c r="BI210" i="121"/>
  <c r="BK210" i="121"/>
  <c r="N214" i="121"/>
  <c r="BE214" i="121" s="1"/>
  <c r="W214" i="121"/>
  <c r="Y214" i="121"/>
  <c r="AA214" i="121"/>
  <c r="BF214" i="121"/>
  <c r="BG214" i="121"/>
  <c r="BH214" i="121"/>
  <c r="BI214" i="121"/>
  <c r="BK214" i="121"/>
  <c r="N218" i="121"/>
  <c r="BE218" i="121" s="1"/>
  <c r="W218" i="121"/>
  <c r="Y218" i="121"/>
  <c r="AA218" i="121"/>
  <c r="BF218" i="121"/>
  <c r="BG218" i="121"/>
  <c r="BH218" i="121"/>
  <c r="BI218" i="121"/>
  <c r="BK218" i="121"/>
  <c r="N220" i="121"/>
  <c r="BE220" i="121" s="1"/>
  <c r="W220" i="121"/>
  <c r="Y220" i="121"/>
  <c r="AA220" i="121"/>
  <c r="BF220" i="121"/>
  <c r="BG220" i="121"/>
  <c r="BH220" i="121"/>
  <c r="BI220" i="121"/>
  <c r="BK220" i="121"/>
  <c r="N222" i="121"/>
  <c r="BE222" i="121" s="1"/>
  <c r="W222" i="121"/>
  <c r="Y222" i="121"/>
  <c r="AA222" i="121"/>
  <c r="BF222" i="121"/>
  <c r="BG222" i="121"/>
  <c r="BH222" i="121"/>
  <c r="BI222" i="121"/>
  <c r="BK222" i="121"/>
  <c r="N225" i="121"/>
  <c r="BE225" i="121" s="1"/>
  <c r="W225" i="121"/>
  <c r="Y225" i="121"/>
  <c r="AA225" i="121"/>
  <c r="BF225" i="121"/>
  <c r="BG225" i="121"/>
  <c r="BH225" i="121"/>
  <c r="BI225" i="121"/>
  <c r="BK225" i="121"/>
  <c r="N228" i="121"/>
  <c r="BE228" i="121" s="1"/>
  <c r="W228" i="121"/>
  <c r="Y228" i="121"/>
  <c r="AA228" i="121"/>
  <c r="BF228" i="121"/>
  <c r="BG228" i="121"/>
  <c r="BH228" i="121"/>
  <c r="BI228" i="121"/>
  <c r="BK228" i="121"/>
  <c r="N233" i="121"/>
  <c r="BE233" i="121" s="1"/>
  <c r="W233" i="121"/>
  <c r="Y233" i="121"/>
  <c r="AA233" i="121"/>
  <c r="BF233" i="121"/>
  <c r="BG233" i="121"/>
  <c r="BH233" i="121"/>
  <c r="BI233" i="121"/>
  <c r="BK233" i="121"/>
  <c r="N237" i="121"/>
  <c r="BE237" i="121" s="1"/>
  <c r="W237" i="121"/>
  <c r="Y237" i="121"/>
  <c r="AA237" i="121"/>
  <c r="BF237" i="121"/>
  <c r="BG237" i="121"/>
  <c r="BH237" i="121"/>
  <c r="BI237" i="121"/>
  <c r="BK237" i="121"/>
  <c r="N239" i="121"/>
  <c r="BE239" i="121" s="1"/>
  <c r="W239" i="121"/>
  <c r="Y239" i="121"/>
  <c r="AA239" i="121"/>
  <c r="BF239" i="121"/>
  <c r="BG239" i="121"/>
  <c r="BH239" i="121"/>
  <c r="BI239" i="121"/>
  <c r="BK239" i="121"/>
  <c r="N244" i="121"/>
  <c r="BE244" i="121" s="1"/>
  <c r="W244" i="121"/>
  <c r="Y244" i="121"/>
  <c r="AA244" i="121"/>
  <c r="BF244" i="121"/>
  <c r="BG244" i="121"/>
  <c r="BH244" i="121"/>
  <c r="BI244" i="121"/>
  <c r="BK244" i="121"/>
  <c r="N248" i="121"/>
  <c r="W248" i="121"/>
  <c r="Y248" i="121"/>
  <c r="AA248" i="121"/>
  <c r="BE248" i="121"/>
  <c r="BF248" i="121"/>
  <c r="BG248" i="121"/>
  <c r="BH248" i="121"/>
  <c r="BI248" i="121"/>
  <c r="BK248" i="121"/>
  <c r="N252" i="121"/>
  <c r="W252" i="121"/>
  <c r="Y252" i="121"/>
  <c r="AA252" i="121"/>
  <c r="BE252" i="121"/>
  <c r="BF252" i="121"/>
  <c r="BG252" i="121"/>
  <c r="BH252" i="121"/>
  <c r="BI252" i="121"/>
  <c r="BK252" i="121"/>
  <c r="N257" i="121"/>
  <c r="BE257" i="121" s="1"/>
  <c r="W257" i="121"/>
  <c r="Y257" i="121"/>
  <c r="AA257" i="121"/>
  <c r="BF257" i="121"/>
  <c r="BG257" i="121"/>
  <c r="BH257" i="121"/>
  <c r="BI257" i="121"/>
  <c r="BK257" i="121"/>
  <c r="N263" i="121"/>
  <c r="BE263" i="121" s="1"/>
  <c r="W263" i="121"/>
  <c r="Y263" i="121"/>
  <c r="AA263" i="121"/>
  <c r="BF263" i="121"/>
  <c r="BG263" i="121"/>
  <c r="BH263" i="121"/>
  <c r="BI263" i="121"/>
  <c r="BK263" i="121"/>
  <c r="N267" i="121"/>
  <c r="BE267" i="121" s="1"/>
  <c r="W267" i="121"/>
  <c r="Y267" i="121"/>
  <c r="AA267" i="121"/>
  <c r="BF267" i="121"/>
  <c r="BG267" i="121"/>
  <c r="BH267" i="121"/>
  <c r="BI267" i="121"/>
  <c r="BK267" i="121"/>
  <c r="N272" i="121"/>
  <c r="W272" i="121"/>
  <c r="Y272" i="121"/>
  <c r="AA272" i="121"/>
  <c r="BE272" i="121"/>
  <c r="BF272" i="121"/>
  <c r="BG272" i="121"/>
  <c r="BH272" i="121"/>
  <c r="BI272" i="121"/>
  <c r="BK272" i="121"/>
  <c r="N275" i="121"/>
  <c r="W275" i="121"/>
  <c r="Y275" i="121"/>
  <c r="AA275" i="121"/>
  <c r="BE275" i="121"/>
  <c r="BF275" i="121"/>
  <c r="BG275" i="121"/>
  <c r="BH275" i="121"/>
  <c r="BI275" i="121"/>
  <c r="BK275" i="121"/>
  <c r="N277" i="121"/>
  <c r="BE277" i="121" s="1"/>
  <c r="W277" i="121"/>
  <c r="Y277" i="121"/>
  <c r="AA277" i="121"/>
  <c r="BF277" i="121"/>
  <c r="BG277" i="121"/>
  <c r="BH277" i="121"/>
  <c r="BI277" i="121"/>
  <c r="BK277" i="121"/>
  <c r="N281" i="121"/>
  <c r="BE281" i="121" s="1"/>
  <c r="W281" i="121"/>
  <c r="Y281" i="121"/>
  <c r="AA281" i="121"/>
  <c r="BF281" i="121"/>
  <c r="BG281" i="121"/>
  <c r="BH281" i="121"/>
  <c r="BI281" i="121"/>
  <c r="BK281" i="121"/>
  <c r="N285" i="121"/>
  <c r="BE285" i="121" s="1"/>
  <c r="W285" i="121"/>
  <c r="Y285" i="121"/>
  <c r="AA285" i="121"/>
  <c r="BF285" i="121"/>
  <c r="BG285" i="121"/>
  <c r="BH285" i="121"/>
  <c r="BI285" i="121"/>
  <c r="BK285" i="121"/>
  <c r="N287" i="121"/>
  <c r="BE287" i="121" s="1"/>
  <c r="W287" i="121"/>
  <c r="Y287" i="121"/>
  <c r="AA287" i="121"/>
  <c r="BF287" i="121"/>
  <c r="BG287" i="121"/>
  <c r="BH287" i="121"/>
  <c r="BI287" i="121"/>
  <c r="BK287" i="121"/>
  <c r="N289" i="121"/>
  <c r="BE289" i="121" s="1"/>
  <c r="W289" i="121"/>
  <c r="Y289" i="121"/>
  <c r="AA289" i="121"/>
  <c r="BF289" i="121"/>
  <c r="BG289" i="121"/>
  <c r="BH289" i="121"/>
  <c r="BI289" i="121"/>
  <c r="BK289" i="121"/>
  <c r="N294" i="121"/>
  <c r="BE294" i="121" s="1"/>
  <c r="W294" i="121"/>
  <c r="Y294" i="121"/>
  <c r="AA294" i="121"/>
  <c r="BF294" i="121"/>
  <c r="BG294" i="121"/>
  <c r="BH294" i="121"/>
  <c r="BI294" i="121"/>
  <c r="BK294" i="121"/>
  <c r="N298" i="121"/>
  <c r="BE298" i="121" s="1"/>
  <c r="W298" i="121"/>
  <c r="Y298" i="121"/>
  <c r="AA298" i="121"/>
  <c r="BF298" i="121"/>
  <c r="BG298" i="121"/>
  <c r="BH298" i="121"/>
  <c r="BI298" i="121"/>
  <c r="BK298" i="121"/>
  <c r="N300" i="121"/>
  <c r="BE300" i="121" s="1"/>
  <c r="W300" i="121"/>
  <c r="Y300" i="121"/>
  <c r="AA300" i="121"/>
  <c r="BF300" i="121"/>
  <c r="BG300" i="121"/>
  <c r="BH300" i="121"/>
  <c r="BI300" i="121"/>
  <c r="BK300" i="121"/>
  <c r="N305" i="121"/>
  <c r="BE305" i="121" s="1"/>
  <c r="W305" i="121"/>
  <c r="Y305" i="121"/>
  <c r="AA305" i="121"/>
  <c r="BF305" i="121"/>
  <c r="BG305" i="121"/>
  <c r="BH305" i="121"/>
  <c r="BI305" i="121"/>
  <c r="BK305" i="121"/>
  <c r="N307" i="121"/>
  <c r="BE307" i="121" s="1"/>
  <c r="W307" i="121"/>
  <c r="Y307" i="121"/>
  <c r="AA307" i="121"/>
  <c r="BF307" i="121"/>
  <c r="BG307" i="121"/>
  <c r="BH307" i="121"/>
  <c r="BI307" i="121"/>
  <c r="BK307" i="121"/>
  <c r="N309" i="121"/>
  <c r="BE309" i="121" s="1"/>
  <c r="W309" i="121"/>
  <c r="Y309" i="121"/>
  <c r="AA309" i="121"/>
  <c r="BF309" i="121"/>
  <c r="BG309" i="121"/>
  <c r="BH309" i="121"/>
  <c r="BI309" i="121"/>
  <c r="BK309" i="121"/>
  <c r="N315" i="121"/>
  <c r="BE315" i="121" s="1"/>
  <c r="W315" i="121"/>
  <c r="Y315" i="121"/>
  <c r="AA315" i="121"/>
  <c r="BF315" i="121"/>
  <c r="BG315" i="121"/>
  <c r="BH315" i="121"/>
  <c r="BI315" i="121"/>
  <c r="BK315" i="121"/>
  <c r="N317" i="121"/>
  <c r="BE317" i="121" s="1"/>
  <c r="W317" i="121"/>
  <c r="Y317" i="121"/>
  <c r="AA317" i="121"/>
  <c r="BF317" i="121"/>
  <c r="BG317" i="121"/>
  <c r="BH317" i="121"/>
  <c r="BI317" i="121"/>
  <c r="BK317" i="121"/>
  <c r="N319" i="121"/>
  <c r="W319" i="121"/>
  <c r="Y319" i="121"/>
  <c r="AA319" i="121"/>
  <c r="BE319" i="121"/>
  <c r="BF319" i="121"/>
  <c r="BG319" i="121"/>
  <c r="BH319" i="121"/>
  <c r="BI319" i="121"/>
  <c r="BK319" i="121"/>
  <c r="N321" i="121"/>
  <c r="BE321" i="121" s="1"/>
  <c r="W321" i="121"/>
  <c r="Y321" i="121"/>
  <c r="Y314" i="121" s="1"/>
  <c r="AA321" i="121"/>
  <c r="BF321" i="121"/>
  <c r="BG321" i="121"/>
  <c r="BH321" i="121"/>
  <c r="BI321" i="121"/>
  <c r="BK321" i="121"/>
  <c r="N323" i="121"/>
  <c r="BE323" i="121" s="1"/>
  <c r="W323" i="121"/>
  <c r="Y323" i="121"/>
  <c r="AA323" i="121"/>
  <c r="BF323" i="121"/>
  <c r="BG323" i="121"/>
  <c r="BH323" i="121"/>
  <c r="BI323" i="121"/>
  <c r="BK323" i="121"/>
  <c r="N327" i="121"/>
  <c r="BE327" i="121" s="1"/>
  <c r="W327" i="121"/>
  <c r="Y327" i="121"/>
  <c r="AA327" i="121"/>
  <c r="BF327" i="121"/>
  <c r="BG327" i="121"/>
  <c r="BH327" i="121"/>
  <c r="BI327" i="121"/>
  <c r="BK327" i="121"/>
  <c r="N331" i="121"/>
  <c r="BE331" i="121" s="1"/>
  <c r="W331" i="121"/>
  <c r="Y331" i="121"/>
  <c r="AA331" i="121"/>
  <c r="BF331" i="121"/>
  <c r="BG331" i="121"/>
  <c r="BH331" i="121"/>
  <c r="BI331" i="121"/>
  <c r="BK331" i="121"/>
  <c r="N333" i="121"/>
  <c r="BE333" i="121" s="1"/>
  <c r="W333" i="121"/>
  <c r="Y333" i="121"/>
  <c r="AA333" i="121"/>
  <c r="BF333" i="121"/>
  <c r="BG333" i="121"/>
  <c r="BH333" i="121"/>
  <c r="BI333" i="121"/>
  <c r="BK333" i="121"/>
  <c r="N335" i="121"/>
  <c r="BE335" i="121" s="1"/>
  <c r="W335" i="121"/>
  <c r="Y335" i="121"/>
  <c r="AA335" i="121"/>
  <c r="BF335" i="121"/>
  <c r="BG335" i="121"/>
  <c r="BH335" i="121"/>
  <c r="BI335" i="121"/>
  <c r="BK335" i="121"/>
  <c r="N337" i="121"/>
  <c r="W337" i="121"/>
  <c r="Y337" i="121"/>
  <c r="AA337" i="121"/>
  <c r="BE337" i="121"/>
  <c r="BF337" i="121"/>
  <c r="BG337" i="121"/>
  <c r="BH337" i="121"/>
  <c r="BI337" i="121"/>
  <c r="BK337" i="121"/>
  <c r="N340" i="121"/>
  <c r="BE340" i="121" s="1"/>
  <c r="W340" i="121"/>
  <c r="Y340" i="121"/>
  <c r="AA340" i="121"/>
  <c r="BF340" i="121"/>
  <c r="BG340" i="121"/>
  <c r="BH340" i="121"/>
  <c r="BI340" i="121"/>
  <c r="BK340" i="121"/>
  <c r="N344" i="121"/>
  <c r="BE344" i="121" s="1"/>
  <c r="W344" i="121"/>
  <c r="Y344" i="121"/>
  <c r="AA344" i="121"/>
  <c r="BF344" i="121"/>
  <c r="BG344" i="121"/>
  <c r="BH344" i="121"/>
  <c r="BI344" i="121"/>
  <c r="BK344" i="121"/>
  <c r="N349" i="121"/>
  <c r="BE349" i="121" s="1"/>
  <c r="W349" i="121"/>
  <c r="Y349" i="121"/>
  <c r="AA349" i="121"/>
  <c r="BF349" i="121"/>
  <c r="BG349" i="121"/>
  <c r="BH349" i="121"/>
  <c r="BI349" i="121"/>
  <c r="BK349" i="121"/>
  <c r="N351" i="121"/>
  <c r="BE351" i="121" s="1"/>
  <c r="W351" i="121"/>
  <c r="Y351" i="121"/>
  <c r="AA351" i="121"/>
  <c r="BF351" i="121"/>
  <c r="BG351" i="121"/>
  <c r="BH351" i="121"/>
  <c r="BI351" i="121"/>
  <c r="BK351" i="121"/>
  <c r="N355" i="121"/>
  <c r="BE355" i="121" s="1"/>
  <c r="W355" i="121"/>
  <c r="Y355" i="121"/>
  <c r="AA355" i="121"/>
  <c r="BF355" i="121"/>
  <c r="BG355" i="121"/>
  <c r="BH355" i="121"/>
  <c r="BI355" i="121"/>
  <c r="BK355" i="121"/>
  <c r="N357" i="121"/>
  <c r="BE357" i="121" s="1"/>
  <c r="W357" i="121"/>
  <c r="Y357" i="121"/>
  <c r="AA357" i="121"/>
  <c r="BF357" i="121"/>
  <c r="BG357" i="121"/>
  <c r="BH357" i="121"/>
  <c r="BI357" i="121"/>
  <c r="BK357" i="121"/>
  <c r="N360" i="121"/>
  <c r="BE360" i="121" s="1"/>
  <c r="W360" i="121"/>
  <c r="Y360" i="121"/>
  <c r="AA360" i="121"/>
  <c r="BF360" i="121"/>
  <c r="BG360" i="121"/>
  <c r="BH360" i="121"/>
  <c r="BI360" i="121"/>
  <c r="BK360" i="121"/>
  <c r="N362" i="121"/>
  <c r="BE362" i="121" s="1"/>
  <c r="W362" i="121"/>
  <c r="Y362" i="121"/>
  <c r="AA362" i="121"/>
  <c r="BF362" i="121"/>
  <c r="BG362" i="121"/>
  <c r="BH362" i="121"/>
  <c r="BI362" i="121"/>
  <c r="BK362" i="121"/>
  <c r="N364" i="121"/>
  <c r="BE364" i="121" s="1"/>
  <c r="W364" i="121"/>
  <c r="Y364" i="121"/>
  <c r="AA364" i="121"/>
  <c r="BF364" i="121"/>
  <c r="BG364" i="121"/>
  <c r="BH364" i="121"/>
  <c r="BI364" i="121"/>
  <c r="BK364" i="121"/>
  <c r="N367" i="121"/>
  <c r="BE367" i="121" s="1"/>
  <c r="W367" i="121"/>
  <c r="Y367" i="121"/>
  <c r="AA367" i="121"/>
  <c r="BF367" i="121"/>
  <c r="BG367" i="121"/>
  <c r="BH367" i="121"/>
  <c r="BI367" i="121"/>
  <c r="BK367" i="121"/>
  <c r="N371" i="121"/>
  <c r="BE371" i="121" s="1"/>
  <c r="W371" i="121"/>
  <c r="Y371" i="121"/>
  <c r="AA371" i="121"/>
  <c r="BF371" i="121"/>
  <c r="BG371" i="121"/>
  <c r="BH371" i="121"/>
  <c r="BI371" i="121"/>
  <c r="BK371" i="121"/>
  <c r="N374" i="121"/>
  <c r="BE374" i="121" s="1"/>
  <c r="W374" i="121"/>
  <c r="Y374" i="121"/>
  <c r="AA374" i="121"/>
  <c r="BF374" i="121"/>
  <c r="BG374" i="121"/>
  <c r="BH374" i="121"/>
  <c r="BI374" i="121"/>
  <c r="BK374" i="121"/>
  <c r="N377" i="121"/>
  <c r="W377" i="121"/>
  <c r="Y377" i="121"/>
  <c r="AA377" i="121"/>
  <c r="BE377" i="121"/>
  <c r="BF377" i="121"/>
  <c r="BG377" i="121"/>
  <c r="BH377" i="121"/>
  <c r="BI377" i="121"/>
  <c r="BK377" i="121"/>
  <c r="N379" i="121"/>
  <c r="BE379" i="121" s="1"/>
  <c r="W379" i="121"/>
  <c r="Y379" i="121"/>
  <c r="AA379" i="121"/>
  <c r="BF379" i="121"/>
  <c r="BG379" i="121"/>
  <c r="BH379" i="121"/>
  <c r="BI379" i="121"/>
  <c r="BK379" i="121"/>
  <c r="N384" i="121"/>
  <c r="BE384" i="121" s="1"/>
  <c r="W384" i="121"/>
  <c r="Y384" i="121"/>
  <c r="AA384" i="121"/>
  <c r="BF384" i="121"/>
  <c r="BG384" i="121"/>
  <c r="BH384" i="121"/>
  <c r="BI384" i="121"/>
  <c r="BK384" i="121"/>
  <c r="N386" i="121"/>
  <c r="BE386" i="121" s="1"/>
  <c r="W386" i="121"/>
  <c r="Y386" i="121"/>
  <c r="AA386" i="121"/>
  <c r="BF386" i="121"/>
  <c r="BG386" i="121"/>
  <c r="BH386" i="121"/>
  <c r="BI386" i="121"/>
  <c r="BK386" i="121"/>
  <c r="N389" i="121"/>
  <c r="BE389" i="121" s="1"/>
  <c r="W389" i="121"/>
  <c r="Y389" i="121"/>
  <c r="AA389" i="121"/>
  <c r="BF389" i="121"/>
  <c r="BG389" i="121"/>
  <c r="BH389" i="121"/>
  <c r="BI389" i="121"/>
  <c r="BK389" i="121"/>
  <c r="N392" i="121"/>
  <c r="BE392" i="121" s="1"/>
  <c r="W392" i="121"/>
  <c r="Y392" i="121"/>
  <c r="AA392" i="121"/>
  <c r="BF392" i="121"/>
  <c r="BG392" i="121"/>
  <c r="BH392" i="121"/>
  <c r="BI392" i="121"/>
  <c r="BK392" i="121"/>
  <c r="N397" i="121"/>
  <c r="W397" i="121"/>
  <c r="Y397" i="121"/>
  <c r="AA397" i="121"/>
  <c r="BE397" i="121"/>
  <c r="BF397" i="121"/>
  <c r="BG397" i="121"/>
  <c r="BH397" i="121"/>
  <c r="BI397" i="121"/>
  <c r="BK397" i="121"/>
  <c r="N399" i="121"/>
  <c r="BE399" i="121" s="1"/>
  <c r="W399" i="121"/>
  <c r="Y399" i="121"/>
  <c r="AA399" i="121"/>
  <c r="BF399" i="121"/>
  <c r="BG399" i="121"/>
  <c r="BH399" i="121"/>
  <c r="BI399" i="121"/>
  <c r="BK399" i="121"/>
  <c r="N401" i="121"/>
  <c r="BE401" i="121" s="1"/>
  <c r="W401" i="121"/>
  <c r="Y401" i="121"/>
  <c r="AA401" i="121"/>
  <c r="BF401" i="121"/>
  <c r="BG401" i="121"/>
  <c r="BH401" i="121"/>
  <c r="BI401" i="121"/>
  <c r="BK401" i="121"/>
  <c r="N405" i="121"/>
  <c r="BE405" i="121" s="1"/>
  <c r="W405" i="121"/>
  <c r="Y405" i="121"/>
  <c r="AA405" i="121"/>
  <c r="BF405" i="121"/>
  <c r="BG405" i="121"/>
  <c r="BH405" i="121"/>
  <c r="BI405" i="121"/>
  <c r="BK405" i="121"/>
  <c r="N414" i="121"/>
  <c r="W414" i="121"/>
  <c r="Y414" i="121"/>
  <c r="AA414" i="121"/>
  <c r="BE414" i="121"/>
  <c r="BF414" i="121"/>
  <c r="BG414" i="121"/>
  <c r="BH414" i="121"/>
  <c r="BI414" i="121"/>
  <c r="BK414" i="121"/>
  <c r="N416" i="121"/>
  <c r="W416" i="121"/>
  <c r="Y416" i="121"/>
  <c r="AA416" i="121"/>
  <c r="BE416" i="121"/>
  <c r="BF416" i="121"/>
  <c r="BG416" i="121"/>
  <c r="BH416" i="121"/>
  <c r="BI416" i="121"/>
  <c r="BK416" i="121"/>
  <c r="N420" i="121"/>
  <c r="BE420" i="121" s="1"/>
  <c r="W420" i="121"/>
  <c r="Y420" i="121"/>
  <c r="AA420" i="121"/>
  <c r="BF420" i="121"/>
  <c r="BG420" i="121"/>
  <c r="BH420" i="121"/>
  <c r="BI420" i="121"/>
  <c r="BK420" i="121"/>
  <c r="N424" i="121"/>
  <c r="BE424" i="121" s="1"/>
  <c r="W424" i="121"/>
  <c r="Y424" i="121"/>
  <c r="AA424" i="121"/>
  <c r="BF424" i="121"/>
  <c r="BG424" i="121"/>
  <c r="BH424" i="121"/>
  <c r="BI424" i="121"/>
  <c r="BK424" i="121"/>
  <c r="N426" i="121"/>
  <c r="BE426" i="121" s="1"/>
  <c r="W426" i="121"/>
  <c r="Y426" i="121"/>
  <c r="AA426" i="121"/>
  <c r="BF426" i="121"/>
  <c r="BG426" i="121"/>
  <c r="BH426" i="121"/>
  <c r="BI426" i="121"/>
  <c r="BK426" i="121"/>
  <c r="N431" i="121"/>
  <c r="BE431" i="121" s="1"/>
  <c r="W431" i="121"/>
  <c r="Y431" i="121"/>
  <c r="AA431" i="121"/>
  <c r="BF431" i="121"/>
  <c r="BG431" i="121"/>
  <c r="BH431" i="121"/>
  <c r="BI431" i="121"/>
  <c r="BK431" i="121"/>
  <c r="N433" i="121"/>
  <c r="BE433" i="121" s="1"/>
  <c r="W433" i="121"/>
  <c r="Y433" i="121"/>
  <c r="AA433" i="121"/>
  <c r="BF433" i="121"/>
  <c r="BG433" i="121"/>
  <c r="BH433" i="121"/>
  <c r="BI433" i="121"/>
  <c r="BK433" i="121"/>
  <c r="N435" i="121"/>
  <c r="BE435" i="121" s="1"/>
  <c r="W435" i="121"/>
  <c r="Y435" i="121"/>
  <c r="AA435" i="121"/>
  <c r="BF435" i="121"/>
  <c r="BG435" i="121"/>
  <c r="BH435" i="121"/>
  <c r="BI435" i="121"/>
  <c r="BK435" i="121"/>
  <c r="N437" i="121"/>
  <c r="BE437" i="121" s="1"/>
  <c r="W437" i="121"/>
  <c r="Y437" i="121"/>
  <c r="AA437" i="121"/>
  <c r="BF437" i="121"/>
  <c r="BG437" i="121"/>
  <c r="BH437" i="121"/>
  <c r="BI437" i="121"/>
  <c r="BK437" i="121"/>
  <c r="N440" i="121"/>
  <c r="BE440" i="121" s="1"/>
  <c r="W440" i="121"/>
  <c r="Y440" i="121"/>
  <c r="AA440" i="121"/>
  <c r="BF440" i="121"/>
  <c r="BG440" i="121"/>
  <c r="BH440" i="121"/>
  <c r="BI440" i="121"/>
  <c r="BK440" i="121"/>
  <c r="N451" i="121"/>
  <c r="BE451" i="121" s="1"/>
  <c r="W451" i="121"/>
  <c r="Y451" i="121"/>
  <c r="AA451" i="121"/>
  <c r="BF451" i="121"/>
  <c r="BG451" i="121"/>
  <c r="BH451" i="121"/>
  <c r="BI451" i="121"/>
  <c r="BK451" i="121"/>
  <c r="N453" i="121"/>
  <c r="BE453" i="121" s="1"/>
  <c r="W453" i="121"/>
  <c r="Y453" i="121"/>
  <c r="AA453" i="121"/>
  <c r="BF453" i="121"/>
  <c r="BG453" i="121"/>
  <c r="BH453" i="121"/>
  <c r="BI453" i="121"/>
  <c r="BK453" i="121"/>
  <c r="N463" i="121"/>
  <c r="BE463" i="121" s="1"/>
  <c r="W463" i="121"/>
  <c r="Y463" i="121"/>
  <c r="AA463" i="121"/>
  <c r="BF463" i="121"/>
  <c r="BG463" i="121"/>
  <c r="BH463" i="121"/>
  <c r="BI463" i="121"/>
  <c r="BK463" i="121"/>
  <c r="N465" i="121"/>
  <c r="BE465" i="121" s="1"/>
  <c r="W465" i="121"/>
  <c r="Y465" i="121"/>
  <c r="AA465" i="121"/>
  <c r="BF465" i="121"/>
  <c r="BG465" i="121"/>
  <c r="BH465" i="121"/>
  <c r="BI465" i="121"/>
  <c r="BK465" i="121"/>
  <c r="N467" i="121"/>
  <c r="BE467" i="121" s="1"/>
  <c r="W467" i="121"/>
  <c r="Y467" i="121"/>
  <c r="AA467" i="121"/>
  <c r="BF467" i="121"/>
  <c r="BG467" i="121"/>
  <c r="BH467" i="121"/>
  <c r="BI467" i="121"/>
  <c r="BK467" i="121"/>
  <c r="N471" i="121"/>
  <c r="BE471" i="121" s="1"/>
  <c r="W471" i="121"/>
  <c r="Y471" i="121"/>
  <c r="AA471" i="121"/>
  <c r="BF471" i="121"/>
  <c r="BG471" i="121"/>
  <c r="BH471" i="121"/>
  <c r="BI471" i="121"/>
  <c r="BK471" i="121"/>
  <c r="N482" i="121"/>
  <c r="BE482" i="121" s="1"/>
  <c r="W482" i="121"/>
  <c r="Y482" i="121"/>
  <c r="AA482" i="121"/>
  <c r="BF482" i="121"/>
  <c r="BG482" i="121"/>
  <c r="BH482" i="121"/>
  <c r="BI482" i="121"/>
  <c r="BK482" i="121"/>
  <c r="N488" i="121"/>
  <c r="BE488" i="121" s="1"/>
  <c r="W488" i="121"/>
  <c r="Y488" i="121"/>
  <c r="AA488" i="121"/>
  <c r="BF488" i="121"/>
  <c r="BG488" i="121"/>
  <c r="BH488" i="121"/>
  <c r="BI488" i="121"/>
  <c r="BK488" i="121"/>
  <c r="N492" i="121"/>
  <c r="BE492" i="121" s="1"/>
  <c r="W492" i="121"/>
  <c r="Y492" i="121"/>
  <c r="AA492" i="121"/>
  <c r="BF492" i="121"/>
  <c r="BG492" i="121"/>
  <c r="BH492" i="121"/>
  <c r="BI492" i="121"/>
  <c r="BK492" i="121"/>
  <c r="N496" i="121"/>
  <c r="BE496" i="121" s="1"/>
  <c r="W496" i="121"/>
  <c r="Y496" i="121"/>
  <c r="AA496" i="121"/>
  <c r="BF496" i="121"/>
  <c r="BG496" i="121"/>
  <c r="BH496" i="121"/>
  <c r="BI496" i="121"/>
  <c r="BK496" i="121"/>
  <c r="N498" i="121"/>
  <c r="BE498" i="121" s="1"/>
  <c r="W498" i="121"/>
  <c r="Y498" i="121"/>
  <c r="AA498" i="121"/>
  <c r="BF498" i="121"/>
  <c r="BG498" i="121"/>
  <c r="BH498" i="121"/>
  <c r="BI498" i="121"/>
  <c r="BK498" i="121"/>
  <c r="N504" i="121"/>
  <c r="W504" i="121"/>
  <c r="Y504" i="121"/>
  <c r="AA504" i="121"/>
  <c r="BE504" i="121"/>
  <c r="BF504" i="121"/>
  <c r="BG504" i="121"/>
  <c r="BH504" i="121"/>
  <c r="BI504" i="121"/>
  <c r="BK504" i="121"/>
  <c r="N506" i="121"/>
  <c r="BE506" i="121" s="1"/>
  <c r="W506" i="121"/>
  <c r="Y506" i="121"/>
  <c r="AA506" i="121"/>
  <c r="BF506" i="121"/>
  <c r="BG506" i="121"/>
  <c r="BH506" i="121"/>
  <c r="BI506" i="121"/>
  <c r="BK506" i="121"/>
  <c r="N512" i="121"/>
  <c r="BE512" i="121" s="1"/>
  <c r="W512" i="121"/>
  <c r="Y512" i="121"/>
  <c r="AA512" i="121"/>
  <c r="BF512" i="121"/>
  <c r="BG512" i="121"/>
  <c r="BH512" i="121"/>
  <c r="BI512" i="121"/>
  <c r="BK512" i="121"/>
  <c r="N514" i="121"/>
  <c r="BE514" i="121" s="1"/>
  <c r="W514" i="121"/>
  <c r="Y514" i="121"/>
  <c r="AA514" i="121"/>
  <c r="BF514" i="121"/>
  <c r="BG514" i="121"/>
  <c r="BH514" i="121"/>
  <c r="BI514" i="121"/>
  <c r="BK514" i="121"/>
  <c r="N516" i="121"/>
  <c r="BE516" i="121" s="1"/>
  <c r="W516" i="121"/>
  <c r="Y516" i="121"/>
  <c r="AA516" i="121"/>
  <c r="BF516" i="121"/>
  <c r="BG516" i="121"/>
  <c r="BH516" i="121"/>
  <c r="BI516" i="121"/>
  <c r="BK516" i="121"/>
  <c r="N518" i="121"/>
  <c r="W518" i="121"/>
  <c r="Y518" i="121"/>
  <c r="AA518" i="121"/>
  <c r="BE518" i="121"/>
  <c r="BF518" i="121"/>
  <c r="BG518" i="121"/>
  <c r="BH518" i="121"/>
  <c r="BI518" i="121"/>
  <c r="BK518" i="121"/>
  <c r="N525" i="121"/>
  <c r="BE525" i="121" s="1"/>
  <c r="W525" i="121"/>
  <c r="Y525" i="121"/>
  <c r="AA525" i="121"/>
  <c r="BF525" i="121"/>
  <c r="BG525" i="121"/>
  <c r="BH525" i="121"/>
  <c r="BI525" i="121"/>
  <c r="BK525" i="121"/>
  <c r="N531" i="121"/>
  <c r="BE531" i="121" s="1"/>
  <c r="W531" i="121"/>
  <c r="Y531" i="121"/>
  <c r="AA531" i="121"/>
  <c r="BF531" i="121"/>
  <c r="BG531" i="121"/>
  <c r="BH531" i="121"/>
  <c r="BI531" i="121"/>
  <c r="BK531" i="121"/>
  <c r="N533" i="121"/>
  <c r="BE533" i="121" s="1"/>
  <c r="W533" i="121"/>
  <c r="Y533" i="121"/>
  <c r="AA533" i="121"/>
  <c r="BF533" i="121"/>
  <c r="BG533" i="121"/>
  <c r="BH533" i="121"/>
  <c r="BI533" i="121"/>
  <c r="BK533" i="121"/>
  <c r="N535" i="121"/>
  <c r="BE535" i="121" s="1"/>
  <c r="W535" i="121"/>
  <c r="Y535" i="121"/>
  <c r="AA535" i="121"/>
  <c r="BF535" i="121"/>
  <c r="BG535" i="121"/>
  <c r="BH535" i="121"/>
  <c r="BI535" i="121"/>
  <c r="BK535" i="121"/>
  <c r="N537" i="121"/>
  <c r="BE537" i="121" s="1"/>
  <c r="W537" i="121"/>
  <c r="Y537" i="121"/>
  <c r="AA537" i="121"/>
  <c r="BF537" i="121"/>
  <c r="BG537" i="121"/>
  <c r="BH537" i="121"/>
  <c r="BI537" i="121"/>
  <c r="BK537" i="121"/>
  <c r="N543" i="121"/>
  <c r="BE543" i="121" s="1"/>
  <c r="W543" i="121"/>
  <c r="Y543" i="121"/>
  <c r="AA543" i="121"/>
  <c r="BF543" i="121"/>
  <c r="BG543" i="121"/>
  <c r="BH543" i="121"/>
  <c r="BI543" i="121"/>
  <c r="BK543" i="121"/>
  <c r="N549" i="121"/>
  <c r="W549" i="121"/>
  <c r="Y549" i="121"/>
  <c r="AA549" i="121"/>
  <c r="BE549" i="121"/>
  <c r="BF549" i="121"/>
  <c r="BG549" i="121"/>
  <c r="BH549" i="121"/>
  <c r="BI549" i="121"/>
  <c r="BK549" i="121"/>
  <c r="N551" i="121"/>
  <c r="BE551" i="121" s="1"/>
  <c r="W551" i="121"/>
  <c r="Y551" i="121"/>
  <c r="AA551" i="121"/>
  <c r="BF551" i="121"/>
  <c r="BG551" i="121"/>
  <c r="BH551" i="121"/>
  <c r="BI551" i="121"/>
  <c r="BK551" i="121"/>
  <c r="N557" i="121"/>
  <c r="BE557" i="121" s="1"/>
  <c r="W557" i="121"/>
  <c r="Y557" i="121"/>
  <c r="AA557" i="121"/>
  <c r="BF557" i="121"/>
  <c r="BG557" i="121"/>
  <c r="BH557" i="121"/>
  <c r="BI557" i="121"/>
  <c r="BK557" i="121"/>
  <c r="N560" i="121"/>
  <c r="BE560" i="121" s="1"/>
  <c r="W560" i="121"/>
  <c r="W559" i="121" s="1"/>
  <c r="Y560" i="121"/>
  <c r="Y559" i="121" s="1"/>
  <c r="AA560" i="121"/>
  <c r="AA559" i="121" s="1"/>
  <c r="BF560" i="121"/>
  <c r="BG560" i="121"/>
  <c r="BH560" i="121"/>
  <c r="BI560" i="121"/>
  <c r="BK560" i="121"/>
  <c r="BK559" i="121" s="1"/>
  <c r="N559" i="121" s="1"/>
  <c r="N27" i="121" s="1"/>
  <c r="N563" i="121"/>
  <c r="BE563" i="121" s="1"/>
  <c r="W563" i="121"/>
  <c r="Y563" i="121"/>
  <c r="AA563" i="121"/>
  <c r="BF563" i="121"/>
  <c r="BG563" i="121"/>
  <c r="BH563" i="121"/>
  <c r="BI563" i="121"/>
  <c r="BK563" i="121"/>
  <c r="N565" i="121"/>
  <c r="BE565" i="121" s="1"/>
  <c r="W565" i="121"/>
  <c r="Y565" i="121"/>
  <c r="AA565" i="121"/>
  <c r="BF565" i="121"/>
  <c r="BG565" i="121"/>
  <c r="BH565" i="121"/>
  <c r="BI565" i="121"/>
  <c r="BK565" i="121"/>
  <c r="N569" i="121"/>
  <c r="BE569" i="121" s="1"/>
  <c r="W569" i="121"/>
  <c r="Y569" i="121"/>
  <c r="AA569" i="121"/>
  <c r="BF569" i="121"/>
  <c r="BG569" i="121"/>
  <c r="BH569" i="121"/>
  <c r="BI569" i="121"/>
  <c r="BK569" i="121"/>
  <c r="N573" i="121"/>
  <c r="BE573" i="121" s="1"/>
  <c r="W573" i="121"/>
  <c r="Y573" i="121"/>
  <c r="AA573" i="121"/>
  <c r="BF573" i="121"/>
  <c r="BG573" i="121"/>
  <c r="BH573" i="121"/>
  <c r="BI573" i="121"/>
  <c r="BK573" i="121"/>
  <c r="N575" i="121"/>
  <c r="BE575" i="121" s="1"/>
  <c r="W575" i="121"/>
  <c r="Y575" i="121"/>
  <c r="AA575" i="121"/>
  <c r="BF575" i="121"/>
  <c r="BG575" i="121"/>
  <c r="BH575" i="121"/>
  <c r="BI575" i="121"/>
  <c r="BK575" i="121"/>
  <c r="N577" i="121"/>
  <c r="BE577" i="121" s="1"/>
  <c r="W577" i="121"/>
  <c r="Y577" i="121"/>
  <c r="AA577" i="121"/>
  <c r="BF577" i="121"/>
  <c r="BG577" i="121"/>
  <c r="BH577" i="121"/>
  <c r="BI577" i="121"/>
  <c r="BK577" i="121"/>
  <c r="N579" i="121"/>
  <c r="BE579" i="121" s="1"/>
  <c r="W579" i="121"/>
  <c r="Y579" i="121"/>
  <c r="AA579" i="121"/>
  <c r="BF579" i="121"/>
  <c r="BG579" i="121"/>
  <c r="BH579" i="121"/>
  <c r="BI579" i="121"/>
  <c r="BK579" i="121"/>
  <c r="N581" i="121"/>
  <c r="BE581" i="121" s="1"/>
  <c r="W581" i="121"/>
  <c r="Y581" i="121"/>
  <c r="AA581" i="121"/>
  <c r="BF581" i="121"/>
  <c r="BG581" i="121"/>
  <c r="BH581" i="121"/>
  <c r="BI581" i="121"/>
  <c r="BK581" i="121"/>
  <c r="N584" i="121"/>
  <c r="BE584" i="121" s="1"/>
  <c r="W584" i="121"/>
  <c r="Y584" i="121"/>
  <c r="AA584" i="121"/>
  <c r="BF584" i="121"/>
  <c r="BG584" i="121"/>
  <c r="BH584" i="121"/>
  <c r="BI584" i="121"/>
  <c r="BK584" i="121"/>
  <c r="N586" i="121"/>
  <c r="BE586" i="121" s="1"/>
  <c r="W586" i="121"/>
  <c r="Y586" i="121"/>
  <c r="AA586" i="121"/>
  <c r="BF586" i="121"/>
  <c r="BG586" i="121"/>
  <c r="BH586" i="121"/>
  <c r="BI586" i="121"/>
  <c r="BK586" i="121"/>
  <c r="N590" i="121"/>
  <c r="BE590" i="121" s="1"/>
  <c r="W590" i="121"/>
  <c r="Y590" i="121"/>
  <c r="AA590" i="121"/>
  <c r="BF590" i="121"/>
  <c r="BG590" i="121"/>
  <c r="BH590" i="121"/>
  <c r="BI590" i="121"/>
  <c r="BK590" i="121"/>
  <c r="N597" i="121"/>
  <c r="BE597" i="121" s="1"/>
  <c r="W597" i="121"/>
  <c r="Y597" i="121"/>
  <c r="AA597" i="121"/>
  <c r="BF597" i="121"/>
  <c r="BG597" i="121"/>
  <c r="BH597" i="121"/>
  <c r="BI597" i="121"/>
  <c r="BK597" i="121"/>
  <c r="N602" i="121"/>
  <c r="BE602" i="121" s="1"/>
  <c r="W602" i="121"/>
  <c r="Y602" i="121"/>
  <c r="AA602" i="121"/>
  <c r="BF602" i="121"/>
  <c r="BG602" i="121"/>
  <c r="BH602" i="121"/>
  <c r="BI602" i="121"/>
  <c r="BK602" i="121"/>
  <c r="N604" i="121"/>
  <c r="BE604" i="121" s="1"/>
  <c r="W604" i="121"/>
  <c r="Y604" i="121"/>
  <c r="AA604" i="121"/>
  <c r="BF604" i="121"/>
  <c r="BG604" i="121"/>
  <c r="BH604" i="121"/>
  <c r="BI604" i="121"/>
  <c r="BK604" i="121"/>
  <c r="N606" i="121"/>
  <c r="BE606" i="121" s="1"/>
  <c r="W606" i="121"/>
  <c r="Y606" i="121"/>
  <c r="AA606" i="121"/>
  <c r="BF606" i="121"/>
  <c r="BG606" i="121"/>
  <c r="BH606" i="121"/>
  <c r="BI606" i="121"/>
  <c r="BK606" i="121"/>
  <c r="N608" i="121"/>
  <c r="W608" i="121"/>
  <c r="Y608" i="121"/>
  <c r="AA608" i="121"/>
  <c r="BE608" i="121"/>
  <c r="BF608" i="121"/>
  <c r="BG608" i="121"/>
  <c r="BH608" i="121"/>
  <c r="BI608" i="121"/>
  <c r="BK608" i="121"/>
  <c r="N610" i="121"/>
  <c r="W610" i="121"/>
  <c r="Y610" i="121"/>
  <c r="AA610" i="121"/>
  <c r="BE610" i="121"/>
  <c r="BF610" i="121"/>
  <c r="BG610" i="121"/>
  <c r="BH610" i="121"/>
  <c r="BI610" i="121"/>
  <c r="BK610" i="121"/>
  <c r="N612" i="121"/>
  <c r="BE612" i="121" s="1"/>
  <c r="W612" i="121"/>
  <c r="Y612" i="121"/>
  <c r="AA612" i="121"/>
  <c r="BF612" i="121"/>
  <c r="BG612" i="121"/>
  <c r="BH612" i="121"/>
  <c r="BI612" i="121"/>
  <c r="BK612" i="121"/>
  <c r="N614" i="121"/>
  <c r="BE614" i="121" s="1"/>
  <c r="W614" i="121"/>
  <c r="Y614" i="121"/>
  <c r="AA614" i="121"/>
  <c r="BF614" i="121"/>
  <c r="BG614" i="121"/>
  <c r="BH614" i="121"/>
  <c r="BI614" i="121"/>
  <c r="BK614" i="121"/>
  <c r="N616" i="121"/>
  <c r="BE616" i="121" s="1"/>
  <c r="W616" i="121"/>
  <c r="Y616" i="121"/>
  <c r="AA616" i="121"/>
  <c r="BF616" i="121"/>
  <c r="BG616" i="121"/>
  <c r="BH616" i="121"/>
  <c r="BI616" i="121"/>
  <c r="BK616" i="121"/>
  <c r="N618" i="121"/>
  <c r="W618" i="121"/>
  <c r="Y618" i="121"/>
  <c r="AA618" i="121"/>
  <c r="BE618" i="121"/>
  <c r="BF618" i="121"/>
  <c r="BG618" i="121"/>
  <c r="BH618" i="121"/>
  <c r="BI618" i="121"/>
  <c r="BK618" i="121"/>
  <c r="N620" i="121"/>
  <c r="BE620" i="121" s="1"/>
  <c r="W620" i="121"/>
  <c r="Y620" i="121"/>
  <c r="AA620" i="121"/>
  <c r="BF620" i="121"/>
  <c r="BG620" i="121"/>
  <c r="BH620" i="121"/>
  <c r="BI620" i="121"/>
  <c r="BK620" i="121"/>
  <c r="N622" i="121"/>
  <c r="BE622" i="121" s="1"/>
  <c r="W622" i="121"/>
  <c r="Y622" i="121"/>
  <c r="AA622" i="121"/>
  <c r="BF622" i="121"/>
  <c r="BG622" i="121"/>
  <c r="BH622" i="121"/>
  <c r="BI622" i="121"/>
  <c r="BK622" i="121"/>
  <c r="N633" i="121"/>
  <c r="BE633" i="121" s="1"/>
  <c r="W633" i="121"/>
  <c r="Y633" i="121"/>
  <c r="AA633" i="121"/>
  <c r="BF633" i="121"/>
  <c r="BG633" i="121"/>
  <c r="BH633" i="121"/>
  <c r="BI633" i="121"/>
  <c r="BK633" i="121"/>
  <c r="N637" i="121"/>
  <c r="BE637" i="121" s="1"/>
  <c r="W637" i="121"/>
  <c r="Y637" i="121"/>
  <c r="AA637" i="121"/>
  <c r="BF637" i="121"/>
  <c r="BG637" i="121"/>
  <c r="BH637" i="121"/>
  <c r="BI637" i="121"/>
  <c r="BK637" i="121"/>
  <c r="N639" i="121"/>
  <c r="BE639" i="121" s="1"/>
  <c r="W639" i="121"/>
  <c r="Y639" i="121"/>
  <c r="AA639" i="121"/>
  <c r="BF639" i="121"/>
  <c r="BG639" i="121"/>
  <c r="BH639" i="121"/>
  <c r="BI639" i="121"/>
  <c r="BK639" i="121"/>
  <c r="N641" i="121"/>
  <c r="BE641" i="121" s="1"/>
  <c r="W641" i="121"/>
  <c r="Y641" i="121"/>
  <c r="AA641" i="121"/>
  <c r="BF641" i="121"/>
  <c r="BG641" i="121"/>
  <c r="BH641" i="121"/>
  <c r="BI641" i="121"/>
  <c r="BK641" i="121"/>
  <c r="N645" i="121"/>
  <c r="W645" i="121"/>
  <c r="Y645" i="121"/>
  <c r="AA645" i="121"/>
  <c r="BE645" i="121"/>
  <c r="BF645" i="121"/>
  <c r="BG645" i="121"/>
  <c r="BH645" i="121"/>
  <c r="BI645" i="121"/>
  <c r="BK645" i="121"/>
  <c r="N649" i="121"/>
  <c r="BE649" i="121" s="1"/>
  <c r="W649" i="121"/>
  <c r="Y649" i="121"/>
  <c r="AA649" i="121"/>
  <c r="BF649" i="121"/>
  <c r="BG649" i="121"/>
  <c r="BH649" i="121"/>
  <c r="BI649" i="121"/>
  <c r="BK649" i="121"/>
  <c r="N651" i="121"/>
  <c r="BE651" i="121" s="1"/>
  <c r="W651" i="121"/>
  <c r="Y651" i="121"/>
  <c r="AA651" i="121"/>
  <c r="BF651" i="121"/>
  <c r="BG651" i="121"/>
  <c r="BH651" i="121"/>
  <c r="BI651" i="121"/>
  <c r="BK651" i="121"/>
  <c r="N653" i="121"/>
  <c r="BE653" i="121" s="1"/>
  <c r="W653" i="121"/>
  <c r="Y653" i="121"/>
  <c r="AA653" i="121"/>
  <c r="BF653" i="121"/>
  <c r="BG653" i="121"/>
  <c r="BH653" i="121"/>
  <c r="BI653" i="121"/>
  <c r="BK653" i="121"/>
  <c r="N655" i="121"/>
  <c r="BE655" i="121" s="1"/>
  <c r="W655" i="121"/>
  <c r="Y655" i="121"/>
  <c r="AA655" i="121"/>
  <c r="BF655" i="121"/>
  <c r="BG655" i="121"/>
  <c r="BH655" i="121"/>
  <c r="BI655" i="121"/>
  <c r="BK655" i="121"/>
  <c r="N659" i="121"/>
  <c r="BE659" i="121" s="1"/>
  <c r="W659" i="121"/>
  <c r="Y659" i="121"/>
  <c r="AA659" i="121"/>
  <c r="BF659" i="121"/>
  <c r="BG659" i="121"/>
  <c r="BH659" i="121"/>
  <c r="BI659" i="121"/>
  <c r="BK659" i="121"/>
  <c r="N661" i="121"/>
  <c r="BE661" i="121" s="1"/>
  <c r="W661" i="121"/>
  <c r="Y661" i="121"/>
  <c r="AA661" i="121"/>
  <c r="BF661" i="121"/>
  <c r="BG661" i="121"/>
  <c r="BH661" i="121"/>
  <c r="BI661" i="121"/>
  <c r="BK661" i="121"/>
  <c r="N663" i="121"/>
  <c r="BE663" i="121" s="1"/>
  <c r="W663" i="121"/>
  <c r="Y663" i="121"/>
  <c r="AA663" i="121"/>
  <c r="BF663" i="121"/>
  <c r="BG663" i="121"/>
  <c r="BH663" i="121"/>
  <c r="BI663" i="121"/>
  <c r="BK663" i="121"/>
  <c r="N665" i="121"/>
  <c r="BE665" i="121" s="1"/>
  <c r="W665" i="121"/>
  <c r="Y665" i="121"/>
  <c r="AA665" i="121"/>
  <c r="BF665" i="121"/>
  <c r="BG665" i="121"/>
  <c r="BH665" i="121"/>
  <c r="BI665" i="121"/>
  <c r="BK665" i="121"/>
  <c r="N674" i="121"/>
  <c r="BE674" i="121" s="1"/>
  <c r="W674" i="121"/>
  <c r="Y674" i="121"/>
  <c r="AA674" i="121"/>
  <c r="BF674" i="121"/>
  <c r="BG674" i="121"/>
  <c r="BH674" i="121"/>
  <c r="BI674" i="121"/>
  <c r="BK674" i="121"/>
  <c r="N676" i="121"/>
  <c r="BE676" i="121" s="1"/>
  <c r="W676" i="121"/>
  <c r="Y676" i="121"/>
  <c r="AA676" i="121"/>
  <c r="BF676" i="121"/>
  <c r="BG676" i="121"/>
  <c r="BH676" i="121"/>
  <c r="BI676" i="121"/>
  <c r="BK676" i="121"/>
  <c r="N681" i="121"/>
  <c r="BE681" i="121" s="1"/>
  <c r="W681" i="121"/>
  <c r="Y681" i="121"/>
  <c r="AA681" i="121"/>
  <c r="BF681" i="121"/>
  <c r="BG681" i="121"/>
  <c r="BH681" i="121"/>
  <c r="BI681" i="121"/>
  <c r="BK681" i="121"/>
  <c r="N683" i="121"/>
  <c r="BE683" i="121" s="1"/>
  <c r="W683" i="121"/>
  <c r="Y683" i="121"/>
  <c r="AA683" i="121"/>
  <c r="BF683" i="121"/>
  <c r="BG683" i="121"/>
  <c r="BH683" i="121"/>
  <c r="BI683" i="121"/>
  <c r="BK683" i="121"/>
  <c r="N685" i="121"/>
  <c r="BE685" i="121" s="1"/>
  <c r="W685" i="121"/>
  <c r="Y685" i="121"/>
  <c r="AA685" i="121"/>
  <c r="BF685" i="121"/>
  <c r="BG685" i="121"/>
  <c r="BH685" i="121"/>
  <c r="BI685" i="121"/>
  <c r="BK685" i="121"/>
  <c r="N687" i="121"/>
  <c r="BE687" i="121" s="1"/>
  <c r="W687" i="121"/>
  <c r="Y687" i="121"/>
  <c r="AA687" i="121"/>
  <c r="BF687" i="121"/>
  <c r="BG687" i="121"/>
  <c r="BH687" i="121"/>
  <c r="BI687" i="121"/>
  <c r="BK687" i="121"/>
  <c r="N689" i="121"/>
  <c r="BE689" i="121" s="1"/>
  <c r="W689" i="121"/>
  <c r="Y689" i="121"/>
  <c r="AA689" i="121"/>
  <c r="BF689" i="121"/>
  <c r="BG689" i="121"/>
  <c r="BH689" i="121"/>
  <c r="BI689" i="121"/>
  <c r="BK689" i="121"/>
  <c r="N691" i="121"/>
  <c r="BE691" i="121" s="1"/>
  <c r="W691" i="121"/>
  <c r="Y691" i="121"/>
  <c r="AA691" i="121"/>
  <c r="BF691" i="121"/>
  <c r="BG691" i="121"/>
  <c r="BH691" i="121"/>
  <c r="BI691" i="121"/>
  <c r="BK691" i="121"/>
  <c r="N693" i="121"/>
  <c r="BE693" i="121" s="1"/>
  <c r="W693" i="121"/>
  <c r="Y693" i="121"/>
  <c r="AA693" i="121"/>
  <c r="BF693" i="121"/>
  <c r="BG693" i="121"/>
  <c r="BH693" i="121"/>
  <c r="BI693" i="121"/>
  <c r="BK693" i="121"/>
  <c r="N695" i="121"/>
  <c r="BE695" i="121" s="1"/>
  <c r="W695" i="121"/>
  <c r="Y695" i="121"/>
  <c r="AA695" i="121"/>
  <c r="BF695" i="121"/>
  <c r="BG695" i="121"/>
  <c r="BH695" i="121"/>
  <c r="BI695" i="121"/>
  <c r="BK695" i="121"/>
  <c r="N699" i="121"/>
  <c r="BE699" i="121" s="1"/>
  <c r="W699" i="121"/>
  <c r="Y699" i="121"/>
  <c r="AA699" i="121"/>
  <c r="BF699" i="121"/>
  <c r="BG699" i="121"/>
  <c r="BH699" i="121"/>
  <c r="BI699" i="121"/>
  <c r="BK699" i="121"/>
  <c r="N701" i="121"/>
  <c r="W701" i="121"/>
  <c r="Y701" i="121"/>
  <c r="AA701" i="121"/>
  <c r="BE701" i="121"/>
  <c r="BF701" i="121"/>
  <c r="BG701" i="121"/>
  <c r="BH701" i="121"/>
  <c r="BI701" i="121"/>
  <c r="BK701" i="121"/>
  <c r="N707" i="121"/>
  <c r="W707" i="121"/>
  <c r="Y707" i="121"/>
  <c r="AA707" i="121"/>
  <c r="BE707" i="121"/>
  <c r="BF707" i="121"/>
  <c r="BG707" i="121"/>
  <c r="BH707" i="121"/>
  <c r="BI707" i="121"/>
  <c r="BK707" i="121"/>
  <c r="N709" i="121"/>
  <c r="BE709" i="121" s="1"/>
  <c r="W709" i="121"/>
  <c r="Y709" i="121"/>
  <c r="AA709" i="121"/>
  <c r="BF709" i="121"/>
  <c r="BG709" i="121"/>
  <c r="BH709" i="121"/>
  <c r="BI709" i="121"/>
  <c r="BK709" i="121"/>
  <c r="N718" i="121"/>
  <c r="BE718" i="121" s="1"/>
  <c r="W718" i="121"/>
  <c r="Y718" i="121"/>
  <c r="AA718" i="121"/>
  <c r="BF718" i="121"/>
  <c r="BG718" i="121"/>
  <c r="BH718" i="121"/>
  <c r="BI718" i="121"/>
  <c r="BK718" i="121"/>
  <c r="N722" i="121"/>
  <c r="BE722" i="121" s="1"/>
  <c r="W722" i="121"/>
  <c r="Y722" i="121"/>
  <c r="AA722" i="121"/>
  <c r="BF722" i="121"/>
  <c r="BG722" i="121"/>
  <c r="BH722" i="121"/>
  <c r="BI722" i="121"/>
  <c r="BK722" i="121"/>
  <c r="N730" i="121"/>
  <c r="W730" i="121"/>
  <c r="Y730" i="121"/>
  <c r="AA730" i="121"/>
  <c r="BE730" i="121"/>
  <c r="BF730" i="121"/>
  <c r="BG730" i="121"/>
  <c r="BH730" i="121"/>
  <c r="BI730" i="121"/>
  <c r="BK730" i="121"/>
  <c r="N732" i="121"/>
  <c r="BE732" i="121" s="1"/>
  <c r="W732" i="121"/>
  <c r="Y732" i="121"/>
  <c r="AA732" i="121"/>
  <c r="BF732" i="121"/>
  <c r="BG732" i="121"/>
  <c r="BH732" i="121"/>
  <c r="BI732" i="121"/>
  <c r="BK732" i="121"/>
  <c r="N734" i="121"/>
  <c r="BE734" i="121" s="1"/>
  <c r="W734" i="121"/>
  <c r="Y734" i="121"/>
  <c r="AA734" i="121"/>
  <c r="BF734" i="121"/>
  <c r="BG734" i="121"/>
  <c r="BH734" i="121"/>
  <c r="BI734" i="121"/>
  <c r="BK734" i="121"/>
  <c r="N736" i="121"/>
  <c r="BE736" i="121" s="1"/>
  <c r="W736" i="121"/>
  <c r="Y736" i="121"/>
  <c r="AA736" i="121"/>
  <c r="BF736" i="121"/>
  <c r="BG736" i="121"/>
  <c r="BH736" i="121"/>
  <c r="BI736" i="121"/>
  <c r="BK736" i="121"/>
  <c r="N738" i="121"/>
  <c r="BE738" i="121" s="1"/>
  <c r="W738" i="121"/>
  <c r="Y738" i="121"/>
  <c r="AA738" i="121"/>
  <c r="BF738" i="121"/>
  <c r="BG738" i="121"/>
  <c r="BH738" i="121"/>
  <c r="BI738" i="121"/>
  <c r="BK738" i="121"/>
  <c r="N740" i="121"/>
  <c r="BE740" i="121" s="1"/>
  <c r="W740" i="121"/>
  <c r="Y740" i="121"/>
  <c r="AA740" i="121"/>
  <c r="BF740" i="121"/>
  <c r="BG740" i="121"/>
  <c r="BH740" i="121"/>
  <c r="BI740" i="121"/>
  <c r="BK740" i="121"/>
  <c r="N742" i="121"/>
  <c r="BE742" i="121" s="1"/>
  <c r="W742" i="121"/>
  <c r="Y742" i="121"/>
  <c r="AA742" i="121"/>
  <c r="BF742" i="121"/>
  <c r="BG742" i="121"/>
  <c r="BH742" i="121"/>
  <c r="BI742" i="121"/>
  <c r="BK742" i="121"/>
  <c r="N759" i="121"/>
  <c r="W759" i="121"/>
  <c r="Y759" i="121"/>
  <c r="AA759" i="121"/>
  <c r="BE759" i="121"/>
  <c r="BF759" i="121"/>
  <c r="BG759" i="121"/>
  <c r="BH759" i="121"/>
  <c r="BI759" i="121"/>
  <c r="BK759" i="121"/>
  <c r="N763" i="121"/>
  <c r="BE763" i="121" s="1"/>
  <c r="W763" i="121"/>
  <c r="Y763" i="121"/>
  <c r="AA763" i="121"/>
  <c r="BF763" i="121"/>
  <c r="BG763" i="121"/>
  <c r="BH763" i="121"/>
  <c r="BI763" i="121"/>
  <c r="BK763" i="121"/>
  <c r="N766" i="121"/>
  <c r="BE766" i="121" s="1"/>
  <c r="W766" i="121"/>
  <c r="W765" i="121" s="1"/>
  <c r="Y766" i="121"/>
  <c r="Y765" i="121" s="1"/>
  <c r="AA766" i="121"/>
  <c r="AA765" i="121" s="1"/>
  <c r="BF766" i="121"/>
  <c r="BG766" i="121"/>
  <c r="BH766" i="121"/>
  <c r="BI766" i="121"/>
  <c r="BK766" i="121"/>
  <c r="BK765" i="121" s="1"/>
  <c r="N765" i="121" s="1"/>
  <c r="N29" i="121" s="1"/>
  <c r="N768" i="121"/>
  <c r="BE768" i="121" s="1"/>
  <c r="W768" i="121"/>
  <c r="Y768" i="121"/>
  <c r="AA768" i="121"/>
  <c r="BF768" i="121"/>
  <c r="BG768" i="121"/>
  <c r="BH768" i="121"/>
  <c r="BI768" i="121"/>
  <c r="BK768" i="121"/>
  <c r="N780" i="121"/>
  <c r="BE780" i="121" s="1"/>
  <c r="W780" i="121"/>
  <c r="Y780" i="121"/>
  <c r="AA780" i="121"/>
  <c r="BF780" i="121"/>
  <c r="BG780" i="121"/>
  <c r="BH780" i="121"/>
  <c r="BI780" i="121"/>
  <c r="BK780" i="121"/>
  <c r="N784" i="121"/>
  <c r="BE784" i="121" s="1"/>
  <c r="W784" i="121"/>
  <c r="Y784" i="121"/>
  <c r="AA784" i="121"/>
  <c r="BF784" i="121"/>
  <c r="BG784" i="121"/>
  <c r="BH784" i="121"/>
  <c r="BI784" i="121"/>
  <c r="BK784" i="121"/>
  <c r="N786" i="121"/>
  <c r="BE786" i="121" s="1"/>
  <c r="W786" i="121"/>
  <c r="Y786" i="121"/>
  <c r="AA786" i="121"/>
  <c r="BF786" i="121"/>
  <c r="BG786" i="121"/>
  <c r="BH786" i="121"/>
  <c r="BI786" i="121"/>
  <c r="BK786" i="121"/>
  <c r="N793" i="121"/>
  <c r="BE793" i="121" s="1"/>
  <c r="W793" i="121"/>
  <c r="Y793" i="121"/>
  <c r="AA793" i="121"/>
  <c r="BF793" i="121"/>
  <c r="BG793" i="121"/>
  <c r="BH793" i="121"/>
  <c r="BI793" i="121"/>
  <c r="BK793" i="121"/>
  <c r="N803" i="121"/>
  <c r="BE803" i="121" s="1"/>
  <c r="W803" i="121"/>
  <c r="Y803" i="121"/>
  <c r="AA803" i="121"/>
  <c r="BF803" i="121"/>
  <c r="BG803" i="121"/>
  <c r="BH803" i="121"/>
  <c r="BI803" i="121"/>
  <c r="BK803" i="121"/>
  <c r="N808" i="121"/>
  <c r="BE808" i="121" s="1"/>
  <c r="W808" i="121"/>
  <c r="Y808" i="121"/>
  <c r="AA808" i="121"/>
  <c r="BF808" i="121"/>
  <c r="BG808" i="121"/>
  <c r="BH808" i="121"/>
  <c r="BI808" i="121"/>
  <c r="BK808" i="121"/>
  <c r="N813" i="121"/>
  <c r="BE813" i="121" s="1"/>
  <c r="W813" i="121"/>
  <c r="Y813" i="121"/>
  <c r="AA813" i="121"/>
  <c r="BF813" i="121"/>
  <c r="BG813" i="121"/>
  <c r="BH813" i="121"/>
  <c r="BI813" i="121"/>
  <c r="BK813" i="121"/>
  <c r="N815" i="121"/>
  <c r="BE815" i="121" s="1"/>
  <c r="W815" i="121"/>
  <c r="Y815" i="121"/>
  <c r="AA815" i="121"/>
  <c r="BF815" i="121"/>
  <c r="BG815" i="121"/>
  <c r="BH815" i="121"/>
  <c r="BI815" i="121"/>
  <c r="BK815" i="121"/>
  <c r="N817" i="121"/>
  <c r="BE817" i="121" s="1"/>
  <c r="W817" i="121"/>
  <c r="Y817" i="121"/>
  <c r="AA817" i="121"/>
  <c r="BF817" i="121"/>
  <c r="BG817" i="121"/>
  <c r="BH817" i="121"/>
  <c r="BI817" i="121"/>
  <c r="BK817" i="121"/>
  <c r="N822" i="121"/>
  <c r="BE822" i="121" s="1"/>
  <c r="W822" i="121"/>
  <c r="Y822" i="121"/>
  <c r="AA822" i="121"/>
  <c r="BF822" i="121"/>
  <c r="BG822" i="121"/>
  <c r="BH822" i="121"/>
  <c r="BI822" i="121"/>
  <c r="BK822" i="121"/>
  <c r="N828" i="121"/>
  <c r="BE828" i="121" s="1"/>
  <c r="W828" i="121"/>
  <c r="Y828" i="121"/>
  <c r="AA828" i="121"/>
  <c r="BF828" i="121"/>
  <c r="BG828" i="121"/>
  <c r="BH828" i="121"/>
  <c r="BI828" i="121"/>
  <c r="BK828" i="121"/>
  <c r="N836" i="121"/>
  <c r="BE836" i="121" s="1"/>
  <c r="W836" i="121"/>
  <c r="Y836" i="121"/>
  <c r="AA836" i="121"/>
  <c r="BF836" i="121"/>
  <c r="BG836" i="121"/>
  <c r="BH836" i="121"/>
  <c r="BI836" i="121"/>
  <c r="BK836" i="121"/>
  <c r="N841" i="121"/>
  <c r="BE841" i="121" s="1"/>
  <c r="W841" i="121"/>
  <c r="Y841" i="121"/>
  <c r="AA841" i="121"/>
  <c r="BF841" i="121"/>
  <c r="BG841" i="121"/>
  <c r="BH841" i="121"/>
  <c r="BI841" i="121"/>
  <c r="BK841" i="121"/>
  <c r="N842" i="121"/>
  <c r="BE842" i="121" s="1"/>
  <c r="W842" i="121"/>
  <c r="Y842" i="121"/>
  <c r="AA842" i="121"/>
  <c r="BF842" i="121"/>
  <c r="BG842" i="121"/>
  <c r="BH842" i="121"/>
  <c r="BI842" i="121"/>
  <c r="BK842" i="121"/>
  <c r="N848" i="121"/>
  <c r="BE848" i="121" s="1"/>
  <c r="W848" i="121"/>
  <c r="Y848" i="121"/>
  <c r="AA848" i="121"/>
  <c r="BF848" i="121"/>
  <c r="BG848" i="121"/>
  <c r="BH848" i="121"/>
  <c r="BI848" i="121"/>
  <c r="BK848" i="121"/>
  <c r="N850" i="121"/>
  <c r="BE850" i="121" s="1"/>
  <c r="W850" i="121"/>
  <c r="Y850" i="121"/>
  <c r="AA850" i="121"/>
  <c r="BF850" i="121"/>
  <c r="BG850" i="121"/>
  <c r="BH850" i="121"/>
  <c r="BI850" i="121"/>
  <c r="BK850" i="121"/>
  <c r="N852" i="121"/>
  <c r="W852" i="121"/>
  <c r="Y852" i="121"/>
  <c r="AA852" i="121"/>
  <c r="BE852" i="121"/>
  <c r="BF852" i="121"/>
  <c r="BG852" i="121"/>
  <c r="BH852" i="121"/>
  <c r="BI852" i="121"/>
  <c r="BK852" i="121"/>
  <c r="N858" i="121"/>
  <c r="BE858" i="121" s="1"/>
  <c r="W858" i="121"/>
  <c r="Y858" i="121"/>
  <c r="AA858" i="121"/>
  <c r="BF858" i="121"/>
  <c r="BG858" i="121"/>
  <c r="BH858" i="121"/>
  <c r="BI858" i="121"/>
  <c r="BK858" i="121"/>
  <c r="N860" i="121"/>
  <c r="BE860" i="121" s="1"/>
  <c r="W860" i="121"/>
  <c r="Y860" i="121"/>
  <c r="AA860" i="121"/>
  <c r="BF860" i="121"/>
  <c r="BG860" i="121"/>
  <c r="BH860" i="121"/>
  <c r="BI860" i="121"/>
  <c r="BK860" i="121"/>
  <c r="N865" i="121"/>
  <c r="BE865" i="121" s="1"/>
  <c r="W865" i="121"/>
  <c r="Y865" i="121"/>
  <c r="AA865" i="121"/>
  <c r="BF865" i="121"/>
  <c r="BG865" i="121"/>
  <c r="BH865" i="121"/>
  <c r="BI865" i="121"/>
  <c r="BK865" i="121"/>
  <c r="N868" i="121"/>
  <c r="W868" i="121"/>
  <c r="Y868" i="121"/>
  <c r="AA868" i="121"/>
  <c r="BE868" i="121"/>
  <c r="BF868" i="121"/>
  <c r="BG868" i="121"/>
  <c r="BH868" i="121"/>
  <c r="BI868" i="121"/>
  <c r="BK868" i="121"/>
  <c r="N869" i="121"/>
  <c r="W869" i="121"/>
  <c r="Y869" i="121"/>
  <c r="AA869" i="121"/>
  <c r="BE869" i="121"/>
  <c r="BF869" i="121"/>
  <c r="BG869" i="121"/>
  <c r="BH869" i="121"/>
  <c r="BI869" i="121"/>
  <c r="BK869" i="121"/>
  <c r="N872" i="121"/>
  <c r="BE872" i="121" s="1"/>
  <c r="W872" i="121"/>
  <c r="Y872" i="121"/>
  <c r="AA872" i="121"/>
  <c r="AA871" i="121" s="1"/>
  <c r="BF872" i="121"/>
  <c r="BG872" i="121"/>
  <c r="BH872" i="121"/>
  <c r="BI872" i="121"/>
  <c r="BK872" i="121"/>
  <c r="N876" i="121"/>
  <c r="BE876" i="121" s="1"/>
  <c r="W876" i="121"/>
  <c r="Y876" i="121"/>
  <c r="AA876" i="121"/>
  <c r="BF876" i="121"/>
  <c r="BG876" i="121"/>
  <c r="BH876" i="121"/>
  <c r="BI876" i="121"/>
  <c r="BK876" i="121"/>
  <c r="N878" i="121"/>
  <c r="BE878" i="121" s="1"/>
  <c r="W878" i="121"/>
  <c r="Y878" i="121"/>
  <c r="AA878" i="121"/>
  <c r="BF878" i="121"/>
  <c r="BG878" i="121"/>
  <c r="BH878" i="121"/>
  <c r="BI878" i="121"/>
  <c r="BK878" i="121"/>
  <c r="N880" i="121"/>
  <c r="BE880" i="121" s="1"/>
  <c r="W880" i="121"/>
  <c r="Y880" i="121"/>
  <c r="AA880" i="121"/>
  <c r="BF880" i="121"/>
  <c r="BG880" i="121"/>
  <c r="BH880" i="121"/>
  <c r="BI880" i="121"/>
  <c r="BK880" i="121"/>
  <c r="N883" i="121"/>
  <c r="BE883" i="121" s="1"/>
  <c r="W883" i="121"/>
  <c r="Y883" i="121"/>
  <c r="AA883" i="121"/>
  <c r="BF883" i="121"/>
  <c r="BG883" i="121"/>
  <c r="BH883" i="121"/>
  <c r="BI883" i="121"/>
  <c r="BK883" i="121"/>
  <c r="N891" i="121"/>
  <c r="W891" i="121"/>
  <c r="Y891" i="121"/>
  <c r="AA891" i="121"/>
  <c r="BE891" i="121"/>
  <c r="BF891" i="121"/>
  <c r="BG891" i="121"/>
  <c r="BH891" i="121"/>
  <c r="BI891" i="121"/>
  <c r="BK891" i="121"/>
  <c r="N894" i="121"/>
  <c r="BE894" i="121" s="1"/>
  <c r="W894" i="121"/>
  <c r="Y894" i="121"/>
  <c r="AA894" i="121"/>
  <c r="BF894" i="121"/>
  <c r="BG894" i="121"/>
  <c r="BH894" i="121"/>
  <c r="BI894" i="121"/>
  <c r="BK894" i="121"/>
  <c r="N896" i="121"/>
  <c r="BE896" i="121" s="1"/>
  <c r="W896" i="121"/>
  <c r="Y896" i="121"/>
  <c r="AA896" i="121"/>
  <c r="BF896" i="121"/>
  <c r="BG896" i="121"/>
  <c r="BH896" i="121"/>
  <c r="BI896" i="121"/>
  <c r="BK896" i="121"/>
  <c r="N900" i="121"/>
  <c r="BE900" i="121" s="1"/>
  <c r="W900" i="121"/>
  <c r="Y900" i="121"/>
  <c r="AA900" i="121"/>
  <c r="BF900" i="121"/>
  <c r="BG900" i="121"/>
  <c r="BH900" i="121"/>
  <c r="BI900" i="121"/>
  <c r="BK900" i="121"/>
  <c r="N902" i="121"/>
  <c r="BE902" i="121" s="1"/>
  <c r="W902" i="121"/>
  <c r="Y902" i="121"/>
  <c r="AA902" i="121"/>
  <c r="BF902" i="121"/>
  <c r="BG902" i="121"/>
  <c r="BH902" i="121"/>
  <c r="BI902" i="121"/>
  <c r="BK902" i="121"/>
  <c r="N904" i="121"/>
  <c r="BE904" i="121" s="1"/>
  <c r="W904" i="121"/>
  <c r="Y904" i="121"/>
  <c r="AA904" i="121"/>
  <c r="BF904" i="121"/>
  <c r="BG904" i="121"/>
  <c r="BH904" i="121"/>
  <c r="BI904" i="121"/>
  <c r="BK904" i="121"/>
  <c r="N906" i="121"/>
  <c r="BE906" i="121" s="1"/>
  <c r="W906" i="121"/>
  <c r="Y906" i="121"/>
  <c r="AA906" i="121"/>
  <c r="BF906" i="121"/>
  <c r="BG906" i="121"/>
  <c r="BH906" i="121"/>
  <c r="BI906" i="121"/>
  <c r="BK906" i="121"/>
  <c r="N907" i="121"/>
  <c r="BE907" i="121" s="1"/>
  <c r="W907" i="121"/>
  <c r="Y907" i="121"/>
  <c r="AA907" i="121"/>
  <c r="BF907" i="121"/>
  <c r="BG907" i="121"/>
  <c r="BH907" i="121"/>
  <c r="BI907" i="121"/>
  <c r="BK907" i="121"/>
  <c r="N909" i="121"/>
  <c r="BE909" i="121" s="1"/>
  <c r="W909" i="121"/>
  <c r="Y909" i="121"/>
  <c r="AA909" i="121"/>
  <c r="BF909" i="121"/>
  <c r="BG909" i="121"/>
  <c r="BH909" i="121"/>
  <c r="BI909" i="121"/>
  <c r="BK909" i="121"/>
  <c r="N911" i="121"/>
  <c r="BE911" i="121" s="1"/>
  <c r="W911" i="121"/>
  <c r="Y911" i="121"/>
  <c r="AA911" i="121"/>
  <c r="BF911" i="121"/>
  <c r="BG911" i="121"/>
  <c r="BH911" i="121"/>
  <c r="BI911" i="121"/>
  <c r="BK911" i="121"/>
  <c r="N913" i="121"/>
  <c r="BE913" i="121" s="1"/>
  <c r="W913" i="121"/>
  <c r="Y913" i="121"/>
  <c r="AA913" i="121"/>
  <c r="BF913" i="121"/>
  <c r="BG913" i="121"/>
  <c r="BH913" i="121"/>
  <c r="BI913" i="121"/>
  <c r="BK913" i="121"/>
  <c r="N914" i="121"/>
  <c r="BE914" i="121" s="1"/>
  <c r="W914" i="121"/>
  <c r="Y914" i="121"/>
  <c r="AA914" i="121"/>
  <c r="BF914" i="121"/>
  <c r="BG914" i="121"/>
  <c r="BH914" i="121"/>
  <c r="BI914" i="121"/>
  <c r="BK914" i="121"/>
  <c r="N916" i="121"/>
  <c r="BE916" i="121" s="1"/>
  <c r="W916" i="121"/>
  <c r="Y916" i="121"/>
  <c r="AA916" i="121"/>
  <c r="BF916" i="121"/>
  <c r="BG916" i="121"/>
  <c r="BH916" i="121"/>
  <c r="BI916" i="121"/>
  <c r="BK916" i="121"/>
  <c r="N918" i="121"/>
  <c r="BE918" i="121" s="1"/>
  <c r="W918" i="121"/>
  <c r="Y918" i="121"/>
  <c r="AA918" i="121"/>
  <c r="BF918" i="121"/>
  <c r="BG918" i="121"/>
  <c r="BH918" i="121"/>
  <c r="BI918" i="121"/>
  <c r="BK918" i="121"/>
  <c r="N920" i="121"/>
  <c r="W920" i="121"/>
  <c r="Y920" i="121"/>
  <c r="AA920" i="121"/>
  <c r="BE920" i="121"/>
  <c r="BF920" i="121"/>
  <c r="BG920" i="121"/>
  <c r="BH920" i="121"/>
  <c r="BI920" i="121"/>
  <c r="BK920" i="121"/>
  <c r="N923" i="121"/>
  <c r="W923" i="121"/>
  <c r="Y923" i="121"/>
  <c r="AA923" i="121"/>
  <c r="BE923" i="121"/>
  <c r="BF923" i="121"/>
  <c r="BG923" i="121"/>
  <c r="BH923" i="121"/>
  <c r="BI923" i="121"/>
  <c r="BK923" i="121"/>
  <c r="N926" i="121"/>
  <c r="BE926" i="121" s="1"/>
  <c r="W926" i="121"/>
  <c r="Y926" i="121"/>
  <c r="AA926" i="121"/>
  <c r="BF926" i="121"/>
  <c r="BG926" i="121"/>
  <c r="BH926" i="121"/>
  <c r="BI926" i="121"/>
  <c r="BK926" i="121"/>
  <c r="N932" i="121"/>
  <c r="BE932" i="121" s="1"/>
  <c r="W932" i="121"/>
  <c r="Y932" i="121"/>
  <c r="AA932" i="121"/>
  <c r="BF932" i="121"/>
  <c r="BG932" i="121"/>
  <c r="BH932" i="121"/>
  <c r="BI932" i="121"/>
  <c r="BK932" i="121"/>
  <c r="N933" i="121"/>
  <c r="BE933" i="121" s="1"/>
  <c r="W933" i="121"/>
  <c r="Y933" i="121"/>
  <c r="AA933" i="121"/>
  <c r="BF933" i="121"/>
  <c r="BG933" i="121"/>
  <c r="BH933" i="121"/>
  <c r="BI933" i="121"/>
  <c r="BK933" i="121"/>
  <c r="N935" i="121"/>
  <c r="W935" i="121"/>
  <c r="Y935" i="121"/>
  <c r="AA935" i="121"/>
  <c r="BE935" i="121"/>
  <c r="BF935" i="121"/>
  <c r="BG935" i="121"/>
  <c r="BH935" i="121"/>
  <c r="BI935" i="121"/>
  <c r="BK935" i="121"/>
  <c r="N941" i="121"/>
  <c r="BE941" i="121" s="1"/>
  <c r="W941" i="121"/>
  <c r="Y941" i="121"/>
  <c r="AA941" i="121"/>
  <c r="BF941" i="121"/>
  <c r="BG941" i="121"/>
  <c r="BH941" i="121"/>
  <c r="BI941" i="121"/>
  <c r="BK941" i="121"/>
  <c r="N947" i="121"/>
  <c r="BE947" i="121" s="1"/>
  <c r="W947" i="121"/>
  <c r="Y947" i="121"/>
  <c r="AA947" i="121"/>
  <c r="BF947" i="121"/>
  <c r="BG947" i="121"/>
  <c r="BH947" i="121"/>
  <c r="BI947" i="121"/>
  <c r="BK947" i="121"/>
  <c r="N949" i="121"/>
  <c r="BE949" i="121" s="1"/>
  <c r="W949" i="121"/>
  <c r="Y949" i="121"/>
  <c r="AA949" i="121"/>
  <c r="BF949" i="121"/>
  <c r="BG949" i="121"/>
  <c r="BH949" i="121"/>
  <c r="BI949" i="121"/>
  <c r="BK949" i="121"/>
  <c r="N951" i="121"/>
  <c r="BE951" i="121" s="1"/>
  <c r="W951" i="121"/>
  <c r="Y951" i="121"/>
  <c r="AA951" i="121"/>
  <c r="BF951" i="121"/>
  <c r="BG951" i="121"/>
  <c r="BH951" i="121"/>
  <c r="BI951" i="121"/>
  <c r="BK951" i="121"/>
  <c r="N953" i="121"/>
  <c r="W953" i="121"/>
  <c r="Y953" i="121"/>
  <c r="AA953" i="121"/>
  <c r="BE953" i="121"/>
  <c r="BF953" i="121"/>
  <c r="BG953" i="121"/>
  <c r="BH953" i="121"/>
  <c r="BI953" i="121"/>
  <c r="BK953" i="121"/>
  <c r="N958" i="121"/>
  <c r="BE958" i="121" s="1"/>
  <c r="W958" i="121"/>
  <c r="Y958" i="121"/>
  <c r="AA958" i="121"/>
  <c r="BF958" i="121"/>
  <c r="BG958" i="121"/>
  <c r="BH958" i="121"/>
  <c r="BI958" i="121"/>
  <c r="BK958" i="121"/>
  <c r="N960" i="121"/>
  <c r="BE960" i="121" s="1"/>
  <c r="W960" i="121"/>
  <c r="Y960" i="121"/>
  <c r="AA960" i="121"/>
  <c r="BF960" i="121"/>
  <c r="BG960" i="121"/>
  <c r="BH960" i="121"/>
  <c r="BI960" i="121"/>
  <c r="BK960" i="121"/>
  <c r="N962" i="121"/>
  <c r="BE962" i="121" s="1"/>
  <c r="W962" i="121"/>
  <c r="Y962" i="121"/>
  <c r="AA962" i="121"/>
  <c r="BF962" i="121"/>
  <c r="BG962" i="121"/>
  <c r="BH962" i="121"/>
  <c r="BI962" i="121"/>
  <c r="BK962" i="121"/>
  <c r="N964" i="121"/>
  <c r="W964" i="121"/>
  <c r="Y964" i="121"/>
  <c r="AA964" i="121"/>
  <c r="BE964" i="121"/>
  <c r="BF964" i="121"/>
  <c r="BG964" i="121"/>
  <c r="BH964" i="121"/>
  <c r="BI964" i="121"/>
  <c r="BK964" i="121"/>
  <c r="N966" i="121"/>
  <c r="BE966" i="121" s="1"/>
  <c r="W966" i="121"/>
  <c r="Y966" i="121"/>
  <c r="AA966" i="121"/>
  <c r="BF966" i="121"/>
  <c r="BG966" i="121"/>
  <c r="BH966" i="121"/>
  <c r="BI966" i="121"/>
  <c r="BK966" i="121"/>
  <c r="N968" i="121"/>
  <c r="BE968" i="121" s="1"/>
  <c r="W968" i="121"/>
  <c r="Y968" i="121"/>
  <c r="AA968" i="121"/>
  <c r="BF968" i="121"/>
  <c r="BG968" i="121"/>
  <c r="BH968" i="121"/>
  <c r="BI968" i="121"/>
  <c r="BK968" i="121"/>
  <c r="N973" i="121"/>
  <c r="BE973" i="121" s="1"/>
  <c r="W973" i="121"/>
  <c r="Y973" i="121"/>
  <c r="AA973" i="121"/>
  <c r="BF973" i="121"/>
  <c r="BG973" i="121"/>
  <c r="BH973" i="121"/>
  <c r="BI973" i="121"/>
  <c r="BK973" i="121"/>
  <c r="N975" i="121"/>
  <c r="BE975" i="121" s="1"/>
  <c r="W975" i="121"/>
  <c r="Y975" i="121"/>
  <c r="AA975" i="121"/>
  <c r="BF975" i="121"/>
  <c r="BG975" i="121"/>
  <c r="BH975" i="121"/>
  <c r="BI975" i="121"/>
  <c r="BK975" i="121"/>
  <c r="N979" i="121"/>
  <c r="BE979" i="121" s="1"/>
  <c r="W979" i="121"/>
  <c r="Y979" i="121"/>
  <c r="AA979" i="121"/>
  <c r="BF979" i="121"/>
  <c r="BG979" i="121"/>
  <c r="BH979" i="121"/>
  <c r="BI979" i="121"/>
  <c r="BK979" i="121"/>
  <c r="N980" i="121"/>
  <c r="BE980" i="121" s="1"/>
  <c r="W980" i="121"/>
  <c r="Y980" i="121"/>
  <c r="AA980" i="121"/>
  <c r="BF980" i="121"/>
  <c r="BG980" i="121"/>
  <c r="BH980" i="121"/>
  <c r="BI980" i="121"/>
  <c r="BK980" i="121"/>
  <c r="N984" i="121"/>
  <c r="BE984" i="121" s="1"/>
  <c r="W984" i="121"/>
  <c r="Y984" i="121"/>
  <c r="AA984" i="121"/>
  <c r="BF984" i="121"/>
  <c r="BG984" i="121"/>
  <c r="BH984" i="121"/>
  <c r="BI984" i="121"/>
  <c r="BK984" i="121"/>
  <c r="N987" i="121"/>
  <c r="BE987" i="121" s="1"/>
  <c r="W987" i="121"/>
  <c r="Y987" i="121"/>
  <c r="AA987" i="121"/>
  <c r="BF987" i="121"/>
  <c r="BG987" i="121"/>
  <c r="BH987" i="121"/>
  <c r="BI987" i="121"/>
  <c r="BK987" i="121"/>
  <c r="N990" i="121"/>
  <c r="BE990" i="121" s="1"/>
  <c r="W990" i="121"/>
  <c r="Y990" i="121"/>
  <c r="AA990" i="121"/>
  <c r="BF990" i="121"/>
  <c r="BG990" i="121"/>
  <c r="BH990" i="121"/>
  <c r="BI990" i="121"/>
  <c r="BK990" i="121"/>
  <c r="N993" i="121"/>
  <c r="BE993" i="121" s="1"/>
  <c r="W993" i="121"/>
  <c r="Y993" i="121"/>
  <c r="AA993" i="121"/>
  <c r="BF993" i="121"/>
  <c r="BG993" i="121"/>
  <c r="BH993" i="121"/>
  <c r="BI993" i="121"/>
  <c r="BK993" i="121"/>
  <c r="N996" i="121"/>
  <c r="BE996" i="121" s="1"/>
  <c r="W996" i="121"/>
  <c r="Y996" i="121"/>
  <c r="AA996" i="121"/>
  <c r="BF996" i="121"/>
  <c r="BG996" i="121"/>
  <c r="BH996" i="121"/>
  <c r="BI996" i="121"/>
  <c r="BK996" i="121"/>
  <c r="N999" i="121"/>
  <c r="BE999" i="121" s="1"/>
  <c r="W999" i="121"/>
  <c r="Y999" i="121"/>
  <c r="AA999" i="121"/>
  <c r="BF999" i="121"/>
  <c r="BG999" i="121"/>
  <c r="BH999" i="121"/>
  <c r="BI999" i="121"/>
  <c r="BK999" i="121"/>
  <c r="N1002" i="121"/>
  <c r="BE1002" i="121" s="1"/>
  <c r="W1002" i="121"/>
  <c r="Y1002" i="121"/>
  <c r="AA1002" i="121"/>
  <c r="BF1002" i="121"/>
  <c r="BG1002" i="121"/>
  <c r="BH1002" i="121"/>
  <c r="BI1002" i="121"/>
  <c r="BK1002" i="121"/>
  <c r="N1005" i="121"/>
  <c r="BE1005" i="121" s="1"/>
  <c r="W1005" i="121"/>
  <c r="Y1005" i="121"/>
  <c r="AA1005" i="121"/>
  <c r="BF1005" i="121"/>
  <c r="BG1005" i="121"/>
  <c r="BH1005" i="121"/>
  <c r="BI1005" i="121"/>
  <c r="BK1005" i="121"/>
  <c r="N1008" i="121"/>
  <c r="BE1008" i="121" s="1"/>
  <c r="W1008" i="121"/>
  <c r="Y1008" i="121"/>
  <c r="AA1008" i="121"/>
  <c r="BF1008" i="121"/>
  <c r="BG1008" i="121"/>
  <c r="BH1008" i="121"/>
  <c r="BI1008" i="121"/>
  <c r="BK1008" i="121"/>
  <c r="N1011" i="121"/>
  <c r="BE1011" i="121" s="1"/>
  <c r="W1011" i="121"/>
  <c r="Y1011" i="121"/>
  <c r="AA1011" i="121"/>
  <c r="BF1011" i="121"/>
  <c r="BG1011" i="121"/>
  <c r="BH1011" i="121"/>
  <c r="BI1011" i="121"/>
  <c r="BK1011" i="121"/>
  <c r="N1013" i="121"/>
  <c r="BE1013" i="121" s="1"/>
  <c r="W1013" i="121"/>
  <c r="Y1013" i="121"/>
  <c r="AA1013" i="121"/>
  <c r="BF1013" i="121"/>
  <c r="BG1013" i="121"/>
  <c r="BH1013" i="121"/>
  <c r="BI1013" i="121"/>
  <c r="BK1013" i="121"/>
  <c r="N1015" i="121"/>
  <c r="BE1015" i="121" s="1"/>
  <c r="W1015" i="121"/>
  <c r="Y1015" i="121"/>
  <c r="AA1015" i="121"/>
  <c r="BF1015" i="121"/>
  <c r="BG1015" i="121"/>
  <c r="BH1015" i="121"/>
  <c r="BI1015" i="121"/>
  <c r="BK1015" i="121"/>
  <c r="N1017" i="121"/>
  <c r="BE1017" i="121" s="1"/>
  <c r="W1017" i="121"/>
  <c r="Y1017" i="121"/>
  <c r="AA1017" i="121"/>
  <c r="BF1017" i="121"/>
  <c r="BG1017" i="121"/>
  <c r="BH1017" i="121"/>
  <c r="BI1017" i="121"/>
  <c r="BK1017" i="121"/>
  <c r="N1030" i="121"/>
  <c r="BE1030" i="121" s="1"/>
  <c r="W1030" i="121"/>
  <c r="Y1030" i="121"/>
  <c r="AA1030" i="121"/>
  <c r="BF1030" i="121"/>
  <c r="BG1030" i="121"/>
  <c r="BH1030" i="121"/>
  <c r="BI1030" i="121"/>
  <c r="BK1030" i="121"/>
  <c r="N1033" i="121"/>
  <c r="BE1033" i="121" s="1"/>
  <c r="W1033" i="121"/>
  <c r="Y1033" i="121"/>
  <c r="AA1033" i="121"/>
  <c r="BF1033" i="121"/>
  <c r="BG1033" i="121"/>
  <c r="BH1033" i="121"/>
  <c r="BI1033" i="121"/>
  <c r="BK1033" i="121"/>
  <c r="N1036" i="121"/>
  <c r="BE1036" i="121" s="1"/>
  <c r="W1036" i="121"/>
  <c r="Y1036" i="121"/>
  <c r="AA1036" i="121"/>
  <c r="BF1036" i="121"/>
  <c r="BG1036" i="121"/>
  <c r="BH1036" i="121"/>
  <c r="BI1036" i="121"/>
  <c r="BK1036" i="121"/>
  <c r="N1039" i="121"/>
  <c r="W1039" i="121"/>
  <c r="Y1039" i="121"/>
  <c r="AA1039" i="121"/>
  <c r="BE1039" i="121"/>
  <c r="BF1039" i="121"/>
  <c r="BG1039" i="121"/>
  <c r="BH1039" i="121"/>
  <c r="BI1039" i="121"/>
  <c r="BK1039" i="121"/>
  <c r="N1042" i="121"/>
  <c r="BE1042" i="121" s="1"/>
  <c r="W1042" i="121"/>
  <c r="Y1042" i="121"/>
  <c r="AA1042" i="121"/>
  <c r="BF1042" i="121"/>
  <c r="BG1042" i="121"/>
  <c r="BH1042" i="121"/>
  <c r="BI1042" i="121"/>
  <c r="BK1042" i="121"/>
  <c r="N1045" i="121"/>
  <c r="BE1045" i="121" s="1"/>
  <c r="W1045" i="121"/>
  <c r="Y1045" i="121"/>
  <c r="AA1045" i="121"/>
  <c r="BF1045" i="121"/>
  <c r="BG1045" i="121"/>
  <c r="BH1045" i="121"/>
  <c r="BI1045" i="121"/>
  <c r="BK1045" i="121"/>
  <c r="N1048" i="121"/>
  <c r="BE1048" i="121" s="1"/>
  <c r="W1048" i="121"/>
  <c r="Y1048" i="121"/>
  <c r="AA1048" i="121"/>
  <c r="BF1048" i="121"/>
  <c r="BG1048" i="121"/>
  <c r="BH1048" i="121"/>
  <c r="BI1048" i="121"/>
  <c r="BK1048" i="121"/>
  <c r="N1051" i="121"/>
  <c r="W1051" i="121"/>
  <c r="Y1051" i="121"/>
  <c r="AA1051" i="121"/>
  <c r="BE1051" i="121"/>
  <c r="BF1051" i="121"/>
  <c r="BG1051" i="121"/>
  <c r="BH1051" i="121"/>
  <c r="BI1051" i="121"/>
  <c r="BK1051" i="121"/>
  <c r="N1054" i="121"/>
  <c r="BE1054" i="121" s="1"/>
  <c r="W1054" i="121"/>
  <c r="Y1054" i="121"/>
  <c r="AA1054" i="121"/>
  <c r="BF1054" i="121"/>
  <c r="BG1054" i="121"/>
  <c r="BH1054" i="121"/>
  <c r="BI1054" i="121"/>
  <c r="BK1054" i="121"/>
  <c r="N1056" i="121"/>
  <c r="BE1056" i="121" s="1"/>
  <c r="W1056" i="121"/>
  <c r="Y1056" i="121"/>
  <c r="AA1056" i="121"/>
  <c r="BF1056" i="121"/>
  <c r="BG1056" i="121"/>
  <c r="BH1056" i="121"/>
  <c r="BI1056" i="121"/>
  <c r="BK1056" i="121"/>
  <c r="N1058" i="121"/>
  <c r="BE1058" i="121" s="1"/>
  <c r="W1058" i="121"/>
  <c r="Y1058" i="121"/>
  <c r="AA1058" i="121"/>
  <c r="BF1058" i="121"/>
  <c r="BG1058" i="121"/>
  <c r="BH1058" i="121"/>
  <c r="BI1058" i="121"/>
  <c r="BK1058" i="121"/>
  <c r="N1065" i="121"/>
  <c r="BE1065" i="121" s="1"/>
  <c r="W1065" i="121"/>
  <c r="Y1065" i="121"/>
  <c r="AA1065" i="121"/>
  <c r="BF1065" i="121"/>
  <c r="BG1065" i="121"/>
  <c r="BH1065" i="121"/>
  <c r="BI1065" i="121"/>
  <c r="BK1065" i="121"/>
  <c r="N1069" i="121"/>
  <c r="BE1069" i="121" s="1"/>
  <c r="W1069" i="121"/>
  <c r="Y1069" i="121"/>
  <c r="AA1069" i="121"/>
  <c r="BF1069" i="121"/>
  <c r="BG1069" i="121"/>
  <c r="BH1069" i="121"/>
  <c r="BI1069" i="121"/>
  <c r="BK1069" i="121"/>
  <c r="N1074" i="121"/>
  <c r="BE1074" i="121" s="1"/>
  <c r="W1074" i="121"/>
  <c r="Y1074" i="121"/>
  <c r="AA1074" i="121"/>
  <c r="BF1074" i="121"/>
  <c r="BG1074" i="121"/>
  <c r="BH1074" i="121"/>
  <c r="BI1074" i="121"/>
  <c r="BK1074" i="121"/>
  <c r="N1076" i="121"/>
  <c r="BE1076" i="121" s="1"/>
  <c r="W1076" i="121"/>
  <c r="Y1076" i="121"/>
  <c r="AA1076" i="121"/>
  <c r="BF1076" i="121"/>
  <c r="BG1076" i="121"/>
  <c r="BH1076" i="121"/>
  <c r="BI1076" i="121"/>
  <c r="BK1076" i="121"/>
  <c r="N1078" i="121"/>
  <c r="BE1078" i="121" s="1"/>
  <c r="W1078" i="121"/>
  <c r="Y1078" i="121"/>
  <c r="AA1078" i="121"/>
  <c r="BF1078" i="121"/>
  <c r="BG1078" i="121"/>
  <c r="BH1078" i="121"/>
  <c r="BI1078" i="121"/>
  <c r="BK1078" i="121"/>
  <c r="N1080" i="121"/>
  <c r="BE1080" i="121" s="1"/>
  <c r="W1080" i="121"/>
  <c r="Y1080" i="121"/>
  <c r="AA1080" i="121"/>
  <c r="BF1080" i="121"/>
  <c r="BG1080" i="121"/>
  <c r="BH1080" i="121"/>
  <c r="BI1080" i="121"/>
  <c r="BK1080" i="121"/>
  <c r="N1082" i="121"/>
  <c r="BE1082" i="121" s="1"/>
  <c r="W1082" i="121"/>
  <c r="Y1082" i="121"/>
  <c r="AA1082" i="121"/>
  <c r="BF1082" i="121"/>
  <c r="BG1082" i="121"/>
  <c r="BH1082" i="121"/>
  <c r="BI1082" i="121"/>
  <c r="BK1082" i="121"/>
  <c r="N1089" i="121"/>
  <c r="BE1089" i="121" s="1"/>
  <c r="W1089" i="121"/>
  <c r="Y1089" i="121"/>
  <c r="AA1089" i="121"/>
  <c r="BF1089" i="121"/>
  <c r="BG1089" i="121"/>
  <c r="BH1089" i="121"/>
  <c r="BI1089" i="121"/>
  <c r="BK1089" i="121"/>
  <c r="N1090" i="121"/>
  <c r="BE1090" i="121" s="1"/>
  <c r="W1090" i="121"/>
  <c r="Y1090" i="121"/>
  <c r="AA1090" i="121"/>
  <c r="BF1090" i="121"/>
  <c r="BG1090" i="121"/>
  <c r="BH1090" i="121"/>
  <c r="BI1090" i="121"/>
  <c r="BK1090" i="121"/>
  <c r="N1098" i="121"/>
  <c r="BE1098" i="121" s="1"/>
  <c r="W1098" i="121"/>
  <c r="Y1098" i="121"/>
  <c r="AA1098" i="121"/>
  <c r="BF1098" i="121"/>
  <c r="BG1098" i="121"/>
  <c r="BH1098" i="121"/>
  <c r="BI1098" i="121"/>
  <c r="BK1098" i="121"/>
  <c r="N1106" i="121"/>
  <c r="BE1106" i="121" s="1"/>
  <c r="W1106" i="121"/>
  <c r="Y1106" i="121"/>
  <c r="AA1106" i="121"/>
  <c r="BF1106" i="121"/>
  <c r="BG1106" i="121"/>
  <c r="BH1106" i="121"/>
  <c r="BI1106" i="121"/>
  <c r="BK1106" i="121"/>
  <c r="N1111" i="121"/>
  <c r="W1111" i="121"/>
  <c r="Y1111" i="121"/>
  <c r="AA1111" i="121"/>
  <c r="BE1111" i="121"/>
  <c r="BF1111" i="121"/>
  <c r="BG1111" i="121"/>
  <c r="BH1111" i="121"/>
  <c r="BI1111" i="121"/>
  <c r="BK1111" i="121"/>
  <c r="N1113" i="121"/>
  <c r="BE1113" i="121" s="1"/>
  <c r="W1113" i="121"/>
  <c r="Y1113" i="121"/>
  <c r="AA1113" i="121"/>
  <c r="BF1113" i="121"/>
  <c r="BG1113" i="121"/>
  <c r="BH1113" i="121"/>
  <c r="BI1113" i="121"/>
  <c r="BK1113" i="121"/>
  <c r="N1115" i="121"/>
  <c r="BE1115" i="121" s="1"/>
  <c r="W1115" i="121"/>
  <c r="Y1115" i="121"/>
  <c r="AA1115" i="121"/>
  <c r="BF1115" i="121"/>
  <c r="BG1115" i="121"/>
  <c r="BH1115" i="121"/>
  <c r="BI1115" i="121"/>
  <c r="BK1115" i="121"/>
  <c r="N1120" i="121"/>
  <c r="BE1120" i="121" s="1"/>
  <c r="W1120" i="121"/>
  <c r="Y1120" i="121"/>
  <c r="AA1120" i="121"/>
  <c r="BF1120" i="121"/>
  <c r="BG1120" i="121"/>
  <c r="BH1120" i="121"/>
  <c r="BI1120" i="121"/>
  <c r="BK1120" i="121"/>
  <c r="N1122" i="121"/>
  <c r="BE1122" i="121" s="1"/>
  <c r="W1122" i="121"/>
  <c r="Y1122" i="121"/>
  <c r="AA1122" i="121"/>
  <c r="BF1122" i="121"/>
  <c r="BG1122" i="121"/>
  <c r="BH1122" i="121"/>
  <c r="BI1122" i="121"/>
  <c r="BK1122" i="121"/>
  <c r="N1124" i="121"/>
  <c r="BE1124" i="121" s="1"/>
  <c r="W1124" i="121"/>
  <c r="Y1124" i="121"/>
  <c r="AA1124" i="121"/>
  <c r="BF1124" i="121"/>
  <c r="BG1124" i="121"/>
  <c r="BH1124" i="121"/>
  <c r="BI1124" i="121"/>
  <c r="BK1124" i="121"/>
  <c r="N1129" i="121"/>
  <c r="BE1129" i="121" s="1"/>
  <c r="W1129" i="121"/>
  <c r="Y1129" i="121"/>
  <c r="AA1129" i="121"/>
  <c r="BF1129" i="121"/>
  <c r="BG1129" i="121"/>
  <c r="BH1129" i="121"/>
  <c r="BI1129" i="121"/>
  <c r="BK1129" i="121"/>
  <c r="N1133" i="121"/>
  <c r="W1133" i="121"/>
  <c r="Y1133" i="121"/>
  <c r="AA1133" i="121"/>
  <c r="BE1133" i="121"/>
  <c r="BF1133" i="121"/>
  <c r="BG1133" i="121"/>
  <c r="BH1133" i="121"/>
  <c r="BI1133" i="121"/>
  <c r="BK1133" i="121"/>
  <c r="N1134" i="121"/>
  <c r="BE1134" i="121" s="1"/>
  <c r="W1134" i="121"/>
  <c r="Y1134" i="121"/>
  <c r="AA1134" i="121"/>
  <c r="BF1134" i="121"/>
  <c r="BG1134" i="121"/>
  <c r="BH1134" i="121"/>
  <c r="BI1134" i="121"/>
  <c r="BK1134" i="121"/>
  <c r="N1137" i="121"/>
  <c r="BE1137" i="121" s="1"/>
  <c r="W1137" i="121"/>
  <c r="Y1137" i="121"/>
  <c r="AA1137" i="121"/>
  <c r="BF1137" i="121"/>
  <c r="BG1137" i="121"/>
  <c r="BH1137" i="121"/>
  <c r="BI1137" i="121"/>
  <c r="BK1137" i="121"/>
  <c r="N1141" i="121"/>
  <c r="BE1141" i="121" s="1"/>
  <c r="W1141" i="121"/>
  <c r="Y1141" i="121"/>
  <c r="AA1141" i="121"/>
  <c r="BF1141" i="121"/>
  <c r="BG1141" i="121"/>
  <c r="BH1141" i="121"/>
  <c r="BI1141" i="121"/>
  <c r="BK1141" i="121"/>
  <c r="N1143" i="121"/>
  <c r="BE1143" i="121" s="1"/>
  <c r="W1143" i="121"/>
  <c r="Y1143" i="121"/>
  <c r="AA1143" i="121"/>
  <c r="BF1143" i="121"/>
  <c r="BG1143" i="121"/>
  <c r="BH1143" i="121"/>
  <c r="BI1143" i="121"/>
  <c r="BK1143" i="121"/>
  <c r="N1145" i="121"/>
  <c r="W1145" i="121"/>
  <c r="Y1145" i="121"/>
  <c r="AA1145" i="121"/>
  <c r="BE1145" i="121"/>
  <c r="BF1145" i="121"/>
  <c r="BG1145" i="121"/>
  <c r="BH1145" i="121"/>
  <c r="BI1145" i="121"/>
  <c r="BK1145" i="121"/>
  <c r="N1147" i="121"/>
  <c r="BE1147" i="121" s="1"/>
  <c r="W1147" i="121"/>
  <c r="Y1147" i="121"/>
  <c r="AA1147" i="121"/>
  <c r="BF1147" i="121"/>
  <c r="BG1147" i="121"/>
  <c r="BH1147" i="121"/>
  <c r="BI1147" i="121"/>
  <c r="BK1147" i="121"/>
  <c r="N1149" i="121"/>
  <c r="BE1149" i="121" s="1"/>
  <c r="W1149" i="121"/>
  <c r="Y1149" i="121"/>
  <c r="AA1149" i="121"/>
  <c r="BF1149" i="121"/>
  <c r="BG1149" i="121"/>
  <c r="BH1149" i="121"/>
  <c r="BI1149" i="121"/>
  <c r="BK1149" i="121"/>
  <c r="N1151" i="121"/>
  <c r="BE1151" i="121" s="1"/>
  <c r="W1151" i="121"/>
  <c r="Y1151" i="121"/>
  <c r="AA1151" i="121"/>
  <c r="BF1151" i="121"/>
  <c r="BG1151" i="121"/>
  <c r="BH1151" i="121"/>
  <c r="BI1151" i="121"/>
  <c r="BK1151" i="121"/>
  <c r="N1153" i="121"/>
  <c r="W1153" i="121"/>
  <c r="Y1153" i="121"/>
  <c r="AA1153" i="121"/>
  <c r="BE1153" i="121"/>
  <c r="BF1153" i="121"/>
  <c r="BG1153" i="121"/>
  <c r="BH1153" i="121"/>
  <c r="BI1153" i="121"/>
  <c r="BK1153" i="121"/>
  <c r="N1155" i="121"/>
  <c r="BE1155" i="121" s="1"/>
  <c r="W1155" i="121"/>
  <c r="Y1155" i="121"/>
  <c r="AA1155" i="121"/>
  <c r="BF1155" i="121"/>
  <c r="BG1155" i="121"/>
  <c r="BH1155" i="121"/>
  <c r="BI1155" i="121"/>
  <c r="BK1155" i="121"/>
  <c r="N1157" i="121"/>
  <c r="BE1157" i="121" s="1"/>
  <c r="W1157" i="121"/>
  <c r="Y1157" i="121"/>
  <c r="AA1157" i="121"/>
  <c r="BF1157" i="121"/>
  <c r="BG1157" i="121"/>
  <c r="BH1157" i="121"/>
  <c r="BI1157" i="121"/>
  <c r="BK1157" i="121"/>
  <c r="N1165" i="121"/>
  <c r="BE1165" i="121" s="1"/>
  <c r="W1165" i="121"/>
  <c r="Y1165" i="121"/>
  <c r="AA1165" i="121"/>
  <c r="BF1165" i="121"/>
  <c r="BG1165" i="121"/>
  <c r="BH1165" i="121"/>
  <c r="BI1165" i="121"/>
  <c r="BK1165" i="121"/>
  <c r="N1168" i="121"/>
  <c r="BE1168" i="121" s="1"/>
  <c r="W1168" i="121"/>
  <c r="Y1168" i="121"/>
  <c r="AA1168" i="121"/>
  <c r="BF1168" i="121"/>
  <c r="BG1168" i="121"/>
  <c r="BH1168" i="121"/>
  <c r="BI1168" i="121"/>
  <c r="BK1168" i="121"/>
  <c r="N1180" i="121"/>
  <c r="BE1180" i="121" s="1"/>
  <c r="W1180" i="121"/>
  <c r="Y1180" i="121"/>
  <c r="AA1180" i="121"/>
  <c r="BF1180" i="121"/>
  <c r="BG1180" i="121"/>
  <c r="BH1180" i="121"/>
  <c r="BI1180" i="121"/>
  <c r="BK1180" i="121"/>
  <c r="N1195" i="121"/>
  <c r="W1195" i="121"/>
  <c r="Y1195" i="121"/>
  <c r="AA1195" i="121"/>
  <c r="BE1195" i="121"/>
  <c r="BF1195" i="121"/>
  <c r="BG1195" i="121"/>
  <c r="BH1195" i="121"/>
  <c r="BI1195" i="121"/>
  <c r="BK1195" i="121"/>
  <c r="N1197" i="121"/>
  <c r="BE1197" i="121" s="1"/>
  <c r="W1197" i="121"/>
  <c r="Y1197" i="121"/>
  <c r="AA1197" i="121"/>
  <c r="BF1197" i="121"/>
  <c r="BG1197" i="121"/>
  <c r="BH1197" i="121"/>
  <c r="BI1197" i="121"/>
  <c r="BK1197" i="121"/>
  <c r="N1199" i="121"/>
  <c r="BE1199" i="121" s="1"/>
  <c r="W1199" i="121"/>
  <c r="Y1199" i="121"/>
  <c r="AA1199" i="121"/>
  <c r="BF1199" i="121"/>
  <c r="BG1199" i="121"/>
  <c r="BH1199" i="121"/>
  <c r="BI1199" i="121"/>
  <c r="BK1199" i="121"/>
  <c r="N1212" i="121"/>
  <c r="BE1212" i="121" s="1"/>
  <c r="W1212" i="121"/>
  <c r="Y1212" i="121"/>
  <c r="AA1212" i="121"/>
  <c r="BF1212" i="121"/>
  <c r="BG1212" i="121"/>
  <c r="BH1212" i="121"/>
  <c r="BI1212" i="121"/>
  <c r="BK1212" i="121"/>
  <c r="M1226" i="119"/>
  <c r="O38" i="81"/>
  <c r="I144" i="102"/>
  <c r="I143" i="102"/>
  <c r="I140" i="102"/>
  <c r="I138" i="102"/>
  <c r="I137" i="102"/>
  <c r="I122" i="102"/>
  <c r="I121" i="102"/>
  <c r="I110" i="102"/>
  <c r="I94" i="102"/>
  <c r="I80" i="102"/>
  <c r="I61" i="102"/>
  <c r="I44" i="102"/>
  <c r="I43" i="102"/>
  <c r="I28" i="102"/>
  <c r="I15" i="102"/>
  <c r="I14" i="102"/>
  <c r="I142" i="102"/>
  <c r="I136" i="102"/>
  <c r="I135" i="102"/>
  <c r="I134" i="102"/>
  <c r="I133" i="102"/>
  <c r="I132" i="102"/>
  <c r="I131" i="102"/>
  <c r="I130" i="102"/>
  <c r="I129" i="102"/>
  <c r="I128" i="102"/>
  <c r="I127" i="102"/>
  <c r="I126" i="102"/>
  <c r="I125" i="102"/>
  <c r="I124" i="102"/>
  <c r="I120" i="102"/>
  <c r="I119" i="102"/>
  <c r="I118" i="102"/>
  <c r="I117" i="102"/>
  <c r="I116" i="102"/>
  <c r="I115" i="102"/>
  <c r="I114" i="102"/>
  <c r="I113" i="102"/>
  <c r="I112" i="102"/>
  <c r="I108" i="102"/>
  <c r="I107" i="102"/>
  <c r="I106" i="102"/>
  <c r="I105" i="102"/>
  <c r="I104" i="102"/>
  <c r="I103" i="102"/>
  <c r="I102" i="102"/>
  <c r="I101" i="102"/>
  <c r="I100" i="102"/>
  <c r="I99" i="102"/>
  <c r="I98" i="102"/>
  <c r="I97" i="102"/>
  <c r="I93" i="102"/>
  <c r="I92" i="102"/>
  <c r="I91" i="102"/>
  <c r="I90" i="102"/>
  <c r="I89" i="102"/>
  <c r="I88" i="102"/>
  <c r="I87" i="102"/>
  <c r="I86" i="102"/>
  <c r="I85" i="102"/>
  <c r="I84" i="102"/>
  <c r="I83" i="102"/>
  <c r="I82" i="102"/>
  <c r="I78" i="102"/>
  <c r="I77" i="102"/>
  <c r="I76" i="102"/>
  <c r="I75" i="102"/>
  <c r="I74" i="102"/>
  <c r="I73" i="102"/>
  <c r="I72" i="102"/>
  <c r="I71" i="102"/>
  <c r="I70" i="102"/>
  <c r="I69" i="102"/>
  <c r="I68" i="102"/>
  <c r="I67" i="102"/>
  <c r="I66" i="102"/>
  <c r="I65" i="102"/>
  <c r="I64" i="102"/>
  <c r="I63" i="102"/>
  <c r="I59" i="102"/>
  <c r="I58" i="102"/>
  <c r="I57" i="102"/>
  <c r="I56" i="102"/>
  <c r="I55" i="102"/>
  <c r="I54" i="102"/>
  <c r="I53" i="102"/>
  <c r="I52" i="102"/>
  <c r="I51" i="102"/>
  <c r="I50" i="102"/>
  <c r="I49" i="102"/>
  <c r="I48" i="102"/>
  <c r="I47" i="102"/>
  <c r="I46" i="102"/>
  <c r="I41" i="102"/>
  <c r="I40" i="102"/>
  <c r="I39" i="102"/>
  <c r="I38" i="102"/>
  <c r="I37" i="102"/>
  <c r="I36" i="102"/>
  <c r="I35" i="102"/>
  <c r="I34" i="102"/>
  <c r="I33" i="102"/>
  <c r="I32" i="102"/>
  <c r="I31" i="102"/>
  <c r="I30" i="102"/>
  <c r="I26" i="102"/>
  <c r="I25" i="102"/>
  <c r="I24" i="102"/>
  <c r="I23" i="102"/>
  <c r="I22" i="102"/>
  <c r="I21" i="102"/>
  <c r="I20" i="102"/>
  <c r="I19" i="102"/>
  <c r="I18" i="102"/>
  <c r="I17" i="102"/>
  <c r="I13" i="102"/>
  <c r="I12" i="102"/>
  <c r="I11" i="102"/>
  <c r="I10" i="102"/>
  <c r="B43" i="120"/>
  <c r="B42" i="120"/>
  <c r="B41" i="120"/>
  <c r="B40" i="120"/>
  <c r="B39" i="120"/>
  <c r="B38" i="120"/>
  <c r="B37" i="120"/>
  <c r="B36" i="120"/>
  <c r="B35" i="120"/>
  <c r="B34" i="120"/>
  <c r="B33" i="120"/>
  <c r="B32" i="120"/>
  <c r="B31" i="120"/>
  <c r="B30" i="120"/>
  <c r="B29" i="120"/>
  <c r="B28" i="120"/>
  <c r="B27" i="120"/>
  <c r="B26" i="120"/>
  <c r="B25" i="120"/>
  <c r="B24" i="120"/>
  <c r="B23" i="120"/>
  <c r="B22" i="120"/>
  <c r="B21" i="120"/>
  <c r="B20" i="120"/>
  <c r="B19" i="120"/>
  <c r="B18" i="120"/>
  <c r="B17" i="120"/>
  <c r="B16" i="120"/>
  <c r="B15" i="120"/>
  <c r="B14" i="120"/>
  <c r="B13" i="120"/>
  <c r="B12" i="120"/>
  <c r="B11" i="120"/>
  <c r="B10" i="120"/>
  <c r="B9" i="120"/>
  <c r="A6" i="120" a="1"/>
  <c r="A6" i="120" s="1"/>
  <c r="M1236" i="119"/>
  <c r="M1235" i="119"/>
  <c r="M1234" i="119"/>
  <c r="M1231" i="119"/>
  <c r="M1230" i="119"/>
  <c r="M1229" i="119"/>
  <c r="M1228" i="119"/>
  <c r="M1227" i="119"/>
  <c r="M1225" i="119"/>
  <c r="M1224" i="119"/>
  <c r="M1223" i="119"/>
  <c r="M1220" i="119"/>
  <c r="M1219" i="119" s="1"/>
  <c r="C41" i="120" s="1"/>
  <c r="M1216" i="119"/>
  <c r="M1215" i="119" s="1"/>
  <c r="C40" i="120" s="1"/>
  <c r="M1213" i="119"/>
  <c r="M1212" i="119"/>
  <c r="M1211" i="119" s="1"/>
  <c r="C39" i="120" s="1"/>
  <c r="M1209" i="119"/>
  <c r="M1207" i="119"/>
  <c r="M1204" i="119"/>
  <c r="M1201" i="119"/>
  <c r="M1198" i="119"/>
  <c r="M1195" i="119"/>
  <c r="M1193" i="119"/>
  <c r="M1191" i="119"/>
  <c r="M1187" i="119"/>
  <c r="M1182" i="119"/>
  <c r="M1179" i="119"/>
  <c r="M1175" i="119"/>
  <c r="M1170" i="119"/>
  <c r="M1163" i="119"/>
  <c r="M1160" i="119"/>
  <c r="M1159" i="119"/>
  <c r="M1158" i="119"/>
  <c r="M1156" i="119"/>
  <c r="M1154" i="119"/>
  <c r="M1152" i="119"/>
  <c r="M1149" i="119"/>
  <c r="M1146" i="119"/>
  <c r="M1143" i="119"/>
  <c r="M1140" i="119"/>
  <c r="M1137" i="119"/>
  <c r="M1136" i="119"/>
  <c r="M1135" i="119"/>
  <c r="M1134" i="119"/>
  <c r="M1132" i="119"/>
  <c r="M1131" i="119"/>
  <c r="M1130" i="119"/>
  <c r="M1128" i="119"/>
  <c r="M1126" i="119"/>
  <c r="M1123" i="119"/>
  <c r="M1120" i="119"/>
  <c r="M1119" i="119"/>
  <c r="M1117" i="119"/>
  <c r="M1115" i="119"/>
  <c r="M1112" i="119"/>
  <c r="M1110" i="119"/>
  <c r="M1109" i="119" s="1"/>
  <c r="C34" i="120" s="1"/>
  <c r="M1107" i="119"/>
  <c r="M1105" i="119"/>
  <c r="M1103" i="119"/>
  <c r="M1097" i="119"/>
  <c r="M1093" i="119"/>
  <c r="M1089" i="119"/>
  <c r="M1084" i="119"/>
  <c r="M1079" i="119"/>
  <c r="M1075" i="119"/>
  <c r="M1071" i="119"/>
  <c r="M1069" i="119"/>
  <c r="M1067" i="119"/>
  <c r="M1057" i="119"/>
  <c r="M1047" i="119"/>
  <c r="M1037" i="119"/>
  <c r="M1034" i="119"/>
  <c r="M1033" i="119"/>
  <c r="M1029" i="119"/>
  <c r="M1027" i="119"/>
  <c r="M1025" i="119"/>
  <c r="M1023" i="119"/>
  <c r="M1021" i="119"/>
  <c r="M1019" i="119"/>
  <c r="M1017" i="119"/>
  <c r="M1015" i="119"/>
  <c r="M1013" i="119"/>
  <c r="M1010" i="119"/>
  <c r="M1007" i="119"/>
  <c r="M1004" i="119"/>
  <c r="M999" i="119"/>
  <c r="M998" i="119"/>
  <c r="M997" i="119"/>
  <c r="M996" i="119"/>
  <c r="M995" i="119"/>
  <c r="M990" i="119"/>
  <c r="M985" i="119"/>
  <c r="M978" i="119"/>
  <c r="M975" i="119"/>
  <c r="M974" i="119"/>
  <c r="M973" i="119"/>
  <c r="M972" i="119"/>
  <c r="M971" i="119"/>
  <c r="M970" i="119"/>
  <c r="M969" i="119"/>
  <c r="M968" i="119"/>
  <c r="M967" i="119"/>
  <c r="M966" i="119"/>
  <c r="M963" i="119"/>
  <c r="M962" i="119"/>
  <c r="M960" i="119"/>
  <c r="M958" i="119"/>
  <c r="M956" i="119"/>
  <c r="M954" i="119"/>
  <c r="M952" i="119"/>
  <c r="M950" i="119"/>
  <c r="M948" i="119"/>
  <c r="M946" i="119"/>
  <c r="M943" i="119"/>
  <c r="M939" i="119"/>
  <c r="M937" i="119"/>
  <c r="M935" i="119"/>
  <c r="M933" i="119"/>
  <c r="M931" i="119"/>
  <c r="M928" i="119"/>
  <c r="M926" i="119"/>
  <c r="M924" i="119"/>
  <c r="M922" i="119"/>
  <c r="M920" i="119"/>
  <c r="M918" i="119"/>
  <c r="M914" i="119"/>
  <c r="M912" i="119"/>
  <c r="M910" i="119"/>
  <c r="M908" i="119"/>
  <c r="M906" i="119"/>
  <c r="M903" i="119"/>
  <c r="M901" i="119"/>
  <c r="M899" i="119"/>
  <c r="M897" i="119"/>
  <c r="M895" i="119"/>
  <c r="M888" i="119"/>
  <c r="M886" i="119"/>
  <c r="M883" i="119"/>
  <c r="M881" i="119"/>
  <c r="M879" i="119"/>
  <c r="M873" i="119"/>
  <c r="M870" i="119"/>
  <c r="M867" i="119"/>
  <c r="M862" i="119"/>
  <c r="M861" i="119"/>
  <c r="M860" i="119"/>
  <c r="M858" i="119"/>
  <c r="M855" i="119"/>
  <c r="M854" i="119"/>
  <c r="M853" i="119"/>
  <c r="M852" i="119"/>
  <c r="M851" i="119"/>
  <c r="M850" i="119"/>
  <c r="M849" i="119"/>
  <c r="M848" i="119"/>
  <c r="M846" i="119"/>
  <c r="M843" i="119"/>
  <c r="M839" i="119"/>
  <c r="M837" i="119"/>
  <c r="M835" i="119"/>
  <c r="M832" i="119"/>
  <c r="M830" i="119"/>
  <c r="M828" i="119"/>
  <c r="M826" i="119"/>
  <c r="M823" i="119"/>
  <c r="M820" i="119"/>
  <c r="M819" i="119"/>
  <c r="M817" i="119"/>
  <c r="M815" i="119"/>
  <c r="M813" i="119"/>
  <c r="M811" i="119"/>
  <c r="M809" i="119"/>
  <c r="M807" i="119"/>
  <c r="M806" i="119"/>
  <c r="M805" i="119"/>
  <c r="M804" i="119"/>
  <c r="M803" i="119"/>
  <c r="M802" i="119"/>
  <c r="M801" i="119"/>
  <c r="M800" i="119"/>
  <c r="M799" i="119"/>
  <c r="M798" i="119"/>
  <c r="M797" i="119"/>
  <c r="M796" i="119"/>
  <c r="M795" i="119"/>
  <c r="M794" i="119"/>
  <c r="M792" i="119"/>
  <c r="M790" i="119"/>
  <c r="M788" i="119"/>
  <c r="M786" i="119"/>
  <c r="M785" i="119"/>
  <c r="M784" i="119"/>
  <c r="M783" i="119"/>
  <c r="M781" i="119"/>
  <c r="M780" i="119"/>
  <c r="M779" i="119"/>
  <c r="M777" i="119"/>
  <c r="M775" i="119"/>
  <c r="M772" i="119"/>
  <c r="M771" i="119"/>
  <c r="M770" i="119"/>
  <c r="M769" i="119"/>
  <c r="M767" i="119"/>
  <c r="M764" i="119"/>
  <c r="M760" i="119"/>
  <c r="M758" i="119"/>
  <c r="M756" i="119"/>
  <c r="M754" i="119"/>
  <c r="M752" i="119"/>
  <c r="M749" i="119"/>
  <c r="M746" i="119"/>
  <c r="M743" i="119"/>
  <c r="M740" i="119"/>
  <c r="M739" i="119"/>
  <c r="M738" i="119"/>
  <c r="M736" i="119"/>
  <c r="M735" i="119"/>
  <c r="M734" i="119"/>
  <c r="M733" i="119"/>
  <c r="M732" i="119"/>
  <c r="M731" i="119"/>
  <c r="M728" i="119"/>
  <c r="M726" i="119"/>
  <c r="M724" i="119"/>
  <c r="M721" i="119"/>
  <c r="M717" i="119"/>
  <c r="M715" i="119"/>
  <c r="M713" i="119"/>
  <c r="M711" i="119"/>
  <c r="M708" i="119"/>
  <c r="M707" i="119"/>
  <c r="M706" i="119"/>
  <c r="M705" i="119"/>
  <c r="M704" i="119"/>
  <c r="M701" i="119"/>
  <c r="M700" i="119"/>
  <c r="M696" i="119"/>
  <c r="M694" i="119"/>
  <c r="M689" i="119"/>
  <c r="M684" i="119"/>
  <c r="M682" i="119"/>
  <c r="M680" i="119"/>
  <c r="M678" i="119"/>
  <c r="M676" i="119"/>
  <c r="M673" i="119"/>
  <c r="M666" i="119"/>
  <c r="M659" i="119"/>
  <c r="M654" i="119"/>
  <c r="M653" i="119"/>
  <c r="M652" i="119"/>
  <c r="M651" i="119"/>
  <c r="M650" i="119"/>
  <c r="M644" i="119" s="1"/>
  <c r="C19" i="120" s="1"/>
  <c r="M649" i="119"/>
  <c r="M648" i="119"/>
  <c r="M647" i="119"/>
  <c r="M646" i="119"/>
  <c r="M645" i="119"/>
  <c r="M641" i="119"/>
  <c r="M635" i="119"/>
  <c r="M622" i="119"/>
  <c r="M618" i="119"/>
  <c r="M604" i="119"/>
  <c r="M595" i="119"/>
  <c r="M586" i="119"/>
  <c r="M583" i="119"/>
  <c r="M582" i="119"/>
  <c r="M580" i="119"/>
  <c r="M578" i="119"/>
  <c r="M576" i="119"/>
  <c r="M574" i="119"/>
  <c r="M572" i="119"/>
  <c r="M570" i="119"/>
  <c r="M568" i="119"/>
  <c r="M566" i="119"/>
  <c r="M564" i="119"/>
  <c r="M562" i="119"/>
  <c r="M560" i="119"/>
  <c r="M558" i="119"/>
  <c r="M556" i="119"/>
  <c r="M553" i="119"/>
  <c r="M549" i="119"/>
  <c r="M548" i="119"/>
  <c r="M544" i="119"/>
  <c r="M541" i="119"/>
  <c r="M539" i="119"/>
  <c r="M531" i="119"/>
  <c r="M528" i="119"/>
  <c r="M525" i="119"/>
  <c r="M523" i="119"/>
  <c r="M521" i="119"/>
  <c r="M519" i="119"/>
  <c r="M515" i="119"/>
  <c r="M509" i="119"/>
  <c r="M503" i="119"/>
  <c r="M500" i="119"/>
  <c r="M498" i="119"/>
  <c r="M484" i="119"/>
  <c r="M478" i="119"/>
  <c r="M472" i="119"/>
  <c r="M470" i="119"/>
  <c r="M468" i="119"/>
  <c r="M466" i="119"/>
  <c r="M464" i="119"/>
  <c r="M462" i="119"/>
  <c r="M460" i="119"/>
  <c r="M458" i="119"/>
  <c r="M457" i="119"/>
  <c r="M456" i="119"/>
  <c r="M455" i="119"/>
  <c r="M450" i="119"/>
  <c r="M446" i="119"/>
  <c r="M442" i="119"/>
  <c r="M440" i="119"/>
  <c r="M439" i="119"/>
  <c r="M437" i="119"/>
  <c r="M434" i="119"/>
  <c r="M427" i="119"/>
  <c r="M420" i="119"/>
  <c r="M418" i="119"/>
  <c r="M414" i="119"/>
  <c r="M409" i="119"/>
  <c r="M407" i="119"/>
  <c r="M405" i="119"/>
  <c r="M402" i="119"/>
  <c r="M401" i="119"/>
  <c r="M400" i="119"/>
  <c r="M399" i="119"/>
  <c r="M398" i="119"/>
  <c r="M397" i="119"/>
  <c r="M396" i="119"/>
  <c r="M395" i="119"/>
  <c r="M391" i="119"/>
  <c r="M382" i="119"/>
  <c r="M376" i="119"/>
  <c r="M367" i="119"/>
  <c r="M364" i="119"/>
  <c r="M360" i="119"/>
  <c r="M355" i="119"/>
  <c r="M347" i="119"/>
  <c r="M344" i="119"/>
  <c r="M338" i="119"/>
  <c r="M336" i="119"/>
  <c r="M333" i="119"/>
  <c r="M331" i="119"/>
  <c r="M329" i="119"/>
  <c r="M326" i="119"/>
  <c r="M325" i="119"/>
  <c r="M324" i="119"/>
  <c r="M323" i="119"/>
  <c r="M322" i="119"/>
  <c r="M321" i="119"/>
  <c r="M318" i="119"/>
  <c r="M313" i="119"/>
  <c r="M311" i="119"/>
  <c r="M308" i="119"/>
  <c r="M306" i="119"/>
  <c r="M302" i="119"/>
  <c r="M297" i="119"/>
  <c r="M296" i="119"/>
  <c r="M294" i="119"/>
  <c r="M292" i="119"/>
  <c r="M291" i="119"/>
  <c r="M290" i="119"/>
  <c r="M289" i="119"/>
  <c r="M288" i="119"/>
  <c r="M287" i="119"/>
  <c r="M286" i="119"/>
  <c r="M285" i="119"/>
  <c r="M284" i="119"/>
  <c r="M283" i="119"/>
  <c r="M279" i="119"/>
  <c r="M275" i="119"/>
  <c r="M274" i="119"/>
  <c r="M272" i="119"/>
  <c r="M271" i="119"/>
  <c r="M270" i="119"/>
  <c r="M265" i="119"/>
  <c r="M264" i="119"/>
  <c r="M263" i="119"/>
  <c r="M261" i="119"/>
  <c r="M256" i="119"/>
  <c r="M255" i="119"/>
  <c r="M254" i="119"/>
  <c r="M253" i="119"/>
  <c r="M252" i="119"/>
  <c r="M251" i="119"/>
  <c r="M250" i="119"/>
  <c r="M247" i="119"/>
  <c r="M246" i="119"/>
  <c r="M244" i="119"/>
  <c r="M243" i="119"/>
  <c r="M242" i="119"/>
  <c r="M241" i="119"/>
  <c r="M240" i="119"/>
  <c r="M239" i="119"/>
  <c r="M238" i="119"/>
  <c r="M237" i="119"/>
  <c r="M234" i="119"/>
  <c r="M233" i="119"/>
  <c r="M231" i="119"/>
  <c r="M229" i="119"/>
  <c r="M227" i="119"/>
  <c r="M225" i="119"/>
  <c r="M222" i="119"/>
  <c r="M220" i="119"/>
  <c r="M218" i="119"/>
  <c r="M217" i="119"/>
  <c r="M216" i="119"/>
  <c r="M214" i="119"/>
  <c r="M211" i="119"/>
  <c r="M209" i="119"/>
  <c r="M208" i="119"/>
  <c r="M207" i="119"/>
  <c r="M206" i="119"/>
  <c r="M205" i="119"/>
  <c r="M203" i="119"/>
  <c r="M201" i="119"/>
  <c r="M199" i="119"/>
  <c r="M198" i="119"/>
  <c r="M196" i="119"/>
  <c r="M194" i="119"/>
  <c r="M191" i="119"/>
  <c r="M189" i="119"/>
  <c r="M186" i="119"/>
  <c r="M185" i="119"/>
  <c r="M184" i="119"/>
  <c r="M181" i="119"/>
  <c r="M178" i="119"/>
  <c r="M175" i="119"/>
  <c r="M174" i="119"/>
  <c r="M173" i="119"/>
  <c r="M171" i="119"/>
  <c r="M169" i="119"/>
  <c r="M167" i="119"/>
  <c r="M166" i="119"/>
  <c r="M165" i="119"/>
  <c r="M163" i="119"/>
  <c r="M161" i="119"/>
  <c r="M159" i="119"/>
  <c r="M156" i="119"/>
  <c r="M151" i="119"/>
  <c r="M134" i="119"/>
  <c r="M117" i="119"/>
  <c r="M116" i="119"/>
  <c r="M115" i="119"/>
  <c r="M106" i="119"/>
  <c r="M100" i="119"/>
  <c r="M91" i="119"/>
  <c r="M70" i="119"/>
  <c r="M48" i="119"/>
  <c r="M45" i="119"/>
  <c r="M41" i="119"/>
  <c r="M39" i="119"/>
  <c r="M32" i="119"/>
  <c r="M25" i="119"/>
  <c r="M21" i="119"/>
  <c r="M17" i="119"/>
  <c r="M13" i="119"/>
  <c r="BK105" i="118"/>
  <c r="BI105" i="118"/>
  <c r="BH105" i="118"/>
  <c r="BG105" i="118"/>
  <c r="BF105" i="118"/>
  <c r="AA105" i="118"/>
  <c r="Y105" i="118"/>
  <c r="W105" i="118"/>
  <c r="N105" i="118"/>
  <c r="BE105" i="118" s="1"/>
  <c r="BK104" i="118"/>
  <c r="BI104" i="118"/>
  <c r="BH104" i="118"/>
  <c r="BG104" i="118"/>
  <c r="BF104" i="118"/>
  <c r="AA104" i="118"/>
  <c r="Y104" i="118"/>
  <c r="W104" i="118"/>
  <c r="N104" i="118"/>
  <c r="BE104" i="118" s="1"/>
  <c r="BK103" i="118"/>
  <c r="BI103" i="118"/>
  <c r="BH103" i="118"/>
  <c r="BG103" i="118"/>
  <c r="BF103" i="118"/>
  <c r="AA103" i="118"/>
  <c r="Y103" i="118"/>
  <c r="W103" i="118"/>
  <c r="N103" i="118"/>
  <c r="BE103" i="118" s="1"/>
  <c r="BK102" i="118"/>
  <c r="BI102" i="118"/>
  <c r="BH102" i="118"/>
  <c r="BG102" i="118"/>
  <c r="BF102" i="118"/>
  <c r="AA102" i="118"/>
  <c r="Y102" i="118"/>
  <c r="W102" i="118"/>
  <c r="N102" i="118"/>
  <c r="BE102" i="118" s="1"/>
  <c r="BK101" i="118"/>
  <c r="BI101" i="118"/>
  <c r="BH101" i="118"/>
  <c r="BG101" i="118"/>
  <c r="BF101" i="118"/>
  <c r="AA101" i="118"/>
  <c r="Y101" i="118"/>
  <c r="W101" i="118"/>
  <c r="N101" i="118"/>
  <c r="BE101" i="118" s="1"/>
  <c r="BK99" i="118"/>
  <c r="BI99" i="118"/>
  <c r="BH99" i="118"/>
  <c r="BG99" i="118"/>
  <c r="BF99" i="118"/>
  <c r="AA99" i="118"/>
  <c r="Y99" i="118"/>
  <c r="W99" i="118"/>
  <c r="N99" i="118"/>
  <c r="BE99" i="118" s="1"/>
  <c r="BK98" i="118"/>
  <c r="BI98" i="118"/>
  <c r="BH98" i="118"/>
  <c r="BG98" i="118"/>
  <c r="BF98" i="118"/>
  <c r="AA98" i="118"/>
  <c r="Y98" i="118"/>
  <c r="Y97" i="118" s="1"/>
  <c r="W98" i="118"/>
  <c r="N98" i="118"/>
  <c r="BE98" i="118" s="1"/>
  <c r="BK96" i="118"/>
  <c r="BI96" i="118"/>
  <c r="BH96" i="118"/>
  <c r="BG96" i="118"/>
  <c r="BF96" i="118"/>
  <c r="AA96" i="118"/>
  <c r="Y96" i="118"/>
  <c r="W96" i="118"/>
  <c r="N96" i="118"/>
  <c r="BE96" i="118" s="1"/>
  <c r="BK94" i="118"/>
  <c r="BK93" i="118" s="1"/>
  <c r="N93" i="118" s="1"/>
  <c r="N26" i="118" s="1"/>
  <c r="BI94" i="118"/>
  <c r="BH94" i="118"/>
  <c r="BG94" i="118"/>
  <c r="BF94" i="118"/>
  <c r="AA94" i="118"/>
  <c r="AA93" i="118" s="1"/>
  <c r="Y94" i="118"/>
  <c r="W94" i="118"/>
  <c r="W93" i="118" s="1"/>
  <c r="N94" i="118"/>
  <c r="BE94" i="118" s="1"/>
  <c r="BK92" i="118"/>
  <c r="BI92" i="118"/>
  <c r="BH92" i="118"/>
  <c r="BG92" i="118"/>
  <c r="BF92" i="118"/>
  <c r="AA92" i="118"/>
  <c r="Y92" i="118"/>
  <c r="W92" i="118"/>
  <c r="W89" i="118" s="1"/>
  <c r="N92" i="118"/>
  <c r="BE92" i="118" s="1"/>
  <c r="BK91" i="118"/>
  <c r="BI91" i="118"/>
  <c r="BH91" i="118"/>
  <c r="BG91" i="118"/>
  <c r="BF91" i="118"/>
  <c r="AA91" i="118"/>
  <c r="AA89" i="118" s="1"/>
  <c r="Y91" i="118"/>
  <c r="W91" i="118"/>
  <c r="N91" i="118"/>
  <c r="BE91" i="118" s="1"/>
  <c r="BK90" i="118"/>
  <c r="BI90" i="118"/>
  <c r="BH90" i="118"/>
  <c r="BG90" i="118"/>
  <c r="BF90" i="118"/>
  <c r="AA90" i="118"/>
  <c r="Y90" i="118"/>
  <c r="W90" i="118"/>
  <c r="N90" i="118"/>
  <c r="BE90" i="118" s="1"/>
  <c r="BK88" i="118"/>
  <c r="BI88" i="118"/>
  <c r="BH88" i="118"/>
  <c r="BG88" i="118"/>
  <c r="BF88" i="118"/>
  <c r="AA88" i="118"/>
  <c r="Y88" i="118"/>
  <c r="W88" i="118"/>
  <c r="N88" i="118"/>
  <c r="BE88" i="118" s="1"/>
  <c r="BK87" i="118"/>
  <c r="BI87" i="118"/>
  <c r="BH87" i="118"/>
  <c r="BG87" i="118"/>
  <c r="BF87" i="118"/>
  <c r="AA87" i="118"/>
  <c r="Y87" i="118"/>
  <c r="W87" i="118"/>
  <c r="N87" i="118"/>
  <c r="BE87" i="118" s="1"/>
  <c r="BK86" i="118"/>
  <c r="BI86" i="118"/>
  <c r="BH86" i="118"/>
  <c r="BG86" i="118"/>
  <c r="BF86" i="118"/>
  <c r="AA86" i="118"/>
  <c r="Y86" i="118"/>
  <c r="W86" i="118"/>
  <c r="N86" i="118"/>
  <c r="BE86" i="118" s="1"/>
  <c r="BK85" i="118"/>
  <c r="BI85" i="118"/>
  <c r="BH85" i="118"/>
  <c r="BG85" i="118"/>
  <c r="BF85" i="118"/>
  <c r="AA85" i="118"/>
  <c r="Y85" i="118"/>
  <c r="W85" i="118"/>
  <c r="N85" i="118"/>
  <c r="BE85" i="118" s="1"/>
  <c r="BK83" i="118"/>
  <c r="BI83" i="118"/>
  <c r="BH83" i="118"/>
  <c r="BG83" i="118"/>
  <c r="BF83" i="118"/>
  <c r="AA83" i="118"/>
  <c r="Y83" i="118"/>
  <c r="W83" i="118"/>
  <c r="N83" i="118"/>
  <c r="BE83" i="118" s="1"/>
  <c r="BK82" i="118"/>
  <c r="BI82" i="118"/>
  <c r="BH82" i="118"/>
  <c r="BG82" i="118"/>
  <c r="BF82" i="118"/>
  <c r="AA82" i="118"/>
  <c r="Y82" i="118"/>
  <c r="W82" i="118"/>
  <c r="N82" i="118"/>
  <c r="BE82" i="118" s="1"/>
  <c r="BK81" i="118"/>
  <c r="BI81" i="118"/>
  <c r="BH81" i="118"/>
  <c r="BG81" i="118"/>
  <c r="BF81" i="118"/>
  <c r="AA81" i="118"/>
  <c r="Y81" i="118"/>
  <c r="W81" i="118"/>
  <c r="N81" i="118"/>
  <c r="BE81" i="118" s="1"/>
  <c r="BK80" i="118"/>
  <c r="BI80" i="118"/>
  <c r="BH80" i="118"/>
  <c r="BG80" i="118"/>
  <c r="BF80" i="118"/>
  <c r="AA80" i="118"/>
  <c r="Y80" i="118"/>
  <c r="W80" i="118"/>
  <c r="N80" i="118"/>
  <c r="BE80" i="118" s="1"/>
  <c r="BK79" i="118"/>
  <c r="BI79" i="118"/>
  <c r="BH79" i="118"/>
  <c r="BG79" i="118"/>
  <c r="BF79" i="118"/>
  <c r="AA79" i="118"/>
  <c r="Y79" i="118"/>
  <c r="W79" i="118"/>
  <c r="N79" i="118"/>
  <c r="BE79" i="118" s="1"/>
  <c r="BK76" i="118"/>
  <c r="BI76" i="118"/>
  <c r="BH76" i="118"/>
  <c r="BG76" i="118"/>
  <c r="BF76" i="118"/>
  <c r="AA76" i="118"/>
  <c r="Y76" i="118"/>
  <c r="W76" i="118"/>
  <c r="N76" i="118"/>
  <c r="BE76" i="118" s="1"/>
  <c r="BK74" i="118"/>
  <c r="BI74" i="118"/>
  <c r="BH74" i="118"/>
  <c r="BG74" i="118"/>
  <c r="BF74" i="118"/>
  <c r="AA74" i="118"/>
  <c r="Y74" i="118"/>
  <c r="W74" i="118"/>
  <c r="N74" i="118"/>
  <c r="BE74" i="118" s="1"/>
  <c r="BK72" i="118"/>
  <c r="BI72" i="118"/>
  <c r="BH72" i="118"/>
  <c r="BG72" i="118"/>
  <c r="BF72" i="118"/>
  <c r="AA72" i="118"/>
  <c r="Y72" i="118"/>
  <c r="W72" i="118"/>
  <c r="N72" i="118"/>
  <c r="BE72" i="118" s="1"/>
  <c r="BK70" i="118"/>
  <c r="BI70" i="118"/>
  <c r="BH70" i="118"/>
  <c r="BG70" i="118"/>
  <c r="BF70" i="118"/>
  <c r="AA70" i="118"/>
  <c r="Y70" i="118"/>
  <c r="W70" i="118"/>
  <c r="N70" i="118"/>
  <c r="BE70" i="118" s="1"/>
  <c r="BK69" i="118"/>
  <c r="BI69" i="118"/>
  <c r="BH69" i="118"/>
  <c r="BG69" i="118"/>
  <c r="BF69" i="118"/>
  <c r="AA69" i="118"/>
  <c r="Y69" i="118"/>
  <c r="W69" i="118"/>
  <c r="N69" i="118"/>
  <c r="BE69" i="118" s="1"/>
  <c r="BK68" i="118"/>
  <c r="BI68" i="118"/>
  <c r="BH68" i="118"/>
  <c r="BG68" i="118"/>
  <c r="BF68" i="118"/>
  <c r="AA68" i="118"/>
  <c r="Y68" i="118"/>
  <c r="W68" i="118"/>
  <c r="N68" i="118"/>
  <c r="BE68" i="118" s="1"/>
  <c r="BK67" i="118"/>
  <c r="BI67" i="118"/>
  <c r="BH67" i="118"/>
  <c r="BG67" i="118"/>
  <c r="BF67" i="118"/>
  <c r="AA67" i="118"/>
  <c r="Y67" i="118"/>
  <c r="W67" i="118"/>
  <c r="N67" i="118"/>
  <c r="BE67" i="118" s="1"/>
  <c r="BK66" i="118"/>
  <c r="BI66" i="118"/>
  <c r="BH66" i="118"/>
  <c r="BG66" i="118"/>
  <c r="BF66" i="118"/>
  <c r="BE66" i="118"/>
  <c r="AA66" i="118"/>
  <c r="Y66" i="118"/>
  <c r="W66" i="118"/>
  <c r="N66" i="118"/>
  <c r="BK65" i="118"/>
  <c r="BI65" i="118"/>
  <c r="BH65" i="118"/>
  <c r="BG65" i="118"/>
  <c r="BF65" i="118"/>
  <c r="AA65" i="118"/>
  <c r="Y65" i="118"/>
  <c r="W65" i="118"/>
  <c r="N65" i="118"/>
  <c r="BE65" i="118" s="1"/>
  <c r="BK64" i="118"/>
  <c r="BI64" i="118"/>
  <c r="BH64" i="118"/>
  <c r="BG64" i="118"/>
  <c r="BF64" i="118"/>
  <c r="AA64" i="118"/>
  <c r="Y64" i="118"/>
  <c r="W64" i="118"/>
  <c r="N64" i="118"/>
  <c r="BE64" i="118" s="1"/>
  <c r="BK63" i="118"/>
  <c r="BI63" i="118"/>
  <c r="BH63" i="118"/>
  <c r="BG63" i="118"/>
  <c r="BF63" i="118"/>
  <c r="AA63" i="118"/>
  <c r="Y63" i="118"/>
  <c r="W63" i="118"/>
  <c r="N63" i="118"/>
  <c r="BE63" i="118" s="1"/>
  <c r="BK62" i="118"/>
  <c r="BI62" i="118"/>
  <c r="BH62" i="118"/>
  <c r="BG62" i="118"/>
  <c r="BF62" i="118"/>
  <c r="AA62" i="118"/>
  <c r="Y62" i="118"/>
  <c r="W62" i="118"/>
  <c r="N62" i="118"/>
  <c r="BE62" i="118" s="1"/>
  <c r="BK61" i="118"/>
  <c r="BI61" i="118"/>
  <c r="BH61" i="118"/>
  <c r="BG61" i="118"/>
  <c r="BF61" i="118"/>
  <c r="AA61" i="118"/>
  <c r="Y61" i="118"/>
  <c r="W61" i="118"/>
  <c r="N61" i="118"/>
  <c r="BE61" i="118" s="1"/>
  <c r="BK59" i="118"/>
  <c r="BI59" i="118"/>
  <c r="BH59" i="118"/>
  <c r="BG59" i="118"/>
  <c r="BF59" i="118"/>
  <c r="AA59" i="118"/>
  <c r="Y59" i="118"/>
  <c r="W59" i="118"/>
  <c r="N59" i="118"/>
  <c r="BE59" i="118" s="1"/>
  <c r="BK58" i="118"/>
  <c r="BI58" i="118"/>
  <c r="BH58" i="118"/>
  <c r="BG58" i="118"/>
  <c r="BF58" i="118"/>
  <c r="AA58" i="118"/>
  <c r="Y58" i="118"/>
  <c r="W58" i="118"/>
  <c r="N58" i="118"/>
  <c r="BE58" i="118" s="1"/>
  <c r="BK57" i="118"/>
  <c r="BI57" i="118"/>
  <c r="BH57" i="118"/>
  <c r="BG57" i="118"/>
  <c r="BF57" i="118"/>
  <c r="AA57" i="118"/>
  <c r="Y57" i="118"/>
  <c r="W57" i="118"/>
  <c r="N57" i="118"/>
  <c r="BE57" i="118" s="1"/>
  <c r="BK56" i="118"/>
  <c r="BI56" i="118"/>
  <c r="BH56" i="118"/>
  <c r="BG56" i="118"/>
  <c r="BF56" i="118"/>
  <c r="AA56" i="118"/>
  <c r="Y56" i="118"/>
  <c r="W56" i="118"/>
  <c r="N56" i="118"/>
  <c r="BE56" i="118" s="1"/>
  <c r="BK55" i="118"/>
  <c r="BI55" i="118"/>
  <c r="BH55" i="118"/>
  <c r="BG55" i="118"/>
  <c r="BF55" i="118"/>
  <c r="AA55" i="118"/>
  <c r="Y55" i="118"/>
  <c r="W55" i="118"/>
  <c r="N55" i="118"/>
  <c r="BE55" i="118" s="1"/>
  <c r="BK52" i="118"/>
  <c r="BI52" i="118"/>
  <c r="BH52" i="118"/>
  <c r="BG52" i="118"/>
  <c r="BF52" i="118"/>
  <c r="AA52" i="118"/>
  <c r="Y52" i="118"/>
  <c r="W52" i="118"/>
  <c r="N52" i="118"/>
  <c r="BE52" i="118" s="1"/>
  <c r="BK51" i="118"/>
  <c r="BI51" i="118"/>
  <c r="BH51" i="118"/>
  <c r="BG51" i="118"/>
  <c r="BF51" i="118"/>
  <c r="AA51" i="118"/>
  <c r="Y51" i="118"/>
  <c r="W51" i="118"/>
  <c r="N51" i="118"/>
  <c r="BE51" i="118" s="1"/>
  <c r="BK50" i="118"/>
  <c r="BI50" i="118"/>
  <c r="BH50" i="118"/>
  <c r="BG50" i="118"/>
  <c r="BF50" i="118"/>
  <c r="AA50" i="118"/>
  <c r="Y50" i="118"/>
  <c r="W50" i="118"/>
  <c r="W49" i="118" s="1"/>
  <c r="W48" i="118" s="1"/>
  <c r="N50" i="118"/>
  <c r="BE50" i="118" s="1"/>
  <c r="BK81" i="117"/>
  <c r="BI81" i="117"/>
  <c r="BH81" i="117"/>
  <c r="BG81" i="117"/>
  <c r="BF81" i="117"/>
  <c r="AA81" i="117"/>
  <c r="Y81" i="117"/>
  <c r="W81" i="117"/>
  <c r="N81" i="117"/>
  <c r="BE81" i="117" s="1"/>
  <c r="BK80" i="117"/>
  <c r="BI80" i="117"/>
  <c r="BH80" i="117"/>
  <c r="BG80" i="117"/>
  <c r="BF80" i="117"/>
  <c r="AA80" i="117"/>
  <c r="Y80" i="117"/>
  <c r="W80" i="117"/>
  <c r="N80" i="117"/>
  <c r="BE80" i="117" s="1"/>
  <c r="BK79" i="117"/>
  <c r="BI79" i="117"/>
  <c r="BH79" i="117"/>
  <c r="BG79" i="117"/>
  <c r="BF79" i="117"/>
  <c r="AA79" i="117"/>
  <c r="Y79" i="117"/>
  <c r="W79" i="117"/>
  <c r="N79" i="117"/>
  <c r="BE79" i="117" s="1"/>
  <c r="BK78" i="117"/>
  <c r="BI78" i="117"/>
  <c r="BH78" i="117"/>
  <c r="BG78" i="117"/>
  <c r="BF78" i="117"/>
  <c r="AA78" i="117"/>
  <c r="Y78" i="117"/>
  <c r="W78" i="117"/>
  <c r="N78" i="117"/>
  <c r="BE78" i="117" s="1"/>
  <c r="BK76" i="117"/>
  <c r="BI76" i="117"/>
  <c r="BH76" i="117"/>
  <c r="BG76" i="117"/>
  <c r="BF76" i="117"/>
  <c r="BE76" i="117"/>
  <c r="AA76" i="117"/>
  <c r="Y76" i="117"/>
  <c r="W76" i="117"/>
  <c r="W74" i="117" s="1"/>
  <c r="N76" i="117"/>
  <c r="BK75" i="117"/>
  <c r="BI75" i="117"/>
  <c r="BH75" i="117"/>
  <c r="BG75" i="117"/>
  <c r="BF75" i="117"/>
  <c r="AA75" i="117"/>
  <c r="Y75" i="117"/>
  <c r="W75" i="117"/>
  <c r="N75" i="117"/>
  <c r="BE75" i="117" s="1"/>
  <c r="BK73" i="117"/>
  <c r="BK72" i="117" s="1"/>
  <c r="N72" i="117" s="1"/>
  <c r="N24" i="117" s="1"/>
  <c r="BI73" i="117"/>
  <c r="BH73" i="117"/>
  <c r="BG73" i="117"/>
  <c r="BF73" i="117"/>
  <c r="AA73" i="117"/>
  <c r="AA72" i="117" s="1"/>
  <c r="Y73" i="117"/>
  <c r="Y72" i="117" s="1"/>
  <c r="W73" i="117"/>
  <c r="W72" i="117" s="1"/>
  <c r="N73" i="117"/>
  <c r="BE73" i="117" s="1"/>
  <c r="BK71" i="117"/>
  <c r="BI71" i="117"/>
  <c r="BH71" i="117"/>
  <c r="BG71" i="117"/>
  <c r="BF71" i="117"/>
  <c r="AA71" i="117"/>
  <c r="Y71" i="117"/>
  <c r="W71" i="117"/>
  <c r="N71" i="117"/>
  <c r="BE71" i="117" s="1"/>
  <c r="BK70" i="117"/>
  <c r="BI70" i="117"/>
  <c r="BH70" i="117"/>
  <c r="BG70" i="117"/>
  <c r="BF70" i="117"/>
  <c r="AA70" i="117"/>
  <c r="Y70" i="117"/>
  <c r="W70" i="117"/>
  <c r="N70" i="117"/>
  <c r="BE70" i="117" s="1"/>
  <c r="BK69" i="117"/>
  <c r="BI69" i="117"/>
  <c r="BH69" i="117"/>
  <c r="BG69" i="117"/>
  <c r="BF69" i="117"/>
  <c r="AA69" i="117"/>
  <c r="Y69" i="117"/>
  <c r="W69" i="117"/>
  <c r="W66" i="117" s="1"/>
  <c r="N69" i="117"/>
  <c r="BE69" i="117" s="1"/>
  <c r="BK68" i="117"/>
  <c r="BI68" i="117"/>
  <c r="BH68" i="117"/>
  <c r="BG68" i="117"/>
  <c r="BF68" i="117"/>
  <c r="BE68" i="117"/>
  <c r="AA68" i="117"/>
  <c r="AA66" i="117" s="1"/>
  <c r="Y68" i="117"/>
  <c r="W68" i="117"/>
  <c r="N68" i="117"/>
  <c r="BK67" i="117"/>
  <c r="BI67" i="117"/>
  <c r="BH67" i="117"/>
  <c r="BG67" i="117"/>
  <c r="BF67" i="117"/>
  <c r="AA67" i="117"/>
  <c r="Y67" i="117"/>
  <c r="W67" i="117"/>
  <c r="N67" i="117"/>
  <c r="BE67" i="117" s="1"/>
  <c r="BK65" i="117"/>
  <c r="BI65" i="117"/>
  <c r="BH65" i="117"/>
  <c r="BG65" i="117"/>
  <c r="BF65" i="117"/>
  <c r="AA65" i="117"/>
  <c r="Y65" i="117"/>
  <c r="W65" i="117"/>
  <c r="N65" i="117"/>
  <c r="BE65" i="117" s="1"/>
  <c r="BK63" i="117"/>
  <c r="BI63" i="117"/>
  <c r="BH63" i="117"/>
  <c r="BG63" i="117"/>
  <c r="BF63" i="117"/>
  <c r="AA63" i="117"/>
  <c r="Y63" i="117"/>
  <c r="W63" i="117"/>
  <c r="N63" i="117"/>
  <c r="BE63" i="117" s="1"/>
  <c r="BK61" i="117"/>
  <c r="BI61" i="117"/>
  <c r="BH61" i="117"/>
  <c r="BG61" i="117"/>
  <c r="BF61" i="117"/>
  <c r="AA61" i="117"/>
  <c r="Y61" i="117"/>
  <c r="W61" i="117"/>
  <c r="N61" i="117"/>
  <c r="BE61" i="117" s="1"/>
  <c r="BK59" i="117"/>
  <c r="BI59" i="117"/>
  <c r="BH59" i="117"/>
  <c r="BG59" i="117"/>
  <c r="BF59" i="117"/>
  <c r="AA59" i="117"/>
  <c r="Y59" i="117"/>
  <c r="W59" i="117"/>
  <c r="N59" i="117"/>
  <c r="BE59" i="117" s="1"/>
  <c r="BK57" i="117"/>
  <c r="BI57" i="117"/>
  <c r="BH57" i="117"/>
  <c r="BG57" i="117"/>
  <c r="BF57" i="117"/>
  <c r="AA57" i="117"/>
  <c r="Y57" i="117"/>
  <c r="W57" i="117"/>
  <c r="N57" i="117"/>
  <c r="BE57" i="117" s="1"/>
  <c r="BK56" i="117"/>
  <c r="BI56" i="117"/>
  <c r="BH56" i="117"/>
  <c r="BG56" i="117"/>
  <c r="BF56" i="117"/>
  <c r="AA56" i="117"/>
  <c r="Y56" i="117"/>
  <c r="W56" i="117"/>
  <c r="N56" i="117"/>
  <c r="BE56" i="117" s="1"/>
  <c r="BK55" i="117"/>
  <c r="BI55" i="117"/>
  <c r="BH55" i="117"/>
  <c r="BG55" i="117"/>
  <c r="BF55" i="117"/>
  <c r="AA55" i="117"/>
  <c r="Y55" i="117"/>
  <c r="W55" i="117"/>
  <c r="N55" i="117"/>
  <c r="BE55" i="117" s="1"/>
  <c r="BK54" i="117"/>
  <c r="BI54" i="117"/>
  <c r="BH54" i="117"/>
  <c r="BG54" i="117"/>
  <c r="BF54" i="117"/>
  <c r="AA54" i="117"/>
  <c r="Y54" i="117"/>
  <c r="W54" i="117"/>
  <c r="N54" i="117"/>
  <c r="BE54" i="117" s="1"/>
  <c r="BK53" i="117"/>
  <c r="BI53" i="117"/>
  <c r="BH53" i="117"/>
  <c r="BG53" i="117"/>
  <c r="BF53" i="117"/>
  <c r="AA53" i="117"/>
  <c r="Y53" i="117"/>
  <c r="W53" i="117"/>
  <c r="N53" i="117"/>
  <c r="BE53" i="117" s="1"/>
  <c r="BK50" i="117"/>
  <c r="BI50" i="117"/>
  <c r="BH50" i="117"/>
  <c r="BG50" i="117"/>
  <c r="BF50" i="117"/>
  <c r="AA50" i="117"/>
  <c r="Y50" i="117"/>
  <c r="W50" i="117"/>
  <c r="N50" i="117"/>
  <c r="BE50" i="117" s="1"/>
  <c r="BK49" i="117"/>
  <c r="BI49" i="117"/>
  <c r="BH49" i="117"/>
  <c r="BG49" i="117"/>
  <c r="BF49" i="117"/>
  <c r="AA49" i="117"/>
  <c r="Y49" i="117"/>
  <c r="W49" i="117"/>
  <c r="N49" i="117"/>
  <c r="BE49" i="117" s="1"/>
  <c r="BK48" i="117"/>
  <c r="BI48" i="117"/>
  <c r="BH48" i="117"/>
  <c r="BG48" i="117"/>
  <c r="BF48" i="117"/>
  <c r="AA48" i="117"/>
  <c r="AA47" i="117" s="1"/>
  <c r="AA46" i="117" s="1"/>
  <c r="Y48" i="117"/>
  <c r="W48" i="117"/>
  <c r="N48" i="117"/>
  <c r="BE48" i="117" s="1"/>
  <c r="BK81" i="116"/>
  <c r="BI81" i="116"/>
  <c r="BH81" i="116"/>
  <c r="BG81" i="116"/>
  <c r="BF81" i="116"/>
  <c r="AA81" i="116"/>
  <c r="Y81" i="116"/>
  <c r="W81" i="116"/>
  <c r="N81" i="116"/>
  <c r="BE81" i="116" s="1"/>
  <c r="BK80" i="116"/>
  <c r="BI80" i="116"/>
  <c r="BH80" i="116"/>
  <c r="BG80" i="116"/>
  <c r="BF80" i="116"/>
  <c r="AA80" i="116"/>
  <c r="Y80" i="116"/>
  <c r="W80" i="116"/>
  <c r="N80" i="116"/>
  <c r="BE80" i="116" s="1"/>
  <c r="BK79" i="116"/>
  <c r="BI79" i="116"/>
  <c r="BH79" i="116"/>
  <c r="BG79" i="116"/>
  <c r="BF79" i="116"/>
  <c r="AA79" i="116"/>
  <c r="Y79" i="116"/>
  <c r="W79" i="116"/>
  <c r="N79" i="116"/>
  <c r="BE79" i="116" s="1"/>
  <c r="BK78" i="116"/>
  <c r="BI78" i="116"/>
  <c r="BH78" i="116"/>
  <c r="BG78" i="116"/>
  <c r="BF78" i="116"/>
  <c r="AA78" i="116"/>
  <c r="Y78" i="116"/>
  <c r="W78" i="116"/>
  <c r="N78" i="116"/>
  <c r="BE78" i="116" s="1"/>
  <c r="BK76" i="116"/>
  <c r="BI76" i="116"/>
  <c r="BH76" i="116"/>
  <c r="BG76" i="116"/>
  <c r="BF76" i="116"/>
  <c r="AA76" i="116"/>
  <c r="Y76" i="116"/>
  <c r="W76" i="116"/>
  <c r="W74" i="116" s="1"/>
  <c r="N76" i="116"/>
  <c r="BE76" i="116" s="1"/>
  <c r="BK75" i="116"/>
  <c r="BI75" i="116"/>
  <c r="BH75" i="116"/>
  <c r="BG75" i="116"/>
  <c r="BF75" i="116"/>
  <c r="AA75" i="116"/>
  <c r="Y75" i="116"/>
  <c r="Y74" i="116" s="1"/>
  <c r="W75" i="116"/>
  <c r="N75" i="116"/>
  <c r="BE75" i="116" s="1"/>
  <c r="BK73" i="116"/>
  <c r="BK72" i="116" s="1"/>
  <c r="N72" i="116" s="1"/>
  <c r="N24" i="116" s="1"/>
  <c r="BI73" i="116"/>
  <c r="BH73" i="116"/>
  <c r="BG73" i="116"/>
  <c r="BF73" i="116"/>
  <c r="AA73" i="116"/>
  <c r="AA72" i="116" s="1"/>
  <c r="Y73" i="116"/>
  <c r="Y72" i="116" s="1"/>
  <c r="W73" i="116"/>
  <c r="W72" i="116" s="1"/>
  <c r="N73" i="116"/>
  <c r="BE73" i="116" s="1"/>
  <c r="BK71" i="116"/>
  <c r="BI71" i="116"/>
  <c r="BH71" i="116"/>
  <c r="BG71" i="116"/>
  <c r="BF71" i="116"/>
  <c r="AA71" i="116"/>
  <c r="Y71" i="116"/>
  <c r="W71" i="116"/>
  <c r="N71" i="116"/>
  <c r="BE71" i="116" s="1"/>
  <c r="BK70" i="116"/>
  <c r="BI70" i="116"/>
  <c r="BH70" i="116"/>
  <c r="BG70" i="116"/>
  <c r="BF70" i="116"/>
  <c r="AA70" i="116"/>
  <c r="Y70" i="116"/>
  <c r="W70" i="116"/>
  <c r="N70" i="116"/>
  <c r="BE70" i="116" s="1"/>
  <c r="BK69" i="116"/>
  <c r="BI69" i="116"/>
  <c r="BH69" i="116"/>
  <c r="BG69" i="116"/>
  <c r="BF69" i="116"/>
  <c r="AA69" i="116"/>
  <c r="Y69" i="116"/>
  <c r="Y66" i="116" s="1"/>
  <c r="W69" i="116"/>
  <c r="N69" i="116"/>
  <c r="BE69" i="116" s="1"/>
  <c r="BK68" i="116"/>
  <c r="BI68" i="116"/>
  <c r="BH68" i="116"/>
  <c r="BG68" i="116"/>
  <c r="BF68" i="116"/>
  <c r="AA68" i="116"/>
  <c r="Y68" i="116"/>
  <c r="W68" i="116"/>
  <c r="N68" i="116"/>
  <c r="BE68" i="116" s="1"/>
  <c r="BK67" i="116"/>
  <c r="BI67" i="116"/>
  <c r="BH67" i="116"/>
  <c r="BG67" i="116"/>
  <c r="BF67" i="116"/>
  <c r="AA67" i="116"/>
  <c r="Y67" i="116"/>
  <c r="W67" i="116"/>
  <c r="N67" i="116"/>
  <c r="BE67" i="116" s="1"/>
  <c r="BK65" i="116"/>
  <c r="BI65" i="116"/>
  <c r="BH65" i="116"/>
  <c r="BG65" i="116"/>
  <c r="BF65" i="116"/>
  <c r="AA65" i="116"/>
  <c r="Y65" i="116"/>
  <c r="W65" i="116"/>
  <c r="N65" i="116"/>
  <c r="BE65" i="116" s="1"/>
  <c r="BK63" i="116"/>
  <c r="BI63" i="116"/>
  <c r="BH63" i="116"/>
  <c r="BG63" i="116"/>
  <c r="BF63" i="116"/>
  <c r="AA63" i="116"/>
  <c r="Y63" i="116"/>
  <c r="W63" i="116"/>
  <c r="N63" i="116"/>
  <c r="BE63" i="116" s="1"/>
  <c r="BK61" i="116"/>
  <c r="BI61" i="116"/>
  <c r="BH61" i="116"/>
  <c r="BG61" i="116"/>
  <c r="BF61" i="116"/>
  <c r="AA61" i="116"/>
  <c r="Y61" i="116"/>
  <c r="W61" i="116"/>
  <c r="N61" i="116"/>
  <c r="BE61" i="116" s="1"/>
  <c r="BK59" i="116"/>
  <c r="BI59" i="116"/>
  <c r="BH59" i="116"/>
  <c r="BG59" i="116"/>
  <c r="BF59" i="116"/>
  <c r="AA59" i="116"/>
  <c r="Y59" i="116"/>
  <c r="W59" i="116"/>
  <c r="N59" i="116"/>
  <c r="BE59" i="116" s="1"/>
  <c r="BK57" i="116"/>
  <c r="BI57" i="116"/>
  <c r="BH57" i="116"/>
  <c r="BG57" i="116"/>
  <c r="BF57" i="116"/>
  <c r="AA57" i="116"/>
  <c r="Y57" i="116"/>
  <c r="W57" i="116"/>
  <c r="N57" i="116"/>
  <c r="BE57" i="116" s="1"/>
  <c r="BK56" i="116"/>
  <c r="BI56" i="116"/>
  <c r="BH56" i="116"/>
  <c r="BG56" i="116"/>
  <c r="BF56" i="116"/>
  <c r="AA56" i="116"/>
  <c r="Y56" i="116"/>
  <c r="W56" i="116"/>
  <c r="N56" i="116"/>
  <c r="BE56" i="116" s="1"/>
  <c r="BK55" i="116"/>
  <c r="BI55" i="116"/>
  <c r="BH55" i="116"/>
  <c r="BG55" i="116"/>
  <c r="BF55" i="116"/>
  <c r="AA55" i="116"/>
  <c r="Y55" i="116"/>
  <c r="W55" i="116"/>
  <c r="N55" i="116"/>
  <c r="BE55" i="116" s="1"/>
  <c r="BK54" i="116"/>
  <c r="BI54" i="116"/>
  <c r="BH54" i="116"/>
  <c r="BG54" i="116"/>
  <c r="BF54" i="116"/>
  <c r="AA54" i="116"/>
  <c r="Y54" i="116"/>
  <c r="W54" i="116"/>
  <c r="N54" i="116"/>
  <c r="BE54" i="116" s="1"/>
  <c r="BK53" i="116"/>
  <c r="BK52" i="116" s="1"/>
  <c r="N52" i="116" s="1"/>
  <c r="N21" i="116" s="1"/>
  <c r="BI53" i="116"/>
  <c r="BH53" i="116"/>
  <c r="BG53" i="116"/>
  <c r="BF53" i="116"/>
  <c r="AA53" i="116"/>
  <c r="Y53" i="116"/>
  <c r="W53" i="116"/>
  <c r="N53" i="116"/>
  <c r="BE53" i="116" s="1"/>
  <c r="BK50" i="116"/>
  <c r="BI50" i="116"/>
  <c r="BH50" i="116"/>
  <c r="BG50" i="116"/>
  <c r="BF50" i="116"/>
  <c r="AA50" i="116"/>
  <c r="Y50" i="116"/>
  <c r="W50" i="116"/>
  <c r="N50" i="116"/>
  <c r="BE50" i="116" s="1"/>
  <c r="BK49" i="116"/>
  <c r="BI49" i="116"/>
  <c r="BH49" i="116"/>
  <c r="BG49" i="116"/>
  <c r="BF49" i="116"/>
  <c r="AA49" i="116"/>
  <c r="Y49" i="116"/>
  <c r="W49" i="116"/>
  <c r="N49" i="116"/>
  <c r="BE49" i="116" s="1"/>
  <c r="BK48" i="116"/>
  <c r="BK47" i="116" s="1"/>
  <c r="BI48" i="116"/>
  <c r="BH48" i="116"/>
  <c r="BG48" i="116"/>
  <c r="BF48" i="116"/>
  <c r="AA48" i="116"/>
  <c r="Y48" i="116"/>
  <c r="W48" i="116"/>
  <c r="N48" i="116"/>
  <c r="BE48" i="116" s="1"/>
  <c r="BK549" i="115"/>
  <c r="BI549" i="115"/>
  <c r="BH549" i="115"/>
  <c r="BG549" i="115"/>
  <c r="BF549" i="115"/>
  <c r="AA549" i="115"/>
  <c r="Y549" i="115"/>
  <c r="W549" i="115"/>
  <c r="N549" i="115"/>
  <c r="BE549" i="115" s="1"/>
  <c r="BK545" i="115"/>
  <c r="BI545" i="115"/>
  <c r="BH545" i="115"/>
  <c r="BG545" i="115"/>
  <c r="BF545" i="115"/>
  <c r="AA545" i="115"/>
  <c r="AA544" i="115" s="1"/>
  <c r="AA543" i="115" s="1"/>
  <c r="Y545" i="115"/>
  <c r="Y544" i="115" s="1"/>
  <c r="Y543" i="115" s="1"/>
  <c r="W545" i="115"/>
  <c r="N545" i="115"/>
  <c r="BE545" i="115" s="1"/>
  <c r="BK542" i="115"/>
  <c r="BK541" i="115" s="1"/>
  <c r="N541" i="115" s="1"/>
  <c r="N25" i="115" s="1"/>
  <c r="BI542" i="115"/>
  <c r="BH542" i="115"/>
  <c r="BG542" i="115"/>
  <c r="BF542" i="115"/>
  <c r="AA542" i="115"/>
  <c r="Y542" i="115"/>
  <c r="Y541" i="115" s="1"/>
  <c r="W542" i="115"/>
  <c r="W541" i="115" s="1"/>
  <c r="N542" i="115"/>
  <c r="BE542" i="115" s="1"/>
  <c r="AA541" i="115"/>
  <c r="BK539" i="115"/>
  <c r="BI539" i="115"/>
  <c r="BH539" i="115"/>
  <c r="BG539" i="115"/>
  <c r="BF539" i="115"/>
  <c r="AA539" i="115"/>
  <c r="Y539" i="115"/>
  <c r="W539" i="115"/>
  <c r="N539" i="115"/>
  <c r="BE539" i="115" s="1"/>
  <c r="BK535" i="115"/>
  <c r="BI535" i="115"/>
  <c r="BH535" i="115"/>
  <c r="BG535" i="115"/>
  <c r="BF535" i="115"/>
  <c r="AA535" i="115"/>
  <c r="Y535" i="115"/>
  <c r="W535" i="115"/>
  <c r="N535" i="115"/>
  <c r="BE535" i="115" s="1"/>
  <c r="BK531" i="115"/>
  <c r="BI531" i="115"/>
  <c r="BH531" i="115"/>
  <c r="BG531" i="115"/>
  <c r="BF531" i="115"/>
  <c r="AA531" i="115"/>
  <c r="Y531" i="115"/>
  <c r="W531" i="115"/>
  <c r="N531" i="115"/>
  <c r="BE531" i="115" s="1"/>
  <c r="BK526" i="115"/>
  <c r="BI526" i="115"/>
  <c r="BH526" i="115"/>
  <c r="BG526" i="115"/>
  <c r="BF526" i="115"/>
  <c r="AA526" i="115"/>
  <c r="Y526" i="115"/>
  <c r="W526" i="115"/>
  <c r="N526" i="115"/>
  <c r="BE526" i="115" s="1"/>
  <c r="BK521" i="115"/>
  <c r="BI521" i="115"/>
  <c r="BH521" i="115"/>
  <c r="BG521" i="115"/>
  <c r="BF521" i="115"/>
  <c r="AA521" i="115"/>
  <c r="Y521" i="115"/>
  <c r="W521" i="115"/>
  <c r="N521" i="115"/>
  <c r="BE521" i="115" s="1"/>
  <c r="BK518" i="115"/>
  <c r="BI518" i="115"/>
  <c r="BH518" i="115"/>
  <c r="BG518" i="115"/>
  <c r="BF518" i="115"/>
  <c r="AA518" i="115"/>
  <c r="Y518" i="115"/>
  <c r="W518" i="115"/>
  <c r="N518" i="115"/>
  <c r="BE518" i="115" s="1"/>
  <c r="BK514" i="115"/>
  <c r="BI514" i="115"/>
  <c r="BH514" i="115"/>
  <c r="BG514" i="115"/>
  <c r="BF514" i="115"/>
  <c r="AA514" i="115"/>
  <c r="Y514" i="115"/>
  <c r="W514" i="115"/>
  <c r="N514" i="115"/>
  <c r="BE514" i="115" s="1"/>
  <c r="BK511" i="115"/>
  <c r="BI511" i="115"/>
  <c r="BH511" i="115"/>
  <c r="BG511" i="115"/>
  <c r="BF511" i="115"/>
  <c r="AA511" i="115"/>
  <c r="Y511" i="115"/>
  <c r="W511" i="115"/>
  <c r="N511" i="115"/>
  <c r="BE511" i="115" s="1"/>
  <c r="BK509" i="115"/>
  <c r="BI509" i="115"/>
  <c r="BH509" i="115"/>
  <c r="BG509" i="115"/>
  <c r="BF509" i="115"/>
  <c r="AA509" i="115"/>
  <c r="Y509" i="115"/>
  <c r="W509" i="115"/>
  <c r="N509" i="115"/>
  <c r="BE509" i="115" s="1"/>
  <c r="BK502" i="115"/>
  <c r="BI502" i="115"/>
  <c r="BH502" i="115"/>
  <c r="BG502" i="115"/>
  <c r="BF502" i="115"/>
  <c r="AA502" i="115"/>
  <c r="Y502" i="115"/>
  <c r="W502" i="115"/>
  <c r="N502" i="115"/>
  <c r="BE502" i="115" s="1"/>
  <c r="BK499" i="115"/>
  <c r="BI499" i="115"/>
  <c r="BH499" i="115"/>
  <c r="BG499" i="115"/>
  <c r="BF499" i="115"/>
  <c r="AA499" i="115"/>
  <c r="Y499" i="115"/>
  <c r="W499" i="115"/>
  <c r="N499" i="115"/>
  <c r="BE499" i="115" s="1"/>
  <c r="BK496" i="115"/>
  <c r="BI496" i="115"/>
  <c r="BH496" i="115"/>
  <c r="BG496" i="115"/>
  <c r="BF496" i="115"/>
  <c r="AA496" i="115"/>
  <c r="Y496" i="115"/>
  <c r="W496" i="115"/>
  <c r="N496" i="115"/>
  <c r="BE496" i="115" s="1"/>
  <c r="BK490" i="115"/>
  <c r="BI490" i="115"/>
  <c r="BH490" i="115"/>
  <c r="BG490" i="115"/>
  <c r="BF490" i="115"/>
  <c r="AA490" i="115"/>
  <c r="Y490" i="115"/>
  <c r="W490" i="115"/>
  <c r="N490" i="115"/>
  <c r="BE490" i="115" s="1"/>
  <c r="BK487" i="115"/>
  <c r="BI487" i="115"/>
  <c r="BH487" i="115"/>
  <c r="BG487" i="115"/>
  <c r="BF487" i="115"/>
  <c r="AA487" i="115"/>
  <c r="Y487" i="115"/>
  <c r="Y486" i="115" s="1"/>
  <c r="W487" i="115"/>
  <c r="W486" i="115" s="1"/>
  <c r="N487" i="115"/>
  <c r="BE487" i="115" s="1"/>
  <c r="BK484" i="115"/>
  <c r="BI484" i="115"/>
  <c r="BH484" i="115"/>
  <c r="BG484" i="115"/>
  <c r="BF484" i="115"/>
  <c r="AA484" i="115"/>
  <c r="Y484" i="115"/>
  <c r="W484" i="115"/>
  <c r="N484" i="115"/>
  <c r="BE484" i="115" s="1"/>
  <c r="BK482" i="115"/>
  <c r="BI482" i="115"/>
  <c r="BH482" i="115"/>
  <c r="BG482" i="115"/>
  <c r="BF482" i="115"/>
  <c r="AA482" i="115"/>
  <c r="Y482" i="115"/>
  <c r="W482" i="115"/>
  <c r="N482" i="115"/>
  <c r="BE482" i="115" s="1"/>
  <c r="BK480" i="115"/>
  <c r="BI480" i="115"/>
  <c r="BH480" i="115"/>
  <c r="BG480" i="115"/>
  <c r="BF480" i="115"/>
  <c r="AA480" i="115"/>
  <c r="Y480" i="115"/>
  <c r="W480" i="115"/>
  <c r="N480" i="115"/>
  <c r="BE480" i="115" s="1"/>
  <c r="BK478" i="115"/>
  <c r="BI478" i="115"/>
  <c r="BH478" i="115"/>
  <c r="BG478" i="115"/>
  <c r="BF478" i="115"/>
  <c r="AA478" i="115"/>
  <c r="Y478" i="115"/>
  <c r="W478" i="115"/>
  <c r="N478" i="115"/>
  <c r="BE478" i="115" s="1"/>
  <c r="BK473" i="115"/>
  <c r="BI473" i="115"/>
  <c r="BH473" i="115"/>
  <c r="BG473" i="115"/>
  <c r="BF473" i="115"/>
  <c r="AA473" i="115"/>
  <c r="Y473" i="115"/>
  <c r="W473" i="115"/>
  <c r="N473" i="115"/>
  <c r="BE473" i="115" s="1"/>
  <c r="BK471" i="115"/>
  <c r="BI471" i="115"/>
  <c r="BH471" i="115"/>
  <c r="BG471" i="115"/>
  <c r="BF471" i="115"/>
  <c r="AA471" i="115"/>
  <c r="Y471" i="115"/>
  <c r="W471" i="115"/>
  <c r="N471" i="115"/>
  <c r="BE471" i="115" s="1"/>
  <c r="BK467" i="115"/>
  <c r="BI467" i="115"/>
  <c r="BH467" i="115"/>
  <c r="BG467" i="115"/>
  <c r="BF467" i="115"/>
  <c r="AA467" i="115"/>
  <c r="Y467" i="115"/>
  <c r="W467" i="115"/>
  <c r="N467" i="115"/>
  <c r="BE467" i="115" s="1"/>
  <c r="BK465" i="115"/>
  <c r="BI465" i="115"/>
  <c r="BH465" i="115"/>
  <c r="BG465" i="115"/>
  <c r="BF465" i="115"/>
  <c r="AA465" i="115"/>
  <c r="Y465" i="115"/>
  <c r="W465" i="115"/>
  <c r="N465" i="115"/>
  <c r="BE465" i="115" s="1"/>
  <c r="BK456" i="115"/>
  <c r="BI456" i="115"/>
  <c r="BH456" i="115"/>
  <c r="BG456" i="115"/>
  <c r="BF456" i="115"/>
  <c r="AA456" i="115"/>
  <c r="Y456" i="115"/>
  <c r="W456" i="115"/>
  <c r="N456" i="115"/>
  <c r="BE456" i="115" s="1"/>
  <c r="BK450" i="115"/>
  <c r="BI450" i="115"/>
  <c r="BH450" i="115"/>
  <c r="BG450" i="115"/>
  <c r="BF450" i="115"/>
  <c r="AA450" i="115"/>
  <c r="Y450" i="115"/>
  <c r="W450" i="115"/>
  <c r="N450" i="115"/>
  <c r="BE450" i="115" s="1"/>
  <c r="BK442" i="115"/>
  <c r="BI442" i="115"/>
  <c r="BH442" i="115"/>
  <c r="BG442" i="115"/>
  <c r="BF442" i="115"/>
  <c r="AA442" i="115"/>
  <c r="Y442" i="115"/>
  <c r="W442" i="115"/>
  <c r="N442" i="115"/>
  <c r="BE442" i="115" s="1"/>
  <c r="BK440" i="115"/>
  <c r="BI440" i="115"/>
  <c r="BH440" i="115"/>
  <c r="BG440" i="115"/>
  <c r="BF440" i="115"/>
  <c r="AA440" i="115"/>
  <c r="Y440" i="115"/>
  <c r="W440" i="115"/>
  <c r="N440" i="115"/>
  <c r="BE440" i="115" s="1"/>
  <c r="BK434" i="115"/>
  <c r="BI434" i="115"/>
  <c r="BH434" i="115"/>
  <c r="BG434" i="115"/>
  <c r="BF434" i="115"/>
  <c r="AA434" i="115"/>
  <c r="Y434" i="115"/>
  <c r="W434" i="115"/>
  <c r="N434" i="115"/>
  <c r="BE434" i="115" s="1"/>
  <c r="BK428" i="115"/>
  <c r="BI428" i="115"/>
  <c r="BH428" i="115"/>
  <c r="BG428" i="115"/>
  <c r="BF428" i="115"/>
  <c r="AA428" i="115"/>
  <c r="Y428" i="115"/>
  <c r="W428" i="115"/>
  <c r="N428" i="115"/>
  <c r="BE428" i="115" s="1"/>
  <c r="BK419" i="115"/>
  <c r="BI419" i="115"/>
  <c r="BH419" i="115"/>
  <c r="BG419" i="115"/>
  <c r="BF419" i="115"/>
  <c r="AA419" i="115"/>
  <c r="Y419" i="115"/>
  <c r="W419" i="115"/>
  <c r="N419" i="115"/>
  <c r="BE419" i="115" s="1"/>
  <c r="BK415" i="115"/>
  <c r="BI415" i="115"/>
  <c r="BH415" i="115"/>
  <c r="BG415" i="115"/>
  <c r="BF415" i="115"/>
  <c r="AA415" i="115"/>
  <c r="Y415" i="115"/>
  <c r="W415" i="115"/>
  <c r="N415" i="115"/>
  <c r="BE415" i="115" s="1"/>
  <c r="BK412" i="115"/>
  <c r="BI412" i="115"/>
  <c r="BH412" i="115"/>
  <c r="BG412" i="115"/>
  <c r="BF412" i="115"/>
  <c r="AA412" i="115"/>
  <c r="Y412" i="115"/>
  <c r="W412" i="115"/>
  <c r="N412" i="115"/>
  <c r="BE412" i="115" s="1"/>
  <c r="BK406" i="115"/>
  <c r="BI406" i="115"/>
  <c r="BH406" i="115"/>
  <c r="BG406" i="115"/>
  <c r="BF406" i="115"/>
  <c r="AA406" i="115"/>
  <c r="Y406" i="115"/>
  <c r="W406" i="115"/>
  <c r="N406" i="115"/>
  <c r="BE406" i="115" s="1"/>
  <c r="BK403" i="115"/>
  <c r="BI403" i="115"/>
  <c r="BH403" i="115"/>
  <c r="BG403" i="115"/>
  <c r="BF403" i="115"/>
  <c r="AA403" i="115"/>
  <c r="Y403" i="115"/>
  <c r="W403" i="115"/>
  <c r="N403" i="115"/>
  <c r="BE403" i="115" s="1"/>
  <c r="BK396" i="115"/>
  <c r="BI396" i="115"/>
  <c r="BH396" i="115"/>
  <c r="BG396" i="115"/>
  <c r="BF396" i="115"/>
  <c r="AA396" i="115"/>
  <c r="Y396" i="115"/>
  <c r="W396" i="115"/>
  <c r="N396" i="115"/>
  <c r="BE396" i="115" s="1"/>
  <c r="BK394" i="115"/>
  <c r="BI394" i="115"/>
  <c r="BH394" i="115"/>
  <c r="BG394" i="115"/>
  <c r="BF394" i="115"/>
  <c r="AA394" i="115"/>
  <c r="Y394" i="115"/>
  <c r="W394" i="115"/>
  <c r="N394" i="115"/>
  <c r="BE394" i="115" s="1"/>
  <c r="BK387" i="115"/>
  <c r="BI387" i="115"/>
  <c r="BH387" i="115"/>
  <c r="BG387" i="115"/>
  <c r="BF387" i="115"/>
  <c r="AA387" i="115"/>
  <c r="Y387" i="115"/>
  <c r="W387" i="115"/>
  <c r="N387" i="115"/>
  <c r="BE387" i="115" s="1"/>
  <c r="BK385" i="115"/>
  <c r="BI385" i="115"/>
  <c r="BH385" i="115"/>
  <c r="BG385" i="115"/>
  <c r="BF385" i="115"/>
  <c r="AA385" i="115"/>
  <c r="Y385" i="115"/>
  <c r="W385" i="115"/>
  <c r="N385" i="115"/>
  <c r="BE385" i="115" s="1"/>
  <c r="BK381" i="115"/>
  <c r="BI381" i="115"/>
  <c r="BH381" i="115"/>
  <c r="BG381" i="115"/>
  <c r="BF381" i="115"/>
  <c r="BE381" i="115"/>
  <c r="AA381" i="115"/>
  <c r="Y381" i="115"/>
  <c r="W381" i="115"/>
  <c r="N381" i="115"/>
  <c r="BK379" i="115"/>
  <c r="BI379" i="115"/>
  <c r="BH379" i="115"/>
  <c r="BG379" i="115"/>
  <c r="BF379" i="115"/>
  <c r="AA379" i="115"/>
  <c r="Y379" i="115"/>
  <c r="W379" i="115"/>
  <c r="N379" i="115"/>
  <c r="BE379" i="115" s="1"/>
  <c r="BK372" i="115"/>
  <c r="BI372" i="115"/>
  <c r="BH372" i="115"/>
  <c r="BG372" i="115"/>
  <c r="BF372" i="115"/>
  <c r="AA372" i="115"/>
  <c r="Y372" i="115"/>
  <c r="W372" i="115"/>
  <c r="N372" i="115"/>
  <c r="BE372" i="115" s="1"/>
  <c r="BK369" i="115"/>
  <c r="BI369" i="115"/>
  <c r="BH369" i="115"/>
  <c r="BG369" i="115"/>
  <c r="BF369" i="115"/>
  <c r="AA369" i="115"/>
  <c r="Y369" i="115"/>
  <c r="W369" i="115"/>
  <c r="N369" i="115"/>
  <c r="BE369" i="115" s="1"/>
  <c r="BK366" i="115"/>
  <c r="BI366" i="115"/>
  <c r="BH366" i="115"/>
  <c r="BG366" i="115"/>
  <c r="BF366" i="115"/>
  <c r="AA366" i="115"/>
  <c r="Y366" i="115"/>
  <c r="W366" i="115"/>
  <c r="N366" i="115"/>
  <c r="BE366" i="115" s="1"/>
  <c r="BK363" i="115"/>
  <c r="BI363" i="115"/>
  <c r="BH363" i="115"/>
  <c r="BG363" i="115"/>
  <c r="BF363" i="115"/>
  <c r="AA363" i="115"/>
  <c r="Y363" i="115"/>
  <c r="W363" i="115"/>
  <c r="N363" i="115"/>
  <c r="BE363" i="115" s="1"/>
  <c r="BK356" i="115"/>
  <c r="BI356" i="115"/>
  <c r="BH356" i="115"/>
  <c r="BG356" i="115"/>
  <c r="BF356" i="115"/>
  <c r="AA356" i="115"/>
  <c r="Y356" i="115"/>
  <c r="W356" i="115"/>
  <c r="N356" i="115"/>
  <c r="BE356" i="115" s="1"/>
  <c r="BK349" i="115"/>
  <c r="BI349" i="115"/>
  <c r="BH349" i="115"/>
  <c r="BG349" i="115"/>
  <c r="BF349" i="115"/>
  <c r="BE349" i="115"/>
  <c r="AA349" i="115"/>
  <c r="Y349" i="115"/>
  <c r="W349" i="115"/>
  <c r="N349" i="115"/>
  <c r="BK343" i="115"/>
  <c r="BI343" i="115"/>
  <c r="BH343" i="115"/>
  <c r="BG343" i="115"/>
  <c r="BF343" i="115"/>
  <c r="AA343" i="115"/>
  <c r="Y343" i="115"/>
  <c r="W343" i="115"/>
  <c r="N343" i="115"/>
  <c r="BE343" i="115" s="1"/>
  <c r="BK337" i="115"/>
  <c r="BI337" i="115"/>
  <c r="BH337" i="115"/>
  <c r="BG337" i="115"/>
  <c r="BF337" i="115"/>
  <c r="AA337" i="115"/>
  <c r="Y337" i="115"/>
  <c r="W337" i="115"/>
  <c r="N337" i="115"/>
  <c r="BE337" i="115" s="1"/>
  <c r="BK330" i="115"/>
  <c r="BI330" i="115"/>
  <c r="BH330" i="115"/>
  <c r="BG330" i="115"/>
  <c r="BF330" i="115"/>
  <c r="AA330" i="115"/>
  <c r="Y330" i="115"/>
  <c r="W330" i="115"/>
  <c r="N330" i="115"/>
  <c r="BE330" i="115" s="1"/>
  <c r="BK324" i="115"/>
  <c r="BI324" i="115"/>
  <c r="BH324" i="115"/>
  <c r="BG324" i="115"/>
  <c r="BF324" i="115"/>
  <c r="AA324" i="115"/>
  <c r="Y324" i="115"/>
  <c r="W324" i="115"/>
  <c r="N324" i="115"/>
  <c r="BE324" i="115" s="1"/>
  <c r="BK318" i="115"/>
  <c r="BI318" i="115"/>
  <c r="BH318" i="115"/>
  <c r="BG318" i="115"/>
  <c r="BF318" i="115"/>
  <c r="AA318" i="115"/>
  <c r="Y318" i="115"/>
  <c r="W318" i="115"/>
  <c r="N318" i="115"/>
  <c r="BE318" i="115" s="1"/>
  <c r="BK312" i="115"/>
  <c r="BI312" i="115"/>
  <c r="BH312" i="115"/>
  <c r="BG312" i="115"/>
  <c r="BF312" i="115"/>
  <c r="AA312" i="115"/>
  <c r="Y312" i="115"/>
  <c r="W312" i="115"/>
  <c r="N312" i="115"/>
  <c r="BE312" i="115" s="1"/>
  <c r="BK304" i="115"/>
  <c r="BI304" i="115"/>
  <c r="BH304" i="115"/>
  <c r="BG304" i="115"/>
  <c r="BF304" i="115"/>
  <c r="AA304" i="115"/>
  <c r="Y304" i="115"/>
  <c r="W304" i="115"/>
  <c r="N304" i="115"/>
  <c r="BE304" i="115" s="1"/>
  <c r="BK298" i="115"/>
  <c r="BI298" i="115"/>
  <c r="BH298" i="115"/>
  <c r="BG298" i="115"/>
  <c r="BF298" i="115"/>
  <c r="AA298" i="115"/>
  <c r="Y298" i="115"/>
  <c r="W298" i="115"/>
  <c r="N298" i="115"/>
  <c r="BE298" i="115" s="1"/>
  <c r="BK296" i="115"/>
  <c r="BI296" i="115"/>
  <c r="BH296" i="115"/>
  <c r="BG296" i="115"/>
  <c r="BF296" i="115"/>
  <c r="AA296" i="115"/>
  <c r="Y296" i="115"/>
  <c r="W296" i="115"/>
  <c r="N296" i="115"/>
  <c r="BE296" i="115" s="1"/>
  <c r="BK294" i="115"/>
  <c r="BI294" i="115"/>
  <c r="BH294" i="115"/>
  <c r="BG294" i="115"/>
  <c r="BF294" i="115"/>
  <c r="AA294" i="115"/>
  <c r="Y294" i="115"/>
  <c r="W294" i="115"/>
  <c r="N294" i="115"/>
  <c r="BE294" i="115" s="1"/>
  <c r="BK274" i="115"/>
  <c r="BK273" i="115" s="1"/>
  <c r="N273" i="115" s="1"/>
  <c r="N20" i="115" s="1"/>
  <c r="BI274" i="115"/>
  <c r="BH274" i="115"/>
  <c r="BG274" i="115"/>
  <c r="BF274" i="115"/>
  <c r="AA274" i="115"/>
  <c r="AA273" i="115" s="1"/>
  <c r="Y274" i="115"/>
  <c r="W274" i="115"/>
  <c r="W273" i="115" s="1"/>
  <c r="N274" i="115"/>
  <c r="BE274" i="115" s="1"/>
  <c r="Y273" i="115"/>
  <c r="BK271" i="115"/>
  <c r="BI271" i="115"/>
  <c r="BH271" i="115"/>
  <c r="BG271" i="115"/>
  <c r="BF271" i="115"/>
  <c r="AA271" i="115"/>
  <c r="Y271" i="115"/>
  <c r="W271" i="115"/>
  <c r="N271" i="115"/>
  <c r="BE271" i="115" s="1"/>
  <c r="BK265" i="115"/>
  <c r="BI265" i="115"/>
  <c r="BH265" i="115"/>
  <c r="BG265" i="115"/>
  <c r="BF265" i="115"/>
  <c r="AA265" i="115"/>
  <c r="AA264" i="115" s="1"/>
  <c r="Y265" i="115"/>
  <c r="W265" i="115"/>
  <c r="W264" i="115" s="1"/>
  <c r="N265" i="115"/>
  <c r="BE265" i="115" s="1"/>
  <c r="BK259" i="115"/>
  <c r="BI259" i="115"/>
  <c r="BH259" i="115"/>
  <c r="BG259" i="115"/>
  <c r="BF259" i="115"/>
  <c r="AA259" i="115"/>
  <c r="Y259" i="115"/>
  <c r="W259" i="115"/>
  <c r="N259" i="115"/>
  <c r="BE259" i="115" s="1"/>
  <c r="BK257" i="115"/>
  <c r="BI257" i="115"/>
  <c r="BH257" i="115"/>
  <c r="BG257" i="115"/>
  <c r="BF257" i="115"/>
  <c r="AA257" i="115"/>
  <c r="Y257" i="115"/>
  <c r="W257" i="115"/>
  <c r="N257" i="115"/>
  <c r="BE257" i="115" s="1"/>
  <c r="BK251" i="115"/>
  <c r="BI251" i="115"/>
  <c r="BH251" i="115"/>
  <c r="BG251" i="115"/>
  <c r="BF251" i="115"/>
  <c r="AA251" i="115"/>
  <c r="Y251" i="115"/>
  <c r="W251" i="115"/>
  <c r="N251" i="115"/>
  <c r="BE251" i="115" s="1"/>
  <c r="BK245" i="115"/>
  <c r="BI245" i="115"/>
  <c r="BH245" i="115"/>
  <c r="BG245" i="115"/>
  <c r="BF245" i="115"/>
  <c r="AA245" i="115"/>
  <c r="Y245" i="115"/>
  <c r="W245" i="115"/>
  <c r="N245" i="115"/>
  <c r="BE245" i="115" s="1"/>
  <c r="BK243" i="115"/>
  <c r="BI243" i="115"/>
  <c r="BH243" i="115"/>
  <c r="BG243" i="115"/>
  <c r="BF243" i="115"/>
  <c r="AA243" i="115"/>
  <c r="Y243" i="115"/>
  <c r="W243" i="115"/>
  <c r="N243" i="115"/>
  <c r="BE243" i="115" s="1"/>
  <c r="BK214" i="115"/>
  <c r="BI214" i="115"/>
  <c r="BH214" i="115"/>
  <c r="BG214" i="115"/>
  <c r="BF214" i="115"/>
  <c r="AA214" i="115"/>
  <c r="Y214" i="115"/>
  <c r="W214" i="115"/>
  <c r="N214" i="115"/>
  <c r="BE214" i="115" s="1"/>
  <c r="BK184" i="115"/>
  <c r="BI184" i="115"/>
  <c r="BH184" i="115"/>
  <c r="BG184" i="115"/>
  <c r="BF184" i="115"/>
  <c r="AA184" i="115"/>
  <c r="Y184" i="115"/>
  <c r="W184" i="115"/>
  <c r="N184" i="115"/>
  <c r="BE184" i="115" s="1"/>
  <c r="BK173" i="115"/>
  <c r="BI173" i="115"/>
  <c r="BH173" i="115"/>
  <c r="BG173" i="115"/>
  <c r="BF173" i="115"/>
  <c r="AA173" i="115"/>
  <c r="Y173" i="115"/>
  <c r="W173" i="115"/>
  <c r="N173" i="115"/>
  <c r="BE173" i="115" s="1"/>
  <c r="BK171" i="115"/>
  <c r="BI171" i="115"/>
  <c r="BH171" i="115"/>
  <c r="BG171" i="115"/>
  <c r="BF171" i="115"/>
  <c r="AA171" i="115"/>
  <c r="Y171" i="115"/>
  <c r="W171" i="115"/>
  <c r="N171" i="115"/>
  <c r="BE171" i="115" s="1"/>
  <c r="BK169" i="115"/>
  <c r="BI169" i="115"/>
  <c r="BH169" i="115"/>
  <c r="BG169" i="115"/>
  <c r="BF169" i="115"/>
  <c r="AA169" i="115"/>
  <c r="Y169" i="115"/>
  <c r="W169" i="115"/>
  <c r="N169" i="115"/>
  <c r="BE169" i="115" s="1"/>
  <c r="BK167" i="115"/>
  <c r="BI167" i="115"/>
  <c r="BH167" i="115"/>
  <c r="BG167" i="115"/>
  <c r="BF167" i="115"/>
  <c r="AA167" i="115"/>
  <c r="Y167" i="115"/>
  <c r="W167" i="115"/>
  <c r="N167" i="115"/>
  <c r="BE167" i="115" s="1"/>
  <c r="BK163" i="115"/>
  <c r="BI163" i="115"/>
  <c r="BH163" i="115"/>
  <c r="BG163" i="115"/>
  <c r="BF163" i="115"/>
  <c r="BE163" i="115"/>
  <c r="AA163" i="115"/>
  <c r="Y163" i="115"/>
  <c r="W163" i="115"/>
  <c r="N163" i="115"/>
  <c r="BK161" i="115"/>
  <c r="BI161" i="115"/>
  <c r="BH161" i="115"/>
  <c r="BG161" i="115"/>
  <c r="BF161" i="115"/>
  <c r="AA161" i="115"/>
  <c r="Y161" i="115"/>
  <c r="W161" i="115"/>
  <c r="N161" i="115"/>
  <c r="BE161" i="115" s="1"/>
  <c r="BK141" i="115"/>
  <c r="BI141" i="115"/>
  <c r="BH141" i="115"/>
  <c r="BG141" i="115"/>
  <c r="BF141" i="115"/>
  <c r="AA141" i="115"/>
  <c r="Y141" i="115"/>
  <c r="W141" i="115"/>
  <c r="N141" i="115"/>
  <c r="BE141" i="115" s="1"/>
  <c r="BK137" i="115"/>
  <c r="BI137" i="115"/>
  <c r="BH137" i="115"/>
  <c r="BG137" i="115"/>
  <c r="BF137" i="115"/>
  <c r="AA137" i="115"/>
  <c r="Y137" i="115"/>
  <c r="W137" i="115"/>
  <c r="N137" i="115"/>
  <c r="BE137" i="115" s="1"/>
  <c r="BK135" i="115"/>
  <c r="BI135" i="115"/>
  <c r="BH135" i="115"/>
  <c r="BG135" i="115"/>
  <c r="BF135" i="115"/>
  <c r="AA135" i="115"/>
  <c r="Y135" i="115"/>
  <c r="W135" i="115"/>
  <c r="N135" i="115"/>
  <c r="BE135" i="115" s="1"/>
  <c r="BK133" i="115"/>
  <c r="BI133" i="115"/>
  <c r="BH133" i="115"/>
  <c r="BG133" i="115"/>
  <c r="BF133" i="115"/>
  <c r="AA133" i="115"/>
  <c r="Y133" i="115"/>
  <c r="W133" i="115"/>
  <c r="N133" i="115"/>
  <c r="BE133" i="115" s="1"/>
  <c r="BK131" i="115"/>
  <c r="BI131" i="115"/>
  <c r="BH131" i="115"/>
  <c r="BG131" i="115"/>
  <c r="BF131" i="115"/>
  <c r="AA131" i="115"/>
  <c r="Y131" i="115"/>
  <c r="W131" i="115"/>
  <c r="N131" i="115"/>
  <c r="BE131" i="115" s="1"/>
  <c r="BK129" i="115"/>
  <c r="BI129" i="115"/>
  <c r="BH129" i="115"/>
  <c r="BG129" i="115"/>
  <c r="BF129" i="115"/>
  <c r="AA129" i="115"/>
  <c r="Y129" i="115"/>
  <c r="W129" i="115"/>
  <c r="N129" i="115"/>
  <c r="BE129" i="115" s="1"/>
  <c r="BK127" i="115"/>
  <c r="BI127" i="115"/>
  <c r="BH127" i="115"/>
  <c r="BG127" i="115"/>
  <c r="BF127" i="115"/>
  <c r="AA127" i="115"/>
  <c r="Y127" i="115"/>
  <c r="W127" i="115"/>
  <c r="N127" i="115"/>
  <c r="BE127" i="115" s="1"/>
  <c r="BK125" i="115"/>
  <c r="BI125" i="115"/>
  <c r="BH125" i="115"/>
  <c r="BG125" i="115"/>
  <c r="BF125" i="115"/>
  <c r="AA125" i="115"/>
  <c r="Y125" i="115"/>
  <c r="W125" i="115"/>
  <c r="N125" i="115"/>
  <c r="BE125" i="115" s="1"/>
  <c r="BK106" i="115"/>
  <c r="BI106" i="115"/>
  <c r="BH106" i="115"/>
  <c r="BG106" i="115"/>
  <c r="BF106" i="115"/>
  <c r="AA106" i="115"/>
  <c r="Y106" i="115"/>
  <c r="W106" i="115"/>
  <c r="N106" i="115"/>
  <c r="BE106" i="115" s="1"/>
  <c r="BK99" i="115"/>
  <c r="BI99" i="115"/>
  <c r="BH99" i="115"/>
  <c r="BG99" i="115"/>
  <c r="BF99" i="115"/>
  <c r="AA99" i="115"/>
  <c r="Y99" i="115"/>
  <c r="W99" i="115"/>
  <c r="N99" i="115"/>
  <c r="BE99" i="115" s="1"/>
  <c r="BK74" i="115"/>
  <c r="BI74" i="115"/>
  <c r="BH74" i="115"/>
  <c r="BG74" i="115"/>
  <c r="BF74" i="115"/>
  <c r="AA74" i="115"/>
  <c r="Y74" i="115"/>
  <c r="W74" i="115"/>
  <c r="N74" i="115"/>
  <c r="BE74" i="115" s="1"/>
  <c r="BK68" i="115"/>
  <c r="BI68" i="115"/>
  <c r="BH68" i="115"/>
  <c r="BG68" i="115"/>
  <c r="BF68" i="115"/>
  <c r="AA68" i="115"/>
  <c r="Y68" i="115"/>
  <c r="W68" i="115"/>
  <c r="N68" i="115"/>
  <c r="BE68" i="115" s="1"/>
  <c r="BK62" i="115"/>
  <c r="BI62" i="115"/>
  <c r="BH62" i="115"/>
  <c r="BG62" i="115"/>
  <c r="BF62" i="115"/>
  <c r="AA62" i="115"/>
  <c r="Y62" i="115"/>
  <c r="W62" i="115"/>
  <c r="N62" i="115"/>
  <c r="BE62" i="115" s="1"/>
  <c r="BK60" i="115"/>
  <c r="BI60" i="115"/>
  <c r="BH60" i="115"/>
  <c r="BG60" i="115"/>
  <c r="BF60" i="115"/>
  <c r="BE60" i="115"/>
  <c r="AA60" i="115"/>
  <c r="Y60" i="115"/>
  <c r="W60" i="115"/>
  <c r="N60" i="115"/>
  <c r="BK58" i="115"/>
  <c r="BI58" i="115"/>
  <c r="BH58" i="115"/>
  <c r="BG58" i="115"/>
  <c r="BF58" i="115"/>
  <c r="AA58" i="115"/>
  <c r="Y58" i="115"/>
  <c r="W58" i="115"/>
  <c r="N58" i="115"/>
  <c r="BE58" i="115" s="1"/>
  <c r="BK56" i="115"/>
  <c r="BI56" i="115"/>
  <c r="BH56" i="115"/>
  <c r="BG56" i="115"/>
  <c r="BF56" i="115"/>
  <c r="AA56" i="115"/>
  <c r="Y56" i="115"/>
  <c r="W56" i="115"/>
  <c r="N56" i="115"/>
  <c r="BE56" i="115" s="1"/>
  <c r="BK48" i="115"/>
  <c r="BI48" i="115"/>
  <c r="BH48" i="115"/>
  <c r="BG48" i="115"/>
  <c r="BF48" i="115"/>
  <c r="AA48" i="115"/>
  <c r="Y48" i="115"/>
  <c r="W48" i="115"/>
  <c r="N48" i="115"/>
  <c r="BE48" i="115" s="1"/>
  <c r="BK74" i="117" l="1"/>
  <c r="N74" i="117" s="1"/>
  <c r="N25" i="117" s="1"/>
  <c r="BK74" i="116"/>
  <c r="N74" i="116" s="1"/>
  <c r="N25" i="116" s="1"/>
  <c r="M1003" i="119"/>
  <c r="C30" i="120" s="1"/>
  <c r="M1032" i="119"/>
  <c r="C31" i="120" s="1"/>
  <c r="M994" i="119"/>
  <c r="C28" i="120" s="1"/>
  <c r="BK871" i="121"/>
  <c r="N871" i="121" s="1"/>
  <c r="N34" i="121" s="1"/>
  <c r="BK47" i="115"/>
  <c r="N47" i="115" s="1"/>
  <c r="N18" i="115" s="1"/>
  <c r="BK49" i="118"/>
  <c r="BK48" i="118" s="1"/>
  <c r="N48" i="118" s="1"/>
  <c r="N18" i="118" s="1"/>
  <c r="BK77" i="116"/>
  <c r="N77" i="116" s="1"/>
  <c r="N26" i="116" s="1"/>
  <c r="Y66" i="117"/>
  <c r="Y51" i="117" s="1"/>
  <c r="Y45" i="117" s="1"/>
  <c r="BK77" i="117"/>
  <c r="N77" i="117" s="1"/>
  <c r="N26" i="117" s="1"/>
  <c r="M585" i="119"/>
  <c r="C18" i="120" s="1"/>
  <c r="BK922" i="121"/>
  <c r="N922" i="121" s="1"/>
  <c r="N37" i="121" s="1"/>
  <c r="Y871" i="121"/>
  <c r="AA67" i="121"/>
  <c r="W495" i="115"/>
  <c r="AA47" i="116"/>
  <c r="AA46" i="116" s="1"/>
  <c r="AA74" i="116"/>
  <c r="AA74" i="117"/>
  <c r="Y49" i="118"/>
  <c r="Y48" i="118" s="1"/>
  <c r="AA71" i="118"/>
  <c r="Y78" i="118"/>
  <c r="Y93" i="118"/>
  <c r="BK97" i="118"/>
  <c r="N97" i="118" s="1"/>
  <c r="N27" i="118" s="1"/>
  <c r="M1233" i="119"/>
  <c r="C43" i="120" s="1"/>
  <c r="W940" i="121"/>
  <c r="Y391" i="121"/>
  <c r="Y405" i="115"/>
  <c r="AA879" i="121"/>
  <c r="W339" i="121"/>
  <c r="AA405" i="115"/>
  <c r="AA78" i="118"/>
  <c r="W47" i="116"/>
  <c r="W46" i="116" s="1"/>
  <c r="BK47" i="117"/>
  <c r="N47" i="117" s="1"/>
  <c r="N19" i="117" s="1"/>
  <c r="W71" i="118"/>
  <c r="BK71" i="118"/>
  <c r="N71" i="118" s="1"/>
  <c r="N23" i="118" s="1"/>
  <c r="AA97" i="118"/>
  <c r="AA901" i="121"/>
  <c r="AA801" i="121" s="1"/>
  <c r="AA49" i="118"/>
  <c r="AA48" i="118" s="1"/>
  <c r="Y264" i="115"/>
  <c r="BK486" i="115"/>
  <c r="N486" i="115" s="1"/>
  <c r="N23" i="115" s="1"/>
  <c r="Y47" i="116"/>
  <c r="Y46" i="116" s="1"/>
  <c r="AA66" i="116"/>
  <c r="W47" i="117"/>
  <c r="W46" i="117" s="1"/>
  <c r="M1162" i="119"/>
  <c r="C37" i="120" s="1"/>
  <c r="BK1167" i="121"/>
  <c r="N1167" i="121" s="1"/>
  <c r="N43" i="121" s="1"/>
  <c r="Y901" i="121"/>
  <c r="W767" i="121"/>
  <c r="W439" i="121"/>
  <c r="AA1068" i="121"/>
  <c r="W983" i="121"/>
  <c r="Y562" i="121"/>
  <c r="AA391" i="121"/>
  <c r="Y193" i="121"/>
  <c r="AA922" i="121"/>
  <c r="AA802" i="121"/>
  <c r="Y767" i="121"/>
  <c r="W314" i="121"/>
  <c r="W1167" i="121"/>
  <c r="BK1136" i="121"/>
  <c r="N1136" i="121" s="1"/>
  <c r="N42" i="121" s="1"/>
  <c r="BK1105" i="121"/>
  <c r="N1105" i="121" s="1"/>
  <c r="N41" i="121" s="1"/>
  <c r="BK940" i="121"/>
  <c r="N940" i="121" s="1"/>
  <c r="N38" i="121" s="1"/>
  <c r="Y940" i="121"/>
  <c r="W871" i="121"/>
  <c r="AA767" i="121"/>
  <c r="W256" i="121"/>
  <c r="W66" i="121" s="1"/>
  <c r="AA256" i="121"/>
  <c r="Y67" i="121"/>
  <c r="Y66" i="121" s="1"/>
  <c r="W1068" i="121"/>
  <c r="W802" i="121"/>
  <c r="AA562" i="121"/>
  <c r="BK847" i="121"/>
  <c r="N847" i="121" s="1"/>
  <c r="N33" i="121" s="1"/>
  <c r="BK767" i="121"/>
  <c r="N767" i="121" s="1"/>
  <c r="N30" i="121" s="1"/>
  <c r="Y1136" i="121"/>
  <c r="AA940" i="121"/>
  <c r="BK983" i="121"/>
  <c r="N983" i="121" s="1"/>
  <c r="N39" i="121" s="1"/>
  <c r="BK193" i="121"/>
  <c r="N193" i="121" s="1"/>
  <c r="N21" i="121" s="1"/>
  <c r="Y983" i="121"/>
  <c r="Y802" i="121"/>
  <c r="W562" i="121"/>
  <c r="AA983" i="121"/>
  <c r="W922" i="121"/>
  <c r="BK879" i="121"/>
  <c r="N879" i="121" s="1"/>
  <c r="N35" i="121" s="1"/>
  <c r="BK256" i="121"/>
  <c r="N256" i="121" s="1"/>
  <c r="N22" i="121" s="1"/>
  <c r="AA193" i="121"/>
  <c r="Y1167" i="121"/>
  <c r="AA1167" i="121"/>
  <c r="W1136" i="121"/>
  <c r="AA1136" i="121"/>
  <c r="W1105" i="121"/>
  <c r="AA1105" i="121"/>
  <c r="BK1068" i="121"/>
  <c r="N1068" i="121" s="1"/>
  <c r="N40" i="121" s="1"/>
  <c r="W879" i="121"/>
  <c r="W847" i="121"/>
  <c r="W391" i="121"/>
  <c r="BK339" i="121"/>
  <c r="N339" i="121" s="1"/>
  <c r="N24" i="121" s="1"/>
  <c r="Y339" i="121"/>
  <c r="BK314" i="121"/>
  <c r="N314" i="121" s="1"/>
  <c r="N23" i="121" s="1"/>
  <c r="AA314" i="121"/>
  <c r="BK67" i="121"/>
  <c r="AA847" i="121"/>
  <c r="AA439" i="121"/>
  <c r="W193" i="121"/>
  <c r="BK391" i="121"/>
  <c r="N391" i="121" s="1"/>
  <c r="N25" i="121" s="1"/>
  <c r="W67" i="121"/>
  <c r="Y922" i="121"/>
  <c r="BK901" i="121"/>
  <c r="N901" i="121" s="1"/>
  <c r="N36" i="121" s="1"/>
  <c r="Y256" i="121"/>
  <c r="Y1105" i="121"/>
  <c r="Y1068" i="121"/>
  <c r="W901" i="121"/>
  <c r="Y879" i="121"/>
  <c r="Y847" i="121"/>
  <c r="BK802" i="121"/>
  <c r="BK562" i="121"/>
  <c r="N562" i="121" s="1"/>
  <c r="N28" i="121" s="1"/>
  <c r="BK439" i="121"/>
  <c r="N439" i="121" s="1"/>
  <c r="N26" i="121" s="1"/>
  <c r="Y439" i="121"/>
  <c r="AA339" i="121"/>
  <c r="N47" i="116"/>
  <c r="N19" i="116" s="1"/>
  <c r="BK46" i="116"/>
  <c r="M857" i="119"/>
  <c r="C25" i="120" s="1"/>
  <c r="W47" i="115"/>
  <c r="W46" i="115" s="1"/>
  <c r="W45" i="115" s="1"/>
  <c r="W58" i="117"/>
  <c r="Y60" i="118"/>
  <c r="AA47" i="115"/>
  <c r="BK293" i="115"/>
  <c r="N293" i="115" s="1"/>
  <c r="N21" i="115" s="1"/>
  <c r="AA293" i="115"/>
  <c r="Y495" i="115"/>
  <c r="W52" i="116"/>
  <c r="Y58" i="116"/>
  <c r="W66" i="116"/>
  <c r="W77" i="116"/>
  <c r="W52" i="117"/>
  <c r="Y58" i="117"/>
  <c r="Y77" i="117"/>
  <c r="BK60" i="118"/>
  <c r="N60" i="118" s="1"/>
  <c r="N22" i="118" s="1"/>
  <c r="BK78" i="118"/>
  <c r="N78" i="118" s="1"/>
  <c r="N24" i="118" s="1"/>
  <c r="BK100" i="118"/>
  <c r="N100" i="118" s="1"/>
  <c r="N28" i="118" s="1"/>
  <c r="M12" i="119"/>
  <c r="C12" i="120" s="1"/>
  <c r="M249" i="119"/>
  <c r="M774" i="119"/>
  <c r="C23" i="120" s="1"/>
  <c r="M1036" i="119"/>
  <c r="C32" i="120" s="1"/>
  <c r="M188" i="119"/>
  <c r="C13" i="120" s="1"/>
  <c r="M1114" i="119"/>
  <c r="C35" i="120" s="1"/>
  <c r="BK495" i="115"/>
  <c r="N495" i="115" s="1"/>
  <c r="N24" i="115" s="1"/>
  <c r="W58" i="116"/>
  <c r="BK58" i="116"/>
  <c r="N58" i="116" s="1"/>
  <c r="N22" i="116" s="1"/>
  <c r="BK52" i="117"/>
  <c r="AA54" i="118"/>
  <c r="W54" i="118"/>
  <c r="BK264" i="115"/>
  <c r="N264" i="115" s="1"/>
  <c r="N19" i="115" s="1"/>
  <c r="W293" i="115"/>
  <c r="AA495" i="115"/>
  <c r="AA46" i="115" s="1"/>
  <c r="AA45" i="115" s="1"/>
  <c r="Y52" i="116"/>
  <c r="AA58" i="116"/>
  <c r="AA77" i="116"/>
  <c r="Y52" i="117"/>
  <c r="AA58" i="117"/>
  <c r="Y74" i="117"/>
  <c r="AA77" i="117"/>
  <c r="W60" i="118"/>
  <c r="W100" i="118"/>
  <c r="M404" i="119"/>
  <c r="C17" i="120" s="1"/>
  <c r="M710" i="119"/>
  <c r="C22" i="120" s="1"/>
  <c r="M822" i="119"/>
  <c r="C24" i="120" s="1"/>
  <c r="M977" i="119"/>
  <c r="C27" i="120" s="1"/>
  <c r="M328" i="119"/>
  <c r="C16" i="120" s="1"/>
  <c r="Y54" i="118"/>
  <c r="Y89" i="118"/>
  <c r="AA100" i="118"/>
  <c r="AA53" i="118" s="1"/>
  <c r="AA47" i="118" s="1"/>
  <c r="Y47" i="115"/>
  <c r="Y293" i="115"/>
  <c r="W405" i="115"/>
  <c r="BK405" i="115"/>
  <c r="N405" i="115" s="1"/>
  <c r="N22" i="115" s="1"/>
  <c r="AA486" i="115"/>
  <c r="Y47" i="117"/>
  <c r="Y46" i="117" s="1"/>
  <c r="W77" i="117"/>
  <c r="W51" i="117" s="1"/>
  <c r="W45" i="117" s="1"/>
  <c r="M236" i="119"/>
  <c r="C14" i="120" s="1"/>
  <c r="M1222" i="119"/>
  <c r="C42" i="120" s="1"/>
  <c r="W78" i="118"/>
  <c r="AA52" i="116"/>
  <c r="AA60" i="118"/>
  <c r="Y71" i="118"/>
  <c r="W544" i="115"/>
  <c r="W543" i="115" s="1"/>
  <c r="BK544" i="115"/>
  <c r="BK543" i="115" s="1"/>
  <c r="N543" i="115" s="1"/>
  <c r="N26" i="115" s="1"/>
  <c r="BK66" i="116"/>
  <c r="N66" i="116" s="1"/>
  <c r="N23" i="116" s="1"/>
  <c r="Y77" i="116"/>
  <c r="AA52" i="117"/>
  <c r="BK58" i="117"/>
  <c r="N58" i="117" s="1"/>
  <c r="N22" i="117" s="1"/>
  <c r="BK66" i="117"/>
  <c r="N66" i="117" s="1"/>
  <c r="N23" i="117" s="1"/>
  <c r="BK54" i="118"/>
  <c r="M1074" i="119"/>
  <c r="C33" i="120" s="1"/>
  <c r="M1181" i="119"/>
  <c r="C38" i="120" s="1"/>
  <c r="BK89" i="118"/>
  <c r="N89" i="118" s="1"/>
  <c r="N25" i="118" s="1"/>
  <c r="W97" i="118"/>
  <c r="Y100" i="118"/>
  <c r="M658" i="119"/>
  <c r="C21" i="120" s="1"/>
  <c r="M965" i="119"/>
  <c r="C26" i="120" s="1"/>
  <c r="M1125" i="119"/>
  <c r="C36" i="120" s="1"/>
  <c r="A7" i="120" a="1"/>
  <c r="A7" i="120" s="1"/>
  <c r="A47" i="120" s="1"/>
  <c r="N54" i="118"/>
  <c r="N21" i="118" s="1"/>
  <c r="N46" i="116"/>
  <c r="N18" i="116" s="1"/>
  <c r="N544" i="115"/>
  <c r="N27" i="115" s="1"/>
  <c r="A10" i="114"/>
  <c r="B8" i="114"/>
  <c r="A4" i="114" a="1"/>
  <c r="A4" i="114" s="1"/>
  <c r="Q8" i="113"/>
  <c r="Q7" i="113" s="1"/>
  <c r="O8" i="113"/>
  <c r="O7" i="113" s="1"/>
  <c r="A11" i="112"/>
  <c r="A4" i="112" a="1"/>
  <c r="A4" i="112" s="1"/>
  <c r="A5" i="112" s="1" a="1"/>
  <c r="A5" i="112" s="1"/>
  <c r="I38" i="111"/>
  <c r="I37" i="111"/>
  <c r="I36" i="111"/>
  <c r="I35" i="111"/>
  <c r="I34" i="111"/>
  <c r="I33" i="111"/>
  <c r="I32" i="111"/>
  <c r="I31" i="111"/>
  <c r="I30" i="111"/>
  <c r="I29" i="111"/>
  <c r="I28" i="111"/>
  <c r="I27" i="111"/>
  <c r="I23" i="111"/>
  <c r="I21" i="111"/>
  <c r="I20" i="111"/>
  <c r="I19" i="111"/>
  <c r="I18" i="111"/>
  <c r="I17" i="111"/>
  <c r="I16" i="111"/>
  <c r="I15" i="111"/>
  <c r="I14" i="111"/>
  <c r="I13" i="111"/>
  <c r="I12" i="111"/>
  <c r="I11" i="111"/>
  <c r="I10" i="111"/>
  <c r="I9" i="111"/>
  <c r="BK104" i="110"/>
  <c r="BI104" i="110"/>
  <c r="BH104" i="110"/>
  <c r="BG104" i="110"/>
  <c r="BF104" i="110"/>
  <c r="AA104" i="110"/>
  <c r="Y104" i="110"/>
  <c r="W104" i="110"/>
  <c r="N104" i="110"/>
  <c r="BE104" i="110" s="1"/>
  <c r="BK103" i="110"/>
  <c r="BI103" i="110"/>
  <c r="BH103" i="110"/>
  <c r="BG103" i="110"/>
  <c r="BF103" i="110"/>
  <c r="AA103" i="110"/>
  <c r="Y103" i="110"/>
  <c r="W103" i="110"/>
  <c r="N103" i="110"/>
  <c r="BE103" i="110" s="1"/>
  <c r="BK102" i="110"/>
  <c r="BI102" i="110"/>
  <c r="BH102" i="110"/>
  <c r="BG102" i="110"/>
  <c r="BF102" i="110"/>
  <c r="AA102" i="110"/>
  <c r="Y102" i="110"/>
  <c r="W102" i="110"/>
  <c r="N102" i="110"/>
  <c r="BE102" i="110" s="1"/>
  <c r="BK101" i="110"/>
  <c r="BI101" i="110"/>
  <c r="BH101" i="110"/>
  <c r="BG101" i="110"/>
  <c r="BF101" i="110"/>
  <c r="AA101" i="110"/>
  <c r="AA100" i="110" s="1"/>
  <c r="Y101" i="110"/>
  <c r="Y100" i="110" s="1"/>
  <c r="W101" i="110"/>
  <c r="N101" i="110"/>
  <c r="BE101" i="110" s="1"/>
  <c r="BK99" i="110"/>
  <c r="BI99" i="110"/>
  <c r="BH99" i="110"/>
  <c r="BG99" i="110"/>
  <c r="BF99" i="110"/>
  <c r="AA99" i="110"/>
  <c r="Y99" i="110"/>
  <c r="W99" i="110"/>
  <c r="N99" i="110"/>
  <c r="BE99" i="110" s="1"/>
  <c r="BK98" i="110"/>
  <c r="BI98" i="110"/>
  <c r="BH98" i="110"/>
  <c r="BG98" i="110"/>
  <c r="BF98" i="110"/>
  <c r="AA98" i="110"/>
  <c r="Y98" i="110"/>
  <c r="W98" i="110"/>
  <c r="N98" i="110"/>
  <c r="BE98" i="110" s="1"/>
  <c r="BK95" i="110"/>
  <c r="BK94" i="110" s="1"/>
  <c r="N94" i="110" s="1"/>
  <c r="N26" i="110" s="1"/>
  <c r="BI95" i="110"/>
  <c r="BH95" i="110"/>
  <c r="BG95" i="110"/>
  <c r="BF95" i="110"/>
  <c r="AA95" i="110"/>
  <c r="AA94" i="110" s="1"/>
  <c r="Y95" i="110"/>
  <c r="Y94" i="110" s="1"/>
  <c r="W95" i="110"/>
  <c r="W94" i="110" s="1"/>
  <c r="N95" i="110"/>
  <c r="BE95" i="110" s="1"/>
  <c r="BK93" i="110"/>
  <c r="BI93" i="110"/>
  <c r="BH93" i="110"/>
  <c r="BG93" i="110"/>
  <c r="BF93" i="110"/>
  <c r="AA93" i="110"/>
  <c r="Y93" i="110"/>
  <c r="W93" i="110"/>
  <c r="N93" i="110"/>
  <c r="BE93" i="110" s="1"/>
  <c r="BK92" i="110"/>
  <c r="BK90" i="110" s="1"/>
  <c r="N90" i="110" s="1"/>
  <c r="N25" i="110" s="1"/>
  <c r="BI92" i="110"/>
  <c r="BH92" i="110"/>
  <c r="BG92" i="110"/>
  <c r="BF92" i="110"/>
  <c r="AA92" i="110"/>
  <c r="Y92" i="110"/>
  <c r="W92" i="110"/>
  <c r="N92" i="110"/>
  <c r="BE92" i="110" s="1"/>
  <c r="BK91" i="110"/>
  <c r="BI91" i="110"/>
  <c r="BH91" i="110"/>
  <c r="BG91" i="110"/>
  <c r="BF91" i="110"/>
  <c r="AA91" i="110"/>
  <c r="AA90" i="110" s="1"/>
  <c r="Y91" i="110"/>
  <c r="W91" i="110"/>
  <c r="N91" i="110"/>
  <c r="BE91" i="110" s="1"/>
  <c r="BK89" i="110"/>
  <c r="BI89" i="110"/>
  <c r="BH89" i="110"/>
  <c r="BG89" i="110"/>
  <c r="BF89" i="110"/>
  <c r="AA89" i="110"/>
  <c r="Y89" i="110"/>
  <c r="W89" i="110"/>
  <c r="N89" i="110"/>
  <c r="BE89" i="110" s="1"/>
  <c r="BK88" i="110"/>
  <c r="BI88" i="110"/>
  <c r="BH88" i="110"/>
  <c r="BG88" i="110"/>
  <c r="BF88" i="110"/>
  <c r="AA88" i="110"/>
  <c r="Y88" i="110"/>
  <c r="W88" i="110"/>
  <c r="N88" i="110"/>
  <c r="BE88" i="110" s="1"/>
  <c r="BK87" i="110"/>
  <c r="BI87" i="110"/>
  <c r="BH87" i="110"/>
  <c r="BG87" i="110"/>
  <c r="BF87" i="110"/>
  <c r="AA87" i="110"/>
  <c r="Y87" i="110"/>
  <c r="W87" i="110"/>
  <c r="N87" i="110"/>
  <c r="BE87" i="110" s="1"/>
  <c r="BK85" i="110"/>
  <c r="BI85" i="110"/>
  <c r="BH85" i="110"/>
  <c r="BG85" i="110"/>
  <c r="BF85" i="110"/>
  <c r="AA85" i="110"/>
  <c r="Y85" i="110"/>
  <c r="W85" i="110"/>
  <c r="N85" i="110"/>
  <c r="BE85" i="110" s="1"/>
  <c r="BK84" i="110"/>
  <c r="BI84" i="110"/>
  <c r="BH84" i="110"/>
  <c r="BG84" i="110"/>
  <c r="BF84" i="110"/>
  <c r="AA84" i="110"/>
  <c r="Y84" i="110"/>
  <c r="W84" i="110"/>
  <c r="N84" i="110"/>
  <c r="BE84" i="110" s="1"/>
  <c r="BK83" i="110"/>
  <c r="BI83" i="110"/>
  <c r="BH83" i="110"/>
  <c r="BG83" i="110"/>
  <c r="BF83" i="110"/>
  <c r="AA83" i="110"/>
  <c r="Y83" i="110"/>
  <c r="W83" i="110"/>
  <c r="N83" i="110"/>
  <c r="BE83" i="110" s="1"/>
  <c r="BK82" i="110"/>
  <c r="BI82" i="110"/>
  <c r="BH82" i="110"/>
  <c r="BG82" i="110"/>
  <c r="BF82" i="110"/>
  <c r="AA82" i="110"/>
  <c r="Y82" i="110"/>
  <c r="W82" i="110"/>
  <c r="N82" i="110"/>
  <c r="BE82" i="110" s="1"/>
  <c r="BK80" i="110"/>
  <c r="BI80" i="110"/>
  <c r="BH80" i="110"/>
  <c r="BG80" i="110"/>
  <c r="BF80" i="110"/>
  <c r="AA80" i="110"/>
  <c r="Y80" i="110"/>
  <c r="W80" i="110"/>
  <c r="N80" i="110"/>
  <c r="BE80" i="110" s="1"/>
  <c r="BK79" i="110"/>
  <c r="BI79" i="110"/>
  <c r="BH79" i="110"/>
  <c r="BG79" i="110"/>
  <c r="BF79" i="110"/>
  <c r="AA79" i="110"/>
  <c r="Y79" i="110"/>
  <c r="W79" i="110"/>
  <c r="N79" i="110"/>
  <c r="BE79" i="110" s="1"/>
  <c r="BK77" i="110"/>
  <c r="BI77" i="110"/>
  <c r="BH77" i="110"/>
  <c r="BG77" i="110"/>
  <c r="BF77" i="110"/>
  <c r="BE77" i="110"/>
  <c r="AA77" i="110"/>
  <c r="Y77" i="110"/>
  <c r="W77" i="110"/>
  <c r="N77" i="110"/>
  <c r="BK75" i="110"/>
  <c r="BI75" i="110"/>
  <c r="BH75" i="110"/>
  <c r="BG75" i="110"/>
  <c r="BF75" i="110"/>
  <c r="AA75" i="110"/>
  <c r="Y75" i="110"/>
  <c r="W75" i="110"/>
  <c r="N75" i="110"/>
  <c r="BE75" i="110" s="1"/>
  <c r="BK73" i="110"/>
  <c r="BI73" i="110"/>
  <c r="BH73" i="110"/>
  <c r="BG73" i="110"/>
  <c r="BF73" i="110"/>
  <c r="AA73" i="110"/>
  <c r="Y73" i="110"/>
  <c r="W73" i="110"/>
  <c r="N73" i="110"/>
  <c r="BE73" i="110" s="1"/>
  <c r="BK71" i="110"/>
  <c r="BI71" i="110"/>
  <c r="BH71" i="110"/>
  <c r="BG71" i="110"/>
  <c r="BF71" i="110"/>
  <c r="AA71" i="110"/>
  <c r="Y71" i="110"/>
  <c r="W71" i="110"/>
  <c r="N71" i="110"/>
  <c r="BE71" i="110" s="1"/>
  <c r="BK69" i="110"/>
  <c r="BI69" i="110"/>
  <c r="BH69" i="110"/>
  <c r="BG69" i="110"/>
  <c r="BF69" i="110"/>
  <c r="AA69" i="110"/>
  <c r="Y69" i="110"/>
  <c r="W69" i="110"/>
  <c r="N69" i="110"/>
  <c r="BE69" i="110" s="1"/>
  <c r="BK68" i="110"/>
  <c r="BI68" i="110"/>
  <c r="BH68" i="110"/>
  <c r="BG68" i="110"/>
  <c r="BF68" i="110"/>
  <c r="AA68" i="110"/>
  <c r="Y68" i="110"/>
  <c r="W68" i="110"/>
  <c r="N68" i="110"/>
  <c r="BE68" i="110" s="1"/>
  <c r="BK67" i="110"/>
  <c r="BI67" i="110"/>
  <c r="BH67" i="110"/>
  <c r="BG67" i="110"/>
  <c r="BF67" i="110"/>
  <c r="BE67" i="110"/>
  <c r="AA67" i="110"/>
  <c r="Y67" i="110"/>
  <c r="W67" i="110"/>
  <c r="N67" i="110"/>
  <c r="BK66" i="110"/>
  <c r="BI66" i="110"/>
  <c r="BH66" i="110"/>
  <c r="BG66" i="110"/>
  <c r="BF66" i="110"/>
  <c r="AA66" i="110"/>
  <c r="Y66" i="110"/>
  <c r="W66" i="110"/>
  <c r="N66" i="110"/>
  <c r="BE66" i="110" s="1"/>
  <c r="BK65" i="110"/>
  <c r="BI65" i="110"/>
  <c r="BH65" i="110"/>
  <c r="BG65" i="110"/>
  <c r="BF65" i="110"/>
  <c r="AA65" i="110"/>
  <c r="Y65" i="110"/>
  <c r="W65" i="110"/>
  <c r="N65" i="110"/>
  <c r="BE65" i="110" s="1"/>
  <c r="BK64" i="110"/>
  <c r="BI64" i="110"/>
  <c r="BH64" i="110"/>
  <c r="BG64" i="110"/>
  <c r="BF64" i="110"/>
  <c r="AA64" i="110"/>
  <c r="Y64" i="110"/>
  <c r="W64" i="110"/>
  <c r="N64" i="110"/>
  <c r="BE64" i="110" s="1"/>
  <c r="BK63" i="110"/>
  <c r="BI63" i="110"/>
  <c r="BH63" i="110"/>
  <c r="BG63" i="110"/>
  <c r="BF63" i="110"/>
  <c r="AA63" i="110"/>
  <c r="Y63" i="110"/>
  <c r="W63" i="110"/>
  <c r="N63" i="110"/>
  <c r="BE63" i="110" s="1"/>
  <c r="BK61" i="110"/>
  <c r="BI61" i="110"/>
  <c r="BH61" i="110"/>
  <c r="BG61" i="110"/>
  <c r="BF61" i="110"/>
  <c r="AA61" i="110"/>
  <c r="Y61" i="110"/>
  <c r="W61" i="110"/>
  <c r="N61" i="110"/>
  <c r="BE61" i="110" s="1"/>
  <c r="BK60" i="110"/>
  <c r="BI60" i="110"/>
  <c r="BH60" i="110"/>
  <c r="BG60" i="110"/>
  <c r="BF60" i="110"/>
  <c r="AA60" i="110"/>
  <c r="Y60" i="110"/>
  <c r="W60" i="110"/>
  <c r="N60" i="110"/>
  <c r="BE60" i="110" s="1"/>
  <c r="BK59" i="110"/>
  <c r="BI59" i="110"/>
  <c r="BH59" i="110"/>
  <c r="BG59" i="110"/>
  <c r="BF59" i="110"/>
  <c r="AA59" i="110"/>
  <c r="Y59" i="110"/>
  <c r="W59" i="110"/>
  <c r="N59" i="110"/>
  <c r="BE59" i="110" s="1"/>
  <c r="BK58" i="110"/>
  <c r="BI58" i="110"/>
  <c r="BH58" i="110"/>
  <c r="BG58" i="110"/>
  <c r="BF58" i="110"/>
  <c r="AA58" i="110"/>
  <c r="Y58" i="110"/>
  <c r="W58" i="110"/>
  <c r="N58" i="110"/>
  <c r="BE58" i="110" s="1"/>
  <c r="BK57" i="110"/>
  <c r="BI57" i="110"/>
  <c r="BH57" i="110"/>
  <c r="BG57" i="110"/>
  <c r="BF57" i="110"/>
  <c r="AA57" i="110"/>
  <c r="Y57" i="110"/>
  <c r="W57" i="110"/>
  <c r="N57" i="110"/>
  <c r="BE57" i="110" s="1"/>
  <c r="BK55" i="110"/>
  <c r="BI55" i="110"/>
  <c r="BH55" i="110"/>
  <c r="BG55" i="110"/>
  <c r="BF55" i="110"/>
  <c r="BE55" i="110"/>
  <c r="AA55" i="110"/>
  <c r="Y55" i="110"/>
  <c r="W55" i="110"/>
  <c r="N55" i="110"/>
  <c r="BK52" i="110"/>
  <c r="BI52" i="110"/>
  <c r="BH52" i="110"/>
  <c r="BG52" i="110"/>
  <c r="BF52" i="110"/>
  <c r="AA52" i="110"/>
  <c r="Y52" i="110"/>
  <c r="W52" i="110"/>
  <c r="N52" i="110"/>
  <c r="BE52" i="110" s="1"/>
  <c r="BK51" i="110"/>
  <c r="BI51" i="110"/>
  <c r="BH51" i="110"/>
  <c r="BG51" i="110"/>
  <c r="BF51" i="110"/>
  <c r="AA51" i="110"/>
  <c r="Y51" i="110"/>
  <c r="W51" i="110"/>
  <c r="N51" i="110"/>
  <c r="BE51" i="110" s="1"/>
  <c r="BK50" i="110"/>
  <c r="BI50" i="110"/>
  <c r="BH50" i="110"/>
  <c r="BG50" i="110"/>
  <c r="BF50" i="110"/>
  <c r="AA50" i="110"/>
  <c r="Y50" i="110"/>
  <c r="W50" i="110"/>
  <c r="N50" i="110"/>
  <c r="BE50" i="110" s="1"/>
  <c r="BK111" i="109"/>
  <c r="BI111" i="109"/>
  <c r="BH111" i="109"/>
  <c r="BG111" i="109"/>
  <c r="BF111" i="109"/>
  <c r="AA111" i="109"/>
  <c r="Y111" i="109"/>
  <c r="W111" i="109"/>
  <c r="N111" i="109"/>
  <c r="BE111" i="109" s="1"/>
  <c r="BK110" i="109"/>
  <c r="BI110" i="109"/>
  <c r="BH110" i="109"/>
  <c r="BG110" i="109"/>
  <c r="BF110" i="109"/>
  <c r="AA110" i="109"/>
  <c r="Y110" i="109"/>
  <c r="W110" i="109"/>
  <c r="N110" i="109"/>
  <c r="BE110" i="109" s="1"/>
  <c r="BK109" i="109"/>
  <c r="BI109" i="109"/>
  <c r="BH109" i="109"/>
  <c r="BG109" i="109"/>
  <c r="BF109" i="109"/>
  <c r="AA109" i="109"/>
  <c r="Y109" i="109"/>
  <c r="W109" i="109"/>
  <c r="N109" i="109"/>
  <c r="BE109" i="109" s="1"/>
  <c r="BK108" i="109"/>
  <c r="BI108" i="109"/>
  <c r="BH108" i="109"/>
  <c r="BG108" i="109"/>
  <c r="BF108" i="109"/>
  <c r="AA108" i="109"/>
  <c r="Y108" i="109"/>
  <c r="W108" i="109"/>
  <c r="N108" i="109"/>
  <c r="BE108" i="109" s="1"/>
  <c r="BK107" i="109"/>
  <c r="BI107" i="109"/>
  <c r="BH107" i="109"/>
  <c r="BG107" i="109"/>
  <c r="BF107" i="109"/>
  <c r="BE107" i="109"/>
  <c r="AA107" i="109"/>
  <c r="Y107" i="109"/>
  <c r="W107" i="109"/>
  <c r="N107" i="109"/>
  <c r="BK105" i="109"/>
  <c r="BI105" i="109"/>
  <c r="BH105" i="109"/>
  <c r="BG105" i="109"/>
  <c r="BF105" i="109"/>
  <c r="AA105" i="109"/>
  <c r="Y105" i="109"/>
  <c r="W105" i="109"/>
  <c r="N105" i="109"/>
  <c r="BE105" i="109" s="1"/>
  <c r="BK104" i="109"/>
  <c r="BI104" i="109"/>
  <c r="BH104" i="109"/>
  <c r="BG104" i="109"/>
  <c r="BF104" i="109"/>
  <c r="AA104" i="109"/>
  <c r="Y104" i="109"/>
  <c r="Y103" i="109" s="1"/>
  <c r="W104" i="109"/>
  <c r="W103" i="109" s="1"/>
  <c r="N104" i="109"/>
  <c r="BE104" i="109" s="1"/>
  <c r="BK101" i="109"/>
  <c r="BI101" i="109"/>
  <c r="BH101" i="109"/>
  <c r="BG101" i="109"/>
  <c r="BF101" i="109"/>
  <c r="AA101" i="109"/>
  <c r="AA100" i="109" s="1"/>
  <c r="Y101" i="109"/>
  <c r="Y100" i="109" s="1"/>
  <c r="W101" i="109"/>
  <c r="W100" i="109" s="1"/>
  <c r="N101" i="109"/>
  <c r="BE101" i="109" s="1"/>
  <c r="BK100" i="109"/>
  <c r="N100" i="109" s="1"/>
  <c r="N26" i="109" s="1"/>
  <c r="BK99" i="109"/>
  <c r="BI99" i="109"/>
  <c r="BH99" i="109"/>
  <c r="BG99" i="109"/>
  <c r="BF99" i="109"/>
  <c r="AA99" i="109"/>
  <c r="Y99" i="109"/>
  <c r="W99" i="109"/>
  <c r="N99" i="109"/>
  <c r="BE99" i="109" s="1"/>
  <c r="BK98" i="109"/>
  <c r="BI98" i="109"/>
  <c r="BH98" i="109"/>
  <c r="BG98" i="109"/>
  <c r="BF98" i="109"/>
  <c r="AA98" i="109"/>
  <c r="Y98" i="109"/>
  <c r="W98" i="109"/>
  <c r="N98" i="109"/>
  <c r="BE98" i="109" s="1"/>
  <c r="BK97" i="109"/>
  <c r="BI97" i="109"/>
  <c r="BH97" i="109"/>
  <c r="BG97" i="109"/>
  <c r="BF97" i="109"/>
  <c r="AA97" i="109"/>
  <c r="Y97" i="109"/>
  <c r="W97" i="109"/>
  <c r="N97" i="109"/>
  <c r="BE97" i="109" s="1"/>
  <c r="BK96" i="109"/>
  <c r="BI96" i="109"/>
  <c r="BH96" i="109"/>
  <c r="BG96" i="109"/>
  <c r="BF96" i="109"/>
  <c r="AA96" i="109"/>
  <c r="Y96" i="109"/>
  <c r="W96" i="109"/>
  <c r="N96" i="109"/>
  <c r="BE96" i="109" s="1"/>
  <c r="BK95" i="109"/>
  <c r="BI95" i="109"/>
  <c r="BH95" i="109"/>
  <c r="BG95" i="109"/>
  <c r="BF95" i="109"/>
  <c r="AA95" i="109"/>
  <c r="Y95" i="109"/>
  <c r="W95" i="109"/>
  <c r="N95" i="109"/>
  <c r="BE95" i="109" s="1"/>
  <c r="BK94" i="109"/>
  <c r="BI94" i="109"/>
  <c r="BH94" i="109"/>
  <c r="BG94" i="109"/>
  <c r="BF94" i="109"/>
  <c r="BE94" i="109"/>
  <c r="AA94" i="109"/>
  <c r="Y94" i="109"/>
  <c r="W94" i="109"/>
  <c r="N94" i="109"/>
  <c r="BK93" i="109"/>
  <c r="BI93" i="109"/>
  <c r="BH93" i="109"/>
  <c r="BG93" i="109"/>
  <c r="BF93" i="109"/>
  <c r="AA93" i="109"/>
  <c r="Y93" i="109"/>
  <c r="W93" i="109"/>
  <c r="N93" i="109"/>
  <c r="BE93" i="109" s="1"/>
  <c r="BK92" i="109"/>
  <c r="BI92" i="109"/>
  <c r="BH92" i="109"/>
  <c r="BG92" i="109"/>
  <c r="BF92" i="109"/>
  <c r="AA92" i="109"/>
  <c r="Y92" i="109"/>
  <c r="W92" i="109"/>
  <c r="N92" i="109"/>
  <c r="BE92" i="109" s="1"/>
  <c r="BK90" i="109"/>
  <c r="BI90" i="109"/>
  <c r="BH90" i="109"/>
  <c r="BG90" i="109"/>
  <c r="BF90" i="109"/>
  <c r="AA90" i="109"/>
  <c r="Y90" i="109"/>
  <c r="W90" i="109"/>
  <c r="N90" i="109"/>
  <c r="BE90" i="109" s="1"/>
  <c r="BK89" i="109"/>
  <c r="BI89" i="109"/>
  <c r="BH89" i="109"/>
  <c r="BG89" i="109"/>
  <c r="BF89" i="109"/>
  <c r="AA89" i="109"/>
  <c r="Y89" i="109"/>
  <c r="W89" i="109"/>
  <c r="N89" i="109"/>
  <c r="BE89" i="109" s="1"/>
  <c r="BK88" i="109"/>
  <c r="BI88" i="109"/>
  <c r="BH88" i="109"/>
  <c r="BG88" i="109"/>
  <c r="BF88" i="109"/>
  <c r="AA88" i="109"/>
  <c r="Y88" i="109"/>
  <c r="W88" i="109"/>
  <c r="N88" i="109"/>
  <c r="BE88" i="109" s="1"/>
  <c r="BK86" i="109"/>
  <c r="BI86" i="109"/>
  <c r="BH86" i="109"/>
  <c r="BG86" i="109"/>
  <c r="BF86" i="109"/>
  <c r="BE86" i="109"/>
  <c r="AA86" i="109"/>
  <c r="Y86" i="109"/>
  <c r="W86" i="109"/>
  <c r="N86" i="109"/>
  <c r="BK85" i="109"/>
  <c r="BI85" i="109"/>
  <c r="BH85" i="109"/>
  <c r="BG85" i="109"/>
  <c r="BF85" i="109"/>
  <c r="AA85" i="109"/>
  <c r="Y85" i="109"/>
  <c r="W85" i="109"/>
  <c r="N85" i="109"/>
  <c r="BE85" i="109" s="1"/>
  <c r="BK84" i="109"/>
  <c r="BI84" i="109"/>
  <c r="BH84" i="109"/>
  <c r="BG84" i="109"/>
  <c r="BF84" i="109"/>
  <c r="AA84" i="109"/>
  <c r="Y84" i="109"/>
  <c r="W84" i="109"/>
  <c r="N84" i="109"/>
  <c r="BE84" i="109" s="1"/>
  <c r="BK81" i="109"/>
  <c r="BI81" i="109"/>
  <c r="BH81" i="109"/>
  <c r="BG81" i="109"/>
  <c r="BF81" i="109"/>
  <c r="AA81" i="109"/>
  <c r="Y81" i="109"/>
  <c r="W81" i="109"/>
  <c r="N81" i="109"/>
  <c r="BE81" i="109" s="1"/>
  <c r="BK80" i="109"/>
  <c r="BI80" i="109"/>
  <c r="BH80" i="109"/>
  <c r="BG80" i="109"/>
  <c r="BF80" i="109"/>
  <c r="AA80" i="109"/>
  <c r="Y80" i="109"/>
  <c r="W80" i="109"/>
  <c r="N80" i="109"/>
  <c r="BE80" i="109" s="1"/>
  <c r="BK79" i="109"/>
  <c r="BI79" i="109"/>
  <c r="BH79" i="109"/>
  <c r="BG79" i="109"/>
  <c r="BF79" i="109"/>
  <c r="AA79" i="109"/>
  <c r="Y79" i="109"/>
  <c r="W79" i="109"/>
  <c r="N79" i="109"/>
  <c r="BE79" i="109" s="1"/>
  <c r="BK77" i="109"/>
  <c r="BI77" i="109"/>
  <c r="BH77" i="109"/>
  <c r="BG77" i="109"/>
  <c r="BF77" i="109"/>
  <c r="AA77" i="109"/>
  <c r="Y77" i="109"/>
  <c r="W77" i="109"/>
  <c r="N77" i="109"/>
  <c r="BE77" i="109" s="1"/>
  <c r="BK75" i="109"/>
  <c r="BI75" i="109"/>
  <c r="BH75" i="109"/>
  <c r="BG75" i="109"/>
  <c r="BF75" i="109"/>
  <c r="AA75" i="109"/>
  <c r="Y75" i="109"/>
  <c r="W75" i="109"/>
  <c r="N75" i="109"/>
  <c r="BE75" i="109" s="1"/>
  <c r="BK73" i="109"/>
  <c r="BI73" i="109"/>
  <c r="BH73" i="109"/>
  <c r="BG73" i="109"/>
  <c r="BF73" i="109"/>
  <c r="AA73" i="109"/>
  <c r="Y73" i="109"/>
  <c r="W73" i="109"/>
  <c r="N73" i="109"/>
  <c r="BE73" i="109" s="1"/>
  <c r="BK71" i="109"/>
  <c r="BI71" i="109"/>
  <c r="BH71" i="109"/>
  <c r="BG71" i="109"/>
  <c r="BF71" i="109"/>
  <c r="AA71" i="109"/>
  <c r="Y71" i="109"/>
  <c r="W71" i="109"/>
  <c r="N71" i="109"/>
  <c r="BE71" i="109" s="1"/>
  <c r="BK69" i="109"/>
  <c r="BI69" i="109"/>
  <c r="BH69" i="109"/>
  <c r="BG69" i="109"/>
  <c r="BF69" i="109"/>
  <c r="AA69" i="109"/>
  <c r="Y69" i="109"/>
  <c r="W69" i="109"/>
  <c r="N69" i="109"/>
  <c r="BE69" i="109" s="1"/>
  <c r="BK68" i="109"/>
  <c r="BI68" i="109"/>
  <c r="BH68" i="109"/>
  <c r="BG68" i="109"/>
  <c r="BF68" i="109"/>
  <c r="AA68" i="109"/>
  <c r="Y68" i="109"/>
  <c r="W68" i="109"/>
  <c r="N68" i="109"/>
  <c r="BE68" i="109" s="1"/>
  <c r="BK67" i="109"/>
  <c r="BI67" i="109"/>
  <c r="BH67" i="109"/>
  <c r="BG67" i="109"/>
  <c r="BF67" i="109"/>
  <c r="AA67" i="109"/>
  <c r="Y67" i="109"/>
  <c r="W67" i="109"/>
  <c r="N67" i="109"/>
  <c r="BE67" i="109" s="1"/>
  <c r="BK66" i="109"/>
  <c r="BI66" i="109"/>
  <c r="BH66" i="109"/>
  <c r="BG66" i="109"/>
  <c r="BF66" i="109"/>
  <c r="AA66" i="109"/>
  <c r="Y66" i="109"/>
  <c r="W66" i="109"/>
  <c r="N66" i="109"/>
  <c r="BE66" i="109" s="1"/>
  <c r="BK65" i="109"/>
  <c r="BI65" i="109"/>
  <c r="BH65" i="109"/>
  <c r="BG65" i="109"/>
  <c r="BF65" i="109"/>
  <c r="BE65" i="109"/>
  <c r="AA65" i="109"/>
  <c r="Y65" i="109"/>
  <c r="W65" i="109"/>
  <c r="N65" i="109"/>
  <c r="BK64" i="109"/>
  <c r="BI64" i="109"/>
  <c r="BH64" i="109"/>
  <c r="BG64" i="109"/>
  <c r="BF64" i="109"/>
  <c r="AA64" i="109"/>
  <c r="Y64" i="109"/>
  <c r="W64" i="109"/>
  <c r="N64" i="109"/>
  <c r="BE64" i="109" s="1"/>
  <c r="BK63" i="109"/>
  <c r="BI63" i="109"/>
  <c r="BH63" i="109"/>
  <c r="BG63" i="109"/>
  <c r="BF63" i="109"/>
  <c r="AA63" i="109"/>
  <c r="Y63" i="109"/>
  <c r="W63" i="109"/>
  <c r="N63" i="109"/>
  <c r="BE63" i="109" s="1"/>
  <c r="BK61" i="109"/>
  <c r="BI61" i="109"/>
  <c r="BH61" i="109"/>
  <c r="BG61" i="109"/>
  <c r="BF61" i="109"/>
  <c r="AA61" i="109"/>
  <c r="Y61" i="109"/>
  <c r="W61" i="109"/>
  <c r="N61" i="109"/>
  <c r="BE61" i="109" s="1"/>
  <c r="BK60" i="109"/>
  <c r="BI60" i="109"/>
  <c r="BH60" i="109"/>
  <c r="BG60" i="109"/>
  <c r="BF60" i="109"/>
  <c r="AA60" i="109"/>
  <c r="Y60" i="109"/>
  <c r="W60" i="109"/>
  <c r="N60" i="109"/>
  <c r="BE60" i="109" s="1"/>
  <c r="BK59" i="109"/>
  <c r="BI59" i="109"/>
  <c r="BH59" i="109"/>
  <c r="BG59" i="109"/>
  <c r="BF59" i="109"/>
  <c r="AA59" i="109"/>
  <c r="Y59" i="109"/>
  <c r="W59" i="109"/>
  <c r="N59" i="109"/>
  <c r="BE59" i="109" s="1"/>
  <c r="BK58" i="109"/>
  <c r="BI58" i="109"/>
  <c r="BH58" i="109"/>
  <c r="BG58" i="109"/>
  <c r="BF58" i="109"/>
  <c r="BE58" i="109"/>
  <c r="AA58" i="109"/>
  <c r="Y58" i="109"/>
  <c r="W58" i="109"/>
  <c r="N58" i="109"/>
  <c r="BK57" i="109"/>
  <c r="BI57" i="109"/>
  <c r="BH57" i="109"/>
  <c r="BG57" i="109"/>
  <c r="BF57" i="109"/>
  <c r="AA57" i="109"/>
  <c r="Y57" i="109"/>
  <c r="W57" i="109"/>
  <c r="N57" i="109"/>
  <c r="BE57" i="109" s="1"/>
  <c r="BK55" i="109"/>
  <c r="BI55" i="109"/>
  <c r="BH55" i="109"/>
  <c r="BG55" i="109"/>
  <c r="BF55" i="109"/>
  <c r="AA55" i="109"/>
  <c r="Y55" i="109"/>
  <c r="W55" i="109"/>
  <c r="N55" i="109"/>
  <c r="BE55" i="109" s="1"/>
  <c r="BK52" i="109"/>
  <c r="BI52" i="109"/>
  <c r="BH52" i="109"/>
  <c r="BG52" i="109"/>
  <c r="BF52" i="109"/>
  <c r="AA52" i="109"/>
  <c r="Y52" i="109"/>
  <c r="W52" i="109"/>
  <c r="N52" i="109"/>
  <c r="BE52" i="109" s="1"/>
  <c r="BK51" i="109"/>
  <c r="BI51" i="109"/>
  <c r="BH51" i="109"/>
  <c r="BG51" i="109"/>
  <c r="BF51" i="109"/>
  <c r="AA51" i="109"/>
  <c r="Y51" i="109"/>
  <c r="W51" i="109"/>
  <c r="N51" i="109"/>
  <c r="BE51" i="109" s="1"/>
  <c r="BK50" i="109"/>
  <c r="BI50" i="109"/>
  <c r="BH50" i="109"/>
  <c r="BG50" i="109"/>
  <c r="BF50" i="109"/>
  <c r="AA50" i="109"/>
  <c r="Y50" i="109"/>
  <c r="W50" i="109"/>
  <c r="N50" i="109"/>
  <c r="BE50" i="109" s="1"/>
  <c r="BK110" i="108"/>
  <c r="BI110" i="108"/>
  <c r="BH110" i="108"/>
  <c r="BG110" i="108"/>
  <c r="BF110" i="108"/>
  <c r="AA110" i="108"/>
  <c r="Y110" i="108"/>
  <c r="W110" i="108"/>
  <c r="N110" i="108"/>
  <c r="BE110" i="108" s="1"/>
  <c r="BK109" i="108"/>
  <c r="BI109" i="108"/>
  <c r="BH109" i="108"/>
  <c r="BG109" i="108"/>
  <c r="BF109" i="108"/>
  <c r="AA109" i="108"/>
  <c r="Y109" i="108"/>
  <c r="W109" i="108"/>
  <c r="N109" i="108"/>
  <c r="BE109" i="108" s="1"/>
  <c r="BK108" i="108"/>
  <c r="BI108" i="108"/>
  <c r="BH108" i="108"/>
  <c r="BG108" i="108"/>
  <c r="BF108" i="108"/>
  <c r="AA108" i="108"/>
  <c r="Y108" i="108"/>
  <c r="W108" i="108"/>
  <c r="N108" i="108"/>
  <c r="BE108" i="108" s="1"/>
  <c r="BK107" i="108"/>
  <c r="BI107" i="108"/>
  <c r="BH107" i="108"/>
  <c r="BG107" i="108"/>
  <c r="BF107" i="108"/>
  <c r="AA107" i="108"/>
  <c r="Y107" i="108"/>
  <c r="W107" i="108"/>
  <c r="N107" i="108"/>
  <c r="BE107" i="108" s="1"/>
  <c r="BK106" i="108"/>
  <c r="BI106" i="108"/>
  <c r="BH106" i="108"/>
  <c r="BG106" i="108"/>
  <c r="BF106" i="108"/>
  <c r="AA106" i="108"/>
  <c r="Y106" i="108"/>
  <c r="Y105" i="108" s="1"/>
  <c r="W106" i="108"/>
  <c r="N106" i="108"/>
  <c r="BE106" i="108" s="1"/>
  <c r="BK104" i="108"/>
  <c r="BK102" i="108" s="1"/>
  <c r="N102" i="108" s="1"/>
  <c r="N27" i="108" s="1"/>
  <c r="BI104" i="108"/>
  <c r="BH104" i="108"/>
  <c r="BG104" i="108"/>
  <c r="BF104" i="108"/>
  <c r="BE104" i="108"/>
  <c r="AA104" i="108"/>
  <c r="Y104" i="108"/>
  <c r="W104" i="108"/>
  <c r="N104" i="108"/>
  <c r="BK103" i="108"/>
  <c r="BI103" i="108"/>
  <c r="BH103" i="108"/>
  <c r="BG103" i="108"/>
  <c r="BF103" i="108"/>
  <c r="AA103" i="108"/>
  <c r="AA102" i="108" s="1"/>
  <c r="Y103" i="108"/>
  <c r="W103" i="108"/>
  <c r="N103" i="108"/>
  <c r="BE103" i="108" s="1"/>
  <c r="Y102" i="108"/>
  <c r="BK101" i="108"/>
  <c r="BI101" i="108"/>
  <c r="BH101" i="108"/>
  <c r="BG101" i="108"/>
  <c r="BF101" i="108"/>
  <c r="AA101" i="108"/>
  <c r="Y101" i="108"/>
  <c r="W101" i="108"/>
  <c r="N101" i="108"/>
  <c r="BE101" i="108" s="1"/>
  <c r="BK99" i="108"/>
  <c r="BK98" i="108" s="1"/>
  <c r="N98" i="108" s="1"/>
  <c r="N26" i="108" s="1"/>
  <c r="BI99" i="108"/>
  <c r="BH99" i="108"/>
  <c r="BG99" i="108"/>
  <c r="BF99" i="108"/>
  <c r="AA99" i="108"/>
  <c r="Y99" i="108"/>
  <c r="Y98" i="108" s="1"/>
  <c r="W99" i="108"/>
  <c r="W98" i="108" s="1"/>
  <c r="N99" i="108"/>
  <c r="BE99" i="108" s="1"/>
  <c r="BK97" i="108"/>
  <c r="BI97" i="108"/>
  <c r="BH97" i="108"/>
  <c r="BG97" i="108"/>
  <c r="BF97" i="108"/>
  <c r="AA97" i="108"/>
  <c r="Y97" i="108"/>
  <c r="W97" i="108"/>
  <c r="N97" i="108"/>
  <c r="BE97" i="108" s="1"/>
  <c r="BK96" i="108"/>
  <c r="BI96" i="108"/>
  <c r="BH96" i="108"/>
  <c r="BG96" i="108"/>
  <c r="BF96" i="108"/>
  <c r="AA96" i="108"/>
  <c r="Y96" i="108"/>
  <c r="W96" i="108"/>
  <c r="N96" i="108"/>
  <c r="BE96" i="108" s="1"/>
  <c r="BK95" i="108"/>
  <c r="BI95" i="108"/>
  <c r="BH95" i="108"/>
  <c r="BG95" i="108"/>
  <c r="BF95" i="108"/>
  <c r="AA95" i="108"/>
  <c r="Y95" i="108"/>
  <c r="Y94" i="108" s="1"/>
  <c r="W95" i="108"/>
  <c r="N95" i="108"/>
  <c r="BE95" i="108" s="1"/>
  <c r="BK93" i="108"/>
  <c r="BI93" i="108"/>
  <c r="BH93" i="108"/>
  <c r="BG93" i="108"/>
  <c r="BF93" i="108"/>
  <c r="AA93" i="108"/>
  <c r="Y93" i="108"/>
  <c r="W93" i="108"/>
  <c r="N93" i="108"/>
  <c r="BE93" i="108" s="1"/>
  <c r="BK92" i="108"/>
  <c r="BI92" i="108"/>
  <c r="BH92" i="108"/>
  <c r="BG92" i="108"/>
  <c r="BF92" i="108"/>
  <c r="AA92" i="108"/>
  <c r="Y92" i="108"/>
  <c r="W92" i="108"/>
  <c r="N92" i="108"/>
  <c r="BE92" i="108" s="1"/>
  <c r="BK91" i="108"/>
  <c r="BI91" i="108"/>
  <c r="BH91" i="108"/>
  <c r="BG91" i="108"/>
  <c r="BF91" i="108"/>
  <c r="BE91" i="108"/>
  <c r="AA91" i="108"/>
  <c r="Y91" i="108"/>
  <c r="W91" i="108"/>
  <c r="N91" i="108"/>
  <c r="BK90" i="108"/>
  <c r="BI90" i="108"/>
  <c r="BH90" i="108"/>
  <c r="BG90" i="108"/>
  <c r="BF90" i="108"/>
  <c r="AA90" i="108"/>
  <c r="Y90" i="108"/>
  <c r="W90" i="108"/>
  <c r="N90" i="108"/>
  <c r="BE90" i="108" s="1"/>
  <c r="BK88" i="108"/>
  <c r="BI88" i="108"/>
  <c r="BH88" i="108"/>
  <c r="BG88" i="108"/>
  <c r="BF88" i="108"/>
  <c r="AA88" i="108"/>
  <c r="Y88" i="108"/>
  <c r="W88" i="108"/>
  <c r="N88" i="108"/>
  <c r="BE88" i="108" s="1"/>
  <c r="BK87" i="108"/>
  <c r="BI87" i="108"/>
  <c r="BH87" i="108"/>
  <c r="BG87" i="108"/>
  <c r="BF87" i="108"/>
  <c r="AA87" i="108"/>
  <c r="Y87" i="108"/>
  <c r="W87" i="108"/>
  <c r="N87" i="108"/>
  <c r="BE87" i="108" s="1"/>
  <c r="BK86" i="108"/>
  <c r="BI86" i="108"/>
  <c r="BH86" i="108"/>
  <c r="BG86" i="108"/>
  <c r="BF86" i="108"/>
  <c r="AA86" i="108"/>
  <c r="Y86" i="108"/>
  <c r="W86" i="108"/>
  <c r="N86" i="108"/>
  <c r="BE86" i="108" s="1"/>
  <c r="BK85" i="108"/>
  <c r="BI85" i="108"/>
  <c r="BH85" i="108"/>
  <c r="BG85" i="108"/>
  <c r="BF85" i="108"/>
  <c r="AA85" i="108"/>
  <c r="Y85" i="108"/>
  <c r="W85" i="108"/>
  <c r="N85" i="108"/>
  <c r="BE85" i="108" s="1"/>
  <c r="BK84" i="108"/>
  <c r="BI84" i="108"/>
  <c r="BH84" i="108"/>
  <c r="BG84" i="108"/>
  <c r="BF84" i="108"/>
  <c r="AA84" i="108"/>
  <c r="Y84" i="108"/>
  <c r="W84" i="108"/>
  <c r="N84" i="108"/>
  <c r="BE84" i="108" s="1"/>
  <c r="BK81" i="108"/>
  <c r="BI81" i="108"/>
  <c r="BH81" i="108"/>
  <c r="BG81" i="108"/>
  <c r="BF81" i="108"/>
  <c r="AA81" i="108"/>
  <c r="Y81" i="108"/>
  <c r="W81" i="108"/>
  <c r="N81" i="108"/>
  <c r="BE81" i="108" s="1"/>
  <c r="BK79" i="108"/>
  <c r="BI79" i="108"/>
  <c r="BH79" i="108"/>
  <c r="BG79" i="108"/>
  <c r="BF79" i="108"/>
  <c r="AA79" i="108"/>
  <c r="Y79" i="108"/>
  <c r="W79" i="108"/>
  <c r="N79" i="108"/>
  <c r="BE79" i="108" s="1"/>
  <c r="BK77" i="108"/>
  <c r="BI77" i="108"/>
  <c r="BH77" i="108"/>
  <c r="BG77" i="108"/>
  <c r="BF77" i="108"/>
  <c r="AA77" i="108"/>
  <c r="Y77" i="108"/>
  <c r="W77" i="108"/>
  <c r="N77" i="108"/>
  <c r="BE77" i="108" s="1"/>
  <c r="BK75" i="108"/>
  <c r="BI75" i="108"/>
  <c r="BH75" i="108"/>
  <c r="BG75" i="108"/>
  <c r="BF75" i="108"/>
  <c r="AA75" i="108"/>
  <c r="Y75" i="108"/>
  <c r="W75" i="108"/>
  <c r="N75" i="108"/>
  <c r="BE75" i="108" s="1"/>
  <c r="BK73" i="108"/>
  <c r="BI73" i="108"/>
  <c r="BH73" i="108"/>
  <c r="BG73" i="108"/>
  <c r="BF73" i="108"/>
  <c r="AA73" i="108"/>
  <c r="Y73" i="108"/>
  <c r="W73" i="108"/>
  <c r="N73" i="108"/>
  <c r="BE73" i="108" s="1"/>
  <c r="BK71" i="108"/>
  <c r="BI71" i="108"/>
  <c r="BH71" i="108"/>
  <c r="BG71" i="108"/>
  <c r="BF71" i="108"/>
  <c r="AA71" i="108"/>
  <c r="Y71" i="108"/>
  <c r="W71" i="108"/>
  <c r="N71" i="108"/>
  <c r="BE71" i="108" s="1"/>
  <c r="BK70" i="108"/>
  <c r="BI70" i="108"/>
  <c r="BH70" i="108"/>
  <c r="BG70" i="108"/>
  <c r="BF70" i="108"/>
  <c r="AA70" i="108"/>
  <c r="Y70" i="108"/>
  <c r="W70" i="108"/>
  <c r="N70" i="108"/>
  <c r="BE70" i="108" s="1"/>
  <c r="BK69" i="108"/>
  <c r="BI69" i="108"/>
  <c r="BH69" i="108"/>
  <c r="BG69" i="108"/>
  <c r="BF69" i="108"/>
  <c r="AA69" i="108"/>
  <c r="Y69" i="108"/>
  <c r="W69" i="108"/>
  <c r="N69" i="108"/>
  <c r="BE69" i="108" s="1"/>
  <c r="BK68" i="108"/>
  <c r="BI68" i="108"/>
  <c r="BH68" i="108"/>
  <c r="BG68" i="108"/>
  <c r="BF68" i="108"/>
  <c r="AA68" i="108"/>
  <c r="Y68" i="108"/>
  <c r="W68" i="108"/>
  <c r="N68" i="108"/>
  <c r="BE68" i="108" s="1"/>
  <c r="BK67" i="108"/>
  <c r="BI67" i="108"/>
  <c r="BH67" i="108"/>
  <c r="BG67" i="108"/>
  <c r="BF67" i="108"/>
  <c r="AA67" i="108"/>
  <c r="Y67" i="108"/>
  <c r="W67" i="108"/>
  <c r="N67" i="108"/>
  <c r="BE67" i="108" s="1"/>
  <c r="BK66" i="108"/>
  <c r="BI66" i="108"/>
  <c r="BH66" i="108"/>
  <c r="BG66" i="108"/>
  <c r="BF66" i="108"/>
  <c r="AA66" i="108"/>
  <c r="Y66" i="108"/>
  <c r="W66" i="108"/>
  <c r="N66" i="108"/>
  <c r="BE66" i="108" s="1"/>
  <c r="BK65" i="108"/>
  <c r="BI65" i="108"/>
  <c r="BH65" i="108"/>
  <c r="BG65" i="108"/>
  <c r="BF65" i="108"/>
  <c r="AA65" i="108"/>
  <c r="Y65" i="108"/>
  <c r="W65" i="108"/>
  <c r="N65" i="108"/>
  <c r="BE65" i="108" s="1"/>
  <c r="BK64" i="108"/>
  <c r="BI64" i="108"/>
  <c r="BH64" i="108"/>
  <c r="BG64" i="108"/>
  <c r="BF64" i="108"/>
  <c r="AA64" i="108"/>
  <c r="Y64" i="108"/>
  <c r="W64" i="108"/>
  <c r="N64" i="108"/>
  <c r="BE64" i="108" s="1"/>
  <c r="BK63" i="108"/>
  <c r="BI63" i="108"/>
  <c r="BH63" i="108"/>
  <c r="BG63" i="108"/>
  <c r="BF63" i="108"/>
  <c r="AA63" i="108"/>
  <c r="Y63" i="108"/>
  <c r="W63" i="108"/>
  <c r="N63" i="108"/>
  <c r="BE63" i="108" s="1"/>
  <c r="BK62" i="108"/>
  <c r="BI62" i="108"/>
  <c r="BH62" i="108"/>
  <c r="BG62" i="108"/>
  <c r="BF62" i="108"/>
  <c r="AA62" i="108"/>
  <c r="Y62" i="108"/>
  <c r="W62" i="108"/>
  <c r="N62" i="108"/>
  <c r="BE62" i="108" s="1"/>
  <c r="BK61" i="108"/>
  <c r="BI61" i="108"/>
  <c r="BH61" i="108"/>
  <c r="BG61" i="108"/>
  <c r="BF61" i="108"/>
  <c r="AA61" i="108"/>
  <c r="Y61" i="108"/>
  <c r="W61" i="108"/>
  <c r="N61" i="108"/>
  <c r="BE61" i="108" s="1"/>
  <c r="BK59" i="108"/>
  <c r="BI59" i="108"/>
  <c r="BH59" i="108"/>
  <c r="BG59" i="108"/>
  <c r="BF59" i="108"/>
  <c r="AA59" i="108"/>
  <c r="Y59" i="108"/>
  <c r="W59" i="108"/>
  <c r="N59" i="108"/>
  <c r="BE59" i="108" s="1"/>
  <c r="BK58" i="108"/>
  <c r="BI58" i="108"/>
  <c r="BH58" i="108"/>
  <c r="BG58" i="108"/>
  <c r="BF58" i="108"/>
  <c r="AA58" i="108"/>
  <c r="Y58" i="108"/>
  <c r="W58" i="108"/>
  <c r="N58" i="108"/>
  <c r="BE58" i="108" s="1"/>
  <c r="BK57" i="108"/>
  <c r="BI57" i="108"/>
  <c r="BH57" i="108"/>
  <c r="BG57" i="108"/>
  <c r="BF57" i="108"/>
  <c r="AA57" i="108"/>
  <c r="Y57" i="108"/>
  <c r="W57" i="108"/>
  <c r="N57" i="108"/>
  <c r="BE57" i="108" s="1"/>
  <c r="BK56" i="108"/>
  <c r="BI56" i="108"/>
  <c r="BH56" i="108"/>
  <c r="BG56" i="108"/>
  <c r="BF56" i="108"/>
  <c r="AA56" i="108"/>
  <c r="Y56" i="108"/>
  <c r="W56" i="108"/>
  <c r="N56" i="108"/>
  <c r="BE56" i="108" s="1"/>
  <c r="BK55" i="108"/>
  <c r="BI55" i="108"/>
  <c r="BH55" i="108"/>
  <c r="BG55" i="108"/>
  <c r="BF55" i="108"/>
  <c r="AA55" i="108"/>
  <c r="Y55" i="108"/>
  <c r="W55" i="108"/>
  <c r="N55" i="108"/>
  <c r="BE55" i="108" s="1"/>
  <c r="BK52" i="108"/>
  <c r="BI52" i="108"/>
  <c r="BH52" i="108"/>
  <c r="BG52" i="108"/>
  <c r="BF52" i="108"/>
  <c r="AA52" i="108"/>
  <c r="Y52" i="108"/>
  <c r="W52" i="108"/>
  <c r="N52" i="108"/>
  <c r="BE52" i="108" s="1"/>
  <c r="BK51" i="108"/>
  <c r="BI51" i="108"/>
  <c r="BH51" i="108"/>
  <c r="BG51" i="108"/>
  <c r="BF51" i="108"/>
  <c r="AA51" i="108"/>
  <c r="Y51" i="108"/>
  <c r="W51" i="108"/>
  <c r="N51" i="108"/>
  <c r="BE51" i="108" s="1"/>
  <c r="BK50" i="108"/>
  <c r="BK49" i="108" s="1"/>
  <c r="BI50" i="108"/>
  <c r="BH50" i="108"/>
  <c r="BG50" i="108"/>
  <c r="BF50" i="108"/>
  <c r="AA50" i="108"/>
  <c r="Y50" i="108"/>
  <c r="Y49" i="108" s="1"/>
  <c r="Y48" i="108" s="1"/>
  <c r="W50" i="108"/>
  <c r="N50" i="108"/>
  <c r="BE50" i="108" s="1"/>
  <c r="BK74" i="107"/>
  <c r="BI74" i="107"/>
  <c r="BH74" i="107"/>
  <c r="BG74" i="107"/>
  <c r="BF74" i="107"/>
  <c r="AA74" i="107"/>
  <c r="Y74" i="107"/>
  <c r="W74" i="107"/>
  <c r="N74" i="107"/>
  <c r="BE74" i="107" s="1"/>
  <c r="BK73" i="107"/>
  <c r="BI73" i="107"/>
  <c r="BH73" i="107"/>
  <c r="BG73" i="107"/>
  <c r="BF73" i="107"/>
  <c r="AA73" i="107"/>
  <c r="Y73" i="107"/>
  <c r="W73" i="107"/>
  <c r="N73" i="107"/>
  <c r="BE73" i="107" s="1"/>
  <c r="BK72" i="107"/>
  <c r="BI72" i="107"/>
  <c r="BH72" i="107"/>
  <c r="BG72" i="107"/>
  <c r="BF72" i="107"/>
  <c r="BE72" i="107"/>
  <c r="AA72" i="107"/>
  <c r="Y72" i="107"/>
  <c r="W72" i="107"/>
  <c r="N72" i="107"/>
  <c r="BK71" i="107"/>
  <c r="BI71" i="107"/>
  <c r="BH71" i="107"/>
  <c r="BG71" i="107"/>
  <c r="BF71" i="107"/>
  <c r="AA71" i="107"/>
  <c r="Y71" i="107"/>
  <c r="W71" i="107"/>
  <c r="N71" i="107"/>
  <c r="BE71" i="107" s="1"/>
  <c r="BK69" i="107"/>
  <c r="BI69" i="107"/>
  <c r="BH69" i="107"/>
  <c r="BG69" i="107"/>
  <c r="BF69" i="107"/>
  <c r="AA69" i="107"/>
  <c r="Y69" i="107"/>
  <c r="W69" i="107"/>
  <c r="N69" i="107"/>
  <c r="BE69" i="107" s="1"/>
  <c r="BK68" i="107"/>
  <c r="BK67" i="107" s="1"/>
  <c r="N67" i="107" s="1"/>
  <c r="N23" i="107" s="1"/>
  <c r="BI68" i="107"/>
  <c r="BH68" i="107"/>
  <c r="BG68" i="107"/>
  <c r="BF68" i="107"/>
  <c r="AA68" i="107"/>
  <c r="Y68" i="107"/>
  <c r="Y67" i="107" s="1"/>
  <c r="W68" i="107"/>
  <c r="W67" i="107" s="1"/>
  <c r="N68" i="107"/>
  <c r="BE68" i="107" s="1"/>
  <c r="BK66" i="107"/>
  <c r="BI66" i="107"/>
  <c r="BH66" i="107"/>
  <c r="BG66" i="107"/>
  <c r="BF66" i="107"/>
  <c r="AA66" i="107"/>
  <c r="AA65" i="107" s="1"/>
  <c r="Y66" i="107"/>
  <c r="Y65" i="107" s="1"/>
  <c r="W66" i="107"/>
  <c r="W65" i="107" s="1"/>
  <c r="N66" i="107"/>
  <c r="BE66" i="107" s="1"/>
  <c r="BK65" i="107"/>
  <c r="N65" i="107" s="1"/>
  <c r="N22" i="107" s="1"/>
  <c r="BK64" i="107"/>
  <c r="BI64" i="107"/>
  <c r="BH64" i="107"/>
  <c r="BG64" i="107"/>
  <c r="BF64" i="107"/>
  <c r="BE64" i="107"/>
  <c r="AA64" i="107"/>
  <c r="Y64" i="107"/>
  <c r="W64" i="107"/>
  <c r="N64" i="107"/>
  <c r="BK63" i="107"/>
  <c r="BI63" i="107"/>
  <c r="BH63" i="107"/>
  <c r="BG63" i="107"/>
  <c r="BF63" i="107"/>
  <c r="AA63" i="107"/>
  <c r="Y63" i="107"/>
  <c r="W63" i="107"/>
  <c r="N63" i="107"/>
  <c r="BE63" i="107" s="1"/>
  <c r="BK62" i="107"/>
  <c r="BI62" i="107"/>
  <c r="BH62" i="107"/>
  <c r="BG62" i="107"/>
  <c r="BF62" i="107"/>
  <c r="AA62" i="107"/>
  <c r="Y62" i="107"/>
  <c r="W62" i="107"/>
  <c r="N62" i="107"/>
  <c r="BE62" i="107" s="1"/>
  <c r="BK61" i="107"/>
  <c r="BI61" i="107"/>
  <c r="BH61" i="107"/>
  <c r="BG61" i="107"/>
  <c r="BF61" i="107"/>
  <c r="AA61" i="107"/>
  <c r="Y61" i="107"/>
  <c r="W61" i="107"/>
  <c r="N61" i="107"/>
  <c r="BE61" i="107" s="1"/>
  <c r="BK60" i="107"/>
  <c r="BI60" i="107"/>
  <c r="BH60" i="107"/>
  <c r="BG60" i="107"/>
  <c r="BF60" i="107"/>
  <c r="AA60" i="107"/>
  <c r="AA59" i="107" s="1"/>
  <c r="Y60" i="107"/>
  <c r="W60" i="107"/>
  <c r="N60" i="107"/>
  <c r="BE60" i="107" s="1"/>
  <c r="BK58" i="107"/>
  <c r="BI58" i="107"/>
  <c r="BH58" i="107"/>
  <c r="BG58" i="107"/>
  <c r="BF58" i="107"/>
  <c r="BE58" i="107"/>
  <c r="AA58" i="107"/>
  <c r="Y58" i="107"/>
  <c r="W58" i="107"/>
  <c r="N58" i="107"/>
  <c r="BK56" i="107"/>
  <c r="BI56" i="107"/>
  <c r="BH56" i="107"/>
  <c r="BG56" i="107"/>
  <c r="BF56" i="107"/>
  <c r="AA56" i="107"/>
  <c r="Y56" i="107"/>
  <c r="W56" i="107"/>
  <c r="N56" i="107"/>
  <c r="BE56" i="107" s="1"/>
  <c r="BK54" i="107"/>
  <c r="BI54" i="107"/>
  <c r="BH54" i="107"/>
  <c r="BG54" i="107"/>
  <c r="BF54" i="107"/>
  <c r="AA54" i="107"/>
  <c r="Y54" i="107"/>
  <c r="W54" i="107"/>
  <c r="N54" i="107"/>
  <c r="BE54" i="107" s="1"/>
  <c r="BK52" i="107"/>
  <c r="BI52" i="107"/>
  <c r="BH52" i="107"/>
  <c r="BG52" i="107"/>
  <c r="BF52" i="107"/>
  <c r="AA52" i="107"/>
  <c r="Y52" i="107"/>
  <c r="Y51" i="107" s="1"/>
  <c r="W52" i="107"/>
  <c r="W51" i="107" s="1"/>
  <c r="N52" i="107"/>
  <c r="BE52" i="107" s="1"/>
  <c r="BK50" i="107"/>
  <c r="BI50" i="107"/>
  <c r="BH50" i="107"/>
  <c r="BG50" i="107"/>
  <c r="BF50" i="107"/>
  <c r="AA50" i="107"/>
  <c r="Y50" i="107"/>
  <c r="W50" i="107"/>
  <c r="N50" i="107"/>
  <c r="BE50" i="107" s="1"/>
  <c r="BK49" i="107"/>
  <c r="BI49" i="107"/>
  <c r="BH49" i="107"/>
  <c r="BG49" i="107"/>
  <c r="BF49" i="107"/>
  <c r="AA49" i="107"/>
  <c r="Y49" i="107"/>
  <c r="W49" i="107"/>
  <c r="N49" i="107"/>
  <c r="BE49" i="107" s="1"/>
  <c r="BK48" i="107"/>
  <c r="BI48" i="107"/>
  <c r="BH48" i="107"/>
  <c r="BG48" i="107"/>
  <c r="BF48" i="107"/>
  <c r="AA48" i="107"/>
  <c r="Y48" i="107"/>
  <c r="W48" i="107"/>
  <c r="N48" i="107"/>
  <c r="BE48" i="107" s="1"/>
  <c r="BK47" i="107"/>
  <c r="BI47" i="107"/>
  <c r="BH47" i="107"/>
  <c r="BG47" i="107"/>
  <c r="BF47" i="107"/>
  <c r="AA47" i="107"/>
  <c r="Y47" i="107"/>
  <c r="W47" i="107"/>
  <c r="N47" i="107"/>
  <c r="BE47" i="107" s="1"/>
  <c r="BK46" i="107"/>
  <c r="BK45" i="107" s="1"/>
  <c r="N45" i="107" s="1"/>
  <c r="N19" i="107" s="1"/>
  <c r="BI46" i="107"/>
  <c r="BH46" i="107"/>
  <c r="BG46" i="107"/>
  <c r="BF46" i="107"/>
  <c r="AA46" i="107"/>
  <c r="Y46" i="107"/>
  <c r="W46" i="107"/>
  <c r="N46" i="107"/>
  <c r="BE46" i="107" s="1"/>
  <c r="BK106" i="106"/>
  <c r="BI106" i="106"/>
  <c r="BH106" i="106"/>
  <c r="BG106" i="106"/>
  <c r="BF106" i="106"/>
  <c r="AA106" i="106"/>
  <c r="Y106" i="106"/>
  <c r="W106" i="106"/>
  <c r="N106" i="106"/>
  <c r="BE106" i="106" s="1"/>
  <c r="BK105" i="106"/>
  <c r="BI105" i="106"/>
  <c r="BH105" i="106"/>
  <c r="BG105" i="106"/>
  <c r="BF105" i="106"/>
  <c r="AA105" i="106"/>
  <c r="Y105" i="106"/>
  <c r="W105" i="106"/>
  <c r="N105" i="106"/>
  <c r="BE105" i="106" s="1"/>
  <c r="BK104" i="106"/>
  <c r="BI104" i="106"/>
  <c r="BH104" i="106"/>
  <c r="BG104" i="106"/>
  <c r="BF104" i="106"/>
  <c r="AA104" i="106"/>
  <c r="Y104" i="106"/>
  <c r="W104" i="106"/>
  <c r="N104" i="106"/>
  <c r="BE104" i="106" s="1"/>
  <c r="BK103" i="106"/>
  <c r="BI103" i="106"/>
  <c r="BH103" i="106"/>
  <c r="BG103" i="106"/>
  <c r="BF103" i="106"/>
  <c r="AA103" i="106"/>
  <c r="Y103" i="106"/>
  <c r="W103" i="106"/>
  <c r="N103" i="106"/>
  <c r="BE103" i="106" s="1"/>
  <c r="BK102" i="106"/>
  <c r="BI102" i="106"/>
  <c r="BH102" i="106"/>
  <c r="BG102" i="106"/>
  <c r="BF102" i="106"/>
  <c r="AA102" i="106"/>
  <c r="Y102" i="106"/>
  <c r="W102" i="106"/>
  <c r="N102" i="106"/>
  <c r="BE102" i="106" s="1"/>
  <c r="BK100" i="106"/>
  <c r="BI100" i="106"/>
  <c r="BH100" i="106"/>
  <c r="BG100" i="106"/>
  <c r="BF100" i="106"/>
  <c r="AA100" i="106"/>
  <c r="Y100" i="106"/>
  <c r="W100" i="106"/>
  <c r="N100" i="106"/>
  <c r="BE100" i="106" s="1"/>
  <c r="BK99" i="106"/>
  <c r="BI99" i="106"/>
  <c r="BH99" i="106"/>
  <c r="BG99" i="106"/>
  <c r="BF99" i="106"/>
  <c r="AA99" i="106"/>
  <c r="Y99" i="106"/>
  <c r="W99" i="106"/>
  <c r="N99" i="106"/>
  <c r="BE99" i="106" s="1"/>
  <c r="BK98" i="106"/>
  <c r="N98" i="106" s="1"/>
  <c r="N27" i="106" s="1"/>
  <c r="BK97" i="106"/>
  <c r="BI97" i="106"/>
  <c r="BH97" i="106"/>
  <c r="BG97" i="106"/>
  <c r="BF97" i="106"/>
  <c r="AA97" i="106"/>
  <c r="Y97" i="106"/>
  <c r="W97" i="106"/>
  <c r="N97" i="106"/>
  <c r="BE97" i="106" s="1"/>
  <c r="BK95" i="106"/>
  <c r="BI95" i="106"/>
  <c r="BH95" i="106"/>
  <c r="BG95" i="106"/>
  <c r="BF95" i="106"/>
  <c r="AA95" i="106"/>
  <c r="AA94" i="106" s="1"/>
  <c r="Y95" i="106"/>
  <c r="W95" i="106"/>
  <c r="W94" i="106" s="1"/>
  <c r="N95" i="106"/>
  <c r="BE95" i="106" s="1"/>
  <c r="BK93" i="106"/>
  <c r="BI93" i="106"/>
  <c r="BH93" i="106"/>
  <c r="BG93" i="106"/>
  <c r="BF93" i="106"/>
  <c r="AA93" i="106"/>
  <c r="Y93" i="106"/>
  <c r="W93" i="106"/>
  <c r="N93" i="106"/>
  <c r="BE93" i="106" s="1"/>
  <c r="BK92" i="106"/>
  <c r="BI92" i="106"/>
  <c r="BH92" i="106"/>
  <c r="BG92" i="106"/>
  <c r="BF92" i="106"/>
  <c r="AA92" i="106"/>
  <c r="Y92" i="106"/>
  <c r="W92" i="106"/>
  <c r="N92" i="106"/>
  <c r="BE92" i="106" s="1"/>
  <c r="BK91" i="106"/>
  <c r="BI91" i="106"/>
  <c r="BH91" i="106"/>
  <c r="BG91" i="106"/>
  <c r="BF91" i="106"/>
  <c r="BE91" i="106"/>
  <c r="AA91" i="106"/>
  <c r="Y91" i="106"/>
  <c r="W91" i="106"/>
  <c r="N91" i="106"/>
  <c r="BK89" i="106"/>
  <c r="BI89" i="106"/>
  <c r="BH89" i="106"/>
  <c r="BG89" i="106"/>
  <c r="BF89" i="106"/>
  <c r="AA89" i="106"/>
  <c r="Y89" i="106"/>
  <c r="W89" i="106"/>
  <c r="N89" i="106"/>
  <c r="BE89" i="106" s="1"/>
  <c r="BK88" i="106"/>
  <c r="BI88" i="106"/>
  <c r="BH88" i="106"/>
  <c r="BG88" i="106"/>
  <c r="BF88" i="106"/>
  <c r="AA88" i="106"/>
  <c r="Y88" i="106"/>
  <c r="W88" i="106"/>
  <c r="N88" i="106"/>
  <c r="BE88" i="106" s="1"/>
  <c r="BK87" i="106"/>
  <c r="BI87" i="106"/>
  <c r="BH87" i="106"/>
  <c r="BG87" i="106"/>
  <c r="BF87" i="106"/>
  <c r="AA87" i="106"/>
  <c r="Y87" i="106"/>
  <c r="W87" i="106"/>
  <c r="N87" i="106"/>
  <c r="BE87" i="106" s="1"/>
  <c r="BK86" i="106"/>
  <c r="BI86" i="106"/>
  <c r="BH86" i="106"/>
  <c r="BG86" i="106"/>
  <c r="BF86" i="106"/>
  <c r="AA86" i="106"/>
  <c r="Y86" i="106"/>
  <c r="W86" i="106"/>
  <c r="N86" i="106"/>
  <c r="BE86" i="106" s="1"/>
  <c r="BK84" i="106"/>
  <c r="BI84" i="106"/>
  <c r="BH84" i="106"/>
  <c r="BG84" i="106"/>
  <c r="BF84" i="106"/>
  <c r="AA84" i="106"/>
  <c r="Y84" i="106"/>
  <c r="W84" i="106"/>
  <c r="N84" i="106"/>
  <c r="BE84" i="106" s="1"/>
  <c r="BK83" i="106"/>
  <c r="BI83" i="106"/>
  <c r="BH83" i="106"/>
  <c r="BG83" i="106"/>
  <c r="BF83" i="106"/>
  <c r="AA83" i="106"/>
  <c r="Y83" i="106"/>
  <c r="W83" i="106"/>
  <c r="N83" i="106"/>
  <c r="BE83" i="106" s="1"/>
  <c r="BK82" i="106"/>
  <c r="BI82" i="106"/>
  <c r="BH82" i="106"/>
  <c r="BG82" i="106"/>
  <c r="BF82" i="106"/>
  <c r="AA82" i="106"/>
  <c r="Y82" i="106"/>
  <c r="W82" i="106"/>
  <c r="N82" i="106"/>
  <c r="BE82" i="106" s="1"/>
  <c r="BK81" i="106"/>
  <c r="BI81" i="106"/>
  <c r="BH81" i="106"/>
  <c r="BG81" i="106"/>
  <c r="BF81" i="106"/>
  <c r="AA81" i="106"/>
  <c r="Y81" i="106"/>
  <c r="W81" i="106"/>
  <c r="N81" i="106"/>
  <c r="BE81" i="106" s="1"/>
  <c r="BK80" i="106"/>
  <c r="BI80" i="106"/>
  <c r="BH80" i="106"/>
  <c r="BG80" i="106"/>
  <c r="BF80" i="106"/>
  <c r="AA80" i="106"/>
  <c r="Y80" i="106"/>
  <c r="W80" i="106"/>
  <c r="N80" i="106"/>
  <c r="BE80" i="106" s="1"/>
  <c r="BK77" i="106"/>
  <c r="BI77" i="106"/>
  <c r="BH77" i="106"/>
  <c r="BG77" i="106"/>
  <c r="BF77" i="106"/>
  <c r="AA77" i="106"/>
  <c r="Y77" i="106"/>
  <c r="W77" i="106"/>
  <c r="N77" i="106"/>
  <c r="BE77" i="106" s="1"/>
  <c r="BK75" i="106"/>
  <c r="BI75" i="106"/>
  <c r="BH75" i="106"/>
  <c r="BG75" i="106"/>
  <c r="BF75" i="106"/>
  <c r="AA75" i="106"/>
  <c r="Y75" i="106"/>
  <c r="W75" i="106"/>
  <c r="N75" i="106"/>
  <c r="BE75" i="106" s="1"/>
  <c r="BK73" i="106"/>
  <c r="BI73" i="106"/>
  <c r="BH73" i="106"/>
  <c r="BG73" i="106"/>
  <c r="BF73" i="106"/>
  <c r="AA73" i="106"/>
  <c r="Y73" i="106"/>
  <c r="W73" i="106"/>
  <c r="N73" i="106"/>
  <c r="BE73" i="106" s="1"/>
  <c r="BK71" i="106"/>
  <c r="BI71" i="106"/>
  <c r="BH71" i="106"/>
  <c r="BG71" i="106"/>
  <c r="BF71" i="106"/>
  <c r="AA71" i="106"/>
  <c r="Y71" i="106"/>
  <c r="W71" i="106"/>
  <c r="N71" i="106"/>
  <c r="BE71" i="106" s="1"/>
  <c r="BK70" i="106"/>
  <c r="BI70" i="106"/>
  <c r="BH70" i="106"/>
  <c r="BG70" i="106"/>
  <c r="BF70" i="106"/>
  <c r="AA70" i="106"/>
  <c r="Y70" i="106"/>
  <c r="W70" i="106"/>
  <c r="N70" i="106"/>
  <c r="BE70" i="106" s="1"/>
  <c r="BK69" i="106"/>
  <c r="BI69" i="106"/>
  <c r="BH69" i="106"/>
  <c r="BG69" i="106"/>
  <c r="BF69" i="106"/>
  <c r="AA69" i="106"/>
  <c r="Y69" i="106"/>
  <c r="W69" i="106"/>
  <c r="N69" i="106"/>
  <c r="BE69" i="106" s="1"/>
  <c r="BK68" i="106"/>
  <c r="BI68" i="106"/>
  <c r="BH68" i="106"/>
  <c r="BG68" i="106"/>
  <c r="BF68" i="106"/>
  <c r="AA68" i="106"/>
  <c r="Y68" i="106"/>
  <c r="W68" i="106"/>
  <c r="N68" i="106"/>
  <c r="BE68" i="106" s="1"/>
  <c r="BK67" i="106"/>
  <c r="BI67" i="106"/>
  <c r="BH67" i="106"/>
  <c r="BG67" i="106"/>
  <c r="BF67" i="106"/>
  <c r="BE67" i="106"/>
  <c r="AA67" i="106"/>
  <c r="Y67" i="106"/>
  <c r="W67" i="106"/>
  <c r="N67" i="106"/>
  <c r="BK66" i="106"/>
  <c r="BI66" i="106"/>
  <c r="BH66" i="106"/>
  <c r="BG66" i="106"/>
  <c r="BF66" i="106"/>
  <c r="AA66" i="106"/>
  <c r="Y66" i="106"/>
  <c r="W66" i="106"/>
  <c r="N66" i="106"/>
  <c r="BE66" i="106" s="1"/>
  <c r="BK65" i="106"/>
  <c r="BI65" i="106"/>
  <c r="BH65" i="106"/>
  <c r="BG65" i="106"/>
  <c r="BF65" i="106"/>
  <c r="AA65" i="106"/>
  <c r="Y65" i="106"/>
  <c r="W65" i="106"/>
  <c r="N65" i="106"/>
  <c r="BE65" i="106" s="1"/>
  <c r="BK64" i="106"/>
  <c r="BI64" i="106"/>
  <c r="BH64" i="106"/>
  <c r="BG64" i="106"/>
  <c r="BF64" i="106"/>
  <c r="AA64" i="106"/>
  <c r="Y64" i="106"/>
  <c r="W64" i="106"/>
  <c r="N64" i="106"/>
  <c r="BE64" i="106" s="1"/>
  <c r="BK63" i="106"/>
  <c r="BI63" i="106"/>
  <c r="BH63" i="106"/>
  <c r="BG63" i="106"/>
  <c r="BF63" i="106"/>
  <c r="AA63" i="106"/>
  <c r="Y63" i="106"/>
  <c r="W63" i="106"/>
  <c r="N63" i="106"/>
  <c r="BE63" i="106" s="1"/>
  <c r="BK62" i="106"/>
  <c r="BK60" i="106" s="1"/>
  <c r="BI62" i="106"/>
  <c r="BH62" i="106"/>
  <c r="BG62" i="106"/>
  <c r="BF62" i="106"/>
  <c r="AA62" i="106"/>
  <c r="Y62" i="106"/>
  <c r="W62" i="106"/>
  <c r="N62" i="106"/>
  <c r="BE62" i="106" s="1"/>
  <c r="BK61" i="106"/>
  <c r="BI61" i="106"/>
  <c r="BH61" i="106"/>
  <c r="BG61" i="106"/>
  <c r="BF61" i="106"/>
  <c r="AA61" i="106"/>
  <c r="Y61" i="106"/>
  <c r="W61" i="106"/>
  <c r="W60" i="106" s="1"/>
  <c r="N61" i="106"/>
  <c r="BE61" i="106" s="1"/>
  <c r="BK59" i="106"/>
  <c r="BI59" i="106"/>
  <c r="BH59" i="106"/>
  <c r="BG59" i="106"/>
  <c r="BF59" i="106"/>
  <c r="AA59" i="106"/>
  <c r="Y59" i="106"/>
  <c r="W59" i="106"/>
  <c r="N59" i="106"/>
  <c r="BE59" i="106" s="1"/>
  <c r="BK58" i="106"/>
  <c r="BI58" i="106"/>
  <c r="BH58" i="106"/>
  <c r="BG58" i="106"/>
  <c r="BF58" i="106"/>
  <c r="BE58" i="106"/>
  <c r="AA58" i="106"/>
  <c r="Y58" i="106"/>
  <c r="W58" i="106"/>
  <c r="N58" i="106"/>
  <c r="BK57" i="106"/>
  <c r="BI57" i="106"/>
  <c r="BH57" i="106"/>
  <c r="BG57" i="106"/>
  <c r="BF57" i="106"/>
  <c r="AA57" i="106"/>
  <c r="Y57" i="106"/>
  <c r="W57" i="106"/>
  <c r="N57" i="106"/>
  <c r="BE57" i="106" s="1"/>
  <c r="BK56" i="106"/>
  <c r="BI56" i="106"/>
  <c r="BH56" i="106"/>
  <c r="BG56" i="106"/>
  <c r="BF56" i="106"/>
  <c r="AA56" i="106"/>
  <c r="Y56" i="106"/>
  <c r="W56" i="106"/>
  <c r="N56" i="106"/>
  <c r="BE56" i="106" s="1"/>
  <c r="BK55" i="106"/>
  <c r="BK54" i="106" s="1"/>
  <c r="N54" i="106" s="1"/>
  <c r="N21" i="106" s="1"/>
  <c r="BI55" i="106"/>
  <c r="BH55" i="106"/>
  <c r="BG55" i="106"/>
  <c r="BF55" i="106"/>
  <c r="AA55" i="106"/>
  <c r="Y55" i="106"/>
  <c r="W55" i="106"/>
  <c r="W54" i="106" s="1"/>
  <c r="N55" i="106"/>
  <c r="BE55" i="106" s="1"/>
  <c r="BK52" i="106"/>
  <c r="BI52" i="106"/>
  <c r="BH52" i="106"/>
  <c r="BG52" i="106"/>
  <c r="BF52" i="106"/>
  <c r="AA52" i="106"/>
  <c r="Y52" i="106"/>
  <c r="W52" i="106"/>
  <c r="N52" i="106"/>
  <c r="BE52" i="106" s="1"/>
  <c r="BK51" i="106"/>
  <c r="BI51" i="106"/>
  <c r="BH51" i="106"/>
  <c r="BG51" i="106"/>
  <c r="BF51" i="106"/>
  <c r="AA51" i="106"/>
  <c r="Y51" i="106"/>
  <c r="W51" i="106"/>
  <c r="N51" i="106"/>
  <c r="BE51" i="106" s="1"/>
  <c r="BK50" i="106"/>
  <c r="BI50" i="106"/>
  <c r="BH50" i="106"/>
  <c r="BG50" i="106"/>
  <c r="BF50" i="106"/>
  <c r="AA50" i="106"/>
  <c r="Y50" i="106"/>
  <c r="W50" i="106"/>
  <c r="N50" i="106"/>
  <c r="BE50" i="106" s="1"/>
  <c r="BK82" i="105"/>
  <c r="BI82" i="105"/>
  <c r="BH82" i="105"/>
  <c r="BG82" i="105"/>
  <c r="BF82" i="105"/>
  <c r="AA82" i="105"/>
  <c r="Y82" i="105"/>
  <c r="W82" i="105"/>
  <c r="N82" i="105"/>
  <c r="BE82" i="105" s="1"/>
  <c r="BK81" i="105"/>
  <c r="BI81" i="105"/>
  <c r="BH81" i="105"/>
  <c r="BG81" i="105"/>
  <c r="BF81" i="105"/>
  <c r="AA81" i="105"/>
  <c r="Y81" i="105"/>
  <c r="W81" i="105"/>
  <c r="N81" i="105"/>
  <c r="BE81" i="105" s="1"/>
  <c r="BK80" i="105"/>
  <c r="BI80" i="105"/>
  <c r="BH80" i="105"/>
  <c r="BG80" i="105"/>
  <c r="BF80" i="105"/>
  <c r="AA80" i="105"/>
  <c r="Y80" i="105"/>
  <c r="W80" i="105"/>
  <c r="N80" i="105"/>
  <c r="BE80" i="105" s="1"/>
  <c r="BK79" i="105"/>
  <c r="BI79" i="105"/>
  <c r="BH79" i="105"/>
  <c r="BG79" i="105"/>
  <c r="BF79" i="105"/>
  <c r="AA79" i="105"/>
  <c r="Y79" i="105"/>
  <c r="W79" i="105"/>
  <c r="N79" i="105"/>
  <c r="BE79" i="105" s="1"/>
  <c r="BK76" i="105"/>
  <c r="BK75" i="105" s="1"/>
  <c r="N75" i="105" s="1"/>
  <c r="N24" i="105" s="1"/>
  <c r="BI76" i="105"/>
  <c r="BH76" i="105"/>
  <c r="BG76" i="105"/>
  <c r="BF76" i="105"/>
  <c r="AA76" i="105"/>
  <c r="AA75" i="105" s="1"/>
  <c r="Y76" i="105"/>
  <c r="Y75" i="105" s="1"/>
  <c r="W76" i="105"/>
  <c r="W75" i="105" s="1"/>
  <c r="N76" i="105"/>
  <c r="BE76" i="105" s="1"/>
  <c r="BK74" i="105"/>
  <c r="BI74" i="105"/>
  <c r="BH74" i="105"/>
  <c r="BG74" i="105"/>
  <c r="BF74" i="105"/>
  <c r="AA74" i="105"/>
  <c r="Y74" i="105"/>
  <c r="W74" i="105"/>
  <c r="N74" i="105"/>
  <c r="BE74" i="105" s="1"/>
  <c r="BK73" i="105"/>
  <c r="BI73" i="105"/>
  <c r="BH73" i="105"/>
  <c r="BG73" i="105"/>
  <c r="BF73" i="105"/>
  <c r="AA73" i="105"/>
  <c r="Y73" i="105"/>
  <c r="W73" i="105"/>
  <c r="N73" i="105"/>
  <c r="BE73" i="105" s="1"/>
  <c r="BK72" i="105"/>
  <c r="BI72" i="105"/>
  <c r="BH72" i="105"/>
  <c r="BG72" i="105"/>
  <c r="BF72" i="105"/>
  <c r="AA72" i="105"/>
  <c r="Y72" i="105"/>
  <c r="W72" i="105"/>
  <c r="N72" i="105"/>
  <c r="BE72" i="105" s="1"/>
  <c r="BK71" i="105"/>
  <c r="BI71" i="105"/>
  <c r="BH71" i="105"/>
  <c r="BG71" i="105"/>
  <c r="BF71" i="105"/>
  <c r="AA71" i="105"/>
  <c r="Y71" i="105"/>
  <c r="W71" i="105"/>
  <c r="N71" i="105"/>
  <c r="BE71" i="105" s="1"/>
  <c r="BK70" i="105"/>
  <c r="BI70" i="105"/>
  <c r="BH70" i="105"/>
  <c r="BG70" i="105"/>
  <c r="BF70" i="105"/>
  <c r="BE70" i="105"/>
  <c r="AA70" i="105"/>
  <c r="Y70" i="105"/>
  <c r="W70" i="105"/>
  <c r="N70" i="105"/>
  <c r="BK69" i="105"/>
  <c r="BI69" i="105"/>
  <c r="BH69" i="105"/>
  <c r="BG69" i="105"/>
  <c r="BF69" i="105"/>
  <c r="AA69" i="105"/>
  <c r="Y69" i="105"/>
  <c r="W69" i="105"/>
  <c r="N69" i="105"/>
  <c r="BE69" i="105" s="1"/>
  <c r="BK68" i="105"/>
  <c r="BI68" i="105"/>
  <c r="BH68" i="105"/>
  <c r="BG68" i="105"/>
  <c r="BF68" i="105"/>
  <c r="AA68" i="105"/>
  <c r="Y68" i="105"/>
  <c r="W68" i="105"/>
  <c r="N68" i="105"/>
  <c r="BE68" i="105" s="1"/>
  <c r="BK66" i="105"/>
  <c r="BI66" i="105"/>
  <c r="BH66" i="105"/>
  <c r="BG66" i="105"/>
  <c r="BF66" i="105"/>
  <c r="AA66" i="105"/>
  <c r="Y66" i="105"/>
  <c r="W66" i="105"/>
  <c r="N66" i="105"/>
  <c r="BE66" i="105" s="1"/>
  <c r="BK64" i="105"/>
  <c r="BI64" i="105"/>
  <c r="BH64" i="105"/>
  <c r="BG64" i="105"/>
  <c r="BF64" i="105"/>
  <c r="AA64" i="105"/>
  <c r="Y64" i="105"/>
  <c r="W64" i="105"/>
  <c r="N64" i="105"/>
  <c r="BE64" i="105" s="1"/>
  <c r="BK62" i="105"/>
  <c r="BI62" i="105"/>
  <c r="BH62" i="105"/>
  <c r="BG62" i="105"/>
  <c r="BF62" i="105"/>
  <c r="AA62" i="105"/>
  <c r="Y62" i="105"/>
  <c r="W62" i="105"/>
  <c r="N62" i="105"/>
  <c r="BE62" i="105" s="1"/>
  <c r="BK60" i="105"/>
  <c r="BI60" i="105"/>
  <c r="BH60" i="105"/>
  <c r="BG60" i="105"/>
  <c r="BF60" i="105"/>
  <c r="AA60" i="105"/>
  <c r="Y60" i="105"/>
  <c r="W60" i="105"/>
  <c r="N60" i="105"/>
  <c r="BE60" i="105" s="1"/>
  <c r="BK58" i="105"/>
  <c r="BI58" i="105"/>
  <c r="BH58" i="105"/>
  <c r="BG58" i="105"/>
  <c r="BF58" i="105"/>
  <c r="AA58" i="105"/>
  <c r="Y58" i="105"/>
  <c r="W58" i="105"/>
  <c r="N58" i="105"/>
  <c r="BE58" i="105" s="1"/>
  <c r="BK57" i="105"/>
  <c r="BI57" i="105"/>
  <c r="BH57" i="105"/>
  <c r="BG57" i="105"/>
  <c r="BF57" i="105"/>
  <c r="AA57" i="105"/>
  <c r="Y57" i="105"/>
  <c r="W57" i="105"/>
  <c r="N57" i="105"/>
  <c r="BE57" i="105" s="1"/>
  <c r="BK56" i="105"/>
  <c r="BI56" i="105"/>
  <c r="BH56" i="105"/>
  <c r="BG56" i="105"/>
  <c r="BF56" i="105"/>
  <c r="AA56" i="105"/>
  <c r="Y56" i="105"/>
  <c r="W56" i="105"/>
  <c r="N56" i="105"/>
  <c r="BE56" i="105" s="1"/>
  <c r="BK55" i="105"/>
  <c r="BI55" i="105"/>
  <c r="BH55" i="105"/>
  <c r="BG55" i="105"/>
  <c r="BF55" i="105"/>
  <c r="AA55" i="105"/>
  <c r="Y55" i="105"/>
  <c r="W55" i="105"/>
  <c r="N55" i="105"/>
  <c r="BE55" i="105" s="1"/>
  <c r="BK54" i="105"/>
  <c r="BI54" i="105"/>
  <c r="BH54" i="105"/>
  <c r="BG54" i="105"/>
  <c r="BF54" i="105"/>
  <c r="AA54" i="105"/>
  <c r="Y54" i="105"/>
  <c r="W54" i="105"/>
  <c r="N54" i="105"/>
  <c r="BE54" i="105" s="1"/>
  <c r="BK52" i="105"/>
  <c r="BI52" i="105"/>
  <c r="BH52" i="105"/>
  <c r="BG52" i="105"/>
  <c r="BF52" i="105"/>
  <c r="AA52" i="105"/>
  <c r="Y52" i="105"/>
  <c r="W52" i="105"/>
  <c r="N52" i="105"/>
  <c r="BE52" i="105" s="1"/>
  <c r="BK49" i="105"/>
  <c r="BI49" i="105"/>
  <c r="BH49" i="105"/>
  <c r="BG49" i="105"/>
  <c r="BF49" i="105"/>
  <c r="AA49" i="105"/>
  <c r="Y49" i="105"/>
  <c r="W49" i="105"/>
  <c r="N49" i="105"/>
  <c r="BE49" i="105" s="1"/>
  <c r="BK48" i="105"/>
  <c r="BI48" i="105"/>
  <c r="BH48" i="105"/>
  <c r="BG48" i="105"/>
  <c r="BF48" i="105"/>
  <c r="BE48" i="105"/>
  <c r="AA48" i="105"/>
  <c r="Y48" i="105"/>
  <c r="W48" i="105"/>
  <c r="N48" i="105"/>
  <c r="BK47" i="105"/>
  <c r="BK46" i="105" s="1"/>
  <c r="N46" i="105" s="1"/>
  <c r="N19" i="105" s="1"/>
  <c r="BI47" i="105"/>
  <c r="BH47" i="105"/>
  <c r="BG47" i="105"/>
  <c r="BF47" i="105"/>
  <c r="AA47" i="105"/>
  <c r="Y47" i="105"/>
  <c r="W47" i="105"/>
  <c r="N47" i="105"/>
  <c r="BE47" i="105" s="1"/>
  <c r="F139" i="102"/>
  <c r="I139" i="102" s="1"/>
  <c r="F109" i="102"/>
  <c r="I109" i="102" s="1"/>
  <c r="F95" i="102"/>
  <c r="I95" i="102" s="1"/>
  <c r="F79" i="102"/>
  <c r="I79" i="102" s="1"/>
  <c r="F60" i="102"/>
  <c r="I60" i="102" s="1"/>
  <c r="F42" i="102"/>
  <c r="I42" i="102" s="1"/>
  <c r="F27" i="102"/>
  <c r="I27" i="102" s="1"/>
  <c r="N49" i="118" l="1"/>
  <c r="N19" i="118" s="1"/>
  <c r="BK49" i="106"/>
  <c r="N49" i="106" s="1"/>
  <c r="N19" i="106" s="1"/>
  <c r="BK51" i="105"/>
  <c r="N51" i="105" s="1"/>
  <c r="N21" i="105" s="1"/>
  <c r="BK78" i="105"/>
  <c r="N78" i="105" s="1"/>
  <c r="N25" i="105" s="1"/>
  <c r="BK48" i="106"/>
  <c r="Y72" i="106"/>
  <c r="BK59" i="107"/>
  <c r="N59" i="107" s="1"/>
  <c r="N21" i="107" s="1"/>
  <c r="Y54" i="108"/>
  <c r="BK72" i="108"/>
  <c r="N72" i="108" s="1"/>
  <c r="N23" i="108" s="1"/>
  <c r="W49" i="109"/>
  <c r="W48" i="109" s="1"/>
  <c r="AA97" i="110"/>
  <c r="BK100" i="110"/>
  <c r="N100" i="110" s="1"/>
  <c r="N28" i="110" s="1"/>
  <c r="AA51" i="117"/>
  <c r="AA45" i="117" s="1"/>
  <c r="W53" i="118"/>
  <c r="W47" i="118" s="1"/>
  <c r="BK51" i="117"/>
  <c r="N51" i="117" s="1"/>
  <c r="N20" i="117" s="1"/>
  <c r="W51" i="116"/>
  <c r="W45" i="116" s="1"/>
  <c r="Y49" i="106"/>
  <c r="Y48" i="106" s="1"/>
  <c r="AA72" i="106"/>
  <c r="W72" i="108"/>
  <c r="BK94" i="108"/>
  <c r="N94" i="108" s="1"/>
  <c r="N25" i="108" s="1"/>
  <c r="Y49" i="109"/>
  <c r="Y48" i="109" s="1"/>
  <c r="AA54" i="110"/>
  <c r="BK54" i="110"/>
  <c r="Y62" i="110"/>
  <c r="W100" i="110"/>
  <c r="Y51" i="116"/>
  <c r="Y45" i="116" s="1"/>
  <c r="Y46" i="115"/>
  <c r="Y45" i="115" s="1"/>
  <c r="W801" i="121"/>
  <c r="AA66" i="121"/>
  <c r="AA65" i="121" s="1"/>
  <c r="BK66" i="121"/>
  <c r="AA49" i="106"/>
  <c r="AA48" i="106" s="1"/>
  <c r="AA51" i="105"/>
  <c r="W78" i="105"/>
  <c r="BK70" i="107"/>
  <c r="N70" i="107" s="1"/>
  <c r="N24" i="107" s="1"/>
  <c r="Y60" i="108"/>
  <c r="AA103" i="109"/>
  <c r="AA49" i="110"/>
  <c r="AA48" i="110" s="1"/>
  <c r="Y79" i="106"/>
  <c r="Y53" i="106" s="1"/>
  <c r="Y47" i="106" s="1"/>
  <c r="AA59" i="105"/>
  <c r="AA50" i="105" s="1"/>
  <c r="AA44" i="105" s="1"/>
  <c r="AA101" i="106"/>
  <c r="Y98" i="106"/>
  <c r="BK101" i="106"/>
  <c r="N101" i="106" s="1"/>
  <c r="N28" i="106" s="1"/>
  <c r="W102" i="108"/>
  <c r="AA70" i="109"/>
  <c r="Y106" i="109"/>
  <c r="W97" i="110"/>
  <c r="BK46" i="117"/>
  <c r="AA79" i="106"/>
  <c r="AA98" i="108"/>
  <c r="Y53" i="118"/>
  <c r="Y47" i="118" s="1"/>
  <c r="BK801" i="121"/>
  <c r="N801" i="121" s="1"/>
  <c r="N31" i="121" s="1"/>
  <c r="W46" i="105"/>
  <c r="W45" i="105" s="1"/>
  <c r="AA90" i="106"/>
  <c r="AA98" i="106"/>
  <c r="W101" i="106"/>
  <c r="W54" i="108"/>
  <c r="Y83" i="108"/>
  <c r="BK49" i="109"/>
  <c r="BK48" i="109" s="1"/>
  <c r="AA106" i="109"/>
  <c r="BK46" i="115"/>
  <c r="N46" i="115" s="1"/>
  <c r="N17" i="115" s="1"/>
  <c r="Y801" i="121"/>
  <c r="Y65" i="121" s="1"/>
  <c r="N67" i="121"/>
  <c r="N20" i="121" s="1"/>
  <c r="N802" i="121"/>
  <c r="N32" i="121" s="1"/>
  <c r="W65" i="121"/>
  <c r="N66" i="121"/>
  <c r="N19" i="121" s="1"/>
  <c r="M1002" i="119"/>
  <c r="C29" i="120" s="1"/>
  <c r="M11" i="119"/>
  <c r="C11" i="120" s="1"/>
  <c r="C15" i="120"/>
  <c r="Y60" i="106"/>
  <c r="Y46" i="105"/>
  <c r="Y45" i="105" s="1"/>
  <c r="BK59" i="105"/>
  <c r="N59" i="105" s="1"/>
  <c r="N22" i="105" s="1"/>
  <c r="AA54" i="106"/>
  <c r="AA53" i="106" s="1"/>
  <c r="AA47" i="106" s="1"/>
  <c r="Y101" i="106"/>
  <c r="AA72" i="108"/>
  <c r="W62" i="109"/>
  <c r="Y83" i="109"/>
  <c r="Y91" i="109"/>
  <c r="AA70" i="110"/>
  <c r="Y59" i="105"/>
  <c r="Y78" i="105"/>
  <c r="W90" i="106"/>
  <c r="BK90" i="106"/>
  <c r="N90" i="106" s="1"/>
  <c r="N25" i="106" s="1"/>
  <c r="AA45" i="107"/>
  <c r="Y70" i="107"/>
  <c r="AA49" i="108"/>
  <c r="AA48" i="108" s="1"/>
  <c r="BK60" i="108"/>
  <c r="N60" i="108" s="1"/>
  <c r="N22" i="108" s="1"/>
  <c r="BK83" i="108"/>
  <c r="N83" i="108" s="1"/>
  <c r="N24" i="108" s="1"/>
  <c r="AA94" i="108"/>
  <c r="Y54" i="109"/>
  <c r="Y62" i="109"/>
  <c r="Y70" i="109"/>
  <c r="AA83" i="109"/>
  <c r="AA91" i="109"/>
  <c r="BK97" i="110"/>
  <c r="N97" i="110" s="1"/>
  <c r="N27" i="110" s="1"/>
  <c r="BK51" i="116"/>
  <c r="N51" i="116" s="1"/>
  <c r="N20" i="116" s="1"/>
  <c r="N52" i="117"/>
  <c r="N21" i="117" s="1"/>
  <c r="M657" i="119"/>
  <c r="C20" i="120" s="1"/>
  <c r="AA81" i="110"/>
  <c r="BK105" i="108"/>
  <c r="N105" i="108" s="1"/>
  <c r="N28" i="108" s="1"/>
  <c r="AA78" i="105"/>
  <c r="Y59" i="107"/>
  <c r="W54" i="109"/>
  <c r="W70" i="109"/>
  <c r="Y49" i="110"/>
  <c r="Y48" i="110" s="1"/>
  <c r="W51" i="105"/>
  <c r="W50" i="105" s="1"/>
  <c r="W44" i="105" s="1"/>
  <c r="W59" i="105"/>
  <c r="Y67" i="105"/>
  <c r="BK79" i="106"/>
  <c r="N79" i="106" s="1"/>
  <c r="N24" i="106" s="1"/>
  <c r="W98" i="106"/>
  <c r="BK54" i="108"/>
  <c r="W60" i="108"/>
  <c r="W83" i="108"/>
  <c r="AA54" i="109"/>
  <c r="AA53" i="109" s="1"/>
  <c r="AA47" i="109" s="1"/>
  <c r="BK106" i="109"/>
  <c r="N106" i="109" s="1"/>
  <c r="N28" i="109" s="1"/>
  <c r="Y97" i="110"/>
  <c r="I26" i="111"/>
  <c r="C9" i="112" s="1"/>
  <c r="BK53" i="118"/>
  <c r="N53" i="118" s="1"/>
  <c r="N20" i="118" s="1"/>
  <c r="AA51" i="116"/>
  <c r="AA45" i="116" s="1"/>
  <c r="BK67" i="105"/>
  <c r="N67" i="105" s="1"/>
  <c r="N23" i="105" s="1"/>
  <c r="AA60" i="106"/>
  <c r="W59" i="107"/>
  <c r="AA105" i="108"/>
  <c r="BK49" i="110"/>
  <c r="N49" i="110" s="1"/>
  <c r="N19" i="110" s="1"/>
  <c r="BK62" i="110"/>
  <c r="N62" i="110" s="1"/>
  <c r="N22" i="110" s="1"/>
  <c r="BK81" i="110"/>
  <c r="N81" i="110" s="1"/>
  <c r="N24" i="110" s="1"/>
  <c r="Y51" i="105"/>
  <c r="W67" i="105"/>
  <c r="Y90" i="106"/>
  <c r="BK94" i="106"/>
  <c r="N94" i="106" s="1"/>
  <c r="N26" i="106" s="1"/>
  <c r="Y45" i="107"/>
  <c r="Y44" i="107" s="1"/>
  <c r="Y43" i="107" s="1"/>
  <c r="AA51" i="107"/>
  <c r="AA44" i="107" s="1"/>
  <c r="AA43" i="107" s="1"/>
  <c r="AA70" i="107"/>
  <c r="W105" i="108"/>
  <c r="AA49" i="109"/>
  <c r="AA48" i="109" s="1"/>
  <c r="BK70" i="109"/>
  <c r="N70" i="109" s="1"/>
  <c r="N23" i="109" s="1"/>
  <c r="BK83" i="109"/>
  <c r="N83" i="109" s="1"/>
  <c r="N24" i="109" s="1"/>
  <c r="BK91" i="109"/>
  <c r="N91" i="109" s="1"/>
  <c r="N25" i="109" s="1"/>
  <c r="BK103" i="109"/>
  <c r="N103" i="109" s="1"/>
  <c r="N27" i="109" s="1"/>
  <c r="Y54" i="110"/>
  <c r="Y53" i="110" s="1"/>
  <c r="AA62" i="110"/>
  <c r="W70" i="110"/>
  <c r="W81" i="110"/>
  <c r="W90" i="110"/>
  <c r="A8" i="120" a="1"/>
  <c r="A8" i="120" s="1"/>
  <c r="A48" i="120" s="1"/>
  <c r="B48" i="120" s="1"/>
  <c r="I8" i="111"/>
  <c r="BK51" i="107"/>
  <c r="BK44" i="107" s="1"/>
  <c r="AA60" i="108"/>
  <c r="W106" i="109"/>
  <c r="AA46" i="105"/>
  <c r="AA45" i="105" s="1"/>
  <c r="AA67" i="105"/>
  <c r="Y54" i="106"/>
  <c r="W79" i="106"/>
  <c r="W45" i="107"/>
  <c r="W70" i="107"/>
  <c r="AA54" i="108"/>
  <c r="AA53" i="108" s="1"/>
  <c r="AA47" i="108" s="1"/>
  <c r="AA62" i="109"/>
  <c r="W54" i="110"/>
  <c r="BK70" i="110"/>
  <c r="N70" i="110" s="1"/>
  <c r="N23" i="110" s="1"/>
  <c r="W49" i="106"/>
  <c r="W48" i="106" s="1"/>
  <c r="W72" i="106"/>
  <c r="BK72" i="106"/>
  <c r="N72" i="106" s="1"/>
  <c r="N23" i="106" s="1"/>
  <c r="Y94" i="106"/>
  <c r="AA67" i="107"/>
  <c r="W49" i="108"/>
  <c r="W48" i="108" s="1"/>
  <c r="Y72" i="108"/>
  <c r="AA83" i="108"/>
  <c r="W94" i="108"/>
  <c r="BK54" i="109"/>
  <c r="N54" i="109" s="1"/>
  <c r="N21" i="109" s="1"/>
  <c r="BK62" i="109"/>
  <c r="N62" i="109" s="1"/>
  <c r="N22" i="109" s="1"/>
  <c r="W83" i="109"/>
  <c r="W91" i="109"/>
  <c r="W49" i="110"/>
  <c r="W48" i="110" s="1"/>
  <c r="W62" i="110"/>
  <c r="W53" i="110" s="1"/>
  <c r="Y70" i="110"/>
  <c r="Y81" i="110"/>
  <c r="Y90" i="110"/>
  <c r="B47" i="120"/>
  <c r="C47" i="120"/>
  <c r="N46" i="117"/>
  <c r="N18" i="117" s="1"/>
  <c r="BK45" i="115"/>
  <c r="A5" i="114" a="1"/>
  <c r="A5" i="114" s="1"/>
  <c r="A6" i="114" s="1" a="1"/>
  <c r="A6" i="114" s="1"/>
  <c r="A6" i="112" a="1"/>
  <c r="A6" i="112" s="1"/>
  <c r="BK48" i="110"/>
  <c r="N54" i="110"/>
  <c r="N21" i="110" s="1"/>
  <c r="AA53" i="110"/>
  <c r="AA47" i="110" s="1"/>
  <c r="N49" i="109"/>
  <c r="N19" i="109" s="1"/>
  <c r="N49" i="108"/>
  <c r="N19" i="108" s="1"/>
  <c r="BK48" i="108"/>
  <c r="N54" i="108"/>
  <c r="N21" i="108" s="1"/>
  <c r="N51" i="107"/>
  <c r="N20" i="107" s="1"/>
  <c r="N60" i="106"/>
  <c r="N22" i="106" s="1"/>
  <c r="N48" i="106"/>
  <c r="N18" i="106" s="1"/>
  <c r="BK45" i="105"/>
  <c r="I145" i="102"/>
  <c r="H134" i="1" s="1"/>
  <c r="W53" i="106" l="1"/>
  <c r="W47" i="106" s="1"/>
  <c r="W53" i="109"/>
  <c r="W47" i="109" s="1"/>
  <c r="BK65" i="121"/>
  <c r="Y50" i="105"/>
  <c r="Y44" i="105" s="1"/>
  <c r="W53" i="108"/>
  <c r="W47" i="108" s="1"/>
  <c r="BK53" i="108"/>
  <c r="N53" i="108" s="1"/>
  <c r="N20" i="108" s="1"/>
  <c r="Y53" i="108"/>
  <c r="Y47" i="108" s="1"/>
  <c r="BK53" i="110"/>
  <c r="N53" i="110" s="1"/>
  <c r="N20" i="110" s="1"/>
  <c r="Y47" i="110"/>
  <c r="W44" i="107"/>
  <c r="W43" i="107" s="1"/>
  <c r="BK45" i="117"/>
  <c r="N45" i="117" s="1"/>
  <c r="N17" i="117" s="1"/>
  <c r="Y53" i="109"/>
  <c r="Y47" i="109" s="1"/>
  <c r="N7" i="113"/>
  <c r="C7" i="114" s="1"/>
  <c r="C8" i="114"/>
  <c r="C10" i="114" s="1"/>
  <c r="H140" i="1" s="1"/>
  <c r="I7" i="111"/>
  <c r="C7" i="112" s="1"/>
  <c r="C8" i="112"/>
  <c r="C11" i="112" s="1"/>
  <c r="H137" i="1" s="1"/>
  <c r="C45" i="120"/>
  <c r="H11" i="1" s="1"/>
  <c r="M9" i="119"/>
  <c r="C9" i="120" s="1"/>
  <c r="M10" i="119"/>
  <c r="C10" i="120" s="1"/>
  <c r="W47" i="110"/>
  <c r="BK53" i="106"/>
  <c r="A45" i="120"/>
  <c r="BK45" i="116"/>
  <c r="BK53" i="109"/>
  <c r="BK47" i="118"/>
  <c r="BK50" i="105"/>
  <c r="N50" i="105" s="1"/>
  <c r="N20" i="105" s="1"/>
  <c r="N45" i="115"/>
  <c r="N16" i="115" s="1"/>
  <c r="H76" i="1"/>
  <c r="C48" i="120"/>
  <c r="H64" i="1"/>
  <c r="BK47" i="110"/>
  <c r="N48" i="110"/>
  <c r="N18" i="110" s="1"/>
  <c r="N48" i="109"/>
  <c r="N18" i="109" s="1"/>
  <c r="N48" i="108"/>
  <c r="N18" i="108" s="1"/>
  <c r="N44" i="107"/>
  <c r="N18" i="107" s="1"/>
  <c r="BK43" i="107"/>
  <c r="N45" i="105"/>
  <c r="N18" i="105" s="1"/>
  <c r="BK75" i="101"/>
  <c r="BI75" i="101"/>
  <c r="BH75" i="101"/>
  <c r="BG75" i="101"/>
  <c r="BF75" i="101"/>
  <c r="AA75" i="101"/>
  <c r="Y75" i="101"/>
  <c r="W75" i="101"/>
  <c r="N75" i="101"/>
  <c r="BE75" i="101" s="1"/>
  <c r="BK74" i="101"/>
  <c r="BI74" i="101"/>
  <c r="BH74" i="101"/>
  <c r="BG74" i="101"/>
  <c r="BF74" i="101"/>
  <c r="AA74" i="101"/>
  <c r="Y74" i="101"/>
  <c r="Y73" i="101" s="1"/>
  <c r="W74" i="101"/>
  <c r="W73" i="101" s="1"/>
  <c r="N74" i="101"/>
  <c r="BE74" i="101" s="1"/>
  <c r="BK72" i="101"/>
  <c r="BI72" i="101"/>
  <c r="BH72" i="101"/>
  <c r="BG72" i="101"/>
  <c r="BF72" i="101"/>
  <c r="AA72" i="101"/>
  <c r="Y72" i="101"/>
  <c r="W72" i="101"/>
  <c r="N72" i="101"/>
  <c r="BE72" i="101" s="1"/>
  <c r="BK71" i="101"/>
  <c r="BI71" i="101"/>
  <c r="BH71" i="101"/>
  <c r="BG71" i="101"/>
  <c r="BF71" i="101"/>
  <c r="AA71" i="101"/>
  <c r="Y71" i="101"/>
  <c r="W71" i="101"/>
  <c r="N71" i="101"/>
  <c r="BE71" i="101" s="1"/>
  <c r="BK69" i="101"/>
  <c r="BI69" i="101"/>
  <c r="BH69" i="101"/>
  <c r="BG69" i="101"/>
  <c r="BF69" i="101"/>
  <c r="AA69" i="101"/>
  <c r="Y69" i="101"/>
  <c r="W69" i="101"/>
  <c r="N69" i="101"/>
  <c r="BE69" i="101" s="1"/>
  <c r="BK68" i="101"/>
  <c r="BI68" i="101"/>
  <c r="BH68" i="101"/>
  <c r="BG68" i="101"/>
  <c r="BF68" i="101"/>
  <c r="AA68" i="101"/>
  <c r="Y68" i="101"/>
  <c r="W68" i="101"/>
  <c r="N68" i="101"/>
  <c r="BE68" i="101" s="1"/>
  <c r="BK67" i="101"/>
  <c r="BI67" i="101"/>
  <c r="BH67" i="101"/>
  <c r="BG67" i="101"/>
  <c r="BF67" i="101"/>
  <c r="AA67" i="101"/>
  <c r="Y67" i="101"/>
  <c r="W67" i="101"/>
  <c r="N67" i="101"/>
  <c r="BE67" i="101" s="1"/>
  <c r="BK65" i="101"/>
  <c r="BI65" i="101"/>
  <c r="BH65" i="101"/>
  <c r="BG65" i="101"/>
  <c r="BF65" i="101"/>
  <c r="AA65" i="101"/>
  <c r="Y65" i="101"/>
  <c r="W65" i="101"/>
  <c r="N65" i="101"/>
  <c r="BE65" i="101" s="1"/>
  <c r="BK64" i="101"/>
  <c r="BI64" i="101"/>
  <c r="BH64" i="101"/>
  <c r="BG64" i="101"/>
  <c r="BF64" i="101"/>
  <c r="AA64" i="101"/>
  <c r="Y64" i="101"/>
  <c r="W64" i="101"/>
  <c r="N64" i="101"/>
  <c r="BE64" i="101" s="1"/>
  <c r="BK63" i="101"/>
  <c r="BK58" i="101" s="1"/>
  <c r="N58" i="101" s="1"/>
  <c r="N22" i="101" s="1"/>
  <c r="BI63" i="101"/>
  <c r="BH63" i="101"/>
  <c r="BG63" i="101"/>
  <c r="BF63" i="101"/>
  <c r="AA63" i="101"/>
  <c r="Y63" i="101"/>
  <c r="W63" i="101"/>
  <c r="N63" i="101"/>
  <c r="BE63" i="101" s="1"/>
  <c r="BK62" i="101"/>
  <c r="BI62" i="101"/>
  <c r="BH62" i="101"/>
  <c r="BG62" i="101"/>
  <c r="BF62" i="101"/>
  <c r="AA62" i="101"/>
  <c r="Y62" i="101"/>
  <c r="W62" i="101"/>
  <c r="N62" i="101"/>
  <c r="BE62" i="101" s="1"/>
  <c r="BK61" i="101"/>
  <c r="BI61" i="101"/>
  <c r="BH61" i="101"/>
  <c r="BG61" i="101"/>
  <c r="BF61" i="101"/>
  <c r="AA61" i="101"/>
  <c r="Y61" i="101"/>
  <c r="W61" i="101"/>
  <c r="N61" i="101"/>
  <c r="BE61" i="101" s="1"/>
  <c r="BK60" i="101"/>
  <c r="BI60" i="101"/>
  <c r="BH60" i="101"/>
  <c r="BG60" i="101"/>
  <c r="BF60" i="101"/>
  <c r="AA60" i="101"/>
  <c r="Y60" i="101"/>
  <c r="W60" i="101"/>
  <c r="N60" i="101"/>
  <c r="BE60" i="101" s="1"/>
  <c r="BK59" i="101"/>
  <c r="BI59" i="101"/>
  <c r="BH59" i="101"/>
  <c r="BG59" i="101"/>
  <c r="BF59" i="101"/>
  <c r="AA59" i="101"/>
  <c r="Y59" i="101"/>
  <c r="W59" i="101"/>
  <c r="N59" i="101"/>
  <c r="BE59" i="101" s="1"/>
  <c r="BK57" i="101"/>
  <c r="BI57" i="101"/>
  <c r="BH57" i="101"/>
  <c r="BG57" i="101"/>
  <c r="BF57" i="101"/>
  <c r="AA57" i="101"/>
  <c r="Y57" i="101"/>
  <c r="W57" i="101"/>
  <c r="N57" i="101"/>
  <c r="BE57" i="101" s="1"/>
  <c r="BK56" i="101"/>
  <c r="BI56" i="101"/>
  <c r="BH56" i="101"/>
  <c r="BG56" i="101"/>
  <c r="BF56" i="101"/>
  <c r="AA56" i="101"/>
  <c r="Y56" i="101"/>
  <c r="W56" i="101"/>
  <c r="N56" i="101"/>
  <c r="BE56" i="101" s="1"/>
  <c r="BK55" i="101"/>
  <c r="BI55" i="101"/>
  <c r="BH55" i="101"/>
  <c r="BG55" i="101"/>
  <c r="BF55" i="101"/>
  <c r="AA55" i="101"/>
  <c r="Y55" i="101"/>
  <c r="W55" i="101"/>
  <c r="N55" i="101"/>
  <c r="BE55" i="101" s="1"/>
  <c r="BK54" i="101"/>
  <c r="BI54" i="101"/>
  <c r="BH54" i="101"/>
  <c r="BG54" i="101"/>
  <c r="BF54" i="101"/>
  <c r="AA54" i="101"/>
  <c r="Y54" i="101"/>
  <c r="W54" i="101"/>
  <c r="N54" i="101"/>
  <c r="BE54" i="101" s="1"/>
  <c r="BK53" i="101"/>
  <c r="BI53" i="101"/>
  <c r="BH53" i="101"/>
  <c r="BG53" i="101"/>
  <c r="BF53" i="101"/>
  <c r="AA53" i="101"/>
  <c r="Y53" i="101"/>
  <c r="W53" i="101"/>
  <c r="N53" i="101"/>
  <c r="BE53" i="101" s="1"/>
  <c r="BK52" i="101"/>
  <c r="BI52" i="101"/>
  <c r="BH52" i="101"/>
  <c r="BG52" i="101"/>
  <c r="BF52" i="101"/>
  <c r="AA52" i="101"/>
  <c r="Y52" i="101"/>
  <c r="W52" i="101"/>
  <c r="N52" i="101"/>
  <c r="BE52" i="101" s="1"/>
  <c r="BK49" i="101"/>
  <c r="BI49" i="101"/>
  <c r="BH49" i="101"/>
  <c r="BG49" i="101"/>
  <c r="BF49" i="101"/>
  <c r="AA49" i="101"/>
  <c r="Y49" i="101"/>
  <c r="W49" i="101"/>
  <c r="N49" i="101"/>
  <c r="BE49" i="101" s="1"/>
  <c r="BK48" i="101"/>
  <c r="BI48" i="101"/>
  <c r="BH48" i="101"/>
  <c r="BG48" i="101"/>
  <c r="BF48" i="101"/>
  <c r="AA48" i="101"/>
  <c r="Y48" i="101"/>
  <c r="W48" i="101"/>
  <c r="N48" i="101"/>
  <c r="BE48" i="101" s="1"/>
  <c r="BK47" i="101"/>
  <c r="BI47" i="101"/>
  <c r="BH47" i="101"/>
  <c r="BG47" i="101"/>
  <c r="BF47" i="101"/>
  <c r="AA47" i="101"/>
  <c r="AA46" i="101" s="1"/>
  <c r="AA45" i="101" s="1"/>
  <c r="Y47" i="101"/>
  <c r="W47" i="101"/>
  <c r="N47" i="101"/>
  <c r="BE47" i="101" s="1"/>
  <c r="BK73" i="100"/>
  <c r="BI73" i="100"/>
  <c r="BH73" i="100"/>
  <c r="BG73" i="100"/>
  <c r="BF73" i="100"/>
  <c r="AA73" i="100"/>
  <c r="Y73" i="100"/>
  <c r="W73" i="100"/>
  <c r="N73" i="100"/>
  <c r="BE73" i="100" s="1"/>
  <c r="BK72" i="100"/>
  <c r="BI72" i="100"/>
  <c r="BH72" i="100"/>
  <c r="BG72" i="100"/>
  <c r="BF72" i="100"/>
  <c r="AA72" i="100"/>
  <c r="Y72" i="100"/>
  <c r="W72" i="100"/>
  <c r="N72" i="100"/>
  <c r="BE72" i="100" s="1"/>
  <c r="BK70" i="100"/>
  <c r="BK69" i="100" s="1"/>
  <c r="N69" i="100" s="1"/>
  <c r="N23" i="100" s="1"/>
  <c r="BI70" i="100"/>
  <c r="BH70" i="100"/>
  <c r="BG70" i="100"/>
  <c r="BF70" i="100"/>
  <c r="AA70" i="100"/>
  <c r="AA69" i="100" s="1"/>
  <c r="Y70" i="100"/>
  <c r="Y69" i="100" s="1"/>
  <c r="W70" i="100"/>
  <c r="W69" i="100" s="1"/>
  <c r="N70" i="100"/>
  <c r="BE70" i="100" s="1"/>
  <c r="BK68" i="100"/>
  <c r="BI68" i="100"/>
  <c r="BH68" i="100"/>
  <c r="BG68" i="100"/>
  <c r="BF68" i="100"/>
  <c r="AA68" i="100"/>
  <c r="Y68" i="100"/>
  <c r="W68" i="100"/>
  <c r="N68" i="100"/>
  <c r="BE68" i="100" s="1"/>
  <c r="BK67" i="100"/>
  <c r="BI67" i="100"/>
  <c r="BH67" i="100"/>
  <c r="BG67" i="100"/>
  <c r="BF67" i="100"/>
  <c r="AA67" i="100"/>
  <c r="Y67" i="100"/>
  <c r="W67" i="100"/>
  <c r="N67" i="100"/>
  <c r="BE67" i="100" s="1"/>
  <c r="BK66" i="100"/>
  <c r="BI66" i="100"/>
  <c r="BH66" i="100"/>
  <c r="BG66" i="100"/>
  <c r="BF66" i="100"/>
  <c r="AA66" i="100"/>
  <c r="Y66" i="100"/>
  <c r="Y65" i="100" s="1"/>
  <c r="W66" i="100"/>
  <c r="N66" i="100"/>
  <c r="BE66" i="100" s="1"/>
  <c r="BK64" i="100"/>
  <c r="BI64" i="100"/>
  <c r="BH64" i="100"/>
  <c r="BG64" i="100"/>
  <c r="BF64" i="100"/>
  <c r="BE64" i="100"/>
  <c r="AA64" i="100"/>
  <c r="Y64" i="100"/>
  <c r="W64" i="100"/>
  <c r="N64" i="100"/>
  <c r="BK63" i="100"/>
  <c r="BI63" i="100"/>
  <c r="BH63" i="100"/>
  <c r="BG63" i="100"/>
  <c r="BF63" i="100"/>
  <c r="AA63" i="100"/>
  <c r="Y63" i="100"/>
  <c r="W63" i="100"/>
  <c r="N63" i="100"/>
  <c r="BE63" i="100" s="1"/>
  <c r="BK62" i="100"/>
  <c r="BI62" i="100"/>
  <c r="BH62" i="100"/>
  <c r="BG62" i="100"/>
  <c r="BF62" i="100"/>
  <c r="AA62" i="100"/>
  <c r="Y62" i="100"/>
  <c r="W62" i="100"/>
  <c r="N62" i="100"/>
  <c r="BE62" i="100" s="1"/>
  <c r="BK61" i="100"/>
  <c r="BI61" i="100"/>
  <c r="BH61" i="100"/>
  <c r="BG61" i="100"/>
  <c r="BF61" i="100"/>
  <c r="AA61" i="100"/>
  <c r="Y61" i="100"/>
  <c r="W61" i="100"/>
  <c r="N61" i="100"/>
  <c r="BE61" i="100" s="1"/>
  <c r="BK60" i="100"/>
  <c r="BK57" i="100" s="1"/>
  <c r="N57" i="100" s="1"/>
  <c r="N21" i="100" s="1"/>
  <c r="BI60" i="100"/>
  <c r="BH60" i="100"/>
  <c r="BG60" i="100"/>
  <c r="BF60" i="100"/>
  <c r="AA60" i="100"/>
  <c r="Y60" i="100"/>
  <c r="W60" i="100"/>
  <c r="N60" i="100"/>
  <c r="BE60" i="100" s="1"/>
  <c r="BK59" i="100"/>
  <c r="BI59" i="100"/>
  <c r="BH59" i="100"/>
  <c r="BG59" i="100"/>
  <c r="BF59" i="100"/>
  <c r="AA59" i="100"/>
  <c r="Y59" i="100"/>
  <c r="W59" i="100"/>
  <c r="N59" i="100"/>
  <c r="BE59" i="100" s="1"/>
  <c r="BK58" i="100"/>
  <c r="BI58" i="100"/>
  <c r="BH58" i="100"/>
  <c r="BG58" i="100"/>
  <c r="BF58" i="100"/>
  <c r="AA58" i="100"/>
  <c r="AA57" i="100" s="1"/>
  <c r="Y58" i="100"/>
  <c r="Y57" i="100" s="1"/>
  <c r="W58" i="100"/>
  <c r="N58" i="100"/>
  <c r="BE58" i="100" s="1"/>
  <c r="BK55" i="100"/>
  <c r="BI55" i="100"/>
  <c r="BH55" i="100"/>
  <c r="BG55" i="100"/>
  <c r="BF55" i="100"/>
  <c r="BE55" i="100"/>
  <c r="AA55" i="100"/>
  <c r="Y55" i="100"/>
  <c r="W55" i="100"/>
  <c r="N55" i="100"/>
  <c r="BK53" i="100"/>
  <c r="BI53" i="100"/>
  <c r="BH53" i="100"/>
  <c r="BG53" i="100"/>
  <c r="BF53" i="100"/>
  <c r="AA53" i="100"/>
  <c r="AA52" i="100" s="1"/>
  <c r="Y53" i="100"/>
  <c r="W53" i="100"/>
  <c r="N53" i="100"/>
  <c r="BE53" i="100" s="1"/>
  <c r="Y52" i="100"/>
  <c r="BK51" i="100"/>
  <c r="BI51" i="100"/>
  <c r="BH51" i="100"/>
  <c r="BG51" i="100"/>
  <c r="BF51" i="100"/>
  <c r="AA51" i="100"/>
  <c r="Y51" i="100"/>
  <c r="W51" i="100"/>
  <c r="N51" i="100"/>
  <c r="BE51" i="100" s="1"/>
  <c r="BK50" i="100"/>
  <c r="BI50" i="100"/>
  <c r="BH50" i="100"/>
  <c r="BG50" i="100"/>
  <c r="BF50" i="100"/>
  <c r="AA50" i="100"/>
  <c r="Y50" i="100"/>
  <c r="W50" i="100"/>
  <c r="N50" i="100"/>
  <c r="BE50" i="100" s="1"/>
  <c r="BK49" i="100"/>
  <c r="BI49" i="100"/>
  <c r="BH49" i="100"/>
  <c r="BG49" i="100"/>
  <c r="BF49" i="100"/>
  <c r="AA49" i="100"/>
  <c r="Y49" i="100"/>
  <c r="W49" i="100"/>
  <c r="N49" i="100"/>
  <c r="BE49" i="100" s="1"/>
  <c r="BK48" i="100"/>
  <c r="BI48" i="100"/>
  <c r="BH48" i="100"/>
  <c r="BG48" i="100"/>
  <c r="BF48" i="100"/>
  <c r="AA48" i="100"/>
  <c r="Y48" i="100"/>
  <c r="W48" i="100"/>
  <c r="N48" i="100"/>
  <c r="BE48" i="100" s="1"/>
  <c r="BK47" i="100"/>
  <c r="BI47" i="100"/>
  <c r="BH47" i="100"/>
  <c r="BG47" i="100"/>
  <c r="BF47" i="100"/>
  <c r="AA47" i="100"/>
  <c r="Y47" i="100"/>
  <c r="W47" i="100"/>
  <c r="N47" i="100"/>
  <c r="BE47" i="100" s="1"/>
  <c r="BK46" i="100"/>
  <c r="BI46" i="100"/>
  <c r="BH46" i="100"/>
  <c r="BG46" i="100"/>
  <c r="BF46" i="100"/>
  <c r="AA46" i="100"/>
  <c r="Y46" i="100"/>
  <c r="W46" i="100"/>
  <c r="N46" i="100"/>
  <c r="BE46" i="100" s="1"/>
  <c r="BK89" i="99"/>
  <c r="BI89" i="99"/>
  <c r="BH89" i="99"/>
  <c r="BG89" i="99"/>
  <c r="BF89" i="99"/>
  <c r="AA89" i="99"/>
  <c r="Y89" i="99"/>
  <c r="W89" i="99"/>
  <c r="N89" i="99"/>
  <c r="BE89" i="99" s="1"/>
  <c r="BK88" i="99"/>
  <c r="BI88" i="99"/>
  <c r="BH88" i="99"/>
  <c r="BG88" i="99"/>
  <c r="BF88" i="99"/>
  <c r="AA88" i="99"/>
  <c r="AA87" i="99" s="1"/>
  <c r="Y88" i="99"/>
  <c r="Y87" i="99" s="1"/>
  <c r="W88" i="99"/>
  <c r="N88" i="99"/>
  <c r="BE88" i="99" s="1"/>
  <c r="BK86" i="99"/>
  <c r="BK85" i="99" s="1"/>
  <c r="N85" i="99" s="1"/>
  <c r="N25" i="99" s="1"/>
  <c r="BI86" i="99"/>
  <c r="BH86" i="99"/>
  <c r="BG86" i="99"/>
  <c r="BF86" i="99"/>
  <c r="AA86" i="99"/>
  <c r="AA85" i="99" s="1"/>
  <c r="Y86" i="99"/>
  <c r="Y85" i="99" s="1"/>
  <c r="W86" i="99"/>
  <c r="W85" i="99" s="1"/>
  <c r="N86" i="99"/>
  <c r="BE86" i="99" s="1"/>
  <c r="BK84" i="99"/>
  <c r="BI84" i="99"/>
  <c r="BH84" i="99"/>
  <c r="BG84" i="99"/>
  <c r="BF84" i="99"/>
  <c r="AA84" i="99"/>
  <c r="Y84" i="99"/>
  <c r="W84" i="99"/>
  <c r="N84" i="99"/>
  <c r="BE84" i="99" s="1"/>
  <c r="BK83" i="99"/>
  <c r="BI83" i="99"/>
  <c r="BH83" i="99"/>
  <c r="BG83" i="99"/>
  <c r="BF83" i="99"/>
  <c r="AA83" i="99"/>
  <c r="Y83" i="99"/>
  <c r="W83" i="99"/>
  <c r="N83" i="99"/>
  <c r="BE83" i="99" s="1"/>
  <c r="BK82" i="99"/>
  <c r="BI82" i="99"/>
  <c r="BH82" i="99"/>
  <c r="BG82" i="99"/>
  <c r="BF82" i="99"/>
  <c r="AA82" i="99"/>
  <c r="Y82" i="99"/>
  <c r="W82" i="99"/>
  <c r="N82" i="99"/>
  <c r="BE82" i="99" s="1"/>
  <c r="BK81" i="99"/>
  <c r="BI81" i="99"/>
  <c r="BH81" i="99"/>
  <c r="BG81" i="99"/>
  <c r="BF81" i="99"/>
  <c r="BE81" i="99"/>
  <c r="AA81" i="99"/>
  <c r="Y81" i="99"/>
  <c r="W81" i="99"/>
  <c r="N81" i="99"/>
  <c r="BK80" i="99"/>
  <c r="BI80" i="99"/>
  <c r="BH80" i="99"/>
  <c r="BG80" i="99"/>
  <c r="BF80" i="99"/>
  <c r="AA80" i="99"/>
  <c r="Y80" i="99"/>
  <c r="W80" i="99"/>
  <c r="N80" i="99"/>
  <c r="BE80" i="99" s="1"/>
  <c r="BK79" i="99"/>
  <c r="BI79" i="99"/>
  <c r="BH79" i="99"/>
  <c r="BG79" i="99"/>
  <c r="BF79" i="99"/>
  <c r="AA79" i="99"/>
  <c r="Y79" i="99"/>
  <c r="W79" i="99"/>
  <c r="N79" i="99"/>
  <c r="BE79" i="99" s="1"/>
  <c r="BK78" i="99"/>
  <c r="BI78" i="99"/>
  <c r="BH78" i="99"/>
  <c r="BG78" i="99"/>
  <c r="BF78" i="99"/>
  <c r="AA78" i="99"/>
  <c r="Y78" i="99"/>
  <c r="W78" i="99"/>
  <c r="N78" i="99"/>
  <c r="BE78" i="99" s="1"/>
  <c r="BK77" i="99"/>
  <c r="BI77" i="99"/>
  <c r="BH77" i="99"/>
  <c r="BG77" i="99"/>
  <c r="BF77" i="99"/>
  <c r="AA77" i="99"/>
  <c r="Y77" i="99"/>
  <c r="W77" i="99"/>
  <c r="N77" i="99"/>
  <c r="BE77" i="99" s="1"/>
  <c r="BK76" i="99"/>
  <c r="BI76" i="99"/>
  <c r="BH76" i="99"/>
  <c r="BG76" i="99"/>
  <c r="BF76" i="99"/>
  <c r="AA76" i="99"/>
  <c r="Y76" i="99"/>
  <c r="W76" i="99"/>
  <c r="N76" i="99"/>
  <c r="BE76" i="99" s="1"/>
  <c r="BK75" i="99"/>
  <c r="BI75" i="99"/>
  <c r="BH75" i="99"/>
  <c r="BG75" i="99"/>
  <c r="BF75" i="99"/>
  <c r="AA75" i="99"/>
  <c r="Y75" i="99"/>
  <c r="W75" i="99"/>
  <c r="N75" i="99"/>
  <c r="BE75" i="99" s="1"/>
  <c r="BK74" i="99"/>
  <c r="BI74" i="99"/>
  <c r="BH74" i="99"/>
  <c r="BG74" i="99"/>
  <c r="BF74" i="99"/>
  <c r="AA74" i="99"/>
  <c r="Y74" i="99"/>
  <c r="W74" i="99"/>
  <c r="N74" i="99"/>
  <c r="BE74" i="99" s="1"/>
  <c r="BK73" i="99"/>
  <c r="BI73" i="99"/>
  <c r="BH73" i="99"/>
  <c r="BG73" i="99"/>
  <c r="BF73" i="99"/>
  <c r="AA73" i="99"/>
  <c r="Y73" i="99"/>
  <c r="W73" i="99"/>
  <c r="N73" i="99"/>
  <c r="BE73" i="99" s="1"/>
  <c r="BK71" i="99"/>
  <c r="BI71" i="99"/>
  <c r="BH71" i="99"/>
  <c r="BG71" i="99"/>
  <c r="BF71" i="99"/>
  <c r="AA71" i="99"/>
  <c r="Y71" i="99"/>
  <c r="W71" i="99"/>
  <c r="N71" i="99"/>
  <c r="BE71" i="99" s="1"/>
  <c r="BK70" i="99"/>
  <c r="BI70" i="99"/>
  <c r="BH70" i="99"/>
  <c r="BG70" i="99"/>
  <c r="BF70" i="99"/>
  <c r="AA70" i="99"/>
  <c r="Y70" i="99"/>
  <c r="W70" i="99"/>
  <c r="N70" i="99"/>
  <c r="BE70" i="99" s="1"/>
  <c r="BK69" i="99"/>
  <c r="BI69" i="99"/>
  <c r="BH69" i="99"/>
  <c r="BG69" i="99"/>
  <c r="BF69" i="99"/>
  <c r="AA69" i="99"/>
  <c r="Y69" i="99"/>
  <c r="W69" i="99"/>
  <c r="N69" i="99"/>
  <c r="BE69" i="99" s="1"/>
  <c r="BK68" i="99"/>
  <c r="BI68" i="99"/>
  <c r="BH68" i="99"/>
  <c r="BG68" i="99"/>
  <c r="BF68" i="99"/>
  <c r="AA68" i="99"/>
  <c r="Y68" i="99"/>
  <c r="W68" i="99"/>
  <c r="N68" i="99"/>
  <c r="BE68" i="99" s="1"/>
  <c r="BK67" i="99"/>
  <c r="BI67" i="99"/>
  <c r="BH67" i="99"/>
  <c r="BG67" i="99"/>
  <c r="BF67" i="99"/>
  <c r="AA67" i="99"/>
  <c r="Y67" i="99"/>
  <c r="W67" i="99"/>
  <c r="N67" i="99"/>
  <c r="BE67" i="99" s="1"/>
  <c r="BK66" i="99"/>
  <c r="BI66" i="99"/>
  <c r="BH66" i="99"/>
  <c r="BG66" i="99"/>
  <c r="BF66" i="99"/>
  <c r="AA66" i="99"/>
  <c r="Y66" i="99"/>
  <c r="W66" i="99"/>
  <c r="N66" i="99"/>
  <c r="BE66" i="99" s="1"/>
  <c r="BK65" i="99"/>
  <c r="BI65" i="99"/>
  <c r="BH65" i="99"/>
  <c r="BG65" i="99"/>
  <c r="BF65" i="99"/>
  <c r="AA65" i="99"/>
  <c r="Y65" i="99"/>
  <c r="W65" i="99"/>
  <c r="N65" i="99"/>
  <c r="BE65" i="99" s="1"/>
  <c r="BK62" i="99"/>
  <c r="BI62" i="99"/>
  <c r="BH62" i="99"/>
  <c r="BG62" i="99"/>
  <c r="BF62" i="99"/>
  <c r="AA62" i="99"/>
  <c r="Y62" i="99"/>
  <c r="W62" i="99"/>
  <c r="N62" i="99"/>
  <c r="BE62" i="99" s="1"/>
  <c r="BK60" i="99"/>
  <c r="BK59" i="99" s="1"/>
  <c r="N59" i="99" s="1"/>
  <c r="N22" i="99" s="1"/>
  <c r="BI60" i="99"/>
  <c r="BH60" i="99"/>
  <c r="BG60" i="99"/>
  <c r="BF60" i="99"/>
  <c r="AA60" i="99"/>
  <c r="Y60" i="99"/>
  <c r="W60" i="99"/>
  <c r="N60" i="99"/>
  <c r="BE60" i="99" s="1"/>
  <c r="BK58" i="99"/>
  <c r="BI58" i="99"/>
  <c r="BH58" i="99"/>
  <c r="BG58" i="99"/>
  <c r="BF58" i="99"/>
  <c r="AA58" i="99"/>
  <c r="Y58" i="99"/>
  <c r="W58" i="99"/>
  <c r="N58" i="99"/>
  <c r="BE58" i="99" s="1"/>
  <c r="BK57" i="99"/>
  <c r="BI57" i="99"/>
  <c r="BH57" i="99"/>
  <c r="BG57" i="99"/>
  <c r="BF57" i="99"/>
  <c r="AA57" i="99"/>
  <c r="Y57" i="99"/>
  <c r="W57" i="99"/>
  <c r="W52" i="99" s="1"/>
  <c r="N57" i="99"/>
  <c r="BE57" i="99" s="1"/>
  <c r="BK56" i="99"/>
  <c r="BI56" i="99"/>
  <c r="BH56" i="99"/>
  <c r="BG56" i="99"/>
  <c r="BF56" i="99"/>
  <c r="BE56" i="99"/>
  <c r="AA56" i="99"/>
  <c r="Y56" i="99"/>
  <c r="W56" i="99"/>
  <c r="N56" i="99"/>
  <c r="BK55" i="99"/>
  <c r="BI55" i="99"/>
  <c r="BH55" i="99"/>
  <c r="BG55" i="99"/>
  <c r="BF55" i="99"/>
  <c r="AA55" i="99"/>
  <c r="Y55" i="99"/>
  <c r="W55" i="99"/>
  <c r="N55" i="99"/>
  <c r="BE55" i="99" s="1"/>
  <c r="BK54" i="99"/>
  <c r="BI54" i="99"/>
  <c r="BH54" i="99"/>
  <c r="BG54" i="99"/>
  <c r="BF54" i="99"/>
  <c r="AA54" i="99"/>
  <c r="Y54" i="99"/>
  <c r="W54" i="99"/>
  <c r="N54" i="99"/>
  <c r="BE54" i="99" s="1"/>
  <c r="BK53" i="99"/>
  <c r="BI53" i="99"/>
  <c r="BH53" i="99"/>
  <c r="BG53" i="99"/>
  <c r="BF53" i="99"/>
  <c r="AA53" i="99"/>
  <c r="Y53" i="99"/>
  <c r="W53" i="99"/>
  <c r="N53" i="99"/>
  <c r="BE53" i="99" s="1"/>
  <c r="BK50" i="99"/>
  <c r="BI50" i="99"/>
  <c r="BH50" i="99"/>
  <c r="BG50" i="99"/>
  <c r="BF50" i="99"/>
  <c r="AA50" i="99"/>
  <c r="Y50" i="99"/>
  <c r="W50" i="99"/>
  <c r="N50" i="99"/>
  <c r="BE50" i="99" s="1"/>
  <c r="BK49" i="99"/>
  <c r="BI49" i="99"/>
  <c r="BH49" i="99"/>
  <c r="BG49" i="99"/>
  <c r="BF49" i="99"/>
  <c r="AA49" i="99"/>
  <c r="Y49" i="99"/>
  <c r="W49" i="99"/>
  <c r="N49" i="99"/>
  <c r="BE49" i="99" s="1"/>
  <c r="BK48" i="99"/>
  <c r="BI48" i="99"/>
  <c r="BH48" i="99"/>
  <c r="BG48" i="99"/>
  <c r="BF48" i="99"/>
  <c r="AA48" i="99"/>
  <c r="Y48" i="99"/>
  <c r="W48" i="99"/>
  <c r="N48" i="99"/>
  <c r="BE48" i="99" s="1"/>
  <c r="BK87" i="98"/>
  <c r="BI87" i="98"/>
  <c r="BH87" i="98"/>
  <c r="BG87" i="98"/>
  <c r="BF87" i="98"/>
  <c r="AA87" i="98"/>
  <c r="Y87" i="98"/>
  <c r="W87" i="98"/>
  <c r="W85" i="98" s="1"/>
  <c r="N87" i="98"/>
  <c r="BE87" i="98" s="1"/>
  <c r="BK86" i="98"/>
  <c r="BI86" i="98"/>
  <c r="BH86" i="98"/>
  <c r="BG86" i="98"/>
  <c r="BF86" i="98"/>
  <c r="AA86" i="98"/>
  <c r="Y86" i="98"/>
  <c r="Y85" i="98" s="1"/>
  <c r="W86" i="98"/>
  <c r="N86" i="98"/>
  <c r="BE86" i="98" s="1"/>
  <c r="BK84" i="98"/>
  <c r="BI84" i="98"/>
  <c r="BH84" i="98"/>
  <c r="BG84" i="98"/>
  <c r="BF84" i="98"/>
  <c r="AA84" i="98"/>
  <c r="Y84" i="98"/>
  <c r="W84" i="98"/>
  <c r="N84" i="98"/>
  <c r="BE84" i="98" s="1"/>
  <c r="BK83" i="98"/>
  <c r="BI83" i="98"/>
  <c r="BH83" i="98"/>
  <c r="BG83" i="98"/>
  <c r="BF83" i="98"/>
  <c r="AA83" i="98"/>
  <c r="Y83" i="98"/>
  <c r="Y82" i="98" s="1"/>
  <c r="W83" i="98"/>
  <c r="W82" i="98" s="1"/>
  <c r="N83" i="98"/>
  <c r="BE83" i="98" s="1"/>
  <c r="BK81" i="98"/>
  <c r="BI81" i="98"/>
  <c r="BH81" i="98"/>
  <c r="BG81" i="98"/>
  <c r="BF81" i="98"/>
  <c r="AA81" i="98"/>
  <c r="Y81" i="98"/>
  <c r="W81" i="98"/>
  <c r="N81" i="98"/>
  <c r="BE81" i="98" s="1"/>
  <c r="BK80" i="98"/>
  <c r="BI80" i="98"/>
  <c r="BH80" i="98"/>
  <c r="BG80" i="98"/>
  <c r="BF80" i="98"/>
  <c r="AA80" i="98"/>
  <c r="Y80" i="98"/>
  <c r="W80" i="98"/>
  <c r="N80" i="98"/>
  <c r="BE80" i="98" s="1"/>
  <c r="BK79" i="98"/>
  <c r="BI79" i="98"/>
  <c r="BH79" i="98"/>
  <c r="BG79" i="98"/>
  <c r="BF79" i="98"/>
  <c r="AA79" i="98"/>
  <c r="Y79" i="98"/>
  <c r="W79" i="98"/>
  <c r="N79" i="98"/>
  <c r="BE79" i="98" s="1"/>
  <c r="BK78" i="98"/>
  <c r="BI78" i="98"/>
  <c r="BH78" i="98"/>
  <c r="BG78" i="98"/>
  <c r="BF78" i="98"/>
  <c r="BE78" i="98"/>
  <c r="AA78" i="98"/>
  <c r="Y78" i="98"/>
  <c r="W78" i="98"/>
  <c r="N78" i="98"/>
  <c r="BK77" i="98"/>
  <c r="BI77" i="98"/>
  <c r="BH77" i="98"/>
  <c r="BG77" i="98"/>
  <c r="BF77" i="98"/>
  <c r="AA77" i="98"/>
  <c r="Y77" i="98"/>
  <c r="W77" i="98"/>
  <c r="N77" i="98"/>
  <c r="BE77" i="98" s="1"/>
  <c r="BK76" i="98"/>
  <c r="BI76" i="98"/>
  <c r="BH76" i="98"/>
  <c r="BG76" i="98"/>
  <c r="BF76" i="98"/>
  <c r="AA76" i="98"/>
  <c r="Y76" i="98"/>
  <c r="W76" i="98"/>
  <c r="N76" i="98"/>
  <c r="BE76" i="98" s="1"/>
  <c r="BK75" i="98"/>
  <c r="BI75" i="98"/>
  <c r="BH75" i="98"/>
  <c r="BG75" i="98"/>
  <c r="BF75" i="98"/>
  <c r="AA75" i="98"/>
  <c r="Y75" i="98"/>
  <c r="W75" i="98"/>
  <c r="N75" i="98"/>
  <c r="BE75" i="98" s="1"/>
  <c r="BK74" i="98"/>
  <c r="BI74" i="98"/>
  <c r="BH74" i="98"/>
  <c r="BG74" i="98"/>
  <c r="BF74" i="98"/>
  <c r="AA74" i="98"/>
  <c r="Y74" i="98"/>
  <c r="W74" i="98"/>
  <c r="N74" i="98"/>
  <c r="BE74" i="98" s="1"/>
  <c r="BK73" i="98"/>
  <c r="BI73" i="98"/>
  <c r="BH73" i="98"/>
  <c r="BG73" i="98"/>
  <c r="BF73" i="98"/>
  <c r="AA73" i="98"/>
  <c r="Y73" i="98"/>
  <c r="W73" i="98"/>
  <c r="N73" i="98"/>
  <c r="BE73" i="98" s="1"/>
  <c r="BK71" i="98"/>
  <c r="BI71" i="98"/>
  <c r="BH71" i="98"/>
  <c r="BG71" i="98"/>
  <c r="BF71" i="98"/>
  <c r="AA71" i="98"/>
  <c r="Y71" i="98"/>
  <c r="W71" i="98"/>
  <c r="N71" i="98"/>
  <c r="BE71" i="98" s="1"/>
  <c r="BK70" i="98"/>
  <c r="BI70" i="98"/>
  <c r="BH70" i="98"/>
  <c r="BG70" i="98"/>
  <c r="BF70" i="98"/>
  <c r="AA70" i="98"/>
  <c r="Y70" i="98"/>
  <c r="W70" i="98"/>
  <c r="N70" i="98"/>
  <c r="BE70" i="98" s="1"/>
  <c r="BK69" i="98"/>
  <c r="BI69" i="98"/>
  <c r="BH69" i="98"/>
  <c r="BG69" i="98"/>
  <c r="BF69" i="98"/>
  <c r="AA69" i="98"/>
  <c r="Y69" i="98"/>
  <c r="W69" i="98"/>
  <c r="N69" i="98"/>
  <c r="BE69" i="98" s="1"/>
  <c r="BK68" i="98"/>
  <c r="BI68" i="98"/>
  <c r="BH68" i="98"/>
  <c r="BG68" i="98"/>
  <c r="BF68" i="98"/>
  <c r="AA68" i="98"/>
  <c r="Y68" i="98"/>
  <c r="W68" i="98"/>
  <c r="N68" i="98"/>
  <c r="BE68" i="98" s="1"/>
  <c r="BK67" i="98"/>
  <c r="BI67" i="98"/>
  <c r="BH67" i="98"/>
  <c r="BG67" i="98"/>
  <c r="BF67" i="98"/>
  <c r="AA67" i="98"/>
  <c r="Y67" i="98"/>
  <c r="W67" i="98"/>
  <c r="N67" i="98"/>
  <c r="BE67" i="98" s="1"/>
  <c r="BK66" i="98"/>
  <c r="BI66" i="98"/>
  <c r="BH66" i="98"/>
  <c r="BG66" i="98"/>
  <c r="BF66" i="98"/>
  <c r="AA66" i="98"/>
  <c r="Y66" i="98"/>
  <c r="W66" i="98"/>
  <c r="N66" i="98"/>
  <c r="BE66" i="98" s="1"/>
  <c r="BK65" i="98"/>
  <c r="BI65" i="98"/>
  <c r="BH65" i="98"/>
  <c r="BG65" i="98"/>
  <c r="BF65" i="98"/>
  <c r="AA65" i="98"/>
  <c r="Y65" i="98"/>
  <c r="W65" i="98"/>
  <c r="N65" i="98"/>
  <c r="BE65" i="98" s="1"/>
  <c r="BK62" i="98"/>
  <c r="BI62" i="98"/>
  <c r="BH62" i="98"/>
  <c r="BG62" i="98"/>
  <c r="BF62" i="98"/>
  <c r="AA62" i="98"/>
  <c r="Y62" i="98"/>
  <c r="W62" i="98"/>
  <c r="N62" i="98"/>
  <c r="BE62" i="98" s="1"/>
  <c r="BK60" i="98"/>
  <c r="BK59" i="98" s="1"/>
  <c r="N59" i="98" s="1"/>
  <c r="N22" i="98" s="1"/>
  <c r="BI60" i="98"/>
  <c r="BH60" i="98"/>
  <c r="BG60" i="98"/>
  <c r="BF60" i="98"/>
  <c r="AA60" i="98"/>
  <c r="Y60" i="98"/>
  <c r="W60" i="98"/>
  <c r="W59" i="98" s="1"/>
  <c r="N60" i="98"/>
  <c r="BE60" i="98" s="1"/>
  <c r="BK58" i="98"/>
  <c r="BI58" i="98"/>
  <c r="BH58" i="98"/>
  <c r="BG58" i="98"/>
  <c r="BF58" i="98"/>
  <c r="AA58" i="98"/>
  <c r="Y58" i="98"/>
  <c r="W58" i="98"/>
  <c r="N58" i="98"/>
  <c r="BE58" i="98" s="1"/>
  <c r="BK57" i="98"/>
  <c r="BI57" i="98"/>
  <c r="BH57" i="98"/>
  <c r="BG57" i="98"/>
  <c r="BF57" i="98"/>
  <c r="AA57" i="98"/>
  <c r="Y57" i="98"/>
  <c r="W57" i="98"/>
  <c r="N57" i="98"/>
  <c r="BE57" i="98" s="1"/>
  <c r="BK56" i="98"/>
  <c r="BI56" i="98"/>
  <c r="BH56" i="98"/>
  <c r="BG56" i="98"/>
  <c r="BF56" i="98"/>
  <c r="BE56" i="98"/>
  <c r="AA56" i="98"/>
  <c r="Y56" i="98"/>
  <c r="W56" i="98"/>
  <c r="N56" i="98"/>
  <c r="BK55" i="98"/>
  <c r="BI55" i="98"/>
  <c r="BH55" i="98"/>
  <c r="BG55" i="98"/>
  <c r="BF55" i="98"/>
  <c r="AA55" i="98"/>
  <c r="Y55" i="98"/>
  <c r="W55" i="98"/>
  <c r="N55" i="98"/>
  <c r="BE55" i="98" s="1"/>
  <c r="BK54" i="98"/>
  <c r="BI54" i="98"/>
  <c r="BH54" i="98"/>
  <c r="BG54" i="98"/>
  <c r="BF54" i="98"/>
  <c r="AA54" i="98"/>
  <c r="Y54" i="98"/>
  <c r="W54" i="98"/>
  <c r="N54" i="98"/>
  <c r="BE54" i="98" s="1"/>
  <c r="BK53" i="98"/>
  <c r="BI53" i="98"/>
  <c r="BH53" i="98"/>
  <c r="BG53" i="98"/>
  <c r="BF53" i="98"/>
  <c r="AA53" i="98"/>
  <c r="Y53" i="98"/>
  <c r="W53" i="98"/>
  <c r="N53" i="98"/>
  <c r="BE53" i="98" s="1"/>
  <c r="BK50" i="98"/>
  <c r="BI50" i="98"/>
  <c r="BH50" i="98"/>
  <c r="BG50" i="98"/>
  <c r="BF50" i="98"/>
  <c r="AA50" i="98"/>
  <c r="Y50" i="98"/>
  <c r="W50" i="98"/>
  <c r="N50" i="98"/>
  <c r="BE50" i="98" s="1"/>
  <c r="BK49" i="98"/>
  <c r="BI49" i="98"/>
  <c r="BH49" i="98"/>
  <c r="BG49" i="98"/>
  <c r="BF49" i="98"/>
  <c r="AA49" i="98"/>
  <c r="Y49" i="98"/>
  <c r="W49" i="98"/>
  <c r="N49" i="98"/>
  <c r="BE49" i="98" s="1"/>
  <c r="BK48" i="98"/>
  <c r="BI48" i="98"/>
  <c r="BH48" i="98"/>
  <c r="BG48" i="98"/>
  <c r="BF48" i="98"/>
  <c r="AA48" i="98"/>
  <c r="Y48" i="98"/>
  <c r="W48" i="98"/>
  <c r="W47" i="98" s="1"/>
  <c r="W46" i="98" s="1"/>
  <c r="N48" i="98"/>
  <c r="BE48" i="98" s="1"/>
  <c r="BK81" i="97"/>
  <c r="BI81" i="97"/>
  <c r="BH81" i="97"/>
  <c r="BG81" i="97"/>
  <c r="BF81" i="97"/>
  <c r="AA81" i="97"/>
  <c r="Y81" i="97"/>
  <c r="W81" i="97"/>
  <c r="N81" i="97"/>
  <c r="BE81" i="97" s="1"/>
  <c r="BK80" i="97"/>
  <c r="BI80" i="97"/>
  <c r="BH80" i="97"/>
  <c r="BG80" i="97"/>
  <c r="BF80" i="97"/>
  <c r="AA80" i="97"/>
  <c r="Y80" i="97"/>
  <c r="Y79" i="97" s="1"/>
  <c r="W80" i="97"/>
  <c r="N80" i="97"/>
  <c r="BE80" i="97" s="1"/>
  <c r="BK78" i="97"/>
  <c r="BI78" i="97"/>
  <c r="BH78" i="97"/>
  <c r="BG78" i="97"/>
  <c r="BF78" i="97"/>
  <c r="AA78" i="97"/>
  <c r="Y78" i="97"/>
  <c r="W78" i="97"/>
  <c r="N78" i="97"/>
  <c r="BE78" i="97" s="1"/>
  <c r="BK77" i="97"/>
  <c r="BK76" i="97" s="1"/>
  <c r="N76" i="97" s="1"/>
  <c r="N25" i="97" s="1"/>
  <c r="BI77" i="97"/>
  <c r="BH77" i="97"/>
  <c r="BG77" i="97"/>
  <c r="BF77" i="97"/>
  <c r="AA77" i="97"/>
  <c r="Y77" i="97"/>
  <c r="W77" i="97"/>
  <c r="W76" i="97" s="1"/>
  <c r="N77" i="97"/>
  <c r="BE77" i="97" s="1"/>
  <c r="BK75" i="97"/>
  <c r="BI75" i="97"/>
  <c r="BH75" i="97"/>
  <c r="BG75" i="97"/>
  <c r="BF75" i="97"/>
  <c r="AA75" i="97"/>
  <c r="Y75" i="97"/>
  <c r="W75" i="97"/>
  <c r="N75" i="97"/>
  <c r="BE75" i="97" s="1"/>
  <c r="BK74" i="97"/>
  <c r="BI74" i="97"/>
  <c r="BH74" i="97"/>
  <c r="BG74" i="97"/>
  <c r="BF74" i="97"/>
  <c r="AA74" i="97"/>
  <c r="Y74" i="97"/>
  <c r="W74" i="97"/>
  <c r="W72" i="97" s="1"/>
  <c r="N74" i="97"/>
  <c r="BE74" i="97" s="1"/>
  <c r="BK73" i="97"/>
  <c r="BI73" i="97"/>
  <c r="BH73" i="97"/>
  <c r="BG73" i="97"/>
  <c r="BF73" i="97"/>
  <c r="BE73" i="97"/>
  <c r="AA73" i="97"/>
  <c r="Y73" i="97"/>
  <c r="W73" i="97"/>
  <c r="N73" i="97"/>
  <c r="BK71" i="97"/>
  <c r="BI71" i="97"/>
  <c r="BH71" i="97"/>
  <c r="BG71" i="97"/>
  <c r="BF71" i="97"/>
  <c r="AA71" i="97"/>
  <c r="Y71" i="97"/>
  <c r="W71" i="97"/>
  <c r="N71" i="97"/>
  <c r="BE71" i="97" s="1"/>
  <c r="BK70" i="97"/>
  <c r="BI70" i="97"/>
  <c r="BH70" i="97"/>
  <c r="BG70" i="97"/>
  <c r="BF70" i="97"/>
  <c r="AA70" i="97"/>
  <c r="Y70" i="97"/>
  <c r="W70" i="97"/>
  <c r="N70" i="97"/>
  <c r="BE70" i="97" s="1"/>
  <c r="BK69" i="97"/>
  <c r="BI69" i="97"/>
  <c r="BH69" i="97"/>
  <c r="BG69" i="97"/>
  <c r="BF69" i="97"/>
  <c r="AA69" i="97"/>
  <c r="Y69" i="97"/>
  <c r="W69" i="97"/>
  <c r="N69" i="97"/>
  <c r="BE69" i="97" s="1"/>
  <c r="BK68" i="97"/>
  <c r="BI68" i="97"/>
  <c r="BH68" i="97"/>
  <c r="BG68" i="97"/>
  <c r="BF68" i="97"/>
  <c r="AA68" i="97"/>
  <c r="Y68" i="97"/>
  <c r="W68" i="97"/>
  <c r="N68" i="97"/>
  <c r="BE68" i="97" s="1"/>
  <c r="BK67" i="97"/>
  <c r="BI67" i="97"/>
  <c r="BH67" i="97"/>
  <c r="BG67" i="97"/>
  <c r="BF67" i="97"/>
  <c r="AA67" i="97"/>
  <c r="Y67" i="97"/>
  <c r="W67" i="97"/>
  <c r="N67" i="97"/>
  <c r="BE67" i="97" s="1"/>
  <c r="BK66" i="97"/>
  <c r="BI66" i="97"/>
  <c r="BH66" i="97"/>
  <c r="BG66" i="97"/>
  <c r="BF66" i="97"/>
  <c r="AA66" i="97"/>
  <c r="Y66" i="97"/>
  <c r="W66" i="97"/>
  <c r="N66" i="97"/>
  <c r="BE66" i="97" s="1"/>
  <c r="BK65" i="97"/>
  <c r="BI65" i="97"/>
  <c r="BH65" i="97"/>
  <c r="BG65" i="97"/>
  <c r="BF65" i="97"/>
  <c r="AA65" i="97"/>
  <c r="Y65" i="97"/>
  <c r="W65" i="97"/>
  <c r="N65" i="97"/>
  <c r="BE65" i="97" s="1"/>
  <c r="BK62" i="97"/>
  <c r="BI62" i="97"/>
  <c r="BH62" i="97"/>
  <c r="BG62" i="97"/>
  <c r="BF62" i="97"/>
  <c r="AA62" i="97"/>
  <c r="Y62" i="97"/>
  <c r="W62" i="97"/>
  <c r="N62" i="97"/>
  <c r="BE62" i="97" s="1"/>
  <c r="BK60" i="97"/>
  <c r="BI60" i="97"/>
  <c r="BH60" i="97"/>
  <c r="BG60" i="97"/>
  <c r="BF60" i="97"/>
  <c r="AA60" i="97"/>
  <c r="Y60" i="97"/>
  <c r="W60" i="97"/>
  <c r="N60" i="97"/>
  <c r="BE60" i="97" s="1"/>
  <c r="BK58" i="97"/>
  <c r="BI58" i="97"/>
  <c r="BH58" i="97"/>
  <c r="BG58" i="97"/>
  <c r="BF58" i="97"/>
  <c r="AA58" i="97"/>
  <c r="Y58" i="97"/>
  <c r="W58" i="97"/>
  <c r="N58" i="97"/>
  <c r="BE58" i="97" s="1"/>
  <c r="BK57" i="97"/>
  <c r="BI57" i="97"/>
  <c r="BH57" i="97"/>
  <c r="BG57" i="97"/>
  <c r="BF57" i="97"/>
  <c r="AA57" i="97"/>
  <c r="Y57" i="97"/>
  <c r="W57" i="97"/>
  <c r="N57" i="97"/>
  <c r="BE57" i="97" s="1"/>
  <c r="BK56" i="97"/>
  <c r="BI56" i="97"/>
  <c r="BH56" i="97"/>
  <c r="BG56" i="97"/>
  <c r="BF56" i="97"/>
  <c r="AA56" i="97"/>
  <c r="Y56" i="97"/>
  <c r="W56" i="97"/>
  <c r="N56" i="97"/>
  <c r="BE56" i="97" s="1"/>
  <c r="BK55" i="97"/>
  <c r="BI55" i="97"/>
  <c r="BH55" i="97"/>
  <c r="BG55" i="97"/>
  <c r="BF55" i="97"/>
  <c r="AA55" i="97"/>
  <c r="Y55" i="97"/>
  <c r="W55" i="97"/>
  <c r="N55" i="97"/>
  <c r="BE55" i="97" s="1"/>
  <c r="BK54" i="97"/>
  <c r="BI54" i="97"/>
  <c r="BH54" i="97"/>
  <c r="BG54" i="97"/>
  <c r="BF54" i="97"/>
  <c r="AA54" i="97"/>
  <c r="Y54" i="97"/>
  <c r="W54" i="97"/>
  <c r="N54" i="97"/>
  <c r="BE54" i="97" s="1"/>
  <c r="BK53" i="97"/>
  <c r="BI53" i="97"/>
  <c r="BH53" i="97"/>
  <c r="BG53" i="97"/>
  <c r="BF53" i="97"/>
  <c r="AA53" i="97"/>
  <c r="Y53" i="97"/>
  <c r="W53" i="97"/>
  <c r="N53" i="97"/>
  <c r="BE53" i="97" s="1"/>
  <c r="BK50" i="97"/>
  <c r="BI50" i="97"/>
  <c r="BH50" i="97"/>
  <c r="BG50" i="97"/>
  <c r="BF50" i="97"/>
  <c r="AA50" i="97"/>
  <c r="Y50" i="97"/>
  <c r="W50" i="97"/>
  <c r="N50" i="97"/>
  <c r="BE50" i="97" s="1"/>
  <c r="BK49" i="97"/>
  <c r="BI49" i="97"/>
  <c r="BH49" i="97"/>
  <c r="BG49" i="97"/>
  <c r="BF49" i="97"/>
  <c r="AA49" i="97"/>
  <c r="Y49" i="97"/>
  <c r="W49" i="97"/>
  <c r="N49" i="97"/>
  <c r="BE49" i="97" s="1"/>
  <c r="BK48" i="97"/>
  <c r="BI48" i="97"/>
  <c r="BH48" i="97"/>
  <c r="BG48" i="97"/>
  <c r="BF48" i="97"/>
  <c r="AA48" i="97"/>
  <c r="Y48" i="97"/>
  <c r="W48" i="97"/>
  <c r="W47" i="97" s="1"/>
  <c r="W46" i="97" s="1"/>
  <c r="N48" i="97"/>
  <c r="BE48" i="97" s="1"/>
  <c r="BK89" i="96"/>
  <c r="BI89" i="96"/>
  <c r="BH89" i="96"/>
  <c r="BG89" i="96"/>
  <c r="BF89" i="96"/>
  <c r="BE89" i="96"/>
  <c r="AA89" i="96"/>
  <c r="Y89" i="96"/>
  <c r="W89" i="96"/>
  <c r="W87" i="96" s="1"/>
  <c r="N89" i="96"/>
  <c r="BK88" i="96"/>
  <c r="BI88" i="96"/>
  <c r="BH88" i="96"/>
  <c r="BG88" i="96"/>
  <c r="BF88" i="96"/>
  <c r="AA88" i="96"/>
  <c r="Y88" i="96"/>
  <c r="W88" i="96"/>
  <c r="N88" i="96"/>
  <c r="BE88" i="96" s="1"/>
  <c r="BK86" i="96"/>
  <c r="BI86" i="96"/>
  <c r="BH86" i="96"/>
  <c r="BG86" i="96"/>
  <c r="BF86" i="96"/>
  <c r="AA86" i="96"/>
  <c r="Y86" i="96"/>
  <c r="W86" i="96"/>
  <c r="N86" i="96"/>
  <c r="BE86" i="96" s="1"/>
  <c r="BK85" i="96"/>
  <c r="BI85" i="96"/>
  <c r="BH85" i="96"/>
  <c r="BG85" i="96"/>
  <c r="BF85" i="96"/>
  <c r="AA85" i="96"/>
  <c r="Y85" i="96"/>
  <c r="W85" i="96"/>
  <c r="N85" i="96"/>
  <c r="BE85" i="96" s="1"/>
  <c r="BK84" i="96"/>
  <c r="N84" i="96" s="1"/>
  <c r="N25" i="96" s="1"/>
  <c r="BK83" i="96"/>
  <c r="BI83" i="96"/>
  <c r="BH83" i="96"/>
  <c r="BG83" i="96"/>
  <c r="BF83" i="96"/>
  <c r="AA83" i="96"/>
  <c r="Y83" i="96"/>
  <c r="W83" i="96"/>
  <c r="N83" i="96"/>
  <c r="BE83" i="96" s="1"/>
  <c r="BK82" i="96"/>
  <c r="BI82" i="96"/>
  <c r="BH82" i="96"/>
  <c r="BG82" i="96"/>
  <c r="BF82" i="96"/>
  <c r="AA82" i="96"/>
  <c r="Y82" i="96"/>
  <c r="W82" i="96"/>
  <c r="N82" i="96"/>
  <c r="BE82" i="96" s="1"/>
  <c r="BK81" i="96"/>
  <c r="BI81" i="96"/>
  <c r="BH81" i="96"/>
  <c r="BG81" i="96"/>
  <c r="BF81" i="96"/>
  <c r="AA81" i="96"/>
  <c r="Y81" i="96"/>
  <c r="W81" i="96"/>
  <c r="N81" i="96"/>
  <c r="BE81" i="96" s="1"/>
  <c r="BK80" i="96"/>
  <c r="BI80" i="96"/>
  <c r="BH80" i="96"/>
  <c r="BG80" i="96"/>
  <c r="BF80" i="96"/>
  <c r="AA80" i="96"/>
  <c r="Y80" i="96"/>
  <c r="W80" i="96"/>
  <c r="N80" i="96"/>
  <c r="BE80" i="96" s="1"/>
  <c r="BK79" i="96"/>
  <c r="BI79" i="96"/>
  <c r="BH79" i="96"/>
  <c r="BG79" i="96"/>
  <c r="BF79" i="96"/>
  <c r="AA79" i="96"/>
  <c r="Y79" i="96"/>
  <c r="W79" i="96"/>
  <c r="N79" i="96"/>
  <c r="BE79" i="96" s="1"/>
  <c r="BK78" i="96"/>
  <c r="BI78" i="96"/>
  <c r="BH78" i="96"/>
  <c r="BG78" i="96"/>
  <c r="BF78" i="96"/>
  <c r="AA78" i="96"/>
  <c r="Y78" i="96"/>
  <c r="W78" i="96"/>
  <c r="N78" i="96"/>
  <c r="BE78" i="96" s="1"/>
  <c r="BK77" i="96"/>
  <c r="BI77" i="96"/>
  <c r="BH77" i="96"/>
  <c r="BG77" i="96"/>
  <c r="BF77" i="96"/>
  <c r="AA77" i="96"/>
  <c r="Y77" i="96"/>
  <c r="W77" i="96"/>
  <c r="N77" i="96"/>
  <c r="BE77" i="96" s="1"/>
  <c r="BK76" i="96"/>
  <c r="BI76" i="96"/>
  <c r="BH76" i="96"/>
  <c r="BG76" i="96"/>
  <c r="BF76" i="96"/>
  <c r="AA76" i="96"/>
  <c r="Y76" i="96"/>
  <c r="W76" i="96"/>
  <c r="N76" i="96"/>
  <c r="BE76" i="96" s="1"/>
  <c r="BK75" i="96"/>
  <c r="BI75" i="96"/>
  <c r="BH75" i="96"/>
  <c r="BG75" i="96"/>
  <c r="BF75" i="96"/>
  <c r="AA75" i="96"/>
  <c r="Y75" i="96"/>
  <c r="W75" i="96"/>
  <c r="N75" i="96"/>
  <c r="BE75" i="96" s="1"/>
  <c r="BK74" i="96"/>
  <c r="BI74" i="96"/>
  <c r="BH74" i="96"/>
  <c r="BG74" i="96"/>
  <c r="BF74" i="96"/>
  <c r="AA74" i="96"/>
  <c r="Y74" i="96"/>
  <c r="W74" i="96"/>
  <c r="N74" i="96"/>
  <c r="BE74" i="96" s="1"/>
  <c r="BK73" i="96"/>
  <c r="BI73" i="96"/>
  <c r="BH73" i="96"/>
  <c r="BG73" i="96"/>
  <c r="BF73" i="96"/>
  <c r="AA73" i="96"/>
  <c r="Y73" i="96"/>
  <c r="W73" i="96"/>
  <c r="N73" i="96"/>
  <c r="BE73" i="96" s="1"/>
  <c r="BK71" i="96"/>
  <c r="BI71" i="96"/>
  <c r="BH71" i="96"/>
  <c r="BG71" i="96"/>
  <c r="BF71" i="96"/>
  <c r="AA71" i="96"/>
  <c r="Y71" i="96"/>
  <c r="W71" i="96"/>
  <c r="N71" i="96"/>
  <c r="BE71" i="96" s="1"/>
  <c r="BK70" i="96"/>
  <c r="BI70" i="96"/>
  <c r="BH70" i="96"/>
  <c r="BG70" i="96"/>
  <c r="BF70" i="96"/>
  <c r="AA70" i="96"/>
  <c r="Y70" i="96"/>
  <c r="W70" i="96"/>
  <c r="N70" i="96"/>
  <c r="BE70" i="96" s="1"/>
  <c r="BK69" i="96"/>
  <c r="BI69" i="96"/>
  <c r="BH69" i="96"/>
  <c r="BG69" i="96"/>
  <c r="BF69" i="96"/>
  <c r="AA69" i="96"/>
  <c r="Y69" i="96"/>
  <c r="W69" i="96"/>
  <c r="N69" i="96"/>
  <c r="BE69" i="96" s="1"/>
  <c r="BK68" i="96"/>
  <c r="BI68" i="96"/>
  <c r="BH68" i="96"/>
  <c r="BG68" i="96"/>
  <c r="BF68" i="96"/>
  <c r="AA68" i="96"/>
  <c r="Y68" i="96"/>
  <c r="W68" i="96"/>
  <c r="N68" i="96"/>
  <c r="BE68" i="96" s="1"/>
  <c r="BK67" i="96"/>
  <c r="BI67" i="96"/>
  <c r="BH67" i="96"/>
  <c r="BG67" i="96"/>
  <c r="BF67" i="96"/>
  <c r="AA67" i="96"/>
  <c r="Y67" i="96"/>
  <c r="W67" i="96"/>
  <c r="N67" i="96"/>
  <c r="BE67" i="96" s="1"/>
  <c r="BK66" i="96"/>
  <c r="BI66" i="96"/>
  <c r="BH66" i="96"/>
  <c r="BG66" i="96"/>
  <c r="BF66" i="96"/>
  <c r="AA66" i="96"/>
  <c r="Y66" i="96"/>
  <c r="W66" i="96"/>
  <c r="N66" i="96"/>
  <c r="BE66" i="96" s="1"/>
  <c r="BK65" i="96"/>
  <c r="BI65" i="96"/>
  <c r="BH65" i="96"/>
  <c r="BG65" i="96"/>
  <c r="BF65" i="96"/>
  <c r="AA65" i="96"/>
  <c r="Y65" i="96"/>
  <c r="W65" i="96"/>
  <c r="N65" i="96"/>
  <c r="BE65" i="96" s="1"/>
  <c r="BK62" i="96"/>
  <c r="BI62" i="96"/>
  <c r="BH62" i="96"/>
  <c r="BG62" i="96"/>
  <c r="BF62" i="96"/>
  <c r="AA62" i="96"/>
  <c r="Y62" i="96"/>
  <c r="W62" i="96"/>
  <c r="N62" i="96"/>
  <c r="BE62" i="96" s="1"/>
  <c r="BK60" i="96"/>
  <c r="BI60" i="96"/>
  <c r="BH60" i="96"/>
  <c r="BG60" i="96"/>
  <c r="BF60" i="96"/>
  <c r="AA60" i="96"/>
  <c r="Y60" i="96"/>
  <c r="Y59" i="96" s="1"/>
  <c r="W60" i="96"/>
  <c r="W59" i="96" s="1"/>
  <c r="N60" i="96"/>
  <c r="BE60" i="96" s="1"/>
  <c r="BK58" i="96"/>
  <c r="BI58" i="96"/>
  <c r="BH58" i="96"/>
  <c r="BG58" i="96"/>
  <c r="BF58" i="96"/>
  <c r="BE58" i="96"/>
  <c r="AA58" i="96"/>
  <c r="Y58" i="96"/>
  <c r="W58" i="96"/>
  <c r="N58" i="96"/>
  <c r="BK57" i="96"/>
  <c r="BI57" i="96"/>
  <c r="BH57" i="96"/>
  <c r="BG57" i="96"/>
  <c r="BF57" i="96"/>
  <c r="AA57" i="96"/>
  <c r="Y57" i="96"/>
  <c r="W57" i="96"/>
  <c r="N57" i="96"/>
  <c r="BE57" i="96" s="1"/>
  <c r="BK56" i="96"/>
  <c r="BI56" i="96"/>
  <c r="BH56" i="96"/>
  <c r="BG56" i="96"/>
  <c r="BF56" i="96"/>
  <c r="AA56" i="96"/>
  <c r="Y56" i="96"/>
  <c r="W56" i="96"/>
  <c r="N56" i="96"/>
  <c r="BE56" i="96" s="1"/>
  <c r="BK55" i="96"/>
  <c r="BI55" i="96"/>
  <c r="BH55" i="96"/>
  <c r="BG55" i="96"/>
  <c r="BF55" i="96"/>
  <c r="AA55" i="96"/>
  <c r="Y55" i="96"/>
  <c r="W55" i="96"/>
  <c r="N55" i="96"/>
  <c r="BE55" i="96" s="1"/>
  <c r="BK54" i="96"/>
  <c r="BI54" i="96"/>
  <c r="BH54" i="96"/>
  <c r="BG54" i="96"/>
  <c r="BF54" i="96"/>
  <c r="AA54" i="96"/>
  <c r="Y54" i="96"/>
  <c r="W54" i="96"/>
  <c r="N54" i="96"/>
  <c r="BE54" i="96" s="1"/>
  <c r="BK53" i="96"/>
  <c r="BI53" i="96"/>
  <c r="BH53" i="96"/>
  <c r="BG53" i="96"/>
  <c r="BF53" i="96"/>
  <c r="AA53" i="96"/>
  <c r="Y53" i="96"/>
  <c r="W53" i="96"/>
  <c r="N53" i="96"/>
  <c r="BE53" i="96" s="1"/>
  <c r="BK50" i="96"/>
  <c r="BI50" i="96"/>
  <c r="BH50" i="96"/>
  <c r="BG50" i="96"/>
  <c r="BF50" i="96"/>
  <c r="AA50" i="96"/>
  <c r="Y50" i="96"/>
  <c r="W50" i="96"/>
  <c r="N50" i="96"/>
  <c r="BE50" i="96" s="1"/>
  <c r="BK49" i="96"/>
  <c r="BI49" i="96"/>
  <c r="BH49" i="96"/>
  <c r="BG49" i="96"/>
  <c r="BF49" i="96"/>
  <c r="AA49" i="96"/>
  <c r="Y49" i="96"/>
  <c r="W49" i="96"/>
  <c r="N49" i="96"/>
  <c r="BE49" i="96" s="1"/>
  <c r="BK48" i="96"/>
  <c r="BI48" i="96"/>
  <c r="BH48" i="96"/>
  <c r="BG48" i="96"/>
  <c r="BF48" i="96"/>
  <c r="AA48" i="96"/>
  <c r="Y48" i="96"/>
  <c r="W48" i="96"/>
  <c r="N48" i="96"/>
  <c r="BE48" i="96" s="1"/>
  <c r="BK80" i="95"/>
  <c r="BK78" i="95" s="1"/>
  <c r="N78" i="95" s="1"/>
  <c r="N25" i="95" s="1"/>
  <c r="BI80" i="95"/>
  <c r="BH80" i="95"/>
  <c r="BG80" i="95"/>
  <c r="BF80" i="95"/>
  <c r="AA80" i="95"/>
  <c r="Y80" i="95"/>
  <c r="W80" i="95"/>
  <c r="N80" i="95"/>
  <c r="BE80" i="95" s="1"/>
  <c r="BK79" i="95"/>
  <c r="BI79" i="95"/>
  <c r="BH79" i="95"/>
  <c r="BG79" i="95"/>
  <c r="BF79" i="95"/>
  <c r="AA79" i="95"/>
  <c r="AA78" i="95" s="1"/>
  <c r="Y79" i="95"/>
  <c r="W79" i="95"/>
  <c r="N79" i="95"/>
  <c r="BE79" i="95" s="1"/>
  <c r="Y78" i="95"/>
  <c r="BK77" i="95"/>
  <c r="BK76" i="95" s="1"/>
  <c r="N76" i="95" s="1"/>
  <c r="N24" i="95" s="1"/>
  <c r="BI77" i="95"/>
  <c r="BH77" i="95"/>
  <c r="BG77" i="95"/>
  <c r="BF77" i="95"/>
  <c r="AA77" i="95"/>
  <c r="AA76" i="95" s="1"/>
  <c r="Y77" i="95"/>
  <c r="Y76" i="95" s="1"/>
  <c r="W77" i="95"/>
  <c r="N77" i="95"/>
  <c r="BE77" i="95" s="1"/>
  <c r="W76" i="95"/>
  <c r="BK75" i="95"/>
  <c r="BI75" i="95"/>
  <c r="BH75" i="95"/>
  <c r="BG75" i="95"/>
  <c r="BF75" i="95"/>
  <c r="AA75" i="95"/>
  <c r="Y75" i="95"/>
  <c r="W75" i="95"/>
  <c r="N75" i="95"/>
  <c r="BE75" i="95" s="1"/>
  <c r="BK74" i="95"/>
  <c r="BI74" i="95"/>
  <c r="BH74" i="95"/>
  <c r="BG74" i="95"/>
  <c r="BF74" i="95"/>
  <c r="AA74" i="95"/>
  <c r="Y74" i="95"/>
  <c r="W74" i="95"/>
  <c r="N74" i="95"/>
  <c r="BE74" i="95" s="1"/>
  <c r="BK73" i="95"/>
  <c r="BI73" i="95"/>
  <c r="BH73" i="95"/>
  <c r="BG73" i="95"/>
  <c r="BF73" i="95"/>
  <c r="AA73" i="95"/>
  <c r="Y73" i="95"/>
  <c r="W73" i="95"/>
  <c r="N73" i="95"/>
  <c r="BE73" i="95" s="1"/>
  <c r="BK72" i="95"/>
  <c r="BI72" i="95"/>
  <c r="BH72" i="95"/>
  <c r="BG72" i="95"/>
  <c r="BF72" i="95"/>
  <c r="BE72" i="95"/>
  <c r="AA72" i="95"/>
  <c r="Y72" i="95"/>
  <c r="W72" i="95"/>
  <c r="N72" i="95"/>
  <c r="BK71" i="95"/>
  <c r="BI71" i="95"/>
  <c r="BH71" i="95"/>
  <c r="BG71" i="95"/>
  <c r="BF71" i="95"/>
  <c r="AA71" i="95"/>
  <c r="Y71" i="95"/>
  <c r="W71" i="95"/>
  <c r="N71" i="95"/>
  <c r="BE71" i="95" s="1"/>
  <c r="BK70" i="95"/>
  <c r="BI70" i="95"/>
  <c r="BH70" i="95"/>
  <c r="BG70" i="95"/>
  <c r="BF70" i="95"/>
  <c r="AA70" i="95"/>
  <c r="Y70" i="95"/>
  <c r="W70" i="95"/>
  <c r="N70" i="95"/>
  <c r="BE70" i="95" s="1"/>
  <c r="BK69" i="95"/>
  <c r="BI69" i="95"/>
  <c r="BH69" i="95"/>
  <c r="BG69" i="95"/>
  <c r="BF69" i="95"/>
  <c r="AA69" i="95"/>
  <c r="Y69" i="95"/>
  <c r="W69" i="95"/>
  <c r="N69" i="95"/>
  <c r="BE69" i="95" s="1"/>
  <c r="BK68" i="95"/>
  <c r="BI68" i="95"/>
  <c r="BH68" i="95"/>
  <c r="BG68" i="95"/>
  <c r="BF68" i="95"/>
  <c r="AA68" i="95"/>
  <c r="Y68" i="95"/>
  <c r="W68" i="95"/>
  <c r="N68" i="95"/>
  <c r="BE68" i="95" s="1"/>
  <c r="BK67" i="95"/>
  <c r="BI67" i="95"/>
  <c r="BH67" i="95"/>
  <c r="BG67" i="95"/>
  <c r="BF67" i="95"/>
  <c r="AA67" i="95"/>
  <c r="Y67" i="95"/>
  <c r="W67" i="95"/>
  <c r="N67" i="95"/>
  <c r="BE67" i="95" s="1"/>
  <c r="BK65" i="95"/>
  <c r="BI65" i="95"/>
  <c r="BH65" i="95"/>
  <c r="BG65" i="95"/>
  <c r="BF65" i="95"/>
  <c r="AA65" i="95"/>
  <c r="Y65" i="95"/>
  <c r="W65" i="95"/>
  <c r="N65" i="95"/>
  <c r="BE65" i="95" s="1"/>
  <c r="BK64" i="95"/>
  <c r="BI64" i="95"/>
  <c r="BH64" i="95"/>
  <c r="BG64" i="95"/>
  <c r="BF64" i="95"/>
  <c r="AA64" i="95"/>
  <c r="Y64" i="95"/>
  <c r="W64" i="95"/>
  <c r="N64" i="95"/>
  <c r="BE64" i="95" s="1"/>
  <c r="BK63" i="95"/>
  <c r="BI63" i="95"/>
  <c r="BH63" i="95"/>
  <c r="BG63" i="95"/>
  <c r="BF63" i="95"/>
  <c r="AA63" i="95"/>
  <c r="Y63" i="95"/>
  <c r="W63" i="95"/>
  <c r="N63" i="95"/>
  <c r="BE63" i="95" s="1"/>
  <c r="BK62" i="95"/>
  <c r="BI62" i="95"/>
  <c r="BH62" i="95"/>
  <c r="BG62" i="95"/>
  <c r="BF62" i="95"/>
  <c r="AA62" i="95"/>
  <c r="Y62" i="95"/>
  <c r="W62" i="95"/>
  <c r="N62" i="95"/>
  <c r="BE62" i="95" s="1"/>
  <c r="BK61" i="95"/>
  <c r="BI61" i="95"/>
  <c r="BH61" i="95"/>
  <c r="BG61" i="95"/>
  <c r="BF61" i="95"/>
  <c r="AA61" i="95"/>
  <c r="Y61" i="95"/>
  <c r="W61" i="95"/>
  <c r="N61" i="95"/>
  <c r="BE61" i="95" s="1"/>
  <c r="BK60" i="95"/>
  <c r="BI60" i="95"/>
  <c r="BH60" i="95"/>
  <c r="BG60" i="95"/>
  <c r="BF60" i="95"/>
  <c r="AA60" i="95"/>
  <c r="Y60" i="95"/>
  <c r="W60" i="95"/>
  <c r="N60" i="95"/>
  <c r="BE60" i="95" s="1"/>
  <c r="BK59" i="95"/>
  <c r="BI59" i="95"/>
  <c r="BH59" i="95"/>
  <c r="BG59" i="95"/>
  <c r="BF59" i="95"/>
  <c r="AA59" i="95"/>
  <c r="Y59" i="95"/>
  <c r="Y58" i="95" s="1"/>
  <c r="W59" i="95"/>
  <c r="N59" i="95"/>
  <c r="BE59" i="95" s="1"/>
  <c r="BK56" i="95"/>
  <c r="BI56" i="95"/>
  <c r="BH56" i="95"/>
  <c r="BG56" i="95"/>
  <c r="BF56" i="95"/>
  <c r="AA56" i="95"/>
  <c r="Y56" i="95"/>
  <c r="W56" i="95"/>
  <c r="N56" i="95"/>
  <c r="BE56" i="95" s="1"/>
  <c r="BK54" i="95"/>
  <c r="BI54" i="95"/>
  <c r="BH54" i="95"/>
  <c r="BG54" i="95"/>
  <c r="BF54" i="95"/>
  <c r="AA54" i="95"/>
  <c r="Y54" i="95"/>
  <c r="W54" i="95"/>
  <c r="N54" i="95"/>
  <c r="BE54" i="95" s="1"/>
  <c r="BK52" i="95"/>
  <c r="BI52" i="95"/>
  <c r="BH52" i="95"/>
  <c r="BG52" i="95"/>
  <c r="BF52" i="95"/>
  <c r="AA52" i="95"/>
  <c r="Y52" i="95"/>
  <c r="W52" i="95"/>
  <c r="N52" i="95"/>
  <c r="BE52" i="95" s="1"/>
  <c r="BK51" i="95"/>
  <c r="BI51" i="95"/>
  <c r="BH51" i="95"/>
  <c r="BG51" i="95"/>
  <c r="BF51" i="95"/>
  <c r="AA51" i="95"/>
  <c r="Y51" i="95"/>
  <c r="W51" i="95"/>
  <c r="N51" i="95"/>
  <c r="BE51" i="95" s="1"/>
  <c r="BK50" i="95"/>
  <c r="BI50" i="95"/>
  <c r="BH50" i="95"/>
  <c r="BG50" i="95"/>
  <c r="BF50" i="95"/>
  <c r="AA50" i="95"/>
  <c r="Y50" i="95"/>
  <c r="W50" i="95"/>
  <c r="N50" i="95"/>
  <c r="BE50" i="95" s="1"/>
  <c r="BK49" i="95"/>
  <c r="BI49" i="95"/>
  <c r="BH49" i="95"/>
  <c r="BG49" i="95"/>
  <c r="BF49" i="95"/>
  <c r="AA49" i="95"/>
  <c r="Y49" i="95"/>
  <c r="W49" i="95"/>
  <c r="N49" i="95"/>
  <c r="BE49" i="95" s="1"/>
  <c r="BK48" i="95"/>
  <c r="BI48" i="95"/>
  <c r="BH48" i="95"/>
  <c r="BG48" i="95"/>
  <c r="BF48" i="95"/>
  <c r="AA48" i="95"/>
  <c r="Y48" i="95"/>
  <c r="W48" i="95"/>
  <c r="N48" i="95"/>
  <c r="BE48" i="95" s="1"/>
  <c r="BK47" i="95"/>
  <c r="BI47" i="95"/>
  <c r="BH47" i="95"/>
  <c r="BG47" i="95"/>
  <c r="BF47" i="95"/>
  <c r="AA47" i="95"/>
  <c r="AA46" i="95" s="1"/>
  <c r="Y47" i="95"/>
  <c r="Y46" i="95" s="1"/>
  <c r="W47" i="95"/>
  <c r="N47" i="95"/>
  <c r="BE47" i="95" s="1"/>
  <c r="BK81" i="94"/>
  <c r="BI81" i="94"/>
  <c r="BH81" i="94"/>
  <c r="BG81" i="94"/>
  <c r="BF81" i="94"/>
  <c r="AA81" i="94"/>
  <c r="Y81" i="94"/>
  <c r="W81" i="94"/>
  <c r="N81" i="94"/>
  <c r="BE81" i="94" s="1"/>
  <c r="BK80" i="94"/>
  <c r="BI80" i="94"/>
  <c r="BH80" i="94"/>
  <c r="BG80" i="94"/>
  <c r="BF80" i="94"/>
  <c r="AA80" i="94"/>
  <c r="Y80" i="94"/>
  <c r="W80" i="94"/>
  <c r="N80" i="94"/>
  <c r="BE80" i="94" s="1"/>
  <c r="BK78" i="94"/>
  <c r="BI78" i="94"/>
  <c r="BH78" i="94"/>
  <c r="BG78" i="94"/>
  <c r="BF78" i="94"/>
  <c r="AA78" i="94"/>
  <c r="Y78" i="94"/>
  <c r="W78" i="94"/>
  <c r="N78" i="94"/>
  <c r="BE78" i="94" s="1"/>
  <c r="BK77" i="94"/>
  <c r="BI77" i="94"/>
  <c r="BH77" i="94"/>
  <c r="BG77" i="94"/>
  <c r="BF77" i="94"/>
  <c r="AA77" i="94"/>
  <c r="Y77" i="94"/>
  <c r="W77" i="94"/>
  <c r="N77" i="94"/>
  <c r="BE77" i="94" s="1"/>
  <c r="W76" i="94"/>
  <c r="BK75" i="94"/>
  <c r="BI75" i="94"/>
  <c r="BH75" i="94"/>
  <c r="BG75" i="94"/>
  <c r="BF75" i="94"/>
  <c r="AA75" i="94"/>
  <c r="Y75" i="94"/>
  <c r="W75" i="94"/>
  <c r="N75" i="94"/>
  <c r="BE75" i="94" s="1"/>
  <c r="BK74" i="94"/>
  <c r="BI74" i="94"/>
  <c r="BH74" i="94"/>
  <c r="BG74" i="94"/>
  <c r="BF74" i="94"/>
  <c r="AA74" i="94"/>
  <c r="Y74" i="94"/>
  <c r="W74" i="94"/>
  <c r="N74" i="94"/>
  <c r="BE74" i="94" s="1"/>
  <c r="BK73" i="94"/>
  <c r="BI73" i="94"/>
  <c r="BH73" i="94"/>
  <c r="BG73" i="94"/>
  <c r="BF73" i="94"/>
  <c r="AA73" i="94"/>
  <c r="Y73" i="94"/>
  <c r="W73" i="94"/>
  <c r="N73" i="94"/>
  <c r="BE73" i="94" s="1"/>
  <c r="BK72" i="94"/>
  <c r="BI72" i="94"/>
  <c r="BH72" i="94"/>
  <c r="BG72" i="94"/>
  <c r="BF72" i="94"/>
  <c r="AA72" i="94"/>
  <c r="Y72" i="94"/>
  <c r="W72" i="94"/>
  <c r="N72" i="94"/>
  <c r="BE72" i="94" s="1"/>
  <c r="BK71" i="94"/>
  <c r="BI71" i="94"/>
  <c r="BH71" i="94"/>
  <c r="BG71" i="94"/>
  <c r="BF71" i="94"/>
  <c r="AA71" i="94"/>
  <c r="Y71" i="94"/>
  <c r="W71" i="94"/>
  <c r="N71" i="94"/>
  <c r="BE71" i="94" s="1"/>
  <c r="BK70" i="94"/>
  <c r="BI70" i="94"/>
  <c r="BH70" i="94"/>
  <c r="BG70" i="94"/>
  <c r="BF70" i="94"/>
  <c r="AA70" i="94"/>
  <c r="Y70" i="94"/>
  <c r="W70" i="94"/>
  <c r="N70" i="94"/>
  <c r="BE70" i="94" s="1"/>
  <c r="BK69" i="94"/>
  <c r="BI69" i="94"/>
  <c r="BH69" i="94"/>
  <c r="BG69" i="94"/>
  <c r="BF69" i="94"/>
  <c r="AA69" i="94"/>
  <c r="Y69" i="94"/>
  <c r="W69" i="94"/>
  <c r="N69" i="94"/>
  <c r="BE69" i="94" s="1"/>
  <c r="BK68" i="94"/>
  <c r="BI68" i="94"/>
  <c r="BH68" i="94"/>
  <c r="BG68" i="94"/>
  <c r="BF68" i="94"/>
  <c r="AA68" i="94"/>
  <c r="Y68" i="94"/>
  <c r="W68" i="94"/>
  <c r="N68" i="94"/>
  <c r="BE68" i="94" s="1"/>
  <c r="BK66" i="94"/>
  <c r="BI66" i="94"/>
  <c r="BH66" i="94"/>
  <c r="BG66" i="94"/>
  <c r="BF66" i="94"/>
  <c r="AA66" i="94"/>
  <c r="Y66" i="94"/>
  <c r="W66" i="94"/>
  <c r="N66" i="94"/>
  <c r="BE66" i="94" s="1"/>
  <c r="BK65" i="94"/>
  <c r="BI65" i="94"/>
  <c r="BH65" i="94"/>
  <c r="BG65" i="94"/>
  <c r="BF65" i="94"/>
  <c r="AA65" i="94"/>
  <c r="Y65" i="94"/>
  <c r="W65" i="94"/>
  <c r="N65" i="94"/>
  <c r="BE65" i="94" s="1"/>
  <c r="BK64" i="94"/>
  <c r="BI64" i="94"/>
  <c r="BH64" i="94"/>
  <c r="BG64" i="94"/>
  <c r="BF64" i="94"/>
  <c r="AA64" i="94"/>
  <c r="Y64" i="94"/>
  <c r="W64" i="94"/>
  <c r="N64" i="94"/>
  <c r="BE64" i="94" s="1"/>
  <c r="BK63" i="94"/>
  <c r="BI63" i="94"/>
  <c r="BH63" i="94"/>
  <c r="BG63" i="94"/>
  <c r="BF63" i="94"/>
  <c r="AA63" i="94"/>
  <c r="Y63" i="94"/>
  <c r="W63" i="94"/>
  <c r="N63" i="94"/>
  <c r="BE63" i="94" s="1"/>
  <c r="BK62" i="94"/>
  <c r="BI62" i="94"/>
  <c r="BH62" i="94"/>
  <c r="BG62" i="94"/>
  <c r="BF62" i="94"/>
  <c r="AA62" i="94"/>
  <c r="Y62" i="94"/>
  <c r="W62" i="94"/>
  <c r="N62" i="94"/>
  <c r="BE62" i="94" s="1"/>
  <c r="BK61" i="94"/>
  <c r="BI61" i="94"/>
  <c r="BH61" i="94"/>
  <c r="BG61" i="94"/>
  <c r="BF61" i="94"/>
  <c r="AA61" i="94"/>
  <c r="Y61" i="94"/>
  <c r="W61" i="94"/>
  <c r="N61" i="94"/>
  <c r="BE61" i="94" s="1"/>
  <c r="BK60" i="94"/>
  <c r="BI60" i="94"/>
  <c r="BH60" i="94"/>
  <c r="BG60" i="94"/>
  <c r="BF60" i="94"/>
  <c r="AA60" i="94"/>
  <c r="Y60" i="94"/>
  <c r="W60" i="94"/>
  <c r="N60" i="94"/>
  <c r="BE60" i="94" s="1"/>
  <c r="BK58" i="94"/>
  <c r="BI58" i="94"/>
  <c r="BH58" i="94"/>
  <c r="BG58" i="94"/>
  <c r="BF58" i="94"/>
  <c r="AA58" i="94"/>
  <c r="Y58" i="94"/>
  <c r="W58" i="94"/>
  <c r="N58" i="94"/>
  <c r="BE58" i="94" s="1"/>
  <c r="BK57" i="94"/>
  <c r="BI57" i="94"/>
  <c r="BH57" i="94"/>
  <c r="BG57" i="94"/>
  <c r="BF57" i="94"/>
  <c r="AA57" i="94"/>
  <c r="Y57" i="94"/>
  <c r="W57" i="94"/>
  <c r="N57" i="94"/>
  <c r="BE57" i="94" s="1"/>
  <c r="BK56" i="94"/>
  <c r="BI56" i="94"/>
  <c r="BH56" i="94"/>
  <c r="BG56" i="94"/>
  <c r="BF56" i="94"/>
  <c r="AA56" i="94"/>
  <c r="Y56" i="94"/>
  <c r="W56" i="94"/>
  <c r="N56" i="94"/>
  <c r="BE56" i="94" s="1"/>
  <c r="BK55" i="94"/>
  <c r="BI55" i="94"/>
  <c r="BH55" i="94"/>
  <c r="BG55" i="94"/>
  <c r="BF55" i="94"/>
  <c r="AA55" i="94"/>
  <c r="Y55" i="94"/>
  <c r="W55" i="94"/>
  <c r="N55" i="94"/>
  <c r="BE55" i="94" s="1"/>
  <c r="BK54" i="94"/>
  <c r="BI54" i="94"/>
  <c r="BH54" i="94"/>
  <c r="BG54" i="94"/>
  <c r="BF54" i="94"/>
  <c r="AA54" i="94"/>
  <c r="Y54" i="94"/>
  <c r="W54" i="94"/>
  <c r="N54" i="94"/>
  <c r="BE54" i="94" s="1"/>
  <c r="BK53" i="94"/>
  <c r="BI53" i="94"/>
  <c r="BH53" i="94"/>
  <c r="BG53" i="94"/>
  <c r="BF53" i="94"/>
  <c r="AA53" i="94"/>
  <c r="Y53" i="94"/>
  <c r="W53" i="94"/>
  <c r="N53" i="94"/>
  <c r="BE53" i="94" s="1"/>
  <c r="BK50" i="94"/>
  <c r="BI50" i="94"/>
  <c r="BH50" i="94"/>
  <c r="BG50" i="94"/>
  <c r="BF50" i="94"/>
  <c r="AA50" i="94"/>
  <c r="Y50" i="94"/>
  <c r="W50" i="94"/>
  <c r="N50" i="94"/>
  <c r="BE50" i="94" s="1"/>
  <c r="BK49" i="94"/>
  <c r="BI49" i="94"/>
  <c r="BH49" i="94"/>
  <c r="BG49" i="94"/>
  <c r="BF49" i="94"/>
  <c r="AA49" i="94"/>
  <c r="Y49" i="94"/>
  <c r="W49" i="94"/>
  <c r="N49" i="94"/>
  <c r="BE49" i="94" s="1"/>
  <c r="BK48" i="94"/>
  <c r="BI48" i="94"/>
  <c r="BH48" i="94"/>
  <c r="BG48" i="94"/>
  <c r="BF48" i="94"/>
  <c r="AA48" i="94"/>
  <c r="Y48" i="94"/>
  <c r="Y47" i="94" s="1"/>
  <c r="Y46" i="94" s="1"/>
  <c r="W48" i="94"/>
  <c r="N48" i="94"/>
  <c r="BE48" i="94" s="1"/>
  <c r="BK87" i="93"/>
  <c r="BK86" i="93" s="1"/>
  <c r="N86" i="93" s="1"/>
  <c r="N27" i="93" s="1"/>
  <c r="BI87" i="93"/>
  <c r="BH87" i="93"/>
  <c r="BG87" i="93"/>
  <c r="BF87" i="93"/>
  <c r="AA87" i="93"/>
  <c r="AA86" i="93" s="1"/>
  <c r="Y87" i="93"/>
  <c r="Y86" i="93" s="1"/>
  <c r="W87" i="93"/>
  <c r="W86" i="93" s="1"/>
  <c r="N87" i="93"/>
  <c r="BE87" i="93" s="1"/>
  <c r="BK85" i="93"/>
  <c r="BI85" i="93"/>
  <c r="BH85" i="93"/>
  <c r="BG85" i="93"/>
  <c r="BF85" i="93"/>
  <c r="AA85" i="93"/>
  <c r="Y85" i="93"/>
  <c r="W85" i="93"/>
  <c r="N85" i="93"/>
  <c r="BE85" i="93" s="1"/>
  <c r="BK84" i="93"/>
  <c r="BK83" i="93" s="1"/>
  <c r="N83" i="93" s="1"/>
  <c r="N26" i="93" s="1"/>
  <c r="BI84" i="93"/>
  <c r="BH84" i="93"/>
  <c r="BG84" i="93"/>
  <c r="BF84" i="93"/>
  <c r="AA84" i="93"/>
  <c r="Y84" i="93"/>
  <c r="W84" i="93"/>
  <c r="N84" i="93"/>
  <c r="BE84" i="93" s="1"/>
  <c r="BK82" i="93"/>
  <c r="BI82" i="93"/>
  <c r="BH82" i="93"/>
  <c r="BG82" i="93"/>
  <c r="BF82" i="93"/>
  <c r="AA82" i="93"/>
  <c r="Y82" i="93"/>
  <c r="W82" i="93"/>
  <c r="N82" i="93"/>
  <c r="BE82" i="93" s="1"/>
  <c r="BK81" i="93"/>
  <c r="BI81" i="93"/>
  <c r="BH81" i="93"/>
  <c r="BG81" i="93"/>
  <c r="BF81" i="93"/>
  <c r="AA81" i="93"/>
  <c r="Y81" i="93"/>
  <c r="W81" i="93"/>
  <c r="N81" i="93"/>
  <c r="BE81" i="93" s="1"/>
  <c r="BK80" i="93"/>
  <c r="BI80" i="93"/>
  <c r="BH80" i="93"/>
  <c r="BG80" i="93"/>
  <c r="BF80" i="93"/>
  <c r="BE80" i="93"/>
  <c r="AA80" i="93"/>
  <c r="Y80" i="93"/>
  <c r="W80" i="93"/>
  <c r="N80" i="93"/>
  <c r="BK79" i="93"/>
  <c r="BI79" i="93"/>
  <c r="BH79" i="93"/>
  <c r="BG79" i="93"/>
  <c r="BF79" i="93"/>
  <c r="AA79" i="93"/>
  <c r="Y79" i="93"/>
  <c r="W79" i="93"/>
  <c r="N79" i="93"/>
  <c r="BE79" i="93" s="1"/>
  <c r="BK78" i="93"/>
  <c r="BI78" i="93"/>
  <c r="BH78" i="93"/>
  <c r="BG78" i="93"/>
  <c r="BF78" i="93"/>
  <c r="AA78" i="93"/>
  <c r="Y78" i="93"/>
  <c r="W78" i="93"/>
  <c r="N78" i="93"/>
  <c r="BE78" i="93" s="1"/>
  <c r="BK77" i="93"/>
  <c r="BI77" i="93"/>
  <c r="BH77" i="93"/>
  <c r="BG77" i="93"/>
  <c r="BF77" i="93"/>
  <c r="AA77" i="93"/>
  <c r="Y77" i="93"/>
  <c r="W77" i="93"/>
  <c r="N77" i="93"/>
  <c r="BE77" i="93" s="1"/>
  <c r="BK76" i="93"/>
  <c r="BI76" i="93"/>
  <c r="BH76" i="93"/>
  <c r="BG76" i="93"/>
  <c r="BF76" i="93"/>
  <c r="AA76" i="93"/>
  <c r="Y76" i="93"/>
  <c r="W76" i="93"/>
  <c r="N76" i="93"/>
  <c r="BE76" i="93" s="1"/>
  <c r="BK75" i="93"/>
  <c r="BI75" i="93"/>
  <c r="BH75" i="93"/>
  <c r="BG75" i="93"/>
  <c r="BF75" i="93"/>
  <c r="AA75" i="93"/>
  <c r="Y75" i="93"/>
  <c r="W75" i="93"/>
  <c r="N75" i="93"/>
  <c r="BE75" i="93" s="1"/>
  <c r="BK74" i="93"/>
  <c r="BI74" i="93"/>
  <c r="BH74" i="93"/>
  <c r="BG74" i="93"/>
  <c r="BF74" i="93"/>
  <c r="AA74" i="93"/>
  <c r="Y74" i="93"/>
  <c r="W74" i="93"/>
  <c r="N74" i="93"/>
  <c r="BE74" i="93" s="1"/>
  <c r="BK72" i="93"/>
  <c r="BI72" i="93"/>
  <c r="BH72" i="93"/>
  <c r="BG72" i="93"/>
  <c r="BF72" i="93"/>
  <c r="AA72" i="93"/>
  <c r="Y72" i="93"/>
  <c r="W72" i="93"/>
  <c r="N72" i="93"/>
  <c r="BE72" i="93" s="1"/>
  <c r="BK71" i="93"/>
  <c r="BI71" i="93"/>
  <c r="BH71" i="93"/>
  <c r="BG71" i="93"/>
  <c r="BF71" i="93"/>
  <c r="AA71" i="93"/>
  <c r="Y71" i="93"/>
  <c r="W71" i="93"/>
  <c r="N71" i="93"/>
  <c r="BE71" i="93" s="1"/>
  <c r="BK70" i="93"/>
  <c r="BI70" i="93"/>
  <c r="BH70" i="93"/>
  <c r="BG70" i="93"/>
  <c r="BF70" i="93"/>
  <c r="AA70" i="93"/>
  <c r="Y70" i="93"/>
  <c r="W70" i="93"/>
  <c r="N70" i="93"/>
  <c r="BE70" i="93" s="1"/>
  <c r="BK69" i="93"/>
  <c r="BI69" i="93"/>
  <c r="BH69" i="93"/>
  <c r="BG69" i="93"/>
  <c r="BF69" i="93"/>
  <c r="AA69" i="93"/>
  <c r="Y69" i="93"/>
  <c r="W69" i="93"/>
  <c r="N69" i="93"/>
  <c r="BE69" i="93" s="1"/>
  <c r="BK68" i="93"/>
  <c r="BI68" i="93"/>
  <c r="BH68" i="93"/>
  <c r="BG68" i="93"/>
  <c r="BF68" i="93"/>
  <c r="AA68" i="93"/>
  <c r="Y68" i="93"/>
  <c r="W68" i="93"/>
  <c r="N68" i="93"/>
  <c r="BE68" i="93" s="1"/>
  <c r="BK67" i="93"/>
  <c r="BI67" i="93"/>
  <c r="BH67" i="93"/>
  <c r="BG67" i="93"/>
  <c r="BF67" i="93"/>
  <c r="AA67" i="93"/>
  <c r="Y67" i="93"/>
  <c r="W67" i="93"/>
  <c r="N67" i="93"/>
  <c r="BE67" i="93" s="1"/>
  <c r="BK66" i="93"/>
  <c r="BI66" i="93"/>
  <c r="BH66" i="93"/>
  <c r="BG66" i="93"/>
  <c r="BF66" i="93"/>
  <c r="AA66" i="93"/>
  <c r="Y66" i="93"/>
  <c r="W66" i="93"/>
  <c r="W65" i="93" s="1"/>
  <c r="N66" i="93"/>
  <c r="BE66" i="93" s="1"/>
  <c r="BK63" i="93"/>
  <c r="BI63" i="93"/>
  <c r="BH63" i="93"/>
  <c r="BG63" i="93"/>
  <c r="BF63" i="93"/>
  <c r="AA63" i="93"/>
  <c r="Y63" i="93"/>
  <c r="W63" i="93"/>
  <c r="N63" i="93"/>
  <c r="BE63" i="93" s="1"/>
  <c r="BK61" i="93"/>
  <c r="BI61" i="93"/>
  <c r="BH61" i="93"/>
  <c r="BG61" i="93"/>
  <c r="BF61" i="93"/>
  <c r="AA61" i="93"/>
  <c r="Y61" i="93"/>
  <c r="Y60" i="93" s="1"/>
  <c r="W61" i="93"/>
  <c r="N61" i="93"/>
  <c r="BE61" i="93" s="1"/>
  <c r="BK59" i="93"/>
  <c r="BI59" i="93"/>
  <c r="BH59" i="93"/>
  <c r="BG59" i="93"/>
  <c r="BF59" i="93"/>
  <c r="AA59" i="93"/>
  <c r="Y59" i="93"/>
  <c r="W59" i="93"/>
  <c r="N59" i="93"/>
  <c r="BE59" i="93" s="1"/>
  <c r="BK58" i="93"/>
  <c r="BI58" i="93"/>
  <c r="BH58" i="93"/>
  <c r="BG58" i="93"/>
  <c r="BF58" i="93"/>
  <c r="AA58" i="93"/>
  <c r="Y58" i="93"/>
  <c r="W58" i="93"/>
  <c r="N58" i="93"/>
  <c r="BE58" i="93" s="1"/>
  <c r="BK57" i="93"/>
  <c r="BI57" i="93"/>
  <c r="BH57" i="93"/>
  <c r="BG57" i="93"/>
  <c r="BF57" i="93"/>
  <c r="AA57" i="93"/>
  <c r="Y57" i="93"/>
  <c r="W57" i="93"/>
  <c r="N57" i="93"/>
  <c r="BE57" i="93" s="1"/>
  <c r="BK56" i="93"/>
  <c r="BI56" i="93"/>
  <c r="BH56" i="93"/>
  <c r="BG56" i="93"/>
  <c r="BF56" i="93"/>
  <c r="AA56" i="93"/>
  <c r="Y56" i="93"/>
  <c r="W56" i="93"/>
  <c r="N56" i="93"/>
  <c r="BE56" i="93" s="1"/>
  <c r="BK55" i="93"/>
  <c r="BI55" i="93"/>
  <c r="BH55" i="93"/>
  <c r="BG55" i="93"/>
  <c r="BF55" i="93"/>
  <c r="AA55" i="93"/>
  <c r="Y55" i="93"/>
  <c r="W55" i="93"/>
  <c r="N55" i="93"/>
  <c r="BE55" i="93" s="1"/>
  <c r="BK54" i="93"/>
  <c r="BI54" i="93"/>
  <c r="BH54" i="93"/>
  <c r="BG54" i="93"/>
  <c r="BF54" i="93"/>
  <c r="AA54" i="93"/>
  <c r="Y54" i="93"/>
  <c r="W54" i="93"/>
  <c r="N54" i="93"/>
  <c r="BE54" i="93" s="1"/>
  <c r="BK51" i="93"/>
  <c r="BI51" i="93"/>
  <c r="BH51" i="93"/>
  <c r="BG51" i="93"/>
  <c r="BF51" i="93"/>
  <c r="AA51" i="93"/>
  <c r="Y51" i="93"/>
  <c r="W51" i="93"/>
  <c r="N51" i="93"/>
  <c r="BE51" i="93" s="1"/>
  <c r="BK50" i="93"/>
  <c r="BI50" i="93"/>
  <c r="BH50" i="93"/>
  <c r="BG50" i="93"/>
  <c r="BF50" i="93"/>
  <c r="AA50" i="93"/>
  <c r="Y50" i="93"/>
  <c r="W50" i="93"/>
  <c r="N50" i="93"/>
  <c r="BE50" i="93" s="1"/>
  <c r="BK49" i="93"/>
  <c r="BI49" i="93"/>
  <c r="BH49" i="93"/>
  <c r="BG49" i="93"/>
  <c r="BF49" i="93"/>
  <c r="BE49" i="93"/>
  <c r="AA49" i="93"/>
  <c r="Y49" i="93"/>
  <c r="W49" i="93"/>
  <c r="N49" i="93"/>
  <c r="B24" i="92"/>
  <c r="B23" i="92"/>
  <c r="B22" i="92"/>
  <c r="B21" i="92"/>
  <c r="B20" i="92"/>
  <c r="B19" i="92"/>
  <c r="B18" i="92"/>
  <c r="B17" i="92"/>
  <c r="B16" i="92"/>
  <c r="B15" i="92"/>
  <c r="B14" i="92"/>
  <c r="B13" i="92"/>
  <c r="B12" i="92"/>
  <c r="B11" i="92"/>
  <c r="B10" i="92"/>
  <c r="B9" i="92"/>
  <c r="A6" i="92" a="1"/>
  <c r="A6" i="92" s="1"/>
  <c r="A7" i="92" s="1" a="1"/>
  <c r="A7" i="92" s="1"/>
  <c r="M187" i="91"/>
  <c r="M186" i="91"/>
  <c r="M185" i="91"/>
  <c r="M184" i="91"/>
  <c r="M181" i="91"/>
  <c r="M180" i="91"/>
  <c r="M179" i="91"/>
  <c r="M178" i="91"/>
  <c r="M177" i="91"/>
  <c r="M176" i="91"/>
  <c r="M175" i="91"/>
  <c r="M172" i="91"/>
  <c r="M171" i="91" s="1"/>
  <c r="C22" i="92" s="1"/>
  <c r="M168" i="91"/>
  <c r="M166" i="91"/>
  <c r="M163" i="91"/>
  <c r="M162" i="91"/>
  <c r="M161" i="91"/>
  <c r="M160" i="91"/>
  <c r="M159" i="91"/>
  <c r="M158" i="91"/>
  <c r="M157" i="91"/>
  <c r="M156" i="91"/>
  <c r="M153" i="91"/>
  <c r="M152" i="91"/>
  <c r="M151" i="91"/>
  <c r="M150" i="91"/>
  <c r="M149" i="91"/>
  <c r="M148" i="91"/>
  <c r="M147" i="91"/>
  <c r="M146" i="91"/>
  <c r="M145" i="91"/>
  <c r="M144" i="91"/>
  <c r="M143" i="91"/>
  <c r="M142" i="91"/>
  <c r="M139" i="91"/>
  <c r="M138" i="91"/>
  <c r="M137" i="91"/>
  <c r="M136" i="91"/>
  <c r="M135" i="91"/>
  <c r="M134" i="91"/>
  <c r="M133" i="91"/>
  <c r="M132" i="91"/>
  <c r="M131" i="91"/>
  <c r="M130" i="91"/>
  <c r="M129" i="91"/>
  <c r="M128" i="91"/>
  <c r="M127" i="91"/>
  <c r="M126" i="91"/>
  <c r="M123" i="91"/>
  <c r="M122" i="91"/>
  <c r="M121" i="91"/>
  <c r="M119" i="91"/>
  <c r="M117" i="91"/>
  <c r="M115" i="91"/>
  <c r="M114" i="91"/>
  <c r="M112" i="91"/>
  <c r="M110" i="91"/>
  <c r="M107" i="91"/>
  <c r="M106" i="91"/>
  <c r="M105" i="91"/>
  <c r="M104" i="91"/>
  <c r="M103" i="91"/>
  <c r="M102" i="91"/>
  <c r="M101" i="91"/>
  <c r="M99" i="91"/>
  <c r="M98" i="91"/>
  <c r="M97" i="91"/>
  <c r="M96" i="91"/>
  <c r="M94" i="91"/>
  <c r="M92" i="91"/>
  <c r="M90" i="91"/>
  <c r="M87" i="91"/>
  <c r="M86" i="91"/>
  <c r="M85" i="91"/>
  <c r="M84" i="91"/>
  <c r="M83" i="91"/>
  <c r="M82" i="91"/>
  <c r="M81" i="91"/>
  <c r="M80" i="91"/>
  <c r="M79" i="91"/>
  <c r="M78" i="91"/>
  <c r="M77" i="91"/>
  <c r="M76" i="91"/>
  <c r="M75" i="91"/>
  <c r="M74" i="91"/>
  <c r="M73" i="91"/>
  <c r="M70" i="91"/>
  <c r="M69" i="91"/>
  <c r="M68" i="91"/>
  <c r="M67" i="91"/>
  <c r="M65" i="91"/>
  <c r="M62" i="91"/>
  <c r="M61" i="91"/>
  <c r="M60" i="91"/>
  <c r="M58" i="91"/>
  <c r="M56" i="91"/>
  <c r="M53" i="91"/>
  <c r="M52" i="91"/>
  <c r="M50" i="91"/>
  <c r="M48" i="91"/>
  <c r="M46" i="91"/>
  <c r="M45" i="91"/>
  <c r="M43" i="91"/>
  <c r="M41" i="91"/>
  <c r="M39" i="91"/>
  <c r="M37" i="91"/>
  <c r="M35" i="91"/>
  <c r="M31" i="91"/>
  <c r="M26" i="91"/>
  <c r="M21" i="91"/>
  <c r="M16" i="91"/>
  <c r="M13" i="91"/>
  <c r="M12" i="91"/>
  <c r="M11" i="91" s="1"/>
  <c r="C11" i="92" s="1"/>
  <c r="B23" i="90"/>
  <c r="B22" i="90"/>
  <c r="B21" i="90"/>
  <c r="B20" i="90"/>
  <c r="B19" i="90"/>
  <c r="B18" i="90"/>
  <c r="B17" i="90"/>
  <c r="B16" i="90"/>
  <c r="B15" i="90"/>
  <c r="B14" i="90"/>
  <c r="B13" i="90"/>
  <c r="B12" i="90"/>
  <c r="B11" i="90"/>
  <c r="B10" i="90"/>
  <c r="B9" i="90"/>
  <c r="A6" i="90" a="1"/>
  <c r="A6" i="90" s="1"/>
  <c r="M194" i="89"/>
  <c r="M193" i="89"/>
  <c r="M192" i="89"/>
  <c r="M189" i="89"/>
  <c r="M188" i="89"/>
  <c r="M187" i="89"/>
  <c r="M186" i="89"/>
  <c r="M185" i="89"/>
  <c r="M184" i="89"/>
  <c r="M183" i="89"/>
  <c r="M180" i="89"/>
  <c r="M179" i="89"/>
  <c r="C21" i="90" s="1"/>
  <c r="M176" i="89"/>
  <c r="M174" i="89"/>
  <c r="M171" i="89"/>
  <c r="M170" i="89"/>
  <c r="M169" i="89"/>
  <c r="M168" i="89"/>
  <c r="M167" i="89"/>
  <c r="M166" i="89"/>
  <c r="M165" i="89"/>
  <c r="M161" i="89"/>
  <c r="M160" i="89"/>
  <c r="M158" i="89"/>
  <c r="M157" i="89"/>
  <c r="M156" i="89"/>
  <c r="M155" i="89"/>
  <c r="M154" i="89"/>
  <c r="M153" i="89"/>
  <c r="M152" i="89"/>
  <c r="M151" i="89"/>
  <c r="M150" i="89"/>
  <c r="M147" i="89"/>
  <c r="M146" i="89"/>
  <c r="M145" i="89"/>
  <c r="M143" i="89"/>
  <c r="M141" i="89"/>
  <c r="M139" i="89"/>
  <c r="M138" i="89"/>
  <c r="M136" i="89"/>
  <c r="M134" i="89"/>
  <c r="M131" i="89"/>
  <c r="M130" i="89"/>
  <c r="M129" i="89"/>
  <c r="M128" i="89"/>
  <c r="M127" i="89"/>
  <c r="M126" i="89"/>
  <c r="M125" i="89"/>
  <c r="M124" i="89"/>
  <c r="M123" i="89"/>
  <c r="M120" i="89"/>
  <c r="M117" i="89"/>
  <c r="M114" i="89"/>
  <c r="M112" i="89"/>
  <c r="M111" i="89"/>
  <c r="M110" i="89"/>
  <c r="M109" i="89"/>
  <c r="M107" i="89"/>
  <c r="M105" i="89"/>
  <c r="M103" i="89"/>
  <c r="M100" i="89"/>
  <c r="M99" i="89"/>
  <c r="M98" i="89"/>
  <c r="M97" i="89"/>
  <c r="M96" i="89"/>
  <c r="M95" i="89"/>
  <c r="M94" i="89"/>
  <c r="M93" i="89"/>
  <c r="M90" i="89"/>
  <c r="M89" i="89"/>
  <c r="M88" i="89"/>
  <c r="M87" i="89"/>
  <c r="M85" i="89"/>
  <c r="M83" i="89"/>
  <c r="M82" i="89"/>
  <c r="M80" i="89"/>
  <c r="M77" i="89"/>
  <c r="M76" i="89"/>
  <c r="M74" i="89"/>
  <c r="M72" i="89"/>
  <c r="M69" i="89"/>
  <c r="M68" i="89"/>
  <c r="M66" i="89"/>
  <c r="M64" i="89"/>
  <c r="M62" i="89"/>
  <c r="M60" i="89"/>
  <c r="M58" i="89"/>
  <c r="M56" i="89"/>
  <c r="M52" i="89"/>
  <c r="M48" i="89"/>
  <c r="M47" i="89"/>
  <c r="M44" i="89"/>
  <c r="M43" i="89"/>
  <c r="M41" i="89"/>
  <c r="M39" i="89"/>
  <c r="M37" i="89"/>
  <c r="M35" i="89"/>
  <c r="M31" i="89"/>
  <c r="M26" i="89"/>
  <c r="M21" i="89"/>
  <c r="M16" i="89"/>
  <c r="M13" i="89"/>
  <c r="M12" i="89"/>
  <c r="M11" i="89"/>
  <c r="C11" i="90" s="1"/>
  <c r="C20" i="88"/>
  <c r="B22" i="88"/>
  <c r="B21" i="88"/>
  <c r="B20" i="88"/>
  <c r="B19" i="88"/>
  <c r="B18" i="88"/>
  <c r="B17" i="88"/>
  <c r="B16" i="88"/>
  <c r="B15" i="88"/>
  <c r="B14" i="88"/>
  <c r="B13" i="88"/>
  <c r="B12" i="88"/>
  <c r="B11" i="88"/>
  <c r="B10" i="88"/>
  <c r="B9" i="88"/>
  <c r="A6" i="88" a="1"/>
  <c r="A6" i="88" s="1"/>
  <c r="A7" i="88" s="1" a="1"/>
  <c r="A7" i="88" s="1"/>
  <c r="A26" i="88" s="1"/>
  <c r="M152" i="87"/>
  <c r="M151" i="87"/>
  <c r="M150" i="87"/>
  <c r="M147" i="87"/>
  <c r="M146" i="87"/>
  <c r="M145" i="87"/>
  <c r="M144" i="87"/>
  <c r="M143" i="87"/>
  <c r="M142" i="87"/>
  <c r="M141" i="87"/>
  <c r="M138" i="87"/>
  <c r="M137" i="87" s="1"/>
  <c r="M134" i="87"/>
  <c r="M133" i="87" s="1"/>
  <c r="C19" i="88" s="1"/>
  <c r="M131" i="87"/>
  <c r="M130" i="87"/>
  <c r="M129" i="87"/>
  <c r="M128" i="87"/>
  <c r="M127" i="87"/>
  <c r="M125" i="87"/>
  <c r="M124" i="87"/>
  <c r="M123" i="87"/>
  <c r="M122" i="87"/>
  <c r="M121" i="87"/>
  <c r="M120" i="87"/>
  <c r="M119" i="87"/>
  <c r="M118" i="87"/>
  <c r="M117" i="87"/>
  <c r="M114" i="87"/>
  <c r="M113" i="87"/>
  <c r="M112" i="87"/>
  <c r="M110" i="87"/>
  <c r="M109" i="87"/>
  <c r="M107" i="87"/>
  <c r="M105" i="87"/>
  <c r="M104" i="87" s="1"/>
  <c r="C17" i="88" s="1"/>
  <c r="M102" i="87"/>
  <c r="M101" i="87"/>
  <c r="M100" i="87"/>
  <c r="M99" i="87"/>
  <c r="M98" i="87"/>
  <c r="M96" i="87"/>
  <c r="M94" i="87"/>
  <c r="M92" i="87"/>
  <c r="M89" i="87"/>
  <c r="M88" i="87"/>
  <c r="M87" i="87"/>
  <c r="M86" i="87"/>
  <c r="M85" i="87"/>
  <c r="M83" i="87"/>
  <c r="M81" i="87"/>
  <c r="M79" i="87"/>
  <c r="M76" i="87"/>
  <c r="M75" i="87"/>
  <c r="M74" i="87"/>
  <c r="M73" i="87"/>
  <c r="M72" i="87"/>
  <c r="M71" i="87"/>
  <c r="M70" i="87"/>
  <c r="M69" i="87"/>
  <c r="M68" i="87"/>
  <c r="M67" i="87"/>
  <c r="M66" i="87"/>
  <c r="M65" i="87"/>
  <c r="M64" i="87"/>
  <c r="M61" i="87"/>
  <c r="M60" i="87"/>
  <c r="M58" i="87"/>
  <c r="M56" i="87"/>
  <c r="M53" i="87"/>
  <c r="M52" i="87"/>
  <c r="M50" i="87"/>
  <c r="M48" i="87"/>
  <c r="M46" i="87"/>
  <c r="M45" i="87"/>
  <c r="M43" i="87"/>
  <c r="M41" i="87"/>
  <c r="M39" i="87"/>
  <c r="M37" i="87"/>
  <c r="M35" i="87"/>
  <c r="M31" i="87"/>
  <c r="M26" i="87"/>
  <c r="M21" i="87"/>
  <c r="M16" i="87"/>
  <c r="M15" i="87" s="1"/>
  <c r="C12" i="88" s="1"/>
  <c r="M13" i="87"/>
  <c r="M12" i="87"/>
  <c r="B22" i="86"/>
  <c r="B21" i="86"/>
  <c r="B20" i="86"/>
  <c r="B19" i="86"/>
  <c r="B18" i="86"/>
  <c r="B17" i="86"/>
  <c r="B16" i="86"/>
  <c r="B15" i="86"/>
  <c r="B14" i="86"/>
  <c r="B13" i="86"/>
  <c r="B12" i="86"/>
  <c r="B11" i="86"/>
  <c r="B10" i="86"/>
  <c r="B9" i="86"/>
  <c r="A6" i="86" a="1"/>
  <c r="A6" i="86" s="1"/>
  <c r="A7" i="86" s="1" a="1"/>
  <c r="A7" i="86" s="1"/>
  <c r="A26" i="86" s="1"/>
  <c r="M162" i="85"/>
  <c r="M161" i="85"/>
  <c r="M160" i="85"/>
  <c r="M157" i="85"/>
  <c r="M156" i="85"/>
  <c r="M155" i="85"/>
  <c r="M154" i="85"/>
  <c r="M153" i="85"/>
  <c r="M152" i="85"/>
  <c r="M151" i="85"/>
  <c r="M148" i="85"/>
  <c r="M147" i="85" s="1"/>
  <c r="C20" i="86" s="1"/>
  <c r="M145" i="85"/>
  <c r="M144" i="85" s="1"/>
  <c r="C19" i="86" s="1"/>
  <c r="M142" i="85"/>
  <c r="M141" i="85"/>
  <c r="M140" i="85"/>
  <c r="M139" i="85"/>
  <c r="M138" i="85"/>
  <c r="M136" i="85"/>
  <c r="M135" i="85"/>
  <c r="M134" i="85"/>
  <c r="M133" i="85"/>
  <c r="M129" i="85"/>
  <c r="M128" i="85"/>
  <c r="M126" i="85"/>
  <c r="M125" i="85"/>
  <c r="M123" i="85"/>
  <c r="M122" i="85"/>
  <c r="M121" i="85"/>
  <c r="M120" i="85"/>
  <c r="M119" i="85"/>
  <c r="M118" i="85"/>
  <c r="M117" i="85"/>
  <c r="M114" i="85"/>
  <c r="M113" i="85"/>
  <c r="M112" i="85"/>
  <c r="M110" i="85"/>
  <c r="M108" i="85"/>
  <c r="M106" i="85"/>
  <c r="M105" i="85"/>
  <c r="M103" i="85"/>
  <c r="M100" i="85"/>
  <c r="M99" i="85"/>
  <c r="M98" i="85"/>
  <c r="M97" i="85"/>
  <c r="M96" i="85"/>
  <c r="M95" i="85"/>
  <c r="M94" i="85"/>
  <c r="M93" i="85"/>
  <c r="M91" i="85"/>
  <c r="M90" i="85"/>
  <c r="M89" i="85"/>
  <c r="M88" i="85"/>
  <c r="M87" i="85"/>
  <c r="M84" i="85"/>
  <c r="M82" i="85"/>
  <c r="M80" i="85"/>
  <c r="M78" i="85"/>
  <c r="M76" i="85"/>
  <c r="M73" i="85"/>
  <c r="M72" i="85"/>
  <c r="M71" i="85"/>
  <c r="M70" i="85"/>
  <c r="M69" i="85"/>
  <c r="M66" i="85"/>
  <c r="M65" i="85"/>
  <c r="M64" i="85"/>
  <c r="M62" i="85"/>
  <c r="M60" i="85"/>
  <c r="M57" i="85"/>
  <c r="M56" i="85"/>
  <c r="M54" i="85"/>
  <c r="M52" i="85"/>
  <c r="M50" i="85"/>
  <c r="M46" i="85"/>
  <c r="M42" i="85"/>
  <c r="M41" i="85"/>
  <c r="M39" i="85"/>
  <c r="M37" i="85"/>
  <c r="M35" i="85"/>
  <c r="M31" i="85"/>
  <c r="M26" i="85"/>
  <c r="M21" i="85"/>
  <c r="M16" i="85"/>
  <c r="M13" i="85"/>
  <c r="M12" i="85"/>
  <c r="M11" i="85" s="1"/>
  <c r="C11" i="86" s="1"/>
  <c r="B14" i="84"/>
  <c r="B13" i="84"/>
  <c r="B12" i="84"/>
  <c r="B11" i="84"/>
  <c r="B10" i="84"/>
  <c r="B9" i="84"/>
  <c r="A6" i="84" a="1"/>
  <c r="A6" i="84" s="1"/>
  <c r="A7" i="84" s="1" a="1"/>
  <c r="A7" i="84" s="1"/>
  <c r="A18" i="84" s="1"/>
  <c r="M123" i="83"/>
  <c r="M122" i="83"/>
  <c r="M121" i="83"/>
  <c r="M120" i="83"/>
  <c r="M119" i="83"/>
  <c r="M116" i="83"/>
  <c r="M115" i="83"/>
  <c r="M114" i="83"/>
  <c r="M113" i="83"/>
  <c r="M112" i="83"/>
  <c r="M111" i="83"/>
  <c r="M110" i="83"/>
  <c r="M109" i="83"/>
  <c r="M108" i="83"/>
  <c r="M107" i="83"/>
  <c r="M106" i="83"/>
  <c r="M105" i="83"/>
  <c r="M104" i="83"/>
  <c r="M103" i="83"/>
  <c r="M102" i="83"/>
  <c r="M101" i="83"/>
  <c r="M100" i="83"/>
  <c r="M99" i="83"/>
  <c r="M98" i="83"/>
  <c r="M97" i="83"/>
  <c r="M96" i="83"/>
  <c r="M95" i="83"/>
  <c r="M94" i="83"/>
  <c r="M93" i="83"/>
  <c r="M92" i="83"/>
  <c r="M91" i="83"/>
  <c r="M90" i="83"/>
  <c r="M89" i="83"/>
  <c r="M88" i="83"/>
  <c r="M87" i="83"/>
  <c r="M86" i="83"/>
  <c r="M85" i="83"/>
  <c r="M84" i="83"/>
  <c r="M83" i="83"/>
  <c r="M82" i="83"/>
  <c r="M81" i="83"/>
  <c r="M80" i="83"/>
  <c r="M79" i="83"/>
  <c r="M78" i="83"/>
  <c r="M77" i="83"/>
  <c r="M76" i="83"/>
  <c r="M75" i="83"/>
  <c r="M74" i="83"/>
  <c r="M73" i="83"/>
  <c r="M72" i="83"/>
  <c r="M71" i="83"/>
  <c r="M70" i="83"/>
  <c r="M69" i="83"/>
  <c r="M68" i="83"/>
  <c r="M67" i="83"/>
  <c r="M66" i="83"/>
  <c r="M65" i="83"/>
  <c r="M64" i="83"/>
  <c r="M63" i="83"/>
  <c r="M62" i="83"/>
  <c r="M61" i="83"/>
  <c r="M60" i="83"/>
  <c r="M59" i="83"/>
  <c r="M58" i="83"/>
  <c r="M57" i="83"/>
  <c r="M56" i="83"/>
  <c r="M55" i="83"/>
  <c r="M54" i="83"/>
  <c r="M52" i="83"/>
  <c r="M50" i="83"/>
  <c r="M49" i="83"/>
  <c r="M48" i="83"/>
  <c r="M47" i="83"/>
  <c r="M46" i="83"/>
  <c r="M45" i="83"/>
  <c r="M44" i="83"/>
  <c r="M43" i="83"/>
  <c r="M42" i="83"/>
  <c r="M41" i="83"/>
  <c r="M40" i="83"/>
  <c r="M39" i="83"/>
  <c r="M38" i="83"/>
  <c r="M37" i="83"/>
  <c r="M36" i="83"/>
  <c r="M35" i="83"/>
  <c r="M34" i="83"/>
  <c r="M31" i="83"/>
  <c r="M30" i="83"/>
  <c r="M29" i="83"/>
  <c r="M28" i="83"/>
  <c r="M25" i="83"/>
  <c r="M22" i="83"/>
  <c r="M18" i="83"/>
  <c r="M16" i="83"/>
  <c r="M14" i="83"/>
  <c r="M12" i="83"/>
  <c r="B10" i="70"/>
  <c r="A14" i="82"/>
  <c r="A6" i="82" a="1"/>
  <c r="A6" i="82" s="1"/>
  <c r="R48" i="81"/>
  <c r="P48" i="81"/>
  <c r="O48" i="81"/>
  <c r="R47" i="81"/>
  <c r="R46" i="81" s="1"/>
  <c r="P47" i="81"/>
  <c r="P46" i="81" s="1"/>
  <c r="O47" i="81"/>
  <c r="R44" i="81"/>
  <c r="R42" i="81" s="1"/>
  <c r="P44" i="81"/>
  <c r="P42" i="81" s="1"/>
  <c r="O44" i="81"/>
  <c r="R43" i="81"/>
  <c r="P43" i="81"/>
  <c r="O43" i="81"/>
  <c r="O42" i="81" s="1"/>
  <c r="C11" i="82" s="1"/>
  <c r="R39" i="81"/>
  <c r="P39" i="81"/>
  <c r="O39" i="81"/>
  <c r="R37" i="81"/>
  <c r="P37" i="81"/>
  <c r="O37" i="81"/>
  <c r="R36" i="81"/>
  <c r="P36" i="81"/>
  <c r="O36" i="81"/>
  <c r="R35" i="81"/>
  <c r="P35" i="81"/>
  <c r="O35" i="81"/>
  <c r="R34" i="81"/>
  <c r="P34" i="81"/>
  <c r="O34" i="81"/>
  <c r="R33" i="81"/>
  <c r="P33" i="81"/>
  <c r="O33" i="81"/>
  <c r="R32" i="81"/>
  <c r="P32" i="81"/>
  <c r="O32" i="81"/>
  <c r="R31" i="81"/>
  <c r="P31" i="81"/>
  <c r="O31" i="81"/>
  <c r="R30" i="81"/>
  <c r="P30" i="81"/>
  <c r="O30" i="81"/>
  <c r="R29" i="81"/>
  <c r="P29" i="81"/>
  <c r="O29" i="81"/>
  <c r="R28" i="81"/>
  <c r="P28" i="81"/>
  <c r="O28" i="81"/>
  <c r="R27" i="81"/>
  <c r="P27" i="81"/>
  <c r="O27" i="81"/>
  <c r="R26" i="81"/>
  <c r="P26" i="81"/>
  <c r="O26" i="81"/>
  <c r="R25" i="81"/>
  <c r="P25" i="81"/>
  <c r="O25" i="81"/>
  <c r="R24" i="81"/>
  <c r="P24" i="81"/>
  <c r="O24" i="81"/>
  <c r="R23" i="81"/>
  <c r="P23" i="81"/>
  <c r="O23" i="81"/>
  <c r="R22" i="81"/>
  <c r="P22" i="81"/>
  <c r="O22" i="81"/>
  <c r="R21" i="81"/>
  <c r="P21" i="81"/>
  <c r="O21" i="81"/>
  <c r="R20" i="81"/>
  <c r="P20" i="81"/>
  <c r="O20" i="81"/>
  <c r="F20" i="81"/>
  <c r="F21" i="81" s="1"/>
  <c r="F22" i="81" s="1"/>
  <c r="F23" i="81" s="1"/>
  <c r="F24" i="81" s="1"/>
  <c r="F25" i="81" s="1"/>
  <c r="F26" i="81" s="1"/>
  <c r="F27" i="81" s="1"/>
  <c r="F28" i="81" s="1"/>
  <c r="F29" i="81" s="1"/>
  <c r="F30" i="81" s="1"/>
  <c r="F31" i="81" s="1"/>
  <c r="F32" i="81" s="1"/>
  <c r="F33" i="81" s="1"/>
  <c r="F34" i="81" s="1"/>
  <c r="F35" i="81" s="1"/>
  <c r="F36" i="81" s="1"/>
  <c r="F37" i="81" s="1"/>
  <c r="F38" i="81" s="1"/>
  <c r="F39" i="81" s="1"/>
  <c r="R19" i="81"/>
  <c r="P19" i="81"/>
  <c r="O19" i="81"/>
  <c r="R17" i="81"/>
  <c r="P17" i="81"/>
  <c r="O17" i="81"/>
  <c r="R15" i="81"/>
  <c r="P15" i="81"/>
  <c r="O15" i="81"/>
  <c r="R13" i="81"/>
  <c r="P13" i="81"/>
  <c r="P10" i="81" s="1"/>
  <c r="P9" i="81" s="1"/>
  <c r="O13" i="81"/>
  <c r="O11" i="81"/>
  <c r="A15" i="80"/>
  <c r="A6" i="80" a="1"/>
  <c r="A6" i="80" s="1"/>
  <c r="A7" i="80" s="1" a="1"/>
  <c r="A7" i="80" s="1"/>
  <c r="R53" i="79"/>
  <c r="P53" i="79"/>
  <c r="O53" i="79"/>
  <c r="R52" i="79"/>
  <c r="P52" i="79"/>
  <c r="O52" i="79"/>
  <c r="R51" i="79"/>
  <c r="P51" i="79"/>
  <c r="O51" i="79"/>
  <c r="R50" i="79"/>
  <c r="P50" i="79"/>
  <c r="O50" i="79"/>
  <c r="R49" i="79"/>
  <c r="P49" i="79"/>
  <c r="O49" i="79"/>
  <c r="R48" i="79"/>
  <c r="P48" i="79"/>
  <c r="P47" i="79" s="1"/>
  <c r="O48" i="79"/>
  <c r="R45" i="79"/>
  <c r="P45" i="79"/>
  <c r="P44" i="79" s="1"/>
  <c r="O45" i="79"/>
  <c r="R44" i="79"/>
  <c r="O44" i="79"/>
  <c r="C12" i="80" s="1"/>
  <c r="R42" i="79"/>
  <c r="P42" i="79"/>
  <c r="O42" i="79"/>
  <c r="R41" i="79"/>
  <c r="R40" i="79" s="1"/>
  <c r="P41" i="79"/>
  <c r="O41" i="79"/>
  <c r="O40" i="79" s="1"/>
  <c r="C11" i="80" s="1"/>
  <c r="P40" i="79"/>
  <c r="R38" i="79"/>
  <c r="P38" i="79"/>
  <c r="O38" i="79"/>
  <c r="R37" i="79"/>
  <c r="P37" i="79"/>
  <c r="O37" i="79"/>
  <c r="R36" i="79"/>
  <c r="P36" i="79"/>
  <c r="O36" i="79"/>
  <c r="R35" i="79"/>
  <c r="P35" i="79"/>
  <c r="O35" i="79"/>
  <c r="O34" i="79"/>
  <c r="R33" i="79"/>
  <c r="P33" i="79"/>
  <c r="O33" i="79"/>
  <c r="R32" i="79"/>
  <c r="P32" i="79"/>
  <c r="O32" i="79"/>
  <c r="R31" i="79"/>
  <c r="P31" i="79"/>
  <c r="O31" i="79"/>
  <c r="R30" i="79"/>
  <c r="P30" i="79"/>
  <c r="O30" i="79"/>
  <c r="R29" i="79"/>
  <c r="P29" i="79"/>
  <c r="O29" i="79"/>
  <c r="R27" i="79"/>
  <c r="P27" i="79"/>
  <c r="O27" i="79"/>
  <c r="O26" i="79"/>
  <c r="O25" i="79"/>
  <c r="R24" i="79"/>
  <c r="P24" i="79"/>
  <c r="O24" i="79"/>
  <c r="R23" i="79"/>
  <c r="P23" i="79"/>
  <c r="O23" i="79"/>
  <c r="R21" i="79"/>
  <c r="P21" i="79"/>
  <c r="O21" i="79"/>
  <c r="R19" i="79"/>
  <c r="P19" i="79"/>
  <c r="O19" i="79"/>
  <c r="O17" i="79"/>
  <c r="R15" i="79"/>
  <c r="P15" i="79"/>
  <c r="O15" i="79"/>
  <c r="R13" i="79"/>
  <c r="P13" i="79"/>
  <c r="O13" i="79"/>
  <c r="R11" i="79"/>
  <c r="P11" i="79"/>
  <c r="P10" i="79" s="1"/>
  <c r="P9" i="79" s="1"/>
  <c r="O11" i="79"/>
  <c r="A15" i="78"/>
  <c r="B13" i="78"/>
  <c r="B12" i="78"/>
  <c r="B11" i="78"/>
  <c r="B10" i="78"/>
  <c r="A6" i="78" a="1"/>
  <c r="A6" i="78" s="1"/>
  <c r="R58" i="77"/>
  <c r="P58" i="77"/>
  <c r="O58" i="77"/>
  <c r="R57" i="77"/>
  <c r="P57" i="77"/>
  <c r="O57" i="77"/>
  <c r="R56" i="77"/>
  <c r="P56" i="77"/>
  <c r="O56" i="77"/>
  <c r="R55" i="77"/>
  <c r="P55" i="77"/>
  <c r="O55" i="77"/>
  <c r="R54" i="77"/>
  <c r="P54" i="77"/>
  <c r="P53" i="77" s="1"/>
  <c r="O54" i="77"/>
  <c r="R51" i="77"/>
  <c r="R50" i="77" s="1"/>
  <c r="P51" i="77"/>
  <c r="P50" i="77" s="1"/>
  <c r="O51" i="77"/>
  <c r="O50" i="77" s="1"/>
  <c r="C12" i="78" s="1"/>
  <c r="R48" i="77"/>
  <c r="P48" i="77"/>
  <c r="O48" i="77"/>
  <c r="R47" i="77"/>
  <c r="P47" i="77"/>
  <c r="P46" i="77" s="1"/>
  <c r="O47" i="77"/>
  <c r="R44" i="77"/>
  <c r="P44" i="77"/>
  <c r="O44" i="77"/>
  <c r="R43" i="77"/>
  <c r="P43" i="77"/>
  <c r="O43" i="77"/>
  <c r="R42" i="77"/>
  <c r="P42" i="77"/>
  <c r="O42" i="77"/>
  <c r="R41" i="77"/>
  <c r="P41" i="77"/>
  <c r="O41" i="77"/>
  <c r="R40" i="77"/>
  <c r="P40" i="77"/>
  <c r="O40" i="77"/>
  <c r="R39" i="77"/>
  <c r="P39" i="77"/>
  <c r="O39" i="77"/>
  <c r="R38" i="77"/>
  <c r="P38" i="77"/>
  <c r="O38" i="77"/>
  <c r="R37" i="77"/>
  <c r="P37" i="77"/>
  <c r="O37" i="77"/>
  <c r="R36" i="77"/>
  <c r="P36" i="77"/>
  <c r="O36" i="77"/>
  <c r="R35" i="77"/>
  <c r="P35" i="77"/>
  <c r="O35" i="77"/>
  <c r="O33" i="77"/>
  <c r="R32" i="77"/>
  <c r="P32" i="77"/>
  <c r="O32" i="77"/>
  <c r="R31" i="77"/>
  <c r="P31" i="77"/>
  <c r="O31" i="77"/>
  <c r="R29" i="77"/>
  <c r="P29" i="77"/>
  <c r="O29" i="77"/>
  <c r="O28" i="77"/>
  <c r="O27" i="77"/>
  <c r="R26" i="77"/>
  <c r="P26" i="77"/>
  <c r="O26" i="77"/>
  <c r="O25" i="77"/>
  <c r="O24" i="77"/>
  <c r="R23" i="77"/>
  <c r="P23" i="77"/>
  <c r="O23" i="77"/>
  <c r="R21" i="77"/>
  <c r="P21" i="77"/>
  <c r="O21" i="77"/>
  <c r="R19" i="77"/>
  <c r="P19" i="77"/>
  <c r="O19" i="77"/>
  <c r="O17" i="77"/>
  <c r="R15" i="77"/>
  <c r="P15" i="77"/>
  <c r="O15" i="77"/>
  <c r="R13" i="77"/>
  <c r="P13" i="77"/>
  <c r="O13" i="77"/>
  <c r="R11" i="77"/>
  <c r="P11" i="77"/>
  <c r="P10" i="77" s="1"/>
  <c r="P9" i="77" s="1"/>
  <c r="O11" i="77"/>
  <c r="A15" i="76"/>
  <c r="B13" i="76"/>
  <c r="B12" i="76"/>
  <c r="B11" i="76"/>
  <c r="B10" i="76"/>
  <c r="A6" i="76" a="1"/>
  <c r="A6" i="76" s="1"/>
  <c r="R51" i="75"/>
  <c r="P51" i="75"/>
  <c r="O51" i="75"/>
  <c r="R50" i="75"/>
  <c r="P50" i="75"/>
  <c r="O50" i="75"/>
  <c r="R49" i="75"/>
  <c r="P49" i="75"/>
  <c r="O49" i="75"/>
  <c r="R48" i="75"/>
  <c r="P48" i="75"/>
  <c r="O48" i="75"/>
  <c r="R47" i="75"/>
  <c r="P47" i="75"/>
  <c r="O47" i="75"/>
  <c r="R46" i="75"/>
  <c r="P46" i="75"/>
  <c r="P45" i="75" s="1"/>
  <c r="O46" i="75"/>
  <c r="R43" i="75"/>
  <c r="R42" i="75" s="1"/>
  <c r="P43" i="75"/>
  <c r="O43" i="75"/>
  <c r="O42" i="75" s="1"/>
  <c r="C12" i="76" s="1"/>
  <c r="P42" i="75"/>
  <c r="R40" i="75"/>
  <c r="R39" i="75" s="1"/>
  <c r="P40" i="75"/>
  <c r="P39" i="75" s="1"/>
  <c r="O40" i="75"/>
  <c r="O39" i="75" s="1"/>
  <c r="C11" i="76" s="1"/>
  <c r="R37" i="75"/>
  <c r="P37" i="75"/>
  <c r="O37" i="75"/>
  <c r="R36" i="75"/>
  <c r="P36" i="75"/>
  <c r="O36" i="75"/>
  <c r="R35" i="75"/>
  <c r="P35" i="75"/>
  <c r="O35" i="75"/>
  <c r="R34" i="75"/>
  <c r="P34" i="75"/>
  <c r="O34" i="75"/>
  <c r="R33" i="75"/>
  <c r="P33" i="75"/>
  <c r="O33" i="75"/>
  <c r="R32" i="75"/>
  <c r="P32" i="75"/>
  <c r="O32" i="75"/>
  <c r="R31" i="75"/>
  <c r="P31" i="75"/>
  <c r="O31" i="75"/>
  <c r="R30" i="75"/>
  <c r="P30" i="75"/>
  <c r="O30" i="75"/>
  <c r="O28" i="75"/>
  <c r="R27" i="75"/>
  <c r="P27" i="75"/>
  <c r="O27" i="75"/>
  <c r="R26" i="75"/>
  <c r="P26" i="75"/>
  <c r="O26" i="75"/>
  <c r="R24" i="75"/>
  <c r="P24" i="75"/>
  <c r="O24" i="75"/>
  <c r="R23" i="75"/>
  <c r="P23" i="75"/>
  <c r="O23" i="75"/>
  <c r="R22" i="75"/>
  <c r="P22" i="75"/>
  <c r="O22" i="75"/>
  <c r="R21" i="75"/>
  <c r="P21" i="75"/>
  <c r="O21" i="75"/>
  <c r="O19" i="75"/>
  <c r="R17" i="75"/>
  <c r="P17" i="75"/>
  <c r="O17" i="75"/>
  <c r="R15" i="75"/>
  <c r="P15" i="75"/>
  <c r="O15" i="75"/>
  <c r="R13" i="75"/>
  <c r="P13" i="75"/>
  <c r="O13" i="75"/>
  <c r="R11" i="75"/>
  <c r="P11" i="75"/>
  <c r="O11" i="75"/>
  <c r="P10" i="75"/>
  <c r="P9" i="75" s="1"/>
  <c r="C12" i="74"/>
  <c r="A15" i="74"/>
  <c r="B13" i="74"/>
  <c r="B12" i="74"/>
  <c r="B11" i="74"/>
  <c r="B10" i="74"/>
  <c r="A2" i="74" a="1"/>
  <c r="A2" i="74" s="1"/>
  <c r="A7" i="74" s="1" a="1"/>
  <c r="A7" i="74" s="1"/>
  <c r="Q49" i="73"/>
  <c r="O49" i="73"/>
  <c r="Q48" i="73"/>
  <c r="O48" i="73"/>
  <c r="Q47" i="73"/>
  <c r="O47" i="73"/>
  <c r="Q46" i="73"/>
  <c r="O46" i="73"/>
  <c r="Q45" i="73"/>
  <c r="O45" i="73"/>
  <c r="O44" i="73" s="1"/>
  <c r="C13" i="74" s="1"/>
  <c r="Q42" i="73"/>
  <c r="Q41" i="73" s="1"/>
  <c r="O42" i="73"/>
  <c r="O41" i="73" s="1"/>
  <c r="Q39" i="73"/>
  <c r="Q38" i="73" s="1"/>
  <c r="O39" i="73"/>
  <c r="O38" i="73" s="1"/>
  <c r="C11" i="74" s="1"/>
  <c r="Q36" i="73"/>
  <c r="O36" i="73"/>
  <c r="Q35" i="73"/>
  <c r="O35" i="73"/>
  <c r="Q34" i="73"/>
  <c r="O34" i="73"/>
  <c r="Q33" i="73"/>
  <c r="O33" i="73"/>
  <c r="O32" i="73"/>
  <c r="Q31" i="73"/>
  <c r="O31" i="73"/>
  <c r="Q30" i="73"/>
  <c r="O30" i="73"/>
  <c r="Q29" i="73"/>
  <c r="O29" i="73"/>
  <c r="Q28" i="73"/>
  <c r="O28" i="73"/>
  <c r="O26" i="73"/>
  <c r="Q24" i="73"/>
  <c r="O24" i="73"/>
  <c r="O23" i="73"/>
  <c r="O22" i="73"/>
  <c r="O21" i="73"/>
  <c r="O20" i="73"/>
  <c r="Q19" i="73"/>
  <c r="O19" i="73"/>
  <c r="O17" i="73"/>
  <c r="Q15" i="73"/>
  <c r="O15" i="73"/>
  <c r="Q13" i="73"/>
  <c r="O13" i="73"/>
  <c r="Q11" i="73"/>
  <c r="O11" i="73"/>
  <c r="A14" i="72"/>
  <c r="B12" i="72"/>
  <c r="B11" i="72"/>
  <c r="B10" i="72"/>
  <c r="A6" i="72" a="1"/>
  <c r="A6" i="72" s="1"/>
  <c r="R32" i="71"/>
  <c r="P32" i="71"/>
  <c r="O32" i="71"/>
  <c r="R31" i="71"/>
  <c r="P31" i="71"/>
  <c r="P30" i="71" s="1"/>
  <c r="O31" i="71"/>
  <c r="R28" i="71"/>
  <c r="R26" i="71" s="1"/>
  <c r="P28" i="71"/>
  <c r="O28" i="71"/>
  <c r="R27" i="71"/>
  <c r="P27" i="71"/>
  <c r="O27" i="71"/>
  <c r="P26" i="71"/>
  <c r="R23" i="71"/>
  <c r="P23" i="71"/>
  <c r="O23" i="71"/>
  <c r="R22" i="71"/>
  <c r="P22" i="71"/>
  <c r="O22" i="71"/>
  <c r="R21" i="71"/>
  <c r="P21" i="71"/>
  <c r="O21" i="71"/>
  <c r="R20" i="71"/>
  <c r="P20" i="71"/>
  <c r="O20" i="71"/>
  <c r="R19" i="71"/>
  <c r="P19" i="71"/>
  <c r="O19" i="71"/>
  <c r="R18" i="71"/>
  <c r="P18" i="71"/>
  <c r="O18" i="71"/>
  <c r="R17" i="71"/>
  <c r="P17" i="71"/>
  <c r="O17" i="71"/>
  <c r="R16" i="71"/>
  <c r="P16" i="71"/>
  <c r="O16" i="71"/>
  <c r="R15" i="71"/>
  <c r="P15" i="71"/>
  <c r="O15" i="71"/>
  <c r="R13" i="71"/>
  <c r="P13" i="71"/>
  <c r="O13" i="71"/>
  <c r="R11" i="71"/>
  <c r="P11" i="71"/>
  <c r="P10" i="71" s="1"/>
  <c r="P9" i="71" s="1"/>
  <c r="O11" i="71"/>
  <c r="A15" i="70"/>
  <c r="B13" i="70"/>
  <c r="B12" i="70"/>
  <c r="B11" i="70"/>
  <c r="A6" i="70" a="1"/>
  <c r="A6" i="70" s="1"/>
  <c r="R70" i="69"/>
  <c r="P70" i="69"/>
  <c r="O70" i="69"/>
  <c r="R69" i="69"/>
  <c r="P69" i="69"/>
  <c r="O69" i="69"/>
  <c r="R68" i="69"/>
  <c r="P68" i="69"/>
  <c r="O68" i="69"/>
  <c r="R67" i="69"/>
  <c r="P67" i="69"/>
  <c r="O67" i="69"/>
  <c r="R66" i="69"/>
  <c r="P66" i="69"/>
  <c r="O66" i="69"/>
  <c r="R65" i="69"/>
  <c r="P65" i="69"/>
  <c r="P64" i="69" s="1"/>
  <c r="O65" i="69"/>
  <c r="R62" i="69"/>
  <c r="R61" i="69" s="1"/>
  <c r="P62" i="69"/>
  <c r="P61" i="69" s="1"/>
  <c r="O62" i="69"/>
  <c r="O61" i="69" s="1"/>
  <c r="C12" i="70" s="1"/>
  <c r="R59" i="69"/>
  <c r="P59" i="69"/>
  <c r="O59" i="69"/>
  <c r="R58" i="69"/>
  <c r="P58" i="69"/>
  <c r="O58" i="69"/>
  <c r="R57" i="69"/>
  <c r="P57" i="69"/>
  <c r="P56" i="69" s="1"/>
  <c r="O57" i="69"/>
  <c r="R54" i="69"/>
  <c r="P54" i="69"/>
  <c r="O54" i="69"/>
  <c r="O53" i="69"/>
  <c r="R52" i="69"/>
  <c r="P52" i="69"/>
  <c r="O52" i="69"/>
  <c r="R51" i="69"/>
  <c r="P51" i="69"/>
  <c r="O51" i="69"/>
  <c r="R50" i="69"/>
  <c r="P50" i="69"/>
  <c r="O50" i="69"/>
  <c r="R49" i="69"/>
  <c r="P49" i="69"/>
  <c r="O49" i="69"/>
  <c r="R48" i="69"/>
  <c r="P48" i="69"/>
  <c r="O48" i="69"/>
  <c r="R47" i="69"/>
  <c r="P47" i="69"/>
  <c r="O47" i="69"/>
  <c r="O46" i="69"/>
  <c r="R45" i="69"/>
  <c r="P45" i="69"/>
  <c r="O45" i="69"/>
  <c r="R44" i="69"/>
  <c r="P44" i="69"/>
  <c r="O44" i="69"/>
  <c r="R43" i="69"/>
  <c r="P43" i="69"/>
  <c r="O43" i="69"/>
  <c r="O42" i="69"/>
  <c r="R41" i="69"/>
  <c r="P41" i="69"/>
  <c r="O41" i="69"/>
  <c r="R40" i="69"/>
  <c r="P40" i="69"/>
  <c r="O40" i="69"/>
  <c r="R39" i="69"/>
  <c r="P39" i="69"/>
  <c r="O39" i="69"/>
  <c r="R38" i="69"/>
  <c r="P38" i="69"/>
  <c r="O38" i="69"/>
  <c r="R37" i="69"/>
  <c r="P37" i="69"/>
  <c r="O37" i="69"/>
  <c r="O36" i="69"/>
  <c r="R35" i="69"/>
  <c r="P35" i="69"/>
  <c r="O35" i="69"/>
  <c r="R34" i="69"/>
  <c r="P34" i="69"/>
  <c r="O34" i="69"/>
  <c r="R33" i="69"/>
  <c r="P33" i="69"/>
  <c r="O33" i="69"/>
  <c r="R32" i="69"/>
  <c r="P32" i="69"/>
  <c r="O32" i="69"/>
  <c r="O31" i="69"/>
  <c r="O30" i="69"/>
  <c r="O29" i="69"/>
  <c r="O28" i="69"/>
  <c r="O27" i="69"/>
  <c r="F27" i="69"/>
  <c r="F28" i="69" s="1"/>
  <c r="F29" i="69" s="1"/>
  <c r="F30" i="69" s="1"/>
  <c r="F31" i="69" s="1"/>
  <c r="F32" i="69" s="1"/>
  <c r="F33" i="69" s="1"/>
  <c r="F34" i="69" s="1"/>
  <c r="F35" i="69" s="1"/>
  <c r="F36" i="69" s="1"/>
  <c r="F37" i="69" s="1"/>
  <c r="F38" i="69" s="1"/>
  <c r="F39" i="69" s="1"/>
  <c r="F40" i="69" s="1"/>
  <c r="F41" i="69" s="1"/>
  <c r="F42" i="69" s="1"/>
  <c r="F43" i="69" s="1"/>
  <c r="F44" i="69" s="1"/>
  <c r="F45" i="69" s="1"/>
  <c r="F46" i="69" s="1"/>
  <c r="F47" i="69" s="1"/>
  <c r="F48" i="69" s="1"/>
  <c r="F49" i="69" s="1"/>
  <c r="F50" i="69" s="1"/>
  <c r="F51" i="69" s="1"/>
  <c r="F52" i="69" s="1"/>
  <c r="F53" i="69" s="1"/>
  <c r="F54" i="69" s="1"/>
  <c r="O26" i="69"/>
  <c r="F26" i="69"/>
  <c r="O25" i="69"/>
  <c r="O23" i="69"/>
  <c r="O21" i="69"/>
  <c r="O19" i="69"/>
  <c r="O17" i="69"/>
  <c r="R15" i="69"/>
  <c r="P15" i="69"/>
  <c r="O15" i="69"/>
  <c r="O13" i="69"/>
  <c r="R11" i="69"/>
  <c r="P11" i="69"/>
  <c r="P10" i="69" s="1"/>
  <c r="P9" i="69" s="1"/>
  <c r="O11" i="69"/>
  <c r="A18" i="68"/>
  <c r="B16" i="68"/>
  <c r="B15" i="68"/>
  <c r="B14" i="68"/>
  <c r="B13" i="68"/>
  <c r="B12" i="68"/>
  <c r="B11" i="68"/>
  <c r="B10" i="68"/>
  <c r="B9" i="68"/>
  <c r="A6" i="68" a="1"/>
  <c r="A6" i="68" s="1"/>
  <c r="R73" i="67"/>
  <c r="O73" i="67"/>
  <c r="R72" i="67"/>
  <c r="O72" i="67"/>
  <c r="R71" i="67"/>
  <c r="O71" i="67"/>
  <c r="R70" i="67"/>
  <c r="O70" i="67"/>
  <c r="R69" i="67"/>
  <c r="O69" i="67"/>
  <c r="R68" i="67"/>
  <c r="O68" i="67"/>
  <c r="O65" i="67"/>
  <c r="O63" i="67"/>
  <c r="O61" i="67"/>
  <c r="O59" i="67"/>
  <c r="O57" i="67"/>
  <c r="R55" i="67"/>
  <c r="R54" i="67" s="1"/>
  <c r="O55" i="67"/>
  <c r="O52" i="67"/>
  <c r="O51" i="67"/>
  <c r="R49" i="67"/>
  <c r="O49" i="67"/>
  <c r="R47" i="67"/>
  <c r="O47" i="67"/>
  <c r="R45" i="67"/>
  <c r="O45" i="67"/>
  <c r="R43" i="67"/>
  <c r="O43" i="67"/>
  <c r="O41" i="67"/>
  <c r="R39" i="67"/>
  <c r="O39" i="67"/>
  <c r="O36" i="67"/>
  <c r="O35" i="67"/>
  <c r="O34" i="67"/>
  <c r="O33" i="67"/>
  <c r="O32" i="67"/>
  <c r="R31" i="67"/>
  <c r="R29" i="67"/>
  <c r="O29" i="67"/>
  <c r="R28" i="67"/>
  <c r="O28" i="67"/>
  <c r="O25" i="67"/>
  <c r="O24" i="67"/>
  <c r="O23" i="67"/>
  <c r="R22" i="67"/>
  <c r="R21" i="67" s="1"/>
  <c r="O22" i="67"/>
  <c r="O21" i="67" s="1"/>
  <c r="C11" i="68" s="1"/>
  <c r="R19" i="67"/>
  <c r="O19" i="67"/>
  <c r="O18" i="67"/>
  <c r="O17" i="67"/>
  <c r="O16" i="67"/>
  <c r="R15" i="67"/>
  <c r="O15" i="67"/>
  <c r="R14" i="67"/>
  <c r="O14" i="67"/>
  <c r="R13" i="67"/>
  <c r="O13" i="67"/>
  <c r="R12" i="67"/>
  <c r="O12" i="67"/>
  <c r="R11" i="67"/>
  <c r="O11" i="67"/>
  <c r="P10" i="67"/>
  <c r="P9" i="67" s="1"/>
  <c r="M34" i="91" l="1"/>
  <c r="C13" i="92" s="1"/>
  <c r="M64" i="91"/>
  <c r="C15" i="92" s="1"/>
  <c r="M174" i="91"/>
  <c r="C23" i="92" s="1"/>
  <c r="M182" i="89"/>
  <c r="C22" i="90" s="1"/>
  <c r="M140" i="87"/>
  <c r="C21" i="88" s="1"/>
  <c r="M159" i="85"/>
  <c r="C22" i="86" s="1"/>
  <c r="BK85" i="98"/>
  <c r="N85" i="98" s="1"/>
  <c r="N26" i="98" s="1"/>
  <c r="BK59" i="97"/>
  <c r="N59" i="97" s="1"/>
  <c r="N22" i="97" s="1"/>
  <c r="BK59" i="96"/>
  <c r="N59" i="96" s="1"/>
  <c r="N22" i="96" s="1"/>
  <c r="M75" i="85"/>
  <c r="C16" i="86" s="1"/>
  <c r="Y53" i="93"/>
  <c r="BK47" i="94"/>
  <c r="BK46" i="94" s="1"/>
  <c r="AA85" i="98"/>
  <c r="BK65" i="100"/>
  <c r="N65" i="100" s="1"/>
  <c r="N22" i="100" s="1"/>
  <c r="R27" i="67"/>
  <c r="M11" i="87"/>
  <c r="C11" i="88" s="1"/>
  <c r="M149" i="87"/>
  <c r="C22" i="88" s="1"/>
  <c r="AA48" i="93"/>
  <c r="AA47" i="93" s="1"/>
  <c r="W47" i="94"/>
  <c r="W46" i="94" s="1"/>
  <c r="AA79" i="94"/>
  <c r="AA53" i="95"/>
  <c r="W58" i="95"/>
  <c r="AA87" i="96"/>
  <c r="Y87" i="96"/>
  <c r="AA79" i="97"/>
  <c r="BK72" i="98"/>
  <c r="N72" i="98" s="1"/>
  <c r="N24" i="98" s="1"/>
  <c r="BK47" i="99"/>
  <c r="BK46" i="99" s="1"/>
  <c r="W65" i="100"/>
  <c r="W70" i="101"/>
  <c r="BK70" i="101"/>
  <c r="N70" i="101" s="1"/>
  <c r="N24" i="101" s="1"/>
  <c r="M78" i="87"/>
  <c r="C16" i="88" s="1"/>
  <c r="AA47" i="94"/>
  <c r="AA46" i="94" s="1"/>
  <c r="BK82" i="98"/>
  <c r="N82" i="98" s="1"/>
  <c r="N25" i="98" s="1"/>
  <c r="BK73" i="101"/>
  <c r="N73" i="101" s="1"/>
  <c r="N25" i="101" s="1"/>
  <c r="R10" i="67"/>
  <c r="O26" i="71"/>
  <c r="C11" i="72" s="1"/>
  <c r="R30" i="71"/>
  <c r="R9" i="71" s="1"/>
  <c r="O10" i="77"/>
  <c r="C10" i="78" s="1"/>
  <c r="R10" i="77"/>
  <c r="AA60" i="93"/>
  <c r="W60" i="93"/>
  <c r="W52" i="94"/>
  <c r="BK76" i="94"/>
  <c r="N76" i="94" s="1"/>
  <c r="N25" i="94" s="1"/>
  <c r="BK52" i="100"/>
  <c r="N52" i="100" s="1"/>
  <c r="N20" i="100" s="1"/>
  <c r="O53" i="77"/>
  <c r="C13" i="78" s="1"/>
  <c r="BK45" i="100"/>
  <c r="N45" i="100" s="1"/>
  <c r="N19" i="100" s="1"/>
  <c r="BK47" i="108"/>
  <c r="H40" i="1" s="1"/>
  <c r="N65" i="121"/>
  <c r="N18" i="121" s="1"/>
  <c r="L47" i="121" s="1"/>
  <c r="H10" i="1"/>
  <c r="M92" i="89"/>
  <c r="C16" i="90" s="1"/>
  <c r="Y59" i="94"/>
  <c r="O67" i="67"/>
  <c r="C16" i="68" s="1"/>
  <c r="M173" i="89"/>
  <c r="C20" i="90" s="1"/>
  <c r="Y52" i="94"/>
  <c r="BK79" i="94"/>
  <c r="N79" i="94" s="1"/>
  <c r="N26" i="94" s="1"/>
  <c r="BK53" i="95"/>
  <c r="N53" i="95" s="1"/>
  <c r="N21" i="95" s="1"/>
  <c r="AA59" i="96"/>
  <c r="Y72" i="96"/>
  <c r="BK87" i="96"/>
  <c r="N87" i="96" s="1"/>
  <c r="N26" i="96" s="1"/>
  <c r="W59" i="97"/>
  <c r="AA82" i="98"/>
  <c r="W71" i="100"/>
  <c r="Y66" i="101"/>
  <c r="BK66" i="101"/>
  <c r="N66" i="101" s="1"/>
  <c r="N23" i="101" s="1"/>
  <c r="AA73" i="101"/>
  <c r="BK44" i="105"/>
  <c r="M133" i="89"/>
  <c r="C18" i="90" s="1"/>
  <c r="AA47" i="96"/>
  <c r="AA46" i="96" s="1"/>
  <c r="Q44" i="73"/>
  <c r="Q9" i="73" s="1"/>
  <c r="Y67" i="94"/>
  <c r="BK52" i="96"/>
  <c r="N52" i="96" s="1"/>
  <c r="N21" i="96" s="1"/>
  <c r="O46" i="81"/>
  <c r="C12" i="82" s="1"/>
  <c r="M165" i="91"/>
  <c r="C21" i="92" s="1"/>
  <c r="AA53" i="93"/>
  <c r="W53" i="93"/>
  <c r="AA76" i="94"/>
  <c r="W47" i="96"/>
  <c r="W46" i="96" s="1"/>
  <c r="AA59" i="99"/>
  <c r="AA66" i="101"/>
  <c r="W66" i="101"/>
  <c r="BK52" i="97"/>
  <c r="M34" i="85"/>
  <c r="C13" i="86" s="1"/>
  <c r="BK73" i="93"/>
  <c r="N73" i="93" s="1"/>
  <c r="N25" i="93" s="1"/>
  <c r="R45" i="75"/>
  <c r="M63" i="87"/>
  <c r="C15" i="88" s="1"/>
  <c r="M79" i="89"/>
  <c r="C15" i="90" s="1"/>
  <c r="Y73" i="93"/>
  <c r="O38" i="67"/>
  <c r="C14" i="68" s="1"/>
  <c r="O10" i="71"/>
  <c r="R53" i="77"/>
  <c r="M118" i="83"/>
  <c r="C14" i="84" s="1"/>
  <c r="M34" i="87"/>
  <c r="C13" i="88" s="1"/>
  <c r="BK60" i="93"/>
  <c r="N60" i="93" s="1"/>
  <c r="N23" i="93" s="1"/>
  <c r="BK59" i="94"/>
  <c r="N59" i="94" s="1"/>
  <c r="N23" i="94" s="1"/>
  <c r="AA66" i="95"/>
  <c r="W66" i="95"/>
  <c r="AA64" i="96"/>
  <c r="W64" i="96"/>
  <c r="AA84" i="96"/>
  <c r="W47" i="99"/>
  <c r="W46" i="99" s="1"/>
  <c r="BK72" i="99"/>
  <c r="N72" i="99" s="1"/>
  <c r="N24" i="99" s="1"/>
  <c r="AA64" i="99"/>
  <c r="O45" i="75"/>
  <c r="C13" i="76" s="1"/>
  <c r="C15" i="76" s="1"/>
  <c r="H108" i="1" s="1"/>
  <c r="M102" i="89"/>
  <c r="C17" i="90" s="1"/>
  <c r="O10" i="67"/>
  <c r="R10" i="69"/>
  <c r="O56" i="69"/>
  <c r="C11" i="70" s="1"/>
  <c r="O30" i="71"/>
  <c r="C12" i="72" s="1"/>
  <c r="R10" i="81"/>
  <c r="R9" i="81" s="1"/>
  <c r="M72" i="91"/>
  <c r="C16" i="92" s="1"/>
  <c r="W59" i="94"/>
  <c r="W51" i="94" s="1"/>
  <c r="W45" i="94" s="1"/>
  <c r="Y53" i="95"/>
  <c r="BK58" i="95"/>
  <c r="N58" i="95" s="1"/>
  <c r="N22" i="95" s="1"/>
  <c r="Y66" i="95"/>
  <c r="BK47" i="96"/>
  <c r="BK46" i="96" s="1"/>
  <c r="N46" i="96" s="1"/>
  <c r="N18" i="96" s="1"/>
  <c r="N53" i="109"/>
  <c r="N20" i="109" s="1"/>
  <c r="BK47" i="109"/>
  <c r="W57" i="100"/>
  <c r="O10" i="79"/>
  <c r="C10" i="80" s="1"/>
  <c r="M141" i="91"/>
  <c r="C20" i="92" s="1"/>
  <c r="Y65" i="93"/>
  <c r="Y76" i="94"/>
  <c r="Y52" i="97"/>
  <c r="W79" i="97"/>
  <c r="Y45" i="100"/>
  <c r="Y44" i="100" s="1"/>
  <c r="Y43" i="100" s="1"/>
  <c r="BK52" i="98"/>
  <c r="N52" i="98" s="1"/>
  <c r="N21" i="98" s="1"/>
  <c r="W48" i="93"/>
  <c r="W47" i="93" s="1"/>
  <c r="W52" i="97"/>
  <c r="AA64" i="97"/>
  <c r="W52" i="98"/>
  <c r="W45" i="100"/>
  <c r="N47" i="108"/>
  <c r="N17" i="108" s="1"/>
  <c r="O64" i="69"/>
  <c r="C13" i="70" s="1"/>
  <c r="R64" i="69"/>
  <c r="M15" i="89"/>
  <c r="C12" i="90" s="1"/>
  <c r="M34" i="89"/>
  <c r="C13" i="90" s="1"/>
  <c r="M109" i="91"/>
  <c r="C18" i="92" s="1"/>
  <c r="AA67" i="94"/>
  <c r="Y47" i="96"/>
  <c r="Y46" i="96" s="1"/>
  <c r="Y84" i="96"/>
  <c r="BK72" i="97"/>
  <c r="N72" i="97" s="1"/>
  <c r="N24" i="97" s="1"/>
  <c r="AA72" i="97"/>
  <c r="Y47" i="98"/>
  <c r="Y46" i="98" s="1"/>
  <c r="AA72" i="98"/>
  <c r="Y72" i="99"/>
  <c r="O54" i="67"/>
  <c r="C15" i="68" s="1"/>
  <c r="R67" i="67"/>
  <c r="R38" i="67" s="1"/>
  <c r="R9" i="67" s="1"/>
  <c r="O10" i="73"/>
  <c r="R46" i="77"/>
  <c r="O47" i="79"/>
  <c r="C13" i="80" s="1"/>
  <c r="R47" i="79"/>
  <c r="M21" i="83"/>
  <c r="C12" i="84" s="1"/>
  <c r="M149" i="89"/>
  <c r="C19" i="90" s="1"/>
  <c r="BK48" i="93"/>
  <c r="AA65" i="93"/>
  <c r="AA52" i="93" s="1"/>
  <c r="AA46" i="93" s="1"/>
  <c r="W73" i="93"/>
  <c r="AA83" i="93"/>
  <c r="BK46" i="95"/>
  <c r="AA58" i="95"/>
  <c r="Y64" i="96"/>
  <c r="AA72" i="96"/>
  <c r="AA47" i="97"/>
  <c r="AA46" i="97" s="1"/>
  <c r="Y76" i="97"/>
  <c r="AA47" i="98"/>
  <c r="AA46" i="98" s="1"/>
  <c r="AA64" i="98"/>
  <c r="Y47" i="99"/>
  <c r="Y46" i="99" s="1"/>
  <c r="Y64" i="99"/>
  <c r="AA72" i="99"/>
  <c r="W46" i="101"/>
  <c r="W45" i="101" s="1"/>
  <c r="BK46" i="101"/>
  <c r="N46" i="101" s="1"/>
  <c r="N19" i="101" s="1"/>
  <c r="Y70" i="101"/>
  <c r="Y47" i="97"/>
  <c r="Y46" i="97" s="1"/>
  <c r="Y64" i="97"/>
  <c r="Y64" i="98"/>
  <c r="W64" i="99"/>
  <c r="AA45" i="100"/>
  <c r="N43" i="107"/>
  <c r="N17" i="107" s="1"/>
  <c r="H34" i="1"/>
  <c r="O27" i="67"/>
  <c r="C12" i="68" s="1"/>
  <c r="O10" i="69"/>
  <c r="C10" i="70" s="1"/>
  <c r="R10" i="71"/>
  <c r="Q10" i="73"/>
  <c r="O46" i="77"/>
  <c r="C11" i="78" s="1"/>
  <c r="C15" i="78" s="1"/>
  <c r="H115" i="1" s="1"/>
  <c r="O10" i="81"/>
  <c r="C10" i="82" s="1"/>
  <c r="C14" i="82" s="1"/>
  <c r="H127" i="1" s="1"/>
  <c r="M15" i="85"/>
  <c r="C12" i="86" s="1"/>
  <c r="C24" i="86" s="1"/>
  <c r="H100" i="1" s="1"/>
  <c r="M59" i="85"/>
  <c r="C14" i="86" s="1"/>
  <c r="M71" i="89"/>
  <c r="C14" i="90" s="1"/>
  <c r="M183" i="91"/>
  <c r="C24" i="92" s="1"/>
  <c r="BK52" i="94"/>
  <c r="W46" i="95"/>
  <c r="W53" i="95"/>
  <c r="BK66" i="95"/>
  <c r="N66" i="95" s="1"/>
  <c r="N23" i="95" s="1"/>
  <c r="W52" i="96"/>
  <c r="W84" i="96"/>
  <c r="AA76" i="97"/>
  <c r="AA51" i="97" s="1"/>
  <c r="BK79" i="97"/>
  <c r="N79" i="97" s="1"/>
  <c r="N26" i="97" s="1"/>
  <c r="AA47" i="99"/>
  <c r="AA46" i="99" s="1"/>
  <c r="Y46" i="101"/>
  <c r="Y45" i="101" s="1"/>
  <c r="AA58" i="101"/>
  <c r="AA70" i="101"/>
  <c r="N47" i="118"/>
  <c r="N17" i="118" s="1"/>
  <c r="H70" i="1"/>
  <c r="BK52" i="99"/>
  <c r="W51" i="101"/>
  <c r="BK51" i="101"/>
  <c r="N51" i="101" s="1"/>
  <c r="N21" i="101" s="1"/>
  <c r="O10" i="75"/>
  <c r="C10" i="76" s="1"/>
  <c r="R10" i="75"/>
  <c r="R10" i="79"/>
  <c r="R9" i="79" s="1"/>
  <c r="M150" i="85"/>
  <c r="C21" i="86" s="1"/>
  <c r="M55" i="91"/>
  <c r="C14" i="92" s="1"/>
  <c r="M125" i="91"/>
  <c r="C19" i="92" s="1"/>
  <c r="Y48" i="93"/>
  <c r="Y47" i="93" s="1"/>
  <c r="AA73" i="93"/>
  <c r="W83" i="93"/>
  <c r="AA52" i="94"/>
  <c r="AA59" i="94"/>
  <c r="W79" i="94"/>
  <c r="Y52" i="96"/>
  <c r="Y51" i="96" s="1"/>
  <c r="Y45" i="96" s="1"/>
  <c r="BK64" i="96"/>
  <c r="N64" i="96" s="1"/>
  <c r="N23" i="96" s="1"/>
  <c r="BK72" i="96"/>
  <c r="N72" i="96" s="1"/>
  <c r="N24" i="96" s="1"/>
  <c r="AA52" i="97"/>
  <c r="Y59" i="97"/>
  <c r="BK64" i="97"/>
  <c r="N64" i="97" s="1"/>
  <c r="N23" i="97" s="1"/>
  <c r="AA52" i="98"/>
  <c r="Y59" i="98"/>
  <c r="Y51" i="98" s="1"/>
  <c r="Y45" i="98" s="1"/>
  <c r="BK64" i="98"/>
  <c r="N64" i="98" s="1"/>
  <c r="N23" i="98" s="1"/>
  <c r="W72" i="98"/>
  <c r="Y52" i="99"/>
  <c r="W59" i="99"/>
  <c r="BK87" i="99"/>
  <c r="N87" i="99" s="1"/>
  <c r="N26" i="99" s="1"/>
  <c r="W52" i="100"/>
  <c r="AA65" i="100"/>
  <c r="Y71" i="100"/>
  <c r="BK71" i="100"/>
  <c r="N71" i="100" s="1"/>
  <c r="N24" i="100" s="1"/>
  <c r="Y51" i="101"/>
  <c r="Y50" i="101" s="1"/>
  <c r="Y44" i="101" s="1"/>
  <c r="W58" i="101"/>
  <c r="N44" i="105"/>
  <c r="N17" i="105" s="1"/>
  <c r="H22" i="1"/>
  <c r="Y52" i="98"/>
  <c r="N45" i="116"/>
  <c r="N17" i="116" s="1"/>
  <c r="H52" i="1"/>
  <c r="O31" i="67"/>
  <c r="C13" i="68" s="1"/>
  <c r="R56" i="69"/>
  <c r="M11" i="83"/>
  <c r="C11" i="84" s="1"/>
  <c r="M68" i="85"/>
  <c r="C15" i="86" s="1"/>
  <c r="M102" i="85"/>
  <c r="C17" i="86" s="1"/>
  <c r="M116" i="85"/>
  <c r="C18" i="86" s="1"/>
  <c r="M55" i="87"/>
  <c r="C14" i="88" s="1"/>
  <c r="C24" i="88" s="1"/>
  <c r="H107" i="1" s="1"/>
  <c r="M116" i="87"/>
  <c r="C18" i="88" s="1"/>
  <c r="M191" i="89"/>
  <c r="C23" i="90" s="1"/>
  <c r="M15" i="91"/>
  <c r="M89" i="91"/>
  <c r="C17" i="92" s="1"/>
  <c r="BK53" i="93"/>
  <c r="N53" i="93" s="1"/>
  <c r="N22" i="93" s="1"/>
  <c r="BK65" i="93"/>
  <c r="N65" i="93" s="1"/>
  <c r="N24" i="93" s="1"/>
  <c r="Y83" i="93"/>
  <c r="W67" i="94"/>
  <c r="BK67" i="94"/>
  <c r="N67" i="94" s="1"/>
  <c r="N24" i="94" s="1"/>
  <c r="Y79" i="94"/>
  <c r="W78" i="95"/>
  <c r="AA52" i="96"/>
  <c r="W72" i="96"/>
  <c r="BK47" i="97"/>
  <c r="BK46" i="97" s="1"/>
  <c r="AA59" i="97"/>
  <c r="W64" i="97"/>
  <c r="Y72" i="97"/>
  <c r="Y51" i="97" s="1"/>
  <c r="BK47" i="98"/>
  <c r="BK46" i="98" s="1"/>
  <c r="AA59" i="98"/>
  <c r="W64" i="98"/>
  <c r="Y72" i="98"/>
  <c r="AA52" i="99"/>
  <c r="Y59" i="99"/>
  <c r="BK64" i="99"/>
  <c r="N64" i="99" s="1"/>
  <c r="N23" i="99" s="1"/>
  <c r="W72" i="99"/>
  <c r="W87" i="99"/>
  <c r="AA71" i="100"/>
  <c r="AA51" i="101"/>
  <c r="Y58" i="101"/>
  <c r="N47" i="110"/>
  <c r="N17" i="110" s="1"/>
  <c r="H58" i="1"/>
  <c r="N53" i="106"/>
  <c r="N20" i="106" s="1"/>
  <c r="BK47" i="106"/>
  <c r="BK45" i="101"/>
  <c r="W44" i="100"/>
  <c r="W43" i="100" s="1"/>
  <c r="N47" i="99"/>
  <c r="N19" i="99" s="1"/>
  <c r="N46" i="95"/>
  <c r="N20" i="95" s="1"/>
  <c r="AA51" i="94"/>
  <c r="AA45" i="94" s="1"/>
  <c r="N47" i="94"/>
  <c r="N20" i="94" s="1"/>
  <c r="N52" i="94"/>
  <c r="N22" i="94" s="1"/>
  <c r="BK47" i="93"/>
  <c r="N48" i="93"/>
  <c r="N20" i="93" s="1"/>
  <c r="A28" i="92"/>
  <c r="A8" i="92" a="1"/>
  <c r="A8" i="92" s="1"/>
  <c r="A29" i="92" s="1"/>
  <c r="A7" i="90" a="1"/>
  <c r="A7" i="90" s="1"/>
  <c r="A27" i="90" s="1"/>
  <c r="B26" i="88"/>
  <c r="C26" i="88"/>
  <c r="A8" i="88" a="1"/>
  <c r="A8" i="88" s="1"/>
  <c r="A27" i="88" s="1"/>
  <c r="A24" i="88" s="1"/>
  <c r="B26" i="86"/>
  <c r="C26" i="86"/>
  <c r="A8" i="86" a="1"/>
  <c r="A8" i="86" s="1"/>
  <c r="A27" i="86" s="1"/>
  <c r="A24" i="86" s="1"/>
  <c r="M33" i="83"/>
  <c r="C13" i="84" s="1"/>
  <c r="C18" i="84"/>
  <c r="B18" i="84"/>
  <c r="A8" i="84" a="1"/>
  <c r="A8" i="84" s="1"/>
  <c r="A19" i="84" s="1"/>
  <c r="A16" i="84" s="1"/>
  <c r="A7" i="82" a="1"/>
  <c r="A7" i="82" s="1"/>
  <c r="A8" i="82" s="1" a="1"/>
  <c r="A8" i="82" s="1"/>
  <c r="A8" i="80" a="1"/>
  <c r="A8" i="80" s="1"/>
  <c r="O9" i="79"/>
  <c r="C9" i="80" s="1"/>
  <c r="A7" i="78" a="1"/>
  <c r="A7" i="78" s="1"/>
  <c r="A8" i="78" s="1" a="1"/>
  <c r="A8" i="78" s="1"/>
  <c r="A7" i="76" a="1"/>
  <c r="A7" i="76" s="1"/>
  <c r="A8" i="76" s="1" a="1"/>
  <c r="A8" i="76" s="1"/>
  <c r="A8" i="74" a="1"/>
  <c r="A8" i="74" s="1"/>
  <c r="A7" i="72" a="1"/>
  <c r="A7" i="72" s="1"/>
  <c r="A8" i="72" s="1" a="1"/>
  <c r="A8" i="72" s="1"/>
  <c r="A7" i="70" a="1"/>
  <c r="A7" i="70" s="1"/>
  <c r="A8" i="70" s="1" a="1"/>
  <c r="A8" i="70" s="1"/>
  <c r="A7" i="68" a="1"/>
  <c r="A7" i="68" s="1"/>
  <c r="A8" i="68" s="1" a="1"/>
  <c r="A8" i="68" s="1"/>
  <c r="M10" i="87" l="1"/>
  <c r="M9" i="87" s="1"/>
  <c r="C9" i="88" s="1"/>
  <c r="BK51" i="99"/>
  <c r="N51" i="99" s="1"/>
  <c r="N20" i="99" s="1"/>
  <c r="BK51" i="98"/>
  <c r="N51" i="98" s="1"/>
  <c r="N20" i="98" s="1"/>
  <c r="N47" i="97"/>
  <c r="N19" i="97" s="1"/>
  <c r="BK51" i="94"/>
  <c r="N51" i="94" s="1"/>
  <c r="N21" i="94" s="1"/>
  <c r="H121" i="1"/>
  <c r="C15" i="80"/>
  <c r="M10" i="91"/>
  <c r="C12" i="92"/>
  <c r="C26" i="92" s="1"/>
  <c r="H120" i="1" s="1"/>
  <c r="Y51" i="94"/>
  <c r="Y45" i="94" s="1"/>
  <c r="AA45" i="97"/>
  <c r="W51" i="97"/>
  <c r="W45" i="97" s="1"/>
  <c r="R9" i="75"/>
  <c r="O9" i="69"/>
  <c r="C9" i="70" s="1"/>
  <c r="AA44" i="100"/>
  <c r="AA43" i="100" s="1"/>
  <c r="AA51" i="98"/>
  <c r="AA45" i="98" s="1"/>
  <c r="BK52" i="93"/>
  <c r="N52" i="93" s="1"/>
  <c r="N21" i="93" s="1"/>
  <c r="W51" i="99"/>
  <c r="W45" i="99" s="1"/>
  <c r="AA45" i="95"/>
  <c r="AA44" i="95" s="1"/>
  <c r="AA51" i="99"/>
  <c r="AA45" i="99" s="1"/>
  <c r="Y45" i="95"/>
  <c r="Y44" i="95" s="1"/>
  <c r="BK51" i="97"/>
  <c r="N51" i="97" s="1"/>
  <c r="N20" i="97" s="1"/>
  <c r="N47" i="96"/>
  <c r="N19" i="96" s="1"/>
  <c r="BK50" i="101"/>
  <c r="N50" i="101" s="1"/>
  <c r="N20" i="101" s="1"/>
  <c r="R9" i="77"/>
  <c r="W45" i="95"/>
  <c r="W44" i="95" s="1"/>
  <c r="C25" i="90"/>
  <c r="H114" i="1" s="1"/>
  <c r="Y52" i="93"/>
  <c r="Y46" i="93" s="1"/>
  <c r="N47" i="98"/>
  <c r="N19" i="98" s="1"/>
  <c r="AA50" i="101"/>
  <c r="AA44" i="101" s="1"/>
  <c r="W51" i="98"/>
  <c r="W45" i="98" s="1"/>
  <c r="AA51" i="96"/>
  <c r="AA45" i="96" s="1"/>
  <c r="C16" i="84"/>
  <c r="H12" i="1" s="1"/>
  <c r="Y51" i="99"/>
  <c r="Y45" i="99" s="1"/>
  <c r="W50" i="101"/>
  <c r="W44" i="101" s="1"/>
  <c r="C15" i="70"/>
  <c r="H13" i="1" s="1"/>
  <c r="Y45" i="97"/>
  <c r="W52" i="93"/>
  <c r="W46" i="93" s="1"/>
  <c r="O9" i="81"/>
  <c r="C9" i="82" s="1"/>
  <c r="N52" i="97"/>
  <c r="N21" i="97" s="1"/>
  <c r="M10" i="89"/>
  <c r="M9" i="89" s="1"/>
  <c r="BK44" i="100"/>
  <c r="BK43" i="100" s="1"/>
  <c r="O9" i="73"/>
  <c r="C9" i="74" s="1"/>
  <c r="C10" i="74"/>
  <c r="C15" i="74" s="1"/>
  <c r="H101" i="1" s="1"/>
  <c r="R9" i="69"/>
  <c r="O9" i="67"/>
  <c r="C9" i="68" s="1"/>
  <c r="C10" i="68"/>
  <c r="C18" i="68" s="1"/>
  <c r="H122" i="1" s="1"/>
  <c r="O9" i="71"/>
  <c r="C9" i="72" s="1"/>
  <c r="C10" i="72"/>
  <c r="C14" i="72" s="1"/>
  <c r="H94" i="1" s="1"/>
  <c r="O9" i="75"/>
  <c r="C9" i="76" s="1"/>
  <c r="BK45" i="95"/>
  <c r="BK44" i="95" s="1"/>
  <c r="N52" i="99"/>
  <c r="N21" i="99" s="1"/>
  <c r="N47" i="106"/>
  <c r="N17" i="106" s="1"/>
  <c r="H28" i="1"/>
  <c r="W51" i="96"/>
  <c r="W45" i="96" s="1"/>
  <c r="O9" i="77"/>
  <c r="C9" i="78" s="1"/>
  <c r="M10" i="85"/>
  <c r="N47" i="109"/>
  <c r="N17" i="109" s="1"/>
  <c r="H46" i="1"/>
  <c r="BK51" i="96"/>
  <c r="N45" i="101"/>
  <c r="N18" i="101" s="1"/>
  <c r="BK45" i="99"/>
  <c r="N46" i="99"/>
  <c r="N18" i="99" s="1"/>
  <c r="BK45" i="98"/>
  <c r="N46" i="98"/>
  <c r="N18" i="98" s="1"/>
  <c r="N46" i="97"/>
  <c r="N18" i="97" s="1"/>
  <c r="N46" i="94"/>
  <c r="N19" i="94" s="1"/>
  <c r="BK45" i="94"/>
  <c r="A8" i="90" a="1"/>
  <c r="A8" i="90" s="1"/>
  <c r="A28" i="90" s="1"/>
  <c r="A25" i="90" s="1"/>
  <c r="BK46" i="93"/>
  <c r="N47" i="93"/>
  <c r="N19" i="93" s="1"/>
  <c r="A26" i="92"/>
  <c r="B28" i="92"/>
  <c r="C28" i="92"/>
  <c r="C29" i="92"/>
  <c r="B29" i="92"/>
  <c r="C27" i="90"/>
  <c r="B27" i="90"/>
  <c r="C27" i="88"/>
  <c r="B27" i="88"/>
  <c r="B27" i="86"/>
  <c r="C27" i="86"/>
  <c r="M10" i="83"/>
  <c r="B19" i="84"/>
  <c r="C19" i="84"/>
  <c r="A18" i="66"/>
  <c r="B16" i="66"/>
  <c r="B15" i="66"/>
  <c r="B14" i="66"/>
  <c r="B13" i="66"/>
  <c r="B12" i="66"/>
  <c r="B11" i="66"/>
  <c r="B10" i="66"/>
  <c r="B9" i="66"/>
  <c r="A6" i="66" a="1"/>
  <c r="A6" i="66" s="1"/>
  <c r="R69" i="65"/>
  <c r="O69" i="65"/>
  <c r="R68" i="65"/>
  <c r="O68" i="65"/>
  <c r="R67" i="65"/>
  <c r="O67" i="65"/>
  <c r="R66" i="65"/>
  <c r="R63" i="65" s="1"/>
  <c r="R34" i="65" s="1"/>
  <c r="O66" i="65"/>
  <c r="R65" i="65"/>
  <c r="O65" i="65"/>
  <c r="R64" i="65"/>
  <c r="O64" i="65"/>
  <c r="O61" i="65"/>
  <c r="O59" i="65"/>
  <c r="O57" i="65"/>
  <c r="O55" i="65"/>
  <c r="O53" i="65"/>
  <c r="R51" i="65"/>
  <c r="R50" i="65" s="1"/>
  <c r="O51" i="65"/>
  <c r="O48" i="65"/>
  <c r="O47" i="65"/>
  <c r="R45" i="65"/>
  <c r="O45" i="65"/>
  <c r="R43" i="65"/>
  <c r="O43" i="65"/>
  <c r="R41" i="65"/>
  <c r="O41" i="65"/>
  <c r="R39" i="65"/>
  <c r="O39" i="65"/>
  <c r="O37" i="65"/>
  <c r="R35" i="65"/>
  <c r="O35" i="65"/>
  <c r="O32" i="65"/>
  <c r="O31" i="65"/>
  <c r="O30" i="65" s="1"/>
  <c r="C13" i="66" s="1"/>
  <c r="R30" i="65"/>
  <c r="R28" i="65"/>
  <c r="O28" i="65"/>
  <c r="R27" i="65"/>
  <c r="O27" i="65"/>
  <c r="O24" i="65"/>
  <c r="O23" i="65"/>
  <c r="O22" i="65"/>
  <c r="R21" i="65"/>
  <c r="R20" i="65" s="1"/>
  <c r="O21" i="65"/>
  <c r="R18" i="65"/>
  <c r="O18" i="65"/>
  <c r="O17" i="65"/>
  <c r="R16" i="65"/>
  <c r="O16" i="65"/>
  <c r="O15" i="65"/>
  <c r="R14" i="65"/>
  <c r="O14" i="65"/>
  <c r="R13" i="65"/>
  <c r="O13" i="65"/>
  <c r="R12" i="65"/>
  <c r="O12" i="65"/>
  <c r="R11" i="65"/>
  <c r="O11" i="65"/>
  <c r="P10" i="65"/>
  <c r="P9" i="65" s="1"/>
  <c r="C10" i="88" l="1"/>
  <c r="BK44" i="101"/>
  <c r="BK45" i="97"/>
  <c r="O10" i="65"/>
  <c r="C10" i="66" s="1"/>
  <c r="O20" i="65"/>
  <c r="C11" i="66" s="1"/>
  <c r="N44" i="100"/>
  <c r="N18" i="100" s="1"/>
  <c r="O26" i="65"/>
  <c r="C12" i="66" s="1"/>
  <c r="M9" i="91"/>
  <c r="C9" i="92" s="1"/>
  <c r="C10" i="92"/>
  <c r="N44" i="95"/>
  <c r="N18" i="95" s="1"/>
  <c r="H33" i="1"/>
  <c r="N43" i="100"/>
  <c r="N17" i="100" s="1"/>
  <c r="H63" i="1"/>
  <c r="N45" i="97"/>
  <c r="N17" i="97" s="1"/>
  <c r="H45" i="1"/>
  <c r="N44" i="101"/>
  <c r="N17" i="101" s="1"/>
  <c r="H69" i="1"/>
  <c r="O63" i="65"/>
  <c r="C16" i="66" s="1"/>
  <c r="N45" i="99"/>
  <c r="N17" i="99" s="1"/>
  <c r="H57" i="1"/>
  <c r="R26" i="65"/>
  <c r="N46" i="93"/>
  <c r="N18" i="93" s="1"/>
  <c r="H21" i="1"/>
  <c r="N51" i="96"/>
  <c r="N20" i="96" s="1"/>
  <c r="BK45" i="96"/>
  <c r="N45" i="98"/>
  <c r="N17" i="98" s="1"/>
  <c r="H51" i="1"/>
  <c r="N45" i="94"/>
  <c r="N18" i="94" s="1"/>
  <c r="H27" i="1"/>
  <c r="O50" i="65"/>
  <c r="C15" i="66" s="1"/>
  <c r="M9" i="85"/>
  <c r="C9" i="86" s="1"/>
  <c r="C10" i="86"/>
  <c r="R10" i="65"/>
  <c r="N45" i="95"/>
  <c r="N19" i="95" s="1"/>
  <c r="C9" i="90"/>
  <c r="C10" i="90"/>
  <c r="O34" i="65"/>
  <c r="C14" i="66" s="1"/>
  <c r="B28" i="90"/>
  <c r="C28" i="90"/>
  <c r="M9" i="83"/>
  <c r="C9" i="84" s="1"/>
  <c r="C10" i="84"/>
  <c r="A7" i="66" a="1"/>
  <c r="A7" i="66" s="1"/>
  <c r="A8" i="66" s="1" a="1"/>
  <c r="A8" i="66" s="1"/>
  <c r="C18" i="66" l="1"/>
  <c r="H116" i="1" s="1"/>
  <c r="R9" i="65"/>
  <c r="N45" i="96"/>
  <c r="N17" i="96" s="1"/>
  <c r="H39" i="1"/>
  <c r="O9" i="65"/>
  <c r="C9" i="66" s="1"/>
  <c r="A18" i="64"/>
  <c r="B16" i="64"/>
  <c r="B15" i="64"/>
  <c r="B14" i="64"/>
  <c r="B13" i="64"/>
  <c r="B12" i="64"/>
  <c r="B11" i="64"/>
  <c r="B10" i="64"/>
  <c r="B9" i="64"/>
  <c r="A6" i="64" a="1"/>
  <c r="A6" i="64" s="1"/>
  <c r="R70" i="63"/>
  <c r="O70" i="63"/>
  <c r="R69" i="63"/>
  <c r="O69" i="63"/>
  <c r="R68" i="63"/>
  <c r="O68" i="63"/>
  <c r="R67" i="63"/>
  <c r="O67" i="63"/>
  <c r="R66" i="63"/>
  <c r="O66" i="63"/>
  <c r="R65" i="63"/>
  <c r="O65" i="63"/>
  <c r="O62" i="63"/>
  <c r="O60" i="63"/>
  <c r="O58" i="63"/>
  <c r="O56" i="63"/>
  <c r="O54" i="63"/>
  <c r="R52" i="63"/>
  <c r="R51" i="63" s="1"/>
  <c r="O52" i="63"/>
  <c r="O49" i="63"/>
  <c r="O48" i="63"/>
  <c r="R46" i="63"/>
  <c r="O46" i="63"/>
  <c r="R44" i="63"/>
  <c r="O44" i="63"/>
  <c r="R42" i="63"/>
  <c r="O42" i="63"/>
  <c r="R40" i="63"/>
  <c r="O40" i="63"/>
  <c r="O38" i="63"/>
  <c r="R36" i="63"/>
  <c r="O36" i="63"/>
  <c r="O33" i="63"/>
  <c r="O32" i="63"/>
  <c r="R31" i="63"/>
  <c r="R29" i="63"/>
  <c r="O29" i="63"/>
  <c r="R28" i="63"/>
  <c r="R27" i="63" s="1"/>
  <c r="O28" i="63"/>
  <c r="O27" i="63" s="1"/>
  <c r="C12" i="64" s="1"/>
  <c r="O25" i="63"/>
  <c r="O24" i="63"/>
  <c r="O23" i="63"/>
  <c r="R22" i="63"/>
  <c r="R21" i="63" s="1"/>
  <c r="O22" i="63"/>
  <c r="R19" i="63"/>
  <c r="O19" i="63"/>
  <c r="O18" i="63"/>
  <c r="O17" i="63"/>
  <c r="O16" i="63"/>
  <c r="R15" i="63"/>
  <c r="O15" i="63"/>
  <c r="R14" i="63"/>
  <c r="O14" i="63"/>
  <c r="R13" i="63"/>
  <c r="O13" i="63"/>
  <c r="R12" i="63"/>
  <c r="O12" i="63"/>
  <c r="R11" i="63"/>
  <c r="O11" i="63"/>
  <c r="P10" i="63"/>
  <c r="P9" i="63"/>
  <c r="O10" i="63" l="1"/>
  <c r="C10" i="64" s="1"/>
  <c r="O31" i="63"/>
  <c r="C13" i="64" s="1"/>
  <c r="O21" i="63"/>
  <c r="C11" i="64" s="1"/>
  <c r="O35" i="63"/>
  <c r="C14" i="64" s="1"/>
  <c r="O64" i="63"/>
  <c r="C16" i="64" s="1"/>
  <c r="R10" i="63"/>
  <c r="O51" i="63"/>
  <c r="C15" i="64" s="1"/>
  <c r="R64" i="63"/>
  <c r="R35" i="63" s="1"/>
  <c r="A7" i="64" a="1"/>
  <c r="A7" i="64" s="1"/>
  <c r="A8" i="64" s="1" a="1"/>
  <c r="A8" i="64" s="1"/>
  <c r="C18" i="64" l="1"/>
  <c r="H109" i="1" s="1"/>
  <c r="R9" i="63"/>
  <c r="O9" i="63"/>
  <c r="C9" i="64" s="1"/>
  <c r="A18" i="62"/>
  <c r="B16" i="62"/>
  <c r="B15" i="62"/>
  <c r="B14" i="62"/>
  <c r="B13" i="62"/>
  <c r="B12" i="62"/>
  <c r="B11" i="62"/>
  <c r="B10" i="62"/>
  <c r="B9" i="62"/>
  <c r="A6" i="62" a="1"/>
  <c r="A6" i="62" s="1"/>
  <c r="Q65" i="61"/>
  <c r="O65" i="61"/>
  <c r="Q64" i="61"/>
  <c r="O64" i="61"/>
  <c r="Q63" i="61"/>
  <c r="O63" i="61"/>
  <c r="Q62" i="61"/>
  <c r="O62" i="61"/>
  <c r="Q61" i="61"/>
  <c r="O61" i="61"/>
  <c r="Q60" i="61"/>
  <c r="O60" i="61"/>
  <c r="O57" i="61"/>
  <c r="O55" i="61"/>
  <c r="O53" i="61"/>
  <c r="O51" i="61"/>
  <c r="O49" i="61"/>
  <c r="Q47" i="61"/>
  <c r="Q46" i="61" s="1"/>
  <c r="O47" i="61"/>
  <c r="O44" i="61"/>
  <c r="O43" i="61"/>
  <c r="Q41" i="61"/>
  <c r="O41" i="61"/>
  <c r="Q39" i="61"/>
  <c r="O39" i="61"/>
  <c r="Q37" i="61"/>
  <c r="O37" i="61"/>
  <c r="Q35" i="61"/>
  <c r="O35" i="61"/>
  <c r="O33" i="61"/>
  <c r="Q31" i="61"/>
  <c r="O31" i="61"/>
  <c r="O28" i="61"/>
  <c r="O27" i="61"/>
  <c r="Q26" i="61"/>
  <c r="Q24" i="61"/>
  <c r="O24" i="61"/>
  <c r="Q23" i="61"/>
  <c r="Q22" i="61" s="1"/>
  <c r="O23" i="61"/>
  <c r="O22" i="61" s="1"/>
  <c r="C12" i="62" s="1"/>
  <c r="O20" i="61"/>
  <c r="O19" i="61"/>
  <c r="O18" i="61"/>
  <c r="Q17" i="61"/>
  <c r="Q16" i="61" s="1"/>
  <c r="O17" i="61"/>
  <c r="Q14" i="61"/>
  <c r="O14" i="61"/>
  <c r="O13" i="61"/>
  <c r="Q12" i="61"/>
  <c r="O12" i="61"/>
  <c r="Q11" i="61"/>
  <c r="O11" i="61"/>
  <c r="O46" i="61" l="1"/>
  <c r="C15" i="62" s="1"/>
  <c r="Q10" i="61"/>
  <c r="O26" i="61"/>
  <c r="C13" i="62" s="1"/>
  <c r="O16" i="61"/>
  <c r="C11" i="62" s="1"/>
  <c r="Q59" i="61"/>
  <c r="Q30" i="61" s="1"/>
  <c r="Q9" i="61" s="1"/>
  <c r="O10" i="61"/>
  <c r="C10" i="62" s="1"/>
  <c r="O59" i="61"/>
  <c r="C16" i="62" s="1"/>
  <c r="O30" i="61"/>
  <c r="C14" i="62" s="1"/>
  <c r="A7" i="62" a="1"/>
  <c r="A7" i="62" s="1"/>
  <c r="A8" i="62" s="1" a="1"/>
  <c r="A8" i="62" s="1"/>
  <c r="C18" i="62" l="1"/>
  <c r="H102" i="1" s="1"/>
  <c r="O9" i="61"/>
  <c r="C9" i="62" s="1"/>
  <c r="A16" i="60"/>
  <c r="B14" i="60"/>
  <c r="B8" i="60"/>
  <c r="A5" i="60" a="1"/>
  <c r="A5" i="60" s="1"/>
  <c r="A6" i="60" s="1" a="1"/>
  <c r="A6" i="60" s="1"/>
  <c r="R48" i="59"/>
  <c r="O48" i="59"/>
  <c r="R47" i="59"/>
  <c r="O47" i="59"/>
  <c r="R46" i="59"/>
  <c r="O46" i="59"/>
  <c r="R45" i="59"/>
  <c r="O45" i="59"/>
  <c r="R44" i="59"/>
  <c r="O44" i="59"/>
  <c r="R43" i="59"/>
  <c r="O43" i="59"/>
  <c r="O40" i="59"/>
  <c r="O38" i="59"/>
  <c r="O37" i="59" s="1"/>
  <c r="C13" i="60" s="1"/>
  <c r="R37" i="59"/>
  <c r="O35" i="59"/>
  <c r="O34" i="59"/>
  <c r="R32" i="59"/>
  <c r="O32" i="59"/>
  <c r="O30" i="59"/>
  <c r="R28" i="59"/>
  <c r="O28" i="59"/>
  <c r="R25" i="59"/>
  <c r="O25" i="59"/>
  <c r="O23" i="59" s="1"/>
  <c r="C11" i="60" s="1"/>
  <c r="R24" i="59"/>
  <c r="O24" i="59"/>
  <c r="R21" i="59"/>
  <c r="O21" i="59"/>
  <c r="R20" i="59"/>
  <c r="O20" i="59"/>
  <c r="R17" i="59"/>
  <c r="O17" i="59"/>
  <c r="R16" i="59"/>
  <c r="O16" i="59"/>
  <c r="R15" i="59"/>
  <c r="O15" i="59"/>
  <c r="O14" i="59"/>
  <c r="O13" i="59"/>
  <c r="R12" i="59"/>
  <c r="O12" i="59"/>
  <c r="R11" i="59"/>
  <c r="O11" i="59"/>
  <c r="P8" i="59"/>
  <c r="O19" i="59" l="1"/>
  <c r="C10" i="60" s="1"/>
  <c r="O42" i="59"/>
  <c r="C14" i="60" s="1"/>
  <c r="R42" i="59"/>
  <c r="R27" i="59" s="1"/>
  <c r="O27" i="59"/>
  <c r="C12" i="60" s="1"/>
  <c r="O10" i="59"/>
  <c r="R23" i="59"/>
  <c r="R9" i="59"/>
  <c r="R8" i="59" s="1"/>
  <c r="A7" i="60" a="1"/>
  <c r="A7" i="60" s="1"/>
  <c r="O8" i="59" l="1"/>
  <c r="C8" i="60" s="1"/>
  <c r="C9" i="60"/>
  <c r="C16" i="60" s="1"/>
  <c r="H131" i="1" s="1"/>
  <c r="A18" i="58"/>
  <c r="B16" i="58"/>
  <c r="B15" i="58"/>
  <c r="B14" i="58"/>
  <c r="B13" i="58"/>
  <c r="B12" i="58"/>
  <c r="B11" i="58"/>
  <c r="B10" i="58"/>
  <c r="B9" i="58"/>
  <c r="A6" i="58" a="1"/>
  <c r="A6" i="58" s="1"/>
  <c r="R53" i="57"/>
  <c r="O53" i="57"/>
  <c r="R52" i="57"/>
  <c r="O52" i="57"/>
  <c r="R51" i="57"/>
  <c r="O51" i="57"/>
  <c r="R50" i="57"/>
  <c r="O50" i="57"/>
  <c r="R49" i="57"/>
  <c r="O49" i="57"/>
  <c r="R48" i="57"/>
  <c r="O48" i="57"/>
  <c r="O45" i="57"/>
  <c r="O42" i="57" s="1"/>
  <c r="C15" i="58" s="1"/>
  <c r="O43" i="57"/>
  <c r="R42" i="57"/>
  <c r="O40" i="57"/>
  <c r="O39" i="57"/>
  <c r="R37" i="57"/>
  <c r="O37" i="57"/>
  <c r="O35" i="57"/>
  <c r="R33" i="57"/>
  <c r="O33" i="57"/>
  <c r="R30" i="57"/>
  <c r="O30" i="57"/>
  <c r="O28" i="57" s="1"/>
  <c r="C13" i="58" s="1"/>
  <c r="R29" i="57"/>
  <c r="O29" i="57"/>
  <c r="R26" i="57"/>
  <c r="O26" i="57"/>
  <c r="R25" i="57"/>
  <c r="O25" i="57"/>
  <c r="R22" i="57"/>
  <c r="O22" i="57"/>
  <c r="R21" i="57"/>
  <c r="O21" i="57"/>
  <c r="R18" i="57"/>
  <c r="O18" i="57"/>
  <c r="R17" i="57"/>
  <c r="O17" i="57"/>
  <c r="R16" i="57"/>
  <c r="O16" i="57"/>
  <c r="O15" i="57"/>
  <c r="O14" i="57"/>
  <c r="R13" i="57"/>
  <c r="O13" i="57"/>
  <c r="R12" i="57"/>
  <c r="O12" i="57"/>
  <c r="R10" i="57"/>
  <c r="P9" i="57"/>
  <c r="O20" i="57" l="1"/>
  <c r="C11" i="58" s="1"/>
  <c r="O24" i="57"/>
  <c r="C12" i="58" s="1"/>
  <c r="R24" i="57"/>
  <c r="O47" i="57"/>
  <c r="C16" i="58" s="1"/>
  <c r="R47" i="57"/>
  <c r="R32" i="57" s="1"/>
  <c r="O11" i="57"/>
  <c r="R28" i="57"/>
  <c r="O32" i="57"/>
  <c r="C14" i="58" s="1"/>
  <c r="A7" i="58" a="1"/>
  <c r="A7" i="58" s="1"/>
  <c r="A8" i="58" s="1" a="1"/>
  <c r="A8" i="58" s="1"/>
  <c r="R9" i="57"/>
  <c r="O9" i="57" l="1"/>
  <c r="C9" i="58" s="1"/>
  <c r="C10" i="58"/>
  <c r="C18" i="58" s="1"/>
  <c r="H89" i="1" s="1"/>
  <c r="A14" i="56"/>
  <c r="B12" i="56"/>
  <c r="B11" i="56"/>
  <c r="B10" i="56"/>
  <c r="B9" i="56"/>
  <c r="B8" i="56"/>
  <c r="A5" i="56" a="1"/>
  <c r="A5" i="56" s="1"/>
  <c r="A6" i="56" s="1" a="1"/>
  <c r="A6" i="56" s="1"/>
  <c r="R41" i="55"/>
  <c r="O41" i="55"/>
  <c r="R40" i="55"/>
  <c r="O40" i="55"/>
  <c r="R39" i="55"/>
  <c r="O39" i="55"/>
  <c r="R38" i="55"/>
  <c r="O38" i="55"/>
  <c r="R37" i="55"/>
  <c r="O37" i="55"/>
  <c r="O34" i="55"/>
  <c r="O32" i="55"/>
  <c r="O30" i="55"/>
  <c r="O28" i="55"/>
  <c r="R27" i="55"/>
  <c r="O25" i="55"/>
  <c r="O24" i="55"/>
  <c r="R22" i="55"/>
  <c r="O22" i="55"/>
  <c r="R20" i="55"/>
  <c r="O20" i="55"/>
  <c r="R18" i="55"/>
  <c r="O18" i="55"/>
  <c r="R16" i="55"/>
  <c r="O16" i="55"/>
  <c r="O13" i="55"/>
  <c r="O12" i="55"/>
  <c r="O11" i="55"/>
  <c r="R10" i="55"/>
  <c r="P8" i="55"/>
  <c r="A16" i="54"/>
  <c r="B14" i="54"/>
  <c r="B13" i="54"/>
  <c r="B12" i="54"/>
  <c r="B11" i="54"/>
  <c r="B10" i="54"/>
  <c r="B9" i="54"/>
  <c r="A6" i="54" a="1"/>
  <c r="A6" i="54" s="1"/>
  <c r="A7" i="54" s="1" a="1"/>
  <c r="A7" i="54" s="1"/>
  <c r="R49" i="53"/>
  <c r="O49" i="53"/>
  <c r="R48" i="53"/>
  <c r="O48" i="53"/>
  <c r="R47" i="53"/>
  <c r="O47" i="53"/>
  <c r="R46" i="53"/>
  <c r="O46" i="53"/>
  <c r="R45" i="53"/>
  <c r="O45" i="53"/>
  <c r="R44" i="53"/>
  <c r="O44" i="53"/>
  <c r="O41" i="53"/>
  <c r="O39" i="53"/>
  <c r="O37" i="53"/>
  <c r="O35" i="53"/>
  <c r="R34" i="53"/>
  <c r="O32" i="53"/>
  <c r="O31" i="53"/>
  <c r="R29" i="53"/>
  <c r="O29" i="53"/>
  <c r="R27" i="53"/>
  <c r="O27" i="53"/>
  <c r="R25" i="53"/>
  <c r="O25" i="53"/>
  <c r="R23" i="53"/>
  <c r="O23" i="53"/>
  <c r="O21" i="53"/>
  <c r="R19" i="53"/>
  <c r="O19" i="53"/>
  <c r="O18" i="53" s="1"/>
  <c r="C12" i="54" s="1"/>
  <c r="O16" i="53"/>
  <c r="O15" i="53"/>
  <c r="O14" i="53" s="1"/>
  <c r="C11" i="54" s="1"/>
  <c r="R14" i="53"/>
  <c r="R12" i="53"/>
  <c r="O12" i="53"/>
  <c r="R11" i="53"/>
  <c r="R10" i="53" s="1"/>
  <c r="O11" i="53"/>
  <c r="O10" i="53" s="1"/>
  <c r="C10" i="54" s="1"/>
  <c r="P9" i="53"/>
  <c r="A16" i="52"/>
  <c r="B14" i="52"/>
  <c r="B13" i="52"/>
  <c r="B12" i="52"/>
  <c r="B11" i="52"/>
  <c r="B10" i="52"/>
  <c r="B9" i="52"/>
  <c r="A6" i="52" a="1"/>
  <c r="A6" i="52" s="1"/>
  <c r="R49" i="51"/>
  <c r="O49" i="51"/>
  <c r="R48" i="51"/>
  <c r="O48" i="51"/>
  <c r="R47" i="51"/>
  <c r="O47" i="51"/>
  <c r="R46" i="51"/>
  <c r="O46" i="51"/>
  <c r="R45" i="51"/>
  <c r="O45" i="51"/>
  <c r="R44" i="51"/>
  <c r="O44" i="51"/>
  <c r="O41" i="51"/>
  <c r="O39" i="51"/>
  <c r="O37" i="51"/>
  <c r="O35" i="51"/>
  <c r="R34" i="51"/>
  <c r="O32" i="51"/>
  <c r="O31" i="51"/>
  <c r="R29" i="51"/>
  <c r="O29" i="51"/>
  <c r="R27" i="51"/>
  <c r="O27" i="51"/>
  <c r="R25" i="51"/>
  <c r="O25" i="51"/>
  <c r="R23" i="51"/>
  <c r="O23" i="51"/>
  <c r="O21" i="51"/>
  <c r="R19" i="51"/>
  <c r="O19" i="51"/>
  <c r="O16" i="51"/>
  <c r="O15" i="51"/>
  <c r="O14" i="51" s="1"/>
  <c r="C11" i="52" s="1"/>
  <c r="R14" i="51"/>
  <c r="R12" i="51"/>
  <c r="O12" i="51"/>
  <c r="R11" i="51"/>
  <c r="O11" i="51"/>
  <c r="O10" i="51" s="1"/>
  <c r="C10" i="52" s="1"/>
  <c r="P9" i="51"/>
  <c r="A15" i="50"/>
  <c r="B13" i="50"/>
  <c r="B12" i="50"/>
  <c r="B11" i="50"/>
  <c r="B10" i="50"/>
  <c r="B9" i="50"/>
  <c r="A6" i="50" a="1"/>
  <c r="A6" i="50" s="1"/>
  <c r="A7" i="50" s="1" a="1"/>
  <c r="A7" i="50" s="1"/>
  <c r="A8" i="50" s="1" a="1"/>
  <c r="A8" i="50" s="1"/>
  <c r="R42" i="49"/>
  <c r="O42" i="49"/>
  <c r="R41" i="49"/>
  <c r="O41" i="49"/>
  <c r="R40" i="49"/>
  <c r="O40" i="49"/>
  <c r="R39" i="49"/>
  <c r="O39" i="49"/>
  <c r="R38" i="49"/>
  <c r="O38" i="49"/>
  <c r="O35" i="49"/>
  <c r="O33" i="49"/>
  <c r="O31" i="49"/>
  <c r="O28" i="49" s="1"/>
  <c r="C12" i="50" s="1"/>
  <c r="O29" i="49"/>
  <c r="R28" i="49"/>
  <c r="O26" i="49"/>
  <c r="O25" i="49"/>
  <c r="R23" i="49"/>
  <c r="O23" i="49"/>
  <c r="R21" i="49"/>
  <c r="O21" i="49"/>
  <c r="R19" i="49"/>
  <c r="O19" i="49"/>
  <c r="R17" i="49"/>
  <c r="O17" i="49"/>
  <c r="O14" i="49"/>
  <c r="O13" i="49"/>
  <c r="O12" i="49"/>
  <c r="R11" i="49"/>
  <c r="P9" i="49"/>
  <c r="A16" i="48"/>
  <c r="B14" i="48"/>
  <c r="B13" i="48"/>
  <c r="B12" i="48"/>
  <c r="B11" i="48"/>
  <c r="B10" i="48"/>
  <c r="B9" i="48"/>
  <c r="A6" i="48" a="1"/>
  <c r="A6" i="48" s="1"/>
  <c r="A7" i="48" s="1" a="1"/>
  <c r="A7" i="48" s="1"/>
  <c r="R49" i="47"/>
  <c r="O49" i="47"/>
  <c r="R48" i="47"/>
  <c r="O48" i="47"/>
  <c r="R47" i="47"/>
  <c r="O47" i="47"/>
  <c r="R46" i="47"/>
  <c r="O46" i="47"/>
  <c r="R45" i="47"/>
  <c r="O45" i="47"/>
  <c r="R44" i="47"/>
  <c r="R43" i="47" s="1"/>
  <c r="R18" i="47" s="1"/>
  <c r="O44" i="47"/>
  <c r="O41" i="47"/>
  <c r="O39" i="47"/>
  <c r="O37" i="47"/>
  <c r="O35" i="47"/>
  <c r="R34" i="47"/>
  <c r="O32" i="47"/>
  <c r="O31" i="47"/>
  <c r="R29" i="47"/>
  <c r="O29" i="47"/>
  <c r="R27" i="47"/>
  <c r="O27" i="47"/>
  <c r="R25" i="47"/>
  <c r="O25" i="47"/>
  <c r="R23" i="47"/>
  <c r="O23" i="47"/>
  <c r="O21" i="47"/>
  <c r="R19" i="47"/>
  <c r="O19" i="47"/>
  <c r="O16" i="47"/>
  <c r="O15" i="47"/>
  <c r="O14" i="47" s="1"/>
  <c r="C11" i="48" s="1"/>
  <c r="R14" i="47"/>
  <c r="R12" i="47"/>
  <c r="O12" i="47"/>
  <c r="R11" i="47"/>
  <c r="O11" i="47"/>
  <c r="P9" i="47"/>
  <c r="A15" i="46"/>
  <c r="B13" i="46"/>
  <c r="B12" i="46"/>
  <c r="B11" i="46"/>
  <c r="B10" i="46"/>
  <c r="B9" i="46"/>
  <c r="A6" i="46" a="1"/>
  <c r="A6" i="46" s="1"/>
  <c r="A7" i="46" s="1" a="1"/>
  <c r="A7" i="46" s="1"/>
  <c r="R42" i="45"/>
  <c r="O42" i="45"/>
  <c r="R41" i="45"/>
  <c r="O41" i="45"/>
  <c r="R40" i="45"/>
  <c r="O40" i="45"/>
  <c r="R39" i="45"/>
  <c r="O39" i="45"/>
  <c r="R38" i="45"/>
  <c r="O38" i="45"/>
  <c r="O35" i="45"/>
  <c r="O33" i="45"/>
  <c r="O31" i="45"/>
  <c r="O29" i="45"/>
  <c r="R28" i="45"/>
  <c r="O26" i="45"/>
  <c r="O25" i="45"/>
  <c r="R23" i="45"/>
  <c r="O23" i="45"/>
  <c r="R21" i="45"/>
  <c r="O21" i="45"/>
  <c r="R19" i="45"/>
  <c r="O19" i="45"/>
  <c r="R17" i="45"/>
  <c r="O17" i="45"/>
  <c r="O14" i="45"/>
  <c r="O13" i="45"/>
  <c r="O12" i="45"/>
  <c r="O11" i="45" s="1"/>
  <c r="C10" i="46" s="1"/>
  <c r="R11" i="45"/>
  <c r="P9" i="45"/>
  <c r="A15" i="44"/>
  <c r="B13" i="44"/>
  <c r="B12" i="44"/>
  <c r="B11" i="44"/>
  <c r="B10" i="44"/>
  <c r="B9" i="44"/>
  <c r="A6" i="44" a="1"/>
  <c r="A6" i="44" s="1"/>
  <c r="A7" i="44" s="1" a="1"/>
  <c r="A7" i="44" s="1"/>
  <c r="R42" i="43"/>
  <c r="O42" i="43"/>
  <c r="R41" i="43"/>
  <c r="O41" i="43"/>
  <c r="R40" i="43"/>
  <c r="O40" i="43"/>
  <c r="R39" i="43"/>
  <c r="O39" i="43"/>
  <c r="R38" i="43"/>
  <c r="O38" i="43"/>
  <c r="O35" i="43"/>
  <c r="O33" i="43"/>
  <c r="O31" i="43"/>
  <c r="O29" i="43"/>
  <c r="R28" i="43"/>
  <c r="O28" i="43"/>
  <c r="C12" i="44" s="1"/>
  <c r="O26" i="43"/>
  <c r="O25" i="43"/>
  <c r="R23" i="43"/>
  <c r="O23" i="43"/>
  <c r="R21" i="43"/>
  <c r="O21" i="43"/>
  <c r="R19" i="43"/>
  <c r="O19" i="43"/>
  <c r="R17" i="43"/>
  <c r="O17" i="43"/>
  <c r="O14" i="43"/>
  <c r="O13" i="43"/>
  <c r="O12" i="43"/>
  <c r="R11" i="43"/>
  <c r="P9" i="43"/>
  <c r="A15" i="42"/>
  <c r="B13" i="42"/>
  <c r="B12" i="42"/>
  <c r="B11" i="42"/>
  <c r="B10" i="42"/>
  <c r="B9" i="42"/>
  <c r="B8" i="42"/>
  <c r="A6" i="42" a="1"/>
  <c r="A6" i="42" s="1"/>
  <c r="A7" i="42" s="1" a="1"/>
  <c r="A7" i="42" s="1"/>
  <c r="R49" i="41"/>
  <c r="O49" i="41"/>
  <c r="R48" i="41"/>
  <c r="O48" i="41"/>
  <c r="R47" i="41"/>
  <c r="O47" i="41"/>
  <c r="R46" i="41"/>
  <c r="O46" i="41"/>
  <c r="R45" i="41"/>
  <c r="O45" i="41"/>
  <c r="R44" i="41"/>
  <c r="O44" i="41"/>
  <c r="O41" i="41"/>
  <c r="O39" i="41"/>
  <c r="O37" i="41"/>
  <c r="O35" i="41"/>
  <c r="R34" i="41"/>
  <c r="O32" i="41"/>
  <c r="O31" i="41"/>
  <c r="R29" i="41"/>
  <c r="O29" i="41"/>
  <c r="R27" i="41"/>
  <c r="O27" i="41"/>
  <c r="R25" i="41"/>
  <c r="O25" i="41"/>
  <c r="R23" i="41"/>
  <c r="O23" i="41"/>
  <c r="O21" i="41"/>
  <c r="R19" i="41"/>
  <c r="O19" i="41"/>
  <c r="O16" i="41"/>
  <c r="O15" i="41"/>
  <c r="O14" i="41" s="1"/>
  <c r="C10" i="42" s="1"/>
  <c r="R14" i="41"/>
  <c r="R12" i="41"/>
  <c r="O12" i="41"/>
  <c r="R11" i="41"/>
  <c r="R10" i="41" s="1"/>
  <c r="O11" i="41"/>
  <c r="P9" i="41"/>
  <c r="A15" i="40"/>
  <c r="B13" i="40"/>
  <c r="B12" i="40"/>
  <c r="B11" i="40"/>
  <c r="B10" i="40"/>
  <c r="B9" i="40"/>
  <c r="A6" i="40" a="1"/>
  <c r="A6" i="40" s="1"/>
  <c r="R42" i="39"/>
  <c r="O42" i="39"/>
  <c r="R41" i="39"/>
  <c r="O41" i="39"/>
  <c r="R40" i="39"/>
  <c r="O40" i="39"/>
  <c r="R39" i="39"/>
  <c r="O39" i="39"/>
  <c r="R38" i="39"/>
  <c r="O38" i="39"/>
  <c r="O35" i="39"/>
  <c r="O33" i="39"/>
  <c r="O31" i="39"/>
  <c r="O29" i="39"/>
  <c r="R28" i="39"/>
  <c r="O26" i="39"/>
  <c r="O25" i="39"/>
  <c r="R23" i="39"/>
  <c r="O23" i="39"/>
  <c r="R21" i="39"/>
  <c r="O21" i="39"/>
  <c r="R19" i="39"/>
  <c r="O19" i="39"/>
  <c r="R17" i="39"/>
  <c r="O17" i="39"/>
  <c r="O14" i="39"/>
  <c r="O13" i="39"/>
  <c r="O12" i="39"/>
  <c r="O11" i="39" s="1"/>
  <c r="C10" i="40" s="1"/>
  <c r="R11" i="39"/>
  <c r="P9" i="39"/>
  <c r="O34" i="51" l="1"/>
  <c r="C13" i="52" s="1"/>
  <c r="O11" i="43"/>
  <c r="C10" i="44" s="1"/>
  <c r="O16" i="43"/>
  <c r="C11" i="44" s="1"/>
  <c r="O37" i="43"/>
  <c r="C13" i="44" s="1"/>
  <c r="C15" i="44" s="1"/>
  <c r="H35" i="1" s="1"/>
  <c r="O28" i="39"/>
  <c r="C12" i="40" s="1"/>
  <c r="R37" i="43"/>
  <c r="R16" i="43" s="1"/>
  <c r="R9" i="43" s="1"/>
  <c r="O27" i="55"/>
  <c r="C11" i="56" s="1"/>
  <c r="O36" i="55"/>
  <c r="C12" i="56" s="1"/>
  <c r="O28" i="45"/>
  <c r="C12" i="46" s="1"/>
  <c r="O10" i="41"/>
  <c r="C9" i="42" s="1"/>
  <c r="O15" i="55"/>
  <c r="C10" i="56" s="1"/>
  <c r="O43" i="41"/>
  <c r="C13" i="42" s="1"/>
  <c r="O18" i="47"/>
  <c r="C12" i="48" s="1"/>
  <c r="O10" i="47"/>
  <c r="C10" i="48" s="1"/>
  <c r="O16" i="49"/>
  <c r="C11" i="50" s="1"/>
  <c r="O37" i="49"/>
  <c r="C13" i="50" s="1"/>
  <c r="R10" i="51"/>
  <c r="O43" i="51"/>
  <c r="C14" i="52" s="1"/>
  <c r="O34" i="53"/>
  <c r="C13" i="54" s="1"/>
  <c r="C16" i="54" s="1"/>
  <c r="H65" i="1" s="1"/>
  <c r="O10" i="55"/>
  <c r="O34" i="41"/>
  <c r="C12" i="42" s="1"/>
  <c r="O18" i="41"/>
  <c r="C11" i="42" s="1"/>
  <c r="R10" i="47"/>
  <c r="R9" i="47" s="1"/>
  <c r="O43" i="47"/>
  <c r="C14" i="48" s="1"/>
  <c r="R37" i="49"/>
  <c r="R16" i="49" s="1"/>
  <c r="R9" i="49" s="1"/>
  <c r="R43" i="51"/>
  <c r="R18" i="51" s="1"/>
  <c r="R43" i="41"/>
  <c r="R18" i="41" s="1"/>
  <c r="O43" i="53"/>
  <c r="C14" i="54" s="1"/>
  <c r="R36" i="55"/>
  <c r="R15" i="55" s="1"/>
  <c r="R8" i="55" s="1"/>
  <c r="O16" i="45"/>
  <c r="C11" i="46" s="1"/>
  <c r="O37" i="45"/>
  <c r="C13" i="46" s="1"/>
  <c r="O34" i="47"/>
  <c r="C13" i="48" s="1"/>
  <c r="O11" i="49"/>
  <c r="C10" i="50" s="1"/>
  <c r="R43" i="53"/>
  <c r="R18" i="53" s="1"/>
  <c r="O16" i="39"/>
  <c r="C11" i="40" s="1"/>
  <c r="R37" i="39"/>
  <c r="R16" i="39" s="1"/>
  <c r="R37" i="45"/>
  <c r="R16" i="45" s="1"/>
  <c r="O18" i="51"/>
  <c r="C12" i="52" s="1"/>
  <c r="A7" i="56" a="1"/>
  <c r="A7" i="56" s="1"/>
  <c r="A8" i="54" a="1"/>
  <c r="A8" i="54" s="1"/>
  <c r="A7" i="52" a="1"/>
  <c r="A7" i="52" s="1"/>
  <c r="A8" i="52" s="1" a="1"/>
  <c r="A8" i="52" s="1"/>
  <c r="R9" i="53"/>
  <c r="R9" i="51"/>
  <c r="A8" i="48" a="1"/>
  <c r="A8" i="48" s="1"/>
  <c r="A8" i="46" a="1"/>
  <c r="A8" i="46" s="1"/>
  <c r="R9" i="45"/>
  <c r="A8" i="44" a="1"/>
  <c r="A8" i="44" s="1"/>
  <c r="R9" i="41"/>
  <c r="O37" i="39"/>
  <c r="C13" i="40" s="1"/>
  <c r="A7" i="40" a="1"/>
  <c r="A7" i="40" s="1"/>
  <c r="A8" i="40" s="1" a="1"/>
  <c r="A8" i="40" s="1"/>
  <c r="R9" i="39"/>
  <c r="C9" i="56" l="1"/>
  <c r="C14" i="56" s="1"/>
  <c r="H71" i="1" s="1"/>
  <c r="O8" i="55"/>
  <c r="C8" i="56" s="1"/>
  <c r="O9" i="53"/>
  <c r="C9" i="54" s="1"/>
  <c r="O9" i="43"/>
  <c r="C9" i="44" s="1"/>
  <c r="C15" i="50"/>
  <c r="H53" i="1" s="1"/>
  <c r="C16" i="52"/>
  <c r="H59" i="1" s="1"/>
  <c r="C16" i="48"/>
  <c r="H47" i="1" s="1"/>
  <c r="C15" i="42"/>
  <c r="H29" i="1" s="1"/>
  <c r="O9" i="47"/>
  <c r="C9" i="48" s="1"/>
  <c r="C15" i="46"/>
  <c r="H41" i="1" s="1"/>
  <c r="C15" i="40"/>
  <c r="H23" i="1" s="1"/>
  <c r="O9" i="45"/>
  <c r="C9" i="46" s="1"/>
  <c r="O9" i="41"/>
  <c r="C8" i="42" s="1"/>
  <c r="O9" i="49"/>
  <c r="C9" i="50" s="1"/>
  <c r="O9" i="51"/>
  <c r="C9" i="52" s="1"/>
  <c r="O9" i="39"/>
  <c r="C9" i="40" s="1"/>
  <c r="A30" i="38" l="1"/>
  <c r="B28" i="38"/>
  <c r="B27" i="38"/>
  <c r="B26" i="38"/>
  <c r="B24" i="38"/>
  <c r="B23" i="38"/>
  <c r="B22" i="38"/>
  <c r="B21" i="38"/>
  <c r="B20" i="38"/>
  <c r="B19" i="38"/>
  <c r="B18" i="38"/>
  <c r="B17" i="38"/>
  <c r="B15" i="38"/>
  <c r="B14" i="38"/>
  <c r="B13" i="38"/>
  <c r="B12" i="38"/>
  <c r="B11" i="38"/>
  <c r="B10" i="38"/>
  <c r="B9" i="38"/>
  <c r="B8" i="38"/>
  <c r="A5" i="38" a="1"/>
  <c r="A5" i="38" s="1"/>
  <c r="R175" i="37"/>
  <c r="O175" i="37"/>
  <c r="R174" i="37"/>
  <c r="R172" i="37" s="1"/>
  <c r="O174" i="37"/>
  <c r="R173" i="37"/>
  <c r="O173" i="37"/>
  <c r="P172" i="37"/>
  <c r="R170" i="37"/>
  <c r="O170" i="37"/>
  <c r="R169" i="37"/>
  <c r="R168" i="37" s="1"/>
  <c r="O169" i="37"/>
  <c r="P168" i="37"/>
  <c r="R165" i="37"/>
  <c r="O165" i="37"/>
  <c r="R164" i="37"/>
  <c r="O164" i="37"/>
  <c r="R163" i="37"/>
  <c r="O163" i="37"/>
  <c r="R162" i="37"/>
  <c r="O162" i="37"/>
  <c r="R161" i="37"/>
  <c r="O161" i="37"/>
  <c r="R160" i="37"/>
  <c r="O160" i="37"/>
  <c r="O157" i="37"/>
  <c r="O155" i="37"/>
  <c r="O153" i="37"/>
  <c r="O151" i="37"/>
  <c r="R149" i="37"/>
  <c r="O149" i="37"/>
  <c r="O147" i="37"/>
  <c r="R145" i="37"/>
  <c r="O145" i="37"/>
  <c r="O142" i="37"/>
  <c r="O141" i="37"/>
  <c r="R139" i="37"/>
  <c r="O139" i="37"/>
  <c r="R137" i="37"/>
  <c r="O137" i="37"/>
  <c r="R135" i="37"/>
  <c r="O135" i="37"/>
  <c r="R133" i="37"/>
  <c r="O133" i="37"/>
  <c r="O131" i="37"/>
  <c r="O129" i="37"/>
  <c r="O127" i="37"/>
  <c r="R125" i="37"/>
  <c r="O125" i="37"/>
  <c r="O122" i="37"/>
  <c r="O121" i="37"/>
  <c r="R120" i="37"/>
  <c r="R118" i="37"/>
  <c r="O118" i="37"/>
  <c r="R117" i="37"/>
  <c r="O117" i="37"/>
  <c r="O114" i="37"/>
  <c r="O113" i="37"/>
  <c r="O112" i="37"/>
  <c r="O111" i="37"/>
  <c r="R110" i="37"/>
  <c r="R109" i="37" s="1"/>
  <c r="O110" i="37"/>
  <c r="R107" i="37"/>
  <c r="O107" i="37"/>
  <c r="O106" i="37"/>
  <c r="O105" i="37"/>
  <c r="O104" i="37"/>
  <c r="O103" i="37"/>
  <c r="O102" i="37"/>
  <c r="O101" i="37"/>
  <c r="R100" i="37"/>
  <c r="O100" i="37"/>
  <c r="R99" i="37"/>
  <c r="O99" i="37"/>
  <c r="O98" i="37"/>
  <c r="O97" i="37"/>
  <c r="O96" i="37"/>
  <c r="O95" i="37"/>
  <c r="R94" i="37"/>
  <c r="O94" i="37"/>
  <c r="R93" i="37"/>
  <c r="O93" i="37"/>
  <c r="P92" i="37"/>
  <c r="P91" i="37" s="1"/>
  <c r="R88" i="37"/>
  <c r="O88" i="37"/>
  <c r="R87" i="37"/>
  <c r="O87" i="37"/>
  <c r="R86" i="37"/>
  <c r="O86" i="37"/>
  <c r="R85" i="37"/>
  <c r="O85" i="37"/>
  <c r="R84" i="37"/>
  <c r="O84" i="37"/>
  <c r="R83" i="37"/>
  <c r="O83" i="37"/>
  <c r="R82" i="37"/>
  <c r="O82" i="37"/>
  <c r="O79" i="37"/>
  <c r="O77" i="37"/>
  <c r="O75" i="37"/>
  <c r="O73" i="37"/>
  <c r="R71" i="37"/>
  <c r="O71" i="37"/>
  <c r="O69" i="37"/>
  <c r="R67" i="37"/>
  <c r="O67" i="37"/>
  <c r="O64" i="37"/>
  <c r="O63" i="37"/>
  <c r="R61" i="37"/>
  <c r="O61" i="37"/>
  <c r="R59" i="37"/>
  <c r="O59" i="37"/>
  <c r="R57" i="37"/>
  <c r="O57" i="37"/>
  <c r="R55" i="37"/>
  <c r="O55" i="37"/>
  <c r="O53" i="37"/>
  <c r="O51" i="37"/>
  <c r="R49" i="37"/>
  <c r="O49" i="37"/>
  <c r="O46" i="37"/>
  <c r="O45" i="37"/>
  <c r="R44" i="37"/>
  <c r="R42" i="37"/>
  <c r="O42" i="37"/>
  <c r="R41" i="37"/>
  <c r="O41" i="37"/>
  <c r="O38" i="37"/>
  <c r="O37" i="37"/>
  <c r="O36" i="37"/>
  <c r="O35" i="37"/>
  <c r="R34" i="37"/>
  <c r="R33" i="37" s="1"/>
  <c r="O34" i="37"/>
  <c r="R31" i="37"/>
  <c r="O31" i="37"/>
  <c r="O30" i="37"/>
  <c r="O29" i="37"/>
  <c r="O28" i="37"/>
  <c r="O27" i="37"/>
  <c r="O26" i="37"/>
  <c r="O25" i="37"/>
  <c r="O24" i="37"/>
  <c r="O23" i="37"/>
  <c r="O22" i="37"/>
  <c r="O21" i="37"/>
  <c r="O20" i="37"/>
  <c r="O19" i="37"/>
  <c r="O18" i="37"/>
  <c r="O17" i="37"/>
  <c r="R16" i="37"/>
  <c r="O16" i="37"/>
  <c r="R15" i="37"/>
  <c r="O15" i="37"/>
  <c r="R14" i="37"/>
  <c r="O14" i="37"/>
  <c r="R13" i="37"/>
  <c r="O13" i="37"/>
  <c r="R12" i="37"/>
  <c r="O12" i="37"/>
  <c r="R11" i="37"/>
  <c r="O11" i="37"/>
  <c r="R10" i="37"/>
  <c r="O10" i="37"/>
  <c r="P9" i="37"/>
  <c r="P8" i="37" s="1"/>
  <c r="O48" i="37" l="1"/>
  <c r="C13" i="38" s="1"/>
  <c r="O40" i="37"/>
  <c r="C11" i="38" s="1"/>
  <c r="O120" i="37"/>
  <c r="C21" i="38" s="1"/>
  <c r="R167" i="37"/>
  <c r="O44" i="37"/>
  <c r="C12" i="38" s="1"/>
  <c r="O92" i="37"/>
  <c r="C18" i="38" s="1"/>
  <c r="O159" i="37"/>
  <c r="C24" i="38" s="1"/>
  <c r="O81" i="37"/>
  <c r="C15" i="38" s="1"/>
  <c r="R92" i="37"/>
  <c r="R91" i="37" s="1"/>
  <c r="R144" i="37"/>
  <c r="R40" i="37"/>
  <c r="O33" i="37"/>
  <c r="C10" i="38" s="1"/>
  <c r="P167" i="37"/>
  <c r="O172" i="37"/>
  <c r="C28" i="38" s="1"/>
  <c r="R159" i="37"/>
  <c r="R124" i="37" s="1"/>
  <c r="O66" i="37"/>
  <c r="C14" i="38" s="1"/>
  <c r="O109" i="37"/>
  <c r="C19" i="38" s="1"/>
  <c r="R9" i="37"/>
  <c r="R66" i="37"/>
  <c r="O124" i="37"/>
  <c r="C22" i="38" s="1"/>
  <c r="R81" i="37"/>
  <c r="R48" i="37" s="1"/>
  <c r="R116" i="37"/>
  <c r="O144" i="37"/>
  <c r="C23" i="38" s="1"/>
  <c r="O168" i="37"/>
  <c r="O9" i="37"/>
  <c r="C9" i="38" s="1"/>
  <c r="O116" i="37"/>
  <c r="C20" i="38" s="1"/>
  <c r="A6" i="38" a="1"/>
  <c r="A6" i="38" s="1"/>
  <c r="A7" i="38" s="1" a="1"/>
  <c r="A7" i="38" s="1"/>
  <c r="R8" i="37"/>
  <c r="O8" i="37"/>
  <c r="C8" i="38" s="1"/>
  <c r="O91" i="37" l="1"/>
  <c r="C17" i="38" s="1"/>
  <c r="O167" i="37"/>
  <c r="C26" i="38" s="1"/>
  <c r="C27" i="38"/>
  <c r="A23" i="36"/>
  <c r="B21" i="36"/>
  <c r="B20" i="36"/>
  <c r="B19" i="36"/>
  <c r="B18" i="36"/>
  <c r="B17" i="36"/>
  <c r="B16" i="36"/>
  <c r="B15" i="36"/>
  <c r="B13" i="36"/>
  <c r="B12" i="36"/>
  <c r="B11" i="36"/>
  <c r="B10" i="36"/>
  <c r="B9" i="36"/>
  <c r="A6" i="36" a="1"/>
  <c r="A6" i="36" s="1"/>
  <c r="P197" i="35"/>
  <c r="P196" i="35"/>
  <c r="P195" i="35"/>
  <c r="P194" i="35"/>
  <c r="P193" i="35"/>
  <c r="P192" i="35"/>
  <c r="P191" i="35"/>
  <c r="P190" i="35"/>
  <c r="P189" i="35"/>
  <c r="P188" i="35"/>
  <c r="P187" i="35"/>
  <c r="N186" i="35"/>
  <c r="S186" i="35" s="1"/>
  <c r="N185" i="35"/>
  <c r="P185" i="35" s="1"/>
  <c r="N184" i="35"/>
  <c r="S184" i="35" s="1"/>
  <c r="S183" i="35"/>
  <c r="P183" i="35"/>
  <c r="N182" i="35"/>
  <c r="P182" i="35" s="1"/>
  <c r="N181" i="35"/>
  <c r="S181" i="35" s="1"/>
  <c r="S180" i="35"/>
  <c r="P180" i="35"/>
  <c r="P177" i="35"/>
  <c r="P175" i="35"/>
  <c r="P174" i="35"/>
  <c r="P172" i="35"/>
  <c r="P170" i="35"/>
  <c r="P168" i="35"/>
  <c r="P166" i="35"/>
  <c r="P164" i="35"/>
  <c r="S162" i="35"/>
  <c r="P162" i="35"/>
  <c r="S160" i="35"/>
  <c r="P160" i="35"/>
  <c r="S158" i="35"/>
  <c r="P158" i="35"/>
  <c r="P155" i="35"/>
  <c r="P154" i="35"/>
  <c r="P153" i="35"/>
  <c r="P151" i="35"/>
  <c r="P149" i="35"/>
  <c r="P147" i="35"/>
  <c r="S145" i="35"/>
  <c r="P145" i="35"/>
  <c r="S143" i="35"/>
  <c r="P143" i="35"/>
  <c r="P141" i="35"/>
  <c r="P139" i="35"/>
  <c r="P137" i="35"/>
  <c r="P135" i="35"/>
  <c r="P133" i="35"/>
  <c r="L133" i="35"/>
  <c r="P131" i="35"/>
  <c r="L131" i="35"/>
  <c r="P129" i="35"/>
  <c r="L129" i="35"/>
  <c r="P127" i="35"/>
  <c r="P125" i="35"/>
  <c r="S123" i="35"/>
  <c r="P123" i="35"/>
  <c r="P121" i="35"/>
  <c r="S119" i="35"/>
  <c r="P119" i="35"/>
  <c r="L119" i="35"/>
  <c r="P117" i="35"/>
  <c r="L117" i="35"/>
  <c r="S115" i="35"/>
  <c r="P115" i="35"/>
  <c r="L115" i="35"/>
  <c r="S113" i="35"/>
  <c r="P113" i="35"/>
  <c r="L113" i="35"/>
  <c r="S111" i="35"/>
  <c r="P111" i="35"/>
  <c r="L111" i="35"/>
  <c r="S109" i="35"/>
  <c r="P109" i="35"/>
  <c r="L109" i="35"/>
  <c r="S107" i="35"/>
  <c r="P107" i="35"/>
  <c r="L107" i="35"/>
  <c r="P104" i="35"/>
  <c r="P103" i="35"/>
  <c r="P102" i="35"/>
  <c r="P101" i="35"/>
  <c r="P99" i="35"/>
  <c r="P97" i="35"/>
  <c r="P95" i="35"/>
  <c r="P94" i="35"/>
  <c r="P93" i="35"/>
  <c r="P92" i="35"/>
  <c r="P91" i="35"/>
  <c r="P90" i="35"/>
  <c r="P89" i="35"/>
  <c r="P88" i="35"/>
  <c r="P87" i="35"/>
  <c r="P86" i="35"/>
  <c r="P85" i="35"/>
  <c r="P84" i="35"/>
  <c r="P83" i="35"/>
  <c r="S82" i="35"/>
  <c r="N80" i="35"/>
  <c r="P80" i="35" s="1"/>
  <c r="P79" i="35"/>
  <c r="P78" i="35"/>
  <c r="P77" i="35"/>
  <c r="P76" i="35"/>
  <c r="P75" i="35"/>
  <c r="P74" i="35"/>
  <c r="P73" i="35"/>
  <c r="P72" i="35"/>
  <c r="P71" i="35"/>
  <c r="P70" i="35"/>
  <c r="S69" i="35"/>
  <c r="N67" i="35"/>
  <c r="P67" i="35" s="1"/>
  <c r="P66" i="35"/>
  <c r="N66" i="35"/>
  <c r="S66" i="35" s="1"/>
  <c r="S65" i="35"/>
  <c r="P65" i="35"/>
  <c r="S64" i="35"/>
  <c r="P64" i="35"/>
  <c r="S63" i="35"/>
  <c r="P63" i="35"/>
  <c r="S62" i="35"/>
  <c r="P62" i="35"/>
  <c r="S61" i="35"/>
  <c r="P61" i="35"/>
  <c r="S60" i="35"/>
  <c r="P60" i="35"/>
  <c r="S59" i="35"/>
  <c r="P59" i="35"/>
  <c r="S58" i="35"/>
  <c r="P58" i="35"/>
  <c r="S57" i="35"/>
  <c r="P57" i="35"/>
  <c r="P56" i="35"/>
  <c r="S55" i="35"/>
  <c r="P55" i="35"/>
  <c r="S54" i="35"/>
  <c r="P54" i="35"/>
  <c r="N53" i="35"/>
  <c r="S53" i="35" s="1"/>
  <c r="N52" i="35"/>
  <c r="P52" i="35" s="1"/>
  <c r="N51" i="35"/>
  <c r="S51" i="35" s="1"/>
  <c r="N48" i="35"/>
  <c r="S48" i="35" s="1"/>
  <c r="P47" i="35"/>
  <c r="N47" i="35"/>
  <c r="S47" i="35" s="1"/>
  <c r="N44" i="35"/>
  <c r="P44" i="35" s="1"/>
  <c r="N43" i="35"/>
  <c r="S43" i="35" s="1"/>
  <c r="N39" i="35"/>
  <c r="P39" i="35" s="1"/>
  <c r="P38" i="35" s="1"/>
  <c r="C13" i="36" s="1"/>
  <c r="S34" i="35"/>
  <c r="P34" i="35"/>
  <c r="N33" i="35"/>
  <c r="P33" i="35" s="1"/>
  <c r="N32" i="35"/>
  <c r="P32" i="35" s="1"/>
  <c r="N28" i="35"/>
  <c r="P28" i="35" s="1"/>
  <c r="P25" i="35"/>
  <c r="P24" i="35"/>
  <c r="P23" i="35"/>
  <c r="P22" i="35"/>
  <c r="S21" i="35"/>
  <c r="S20" i="35" s="1"/>
  <c r="P21" i="35"/>
  <c r="S18" i="35"/>
  <c r="P18" i="35"/>
  <c r="S17" i="35"/>
  <c r="P17" i="35"/>
  <c r="S16" i="35"/>
  <c r="P16" i="35"/>
  <c r="S15" i="35"/>
  <c r="P15" i="35"/>
  <c r="S14" i="35"/>
  <c r="P14" i="35"/>
  <c r="S13" i="35"/>
  <c r="P13" i="35"/>
  <c r="S12" i="35"/>
  <c r="P12" i="35"/>
  <c r="S11" i="35"/>
  <c r="P11" i="35"/>
  <c r="Q10" i="35"/>
  <c r="Q9" i="35" s="1"/>
  <c r="C30" i="38" l="1"/>
  <c r="H15" i="1" s="1"/>
  <c r="P51" i="35"/>
  <c r="S44" i="35"/>
  <c r="S42" i="35" s="1"/>
  <c r="P184" i="35"/>
  <c r="S32" i="35"/>
  <c r="S39" i="35"/>
  <c r="S38" i="35" s="1"/>
  <c r="S67" i="35"/>
  <c r="S157" i="35"/>
  <c r="P82" i="35"/>
  <c r="C18" i="36" s="1"/>
  <c r="S33" i="35"/>
  <c r="P157" i="35"/>
  <c r="C20" i="36" s="1"/>
  <c r="S10" i="35"/>
  <c r="P43" i="35"/>
  <c r="P42" i="35" s="1"/>
  <c r="C14" i="36" s="1"/>
  <c r="P20" i="35"/>
  <c r="C11" i="36" s="1"/>
  <c r="S46" i="35"/>
  <c r="P181" i="35"/>
  <c r="P27" i="35"/>
  <c r="C12" i="36" s="1"/>
  <c r="P48" i="35"/>
  <c r="P46" i="35" s="1"/>
  <c r="C15" i="36" s="1"/>
  <c r="P186" i="35"/>
  <c r="P69" i="35"/>
  <c r="C17" i="36" s="1"/>
  <c r="P10" i="35"/>
  <c r="C10" i="36" s="1"/>
  <c r="P53" i="35"/>
  <c r="P50" i="35" s="1"/>
  <c r="C16" i="36" s="1"/>
  <c r="P106" i="35"/>
  <c r="C19" i="36" s="1"/>
  <c r="A7" i="36" a="1"/>
  <c r="A7" i="36" s="1"/>
  <c r="A8" i="36" s="1" a="1"/>
  <c r="A8" i="36" s="1"/>
  <c r="S50" i="35"/>
  <c r="S28" i="35"/>
  <c r="S182" i="35"/>
  <c r="S185" i="35"/>
  <c r="S179" i="35" l="1"/>
  <c r="S106" i="35" s="1"/>
  <c r="P179" i="35"/>
  <c r="C21" i="36" s="1"/>
  <c r="C23" i="36" s="1"/>
  <c r="H14" i="1" s="1"/>
  <c r="S27" i="35"/>
  <c r="S9" i="35" s="1"/>
  <c r="H130" i="1"/>
  <c r="BK192" i="32"/>
  <c r="BK191" i="32" s="1"/>
  <c r="N191" i="32" s="1"/>
  <c r="N21" i="32" s="1"/>
  <c r="BI192" i="32"/>
  <c r="BH192" i="32"/>
  <c r="BG192" i="32"/>
  <c r="BF192" i="32"/>
  <c r="AA192" i="32"/>
  <c r="Y192" i="32"/>
  <c r="W192" i="32"/>
  <c r="W191" i="32" s="1"/>
  <c r="N192" i="32"/>
  <c r="BE192" i="32" s="1"/>
  <c r="AA191" i="32"/>
  <c r="Y191" i="32"/>
  <c r="BK189" i="32"/>
  <c r="BI189" i="32"/>
  <c r="BH189" i="32"/>
  <c r="BG189" i="32"/>
  <c r="BF189" i="32"/>
  <c r="AA189" i="32"/>
  <c r="Y189" i="32"/>
  <c r="W189" i="32"/>
  <c r="N189" i="32"/>
  <c r="BE189" i="32" s="1"/>
  <c r="BK187" i="32"/>
  <c r="BI187" i="32"/>
  <c r="BH187" i="32"/>
  <c r="BG187" i="32"/>
  <c r="BF187" i="32"/>
  <c r="AA187" i="32"/>
  <c r="Y187" i="32"/>
  <c r="W187" i="32"/>
  <c r="N187" i="32"/>
  <c r="BE187" i="32" s="1"/>
  <c r="BK185" i="32"/>
  <c r="BI185" i="32"/>
  <c r="BH185" i="32"/>
  <c r="BG185" i="32"/>
  <c r="BF185" i="32"/>
  <c r="AA185" i="32"/>
  <c r="Y185" i="32"/>
  <c r="W185" i="32"/>
  <c r="N185" i="32"/>
  <c r="BE185" i="32" s="1"/>
  <c r="BK183" i="32"/>
  <c r="BI183" i="32"/>
  <c r="BH183" i="32"/>
  <c r="BG183" i="32"/>
  <c r="BF183" i="32"/>
  <c r="AA183" i="32"/>
  <c r="Y183" i="32"/>
  <c r="W183" i="32"/>
  <c r="N183" i="32"/>
  <c r="BE183" i="32" s="1"/>
  <c r="BK177" i="32"/>
  <c r="BI177" i="32"/>
  <c r="BH177" i="32"/>
  <c r="BG177" i="32"/>
  <c r="BF177" i="32"/>
  <c r="AA177" i="32"/>
  <c r="Y177" i="32"/>
  <c r="W177" i="32"/>
  <c r="N177" i="32"/>
  <c r="BE177" i="32" s="1"/>
  <c r="BK175" i="32"/>
  <c r="BI175" i="32"/>
  <c r="BH175" i="32"/>
  <c r="BG175" i="32"/>
  <c r="BF175" i="32"/>
  <c r="AA175" i="32"/>
  <c r="Y175" i="32"/>
  <c r="W175" i="32"/>
  <c r="N175" i="32"/>
  <c r="BE175" i="32" s="1"/>
  <c r="BK171" i="32"/>
  <c r="BI171" i="32"/>
  <c r="BH171" i="32"/>
  <c r="BG171" i="32"/>
  <c r="BF171" i="32"/>
  <c r="AA171" i="32"/>
  <c r="Y171" i="32"/>
  <c r="W171" i="32"/>
  <c r="N171" i="32"/>
  <c r="BE171" i="32" s="1"/>
  <c r="BK169" i="32"/>
  <c r="BI169" i="32"/>
  <c r="BH169" i="32"/>
  <c r="BG169" i="32"/>
  <c r="BF169" i="32"/>
  <c r="AA169" i="32"/>
  <c r="Y169" i="32"/>
  <c r="W169" i="32"/>
  <c r="N169" i="32"/>
  <c r="BE169" i="32" s="1"/>
  <c r="BK165" i="32"/>
  <c r="BI165" i="32"/>
  <c r="BH165" i="32"/>
  <c r="BG165" i="32"/>
  <c r="BF165" i="32"/>
  <c r="AA165" i="32"/>
  <c r="Y165" i="32"/>
  <c r="W165" i="32"/>
  <c r="N165" i="32"/>
  <c r="BE165" i="32" s="1"/>
  <c r="BK163" i="32"/>
  <c r="BI163" i="32"/>
  <c r="BH163" i="32"/>
  <c r="BG163" i="32"/>
  <c r="BF163" i="32"/>
  <c r="AA163" i="32"/>
  <c r="Y163" i="32"/>
  <c r="W163" i="32"/>
  <c r="N163" i="32"/>
  <c r="BE163" i="32" s="1"/>
  <c r="BK159" i="32"/>
  <c r="BI159" i="32"/>
  <c r="BH159" i="32"/>
  <c r="BG159" i="32"/>
  <c r="BF159" i="32"/>
  <c r="AA159" i="32"/>
  <c r="Y159" i="32"/>
  <c r="W159" i="32"/>
  <c r="N159" i="32"/>
  <c r="BE159" i="32" s="1"/>
  <c r="BK155" i="32"/>
  <c r="BI155" i="32"/>
  <c r="BH155" i="32"/>
  <c r="BG155" i="32"/>
  <c r="BF155" i="32"/>
  <c r="AA155" i="32"/>
  <c r="Y155" i="32"/>
  <c r="W155" i="32"/>
  <c r="N155" i="32"/>
  <c r="BE155" i="32" s="1"/>
  <c r="BK153" i="32"/>
  <c r="BI153" i="32"/>
  <c r="BH153" i="32"/>
  <c r="BG153" i="32"/>
  <c r="BF153" i="32"/>
  <c r="AA153" i="32"/>
  <c r="Y153" i="32"/>
  <c r="W153" i="32"/>
  <c r="N153" i="32"/>
  <c r="BE153" i="32" s="1"/>
  <c r="BK151" i="32"/>
  <c r="BI151" i="32"/>
  <c r="BH151" i="32"/>
  <c r="BG151" i="32"/>
  <c r="BF151" i="32"/>
  <c r="AA151" i="32"/>
  <c r="Y151" i="32"/>
  <c r="W151" i="32"/>
  <c r="N151" i="32"/>
  <c r="BE151" i="32" s="1"/>
  <c r="BK147" i="32"/>
  <c r="BI147" i="32"/>
  <c r="BH147" i="32"/>
  <c r="BG147" i="32"/>
  <c r="BF147" i="32"/>
  <c r="AA147" i="32"/>
  <c r="Y147" i="32"/>
  <c r="W147" i="32"/>
  <c r="N147" i="32"/>
  <c r="BE147" i="32" s="1"/>
  <c r="BK144" i="32"/>
  <c r="BI144" i="32"/>
  <c r="BH144" i="32"/>
  <c r="BG144" i="32"/>
  <c r="BF144" i="32"/>
  <c r="AA144" i="32"/>
  <c r="Y144" i="32"/>
  <c r="W144" i="32"/>
  <c r="N144" i="32"/>
  <c r="BE144" i="32" s="1"/>
  <c r="BK142" i="32"/>
  <c r="BI142" i="32"/>
  <c r="BH142" i="32"/>
  <c r="BG142" i="32"/>
  <c r="BF142" i="32"/>
  <c r="AA142" i="32"/>
  <c r="Y142" i="32"/>
  <c r="W142" i="32"/>
  <c r="N142" i="32"/>
  <c r="BE142" i="32" s="1"/>
  <c r="BK139" i="32"/>
  <c r="BI139" i="32"/>
  <c r="BH139" i="32"/>
  <c r="BG139" i="32"/>
  <c r="BF139" i="32"/>
  <c r="AA139" i="32"/>
  <c r="Y139" i="32"/>
  <c r="W139" i="32"/>
  <c r="N139" i="32"/>
  <c r="BE139" i="32" s="1"/>
  <c r="BK136" i="32"/>
  <c r="BI136" i="32"/>
  <c r="BH136" i="32"/>
  <c r="BG136" i="32"/>
  <c r="BF136" i="32"/>
  <c r="AA136" i="32"/>
  <c r="Y136" i="32"/>
  <c r="W136" i="32"/>
  <c r="N136" i="32"/>
  <c r="BE136" i="32" s="1"/>
  <c r="BK134" i="32"/>
  <c r="BI134" i="32"/>
  <c r="BH134" i="32"/>
  <c r="BG134" i="32"/>
  <c r="BF134" i="32"/>
  <c r="AA134" i="32"/>
  <c r="Y134" i="32"/>
  <c r="W134" i="32"/>
  <c r="N134" i="32"/>
  <c r="BE134" i="32" s="1"/>
  <c r="BK131" i="32"/>
  <c r="BI131" i="32"/>
  <c r="BH131" i="32"/>
  <c r="BG131" i="32"/>
  <c r="BF131" i="32"/>
  <c r="AA131" i="32"/>
  <c r="Y131" i="32"/>
  <c r="W131" i="32"/>
  <c r="N131" i="32"/>
  <c r="BE131" i="32" s="1"/>
  <c r="BK129" i="32"/>
  <c r="BI129" i="32"/>
  <c r="BH129" i="32"/>
  <c r="BG129" i="32"/>
  <c r="BF129" i="32"/>
  <c r="AA129" i="32"/>
  <c r="Y129" i="32"/>
  <c r="W129" i="32"/>
  <c r="N129" i="32"/>
  <c r="BE129" i="32" s="1"/>
  <c r="BK126" i="32"/>
  <c r="BI126" i="32"/>
  <c r="BH126" i="32"/>
  <c r="BG126" i="32"/>
  <c r="BF126" i="32"/>
  <c r="AA126" i="32"/>
  <c r="Y126" i="32"/>
  <c r="W126" i="32"/>
  <c r="N126" i="32"/>
  <c r="BE126" i="32" s="1"/>
  <c r="BK123" i="32"/>
  <c r="BI123" i="32"/>
  <c r="BH123" i="32"/>
  <c r="BG123" i="32"/>
  <c r="BF123" i="32"/>
  <c r="AA123" i="32"/>
  <c r="Y123" i="32"/>
  <c r="W123" i="32"/>
  <c r="N123" i="32"/>
  <c r="BE123" i="32" s="1"/>
  <c r="BK121" i="32"/>
  <c r="BI121" i="32"/>
  <c r="BH121" i="32"/>
  <c r="BG121" i="32"/>
  <c r="BF121" i="32"/>
  <c r="AA121" i="32"/>
  <c r="Y121" i="32"/>
  <c r="W121" i="32"/>
  <c r="N121" i="32"/>
  <c r="BE121" i="32" s="1"/>
  <c r="BK118" i="32"/>
  <c r="BI118" i="32"/>
  <c r="BH118" i="32"/>
  <c r="BG118" i="32"/>
  <c r="BF118" i="32"/>
  <c r="AA118" i="32"/>
  <c r="Y118" i="32"/>
  <c r="W118" i="32"/>
  <c r="N118" i="32"/>
  <c r="BE118" i="32" s="1"/>
  <c r="BK116" i="32"/>
  <c r="BI116" i="32"/>
  <c r="BH116" i="32"/>
  <c r="BG116" i="32"/>
  <c r="BF116" i="32"/>
  <c r="AA116" i="32"/>
  <c r="Y116" i="32"/>
  <c r="W116" i="32"/>
  <c r="N116" i="32"/>
  <c r="BE116" i="32" s="1"/>
  <c r="BK114" i="32"/>
  <c r="BI114" i="32"/>
  <c r="BH114" i="32"/>
  <c r="BG114" i="32"/>
  <c r="BF114" i="32"/>
  <c r="AA114" i="32"/>
  <c r="Y114" i="32"/>
  <c r="W114" i="32"/>
  <c r="N114" i="32"/>
  <c r="BE114" i="32" s="1"/>
  <c r="BK111" i="32"/>
  <c r="BI111" i="32"/>
  <c r="BH111" i="32"/>
  <c r="BG111" i="32"/>
  <c r="BF111" i="32"/>
  <c r="AA111" i="32"/>
  <c r="Y111" i="32"/>
  <c r="W111" i="32"/>
  <c r="N111" i="32"/>
  <c r="BE111" i="32" s="1"/>
  <c r="BK109" i="32"/>
  <c r="BI109" i="32"/>
  <c r="BH109" i="32"/>
  <c r="BG109" i="32"/>
  <c r="BF109" i="32"/>
  <c r="AA109" i="32"/>
  <c r="Y109" i="32"/>
  <c r="W109" i="32"/>
  <c r="N109" i="32"/>
  <c r="BE109" i="32" s="1"/>
  <c r="BK107" i="32"/>
  <c r="BI107" i="32"/>
  <c r="BH107" i="32"/>
  <c r="BG107" i="32"/>
  <c r="BF107" i="32"/>
  <c r="AA107" i="32"/>
  <c r="Y107" i="32"/>
  <c r="W107" i="32"/>
  <c r="N107" i="32"/>
  <c r="BE107" i="32" s="1"/>
  <c r="BK105" i="32"/>
  <c r="BI105" i="32"/>
  <c r="BH105" i="32"/>
  <c r="BG105" i="32"/>
  <c r="BF105" i="32"/>
  <c r="AA105" i="32"/>
  <c r="Y105" i="32"/>
  <c r="W105" i="32"/>
  <c r="N105" i="32"/>
  <c r="BE105" i="32" s="1"/>
  <c r="BK101" i="32"/>
  <c r="BI101" i="32"/>
  <c r="BH101" i="32"/>
  <c r="BG101" i="32"/>
  <c r="BF101" i="32"/>
  <c r="AA101" i="32"/>
  <c r="Y101" i="32"/>
  <c r="W101" i="32"/>
  <c r="N101" i="32"/>
  <c r="BE101" i="32" s="1"/>
  <c r="BK99" i="32"/>
  <c r="BI99" i="32"/>
  <c r="BH99" i="32"/>
  <c r="BG99" i="32"/>
  <c r="BF99" i="32"/>
  <c r="AA99" i="32"/>
  <c r="Y99" i="32"/>
  <c r="W99" i="32"/>
  <c r="N99" i="32"/>
  <c r="BE99" i="32" s="1"/>
  <c r="BK96" i="32"/>
  <c r="BK95" i="32" s="1"/>
  <c r="N95" i="32" s="1"/>
  <c r="N18" i="32" s="1"/>
  <c r="BI96" i="32"/>
  <c r="BH96" i="32"/>
  <c r="BG96" i="32"/>
  <c r="BF96" i="32"/>
  <c r="AA96" i="32"/>
  <c r="Y96" i="32"/>
  <c r="Y95" i="32" s="1"/>
  <c r="W96" i="32"/>
  <c r="W95" i="32" s="1"/>
  <c r="N96" i="32"/>
  <c r="BE96" i="32" s="1"/>
  <c r="AA95" i="32"/>
  <c r="BK91" i="32"/>
  <c r="BI91" i="32"/>
  <c r="BH91" i="32"/>
  <c r="BG91" i="32"/>
  <c r="BF91" i="32"/>
  <c r="AA91" i="32"/>
  <c r="Y91" i="32"/>
  <c r="W91" i="32"/>
  <c r="N91" i="32"/>
  <c r="BE91" i="32" s="1"/>
  <c r="BK89" i="32"/>
  <c r="BI89" i="32"/>
  <c r="BH89" i="32"/>
  <c r="BG89" i="32"/>
  <c r="BF89" i="32"/>
  <c r="AA89" i="32"/>
  <c r="Y89" i="32"/>
  <c r="W89" i="32"/>
  <c r="N89" i="32"/>
  <c r="BE89" i="32" s="1"/>
  <c r="BK87" i="32"/>
  <c r="BI87" i="32"/>
  <c r="BH87" i="32"/>
  <c r="BG87" i="32"/>
  <c r="BF87" i="32"/>
  <c r="AA87" i="32"/>
  <c r="Y87" i="32"/>
  <c r="W87" i="32"/>
  <c r="N87" i="32"/>
  <c r="BE87" i="32" s="1"/>
  <c r="BK85" i="32"/>
  <c r="BI85" i="32"/>
  <c r="BH85" i="32"/>
  <c r="BG85" i="32"/>
  <c r="BF85" i="32"/>
  <c r="AA85" i="32"/>
  <c r="Y85" i="32"/>
  <c r="W85" i="32"/>
  <c r="N85" i="32"/>
  <c r="BE85" i="32" s="1"/>
  <c r="BK83" i="32"/>
  <c r="BI83" i="32"/>
  <c r="BH83" i="32"/>
  <c r="BG83" i="32"/>
  <c r="BF83" i="32"/>
  <c r="AA83" i="32"/>
  <c r="Y83" i="32"/>
  <c r="W83" i="32"/>
  <c r="N83" i="32"/>
  <c r="BE83" i="32" s="1"/>
  <c r="BK79" i="32"/>
  <c r="BI79" i="32"/>
  <c r="BH79" i="32"/>
  <c r="BG79" i="32"/>
  <c r="BF79" i="32"/>
  <c r="AA79" i="32"/>
  <c r="Y79" i="32"/>
  <c r="W79" i="32"/>
  <c r="N79" i="32"/>
  <c r="BE79" i="32" s="1"/>
  <c r="BK73" i="32"/>
  <c r="BI73" i="32"/>
  <c r="BH73" i="32"/>
  <c r="BG73" i="32"/>
  <c r="BF73" i="32"/>
  <c r="AA73" i="32"/>
  <c r="Y73" i="32"/>
  <c r="W73" i="32"/>
  <c r="N73" i="32"/>
  <c r="BE73" i="32" s="1"/>
  <c r="BK71" i="32"/>
  <c r="BI71" i="32"/>
  <c r="BH71" i="32"/>
  <c r="BG71" i="32"/>
  <c r="BF71" i="32"/>
  <c r="AA71" i="32"/>
  <c r="Y71" i="32"/>
  <c r="W71" i="32"/>
  <c r="N71" i="32"/>
  <c r="BE71" i="32" s="1"/>
  <c r="BK69" i="32"/>
  <c r="BI69" i="32"/>
  <c r="BH69" i="32"/>
  <c r="BG69" i="32"/>
  <c r="BF69" i="32"/>
  <c r="AA69" i="32"/>
  <c r="Y69" i="32"/>
  <c r="W69" i="32"/>
  <c r="N69" i="32"/>
  <c r="BE69" i="32" s="1"/>
  <c r="BK63" i="32"/>
  <c r="BI63" i="32"/>
  <c r="BH63" i="32"/>
  <c r="BG63" i="32"/>
  <c r="BF63" i="32"/>
  <c r="BE63" i="32"/>
  <c r="AA63" i="32"/>
  <c r="Y63" i="32"/>
  <c r="W63" i="32"/>
  <c r="N63" i="32"/>
  <c r="BK61" i="32"/>
  <c r="BI61" i="32"/>
  <c r="BH61" i="32"/>
  <c r="BG61" i="32"/>
  <c r="BF61" i="32"/>
  <c r="AA61" i="32"/>
  <c r="Y61" i="32"/>
  <c r="W61" i="32"/>
  <c r="N61" i="32"/>
  <c r="BE61" i="32" s="1"/>
  <c r="BK59" i="32"/>
  <c r="BI59" i="32"/>
  <c r="BH59" i="32"/>
  <c r="BG59" i="32"/>
  <c r="BF59" i="32"/>
  <c r="AA59" i="32"/>
  <c r="Y59" i="32"/>
  <c r="W59" i="32"/>
  <c r="N59" i="32"/>
  <c r="BE59" i="32" s="1"/>
  <c r="BK55" i="32"/>
  <c r="BI55" i="32"/>
  <c r="BH55" i="32"/>
  <c r="BG55" i="32"/>
  <c r="BF55" i="32"/>
  <c r="AA55" i="32"/>
  <c r="Y55" i="32"/>
  <c r="W55" i="32"/>
  <c r="N55" i="32"/>
  <c r="BE55" i="32" s="1"/>
  <c r="BK48" i="32"/>
  <c r="BI48" i="32"/>
  <c r="BH48" i="32"/>
  <c r="BG48" i="32"/>
  <c r="BF48" i="32"/>
  <c r="AA48" i="32"/>
  <c r="Y48" i="32"/>
  <c r="W48" i="32"/>
  <c r="N48" i="32"/>
  <c r="BE48" i="32" s="1"/>
  <c r="BK46" i="32"/>
  <c r="BI46" i="32"/>
  <c r="BH46" i="32"/>
  <c r="BG46" i="32"/>
  <c r="BF46" i="32"/>
  <c r="AA46" i="32"/>
  <c r="Y46" i="32"/>
  <c r="W46" i="32"/>
  <c r="N46" i="32"/>
  <c r="BE46" i="32" s="1"/>
  <c r="BK42" i="32"/>
  <c r="BI42" i="32"/>
  <c r="BH42" i="32"/>
  <c r="BG42" i="32"/>
  <c r="BF42" i="32"/>
  <c r="AA42" i="32"/>
  <c r="Y42" i="32"/>
  <c r="W42" i="32"/>
  <c r="N42" i="32"/>
  <c r="BE42" i="32" s="1"/>
  <c r="BK197" i="31"/>
  <c r="BI197" i="31"/>
  <c r="BH197" i="31"/>
  <c r="BG197" i="31"/>
  <c r="BF197" i="31"/>
  <c r="AA197" i="31"/>
  <c r="Y197" i="31"/>
  <c r="W197" i="31"/>
  <c r="N197" i="31"/>
  <c r="BE197" i="31" s="1"/>
  <c r="BK192" i="31"/>
  <c r="BI192" i="31"/>
  <c r="BH192" i="31"/>
  <c r="BG192" i="31"/>
  <c r="BF192" i="31"/>
  <c r="AA192" i="31"/>
  <c r="Y192" i="31"/>
  <c r="Y191" i="31" s="1"/>
  <c r="W192" i="31"/>
  <c r="N192" i="31"/>
  <c r="BE192" i="31" s="1"/>
  <c r="BK189" i="31"/>
  <c r="BI189" i="31"/>
  <c r="BH189" i="31"/>
  <c r="BG189" i="31"/>
  <c r="BF189" i="31"/>
  <c r="AA189" i="31"/>
  <c r="Y189" i="31"/>
  <c r="W189" i="31"/>
  <c r="N189" i="31"/>
  <c r="BE189" i="31" s="1"/>
  <c r="BK187" i="31"/>
  <c r="BI187" i="31"/>
  <c r="BH187" i="31"/>
  <c r="BG187" i="31"/>
  <c r="BF187" i="31"/>
  <c r="AA187" i="31"/>
  <c r="Y187" i="31"/>
  <c r="W187" i="31"/>
  <c r="N187" i="31"/>
  <c r="BE187" i="31" s="1"/>
  <c r="BK185" i="31"/>
  <c r="BI185" i="31"/>
  <c r="BH185" i="31"/>
  <c r="BG185" i="31"/>
  <c r="BF185" i="31"/>
  <c r="AA185" i="31"/>
  <c r="Y185" i="31"/>
  <c r="W185" i="31"/>
  <c r="N185" i="31"/>
  <c r="BE185" i="31" s="1"/>
  <c r="BK183" i="31"/>
  <c r="BI183" i="31"/>
  <c r="BH183" i="31"/>
  <c r="BG183" i="31"/>
  <c r="BF183" i="31"/>
  <c r="AA183" i="31"/>
  <c r="Y183" i="31"/>
  <c r="W183" i="31"/>
  <c r="N183" i="31"/>
  <c r="BE183" i="31" s="1"/>
  <c r="BK181" i="31"/>
  <c r="BI181" i="31"/>
  <c r="BH181" i="31"/>
  <c r="BG181" i="31"/>
  <c r="BF181" i="31"/>
  <c r="AA181" i="31"/>
  <c r="Y181" i="31"/>
  <c r="W181" i="31"/>
  <c r="N181" i="31"/>
  <c r="BE181" i="31" s="1"/>
  <c r="BK179" i="31"/>
  <c r="BI179" i="31"/>
  <c r="BH179" i="31"/>
  <c r="BG179" i="31"/>
  <c r="BF179" i="31"/>
  <c r="AA179" i="31"/>
  <c r="Y179" i="31"/>
  <c r="W179" i="31"/>
  <c r="N179" i="31"/>
  <c r="BE179" i="31" s="1"/>
  <c r="BK177" i="31"/>
  <c r="BI177" i="31"/>
  <c r="BH177" i="31"/>
  <c r="BG177" i="31"/>
  <c r="BF177" i="31"/>
  <c r="AA177" i="31"/>
  <c r="Y177" i="31"/>
  <c r="W177" i="31"/>
  <c r="N177" i="31"/>
  <c r="BE177" i="31" s="1"/>
  <c r="BK175" i="31"/>
  <c r="BI175" i="31"/>
  <c r="BH175" i="31"/>
  <c r="BG175" i="31"/>
  <c r="BF175" i="31"/>
  <c r="AA175" i="31"/>
  <c r="Y175" i="31"/>
  <c r="W175" i="31"/>
  <c r="N175" i="31"/>
  <c r="BE175" i="31" s="1"/>
  <c r="BK173" i="31"/>
  <c r="BK172" i="31" s="1"/>
  <c r="N172" i="31" s="1"/>
  <c r="N30" i="31" s="1"/>
  <c r="BI173" i="31"/>
  <c r="BH173" i="31"/>
  <c r="BG173" i="31"/>
  <c r="BF173" i="31"/>
  <c r="AA173" i="31"/>
  <c r="AA172" i="31" s="1"/>
  <c r="Y173" i="31"/>
  <c r="Y172" i="31" s="1"/>
  <c r="W173" i="31"/>
  <c r="N173" i="31"/>
  <c r="BE173" i="31" s="1"/>
  <c r="BK171" i="31"/>
  <c r="BI171" i="31"/>
  <c r="BH171" i="31"/>
  <c r="BG171" i="31"/>
  <c r="BF171" i="31"/>
  <c r="AA171" i="31"/>
  <c r="Y171" i="31"/>
  <c r="W171" i="31"/>
  <c r="N171" i="31"/>
  <c r="BE171" i="31" s="1"/>
  <c r="BK169" i="31"/>
  <c r="BI169" i="31"/>
  <c r="BH169" i="31"/>
  <c r="BG169" i="31"/>
  <c r="BF169" i="31"/>
  <c r="AA169" i="31"/>
  <c r="Y169" i="31"/>
  <c r="W169" i="31"/>
  <c r="N169" i="31"/>
  <c r="BE169" i="31" s="1"/>
  <c r="BK167" i="31"/>
  <c r="BI167" i="31"/>
  <c r="BH167" i="31"/>
  <c r="BG167" i="31"/>
  <c r="BF167" i="31"/>
  <c r="AA167" i="31"/>
  <c r="Y167" i="31"/>
  <c r="W167" i="31"/>
  <c r="N167" i="31"/>
  <c r="BE167" i="31" s="1"/>
  <c r="BK165" i="31"/>
  <c r="BI165" i="31"/>
  <c r="BH165" i="31"/>
  <c r="BG165" i="31"/>
  <c r="BF165" i="31"/>
  <c r="AA165" i="31"/>
  <c r="Y165" i="31"/>
  <c r="W165" i="31"/>
  <c r="N165" i="31"/>
  <c r="BE165" i="31" s="1"/>
  <c r="BK163" i="31"/>
  <c r="BI163" i="31"/>
  <c r="BH163" i="31"/>
  <c r="BG163" i="31"/>
  <c r="BF163" i="31"/>
  <c r="AA163" i="31"/>
  <c r="Y163" i="31"/>
  <c r="W163" i="31"/>
  <c r="N163" i="31"/>
  <c r="BE163" i="31" s="1"/>
  <c r="BK161" i="31"/>
  <c r="BK160" i="31" s="1"/>
  <c r="N160" i="31" s="1"/>
  <c r="N28" i="31" s="1"/>
  <c r="BI161" i="31"/>
  <c r="BH161" i="31"/>
  <c r="BG161" i="31"/>
  <c r="BF161" i="31"/>
  <c r="AA161" i="31"/>
  <c r="Y161" i="31"/>
  <c r="Y160" i="31" s="1"/>
  <c r="W161" i="31"/>
  <c r="N161" i="31"/>
  <c r="BE161" i="31" s="1"/>
  <c r="BK155" i="31"/>
  <c r="BI155" i="31"/>
  <c r="BH155" i="31"/>
  <c r="BG155" i="31"/>
  <c r="BF155" i="31"/>
  <c r="AA155" i="31"/>
  <c r="Y155" i="31"/>
  <c r="W155" i="31"/>
  <c r="N155" i="31"/>
  <c r="BE155" i="31" s="1"/>
  <c r="BK151" i="31"/>
  <c r="BI151" i="31"/>
  <c r="BH151" i="31"/>
  <c r="BG151" i="31"/>
  <c r="BF151" i="31"/>
  <c r="AA151" i="31"/>
  <c r="Y151" i="31"/>
  <c r="W151" i="31"/>
  <c r="N151" i="31"/>
  <c r="BE151" i="31" s="1"/>
  <c r="BK147" i="31"/>
  <c r="BI147" i="31"/>
  <c r="BH147" i="31"/>
  <c r="BG147" i="31"/>
  <c r="BF147" i="31"/>
  <c r="AA147" i="31"/>
  <c r="Y147" i="31"/>
  <c r="W147" i="31"/>
  <c r="N147" i="31"/>
  <c r="BE147" i="31" s="1"/>
  <c r="BK141" i="31"/>
  <c r="BK140" i="31" s="1"/>
  <c r="N140" i="31" s="1"/>
  <c r="N26" i="31" s="1"/>
  <c r="BI141" i="31"/>
  <c r="BH141" i="31"/>
  <c r="BG141" i="31"/>
  <c r="BF141" i="31"/>
  <c r="AA141" i="31"/>
  <c r="AA140" i="31" s="1"/>
  <c r="Y141" i="31"/>
  <c r="Y140" i="31" s="1"/>
  <c r="W141" i="31"/>
  <c r="N141" i="31"/>
  <c r="BE141" i="31" s="1"/>
  <c r="W140" i="31"/>
  <c r="BK139" i="31"/>
  <c r="BI139" i="31"/>
  <c r="BH139" i="31"/>
  <c r="BG139" i="31"/>
  <c r="BF139" i="31"/>
  <c r="AA139" i="31"/>
  <c r="Y139" i="31"/>
  <c r="W139" i="31"/>
  <c r="N139" i="31"/>
  <c r="BE139" i="31" s="1"/>
  <c r="BK136" i="31"/>
  <c r="BI136" i="31"/>
  <c r="BH136" i="31"/>
  <c r="BG136" i="31"/>
  <c r="BF136" i="31"/>
  <c r="AA136" i="31"/>
  <c r="Y136" i="31"/>
  <c r="W136" i="31"/>
  <c r="N136" i="31"/>
  <c r="BE136" i="31" s="1"/>
  <c r="BK131" i="31"/>
  <c r="BI131" i="31"/>
  <c r="BH131" i="31"/>
  <c r="BG131" i="31"/>
  <c r="BF131" i="31"/>
  <c r="AA131" i="31"/>
  <c r="Y131" i="31"/>
  <c r="W131" i="31"/>
  <c r="N131" i="31"/>
  <c r="BE131" i="31" s="1"/>
  <c r="BK129" i="31"/>
  <c r="BI129" i="31"/>
  <c r="BH129" i="31"/>
  <c r="BG129" i="31"/>
  <c r="BF129" i="31"/>
  <c r="AA129" i="31"/>
  <c r="Y129" i="31"/>
  <c r="W129" i="31"/>
  <c r="N129" i="31"/>
  <c r="BE129" i="31" s="1"/>
  <c r="BK125" i="31"/>
  <c r="BI125" i="31"/>
  <c r="BH125" i="31"/>
  <c r="BG125" i="31"/>
  <c r="BF125" i="31"/>
  <c r="AA125" i="31"/>
  <c r="Y125" i="31"/>
  <c r="W125" i="31"/>
  <c r="N125" i="31"/>
  <c r="BE125" i="31" s="1"/>
  <c r="BK121" i="31"/>
  <c r="BI121" i="31"/>
  <c r="BH121" i="31"/>
  <c r="BG121" i="31"/>
  <c r="BF121" i="31"/>
  <c r="AA121" i="31"/>
  <c r="Y121" i="31"/>
  <c r="W121" i="31"/>
  <c r="N121" i="31"/>
  <c r="BE121" i="31" s="1"/>
  <c r="BK115" i="31"/>
  <c r="BK114" i="31" s="1"/>
  <c r="N114" i="31" s="1"/>
  <c r="N24" i="31" s="1"/>
  <c r="BI115" i="31"/>
  <c r="BH115" i="31"/>
  <c r="BG115" i="31"/>
  <c r="BF115" i="31"/>
  <c r="AA115" i="31"/>
  <c r="AA114" i="31" s="1"/>
  <c r="Y115" i="31"/>
  <c r="W115" i="31"/>
  <c r="W114" i="31" s="1"/>
  <c r="N115" i="31"/>
  <c r="BE115" i="31" s="1"/>
  <c r="Y114" i="31"/>
  <c r="BK112" i="31"/>
  <c r="BK111" i="31" s="1"/>
  <c r="N111" i="31" s="1"/>
  <c r="N22" i="31" s="1"/>
  <c r="BI112" i="31"/>
  <c r="BH112" i="31"/>
  <c r="BG112" i="31"/>
  <c r="BF112" i="31"/>
  <c r="AA112" i="31"/>
  <c r="AA111" i="31" s="1"/>
  <c r="Y112" i="31"/>
  <c r="Y111" i="31" s="1"/>
  <c r="W112" i="31"/>
  <c r="W111" i="31" s="1"/>
  <c r="N112" i="31"/>
  <c r="BE112" i="31" s="1"/>
  <c r="BK109" i="31"/>
  <c r="BI109" i="31"/>
  <c r="BH109" i="31"/>
  <c r="BG109" i="31"/>
  <c r="BF109" i="31"/>
  <c r="AA109" i="31"/>
  <c r="Y109" i="31"/>
  <c r="W109" i="31"/>
  <c r="N109" i="31"/>
  <c r="BE109" i="31" s="1"/>
  <c r="BK107" i="31"/>
  <c r="BI107" i="31"/>
  <c r="BH107" i="31"/>
  <c r="BG107" i="31"/>
  <c r="BF107" i="31"/>
  <c r="AA107" i="31"/>
  <c r="Y107" i="31"/>
  <c r="W107" i="31"/>
  <c r="N107" i="31"/>
  <c r="BE107" i="31" s="1"/>
  <c r="BK106" i="31"/>
  <c r="BI106" i="31"/>
  <c r="BH106" i="31"/>
  <c r="BG106" i="31"/>
  <c r="BF106" i="31"/>
  <c r="AA106" i="31"/>
  <c r="Y106" i="31"/>
  <c r="W106" i="31"/>
  <c r="N106" i="31"/>
  <c r="BE106" i="31" s="1"/>
  <c r="BK105" i="31"/>
  <c r="BI105" i="31"/>
  <c r="BH105" i="31"/>
  <c r="BG105" i="31"/>
  <c r="BF105" i="31"/>
  <c r="AA105" i="31"/>
  <c r="Y105" i="31"/>
  <c r="W105" i="31"/>
  <c r="N105" i="31"/>
  <c r="BE105" i="31" s="1"/>
  <c r="BK100" i="31"/>
  <c r="BI100" i="31"/>
  <c r="BH100" i="31"/>
  <c r="BG100" i="31"/>
  <c r="BF100" i="31"/>
  <c r="AA100" i="31"/>
  <c r="Y100" i="31"/>
  <c r="W100" i="31"/>
  <c r="N100" i="31"/>
  <c r="BE100" i="31" s="1"/>
  <c r="BK97" i="31"/>
  <c r="BI97" i="31"/>
  <c r="BH97" i="31"/>
  <c r="BG97" i="31"/>
  <c r="BF97" i="31"/>
  <c r="AA97" i="31"/>
  <c r="Y97" i="31"/>
  <c r="W97" i="31"/>
  <c r="N97" i="31"/>
  <c r="BE97" i="31" s="1"/>
  <c r="BK93" i="31"/>
  <c r="BK92" i="31" s="1"/>
  <c r="N92" i="31" s="1"/>
  <c r="N20" i="31" s="1"/>
  <c r="BI93" i="31"/>
  <c r="BH93" i="31"/>
  <c r="BG93" i="31"/>
  <c r="BF93" i="31"/>
  <c r="AA93" i="31"/>
  <c r="AA92" i="31" s="1"/>
  <c r="Y93" i="31"/>
  <c r="Y92" i="31" s="1"/>
  <c r="W93" i="31"/>
  <c r="W92" i="31" s="1"/>
  <c r="N93" i="31"/>
  <c r="BE93" i="31" s="1"/>
  <c r="BK89" i="31"/>
  <c r="BI89" i="31"/>
  <c r="BH89" i="31"/>
  <c r="BG89" i="31"/>
  <c r="BF89" i="31"/>
  <c r="AA89" i="31"/>
  <c r="Y89" i="31"/>
  <c r="W89" i="31"/>
  <c r="N89" i="31"/>
  <c r="BE89" i="31" s="1"/>
  <c r="BK87" i="31"/>
  <c r="BI87" i="31"/>
  <c r="BH87" i="31"/>
  <c r="BG87" i="31"/>
  <c r="BF87" i="31"/>
  <c r="AA87" i="31"/>
  <c r="Y87" i="31"/>
  <c r="Y86" i="31" s="1"/>
  <c r="W87" i="31"/>
  <c r="N87" i="31"/>
  <c r="BE87" i="31" s="1"/>
  <c r="BK84" i="31"/>
  <c r="BI84" i="31"/>
  <c r="BH84" i="31"/>
  <c r="BG84" i="31"/>
  <c r="BF84" i="31"/>
  <c r="AA84" i="31"/>
  <c r="Y84" i="31"/>
  <c r="W84" i="31"/>
  <c r="N84" i="31"/>
  <c r="BE84" i="31" s="1"/>
  <c r="BK79" i="31"/>
  <c r="BI79" i="31"/>
  <c r="BH79" i="31"/>
  <c r="BG79" i="31"/>
  <c r="BF79" i="31"/>
  <c r="AA79" i="31"/>
  <c r="Y79" i="31"/>
  <c r="W79" i="31"/>
  <c r="N79" i="31"/>
  <c r="BE79" i="31" s="1"/>
  <c r="BK74" i="31"/>
  <c r="BI74" i="31"/>
  <c r="BH74" i="31"/>
  <c r="BG74" i="31"/>
  <c r="BF74" i="31"/>
  <c r="BE74" i="31"/>
  <c r="AA74" i="31"/>
  <c r="Y74" i="31"/>
  <c r="W74" i="31"/>
  <c r="N74" i="31"/>
  <c r="BK71" i="31"/>
  <c r="BI71" i="31"/>
  <c r="BH71" i="31"/>
  <c r="BG71" i="31"/>
  <c r="BF71" i="31"/>
  <c r="AA71" i="31"/>
  <c r="Y71" i="31"/>
  <c r="W71" i="31"/>
  <c r="N71" i="31"/>
  <c r="BE71" i="31" s="1"/>
  <c r="BK66" i="31"/>
  <c r="BI66" i="31"/>
  <c r="BH66" i="31"/>
  <c r="BG66" i="31"/>
  <c r="BF66" i="31"/>
  <c r="AA66" i="31"/>
  <c r="Y66" i="31"/>
  <c r="W66" i="31"/>
  <c r="N66" i="31"/>
  <c r="BE66" i="31" s="1"/>
  <c r="BK63" i="31"/>
  <c r="BI63" i="31"/>
  <c r="BH63" i="31"/>
  <c r="BG63" i="31"/>
  <c r="BF63" i="31"/>
  <c r="AA63" i="31"/>
  <c r="Y63" i="31"/>
  <c r="W63" i="31"/>
  <c r="N63" i="31"/>
  <c r="BE63" i="31" s="1"/>
  <c r="BK58" i="31"/>
  <c r="BI58" i="31"/>
  <c r="BH58" i="31"/>
  <c r="BG58" i="31"/>
  <c r="BF58" i="31"/>
  <c r="AA58" i="31"/>
  <c r="Y58" i="31"/>
  <c r="W58" i="31"/>
  <c r="N58" i="31"/>
  <c r="BE58" i="31" s="1"/>
  <c r="BK53" i="31"/>
  <c r="BI53" i="31"/>
  <c r="BH53" i="31"/>
  <c r="BG53" i="31"/>
  <c r="BF53" i="31"/>
  <c r="AA53" i="31"/>
  <c r="Y53" i="31"/>
  <c r="W53" i="31"/>
  <c r="N53" i="31"/>
  <c r="BE53" i="31" s="1"/>
  <c r="BK147" i="30"/>
  <c r="BK146" i="30" s="1"/>
  <c r="N146" i="30" s="1"/>
  <c r="N22" i="30" s="1"/>
  <c r="BI147" i="30"/>
  <c r="BH147" i="30"/>
  <c r="BG147" i="30"/>
  <c r="BF147" i="30"/>
  <c r="AA147" i="30"/>
  <c r="AA146" i="30" s="1"/>
  <c r="Y147" i="30"/>
  <c r="Y146" i="30" s="1"/>
  <c r="W147" i="30"/>
  <c r="W146" i="30" s="1"/>
  <c r="N147" i="30"/>
  <c r="BE147" i="30" s="1"/>
  <c r="BK144" i="30"/>
  <c r="BI144" i="30"/>
  <c r="BH144" i="30"/>
  <c r="BG144" i="30"/>
  <c r="BF144" i="30"/>
  <c r="AA144" i="30"/>
  <c r="Y144" i="30"/>
  <c r="W144" i="30"/>
  <c r="N144" i="30"/>
  <c r="BE144" i="30" s="1"/>
  <c r="BK142" i="30"/>
  <c r="BI142" i="30"/>
  <c r="BH142" i="30"/>
  <c r="BG142" i="30"/>
  <c r="BF142" i="30"/>
  <c r="AA142" i="30"/>
  <c r="Y142" i="30"/>
  <c r="W142" i="30"/>
  <c r="N142" i="30"/>
  <c r="BE142" i="30" s="1"/>
  <c r="BK140" i="30"/>
  <c r="BI140" i="30"/>
  <c r="BH140" i="30"/>
  <c r="BG140" i="30"/>
  <c r="BF140" i="30"/>
  <c r="AA140" i="30"/>
  <c r="Y140" i="30"/>
  <c r="W140" i="30"/>
  <c r="N140" i="30"/>
  <c r="BE140" i="30" s="1"/>
  <c r="BK138" i="30"/>
  <c r="BI138" i="30"/>
  <c r="BH138" i="30"/>
  <c r="BG138" i="30"/>
  <c r="BF138" i="30"/>
  <c r="AA138" i="30"/>
  <c r="Y138" i="30"/>
  <c r="W138" i="30"/>
  <c r="N138" i="30"/>
  <c r="BE138" i="30" s="1"/>
  <c r="BK135" i="30"/>
  <c r="BI135" i="30"/>
  <c r="BH135" i="30"/>
  <c r="BG135" i="30"/>
  <c r="BF135" i="30"/>
  <c r="AA135" i="30"/>
  <c r="Y135" i="30"/>
  <c r="W135" i="30"/>
  <c r="N135" i="30"/>
  <c r="BE135" i="30" s="1"/>
  <c r="BK133" i="30"/>
  <c r="BI133" i="30"/>
  <c r="BH133" i="30"/>
  <c r="BG133" i="30"/>
  <c r="BF133" i="30"/>
  <c r="AA133" i="30"/>
  <c r="Y133" i="30"/>
  <c r="W133" i="30"/>
  <c r="N133" i="30"/>
  <c r="BE133" i="30" s="1"/>
  <c r="BK131" i="30"/>
  <c r="BI131" i="30"/>
  <c r="BH131" i="30"/>
  <c r="BG131" i="30"/>
  <c r="BF131" i="30"/>
  <c r="AA131" i="30"/>
  <c r="Y131" i="30"/>
  <c r="W131" i="30"/>
  <c r="N131" i="30"/>
  <c r="BE131" i="30" s="1"/>
  <c r="BK129" i="30"/>
  <c r="BI129" i="30"/>
  <c r="BH129" i="30"/>
  <c r="BG129" i="30"/>
  <c r="BF129" i="30"/>
  <c r="AA129" i="30"/>
  <c r="Y129" i="30"/>
  <c r="W129" i="30"/>
  <c r="N129" i="30"/>
  <c r="BE129" i="30" s="1"/>
  <c r="BK125" i="30"/>
  <c r="BI125" i="30"/>
  <c r="BH125" i="30"/>
  <c r="BG125" i="30"/>
  <c r="BF125" i="30"/>
  <c r="AA125" i="30"/>
  <c r="Y125" i="30"/>
  <c r="W125" i="30"/>
  <c r="N125" i="30"/>
  <c r="BE125" i="30" s="1"/>
  <c r="BK123" i="30"/>
  <c r="BI123" i="30"/>
  <c r="BH123" i="30"/>
  <c r="BG123" i="30"/>
  <c r="BF123" i="30"/>
  <c r="AA123" i="30"/>
  <c r="Y123" i="30"/>
  <c r="W123" i="30"/>
  <c r="N123" i="30"/>
  <c r="BE123" i="30" s="1"/>
  <c r="BK119" i="30"/>
  <c r="BI119" i="30"/>
  <c r="BH119" i="30"/>
  <c r="BG119" i="30"/>
  <c r="BF119" i="30"/>
  <c r="AA119" i="30"/>
  <c r="Y119" i="30"/>
  <c r="W119" i="30"/>
  <c r="N119" i="30"/>
  <c r="BE119" i="30" s="1"/>
  <c r="BK117" i="30"/>
  <c r="BI117" i="30"/>
  <c r="BH117" i="30"/>
  <c r="BG117" i="30"/>
  <c r="BF117" i="30"/>
  <c r="AA117" i="30"/>
  <c r="Y117" i="30"/>
  <c r="W117" i="30"/>
  <c r="N117" i="30"/>
  <c r="BE117" i="30" s="1"/>
  <c r="BK113" i="30"/>
  <c r="BI113" i="30"/>
  <c r="BH113" i="30"/>
  <c r="BG113" i="30"/>
  <c r="BF113" i="30"/>
  <c r="AA113" i="30"/>
  <c r="Y113" i="30"/>
  <c r="W113" i="30"/>
  <c r="N113" i="30"/>
  <c r="BE113" i="30" s="1"/>
  <c r="BK111" i="30"/>
  <c r="BI111" i="30"/>
  <c r="BH111" i="30"/>
  <c r="BG111" i="30"/>
  <c r="BF111" i="30"/>
  <c r="AA111" i="30"/>
  <c r="Y111" i="30"/>
  <c r="W111" i="30"/>
  <c r="N111" i="30"/>
  <c r="BE111" i="30" s="1"/>
  <c r="BK109" i="30"/>
  <c r="BI109" i="30"/>
  <c r="BH109" i="30"/>
  <c r="BG109" i="30"/>
  <c r="BF109" i="30"/>
  <c r="AA109" i="30"/>
  <c r="Y109" i="30"/>
  <c r="W109" i="30"/>
  <c r="N109" i="30"/>
  <c r="BE109" i="30" s="1"/>
  <c r="BK107" i="30"/>
  <c r="BI107" i="30"/>
  <c r="BH107" i="30"/>
  <c r="BG107" i="30"/>
  <c r="BF107" i="30"/>
  <c r="AA107" i="30"/>
  <c r="Y107" i="30"/>
  <c r="W107" i="30"/>
  <c r="N107" i="30"/>
  <c r="BE107" i="30" s="1"/>
  <c r="BK105" i="30"/>
  <c r="BI105" i="30"/>
  <c r="BH105" i="30"/>
  <c r="BG105" i="30"/>
  <c r="BF105" i="30"/>
  <c r="AA105" i="30"/>
  <c r="Y105" i="30"/>
  <c r="W105" i="30"/>
  <c r="N105" i="30"/>
  <c r="BE105" i="30" s="1"/>
  <c r="BK103" i="30"/>
  <c r="BI103" i="30"/>
  <c r="BH103" i="30"/>
  <c r="BG103" i="30"/>
  <c r="BF103" i="30"/>
  <c r="AA103" i="30"/>
  <c r="Y103" i="30"/>
  <c r="W103" i="30"/>
  <c r="N103" i="30"/>
  <c r="BE103" i="30" s="1"/>
  <c r="BK99" i="30"/>
  <c r="BI99" i="30"/>
  <c r="BH99" i="30"/>
  <c r="BG99" i="30"/>
  <c r="BF99" i="30"/>
  <c r="AA99" i="30"/>
  <c r="Y99" i="30"/>
  <c r="W99" i="30"/>
  <c r="N99" i="30"/>
  <c r="BE99" i="30" s="1"/>
  <c r="BK97" i="30"/>
  <c r="BI97" i="30"/>
  <c r="BH97" i="30"/>
  <c r="BG97" i="30"/>
  <c r="BF97" i="30"/>
  <c r="AA97" i="30"/>
  <c r="Y97" i="30"/>
  <c r="W97" i="30"/>
  <c r="N97" i="30"/>
  <c r="BE97" i="30" s="1"/>
  <c r="BK95" i="30"/>
  <c r="BI95" i="30"/>
  <c r="BH95" i="30"/>
  <c r="BG95" i="30"/>
  <c r="BF95" i="30"/>
  <c r="AA95" i="30"/>
  <c r="Y95" i="30"/>
  <c r="W95" i="30"/>
  <c r="N95" i="30"/>
  <c r="BE95" i="30" s="1"/>
  <c r="BK92" i="30"/>
  <c r="BI92" i="30"/>
  <c r="BH92" i="30"/>
  <c r="BG92" i="30"/>
  <c r="BF92" i="30"/>
  <c r="AA92" i="30"/>
  <c r="Y92" i="30"/>
  <c r="W92" i="30"/>
  <c r="N92" i="30"/>
  <c r="BE92" i="30" s="1"/>
  <c r="BK88" i="30"/>
  <c r="BI88" i="30"/>
  <c r="BH88" i="30"/>
  <c r="BG88" i="30"/>
  <c r="BF88" i="30"/>
  <c r="AA88" i="30"/>
  <c r="Y88" i="30"/>
  <c r="W88" i="30"/>
  <c r="N88" i="30"/>
  <c r="BE88" i="30" s="1"/>
  <c r="BK86" i="30"/>
  <c r="BI86" i="30"/>
  <c r="BH86" i="30"/>
  <c r="BG86" i="30"/>
  <c r="BF86" i="30"/>
  <c r="AA86" i="30"/>
  <c r="Y86" i="30"/>
  <c r="W86" i="30"/>
  <c r="N86" i="30"/>
  <c r="BE86" i="30" s="1"/>
  <c r="BK84" i="30"/>
  <c r="BI84" i="30"/>
  <c r="BH84" i="30"/>
  <c r="BG84" i="30"/>
  <c r="BF84" i="30"/>
  <c r="AA84" i="30"/>
  <c r="Y84" i="30"/>
  <c r="W84" i="30"/>
  <c r="N84" i="30"/>
  <c r="BE84" i="30" s="1"/>
  <c r="BK82" i="30"/>
  <c r="BI82" i="30"/>
  <c r="BH82" i="30"/>
  <c r="BG82" i="30"/>
  <c r="BF82" i="30"/>
  <c r="AA82" i="30"/>
  <c r="AA74" i="30" s="1"/>
  <c r="Y82" i="30"/>
  <c r="W82" i="30"/>
  <c r="N82" i="30"/>
  <c r="BE82" i="30" s="1"/>
  <c r="BK78" i="30"/>
  <c r="BI78" i="30"/>
  <c r="BH78" i="30"/>
  <c r="BG78" i="30"/>
  <c r="BF78" i="30"/>
  <c r="AA78" i="30"/>
  <c r="Y78" i="30"/>
  <c r="W78" i="30"/>
  <c r="N78" i="30"/>
  <c r="BE78" i="30" s="1"/>
  <c r="BK75" i="30"/>
  <c r="BI75" i="30"/>
  <c r="BH75" i="30"/>
  <c r="BG75" i="30"/>
  <c r="BF75" i="30"/>
  <c r="AA75" i="30"/>
  <c r="Y75" i="30"/>
  <c r="W75" i="30"/>
  <c r="N75" i="30"/>
  <c r="BE75" i="30" s="1"/>
  <c r="BK72" i="30"/>
  <c r="BK71" i="30" s="1"/>
  <c r="N71" i="30" s="1"/>
  <c r="N18" i="30" s="1"/>
  <c r="BI72" i="30"/>
  <c r="BH72" i="30"/>
  <c r="BG72" i="30"/>
  <c r="BF72" i="30"/>
  <c r="AA72" i="30"/>
  <c r="AA71" i="30" s="1"/>
  <c r="Y72" i="30"/>
  <c r="W72" i="30"/>
  <c r="W71" i="30" s="1"/>
  <c r="N72" i="30"/>
  <c r="BE72" i="30" s="1"/>
  <c r="Y71" i="30"/>
  <c r="BK67" i="30"/>
  <c r="BI67" i="30"/>
  <c r="BH67" i="30"/>
  <c r="BG67" i="30"/>
  <c r="BF67" i="30"/>
  <c r="AA67" i="30"/>
  <c r="Y67" i="30"/>
  <c r="W67" i="30"/>
  <c r="N67" i="30"/>
  <c r="BE67" i="30" s="1"/>
  <c r="BK65" i="30"/>
  <c r="BI65" i="30"/>
  <c r="BH65" i="30"/>
  <c r="BG65" i="30"/>
  <c r="BF65" i="30"/>
  <c r="AA65" i="30"/>
  <c r="Y65" i="30"/>
  <c r="W65" i="30"/>
  <c r="N65" i="30"/>
  <c r="BE65" i="30" s="1"/>
  <c r="BK61" i="30"/>
  <c r="BI61" i="30"/>
  <c r="BH61" i="30"/>
  <c r="BG61" i="30"/>
  <c r="BF61" i="30"/>
  <c r="AA61" i="30"/>
  <c r="Y61" i="30"/>
  <c r="W61" i="30"/>
  <c r="N61" i="30"/>
  <c r="BE61" i="30" s="1"/>
  <c r="BK56" i="30"/>
  <c r="BI56" i="30"/>
  <c r="BH56" i="30"/>
  <c r="BG56" i="30"/>
  <c r="BF56" i="30"/>
  <c r="AA56" i="30"/>
  <c r="Y56" i="30"/>
  <c r="W56" i="30"/>
  <c r="N56" i="30"/>
  <c r="BE56" i="30" s="1"/>
  <c r="BK54" i="30"/>
  <c r="BI54" i="30"/>
  <c r="BH54" i="30"/>
  <c r="BG54" i="30"/>
  <c r="BF54" i="30"/>
  <c r="AA54" i="30"/>
  <c r="Y54" i="30"/>
  <c r="W54" i="30"/>
  <c r="N54" i="30"/>
  <c r="BE54" i="30" s="1"/>
  <c r="BK52" i="30"/>
  <c r="BI52" i="30"/>
  <c r="BH52" i="30"/>
  <c r="BG52" i="30"/>
  <c r="BF52" i="30"/>
  <c r="AA52" i="30"/>
  <c r="Y52" i="30"/>
  <c r="W52" i="30"/>
  <c r="N52" i="30"/>
  <c r="BE52" i="30" s="1"/>
  <c r="BK50" i="30"/>
  <c r="BI50" i="30"/>
  <c r="BH50" i="30"/>
  <c r="BG50" i="30"/>
  <c r="BF50" i="30"/>
  <c r="AA50" i="30"/>
  <c r="Y50" i="30"/>
  <c r="W50" i="30"/>
  <c r="N50" i="30"/>
  <c r="BE50" i="30" s="1"/>
  <c r="BK43" i="30"/>
  <c r="BI43" i="30"/>
  <c r="BH43" i="30"/>
  <c r="BG43" i="30"/>
  <c r="BF43" i="30"/>
  <c r="AA43" i="30"/>
  <c r="Y43" i="30"/>
  <c r="W43" i="30"/>
  <c r="N43" i="30"/>
  <c r="BE43" i="30" s="1"/>
  <c r="BK85" i="29"/>
  <c r="BI85" i="29"/>
  <c r="BH85" i="29"/>
  <c r="BG85" i="29"/>
  <c r="BF85" i="29"/>
  <c r="AA85" i="29"/>
  <c r="Y85" i="29"/>
  <c r="W85" i="29"/>
  <c r="N85" i="29"/>
  <c r="BE85" i="29" s="1"/>
  <c r="BK83" i="29"/>
  <c r="BI83" i="29"/>
  <c r="BH83" i="29"/>
  <c r="BG83" i="29"/>
  <c r="BF83" i="29"/>
  <c r="AA83" i="29"/>
  <c r="Y83" i="29"/>
  <c r="W83" i="29"/>
  <c r="N83" i="29"/>
  <c r="BE83" i="29" s="1"/>
  <c r="BK79" i="29"/>
  <c r="BK78" i="29" s="1"/>
  <c r="BI79" i="29"/>
  <c r="BH79" i="29"/>
  <c r="BG79" i="29"/>
  <c r="BF79" i="29"/>
  <c r="AA79" i="29"/>
  <c r="AA78" i="29" s="1"/>
  <c r="Y79" i="29"/>
  <c r="Y78" i="29" s="1"/>
  <c r="W79" i="29"/>
  <c r="W78" i="29" s="1"/>
  <c r="N79" i="29"/>
  <c r="BE79" i="29" s="1"/>
  <c r="BK76" i="29"/>
  <c r="BK75" i="29" s="1"/>
  <c r="N75" i="29" s="1"/>
  <c r="N22" i="29" s="1"/>
  <c r="BI76" i="29"/>
  <c r="BH76" i="29"/>
  <c r="BG76" i="29"/>
  <c r="BF76" i="29"/>
  <c r="AA76" i="29"/>
  <c r="Y76" i="29"/>
  <c r="Y75" i="29" s="1"/>
  <c r="W76" i="29"/>
  <c r="W75" i="29" s="1"/>
  <c r="N76" i="29"/>
  <c r="BE76" i="29" s="1"/>
  <c r="AA75" i="29"/>
  <c r="BK73" i="29"/>
  <c r="BI73" i="29"/>
  <c r="BH73" i="29"/>
  <c r="BG73" i="29"/>
  <c r="BF73" i="29"/>
  <c r="BE73" i="29"/>
  <c r="AA73" i="29"/>
  <c r="Y73" i="29"/>
  <c r="W73" i="29"/>
  <c r="N73" i="29"/>
  <c r="BK71" i="29"/>
  <c r="BI71" i="29"/>
  <c r="BH71" i="29"/>
  <c r="BG71" i="29"/>
  <c r="BF71" i="29"/>
  <c r="AA71" i="29"/>
  <c r="Y71" i="29"/>
  <c r="W71" i="29"/>
  <c r="N71" i="29"/>
  <c r="BE71" i="29" s="1"/>
  <c r="BK70" i="29"/>
  <c r="BI70" i="29"/>
  <c r="BH70" i="29"/>
  <c r="BG70" i="29"/>
  <c r="BF70" i="29"/>
  <c r="AA70" i="29"/>
  <c r="Y70" i="29"/>
  <c r="W70" i="29"/>
  <c r="N70" i="29"/>
  <c r="BE70" i="29" s="1"/>
  <c r="BK69" i="29"/>
  <c r="BI69" i="29"/>
  <c r="BH69" i="29"/>
  <c r="BG69" i="29"/>
  <c r="BF69" i="29"/>
  <c r="AA69" i="29"/>
  <c r="Y69" i="29"/>
  <c r="W69" i="29"/>
  <c r="N69" i="29"/>
  <c r="BE69" i="29" s="1"/>
  <c r="BK67" i="29"/>
  <c r="BI67" i="29"/>
  <c r="BH67" i="29"/>
  <c r="BG67" i="29"/>
  <c r="BF67" i="29"/>
  <c r="AA67" i="29"/>
  <c r="Y67" i="29"/>
  <c r="W67" i="29"/>
  <c r="N67" i="29"/>
  <c r="BE67" i="29" s="1"/>
  <c r="BK64" i="29"/>
  <c r="BK63" i="29" s="1"/>
  <c r="N63" i="29" s="1"/>
  <c r="N20" i="29" s="1"/>
  <c r="BI64" i="29"/>
  <c r="BH64" i="29"/>
  <c r="BG64" i="29"/>
  <c r="BF64" i="29"/>
  <c r="AA64" i="29"/>
  <c r="AA63" i="29" s="1"/>
  <c r="Y64" i="29"/>
  <c r="Y63" i="29" s="1"/>
  <c r="W64" i="29"/>
  <c r="W63" i="29" s="1"/>
  <c r="N64" i="29"/>
  <c r="BE64" i="29" s="1"/>
  <c r="BK61" i="29"/>
  <c r="BK60" i="29" s="1"/>
  <c r="N60" i="29" s="1"/>
  <c r="N19" i="29" s="1"/>
  <c r="BI61" i="29"/>
  <c r="BH61" i="29"/>
  <c r="BG61" i="29"/>
  <c r="BF61" i="29"/>
  <c r="AA61" i="29"/>
  <c r="AA60" i="29" s="1"/>
  <c r="Y61" i="29"/>
  <c r="Y60" i="29" s="1"/>
  <c r="W61" i="29"/>
  <c r="W60" i="29" s="1"/>
  <c r="N61" i="29"/>
  <c r="BE61" i="29" s="1"/>
  <c r="BK58" i="29"/>
  <c r="BI58" i="29"/>
  <c r="BH58" i="29"/>
  <c r="BG58" i="29"/>
  <c r="BF58" i="29"/>
  <c r="AA58" i="29"/>
  <c r="Y58" i="29"/>
  <c r="W58" i="29"/>
  <c r="N58" i="29"/>
  <c r="BE58" i="29" s="1"/>
  <c r="BK56" i="29"/>
  <c r="BI56" i="29"/>
  <c r="BH56" i="29"/>
  <c r="BG56" i="29"/>
  <c r="BF56" i="29"/>
  <c r="AA56" i="29"/>
  <c r="Y56" i="29"/>
  <c r="W56" i="29"/>
  <c r="N56" i="29"/>
  <c r="BE56" i="29" s="1"/>
  <c r="BK54" i="29"/>
  <c r="BI54" i="29"/>
  <c r="BH54" i="29"/>
  <c r="BG54" i="29"/>
  <c r="BF54" i="29"/>
  <c r="AA54" i="29"/>
  <c r="Y54" i="29"/>
  <c r="W54" i="29"/>
  <c r="N54" i="29"/>
  <c r="BE54" i="29" s="1"/>
  <c r="BK52" i="29"/>
  <c r="BI52" i="29"/>
  <c r="BH52" i="29"/>
  <c r="BG52" i="29"/>
  <c r="BF52" i="29"/>
  <c r="AA52" i="29"/>
  <c r="Y52" i="29"/>
  <c r="W52" i="29"/>
  <c r="N52" i="29"/>
  <c r="BE52" i="29" s="1"/>
  <c r="BK48" i="29"/>
  <c r="BI48" i="29"/>
  <c r="BH48" i="29"/>
  <c r="BG48" i="29"/>
  <c r="BF48" i="29"/>
  <c r="AA48" i="29"/>
  <c r="Y48" i="29"/>
  <c r="W48" i="29"/>
  <c r="N48" i="29"/>
  <c r="BE48" i="29" s="1"/>
  <c r="BK46" i="29"/>
  <c r="BI46" i="29"/>
  <c r="BH46" i="29"/>
  <c r="BG46" i="29"/>
  <c r="BF46" i="29"/>
  <c r="AA46" i="29"/>
  <c r="Y46" i="29"/>
  <c r="W46" i="29"/>
  <c r="N46" i="29"/>
  <c r="BE46" i="29" s="1"/>
  <c r="Y45" i="29"/>
  <c r="BK104" i="28"/>
  <c r="BI104" i="28"/>
  <c r="BH104" i="28"/>
  <c r="BG104" i="28"/>
  <c r="BF104" i="28"/>
  <c r="AA104" i="28"/>
  <c r="Y104" i="28"/>
  <c r="W104" i="28"/>
  <c r="N104" i="28"/>
  <c r="BE104" i="28" s="1"/>
  <c r="BK102" i="28"/>
  <c r="BI102" i="28"/>
  <c r="BH102" i="28"/>
  <c r="BG102" i="28"/>
  <c r="BF102" i="28"/>
  <c r="AA102" i="28"/>
  <c r="Y102" i="28"/>
  <c r="W102" i="28"/>
  <c r="N102" i="28"/>
  <c r="BE102" i="28" s="1"/>
  <c r="BK100" i="28"/>
  <c r="BI100" i="28"/>
  <c r="BH100" i="28"/>
  <c r="BG100" i="28"/>
  <c r="BF100" i="28"/>
  <c r="BE100" i="28"/>
  <c r="AA100" i="28"/>
  <c r="Y100" i="28"/>
  <c r="W100" i="28"/>
  <c r="N100" i="28"/>
  <c r="BK98" i="28"/>
  <c r="BI98" i="28"/>
  <c r="BH98" i="28"/>
  <c r="BG98" i="28"/>
  <c r="BF98" i="28"/>
  <c r="AA98" i="28"/>
  <c r="Y98" i="28"/>
  <c r="W98" i="28"/>
  <c r="N98" i="28"/>
  <c r="BE98" i="28" s="1"/>
  <c r="BK96" i="28"/>
  <c r="BI96" i="28"/>
  <c r="BH96" i="28"/>
  <c r="BG96" i="28"/>
  <c r="BF96" i="28"/>
  <c r="AA96" i="28"/>
  <c r="Y96" i="28"/>
  <c r="W96" i="28"/>
  <c r="N96" i="28"/>
  <c r="BE96" i="28" s="1"/>
  <c r="BK94" i="28"/>
  <c r="BI94" i="28"/>
  <c r="BH94" i="28"/>
  <c r="BG94" i="28"/>
  <c r="BF94" i="28"/>
  <c r="AA94" i="28"/>
  <c r="Y94" i="28"/>
  <c r="W94" i="28"/>
  <c r="N94" i="28"/>
  <c r="BE94" i="28" s="1"/>
  <c r="BK92" i="28"/>
  <c r="BI92" i="28"/>
  <c r="BH92" i="28"/>
  <c r="BG92" i="28"/>
  <c r="BF92" i="28"/>
  <c r="AA92" i="28"/>
  <c r="Y92" i="28"/>
  <c r="W92" i="28"/>
  <c r="N92" i="28"/>
  <c r="BE92" i="28" s="1"/>
  <c r="BK90" i="28"/>
  <c r="BI90" i="28"/>
  <c r="BH90" i="28"/>
  <c r="BG90" i="28"/>
  <c r="BF90" i="28"/>
  <c r="AA90" i="28"/>
  <c r="Y90" i="28"/>
  <c r="W90" i="28"/>
  <c r="N90" i="28"/>
  <c r="BE90" i="28" s="1"/>
  <c r="BK86" i="28"/>
  <c r="BI86" i="28"/>
  <c r="BH86" i="28"/>
  <c r="BG86" i="28"/>
  <c r="BF86" i="28"/>
  <c r="AA86" i="28"/>
  <c r="Y86" i="28"/>
  <c r="W86" i="28"/>
  <c r="N86" i="28"/>
  <c r="BE86" i="28" s="1"/>
  <c r="BK84" i="28"/>
  <c r="BI84" i="28"/>
  <c r="BH84" i="28"/>
  <c r="BG84" i="28"/>
  <c r="BF84" i="28"/>
  <c r="AA84" i="28"/>
  <c r="Y84" i="28"/>
  <c r="W84" i="28"/>
  <c r="N84" i="28"/>
  <c r="BE84" i="28" s="1"/>
  <c r="BK82" i="28"/>
  <c r="BI82" i="28"/>
  <c r="BH82" i="28"/>
  <c r="BG82" i="28"/>
  <c r="BF82" i="28"/>
  <c r="AA82" i="28"/>
  <c r="Y82" i="28"/>
  <c r="W82" i="28"/>
  <c r="N82" i="28"/>
  <c r="BE82" i="28" s="1"/>
  <c r="BK79" i="28"/>
  <c r="BK78" i="28" s="1"/>
  <c r="N78" i="28" s="1"/>
  <c r="N18" i="28" s="1"/>
  <c r="BI79" i="28"/>
  <c r="BH79" i="28"/>
  <c r="BG79" i="28"/>
  <c r="BF79" i="28"/>
  <c r="AA79" i="28"/>
  <c r="AA78" i="28" s="1"/>
  <c r="Y79" i="28"/>
  <c r="W79" i="28"/>
  <c r="W78" i="28" s="1"/>
  <c r="N79" i="28"/>
  <c r="BE79" i="28" s="1"/>
  <c r="Y78" i="28"/>
  <c r="BK76" i="28"/>
  <c r="BI76" i="28"/>
  <c r="BH76" i="28"/>
  <c r="BG76" i="28"/>
  <c r="BF76" i="28"/>
  <c r="AA76" i="28"/>
  <c r="Y76" i="28"/>
  <c r="W76" i="28"/>
  <c r="N76" i="28"/>
  <c r="BE76" i="28" s="1"/>
  <c r="BK74" i="28"/>
  <c r="BI74" i="28"/>
  <c r="BH74" i="28"/>
  <c r="BG74" i="28"/>
  <c r="BF74" i="28"/>
  <c r="AA74" i="28"/>
  <c r="Y74" i="28"/>
  <c r="W74" i="28"/>
  <c r="N74" i="28"/>
  <c r="BE74" i="28" s="1"/>
  <c r="BK70" i="28"/>
  <c r="BI70" i="28"/>
  <c r="BH70" i="28"/>
  <c r="BG70" i="28"/>
  <c r="BF70" i="28"/>
  <c r="AA70" i="28"/>
  <c r="Y70" i="28"/>
  <c r="W70" i="28"/>
  <c r="N70" i="28"/>
  <c r="BE70" i="28" s="1"/>
  <c r="BK64" i="28"/>
  <c r="BI64" i="28"/>
  <c r="BH64" i="28"/>
  <c r="BG64" i="28"/>
  <c r="BF64" i="28"/>
  <c r="AA64" i="28"/>
  <c r="Y64" i="28"/>
  <c r="W64" i="28"/>
  <c r="N64" i="28"/>
  <c r="BE64" i="28" s="1"/>
  <c r="BK62" i="28"/>
  <c r="BI62" i="28"/>
  <c r="BH62" i="28"/>
  <c r="BG62" i="28"/>
  <c r="BF62" i="28"/>
  <c r="AA62" i="28"/>
  <c r="Y62" i="28"/>
  <c r="W62" i="28"/>
  <c r="N62" i="28"/>
  <c r="BE62" i="28" s="1"/>
  <c r="BK60" i="28"/>
  <c r="BI60" i="28"/>
  <c r="BH60" i="28"/>
  <c r="BG60" i="28"/>
  <c r="BF60" i="28"/>
  <c r="AA60" i="28"/>
  <c r="Y60" i="28"/>
  <c r="W60" i="28"/>
  <c r="N60" i="28"/>
  <c r="BE60" i="28" s="1"/>
  <c r="BK55" i="28"/>
  <c r="BI55" i="28"/>
  <c r="BH55" i="28"/>
  <c r="BG55" i="28"/>
  <c r="BF55" i="28"/>
  <c r="AA55" i="28"/>
  <c r="Y55" i="28"/>
  <c r="W55" i="28"/>
  <c r="N55" i="28"/>
  <c r="BE55" i="28" s="1"/>
  <c r="BK53" i="28"/>
  <c r="BI53" i="28"/>
  <c r="BH53" i="28"/>
  <c r="BG53" i="28"/>
  <c r="BF53" i="28"/>
  <c r="AA53" i="28"/>
  <c r="Y53" i="28"/>
  <c r="W53" i="28"/>
  <c r="N53" i="28"/>
  <c r="BE53" i="28" s="1"/>
  <c r="BK51" i="28"/>
  <c r="BI51" i="28"/>
  <c r="BH51" i="28"/>
  <c r="BG51" i="28"/>
  <c r="BF51" i="28"/>
  <c r="AA51" i="28"/>
  <c r="Y51" i="28"/>
  <c r="W51" i="28"/>
  <c r="N51" i="28"/>
  <c r="BE51" i="28" s="1"/>
  <c r="BK47" i="28"/>
  <c r="BI47" i="28"/>
  <c r="BH47" i="28"/>
  <c r="BG47" i="28"/>
  <c r="BF47" i="28"/>
  <c r="AA47" i="28"/>
  <c r="Y47" i="28"/>
  <c r="W47" i="28"/>
  <c r="N47" i="28"/>
  <c r="BE47" i="28" s="1"/>
  <c r="BK45" i="28"/>
  <c r="BI45" i="28"/>
  <c r="BH45" i="28"/>
  <c r="BG45" i="28"/>
  <c r="BF45" i="28"/>
  <c r="AA45" i="28"/>
  <c r="Y45" i="28"/>
  <c r="W45" i="28"/>
  <c r="N45" i="28"/>
  <c r="BE45" i="28" s="1"/>
  <c r="BK41" i="28"/>
  <c r="BI41" i="28"/>
  <c r="BH41" i="28"/>
  <c r="BG41" i="28"/>
  <c r="BF41" i="28"/>
  <c r="AA41" i="28"/>
  <c r="Y41" i="28"/>
  <c r="W41" i="28"/>
  <c r="N41" i="28"/>
  <c r="BE41" i="28" s="1"/>
  <c r="BK100" i="27"/>
  <c r="BI100" i="27"/>
  <c r="BH100" i="27"/>
  <c r="BG100" i="27"/>
  <c r="BF100" i="27"/>
  <c r="AA100" i="27"/>
  <c r="Y100" i="27"/>
  <c r="W100" i="27"/>
  <c r="N100" i="27"/>
  <c r="BE100" i="27" s="1"/>
  <c r="BK98" i="27"/>
  <c r="BI98" i="27"/>
  <c r="BH98" i="27"/>
  <c r="BG98" i="27"/>
  <c r="BF98" i="27"/>
  <c r="AA98" i="27"/>
  <c r="AA97" i="27" s="1"/>
  <c r="Y98" i="27"/>
  <c r="Y97" i="27" s="1"/>
  <c r="W98" i="27"/>
  <c r="N98" i="27"/>
  <c r="BE98" i="27" s="1"/>
  <c r="BK95" i="27"/>
  <c r="BI95" i="27"/>
  <c r="BH95" i="27"/>
  <c r="BG95" i="27"/>
  <c r="BF95" i="27"/>
  <c r="AA95" i="27"/>
  <c r="Y95" i="27"/>
  <c r="W95" i="27"/>
  <c r="N95" i="27"/>
  <c r="BE95" i="27" s="1"/>
  <c r="BK94" i="27"/>
  <c r="BI94" i="27"/>
  <c r="BH94" i="27"/>
  <c r="BG94" i="27"/>
  <c r="BF94" i="27"/>
  <c r="AA94" i="27"/>
  <c r="Y94" i="27"/>
  <c r="W94" i="27"/>
  <c r="N94" i="27"/>
  <c r="BE94" i="27" s="1"/>
  <c r="BK92" i="27"/>
  <c r="BI92" i="27"/>
  <c r="BH92" i="27"/>
  <c r="BG92" i="27"/>
  <c r="BF92" i="27"/>
  <c r="BE92" i="27"/>
  <c r="AA92" i="27"/>
  <c r="Y92" i="27"/>
  <c r="W92" i="27"/>
  <c r="N92" i="27"/>
  <c r="BK90" i="27"/>
  <c r="BI90" i="27"/>
  <c r="BH90" i="27"/>
  <c r="BG90" i="27"/>
  <c r="BF90" i="27"/>
  <c r="AA90" i="27"/>
  <c r="Y90" i="27"/>
  <c r="W90" i="27"/>
  <c r="N90" i="27"/>
  <c r="BE90" i="27" s="1"/>
  <c r="BK88" i="27"/>
  <c r="BI88" i="27"/>
  <c r="BH88" i="27"/>
  <c r="BG88" i="27"/>
  <c r="BF88" i="27"/>
  <c r="AA88" i="27"/>
  <c r="Y88" i="27"/>
  <c r="W88" i="27"/>
  <c r="N88" i="27"/>
  <c r="BE88" i="27" s="1"/>
  <c r="BK85" i="27"/>
  <c r="BI85" i="27"/>
  <c r="BH85" i="27"/>
  <c r="BG85" i="27"/>
  <c r="BF85" i="27"/>
  <c r="AA85" i="27"/>
  <c r="Y85" i="27"/>
  <c r="W85" i="27"/>
  <c r="N85" i="27"/>
  <c r="BE85" i="27" s="1"/>
  <c r="BK83" i="27"/>
  <c r="BI83" i="27"/>
  <c r="BH83" i="27"/>
  <c r="BG83" i="27"/>
  <c r="BF83" i="27"/>
  <c r="AA83" i="27"/>
  <c r="Y83" i="27"/>
  <c r="W83" i="27"/>
  <c r="N83" i="27"/>
  <c r="BE83" i="27" s="1"/>
  <c r="BK80" i="27"/>
  <c r="BK79" i="27" s="1"/>
  <c r="N79" i="27" s="1"/>
  <c r="N26" i="27" s="1"/>
  <c r="BI80" i="27"/>
  <c r="BH80" i="27"/>
  <c r="BG80" i="27"/>
  <c r="BF80" i="27"/>
  <c r="AA80" i="27"/>
  <c r="AA79" i="27" s="1"/>
  <c r="Y80" i="27"/>
  <c r="Y79" i="27" s="1"/>
  <c r="W80" i="27"/>
  <c r="W79" i="27" s="1"/>
  <c r="N80" i="27"/>
  <c r="BE80" i="27" s="1"/>
  <c r="BK77" i="27"/>
  <c r="BK76" i="27" s="1"/>
  <c r="N76" i="27" s="1"/>
  <c r="N25" i="27" s="1"/>
  <c r="BI77" i="27"/>
  <c r="BH77" i="27"/>
  <c r="BG77" i="27"/>
  <c r="BF77" i="27"/>
  <c r="AA77" i="27"/>
  <c r="AA76" i="27" s="1"/>
  <c r="Y77" i="27"/>
  <c r="Y76" i="27" s="1"/>
  <c r="W77" i="27"/>
  <c r="W76" i="27" s="1"/>
  <c r="N77" i="27"/>
  <c r="BE77" i="27" s="1"/>
  <c r="BK73" i="27"/>
  <c r="BK72" i="27" s="1"/>
  <c r="BI73" i="27"/>
  <c r="BH73" i="27"/>
  <c r="BG73" i="27"/>
  <c r="BF73" i="27"/>
  <c r="AA73" i="27"/>
  <c r="AA72" i="27" s="1"/>
  <c r="Y73" i="27"/>
  <c r="Y72" i="27" s="1"/>
  <c r="W73" i="27"/>
  <c r="W72" i="27" s="1"/>
  <c r="N73" i="27"/>
  <c r="BE73" i="27" s="1"/>
  <c r="BK70" i="27"/>
  <c r="BK69" i="27" s="1"/>
  <c r="N69" i="27" s="1"/>
  <c r="N22" i="27" s="1"/>
  <c r="BI70" i="27"/>
  <c r="BH70" i="27"/>
  <c r="BG70" i="27"/>
  <c r="BF70" i="27"/>
  <c r="AA70" i="27"/>
  <c r="AA69" i="27" s="1"/>
  <c r="Y70" i="27"/>
  <c r="W70" i="27"/>
  <c r="N70" i="27"/>
  <c r="BE70" i="27" s="1"/>
  <c r="Y69" i="27"/>
  <c r="W69" i="27"/>
  <c r="BK67" i="27"/>
  <c r="BI67" i="27"/>
  <c r="BH67" i="27"/>
  <c r="BG67" i="27"/>
  <c r="BF67" i="27"/>
  <c r="AA67" i="27"/>
  <c r="Y67" i="27"/>
  <c r="W67" i="27"/>
  <c r="W62" i="27" s="1"/>
  <c r="N67" i="27"/>
  <c r="BE67" i="27" s="1"/>
  <c r="BK65" i="27"/>
  <c r="BI65" i="27"/>
  <c r="BH65" i="27"/>
  <c r="BG65" i="27"/>
  <c r="BF65" i="27"/>
  <c r="AA65" i="27"/>
  <c r="Y65" i="27"/>
  <c r="W65" i="27"/>
  <c r="N65" i="27"/>
  <c r="BE65" i="27" s="1"/>
  <c r="BK64" i="27"/>
  <c r="BI64" i="27"/>
  <c r="BH64" i="27"/>
  <c r="BG64" i="27"/>
  <c r="BF64" i="27"/>
  <c r="AA64" i="27"/>
  <c r="Y64" i="27"/>
  <c r="W64" i="27"/>
  <c r="N64" i="27"/>
  <c r="BE64" i="27" s="1"/>
  <c r="BK63" i="27"/>
  <c r="BI63" i="27"/>
  <c r="BH63" i="27"/>
  <c r="BG63" i="27"/>
  <c r="BF63" i="27"/>
  <c r="AA63" i="27"/>
  <c r="Y63" i="27"/>
  <c r="W63" i="27"/>
  <c r="N63" i="27"/>
  <c r="BE63" i="27" s="1"/>
  <c r="BK60" i="27"/>
  <c r="BK59" i="27" s="1"/>
  <c r="N59" i="27" s="1"/>
  <c r="N20" i="27" s="1"/>
  <c r="BI60" i="27"/>
  <c r="BH60" i="27"/>
  <c r="BG60" i="27"/>
  <c r="BF60" i="27"/>
  <c r="AA60" i="27"/>
  <c r="AA59" i="27" s="1"/>
  <c r="Y60" i="27"/>
  <c r="Y59" i="27" s="1"/>
  <c r="W60" i="27"/>
  <c r="W59" i="27" s="1"/>
  <c r="N60" i="27"/>
  <c r="BE60" i="27" s="1"/>
  <c r="BK57" i="27"/>
  <c r="BK56" i="27" s="1"/>
  <c r="N56" i="27" s="1"/>
  <c r="N19" i="27" s="1"/>
  <c r="BI57" i="27"/>
  <c r="BH57" i="27"/>
  <c r="BG57" i="27"/>
  <c r="BF57" i="27"/>
  <c r="AA57" i="27"/>
  <c r="Y57" i="27"/>
  <c r="Y56" i="27" s="1"/>
  <c r="W57" i="27"/>
  <c r="W56" i="27" s="1"/>
  <c r="N57" i="27"/>
  <c r="BE57" i="27" s="1"/>
  <c r="AA56" i="27"/>
  <c r="BK54" i="27"/>
  <c r="BK53" i="27" s="1"/>
  <c r="N53" i="27" s="1"/>
  <c r="N18" i="27" s="1"/>
  <c r="BI54" i="27"/>
  <c r="BH54" i="27"/>
  <c r="BG54" i="27"/>
  <c r="BF54" i="27"/>
  <c r="AA54" i="27"/>
  <c r="AA53" i="27" s="1"/>
  <c r="Y54" i="27"/>
  <c r="Y53" i="27" s="1"/>
  <c r="W54" i="27"/>
  <c r="W53" i="27" s="1"/>
  <c r="N54" i="27"/>
  <c r="BE54" i="27" s="1"/>
  <c r="BK51" i="27"/>
  <c r="BI51" i="27"/>
  <c r="BH51" i="27"/>
  <c r="BG51" i="27"/>
  <c r="BF51" i="27"/>
  <c r="AA51" i="27"/>
  <c r="Y51" i="27"/>
  <c r="W51" i="27"/>
  <c r="N51" i="27"/>
  <c r="BE51" i="27" s="1"/>
  <c r="BK49" i="27"/>
  <c r="BK48" i="27" s="1"/>
  <c r="BI49" i="27"/>
  <c r="BH49" i="27"/>
  <c r="BG49" i="27"/>
  <c r="BF49" i="27"/>
  <c r="AA49" i="27"/>
  <c r="Y49" i="27"/>
  <c r="W49" i="27"/>
  <c r="N49" i="27"/>
  <c r="BE49" i="27" s="1"/>
  <c r="BK78" i="26"/>
  <c r="BK77" i="26" s="1"/>
  <c r="N77" i="26" s="1"/>
  <c r="N24" i="26" s="1"/>
  <c r="BI78" i="26"/>
  <c r="BH78" i="26"/>
  <c r="BG78" i="26"/>
  <c r="BF78" i="26"/>
  <c r="AA78" i="26"/>
  <c r="AA77" i="26" s="1"/>
  <c r="Y78" i="26"/>
  <c r="Y77" i="26" s="1"/>
  <c r="W78" i="26"/>
  <c r="W77" i="26" s="1"/>
  <c r="N78" i="26"/>
  <c r="BE78" i="26" s="1"/>
  <c r="BK74" i="26"/>
  <c r="BK73" i="26" s="1"/>
  <c r="BI74" i="26"/>
  <c r="BH74" i="26"/>
  <c r="BG74" i="26"/>
  <c r="BF74" i="26"/>
  <c r="AA74" i="26"/>
  <c r="AA73" i="26" s="1"/>
  <c r="Y74" i="26"/>
  <c r="Y73" i="26" s="1"/>
  <c r="Y72" i="26" s="1"/>
  <c r="W74" i="26"/>
  <c r="N74" i="26"/>
  <c r="BE74" i="26" s="1"/>
  <c r="W73" i="26"/>
  <c r="BK71" i="26"/>
  <c r="BK70" i="26" s="1"/>
  <c r="N70" i="26" s="1"/>
  <c r="N21" i="26" s="1"/>
  <c r="BI71" i="26"/>
  <c r="BH71" i="26"/>
  <c r="BG71" i="26"/>
  <c r="BF71" i="26"/>
  <c r="AA71" i="26"/>
  <c r="AA70" i="26" s="1"/>
  <c r="Y71" i="26"/>
  <c r="Y70" i="26" s="1"/>
  <c r="W71" i="26"/>
  <c r="W70" i="26" s="1"/>
  <c r="N71" i="26"/>
  <c r="BE71" i="26" s="1"/>
  <c r="BK68" i="26"/>
  <c r="BK67" i="26" s="1"/>
  <c r="N67" i="26" s="1"/>
  <c r="N20" i="26" s="1"/>
  <c r="BI68" i="26"/>
  <c r="BH68" i="26"/>
  <c r="BG68" i="26"/>
  <c r="BF68" i="26"/>
  <c r="AA68" i="26"/>
  <c r="AA67" i="26" s="1"/>
  <c r="Y68" i="26"/>
  <c r="Y67" i="26" s="1"/>
  <c r="W68" i="26"/>
  <c r="W67" i="26" s="1"/>
  <c r="N68" i="26"/>
  <c r="BE68" i="26" s="1"/>
  <c r="BK65" i="26"/>
  <c r="BI65" i="26"/>
  <c r="BH65" i="26"/>
  <c r="BG65" i="26"/>
  <c r="BF65" i="26"/>
  <c r="AA65" i="26"/>
  <c r="Y65" i="26"/>
  <c r="W65" i="26"/>
  <c r="N65" i="26"/>
  <c r="BE65" i="26" s="1"/>
  <c r="BK63" i="26"/>
  <c r="BI63" i="26"/>
  <c r="BH63" i="26"/>
  <c r="BG63" i="26"/>
  <c r="BF63" i="26"/>
  <c r="AA63" i="26"/>
  <c r="Y63" i="26"/>
  <c r="W63" i="26"/>
  <c r="N63" i="26"/>
  <c r="BE63" i="26" s="1"/>
  <c r="BK62" i="26"/>
  <c r="BI62" i="26"/>
  <c r="BH62" i="26"/>
  <c r="BG62" i="26"/>
  <c r="BF62" i="26"/>
  <c r="AA62" i="26"/>
  <c r="Y62" i="26"/>
  <c r="W62" i="26"/>
  <c r="N62" i="26"/>
  <c r="BE62" i="26" s="1"/>
  <c r="BK61" i="26"/>
  <c r="BI61" i="26"/>
  <c r="BH61" i="26"/>
  <c r="BG61" i="26"/>
  <c r="BF61" i="26"/>
  <c r="AA61" i="26"/>
  <c r="Y61" i="26"/>
  <c r="W61" i="26"/>
  <c r="N61" i="26"/>
  <c r="BE61" i="26" s="1"/>
  <c r="BK59" i="26"/>
  <c r="BI59" i="26"/>
  <c r="BH59" i="26"/>
  <c r="BG59" i="26"/>
  <c r="BF59" i="26"/>
  <c r="AA59" i="26"/>
  <c r="Y59" i="26"/>
  <c r="Y58" i="26" s="1"/>
  <c r="W59" i="26"/>
  <c r="N59" i="26"/>
  <c r="BE59" i="26" s="1"/>
  <c r="BK56" i="26"/>
  <c r="BI56" i="26"/>
  <c r="BH56" i="26"/>
  <c r="BG56" i="26"/>
  <c r="BF56" i="26"/>
  <c r="AA56" i="26"/>
  <c r="Y56" i="26"/>
  <c r="W56" i="26"/>
  <c r="N56" i="26"/>
  <c r="BE56" i="26" s="1"/>
  <c r="BK54" i="26"/>
  <c r="BI54" i="26"/>
  <c r="BH54" i="26"/>
  <c r="BG54" i="26"/>
  <c r="BF54" i="26"/>
  <c r="AA54" i="26"/>
  <c r="Y54" i="26"/>
  <c r="W54" i="26"/>
  <c r="N54" i="26"/>
  <c r="BE54" i="26" s="1"/>
  <c r="BK52" i="26"/>
  <c r="BI52" i="26"/>
  <c r="BH52" i="26"/>
  <c r="BG52" i="26"/>
  <c r="BF52" i="26"/>
  <c r="AA52" i="26"/>
  <c r="Y52" i="26"/>
  <c r="W52" i="26"/>
  <c r="N52" i="26"/>
  <c r="BE52" i="26" s="1"/>
  <c r="BK50" i="26"/>
  <c r="BI50" i="26"/>
  <c r="BH50" i="26"/>
  <c r="BG50" i="26"/>
  <c r="BF50" i="26"/>
  <c r="AA50" i="26"/>
  <c r="Y50" i="26"/>
  <c r="W50" i="26"/>
  <c r="N50" i="26"/>
  <c r="BE50" i="26" s="1"/>
  <c r="BK45" i="26"/>
  <c r="BK44" i="26" s="1"/>
  <c r="BI45" i="26"/>
  <c r="BH45" i="26"/>
  <c r="BG45" i="26"/>
  <c r="BF45" i="26"/>
  <c r="AA45" i="26"/>
  <c r="AA44" i="26" s="1"/>
  <c r="Y45" i="26"/>
  <c r="W45" i="26"/>
  <c r="W44" i="26" s="1"/>
  <c r="N45" i="26"/>
  <c r="BE45" i="26" s="1"/>
  <c r="Y44" i="26"/>
  <c r="BK83" i="25"/>
  <c r="BK82" i="25" s="1"/>
  <c r="N82" i="25" s="1"/>
  <c r="N18" i="25" s="1"/>
  <c r="BI83" i="25"/>
  <c r="BH83" i="25"/>
  <c r="BG83" i="25"/>
  <c r="BF83" i="25"/>
  <c r="AA83" i="25"/>
  <c r="AA82" i="25" s="1"/>
  <c r="Y83" i="25"/>
  <c r="Y82" i="25" s="1"/>
  <c r="W83" i="25"/>
  <c r="W82" i="25" s="1"/>
  <c r="N83" i="25"/>
  <c r="BE83" i="25" s="1"/>
  <c r="BK80" i="25"/>
  <c r="BI80" i="25"/>
  <c r="BH80" i="25"/>
  <c r="BG80" i="25"/>
  <c r="BF80" i="25"/>
  <c r="AA80" i="25"/>
  <c r="Y80" i="25"/>
  <c r="W80" i="25"/>
  <c r="N80" i="25"/>
  <c r="BE80" i="25" s="1"/>
  <c r="BK78" i="25"/>
  <c r="BI78" i="25"/>
  <c r="BH78" i="25"/>
  <c r="BG78" i="25"/>
  <c r="BF78" i="25"/>
  <c r="AA78" i="25"/>
  <c r="Y78" i="25"/>
  <c r="W78" i="25"/>
  <c r="N78" i="25"/>
  <c r="BE78" i="25" s="1"/>
  <c r="BK76" i="25"/>
  <c r="BI76" i="25"/>
  <c r="BH76" i="25"/>
  <c r="BG76" i="25"/>
  <c r="BF76" i="25"/>
  <c r="AA76" i="25"/>
  <c r="Y76" i="25"/>
  <c r="W76" i="25"/>
  <c r="N76" i="25"/>
  <c r="BE76" i="25" s="1"/>
  <c r="BK74" i="25"/>
  <c r="BI74" i="25"/>
  <c r="BH74" i="25"/>
  <c r="BG74" i="25"/>
  <c r="BF74" i="25"/>
  <c r="AA74" i="25"/>
  <c r="Y74" i="25"/>
  <c r="W74" i="25"/>
  <c r="N74" i="25"/>
  <c r="BE74" i="25" s="1"/>
  <c r="BK70" i="25"/>
  <c r="BI70" i="25"/>
  <c r="BH70" i="25"/>
  <c r="BG70" i="25"/>
  <c r="BF70" i="25"/>
  <c r="AA70" i="25"/>
  <c r="Y70" i="25"/>
  <c r="W70" i="25"/>
  <c r="N70" i="25"/>
  <c r="BE70" i="25" s="1"/>
  <c r="BK64" i="25"/>
  <c r="BI64" i="25"/>
  <c r="BH64" i="25"/>
  <c r="BG64" i="25"/>
  <c r="BF64" i="25"/>
  <c r="AA64" i="25"/>
  <c r="Y64" i="25"/>
  <c r="W64" i="25"/>
  <c r="N64" i="25"/>
  <c r="BE64" i="25" s="1"/>
  <c r="BK62" i="25"/>
  <c r="BI62" i="25"/>
  <c r="BH62" i="25"/>
  <c r="BG62" i="25"/>
  <c r="BF62" i="25"/>
  <c r="AA62" i="25"/>
  <c r="Y62" i="25"/>
  <c r="W62" i="25"/>
  <c r="N62" i="25"/>
  <c r="BE62" i="25" s="1"/>
  <c r="BK60" i="25"/>
  <c r="BI60" i="25"/>
  <c r="BH60" i="25"/>
  <c r="BG60" i="25"/>
  <c r="BF60" i="25"/>
  <c r="AA60" i="25"/>
  <c r="Y60" i="25"/>
  <c r="W60" i="25"/>
  <c r="N60" i="25"/>
  <c r="BE60" i="25" s="1"/>
  <c r="BK55" i="25"/>
  <c r="BI55" i="25"/>
  <c r="BH55" i="25"/>
  <c r="BG55" i="25"/>
  <c r="BF55" i="25"/>
  <c r="AA55" i="25"/>
  <c r="Y55" i="25"/>
  <c r="W55" i="25"/>
  <c r="N55" i="25"/>
  <c r="BE55" i="25" s="1"/>
  <c r="BK53" i="25"/>
  <c r="BI53" i="25"/>
  <c r="BH53" i="25"/>
  <c r="BG53" i="25"/>
  <c r="BF53" i="25"/>
  <c r="AA53" i="25"/>
  <c r="Y53" i="25"/>
  <c r="W53" i="25"/>
  <c r="N53" i="25"/>
  <c r="BE53" i="25" s="1"/>
  <c r="BK51" i="25"/>
  <c r="BI51" i="25"/>
  <c r="BH51" i="25"/>
  <c r="BG51" i="25"/>
  <c r="BF51" i="25"/>
  <c r="AA51" i="25"/>
  <c r="Y51" i="25"/>
  <c r="W51" i="25"/>
  <c r="N51" i="25"/>
  <c r="BE51" i="25" s="1"/>
  <c r="BK47" i="25"/>
  <c r="BI47" i="25"/>
  <c r="BH47" i="25"/>
  <c r="BG47" i="25"/>
  <c r="BF47" i="25"/>
  <c r="AA47" i="25"/>
  <c r="Y47" i="25"/>
  <c r="W47" i="25"/>
  <c r="N47" i="25"/>
  <c r="BE47" i="25" s="1"/>
  <c r="BK45" i="25"/>
  <c r="BI45" i="25"/>
  <c r="BH45" i="25"/>
  <c r="BG45" i="25"/>
  <c r="BF45" i="25"/>
  <c r="AA45" i="25"/>
  <c r="Y45" i="25"/>
  <c r="W45" i="25"/>
  <c r="N45" i="25"/>
  <c r="BE45" i="25" s="1"/>
  <c r="BK41" i="25"/>
  <c r="BI41" i="25"/>
  <c r="BH41" i="25"/>
  <c r="BG41" i="25"/>
  <c r="BF41" i="25"/>
  <c r="AA41" i="25"/>
  <c r="Y41" i="25"/>
  <c r="W41" i="25"/>
  <c r="N41" i="25"/>
  <c r="BE41" i="25" s="1"/>
  <c r="BK39" i="25"/>
  <c r="BI39" i="25"/>
  <c r="BH39" i="25"/>
  <c r="BG39" i="25"/>
  <c r="BF39" i="25"/>
  <c r="AA39" i="25"/>
  <c r="Y39" i="25"/>
  <c r="W39" i="25"/>
  <c r="N39" i="25"/>
  <c r="BE39" i="25" s="1"/>
  <c r="BK101" i="23"/>
  <c r="BK100" i="23" s="1"/>
  <c r="N100" i="23" s="1"/>
  <c r="N21" i="23" s="1"/>
  <c r="BI101" i="23"/>
  <c r="BH101" i="23"/>
  <c r="BG101" i="23"/>
  <c r="BF101" i="23"/>
  <c r="AA101" i="23"/>
  <c r="Y101" i="23"/>
  <c r="Y100" i="23" s="1"/>
  <c r="W101" i="23"/>
  <c r="W100" i="23" s="1"/>
  <c r="N101" i="23"/>
  <c r="BE101" i="23" s="1"/>
  <c r="AA100" i="23"/>
  <c r="BK99" i="23"/>
  <c r="BI99" i="23"/>
  <c r="BH99" i="23"/>
  <c r="BG99" i="23"/>
  <c r="BF99" i="23"/>
  <c r="AA99" i="23"/>
  <c r="Y99" i="23"/>
  <c r="W99" i="23"/>
  <c r="N99" i="23"/>
  <c r="BE99" i="23" s="1"/>
  <c r="BK97" i="23"/>
  <c r="BI97" i="23"/>
  <c r="BH97" i="23"/>
  <c r="BG97" i="23"/>
  <c r="BF97" i="23"/>
  <c r="AA97" i="23"/>
  <c r="Y97" i="23"/>
  <c r="W97" i="23"/>
  <c r="N97" i="23"/>
  <c r="BE97" i="23" s="1"/>
  <c r="BK96" i="23"/>
  <c r="BI96" i="23"/>
  <c r="BH96" i="23"/>
  <c r="BG96" i="23"/>
  <c r="BF96" i="23"/>
  <c r="AA96" i="23"/>
  <c r="Y96" i="23"/>
  <c r="W96" i="23"/>
  <c r="N96" i="23"/>
  <c r="BE96" i="23" s="1"/>
  <c r="BK94" i="23"/>
  <c r="BI94" i="23"/>
  <c r="BH94" i="23"/>
  <c r="BG94" i="23"/>
  <c r="BF94" i="23"/>
  <c r="AA94" i="23"/>
  <c r="Y94" i="23"/>
  <c r="W94" i="23"/>
  <c r="N94" i="23"/>
  <c r="BE94" i="23" s="1"/>
  <c r="BK92" i="23"/>
  <c r="BI92" i="23"/>
  <c r="BH92" i="23"/>
  <c r="BG92" i="23"/>
  <c r="BF92" i="23"/>
  <c r="AA92" i="23"/>
  <c r="Y92" i="23"/>
  <c r="W92" i="23"/>
  <c r="N92" i="23"/>
  <c r="BE92" i="23" s="1"/>
  <c r="BK89" i="23"/>
  <c r="BI89" i="23"/>
  <c r="BH89" i="23"/>
  <c r="BG89" i="23"/>
  <c r="BF89" i="23"/>
  <c r="AA89" i="23"/>
  <c r="Y89" i="23"/>
  <c r="W89" i="23"/>
  <c r="N89" i="23"/>
  <c r="BE89" i="23" s="1"/>
  <c r="BK86" i="23"/>
  <c r="BI86" i="23"/>
  <c r="BH86" i="23"/>
  <c r="BG86" i="23"/>
  <c r="BF86" i="23"/>
  <c r="AA86" i="23"/>
  <c r="Y86" i="23"/>
  <c r="W86" i="23"/>
  <c r="N86" i="23"/>
  <c r="BE86" i="23" s="1"/>
  <c r="BK84" i="23"/>
  <c r="BI84" i="23"/>
  <c r="BH84" i="23"/>
  <c r="BG84" i="23"/>
  <c r="BF84" i="23"/>
  <c r="AA84" i="23"/>
  <c r="AA83" i="23" s="1"/>
  <c r="Y84" i="23"/>
  <c r="W84" i="23"/>
  <c r="W83" i="23" s="1"/>
  <c r="N84" i="23"/>
  <c r="BE84" i="23" s="1"/>
  <c r="BK81" i="23"/>
  <c r="BK80" i="23" s="1"/>
  <c r="N80" i="23" s="1"/>
  <c r="N18" i="23" s="1"/>
  <c r="BI81" i="23"/>
  <c r="BH81" i="23"/>
  <c r="BG81" i="23"/>
  <c r="BF81" i="23"/>
  <c r="AA81" i="23"/>
  <c r="AA80" i="23" s="1"/>
  <c r="Y81" i="23"/>
  <c r="Y80" i="23" s="1"/>
  <c r="W81" i="23"/>
  <c r="W80" i="23" s="1"/>
  <c r="N81" i="23"/>
  <c r="BE81" i="23" s="1"/>
  <c r="BK78" i="23"/>
  <c r="BI78" i="23"/>
  <c r="BH78" i="23"/>
  <c r="BG78" i="23"/>
  <c r="BF78" i="23"/>
  <c r="AA78" i="23"/>
  <c r="Y78" i="23"/>
  <c r="W78" i="23"/>
  <c r="N78" i="23"/>
  <c r="BE78" i="23" s="1"/>
  <c r="BK76" i="23"/>
  <c r="BI76" i="23"/>
  <c r="BH76" i="23"/>
  <c r="BG76" i="23"/>
  <c r="BF76" i="23"/>
  <c r="AA76" i="23"/>
  <c r="Y76" i="23"/>
  <c r="W76" i="23"/>
  <c r="N76" i="23"/>
  <c r="BE76" i="23" s="1"/>
  <c r="BK72" i="23"/>
  <c r="BI72" i="23"/>
  <c r="BH72" i="23"/>
  <c r="BG72" i="23"/>
  <c r="BF72" i="23"/>
  <c r="AA72" i="23"/>
  <c r="Y72" i="23"/>
  <c r="W72" i="23"/>
  <c r="N72" i="23"/>
  <c r="BE72" i="23" s="1"/>
  <c r="BK66" i="23"/>
  <c r="BI66" i="23"/>
  <c r="BH66" i="23"/>
  <c r="BG66" i="23"/>
  <c r="BF66" i="23"/>
  <c r="BE66" i="23"/>
  <c r="AA66" i="23"/>
  <c r="Y66" i="23"/>
  <c r="W66" i="23"/>
  <c r="N66" i="23"/>
  <c r="BK64" i="23"/>
  <c r="BI64" i="23"/>
  <c r="BH64" i="23"/>
  <c r="BG64" i="23"/>
  <c r="BF64" i="23"/>
  <c r="AA64" i="23"/>
  <c r="Y64" i="23"/>
  <c r="W64" i="23"/>
  <c r="N64" i="23"/>
  <c r="BE64" i="23" s="1"/>
  <c r="BK62" i="23"/>
  <c r="BI62" i="23"/>
  <c r="BH62" i="23"/>
  <c r="BG62" i="23"/>
  <c r="BF62" i="23"/>
  <c r="AA62" i="23"/>
  <c r="Y62" i="23"/>
  <c r="W62" i="23"/>
  <c r="N62" i="23"/>
  <c r="BE62" i="23" s="1"/>
  <c r="BK60" i="23"/>
  <c r="BI60" i="23"/>
  <c r="BH60" i="23"/>
  <c r="BG60" i="23"/>
  <c r="BF60" i="23"/>
  <c r="AA60" i="23"/>
  <c r="Y60" i="23"/>
  <c r="W60" i="23"/>
  <c r="N60" i="23"/>
  <c r="BE60" i="23" s="1"/>
  <c r="BK58" i="23"/>
  <c r="BI58" i="23"/>
  <c r="BH58" i="23"/>
  <c r="BG58" i="23"/>
  <c r="BF58" i="23"/>
  <c r="AA58" i="23"/>
  <c r="Y58" i="23"/>
  <c r="W58" i="23"/>
  <c r="N58" i="23"/>
  <c r="BE58" i="23" s="1"/>
  <c r="BK53" i="23"/>
  <c r="BI53" i="23"/>
  <c r="BH53" i="23"/>
  <c r="BG53" i="23"/>
  <c r="BF53" i="23"/>
  <c r="AA53" i="23"/>
  <c r="Y53" i="23"/>
  <c r="W53" i="23"/>
  <c r="N53" i="23"/>
  <c r="BE53" i="23" s="1"/>
  <c r="BK49" i="23"/>
  <c r="BI49" i="23"/>
  <c r="BH49" i="23"/>
  <c r="BG49" i="23"/>
  <c r="BF49" i="23"/>
  <c r="AA49" i="23"/>
  <c r="Y49" i="23"/>
  <c r="W49" i="23"/>
  <c r="N49" i="23"/>
  <c r="BE49" i="23" s="1"/>
  <c r="BK47" i="23"/>
  <c r="BI47" i="23"/>
  <c r="BH47" i="23"/>
  <c r="BG47" i="23"/>
  <c r="BF47" i="23"/>
  <c r="AA47" i="23"/>
  <c r="Y47" i="23"/>
  <c r="W47" i="23"/>
  <c r="N47" i="23"/>
  <c r="BE47" i="23" s="1"/>
  <c r="BK42" i="23"/>
  <c r="BI42" i="23"/>
  <c r="BH42" i="23"/>
  <c r="BG42" i="23"/>
  <c r="BF42" i="23"/>
  <c r="AA42" i="23"/>
  <c r="Y42" i="23"/>
  <c r="W42" i="23"/>
  <c r="N42" i="23"/>
  <c r="BE42" i="23" s="1"/>
  <c r="BK130" i="22"/>
  <c r="BK129" i="22" s="1"/>
  <c r="N129" i="22" s="1"/>
  <c r="N23" i="22" s="1"/>
  <c r="BI130" i="22"/>
  <c r="BH130" i="22"/>
  <c r="BG130" i="22"/>
  <c r="BF130" i="22"/>
  <c r="AA130" i="22"/>
  <c r="AA129" i="22" s="1"/>
  <c r="Y130" i="22"/>
  <c r="W130" i="22"/>
  <c r="W129" i="22" s="1"/>
  <c r="N130" i="22"/>
  <c r="BE130" i="22" s="1"/>
  <c r="Y129" i="22"/>
  <c r="BK127" i="22"/>
  <c r="BI127" i="22"/>
  <c r="BH127" i="22"/>
  <c r="BG127" i="22"/>
  <c r="BF127" i="22"/>
  <c r="AA127" i="22"/>
  <c r="Y127" i="22"/>
  <c r="W127" i="22"/>
  <c r="N127" i="22"/>
  <c r="BE127" i="22" s="1"/>
  <c r="BK123" i="22"/>
  <c r="BI123" i="22"/>
  <c r="BH123" i="22"/>
  <c r="BG123" i="22"/>
  <c r="BF123" i="22"/>
  <c r="AA123" i="22"/>
  <c r="Y123" i="22"/>
  <c r="W123" i="22"/>
  <c r="N123" i="22"/>
  <c r="BE123" i="22" s="1"/>
  <c r="BK119" i="22"/>
  <c r="BI119" i="22"/>
  <c r="BH119" i="22"/>
  <c r="BG119" i="22"/>
  <c r="BF119" i="22"/>
  <c r="AA119" i="22"/>
  <c r="Y119" i="22"/>
  <c r="W119" i="22"/>
  <c r="N119" i="22"/>
  <c r="BE119" i="22" s="1"/>
  <c r="BK116" i="22"/>
  <c r="BI116" i="22"/>
  <c r="BH116" i="22"/>
  <c r="BG116" i="22"/>
  <c r="BF116" i="22"/>
  <c r="AA116" i="22"/>
  <c r="Y116" i="22"/>
  <c r="W116" i="22"/>
  <c r="N116" i="22"/>
  <c r="BE116" i="22" s="1"/>
  <c r="BK114" i="22"/>
  <c r="BI114" i="22"/>
  <c r="BH114" i="22"/>
  <c r="BG114" i="22"/>
  <c r="BF114" i="22"/>
  <c r="AA114" i="22"/>
  <c r="Y114" i="22"/>
  <c r="W114" i="22"/>
  <c r="N114" i="22"/>
  <c r="BE114" i="22" s="1"/>
  <c r="BK111" i="22"/>
  <c r="BK110" i="22" s="1"/>
  <c r="N110" i="22" s="1"/>
  <c r="N21" i="22" s="1"/>
  <c r="BI111" i="22"/>
  <c r="BH111" i="22"/>
  <c r="BG111" i="22"/>
  <c r="BF111" i="22"/>
  <c r="AA111" i="22"/>
  <c r="Y111" i="22"/>
  <c r="W111" i="22"/>
  <c r="W110" i="22" s="1"/>
  <c r="N111" i="22"/>
  <c r="BE111" i="22" s="1"/>
  <c r="AA110" i="22"/>
  <c r="Y110" i="22"/>
  <c r="BK108" i="22"/>
  <c r="BI108" i="22"/>
  <c r="BH108" i="22"/>
  <c r="BG108" i="22"/>
  <c r="BF108" i="22"/>
  <c r="AA108" i="22"/>
  <c r="Y108" i="22"/>
  <c r="W108" i="22"/>
  <c r="N108" i="22"/>
  <c r="BE108" i="22" s="1"/>
  <c r="BK106" i="22"/>
  <c r="BI106" i="22"/>
  <c r="BH106" i="22"/>
  <c r="BG106" i="22"/>
  <c r="BF106" i="22"/>
  <c r="AA106" i="22"/>
  <c r="Y106" i="22"/>
  <c r="W106" i="22"/>
  <c r="N106" i="22"/>
  <c r="BE106" i="22" s="1"/>
  <c r="BK104" i="22"/>
  <c r="BI104" i="22"/>
  <c r="BH104" i="22"/>
  <c r="BG104" i="22"/>
  <c r="BF104" i="22"/>
  <c r="AA104" i="22"/>
  <c r="Y104" i="22"/>
  <c r="W104" i="22"/>
  <c r="N104" i="22"/>
  <c r="BE104" i="22" s="1"/>
  <c r="BK100" i="22"/>
  <c r="BI100" i="22"/>
  <c r="BH100" i="22"/>
  <c r="BG100" i="22"/>
  <c r="BF100" i="22"/>
  <c r="AA100" i="22"/>
  <c r="Y100" i="22"/>
  <c r="W100" i="22"/>
  <c r="N100" i="22"/>
  <c r="BE100" i="22" s="1"/>
  <c r="BK98" i="22"/>
  <c r="BI98" i="22"/>
  <c r="BH98" i="22"/>
  <c r="BG98" i="22"/>
  <c r="BF98" i="22"/>
  <c r="AA98" i="22"/>
  <c r="Y98" i="22"/>
  <c r="W98" i="22"/>
  <c r="N98" i="22"/>
  <c r="BE98" i="22" s="1"/>
  <c r="BK96" i="22"/>
  <c r="BI96" i="22"/>
  <c r="BH96" i="22"/>
  <c r="BG96" i="22"/>
  <c r="BF96" i="22"/>
  <c r="AA96" i="22"/>
  <c r="Y96" i="22"/>
  <c r="W96" i="22"/>
  <c r="N96" i="22"/>
  <c r="BE96" i="22" s="1"/>
  <c r="BK94" i="22"/>
  <c r="BI94" i="22"/>
  <c r="BH94" i="22"/>
  <c r="BG94" i="22"/>
  <c r="BF94" i="22"/>
  <c r="AA94" i="22"/>
  <c r="Y94" i="22"/>
  <c r="W94" i="22"/>
  <c r="N94" i="22"/>
  <c r="BE94" i="22" s="1"/>
  <c r="BK92" i="22"/>
  <c r="BI92" i="22"/>
  <c r="BH92" i="22"/>
  <c r="BG92" i="22"/>
  <c r="BF92" i="22"/>
  <c r="AA92" i="22"/>
  <c r="Y92" i="22"/>
  <c r="W92" i="22"/>
  <c r="N92" i="22"/>
  <c r="BE92" i="22" s="1"/>
  <c r="BK90" i="22"/>
  <c r="BI90" i="22"/>
  <c r="BH90" i="22"/>
  <c r="BG90" i="22"/>
  <c r="BF90" i="22"/>
  <c r="AA90" i="22"/>
  <c r="Y90" i="22"/>
  <c r="W90" i="22"/>
  <c r="N90" i="22"/>
  <c r="BE90" i="22" s="1"/>
  <c r="BK87" i="22"/>
  <c r="BI87" i="22"/>
  <c r="BH87" i="22"/>
  <c r="BG87" i="22"/>
  <c r="BF87" i="22"/>
  <c r="AA87" i="22"/>
  <c r="Y87" i="22"/>
  <c r="W87" i="22"/>
  <c r="N87" i="22"/>
  <c r="BE87" i="22" s="1"/>
  <c r="BK84" i="22"/>
  <c r="BI84" i="22"/>
  <c r="BH84" i="22"/>
  <c r="BG84" i="22"/>
  <c r="BF84" i="22"/>
  <c r="AA84" i="22"/>
  <c r="Y84" i="22"/>
  <c r="W84" i="22"/>
  <c r="N84" i="22"/>
  <c r="BE84" i="22" s="1"/>
  <c r="BK81" i="22"/>
  <c r="BI81" i="22"/>
  <c r="BH81" i="22"/>
  <c r="BG81" i="22"/>
  <c r="BF81" i="22"/>
  <c r="AA81" i="22"/>
  <c r="Y81" i="22"/>
  <c r="W81" i="22"/>
  <c r="N81" i="22"/>
  <c r="BE81" i="22" s="1"/>
  <c r="BK79" i="22"/>
  <c r="BI79" i="22"/>
  <c r="BH79" i="22"/>
  <c r="BG79" i="22"/>
  <c r="BF79" i="22"/>
  <c r="AA79" i="22"/>
  <c r="Y79" i="22"/>
  <c r="W79" i="22"/>
  <c r="N79" i="22"/>
  <c r="BE79" i="22" s="1"/>
  <c r="BK77" i="22"/>
  <c r="BI77" i="22"/>
  <c r="BH77" i="22"/>
  <c r="BG77" i="22"/>
  <c r="BF77" i="22"/>
  <c r="AA77" i="22"/>
  <c r="Y77" i="22"/>
  <c r="W77" i="22"/>
  <c r="N77" i="22"/>
  <c r="BE77" i="22" s="1"/>
  <c r="BK73" i="22"/>
  <c r="BK72" i="22" s="1"/>
  <c r="N72" i="22" s="1"/>
  <c r="N18" i="22" s="1"/>
  <c r="BI73" i="22"/>
  <c r="BH73" i="22"/>
  <c r="BG73" i="22"/>
  <c r="BF73" i="22"/>
  <c r="AA73" i="22"/>
  <c r="AA72" i="22" s="1"/>
  <c r="Y73" i="22"/>
  <c r="Y72" i="22" s="1"/>
  <c r="W73" i="22"/>
  <c r="W72" i="22" s="1"/>
  <c r="N73" i="22"/>
  <c r="BE73" i="22" s="1"/>
  <c r="BK70" i="22"/>
  <c r="BI70" i="22"/>
  <c r="BH70" i="22"/>
  <c r="BG70" i="22"/>
  <c r="BF70" i="22"/>
  <c r="AA70" i="22"/>
  <c r="Y70" i="22"/>
  <c r="W70" i="22"/>
  <c r="N70" i="22"/>
  <c r="BE70" i="22" s="1"/>
  <c r="BK68" i="22"/>
  <c r="BI68" i="22"/>
  <c r="BH68" i="22"/>
  <c r="BG68" i="22"/>
  <c r="BF68" i="22"/>
  <c r="AA68" i="22"/>
  <c r="Y68" i="22"/>
  <c r="W68" i="22"/>
  <c r="N68" i="22"/>
  <c r="BE68" i="22" s="1"/>
  <c r="BK62" i="22"/>
  <c r="BI62" i="22"/>
  <c r="BH62" i="22"/>
  <c r="BG62" i="22"/>
  <c r="BF62" i="22"/>
  <c r="AA62" i="22"/>
  <c r="Y62" i="22"/>
  <c r="W62" i="22"/>
  <c r="N62" i="22"/>
  <c r="BE62" i="22" s="1"/>
  <c r="BK54" i="22"/>
  <c r="BI54" i="22"/>
  <c r="BH54" i="22"/>
  <c r="BG54" i="22"/>
  <c r="BF54" i="22"/>
  <c r="AA54" i="22"/>
  <c r="Y54" i="22"/>
  <c r="W54" i="22"/>
  <c r="N54" i="22"/>
  <c r="BE54" i="22" s="1"/>
  <c r="BK50" i="22"/>
  <c r="BI50" i="22"/>
  <c r="BH50" i="22"/>
  <c r="BG50" i="22"/>
  <c r="BF50" i="22"/>
  <c r="AA50" i="22"/>
  <c r="Y50" i="22"/>
  <c r="W50" i="22"/>
  <c r="N50" i="22"/>
  <c r="BE50" i="22" s="1"/>
  <c r="BK48" i="22"/>
  <c r="BI48" i="22"/>
  <c r="BH48" i="22"/>
  <c r="BG48" i="22"/>
  <c r="BF48" i="22"/>
  <c r="AA48" i="22"/>
  <c r="Y48" i="22"/>
  <c r="W48" i="22"/>
  <c r="N48" i="22"/>
  <c r="BE48" i="22" s="1"/>
  <c r="BK44" i="22"/>
  <c r="BI44" i="22"/>
  <c r="BH44" i="22"/>
  <c r="BG44" i="22"/>
  <c r="BF44" i="22"/>
  <c r="AA44" i="22"/>
  <c r="Y44" i="22"/>
  <c r="W44" i="22"/>
  <c r="N44" i="22"/>
  <c r="BE44" i="22" s="1"/>
  <c r="BK150" i="21"/>
  <c r="BK149" i="21" s="1"/>
  <c r="N149" i="21" s="1"/>
  <c r="N23" i="21" s="1"/>
  <c r="BI150" i="21"/>
  <c r="BH150" i="21"/>
  <c r="BG150" i="21"/>
  <c r="BF150" i="21"/>
  <c r="AA150" i="21"/>
  <c r="AA149" i="21" s="1"/>
  <c r="Y150" i="21"/>
  <c r="Y149" i="21" s="1"/>
  <c r="W150" i="21"/>
  <c r="W149" i="21" s="1"/>
  <c r="N150" i="21"/>
  <c r="BE150" i="21" s="1"/>
  <c r="BK147" i="21"/>
  <c r="BI147" i="21"/>
  <c r="BH147" i="21"/>
  <c r="BG147" i="21"/>
  <c r="BF147" i="21"/>
  <c r="AA147" i="21"/>
  <c r="Y147" i="21"/>
  <c r="W147" i="21"/>
  <c r="N147" i="21"/>
  <c r="BE147" i="21" s="1"/>
  <c r="BK145" i="21"/>
  <c r="BI145" i="21"/>
  <c r="BH145" i="21"/>
  <c r="BG145" i="21"/>
  <c r="BF145" i="21"/>
  <c r="AA145" i="21"/>
  <c r="Y145" i="21"/>
  <c r="W145" i="21"/>
  <c r="N145" i="21"/>
  <c r="BE145" i="21" s="1"/>
  <c r="BK143" i="21"/>
  <c r="BI143" i="21"/>
  <c r="BH143" i="21"/>
  <c r="BG143" i="21"/>
  <c r="BF143" i="21"/>
  <c r="AA143" i="21"/>
  <c r="Y143" i="21"/>
  <c r="W143" i="21"/>
  <c r="N143" i="21"/>
  <c r="BE143" i="21" s="1"/>
  <c r="BK140" i="21"/>
  <c r="BI140" i="21"/>
  <c r="BH140" i="21"/>
  <c r="BG140" i="21"/>
  <c r="BF140" i="21"/>
  <c r="AA140" i="21"/>
  <c r="Y140" i="21"/>
  <c r="W140" i="21"/>
  <c r="N140" i="21"/>
  <c r="BE140" i="21" s="1"/>
  <c r="BK137" i="21"/>
  <c r="BI137" i="21"/>
  <c r="BH137" i="21"/>
  <c r="BG137" i="21"/>
  <c r="BF137" i="21"/>
  <c r="AA137" i="21"/>
  <c r="Y137" i="21"/>
  <c r="W137" i="21"/>
  <c r="N137" i="21"/>
  <c r="BE137" i="21" s="1"/>
  <c r="BK132" i="21"/>
  <c r="BI132" i="21"/>
  <c r="BH132" i="21"/>
  <c r="BG132" i="21"/>
  <c r="BF132" i="21"/>
  <c r="AA132" i="21"/>
  <c r="Y132" i="21"/>
  <c r="W132" i="21"/>
  <c r="N132" i="21"/>
  <c r="BE132" i="21" s="1"/>
  <c r="BK129" i="21"/>
  <c r="BI129" i="21"/>
  <c r="BH129" i="21"/>
  <c r="BG129" i="21"/>
  <c r="BF129" i="21"/>
  <c r="AA129" i="21"/>
  <c r="Y129" i="21"/>
  <c r="W129" i="21"/>
  <c r="N129" i="21"/>
  <c r="BE129" i="21" s="1"/>
  <c r="BK127" i="21"/>
  <c r="BI127" i="21"/>
  <c r="BH127" i="21"/>
  <c r="BG127" i="21"/>
  <c r="BF127" i="21"/>
  <c r="AA127" i="21"/>
  <c r="Y127" i="21"/>
  <c r="W127" i="21"/>
  <c r="N127" i="21"/>
  <c r="BE127" i="21" s="1"/>
  <c r="BK125" i="21"/>
  <c r="BI125" i="21"/>
  <c r="BH125" i="21"/>
  <c r="BG125" i="21"/>
  <c r="BF125" i="21"/>
  <c r="AA125" i="21"/>
  <c r="Y125" i="21"/>
  <c r="W125" i="21"/>
  <c r="N125" i="21"/>
  <c r="BE125" i="21" s="1"/>
  <c r="BK121" i="21"/>
  <c r="BI121" i="21"/>
  <c r="BH121" i="21"/>
  <c r="BG121" i="21"/>
  <c r="BF121" i="21"/>
  <c r="AA121" i="21"/>
  <c r="Y121" i="21"/>
  <c r="W121" i="21"/>
  <c r="N121" i="21"/>
  <c r="BE121" i="21" s="1"/>
  <c r="BK119" i="21"/>
  <c r="BI119" i="21"/>
  <c r="BH119" i="21"/>
  <c r="BG119" i="21"/>
  <c r="BF119" i="21"/>
  <c r="AA119" i="21"/>
  <c r="Y119" i="21"/>
  <c r="W119" i="21"/>
  <c r="N119" i="21"/>
  <c r="BE119" i="21" s="1"/>
  <c r="BK117" i="21"/>
  <c r="BI117" i="21"/>
  <c r="BH117" i="21"/>
  <c r="BG117" i="21"/>
  <c r="BF117" i="21"/>
  <c r="AA117" i="21"/>
  <c r="Y117" i="21"/>
  <c r="W117" i="21"/>
  <c r="N117" i="21"/>
  <c r="BE117" i="21" s="1"/>
  <c r="BK115" i="21"/>
  <c r="BI115" i="21"/>
  <c r="BH115" i="21"/>
  <c r="BG115" i="21"/>
  <c r="BF115" i="21"/>
  <c r="AA115" i="21"/>
  <c r="Y115" i="21"/>
  <c r="W115" i="21"/>
  <c r="N115" i="21"/>
  <c r="BE115" i="21" s="1"/>
  <c r="BK110" i="21"/>
  <c r="BI110" i="21"/>
  <c r="BH110" i="21"/>
  <c r="BG110" i="21"/>
  <c r="BF110" i="21"/>
  <c r="AA110" i="21"/>
  <c r="Y110" i="21"/>
  <c r="W110" i="21"/>
  <c r="N110" i="21"/>
  <c r="BE110" i="21" s="1"/>
  <c r="BK107" i="21"/>
  <c r="BI107" i="21"/>
  <c r="BH107" i="21"/>
  <c r="BG107" i="21"/>
  <c r="BF107" i="21"/>
  <c r="AA107" i="21"/>
  <c r="Y107" i="21"/>
  <c r="W107" i="21"/>
  <c r="N107" i="21"/>
  <c r="BE107" i="21" s="1"/>
  <c r="BK104" i="21"/>
  <c r="BI104" i="21"/>
  <c r="BH104" i="21"/>
  <c r="BG104" i="21"/>
  <c r="BF104" i="21"/>
  <c r="AA104" i="21"/>
  <c r="Y104" i="21"/>
  <c r="W104" i="21"/>
  <c r="N104" i="21"/>
  <c r="BE104" i="21" s="1"/>
  <c r="BK102" i="21"/>
  <c r="BI102" i="21"/>
  <c r="BH102" i="21"/>
  <c r="BG102" i="21"/>
  <c r="BF102" i="21"/>
  <c r="AA102" i="21"/>
  <c r="Y102" i="21"/>
  <c r="W102" i="21"/>
  <c r="N102" i="21"/>
  <c r="BE102" i="21" s="1"/>
  <c r="BK100" i="21"/>
  <c r="BI100" i="21"/>
  <c r="BH100" i="21"/>
  <c r="BG100" i="21"/>
  <c r="BF100" i="21"/>
  <c r="AA100" i="21"/>
  <c r="Y100" i="21"/>
  <c r="W100" i="21"/>
  <c r="N100" i="21"/>
  <c r="BE100" i="21" s="1"/>
  <c r="BK98" i="21"/>
  <c r="BI98" i="21"/>
  <c r="BH98" i="21"/>
  <c r="BG98" i="21"/>
  <c r="BF98" i="21"/>
  <c r="AA98" i="21"/>
  <c r="Y98" i="21"/>
  <c r="W98" i="21"/>
  <c r="N98" i="21"/>
  <c r="BE98" i="21" s="1"/>
  <c r="BK96" i="21"/>
  <c r="BI96" i="21"/>
  <c r="BH96" i="21"/>
  <c r="BG96" i="21"/>
  <c r="BF96" i="21"/>
  <c r="AA96" i="21"/>
  <c r="Y96" i="21"/>
  <c r="W96" i="21"/>
  <c r="N96" i="21"/>
  <c r="BE96" i="21" s="1"/>
  <c r="BK94" i="21"/>
  <c r="BI94" i="21"/>
  <c r="BH94" i="21"/>
  <c r="BG94" i="21"/>
  <c r="BF94" i="21"/>
  <c r="AA94" i="21"/>
  <c r="Y94" i="21"/>
  <c r="W94" i="21"/>
  <c r="N94" i="21"/>
  <c r="BE94" i="21" s="1"/>
  <c r="BK92" i="21"/>
  <c r="BI92" i="21"/>
  <c r="BH92" i="21"/>
  <c r="BG92" i="21"/>
  <c r="BF92" i="21"/>
  <c r="AA92" i="21"/>
  <c r="Y92" i="21"/>
  <c r="W92" i="21"/>
  <c r="N92" i="21"/>
  <c r="BE92" i="21" s="1"/>
  <c r="BK86" i="21"/>
  <c r="BK85" i="21" s="1"/>
  <c r="N85" i="21" s="1"/>
  <c r="N19" i="21" s="1"/>
  <c r="BI86" i="21"/>
  <c r="BH86" i="21"/>
  <c r="BG86" i="21"/>
  <c r="BF86" i="21"/>
  <c r="AA86" i="21"/>
  <c r="AA85" i="21" s="1"/>
  <c r="Y86" i="21"/>
  <c r="Y85" i="21" s="1"/>
  <c r="W86" i="21"/>
  <c r="W85" i="21" s="1"/>
  <c r="N86" i="21"/>
  <c r="BE86" i="21" s="1"/>
  <c r="BK83" i="21"/>
  <c r="BK82" i="21" s="1"/>
  <c r="N82" i="21" s="1"/>
  <c r="N18" i="21" s="1"/>
  <c r="BI83" i="21"/>
  <c r="BH83" i="21"/>
  <c r="BG83" i="21"/>
  <c r="BF83" i="21"/>
  <c r="AA83" i="21"/>
  <c r="AA82" i="21" s="1"/>
  <c r="Y83" i="21"/>
  <c r="Y82" i="21" s="1"/>
  <c r="W83" i="21"/>
  <c r="W82" i="21" s="1"/>
  <c r="N83" i="21"/>
  <c r="BE83" i="21" s="1"/>
  <c r="BK78" i="21"/>
  <c r="BI78" i="21"/>
  <c r="BH78" i="21"/>
  <c r="BG78" i="21"/>
  <c r="BF78" i="21"/>
  <c r="AA78" i="21"/>
  <c r="Y78" i="21"/>
  <c r="W78" i="21"/>
  <c r="N78" i="21"/>
  <c r="BE78" i="21" s="1"/>
  <c r="BK76" i="21"/>
  <c r="BI76" i="21"/>
  <c r="BH76" i="21"/>
  <c r="BG76" i="21"/>
  <c r="BF76" i="21"/>
  <c r="AA76" i="21"/>
  <c r="Y76" i="21"/>
  <c r="W76" i="21"/>
  <c r="N76" i="21"/>
  <c r="BE76" i="21" s="1"/>
  <c r="BK69" i="21"/>
  <c r="BI69" i="21"/>
  <c r="BH69" i="21"/>
  <c r="BG69" i="21"/>
  <c r="BF69" i="21"/>
  <c r="AA69" i="21"/>
  <c r="Y69" i="21"/>
  <c r="W69" i="21"/>
  <c r="N69" i="21"/>
  <c r="BE69" i="21" s="1"/>
  <c r="BK58" i="21"/>
  <c r="BI58" i="21"/>
  <c r="BH58" i="21"/>
  <c r="BG58" i="21"/>
  <c r="BF58" i="21"/>
  <c r="AA58" i="21"/>
  <c r="Y58" i="21"/>
  <c r="W58" i="21"/>
  <c r="N58" i="21"/>
  <c r="BE58" i="21" s="1"/>
  <c r="BK54" i="21"/>
  <c r="BI54" i="21"/>
  <c r="BH54" i="21"/>
  <c r="BG54" i="21"/>
  <c r="BF54" i="21"/>
  <c r="AA54" i="21"/>
  <c r="Y54" i="21"/>
  <c r="W54" i="21"/>
  <c r="N54" i="21"/>
  <c r="BE54" i="21" s="1"/>
  <c r="BK52" i="21"/>
  <c r="BI52" i="21"/>
  <c r="BH52" i="21"/>
  <c r="BG52" i="21"/>
  <c r="BF52" i="21"/>
  <c r="AA52" i="21"/>
  <c r="Y52" i="21"/>
  <c r="W52" i="21"/>
  <c r="N52" i="21"/>
  <c r="BE52" i="21" s="1"/>
  <c r="BK44" i="21"/>
  <c r="BI44" i="21"/>
  <c r="BH44" i="21"/>
  <c r="BG44" i="21"/>
  <c r="BF44" i="21"/>
  <c r="AA44" i="21"/>
  <c r="Y44" i="21"/>
  <c r="W44" i="21"/>
  <c r="N44" i="21"/>
  <c r="BE44" i="21" s="1"/>
  <c r="BK192" i="20"/>
  <c r="BK191" i="20" s="1"/>
  <c r="N191" i="20" s="1"/>
  <c r="N23" i="20" s="1"/>
  <c r="BI192" i="20"/>
  <c r="BH192" i="20"/>
  <c r="BG192" i="20"/>
  <c r="BF192" i="20"/>
  <c r="AA192" i="20"/>
  <c r="AA191" i="20" s="1"/>
  <c r="Y192" i="20"/>
  <c r="W192" i="20"/>
  <c r="W191" i="20" s="1"/>
  <c r="N192" i="20"/>
  <c r="BE192" i="20" s="1"/>
  <c r="Y191" i="20"/>
  <c r="BK189" i="20"/>
  <c r="BI189" i="20"/>
  <c r="BH189" i="20"/>
  <c r="BG189" i="20"/>
  <c r="BF189" i="20"/>
  <c r="AA189" i="20"/>
  <c r="Y189" i="20"/>
  <c r="W189" i="20"/>
  <c r="N189" i="20"/>
  <c r="BE189" i="20" s="1"/>
  <c r="BK187" i="20"/>
  <c r="BI187" i="20"/>
  <c r="BH187" i="20"/>
  <c r="BG187" i="20"/>
  <c r="BF187" i="20"/>
  <c r="AA187" i="20"/>
  <c r="Y187" i="20"/>
  <c r="W187" i="20"/>
  <c r="N187" i="20"/>
  <c r="BE187" i="20" s="1"/>
  <c r="BK185" i="20"/>
  <c r="BI185" i="20"/>
  <c r="BH185" i="20"/>
  <c r="BG185" i="20"/>
  <c r="BF185" i="20"/>
  <c r="AA185" i="20"/>
  <c r="Y185" i="20"/>
  <c r="W185" i="20"/>
  <c r="N185" i="20"/>
  <c r="BE185" i="20" s="1"/>
  <c r="BK182" i="20"/>
  <c r="BI182" i="20"/>
  <c r="BH182" i="20"/>
  <c r="BG182" i="20"/>
  <c r="BF182" i="20"/>
  <c r="AA182" i="20"/>
  <c r="Y182" i="20"/>
  <c r="W182" i="20"/>
  <c r="N182" i="20"/>
  <c r="BE182" i="20" s="1"/>
  <c r="BK180" i="20"/>
  <c r="BI180" i="20"/>
  <c r="BH180" i="20"/>
  <c r="BG180" i="20"/>
  <c r="BF180" i="20"/>
  <c r="AA180" i="20"/>
  <c r="Y180" i="20"/>
  <c r="W180" i="20"/>
  <c r="N180" i="20"/>
  <c r="BE180" i="20" s="1"/>
  <c r="BK177" i="20"/>
  <c r="BI177" i="20"/>
  <c r="BH177" i="20"/>
  <c r="BG177" i="20"/>
  <c r="BF177" i="20"/>
  <c r="AA177" i="20"/>
  <c r="Y177" i="20"/>
  <c r="W177" i="20"/>
  <c r="N177" i="20"/>
  <c r="BE177" i="20" s="1"/>
  <c r="BK175" i="20"/>
  <c r="BI175" i="20"/>
  <c r="BH175" i="20"/>
  <c r="BG175" i="20"/>
  <c r="BF175" i="20"/>
  <c r="AA175" i="20"/>
  <c r="Y175" i="20"/>
  <c r="W175" i="20"/>
  <c r="N175" i="20"/>
  <c r="BE175" i="20" s="1"/>
  <c r="BK173" i="20"/>
  <c r="BI173" i="20"/>
  <c r="BH173" i="20"/>
  <c r="BG173" i="20"/>
  <c r="BF173" i="20"/>
  <c r="AA173" i="20"/>
  <c r="Y173" i="20"/>
  <c r="W173" i="20"/>
  <c r="N173" i="20"/>
  <c r="BE173" i="20" s="1"/>
  <c r="BK171" i="20"/>
  <c r="BI171" i="20"/>
  <c r="BH171" i="20"/>
  <c r="BG171" i="20"/>
  <c r="BF171" i="20"/>
  <c r="AA171" i="20"/>
  <c r="Y171" i="20"/>
  <c r="W171" i="20"/>
  <c r="N171" i="20"/>
  <c r="BE171" i="20" s="1"/>
  <c r="BK166" i="20"/>
  <c r="BI166" i="20"/>
  <c r="BH166" i="20"/>
  <c r="BG166" i="20"/>
  <c r="BF166" i="20"/>
  <c r="AA166" i="20"/>
  <c r="Y166" i="20"/>
  <c r="W166" i="20"/>
  <c r="N166" i="20"/>
  <c r="BE166" i="20" s="1"/>
  <c r="BK164" i="20"/>
  <c r="BI164" i="20"/>
  <c r="BH164" i="20"/>
  <c r="BG164" i="20"/>
  <c r="BF164" i="20"/>
  <c r="AA164" i="20"/>
  <c r="Y164" i="20"/>
  <c r="W164" i="20"/>
  <c r="N164" i="20"/>
  <c r="BE164" i="20" s="1"/>
  <c r="BK160" i="20"/>
  <c r="BI160" i="20"/>
  <c r="BH160" i="20"/>
  <c r="BG160" i="20"/>
  <c r="BF160" i="20"/>
  <c r="AA160" i="20"/>
  <c r="Y160" i="20"/>
  <c r="W160" i="20"/>
  <c r="N160" i="20"/>
  <c r="BE160" i="20" s="1"/>
  <c r="BK158" i="20"/>
  <c r="BI158" i="20"/>
  <c r="BH158" i="20"/>
  <c r="BG158" i="20"/>
  <c r="BF158" i="20"/>
  <c r="AA158" i="20"/>
  <c r="Y158" i="20"/>
  <c r="W158" i="20"/>
  <c r="N158" i="20"/>
  <c r="BE158" i="20" s="1"/>
  <c r="BK156" i="20"/>
  <c r="BI156" i="20"/>
  <c r="BH156" i="20"/>
  <c r="BG156" i="20"/>
  <c r="BF156" i="20"/>
  <c r="AA156" i="20"/>
  <c r="Y156" i="20"/>
  <c r="W156" i="20"/>
  <c r="N156" i="20"/>
  <c r="BE156" i="20" s="1"/>
  <c r="BK151" i="20"/>
  <c r="BI151" i="20"/>
  <c r="BH151" i="20"/>
  <c r="BG151" i="20"/>
  <c r="BF151" i="20"/>
  <c r="AA151" i="20"/>
  <c r="Y151" i="20"/>
  <c r="W151" i="20"/>
  <c r="N151" i="20"/>
  <c r="BE151" i="20" s="1"/>
  <c r="BK149" i="20"/>
  <c r="BI149" i="20"/>
  <c r="BH149" i="20"/>
  <c r="BG149" i="20"/>
  <c r="BF149" i="20"/>
  <c r="AA149" i="20"/>
  <c r="Y149" i="20"/>
  <c r="W149" i="20"/>
  <c r="N149" i="20"/>
  <c r="BE149" i="20" s="1"/>
  <c r="BK147" i="20"/>
  <c r="BI147" i="20"/>
  <c r="BH147" i="20"/>
  <c r="BG147" i="20"/>
  <c r="BF147" i="20"/>
  <c r="AA147" i="20"/>
  <c r="Y147" i="20"/>
  <c r="W147" i="20"/>
  <c r="N147" i="20"/>
  <c r="BE147" i="20" s="1"/>
  <c r="BK145" i="20"/>
  <c r="BI145" i="20"/>
  <c r="BH145" i="20"/>
  <c r="BG145" i="20"/>
  <c r="BF145" i="20"/>
  <c r="BE145" i="20"/>
  <c r="AA145" i="20"/>
  <c r="Y145" i="20"/>
  <c r="W145" i="20"/>
  <c r="N145" i="20"/>
  <c r="BK143" i="20"/>
  <c r="BI143" i="20"/>
  <c r="BH143" i="20"/>
  <c r="BG143" i="20"/>
  <c r="BF143" i="20"/>
  <c r="AA143" i="20"/>
  <c r="Y143" i="20"/>
  <c r="W143" i="20"/>
  <c r="N143" i="20"/>
  <c r="BE143" i="20" s="1"/>
  <c r="BK140" i="20"/>
  <c r="BI140" i="20"/>
  <c r="BH140" i="20"/>
  <c r="BG140" i="20"/>
  <c r="BF140" i="20"/>
  <c r="AA140" i="20"/>
  <c r="Y140" i="20"/>
  <c r="W140" i="20"/>
  <c r="N140" i="20"/>
  <c r="BE140" i="20" s="1"/>
  <c r="BK137" i="20"/>
  <c r="BI137" i="20"/>
  <c r="BH137" i="20"/>
  <c r="BG137" i="20"/>
  <c r="BF137" i="20"/>
  <c r="AA137" i="20"/>
  <c r="Y137" i="20"/>
  <c r="W137" i="20"/>
  <c r="N137" i="20"/>
  <c r="BE137" i="20" s="1"/>
  <c r="BK135" i="20"/>
  <c r="BI135" i="20"/>
  <c r="BH135" i="20"/>
  <c r="BG135" i="20"/>
  <c r="BF135" i="20"/>
  <c r="AA135" i="20"/>
  <c r="Y135" i="20"/>
  <c r="W135" i="20"/>
  <c r="N135" i="20"/>
  <c r="BE135" i="20" s="1"/>
  <c r="BK132" i="20"/>
  <c r="BI132" i="20"/>
  <c r="BH132" i="20"/>
  <c r="BG132" i="20"/>
  <c r="BF132" i="20"/>
  <c r="AA132" i="20"/>
  <c r="Y132" i="20"/>
  <c r="W132" i="20"/>
  <c r="N132" i="20"/>
  <c r="BE132" i="20" s="1"/>
  <c r="BK130" i="20"/>
  <c r="BI130" i="20"/>
  <c r="BH130" i="20"/>
  <c r="BG130" i="20"/>
  <c r="BF130" i="20"/>
  <c r="BE130" i="20"/>
  <c r="AA130" i="20"/>
  <c r="Y130" i="20"/>
  <c r="W130" i="20"/>
  <c r="N130" i="20"/>
  <c r="BK127" i="20"/>
  <c r="BI127" i="20"/>
  <c r="BH127" i="20"/>
  <c r="BG127" i="20"/>
  <c r="BF127" i="20"/>
  <c r="AA127" i="20"/>
  <c r="Y127" i="20"/>
  <c r="W127" i="20"/>
  <c r="N127" i="20"/>
  <c r="BE127" i="20" s="1"/>
  <c r="BK124" i="20"/>
  <c r="BI124" i="20"/>
  <c r="BH124" i="20"/>
  <c r="BG124" i="20"/>
  <c r="BF124" i="20"/>
  <c r="AA124" i="20"/>
  <c r="Y124" i="20"/>
  <c r="W124" i="20"/>
  <c r="N124" i="20"/>
  <c r="BE124" i="20" s="1"/>
  <c r="BK122" i="20"/>
  <c r="BI122" i="20"/>
  <c r="BH122" i="20"/>
  <c r="BG122" i="20"/>
  <c r="BF122" i="20"/>
  <c r="AA122" i="20"/>
  <c r="Y122" i="20"/>
  <c r="W122" i="20"/>
  <c r="N122" i="20"/>
  <c r="BE122" i="20" s="1"/>
  <c r="BK120" i="20"/>
  <c r="BI120" i="20"/>
  <c r="BH120" i="20"/>
  <c r="BG120" i="20"/>
  <c r="BF120" i="20"/>
  <c r="AA120" i="20"/>
  <c r="Y120" i="20"/>
  <c r="W120" i="20"/>
  <c r="N120" i="20"/>
  <c r="BE120" i="20" s="1"/>
  <c r="BK117" i="20"/>
  <c r="BI117" i="20"/>
  <c r="BH117" i="20"/>
  <c r="BG117" i="20"/>
  <c r="BF117" i="20"/>
  <c r="AA117" i="20"/>
  <c r="Y117" i="20"/>
  <c r="W117" i="20"/>
  <c r="N117" i="20"/>
  <c r="BE117" i="20" s="1"/>
  <c r="BK115" i="20"/>
  <c r="BI115" i="20"/>
  <c r="BH115" i="20"/>
  <c r="BG115" i="20"/>
  <c r="BF115" i="20"/>
  <c r="AA115" i="20"/>
  <c r="Y115" i="20"/>
  <c r="W115" i="20"/>
  <c r="N115" i="20"/>
  <c r="BE115" i="20" s="1"/>
  <c r="BK113" i="20"/>
  <c r="BI113" i="20"/>
  <c r="BH113" i="20"/>
  <c r="BG113" i="20"/>
  <c r="BF113" i="20"/>
  <c r="BE113" i="20"/>
  <c r="AA113" i="20"/>
  <c r="Y113" i="20"/>
  <c r="W113" i="20"/>
  <c r="N113" i="20"/>
  <c r="BK111" i="20"/>
  <c r="BI111" i="20"/>
  <c r="BH111" i="20"/>
  <c r="BG111" i="20"/>
  <c r="BF111" i="20"/>
  <c r="AA111" i="20"/>
  <c r="Y111" i="20"/>
  <c r="W111" i="20"/>
  <c r="N111" i="20"/>
  <c r="BE111" i="20" s="1"/>
  <c r="BK109" i="20"/>
  <c r="BI109" i="20"/>
  <c r="BH109" i="20"/>
  <c r="BG109" i="20"/>
  <c r="BF109" i="20"/>
  <c r="AA109" i="20"/>
  <c r="Y109" i="20"/>
  <c r="W109" i="20"/>
  <c r="N109" i="20"/>
  <c r="BE109" i="20" s="1"/>
  <c r="BK107" i="20"/>
  <c r="BI107" i="20"/>
  <c r="BH107" i="20"/>
  <c r="BG107" i="20"/>
  <c r="BF107" i="20"/>
  <c r="AA107" i="20"/>
  <c r="Y107" i="20"/>
  <c r="W107" i="20"/>
  <c r="N107" i="20"/>
  <c r="BE107" i="20" s="1"/>
  <c r="BK104" i="20"/>
  <c r="BK103" i="20" s="1"/>
  <c r="N103" i="20" s="1"/>
  <c r="N19" i="20" s="1"/>
  <c r="BI104" i="20"/>
  <c r="BH104" i="20"/>
  <c r="BG104" i="20"/>
  <c r="BF104" i="20"/>
  <c r="AA104" i="20"/>
  <c r="Y104" i="20"/>
  <c r="Y103" i="20" s="1"/>
  <c r="W104" i="20"/>
  <c r="W103" i="20" s="1"/>
  <c r="N104" i="20"/>
  <c r="BE104" i="20" s="1"/>
  <c r="AA103" i="20"/>
  <c r="BK101" i="20"/>
  <c r="BI101" i="20"/>
  <c r="BH101" i="20"/>
  <c r="BG101" i="20"/>
  <c r="BF101" i="20"/>
  <c r="AA101" i="20"/>
  <c r="Y101" i="20"/>
  <c r="W101" i="20"/>
  <c r="N101" i="20"/>
  <c r="BE101" i="20" s="1"/>
  <c r="BK99" i="20"/>
  <c r="BI99" i="20"/>
  <c r="BH99" i="20"/>
  <c r="BG99" i="20"/>
  <c r="BF99" i="20"/>
  <c r="AA99" i="20"/>
  <c r="Y99" i="20"/>
  <c r="W99" i="20"/>
  <c r="N99" i="20"/>
  <c r="BE99" i="20" s="1"/>
  <c r="BK97" i="20"/>
  <c r="BI97" i="20"/>
  <c r="BH97" i="20"/>
  <c r="BG97" i="20"/>
  <c r="BF97" i="20"/>
  <c r="AA97" i="20"/>
  <c r="Y97" i="20"/>
  <c r="Y96" i="20" s="1"/>
  <c r="W97" i="20"/>
  <c r="N97" i="20"/>
  <c r="BE97" i="20" s="1"/>
  <c r="BK92" i="20"/>
  <c r="BI92" i="20"/>
  <c r="BH92" i="20"/>
  <c r="BG92" i="20"/>
  <c r="BF92" i="20"/>
  <c r="AA92" i="20"/>
  <c r="Y92" i="20"/>
  <c r="W92" i="20"/>
  <c r="N92" i="20"/>
  <c r="BE92" i="20" s="1"/>
  <c r="BK90" i="20"/>
  <c r="BI90" i="20"/>
  <c r="BH90" i="20"/>
  <c r="BG90" i="20"/>
  <c r="BF90" i="20"/>
  <c r="AA90" i="20"/>
  <c r="Y90" i="20"/>
  <c r="W90" i="20"/>
  <c r="N90" i="20"/>
  <c r="BE90" i="20" s="1"/>
  <c r="BK88" i="20"/>
  <c r="BI88" i="20"/>
  <c r="BH88" i="20"/>
  <c r="BG88" i="20"/>
  <c r="BF88" i="20"/>
  <c r="AA88" i="20"/>
  <c r="Y88" i="20"/>
  <c r="W88" i="20"/>
  <c r="N88" i="20"/>
  <c r="BE88" i="20" s="1"/>
  <c r="BK86" i="20"/>
  <c r="BI86" i="20"/>
  <c r="BH86" i="20"/>
  <c r="BG86" i="20"/>
  <c r="BF86" i="20"/>
  <c r="AA86" i="20"/>
  <c r="Y86" i="20"/>
  <c r="W86" i="20"/>
  <c r="N86" i="20"/>
  <c r="BE86" i="20" s="1"/>
  <c r="BK84" i="20"/>
  <c r="BI84" i="20"/>
  <c r="BH84" i="20"/>
  <c r="BG84" i="20"/>
  <c r="BF84" i="20"/>
  <c r="BE84" i="20"/>
  <c r="AA84" i="20"/>
  <c r="Y84" i="20"/>
  <c r="W84" i="20"/>
  <c r="N84" i="20"/>
  <c r="BK79" i="20"/>
  <c r="BI79" i="20"/>
  <c r="BH79" i="20"/>
  <c r="BG79" i="20"/>
  <c r="BF79" i="20"/>
  <c r="AA79" i="20"/>
  <c r="Y79" i="20"/>
  <c r="W79" i="20"/>
  <c r="N79" i="20"/>
  <c r="BE79" i="20" s="1"/>
  <c r="BK73" i="20"/>
  <c r="BI73" i="20"/>
  <c r="BH73" i="20"/>
  <c r="BG73" i="20"/>
  <c r="BF73" i="20"/>
  <c r="AA73" i="20"/>
  <c r="Y73" i="20"/>
  <c r="W73" i="20"/>
  <c r="N73" i="20"/>
  <c r="BE73" i="20" s="1"/>
  <c r="BK71" i="20"/>
  <c r="BI71" i="20"/>
  <c r="BH71" i="20"/>
  <c r="BG71" i="20"/>
  <c r="BF71" i="20"/>
  <c r="AA71" i="20"/>
  <c r="Y71" i="20"/>
  <c r="W71" i="20"/>
  <c r="N71" i="20"/>
  <c r="BE71" i="20" s="1"/>
  <c r="BK69" i="20"/>
  <c r="BI69" i="20"/>
  <c r="BH69" i="20"/>
  <c r="BG69" i="20"/>
  <c r="BF69" i="20"/>
  <c r="AA69" i="20"/>
  <c r="Y69" i="20"/>
  <c r="W69" i="20"/>
  <c r="N69" i="20"/>
  <c r="BE69" i="20" s="1"/>
  <c r="BK67" i="20"/>
  <c r="BI67" i="20"/>
  <c r="BH67" i="20"/>
  <c r="BG67" i="20"/>
  <c r="BF67" i="20"/>
  <c r="AA67" i="20"/>
  <c r="Y67" i="20"/>
  <c r="W67" i="20"/>
  <c r="N67" i="20"/>
  <c r="BE67" i="20" s="1"/>
  <c r="BK65" i="20"/>
  <c r="BI65" i="20"/>
  <c r="BH65" i="20"/>
  <c r="BG65" i="20"/>
  <c r="BF65" i="20"/>
  <c r="AA65" i="20"/>
  <c r="Y65" i="20"/>
  <c r="W65" i="20"/>
  <c r="N65" i="20"/>
  <c r="BE65" i="20" s="1"/>
  <c r="BK60" i="20"/>
  <c r="BI60" i="20"/>
  <c r="BH60" i="20"/>
  <c r="BG60" i="20"/>
  <c r="BF60" i="20"/>
  <c r="AA60" i="20"/>
  <c r="Y60" i="20"/>
  <c r="W60" i="20"/>
  <c r="N60" i="20"/>
  <c r="BE60" i="20" s="1"/>
  <c r="BK56" i="20"/>
  <c r="BI56" i="20"/>
  <c r="BH56" i="20"/>
  <c r="BG56" i="20"/>
  <c r="BF56" i="20"/>
  <c r="AA56" i="20"/>
  <c r="Y56" i="20"/>
  <c r="W56" i="20"/>
  <c r="N56" i="20"/>
  <c r="BE56" i="20" s="1"/>
  <c r="BK54" i="20"/>
  <c r="BI54" i="20"/>
  <c r="BH54" i="20"/>
  <c r="BG54" i="20"/>
  <c r="BF54" i="20"/>
  <c r="AA54" i="20"/>
  <c r="Y54" i="20"/>
  <c r="W54" i="20"/>
  <c r="N54" i="20"/>
  <c r="BE54" i="20" s="1"/>
  <c r="BK46" i="20"/>
  <c r="BI46" i="20"/>
  <c r="BH46" i="20"/>
  <c r="BG46" i="20"/>
  <c r="BF46" i="20"/>
  <c r="AA46" i="20"/>
  <c r="Y46" i="20"/>
  <c r="W46" i="20"/>
  <c r="N46" i="20"/>
  <c r="BE46" i="20" s="1"/>
  <c r="BK44" i="20"/>
  <c r="BI44" i="20"/>
  <c r="BH44" i="20"/>
  <c r="BG44" i="20"/>
  <c r="BF44" i="20"/>
  <c r="AA44" i="20"/>
  <c r="Y44" i="20"/>
  <c r="W44" i="20"/>
  <c r="N44" i="20"/>
  <c r="BE44" i="20" s="1"/>
  <c r="BK95" i="19"/>
  <c r="BK94" i="19" s="1"/>
  <c r="N94" i="19" s="1"/>
  <c r="N22" i="19" s="1"/>
  <c r="BI95" i="19"/>
  <c r="BH95" i="19"/>
  <c r="BG95" i="19"/>
  <c r="BF95" i="19"/>
  <c r="AA95" i="19"/>
  <c r="AA94" i="19" s="1"/>
  <c r="Y95" i="19"/>
  <c r="W95" i="19"/>
  <c r="W94" i="19" s="1"/>
  <c r="N95" i="19"/>
  <c r="BE95" i="19" s="1"/>
  <c r="Y94" i="19"/>
  <c r="BK93" i="19"/>
  <c r="BI93" i="19"/>
  <c r="BH93" i="19"/>
  <c r="BG93" i="19"/>
  <c r="BF93" i="19"/>
  <c r="AA93" i="19"/>
  <c r="Y93" i="19"/>
  <c r="W93" i="19"/>
  <c r="N93" i="19"/>
  <c r="BE93" i="19" s="1"/>
  <c r="BK91" i="19"/>
  <c r="BI91" i="19"/>
  <c r="BH91" i="19"/>
  <c r="BG91" i="19"/>
  <c r="BF91" i="19"/>
  <c r="AA91" i="19"/>
  <c r="Y91" i="19"/>
  <c r="W91" i="19"/>
  <c r="N91" i="19"/>
  <c r="BE91" i="19" s="1"/>
  <c r="BK90" i="19"/>
  <c r="BI90" i="19"/>
  <c r="BH90" i="19"/>
  <c r="BG90" i="19"/>
  <c r="BF90" i="19"/>
  <c r="AA90" i="19"/>
  <c r="Y90" i="19"/>
  <c r="W90" i="19"/>
  <c r="N90" i="19"/>
  <c r="BE90" i="19" s="1"/>
  <c r="BK87" i="19"/>
  <c r="BI87" i="19"/>
  <c r="BH87" i="19"/>
  <c r="BG87" i="19"/>
  <c r="BF87" i="19"/>
  <c r="AA87" i="19"/>
  <c r="Y87" i="19"/>
  <c r="W87" i="19"/>
  <c r="N87" i="19"/>
  <c r="BE87" i="19" s="1"/>
  <c r="BK85" i="19"/>
  <c r="BI85" i="19"/>
  <c r="BH85" i="19"/>
  <c r="BG85" i="19"/>
  <c r="BF85" i="19"/>
  <c r="AA85" i="19"/>
  <c r="Y85" i="19"/>
  <c r="W85" i="19"/>
  <c r="N85" i="19"/>
  <c r="BE85" i="19" s="1"/>
  <c r="BK81" i="19"/>
  <c r="BK80" i="19" s="1"/>
  <c r="N80" i="19" s="1"/>
  <c r="N20" i="19" s="1"/>
  <c r="BI81" i="19"/>
  <c r="BH81" i="19"/>
  <c r="BG81" i="19"/>
  <c r="BF81" i="19"/>
  <c r="AA81" i="19"/>
  <c r="AA80" i="19" s="1"/>
  <c r="Y81" i="19"/>
  <c r="Y80" i="19" s="1"/>
  <c r="W81" i="19"/>
  <c r="W80" i="19" s="1"/>
  <c r="N81" i="19"/>
  <c r="BE81" i="19" s="1"/>
  <c r="BK77" i="19"/>
  <c r="BK76" i="19" s="1"/>
  <c r="N76" i="19" s="1"/>
  <c r="N19" i="19" s="1"/>
  <c r="BI77" i="19"/>
  <c r="BH77" i="19"/>
  <c r="BG77" i="19"/>
  <c r="BF77" i="19"/>
  <c r="AA77" i="19"/>
  <c r="Y77" i="19"/>
  <c r="Y76" i="19" s="1"/>
  <c r="W77" i="19"/>
  <c r="W76" i="19" s="1"/>
  <c r="N77" i="19"/>
  <c r="BE77" i="19" s="1"/>
  <c r="AA76" i="19"/>
  <c r="BK73" i="19"/>
  <c r="BK72" i="19" s="1"/>
  <c r="N72" i="19" s="1"/>
  <c r="N18" i="19" s="1"/>
  <c r="BI73" i="19"/>
  <c r="BH73" i="19"/>
  <c r="BG73" i="19"/>
  <c r="BF73" i="19"/>
  <c r="AA73" i="19"/>
  <c r="AA72" i="19" s="1"/>
  <c r="Y73" i="19"/>
  <c r="Y72" i="19" s="1"/>
  <c r="W73" i="19"/>
  <c r="W72" i="19" s="1"/>
  <c r="N73" i="19"/>
  <c r="BE73" i="19" s="1"/>
  <c r="BK70" i="19"/>
  <c r="BI70" i="19"/>
  <c r="BH70" i="19"/>
  <c r="BG70" i="19"/>
  <c r="BF70" i="19"/>
  <c r="AA70" i="19"/>
  <c r="Y70" i="19"/>
  <c r="W70" i="19"/>
  <c r="N70" i="19"/>
  <c r="BE70" i="19" s="1"/>
  <c r="BK68" i="19"/>
  <c r="BI68" i="19"/>
  <c r="BH68" i="19"/>
  <c r="BG68" i="19"/>
  <c r="BF68" i="19"/>
  <c r="AA68" i="19"/>
  <c r="Y68" i="19"/>
  <c r="W68" i="19"/>
  <c r="N68" i="19"/>
  <c r="BE68" i="19" s="1"/>
  <c r="BK62" i="19"/>
  <c r="BI62" i="19"/>
  <c r="BH62" i="19"/>
  <c r="BG62" i="19"/>
  <c r="BF62" i="19"/>
  <c r="AA62" i="19"/>
  <c r="Y62" i="19"/>
  <c r="W62" i="19"/>
  <c r="N62" i="19"/>
  <c r="BE62" i="19" s="1"/>
  <c r="BK54" i="19"/>
  <c r="BI54" i="19"/>
  <c r="BH54" i="19"/>
  <c r="BG54" i="19"/>
  <c r="BF54" i="19"/>
  <c r="AA54" i="19"/>
  <c r="Y54" i="19"/>
  <c r="W54" i="19"/>
  <c r="N54" i="19"/>
  <c r="BE54" i="19" s="1"/>
  <c r="BK52" i="19"/>
  <c r="BI52" i="19"/>
  <c r="BH52" i="19"/>
  <c r="BG52" i="19"/>
  <c r="BF52" i="19"/>
  <c r="AA52" i="19"/>
  <c r="Y52" i="19"/>
  <c r="W52" i="19"/>
  <c r="W42" i="19" s="1"/>
  <c r="N52" i="19"/>
  <c r="BE52" i="19" s="1"/>
  <c r="BK45" i="19"/>
  <c r="BI45" i="19"/>
  <c r="BH45" i="19"/>
  <c r="BG45" i="19"/>
  <c r="BF45" i="19"/>
  <c r="AA45" i="19"/>
  <c r="Y45" i="19"/>
  <c r="W45" i="19"/>
  <c r="N45" i="19"/>
  <c r="BE45" i="19" s="1"/>
  <c r="BK43" i="19"/>
  <c r="BI43" i="19"/>
  <c r="BH43" i="19"/>
  <c r="BG43" i="19"/>
  <c r="BF43" i="19"/>
  <c r="AA43" i="19"/>
  <c r="Y43" i="19"/>
  <c r="W43" i="19"/>
  <c r="N43" i="19"/>
  <c r="BE43" i="19" s="1"/>
  <c r="BK211" i="18"/>
  <c r="BK210" i="18" s="1"/>
  <c r="N210" i="18" s="1"/>
  <c r="N25" i="18" s="1"/>
  <c r="BI211" i="18"/>
  <c r="BH211" i="18"/>
  <c r="BG211" i="18"/>
  <c r="BF211" i="18"/>
  <c r="AA211" i="18"/>
  <c r="Y211" i="18"/>
  <c r="Y210" i="18" s="1"/>
  <c r="W211" i="18"/>
  <c r="W210" i="18" s="1"/>
  <c r="N211" i="18"/>
  <c r="BE211" i="18" s="1"/>
  <c r="AA210" i="18"/>
  <c r="BK208" i="18"/>
  <c r="BI208" i="18"/>
  <c r="BH208" i="18"/>
  <c r="BG208" i="18"/>
  <c r="BF208" i="18"/>
  <c r="AA208" i="18"/>
  <c r="Y208" i="18"/>
  <c r="W208" i="18"/>
  <c r="N208" i="18"/>
  <c r="BE208" i="18" s="1"/>
  <c r="BK204" i="18"/>
  <c r="BI204" i="18"/>
  <c r="BH204" i="18"/>
  <c r="BG204" i="18"/>
  <c r="BF204" i="18"/>
  <c r="AA204" i="18"/>
  <c r="Y204" i="18"/>
  <c r="W204" i="18"/>
  <c r="N204" i="18"/>
  <c r="BE204" i="18" s="1"/>
  <c r="BK200" i="18"/>
  <c r="BI200" i="18"/>
  <c r="BH200" i="18"/>
  <c r="BG200" i="18"/>
  <c r="BF200" i="18"/>
  <c r="AA200" i="18"/>
  <c r="Y200" i="18"/>
  <c r="W200" i="18"/>
  <c r="N200" i="18"/>
  <c r="BE200" i="18" s="1"/>
  <c r="BK197" i="18"/>
  <c r="BI197" i="18"/>
  <c r="BH197" i="18"/>
  <c r="BG197" i="18"/>
  <c r="BF197" i="18"/>
  <c r="AA197" i="18"/>
  <c r="Y197" i="18"/>
  <c r="W197" i="18"/>
  <c r="N197" i="18"/>
  <c r="BE197" i="18" s="1"/>
  <c r="BK194" i="18"/>
  <c r="BI194" i="18"/>
  <c r="BH194" i="18"/>
  <c r="BG194" i="18"/>
  <c r="BF194" i="18"/>
  <c r="AA194" i="18"/>
  <c r="Y194" i="18"/>
  <c r="W194" i="18"/>
  <c r="N194" i="18"/>
  <c r="BE194" i="18" s="1"/>
  <c r="BK191" i="18"/>
  <c r="BI191" i="18"/>
  <c r="BH191" i="18"/>
  <c r="BG191" i="18"/>
  <c r="BF191" i="18"/>
  <c r="AA191" i="18"/>
  <c r="Y191" i="18"/>
  <c r="W191" i="18"/>
  <c r="N191" i="18"/>
  <c r="BE191" i="18" s="1"/>
  <c r="BK188" i="18"/>
  <c r="BI188" i="18"/>
  <c r="BH188" i="18"/>
  <c r="BG188" i="18"/>
  <c r="BF188" i="18"/>
  <c r="AA188" i="18"/>
  <c r="Y188" i="18"/>
  <c r="W188" i="18"/>
  <c r="N188" i="18"/>
  <c r="BE188" i="18" s="1"/>
  <c r="BK186" i="18"/>
  <c r="BI186" i="18"/>
  <c r="BH186" i="18"/>
  <c r="BG186" i="18"/>
  <c r="BF186" i="18"/>
  <c r="AA186" i="18"/>
  <c r="Y186" i="18"/>
  <c r="W186" i="18"/>
  <c r="N186" i="18"/>
  <c r="BE186" i="18" s="1"/>
  <c r="BK184" i="18"/>
  <c r="BI184" i="18"/>
  <c r="BH184" i="18"/>
  <c r="BG184" i="18"/>
  <c r="BF184" i="18"/>
  <c r="AA184" i="18"/>
  <c r="Y184" i="18"/>
  <c r="W184" i="18"/>
  <c r="N184" i="18"/>
  <c r="BE184" i="18" s="1"/>
  <c r="BK181" i="18"/>
  <c r="BI181" i="18"/>
  <c r="BH181" i="18"/>
  <c r="BG181" i="18"/>
  <c r="BF181" i="18"/>
  <c r="AA181" i="18"/>
  <c r="AA180" i="18" s="1"/>
  <c r="Y181" i="18"/>
  <c r="Y180" i="18" s="1"/>
  <c r="W181" i="18"/>
  <c r="N181" i="18"/>
  <c r="BE181" i="18" s="1"/>
  <c r="BK180" i="18"/>
  <c r="N180" i="18" s="1"/>
  <c r="N23" i="18" s="1"/>
  <c r="W180" i="18"/>
  <c r="BK177" i="18"/>
  <c r="BK176" i="18" s="1"/>
  <c r="N176" i="18" s="1"/>
  <c r="N22" i="18" s="1"/>
  <c r="BI177" i="18"/>
  <c r="BH177" i="18"/>
  <c r="BG177" i="18"/>
  <c r="BF177" i="18"/>
  <c r="AA177" i="18"/>
  <c r="AA176" i="18" s="1"/>
  <c r="Y177" i="18"/>
  <c r="Y176" i="18" s="1"/>
  <c r="W177" i="18"/>
  <c r="W176" i="18" s="1"/>
  <c r="N177" i="18"/>
  <c r="BE177" i="18" s="1"/>
  <c r="BK174" i="18"/>
  <c r="BI174" i="18"/>
  <c r="BH174" i="18"/>
  <c r="BG174" i="18"/>
  <c r="BF174" i="18"/>
  <c r="AA174" i="18"/>
  <c r="Y174" i="18"/>
  <c r="W174" i="18"/>
  <c r="N174" i="18"/>
  <c r="BE174" i="18" s="1"/>
  <c r="BK172" i="18"/>
  <c r="BI172" i="18"/>
  <c r="BH172" i="18"/>
  <c r="BG172" i="18"/>
  <c r="BF172" i="18"/>
  <c r="AA172" i="18"/>
  <c r="Y172" i="18"/>
  <c r="W172" i="18"/>
  <c r="N172" i="18"/>
  <c r="BE172" i="18" s="1"/>
  <c r="BK170" i="18"/>
  <c r="BI170" i="18"/>
  <c r="BH170" i="18"/>
  <c r="BG170" i="18"/>
  <c r="BF170" i="18"/>
  <c r="AA170" i="18"/>
  <c r="Y170" i="18"/>
  <c r="W170" i="18"/>
  <c r="N170" i="18"/>
  <c r="BE170" i="18" s="1"/>
  <c r="BK168" i="18"/>
  <c r="BI168" i="18"/>
  <c r="BH168" i="18"/>
  <c r="BG168" i="18"/>
  <c r="BF168" i="18"/>
  <c r="AA168" i="18"/>
  <c r="Y168" i="18"/>
  <c r="W168" i="18"/>
  <c r="N168" i="18"/>
  <c r="BE168" i="18" s="1"/>
  <c r="BK164" i="18"/>
  <c r="BI164" i="18"/>
  <c r="BH164" i="18"/>
  <c r="BG164" i="18"/>
  <c r="BF164" i="18"/>
  <c r="AA164" i="18"/>
  <c r="Y164" i="18"/>
  <c r="W164" i="18"/>
  <c r="N164" i="18"/>
  <c r="BE164" i="18" s="1"/>
  <c r="BK162" i="18"/>
  <c r="BI162" i="18"/>
  <c r="BH162" i="18"/>
  <c r="BG162" i="18"/>
  <c r="BF162" i="18"/>
  <c r="AA162" i="18"/>
  <c r="Y162" i="18"/>
  <c r="W162" i="18"/>
  <c r="N162" i="18"/>
  <c r="BE162" i="18" s="1"/>
  <c r="BK158" i="18"/>
  <c r="BI158" i="18"/>
  <c r="BH158" i="18"/>
  <c r="BG158" i="18"/>
  <c r="BF158" i="18"/>
  <c r="AA158" i="18"/>
  <c r="Y158" i="18"/>
  <c r="W158" i="18"/>
  <c r="N158" i="18"/>
  <c r="BE158" i="18" s="1"/>
  <c r="BK156" i="18"/>
  <c r="BI156" i="18"/>
  <c r="BH156" i="18"/>
  <c r="BG156" i="18"/>
  <c r="BF156" i="18"/>
  <c r="AA156" i="18"/>
  <c r="Y156" i="18"/>
  <c r="W156" i="18"/>
  <c r="N156" i="18"/>
  <c r="BE156" i="18" s="1"/>
  <c r="BK154" i="18"/>
  <c r="BI154" i="18"/>
  <c r="BH154" i="18"/>
  <c r="BG154" i="18"/>
  <c r="BF154" i="18"/>
  <c r="AA154" i="18"/>
  <c r="Y154" i="18"/>
  <c r="W154" i="18"/>
  <c r="N154" i="18"/>
  <c r="BE154" i="18" s="1"/>
  <c r="BK152" i="18"/>
  <c r="BI152" i="18"/>
  <c r="BH152" i="18"/>
  <c r="BG152" i="18"/>
  <c r="BF152" i="18"/>
  <c r="AA152" i="18"/>
  <c r="Y152" i="18"/>
  <c r="W152" i="18"/>
  <c r="N152" i="18"/>
  <c r="BE152" i="18" s="1"/>
  <c r="BK147" i="18"/>
  <c r="BI147" i="18"/>
  <c r="BH147" i="18"/>
  <c r="BG147" i="18"/>
  <c r="BF147" i="18"/>
  <c r="AA147" i="18"/>
  <c r="Y147" i="18"/>
  <c r="W147" i="18"/>
  <c r="N147" i="18"/>
  <c r="BE147" i="18" s="1"/>
  <c r="BK145" i="18"/>
  <c r="BI145" i="18"/>
  <c r="BH145" i="18"/>
  <c r="BG145" i="18"/>
  <c r="BF145" i="18"/>
  <c r="AA145" i="18"/>
  <c r="Y145" i="18"/>
  <c r="W145" i="18"/>
  <c r="N145" i="18"/>
  <c r="BE145" i="18" s="1"/>
  <c r="BK141" i="18"/>
  <c r="BI141" i="18"/>
  <c r="BH141" i="18"/>
  <c r="BG141" i="18"/>
  <c r="BF141" i="18"/>
  <c r="AA141" i="18"/>
  <c r="Y141" i="18"/>
  <c r="W141" i="18"/>
  <c r="N141" i="18"/>
  <c r="BE141" i="18" s="1"/>
  <c r="BK139" i="18"/>
  <c r="BI139" i="18"/>
  <c r="BH139" i="18"/>
  <c r="BG139" i="18"/>
  <c r="BF139" i="18"/>
  <c r="AA139" i="18"/>
  <c r="Y139" i="18"/>
  <c r="W139" i="18"/>
  <c r="N139" i="18"/>
  <c r="BE139" i="18" s="1"/>
  <c r="BK136" i="18"/>
  <c r="BI136" i="18"/>
  <c r="BH136" i="18"/>
  <c r="BG136" i="18"/>
  <c r="BF136" i="18"/>
  <c r="AA136" i="18"/>
  <c r="Y136" i="18"/>
  <c r="W136" i="18"/>
  <c r="N136" i="18"/>
  <c r="BE136" i="18" s="1"/>
  <c r="BK133" i="18"/>
  <c r="BI133" i="18"/>
  <c r="BH133" i="18"/>
  <c r="BG133" i="18"/>
  <c r="BF133" i="18"/>
  <c r="AA133" i="18"/>
  <c r="Y133" i="18"/>
  <c r="W133" i="18"/>
  <c r="N133" i="18"/>
  <c r="BE133" i="18" s="1"/>
  <c r="BK130" i="18"/>
  <c r="BI130" i="18"/>
  <c r="BH130" i="18"/>
  <c r="BG130" i="18"/>
  <c r="BF130" i="18"/>
  <c r="AA130" i="18"/>
  <c r="Y130" i="18"/>
  <c r="W130" i="18"/>
  <c r="N130" i="18"/>
  <c r="BE130" i="18" s="1"/>
  <c r="BK128" i="18"/>
  <c r="BI128" i="18"/>
  <c r="BH128" i="18"/>
  <c r="BG128" i="18"/>
  <c r="BF128" i="18"/>
  <c r="AA128" i="18"/>
  <c r="Y128" i="18"/>
  <c r="W128" i="18"/>
  <c r="N128" i="18"/>
  <c r="BE128" i="18" s="1"/>
  <c r="BK125" i="18"/>
  <c r="BI125" i="18"/>
  <c r="BH125" i="18"/>
  <c r="BG125" i="18"/>
  <c r="BF125" i="18"/>
  <c r="AA125" i="18"/>
  <c r="Y125" i="18"/>
  <c r="W125" i="18"/>
  <c r="N125" i="18"/>
  <c r="BE125" i="18" s="1"/>
  <c r="BK123" i="18"/>
  <c r="BI123" i="18"/>
  <c r="BH123" i="18"/>
  <c r="BG123" i="18"/>
  <c r="BF123" i="18"/>
  <c r="AA123" i="18"/>
  <c r="Y123" i="18"/>
  <c r="W123" i="18"/>
  <c r="N123" i="18"/>
  <c r="BE123" i="18" s="1"/>
  <c r="BK120" i="18"/>
  <c r="BI120" i="18"/>
  <c r="BH120" i="18"/>
  <c r="BG120" i="18"/>
  <c r="BF120" i="18"/>
  <c r="AA120" i="18"/>
  <c r="Y120" i="18"/>
  <c r="W120" i="18"/>
  <c r="N120" i="18"/>
  <c r="BE120" i="18" s="1"/>
  <c r="BK118" i="18"/>
  <c r="BI118" i="18"/>
  <c r="BH118" i="18"/>
  <c r="BG118" i="18"/>
  <c r="BF118" i="18"/>
  <c r="AA118" i="18"/>
  <c r="Y118" i="18"/>
  <c r="W118" i="18"/>
  <c r="N118" i="18"/>
  <c r="BE118" i="18" s="1"/>
  <c r="BK115" i="18"/>
  <c r="BI115" i="18"/>
  <c r="BH115" i="18"/>
  <c r="BG115" i="18"/>
  <c r="BF115" i="18"/>
  <c r="AA115" i="18"/>
  <c r="Y115" i="18"/>
  <c r="W115" i="18"/>
  <c r="N115" i="18"/>
  <c r="BE115" i="18" s="1"/>
  <c r="BK113" i="18"/>
  <c r="BI113" i="18"/>
  <c r="BH113" i="18"/>
  <c r="BG113" i="18"/>
  <c r="BF113" i="18"/>
  <c r="AA113" i="18"/>
  <c r="Y113" i="18"/>
  <c r="Y104" i="18" s="1"/>
  <c r="W113" i="18"/>
  <c r="N113" i="18"/>
  <c r="BE113" i="18" s="1"/>
  <c r="BK111" i="18"/>
  <c r="BI111" i="18"/>
  <c r="BH111" i="18"/>
  <c r="BG111" i="18"/>
  <c r="BF111" i="18"/>
  <c r="AA111" i="18"/>
  <c r="Y111" i="18"/>
  <c r="W111" i="18"/>
  <c r="N111" i="18"/>
  <c r="BE111" i="18" s="1"/>
  <c r="BK109" i="18"/>
  <c r="BI109" i="18"/>
  <c r="BH109" i="18"/>
  <c r="BG109" i="18"/>
  <c r="BF109" i="18"/>
  <c r="AA109" i="18"/>
  <c r="Y109" i="18"/>
  <c r="W109" i="18"/>
  <c r="N109" i="18"/>
  <c r="BE109" i="18" s="1"/>
  <c r="BK105" i="18"/>
  <c r="BI105" i="18"/>
  <c r="BH105" i="18"/>
  <c r="BG105" i="18"/>
  <c r="BF105" i="18"/>
  <c r="AA105" i="18"/>
  <c r="Y105" i="18"/>
  <c r="W105" i="18"/>
  <c r="N105" i="18"/>
  <c r="BE105" i="18" s="1"/>
  <c r="BK99" i="18"/>
  <c r="BK98" i="18" s="1"/>
  <c r="N98" i="18" s="1"/>
  <c r="N19" i="18" s="1"/>
  <c r="BI99" i="18"/>
  <c r="BH99" i="18"/>
  <c r="BG99" i="18"/>
  <c r="BF99" i="18"/>
  <c r="AA99" i="18"/>
  <c r="AA98" i="18" s="1"/>
  <c r="Y99" i="18"/>
  <c r="Y98" i="18" s="1"/>
  <c r="W99" i="18"/>
  <c r="W98" i="18" s="1"/>
  <c r="N99" i="18"/>
  <c r="BE99" i="18" s="1"/>
  <c r="BK96" i="18"/>
  <c r="BI96" i="18"/>
  <c r="BH96" i="18"/>
  <c r="BG96" i="18"/>
  <c r="BF96" i="18"/>
  <c r="AA96" i="18"/>
  <c r="Y96" i="18"/>
  <c r="W96" i="18"/>
  <c r="N96" i="18"/>
  <c r="BE96" i="18" s="1"/>
  <c r="BK94" i="18"/>
  <c r="BI94" i="18"/>
  <c r="BH94" i="18"/>
  <c r="BG94" i="18"/>
  <c r="BF94" i="18"/>
  <c r="AA94" i="18"/>
  <c r="Y94" i="18"/>
  <c r="W94" i="18"/>
  <c r="N94" i="18"/>
  <c r="BE94" i="18" s="1"/>
  <c r="BK92" i="18"/>
  <c r="BI92" i="18"/>
  <c r="BH92" i="18"/>
  <c r="BG92" i="18"/>
  <c r="BF92" i="18"/>
  <c r="AA92" i="18"/>
  <c r="Y92" i="18"/>
  <c r="W92" i="18"/>
  <c r="N92" i="18"/>
  <c r="BE92" i="18" s="1"/>
  <c r="BK89" i="18"/>
  <c r="BI89" i="18"/>
  <c r="BH89" i="18"/>
  <c r="BG89" i="18"/>
  <c r="BF89" i="18"/>
  <c r="AA89" i="18"/>
  <c r="Y89" i="18"/>
  <c r="W89" i="18"/>
  <c r="N89" i="18"/>
  <c r="BE89" i="18" s="1"/>
  <c r="BK87" i="18"/>
  <c r="BI87" i="18"/>
  <c r="BH87" i="18"/>
  <c r="BG87" i="18"/>
  <c r="BF87" i="18"/>
  <c r="AA87" i="18"/>
  <c r="Y87" i="18"/>
  <c r="W87" i="18"/>
  <c r="N87" i="18"/>
  <c r="BE87" i="18" s="1"/>
  <c r="BK85" i="18"/>
  <c r="BI85" i="18"/>
  <c r="BH85" i="18"/>
  <c r="BG85" i="18"/>
  <c r="BF85" i="18"/>
  <c r="AA85" i="18"/>
  <c r="Y85" i="18"/>
  <c r="W85" i="18"/>
  <c r="N85" i="18"/>
  <c r="BE85" i="18" s="1"/>
  <c r="BK83" i="18"/>
  <c r="BI83" i="18"/>
  <c r="BH83" i="18"/>
  <c r="BG83" i="18"/>
  <c r="BF83" i="18"/>
  <c r="AA83" i="18"/>
  <c r="Y83" i="18"/>
  <c r="W83" i="18"/>
  <c r="N83" i="18"/>
  <c r="BE83" i="18" s="1"/>
  <c r="BK81" i="18"/>
  <c r="BI81" i="18"/>
  <c r="BH81" i="18"/>
  <c r="BG81" i="18"/>
  <c r="BF81" i="18"/>
  <c r="AA81" i="18"/>
  <c r="Y81" i="18"/>
  <c r="W81" i="18"/>
  <c r="N81" i="18"/>
  <c r="BE81" i="18" s="1"/>
  <c r="BK72" i="18"/>
  <c r="BI72" i="18"/>
  <c r="BH72" i="18"/>
  <c r="BG72" i="18"/>
  <c r="BF72" i="18"/>
  <c r="AA72" i="18"/>
  <c r="Y72" i="18"/>
  <c r="W72" i="18"/>
  <c r="N72" i="18"/>
  <c r="BE72" i="18" s="1"/>
  <c r="BK64" i="18"/>
  <c r="BI64" i="18"/>
  <c r="BH64" i="18"/>
  <c r="BG64" i="18"/>
  <c r="BF64" i="18"/>
  <c r="AA64" i="18"/>
  <c r="Y64" i="18"/>
  <c r="W64" i="18"/>
  <c r="N64" i="18"/>
  <c r="BE64" i="18" s="1"/>
  <c r="BK59" i="18"/>
  <c r="BI59" i="18"/>
  <c r="BH59" i="18"/>
  <c r="BG59" i="18"/>
  <c r="BF59" i="18"/>
  <c r="AA59" i="18"/>
  <c r="Y59" i="18"/>
  <c r="W59" i="18"/>
  <c r="N59" i="18"/>
  <c r="BE59" i="18" s="1"/>
  <c r="BK53" i="18"/>
  <c r="BI53" i="18"/>
  <c r="BH53" i="18"/>
  <c r="BG53" i="18"/>
  <c r="BF53" i="18"/>
  <c r="AA53" i="18"/>
  <c r="Y53" i="18"/>
  <c r="W53" i="18"/>
  <c r="N53" i="18"/>
  <c r="BE53" i="18" s="1"/>
  <c r="BK48" i="18"/>
  <c r="BI48" i="18"/>
  <c r="BH48" i="18"/>
  <c r="BG48" i="18"/>
  <c r="BF48" i="18"/>
  <c r="AA48" i="18"/>
  <c r="Y48" i="18"/>
  <c r="W48" i="18"/>
  <c r="N48" i="18"/>
  <c r="BE48" i="18" s="1"/>
  <c r="BK46" i="18"/>
  <c r="BI46" i="18"/>
  <c r="BH46" i="18"/>
  <c r="BG46" i="18"/>
  <c r="BF46" i="18"/>
  <c r="AA46" i="18"/>
  <c r="Y46" i="18"/>
  <c r="W46" i="18"/>
  <c r="N46" i="18"/>
  <c r="BE46" i="18" s="1"/>
  <c r="BK177" i="17"/>
  <c r="BK176" i="17" s="1"/>
  <c r="N176" i="17" s="1"/>
  <c r="N24" i="17" s="1"/>
  <c r="BI177" i="17"/>
  <c r="BH177" i="17"/>
  <c r="BG177" i="17"/>
  <c r="BF177" i="17"/>
  <c r="AA177" i="17"/>
  <c r="AA176" i="17" s="1"/>
  <c r="Y177" i="17"/>
  <c r="Y176" i="17" s="1"/>
  <c r="W177" i="17"/>
  <c r="W176" i="17" s="1"/>
  <c r="N177" i="17"/>
  <c r="BE177" i="17" s="1"/>
  <c r="BK174" i="17"/>
  <c r="BI174" i="17"/>
  <c r="BH174" i="17"/>
  <c r="BG174" i="17"/>
  <c r="BF174" i="17"/>
  <c r="AA174" i="17"/>
  <c r="Y174" i="17"/>
  <c r="W174" i="17"/>
  <c r="N174" i="17"/>
  <c r="BE174" i="17" s="1"/>
  <c r="BK172" i="17"/>
  <c r="BI172" i="17"/>
  <c r="BH172" i="17"/>
  <c r="BG172" i="17"/>
  <c r="BF172" i="17"/>
  <c r="AA172" i="17"/>
  <c r="Y172" i="17"/>
  <c r="W172" i="17"/>
  <c r="N172" i="17"/>
  <c r="BE172" i="17" s="1"/>
  <c r="BK170" i="17"/>
  <c r="BI170" i="17"/>
  <c r="BH170" i="17"/>
  <c r="BG170" i="17"/>
  <c r="BF170" i="17"/>
  <c r="AA170" i="17"/>
  <c r="Y170" i="17"/>
  <c r="W170" i="17"/>
  <c r="N170" i="17"/>
  <c r="BE170" i="17" s="1"/>
  <c r="BK167" i="17"/>
  <c r="BI167" i="17"/>
  <c r="BH167" i="17"/>
  <c r="BG167" i="17"/>
  <c r="BF167" i="17"/>
  <c r="AA167" i="17"/>
  <c r="Y167" i="17"/>
  <c r="W167" i="17"/>
  <c r="N167" i="17"/>
  <c r="BE167" i="17" s="1"/>
  <c r="BK165" i="17"/>
  <c r="BI165" i="17"/>
  <c r="BH165" i="17"/>
  <c r="BG165" i="17"/>
  <c r="BF165" i="17"/>
  <c r="AA165" i="17"/>
  <c r="Y165" i="17"/>
  <c r="W165" i="17"/>
  <c r="N165" i="17"/>
  <c r="BE165" i="17" s="1"/>
  <c r="BK161" i="17"/>
  <c r="BK160" i="17" s="1"/>
  <c r="N160" i="17" s="1"/>
  <c r="N22" i="17" s="1"/>
  <c r="BI161" i="17"/>
  <c r="BH161" i="17"/>
  <c r="BG161" i="17"/>
  <c r="BF161" i="17"/>
  <c r="AA161" i="17"/>
  <c r="AA160" i="17" s="1"/>
  <c r="Y161" i="17"/>
  <c r="W161" i="17"/>
  <c r="W160" i="17" s="1"/>
  <c r="N161" i="17"/>
  <c r="BE161" i="17" s="1"/>
  <c r="Y160" i="17"/>
  <c r="BK158" i="17"/>
  <c r="BI158" i="17"/>
  <c r="BH158" i="17"/>
  <c r="BG158" i="17"/>
  <c r="BF158" i="17"/>
  <c r="AA158" i="17"/>
  <c r="Y158" i="17"/>
  <c r="W158" i="17"/>
  <c r="N158" i="17"/>
  <c r="BE158" i="17" s="1"/>
  <c r="BK156" i="17"/>
  <c r="BI156" i="17"/>
  <c r="BH156" i="17"/>
  <c r="BG156" i="17"/>
  <c r="BF156" i="17"/>
  <c r="AA156" i="17"/>
  <c r="Y156" i="17"/>
  <c r="W156" i="17"/>
  <c r="N156" i="17"/>
  <c r="BE156" i="17" s="1"/>
  <c r="BK154" i="17"/>
  <c r="BI154" i="17"/>
  <c r="BH154" i="17"/>
  <c r="BG154" i="17"/>
  <c r="BF154" i="17"/>
  <c r="AA154" i="17"/>
  <c r="Y154" i="17"/>
  <c r="W154" i="17"/>
  <c r="N154" i="17"/>
  <c r="BE154" i="17" s="1"/>
  <c r="BK152" i="17"/>
  <c r="BI152" i="17"/>
  <c r="BH152" i="17"/>
  <c r="BG152" i="17"/>
  <c r="BF152" i="17"/>
  <c r="AA152" i="17"/>
  <c r="Y152" i="17"/>
  <c r="W152" i="17"/>
  <c r="N152" i="17"/>
  <c r="BE152" i="17" s="1"/>
  <c r="BK147" i="17"/>
  <c r="BI147" i="17"/>
  <c r="BH147" i="17"/>
  <c r="BG147" i="17"/>
  <c r="BF147" i="17"/>
  <c r="AA147" i="17"/>
  <c r="Y147" i="17"/>
  <c r="W147" i="17"/>
  <c r="N147" i="17"/>
  <c r="BE147" i="17" s="1"/>
  <c r="BK145" i="17"/>
  <c r="BI145" i="17"/>
  <c r="BH145" i="17"/>
  <c r="BG145" i="17"/>
  <c r="BF145" i="17"/>
  <c r="AA145" i="17"/>
  <c r="Y145" i="17"/>
  <c r="W145" i="17"/>
  <c r="N145" i="17"/>
  <c r="BE145" i="17" s="1"/>
  <c r="BK141" i="17"/>
  <c r="BI141" i="17"/>
  <c r="BH141" i="17"/>
  <c r="BG141" i="17"/>
  <c r="BF141" i="17"/>
  <c r="AA141" i="17"/>
  <c r="Y141" i="17"/>
  <c r="W141" i="17"/>
  <c r="N141" i="17"/>
  <c r="BE141" i="17" s="1"/>
  <c r="BK139" i="17"/>
  <c r="BI139" i="17"/>
  <c r="BH139" i="17"/>
  <c r="BG139" i="17"/>
  <c r="BF139" i="17"/>
  <c r="AA139" i="17"/>
  <c r="Y139" i="17"/>
  <c r="W139" i="17"/>
  <c r="N139" i="17"/>
  <c r="BE139" i="17" s="1"/>
  <c r="BK137" i="17"/>
  <c r="BI137" i="17"/>
  <c r="BH137" i="17"/>
  <c r="BG137" i="17"/>
  <c r="BF137" i="17"/>
  <c r="AA137" i="17"/>
  <c r="Y137" i="17"/>
  <c r="W137" i="17"/>
  <c r="N137" i="17"/>
  <c r="BE137" i="17" s="1"/>
  <c r="BK135" i="17"/>
  <c r="BI135" i="17"/>
  <c r="BH135" i="17"/>
  <c r="BG135" i="17"/>
  <c r="BF135" i="17"/>
  <c r="AA135" i="17"/>
  <c r="Y135" i="17"/>
  <c r="W135" i="17"/>
  <c r="N135" i="17"/>
  <c r="BE135" i="17" s="1"/>
  <c r="BK133" i="17"/>
  <c r="BI133" i="17"/>
  <c r="BH133" i="17"/>
  <c r="BG133" i="17"/>
  <c r="BF133" i="17"/>
  <c r="AA133" i="17"/>
  <c r="Y133" i="17"/>
  <c r="W133" i="17"/>
  <c r="N133" i="17"/>
  <c r="BE133" i="17" s="1"/>
  <c r="BK131" i="17"/>
  <c r="BI131" i="17"/>
  <c r="BH131" i="17"/>
  <c r="BG131" i="17"/>
  <c r="BF131" i="17"/>
  <c r="AA131" i="17"/>
  <c r="Y131" i="17"/>
  <c r="W131" i="17"/>
  <c r="N131" i="17"/>
  <c r="BE131" i="17" s="1"/>
  <c r="BK129" i="17"/>
  <c r="BI129" i="17"/>
  <c r="BH129" i="17"/>
  <c r="BG129" i="17"/>
  <c r="BF129" i="17"/>
  <c r="AA129" i="17"/>
  <c r="Y129" i="17"/>
  <c r="W129" i="17"/>
  <c r="N129" i="17"/>
  <c r="BE129" i="17" s="1"/>
  <c r="BK126" i="17"/>
  <c r="BI126" i="17"/>
  <c r="BH126" i="17"/>
  <c r="BG126" i="17"/>
  <c r="BF126" i="17"/>
  <c r="AA126" i="17"/>
  <c r="Y126" i="17"/>
  <c r="W126" i="17"/>
  <c r="N126" i="17"/>
  <c r="BE126" i="17" s="1"/>
  <c r="BK123" i="17"/>
  <c r="BI123" i="17"/>
  <c r="BH123" i="17"/>
  <c r="BG123" i="17"/>
  <c r="BF123" i="17"/>
  <c r="AA123" i="17"/>
  <c r="Y123" i="17"/>
  <c r="W123" i="17"/>
  <c r="N123" i="17"/>
  <c r="BE123" i="17" s="1"/>
  <c r="BK121" i="17"/>
  <c r="BI121" i="17"/>
  <c r="BH121" i="17"/>
  <c r="BG121" i="17"/>
  <c r="BF121" i="17"/>
  <c r="AA121" i="17"/>
  <c r="Y121" i="17"/>
  <c r="Y120" i="17" s="1"/>
  <c r="W121" i="17"/>
  <c r="N121" i="17"/>
  <c r="BE121" i="17" s="1"/>
  <c r="BK118" i="17"/>
  <c r="BI118" i="17"/>
  <c r="BH118" i="17"/>
  <c r="BG118" i="17"/>
  <c r="BF118" i="17"/>
  <c r="AA118" i="17"/>
  <c r="Y118" i="17"/>
  <c r="W118" i="17"/>
  <c r="N118" i="17"/>
  <c r="BE118" i="17" s="1"/>
  <c r="BK115" i="17"/>
  <c r="BI115" i="17"/>
  <c r="BH115" i="17"/>
  <c r="BG115" i="17"/>
  <c r="BF115" i="17"/>
  <c r="AA115" i="17"/>
  <c r="Y115" i="17"/>
  <c r="W115" i="17"/>
  <c r="N115" i="17"/>
  <c r="BE115" i="17" s="1"/>
  <c r="BK113" i="17"/>
  <c r="BI113" i="17"/>
  <c r="BH113" i="17"/>
  <c r="BG113" i="17"/>
  <c r="BF113" i="17"/>
  <c r="BE113" i="17"/>
  <c r="AA113" i="17"/>
  <c r="Y113" i="17"/>
  <c r="W113" i="17"/>
  <c r="N113" i="17"/>
  <c r="BK110" i="17"/>
  <c r="BI110" i="17"/>
  <c r="BH110" i="17"/>
  <c r="BG110" i="17"/>
  <c r="BF110" i="17"/>
  <c r="AA110" i="17"/>
  <c r="Y110" i="17"/>
  <c r="W110" i="17"/>
  <c r="N110" i="17"/>
  <c r="BE110" i="17" s="1"/>
  <c r="BK107" i="17"/>
  <c r="BI107" i="17"/>
  <c r="BH107" i="17"/>
  <c r="BG107" i="17"/>
  <c r="BF107" i="17"/>
  <c r="AA107" i="17"/>
  <c r="Y107" i="17"/>
  <c r="W107" i="17"/>
  <c r="N107" i="17"/>
  <c r="BE107" i="17" s="1"/>
  <c r="BK105" i="17"/>
  <c r="BI105" i="17"/>
  <c r="BH105" i="17"/>
  <c r="BG105" i="17"/>
  <c r="BF105" i="17"/>
  <c r="AA105" i="17"/>
  <c r="Y105" i="17"/>
  <c r="W105" i="17"/>
  <c r="N105" i="17"/>
  <c r="BE105" i="17" s="1"/>
  <c r="BK103" i="17"/>
  <c r="BI103" i="17"/>
  <c r="BH103" i="17"/>
  <c r="BG103" i="17"/>
  <c r="BF103" i="17"/>
  <c r="AA103" i="17"/>
  <c r="Y103" i="17"/>
  <c r="W103" i="17"/>
  <c r="N103" i="17"/>
  <c r="BE103" i="17" s="1"/>
  <c r="BK100" i="17"/>
  <c r="BI100" i="17"/>
  <c r="BH100" i="17"/>
  <c r="BG100" i="17"/>
  <c r="BF100" i="17"/>
  <c r="AA100" i="17"/>
  <c r="Y100" i="17"/>
  <c r="W100" i="17"/>
  <c r="N100" i="17"/>
  <c r="BE100" i="17" s="1"/>
  <c r="BK98" i="17"/>
  <c r="BI98" i="17"/>
  <c r="BH98" i="17"/>
  <c r="BG98" i="17"/>
  <c r="BF98" i="17"/>
  <c r="AA98" i="17"/>
  <c r="Y98" i="17"/>
  <c r="W98" i="17"/>
  <c r="N98" i="17"/>
  <c r="BE98" i="17" s="1"/>
  <c r="BK96" i="17"/>
  <c r="BI96" i="17"/>
  <c r="BH96" i="17"/>
  <c r="BG96" i="17"/>
  <c r="BF96" i="17"/>
  <c r="AA96" i="17"/>
  <c r="Y96" i="17"/>
  <c r="W96" i="17"/>
  <c r="N96" i="17"/>
  <c r="BE96" i="17" s="1"/>
  <c r="BK94" i="17"/>
  <c r="BI94" i="17"/>
  <c r="BH94" i="17"/>
  <c r="BG94" i="17"/>
  <c r="BF94" i="17"/>
  <c r="AA94" i="17"/>
  <c r="Y94" i="17"/>
  <c r="W94" i="17"/>
  <c r="N94" i="17"/>
  <c r="BE94" i="17" s="1"/>
  <c r="BK92" i="17"/>
  <c r="BI92" i="17"/>
  <c r="BH92" i="17"/>
  <c r="BG92" i="17"/>
  <c r="BF92" i="17"/>
  <c r="AA92" i="17"/>
  <c r="Y92" i="17"/>
  <c r="W92" i="17"/>
  <c r="N92" i="17"/>
  <c r="BE92" i="17" s="1"/>
  <c r="BK90" i="17"/>
  <c r="BI90" i="17"/>
  <c r="BH90" i="17"/>
  <c r="BG90" i="17"/>
  <c r="BF90" i="17"/>
  <c r="AA90" i="17"/>
  <c r="Y90" i="17"/>
  <c r="W90" i="17"/>
  <c r="N90" i="17"/>
  <c r="BE90" i="17" s="1"/>
  <c r="BK87" i="17"/>
  <c r="BK86" i="17" s="1"/>
  <c r="N86" i="17" s="1"/>
  <c r="N19" i="17" s="1"/>
  <c r="BI87" i="17"/>
  <c r="BH87" i="17"/>
  <c r="BG87" i="17"/>
  <c r="BF87" i="17"/>
  <c r="AA87" i="17"/>
  <c r="AA86" i="17" s="1"/>
  <c r="Y87" i="17"/>
  <c r="Y86" i="17" s="1"/>
  <c r="W87" i="17"/>
  <c r="W86" i="17" s="1"/>
  <c r="N87" i="17"/>
  <c r="BE87" i="17" s="1"/>
  <c r="BK84" i="17"/>
  <c r="BK83" i="17" s="1"/>
  <c r="N83" i="17" s="1"/>
  <c r="N18" i="17" s="1"/>
  <c r="BI84" i="17"/>
  <c r="BH84" i="17"/>
  <c r="BG84" i="17"/>
  <c r="BF84" i="17"/>
  <c r="AA84" i="17"/>
  <c r="Y84" i="17"/>
  <c r="Y83" i="17" s="1"/>
  <c r="W84" i="17"/>
  <c r="W83" i="17" s="1"/>
  <c r="N84" i="17"/>
  <c r="BE84" i="17" s="1"/>
  <c r="AA83" i="17"/>
  <c r="BK79" i="17"/>
  <c r="BI79" i="17"/>
  <c r="BH79" i="17"/>
  <c r="BG79" i="17"/>
  <c r="BF79" i="17"/>
  <c r="AA79" i="17"/>
  <c r="Y79" i="17"/>
  <c r="W79" i="17"/>
  <c r="N79" i="17"/>
  <c r="BE79" i="17" s="1"/>
  <c r="BK77" i="17"/>
  <c r="BI77" i="17"/>
  <c r="BH77" i="17"/>
  <c r="BG77" i="17"/>
  <c r="BF77" i="17"/>
  <c r="AA77" i="17"/>
  <c r="Y77" i="17"/>
  <c r="W77" i="17"/>
  <c r="N77" i="17"/>
  <c r="BE77" i="17" s="1"/>
  <c r="BK75" i="17"/>
  <c r="BI75" i="17"/>
  <c r="BH75" i="17"/>
  <c r="BG75" i="17"/>
  <c r="BF75" i="17"/>
  <c r="AA75" i="17"/>
  <c r="Y75" i="17"/>
  <c r="W75" i="17"/>
  <c r="N75" i="17"/>
  <c r="BE75" i="17" s="1"/>
  <c r="BK73" i="17"/>
  <c r="BI73" i="17"/>
  <c r="BH73" i="17"/>
  <c r="BG73" i="17"/>
  <c r="BF73" i="17"/>
  <c r="AA73" i="17"/>
  <c r="Y73" i="17"/>
  <c r="W73" i="17"/>
  <c r="N73" i="17"/>
  <c r="BE73" i="17" s="1"/>
  <c r="BK71" i="17"/>
  <c r="BI71" i="17"/>
  <c r="BH71" i="17"/>
  <c r="BG71" i="17"/>
  <c r="BF71" i="17"/>
  <c r="AA71" i="17"/>
  <c r="Y71" i="17"/>
  <c r="W71" i="17"/>
  <c r="N71" i="17"/>
  <c r="BE71" i="17" s="1"/>
  <c r="BK66" i="17"/>
  <c r="BI66" i="17"/>
  <c r="BH66" i="17"/>
  <c r="BG66" i="17"/>
  <c r="BF66" i="17"/>
  <c r="AA66" i="17"/>
  <c r="Y66" i="17"/>
  <c r="W66" i="17"/>
  <c r="N66" i="17"/>
  <c r="BE66" i="17" s="1"/>
  <c r="BK58" i="17"/>
  <c r="BI58" i="17"/>
  <c r="BH58" i="17"/>
  <c r="BG58" i="17"/>
  <c r="BF58" i="17"/>
  <c r="AA58" i="17"/>
  <c r="Y58" i="17"/>
  <c r="W58" i="17"/>
  <c r="N58" i="17"/>
  <c r="BE58" i="17" s="1"/>
  <c r="BK56" i="17"/>
  <c r="BI56" i="17"/>
  <c r="BH56" i="17"/>
  <c r="BG56" i="17"/>
  <c r="BF56" i="17"/>
  <c r="AA56" i="17"/>
  <c r="Y56" i="17"/>
  <c r="W56" i="17"/>
  <c r="N56" i="17"/>
  <c r="BE56" i="17" s="1"/>
  <c r="BK47" i="17"/>
  <c r="BI47" i="17"/>
  <c r="BH47" i="17"/>
  <c r="BG47" i="17"/>
  <c r="BF47" i="17"/>
  <c r="AA47" i="17"/>
  <c r="Y47" i="17"/>
  <c r="W47" i="17"/>
  <c r="N47" i="17"/>
  <c r="BE47" i="17" s="1"/>
  <c r="BK45" i="17"/>
  <c r="BI45" i="17"/>
  <c r="BH45" i="17"/>
  <c r="BG45" i="17"/>
  <c r="BF45" i="17"/>
  <c r="AA45" i="17"/>
  <c r="Y45" i="17"/>
  <c r="W45" i="17"/>
  <c r="N45" i="17"/>
  <c r="BE45" i="17" s="1"/>
  <c r="BK208" i="16"/>
  <c r="BK207" i="16" s="1"/>
  <c r="BI208" i="16"/>
  <c r="BH208" i="16"/>
  <c r="BG208" i="16"/>
  <c r="BF208" i="16"/>
  <c r="AA208" i="16"/>
  <c r="AA207" i="16" s="1"/>
  <c r="AA206" i="16" s="1"/>
  <c r="Y208" i="16"/>
  <c r="Y207" i="16" s="1"/>
  <c r="Y206" i="16" s="1"/>
  <c r="W208" i="16"/>
  <c r="W207" i="16" s="1"/>
  <c r="W206" i="16" s="1"/>
  <c r="N208" i="16"/>
  <c r="BE208" i="16" s="1"/>
  <c r="BK205" i="16"/>
  <c r="BK204" i="16" s="1"/>
  <c r="N204" i="16" s="1"/>
  <c r="N24" i="16" s="1"/>
  <c r="BI205" i="16"/>
  <c r="BH205" i="16"/>
  <c r="BG205" i="16"/>
  <c r="BF205" i="16"/>
  <c r="BE205" i="16"/>
  <c r="AA205" i="16"/>
  <c r="AA204" i="16" s="1"/>
  <c r="Y205" i="16"/>
  <c r="W205" i="16"/>
  <c r="W204" i="16" s="1"/>
  <c r="N205" i="16"/>
  <c r="Y204" i="16"/>
  <c r="BK202" i="16"/>
  <c r="BI202" i="16"/>
  <c r="BH202" i="16"/>
  <c r="BG202" i="16"/>
  <c r="BF202" i="16"/>
  <c r="AA202" i="16"/>
  <c r="Y202" i="16"/>
  <c r="W202" i="16"/>
  <c r="N202" i="16"/>
  <c r="BE202" i="16" s="1"/>
  <c r="BK198" i="16"/>
  <c r="BI198" i="16"/>
  <c r="BH198" i="16"/>
  <c r="BG198" i="16"/>
  <c r="BF198" i="16"/>
  <c r="AA198" i="16"/>
  <c r="Y198" i="16"/>
  <c r="W198" i="16"/>
  <c r="N198" i="16"/>
  <c r="BE198" i="16" s="1"/>
  <c r="BK194" i="16"/>
  <c r="BI194" i="16"/>
  <c r="BH194" i="16"/>
  <c r="BG194" i="16"/>
  <c r="BF194" i="16"/>
  <c r="AA194" i="16"/>
  <c r="Y194" i="16"/>
  <c r="W194" i="16"/>
  <c r="N194" i="16"/>
  <c r="BE194" i="16" s="1"/>
  <c r="BK191" i="16"/>
  <c r="BI191" i="16"/>
  <c r="BH191" i="16"/>
  <c r="BG191" i="16"/>
  <c r="BF191" i="16"/>
  <c r="AA191" i="16"/>
  <c r="Y191" i="16"/>
  <c r="W191" i="16"/>
  <c r="N191" i="16"/>
  <c r="BE191" i="16" s="1"/>
  <c r="BK188" i="16"/>
  <c r="BK187" i="16" s="1"/>
  <c r="N187" i="16" s="1"/>
  <c r="N22" i="16" s="1"/>
  <c r="BI188" i="16"/>
  <c r="BH188" i="16"/>
  <c r="BG188" i="16"/>
  <c r="BF188" i="16"/>
  <c r="AA188" i="16"/>
  <c r="AA187" i="16" s="1"/>
  <c r="Y188" i="16"/>
  <c r="Y187" i="16" s="1"/>
  <c r="W188" i="16"/>
  <c r="W187" i="16" s="1"/>
  <c r="N188" i="16"/>
  <c r="BE188" i="16" s="1"/>
  <c r="BK185" i="16"/>
  <c r="BI185" i="16"/>
  <c r="BH185" i="16"/>
  <c r="BG185" i="16"/>
  <c r="BF185" i="16"/>
  <c r="AA185" i="16"/>
  <c r="Y185" i="16"/>
  <c r="W185" i="16"/>
  <c r="N185" i="16"/>
  <c r="BE185" i="16" s="1"/>
  <c r="BK183" i="16"/>
  <c r="BI183" i="16"/>
  <c r="BH183" i="16"/>
  <c r="BG183" i="16"/>
  <c r="BF183" i="16"/>
  <c r="AA183" i="16"/>
  <c r="Y183" i="16"/>
  <c r="W183" i="16"/>
  <c r="N183" i="16"/>
  <c r="BE183" i="16" s="1"/>
  <c r="BK181" i="16"/>
  <c r="BI181" i="16"/>
  <c r="BH181" i="16"/>
  <c r="BG181" i="16"/>
  <c r="BF181" i="16"/>
  <c r="AA181" i="16"/>
  <c r="Y181" i="16"/>
  <c r="W181" i="16"/>
  <c r="N181" i="16"/>
  <c r="BE181" i="16" s="1"/>
  <c r="BK179" i="16"/>
  <c r="BI179" i="16"/>
  <c r="BH179" i="16"/>
  <c r="BG179" i="16"/>
  <c r="BF179" i="16"/>
  <c r="AA179" i="16"/>
  <c r="Y179" i="16"/>
  <c r="W179" i="16"/>
  <c r="N179" i="16"/>
  <c r="BE179" i="16" s="1"/>
  <c r="BK174" i="16"/>
  <c r="BI174" i="16"/>
  <c r="BH174" i="16"/>
  <c r="BG174" i="16"/>
  <c r="BF174" i="16"/>
  <c r="AA174" i="16"/>
  <c r="Y174" i="16"/>
  <c r="W174" i="16"/>
  <c r="N174" i="16"/>
  <c r="BE174" i="16" s="1"/>
  <c r="BK172" i="16"/>
  <c r="BI172" i="16"/>
  <c r="BH172" i="16"/>
  <c r="BG172" i="16"/>
  <c r="BF172" i="16"/>
  <c r="AA172" i="16"/>
  <c r="Y172" i="16"/>
  <c r="W172" i="16"/>
  <c r="N172" i="16"/>
  <c r="BE172" i="16" s="1"/>
  <c r="BK168" i="16"/>
  <c r="BI168" i="16"/>
  <c r="BH168" i="16"/>
  <c r="BG168" i="16"/>
  <c r="BF168" i="16"/>
  <c r="AA168" i="16"/>
  <c r="Y168" i="16"/>
  <c r="W168" i="16"/>
  <c r="N168" i="16"/>
  <c r="BE168" i="16" s="1"/>
  <c r="BK166" i="16"/>
  <c r="BI166" i="16"/>
  <c r="BH166" i="16"/>
  <c r="BG166" i="16"/>
  <c r="BF166" i="16"/>
  <c r="AA166" i="16"/>
  <c r="Y166" i="16"/>
  <c r="W166" i="16"/>
  <c r="N166" i="16"/>
  <c r="BE166" i="16" s="1"/>
  <c r="BK164" i="16"/>
  <c r="BI164" i="16"/>
  <c r="BH164" i="16"/>
  <c r="BG164" i="16"/>
  <c r="BF164" i="16"/>
  <c r="AA164" i="16"/>
  <c r="Y164" i="16"/>
  <c r="W164" i="16"/>
  <c r="N164" i="16"/>
  <c r="BE164" i="16" s="1"/>
  <c r="BK160" i="16"/>
  <c r="BI160" i="16"/>
  <c r="BH160" i="16"/>
  <c r="BG160" i="16"/>
  <c r="BF160" i="16"/>
  <c r="AA160" i="16"/>
  <c r="Y160" i="16"/>
  <c r="W160" i="16"/>
  <c r="N160" i="16"/>
  <c r="BE160" i="16" s="1"/>
  <c r="BK158" i="16"/>
  <c r="BI158" i="16"/>
  <c r="BH158" i="16"/>
  <c r="BG158" i="16"/>
  <c r="BF158" i="16"/>
  <c r="AA158" i="16"/>
  <c r="Y158" i="16"/>
  <c r="W158" i="16"/>
  <c r="N158" i="16"/>
  <c r="BE158" i="16" s="1"/>
  <c r="BK156" i="16"/>
  <c r="BI156" i="16"/>
  <c r="BH156" i="16"/>
  <c r="BG156" i="16"/>
  <c r="BF156" i="16"/>
  <c r="AA156" i="16"/>
  <c r="Y156" i="16"/>
  <c r="W156" i="16"/>
  <c r="N156" i="16"/>
  <c r="BE156" i="16" s="1"/>
  <c r="BK154" i="16"/>
  <c r="BI154" i="16"/>
  <c r="BH154" i="16"/>
  <c r="BG154" i="16"/>
  <c r="BF154" i="16"/>
  <c r="AA154" i="16"/>
  <c r="Y154" i="16"/>
  <c r="W154" i="16"/>
  <c r="N154" i="16"/>
  <c r="BE154" i="16" s="1"/>
  <c r="BK152" i="16"/>
  <c r="BI152" i="16"/>
  <c r="BH152" i="16"/>
  <c r="BG152" i="16"/>
  <c r="BF152" i="16"/>
  <c r="AA152" i="16"/>
  <c r="Y152" i="16"/>
  <c r="W152" i="16"/>
  <c r="N152" i="16"/>
  <c r="BE152" i="16" s="1"/>
  <c r="BK149" i="16"/>
  <c r="BI149" i="16"/>
  <c r="BH149" i="16"/>
  <c r="BG149" i="16"/>
  <c r="BF149" i="16"/>
  <c r="AA149" i="16"/>
  <c r="Y149" i="16"/>
  <c r="W149" i="16"/>
  <c r="N149" i="16"/>
  <c r="BE149" i="16" s="1"/>
  <c r="BK146" i="16"/>
  <c r="BI146" i="16"/>
  <c r="BH146" i="16"/>
  <c r="BG146" i="16"/>
  <c r="BF146" i="16"/>
  <c r="AA146" i="16"/>
  <c r="Y146" i="16"/>
  <c r="W146" i="16"/>
  <c r="N146" i="16"/>
  <c r="BE146" i="16" s="1"/>
  <c r="BK144" i="16"/>
  <c r="BI144" i="16"/>
  <c r="BH144" i="16"/>
  <c r="BG144" i="16"/>
  <c r="BF144" i="16"/>
  <c r="AA144" i="16"/>
  <c r="Y144" i="16"/>
  <c r="W144" i="16"/>
  <c r="N144" i="16"/>
  <c r="BE144" i="16" s="1"/>
  <c r="BK141" i="16"/>
  <c r="BI141" i="16"/>
  <c r="BH141" i="16"/>
  <c r="BG141" i="16"/>
  <c r="BF141" i="16"/>
  <c r="AA141" i="16"/>
  <c r="Y141" i="16"/>
  <c r="W141" i="16"/>
  <c r="N141" i="16"/>
  <c r="BE141" i="16" s="1"/>
  <c r="BK139" i="16"/>
  <c r="BI139" i="16"/>
  <c r="BH139" i="16"/>
  <c r="BG139" i="16"/>
  <c r="BF139" i="16"/>
  <c r="AA139" i="16"/>
  <c r="Y139" i="16"/>
  <c r="W139" i="16"/>
  <c r="N139" i="16"/>
  <c r="BE139" i="16" s="1"/>
  <c r="BK136" i="16"/>
  <c r="BI136" i="16"/>
  <c r="BH136" i="16"/>
  <c r="BG136" i="16"/>
  <c r="BF136" i="16"/>
  <c r="AA136" i="16"/>
  <c r="Y136" i="16"/>
  <c r="W136" i="16"/>
  <c r="N136" i="16"/>
  <c r="BE136" i="16" s="1"/>
  <c r="BK133" i="16"/>
  <c r="BI133" i="16"/>
  <c r="BH133" i="16"/>
  <c r="BG133" i="16"/>
  <c r="BF133" i="16"/>
  <c r="AA133" i="16"/>
  <c r="Y133" i="16"/>
  <c r="W133" i="16"/>
  <c r="N133" i="16"/>
  <c r="BE133" i="16" s="1"/>
  <c r="BK131" i="16"/>
  <c r="BI131" i="16"/>
  <c r="BH131" i="16"/>
  <c r="BG131" i="16"/>
  <c r="BF131" i="16"/>
  <c r="AA131" i="16"/>
  <c r="Y131" i="16"/>
  <c r="W131" i="16"/>
  <c r="N131" i="16"/>
  <c r="BE131" i="16" s="1"/>
  <c r="BK129" i="16"/>
  <c r="BI129" i="16"/>
  <c r="BH129" i="16"/>
  <c r="BG129" i="16"/>
  <c r="BF129" i="16"/>
  <c r="AA129" i="16"/>
  <c r="Y129" i="16"/>
  <c r="W129" i="16"/>
  <c r="N129" i="16"/>
  <c r="BE129" i="16" s="1"/>
  <c r="BK126" i="16"/>
  <c r="BI126" i="16"/>
  <c r="BH126" i="16"/>
  <c r="BG126" i="16"/>
  <c r="BF126" i="16"/>
  <c r="AA126" i="16"/>
  <c r="Y126" i="16"/>
  <c r="W126" i="16"/>
  <c r="N126" i="16"/>
  <c r="BE126" i="16" s="1"/>
  <c r="BK124" i="16"/>
  <c r="BI124" i="16"/>
  <c r="BH124" i="16"/>
  <c r="BG124" i="16"/>
  <c r="BF124" i="16"/>
  <c r="AA124" i="16"/>
  <c r="Y124" i="16"/>
  <c r="W124" i="16"/>
  <c r="N124" i="16"/>
  <c r="BE124" i="16" s="1"/>
  <c r="BK122" i="16"/>
  <c r="BI122" i="16"/>
  <c r="BH122" i="16"/>
  <c r="BG122" i="16"/>
  <c r="BF122" i="16"/>
  <c r="BE122" i="16"/>
  <c r="AA122" i="16"/>
  <c r="Y122" i="16"/>
  <c r="W122" i="16"/>
  <c r="N122" i="16"/>
  <c r="BK120" i="16"/>
  <c r="BI120" i="16"/>
  <c r="BH120" i="16"/>
  <c r="BG120" i="16"/>
  <c r="BF120" i="16"/>
  <c r="AA120" i="16"/>
  <c r="Y120" i="16"/>
  <c r="W120" i="16"/>
  <c r="N120" i="16"/>
  <c r="BE120" i="16" s="1"/>
  <c r="BK118" i="16"/>
  <c r="BI118" i="16"/>
  <c r="BH118" i="16"/>
  <c r="BG118" i="16"/>
  <c r="BF118" i="16"/>
  <c r="AA118" i="16"/>
  <c r="Y118" i="16"/>
  <c r="W118" i="16"/>
  <c r="N118" i="16"/>
  <c r="BE118" i="16" s="1"/>
  <c r="BK116" i="16"/>
  <c r="BI116" i="16"/>
  <c r="BH116" i="16"/>
  <c r="BG116" i="16"/>
  <c r="BF116" i="16"/>
  <c r="AA116" i="16"/>
  <c r="Y116" i="16"/>
  <c r="W116" i="16"/>
  <c r="N116" i="16"/>
  <c r="BE116" i="16" s="1"/>
  <c r="BK113" i="16"/>
  <c r="BK112" i="16" s="1"/>
  <c r="BI113" i="16"/>
  <c r="BH113" i="16"/>
  <c r="BG113" i="16"/>
  <c r="BF113" i="16"/>
  <c r="AA113" i="16"/>
  <c r="AA112" i="16" s="1"/>
  <c r="Y113" i="16"/>
  <c r="Y112" i="16" s="1"/>
  <c r="W113" i="16"/>
  <c r="W112" i="16" s="1"/>
  <c r="N113" i="16"/>
  <c r="BE113" i="16" s="1"/>
  <c r="N112" i="16"/>
  <c r="N19" i="16" s="1"/>
  <c r="BK110" i="16"/>
  <c r="BK109" i="16" s="1"/>
  <c r="N109" i="16" s="1"/>
  <c r="N18" i="16" s="1"/>
  <c r="BI110" i="16"/>
  <c r="BH110" i="16"/>
  <c r="BG110" i="16"/>
  <c r="BF110" i="16"/>
  <c r="AA110" i="16"/>
  <c r="AA109" i="16" s="1"/>
  <c r="Y110" i="16"/>
  <c r="Y109" i="16" s="1"/>
  <c r="W110" i="16"/>
  <c r="W109" i="16" s="1"/>
  <c r="N110" i="16"/>
  <c r="BE110" i="16" s="1"/>
  <c r="BK105" i="16"/>
  <c r="BI105" i="16"/>
  <c r="BH105" i="16"/>
  <c r="BG105" i="16"/>
  <c r="BF105" i="16"/>
  <c r="AA105" i="16"/>
  <c r="Y105" i="16"/>
  <c r="W105" i="16"/>
  <c r="N105" i="16"/>
  <c r="BE105" i="16" s="1"/>
  <c r="BK103" i="16"/>
  <c r="BI103" i="16"/>
  <c r="BH103" i="16"/>
  <c r="BG103" i="16"/>
  <c r="BF103" i="16"/>
  <c r="AA103" i="16"/>
  <c r="Y103" i="16"/>
  <c r="W103" i="16"/>
  <c r="N103" i="16"/>
  <c r="BE103" i="16" s="1"/>
  <c r="BK101" i="16"/>
  <c r="BI101" i="16"/>
  <c r="BH101" i="16"/>
  <c r="BG101" i="16"/>
  <c r="BF101" i="16"/>
  <c r="AA101" i="16"/>
  <c r="Y101" i="16"/>
  <c r="W101" i="16"/>
  <c r="N101" i="16"/>
  <c r="BE101" i="16" s="1"/>
  <c r="BK97" i="16"/>
  <c r="BI97" i="16"/>
  <c r="BH97" i="16"/>
  <c r="BG97" i="16"/>
  <c r="BF97" i="16"/>
  <c r="AA97" i="16"/>
  <c r="Y97" i="16"/>
  <c r="W97" i="16"/>
  <c r="N97" i="16"/>
  <c r="BE97" i="16" s="1"/>
  <c r="BK95" i="16"/>
  <c r="BI95" i="16"/>
  <c r="BH95" i="16"/>
  <c r="BG95" i="16"/>
  <c r="BF95" i="16"/>
  <c r="AA95" i="16"/>
  <c r="Y95" i="16"/>
  <c r="W95" i="16"/>
  <c r="N95" i="16"/>
  <c r="BE95" i="16" s="1"/>
  <c r="BK90" i="16"/>
  <c r="BI90" i="16"/>
  <c r="BH90" i="16"/>
  <c r="BG90" i="16"/>
  <c r="BF90" i="16"/>
  <c r="AA90" i="16"/>
  <c r="Y90" i="16"/>
  <c r="W90" i="16"/>
  <c r="N90" i="16"/>
  <c r="BE90" i="16" s="1"/>
  <c r="BK84" i="16"/>
  <c r="BI84" i="16"/>
  <c r="BH84" i="16"/>
  <c r="BG84" i="16"/>
  <c r="BF84" i="16"/>
  <c r="AA84" i="16"/>
  <c r="Y84" i="16"/>
  <c r="W84" i="16"/>
  <c r="N84" i="16"/>
  <c r="BE84" i="16" s="1"/>
  <c r="BK80" i="16"/>
  <c r="BI80" i="16"/>
  <c r="BH80" i="16"/>
  <c r="BG80" i="16"/>
  <c r="BF80" i="16"/>
  <c r="AA80" i="16"/>
  <c r="Y80" i="16"/>
  <c r="W80" i="16"/>
  <c r="N80" i="16"/>
  <c r="BE80" i="16" s="1"/>
  <c r="BK78" i="16"/>
  <c r="BI78" i="16"/>
  <c r="BH78" i="16"/>
  <c r="BG78" i="16"/>
  <c r="BF78" i="16"/>
  <c r="AA78" i="16"/>
  <c r="Y78" i="16"/>
  <c r="W78" i="16"/>
  <c r="N78" i="16"/>
  <c r="BE78" i="16" s="1"/>
  <c r="BK76" i="16"/>
  <c r="BI76" i="16"/>
  <c r="BH76" i="16"/>
  <c r="BG76" i="16"/>
  <c r="BF76" i="16"/>
  <c r="AA76" i="16"/>
  <c r="Y76" i="16"/>
  <c r="W76" i="16"/>
  <c r="N76" i="16"/>
  <c r="BE76" i="16" s="1"/>
  <c r="BK74" i="16"/>
  <c r="BI74" i="16"/>
  <c r="BH74" i="16"/>
  <c r="BG74" i="16"/>
  <c r="BF74" i="16"/>
  <c r="AA74" i="16"/>
  <c r="Y74" i="16"/>
  <c r="W74" i="16"/>
  <c r="N74" i="16"/>
  <c r="BE74" i="16" s="1"/>
  <c r="BK72" i="16"/>
  <c r="BI72" i="16"/>
  <c r="BH72" i="16"/>
  <c r="BG72" i="16"/>
  <c r="BF72" i="16"/>
  <c r="AA72" i="16"/>
  <c r="Y72" i="16"/>
  <c r="W72" i="16"/>
  <c r="N72" i="16"/>
  <c r="BE72" i="16" s="1"/>
  <c r="BK66" i="16"/>
  <c r="BI66" i="16"/>
  <c r="BH66" i="16"/>
  <c r="BG66" i="16"/>
  <c r="BF66" i="16"/>
  <c r="AA66" i="16"/>
  <c r="Y66" i="16"/>
  <c r="W66" i="16"/>
  <c r="N66" i="16"/>
  <c r="BE66" i="16" s="1"/>
  <c r="BK62" i="16"/>
  <c r="BI62" i="16"/>
  <c r="BH62" i="16"/>
  <c r="BG62" i="16"/>
  <c r="BF62" i="16"/>
  <c r="AA62" i="16"/>
  <c r="Y62" i="16"/>
  <c r="W62" i="16"/>
  <c r="N62" i="16"/>
  <c r="BE62" i="16" s="1"/>
  <c r="BK60" i="16"/>
  <c r="BI60" i="16"/>
  <c r="BH60" i="16"/>
  <c r="BG60" i="16"/>
  <c r="BF60" i="16"/>
  <c r="AA60" i="16"/>
  <c r="Y60" i="16"/>
  <c r="W60" i="16"/>
  <c r="N60" i="16"/>
  <c r="BE60" i="16" s="1"/>
  <c r="BK52" i="16"/>
  <c r="BI52" i="16"/>
  <c r="BH52" i="16"/>
  <c r="BG52" i="16"/>
  <c r="BF52" i="16"/>
  <c r="AA52" i="16"/>
  <c r="Y52" i="16"/>
  <c r="W52" i="16"/>
  <c r="N52" i="16"/>
  <c r="BE52" i="16" s="1"/>
  <c r="BK50" i="16"/>
  <c r="BI50" i="16"/>
  <c r="BH50" i="16"/>
  <c r="BG50" i="16"/>
  <c r="BF50" i="16"/>
  <c r="AA50" i="16"/>
  <c r="Y50" i="16"/>
  <c r="W50" i="16"/>
  <c r="N50" i="16"/>
  <c r="BE50" i="16" s="1"/>
  <c r="BK47" i="16"/>
  <c r="BI47" i="16"/>
  <c r="BH47" i="16"/>
  <c r="BG47" i="16"/>
  <c r="BF47" i="16"/>
  <c r="AA47" i="16"/>
  <c r="Y47" i="16"/>
  <c r="W47" i="16"/>
  <c r="N47" i="16"/>
  <c r="BE47" i="16" s="1"/>
  <c r="BK158" i="14"/>
  <c r="BK157" i="14" s="1"/>
  <c r="N157" i="14" s="1"/>
  <c r="N23" i="14" s="1"/>
  <c r="BI158" i="14"/>
  <c r="BH158" i="14"/>
  <c r="BG158" i="14"/>
  <c r="BF158" i="14"/>
  <c r="AA158" i="14"/>
  <c r="AA157" i="14" s="1"/>
  <c r="Y158" i="14"/>
  <c r="Y157" i="14" s="1"/>
  <c r="W158" i="14"/>
  <c r="W157" i="14" s="1"/>
  <c r="N158" i="14"/>
  <c r="BE158" i="14" s="1"/>
  <c r="BK155" i="14"/>
  <c r="BI155" i="14"/>
  <c r="BH155" i="14"/>
  <c r="BG155" i="14"/>
  <c r="BF155" i="14"/>
  <c r="AA155" i="14"/>
  <c r="Y155" i="14"/>
  <c r="W155" i="14"/>
  <c r="N155" i="14"/>
  <c r="BE155" i="14" s="1"/>
  <c r="BK153" i="14"/>
  <c r="BI153" i="14"/>
  <c r="BH153" i="14"/>
  <c r="BG153" i="14"/>
  <c r="BF153" i="14"/>
  <c r="AA153" i="14"/>
  <c r="Y153" i="14"/>
  <c r="W153" i="14"/>
  <c r="N153" i="14"/>
  <c r="BE153" i="14" s="1"/>
  <c r="BK151" i="14"/>
  <c r="BI151" i="14"/>
  <c r="BH151" i="14"/>
  <c r="BG151" i="14"/>
  <c r="BF151" i="14"/>
  <c r="AA151" i="14"/>
  <c r="Y151" i="14"/>
  <c r="W151" i="14"/>
  <c r="N151" i="14"/>
  <c r="BE151" i="14" s="1"/>
  <c r="BK148" i="14"/>
  <c r="BI148" i="14"/>
  <c r="BH148" i="14"/>
  <c r="BG148" i="14"/>
  <c r="BF148" i="14"/>
  <c r="BE148" i="14"/>
  <c r="AA148" i="14"/>
  <c r="Y148" i="14"/>
  <c r="W148" i="14"/>
  <c r="N148" i="14"/>
  <c r="BK145" i="14"/>
  <c r="BI145" i="14"/>
  <c r="BH145" i="14"/>
  <c r="BG145" i="14"/>
  <c r="BF145" i="14"/>
  <c r="AA145" i="14"/>
  <c r="Y145" i="14"/>
  <c r="W145" i="14"/>
  <c r="N145" i="14"/>
  <c r="BE145" i="14" s="1"/>
  <c r="BK143" i="14"/>
  <c r="BI143" i="14"/>
  <c r="BH143" i="14"/>
  <c r="BG143" i="14"/>
  <c r="BF143" i="14"/>
  <c r="AA143" i="14"/>
  <c r="Y143" i="14"/>
  <c r="W143" i="14"/>
  <c r="N143" i="14"/>
  <c r="BE143" i="14" s="1"/>
  <c r="BK140" i="14"/>
  <c r="BI140" i="14"/>
  <c r="BH140" i="14"/>
  <c r="BG140" i="14"/>
  <c r="BF140" i="14"/>
  <c r="AA140" i="14"/>
  <c r="Y140" i="14"/>
  <c r="W140" i="14"/>
  <c r="N140" i="14"/>
  <c r="BE140" i="14" s="1"/>
  <c r="BK138" i="14"/>
  <c r="BI138" i="14"/>
  <c r="BH138" i="14"/>
  <c r="BG138" i="14"/>
  <c r="BF138" i="14"/>
  <c r="AA138" i="14"/>
  <c r="Y138" i="14"/>
  <c r="W138" i="14"/>
  <c r="N138" i="14"/>
  <c r="BE138" i="14" s="1"/>
  <c r="BK136" i="14"/>
  <c r="BI136" i="14"/>
  <c r="BH136" i="14"/>
  <c r="BG136" i="14"/>
  <c r="BF136" i="14"/>
  <c r="AA136" i="14"/>
  <c r="Y136" i="14"/>
  <c r="W136" i="14"/>
  <c r="N136" i="14"/>
  <c r="BE136" i="14" s="1"/>
  <c r="BK134" i="14"/>
  <c r="BI134" i="14"/>
  <c r="BH134" i="14"/>
  <c r="BG134" i="14"/>
  <c r="BF134" i="14"/>
  <c r="AA134" i="14"/>
  <c r="Y134" i="14"/>
  <c r="W134" i="14"/>
  <c r="N134" i="14"/>
  <c r="BE134" i="14" s="1"/>
  <c r="BK132" i="14"/>
  <c r="BI132" i="14"/>
  <c r="BH132" i="14"/>
  <c r="BG132" i="14"/>
  <c r="BF132" i="14"/>
  <c r="AA132" i="14"/>
  <c r="Y132" i="14"/>
  <c r="W132" i="14"/>
  <c r="N132" i="14"/>
  <c r="BE132" i="14" s="1"/>
  <c r="BK130" i="14"/>
  <c r="BI130" i="14"/>
  <c r="BH130" i="14"/>
  <c r="BG130" i="14"/>
  <c r="BF130" i="14"/>
  <c r="AA130" i="14"/>
  <c r="Y130" i="14"/>
  <c r="W130" i="14"/>
  <c r="N130" i="14"/>
  <c r="BE130" i="14" s="1"/>
  <c r="BK126" i="14"/>
  <c r="BI126" i="14"/>
  <c r="BH126" i="14"/>
  <c r="BG126" i="14"/>
  <c r="BF126" i="14"/>
  <c r="AA126" i="14"/>
  <c r="Y126" i="14"/>
  <c r="W126" i="14"/>
  <c r="N126" i="14"/>
  <c r="BE126" i="14" s="1"/>
  <c r="BK124" i="14"/>
  <c r="BI124" i="14"/>
  <c r="BH124" i="14"/>
  <c r="BG124" i="14"/>
  <c r="BF124" i="14"/>
  <c r="AA124" i="14"/>
  <c r="Y124" i="14"/>
  <c r="W124" i="14"/>
  <c r="N124" i="14"/>
  <c r="BE124" i="14" s="1"/>
  <c r="BK122" i="14"/>
  <c r="BI122" i="14"/>
  <c r="BH122" i="14"/>
  <c r="BG122" i="14"/>
  <c r="BF122" i="14"/>
  <c r="AA122" i="14"/>
  <c r="Y122" i="14"/>
  <c r="W122" i="14"/>
  <c r="N122" i="14"/>
  <c r="BE122" i="14" s="1"/>
  <c r="BK119" i="14"/>
  <c r="BI119" i="14"/>
  <c r="BH119" i="14"/>
  <c r="BG119" i="14"/>
  <c r="BF119" i="14"/>
  <c r="AA119" i="14"/>
  <c r="Y119" i="14"/>
  <c r="W119" i="14"/>
  <c r="N119" i="14"/>
  <c r="BE119" i="14" s="1"/>
  <c r="BK117" i="14"/>
  <c r="BI117" i="14"/>
  <c r="BH117" i="14"/>
  <c r="BG117" i="14"/>
  <c r="BF117" i="14"/>
  <c r="AA117" i="14"/>
  <c r="Y117" i="14"/>
  <c r="W117" i="14"/>
  <c r="N117" i="14"/>
  <c r="BE117" i="14" s="1"/>
  <c r="BK115" i="14"/>
  <c r="BI115" i="14"/>
  <c r="BH115" i="14"/>
  <c r="BG115" i="14"/>
  <c r="BF115" i="14"/>
  <c r="AA115" i="14"/>
  <c r="Y115" i="14"/>
  <c r="W115" i="14"/>
  <c r="N115" i="14"/>
  <c r="BE115" i="14" s="1"/>
  <c r="BK113" i="14"/>
  <c r="BI113" i="14"/>
  <c r="BH113" i="14"/>
  <c r="BG113" i="14"/>
  <c r="BF113" i="14"/>
  <c r="AA113" i="14"/>
  <c r="Y113" i="14"/>
  <c r="W113" i="14"/>
  <c r="N113" i="14"/>
  <c r="BE113" i="14" s="1"/>
  <c r="BK110" i="14"/>
  <c r="BI110" i="14"/>
  <c r="BH110" i="14"/>
  <c r="BG110" i="14"/>
  <c r="BF110" i="14"/>
  <c r="AA110" i="14"/>
  <c r="Y110" i="14"/>
  <c r="W110" i="14"/>
  <c r="N110" i="14"/>
  <c r="BE110" i="14" s="1"/>
  <c r="BK107" i="14"/>
  <c r="BI107" i="14"/>
  <c r="BH107" i="14"/>
  <c r="BG107" i="14"/>
  <c r="BF107" i="14"/>
  <c r="AA107" i="14"/>
  <c r="Y107" i="14"/>
  <c r="W107" i="14"/>
  <c r="N107" i="14"/>
  <c r="BE107" i="14" s="1"/>
  <c r="BK104" i="14"/>
  <c r="BI104" i="14"/>
  <c r="BH104" i="14"/>
  <c r="BG104" i="14"/>
  <c r="BF104" i="14"/>
  <c r="BE104" i="14"/>
  <c r="AA104" i="14"/>
  <c r="Y104" i="14"/>
  <c r="W104" i="14"/>
  <c r="N104" i="14"/>
  <c r="BK102" i="14"/>
  <c r="BI102" i="14"/>
  <c r="BH102" i="14"/>
  <c r="BG102" i="14"/>
  <c r="BF102" i="14"/>
  <c r="AA102" i="14"/>
  <c r="Y102" i="14"/>
  <c r="W102" i="14"/>
  <c r="N102" i="14"/>
  <c r="BE102" i="14" s="1"/>
  <c r="BK100" i="14"/>
  <c r="BI100" i="14"/>
  <c r="BH100" i="14"/>
  <c r="BG100" i="14"/>
  <c r="BF100" i="14"/>
  <c r="AA100" i="14"/>
  <c r="Y100" i="14"/>
  <c r="W100" i="14"/>
  <c r="N100" i="14"/>
  <c r="BE100" i="14" s="1"/>
  <c r="BK97" i="14"/>
  <c r="BI97" i="14"/>
  <c r="BH97" i="14"/>
  <c r="BG97" i="14"/>
  <c r="BF97" i="14"/>
  <c r="AA97" i="14"/>
  <c r="Y97" i="14"/>
  <c r="W97" i="14"/>
  <c r="N97" i="14"/>
  <c r="BE97" i="14" s="1"/>
  <c r="BK95" i="14"/>
  <c r="BI95" i="14"/>
  <c r="BH95" i="14"/>
  <c r="BG95" i="14"/>
  <c r="BF95" i="14"/>
  <c r="AA95" i="14"/>
  <c r="Y95" i="14"/>
  <c r="W95" i="14"/>
  <c r="N95" i="14"/>
  <c r="BE95" i="14" s="1"/>
  <c r="BK93" i="14"/>
  <c r="BI93" i="14"/>
  <c r="BH93" i="14"/>
  <c r="BG93" i="14"/>
  <c r="BF93" i="14"/>
  <c r="AA93" i="14"/>
  <c r="Y93" i="14"/>
  <c r="W93" i="14"/>
  <c r="N93" i="14"/>
  <c r="BE93" i="14" s="1"/>
  <c r="BK91" i="14"/>
  <c r="BI91" i="14"/>
  <c r="BH91" i="14"/>
  <c r="BG91" i="14"/>
  <c r="BF91" i="14"/>
  <c r="AA91" i="14"/>
  <c r="Y91" i="14"/>
  <c r="W91" i="14"/>
  <c r="N91" i="14"/>
  <c r="BE91" i="14" s="1"/>
  <c r="BK89" i="14"/>
  <c r="BI89" i="14"/>
  <c r="BH89" i="14"/>
  <c r="BG89" i="14"/>
  <c r="BF89" i="14"/>
  <c r="AA89" i="14"/>
  <c r="Y89" i="14"/>
  <c r="W89" i="14"/>
  <c r="N89" i="14"/>
  <c r="BE89" i="14" s="1"/>
  <c r="BK87" i="14"/>
  <c r="BI87" i="14"/>
  <c r="BH87" i="14"/>
  <c r="BG87" i="14"/>
  <c r="BF87" i="14"/>
  <c r="AA87" i="14"/>
  <c r="Y87" i="14"/>
  <c r="W87" i="14"/>
  <c r="N87" i="14"/>
  <c r="BE87" i="14" s="1"/>
  <c r="BK83" i="14"/>
  <c r="BK82" i="14" s="1"/>
  <c r="N82" i="14" s="1"/>
  <c r="N19" i="14" s="1"/>
  <c r="BI83" i="14"/>
  <c r="BH83" i="14"/>
  <c r="BG83" i="14"/>
  <c r="BF83" i="14"/>
  <c r="AA83" i="14"/>
  <c r="AA82" i="14" s="1"/>
  <c r="Y83" i="14"/>
  <c r="Y82" i="14" s="1"/>
  <c r="W83" i="14"/>
  <c r="W82" i="14" s="1"/>
  <c r="N83" i="14"/>
  <c r="BE83" i="14" s="1"/>
  <c r="BK80" i="14"/>
  <c r="BK77" i="14" s="1"/>
  <c r="N77" i="14" s="1"/>
  <c r="N18" i="14" s="1"/>
  <c r="BI80" i="14"/>
  <c r="BH80" i="14"/>
  <c r="BG80" i="14"/>
  <c r="BF80" i="14"/>
  <c r="AA80" i="14"/>
  <c r="Y80" i="14"/>
  <c r="W80" i="14"/>
  <c r="N80" i="14"/>
  <c r="BE80" i="14" s="1"/>
  <c r="BK78" i="14"/>
  <c r="BI78" i="14"/>
  <c r="BH78" i="14"/>
  <c r="BG78" i="14"/>
  <c r="BF78" i="14"/>
  <c r="AA78" i="14"/>
  <c r="AA77" i="14" s="1"/>
  <c r="Y78" i="14"/>
  <c r="W78" i="14"/>
  <c r="N78" i="14"/>
  <c r="BE78" i="14" s="1"/>
  <c r="BK73" i="14"/>
  <c r="BI73" i="14"/>
  <c r="BH73" i="14"/>
  <c r="BG73" i="14"/>
  <c r="BF73" i="14"/>
  <c r="AA73" i="14"/>
  <c r="Y73" i="14"/>
  <c r="W73" i="14"/>
  <c r="N73" i="14"/>
  <c r="BE73" i="14" s="1"/>
  <c r="BK71" i="14"/>
  <c r="BI71" i="14"/>
  <c r="BH71" i="14"/>
  <c r="BG71" i="14"/>
  <c r="BF71" i="14"/>
  <c r="AA71" i="14"/>
  <c r="Y71" i="14"/>
  <c r="W71" i="14"/>
  <c r="N71" i="14"/>
  <c r="BE71" i="14" s="1"/>
  <c r="BK65" i="14"/>
  <c r="BI65" i="14"/>
  <c r="BH65" i="14"/>
  <c r="BG65" i="14"/>
  <c r="BF65" i="14"/>
  <c r="AA65" i="14"/>
  <c r="Y65" i="14"/>
  <c r="W65" i="14"/>
  <c r="N65" i="14"/>
  <c r="BE65" i="14" s="1"/>
  <c r="BK57" i="14"/>
  <c r="BI57" i="14"/>
  <c r="BH57" i="14"/>
  <c r="BG57" i="14"/>
  <c r="BF57" i="14"/>
  <c r="AA57" i="14"/>
  <c r="Y57" i="14"/>
  <c r="W57" i="14"/>
  <c r="N57" i="14"/>
  <c r="BE57" i="14" s="1"/>
  <c r="BK53" i="14"/>
  <c r="BI53" i="14"/>
  <c r="BH53" i="14"/>
  <c r="BG53" i="14"/>
  <c r="BF53" i="14"/>
  <c r="AA53" i="14"/>
  <c r="Y53" i="14"/>
  <c r="W53" i="14"/>
  <c r="N53" i="14"/>
  <c r="BE53" i="14" s="1"/>
  <c r="BK51" i="14"/>
  <c r="BI51" i="14"/>
  <c r="BH51" i="14"/>
  <c r="BG51" i="14"/>
  <c r="BF51" i="14"/>
  <c r="AA51" i="14"/>
  <c r="Y51" i="14"/>
  <c r="W51" i="14"/>
  <c r="N51" i="14"/>
  <c r="BE51" i="14" s="1"/>
  <c r="BK44" i="14"/>
  <c r="BI44" i="14"/>
  <c r="BH44" i="14"/>
  <c r="BG44" i="14"/>
  <c r="BF44" i="14"/>
  <c r="AA44" i="14"/>
  <c r="Y44" i="14"/>
  <c r="W44" i="14"/>
  <c r="N44" i="14"/>
  <c r="BE44" i="14" s="1"/>
  <c r="BK110" i="13"/>
  <c r="BI110" i="13"/>
  <c r="BH110" i="13"/>
  <c r="BG110" i="13"/>
  <c r="BF110" i="13"/>
  <c r="AA110" i="13"/>
  <c r="Y110" i="13"/>
  <c r="W110" i="13"/>
  <c r="N110" i="13"/>
  <c r="BE110" i="13" s="1"/>
  <c r="BK108" i="13"/>
  <c r="BI108" i="13"/>
  <c r="BH108" i="13"/>
  <c r="BG108" i="13"/>
  <c r="BF108" i="13"/>
  <c r="AA108" i="13"/>
  <c r="Y108" i="13"/>
  <c r="W108" i="13"/>
  <c r="N108" i="13"/>
  <c r="BE108" i="13" s="1"/>
  <c r="BK105" i="13"/>
  <c r="BI105" i="13"/>
  <c r="BH105" i="13"/>
  <c r="BG105" i="13"/>
  <c r="BF105" i="13"/>
  <c r="AA105" i="13"/>
  <c r="Y105" i="13"/>
  <c r="W105" i="13"/>
  <c r="N105" i="13"/>
  <c r="BE105" i="13" s="1"/>
  <c r="BK104" i="13"/>
  <c r="BI104" i="13"/>
  <c r="BH104" i="13"/>
  <c r="BG104" i="13"/>
  <c r="BF104" i="13"/>
  <c r="AA104" i="13"/>
  <c r="Y104" i="13"/>
  <c r="W104" i="13"/>
  <c r="N104" i="13"/>
  <c r="BE104" i="13" s="1"/>
  <c r="BK102" i="13"/>
  <c r="BI102" i="13"/>
  <c r="BH102" i="13"/>
  <c r="BG102" i="13"/>
  <c r="BF102" i="13"/>
  <c r="AA102" i="13"/>
  <c r="Y102" i="13"/>
  <c r="W102" i="13"/>
  <c r="N102" i="13"/>
  <c r="BE102" i="13" s="1"/>
  <c r="BK100" i="13"/>
  <c r="BI100" i="13"/>
  <c r="BH100" i="13"/>
  <c r="BG100" i="13"/>
  <c r="BF100" i="13"/>
  <c r="AA100" i="13"/>
  <c r="Y100" i="13"/>
  <c r="W100" i="13"/>
  <c r="N100" i="13"/>
  <c r="BE100" i="13" s="1"/>
  <c r="BK98" i="13"/>
  <c r="BI98" i="13"/>
  <c r="BH98" i="13"/>
  <c r="BG98" i="13"/>
  <c r="BF98" i="13"/>
  <c r="AA98" i="13"/>
  <c r="Y98" i="13"/>
  <c r="W98" i="13"/>
  <c r="N98" i="13"/>
  <c r="BE98" i="13" s="1"/>
  <c r="BK96" i="13"/>
  <c r="BI96" i="13"/>
  <c r="BH96" i="13"/>
  <c r="BG96" i="13"/>
  <c r="BF96" i="13"/>
  <c r="AA96" i="13"/>
  <c r="Y96" i="13"/>
  <c r="W96" i="13"/>
  <c r="N96" i="13"/>
  <c r="BE96" i="13" s="1"/>
  <c r="BK93" i="13"/>
  <c r="BI93" i="13"/>
  <c r="BH93" i="13"/>
  <c r="BG93" i="13"/>
  <c r="BF93" i="13"/>
  <c r="AA93" i="13"/>
  <c r="Y93" i="13"/>
  <c r="Y92" i="13" s="1"/>
  <c r="W93" i="13"/>
  <c r="W92" i="13" s="1"/>
  <c r="N93" i="13"/>
  <c r="BE93" i="13" s="1"/>
  <c r="BK92" i="13"/>
  <c r="N92" i="13" s="1"/>
  <c r="N22" i="13" s="1"/>
  <c r="AA92" i="13"/>
  <c r="BK90" i="13"/>
  <c r="BI90" i="13"/>
  <c r="BH90" i="13"/>
  <c r="BG90" i="13"/>
  <c r="BF90" i="13"/>
  <c r="AA90" i="13"/>
  <c r="Y90" i="13"/>
  <c r="W90" i="13"/>
  <c r="N90" i="13"/>
  <c r="BE90" i="13" s="1"/>
  <c r="BK88" i="13"/>
  <c r="BI88" i="13"/>
  <c r="BH88" i="13"/>
  <c r="BG88" i="13"/>
  <c r="BF88" i="13"/>
  <c r="AA88" i="13"/>
  <c r="Y88" i="13"/>
  <c r="W88" i="13"/>
  <c r="N88" i="13"/>
  <c r="BE88" i="13" s="1"/>
  <c r="BK87" i="13"/>
  <c r="BI87" i="13"/>
  <c r="BH87" i="13"/>
  <c r="BG87" i="13"/>
  <c r="BF87" i="13"/>
  <c r="AA87" i="13"/>
  <c r="Y87" i="13"/>
  <c r="W87" i="13"/>
  <c r="N87" i="13"/>
  <c r="BE87" i="13" s="1"/>
  <c r="BK86" i="13"/>
  <c r="BI86" i="13"/>
  <c r="BH86" i="13"/>
  <c r="BG86" i="13"/>
  <c r="BF86" i="13"/>
  <c r="AA86" i="13"/>
  <c r="Y86" i="13"/>
  <c r="W86" i="13"/>
  <c r="N86" i="13"/>
  <c r="BE86" i="13" s="1"/>
  <c r="BK84" i="13"/>
  <c r="BI84" i="13"/>
  <c r="BH84" i="13"/>
  <c r="BG84" i="13"/>
  <c r="BF84" i="13"/>
  <c r="AA84" i="13"/>
  <c r="Y84" i="13"/>
  <c r="W84" i="13"/>
  <c r="N84" i="13"/>
  <c r="BE84" i="13" s="1"/>
  <c r="BK82" i="13"/>
  <c r="BI82" i="13"/>
  <c r="BH82" i="13"/>
  <c r="BG82" i="13"/>
  <c r="BF82" i="13"/>
  <c r="AA82" i="13"/>
  <c r="Y82" i="13"/>
  <c r="W82" i="13"/>
  <c r="N82" i="13"/>
  <c r="BE82" i="13" s="1"/>
  <c r="BK79" i="13"/>
  <c r="BI79" i="13"/>
  <c r="BH79" i="13"/>
  <c r="BG79" i="13"/>
  <c r="BF79" i="13"/>
  <c r="AA79" i="13"/>
  <c r="Y79" i="13"/>
  <c r="W79" i="13"/>
  <c r="N79" i="13"/>
  <c r="BE79" i="13" s="1"/>
  <c r="BK77" i="13"/>
  <c r="BI77" i="13"/>
  <c r="BH77" i="13"/>
  <c r="BG77" i="13"/>
  <c r="BF77" i="13"/>
  <c r="AA77" i="13"/>
  <c r="Y77" i="13"/>
  <c r="W77" i="13"/>
  <c r="N77" i="13"/>
  <c r="BE77" i="13" s="1"/>
  <c r="BK74" i="13"/>
  <c r="BI74" i="13"/>
  <c r="BH74" i="13"/>
  <c r="BG74" i="13"/>
  <c r="BF74" i="13"/>
  <c r="AA74" i="13"/>
  <c r="Y74" i="13"/>
  <c r="W74" i="13"/>
  <c r="N74" i="13"/>
  <c r="BE74" i="13" s="1"/>
  <c r="BK71" i="13"/>
  <c r="BI71" i="13"/>
  <c r="BH71" i="13"/>
  <c r="BG71" i="13"/>
  <c r="BF71" i="13"/>
  <c r="AA71" i="13"/>
  <c r="Y71" i="13"/>
  <c r="W71" i="13"/>
  <c r="N71" i="13"/>
  <c r="BE71" i="13" s="1"/>
  <c r="BK68" i="13"/>
  <c r="BI68" i="13"/>
  <c r="BH68" i="13"/>
  <c r="BG68" i="13"/>
  <c r="BF68" i="13"/>
  <c r="AA68" i="13"/>
  <c r="Y68" i="13"/>
  <c r="W68" i="13"/>
  <c r="N68" i="13"/>
  <c r="BE68" i="13" s="1"/>
  <c r="BK66" i="13"/>
  <c r="BI66" i="13"/>
  <c r="BH66" i="13"/>
  <c r="BG66" i="13"/>
  <c r="BF66" i="13"/>
  <c r="AA66" i="13"/>
  <c r="Y66" i="13"/>
  <c r="W66" i="13"/>
  <c r="N66" i="13"/>
  <c r="BE66" i="13" s="1"/>
  <c r="BK63" i="13"/>
  <c r="BI63" i="13"/>
  <c r="BH63" i="13"/>
  <c r="BG63" i="13"/>
  <c r="BF63" i="13"/>
  <c r="AA63" i="13"/>
  <c r="Y63" i="13"/>
  <c r="W63" i="13"/>
  <c r="N63" i="13"/>
  <c r="BE63" i="13" s="1"/>
  <c r="BK58" i="13"/>
  <c r="BI58" i="13"/>
  <c r="BH58" i="13"/>
  <c r="BG58" i="13"/>
  <c r="BF58" i="13"/>
  <c r="AA58" i="13"/>
  <c r="Y58" i="13"/>
  <c r="W58" i="13"/>
  <c r="N58" i="13"/>
  <c r="BE58" i="13" s="1"/>
  <c r="BK55" i="13"/>
  <c r="BI55" i="13"/>
  <c r="BH55" i="13"/>
  <c r="BG55" i="13"/>
  <c r="BF55" i="13"/>
  <c r="AA55" i="13"/>
  <c r="Y55" i="13"/>
  <c r="W55" i="13"/>
  <c r="N55" i="13"/>
  <c r="BE55" i="13" s="1"/>
  <c r="BK52" i="13"/>
  <c r="BI52" i="13"/>
  <c r="BH52" i="13"/>
  <c r="BG52" i="13"/>
  <c r="BF52" i="13"/>
  <c r="AA52" i="13"/>
  <c r="Y52" i="13"/>
  <c r="W52" i="13"/>
  <c r="N52" i="13"/>
  <c r="BE52" i="13" s="1"/>
  <c r="BK50" i="13"/>
  <c r="BI50" i="13"/>
  <c r="BH50" i="13"/>
  <c r="BG50" i="13"/>
  <c r="BF50" i="13"/>
  <c r="AA50" i="13"/>
  <c r="Y50" i="13"/>
  <c r="W50" i="13"/>
  <c r="N50" i="13"/>
  <c r="BE50" i="13" s="1"/>
  <c r="BK47" i="13"/>
  <c r="BI47" i="13"/>
  <c r="BH47" i="13"/>
  <c r="BG47" i="13"/>
  <c r="BF47" i="13"/>
  <c r="AA47" i="13"/>
  <c r="Y47" i="13"/>
  <c r="W47" i="13"/>
  <c r="N47" i="13"/>
  <c r="BE47" i="13" s="1"/>
  <c r="BK111" i="12"/>
  <c r="BI111" i="12"/>
  <c r="BH111" i="12"/>
  <c r="BG111" i="12"/>
  <c r="BF111" i="12"/>
  <c r="AA111" i="12"/>
  <c r="Y111" i="12"/>
  <c r="W111" i="12"/>
  <c r="N111" i="12"/>
  <c r="BE111" i="12" s="1"/>
  <c r="BK109" i="12"/>
  <c r="BI109" i="12"/>
  <c r="BH109" i="12"/>
  <c r="BG109" i="12"/>
  <c r="BF109" i="12"/>
  <c r="AA109" i="12"/>
  <c r="Y109" i="12"/>
  <c r="Y108" i="12" s="1"/>
  <c r="W109" i="12"/>
  <c r="N109" i="12"/>
  <c r="BE109" i="12" s="1"/>
  <c r="BK106" i="12"/>
  <c r="BI106" i="12"/>
  <c r="BH106" i="12"/>
  <c r="BG106" i="12"/>
  <c r="BF106" i="12"/>
  <c r="AA106" i="12"/>
  <c r="Y106" i="12"/>
  <c r="W106" i="12"/>
  <c r="N106" i="12"/>
  <c r="BE106" i="12" s="1"/>
  <c r="BK105" i="12"/>
  <c r="BI105" i="12"/>
  <c r="BH105" i="12"/>
  <c r="BG105" i="12"/>
  <c r="BF105" i="12"/>
  <c r="AA105" i="12"/>
  <c r="Y105" i="12"/>
  <c r="W105" i="12"/>
  <c r="N105" i="12"/>
  <c r="BE105" i="12" s="1"/>
  <c r="BK103" i="12"/>
  <c r="BI103" i="12"/>
  <c r="BH103" i="12"/>
  <c r="BG103" i="12"/>
  <c r="BF103" i="12"/>
  <c r="AA103" i="12"/>
  <c r="Y103" i="12"/>
  <c r="W103" i="12"/>
  <c r="N103" i="12"/>
  <c r="BE103" i="12" s="1"/>
  <c r="BK101" i="12"/>
  <c r="BI101" i="12"/>
  <c r="BH101" i="12"/>
  <c r="BG101" i="12"/>
  <c r="BF101" i="12"/>
  <c r="AA101" i="12"/>
  <c r="Y101" i="12"/>
  <c r="W101" i="12"/>
  <c r="N101" i="12"/>
  <c r="BE101" i="12" s="1"/>
  <c r="BK99" i="12"/>
  <c r="BI99" i="12"/>
  <c r="BH99" i="12"/>
  <c r="BG99" i="12"/>
  <c r="BF99" i="12"/>
  <c r="AA99" i="12"/>
  <c r="Y99" i="12"/>
  <c r="W99" i="12"/>
  <c r="N99" i="12"/>
  <c r="BE99" i="12" s="1"/>
  <c r="BK97" i="12"/>
  <c r="BI97" i="12"/>
  <c r="BH97" i="12"/>
  <c r="BG97" i="12"/>
  <c r="BF97" i="12"/>
  <c r="AA97" i="12"/>
  <c r="Y97" i="12"/>
  <c r="W97" i="12"/>
  <c r="N97" i="12"/>
  <c r="BE97" i="12" s="1"/>
  <c r="BK94" i="12"/>
  <c r="BK93" i="12" s="1"/>
  <c r="N93" i="12" s="1"/>
  <c r="N23" i="12" s="1"/>
  <c r="BI94" i="12"/>
  <c r="BH94" i="12"/>
  <c r="BG94" i="12"/>
  <c r="BF94" i="12"/>
  <c r="AA94" i="12"/>
  <c r="AA93" i="12" s="1"/>
  <c r="Y94" i="12"/>
  <c r="Y93" i="12" s="1"/>
  <c r="W94" i="12"/>
  <c r="W93" i="12" s="1"/>
  <c r="N94" i="12"/>
  <c r="BE94" i="12" s="1"/>
  <c r="BK91" i="12"/>
  <c r="BI91" i="12"/>
  <c r="BH91" i="12"/>
  <c r="BG91" i="12"/>
  <c r="BF91" i="12"/>
  <c r="AA91" i="12"/>
  <c r="Y91" i="12"/>
  <c r="W91" i="12"/>
  <c r="N91" i="12"/>
  <c r="BE91" i="12" s="1"/>
  <c r="BK89" i="12"/>
  <c r="BI89" i="12"/>
  <c r="BH89" i="12"/>
  <c r="BG89" i="12"/>
  <c r="BF89" i="12"/>
  <c r="AA89" i="12"/>
  <c r="Y89" i="12"/>
  <c r="W89" i="12"/>
  <c r="N89" i="12"/>
  <c r="BE89" i="12" s="1"/>
  <c r="BK88" i="12"/>
  <c r="BI88" i="12"/>
  <c r="BH88" i="12"/>
  <c r="BG88" i="12"/>
  <c r="BF88" i="12"/>
  <c r="AA88" i="12"/>
  <c r="Y88" i="12"/>
  <c r="W88" i="12"/>
  <c r="N88" i="12"/>
  <c r="BE88" i="12" s="1"/>
  <c r="BK87" i="12"/>
  <c r="BI87" i="12"/>
  <c r="BH87" i="12"/>
  <c r="BG87" i="12"/>
  <c r="BF87" i="12"/>
  <c r="AA87" i="12"/>
  <c r="Y87" i="12"/>
  <c r="W87" i="12"/>
  <c r="N87" i="12"/>
  <c r="BE87" i="12" s="1"/>
  <c r="BK85" i="12"/>
  <c r="BI85" i="12"/>
  <c r="BH85" i="12"/>
  <c r="BG85" i="12"/>
  <c r="BF85" i="12"/>
  <c r="AA85" i="12"/>
  <c r="Y85" i="12"/>
  <c r="W85" i="12"/>
  <c r="N85" i="12"/>
  <c r="BE85" i="12" s="1"/>
  <c r="BK83" i="12"/>
  <c r="BI83" i="12"/>
  <c r="BH83" i="12"/>
  <c r="BG83" i="12"/>
  <c r="BF83" i="12"/>
  <c r="AA83" i="12"/>
  <c r="Y83" i="12"/>
  <c r="W83" i="12"/>
  <c r="N83" i="12"/>
  <c r="BE83" i="12" s="1"/>
  <c r="BK80" i="12"/>
  <c r="BI80" i="12"/>
  <c r="BH80" i="12"/>
  <c r="BG80" i="12"/>
  <c r="BF80" i="12"/>
  <c r="AA80" i="12"/>
  <c r="Y80" i="12"/>
  <c r="W80" i="12"/>
  <c r="N80" i="12"/>
  <c r="BE80" i="12" s="1"/>
  <c r="BK78" i="12"/>
  <c r="BI78" i="12"/>
  <c r="BH78" i="12"/>
  <c r="BG78" i="12"/>
  <c r="BF78" i="12"/>
  <c r="AA78" i="12"/>
  <c r="Y78" i="12"/>
  <c r="W78" i="12"/>
  <c r="N78" i="12"/>
  <c r="BE78" i="12" s="1"/>
  <c r="BK75" i="12"/>
  <c r="BI75" i="12"/>
  <c r="BH75" i="12"/>
  <c r="BG75" i="12"/>
  <c r="BF75" i="12"/>
  <c r="AA75" i="12"/>
  <c r="Y75" i="12"/>
  <c r="W75" i="12"/>
  <c r="N75" i="12"/>
  <c r="BE75" i="12" s="1"/>
  <c r="BK72" i="12"/>
  <c r="BI72" i="12"/>
  <c r="BH72" i="12"/>
  <c r="BG72" i="12"/>
  <c r="BF72" i="12"/>
  <c r="AA72" i="12"/>
  <c r="Y72" i="12"/>
  <c r="W72" i="12"/>
  <c r="N72" i="12"/>
  <c r="BE72" i="12" s="1"/>
  <c r="BK69" i="12"/>
  <c r="BI69" i="12"/>
  <c r="BH69" i="12"/>
  <c r="BG69" i="12"/>
  <c r="BF69" i="12"/>
  <c r="AA69" i="12"/>
  <c r="Y69" i="12"/>
  <c r="W69" i="12"/>
  <c r="N69" i="12"/>
  <c r="BE69" i="12" s="1"/>
  <c r="BK67" i="12"/>
  <c r="BK66" i="12" s="1"/>
  <c r="N66" i="12" s="1"/>
  <c r="N21" i="12" s="1"/>
  <c r="BI67" i="12"/>
  <c r="BH67" i="12"/>
  <c r="BG67" i="12"/>
  <c r="BF67" i="12"/>
  <c r="AA67" i="12"/>
  <c r="Y67" i="12"/>
  <c r="Y66" i="12" s="1"/>
  <c r="W67" i="12"/>
  <c r="N67" i="12"/>
  <c r="BE67" i="12" s="1"/>
  <c r="BK64" i="12"/>
  <c r="BI64" i="12"/>
  <c r="BH64" i="12"/>
  <c r="BG64" i="12"/>
  <c r="BF64" i="12"/>
  <c r="AA64" i="12"/>
  <c r="Y64" i="12"/>
  <c r="W64" i="12"/>
  <c r="N64" i="12"/>
  <c r="BE64" i="12" s="1"/>
  <c r="BK59" i="12"/>
  <c r="BK58" i="12" s="1"/>
  <c r="N58" i="12" s="1"/>
  <c r="N20" i="12" s="1"/>
  <c r="BI59" i="12"/>
  <c r="BH59" i="12"/>
  <c r="BG59" i="12"/>
  <c r="BF59" i="12"/>
  <c r="AA59" i="12"/>
  <c r="Y59" i="12"/>
  <c r="Y58" i="12" s="1"/>
  <c r="W59" i="12"/>
  <c r="N59" i="12"/>
  <c r="BE59" i="12" s="1"/>
  <c r="BK56" i="12"/>
  <c r="BI56" i="12"/>
  <c r="BH56" i="12"/>
  <c r="BG56" i="12"/>
  <c r="BF56" i="12"/>
  <c r="AA56" i="12"/>
  <c r="Y56" i="12"/>
  <c r="W56" i="12"/>
  <c r="N56" i="12"/>
  <c r="BE56" i="12" s="1"/>
  <c r="BK53" i="12"/>
  <c r="BI53" i="12"/>
  <c r="BH53" i="12"/>
  <c r="BG53" i="12"/>
  <c r="BF53" i="12"/>
  <c r="AA53" i="12"/>
  <c r="Y53" i="12"/>
  <c r="W53" i="12"/>
  <c r="N53" i="12"/>
  <c r="BE53" i="12" s="1"/>
  <c r="BK51" i="12"/>
  <c r="BI51" i="12"/>
  <c r="BH51" i="12"/>
  <c r="BG51" i="12"/>
  <c r="BF51" i="12"/>
  <c r="AA51" i="12"/>
  <c r="Y51" i="12"/>
  <c r="W51" i="12"/>
  <c r="N51" i="12"/>
  <c r="BE51" i="12" s="1"/>
  <c r="BK48" i="12"/>
  <c r="BI48" i="12"/>
  <c r="BH48" i="12"/>
  <c r="BG48" i="12"/>
  <c r="BF48" i="12"/>
  <c r="AA48" i="12"/>
  <c r="Y48" i="12"/>
  <c r="W48" i="12"/>
  <c r="N48" i="12"/>
  <c r="BE48" i="12" s="1"/>
  <c r="BK83" i="11"/>
  <c r="BI83" i="11"/>
  <c r="BH83" i="11"/>
  <c r="BG83" i="11"/>
  <c r="BF83" i="11"/>
  <c r="AA83" i="11"/>
  <c r="Y83" i="11"/>
  <c r="W83" i="11"/>
  <c r="N83" i="11"/>
  <c r="BE83" i="11" s="1"/>
  <c r="BK82" i="11"/>
  <c r="BI82" i="11"/>
  <c r="BH82" i="11"/>
  <c r="BG82" i="11"/>
  <c r="BF82" i="11"/>
  <c r="AA82" i="11"/>
  <c r="Y82" i="11"/>
  <c r="W82" i="11"/>
  <c r="N82" i="11"/>
  <c r="BE82" i="11" s="1"/>
  <c r="BK80" i="11"/>
  <c r="BI80" i="11"/>
  <c r="BH80" i="11"/>
  <c r="BG80" i="11"/>
  <c r="BF80" i="11"/>
  <c r="BE80" i="11"/>
  <c r="AA80" i="11"/>
  <c r="Y80" i="11"/>
  <c r="W80" i="11"/>
  <c r="N80" i="11"/>
  <c r="BK78" i="11"/>
  <c r="BI78" i="11"/>
  <c r="BH78" i="11"/>
  <c r="BG78" i="11"/>
  <c r="BF78" i="11"/>
  <c r="AA78" i="11"/>
  <c r="Y78" i="11"/>
  <c r="W78" i="11"/>
  <c r="N78" i="11"/>
  <c r="BE78" i="11" s="1"/>
  <c r="BK76" i="11"/>
  <c r="BI76" i="11"/>
  <c r="BH76" i="11"/>
  <c r="BG76" i="11"/>
  <c r="BF76" i="11"/>
  <c r="AA76" i="11"/>
  <c r="Y76" i="11"/>
  <c r="W76" i="11"/>
  <c r="N76" i="11"/>
  <c r="BE76" i="11" s="1"/>
  <c r="BK74" i="11"/>
  <c r="BI74" i="11"/>
  <c r="BH74" i="11"/>
  <c r="BG74" i="11"/>
  <c r="BF74" i="11"/>
  <c r="AA74" i="11"/>
  <c r="Y74" i="11"/>
  <c r="W74" i="11"/>
  <c r="N74" i="11"/>
  <c r="BE74" i="11" s="1"/>
  <c r="BK71" i="11"/>
  <c r="BK70" i="11" s="1"/>
  <c r="N70" i="11" s="1"/>
  <c r="N23" i="11" s="1"/>
  <c r="BI71" i="11"/>
  <c r="BH71" i="11"/>
  <c r="BG71" i="11"/>
  <c r="BF71" i="11"/>
  <c r="AA71" i="11"/>
  <c r="AA70" i="11" s="1"/>
  <c r="Y71" i="11"/>
  <c r="W71" i="11"/>
  <c r="W70" i="11" s="1"/>
  <c r="N71" i="11"/>
  <c r="BE71" i="11" s="1"/>
  <c r="Y70" i="11"/>
  <c r="BK68" i="11"/>
  <c r="BI68" i="11"/>
  <c r="BH68" i="11"/>
  <c r="BG68" i="11"/>
  <c r="BF68" i="11"/>
  <c r="AA68" i="11"/>
  <c r="Y68" i="11"/>
  <c r="W68" i="11"/>
  <c r="N68" i="11"/>
  <c r="BE68" i="11" s="1"/>
  <c r="BK66" i="11"/>
  <c r="BI66" i="11"/>
  <c r="BH66" i="11"/>
  <c r="BG66" i="11"/>
  <c r="BF66" i="11"/>
  <c r="AA66" i="11"/>
  <c r="Y66" i="11"/>
  <c r="W66" i="11"/>
  <c r="N66" i="11"/>
  <c r="BE66" i="11" s="1"/>
  <c r="BK65" i="11"/>
  <c r="BI65" i="11"/>
  <c r="BH65" i="11"/>
  <c r="BG65" i="11"/>
  <c r="BF65" i="11"/>
  <c r="AA65" i="11"/>
  <c r="Y65" i="11"/>
  <c r="W65" i="11"/>
  <c r="N65" i="11"/>
  <c r="BE65" i="11" s="1"/>
  <c r="BK64" i="11"/>
  <c r="BI64" i="11"/>
  <c r="BH64" i="11"/>
  <c r="BG64" i="11"/>
  <c r="BF64" i="11"/>
  <c r="AA64" i="11"/>
  <c r="Y64" i="11"/>
  <c r="W64" i="11"/>
  <c r="N64" i="11"/>
  <c r="BE64" i="11" s="1"/>
  <c r="BK62" i="11"/>
  <c r="BI62" i="11"/>
  <c r="BH62" i="11"/>
  <c r="BG62" i="11"/>
  <c r="BF62" i="11"/>
  <c r="BE62" i="11"/>
  <c r="AA62" i="11"/>
  <c r="Y62" i="11"/>
  <c r="W62" i="11"/>
  <c r="N62" i="11"/>
  <c r="BK60" i="11"/>
  <c r="BI60" i="11"/>
  <c r="BH60" i="11"/>
  <c r="BG60" i="11"/>
  <c r="BF60" i="11"/>
  <c r="AA60" i="11"/>
  <c r="Y60" i="11"/>
  <c r="W60" i="11"/>
  <c r="N60" i="11"/>
  <c r="BE60" i="11" s="1"/>
  <c r="BK57" i="11"/>
  <c r="BK56" i="11" s="1"/>
  <c r="N56" i="11" s="1"/>
  <c r="N21" i="11" s="1"/>
  <c r="BI57" i="11"/>
  <c r="BH57" i="11"/>
  <c r="BG57" i="11"/>
  <c r="BF57" i="11"/>
  <c r="AA57" i="11"/>
  <c r="AA56" i="11" s="1"/>
  <c r="Y57" i="11"/>
  <c r="Y56" i="11" s="1"/>
  <c r="W57" i="11"/>
  <c r="W56" i="11" s="1"/>
  <c r="N57" i="11"/>
  <c r="BE57" i="11" s="1"/>
  <c r="BK54" i="11"/>
  <c r="BI54" i="11"/>
  <c r="BH54" i="11"/>
  <c r="BG54" i="11"/>
  <c r="BF54" i="11"/>
  <c r="AA54" i="11"/>
  <c r="Y54" i="11"/>
  <c r="W54" i="11"/>
  <c r="N54" i="11"/>
  <c r="BE54" i="11" s="1"/>
  <c r="BK52" i="11"/>
  <c r="BK51" i="11" s="1"/>
  <c r="N51" i="11" s="1"/>
  <c r="N20" i="11" s="1"/>
  <c r="BI52" i="11"/>
  <c r="BH52" i="11"/>
  <c r="BG52" i="11"/>
  <c r="BF52" i="11"/>
  <c r="AA52" i="11"/>
  <c r="Y52" i="11"/>
  <c r="W52" i="11"/>
  <c r="W51" i="11" s="1"/>
  <c r="N52" i="11"/>
  <c r="BE52" i="11" s="1"/>
  <c r="BK47" i="11"/>
  <c r="BK46" i="11" s="1"/>
  <c r="N46" i="11" s="1"/>
  <c r="N19" i="11" s="1"/>
  <c r="BI47" i="11"/>
  <c r="BH47" i="11"/>
  <c r="BG47" i="11"/>
  <c r="BF47" i="11"/>
  <c r="AA47" i="11"/>
  <c r="AA46" i="11" s="1"/>
  <c r="Y47" i="11"/>
  <c r="Y46" i="11" s="1"/>
  <c r="W47" i="11"/>
  <c r="W46" i="11" s="1"/>
  <c r="N47" i="11"/>
  <c r="BE47" i="11" s="1"/>
  <c r="BK83" i="10"/>
  <c r="BI83" i="10"/>
  <c r="BH83" i="10"/>
  <c r="BG83" i="10"/>
  <c r="BF83" i="10"/>
  <c r="AA83" i="10"/>
  <c r="Y83" i="10"/>
  <c r="W83" i="10"/>
  <c r="N83" i="10"/>
  <c r="BE83" i="10" s="1"/>
  <c r="BK82" i="10"/>
  <c r="BI82" i="10"/>
  <c r="BH82" i="10"/>
  <c r="BG82" i="10"/>
  <c r="BF82" i="10"/>
  <c r="AA82" i="10"/>
  <c r="Y82" i="10"/>
  <c r="W82" i="10"/>
  <c r="N82" i="10"/>
  <c r="BE82" i="10" s="1"/>
  <c r="BK80" i="10"/>
  <c r="BI80" i="10"/>
  <c r="BH80" i="10"/>
  <c r="BG80" i="10"/>
  <c r="BF80" i="10"/>
  <c r="AA80" i="10"/>
  <c r="Y80" i="10"/>
  <c r="W80" i="10"/>
  <c r="N80" i="10"/>
  <c r="BE80" i="10" s="1"/>
  <c r="BK78" i="10"/>
  <c r="BI78" i="10"/>
  <c r="BH78" i="10"/>
  <c r="BG78" i="10"/>
  <c r="BF78" i="10"/>
  <c r="AA78" i="10"/>
  <c r="Y78" i="10"/>
  <c r="W78" i="10"/>
  <c r="N78" i="10"/>
  <c r="BE78" i="10" s="1"/>
  <c r="BK76" i="10"/>
  <c r="BI76" i="10"/>
  <c r="BH76" i="10"/>
  <c r="BG76" i="10"/>
  <c r="BF76" i="10"/>
  <c r="AA76" i="10"/>
  <c r="Y76" i="10"/>
  <c r="W76" i="10"/>
  <c r="N76" i="10"/>
  <c r="BE76" i="10" s="1"/>
  <c r="BK74" i="10"/>
  <c r="BI74" i="10"/>
  <c r="BH74" i="10"/>
  <c r="BG74" i="10"/>
  <c r="BF74" i="10"/>
  <c r="AA74" i="10"/>
  <c r="Y74" i="10"/>
  <c r="W74" i="10"/>
  <c r="N74" i="10"/>
  <c r="BE74" i="10" s="1"/>
  <c r="BK71" i="10"/>
  <c r="BK70" i="10" s="1"/>
  <c r="N70" i="10" s="1"/>
  <c r="N23" i="10" s="1"/>
  <c r="BI71" i="10"/>
  <c r="BH71" i="10"/>
  <c r="BG71" i="10"/>
  <c r="BF71" i="10"/>
  <c r="AA71" i="10"/>
  <c r="AA70" i="10" s="1"/>
  <c r="Y71" i="10"/>
  <c r="Y70" i="10" s="1"/>
  <c r="W71" i="10"/>
  <c r="N71" i="10"/>
  <c r="BE71" i="10" s="1"/>
  <c r="W70" i="10"/>
  <c r="BK68" i="10"/>
  <c r="BI68" i="10"/>
  <c r="BH68" i="10"/>
  <c r="BG68" i="10"/>
  <c r="BF68" i="10"/>
  <c r="AA68" i="10"/>
  <c r="Y68" i="10"/>
  <c r="W68" i="10"/>
  <c r="N68" i="10"/>
  <c r="BE68" i="10" s="1"/>
  <c r="BK66" i="10"/>
  <c r="BI66" i="10"/>
  <c r="BH66" i="10"/>
  <c r="BG66" i="10"/>
  <c r="BF66" i="10"/>
  <c r="AA66" i="10"/>
  <c r="Y66" i="10"/>
  <c r="W66" i="10"/>
  <c r="N66" i="10"/>
  <c r="BE66" i="10" s="1"/>
  <c r="BK65" i="10"/>
  <c r="BI65" i="10"/>
  <c r="BH65" i="10"/>
  <c r="BG65" i="10"/>
  <c r="BF65" i="10"/>
  <c r="AA65" i="10"/>
  <c r="Y65" i="10"/>
  <c r="W65" i="10"/>
  <c r="N65" i="10"/>
  <c r="BE65" i="10" s="1"/>
  <c r="BK64" i="10"/>
  <c r="BI64" i="10"/>
  <c r="BH64" i="10"/>
  <c r="BG64" i="10"/>
  <c r="BF64" i="10"/>
  <c r="AA64" i="10"/>
  <c r="Y64" i="10"/>
  <c r="W64" i="10"/>
  <c r="N64" i="10"/>
  <c r="BE64" i="10" s="1"/>
  <c r="BK62" i="10"/>
  <c r="BI62" i="10"/>
  <c r="BH62" i="10"/>
  <c r="BG62" i="10"/>
  <c r="BF62" i="10"/>
  <c r="AA62" i="10"/>
  <c r="Y62" i="10"/>
  <c r="W62" i="10"/>
  <c r="N62" i="10"/>
  <c r="BE62" i="10" s="1"/>
  <c r="BK60" i="10"/>
  <c r="BI60" i="10"/>
  <c r="BH60" i="10"/>
  <c r="BG60" i="10"/>
  <c r="BF60" i="10"/>
  <c r="AA60" i="10"/>
  <c r="Y60" i="10"/>
  <c r="W60" i="10"/>
  <c r="N60" i="10"/>
  <c r="BE60" i="10" s="1"/>
  <c r="BK57" i="10"/>
  <c r="BK56" i="10" s="1"/>
  <c r="N56" i="10" s="1"/>
  <c r="N21" i="10" s="1"/>
  <c r="BI57" i="10"/>
  <c r="BH57" i="10"/>
  <c r="BG57" i="10"/>
  <c r="BF57" i="10"/>
  <c r="AA57" i="10"/>
  <c r="AA56" i="10" s="1"/>
  <c r="Y57" i="10"/>
  <c r="Y56" i="10" s="1"/>
  <c r="W57" i="10"/>
  <c r="W56" i="10" s="1"/>
  <c r="N57" i="10"/>
  <c r="BE57" i="10" s="1"/>
  <c r="BK54" i="10"/>
  <c r="BI54" i="10"/>
  <c r="BH54" i="10"/>
  <c r="BG54" i="10"/>
  <c r="BF54" i="10"/>
  <c r="AA54" i="10"/>
  <c r="Y54" i="10"/>
  <c r="W54" i="10"/>
  <c r="N54" i="10"/>
  <c r="BE54" i="10" s="1"/>
  <c r="BK52" i="10"/>
  <c r="BK51" i="10" s="1"/>
  <c r="N51" i="10" s="1"/>
  <c r="N20" i="10" s="1"/>
  <c r="BI52" i="10"/>
  <c r="BH52" i="10"/>
  <c r="BG52" i="10"/>
  <c r="BF52" i="10"/>
  <c r="AA52" i="10"/>
  <c r="Y52" i="10"/>
  <c r="W52" i="10"/>
  <c r="N52" i="10"/>
  <c r="BE52" i="10" s="1"/>
  <c r="BK47" i="10"/>
  <c r="BK46" i="10" s="1"/>
  <c r="N46" i="10" s="1"/>
  <c r="N19" i="10" s="1"/>
  <c r="BI47" i="10"/>
  <c r="BH47" i="10"/>
  <c r="BG47" i="10"/>
  <c r="BF47" i="10"/>
  <c r="AA47" i="10"/>
  <c r="Y47" i="10"/>
  <c r="Y46" i="10" s="1"/>
  <c r="W47" i="10"/>
  <c r="W46" i="10" s="1"/>
  <c r="N47" i="10"/>
  <c r="BE47" i="10" s="1"/>
  <c r="AA46" i="10"/>
  <c r="BK121" i="9"/>
  <c r="BI121" i="9"/>
  <c r="BH121" i="9"/>
  <c r="BG121" i="9"/>
  <c r="BF121" i="9"/>
  <c r="AA121" i="9"/>
  <c r="Y121" i="9"/>
  <c r="W121" i="9"/>
  <c r="N121" i="9"/>
  <c r="BE121" i="9" s="1"/>
  <c r="BK119" i="9"/>
  <c r="BI119" i="9"/>
  <c r="BH119" i="9"/>
  <c r="BG119" i="9"/>
  <c r="BF119" i="9"/>
  <c r="AA119" i="9"/>
  <c r="Y119" i="9"/>
  <c r="W119" i="9"/>
  <c r="W118" i="9" s="1"/>
  <c r="N119" i="9"/>
  <c r="BE119" i="9" s="1"/>
  <c r="BK116" i="9"/>
  <c r="BI116" i="9"/>
  <c r="BH116" i="9"/>
  <c r="BG116" i="9"/>
  <c r="BF116" i="9"/>
  <c r="AA116" i="9"/>
  <c r="Y116" i="9"/>
  <c r="W116" i="9"/>
  <c r="N116" i="9"/>
  <c r="BE116" i="9" s="1"/>
  <c r="BK115" i="9"/>
  <c r="BI115" i="9"/>
  <c r="BH115" i="9"/>
  <c r="BG115" i="9"/>
  <c r="BF115" i="9"/>
  <c r="BE115" i="9"/>
  <c r="AA115" i="9"/>
  <c r="Y115" i="9"/>
  <c r="W115" i="9"/>
  <c r="N115" i="9"/>
  <c r="BK113" i="9"/>
  <c r="BI113" i="9"/>
  <c r="BH113" i="9"/>
  <c r="BG113" i="9"/>
  <c r="BF113" i="9"/>
  <c r="AA113" i="9"/>
  <c r="Y113" i="9"/>
  <c r="W113" i="9"/>
  <c r="N113" i="9"/>
  <c r="BE113" i="9" s="1"/>
  <c r="BK111" i="9"/>
  <c r="BI111" i="9"/>
  <c r="BH111" i="9"/>
  <c r="BG111" i="9"/>
  <c r="BF111" i="9"/>
  <c r="AA111" i="9"/>
  <c r="Y111" i="9"/>
  <c r="W111" i="9"/>
  <c r="N111" i="9"/>
  <c r="BE111" i="9" s="1"/>
  <c r="BK109" i="9"/>
  <c r="BI109" i="9"/>
  <c r="BH109" i="9"/>
  <c r="BG109" i="9"/>
  <c r="BF109" i="9"/>
  <c r="AA109" i="9"/>
  <c r="Y109" i="9"/>
  <c r="W109" i="9"/>
  <c r="N109" i="9"/>
  <c r="BE109" i="9" s="1"/>
  <c r="BK107" i="9"/>
  <c r="BI107" i="9"/>
  <c r="BH107" i="9"/>
  <c r="BG107" i="9"/>
  <c r="BF107" i="9"/>
  <c r="AA107" i="9"/>
  <c r="Y107" i="9"/>
  <c r="W107" i="9"/>
  <c r="N107" i="9"/>
  <c r="BE107" i="9" s="1"/>
  <c r="BK104" i="9"/>
  <c r="BK103" i="9" s="1"/>
  <c r="N103" i="9" s="1"/>
  <c r="N23" i="9" s="1"/>
  <c r="BI104" i="9"/>
  <c r="BH104" i="9"/>
  <c r="BG104" i="9"/>
  <c r="BF104" i="9"/>
  <c r="AA104" i="9"/>
  <c r="AA103" i="9" s="1"/>
  <c r="Y104" i="9"/>
  <c r="Y103" i="9" s="1"/>
  <c r="W104" i="9"/>
  <c r="W103" i="9" s="1"/>
  <c r="N104" i="9"/>
  <c r="BE104" i="9" s="1"/>
  <c r="BK101" i="9"/>
  <c r="BI101" i="9"/>
  <c r="BH101" i="9"/>
  <c r="BG101" i="9"/>
  <c r="BF101" i="9"/>
  <c r="AA101" i="9"/>
  <c r="Y101" i="9"/>
  <c r="W101" i="9"/>
  <c r="N101" i="9"/>
  <c r="BE101" i="9" s="1"/>
  <c r="BK99" i="9"/>
  <c r="BI99" i="9"/>
  <c r="BH99" i="9"/>
  <c r="BG99" i="9"/>
  <c r="BF99" i="9"/>
  <c r="AA99" i="9"/>
  <c r="Y99" i="9"/>
  <c r="W99" i="9"/>
  <c r="N99" i="9"/>
  <c r="BE99" i="9" s="1"/>
  <c r="BK98" i="9"/>
  <c r="BI98" i="9"/>
  <c r="BH98" i="9"/>
  <c r="BG98" i="9"/>
  <c r="BF98" i="9"/>
  <c r="AA98" i="9"/>
  <c r="Y98" i="9"/>
  <c r="W98" i="9"/>
  <c r="N98" i="9"/>
  <c r="BE98" i="9" s="1"/>
  <c r="BK97" i="9"/>
  <c r="BI97" i="9"/>
  <c r="BH97" i="9"/>
  <c r="BG97" i="9"/>
  <c r="BF97" i="9"/>
  <c r="AA97" i="9"/>
  <c r="Y97" i="9"/>
  <c r="W97" i="9"/>
  <c r="N97" i="9"/>
  <c r="BE97" i="9" s="1"/>
  <c r="BK95" i="9"/>
  <c r="BI95" i="9"/>
  <c r="BH95" i="9"/>
  <c r="BG95" i="9"/>
  <c r="BF95" i="9"/>
  <c r="AA95" i="9"/>
  <c r="Y95" i="9"/>
  <c r="W95" i="9"/>
  <c r="N95" i="9"/>
  <c r="BE95" i="9" s="1"/>
  <c r="BK93" i="9"/>
  <c r="BI93" i="9"/>
  <c r="BH93" i="9"/>
  <c r="BG93" i="9"/>
  <c r="BF93" i="9"/>
  <c r="AA93" i="9"/>
  <c r="Y93" i="9"/>
  <c r="W93" i="9"/>
  <c r="N93" i="9"/>
  <c r="BE93" i="9" s="1"/>
  <c r="BK90" i="9"/>
  <c r="BI90" i="9"/>
  <c r="BH90" i="9"/>
  <c r="BG90" i="9"/>
  <c r="BF90" i="9"/>
  <c r="AA90" i="9"/>
  <c r="Y90" i="9"/>
  <c r="W90" i="9"/>
  <c r="N90" i="9"/>
  <c r="BE90" i="9" s="1"/>
  <c r="BK88" i="9"/>
  <c r="BI88" i="9"/>
  <c r="BH88" i="9"/>
  <c r="BG88" i="9"/>
  <c r="BF88" i="9"/>
  <c r="AA88" i="9"/>
  <c r="Y88" i="9"/>
  <c r="W88" i="9"/>
  <c r="N88" i="9"/>
  <c r="BE88" i="9" s="1"/>
  <c r="BK85" i="9"/>
  <c r="BI85" i="9"/>
  <c r="BH85" i="9"/>
  <c r="BG85" i="9"/>
  <c r="BF85" i="9"/>
  <c r="AA85" i="9"/>
  <c r="Y85" i="9"/>
  <c r="W85" i="9"/>
  <c r="N85" i="9"/>
  <c r="BE85" i="9" s="1"/>
  <c r="BK82" i="9"/>
  <c r="BI82" i="9"/>
  <c r="BH82" i="9"/>
  <c r="BG82" i="9"/>
  <c r="BF82" i="9"/>
  <c r="AA82" i="9"/>
  <c r="Y82" i="9"/>
  <c r="W82" i="9"/>
  <c r="N82" i="9"/>
  <c r="BE82" i="9" s="1"/>
  <c r="BK79" i="9"/>
  <c r="BI79" i="9"/>
  <c r="BH79" i="9"/>
  <c r="BG79" i="9"/>
  <c r="BF79" i="9"/>
  <c r="AA79" i="9"/>
  <c r="Y79" i="9"/>
  <c r="W79" i="9"/>
  <c r="N79" i="9"/>
  <c r="BE79" i="9" s="1"/>
  <c r="BK77" i="9"/>
  <c r="BI77" i="9"/>
  <c r="BH77" i="9"/>
  <c r="BG77" i="9"/>
  <c r="BF77" i="9"/>
  <c r="AA77" i="9"/>
  <c r="Y77" i="9"/>
  <c r="W77" i="9"/>
  <c r="N77" i="9"/>
  <c r="BE77" i="9" s="1"/>
  <c r="BK74" i="9"/>
  <c r="BI74" i="9"/>
  <c r="BH74" i="9"/>
  <c r="BG74" i="9"/>
  <c r="BF74" i="9"/>
  <c r="AA74" i="9"/>
  <c r="Y74" i="9"/>
  <c r="W74" i="9"/>
  <c r="N74" i="9"/>
  <c r="BE74" i="9" s="1"/>
  <c r="BK69" i="9"/>
  <c r="BK68" i="9" s="1"/>
  <c r="N68" i="9" s="1"/>
  <c r="N20" i="9" s="1"/>
  <c r="BI69" i="9"/>
  <c r="BH69" i="9"/>
  <c r="BG69" i="9"/>
  <c r="BF69" i="9"/>
  <c r="AA69" i="9"/>
  <c r="Y69" i="9"/>
  <c r="W69" i="9"/>
  <c r="N69" i="9"/>
  <c r="BE69" i="9" s="1"/>
  <c r="BK66" i="9"/>
  <c r="BI66" i="9"/>
  <c r="BH66" i="9"/>
  <c r="BG66" i="9"/>
  <c r="BF66" i="9"/>
  <c r="AA66" i="9"/>
  <c r="Y66" i="9"/>
  <c r="W66" i="9"/>
  <c r="N66" i="9"/>
  <c r="BE66" i="9" s="1"/>
  <c r="BK63" i="9"/>
  <c r="BI63" i="9"/>
  <c r="BH63" i="9"/>
  <c r="BG63" i="9"/>
  <c r="BF63" i="9"/>
  <c r="AA63" i="9"/>
  <c r="Y63" i="9"/>
  <c r="W63" i="9"/>
  <c r="N63" i="9"/>
  <c r="BE63" i="9" s="1"/>
  <c r="BK61" i="9"/>
  <c r="BI61" i="9"/>
  <c r="BH61" i="9"/>
  <c r="BG61" i="9"/>
  <c r="BF61" i="9"/>
  <c r="BE61" i="9"/>
  <c r="AA61" i="9"/>
  <c r="Y61" i="9"/>
  <c r="W61" i="9"/>
  <c r="N61" i="9"/>
  <c r="BK59" i="9"/>
  <c r="BI59" i="9"/>
  <c r="BH59" i="9"/>
  <c r="BG59" i="9"/>
  <c r="BF59" i="9"/>
  <c r="AA59" i="9"/>
  <c r="Y59" i="9"/>
  <c r="W59" i="9"/>
  <c r="N59" i="9"/>
  <c r="BE59" i="9" s="1"/>
  <c r="BK56" i="9"/>
  <c r="BI56" i="9"/>
  <c r="BH56" i="9"/>
  <c r="BG56" i="9"/>
  <c r="BF56" i="9"/>
  <c r="AA56" i="9"/>
  <c r="Y56" i="9"/>
  <c r="W56" i="9"/>
  <c r="N56" i="9"/>
  <c r="BE56" i="9" s="1"/>
  <c r="BK54" i="9"/>
  <c r="BI54" i="9"/>
  <c r="BH54" i="9"/>
  <c r="BG54" i="9"/>
  <c r="BF54" i="9"/>
  <c r="AA54" i="9"/>
  <c r="Y54" i="9"/>
  <c r="W54" i="9"/>
  <c r="N54" i="9"/>
  <c r="BE54" i="9" s="1"/>
  <c r="BK51" i="9"/>
  <c r="BI51" i="9"/>
  <c r="BH51" i="9"/>
  <c r="BG51" i="9"/>
  <c r="BF51" i="9"/>
  <c r="BE51" i="9"/>
  <c r="AA51" i="9"/>
  <c r="Y51" i="9"/>
  <c r="W51" i="9"/>
  <c r="N51" i="9"/>
  <c r="BK48" i="9"/>
  <c r="BI48" i="9"/>
  <c r="BH48" i="9"/>
  <c r="BG48" i="9"/>
  <c r="BF48" i="9"/>
  <c r="AA48" i="9"/>
  <c r="Y48" i="9"/>
  <c r="W48" i="9"/>
  <c r="N48" i="9"/>
  <c r="BE48" i="9" s="1"/>
  <c r="BK85" i="8"/>
  <c r="BI85" i="8"/>
  <c r="BH85" i="8"/>
  <c r="BG85" i="8"/>
  <c r="BF85" i="8"/>
  <c r="AA85" i="8"/>
  <c r="Y85" i="8"/>
  <c r="W85" i="8"/>
  <c r="N85" i="8"/>
  <c r="BE85" i="8" s="1"/>
  <c r="BK84" i="8"/>
  <c r="BI84" i="8"/>
  <c r="BH84" i="8"/>
  <c r="BG84" i="8"/>
  <c r="BF84" i="8"/>
  <c r="AA84" i="8"/>
  <c r="Y84" i="8"/>
  <c r="W84" i="8"/>
  <c r="N84" i="8"/>
  <c r="BE84" i="8" s="1"/>
  <c r="BK82" i="8"/>
  <c r="BI82" i="8"/>
  <c r="BH82" i="8"/>
  <c r="BG82" i="8"/>
  <c r="BF82" i="8"/>
  <c r="AA82" i="8"/>
  <c r="Y82" i="8"/>
  <c r="W82" i="8"/>
  <c r="N82" i="8"/>
  <c r="BE82" i="8" s="1"/>
  <c r="BK80" i="8"/>
  <c r="BI80" i="8"/>
  <c r="BH80" i="8"/>
  <c r="BG80" i="8"/>
  <c r="BF80" i="8"/>
  <c r="AA80" i="8"/>
  <c r="Y80" i="8"/>
  <c r="W80" i="8"/>
  <c r="N80" i="8"/>
  <c r="BE80" i="8" s="1"/>
  <c r="BK78" i="8"/>
  <c r="BI78" i="8"/>
  <c r="BH78" i="8"/>
  <c r="BG78" i="8"/>
  <c r="BF78" i="8"/>
  <c r="AA78" i="8"/>
  <c r="Y78" i="8"/>
  <c r="W78" i="8"/>
  <c r="N78" i="8"/>
  <c r="BE78" i="8" s="1"/>
  <c r="BK76" i="8"/>
  <c r="BI76" i="8"/>
  <c r="BH76" i="8"/>
  <c r="BG76" i="8"/>
  <c r="BF76" i="8"/>
  <c r="AA76" i="8"/>
  <c r="Y76" i="8"/>
  <c r="W76" i="8"/>
  <c r="N76" i="8"/>
  <c r="BE76" i="8" s="1"/>
  <c r="BK74" i="8"/>
  <c r="BI74" i="8"/>
  <c r="BH74" i="8"/>
  <c r="BG74" i="8"/>
  <c r="BF74" i="8"/>
  <c r="AA74" i="8"/>
  <c r="Y74" i="8"/>
  <c r="W74" i="8"/>
  <c r="N74" i="8"/>
  <c r="BE74" i="8" s="1"/>
  <c r="BK71" i="8"/>
  <c r="BK70" i="8" s="1"/>
  <c r="N70" i="8" s="1"/>
  <c r="N23" i="8" s="1"/>
  <c r="BI71" i="8"/>
  <c r="BH71" i="8"/>
  <c r="BG71" i="8"/>
  <c r="BF71" i="8"/>
  <c r="AA71" i="8"/>
  <c r="AA70" i="8" s="1"/>
  <c r="Y71" i="8"/>
  <c r="Y70" i="8" s="1"/>
  <c r="W71" i="8"/>
  <c r="W70" i="8" s="1"/>
  <c r="N71" i="8"/>
  <c r="BE71" i="8" s="1"/>
  <c r="BK68" i="8"/>
  <c r="BI68" i="8"/>
  <c r="BH68" i="8"/>
  <c r="BG68" i="8"/>
  <c r="BF68" i="8"/>
  <c r="AA68" i="8"/>
  <c r="Y68" i="8"/>
  <c r="W68" i="8"/>
  <c r="N68" i="8"/>
  <c r="BE68" i="8" s="1"/>
  <c r="BK66" i="8"/>
  <c r="BI66" i="8"/>
  <c r="BH66" i="8"/>
  <c r="BG66" i="8"/>
  <c r="BF66" i="8"/>
  <c r="AA66" i="8"/>
  <c r="Y66" i="8"/>
  <c r="W66" i="8"/>
  <c r="N66" i="8"/>
  <c r="BE66" i="8" s="1"/>
  <c r="BK65" i="8"/>
  <c r="BI65" i="8"/>
  <c r="BH65" i="8"/>
  <c r="BG65" i="8"/>
  <c r="BF65" i="8"/>
  <c r="AA65" i="8"/>
  <c r="Y65" i="8"/>
  <c r="W65" i="8"/>
  <c r="N65" i="8"/>
  <c r="BE65" i="8" s="1"/>
  <c r="BK64" i="8"/>
  <c r="BI64" i="8"/>
  <c r="BH64" i="8"/>
  <c r="BG64" i="8"/>
  <c r="BF64" i="8"/>
  <c r="BE64" i="8"/>
  <c r="AA64" i="8"/>
  <c r="Y64" i="8"/>
  <c r="W64" i="8"/>
  <c r="N64" i="8"/>
  <c r="BK62" i="8"/>
  <c r="BI62" i="8"/>
  <c r="BH62" i="8"/>
  <c r="BG62" i="8"/>
  <c r="BF62" i="8"/>
  <c r="AA62" i="8"/>
  <c r="Y62" i="8"/>
  <c r="W62" i="8"/>
  <c r="N62" i="8"/>
  <c r="BE62" i="8" s="1"/>
  <c r="BK60" i="8"/>
  <c r="BI60" i="8"/>
  <c r="BH60" i="8"/>
  <c r="BG60" i="8"/>
  <c r="BF60" i="8"/>
  <c r="AA60" i="8"/>
  <c r="Y60" i="8"/>
  <c r="W60" i="8"/>
  <c r="N60" i="8"/>
  <c r="BE60" i="8" s="1"/>
  <c r="BK57" i="8"/>
  <c r="BK56" i="8" s="1"/>
  <c r="N56" i="8" s="1"/>
  <c r="N21" i="8" s="1"/>
  <c r="BI57" i="8"/>
  <c r="BH57" i="8"/>
  <c r="BG57" i="8"/>
  <c r="BF57" i="8"/>
  <c r="AA57" i="8"/>
  <c r="Y57" i="8"/>
  <c r="Y56" i="8" s="1"/>
  <c r="W57" i="8"/>
  <c r="W56" i="8" s="1"/>
  <c r="N57" i="8"/>
  <c r="BE57" i="8" s="1"/>
  <c r="AA56" i="8"/>
  <c r="BK54" i="8"/>
  <c r="BI54" i="8"/>
  <c r="BH54" i="8"/>
  <c r="BG54" i="8"/>
  <c r="BF54" i="8"/>
  <c r="AA54" i="8"/>
  <c r="Y54" i="8"/>
  <c r="W54" i="8"/>
  <c r="N54" i="8"/>
  <c r="BE54" i="8" s="1"/>
  <c r="BK52" i="8"/>
  <c r="BI52" i="8"/>
  <c r="BH52" i="8"/>
  <c r="BG52" i="8"/>
  <c r="BF52" i="8"/>
  <c r="AA52" i="8"/>
  <c r="AA51" i="8" s="1"/>
  <c r="Y52" i="8"/>
  <c r="W52" i="8"/>
  <c r="N52" i="8"/>
  <c r="BE52" i="8" s="1"/>
  <c r="BK47" i="8"/>
  <c r="BK46" i="8" s="1"/>
  <c r="BI47" i="8"/>
  <c r="BH47" i="8"/>
  <c r="BG47" i="8"/>
  <c r="BF47" i="8"/>
  <c r="AA47" i="8"/>
  <c r="AA46" i="8" s="1"/>
  <c r="Y47" i="8"/>
  <c r="Y46" i="8" s="1"/>
  <c r="W47" i="8"/>
  <c r="W46" i="8" s="1"/>
  <c r="N47" i="8"/>
  <c r="BE47" i="8" s="1"/>
  <c r="BK62" i="7"/>
  <c r="BI62" i="7"/>
  <c r="BH62" i="7"/>
  <c r="BG62" i="7"/>
  <c r="BF62" i="7"/>
  <c r="AA62" i="7"/>
  <c r="AA61" i="7" s="1"/>
  <c r="Y62" i="7"/>
  <c r="Y61" i="7" s="1"/>
  <c r="W62" i="7"/>
  <c r="W61" i="7" s="1"/>
  <c r="N62" i="7"/>
  <c r="BE62" i="7" s="1"/>
  <c r="BK61" i="7"/>
  <c r="N61" i="7" s="1"/>
  <c r="N22" i="7" s="1"/>
  <c r="BK59" i="7"/>
  <c r="BI59" i="7"/>
  <c r="BH59" i="7"/>
  <c r="BG59" i="7"/>
  <c r="BF59" i="7"/>
  <c r="AA59" i="7"/>
  <c r="Y59" i="7"/>
  <c r="W59" i="7"/>
  <c r="N59" i="7"/>
  <c r="BE59" i="7" s="1"/>
  <c r="BK57" i="7"/>
  <c r="BI57" i="7"/>
  <c r="BH57" i="7"/>
  <c r="BG57" i="7"/>
  <c r="BF57" i="7"/>
  <c r="AA57" i="7"/>
  <c r="Y57" i="7"/>
  <c r="W57" i="7"/>
  <c r="N57" i="7"/>
  <c r="BE57" i="7" s="1"/>
  <c r="BK56" i="7"/>
  <c r="BI56" i="7"/>
  <c r="BH56" i="7"/>
  <c r="BG56" i="7"/>
  <c r="BF56" i="7"/>
  <c r="AA56" i="7"/>
  <c r="Y56" i="7"/>
  <c r="W56" i="7"/>
  <c r="N56" i="7"/>
  <c r="BE56" i="7" s="1"/>
  <c r="BK55" i="7"/>
  <c r="BI55" i="7"/>
  <c r="BH55" i="7"/>
  <c r="BG55" i="7"/>
  <c r="BF55" i="7"/>
  <c r="AA55" i="7"/>
  <c r="Y55" i="7"/>
  <c r="W55" i="7"/>
  <c r="N55" i="7"/>
  <c r="BE55" i="7" s="1"/>
  <c r="BK51" i="7"/>
  <c r="BI51" i="7"/>
  <c r="BH51" i="7"/>
  <c r="BG51" i="7"/>
  <c r="BF51" i="7"/>
  <c r="AA51" i="7"/>
  <c r="Y51" i="7"/>
  <c r="W51" i="7"/>
  <c r="N51" i="7"/>
  <c r="BE51" i="7" s="1"/>
  <c r="BK48" i="7"/>
  <c r="BI48" i="7"/>
  <c r="BH48" i="7"/>
  <c r="BG48" i="7"/>
  <c r="BF48" i="7"/>
  <c r="AA48" i="7"/>
  <c r="AA47" i="7" s="1"/>
  <c r="Y48" i="7"/>
  <c r="Y47" i="7" s="1"/>
  <c r="W48" i="7"/>
  <c r="N48" i="7"/>
  <c r="BE48" i="7" s="1"/>
  <c r="BK47" i="7"/>
  <c r="N47" i="7" s="1"/>
  <c r="N20" i="7" s="1"/>
  <c r="W47" i="7"/>
  <c r="BK45" i="7"/>
  <c r="BK44" i="7" s="1"/>
  <c r="BI45" i="7"/>
  <c r="BH45" i="7"/>
  <c r="BG45" i="7"/>
  <c r="BF45" i="7"/>
  <c r="AA45" i="7"/>
  <c r="AA44" i="7" s="1"/>
  <c r="Y45" i="7"/>
  <c r="Y44" i="7" s="1"/>
  <c r="W45" i="7"/>
  <c r="W44" i="7" s="1"/>
  <c r="N45" i="7"/>
  <c r="BE45" i="7" s="1"/>
  <c r="BK83" i="6"/>
  <c r="BI83" i="6"/>
  <c r="BH83" i="6"/>
  <c r="BG83" i="6"/>
  <c r="BF83" i="6"/>
  <c r="AA83" i="6"/>
  <c r="Y83" i="6"/>
  <c r="W83" i="6"/>
  <c r="N83" i="6"/>
  <c r="BE83" i="6" s="1"/>
  <c r="BK82" i="6"/>
  <c r="BI82" i="6"/>
  <c r="BH82" i="6"/>
  <c r="BG82" i="6"/>
  <c r="BF82" i="6"/>
  <c r="AA82" i="6"/>
  <c r="Y82" i="6"/>
  <c r="W82" i="6"/>
  <c r="N82" i="6"/>
  <c r="BE82" i="6" s="1"/>
  <c r="BK80" i="6"/>
  <c r="BI80" i="6"/>
  <c r="BH80" i="6"/>
  <c r="BG80" i="6"/>
  <c r="BF80" i="6"/>
  <c r="AA80" i="6"/>
  <c r="Y80" i="6"/>
  <c r="W80" i="6"/>
  <c r="N80" i="6"/>
  <c r="BE80" i="6" s="1"/>
  <c r="BK78" i="6"/>
  <c r="BI78" i="6"/>
  <c r="BH78" i="6"/>
  <c r="BG78" i="6"/>
  <c r="BF78" i="6"/>
  <c r="AA78" i="6"/>
  <c r="Y78" i="6"/>
  <c r="W78" i="6"/>
  <c r="N78" i="6"/>
  <c r="BE78" i="6" s="1"/>
  <c r="BK76" i="6"/>
  <c r="BI76" i="6"/>
  <c r="BH76" i="6"/>
  <c r="BG76" i="6"/>
  <c r="BF76" i="6"/>
  <c r="AA76" i="6"/>
  <c r="Y76" i="6"/>
  <c r="W76" i="6"/>
  <c r="N76" i="6"/>
  <c r="BE76" i="6" s="1"/>
  <c r="BK74" i="6"/>
  <c r="BI74" i="6"/>
  <c r="BH74" i="6"/>
  <c r="BG74" i="6"/>
  <c r="BF74" i="6"/>
  <c r="AA74" i="6"/>
  <c r="Y74" i="6"/>
  <c r="W74" i="6"/>
  <c r="N74" i="6"/>
  <c r="BE74" i="6" s="1"/>
  <c r="BK71" i="6"/>
  <c r="BK70" i="6" s="1"/>
  <c r="N70" i="6" s="1"/>
  <c r="N23" i="6" s="1"/>
  <c r="BI71" i="6"/>
  <c r="BH71" i="6"/>
  <c r="BG71" i="6"/>
  <c r="BF71" i="6"/>
  <c r="AA71" i="6"/>
  <c r="AA70" i="6" s="1"/>
  <c r="Y71" i="6"/>
  <c r="Y70" i="6" s="1"/>
  <c r="W71" i="6"/>
  <c r="W70" i="6" s="1"/>
  <c r="N71" i="6"/>
  <c r="BE71" i="6" s="1"/>
  <c r="BK68" i="6"/>
  <c r="BI68" i="6"/>
  <c r="BH68" i="6"/>
  <c r="BG68" i="6"/>
  <c r="BF68" i="6"/>
  <c r="AA68" i="6"/>
  <c r="Y68" i="6"/>
  <c r="W68" i="6"/>
  <c r="N68" i="6"/>
  <c r="BE68" i="6" s="1"/>
  <c r="BK66" i="6"/>
  <c r="BI66" i="6"/>
  <c r="BH66" i="6"/>
  <c r="BG66" i="6"/>
  <c r="BF66" i="6"/>
  <c r="AA66" i="6"/>
  <c r="Y66" i="6"/>
  <c r="W66" i="6"/>
  <c r="N66" i="6"/>
  <c r="BE66" i="6" s="1"/>
  <c r="BK65" i="6"/>
  <c r="BI65" i="6"/>
  <c r="BH65" i="6"/>
  <c r="BG65" i="6"/>
  <c r="BF65" i="6"/>
  <c r="AA65" i="6"/>
  <c r="Y65" i="6"/>
  <c r="W65" i="6"/>
  <c r="N65" i="6"/>
  <c r="BE65" i="6" s="1"/>
  <c r="BK64" i="6"/>
  <c r="BI64" i="6"/>
  <c r="BH64" i="6"/>
  <c r="BG64" i="6"/>
  <c r="BF64" i="6"/>
  <c r="AA64" i="6"/>
  <c r="Y64" i="6"/>
  <c r="W64" i="6"/>
  <c r="N64" i="6"/>
  <c r="BE64" i="6" s="1"/>
  <c r="BK62" i="6"/>
  <c r="BI62" i="6"/>
  <c r="BH62" i="6"/>
  <c r="BG62" i="6"/>
  <c r="BF62" i="6"/>
  <c r="AA62" i="6"/>
  <c r="Y62" i="6"/>
  <c r="W62" i="6"/>
  <c r="N62" i="6"/>
  <c r="BE62" i="6" s="1"/>
  <c r="BK60" i="6"/>
  <c r="BI60" i="6"/>
  <c r="BH60" i="6"/>
  <c r="BG60" i="6"/>
  <c r="BF60" i="6"/>
  <c r="AA60" i="6"/>
  <c r="Y60" i="6"/>
  <c r="W60" i="6"/>
  <c r="N60" i="6"/>
  <c r="BE60" i="6" s="1"/>
  <c r="BK57" i="6"/>
  <c r="BK56" i="6" s="1"/>
  <c r="N56" i="6" s="1"/>
  <c r="N21" i="6" s="1"/>
  <c r="BI57" i="6"/>
  <c r="BH57" i="6"/>
  <c r="BG57" i="6"/>
  <c r="BF57" i="6"/>
  <c r="AA57" i="6"/>
  <c r="AA56" i="6" s="1"/>
  <c r="Y57" i="6"/>
  <c r="Y56" i="6" s="1"/>
  <c r="W57" i="6"/>
  <c r="N57" i="6"/>
  <c r="BE57" i="6" s="1"/>
  <c r="W56" i="6"/>
  <c r="BK54" i="6"/>
  <c r="BI54" i="6"/>
  <c r="BH54" i="6"/>
  <c r="BG54" i="6"/>
  <c r="BF54" i="6"/>
  <c r="AA54" i="6"/>
  <c r="Y54" i="6"/>
  <c r="W54" i="6"/>
  <c r="N54" i="6"/>
  <c r="BE54" i="6" s="1"/>
  <c r="BK52" i="6"/>
  <c r="BK51" i="6" s="1"/>
  <c r="N51" i="6" s="1"/>
  <c r="N20" i="6" s="1"/>
  <c r="BI52" i="6"/>
  <c r="BH52" i="6"/>
  <c r="BG52" i="6"/>
  <c r="BF52" i="6"/>
  <c r="AA52" i="6"/>
  <c r="Y52" i="6"/>
  <c r="Y51" i="6" s="1"/>
  <c r="W52" i="6"/>
  <c r="N52" i="6"/>
  <c r="BE52" i="6" s="1"/>
  <c r="BK47" i="6"/>
  <c r="BK46" i="6" s="1"/>
  <c r="N46" i="6" s="1"/>
  <c r="N19" i="6" s="1"/>
  <c r="BI47" i="6"/>
  <c r="BH47" i="6"/>
  <c r="BG47" i="6"/>
  <c r="BF47" i="6"/>
  <c r="AA47" i="6"/>
  <c r="AA46" i="6" s="1"/>
  <c r="Y47" i="6"/>
  <c r="W47" i="6"/>
  <c r="W46" i="6" s="1"/>
  <c r="N47" i="6"/>
  <c r="BE47" i="6" s="1"/>
  <c r="Y46" i="6"/>
  <c r="AA123" i="5"/>
  <c r="Y123" i="5"/>
  <c r="Y120" i="5" s="1"/>
  <c r="W123" i="5"/>
  <c r="N123" i="5"/>
  <c r="AA121" i="5"/>
  <c r="Y121" i="5"/>
  <c r="W121" i="5"/>
  <c r="N121" i="5"/>
  <c r="AA118" i="5"/>
  <c r="Y118" i="5"/>
  <c r="W118" i="5"/>
  <c r="N118" i="5"/>
  <c r="AA117" i="5"/>
  <c r="Y117" i="5"/>
  <c r="W117" i="5"/>
  <c r="N117" i="5"/>
  <c r="AA115" i="5"/>
  <c r="Y115" i="5"/>
  <c r="W115" i="5"/>
  <c r="N115" i="5"/>
  <c r="AA113" i="5"/>
  <c r="Y113" i="5"/>
  <c r="W113" i="5"/>
  <c r="N113" i="5"/>
  <c r="AA111" i="5"/>
  <c r="Y111" i="5"/>
  <c r="W111" i="5"/>
  <c r="N111" i="5"/>
  <c r="AA109" i="5"/>
  <c r="Y109" i="5"/>
  <c r="W109" i="5"/>
  <c r="N109" i="5"/>
  <c r="AA106" i="5"/>
  <c r="AA105" i="5" s="1"/>
  <c r="Y106" i="5"/>
  <c r="Y105" i="5" s="1"/>
  <c r="W106" i="5"/>
  <c r="W105" i="5" s="1"/>
  <c r="N106" i="5"/>
  <c r="N105" i="5" s="1"/>
  <c r="N24" i="5" s="1"/>
  <c r="AA103" i="5"/>
  <c r="Y103" i="5"/>
  <c r="W103" i="5"/>
  <c r="N103" i="5"/>
  <c r="AA101" i="5"/>
  <c r="Y101" i="5"/>
  <c r="W101" i="5"/>
  <c r="N101" i="5"/>
  <c r="AA100" i="5"/>
  <c r="Y100" i="5"/>
  <c r="W100" i="5"/>
  <c r="N100" i="5"/>
  <c r="AA99" i="5"/>
  <c r="Y99" i="5"/>
  <c r="W99" i="5"/>
  <c r="N99" i="5"/>
  <c r="AA97" i="5"/>
  <c r="Y97" i="5"/>
  <c r="W97" i="5"/>
  <c r="N97" i="5"/>
  <c r="AA95" i="5"/>
  <c r="Y95" i="5"/>
  <c r="W95" i="5"/>
  <c r="N95" i="5"/>
  <c r="AA92" i="5"/>
  <c r="Y92" i="5"/>
  <c r="W92" i="5"/>
  <c r="N92" i="5"/>
  <c r="AA90" i="5"/>
  <c r="Y90" i="5"/>
  <c r="W90" i="5"/>
  <c r="N90" i="5"/>
  <c r="AA87" i="5"/>
  <c r="Y87" i="5"/>
  <c r="W87" i="5"/>
  <c r="N87" i="5"/>
  <c r="AA84" i="5"/>
  <c r="Y84" i="5"/>
  <c r="W84" i="5"/>
  <c r="N84" i="5"/>
  <c r="N83" i="5" s="1"/>
  <c r="N23" i="5" s="1"/>
  <c r="AA81" i="5"/>
  <c r="Y81" i="5"/>
  <c r="W81" i="5"/>
  <c r="N81" i="5"/>
  <c r="AA79" i="5"/>
  <c r="AA78" i="5" s="1"/>
  <c r="Y79" i="5"/>
  <c r="Y78" i="5" s="1"/>
  <c r="W79" i="5"/>
  <c r="N79" i="5"/>
  <c r="N78" i="5" s="1"/>
  <c r="N22" i="5" s="1"/>
  <c r="AA76" i="5"/>
  <c r="Y76" i="5"/>
  <c r="W76" i="5"/>
  <c r="N76" i="5"/>
  <c r="AA71" i="5"/>
  <c r="Y71" i="5"/>
  <c r="Y70" i="5" s="1"/>
  <c r="W71" i="5"/>
  <c r="N71" i="5"/>
  <c r="AA68" i="5"/>
  <c r="Y68" i="5"/>
  <c r="W68" i="5"/>
  <c r="N68" i="5"/>
  <c r="AA65" i="5"/>
  <c r="Y65" i="5"/>
  <c r="W65" i="5"/>
  <c r="N65" i="5"/>
  <c r="AA63" i="5"/>
  <c r="Y63" i="5"/>
  <c r="W63" i="5"/>
  <c r="N63" i="5"/>
  <c r="AA61" i="5"/>
  <c r="Y61" i="5"/>
  <c r="W61" i="5"/>
  <c r="N61" i="5"/>
  <c r="AA58" i="5"/>
  <c r="Y58" i="5"/>
  <c r="W58" i="5"/>
  <c r="N58" i="5"/>
  <c r="AA56" i="5"/>
  <c r="Y56" i="5"/>
  <c r="W56" i="5"/>
  <c r="N56" i="5"/>
  <c r="AA53" i="5"/>
  <c r="Y53" i="5"/>
  <c r="W53" i="5"/>
  <c r="W49" i="5" s="1"/>
  <c r="N53" i="5"/>
  <c r="AA50" i="5"/>
  <c r="Y50" i="5"/>
  <c r="Y49" i="5" s="1"/>
  <c r="W50" i="5"/>
  <c r="N50" i="5"/>
  <c r="BK86" i="31" l="1"/>
  <c r="N86" i="31" s="1"/>
  <c r="N19" i="31" s="1"/>
  <c r="BK146" i="31"/>
  <c r="N146" i="31" s="1"/>
  <c r="N27" i="31" s="1"/>
  <c r="BK51" i="29"/>
  <c r="N51" i="29" s="1"/>
  <c r="N18" i="29" s="1"/>
  <c r="BK43" i="22"/>
  <c r="N43" i="22" s="1"/>
  <c r="N17" i="22" s="1"/>
  <c r="BK84" i="19"/>
  <c r="N84" i="19" s="1"/>
  <c r="N21" i="19" s="1"/>
  <c r="BK91" i="18"/>
  <c r="N91" i="18" s="1"/>
  <c r="N18" i="18" s="1"/>
  <c r="BK164" i="17"/>
  <c r="N164" i="17" s="1"/>
  <c r="N23" i="17" s="1"/>
  <c r="BK59" i="11"/>
  <c r="N59" i="11" s="1"/>
  <c r="N22" i="11" s="1"/>
  <c r="BK106" i="9"/>
  <c r="BK50" i="7"/>
  <c r="N50" i="7" s="1"/>
  <c r="N21" i="7" s="1"/>
  <c r="N49" i="5"/>
  <c r="N20" i="5" s="1"/>
  <c r="N120" i="5"/>
  <c r="N27" i="5" s="1"/>
  <c r="W96" i="12"/>
  <c r="AA43" i="14"/>
  <c r="Y76" i="22"/>
  <c r="W76" i="22"/>
  <c r="AA41" i="23"/>
  <c r="Y146" i="31"/>
  <c r="W120" i="5"/>
  <c r="W107" i="5" s="1"/>
  <c r="W51" i="6"/>
  <c r="AA76" i="9"/>
  <c r="BK59" i="10"/>
  <c r="N59" i="10" s="1"/>
  <c r="N22" i="10" s="1"/>
  <c r="AA59" i="11"/>
  <c r="AA66" i="12"/>
  <c r="AA96" i="12"/>
  <c r="W46" i="13"/>
  <c r="BK46" i="13"/>
  <c r="Y65" i="13"/>
  <c r="W86" i="14"/>
  <c r="Y45" i="18"/>
  <c r="AA179" i="20"/>
  <c r="BK109" i="21"/>
  <c r="N109" i="21" s="1"/>
  <c r="N21" i="21" s="1"/>
  <c r="BK83" i="23"/>
  <c r="N83" i="23" s="1"/>
  <c r="N19" i="23" s="1"/>
  <c r="BK89" i="28"/>
  <c r="N89" i="28" s="1"/>
  <c r="N20" i="28" s="1"/>
  <c r="Y51" i="29"/>
  <c r="Y66" i="29"/>
  <c r="W176" i="31"/>
  <c r="W106" i="9"/>
  <c r="W52" i="31"/>
  <c r="W98" i="32"/>
  <c r="AA65" i="13"/>
  <c r="AA45" i="13" s="1"/>
  <c r="BK43" i="14"/>
  <c r="N43" i="14" s="1"/>
  <c r="N17" i="14" s="1"/>
  <c r="W51" i="29"/>
  <c r="W86" i="31"/>
  <c r="W108" i="5"/>
  <c r="AA51" i="6"/>
  <c r="Y51" i="8"/>
  <c r="Y73" i="8"/>
  <c r="Y72" i="8" s="1"/>
  <c r="W68" i="9"/>
  <c r="W58" i="12"/>
  <c r="AA164" i="17"/>
  <c r="AA96" i="20"/>
  <c r="BK43" i="21"/>
  <c r="W88" i="23"/>
  <c r="BK38" i="25"/>
  <c r="N38" i="25" s="1"/>
  <c r="N17" i="25" s="1"/>
  <c r="BK49" i="26"/>
  <c r="N49" i="26" s="1"/>
  <c r="N18" i="26" s="1"/>
  <c r="AA137" i="30"/>
  <c r="AA86" i="31"/>
  <c r="Y47" i="12"/>
  <c r="Y46" i="12" s="1"/>
  <c r="Y45" i="12" s="1"/>
  <c r="Y115" i="16"/>
  <c r="Y131" i="21"/>
  <c r="BK98" i="32"/>
  <c r="N98" i="32" s="1"/>
  <c r="N19" i="32" s="1"/>
  <c r="BK190" i="16"/>
  <c r="N190" i="16" s="1"/>
  <c r="N23" i="16" s="1"/>
  <c r="W82" i="27"/>
  <c r="W71" i="27" s="1"/>
  <c r="W46" i="27" s="1"/>
  <c r="W73" i="10"/>
  <c r="W72" i="10" s="1"/>
  <c r="BK108" i="12"/>
  <c r="N108" i="12" s="1"/>
  <c r="N26" i="12" s="1"/>
  <c r="W46" i="16"/>
  <c r="W135" i="18"/>
  <c r="BK183" i="18"/>
  <c r="N183" i="18" s="1"/>
  <c r="N24" i="18" s="1"/>
  <c r="W84" i="19"/>
  <c r="AA72" i="26"/>
  <c r="W72" i="26"/>
  <c r="W42" i="30"/>
  <c r="AA65" i="31"/>
  <c r="AA51" i="31" s="1"/>
  <c r="W96" i="31"/>
  <c r="BK96" i="31"/>
  <c r="N96" i="31" s="1"/>
  <c r="N21" i="31" s="1"/>
  <c r="BK47" i="12"/>
  <c r="AA86" i="14"/>
  <c r="N108" i="5"/>
  <c r="N26" i="5" s="1"/>
  <c r="AA47" i="12"/>
  <c r="AA82" i="27"/>
  <c r="AA49" i="5"/>
  <c r="AA70" i="5"/>
  <c r="AA48" i="5" s="1"/>
  <c r="W78" i="5"/>
  <c r="W83" i="5"/>
  <c r="W76" i="9"/>
  <c r="AA51" i="10"/>
  <c r="AA45" i="10" s="1"/>
  <c r="AA44" i="10" s="1"/>
  <c r="Y51" i="10"/>
  <c r="Y73" i="10"/>
  <c r="Y72" i="10" s="1"/>
  <c r="W57" i="13"/>
  <c r="W77" i="14"/>
  <c r="AA42" i="19"/>
  <c r="Y43" i="21"/>
  <c r="AA89" i="22"/>
  <c r="W81" i="28"/>
  <c r="Y74" i="30"/>
  <c r="Y96" i="31"/>
  <c r="W166" i="31"/>
  <c r="BK176" i="31"/>
  <c r="N176" i="31" s="1"/>
  <c r="N31" i="31" s="1"/>
  <c r="P9" i="35"/>
  <c r="C9" i="36" s="1"/>
  <c r="AA81" i="9"/>
  <c r="BK151" i="16"/>
  <c r="N151" i="16" s="1"/>
  <c r="N21" i="16" s="1"/>
  <c r="AA108" i="5"/>
  <c r="Y59" i="8"/>
  <c r="Y45" i="8" s="1"/>
  <c r="Y44" i="8" s="1"/>
  <c r="BK42" i="30"/>
  <c r="N42" i="30" s="1"/>
  <c r="N17" i="30" s="1"/>
  <c r="BK65" i="31"/>
  <c r="N65" i="31" s="1"/>
  <c r="N18" i="31" s="1"/>
  <c r="N70" i="5"/>
  <c r="N21" i="5" s="1"/>
  <c r="Y59" i="6"/>
  <c r="Y45" i="6" s="1"/>
  <c r="BK51" i="8"/>
  <c r="N51" i="8" s="1"/>
  <c r="N20" i="8" s="1"/>
  <c r="BK47" i="9"/>
  <c r="W51" i="10"/>
  <c r="AA73" i="11"/>
  <c r="AA72" i="11" s="1"/>
  <c r="W47" i="12"/>
  <c r="W46" i="12" s="1"/>
  <c r="BK71" i="12"/>
  <c r="N71" i="12" s="1"/>
  <c r="N22" i="12" s="1"/>
  <c r="Y107" i="13"/>
  <c r="BK44" i="17"/>
  <c r="N44" i="17" s="1"/>
  <c r="N17" i="17" s="1"/>
  <c r="BK42" i="19"/>
  <c r="N42" i="19" s="1"/>
  <c r="N17" i="19" s="1"/>
  <c r="Y137" i="30"/>
  <c r="AA41" i="32"/>
  <c r="Y47" i="9"/>
  <c r="Y71" i="12"/>
  <c r="AA83" i="5"/>
  <c r="Y73" i="6"/>
  <c r="Y72" i="6" s="1"/>
  <c r="BK142" i="14"/>
  <c r="N142" i="14" s="1"/>
  <c r="N22" i="14" s="1"/>
  <c r="AA109" i="21"/>
  <c r="BK41" i="23"/>
  <c r="N41" i="23" s="1"/>
  <c r="N17" i="23" s="1"/>
  <c r="W70" i="5"/>
  <c r="W48" i="5" s="1"/>
  <c r="W51" i="8"/>
  <c r="W45" i="8" s="1"/>
  <c r="W44" i="8" s="1"/>
  <c r="BK73" i="10"/>
  <c r="AA51" i="11"/>
  <c r="W59" i="11"/>
  <c r="W45" i="11" s="1"/>
  <c r="AA95" i="13"/>
  <c r="W95" i="13"/>
  <c r="W94" i="13" s="1"/>
  <c r="AA107" i="13"/>
  <c r="AA151" i="16"/>
  <c r="BK89" i="17"/>
  <c r="N89" i="17" s="1"/>
  <c r="N20" i="17" s="1"/>
  <c r="BK142" i="20"/>
  <c r="N142" i="20" s="1"/>
  <c r="N21" i="20" s="1"/>
  <c r="W113" i="22"/>
  <c r="BK82" i="27"/>
  <c r="N82" i="27" s="1"/>
  <c r="N27" i="27" s="1"/>
  <c r="BK66" i="29"/>
  <c r="N66" i="29" s="1"/>
  <c r="N21" i="29" s="1"/>
  <c r="AA160" i="31"/>
  <c r="Y106" i="9"/>
  <c r="Y135" i="18"/>
  <c r="BK70" i="13"/>
  <c r="N70" i="13" s="1"/>
  <c r="N21" i="13" s="1"/>
  <c r="AA59" i="6"/>
  <c r="W59" i="6"/>
  <c r="BK59" i="6"/>
  <c r="N59" i="6" s="1"/>
  <c r="N22" i="6" s="1"/>
  <c r="W50" i="7"/>
  <c r="W43" i="7" s="1"/>
  <c r="W42" i="7" s="1"/>
  <c r="BK73" i="11"/>
  <c r="BK72" i="11" s="1"/>
  <c r="N72" i="11" s="1"/>
  <c r="N24" i="11" s="1"/>
  <c r="W70" i="13"/>
  <c r="BK109" i="14"/>
  <c r="N109" i="14" s="1"/>
  <c r="N21" i="14" s="1"/>
  <c r="W183" i="18"/>
  <c r="W142" i="20"/>
  <c r="BK120" i="31"/>
  <c r="N120" i="31" s="1"/>
  <c r="N25" i="31" s="1"/>
  <c r="BK141" i="32"/>
  <c r="N141" i="32" s="1"/>
  <c r="N20" i="32" s="1"/>
  <c r="Y83" i="5"/>
  <c r="Y48" i="5" s="1"/>
  <c r="Y47" i="5" s="1"/>
  <c r="Y108" i="5"/>
  <c r="Y107" i="5" s="1"/>
  <c r="AA120" i="5"/>
  <c r="W73" i="6"/>
  <c r="W72" i="6" s="1"/>
  <c r="BK73" i="6"/>
  <c r="W59" i="8"/>
  <c r="Y81" i="9"/>
  <c r="W109" i="14"/>
  <c r="AA89" i="17"/>
  <c r="Y164" i="17"/>
  <c r="BK135" i="18"/>
  <c r="N135" i="18" s="1"/>
  <c r="N21" i="18" s="1"/>
  <c r="BK106" i="20"/>
  <c r="N106" i="20" s="1"/>
  <c r="N20" i="20" s="1"/>
  <c r="Y142" i="20"/>
  <c r="AA40" i="28"/>
  <c r="W102" i="30"/>
  <c r="AA176" i="31"/>
  <c r="AA73" i="6"/>
  <c r="AA72" i="6" s="1"/>
  <c r="Y50" i="7"/>
  <c r="Y43" i="7" s="1"/>
  <c r="Y42" i="7" s="1"/>
  <c r="AA59" i="8"/>
  <c r="AA45" i="8" s="1"/>
  <c r="AA44" i="8" s="1"/>
  <c r="AA73" i="8"/>
  <c r="AA72" i="8" s="1"/>
  <c r="Y76" i="9"/>
  <c r="BK81" i="9"/>
  <c r="N81" i="9" s="1"/>
  <c r="N22" i="9" s="1"/>
  <c r="AA106" i="9"/>
  <c r="Y118" i="9"/>
  <c r="Y59" i="11"/>
  <c r="W71" i="12"/>
  <c r="AA108" i="12"/>
  <c r="Y57" i="13"/>
  <c r="BK65" i="13"/>
  <c r="N65" i="13" s="1"/>
  <c r="N20" i="13" s="1"/>
  <c r="AA70" i="13"/>
  <c r="BK95" i="13"/>
  <c r="N95" i="13" s="1"/>
  <c r="N24" i="13" s="1"/>
  <c r="BK107" i="13"/>
  <c r="N107" i="13" s="1"/>
  <c r="N25" i="13" s="1"/>
  <c r="W142" i="14"/>
  <c r="AA115" i="16"/>
  <c r="W190" i="16"/>
  <c r="W89" i="17"/>
  <c r="BK45" i="18"/>
  <c r="N45" i="18" s="1"/>
  <c r="N17" i="18" s="1"/>
  <c r="Y43" i="20"/>
  <c r="Y43" i="22"/>
  <c r="Y42" i="22" s="1"/>
  <c r="Y41" i="22" s="1"/>
  <c r="BK76" i="22"/>
  <c r="N76" i="22" s="1"/>
  <c r="N19" i="22" s="1"/>
  <c r="W49" i="26"/>
  <c r="AA89" i="28"/>
  <c r="AA39" i="28" s="1"/>
  <c r="AA38" i="28" s="1"/>
  <c r="Y82" i="29"/>
  <c r="Y77" i="29" s="1"/>
  <c r="BK102" i="30"/>
  <c r="N102" i="30" s="1"/>
  <c r="N20" i="30" s="1"/>
  <c r="Y98" i="32"/>
  <c r="AA50" i="7"/>
  <c r="AA43" i="7" s="1"/>
  <c r="AA42" i="7" s="1"/>
  <c r="BK59" i="8"/>
  <c r="N59" i="8" s="1"/>
  <c r="N22" i="8" s="1"/>
  <c r="W73" i="8"/>
  <c r="W72" i="8" s="1"/>
  <c r="W81" i="9"/>
  <c r="AA118" i="9"/>
  <c r="AA59" i="10"/>
  <c r="W59" i="10"/>
  <c r="W45" i="10" s="1"/>
  <c r="W44" i="10" s="1"/>
  <c r="AA57" i="13"/>
  <c r="W65" i="13"/>
  <c r="Y95" i="13"/>
  <c r="Y94" i="13" s="1"/>
  <c r="W107" i="13"/>
  <c r="Y43" i="14"/>
  <c r="Y77" i="14"/>
  <c r="Y142" i="14"/>
  <c r="W115" i="16"/>
  <c r="Y89" i="17"/>
  <c r="W120" i="17"/>
  <c r="W164" i="17"/>
  <c r="W45" i="18"/>
  <c r="AA104" i="18"/>
  <c r="AA44" i="18" s="1"/>
  <c r="AA43" i="18" s="1"/>
  <c r="AA91" i="21"/>
  <c r="AA42" i="21" s="1"/>
  <c r="AA41" i="21" s="1"/>
  <c r="W91" i="21"/>
  <c r="AA43" i="22"/>
  <c r="Y62" i="27"/>
  <c r="AA81" i="28"/>
  <c r="AA45" i="29"/>
  <c r="AA82" i="29"/>
  <c r="AA77" i="29" s="1"/>
  <c r="BK74" i="30"/>
  <c r="N74" i="30" s="1"/>
  <c r="N19" i="30" s="1"/>
  <c r="AA166" i="31"/>
  <c r="BK41" i="32"/>
  <c r="N41" i="32" s="1"/>
  <c r="N17" i="32" s="1"/>
  <c r="AA98" i="32"/>
  <c r="AA47" i="9"/>
  <c r="W47" i="9"/>
  <c r="Y68" i="9"/>
  <c r="AA73" i="10"/>
  <c r="AA72" i="10" s="1"/>
  <c r="W73" i="11"/>
  <c r="W72" i="11" s="1"/>
  <c r="AA71" i="12"/>
  <c r="AA46" i="12" s="1"/>
  <c r="BK96" i="12"/>
  <c r="N96" i="12" s="1"/>
  <c r="N25" i="12" s="1"/>
  <c r="Y46" i="13"/>
  <c r="Y70" i="13"/>
  <c r="Y109" i="14"/>
  <c r="Y46" i="16"/>
  <c r="Y45" i="16" s="1"/>
  <c r="Y44" i="16" s="1"/>
  <c r="BK46" i="16"/>
  <c r="Y151" i="16"/>
  <c r="W44" i="17"/>
  <c r="W43" i="17" s="1"/>
  <c r="W42" i="17" s="1"/>
  <c r="AA45" i="18"/>
  <c r="AA91" i="18"/>
  <c r="BK96" i="20"/>
  <c r="N96" i="20" s="1"/>
  <c r="N18" i="20" s="1"/>
  <c r="AA106" i="20"/>
  <c r="AA142" i="20"/>
  <c r="AA43" i="21"/>
  <c r="Y89" i="22"/>
  <c r="Y88" i="23"/>
  <c r="W38" i="25"/>
  <c r="AA58" i="26"/>
  <c r="W74" i="30"/>
  <c r="Y102" i="30"/>
  <c r="AA52" i="31"/>
  <c r="AA96" i="31"/>
  <c r="BK73" i="8"/>
  <c r="N73" i="8" s="1"/>
  <c r="N25" i="8" s="1"/>
  <c r="AA68" i="9"/>
  <c r="BK76" i="9"/>
  <c r="N76" i="9" s="1"/>
  <c r="N21" i="9" s="1"/>
  <c r="BK118" i="9"/>
  <c r="N118" i="9" s="1"/>
  <c r="N26" i="9" s="1"/>
  <c r="Y59" i="10"/>
  <c r="Y51" i="11"/>
  <c r="Y45" i="11" s="1"/>
  <c r="Y44" i="11" s="1"/>
  <c r="Y73" i="11"/>
  <c r="Y72" i="11" s="1"/>
  <c r="AA58" i="12"/>
  <c r="W66" i="12"/>
  <c r="Y96" i="12"/>
  <c r="Y95" i="12" s="1"/>
  <c r="W108" i="12"/>
  <c r="W95" i="12" s="1"/>
  <c r="AA46" i="13"/>
  <c r="BK57" i="13"/>
  <c r="N57" i="13" s="1"/>
  <c r="N19" i="13" s="1"/>
  <c r="W43" i="14"/>
  <c r="Y86" i="14"/>
  <c r="BK86" i="14"/>
  <c r="N86" i="14" s="1"/>
  <c r="N20" i="14" s="1"/>
  <c r="AA109" i="14"/>
  <c r="AA42" i="14" s="1"/>
  <c r="AA41" i="14" s="1"/>
  <c r="AA142" i="14"/>
  <c r="AA46" i="16"/>
  <c r="BK115" i="16"/>
  <c r="N115" i="16" s="1"/>
  <c r="N20" i="16" s="1"/>
  <c r="AA190" i="16"/>
  <c r="Y109" i="21"/>
  <c r="Y42" i="21" s="1"/>
  <c r="Y41" i="21" s="1"/>
  <c r="AA131" i="21"/>
  <c r="AA51" i="29"/>
  <c r="AA66" i="29"/>
  <c r="W137" i="30"/>
  <c r="W146" i="31"/>
  <c r="W141" i="32"/>
  <c r="Y44" i="17"/>
  <c r="Y43" i="17" s="1"/>
  <c r="Y42" i="17" s="1"/>
  <c r="AA120" i="17"/>
  <c r="W91" i="18"/>
  <c r="W104" i="18"/>
  <c r="Y183" i="18"/>
  <c r="AA84" i="19"/>
  <c r="Y84" i="19"/>
  <c r="BK43" i="20"/>
  <c r="BK42" i="20" s="1"/>
  <c r="W106" i="20"/>
  <c r="W42" i="20" s="1"/>
  <c r="W41" i="20" s="1"/>
  <c r="W179" i="20"/>
  <c r="BK179" i="20"/>
  <c r="N179" i="20" s="1"/>
  <c r="N22" i="20" s="1"/>
  <c r="BK91" i="21"/>
  <c r="N91" i="21" s="1"/>
  <c r="N20" i="21" s="1"/>
  <c r="BK131" i="21"/>
  <c r="N131" i="21" s="1"/>
  <c r="N22" i="21" s="1"/>
  <c r="AA88" i="23"/>
  <c r="Y49" i="26"/>
  <c r="BK58" i="26"/>
  <c r="N58" i="26" s="1"/>
  <c r="N19" i="26" s="1"/>
  <c r="AA48" i="27"/>
  <c r="AA47" i="27" s="1"/>
  <c r="AA62" i="27"/>
  <c r="Y82" i="27"/>
  <c r="Y81" i="28"/>
  <c r="BK45" i="29"/>
  <c r="BK82" i="29"/>
  <c r="N82" i="29" s="1"/>
  <c r="N25" i="29" s="1"/>
  <c r="BK52" i="31"/>
  <c r="N52" i="31" s="1"/>
  <c r="N17" i="31" s="1"/>
  <c r="AA120" i="31"/>
  <c r="W120" i="31"/>
  <c r="W113" i="31" s="1"/>
  <c r="Y166" i="31"/>
  <c r="W172" i="31"/>
  <c r="Y176" i="31"/>
  <c r="AA191" i="31"/>
  <c r="W41" i="32"/>
  <c r="AA44" i="17"/>
  <c r="Y91" i="18"/>
  <c r="Y44" i="18" s="1"/>
  <c r="Y43" i="18" s="1"/>
  <c r="AA183" i="18"/>
  <c r="Y42" i="19"/>
  <c r="W43" i="20"/>
  <c r="Y106" i="20"/>
  <c r="Y179" i="20"/>
  <c r="Y91" i="21"/>
  <c r="W109" i="21"/>
  <c r="W131" i="21"/>
  <c r="W43" i="22"/>
  <c r="W89" i="22"/>
  <c r="Y41" i="23"/>
  <c r="Y83" i="23"/>
  <c r="BK88" i="23"/>
  <c r="N88" i="23" s="1"/>
  <c r="N20" i="23" s="1"/>
  <c r="AA49" i="26"/>
  <c r="AA43" i="26" s="1"/>
  <c r="W58" i="26"/>
  <c r="BK40" i="28"/>
  <c r="Y89" i="28"/>
  <c r="W45" i="29"/>
  <c r="W82" i="29"/>
  <c r="W77" i="29" s="1"/>
  <c r="AA146" i="31"/>
  <c r="Y41" i="32"/>
  <c r="W151" i="16"/>
  <c r="Y190" i="16"/>
  <c r="BK120" i="17"/>
  <c r="N120" i="17" s="1"/>
  <c r="N21" i="17" s="1"/>
  <c r="BK104" i="18"/>
  <c r="N104" i="18" s="1"/>
  <c r="N20" i="18" s="1"/>
  <c r="AA135" i="18"/>
  <c r="AA43" i="20"/>
  <c r="W96" i="20"/>
  <c r="W43" i="21"/>
  <c r="BK89" i="22"/>
  <c r="N89" i="22" s="1"/>
  <c r="N20" i="22" s="1"/>
  <c r="Y113" i="22"/>
  <c r="BK113" i="22"/>
  <c r="N113" i="22" s="1"/>
  <c r="N22" i="22" s="1"/>
  <c r="Y38" i="25"/>
  <c r="Y37" i="25" s="1"/>
  <c r="Y36" i="25" s="1"/>
  <c r="W48" i="27"/>
  <c r="W47" i="27" s="1"/>
  <c r="BK97" i="27"/>
  <c r="N97" i="27" s="1"/>
  <c r="N28" i="27" s="1"/>
  <c r="W40" i="28"/>
  <c r="W66" i="29"/>
  <c r="Y42" i="30"/>
  <c r="AA102" i="30"/>
  <c r="Y52" i="31"/>
  <c r="W65" i="31"/>
  <c r="Y120" i="31"/>
  <c r="Y113" i="31" s="1"/>
  <c r="W160" i="31"/>
  <c r="BK191" i="31"/>
  <c r="N191" i="31" s="1"/>
  <c r="N32" i="31" s="1"/>
  <c r="Y141" i="32"/>
  <c r="AA76" i="22"/>
  <c r="AA42" i="22" s="1"/>
  <c r="AA41" i="22" s="1"/>
  <c r="AA113" i="22"/>
  <c r="W41" i="23"/>
  <c r="AA38" i="25"/>
  <c r="AA37" i="25" s="1"/>
  <c r="AA36" i="25" s="1"/>
  <c r="Y48" i="27"/>
  <c r="Y47" i="27" s="1"/>
  <c r="BK62" i="27"/>
  <c r="N62" i="27" s="1"/>
  <c r="N21" i="27" s="1"/>
  <c r="W97" i="27"/>
  <c r="Y40" i="28"/>
  <c r="BK81" i="28"/>
  <c r="N81" i="28" s="1"/>
  <c r="N19" i="28" s="1"/>
  <c r="W89" i="28"/>
  <c r="AA42" i="30"/>
  <c r="BK137" i="30"/>
  <c r="N137" i="30" s="1"/>
  <c r="N21" i="30" s="1"/>
  <c r="Y65" i="31"/>
  <c r="BK166" i="31"/>
  <c r="N166" i="31" s="1"/>
  <c r="N29" i="31" s="1"/>
  <c r="W191" i="31"/>
  <c r="AA141" i="32"/>
  <c r="W51" i="31"/>
  <c r="N78" i="29"/>
  <c r="N24" i="29" s="1"/>
  <c r="BK77" i="29"/>
  <c r="N77" i="29" s="1"/>
  <c r="N23" i="29" s="1"/>
  <c r="W44" i="29"/>
  <c r="Y44" i="29"/>
  <c r="N45" i="29"/>
  <c r="N17" i="29" s="1"/>
  <c r="N48" i="27"/>
  <c r="N17" i="27" s="1"/>
  <c r="AA71" i="27"/>
  <c r="Y71" i="27"/>
  <c r="N72" i="27"/>
  <c r="N24" i="27" s="1"/>
  <c r="N44" i="26"/>
  <c r="N17" i="26" s="1"/>
  <c r="BK72" i="26"/>
  <c r="N72" i="26" s="1"/>
  <c r="N22" i="26" s="1"/>
  <c r="Y43" i="26"/>
  <c r="Y42" i="26" s="1"/>
  <c r="W43" i="26"/>
  <c r="W42" i="26" s="1"/>
  <c r="N73" i="26"/>
  <c r="N23" i="26" s="1"/>
  <c r="W37" i="25"/>
  <c r="W36" i="25" s="1"/>
  <c r="W40" i="23"/>
  <c r="W39" i="23" s="1"/>
  <c r="N43" i="21"/>
  <c r="N17" i="21" s="1"/>
  <c r="W41" i="19"/>
  <c r="W40" i="19" s="1"/>
  <c r="AA41" i="19"/>
  <c r="AA40" i="19" s="1"/>
  <c r="Y41" i="19"/>
  <c r="Y40" i="19" s="1"/>
  <c r="BK206" i="16"/>
  <c r="N206" i="16" s="1"/>
  <c r="N25" i="16" s="1"/>
  <c r="N207" i="16"/>
  <c r="N26" i="16" s="1"/>
  <c r="N46" i="16"/>
  <c r="N17" i="16" s="1"/>
  <c r="N46" i="13"/>
  <c r="N18" i="13" s="1"/>
  <c r="BK95" i="12"/>
  <c r="N95" i="12" s="1"/>
  <c r="N24" i="12" s="1"/>
  <c r="N47" i="12"/>
  <c r="N19" i="12" s="1"/>
  <c r="AA45" i="11"/>
  <c r="BK45" i="11"/>
  <c r="BK72" i="10"/>
  <c r="N72" i="10" s="1"/>
  <c r="N24" i="10" s="1"/>
  <c r="N73" i="10"/>
  <c r="N25" i="10" s="1"/>
  <c r="BK45" i="10"/>
  <c r="N106" i="9"/>
  <c r="N25" i="9" s="1"/>
  <c r="W105" i="9"/>
  <c r="N47" i="9"/>
  <c r="N19" i="9" s="1"/>
  <c r="BK72" i="8"/>
  <c r="N72" i="8" s="1"/>
  <c r="N24" i="8" s="1"/>
  <c r="N46" i="8"/>
  <c r="N19" i="8" s="1"/>
  <c r="BK43" i="7"/>
  <c r="N44" i="7"/>
  <c r="N19" i="7" s="1"/>
  <c r="BK72" i="6"/>
  <c r="N72" i="6" s="1"/>
  <c r="N24" i="6" s="1"/>
  <c r="N73" i="6"/>
  <c r="N25" i="6" s="1"/>
  <c r="AA45" i="6"/>
  <c r="AA107" i="5"/>
  <c r="BK40" i="32" l="1"/>
  <c r="BK39" i="28"/>
  <c r="N43" i="20"/>
  <c r="N17" i="20" s="1"/>
  <c r="BK46" i="12"/>
  <c r="BK105" i="9"/>
  <c r="N105" i="9" s="1"/>
  <c r="N24" i="9" s="1"/>
  <c r="W45" i="12"/>
  <c r="Y40" i="23"/>
  <c r="Y39" i="23" s="1"/>
  <c r="AA45" i="16"/>
  <c r="AA44" i="16" s="1"/>
  <c r="W47" i="5"/>
  <c r="Y46" i="9"/>
  <c r="AA44" i="11"/>
  <c r="AA94" i="13"/>
  <c r="BK45" i="13"/>
  <c r="N45" i="13" s="1"/>
  <c r="N17" i="13" s="1"/>
  <c r="AA46" i="27"/>
  <c r="N40" i="28"/>
  <c r="N17" i="28" s="1"/>
  <c r="AA113" i="31"/>
  <c r="Y45" i="10"/>
  <c r="Y44" i="10" s="1"/>
  <c r="Y42" i="20"/>
  <c r="Y41" i="20" s="1"/>
  <c r="N107" i="5"/>
  <c r="N25" i="5" s="1"/>
  <c r="W45" i="16"/>
  <c r="W44" i="16" s="1"/>
  <c r="AA42" i="26"/>
  <c r="AA43" i="17"/>
  <c r="AA42" i="17" s="1"/>
  <c r="Y45" i="13"/>
  <c r="Y44" i="13" s="1"/>
  <c r="AA46" i="9"/>
  <c r="W45" i="6"/>
  <c r="Y44" i="6"/>
  <c r="W42" i="14"/>
  <c r="W41" i="14" s="1"/>
  <c r="AA105" i="9"/>
  <c r="BK42" i="14"/>
  <c r="BK41" i="14" s="1"/>
  <c r="N41" i="14" s="1"/>
  <c r="N15" i="14" s="1"/>
  <c r="AC15" i="14" s="1"/>
  <c r="H77" i="1" s="1"/>
  <c r="W41" i="30"/>
  <c r="W40" i="30" s="1"/>
  <c r="W46" i="9"/>
  <c r="W45" i="9" s="1"/>
  <c r="W45" i="13"/>
  <c r="BK45" i="8"/>
  <c r="BK37" i="25"/>
  <c r="BK71" i="27"/>
  <c r="N71" i="27" s="1"/>
  <c r="N23" i="27" s="1"/>
  <c r="Y46" i="27"/>
  <c r="W39" i="28"/>
  <c r="W38" i="28" s="1"/>
  <c r="W42" i="21"/>
  <c r="W41" i="21" s="1"/>
  <c r="Y40" i="32"/>
  <c r="Y39" i="32" s="1"/>
  <c r="W40" i="32"/>
  <c r="W39" i="32" s="1"/>
  <c r="AA40" i="23"/>
  <c r="AA39" i="23" s="1"/>
  <c r="AA41" i="30"/>
  <c r="AA40" i="30" s="1"/>
  <c r="AA44" i="29"/>
  <c r="AA43" i="29" s="1"/>
  <c r="AA44" i="6"/>
  <c r="BK45" i="16"/>
  <c r="BK44" i="16" s="1"/>
  <c r="N44" i="16" s="1"/>
  <c r="N15" i="16" s="1"/>
  <c r="AC15" i="16" s="1"/>
  <c r="H78" i="1" s="1"/>
  <c r="BK40" i="23"/>
  <c r="BK44" i="29"/>
  <c r="BK43" i="29" s="1"/>
  <c r="N43" i="29" s="1"/>
  <c r="N15" i="29" s="1"/>
  <c r="AC15" i="29" s="1"/>
  <c r="H112" i="1" s="1"/>
  <c r="AA95" i="12"/>
  <c r="W44" i="13"/>
  <c r="AA45" i="12"/>
  <c r="N73" i="11"/>
  <c r="N25" i="11" s="1"/>
  <c r="Y51" i="31"/>
  <c r="Y50" i="31" s="1"/>
  <c r="BK43" i="17"/>
  <c r="BK47" i="27"/>
  <c r="BK113" i="31"/>
  <c r="N113" i="31" s="1"/>
  <c r="N23" i="31" s="1"/>
  <c r="Y39" i="28"/>
  <c r="Y38" i="28" s="1"/>
  <c r="Y42" i="14"/>
  <c r="Y41" i="14" s="1"/>
  <c r="AA40" i="32"/>
  <c r="AA39" i="32" s="1"/>
  <c r="W50" i="31"/>
  <c r="BK45" i="6"/>
  <c r="BK42" i="21"/>
  <c r="BK41" i="21" s="1"/>
  <c r="N41" i="21" s="1"/>
  <c r="N15" i="21" s="1"/>
  <c r="AD15" i="21" s="1"/>
  <c r="H83" i="1" s="1"/>
  <c r="Y43" i="29"/>
  <c r="Y41" i="30"/>
  <c r="Y40" i="30" s="1"/>
  <c r="W42" i="22"/>
  <c r="W41" i="22" s="1"/>
  <c r="W44" i="18"/>
  <c r="W43" i="18" s="1"/>
  <c r="Y105" i="9"/>
  <c r="Y45" i="9" s="1"/>
  <c r="BK46" i="9"/>
  <c r="N46" i="9" s="1"/>
  <c r="N18" i="9" s="1"/>
  <c r="W43" i="29"/>
  <c r="BK94" i="13"/>
  <c r="N94" i="13" s="1"/>
  <c r="N23" i="13" s="1"/>
  <c r="BK44" i="18"/>
  <c r="N44" i="18" s="1"/>
  <c r="N16" i="18" s="1"/>
  <c r="BK42" i="22"/>
  <c r="BK41" i="22" s="1"/>
  <c r="N41" i="22" s="1"/>
  <c r="N15" i="22" s="1"/>
  <c r="AC15" i="22" s="1"/>
  <c r="H84" i="1" s="1"/>
  <c r="BK51" i="31"/>
  <c r="AA42" i="20"/>
  <c r="AA41" i="20" s="1"/>
  <c r="W44" i="6"/>
  <c r="AA47" i="5"/>
  <c r="BK41" i="19"/>
  <c r="BK40" i="19" s="1"/>
  <c r="N40" i="19" s="1"/>
  <c r="N15" i="19" s="1"/>
  <c r="AC15" i="19" s="1"/>
  <c r="H81" i="1" s="1"/>
  <c r="BK43" i="26"/>
  <c r="BK42" i="26" s="1"/>
  <c r="N42" i="26" s="1"/>
  <c r="N15" i="26" s="1"/>
  <c r="AC15" i="26" s="1"/>
  <c r="H99" i="1" s="1"/>
  <c r="H98" i="1" s="1"/>
  <c r="BK41" i="30"/>
  <c r="BK40" i="30" s="1"/>
  <c r="N40" i="30" s="1"/>
  <c r="N15" i="30" s="1"/>
  <c r="AC15" i="30" s="1"/>
  <c r="H113" i="1" s="1"/>
  <c r="AA50" i="31"/>
  <c r="W44" i="11"/>
  <c r="N48" i="5"/>
  <c r="BK39" i="32"/>
  <c r="N39" i="32" s="1"/>
  <c r="N15" i="32" s="1"/>
  <c r="AC15" i="32" s="1"/>
  <c r="H126" i="1" s="1"/>
  <c r="H125" i="1" s="1"/>
  <c r="N40" i="32"/>
  <c r="N16" i="32" s="1"/>
  <c r="N51" i="31"/>
  <c r="N16" i="31" s="1"/>
  <c r="N41" i="30"/>
  <c r="N16" i="30" s="1"/>
  <c r="BK38" i="28"/>
  <c r="N38" i="28" s="1"/>
  <c r="N15" i="28" s="1"/>
  <c r="AC15" i="28" s="1"/>
  <c r="H106" i="1" s="1"/>
  <c r="N39" i="28"/>
  <c r="N16" i="28" s="1"/>
  <c r="N47" i="27"/>
  <c r="N16" i="27" s="1"/>
  <c r="N43" i="26"/>
  <c r="N16" i="26" s="1"/>
  <c r="BK36" i="25"/>
  <c r="N36" i="25" s="1"/>
  <c r="N15" i="25" s="1"/>
  <c r="AC15" i="25" s="1"/>
  <c r="H93" i="1" s="1"/>
  <c r="H92" i="1" s="1"/>
  <c r="N37" i="25"/>
  <c r="N16" i="25" s="1"/>
  <c r="N40" i="23"/>
  <c r="N16" i="23" s="1"/>
  <c r="BK39" i="23"/>
  <c r="N39" i="23" s="1"/>
  <c r="N15" i="23" s="1"/>
  <c r="AC15" i="23" s="1"/>
  <c r="H85" i="1" s="1"/>
  <c r="BK41" i="20"/>
  <c r="N41" i="20" s="1"/>
  <c r="N15" i="20" s="1"/>
  <c r="AC15" i="20" s="1"/>
  <c r="H82" i="1" s="1"/>
  <c r="N42" i="20"/>
  <c r="N16" i="20" s="1"/>
  <c r="N43" i="17"/>
  <c r="N16" i="17" s="1"/>
  <c r="BK42" i="17"/>
  <c r="N42" i="17" s="1"/>
  <c r="N15" i="17" s="1"/>
  <c r="AC15" i="17" s="1"/>
  <c r="AA44" i="13"/>
  <c r="BK45" i="12"/>
  <c r="N45" i="12" s="1"/>
  <c r="N17" i="12" s="1"/>
  <c r="AC17" i="12" s="1"/>
  <c r="H56" i="1" s="1"/>
  <c r="H55" i="1" s="1"/>
  <c r="N46" i="12"/>
  <c r="N18" i="12" s="1"/>
  <c r="N45" i="11"/>
  <c r="N18" i="11" s="1"/>
  <c r="BK44" i="11"/>
  <c r="N44" i="11" s="1"/>
  <c r="N17" i="11" s="1"/>
  <c r="AC17" i="11" s="1"/>
  <c r="H62" i="1" s="1"/>
  <c r="H61" i="1" s="1"/>
  <c r="N45" i="10"/>
  <c r="N18" i="10" s="1"/>
  <c r="BK44" i="10"/>
  <c r="N44" i="10" s="1"/>
  <c r="N17" i="10" s="1"/>
  <c r="AC17" i="10" s="1"/>
  <c r="H50" i="1" s="1"/>
  <c r="H49" i="1" s="1"/>
  <c r="BK44" i="8"/>
  <c r="N44" i="8" s="1"/>
  <c r="N17" i="8" s="1"/>
  <c r="AD17" i="8" s="1"/>
  <c r="H38" i="1" s="1"/>
  <c r="H37" i="1" s="1"/>
  <c r="N45" i="8"/>
  <c r="N18" i="8" s="1"/>
  <c r="BK42" i="7"/>
  <c r="N43" i="7"/>
  <c r="N18" i="7" s="1"/>
  <c r="BK44" i="6"/>
  <c r="N45" i="6"/>
  <c r="N18" i="6" s="1"/>
  <c r="BK50" i="31" l="1"/>
  <c r="N50" i="31" s="1"/>
  <c r="N15" i="31" s="1"/>
  <c r="AC15" i="31" s="1"/>
  <c r="H119" i="1" s="1"/>
  <c r="H118" i="1" s="1"/>
  <c r="N44" i="29"/>
  <c r="N16" i="29" s="1"/>
  <c r="N42" i="22"/>
  <c r="N16" i="22" s="1"/>
  <c r="N42" i="21"/>
  <c r="N16" i="21" s="1"/>
  <c r="BK43" i="18"/>
  <c r="N43" i="18" s="1"/>
  <c r="N15" i="18" s="1"/>
  <c r="AC15" i="18" s="1"/>
  <c r="H80" i="1" s="1"/>
  <c r="N45" i="16"/>
  <c r="N16" i="16" s="1"/>
  <c r="AA45" i="9"/>
  <c r="N42" i="14"/>
  <c r="N16" i="14" s="1"/>
  <c r="N41" i="19"/>
  <c r="N16" i="19" s="1"/>
  <c r="BK45" i="9"/>
  <c r="N45" i="9" s="1"/>
  <c r="N17" i="9" s="1"/>
  <c r="AC17" i="9" s="1"/>
  <c r="H44" i="1" s="1"/>
  <c r="H43" i="1" s="1"/>
  <c r="BK46" i="27"/>
  <c r="N46" i="27" s="1"/>
  <c r="N15" i="27" s="1"/>
  <c r="AC15" i="27" s="1"/>
  <c r="H105" i="1" s="1"/>
  <c r="H104" i="1" s="1"/>
  <c r="H111" i="1"/>
  <c r="BK44" i="13"/>
  <c r="N44" i="13" s="1"/>
  <c r="N16" i="13" s="1"/>
  <c r="AC16" i="13" s="1"/>
  <c r="H68" i="1" s="1"/>
  <c r="H67" i="1" s="1"/>
  <c r="AC18" i="5"/>
  <c r="H20" i="1" s="1"/>
  <c r="H19" i="1" s="1"/>
  <c r="N47" i="5"/>
  <c r="N18" i="5" s="1"/>
  <c r="N19" i="5"/>
  <c r="N44" i="6"/>
  <c r="N17" i="6" s="1"/>
  <c r="H26" i="1"/>
  <c r="H25" i="1" s="1"/>
  <c r="H9" i="1"/>
  <c r="N42" i="7"/>
  <c r="N17" i="7" s="1"/>
  <c r="H32" i="1"/>
  <c r="H31" i="1" s="1"/>
  <c r="H79" i="1"/>
  <c r="H97" i="1" l="1"/>
  <c r="H75" i="1"/>
  <c r="H74" i="1" s="1"/>
  <c r="H18" i="1"/>
  <c r="H8" i="1" l="1"/>
  <c r="H5" i="1" s="1"/>
</calcChain>
</file>

<file path=xl/sharedStrings.xml><?xml version="1.0" encoding="utf-8"?>
<sst xmlns="http://schemas.openxmlformats.org/spreadsheetml/2006/main" count="64302" uniqueCount="8171">
  <si>
    <t>Jednotkové ceny, použité pro vytvoření celkové nabídkové ceny jsou maximální po celou dobu.</t>
  </si>
  <si>
    <t>Postup výpočtu celkového množství položek byl proveden součtem dílčích položek jednotlivých stavebních objektů s odkazy na jednotlivé části PD</t>
  </si>
  <si>
    <t>Oblast 3.2 Kladská</t>
  </si>
  <si>
    <t>Oblast 3.1 Mánesovo nábřeží</t>
  </si>
  <si>
    <t>SO 03.1.1 Plynová kotelna a kogenerace</t>
  </si>
  <si>
    <t>D.2.1 Technologie kotelny a kogenerace</t>
  </si>
  <si>
    <t>D.2.1.2 Vzduchotechnika</t>
  </si>
  <si>
    <t>D.2.1.3 Rozvod plynu</t>
  </si>
  <si>
    <t>SO 03.1.2 Výměníkové stanice</t>
  </si>
  <si>
    <t>Výměníková stanice A (Kovář)</t>
  </si>
  <si>
    <t>D.1.1 Architektonicko-stavební řešení</t>
  </si>
  <si>
    <t>D.2.1 Technologie VS (primární část)</t>
  </si>
  <si>
    <t>D.2.1 Technologie VS (sekundární část)</t>
  </si>
  <si>
    <t>D.2.2 Elektroinstalace a MaR</t>
  </si>
  <si>
    <t>Výměníková stanice B (VS10 Montace)</t>
  </si>
  <si>
    <t>Výměníková stanice C (RD Malát)</t>
  </si>
  <si>
    <t>Výměníková stanice D (Bytový dům)</t>
  </si>
  <si>
    <t>Výměníková stanice E (VS 1. Máje)</t>
  </si>
  <si>
    <t>Výměníková stanice F (Stavebniny Knauf)</t>
  </si>
  <si>
    <t>Výměníková stanice G (Město Náchod)</t>
  </si>
  <si>
    <t>Výměníková stanice H (EKO Šimko)</t>
  </si>
  <si>
    <t>IO 3.1.1 Teplovod</t>
  </si>
  <si>
    <t>Teplovodní řad A</t>
  </si>
  <si>
    <t>Teplovodní řad B</t>
  </si>
  <si>
    <t>Teplovodní přípojka A - Kovář</t>
  </si>
  <si>
    <t>Teplovodní přípojka B - VS 10 Montace</t>
  </si>
  <si>
    <t>Teplovodní přípojka C - Malát</t>
  </si>
  <si>
    <t>Teplovodní přípojka D - Bytový dům</t>
  </si>
  <si>
    <t>Teplovodní přípojka E - VS 1. Máje</t>
  </si>
  <si>
    <t>Teplovodní přípojka F - Stavebniny Knauf</t>
  </si>
  <si>
    <t>Teplovodní přípojka G - EKO Šimko</t>
  </si>
  <si>
    <t>Teplovodní přípojka H - Město Náchod</t>
  </si>
  <si>
    <t>Bourací práce stávajícího teplovodu</t>
  </si>
  <si>
    <t>IO 3.1.2 Rozvody zemního plynu</t>
  </si>
  <si>
    <t>IO 3.1.2 Architektonicko-stavební řešení</t>
  </si>
  <si>
    <t>IO 3.1.2 Rozvod plynu</t>
  </si>
  <si>
    <t>IO 3.1.1 Potrubní část</t>
  </si>
  <si>
    <t>IO 3.1.1 Architektonicko-stavební řešení</t>
  </si>
  <si>
    <t>IO 3.1.1 Kabely</t>
  </si>
  <si>
    <t>SO 03.2.1 Plynový zdroj tepla 1 Togaz</t>
  </si>
  <si>
    <t>D.2.1 a D2.2 Technologie a VZT</t>
  </si>
  <si>
    <t>D.2.3 Rozvod plynu</t>
  </si>
  <si>
    <t>D.2.4 Elektroinstalace a MaR</t>
  </si>
  <si>
    <t>SO 03.2.2 Plynový zdroj tepla 2 Amulet</t>
  </si>
  <si>
    <t>SO 03.2.3 Plynový zdroj tepla 3 Brich</t>
  </si>
  <si>
    <t>D.1.1a - Zemní práce pro rozvod plynu</t>
  </si>
  <si>
    <t>SO 03.2.4 Plynový zdroj tepla 4 VAK</t>
  </si>
  <si>
    <t>IO 3.2.1 Rozvody zemního plynu</t>
  </si>
  <si>
    <t>IO 3.2.1 Architektonicko-stavební řešení</t>
  </si>
  <si>
    <t>IO 3.2.1 Rozvod plynu</t>
  </si>
  <si>
    <t>IO 3.2.2 Kabely</t>
  </si>
  <si>
    <t>Optimalizace CZT Náchod - Mánesovo nábřeží</t>
  </si>
  <si>
    <t>D.2.1.4 Elektroinstalace</t>
  </si>
  <si>
    <t>D.2.1.4 MaR</t>
  </si>
  <si>
    <t>REKAPITULACE ROZPOČTU</t>
  </si>
  <si>
    <t>Stavba:</t>
  </si>
  <si>
    <t>OPTIMALIZACE CZT NÁCHOD - MÁNESOVO NÁBŘEŽÍ</t>
  </si>
  <si>
    <t>Objekt:</t>
  </si>
  <si>
    <t>01 - SO 03.1.1    PLYNOVÁ KOTELNA A KOGENERACE</t>
  </si>
  <si>
    <t>Část:</t>
  </si>
  <si>
    <t>01-1 - D.1.1   PLYNOVÁ KOTELNA A KOGENERACE</t>
  </si>
  <si>
    <t>Místo:</t>
  </si>
  <si>
    <t>Náchod</t>
  </si>
  <si>
    <t>Datum:</t>
  </si>
  <si>
    <t>Objednatel:</t>
  </si>
  <si>
    <t>RWE Energo, s.r.o.</t>
  </si>
  <si>
    <t>Projektant:</t>
  </si>
  <si>
    <t>ORGATEX-NÁCHOD s.r.o.</t>
  </si>
  <si>
    <t>Zhotovitel:</t>
  </si>
  <si>
    <t>Zpracovatel:</t>
  </si>
  <si>
    <t>Energis 92 s.r.o.</t>
  </si>
  <si>
    <t>Kód - Popis</t>
  </si>
  <si>
    <t>Cena celkem [CZK]</t>
  </si>
  <si>
    <t>1) Náklady z rozpočtu</t>
  </si>
  <si>
    <t>-1</t>
  </si>
  <si>
    <t>HSV - Práce a dodávky HSV</t>
  </si>
  <si>
    <t xml:space="preserve">    1 - Zemní práce</t>
  </si>
  <si>
    <t xml:space="preserve">    2 - Zakládání</t>
  </si>
  <si>
    <t xml:space="preserve">    3 - Svislé a kompletní konstrukce</t>
  </si>
  <si>
    <t xml:space="preserve">    4 - Vodorovné konstrukce</t>
  </si>
  <si>
    <t xml:space="preserve">    5 - Komunikace pozemní</t>
  </si>
  <si>
    <t xml:space="preserve">    5B - Komunikace - bourání</t>
  </si>
  <si>
    <t xml:space="preserve">    6 - Úpravy povrchů, podlahy a osazování výplní</t>
  </si>
  <si>
    <t xml:space="preserve">    9 - Ostatní konstrukce a práce, bourání</t>
  </si>
  <si>
    <t xml:space="preserve">    96 - Bourání konstrukcí</t>
  </si>
  <si>
    <t xml:space="preserve">    998 - Přesun hmot</t>
  </si>
  <si>
    <t xml:space="preserve">    9L - Lešení</t>
  </si>
  <si>
    <t>PSV - Práce a dodávky PSV</t>
  </si>
  <si>
    <t xml:space="preserve">    711 - Izolace proti vodě, vlhkosti a plynům</t>
  </si>
  <si>
    <t xml:space="preserve">    712 - Povlakové krytiny</t>
  </si>
  <si>
    <t xml:space="preserve">    713 - Izolace tepelné</t>
  </si>
  <si>
    <t xml:space="preserve">    721 - Zdravotechnika - vnitřní kanalizace</t>
  </si>
  <si>
    <t xml:space="preserve">    725 - Zdravotechnika - zařizovací předměty</t>
  </si>
  <si>
    <t xml:space="preserve">    764 - Konstrukce klempířské</t>
  </si>
  <si>
    <t xml:space="preserve">    766 - Konstrukce truhlářské</t>
  </si>
  <si>
    <t xml:space="preserve">    767 - Konstrukce zámečnické</t>
  </si>
  <si>
    <t xml:space="preserve">    771 - Podlahy z dlaždic</t>
  </si>
  <si>
    <t xml:space="preserve">    781 - Dokončovací práce - obklady</t>
  </si>
  <si>
    <t xml:space="preserve">    783 - Dokončovací práce - nátěry</t>
  </si>
  <si>
    <t xml:space="preserve">    784 - Dokončovací práce - malby a tapety</t>
  </si>
  <si>
    <t>ROZPOČET</t>
  </si>
  <si>
    <t>PČ</t>
  </si>
  <si>
    <t>Typ</t>
  </si>
  <si>
    <t>Kód</t>
  </si>
  <si>
    <t>Popis</t>
  </si>
  <si>
    <t>MJ</t>
  </si>
  <si>
    <t>Množství</t>
  </si>
  <si>
    <t>J.cena [CZK]</t>
  </si>
  <si>
    <t>Poznámka</t>
  </si>
  <si>
    <t>DPH</t>
  </si>
  <si>
    <t>J. Nh [h]</t>
  </si>
  <si>
    <t>Nh celkem [h]</t>
  </si>
  <si>
    <t>J. hmotnost_x000D_
[t]</t>
  </si>
  <si>
    <t>Hmotnost_x000D_
celkem [t]</t>
  </si>
  <si>
    <t>J. suť [t]</t>
  </si>
  <si>
    <t>Suť Celkem [t]</t>
  </si>
  <si>
    <t>Náklady z rozpočtu</t>
  </si>
  <si>
    <t>D</t>
  </si>
  <si>
    <t>1</t>
  </si>
  <si>
    <t>0</t>
  </si>
  <si>
    <t>ROZPOCET</t>
  </si>
  <si>
    <t>K</t>
  </si>
  <si>
    <t>115101203</t>
  </si>
  <si>
    <t>Čerpání vody na dopravní výšku do 10 m průměrný přítok do 2000 l/min</t>
  </si>
  <si>
    <t>hod</t>
  </si>
  <si>
    <t/>
  </si>
  <si>
    <t>základní</t>
  </si>
  <si>
    <t>4</t>
  </si>
  <si>
    <t>2</t>
  </si>
  <si>
    <t>"dle výkr.č. 05116-DSP-151"   14*24</t>
  </si>
  <si>
    <t>VV</t>
  </si>
  <si>
    <t>True</t>
  </si>
  <si>
    <t>121112011</t>
  </si>
  <si>
    <t>Sejmutí ornice tl vrstvy do 150 mm ručně s odhozením do 3 m bez vodorovného přemístění</t>
  </si>
  <si>
    <t>m3</t>
  </si>
  <si>
    <t>"dle výkr.č. 05116-DSP-101 - v místě nového chodníku"   (4,8*3,2-2,8*0,6)*0,15</t>
  </si>
  <si>
    <t>3</t>
  </si>
  <si>
    <t>122101101</t>
  </si>
  <si>
    <t>Odkopávky a prokopávky nezapažené v hornině tř. 1 a 2 objem do 100 m3</t>
  </si>
  <si>
    <t>"dle výkr.č. 05116-DSP-101 - v místě nového chodníku"   (4,8*2,6-2,8*0,6)*(0,37-0,15)+2,8*0,6*(0,37-0,33)</t>
  </si>
  <si>
    <t>130001101</t>
  </si>
  <si>
    <t>Příplatek za ztížení vykopávky v blízkosti podzemního vedení</t>
  </si>
  <si>
    <t>"dle výkr.č. 05116-DSP-151 - potenciálový práh"   (6,0*0,6+0,6*0,35*2)*(1,2-0,33)</t>
  </si>
  <si>
    <t>5</t>
  </si>
  <si>
    <t>131101202</t>
  </si>
  <si>
    <t>Hloubení jam zapažených v hornině tř. 1 a 2 objemu do 1000 m3</t>
  </si>
  <si>
    <t>Součet</t>
  </si>
  <si>
    <t>6</t>
  </si>
  <si>
    <t>131103102</t>
  </si>
  <si>
    <t>Hloubení jam ručním nebo pneum nářadím v nesoudržných horninách tř. 1 a 2</t>
  </si>
  <si>
    <t>"dle výkr.č. 05116-DSP-151 - základ pod technologii"   6,4*2,6*(0,55-0,12-0,1)</t>
  </si>
  <si>
    <t>7</t>
  </si>
  <si>
    <t>131201202</t>
  </si>
  <si>
    <t>Hloubení jam zapažených v hornině tř. 3 objemu do 1000 m3</t>
  </si>
  <si>
    <t>8</t>
  </si>
  <si>
    <t>131203102</t>
  </si>
  <si>
    <t>Hloubení jam ručním nebo pneum nářadím v nesoudržných horninách tř. 3</t>
  </si>
  <si>
    <t>9</t>
  </si>
  <si>
    <t>132112102</t>
  </si>
  <si>
    <t>Hloubení rýh š do 600 mm ručním nebo pneum nářadím v nesoudržných horninách tř. 1 a 2</t>
  </si>
  <si>
    <t>"dle výkr.č. 05116-DSP-151 - základ protihluk. stěny"   3,0*0,6*(1,05-0,15-0,33)</t>
  </si>
  <si>
    <t>"dle výkr.č. 05116-DSP-151 - základ mč.02"   3,0*0,3*(0,6+0,05-0,2)</t>
  </si>
  <si>
    <t>"dle výkr.č. 05116-DSP-111+175+121 - kanalizace B48"   76,0*0,3*0,4+0,3*0,3*0,5*4</t>
  </si>
  <si>
    <t>10</t>
  </si>
  <si>
    <t>132112202</t>
  </si>
  <si>
    <t>Hloubení rýh š přes 600 do 2000 mm ručním nebo pneum nářadím v nesoudržných horninách tř. 1 a 2</t>
  </si>
  <si>
    <t>"dle výkr.č. 05116-DSP-151 - základ dělící stěna mč.08a"   ((2,9+1,24+1,75)*1,0+4,5*0,89)*(1,1-0,12-0,1)</t>
  </si>
  <si>
    <t>"dle výkr.č. 05116-DSP-151 - základy pod technologii"   (1,11*2,54*2+1,2*2,99)*(0,55-0,12-0,1)</t>
  </si>
  <si>
    <t>"dle výkr.č. 05116-DSP-151 - kanál"   (3,1*1,5-1,0*0,8)*(1,68-0,12-0,1)</t>
  </si>
  <si>
    <t>11</t>
  </si>
  <si>
    <t>151101201</t>
  </si>
  <si>
    <t>Zřízení příložného pažení stěn výkopu hl do 4 m</t>
  </si>
  <si>
    <t>m2</t>
  </si>
  <si>
    <t>"dle výkr.č. 05116-DSP-151 - potenciálový práh"   (6,0*2+0,35*4+0,6*2)*1,2</t>
  </si>
  <si>
    <t>"dle výkr.č. 05116-DSP-151 - kanál"   (3,1+1,5*2)*(1,68-0,12-0,1)</t>
  </si>
  <si>
    <t>12</t>
  </si>
  <si>
    <t>151101211</t>
  </si>
  <si>
    <t>Odstranění příložného pažení stěn hl do 4 m</t>
  </si>
  <si>
    <t>"viz. položka zřízení 151101201"   26,426</t>
  </si>
  <si>
    <t>13</t>
  </si>
  <si>
    <t>151101301</t>
  </si>
  <si>
    <t>Zřízení rozepření stěn při pažení příložném hl do 4 m</t>
  </si>
  <si>
    <t>"dle výkr.č. 05116-DSP-151 - potenciálový práh"   (6,0*0,6+0,6*0,35*2)*1,2</t>
  </si>
  <si>
    <t>"dle výkr.č. 05116-DSP-151 - kanál"   3,1*1,5*(1,68-0,12-0,1)</t>
  </si>
  <si>
    <t>14</t>
  </si>
  <si>
    <t>151101311</t>
  </si>
  <si>
    <t>Odstranění rozepření stěn při pažení příložném hl do 4 m</t>
  </si>
  <si>
    <t>"viz. položka zřízení 151101301"   11,613</t>
  </si>
  <si>
    <t>15</t>
  </si>
  <si>
    <t>153111101</t>
  </si>
  <si>
    <t>Pomocná konstrukce pro zajištění stability štětovnic z oceli - zřízení</t>
  </si>
  <si>
    <t>t</t>
  </si>
  <si>
    <t>1. V ceně je započteno osazení a úprava ocelových prvků
2. V ceně nejsou započteny náklady na dodání ocelových prvků, tyto se oceňují ve     specifikaci</t>
  </si>
  <si>
    <t>P</t>
  </si>
  <si>
    <t>16</t>
  </si>
  <si>
    <t>M</t>
  </si>
  <si>
    <t>130107320</t>
  </si>
  <si>
    <t>ocel profilová IPN, v jakosti 11 375, h=300 mm</t>
  </si>
  <si>
    <t>Hmotnost: 54,20 kg/m</t>
  </si>
  <si>
    <t>17</t>
  </si>
  <si>
    <t>153111102</t>
  </si>
  <si>
    <t>Pomocná konstrukce pro zajištění stability štětovnic z oceli - odstranění</t>
  </si>
  <si>
    <t>1. V ceně je započtena demontáž ocelové konstrukce, vodorovné přemístění na vzdálenost 3m a naložení na dopravní prostředek</t>
  </si>
  <si>
    <t>18</t>
  </si>
  <si>
    <t>153112115</t>
  </si>
  <si>
    <t>Nastražení ocelových štětovnic dl do 10 m ve stísněných podmínkách z terénu</t>
  </si>
  <si>
    <t>19</t>
  </si>
  <si>
    <t>153112132</t>
  </si>
  <si>
    <t>Zaberanění ocelových štětovnic na dl do 8 m ve stísněných podmínkách z terénu</t>
  </si>
  <si>
    <t>20</t>
  </si>
  <si>
    <t>159202200</t>
  </si>
  <si>
    <t>štětovnice ZTV IIIn, EN 10248-2 zn. S240GP (1.0021) dle EN 10248-1</t>
  </si>
  <si>
    <t>21</t>
  </si>
  <si>
    <t>153113119</t>
  </si>
  <si>
    <t>Vytažení ocelových štětovnic dl do 12 m zaberaněných do hl 8 m z terénu ve stísněných podmínkách</t>
  </si>
  <si>
    <t>22</t>
  </si>
  <si>
    <t>161101101</t>
  </si>
  <si>
    <t>Svislé přemístění výkopku z horniny tř. 1 až 4 hl výkopu do 2,5 m</t>
  </si>
  <si>
    <t>23</t>
  </si>
  <si>
    <t>161101102</t>
  </si>
  <si>
    <t>Svislé přemístění výkopku z horniny tř. 1 až 4 hl výkopu do 4 m</t>
  </si>
  <si>
    <t>24</t>
  </si>
  <si>
    <t>162701105</t>
  </si>
  <si>
    <t>Vodorovné přemístění do 10000 m výkopku/sypaniny z horniny tř. 1 až 4</t>
  </si>
  <si>
    <t>25</t>
  </si>
  <si>
    <t>162701109</t>
  </si>
  <si>
    <t>Příplatek k vodorovnému přemístění výkopku/sypaniny z horniny tř. 1 až 4 ZKD 1000 m přes 10000 m</t>
  </si>
  <si>
    <t>26</t>
  </si>
  <si>
    <t>167101101</t>
  </si>
  <si>
    <t>Nakládání výkopku z hornin tř. 1 až 4 do 100 m3</t>
  </si>
  <si>
    <t>"viz. položka odkopávky 122101101"   2,443</t>
  </si>
  <si>
    <t>"viz. položka rýhy ručně 132112102"   14,228</t>
  </si>
  <si>
    <t>"viz. položka rýhy ručně 132112202"   17,374</t>
  </si>
  <si>
    <t>"viz. položka zásyp v uzav. prostoru 174101102"   -1,312</t>
  </si>
  <si>
    <t>27</t>
  </si>
  <si>
    <t>171201201</t>
  </si>
  <si>
    <t>Uložení sypaniny na skládky</t>
  </si>
  <si>
    <t>28</t>
  </si>
  <si>
    <t>171201211</t>
  </si>
  <si>
    <t>Poplatek za uložení odpadu ze sypaniny na skládce (skládkovné)</t>
  </si>
  <si>
    <t>29</t>
  </si>
  <si>
    <t>174101101</t>
  </si>
  <si>
    <t>Zásyp jam, šachet rýh nebo kolem objektů sypaninou se zhutněním</t>
  </si>
  <si>
    <t>"odpočet objemu základu nádrže"  -(3,85*3,85*(2,6-0,3725))</t>
  </si>
  <si>
    <t>"odpočet násypu kanálu"   -(1,0+1,075)*1,5*0,15</t>
  </si>
  <si>
    <t>"odpočet podkl. betonu kanálu"   -(1,0+1,075)*1,5*0,08</t>
  </si>
  <si>
    <t>"odpočet objemu kanálu"   -(1,0+1,075)*1,2*(1,45-0,3725)</t>
  </si>
  <si>
    <t>30</t>
  </si>
  <si>
    <t>174101102</t>
  </si>
  <si>
    <t>Zásyp v uzavřených prostorech sypaninou se zhutněním</t>
  </si>
  <si>
    <t>"dle výkr.č. 05116-DSP-151 - kanál - výkop"   (3,1*1,5-1,0*0,8)*(1,68-0,12-0,1)</t>
  </si>
  <si>
    <t>"odpočet objemu kanálu"   -2,675*1,1*(1,45-0,12-0,1)</t>
  </si>
  <si>
    <t>"odpočet podkl. betonu viz. položka 631311113"   -2,725*1,1*0,08</t>
  </si>
  <si>
    <t>"odpočet podsypu viz. položka 271532212"   -2,725*1,1*0,15</t>
  </si>
  <si>
    <t>31</t>
  </si>
  <si>
    <t>175111101</t>
  </si>
  <si>
    <t>Obsypání potrubí ručně sypaninou bez prohození, uloženou do 3 m</t>
  </si>
  <si>
    <t>"dle výkr.č. 05116-DSP-175"   76,0*0,3*(0,125+0,2)</t>
  </si>
  <si>
    <t>32</t>
  </si>
  <si>
    <t>583313460</t>
  </si>
  <si>
    <t>kamenivo těžené drobné frakce 0-4</t>
  </si>
  <si>
    <t>"viz. položka 175151101"   14,38*2,0</t>
  </si>
  <si>
    <t>33</t>
  </si>
  <si>
    <t>181301102</t>
  </si>
  <si>
    <t>Rozprostření ornice tl vrstvy do 150 mm pl do 500 m2 v rovině nebo ve svahu do 1:5</t>
  </si>
  <si>
    <t>"viz. položka sejmutí 121112011"   2,052/0,15</t>
  </si>
  <si>
    <t>34</t>
  </si>
  <si>
    <t>181411131</t>
  </si>
  <si>
    <t>Založení parkového trávníku výsevem plochy do 1000 m2 v rovině a ve svahu do 1:5</t>
  </si>
  <si>
    <t>"viz. položka 181301102"   13,68</t>
  </si>
  <si>
    <t>35</t>
  </si>
  <si>
    <t>005724100</t>
  </si>
  <si>
    <t>osivo směs travní parková</t>
  </si>
  <si>
    <t>kg</t>
  </si>
  <si>
    <t>"viz. položka 181411131"   13,68*0,015</t>
  </si>
  <si>
    <t>36</t>
  </si>
  <si>
    <t>181951102</t>
  </si>
  <si>
    <t>Úprava pláně v hornině tř. 1 až 4 se zhutněním</t>
  </si>
  <si>
    <t>"dle výkr.č. 05116-DSP-101+111+121 - pod novým asfaltem B44"   2,0</t>
  </si>
  <si>
    <t>"dle výkr.č. 05116-DSP-101+111+121 - pod dlažbou B42"   3,0*(0,6-0,3)</t>
  </si>
  <si>
    <t>"dle výkr.č. 05116-DSP-101+111+121 - pod dlažbou B44"   6,5</t>
  </si>
  <si>
    <t>"dle výkr.č. 05116-DSP-101+180 - pod novým chodníkem"  4,8*2,6</t>
  </si>
  <si>
    <t>37</t>
  </si>
  <si>
    <t>213141111</t>
  </si>
  <si>
    <t>Zřízení vrstvy z geotextilie v rovině nebo ve sklonu do 1:5 š do 3 m</t>
  </si>
  <si>
    <t>"dle výkr.č. 05116-DSP-101 - kolem základu nádrže a komína pod kačírek"   30,0</t>
  </si>
  <si>
    <t>38</t>
  </si>
  <si>
    <t>693110610</t>
  </si>
  <si>
    <t>geotextilie netkaná, plošná hmotnost 200 g/m2, šíře 200 cm</t>
  </si>
  <si>
    <t>Plošná hmotnost: 200 g/m2, Pevnost v tahu (podélně/příčně): 2,0/1,5 kN/m, Statické protržení (CBR): 150 N, Funkce: F, F+S  Šířka: 2 m, Délka nábalu: 50 m</t>
  </si>
  <si>
    <t>"viz. položka 213141111"   30,0*1,15</t>
  </si>
  <si>
    <t>39</t>
  </si>
  <si>
    <t>271532212</t>
  </si>
  <si>
    <t>Podsyp pod základové konstrukce se zhutněním z hrubého kameniva frakce 16 až 32 mm</t>
  </si>
  <si>
    <t>"dle výkr.č. 05116-DSP-151+168 - pas pod novou zeď tl.300mm"   (7,4+1,24+1,75)*1,0*0,85-(4,5*0,11*0,85)-(7,1+0,75+2,5)*0,5*0,4</t>
  </si>
  <si>
    <t>"dle výkr.č. 05116-DSP-151+168 - pas pod novou příčku tl.150mm"   3,0*0,3*0,2</t>
  </si>
  <si>
    <t>"dle výkr.č. 05116-DSP-151+168 - základy technologie z drátkobetonu"  (6,4*2,6+1,11*2,55+1,2*2,99+1,1*2,55)*0,27</t>
  </si>
  <si>
    <t>"dle výkr.č. 05116-DSP-151 - kanál"   (1,0+1,075)*1,5*0,15+2,725*1,1*0,15</t>
  </si>
  <si>
    <t>"dle výkr.č. 05116-DSP-151 -  základ pod protihluk. stěnu"   3,0*0,6*(1,05-0,15-0,33)-3,0*0,3*(0,75-0,15-0,33)</t>
  </si>
  <si>
    <t>"dle výkr.č. 05116-DSP-152 - pod základ akumul. nádrž"  (3,85+0,15*4)*(3,85+0,15*4)*0,4</t>
  </si>
  <si>
    <t>40</t>
  </si>
  <si>
    <t>271562211</t>
  </si>
  <si>
    <t>Podsyp pod základové konstrukce se zhutněním z drobného kameniva frakce 0 až 4 mm</t>
  </si>
  <si>
    <t>"dle výkr.č. 05116-DSP-151+168 - základy technologie z drátkobetonu"  (6,4*2,6+1,11*2,55+1,2*2,99+1,1*2,55)*0,03</t>
  </si>
  <si>
    <t>41</t>
  </si>
  <si>
    <t>273321411a</t>
  </si>
  <si>
    <t>Základové desky ze ŽB bez zvýšených nároků na prostředí tř. C 20/25 se vsypem 25kg/m3</t>
  </si>
  <si>
    <t>"dle výkr.č. 05116-DSP-151 - základy pod technologii skl. A4"   (1,01*2,45*2+1,1*2,89+6,3*2,5)*0,3</t>
  </si>
  <si>
    <t>"dle výkr.č. 05116-DSP-151 - základ pod nádrže skl. A4"   1,5*3,4*0,2</t>
  </si>
  <si>
    <t>42</t>
  </si>
  <si>
    <t>273351215</t>
  </si>
  <si>
    <t>Zřízení bednění stěn základových desek</t>
  </si>
  <si>
    <t>"dle výkr.č. 05116-DSP-151 - základy pod technologii"   (1,01+2,45)*2*0,3*2+(1,1+2,89)*2*0,3+(6,3+2,5)*2*0,3</t>
  </si>
  <si>
    <t>"dle výkr.č. 05116-DSP-151 - základ pod nádrže"   (1,5*3,4)*2*0,2</t>
  </si>
  <si>
    <t>43</t>
  </si>
  <si>
    <t>273351216</t>
  </si>
  <si>
    <t>Odstranění bednění stěn základových desek</t>
  </si>
  <si>
    <t>"viz. položka zřízení 274351215"   13,866</t>
  </si>
  <si>
    <t>44</t>
  </si>
  <si>
    <t>273362021</t>
  </si>
  <si>
    <t>Výztuž základových desek svařovanými sítěmi Kari</t>
  </si>
  <si>
    <t>"dle výkr.č. 05116-DSP-151 - základy pod technologii skl. A4"   52,778*7,9/1000</t>
  </si>
  <si>
    <t>45</t>
  </si>
  <si>
    <t>273362022</t>
  </si>
  <si>
    <t>Výztuž základových desek - distanční betonové tělísko pro krytí 30mm</t>
  </si>
  <si>
    <t>ks</t>
  </si>
  <si>
    <t>1. V ceně je započteno rozmístění distančních tělísek včetně dodání</t>
  </si>
  <si>
    <t>"dle výkr.č. 05116-DSP-151 - základy pod technologii skl. A4"   52,778/2/1,1*2+0,02</t>
  </si>
  <si>
    <t>46</t>
  </si>
  <si>
    <t>273362029</t>
  </si>
  <si>
    <t xml:space="preserve">Výztuž základových desek - distanční žebříček UKS 24   </t>
  </si>
  <si>
    <t>1. V ceně je započteno rozmístění distančních žebříčků včetně dodání</t>
  </si>
  <si>
    <t>"dle výkr.č. 05116-DSP-151 - základy pod technologii skl. A4"   52,778/2/1,1*0,7+0,207</t>
  </si>
  <si>
    <t>47</t>
  </si>
  <si>
    <t>274313711</t>
  </si>
  <si>
    <t>Základové pásy z betonu tř. C 20/25</t>
  </si>
  <si>
    <t>"dle výkr.č. 05116-DSP-151 - pas pod novou zeď tl.300mm"   (7,1+0,75+2,5)*0,5*0,5+4,5*0,14*0,1</t>
  </si>
  <si>
    <t>"dle výkr.č. 05116-DSP-151 - pas pod novou příčku tl.150mm"   3,0*0,3*0,3*1,035</t>
  </si>
  <si>
    <t>"dle výkr.č. 05116-DSP-151 - pas pod protihlukovou stěnu"   3,0*0,6*0,3</t>
  </si>
  <si>
    <t>48</t>
  </si>
  <si>
    <t>274351215</t>
  </si>
  <si>
    <t>Zřízení bednění stěn základových pasů</t>
  </si>
  <si>
    <t>"dle výkr.č. 05116-DSP-151 - pas pod novou zeď tl.300mm"   (7,1+1,24+2,0+2,5+1,24+6,6)*0,5</t>
  </si>
  <si>
    <t>"dle výkr.č. 05116-DSP-151 - pas pod protihluk. stěnu"   3,0*0,6*2</t>
  </si>
  <si>
    <t>49</t>
  </si>
  <si>
    <t>274351216</t>
  </si>
  <si>
    <t>Odstranění bednění stěn základových pasů</t>
  </si>
  <si>
    <t>"viz. položka zřízení 274351215"   13,94</t>
  </si>
  <si>
    <t>50</t>
  </si>
  <si>
    <t>275361822</t>
  </si>
  <si>
    <t xml:space="preserve">Výztuž základových patek - distanční betonové tělísko pro krytí 60mm   </t>
  </si>
  <si>
    <t>"dle výkr.č. 05116-DSP-152 - základ akumul. nádrže"   50</t>
  </si>
  <si>
    <t>"dle výkr.č. 05116-DSP-153 - základ komína"   50</t>
  </si>
  <si>
    <t>51</t>
  </si>
  <si>
    <t>275362021</t>
  </si>
  <si>
    <t>Výztuž základových patek svařovanými sítěmi Kari</t>
  </si>
  <si>
    <t>"dle výkr.č. 05116-DSP-152 - základ akumul. nádrže"  255,68/1000</t>
  </si>
  <si>
    <t>52</t>
  </si>
  <si>
    <t>278361821</t>
  </si>
  <si>
    <t>Výztuž základů pod stroje z betonářské oceli 10 505 složitosti I</t>
  </si>
  <si>
    <t>"dle výkr.č. 05116-DSP-152 - základ akumul. nádrže"  234,43/1000</t>
  </si>
  <si>
    <t>"dle výkr.č. 05116-DSP-153 - základ komína"   89,16/1000</t>
  </si>
  <si>
    <t>53</t>
  </si>
  <si>
    <t>278382751</t>
  </si>
  <si>
    <t>Základ pod stroje z ŽB do 100 m3 tř. C 25/30 složitosti I</t>
  </si>
  <si>
    <t>"dle výkr.č. 05116-DSP-152 - základ akumul. nádrže"      3,85*3,85*(341,95-340,8)+3,85*1,15*(343,3-341,95)*2-3,85*0,135*0,16*2</t>
  </si>
  <si>
    <t>54</t>
  </si>
  <si>
    <t>310238411</t>
  </si>
  <si>
    <t>Zazdívka otvorů pl do 1 m2 ve zdivu nadzákladovém cihlami pálenými na MC</t>
  </si>
  <si>
    <t xml:space="preserve">"dle výkr.č. 05116-DSP-154 - zazdívka elektroskříně"   0,75*0,5*0,2   </t>
  </si>
  <si>
    <t>"dle výkr.č. 05116-DSP-154 - práh v mč.02"   1,67*(0,1+0,15)*0,1</t>
  </si>
  <si>
    <t>"dle výkr.č. 05116-DSP-155+156+168 - zazdívky skl.T2"   ((0,88*2+0,48+0,26)*1,17)*0,14+(0,68+0,29+0,07)*1,17*(0,14+0,12)</t>
  </si>
  <si>
    <t>"dle výkr.č. 05116-DSP-155+156+168 - zazdívky skl.T2"   (0,48+0,26+0,68+0,29+0,07)*1,36*0,3+0,88*1,17*0,3*2</t>
  </si>
  <si>
    <t>55</t>
  </si>
  <si>
    <t>310239411</t>
  </si>
  <si>
    <t>Zazdívka otvorů pl do 4 m2 ve zdivu nadzákladovém cihlami pálenými na MC</t>
  </si>
  <si>
    <t>"dle výkr.č. 05116-DSP-155+156+168 - zazdívky skl.T2"   ((1,21+2,38*2+1,82+0,98+1,8)*1,17)*0,14</t>
  </si>
  <si>
    <t>"dle výkr.č. 05116-DSP-155+156+168 - zazdívky skl.T2"   (1,21+2,38*2+1,82+0,98+1,8)*1,36*0,3</t>
  </si>
  <si>
    <t>56</t>
  </si>
  <si>
    <t>311113131</t>
  </si>
  <si>
    <t>Nosná zeď tl 150 mm z hladkých tvárnic ztraceného bednění včetně výplně z betonu tř. C 16/20</t>
  </si>
  <si>
    <t>"dle výkr.č. 05116-DSP-151 - kanál"</t>
  </si>
  <si>
    <t>(1,0*2+0,35*2+0,3*2+1,075*2+0,95*2+2,725)*1,45</t>
  </si>
  <si>
    <t>0,7*1,6+0,7*1,45</t>
  </si>
  <si>
    <t>57</t>
  </si>
  <si>
    <t>311238137</t>
  </si>
  <si>
    <t>Zdivo nosné vnitřní zvukově izolační z cihel děrovaných tl 300 mm pevnosti P 20 na MVC</t>
  </si>
  <si>
    <t>Podrobný popis cihel viz. výkres č. 05116-DSP-154</t>
  </si>
  <si>
    <t>"dle výkr.č. 05116-DSP-154+155"   (0,15+5,4+7,03+1,24+2,55)*(5,1+0,15-0,25*2)-2,37*3,135</t>
  </si>
  <si>
    <t>58</t>
  </si>
  <si>
    <t>312231129</t>
  </si>
  <si>
    <t>Zdivo výplňové z cihel dl 290 mm pevnosti P 20 až 25 na MC 15</t>
  </si>
  <si>
    <t>"dle výkr.č. 05116-DSP-154+168 - zazdívky skl.T2"   (1,63*3,135+2,38*2,4)*(0,3+0,14)</t>
  </si>
  <si>
    <t>59</t>
  </si>
  <si>
    <t>317234410</t>
  </si>
  <si>
    <t>Vyzdívka mezi nosníky z cihel pálených na MC</t>
  </si>
  <si>
    <t>"dle výkr.č. 05116-DSP-154"  4,7*(0,55-0,09)*0,25+2,2*(0,4-0,066)*0,15+(0,9+1,0)*(0,45-0,066)*0,15</t>
  </si>
  <si>
    <t>"dle výkr.č. 05116-DSP-155"  (2,1+1,6+1,5+0,8+2,5+1,4+0,9+0,8+0,9)*(0,55-0,066)*0,15+0,9*2*(0,4-0,066)*0,15</t>
  </si>
  <si>
    <t>60</t>
  </si>
  <si>
    <t>317944321</t>
  </si>
  <si>
    <t>Válcované nosníky do č.12 dodatečně osazované do připravených otvorů</t>
  </si>
  <si>
    <t>"dle výkr.č. 05116-DSP-154 - I 100"   13,34/1000</t>
  </si>
  <si>
    <t>"dle výkr.č. 05116-DSP-154 - U 120" (34,84+12,06)/1000</t>
  </si>
  <si>
    <t>61</t>
  </si>
  <si>
    <t>317944323</t>
  </si>
  <si>
    <t>Válcované nosníky č.14 až 22 dodatečně osazované do připravených otvorů</t>
  </si>
  <si>
    <t>"dle výkr.č. 05116-DSP-154 - I 140"   (94,38+90,09+68,64+64,35+107,25+193,05+42,9+60,06+98,64)/1000</t>
  </si>
  <si>
    <t>62</t>
  </si>
  <si>
    <t>317944325</t>
  </si>
  <si>
    <t>Válcované nosníky č.24 a vyšší dodatečně osazované do připravených otvorů</t>
  </si>
  <si>
    <t>"dle výkr.č. 05116-DSP-154 - I 200"   438,51/1000</t>
  </si>
  <si>
    <t>63</t>
  </si>
  <si>
    <t>342248131</t>
  </si>
  <si>
    <t>Příčky zvukově izolační z cihel děrovaných tl 115 mm pevnosti P10, P15 na MVC</t>
  </si>
  <si>
    <t>"dle výkr.č. 05116-DSP-154 - mč.01+02+07"   0,96*2,2+3,0*(5,1+0,15)-0,6*0,61</t>
  </si>
  <si>
    <t>"dle výkr.č. 05116-DSP-155 - mč.08a"   2,3*(5,1-3,3)</t>
  </si>
  <si>
    <t>64</t>
  </si>
  <si>
    <t>346244381</t>
  </si>
  <si>
    <t>Plentování jednostranné v do 200 mm válcovaných nosníků cihlami</t>
  </si>
  <si>
    <t>"dle výkr.č. 05116-DSP-154"  (2,2+0,9+1,0)*2*0,14+0,8*2*0,1</t>
  </si>
  <si>
    <t>"dle výkr.č. 05116-DSP-155"  (2,1+1,6+1,5+0,8+2,5+0,9*2+1,4+0,9+0,8+0,9)*2*0,14</t>
  </si>
  <si>
    <t>65</t>
  </si>
  <si>
    <t>346244382</t>
  </si>
  <si>
    <t>Plentování jednostranné v do 300 mm válcovaných nosníků cihlami</t>
  </si>
  <si>
    <t>"dle výkr.č. 05116-DSP-154"  4,7*2*0,22</t>
  </si>
  <si>
    <t>66</t>
  </si>
  <si>
    <t>380321551</t>
  </si>
  <si>
    <t>Kompletní konstrukce ČOV, nádrží, vodojemů, žlabů nebo kanálů ze ŽB tř. C 20/25 tl 150 mm</t>
  </si>
  <si>
    <t>"dle výkr.č. 05116-DSP-151"</t>
  </si>
  <si>
    <t>"dno kanálu"   (1,15*0,9+3,85*1,55+1,075*0,9+2,425*0,95)*0,1</t>
  </si>
  <si>
    <t>"stěny kanálu"   (1,15+0,325+3,65+0,325+1,225)*2*1,09*0,1+(1,4*2+2,425*2-0,7)*1,09*0,1</t>
  </si>
  <si>
    <t>67</t>
  </si>
  <si>
    <t>380356231</t>
  </si>
  <si>
    <t>Bednění kompletních konstrukcí ČOV, nádrží nebo vodojemů neomítaných ploch rovinných zřízení</t>
  </si>
  <si>
    <t>"dle výkr.č. 05116-DSP-151 - stěny kanálu"   (7,325*2+0,325*4+2,225*2-0,7)*1,09</t>
  </si>
  <si>
    <t>68</t>
  </si>
  <si>
    <t>380356232</t>
  </si>
  <si>
    <t>Bednění kompletních konstrukcí ČOV, nádrží nebo vodojemů neomítaných ploch rovinných odstranění</t>
  </si>
  <si>
    <t>"viz. položka zřízení 380356231"   21,473</t>
  </si>
  <si>
    <t>69</t>
  </si>
  <si>
    <t>380361011</t>
  </si>
  <si>
    <t>Výztuž kompletních konstrukcí ČOV, nádrží nebo vodojemů ze svařovaných sítí KARI</t>
  </si>
  <si>
    <t>"dno kanálu"   (1,15*0,9+3,85*1,55+1,075*0,9+2,425*0,95)*4,44*1,2/1000</t>
  </si>
  <si>
    <t>"stěny kanálu"   ((1,15+0,325+3,65+0,325+1,225)*2*1,09+(1,4*2+2,425*2-0,7)*1,09)*4,44*1,2/1000</t>
  </si>
  <si>
    <t>70</t>
  </si>
  <si>
    <t>411121221</t>
  </si>
  <si>
    <t>Montáž prefabrikovaných ŽB stropů ze stropních desek dl do 900 mm</t>
  </si>
  <si>
    <t>kus</t>
  </si>
  <si>
    <t>"dle výkr.č. 05116-DSP-151 - zakrytí kanálu PZD"   8</t>
  </si>
  <si>
    <t>71</t>
  </si>
  <si>
    <t>593412100</t>
  </si>
  <si>
    <t>deska stropní plná PZD 11/10 89x29x6,5 cm</t>
  </si>
  <si>
    <t>"viz. položka 411121221"   8*1,01</t>
  </si>
  <si>
    <t>72</t>
  </si>
  <si>
    <t>411121232</t>
  </si>
  <si>
    <t>Montáž prefabrikovaných ŽB stropů ze stropních desek dl do 1800 mm</t>
  </si>
  <si>
    <t>"dle výkr.č. 05116-DSP-151 - zakrytí kanálu PZD"   12</t>
  </si>
  <si>
    <t>73</t>
  </si>
  <si>
    <t>593412200</t>
  </si>
  <si>
    <t>deska stropní plná PZD 7/10 180x30x9 cm</t>
  </si>
  <si>
    <t>"viz. položka 411121232"   12*1,01</t>
  </si>
  <si>
    <t>74</t>
  </si>
  <si>
    <t>417321414</t>
  </si>
  <si>
    <t>Ztužující pásy a věnce ze ŽB tř. C 20/25</t>
  </si>
  <si>
    <t>"dle výkr.č. 05116-DSP-154 - věnec V1-1"    16,5*0,3*0,25</t>
  </si>
  <si>
    <t>"dle výkr.č. 05116-DSP-154 - věnec V2-1"    16,5*0,3*0,25</t>
  </si>
  <si>
    <t>75</t>
  </si>
  <si>
    <t>417351115</t>
  </si>
  <si>
    <t>Zřízení bednění ztužujících věnců</t>
  </si>
  <si>
    <t>"dle výkr.č. 05116-DSP-154 - věnec V1-1"    16,5*0,25*2+2,37*0,3</t>
  </si>
  <si>
    <t>"dle výkr.č. 05116-DSP-154 - věnec V1-1"    16,5*0,25*2</t>
  </si>
  <si>
    <t>76</t>
  </si>
  <si>
    <t>417351116</t>
  </si>
  <si>
    <t>Odstranění bednění ztužujících věnců</t>
  </si>
  <si>
    <t>"viz. položka 417351115"   17,211</t>
  </si>
  <si>
    <t>77</t>
  </si>
  <si>
    <t>417361221</t>
  </si>
  <si>
    <t>Výztuž ztužujících pásů a věnců betonářskou ocelí 10 216</t>
  </si>
  <si>
    <t>"dle výkr.č. 05116-DSP-154 - věnec V1-1 + V2-1"    27,972/1000</t>
  </si>
  <si>
    <t>78</t>
  </si>
  <si>
    <t>417361821</t>
  </si>
  <si>
    <t>Výztuž ztužujících pásů a věnců betonářskou ocelí 10 505</t>
  </si>
  <si>
    <t>"dle výkr.č. 05116-DSP-154 - věnec V1-1 + V2-1"    136,9296/1000</t>
  </si>
  <si>
    <t>79</t>
  </si>
  <si>
    <t>451573111</t>
  </si>
  <si>
    <t>Lože pod potrubí otevřený výkop z písku a štěrkopísku</t>
  </si>
  <si>
    <t>"dle výkr.č. 05116-DSP-175"   76,0*0,3*0,1</t>
  </si>
  <si>
    <t>80</t>
  </si>
  <si>
    <t>564851115</t>
  </si>
  <si>
    <t>Podklad ze štěrkodrtě ŠD tl 190 mm</t>
  </si>
  <si>
    <t>"dle výkr.č. 05116-DSP-101+111+121 - zpětné doplnění B44"   2,0</t>
  </si>
  <si>
    <t>81</t>
  </si>
  <si>
    <t>564871111</t>
  </si>
  <si>
    <t>Podklad ze štěrkodrtě ŠD tl 250 mm</t>
  </si>
  <si>
    <t>"dle výkr.č. 05116-DSP-101+111+121 - zpětné doplnění B42"   3,0*(0,6-0,3)</t>
  </si>
  <si>
    <t>"dle výkr.č. 05116-DSP-101+111+121 - zpětné doplnění B44"   6,5</t>
  </si>
  <si>
    <t>"dle výkr.č. 05116-DSP-101+180 - nový chodník"   12,0</t>
  </si>
  <si>
    <t>82</t>
  </si>
  <si>
    <t>565145111</t>
  </si>
  <si>
    <t>Asfaltový beton vrstva podkladní ACP 16 (obalované kamenivo OKS) tl 60 mm š do 3 m</t>
  </si>
  <si>
    <t>83</t>
  </si>
  <si>
    <t>567122114</t>
  </si>
  <si>
    <t>Podklad ze směsi stmelené cementem SC C 8/10 (KSC I) tl 150 mm</t>
  </si>
  <si>
    <t>84</t>
  </si>
  <si>
    <t>573231111</t>
  </si>
  <si>
    <t>Postřik živičný spojovací ze silniční emulze v množství do 0,7 kg/m2</t>
  </si>
  <si>
    <t>85</t>
  </si>
  <si>
    <t>576133211</t>
  </si>
  <si>
    <t>Asfaltový koberec mastixový SMA 11 (AKMS) tl 40 mm š do 3 m</t>
  </si>
  <si>
    <t>Přesné označení vrchního krycího koberce viz. výkres č.05116-DSP-180</t>
  </si>
  <si>
    <t>86</t>
  </si>
  <si>
    <t>577155132</t>
  </si>
  <si>
    <t>Asfaltový beton vrstva ložní ACL 16 (ABH) tl 60 mm š do 3 m z modifikovaného asfaltu</t>
  </si>
  <si>
    <t>87</t>
  </si>
  <si>
    <t>596211210</t>
  </si>
  <si>
    <t>Kladení zámkové dlažby komunikací pro pěší tl 80 mm skupiny A pl do 50 m2</t>
  </si>
  <si>
    <t>88</t>
  </si>
  <si>
    <t>592450070</t>
  </si>
  <si>
    <t>dlažba zámková tl.8 cm přírodní</t>
  </si>
  <si>
    <t>spotřeba: 36 kus/m2</t>
  </si>
  <si>
    <t>"viz. položka 596211210"   12,0*1,03</t>
  </si>
  <si>
    <t>89</t>
  </si>
  <si>
    <t>596811120</t>
  </si>
  <si>
    <t>Kladení betonové dlažby komunikací pro pěší do lože z kameniva vel do 0,09 m2 plochy do 50 m2</t>
  </si>
  <si>
    <t>90</t>
  </si>
  <si>
    <t>592457000</t>
  </si>
  <si>
    <t>dlažba betonová plošná hladká  30x30x4,5 cm šedá</t>
  </si>
  <si>
    <t>Spotřeba: 11,11 kus/m2</t>
  </si>
  <si>
    <t>"viz. položka 596811120"   7,4*1,03</t>
  </si>
  <si>
    <t>91</t>
  </si>
  <si>
    <t>915491211</t>
  </si>
  <si>
    <t>Osazení vodícího proužku z betonových desek do betonového lože tl do 100 mm š proužku 250 mm</t>
  </si>
  <si>
    <t>m</t>
  </si>
  <si>
    <t>Třída betonu specifikována ve výkr. č. 05116-DSP-180</t>
  </si>
  <si>
    <t>92</t>
  </si>
  <si>
    <t>592185650</t>
  </si>
  <si>
    <t>krajník silniční betonový 50x25x10 cm</t>
  </si>
  <si>
    <t>"viz. položka 915491211"   2,0/0,5*1,01+0,96</t>
  </si>
  <si>
    <t>93</t>
  </si>
  <si>
    <t>916131213</t>
  </si>
  <si>
    <t>Osazení silničního obrubníku betonového stojatého s boční opěrou do lože z betonu prostého</t>
  </si>
  <si>
    <t>"dle výkr.č. 05116-DSP-101+111+121 - kolem kačírku"   6,0+7,65+2,2+2,4+2,0</t>
  </si>
  <si>
    <t>94</t>
  </si>
  <si>
    <t>592174650</t>
  </si>
  <si>
    <t>obrubník betonový silniční standard 100x15x25 cm</t>
  </si>
  <si>
    <t>"viz. položka 916131213"   22,25*1,01+0,527</t>
  </si>
  <si>
    <t>95</t>
  </si>
  <si>
    <t>916331112</t>
  </si>
  <si>
    <t>Osazení zahradního obrubníku betonového do lože z betonu s boční opěrou</t>
  </si>
  <si>
    <t>"dle výkr.č. 05116-DSP-101+180 - nový chodník"   4,8*2</t>
  </si>
  <si>
    <t>96</t>
  </si>
  <si>
    <t>592172100</t>
  </si>
  <si>
    <t>obrubník betonový zahradní šedý 100 x 5 x 25 cm</t>
  </si>
  <si>
    <t>"viz. položka 916331112"   9,6*1,01+0,304</t>
  </si>
  <si>
    <t>97</t>
  </si>
  <si>
    <t>113106121</t>
  </si>
  <si>
    <t>Rozebrání dlažeb komunikací pro pěší z betonových nebo kamenných dlaždic</t>
  </si>
  <si>
    <t>"dle výkr.č. 05116-DSP-121 a 111 - B42"   3,0*0,6</t>
  </si>
  <si>
    <t>"dle výkr.č. 05116-DSP-121 a 111 - B44"   6,5</t>
  </si>
  <si>
    <t>"dle výkr.č. 05116-DSP-101 - v místě nového chodníku"   2,8*0,6</t>
  </si>
  <si>
    <t>98</t>
  </si>
  <si>
    <t>113107123</t>
  </si>
  <si>
    <t>Odstranění podkladu pl do 50 m2 z kameniva drceného tl 300 mm</t>
  </si>
  <si>
    <t>"pod dlažbou tl.250mm viz. rozebrání dlažeb - položka 113106121"   9,98</t>
  </si>
  <si>
    <t>99</t>
  </si>
  <si>
    <t>113107164</t>
  </si>
  <si>
    <t>Odstranění podkladu pl přes 50 do 200 m2 z kameniva drceného tl 400 mm</t>
  </si>
  <si>
    <t>100</t>
  </si>
  <si>
    <t>113107182</t>
  </si>
  <si>
    <t>Odstranění podkladu pl přes 50 do 200 m2 živičných tl 100 mm</t>
  </si>
  <si>
    <t>"dle výkr.č. 05116-DSP-121 a 111 - B44"   2,0</t>
  </si>
  <si>
    <t>101</t>
  </si>
  <si>
    <t>113202111</t>
  </si>
  <si>
    <t>Vytrhání obrub krajníků obrubníků stojatých</t>
  </si>
  <si>
    <t>"obrubníky"</t>
  </si>
  <si>
    <t>"dle výkr.č. 05116-DSP-121 a 111 - B43"   5,0</t>
  </si>
  <si>
    <t>"dle výkr.č. 05116-DSP-121 a 111 - B52"   11,0</t>
  </si>
  <si>
    <t>Mezisoučet</t>
  </si>
  <si>
    <t>"krajníky"</t>
  </si>
  <si>
    <t>102</t>
  </si>
  <si>
    <t>113204111</t>
  </si>
  <si>
    <t>Vytrhání obrub záhonových</t>
  </si>
  <si>
    <t>"dle výkr.č. 05116-DSP-101 - v místě nového chodníku"   3,0</t>
  </si>
  <si>
    <t>103</t>
  </si>
  <si>
    <t>919735112</t>
  </si>
  <si>
    <t>Řezání stávajícího živičného krytu hl do 100 mm</t>
  </si>
  <si>
    <t>"dle výkr.č. 05116-DSP-121 a 111 - B43"   6,0</t>
  </si>
  <si>
    <t>"dle výkr.č. 05116-DSP-121 a 111 - B44"   1,6+1,25</t>
  </si>
  <si>
    <t>104</t>
  </si>
  <si>
    <t>997221551</t>
  </si>
  <si>
    <t>Vodorovná doprava suti ze sypkých materiálů do 1 km</t>
  </si>
  <si>
    <t>105</t>
  </si>
  <si>
    <t>997221559</t>
  </si>
  <si>
    <t>Příplatek ZKD 1 km u vodorovné dopravy suti ze sypkých materiálů</t>
  </si>
  <si>
    <t>106</t>
  </si>
  <si>
    <t>997221561</t>
  </si>
  <si>
    <t>Vodorovná doprava suti z kusových materiálů do 1 km</t>
  </si>
  <si>
    <t>"dlažba"   2,545</t>
  </si>
  <si>
    <t>"obrubníky a krajníky"   4,1</t>
  </si>
  <si>
    <t>"obrubníky záhon."   0,12</t>
  </si>
  <si>
    <t>107</t>
  </si>
  <si>
    <t>997221569</t>
  </si>
  <si>
    <t>Příplatek ZKD 1 km u vodorovné dopravy suti z kusových materiálů</t>
  </si>
  <si>
    <t>"viz. položka 997221561"   6,765</t>
  </si>
  <si>
    <t>108</t>
  </si>
  <si>
    <t>997221815</t>
  </si>
  <si>
    <t>Poplatek za uložení betonového odpadu na skládce (skládkovné)</t>
  </si>
  <si>
    <t>109</t>
  </si>
  <si>
    <t>997221845</t>
  </si>
  <si>
    <t>Poplatek za uložení odpadu z asfaltových povrchů na skládce (skládkovné)</t>
  </si>
  <si>
    <t>110</t>
  </si>
  <si>
    <t>997221855</t>
  </si>
  <si>
    <t>Poplatek za uložení odpadu z kameniva na skládce (skládkovné)</t>
  </si>
  <si>
    <t>111</t>
  </si>
  <si>
    <t>611325422</t>
  </si>
  <si>
    <t>Oprava vnitřní vápenocementové štukové omítky stropů v rozsahu plochy do 30%</t>
  </si>
  <si>
    <t>"dle výkr.č. 05116-DSP-154 + 168 - mč.01"    5,37*(1,17+0,26+2,07)</t>
  </si>
  <si>
    <t>"dle výkr.č. 05116-DSP-154 + 168 - mč.02"    2,918*3,0</t>
  </si>
  <si>
    <t>"dle výkr.č. 05116-DSP-154 + 168 - mč.03"    1,94*2,07</t>
  </si>
  <si>
    <t>"dle výkr.č. 05116-DSP-154 + 168 - mč.04"    1,27*2,07</t>
  </si>
  <si>
    <t>"dle výkr.č. 05116-DSP-154 + 168 - mč.05"    2,2*0,9</t>
  </si>
  <si>
    <t>"dle výkr.č. 05116-DSP-154 + 168 - mč.06"    1,0*1,07+1,1*1,07+0,75*0,1</t>
  </si>
  <si>
    <t>"dle výkr.č. 05116-DSP-154 + 168 - mč.07"    2,338*3,0</t>
  </si>
  <si>
    <t>"dle výkr.č. 05116-DSP-154 + 168 - mč.08a"  10,2*5,4+3,17*1,24</t>
  </si>
  <si>
    <t>"dle výkr.č. 05116-DSP-154 + 168 - mč.08b"  10,77*1,24+13,18*6,91+3,74*5,7</t>
  </si>
  <si>
    <t>112</t>
  </si>
  <si>
    <t>612321111</t>
  </si>
  <si>
    <t>Vápenocementová omítka hrubá jednovrstvá zatřená vnitřních stěn nanášená ručně</t>
  </si>
  <si>
    <t>"dle výkr.č. 05116-DSP-154- mč.06 - po otlučených obkladech"   (1,1+1,07)*2*2,0-(0,75*2,0)+2,0*0,1*2</t>
  </si>
  <si>
    <t>113</t>
  </si>
  <si>
    <t>612321141</t>
  </si>
  <si>
    <t>Vápenocementová omítka štuková dvouvrstvá vnitřních stěn nanášená ručně</t>
  </si>
  <si>
    <t>"dle výkr.č. 05116-DSP-154+155+168 - mč.08a nové zdivo" (5,4+10,2-0,9+1,24)*5,1-2,37*3,135+(2,37+3,135*2)*0,1</t>
  </si>
  <si>
    <t>"dle výkr.č. 05116-DSP-154+155+168 - mč.08a zazdívky"   1,63*3,135+(1,21+2,38*2)*1,36+2,3*(5,1-3,3)</t>
  </si>
  <si>
    <t>"dle výkr.č. 05116-DSP-154+155+168 - mč.08b nové zdivo"    (5,7+7,03+1,24+2,4)*5,1-2,37*3,135+(2,37+3,135*2)*0,1</t>
  </si>
  <si>
    <t>"dle výkr.č. 05116-DSP-154+155+168 - mč.08b zazdívky"      2,38*2,4+3,74*1,36+10,0*1,36</t>
  </si>
  <si>
    <t>"odpočet otvorů mč.08b"   -(1,6*1,1+1,1*1,1+0,6*0,96+0,32*0,71+0,56*0,69+1,1*0,7)+(1,6+1,1*5+0,6*8+0,46*4+1,1*2+0,7*2)*0,55</t>
  </si>
  <si>
    <t>"dle výkr.č. 05116-DSP-154+155+168 - mč.01 zazdívky"      1,0*2,2+2,3*(5,1-3,3)+4,5*1,6-2,0*1,35+(2,0+1,35*2)*0,55</t>
  </si>
  <si>
    <t>"dle výkr.č. 05116-DSP-154+155+168 - mč.02 zazdívky"      3,0*5,1-0,6*0,61+(0,6+0,61)*2*0,115+0,6*2,2+1,67*0,1*3</t>
  </si>
  <si>
    <t>"dle výkr.č. 05116-DSP-154+155+168 - mč.07 zazdívky"      3,0*5,1-0,6*0,61+0,3*2,2</t>
  </si>
  <si>
    <t>114</t>
  </si>
  <si>
    <t>612321191</t>
  </si>
  <si>
    <t>Příplatek k vápenocementové omítce vnitřních stěn za každých dalších 5 mm tloušťky ručně</t>
  </si>
  <si>
    <t>"viz. položka 612321141"   244,075</t>
  </si>
  <si>
    <t>115</t>
  </si>
  <si>
    <t>612325222</t>
  </si>
  <si>
    <t>Vápenocementová štuková omítka malých ploch do 0,25 m2 na stěnách</t>
  </si>
  <si>
    <t>"dle výkr.č. 05116-DSP-154 - stáv. trafostanice - prostup"   1</t>
  </si>
  <si>
    <t>116</t>
  </si>
  <si>
    <t>612325302</t>
  </si>
  <si>
    <t>Vápenocementová štuková omítka ostění nebo nadpraží</t>
  </si>
  <si>
    <t>"dle výkr.č. 05116-DSP-154 - stáv. technický objekt"   (0,6+0,15*2)*(0,25+0,15*2)-0,6*0,25+(0,6+0,25)*2*0,45</t>
  </si>
  <si>
    <t>"dle výkr.č. 05116-DSP-154 - stáv. technický objekt"   (0,7+0,15*2)*(0,7+0,15*2)-0,7*0,7+0,7*4*0,45</t>
  </si>
  <si>
    <t>117</t>
  </si>
  <si>
    <t>612325421</t>
  </si>
  <si>
    <t>Oprava vnitřní vápenocementové štukové omítky stěn v rozsahu plochy do 10%</t>
  </si>
  <si>
    <t>"dle výkr.č. 05116-DSP-154+155+168 - mč.01"   5,37*2*5,1+0,9*5,1*2+2,33*(5,1-3,3)*2</t>
  </si>
  <si>
    <t>"odpočet otvorů a zazdívek mč.01"   -(0,8*1,97*4+1,0*2,2+0,6*0,7+0,35*0,35+4,5*1,36)+(0,97+2,06*2)*0,15+(0,6*2+0,7*2+0,35*4)*0,4</t>
  </si>
  <si>
    <t>"dle výkr.č. 05116-DSP-154+155+168 - mč.02"   (2,918*2+3,0)*5,1</t>
  </si>
  <si>
    <t>"odpočet otvorů a zazdívek mč.02"   -(1,67*2,535+0,6*2,2+0,3*0,25+0,6*0,7+0,35*0,35)+(1,67+2,535*2)*0,15+(0,3+0,25*2)*0,6+(0,6+0,7+0,35*2)*2*0,4</t>
  </si>
  <si>
    <t>"dle výkr.č. 05116-DSP-154+155+168 - mč.03"   (1,94+2,07)*2*3,1-(0,8*1,97+0,88*1,17)+(1,05*2,1*2)*0,16+(0,88+1,17*2)*0,3</t>
  </si>
  <si>
    <t>"dle výkr.č. 05116-DSP-154+155+168 - mč.04"   (1,27+2,07)*2*3,1-(0,6*2,0+0,8*1,97+0,88*1,17)+(1,05+2,1*2)*0,16+(0,88+1,17*2)*0,3</t>
  </si>
  <si>
    <t>"dle výkr.č. 05116-DSP-154+155+168 - mč.05"   (2,2+0,9)*2*(3,1-2,0)-0,9*0,9+0,9*3*0,15</t>
  </si>
  <si>
    <t>"dle výkr.č. 05116-DSP-154+155+168 - mč.06"   (1,0+1,07)*2*(3,1-2,0)+(1,1+1,07)*2*(3,1-2,0)-0,9*0,9+0,9*3*0,15</t>
  </si>
  <si>
    <t>"dle výkr.č. 05116-DSP-154+155+168 - mč.07"   (2,338*2+3,0)*5,1-(0,3*2,2+0,8*1,97)+(1,07+2,11*2)*0,02</t>
  </si>
  <si>
    <t>118</t>
  </si>
  <si>
    <t>612325422</t>
  </si>
  <si>
    <t>Oprava vnitřní vápenocementové štukové omítky stěn v rozsahu plochy do 30%</t>
  </si>
  <si>
    <t>"dle výkr.č. 05116-DSP-154+168 - mč.08a" (10,2+6,64+0,9)*5,1-(0,8*1,97+0,9*1,97+2,37*3,135+1,1*0,39+0,5*0,5)+(2,37+3,135*2)*0,35+(1,1+0,39+0,5*4)*0,55</t>
  </si>
  <si>
    <t>"mč. 08a odpočet akustických zazdívek"   -(1,63*3,135+(1,21+2,38*2)*1,36+2,3*(5,1-3,3))</t>
  </si>
  <si>
    <t>"dle výkr.č. 05116-DSP-154+168 - mč.08b"  (3,74+5,7)*(5,1+1,35)+(3,74+2,7)*1,35+(8,12+13,18+6,91)*5,1</t>
  </si>
  <si>
    <t>"mč. 08b odpočet akustických zazdívek"   -(2,38*2,4+3,74*1,36+10,0*1,36)</t>
  </si>
  <si>
    <t>119</t>
  </si>
  <si>
    <t>615142012</t>
  </si>
  <si>
    <t>Potažení vnitřních nosníků rabicovým pletivem</t>
  </si>
  <si>
    <t>"dle výkr.č. 05116-DSP-154"  2,2*0,1*2+1,67*0,4+0,5*0,25+0,8*0,1+4,7*0,1*2+2,37*0,55+(0,9+1,0)*0,1*2+(0,6+0,7)*0,45</t>
  </si>
  <si>
    <t>"dle výkr.č. 05116-DSP-155"  (2,1+1,6+1,5+0,8+2,5+0,9*2+1,4+0,9+0,8+0,9)*0,1*2+(1,6+1,1*2+0,5+2,0+1,1+0,6+0,32+0,6)*0,55+0,6*2*0,4</t>
  </si>
  <si>
    <t>120</t>
  </si>
  <si>
    <t>622131121</t>
  </si>
  <si>
    <t>Penetrace akrylát-silikon vnějších stěn nanášená ručně</t>
  </si>
  <si>
    <t>"viz. položka omítka hladká 622321121"   81,057-1,28</t>
  </si>
  <si>
    <t>"viz. položka oprava z 10% 622335201"   232,692</t>
  </si>
  <si>
    <t>121</t>
  </si>
  <si>
    <t>622142001</t>
  </si>
  <si>
    <t>Potažení vnějších stěn sklovláknitým pletivem vtlačeným do tenkovrstvé hmoty</t>
  </si>
  <si>
    <t>"viz. položka penetrace 622131121"   312,469</t>
  </si>
  <si>
    <t>122</t>
  </si>
  <si>
    <t>622321121</t>
  </si>
  <si>
    <t>Vápenocementová omítka hladká jednovrstvá vnějších stěn nanášená ručně</t>
  </si>
  <si>
    <t>"pod doplněný obklad viz. položka 781744128"   1,28</t>
  </si>
  <si>
    <t>"dle výkr.č. 05116-DSP-119+154+161+168 - skl. T2 sever"    13,85*1,5+2,38*1,17*3-0,6*0,6*2+2,38*2,4</t>
  </si>
  <si>
    <t>"dle výkr.č. 05116-DSP-118+154+160+168 - skl. T2 východ"    0,73*0,58</t>
  </si>
  <si>
    <t>"dle výkr.č. 05116-DSP-117+154+159+168 - skl. T2 jih"    20,25*1,5+1,63*3,135+2,38*1,17*4-(1,1*1,1*2+0,3*1,1+0,3*2,0+0,5*0,2)+0,88*1,17*2</t>
  </si>
  <si>
    <t>123</t>
  </si>
  <si>
    <t>622332111</t>
  </si>
  <si>
    <t>Škrábaná omítka (břízolitová) vnějších stěn nanášená ručně na omítnutý podklad</t>
  </si>
  <si>
    <t>"dle výkr.č. 05116-DSP-112+121+154 - stáv. technický objekt - oprava kolem vybouraných otvorů a zdiva"   1,0+1,5*0,5</t>
  </si>
  <si>
    <t>124</t>
  </si>
  <si>
    <t>622335201</t>
  </si>
  <si>
    <t>Oprava cementové škrábané omítky vnějších stěn v rozsahu do 10%</t>
  </si>
  <si>
    <t>"dle výkr.č. 05116-DSP-119+154+161+168 - skl. T1 sever"    13,85*(5,98-0,15-1,5)-(2,38*2,4+2,38*1,17*3+0,32*0,32)+3,0*(5,98-4,48)*2+3,0*(0,3-0,08)</t>
  </si>
  <si>
    <t>"dle výkr.č. 05116-DSP-118+154+160+168 - skl. T1 východ"    7,46*5,98+1,1*0,1-6,1*3,16-(0,6*0,7*2+0,35*0,35*2+0,73*0,58)</t>
  </si>
  <si>
    <t>"dle výkr.č. 05116-DSP-117+154+159+168 - skl. T1 jih"    20,25*(5,98-0,15-1,5)-(1,63*3,135+2,38*1,17*4+0,88*1,17*2+0,5*0,2)-(1,3*0,8+2,0*1,05)</t>
  </si>
  <si>
    <t>"dle výkr.č. 05116-DSP-154+162+168 - skl.T1 západ"    14,95*(5,98-0,15)</t>
  </si>
  <si>
    <t>125</t>
  </si>
  <si>
    <t>622521011</t>
  </si>
  <si>
    <t>Tenkovrstvá silikátová zrnitá omítka tl. 1,5 mm včetně penetrace vnějších stěn</t>
  </si>
  <si>
    <t>126</t>
  </si>
  <si>
    <t>631311113</t>
  </si>
  <si>
    <t>Mazanina tl do 80 mm z betonu prostého bez zvýšených nároků na prostředí tř. C 12/15</t>
  </si>
  <si>
    <t>"dle výkr.č. 05116-DSP-151 - podkladní beton kanálu"   (1,0+1,075)*1,5*0,08+2,725*1,1*0,08</t>
  </si>
  <si>
    <t>127</t>
  </si>
  <si>
    <t>631311114</t>
  </si>
  <si>
    <t>Mazanina tl do 80 mm z betonu prostého bez zvýšených nároků na prostředí tř. C 16/20</t>
  </si>
  <si>
    <t>"dle výkr.č. 05116-DSP-151 - přebetonování kanálu"   (1,15+1,075+0,15)*0,9*(0,16-0,065)+3,55*1,55*(0,16-0,09)</t>
  </si>
  <si>
    <t>128</t>
  </si>
  <si>
    <t>631311123</t>
  </si>
  <si>
    <t>Mazanina tl do 120 mm z betonu prostého bez zvýšených nároků na prostředí tř. C 12/15</t>
  </si>
  <si>
    <t>"dle výkr.č. 05116-DSP-152 - podkladní beton akumul. nádrže"  (3,85+0,15*2)*(3,85+0,15*2)*0,1</t>
  </si>
  <si>
    <t>"dle výkr.č. 05116-DSP-151+111+121 - doplnění podk. betonu B01b"   (2,9*6,7+1,24+2,5+1,25+1,24)*0,25*0,1+4,2*0,15*0,1</t>
  </si>
  <si>
    <t>"dle výkr.č. 05116-DSP-151+111 - doplnění podk. betonu kolem kanálu"  (2,725*1,1-2,425*0,95)*0,1</t>
  </si>
  <si>
    <t>"dle výkr.č. 05116-DSP-111+175+121 - doplnění podkl. betonu B48"   23,0*0,1</t>
  </si>
  <si>
    <t>129</t>
  </si>
  <si>
    <t>631311135</t>
  </si>
  <si>
    <t>Mazanina tl do 240 mm z betonu prostého bez zvýšených nároků na prostředí tř. C 20/25</t>
  </si>
  <si>
    <t>"dle výkr.č. 05116-DSP-154+168 - skl.A3 - pr. podlaha mč.02"   (2,918*3,0+1,67*0,45)*0,15</t>
  </si>
  <si>
    <t>"dle výkr.č. 05116-DSP-154+168 - skl.A3 - pr. podlaha mč.07"  2,338*3,0*0,15</t>
  </si>
  <si>
    <t>"dle výkr.č. 05116-DSP-154+168 - skl.A3 - pr. podlaha mč.08a"  (10,2*5,4+3,17*1,24+2,37*(0,55+0,3)+(0,97+1,07)*0,14-6,3*2,5)*0,15</t>
  </si>
  <si>
    <t>"dle výkr.č. 05116-DSP-154+168 - skl.A3 - pr. podlaha mč.08b"   (10,77*1,24+13,18*6,91-(1,5*3,4+1,01*2,45*2+1,1*2,89+2,325*0,9+3,975*1,2))*0,15</t>
  </si>
  <si>
    <t>130</t>
  </si>
  <si>
    <t>631319203</t>
  </si>
  <si>
    <t>Příplatek k mazaninám za přidání ocelových vláken (drátkobeton) pro objemové vyztužení 25 kg/m3</t>
  </si>
  <si>
    <t>"viz. položka 631319203"   21,963</t>
  </si>
  <si>
    <t>131</t>
  </si>
  <si>
    <t>631351101</t>
  </si>
  <si>
    <t>Zřízení bednění rýh a hran v podlahách</t>
  </si>
  <si>
    <t>"dle výkr.č. 05116-DSP-154+168 - skl.A3 - pr. podlaha mč.08b"    3,74+(2,325+0,9*2+3,975+1,2*2)*0,2</t>
  </si>
  <si>
    <t>132</t>
  </si>
  <si>
    <t>631351102</t>
  </si>
  <si>
    <t>Odstranění bednění rýh a hran v podlahách</t>
  </si>
  <si>
    <t>"viz. položka zřízení 631351101"   5,84</t>
  </si>
  <si>
    <t>133</t>
  </si>
  <si>
    <t>632451431</t>
  </si>
  <si>
    <t>Doplnění cementového potěru hlazeného pl do 1 m2 tl do 30 mm</t>
  </si>
  <si>
    <t>"dle výkr.č. 05116-DSP-154+168 - 20% vyspravení podlahy skl.A1 - mč.03"   (1,94*2,07+1,0*0,15)/100*20</t>
  </si>
  <si>
    <t>"dle výkr.č. 05116-DSP-154+168 - 20% vyspravení podlahy skl.A2 - mč.04"   (1,27*2,07+1,0*0,15)/100*20</t>
  </si>
  <si>
    <t>"dle výkr.č. 05116-DSP-154+168 - 20% vyspravení podlahy skl.A2 - mč.05"   2,2*0,9/100*20</t>
  </si>
  <si>
    <t>"dle výkr.č. 05116-DSP-154+168 - 20% vyspravení podlahy skl.A2 - mč.06"   (1,0*1,07+1,1*1,07+0,75*0,1)/100*20</t>
  </si>
  <si>
    <t>134</t>
  </si>
  <si>
    <t>632451435</t>
  </si>
  <si>
    <t>Potěr pískocementový tl do 30 mm tř. C 20 běžný</t>
  </si>
  <si>
    <t>"dle výkr.č. 05116-DSP-154+168 - skl.A3 - mč.02"   9,1</t>
  </si>
  <si>
    <t>"dle výkr.č. 05116-DSP-154+168 - skl.A3 - mč.07"   2,338*3,0</t>
  </si>
  <si>
    <t>"dle výkr.č. 05116-DSP-154+168 - skl.A3 - mč.08a"  60,0</t>
  </si>
  <si>
    <t>"dle výkr.č. 05116-DSP-154+168 - skl.A3 - mč.08b"  10,77*1,24+13,18*6,91-2,325*0,9-3,975*1,2</t>
  </si>
  <si>
    <t>135</t>
  </si>
  <si>
    <t>632452431</t>
  </si>
  <si>
    <t>Doplnění cementového potěru hlazeného pl do 4 m2 tl do 30 mm</t>
  </si>
  <si>
    <t>"dle výkr.č. 05116-DSP-154+168 - 20% vyspravení podlahy skl.A1 - mč.01"   (5,37*1,17+0,97*0,02+0,97*0,15)/100*20</t>
  </si>
  <si>
    <t>136</t>
  </si>
  <si>
    <t>637121112</t>
  </si>
  <si>
    <t>Okapový chodník z kačírku tl 150 mm s udusáním</t>
  </si>
  <si>
    <t>"dle výkr.č. 05116-DSP-101 - kolem základu nádrže a komína"   30,0</t>
  </si>
  <si>
    <t>137</t>
  </si>
  <si>
    <t>952901221</t>
  </si>
  <si>
    <t>Vyčištění budov průmyslových objektů při jakékoliv výšce podlaží</t>
  </si>
  <si>
    <t>"dle výkr.č. 05116-DSP-154"    13,85*14,95+6,7*7,46</t>
  </si>
  <si>
    <t>138</t>
  </si>
  <si>
    <t>961044111</t>
  </si>
  <si>
    <t>Bourání základů z betonu prostého</t>
  </si>
  <si>
    <t>"dle výkr.č. 05116-DSP-121 a 112 - B023a"   21,0*0,3</t>
  </si>
  <si>
    <t>139</t>
  </si>
  <si>
    <t>961055111</t>
  </si>
  <si>
    <t>Bourání základů ze ŽB</t>
  </si>
  <si>
    <t>"dle výkr.č. 05116-DSP-121 a 111 - B02b"   3,5*0,3</t>
  </si>
  <si>
    <t>"dle výkr.č. 05116-DSP-121 a 111 - B03b"   4,0*0,3</t>
  </si>
  <si>
    <t>140</t>
  </si>
  <si>
    <t>962032231</t>
  </si>
  <si>
    <t>Bourání zdiva z cihel pálených nebo vápenopískových na MV nebo MVC přes 1 m3</t>
  </si>
  <si>
    <t>"dle výkr.č. 05116-DSP-121 a 112 - B15"   3,1*4,0*0,55</t>
  </si>
  <si>
    <t>"dle výkr.č. 05116-DSP-121 a 112 - B35"   3,0*(5,98-4,48)*0,3</t>
  </si>
  <si>
    <t>141</t>
  </si>
  <si>
    <t>962032431</t>
  </si>
  <si>
    <t>Bourání zdiva cihelných z dutých nebo plných cihel pálených i nepálených na MV nebo MVC do 1 m3</t>
  </si>
  <si>
    <t>"dle výkr.č. 05116-DSP-128+116+168 - B33"   0,5*0,5*0,15</t>
  </si>
  <si>
    <t>142</t>
  </si>
  <si>
    <t>962032432</t>
  </si>
  <si>
    <t>Bourání zdiva cihelných z dutých nebo plných cihel pálených i nepálených na MV nebo MVC přes 1 m3</t>
  </si>
  <si>
    <t>"dle výkr.č. 05116-DSP-121 a 113 - B20"    5,37*(5,1-3,3)*0,14</t>
  </si>
  <si>
    <t>143</t>
  </si>
  <si>
    <t>963015121</t>
  </si>
  <si>
    <t>Demontáž prefabrikovaných krycích desek kanálů, šachet nebo žump do hmotnosti 0,09 t</t>
  </si>
  <si>
    <t>"dle výkr.č. 05116-DSP-151 - zakrytí technologického kanálu PZD"   15</t>
  </si>
  <si>
    <t>144</t>
  </si>
  <si>
    <t>963015141</t>
  </si>
  <si>
    <t>Demontáž prefabrikovaných krycích desek kanálů, šachet nebo žump do hmotnosti 0,5 t</t>
  </si>
  <si>
    <t>"dle výkr.č. 05116-DSP-121 a 111 - B45"   7,2/1,2</t>
  </si>
  <si>
    <t>145</t>
  </si>
  <si>
    <t>963015171a</t>
  </si>
  <si>
    <t>Demontáž prefabrikovaných kanálů, šachet nebo žump do hmotnosti 4 t</t>
  </si>
  <si>
    <t xml:space="preserve">1. V cenách jsou započteny náklady na manipulaci s prefabrikovanými díly do vzdálenosti 8m od osy kanálu, naložení na dopravní prostředek.
2. V cenách jsou započteny náklady na očištění nebo vysekání betonu kolem závěsnách ok pro zachycení háků zvedacího mechanizmu
3. V cenách nejsou započteny náklady na odstranění krycí mazaniny, izolace a vyrovnávacího potěru. </t>
  </si>
  <si>
    <t>"dle výkr.č. 05116-DSP-121 a 111 - B45"   7,2/2,4</t>
  </si>
  <si>
    <t>146</t>
  </si>
  <si>
    <t>964072221</t>
  </si>
  <si>
    <t>Vybourání válcovaných nosníků ze zdiva smíšeného dl do 4 m hmotnosti do 20 kg/m</t>
  </si>
  <si>
    <t>"dle výkr.č. 05116-DSP-113+115 Ičko"   (0,20*3+1,4*3+1,2*3+0,5*3+0,6*6)*17,9*3/1000</t>
  </si>
  <si>
    <t>147</t>
  </si>
  <si>
    <t>965042121</t>
  </si>
  <si>
    <t>Bourání podkladů pod dlažby nebo mazanin betonových nebo z litého asfaltu tl do 100 mm pl do 1 m2</t>
  </si>
  <si>
    <t>"dle výkr.č. 05116-DSP-121 a 111 - B19b"   1,0*0,1</t>
  </si>
  <si>
    <t>"dle výkr.č. 05116-DSP-121+116+168 - B33"   0,5*0,5*0,03</t>
  </si>
  <si>
    <t>148</t>
  </si>
  <si>
    <t>965042131</t>
  </si>
  <si>
    <t>Bourání podkladů pod dlažby nebo mazanin betonových nebo z litého asfaltu tl do 100 mm pl do 4 m2</t>
  </si>
  <si>
    <t>"dle výkr.č. 05116-DSP-121 a 111 - B02b"   3,5*0,05</t>
  </si>
  <si>
    <t>"dle výkr.č. 05116-DSP-121 a 111 - B03a"   (20,0-(6,4*2,4-4,75*0,82))*0,1</t>
  </si>
  <si>
    <t>"dle výkr.č. 05116-DSP-121 a 111 - B03b"    4,0*0,05</t>
  </si>
  <si>
    <t>"dle výkr.č. 05116-DSP-121 a 111 - B46"     2,2*0,1</t>
  </si>
  <si>
    <t>"dle výkr.č. 05116-DSP-121 a 111 - B47"     1,5*0,1</t>
  </si>
  <si>
    <t>149</t>
  </si>
  <si>
    <t>965042141</t>
  </si>
  <si>
    <t>Bourání podkladů pod dlažby nebo mazanin betonových nebo z litého asfaltu tl do 100 mm pl přes 4 m2</t>
  </si>
  <si>
    <t>"dle výkr.č. 05116-DSP-121 a 111 - B01b"   10,0*0,1</t>
  </si>
  <si>
    <t>"dle výkr.č. 05116-DSP-121 a 111 - B03a"   (6,4*2,6-4,75*0,82)*0,1</t>
  </si>
  <si>
    <t>"dle výkr.č. 05116-DSP-121 a 111 - B48"    23,0*0,1</t>
  </si>
  <si>
    <t>150</t>
  </si>
  <si>
    <t>965043341</t>
  </si>
  <si>
    <t>Bourání podkladů pod dlažby betonových s potěrem nebo teracem tl do 100 mm pl přes 4 m2</t>
  </si>
  <si>
    <t>"dle výkr.č. 05116-DSP-121 a 112 - B19a"   16,1*0,1</t>
  </si>
  <si>
    <t>151</t>
  </si>
  <si>
    <t>965043441</t>
  </si>
  <si>
    <t>Bourání podkladů pod dlažby betonových s potěrem nebo teracem tl do 150 mm pl přes 4 m2</t>
  </si>
  <si>
    <t>"dle výkr.č. 05116-DSP-121 a 112 - B01a"   147,0*0,12</t>
  </si>
  <si>
    <t>152</t>
  </si>
  <si>
    <t>965082922</t>
  </si>
  <si>
    <t>Odstranění násypů pod podlahy tl do 100 mm pl do 2 m2</t>
  </si>
  <si>
    <t>"dle výkr.č. 05116-DSP-121+116+168 - B33"    0,5*0,5*0,1</t>
  </si>
  <si>
    <t>153</t>
  </si>
  <si>
    <t>966049831</t>
  </si>
  <si>
    <t>Rozebrání prefabrikovaných plotových desek betonových</t>
  </si>
  <si>
    <t>"dle výkr.č. 05116-DSP-121 a 112 - B31"     2</t>
  </si>
  <si>
    <t>154</t>
  </si>
  <si>
    <t>966071711</t>
  </si>
  <si>
    <t>Bourání sloupků a vzpěr plotových ocelových do 2,5 m zabetonovaných</t>
  </si>
  <si>
    <t>"dle výkr.č. 05116-DSP-121 a 112 - B31"     3</t>
  </si>
  <si>
    <t>155</t>
  </si>
  <si>
    <t>966072811</t>
  </si>
  <si>
    <t>Rozebrání rámového oplocení na ocelové sloupky výšky do 2m</t>
  </si>
  <si>
    <t>"dle výkr.č. 05116-DSP-121 a 112 - B31"    1,7</t>
  </si>
  <si>
    <t>156</t>
  </si>
  <si>
    <t>966073810</t>
  </si>
  <si>
    <t>Rozebrání vrat a vrátek k oplocení plochy do 2 m2</t>
  </si>
  <si>
    <t>"dle výkr.č. 05116-DSP-121 a 112 - B31"     1</t>
  </si>
  <si>
    <t>157</t>
  </si>
  <si>
    <t>966079881</t>
  </si>
  <si>
    <t>Přerušení různých ocelových profilů průřezu do 700 mm2</t>
  </si>
  <si>
    <t>"dle výkr.č. 05116-DSP-113+115 Ičko v překladech"   3+3*2*4+3</t>
  </si>
  <si>
    <t>158</t>
  </si>
  <si>
    <t>966079991</t>
  </si>
  <si>
    <t>Příplatek k přerušení různých ocelových profilů ZKD 500 mm2 průřezu</t>
  </si>
  <si>
    <t>"dle výkr.č. 05116-DSP-113+115 Ičko"   ((2280-700)/500-0,16)*30</t>
  </si>
  <si>
    <t>159</t>
  </si>
  <si>
    <t>966080101</t>
  </si>
  <si>
    <t>Bourání kontaktního zateplení z polystyrenových desek tloušťky do 60 mm</t>
  </si>
  <si>
    <t>"dle výkr.č. 05116-DSP-121 a 113 - B49"     1,5*(13,85+20,25)</t>
  </si>
  <si>
    <t>160</t>
  </si>
  <si>
    <t>967031132</t>
  </si>
  <si>
    <t>Přisekání rovných ostění v cihelném zdivu na MV nebo MVC</t>
  </si>
  <si>
    <t>"dle výkr.č. 05116-DSP-121 a 112 - B15"   4,0*0,55*2</t>
  </si>
  <si>
    <t>"dle výkr.č. 05116-DSP-121 a 112 - B34"   (2,535+1,1)*0,4</t>
  </si>
  <si>
    <t>"dle výkr.č. 05116-DSP-121 a 113 - B37"   0,5*0,55*2</t>
  </si>
  <si>
    <t>"dle výkr.č. 05116-DSP-121 a 113 - B38"   1,1*0,55*2</t>
  </si>
  <si>
    <t>"dle výkr.č. 05116-DSP-121 a 113 - B39"   1,1*0,55*2*2</t>
  </si>
  <si>
    <t>"dle výkr.č. 05116-DSP-121 a 113 - B40"   1,6*0,55*2</t>
  </si>
  <si>
    <t>"dle výkr.č. 05116-DSP-121 a 113 - B41"   2,0*0,55*2</t>
  </si>
  <si>
    <t>"dle výkr.č. 05116-DSP-121 a 112 - B50"   0,6*0,55*2</t>
  </si>
  <si>
    <t>"dle výkr.č. 05116-DSP-121 a 112 - B51"   0,7*0,55*2</t>
  </si>
  <si>
    <t>161</t>
  </si>
  <si>
    <t>967031732</t>
  </si>
  <si>
    <t>Přisekání plošné zdiva z cihel pálených na MV nebo MVC tl do 100 mm</t>
  </si>
  <si>
    <t>"dle výkr.č. 05116-DSP-121 a 113 - B20"   (5,1-3,3)*0,14*2</t>
  </si>
  <si>
    <t>"dle výkr.č. 05116-DSP-121 a 112 - B35"   (5,98-4,48)*0,3*2</t>
  </si>
  <si>
    <t>162</t>
  </si>
  <si>
    <t>967031734</t>
  </si>
  <si>
    <t>Přisekání plošné zdiva z cihel pálených na MV nebo MVC tl do 300 mm</t>
  </si>
  <si>
    <t>"dle výkr.č. 05116-DSP-113+114 - parapety"   2,38*0,2*7</t>
  </si>
  <si>
    <t>163</t>
  </si>
  <si>
    <t>968062374</t>
  </si>
  <si>
    <t>Vybourání dřevěných rámů oken zdvojených včetně křídel pl do 1 m2</t>
  </si>
  <si>
    <t>"dle výkr.č. 05116-DSP-121 a 112 - B29"    0,9*0,9*2</t>
  </si>
  <si>
    <t>164</t>
  </si>
  <si>
    <t>968062375</t>
  </si>
  <si>
    <t>Vybourání dřevěných rámů oken zdvojených včetně křídel pl do 2 m2</t>
  </si>
  <si>
    <t>"dle výkr.č. 05116-DSP-121 a 112 - B08"   0,88*1,17*2</t>
  </si>
  <si>
    <t>"dle výkr.č. 05116-DSP-121 a 113 - B08"   0,88*1,17*2</t>
  </si>
  <si>
    <t>165</t>
  </si>
  <si>
    <t>968062376</t>
  </si>
  <si>
    <t>Vybourání dřevěných rámů oken zdvojených včetně křídel pl do 4 m2</t>
  </si>
  <si>
    <t>"dle výkr.č. 05116-DSP-121 a 113 - B07"   2,38*1,17*7</t>
  </si>
  <si>
    <t>"dle výkr.č. 05116-DSP-121 a 112 - B10"   1,5*1,8</t>
  </si>
  <si>
    <t>166</t>
  </si>
  <si>
    <t>968062455</t>
  </si>
  <si>
    <t>Vybourání dřevěných dveřních zárubní pl do 2 m2</t>
  </si>
  <si>
    <t>"dle výkr.č. 05116-DSP-121 a 112 - B11"   0,8*1,97</t>
  </si>
  <si>
    <t>167</t>
  </si>
  <si>
    <t>968072455</t>
  </si>
  <si>
    <t>Vybourání kovových dveřních zárubní pl do 2 m2</t>
  </si>
  <si>
    <t>"dle výkr.č. 05116-DSP-121 a 112 - B12"   0,8*1,97*2</t>
  </si>
  <si>
    <t>168</t>
  </si>
  <si>
    <t>968072559</t>
  </si>
  <si>
    <t>Vybourání kovových vrat pl přes 5 m2</t>
  </si>
  <si>
    <t>"dle výkr.č. 05116-DSP-121 a 112 - B09"   2,38*2,4</t>
  </si>
  <si>
    <t>169</t>
  </si>
  <si>
    <t>971033361</t>
  </si>
  <si>
    <t>Vybourání otvorů ve zdivu cihelném pl do 0,09 m2 na MVC nebo MV tl do 600 mm</t>
  </si>
  <si>
    <t>"dle výkr.č. 05116-DSP-121 a 113 - B17"   1</t>
  </si>
  <si>
    <t>"dle výkr.č. 05116-DSP-121 a 112 - B36"   1</t>
  </si>
  <si>
    <t>170</t>
  </si>
  <si>
    <t>971033451</t>
  </si>
  <si>
    <t>Vybourání otvorů ve zdivu cihelném pl do 0,25 m2 na MVC nebo MV tl do 450 mm</t>
  </si>
  <si>
    <t>"dle výkr.č. 05116-DSP-121 a 112 - B50"   1</t>
  </si>
  <si>
    <t>171</t>
  </si>
  <si>
    <t>971033461</t>
  </si>
  <si>
    <t>Vybourání otvorů ve zdivu cihelném pl do 0,25 m2 na MVC nebo MV tl do 600 mm</t>
  </si>
  <si>
    <t>"dle výkr.č. 05116-DSP-121 a 113 - B37"   1</t>
  </si>
  <si>
    <t>172</t>
  </si>
  <si>
    <t>971033541</t>
  </si>
  <si>
    <t>Vybourání otvorů ve zdivu cihelném pl do 1 m2 na MVC nebo MV tl do 300 mm</t>
  </si>
  <si>
    <t>"dle výkr.č. 05116-DSP-121 a 112 - B04"   0,62*1,3*0,2*6</t>
  </si>
  <si>
    <t>173</t>
  </si>
  <si>
    <t>971033561</t>
  </si>
  <si>
    <t>Vybourání otvorů ve zdivu cihelném pl do 1 m2 na MVC nebo MV tl do 600 mm</t>
  </si>
  <si>
    <t>"dle výkr.č. 05116-DSP-121 a 113 - B39"   (1,1*1,1-1,1*0,78)*0,55*2</t>
  </si>
  <si>
    <t>"dle výkr.č. 05116-DSP-121 a 112 - B18"    0,32*0,32*0,55</t>
  </si>
  <si>
    <t>"dle výkr.č. 05116-DSP-121 a 113 - B22"    0,6*0,7*0,4*2</t>
  </si>
  <si>
    <t>"dle výkr.č. 05116-DSP-121 a 113 - B23"    0,35*0,35*0,4*2</t>
  </si>
  <si>
    <t>"dle výkr.č. 05116-DSP-121 a 113 - B38"    1,1*0,7*0,55</t>
  </si>
  <si>
    <t>"dle výkr.č. 05116-DSP-121 a 113 - B39"   (1,1*1,1-1,1*(0,78+0,15))*0,55*2</t>
  </si>
  <si>
    <t>"dle výkr.č. 05116-DSP-121 a 112 - B51"    0,7*0,4*0,45</t>
  </si>
  <si>
    <t>174</t>
  </si>
  <si>
    <t>971033631</t>
  </si>
  <si>
    <t>Vybourání otvorů ve zdivu cihelném pl do 4 m2 na MVC nebo MV tl do 150 mm</t>
  </si>
  <si>
    <t>"dle výkr.č. 05116-DSP-121 a 112 - B13"   0,9*1,97</t>
  </si>
  <si>
    <t>175</t>
  </si>
  <si>
    <t>971033651</t>
  </si>
  <si>
    <t>Vybourání otvorů ve zdivu cihelném pl do 4 m2 na MVC nebo MV tl do 600 mm</t>
  </si>
  <si>
    <t>"dle výkr.č. 05116-DSP-121 a 112 - B34"   (1,67*2,535-1,32*1,435)*0,4</t>
  </si>
  <si>
    <t>"dle výkr.č. 05116-DSP-121 a 113 - B40"   (1,6*1,1-0,3*0,78)*0,55</t>
  </si>
  <si>
    <t>"dle výkr.č. 05116-DSP-121 a 113 - B41"   2,0*1,35*0,55</t>
  </si>
  <si>
    <t>176</t>
  </si>
  <si>
    <t>971052361</t>
  </si>
  <si>
    <t>Vybourání nebo prorážení otvorů v ŽB příčkách a zdech pl do 0,09 m2 tl do 600 mm</t>
  </si>
  <si>
    <t>"dle výkr.č. 05116-DSP-121 a 113 - B16 v překladech"   2</t>
  </si>
  <si>
    <t>177</t>
  </si>
  <si>
    <t>971052461</t>
  </si>
  <si>
    <t>Vybourání nebo prorážení otvorů v ŽB příčkách a zdech pl do 0,25 m2 tl do 600 mm</t>
  </si>
  <si>
    <t>"dle výkr.č. 05116-DSP-121 a 113 - B39 v překladech"   2</t>
  </si>
  <si>
    <t>178</t>
  </si>
  <si>
    <t>971052551</t>
  </si>
  <si>
    <t>Vybourání nebo prorážení otvorů v ŽB příčkách a zdech pl do 1 m2 tl do 600 mm</t>
  </si>
  <si>
    <t>"dle výkr.č. 05116-DSP-121 a 111 - B05"   1,0*0,5*0,5*2</t>
  </si>
  <si>
    <t>179</t>
  </si>
  <si>
    <t>972054321</t>
  </si>
  <si>
    <t>Vybourání otvorů v ŽB stropech nebo klenbách pl do 0,25 m2 tl do 100 mm</t>
  </si>
  <si>
    <t>"dle výkr.č. 05116-DSP-121+116+168 - B33 - celková tl.250mm"    1</t>
  </si>
  <si>
    <t>180</t>
  </si>
  <si>
    <t>972054341</t>
  </si>
  <si>
    <t>Vybourání otvorů v ŽB stropech nebo klenbách pl do 0,25 m2 tl do 150 mm</t>
  </si>
  <si>
    <t>"dle výkr.č. 05116-DSP-121+116+168 - B33 - celk. tl. 250mm"    1</t>
  </si>
  <si>
    <t>181</t>
  </si>
  <si>
    <t>973031324</t>
  </si>
  <si>
    <t>Vysekání kapes ve zdivu cihelném na MV nebo MVC pl do 0,10 m2 hl do 150 mm</t>
  </si>
  <si>
    <t>"dle výkr.č. 05116-DSP-154 - kapsa pro U120 mč.07"   1</t>
  </si>
  <si>
    <t>182</t>
  </si>
  <si>
    <t>973031335</t>
  </si>
  <si>
    <t>Vysekání kapes ve zdivu cihelném na MV nebo MVC pl do 0,16 m2 hl do 300 mm</t>
  </si>
  <si>
    <t>"dle výkr.č. 05116-DSP-121 a 112 - B21"   1</t>
  </si>
  <si>
    <t>183</t>
  </si>
  <si>
    <t>973031813</t>
  </si>
  <si>
    <t>Vysekání kapes ve zdivu cihelném na MV nebo MVC pro zavázání příček tl do 150 mm</t>
  </si>
  <si>
    <t>"dle výkr.č. 05116-DSP-154 - mč.01+02+07"   (5,1+0,15)*2-2,2</t>
  </si>
  <si>
    <t>"dle výkr.č. 05116-DSP-155 - mč.08a"   5,1-3,3</t>
  </si>
  <si>
    <t>184</t>
  </si>
  <si>
    <t>973031824</t>
  </si>
  <si>
    <t>Vysekání kapes ve zdivu cihelném na MV nebo MVC pro zavázání zdí tl do 300 mm</t>
  </si>
  <si>
    <t>"dle výkr.č. 05116-DSP-154+155 - mč.08a"   (5,1+0,15)*2</t>
  </si>
  <si>
    <t>185</t>
  </si>
  <si>
    <t>974031664</t>
  </si>
  <si>
    <t>Vysekání rýh ve zdivu cihelném pro vtahování nosníků hl do 150 mm v do 150 mm</t>
  </si>
  <si>
    <t>"dle výkr.č. 05116-DSP-154 - nika"   0,8*2</t>
  </si>
  <si>
    <t>"dle výkr.č. 05116-DSP-154 - otvor 01"   2,2*3</t>
  </si>
  <si>
    <t>"dle výkr.č. 05116-DSP-154 - stávající techn. objekt"   0,9*3+1,0*3</t>
  </si>
  <si>
    <t>"dle výkr.č. 05116-DSP-155"   (2,1+1,6+1,5+0,8+2,5+0,9*2+1,4+0,9+0,8+0,9)*3</t>
  </si>
  <si>
    <t>186</t>
  </si>
  <si>
    <t>974031666</t>
  </si>
  <si>
    <t>Vysekání rýh ve zdivu cihelném pro vtahování nosníků hl do 150 mm v do 250 mm</t>
  </si>
  <si>
    <t>"dle výkr.č. 05116-DSP-154 - otvor 02"   4,7*3</t>
  </si>
  <si>
    <t>187</t>
  </si>
  <si>
    <t>975043111</t>
  </si>
  <si>
    <t>Jednořadové podchycení stropů pro osazení nosníků v do 3,5 m pro zatížení do 750 kg/m</t>
  </si>
  <si>
    <t>"dle výkr.č. 05116-DSP-121 a 113 - B16"    4,0</t>
  </si>
  <si>
    <t>"dle výkr.č. 05116-DSP-121 a 113 - B37"    2,0</t>
  </si>
  <si>
    <t>"dle výkr.č. 05116-DSP-121 a 113 - B38"    3,0</t>
  </si>
  <si>
    <t>"dle výkr.č. 05116-DSP-121 a 113 - B39+B40"    7,0</t>
  </si>
  <si>
    <t>"dle výkr.č. 05116-DSP-121 a 113 - B41"    3,5</t>
  </si>
  <si>
    <t>"dle výkr.č. 05116-DSP-121 a 112 - B50"    1,5</t>
  </si>
  <si>
    <t>188</t>
  </si>
  <si>
    <t>975048111</t>
  </si>
  <si>
    <t>Příplatek k jednořadovém podchycení stropů pro zatížení do 750 kg/m ZKD 1 m v podchycení</t>
  </si>
  <si>
    <t>"viz. položka 975043111"   19,5*2</t>
  </si>
  <si>
    <t>"viz. položka 975043111"   1,5</t>
  </si>
  <si>
    <t>189</t>
  </si>
  <si>
    <t>977311112</t>
  </si>
  <si>
    <t>Řezání stávajících betonových mazanin nevyztužených hl do 100 mm</t>
  </si>
  <si>
    <t>"dle výkr.č. 05116-DSP-121 a 111 - B01b"   1,0+2,935+0,11+4,495+1,13+1,76+0,9+2,76+1,24+6,43</t>
  </si>
  <si>
    <t>"dle výkr.č. 05116-DSP-121 a 111 - B02b"   (3,91+0,88)*2</t>
  </si>
  <si>
    <t>"dle výkr.č. 05116-DSP-121 a 111 - B03a+B03b"   1,67*2+1,11+2,45*2+1,2+(1,11+2,55)*2+(2,6*6,4)*2</t>
  </si>
  <si>
    <t>"dle výkr.č. 05116-DSP-121 a 111 - B46"    (2,725+1,1)*2-1,0</t>
  </si>
  <si>
    <t>"dle výkr.č. 05116-DSP-121 a 111 - B47"   1,0*2+1,5</t>
  </si>
  <si>
    <t>"dle výkr.č. 05116-DSP-121 a 111 - B48"   76,0*2</t>
  </si>
  <si>
    <t>190</t>
  </si>
  <si>
    <t>978011141</t>
  </si>
  <si>
    <t>Otlučení vnitřní vápenné nebo vápenocementové omítky stropů v rozsahu do 30 %</t>
  </si>
  <si>
    <t>"viz. položka oprava omítek 611325422"   230,268</t>
  </si>
  <si>
    <t>191</t>
  </si>
  <si>
    <t>978013121</t>
  </si>
  <si>
    <t>Otlučení vnitřní vápenné nebo vápenocementové omítky stěn stěn v rozsahu do 10 %</t>
  </si>
  <si>
    <t>"viz. položka oprava omitek 612325421"   196,514</t>
  </si>
  <si>
    <t>192</t>
  </si>
  <si>
    <t>978013141</t>
  </si>
  <si>
    <t>Otlučení vnitřní vápenné nebo vápenocementové omítky stěn stěn v rozsahu do 30 %</t>
  </si>
  <si>
    <t>"viz. položka oprava omitek 612325422"   255,646</t>
  </si>
  <si>
    <t>193</t>
  </si>
  <si>
    <t>978021121</t>
  </si>
  <si>
    <t>Otlučení cementových omítek vnitřních stěn o rozsahu do 10 %</t>
  </si>
  <si>
    <t>"viz. položka oprava omítek 622335201"   234,144</t>
  </si>
  <si>
    <t>194</t>
  </si>
  <si>
    <t>978059541</t>
  </si>
  <si>
    <t>Odsekání a odebrání obkladů stěn z vnitřních obkládaček plochy přes 1 m2</t>
  </si>
  <si>
    <t>"dle výkr.č. 05116-DSP-121 a 112 - B27"    (1,1+1,07)*2*2,0-0,75*2,0+2,0*0,1*2</t>
  </si>
  <si>
    <t>195</t>
  </si>
  <si>
    <t>997013111</t>
  </si>
  <si>
    <t>Vnitrostaveništní doprava suti a vybouraných hmot pro budovy v do 6 m s použitím mechanizace</t>
  </si>
  <si>
    <t>"viz. položka 997013501"   135,473-1,669</t>
  </si>
  <si>
    <t>196</t>
  </si>
  <si>
    <t>997013511</t>
  </si>
  <si>
    <t>Odvoz suti a vybouraných hmot z meziskládky na skládku do 1 km s naložením a se složením</t>
  </si>
  <si>
    <t>"na skládku"</t>
  </si>
  <si>
    <t>"kap. 96"   131,28</t>
  </si>
  <si>
    <t>"kap. 711"  0,736</t>
  </si>
  <si>
    <t>"kap. 712"  0,003</t>
  </si>
  <si>
    <t>"kap. 764"  0,171</t>
  </si>
  <si>
    <t>"kap. 766"  0,048</t>
  </si>
  <si>
    <t>"kap. 771"  0,607</t>
  </si>
  <si>
    <t>"kap. 781"  0,078</t>
  </si>
  <si>
    <t>"kap. 784"  0,174</t>
  </si>
  <si>
    <t>"do šrotu"</t>
  </si>
  <si>
    <t>"kap. 1"  1,669</t>
  </si>
  <si>
    <t>"kap. 767"  0,704-2,5*0,016</t>
  </si>
  <si>
    <t>197</t>
  </si>
  <si>
    <t>997013509</t>
  </si>
  <si>
    <t>Příplatek k odvozu suti a vybouraných hmot na skládku ZKD 1 km přes 1 km</t>
  </si>
  <si>
    <t>"na skládku viz. položka 997013511"   133,14*(19-1)</t>
  </si>
  <si>
    <t>"do šrotu viz. položka 997013511"   2,333*(9-1)</t>
  </si>
  <si>
    <t>198</t>
  </si>
  <si>
    <t>997013831</t>
  </si>
  <si>
    <t>Poplatek za uložení stavebního směsného odpadu na skládce (skládkovné)</t>
  </si>
  <si>
    <t>"na skládku viz. položka 997013511"   133,14</t>
  </si>
  <si>
    <t>199</t>
  </si>
  <si>
    <t>998011001</t>
  </si>
  <si>
    <t>Přesun hmot pro budovy zděné v do 6 m</t>
  </si>
  <si>
    <t>200</t>
  </si>
  <si>
    <t>941111121</t>
  </si>
  <si>
    <t>Montáž lešení řadového trubkového lehkého s podlahami zatížení do 200 kg/m2 š do 1,2 m v do 10 m</t>
  </si>
  <si>
    <t>"pro fasádu"</t>
  </si>
  <si>
    <t>"dle výkr.č. 05116-DSP-154+162 -  západ"   (14,95+1,5*2+3,0)*(5,98+0,32-1,8)</t>
  </si>
  <si>
    <t>"dle výkr.č. 05116-DSP-154+161 - sever"    (13,85+1,5*2)*(5,98+0,2-1,8)</t>
  </si>
  <si>
    <t>"dle výkr.č. 05116-DSP-154+160 - východ"    (7,46+1,5*2)*(5,98+0,2-1,8)</t>
  </si>
  <si>
    <t>"dle výkr.č. 05116-DSP-154+159 - jih"    (3,0+20,55+1,5*2)*(5,98+0,32-1,8)</t>
  </si>
  <si>
    <t>"zdění a omítky, oprava omítek"</t>
  </si>
  <si>
    <t>"dle výkr.č. 05116-DSP-154+156 - mč.08a"    (5,4+10,2+1,24+1,5*2)*(5,1-1,8)</t>
  </si>
  <si>
    <t>"dle výkr.č. 05116-DSP-154+156 - mč.08b"    (5,7*2+3,74)*(5,1+1,35-1,8)+(7,1+1,5*21,24+1,5*2+2,4)*(5,1-1,8)</t>
  </si>
  <si>
    <t>201</t>
  </si>
  <si>
    <t>941111221</t>
  </si>
  <si>
    <t>Příplatek k lešení řadovému trubkovému lehkému s podlahami š 1,2 m v 10 m za první a ZKD den použití</t>
  </si>
  <si>
    <t>"viz. položka 941111121 - fasáda"   333,368*30</t>
  </si>
  <si>
    <t>"viz. položka 941111121 - zdění"     282,261*14</t>
  </si>
  <si>
    <t>202</t>
  </si>
  <si>
    <t>941111821</t>
  </si>
  <si>
    <t>Demontáž lešení řadového trubkového lehkého s podlahami zatížení do 200 kg/m2 š do 1,2 m v do 10 m</t>
  </si>
  <si>
    <t>"viz. položka montáž 941111121"   615,629</t>
  </si>
  <si>
    <t>203</t>
  </si>
  <si>
    <t>949101111</t>
  </si>
  <si>
    <t>Lešení pomocné pro objekty pozemních staveb s lešeňovou podlahou v do 1,9 m zatížení do 150 kg/m2</t>
  </si>
  <si>
    <t>"zazdívky, omítky, oprava omítek"</t>
  </si>
  <si>
    <t>"dle výkr.č. 05116-DSP-154+157 - mč.03"   1,2*2,0</t>
  </si>
  <si>
    <t>"dle výkr.č. 05116-DSP-154+157 - mč.04"   1,2*2,0</t>
  </si>
  <si>
    <t>"dle výkr.č. 05116-DSP-154+157 - mč.05"   0,9*2,0</t>
  </si>
  <si>
    <t>"dle výkr.č. 05116-DSP-154+157 - mč.06"   1,0*1,0*2</t>
  </si>
  <si>
    <t>204</t>
  </si>
  <si>
    <t>949101112</t>
  </si>
  <si>
    <t>Lešení pomocné pro objekty pozemních staveb s lešeňovou podlahou v do 3,5 m zatížení do 150 kg/m2</t>
  </si>
  <si>
    <t>"dle výkr.č. 05116-DSP-154+157 - mč.01"   5,3*1,0</t>
  </si>
  <si>
    <t>"dle výkr.č. 05116-DSP-154+157 - mč.02"   2,9*3,0</t>
  </si>
  <si>
    <t>"dle výkr.č. 05116-DSP-154+157 - mč.07"   2,3*3,0</t>
  </si>
  <si>
    <t>"dle výkr.č. 05116-DSP-154+157 - mč.08a"   10,2*5,4+1,2*3,0</t>
  </si>
  <si>
    <t>"dle výkr.č. 05116-DSP-154+157 - mč.08b"   10,77*1,2+13,0*6,9</t>
  </si>
  <si>
    <t>205</t>
  </si>
  <si>
    <t>711113117</t>
  </si>
  <si>
    <t xml:space="preserve">Izolace proti zemní vlhkosti vodorovná za studena těsnicí stěrkou </t>
  </si>
  <si>
    <t>"dle výkr.č. 05116-DSP-154+168 - skl.A2 mč.04"   1,27*2,07+1,0*0,15</t>
  </si>
  <si>
    <t>"dle výkr.č. 05116-DSP-154+168 - skl.A2 mč.05"   2,2*0,9</t>
  </si>
  <si>
    <t>"dle výkr.č. 05116-DSP-154+168 - skl.A2 mč.06"   1,0*1,07+1,1*1,07+0,75*0,1</t>
  </si>
  <si>
    <t>206</t>
  </si>
  <si>
    <t>711113127</t>
  </si>
  <si>
    <t xml:space="preserve">Izolace proti zemní vlhkosti svislá za studena těsnicí stěrkou </t>
  </si>
  <si>
    <t>"dle výkr.č. 05116-DSP-154+168 - skl.A2 mč.04"   ((1,27+2,07+0,15)*2-0,8)*0,15</t>
  </si>
  <si>
    <t>"dle výkr.č. 05116-DSP-154+168 - skl.A2 mč.05"   (2,2+0,9)*2*0,15-0,6*0,15</t>
  </si>
  <si>
    <t>"dle výkr.č. 05116-DSP-154+168 - skl.A2 mč.06"   ((1,0+1,07)*2-0,6+0,75)*0,15+(1,1+0,1+1,07)*2*2,0-0,75*2,0</t>
  </si>
  <si>
    <t>207</t>
  </si>
  <si>
    <t>711131101</t>
  </si>
  <si>
    <t>Provedení izolace proti zemní vlhkosti pásy na sucho vodorovné AIP nebo tkaninou</t>
  </si>
  <si>
    <t>"dle výkl.č. 05116-DSP-151+168 - skl. A4 základy technologie"   1,01*2,45*2+1,1*2,89</t>
  </si>
  <si>
    <t>208</t>
  </si>
  <si>
    <t>711132101</t>
  </si>
  <si>
    <t>Provedení izolace proti zemní vlhkosti pásy na sucho svislé AIP nebo tkaninou</t>
  </si>
  <si>
    <t>"dle výkl.č. 05116-DSP-151+168 - skl. A4 základy technologie"   (1,01+2,45)*2*0,3*2+(1,1+2,89)*2*0,3+(6,3+2,5)*2*0,3</t>
  </si>
  <si>
    <t>209</t>
  </si>
  <si>
    <t>693110750</t>
  </si>
  <si>
    <t>geotextilie netkaná plošná hmotnost 400g/m2, šíře 500cm</t>
  </si>
  <si>
    <t>Plošná hmotnost: 400 g/m2, Pevnost v tahu (podélně/příčně): 23/15 kN/m, Statické protržení (CBR): 3100 N, Funkce: F, F+S  Šířka max.: 5 m, Délka nábalu: 100 m</t>
  </si>
  <si>
    <t>"viz. položka 711131101"   8,128*1,15</t>
  </si>
  <si>
    <t>"viz. položka 711132101"   11,826*1,2</t>
  </si>
  <si>
    <t>210</t>
  </si>
  <si>
    <t>711461201</t>
  </si>
  <si>
    <t>Provedení izolace proti tlakové vodě vodorovné fólií zesílením spojů páskem</t>
  </si>
  <si>
    <t>"dle výkl.č. 05116-DSP-154+168 - skl. A3- mč.02+07"   (2,338+0,115+2,918)*3,0+1,67*0,45</t>
  </si>
  <si>
    <t>"dle výkl.č. 05116-DSP-154+168 - skl. A3- mč.08a + skl. A4"   (0,3+10,2)*(5,4+0,3)+(0,3+3,17)*0,94+2,55*0,3+(0,97+1,07)*0,14+2,37*0,55</t>
  </si>
  <si>
    <t>"dle výkl.č. 05116-DSP-154+168 - skl. A3- mč.08b vč.kanálu + skl. A4"   10,77*1,24+13,18*6,91+2,38*0,55-3,975*1,2</t>
  </si>
  <si>
    <t>"kanál mimo budovu"    (1,15*0,9+3,55*1,55+1,8*0,9)*2</t>
  </si>
  <si>
    <t>211</t>
  </si>
  <si>
    <t>711462201</t>
  </si>
  <si>
    <t>Provedení izolace proti tlakové vodě svislé fólií zesílením spojů páskem</t>
  </si>
  <si>
    <t>"dle výkl.č. 05116-DSP-151+168 - skl. A4 -základy technologie"   (1,01+2,45)*2*0,3*2+(1,1+2,89)*2*0,3+(6,3+2,5)*2*0,3</t>
  </si>
  <si>
    <t>"dle výkl.č. 05116-DSP-151+168 - skl. A3 - kanál"   (1,15+0,325+3,335+0,325+2,725+2,425)*2*1,45</t>
  </si>
  <si>
    <t>"dle výkl.č. 05116-DSP-154+168 - skl. A3 m.č.02"   (2,918+3,0)*2*0,15</t>
  </si>
  <si>
    <t>"dle výkl.č. 05116-DSP-154+168 - skl. A3 m.č.07"   (2,338+3,0)*2*0,15</t>
  </si>
  <si>
    <t>"dle výkl.č. 05116-DSP-154+168 - skl. A3 m.č.08a"   (10,2+1,0+6,64)*0,15</t>
  </si>
  <si>
    <t>"dle výkl.č. 05116-DSP-154+168 - skl. A3 m.č.08b"   (8,12+13,18+6,91-2,325-3,975)*0,15</t>
  </si>
  <si>
    <t>212</t>
  </si>
  <si>
    <t>283231110</t>
  </si>
  <si>
    <t>fólie HDPE hydroizolační š. 1,4 m, tl. 1,0 mm</t>
  </si>
  <si>
    <t>HDPE folie je určená pro spodní stavbu, ochrana proti vodě a radonu.</t>
  </si>
  <si>
    <t>"viz. položka 711461201"   199,614*1,25</t>
  </si>
  <si>
    <t>"viz. položka 711462201"   50,992*1,3</t>
  </si>
  <si>
    <t>213</t>
  </si>
  <si>
    <t>998711101</t>
  </si>
  <si>
    <t>Přesun hmot tonážní pro izolace proti vodě, vlhkosti a plynům v objektech výšky do 6 m</t>
  </si>
  <si>
    <t>214</t>
  </si>
  <si>
    <t>711131811</t>
  </si>
  <si>
    <t>Odstranění izolace proti zemní vlhkosti vodorovné</t>
  </si>
  <si>
    <t>"dle výkr.č. 05116-DSP-121 a 112 - B01a"   147,0</t>
  </si>
  <si>
    <t>"dle výkr.č. 05116-DSP-121 a 112 - B02a"   21,0</t>
  </si>
  <si>
    <t>"dle výkr.č. 05116-DSP-121 a 112 - B19a"   16,1</t>
  </si>
  <si>
    <t>215</t>
  </si>
  <si>
    <t>712363312</t>
  </si>
  <si>
    <t>Povlakové krytiny střech do 10° fóliové plechy délky 2 m koutová lišta vnitřní rš 100 mm</t>
  </si>
  <si>
    <t>"dle výkr.č. 05116-DSP-158"   (19,95+14,35)*2/2,0+0,7</t>
  </si>
  <si>
    <t>216</t>
  </si>
  <si>
    <t>712363316</t>
  </si>
  <si>
    <t>Povlakové krytiny střech do 10° fóliové plechy délky 2 m okapnice široká rš 200 mm</t>
  </si>
  <si>
    <t>"dle výkr.č. 05116-DSP-158"   72,0/2,0</t>
  </si>
  <si>
    <t>217</t>
  </si>
  <si>
    <t>712363401a</t>
  </si>
  <si>
    <t>Provedení povlakové krytiny mechanicky kotvené střech do 10°</t>
  </si>
  <si>
    <t xml:space="preserve">1. V cenách jsou započteny i náklady na dodávku kotev.
2. V cenách nejsou započteny náklady na dodávku folie, tato se oceňuje ve     specifikaci
</t>
  </si>
  <si>
    <t xml:space="preserve">"dle výkr.č. 05116-DSP-158+168 - skl.S1"   </t>
  </si>
  <si>
    <t>"vodorovná plocha"   237,0</t>
  </si>
  <si>
    <t>"vytažení na atiky"   (19,95+14,35)*2*(5,98-5,71+0,2)</t>
  </si>
  <si>
    <t>218</t>
  </si>
  <si>
    <t>283220120</t>
  </si>
  <si>
    <t>fólie hydroizolační střešní kotvená, vyztužená, tl 1,5 mm š 1300 mm šedá</t>
  </si>
  <si>
    <t>"viz. položka 712363401a"   237,0*1,15+32,242*1,2</t>
  </si>
  <si>
    <t>219</t>
  </si>
  <si>
    <t>712391171</t>
  </si>
  <si>
    <t>Provedení povlakové krytiny střech do 10° podkladní textilní vrstvy</t>
  </si>
  <si>
    <t xml:space="preserve">"dle výkr.č. 05116-DSP-158+168 - skl. S1"   </t>
  </si>
  <si>
    <t>220</t>
  </si>
  <si>
    <t>"viz. položka 712391171"   237,0*1,15+32,242*1,2</t>
  </si>
  <si>
    <t>221</t>
  </si>
  <si>
    <t>998712101</t>
  </si>
  <si>
    <t>Přesun hmot tonážní tonážní pro krytiny povlakové v objektech v do 6 m</t>
  </si>
  <si>
    <t>222</t>
  </si>
  <si>
    <t>712300832</t>
  </si>
  <si>
    <t>Odstranění povlakové krytiny střech do 10° dvouvrstvé</t>
  </si>
  <si>
    <t>"dle výkr.č. 05116-DSP-121+116+168 - B33"   0,5*0,5</t>
  </si>
  <si>
    <t>223</t>
  </si>
  <si>
    <t>713131151</t>
  </si>
  <si>
    <t>Montáž izolace tepelné stěn a základů volně vloženými rohožemi, pásy, dílci, deskami 1 vrstva</t>
  </si>
  <si>
    <t>"dle výkr.č. 05116-DSP-154 + 168 - vloženo do zazdívek skl.T2"   1,63*3,135+2,38*2,4</t>
  </si>
  <si>
    <t>"dle výkr.č. 05116-DSP-155 + 168 - vloženo do zazdívek skl.T2"   (1,21+2,38*2+0,88*2+1,82+0,48+0,98+1,8+0,26)*1,17</t>
  </si>
  <si>
    <t>224</t>
  </si>
  <si>
    <t>631515130</t>
  </si>
  <si>
    <t>deska minerální izolační s kolmou orientací vláken tl. 100 mm</t>
  </si>
  <si>
    <t>"viz. položka 713131151"   26,114*1,02</t>
  </si>
  <si>
    <t>225</t>
  </si>
  <si>
    <t>998713101</t>
  </si>
  <si>
    <t>Přesun hmot tonážní pro izolace tepelné v objektech v do 6 m</t>
  </si>
  <si>
    <t>226</t>
  </si>
  <si>
    <t>721173401</t>
  </si>
  <si>
    <t>Potrubí kanalizační plastové svodné systém KG DN 100</t>
  </si>
  <si>
    <t xml:space="preserve">KANALIZAČNÍ POTRUBÍ KG 2000, SN 8
Materiál – PP
Kanalizační trubky a tvarovky KG 2000 Polypropylen® jsou vyráběny z polypropylenu (PP). Vyznačují se hladkou homogennní stěnou s vysokou kruhovou tuhostí, čímž jsou předurčeny pro uložení v zemi v místech s vyššími vrcholovými tlaky
Kruhová tuhost
Vzhledem k zesílené homogenní stěně trubek a tvarovek KG 2000 Polypropylen® se hodnota jejich kruhové tuhosti rovná SN 8.
Chemická odolnost
Kanalizační systém KG 2000 Polypropylen® je dle DIN 8078 odolný vůči kyselým odpadním vodám s hodnotou pH 2 až po vody alkalické o hodnotě pH 12.
Teplotní odolnost
Vzhledem k vysoké houževnatosti materiálu – polypropylenu, je celý systém, včetně těsnících elementů, dlouhodobě odolný tepolotám do 100˚C
</t>
  </si>
  <si>
    <t>"dle výkr.č. 05116-DSP-175"   0,6*16</t>
  </si>
  <si>
    <t>227</t>
  </si>
  <si>
    <t>721173402</t>
  </si>
  <si>
    <t>Potrubí kanalizační plastové svodné systém KG DN 125</t>
  </si>
  <si>
    <t>KANALIZAČNÍ POTRUBÍ KG 2000, SN 8
Materiál – PP
Kanalizační trubky a tvarovky KG 2000 Polypropylen® jsou vyráběny z polypropylenu (PP). Vyznačují se hladkou homogennní stěnou s vysokou kruhovou tuhostí, čímž jsou předurčeny pro uložení v zemi v místech s vyššími vrcholovými tlaky
Kruhová tuhost
Vzhledem k zesílené homogenní stěně trubek a tvarovek KG 2000 Polypropylen® se hodnota jejich kruhové tuhosti rovná SN 8.
Chemická odolnost
Kanalizační systém KG 2000 Polypropylen® je dle DIN 8078 odolný vůči kyselým odpadním vodám s hodnotou pH 2 až po vody alkalické o hodnotě pH 12.
Teplotní odolnost
Vzhledem k vysoké houževnatosti materiálu – polypropylenu, je celý systém, včetně těsnících elementů, dlouhodobě odolný tepolotám do 100˚C</t>
  </si>
  <si>
    <t xml:space="preserve">"dle výkr.č. 05116-DSP-175"   </t>
  </si>
  <si>
    <t>0,3*2+3,0+1,2+1,3+0,3+6,5+0,4+6,5+0,4+13,5+0,3+5,5</t>
  </si>
  <si>
    <t>0,4+1,7+0,3+5,6+0,5+0,4+3,5</t>
  </si>
  <si>
    <t>2,2+0,6+7,5+0,4+0,7+2,0+0,4+0,7</t>
  </si>
  <si>
    <t>6,2+0,4+0,8*2+0,6+0,4</t>
  </si>
  <si>
    <t>228</t>
  </si>
  <si>
    <t>721211400</t>
  </si>
  <si>
    <t>Kanalizační šachta plastová průměr 300mm, v.1300mm včetně plynotěsného poklopu</t>
  </si>
  <si>
    <t>Plastová šachta je konstruována jako stavebnice, jejíž díly jsou spojovány za pomoci elementů s těsnícími kroužky (hrdla, drážky mezi žebry). Jedná se o standartní šachtu, sestávající ze šachtového dna s pevně stanovenými úhly vtoků, prodloužení hladkou troubou a ukončenou plynotěsným poklopem.</t>
  </si>
  <si>
    <t>"dle výkr.č. 05116-DSP-175 - ozn. Š1-Š4"   4</t>
  </si>
  <si>
    <t>229</t>
  </si>
  <si>
    <t>721233113</t>
  </si>
  <si>
    <t>Střešní vtok polypropylen PP pro ploché střechy svislý odtok DN 125</t>
  </si>
  <si>
    <t>"dle výkr.č. 05116-DSP-158+168"   1</t>
  </si>
  <si>
    <t>230</t>
  </si>
  <si>
    <t>721290111</t>
  </si>
  <si>
    <t>Zkouška těsnosti potrubí kanalizace vodou do DN 125</t>
  </si>
  <si>
    <t>"viz. položka 721173607"   71,55</t>
  </si>
  <si>
    <t>"viz. položka 721173726"   9,6</t>
  </si>
  <si>
    <t>231</t>
  </si>
  <si>
    <t>998721101</t>
  </si>
  <si>
    <t>Přesun hmot tonážní pro vnitřní kanalizace v objektech v do 6 m</t>
  </si>
  <si>
    <t>232</t>
  </si>
  <si>
    <t>725112171</t>
  </si>
  <si>
    <t>Kombi klozet s hlubokým splachováním odpad vodorovný</t>
  </si>
  <si>
    <t>"dle výkr.č. 05116-DSP-154 - mč.05"   1</t>
  </si>
  <si>
    <t>233</t>
  </si>
  <si>
    <t>725219101</t>
  </si>
  <si>
    <t>Montáž umyvadla připevněného na konzoly</t>
  </si>
  <si>
    <t>"dle výkr.č. 05116-DSP-154 - mč.04"   1</t>
  </si>
  <si>
    <t>234</t>
  </si>
  <si>
    <t>642110120</t>
  </si>
  <si>
    <t>umyvadlo keramické závěsné 55 x 43 cm bílé</t>
  </si>
  <si>
    <t>235</t>
  </si>
  <si>
    <t>725822611</t>
  </si>
  <si>
    <t>Baterie umyvadlové stojánkové pákové bez výpusti</t>
  </si>
  <si>
    <t>236</t>
  </si>
  <si>
    <t>725849411</t>
  </si>
  <si>
    <t>Montáž baterie sprchové nástěnné s nastavitelnou výškou sprchy</t>
  </si>
  <si>
    <t>"dle výkr.č. 05116-DSP-154 - mč.06"   1</t>
  </si>
  <si>
    <t>237</t>
  </si>
  <si>
    <t>551454030</t>
  </si>
  <si>
    <t>baterie sprchová s ruč.sprchou TGP-1616CM 1/2"x150 mm</t>
  </si>
  <si>
    <t>"viz. položka 725849411"   1</t>
  </si>
  <si>
    <t>238</t>
  </si>
  <si>
    <t>998725101</t>
  </si>
  <si>
    <t>Přesun hmot tonážní pro zařizovací předměty v objektech v do 6 m</t>
  </si>
  <si>
    <t>239</t>
  </si>
  <si>
    <t>725110811</t>
  </si>
  <si>
    <t>Demontáž klozetů splachovací s nádrží</t>
  </si>
  <si>
    <t>"dle výkr.č. 05116-DSP-121 a 112 - B28"   1</t>
  </si>
  <si>
    <t>240</t>
  </si>
  <si>
    <t>725210821</t>
  </si>
  <si>
    <t>Demontáž umyvadel bez výtokových armatur</t>
  </si>
  <si>
    <t>241</t>
  </si>
  <si>
    <t>725820801</t>
  </si>
  <si>
    <t>Demontáž baterie nástěnné do G 3 / 4</t>
  </si>
  <si>
    <t>242</t>
  </si>
  <si>
    <t>725840850</t>
  </si>
  <si>
    <t>Demontáž baterie sprch T 954 diferenciální do G 3/4x1</t>
  </si>
  <si>
    <t>243</t>
  </si>
  <si>
    <t>764011403</t>
  </si>
  <si>
    <t>Podkladní plech z PZ plechu pro hřebeny, nároží, úžlabí nebo okapové hrany tl. 0,55 mm rš 250 mm</t>
  </si>
  <si>
    <t>Tloušťka podkladního plechu je 0,8mm - popsáno na výkrese č. 05116-DSP-158</t>
  </si>
  <si>
    <t>"dle výkr.č. 05116-DSP-158"   72,0</t>
  </si>
  <si>
    <t>244</t>
  </si>
  <si>
    <t>764226402a</t>
  </si>
  <si>
    <t>Oplechování rovných parapetů mechanicky kotvené z eloxovaného Al plechu  rš 200 mm vč.rohů</t>
  </si>
  <si>
    <t>"dle výkresu č. 05116-DSP-164"</t>
  </si>
  <si>
    <t>"ozn.101"   0,93</t>
  </si>
  <si>
    <t>"ozn.101´" 0,93</t>
  </si>
  <si>
    <t>"ozn.102"   0,95*2</t>
  </si>
  <si>
    <t>245</t>
  </si>
  <si>
    <t>998764101</t>
  </si>
  <si>
    <t>Přesun hmot tonážní pro konstrukce klempířské v objektech v do 6 m</t>
  </si>
  <si>
    <t>246</t>
  </si>
  <si>
    <t>764002841</t>
  </si>
  <si>
    <t>Demontáž oplechování horních ploch zdí a nadezdívek do suti</t>
  </si>
  <si>
    <t>"dle výkr.č. 05116-DSP-121 a 116 - B32"     0,3+19,95+14,95+13,28+7,8+6,37+0,3+6,89</t>
  </si>
  <si>
    <t>247</t>
  </si>
  <si>
    <t>764002851</t>
  </si>
  <si>
    <t>Demontáž oplechování parapetů do suti</t>
  </si>
  <si>
    <t>"dle výkr.č. 05116-DSP-121 - B07"   2,43*7</t>
  </si>
  <si>
    <t>"dle výkr.č. 05116-DSP-121 - B08"   0,93*4</t>
  </si>
  <si>
    <t>"dle výkr.č. 05116-DSP-121 - B10"   1,55</t>
  </si>
  <si>
    <t>248</t>
  </si>
  <si>
    <t>766622131</t>
  </si>
  <si>
    <t>Montáž plastových oken plochy přes 1 m2 otevíravých výšky do 1,5 m s rámem do zdiva</t>
  </si>
  <si>
    <t>"ozn.101"   0,88*1,17</t>
  </si>
  <si>
    <t>"ozn.101´" 0,88*1,17</t>
  </si>
  <si>
    <t>"ozn.102"   0,9*0,9*2</t>
  </si>
  <si>
    <t>249</t>
  </si>
  <si>
    <t>611400130a</t>
  </si>
  <si>
    <t>atyp okno plastové jednokřídlé 880x1170mm, otvíravé a vyklápěcí, barva bílá, zasklené izolačním dvojsklem Uw=1,2W/m2K, sklo neprůhledné   (ozn.101)</t>
  </si>
  <si>
    <t>"viz. položka 766622131"   1</t>
  </si>
  <si>
    <t>250</t>
  </si>
  <si>
    <t>611400130b</t>
  </si>
  <si>
    <t>atyp okno plastové jednokřídlé 880x1170mm, otvíravé a vyklápěcí, barva bílá, zasklené izolačním dvojsklem Uw=1,2W/m2K, sklo neprůhledné   (ozn.101´ )</t>
  </si>
  <si>
    <t>251</t>
  </si>
  <si>
    <t>611400130c</t>
  </si>
  <si>
    <t>atyp okno plastové jednokřídlé 900x900mm, otvíravé a vyklápěcí, barva bílá, zasklené izolačním dvojsklem Uw=1,2W/m2K, sklo neprůhledné, manuální otevírač z podlahy   (ozn.102)</t>
  </si>
  <si>
    <t>"viz. položka 766622131"   2</t>
  </si>
  <si>
    <t>252</t>
  </si>
  <si>
    <t>766660001</t>
  </si>
  <si>
    <t>Montáž dveřních křídel otvíravých 1křídlových š do 0,8 m do ocelové zárubně</t>
  </si>
  <si>
    <t>"dle výkresu č. 05116-DSP-165"</t>
  </si>
  <si>
    <t>"ozn.60"   1+1</t>
  </si>
  <si>
    <t>"ozn.80"   2</t>
  </si>
  <si>
    <t>253</t>
  </si>
  <si>
    <t>611627001</t>
  </si>
  <si>
    <t>dveře vnitřní hladké, folie bílá, plné, 1křídlové 60x197 cm (ozn.60) včetně kování a WC zámku odjistitelného zvenku</t>
  </si>
  <si>
    <t>"viz. položka 766660001"   2</t>
  </si>
  <si>
    <t>254</t>
  </si>
  <si>
    <t>611627021</t>
  </si>
  <si>
    <t>dveře vnitřní hladké, folie bílá, plné, 1křídlové 90x197 cm (ozn.80) včetně kování a WC zámku odjistitelného zvenku</t>
  </si>
  <si>
    <t>"viz. položka 766660001"   1</t>
  </si>
  <si>
    <t>255</t>
  </si>
  <si>
    <t>611627022</t>
  </si>
  <si>
    <t>dveře vnitřní hladké, folie bílá, plné, 1křídlové 90x197 cm (ozn.80) včetně kování a bezpečnostního zámku</t>
  </si>
  <si>
    <t>256</t>
  </si>
  <si>
    <t>766694111</t>
  </si>
  <si>
    <t>Montáž parapetních desek dřevěných nebo plastových šířky do 30 cm délky do 1,0 m</t>
  </si>
  <si>
    <t>"dle výkresu č. 05116-DSP-164 - ozn.102"   2</t>
  </si>
  <si>
    <t>257</t>
  </si>
  <si>
    <t>611444010</t>
  </si>
  <si>
    <t>parapet plastový vnitřní - komůrkový 25 x 2 x 100 cm</t>
  </si>
  <si>
    <t>"viz. položka 766694111"   0,9*2</t>
  </si>
  <si>
    <t>258</t>
  </si>
  <si>
    <t>766694121</t>
  </si>
  <si>
    <t>Montáž parapetních desek dřevěných nebo plastových šířky přes 30 cm délky do 1,0 m</t>
  </si>
  <si>
    <t>"ozn.101"   1</t>
  </si>
  <si>
    <t>"ozn.101´"   1</t>
  </si>
  <si>
    <t>259</t>
  </si>
  <si>
    <t>611444040</t>
  </si>
  <si>
    <t>parapet plastový vnitřní - komůrkový 40 x 2 x 100 cm</t>
  </si>
  <si>
    <t>"viz. položka 766694121"   0,88*2</t>
  </si>
  <si>
    <t>260</t>
  </si>
  <si>
    <t>611444150</t>
  </si>
  <si>
    <t>koncovka k parapetu plastovému vnitřnímu 1 pár</t>
  </si>
  <si>
    <t>"viz. položka 611444010a"   2</t>
  </si>
  <si>
    <t>"viz. položka 611444040"     2</t>
  </si>
  <si>
    <t>261</t>
  </si>
  <si>
    <t>998766101</t>
  </si>
  <si>
    <t>Přesun hmot tonážní pro konstrukce truhlářské v objektech v do 6 m</t>
  </si>
  <si>
    <t>262</t>
  </si>
  <si>
    <t>766691914</t>
  </si>
  <si>
    <t>Vyvěšení nebo zavěšení dřevěných křídel dveří pl do 2 m2</t>
  </si>
  <si>
    <t>"dle výkr.č. 05116-DSP-121 a 112 - B30a"   2</t>
  </si>
  <si>
    <t>"dle výkr.č. 05116-DSP-121 a 112 - B30b"   2</t>
  </si>
  <si>
    <t>263</t>
  </si>
  <si>
    <t>767510112</t>
  </si>
  <si>
    <t xml:space="preserve">Ocelová konstrukce zakrytí technologických kanálů a lemování základů </t>
  </si>
  <si>
    <t>Cena obsahuje:
1. dodávku ocelové konstrukce včetně dopravy 
2. montáž ocelové konstrukce včetně kotvení
3. trojnásobný syntetický nátěr
4. drobné stavební přípomoce</t>
  </si>
  <si>
    <t>"dle výkr.č. 05116-DSP-154"  628,92</t>
  </si>
  <si>
    <t>264</t>
  </si>
  <si>
    <t>767590126</t>
  </si>
  <si>
    <t>Systémová rámová technologická zdvojená podlaha pro rozvodny vysokého napětíí</t>
  </si>
  <si>
    <t>Cena obsahuje:
1. dřevotřískové panely 600x600x38mm
2. systémové šroubované rámy pro technologii
3. 2,3m čela
4. 1,1m schodů 3 st.
5. polepení zádveří PVC
6. dvouprvkový zvedák desek
7. montáž zdvojené podlahy
8. montáž čel, schodů a zádveří
9. dopravné</t>
  </si>
  <si>
    <t>"dle výkr.č. 05116-DSP-154+168 - mč.07"   2,338*3,0-(0,93*1,625+0,95*1,2)</t>
  </si>
  <si>
    <t>265</t>
  </si>
  <si>
    <t>767651211</t>
  </si>
  <si>
    <t>Ocelová protihluková vrata vnější dvoukřídlá 1500x2400mm, otevíravá, plná, ze speciálních profilů s celoobvodovým těsněním proti prachu, úniku tepla a prostupu zvuku, neprůzvučnost Rw=40dB, barva RAL 9002  (ozn.01)</t>
  </si>
  <si>
    <t>Cena obsahuje:
1. kompletní dodávku vrat včetně povrchové úpravy a dopravy
3. kompletní montáž vrat
4. drobné stavební přípomoce</t>
  </si>
  <si>
    <t>"dle výkr. č. 05116-DSP-163"   1</t>
  </si>
  <si>
    <t>266</t>
  </si>
  <si>
    <t>767651212</t>
  </si>
  <si>
    <t xml:space="preserve">Ocelová protihluková vrata vnější dvoukřídlá 2200x3000mm, otevíravá, plná, ze speciálních profilů s celoobvodovým těsněním proti prachu, úniku tepla a prostupu zvuku, neprůzvučnost Rw=40dB, barva RAL 9002  (ozn.02) </t>
  </si>
  <si>
    <t>267</t>
  </si>
  <si>
    <t>767651213</t>
  </si>
  <si>
    <t>Ocelová protihluková vrata vnitřní dvoukřídlá 2200x3000mm, otevíravá, plná, ze speciálních profilů s celoobvodovým těsněním proti prachu, úniku tepla a prostupu zvuku, neprůzvučnost Rw=40dB, barva RAL 9002  (ozn.03)</t>
  </si>
  <si>
    <t>268</t>
  </si>
  <si>
    <t>767651214</t>
  </si>
  <si>
    <t xml:space="preserve">Ocelová protihluková vrata vnější dvoukřídlá 2640x3200mm, otevíravá, plná, ze speciálních profilů s celoobvodovým těsněním proti prostupu zvuku, neprůzvučnost Rw=38dB, barva RAL 9002  (ozn.04) </t>
  </si>
  <si>
    <t>269</t>
  </si>
  <si>
    <t>767651215</t>
  </si>
  <si>
    <t xml:space="preserve">Ocelové požární protihlukové dveře vnější jednokřídlé 800x1970mm, otevíravé, plné, ze speciálních profilů s celoobvodovým těsněním proti prachu, úniku tepla, prostupu zvuku, neprůzvučnost Rw=35dB, barva RAL 9002  (ozn.05) </t>
  </si>
  <si>
    <t>Cena obsahuje:
1. kompletní dodávku vrat včetně povrchové úpravy a dopravy
4. drobné stavební přípomoce</t>
  </si>
  <si>
    <t>270</t>
  </si>
  <si>
    <t>767651216</t>
  </si>
  <si>
    <t>Ocelové protihlukové dveře vnitřní jednokřídlé 800x1970mm, otevíravé, plné, ze speciálních profilů s celoobvodovým těsněním proti prachu, úniku tepla, prostupu zvuku, neprůzvučnost Rw=40dB, barva RAL 9002  (ozn.06)</t>
  </si>
  <si>
    <t>271</t>
  </si>
  <si>
    <t>767651217</t>
  </si>
  <si>
    <t xml:space="preserve">Ocelové požární protihlukové dveře vnitřní jednokřídlé 900x1970mm, otevíravé, plné, ze speciálních profilů s celoobvodovým těsněním proti prachu, úniku tepla, prostupu zvuku, neprůzvučnost Rw=40dB, barva RAL 9002  (ozn.07) </t>
  </si>
  <si>
    <t>272</t>
  </si>
  <si>
    <t>767833100</t>
  </si>
  <si>
    <t>Montáž žebříků do zdi s bočnicemi s profilové oceli</t>
  </si>
  <si>
    <t>"dle výkr.č. 05116-DSP-167"    6,16</t>
  </si>
  <si>
    <t>273</t>
  </si>
  <si>
    <t>767834102</t>
  </si>
  <si>
    <t>Příplatek k ceně za montáž žebříků ochranný koš svařovaný</t>
  </si>
  <si>
    <t>"dle výkr.č. 05116-DSP-167"    4,65</t>
  </si>
  <si>
    <t>274</t>
  </si>
  <si>
    <t>767000001</t>
  </si>
  <si>
    <t>Provozní ocelový žebřík s ochranným košem žárově zinkovaný (262,23kg + 16x lepená kotva M12)</t>
  </si>
  <si>
    <t>"dle výkr.č. 05116-DSP-167 - montáž viz.položka767833100 + 767834102"    1</t>
  </si>
  <si>
    <t>275</t>
  </si>
  <si>
    <t>767881110</t>
  </si>
  <si>
    <t>Záchytný systém s pernamentním kotvícím vedením určený k ochraně proti pádu</t>
  </si>
  <si>
    <t>Cena obsahuje:
1. kompletní dodávku včetně dopravy - viz. výkaz výměr
3. kompletní montáž
4. drobné stavební přípomoce</t>
  </si>
  <si>
    <t>dle výkr.č. 05116-DSP-169 cena obsahuje:</t>
  </si>
  <si>
    <t>1x kotvící prvek samostatný/ průběžný prvek (ozn.KP 101)</t>
  </si>
  <si>
    <t>6x kotvící prvek koncový (ozn.102)</t>
  </si>
  <si>
    <t>1x kotvící prvek rohový (ozn.103)</t>
  </si>
  <si>
    <t>1x kotvící prvek dělící (ozn.104)</t>
  </si>
  <si>
    <t>1x/24m poddajné kotvící vedení - nerezové lano/ textilní přenosné lano</t>
  </si>
  <si>
    <t>1x poddajné kotvící vedení - nerezové lano/ textilní přenosné lano  (24m)</t>
  </si>
  <si>
    <t>1x pernamentní poddajné kotvící vedení (7m)</t>
  </si>
  <si>
    <t xml:space="preserve">1x kompletní montáž </t>
  </si>
  <si>
    <t>1x výchozí prohlídka</t>
  </si>
  <si>
    <t>"dodávka a montáž"  1</t>
  </si>
  <si>
    <t>276</t>
  </si>
  <si>
    <t>767995118</t>
  </si>
  <si>
    <t xml:space="preserve">Ocelový rám pro rozvaděč VN (100,28kg + 32x průvleková kotva 10/100mm) </t>
  </si>
  <si>
    <t>277</t>
  </si>
  <si>
    <t>767995119</t>
  </si>
  <si>
    <t>Ocelová konstrukce chladiče prvků a protihlukové stěny</t>
  </si>
  <si>
    <t>Cena obsahuje:
1. dodávku ocelové konstrukce včetně dopravy 
2. montáž ocelové konstrukce včetně kotvení 
3. trojnásobný syntetický nátěr
4. drobné stavební přípomoce</t>
  </si>
  <si>
    <t>"dle výkr.č. 05116-DSP-154"  551,22</t>
  </si>
  <si>
    <t>278</t>
  </si>
  <si>
    <t>767995120</t>
  </si>
  <si>
    <t xml:space="preserve">Opláštění protihlukové stěny 3000x5980mm s vraty 3000x3130mm a odnímatelného panelu 3000x1500mm sendvičovými panely tl.80mm, Rw=38dB </t>
  </si>
  <si>
    <t>Cena obsahuje:
1. kompletní dodávku panelů včetně systémových doplňků a dopravy
3. kompletní montáž 
4. drobné stavební přípomoce</t>
  </si>
  <si>
    <t>"dle výkr.č. 05116-DSP-154"  3,0*5,98+3,0*1,5</t>
  </si>
  <si>
    <t>279</t>
  </si>
  <si>
    <t>767995122</t>
  </si>
  <si>
    <t>Osazení a úprava části stávajícího zábradlí v mč. 08b včetně trojnásobného nátěru</t>
  </si>
  <si>
    <t>Cena obsahuje:
1. úpravu zábradlí, případné nutné doplnění OK
3. montáž
4. drobné stavební přípomoce
5. trojnásobný syntetický nátěr včetně odstranění původního nátěru</t>
  </si>
  <si>
    <t>"dle výkr.č. 05116-DSP-154"  1</t>
  </si>
  <si>
    <t>280</t>
  </si>
  <si>
    <t>767995123</t>
  </si>
  <si>
    <t>Osazení demontovaného schodiště se zábradlím v mč. 08b včetně úpravy a trojnásobného nátěru</t>
  </si>
  <si>
    <t>Cena obsahuje:
1. úpravu schodiště se zábradlím, případné nutné doplnění OK
3. montáž
4. drobné stavební přípomoce
5. trojnásobný syntetický nátěr včetně odstranění původního nátěru</t>
  </si>
  <si>
    <t>281</t>
  </si>
  <si>
    <t>767995124</t>
  </si>
  <si>
    <t xml:space="preserve">Ocelové demontovatelné schodiště se zábradlím v mč. 07  včetně trojnásobného nátěru </t>
  </si>
  <si>
    <t>Cena obsahuje:
1. dodávku ocelového schodiště včetně dopravy
3. montáž
4. drobné stavební přípomoce
5. trojnásobný syntetický nátěr</t>
  </si>
  <si>
    <t>"dle výkr.č. 05116-DSP-154"  65,0</t>
  </si>
  <si>
    <t>282</t>
  </si>
  <si>
    <t>767995125</t>
  </si>
  <si>
    <t>Kolejnice pro trafo 2x U200, dl.2,65m včetně kotvení do betonové podlahy</t>
  </si>
  <si>
    <t>Cena obsahuje:
1. dodávku OK včetně kotevních prvků
3. montáž
4. drobné stavební přípomoce
5. trojnásobný syntetický nátěr</t>
  </si>
  <si>
    <t>"dle výkr.č. 05116-DSP-154"  140,0</t>
  </si>
  <si>
    <t>283</t>
  </si>
  <si>
    <t>998767201</t>
  </si>
  <si>
    <t>Přesun hmot procentní pro zámečnické konstrukce v objektech v do 6 m</t>
  </si>
  <si>
    <t>Přesun hmot je vypočten 1,35 % sazbou z celkové ceny kapitoly 767</t>
  </si>
  <si>
    <t>284</t>
  </si>
  <si>
    <t>767161813</t>
  </si>
  <si>
    <t>Demontáž zábradlí rovného nerozebíratelného hmotnosti 1m zábradlí do 20 kg</t>
  </si>
  <si>
    <t>"dle výkr.č. 05116-DSP-121 a 112 - B06"   1,5+3,4+4,0</t>
  </si>
  <si>
    <t>285</t>
  </si>
  <si>
    <t>767996701</t>
  </si>
  <si>
    <t>Demontáž atypických zámečnických konstrukcí řezáním hmotnosti jednotlivých dílů do 50 kg</t>
  </si>
  <si>
    <t>"dle výkr.č. 05116-DSP-121 a 112 - B24"   28,0</t>
  </si>
  <si>
    <t>286</t>
  </si>
  <si>
    <t>767996705</t>
  </si>
  <si>
    <t>Demontáž atypických zámečnických konstrukcí řezáním hmotnosti jednotlivých dílů přes 500 kg</t>
  </si>
  <si>
    <t xml:space="preserve">"dle výkr.č. 05116-DSP-121 a 112 - B14 - obslužná lávka"   </t>
  </si>
  <si>
    <t>"nosná OK" 1,0*7,09*7</t>
  </si>
  <si>
    <t>"podlaha"   7,88*1,0*41,35</t>
  </si>
  <si>
    <t>"zábradlí"   (7,88*4+1,1*7)*3,53</t>
  </si>
  <si>
    <t>"žebřík"      20,0</t>
  </si>
  <si>
    <t>287</t>
  </si>
  <si>
    <t>767996802a</t>
  </si>
  <si>
    <t>Demontáž atypických zámečnických konstrukcí rozebráním - stávající ocelové schodiště s podestou a zábradlím, pro pozdější použití</t>
  </si>
  <si>
    <t>Cena obsahuje:
1. demontáž ocelového schodiště se zábradlím
2. vodorovné přemístění na dočasné uskladnění pro pozdější úpravu a zpětnou     montáž do 20m</t>
  </si>
  <si>
    <t>"dle výkr.č. 05116-DSP-121 a 112 - B06"   1</t>
  </si>
  <si>
    <t>288</t>
  </si>
  <si>
    <t>771474113</t>
  </si>
  <si>
    <t>Montáž soklíků z dlaždic keramických rovných flexibilní lepidlo v do 120 mm</t>
  </si>
  <si>
    <t>"dle výkr.č. 05116-DSP-154+168 - skl.A1 mč.01"   (5,37+1,17)*2-0,8*4+0,15*2</t>
  </si>
  <si>
    <t>"dle výkr.č. 05116-DSP-154+168 - skl.A1 mč.03"   (1,94+2,07)*2-0,8+0,16*2</t>
  </si>
  <si>
    <t>"dle výkr.č. 05116-DSP-154+168 - skl.A2 mč.04"   (1,27+2,07)*2-(0,8+0,6*2)+0,16*2-0,6</t>
  </si>
  <si>
    <t>289</t>
  </si>
  <si>
    <t>597614000</t>
  </si>
  <si>
    <t>dlaždice keramické slinuté neglazované mrazuvzdorné  9,8 x 9,8 x 0,9 cm</t>
  </si>
  <si>
    <t>"viz. položka 771474113"   22,12*0,1*1,04</t>
  </si>
  <si>
    <t>290</t>
  </si>
  <si>
    <t>771574113</t>
  </si>
  <si>
    <t>Montáž podlah keramických režných hladkých lepených flexibilním lepidlem do 12 ks/m2</t>
  </si>
  <si>
    <t>"viz. položka vyrovnání podkladu položka 771990111"   17,695</t>
  </si>
  <si>
    <t>291</t>
  </si>
  <si>
    <t>597614080</t>
  </si>
  <si>
    <t>dlaždice keramické slinuté neglazované mrazuvzdorné  29,8 x 29,8 x 0,9 cm</t>
  </si>
  <si>
    <t>"viz. položka 771574113"   17,695*1,04</t>
  </si>
  <si>
    <t>292</t>
  </si>
  <si>
    <t>771579196</t>
  </si>
  <si>
    <t>Příplatek k montáž podlah keramických za spárování tmelem dvousložkovým</t>
  </si>
  <si>
    <t>"viz. položka 771574113"   17,695</t>
  </si>
  <si>
    <t>293</t>
  </si>
  <si>
    <t>771990111</t>
  </si>
  <si>
    <t>Vyrovnání podkladu samonivelační stěrkou tl 4 mm pevnosti 15 Mpa</t>
  </si>
  <si>
    <t>"dle výkr.č. 05116-DSP-154+168 - skl.A1 mč.01"   5,37*1,17+0,97*0,02+0,97*0,15</t>
  </si>
  <si>
    <t>"dle výkr.č. 05116-DSP-154+168 - skl.A1 mč.03"   1,94*2,07+1,0*0,15</t>
  </si>
  <si>
    <t>294</t>
  </si>
  <si>
    <t>998771101</t>
  </si>
  <si>
    <t>Přesun hmot tonážní pro podlahy z dlaždic v objektech v do 6 m</t>
  </si>
  <si>
    <t>295</t>
  </si>
  <si>
    <t>771473810</t>
  </si>
  <si>
    <t>Demontáž soklíků z dlaždic keramických lepených rovných</t>
  </si>
  <si>
    <t>"dle výkr.č. 05116-DSP-112 - mč.01"   (5,37+1,17)*2-(0,97+0,96*2+0,8*2)</t>
  </si>
  <si>
    <t>"dle výkr.č. 05116-DSP-112 - mč.02"   (5,37+3,0)*2-(1,07+1,67+0,96)</t>
  </si>
  <si>
    <t>"dle výkr.č. 05116-DSP-112 - mč.03"   (1,94+2,07)*2-0,8</t>
  </si>
  <si>
    <t>"dle výkr.č. 05116-DSP-112 - mč.04"   (1,27+2,07)*2-(0,8+0,6*2)</t>
  </si>
  <si>
    <t>"dle výkr.č. 05116-DSP-112 - mč.05"   (0,9+2,2)*2-0,6</t>
  </si>
  <si>
    <t>"dle výkr.č. 05116-DSP-112 - mč.06"   (1,0+1,07)*2-(0,6+0,75)</t>
  </si>
  <si>
    <t>296</t>
  </si>
  <si>
    <t>771573810</t>
  </si>
  <si>
    <t>Demontáž podlah z dlaždic keramických lepených</t>
  </si>
  <si>
    <t>"dle výkr.č. 05116-DSP-121 a 112 - B26a"   6,5</t>
  </si>
  <si>
    <t>"dle výkr.č. 05116-DSP-121 a 112 - B26b"   3,7</t>
  </si>
  <si>
    <t>"dle výkr.č. 05116-DSP-121 a 112 - B26c"   2,8</t>
  </si>
  <si>
    <t>"dle výkr.č. 05116-DSP-121 a 112 - B26d"   2,0</t>
  </si>
  <si>
    <t>"dle výkr.č. 05116-DSP-121 a 112 - B26e"   2,3</t>
  </si>
  <si>
    <t>297</t>
  </si>
  <si>
    <t>781474114</t>
  </si>
  <si>
    <t>Montáž obkladů vnitřních keramických hladkých do 22 ks/m2 lepených flexibilním lepidlem</t>
  </si>
  <si>
    <t>"dle výkr.č. 05116-DSP-154- mč.04"    0,6*2,0</t>
  </si>
  <si>
    <t>"dle výkr.č. 05116-DSP-154- mč.05"    (2,2+0,9)*2*2,0-0,6*2,0</t>
  </si>
  <si>
    <t>"dle výkr.č. 05116-DSP-154- mč.06"    (1,0+1,07)*2*2,0+(1,1+1,07)*2*2,0-(0,6*2,0+0,75*2,0*2)+2,0*0,1*2</t>
  </si>
  <si>
    <t>298</t>
  </si>
  <si>
    <t>597610410</t>
  </si>
  <si>
    <t>obkládačky keramické (bílé i barevné) 20 x 25 x 0,68 cm I. j.</t>
  </si>
  <si>
    <t>"viz. položka 781474114"   25,56*1,04</t>
  </si>
  <si>
    <t>299</t>
  </si>
  <si>
    <t>781479191</t>
  </si>
  <si>
    <t>Příplatek k montáži obkladů vnitřních keramických hladkých za plochu do 10 m2</t>
  </si>
  <si>
    <t>300</t>
  </si>
  <si>
    <t>781479194</t>
  </si>
  <si>
    <t>Příplatek k montáži obkladů vnitřních keramických hladkých za nerovný povrch</t>
  </si>
  <si>
    <t>"dle výkr.č. 05116-DSP-154- mč.06"    (1,0+1,07)*2*2,0-(0,6*2,0+0,75*2,0)</t>
  </si>
  <si>
    <t>301</t>
  </si>
  <si>
    <t>781479196</t>
  </si>
  <si>
    <t>Příplatek k montáži obkladů vnitřních keramických hladkých za spárování tmelem dvousložkovým</t>
  </si>
  <si>
    <t>"viz. položka montáž obkladů 781474114"   25,56</t>
  </si>
  <si>
    <t>302</t>
  </si>
  <si>
    <t>781494111</t>
  </si>
  <si>
    <t>Plastové profily rohové lepené flexibilním lepidlem</t>
  </si>
  <si>
    <t>"dle výkr.č. 05116-DSP-154- mč.06"    2,0*2</t>
  </si>
  <si>
    <t>303</t>
  </si>
  <si>
    <t>781494511</t>
  </si>
  <si>
    <t>Plastové profily ukončovací lepené flexibilním lepidlem</t>
  </si>
  <si>
    <t>"dle výkr.č. 05116-DSP-154- mč.04"    2,0*2+0,6</t>
  </si>
  <si>
    <t>"dle výkr.č. 05116-DSP-154- mč.05"    (2,2+0,9)*2-0,6+2,0*2</t>
  </si>
  <si>
    <t>"dle výkr.č. 05116-DSP-154- mč.06"    (1,0+1,07)*2+(1,1+1,07)*2-(0,6+0,75*2)+0,1*2+2,0*2</t>
  </si>
  <si>
    <t>304</t>
  </si>
  <si>
    <t>781731113</t>
  </si>
  <si>
    <t>Montáž obkladů vnějších z obkladaček cihelných do 105 ks/m2 kladených do malty</t>
  </si>
  <si>
    <t>"dle výkr.č. 05116-DSP-160 - doplnění stávajícího obkladu, použít vybouraný"   0,6*0,2+1,5*0,4+1,5*0,2</t>
  </si>
  <si>
    <t>"dle výkr.č. 05116-DSP-161 - doplnění stávajícího obkladu, použít vybouraný"   2,6*0,1</t>
  </si>
  <si>
    <t>305</t>
  </si>
  <si>
    <t>998781101</t>
  </si>
  <si>
    <t>Přesun hmot tonážní pro obklady keramické v objektech v do 6 m</t>
  </si>
  <si>
    <t>306</t>
  </si>
  <si>
    <t>781731810</t>
  </si>
  <si>
    <t>Demontáž obkladů z obkladaček cihelných kladených do malty</t>
  </si>
  <si>
    <t>"dle výkr.č. 05116-DSP-118 - pro zpětné použití"   1,5*1,2+1,5*0,2</t>
  </si>
  <si>
    <t>307</t>
  </si>
  <si>
    <t>783301313</t>
  </si>
  <si>
    <t>Odmaštění zámečnických konstrukcí ředidlovým odmašťovačem</t>
  </si>
  <si>
    <t>"dle výkr.č. 05116-DSP-154 - stávající ocelové sloupy v mč.08b"   (0,15*5+0,07*2)*4,52</t>
  </si>
  <si>
    <t>"dle výkr.č. 05116-DSP-154 - stávající ocelový průvlak mč.08b"   13,18*1,626</t>
  </si>
  <si>
    <t>308</t>
  </si>
  <si>
    <t>783306801</t>
  </si>
  <si>
    <t>Odstranění nátěru ze zámečnických konstrukcí obroušením</t>
  </si>
  <si>
    <t>"viz. položka odmaštění 783301313"   25,454</t>
  </si>
  <si>
    <t>309</t>
  </si>
  <si>
    <t>783315101</t>
  </si>
  <si>
    <t>Jednonásobný syntetický standardní mezinátěr zámečnických konstrukcí</t>
  </si>
  <si>
    <t>310</t>
  </si>
  <si>
    <t>783317101</t>
  </si>
  <si>
    <t>Krycí jednonásobný syntetický standardní nátěr zámečnických konstrukcí</t>
  </si>
  <si>
    <t>311</t>
  </si>
  <si>
    <t>783401313</t>
  </si>
  <si>
    <t>Odmaštění klempířských konstrukcí ředidlovým odmašťovačem před provedením nátěru</t>
  </si>
  <si>
    <t>"dle výkr.č. 05116-DSP-155+160"   (6,65+0,15*2)*(0,3+0,15)</t>
  </si>
  <si>
    <t>312</t>
  </si>
  <si>
    <t>783406811</t>
  </si>
  <si>
    <t>Odstranění nátěrů z klempířských konstrukcí oškrábáním</t>
  </si>
  <si>
    <t>"viz. položka odmaštění  783401313"   3,128</t>
  </si>
  <si>
    <t>313</t>
  </si>
  <si>
    <t>783415101</t>
  </si>
  <si>
    <t>Syntetický jednonásobný mezinátěr klempířských konstrukcí</t>
  </si>
  <si>
    <t>314</t>
  </si>
  <si>
    <t>783417101</t>
  </si>
  <si>
    <t>Krycí jednonásobný syntetický nátěr klempířských konstrukcí</t>
  </si>
  <si>
    <t>315</t>
  </si>
  <si>
    <t>783923161</t>
  </si>
  <si>
    <t>Penetrační akrylátový nátěr pórovitých betonových podlah</t>
  </si>
  <si>
    <t>"dle výkr.č. 05116-DSP-154+168 - skl. A3 - mč.02"   2,918*3,0+1,67*0,3+(2,918+3,0)*2*0,15</t>
  </si>
  <si>
    <t>316</t>
  </si>
  <si>
    <t>783927152</t>
  </si>
  <si>
    <t>Finální nástřik průmyslové betonové podlahy z čiré akrylátové pryskyřice</t>
  </si>
  <si>
    <t>"dle výkr.č. 05116-DSP-154+168 - skl.A3 - mč.02"   2,918*3,0+1,67*0,45</t>
  </si>
  <si>
    <t>"dle výkr.č. 05116-DSP-154+168 - skl.A3 - mč.07"  2,338*3,0</t>
  </si>
  <si>
    <t>"dle výkr.č. 05116-DSP-154+168 - skl.A3 - mč.08a"  10,2*5,4+3,17*1,24+2,37*(0,55+0,3)+(0,97+1,07)*0,14-6,3*2,5</t>
  </si>
  <si>
    <t>"dle výkr.č. 05116-DSP-154+168 - skl.A3 - mč.08b"   10,77*1,24+13,18*6,91-(1,5*3,4+1,01*2,45*2+1,1*2,89+2,325*0,9+3,975*1,2)</t>
  </si>
  <si>
    <t>"dle výkr.č. 05116-DSP-151 - základy pod technologii skl. A4"   1,01*2,45*2+1,1*2,89+6,3*2,5</t>
  </si>
  <si>
    <t>"dle výkr.č. 05116-DSP-151 - základ pod nádrže skl. A4"   1,5*3,4</t>
  </si>
  <si>
    <t>317</t>
  </si>
  <si>
    <t>783937151a</t>
  </si>
  <si>
    <t>Krycí jednonásobný epoxidový vodou ředitelný protiolejový nátěr betonové podlahy</t>
  </si>
  <si>
    <t>"viz. položka penetrace 783923161"   11,03</t>
  </si>
  <si>
    <t>318</t>
  </si>
  <si>
    <t>784121001</t>
  </si>
  <si>
    <t>Oškrabání malby v mísnostech výšky do 3,80 m</t>
  </si>
  <si>
    <t>"stropy - 30% oprava omítek"</t>
  </si>
  <si>
    <t>"dle výkr.č. 05116-DSP-154 + 168 - mč.03"    1,94*2,07/100*70</t>
  </si>
  <si>
    <t>"dle výkr.č. 05116-DSP-154 + 168 - mč.04"    1,27*2,07/100*70</t>
  </si>
  <si>
    <t>"dle výkr.č. 05116-DSP-154 + 168 - mč.05"    2,2*0,9/100*70</t>
  </si>
  <si>
    <t>"dle výkr.č. 05116-DSP-154 + 168 - mč.06"    (1,0*1,07+1,1*1,07+0,75*0,1)/100*70</t>
  </si>
  <si>
    <t>"stěny - 10% oprava omítek"</t>
  </si>
  <si>
    <t>"dle výkr.č. 05116-DSP-154+155+168 - mč.03"   (1,94+2,07)*2*3,1/100*90</t>
  </si>
  <si>
    <t>"dle výkr.č. 05116-DSP-154+155+168 - mč.04"   (1,27+2,07)*2*3,1/100*90</t>
  </si>
  <si>
    <t>"dle výkr.č. 05116-DSP-154+155+168 - mč.05"   (2,2+0,9)*2*(3,1-2,0)/100*90</t>
  </si>
  <si>
    <t>"dle výkr.č. 05116-DSP-154+155+168 - mč.06"   ((1,0+1,07)*2*(3,1-2,0)+(1,1+1,07)*2*(3,1-2,0))/100*90</t>
  </si>
  <si>
    <t>319</t>
  </si>
  <si>
    <t>784121005</t>
  </si>
  <si>
    <t>Oškrabání malby v mísnostech výšky přes 5,00 m</t>
  </si>
  <si>
    <t>"dle výkr.č. 05116-DSP-154 + 168 - mč.01"    (5,37*(1,17+0,26+2,07))/100*70</t>
  </si>
  <si>
    <t>"dle výkr.č. 05116-DSP-154 + 168 - mč.02"    2,918*3,0/100*70</t>
  </si>
  <si>
    <t>"dle výkr.č. 05116-DSP-154 + 168 - mč.07"    2,338*3,0/100*70</t>
  </si>
  <si>
    <t>"dle výkr.č. 05116-DSP-154 + 168 - mč.08a"  (10,2*5,4+3,17*1,24)/100*70</t>
  </si>
  <si>
    <t>"dle výkr.č. 05116-DSP-154 + 168 - mč.08b"  (10,77*1,24+13,18*6,91+3,74*5,7)/100*70</t>
  </si>
  <si>
    <t>"dle výkr.č. 05116-DSP-154+155+168 - mč.01"   (5,37*2*5,1+0,9*5,1*2+2,33*(5,1-3,3)*2)/100*90</t>
  </si>
  <si>
    <t>"dle výkr.č. 05116-DSP-154+155+168 - mč.02"   (2,918*2+3,0)*5,1/100*90</t>
  </si>
  <si>
    <t>"dle výkr.č. 05116-DSP-154+155+168 - mč.07"   (2,338*2+3,0)*5,1/100*90</t>
  </si>
  <si>
    <t>"stěny - 30% oprava omítek"</t>
  </si>
  <si>
    <t>"dle výkr.č. 05116-DSP-154+168 - mč.08a"   ((10,2+6,64+0,9)*5,1-(2,37*3,135-4+1,63*3,135-4))/100*70</t>
  </si>
  <si>
    <t>"dle výkr.č. 05116-DSP-154+168 - mč.08b"  ((3,74+5,7)*(5,1+1,35)+(3,74+5,7)*1,35+(8,12+13,18+6,91)*5,1-(2,38*2,4-4+3,74*1,36-4+10,0*1,36-4))/100*70</t>
  </si>
  <si>
    <t>320</t>
  </si>
  <si>
    <t>784181101</t>
  </si>
  <si>
    <t>Základní akrylátová jednonásobná penetrace podkladu v místnostech výšky do 3,80m</t>
  </si>
  <si>
    <t>"viz položka malby 784211111"   74,665</t>
  </si>
  <si>
    <t>321</t>
  </si>
  <si>
    <t>784181105</t>
  </si>
  <si>
    <t>Základní akrylátová jednonásobná penetrace podkladu v místnostech výšky přes 5,00 m</t>
  </si>
  <si>
    <t>"viz položka malby 784211115"   868,841</t>
  </si>
  <si>
    <t>322</t>
  </si>
  <si>
    <t>784211111</t>
  </si>
  <si>
    <t>Dvojnásobné  bílé malby ze směsí za mokra velmi dobře otěruvzdorných v místnostech výšky do 3,80 m</t>
  </si>
  <si>
    <t>"dle výkr.č. 05116-DSP-154 - stáv. technický objekt - oprava kolem prostupů"   2,0</t>
  </si>
  <si>
    <t>"dle výkr.č. 05116-DSP-154+155+168 - mč.03"   (1,94+2,07)*2*3,1</t>
  </si>
  <si>
    <t>"dle výkr.č. 05116-DSP-154+155+168 - mč.04"   (1,27+2,07)*2*3,1</t>
  </si>
  <si>
    <t>"dle výkr.č. 05116-DSP-154+155+168 - mč.05"   (2,2+0,9)*2*(3,1-2,0)</t>
  </si>
  <si>
    <t>"dle výkr.č. 05116-DSP-154+155+168 - mč.06"   (1,0+1,07)*2*(3,1-2,0)+(1,1+1,07)*2*(3,1-2,0)</t>
  </si>
  <si>
    <t>323</t>
  </si>
  <si>
    <t>784211115</t>
  </si>
  <si>
    <t>Dvojnásobné  bílé malby ze směsí za mokra velmi dobře otěruvzdorných v místnostech výšky přes 5,00 m</t>
  </si>
  <si>
    <t>"dle výkr.č. 05116-DSP-154+155+168 - mč.02"   (2,918+3,0)*2*5,1</t>
  </si>
  <si>
    <t>"dle výkr.č. 05116-DSP-154+155+168 - mč.07"   (2,338+3,0)*2*5,1</t>
  </si>
  <si>
    <t>"dle výkr.č. 05116-DSP-154+168 - mč.08a" (10,2+6,64)*2*5,1-(2,37*3,135*2-4*2)</t>
  </si>
  <si>
    <t>"dle výkr.č. 05116-DSP-154+168 - mč.08b"  (3,74+5,7)*2*1,35+(5,7+8,12+13,18)*2*5,1-(2,37*3,135-4)</t>
  </si>
  <si>
    <t>02 - SO 03.1.2    VÝMĚNÍKOVÉ STANICE</t>
  </si>
  <si>
    <t xml:space="preserve">02-01 - SO 03.1.2A   VÝMĚNÍKOVÁ STANICE A </t>
  </si>
  <si>
    <t>Úroveň 3:</t>
  </si>
  <si>
    <t xml:space="preserve">02-01-01 - D.1.1   VÝMĚNÍKOVÁ STANICE A </t>
  </si>
  <si>
    <t>139711101</t>
  </si>
  <si>
    <t>Vykopávky v uzavřených prostorách v hornině tř. 1 až 4</t>
  </si>
  <si>
    <t>"prostup podlahou pro potrubí"</t>
  </si>
  <si>
    <t>1,0*1,5*(1,4-(0,15+0,1+0,15))</t>
  </si>
  <si>
    <t>"ve výkopu v uzavřeném prostoru"</t>
  </si>
  <si>
    <t>(1,5*2+1,0)*(1,4-0,15-0,1)</t>
  </si>
  <si>
    <t>"viz. položka 151101201"   4,6</t>
  </si>
  <si>
    <t>"k položce 151101201"</t>
  </si>
  <si>
    <t>1,5*1,0*(1,4-0,15-0,1)</t>
  </si>
  <si>
    <t>"viz. položka 151101301"   1,725</t>
  </si>
  <si>
    <t>"viz. položka  139711101"   1,5</t>
  </si>
  <si>
    <t>"zpětný zásyp prostupu podlahou pro potrubí včetně odstraněného pískového lože"</t>
  </si>
  <si>
    <t>1,0*1,5*(1,4-0,15-0,1)</t>
  </si>
  <si>
    <t>"pod podlahou"   1,0*1,5</t>
  </si>
  <si>
    <t>631312131</t>
  </si>
  <si>
    <t>Doplnění dosavadních mazanin betonem prostým plochy do 4 m2 tloušťky přes 80 mm</t>
  </si>
  <si>
    <t>"podkladní beton"   1,0*1,5*0,1</t>
  </si>
  <si>
    <t>"vrchní vrstva"   1,0*1,5*(0,15-0,02)</t>
  </si>
  <si>
    <t>632452421</t>
  </si>
  <si>
    <t>Doplnění cementového potěru hlazeného pl do 4 m2 tl do 20 mm</t>
  </si>
  <si>
    <t>"prostup podlahou pro potrubí"   1,0*1,5</t>
  </si>
  <si>
    <t>952902021</t>
  </si>
  <si>
    <t>Čištění budov zametení hladkých podlah</t>
  </si>
  <si>
    <t>2,0*3,0</t>
  </si>
  <si>
    <t>952902031</t>
  </si>
  <si>
    <t>Čištění budov omytí hladkých podlah</t>
  </si>
  <si>
    <t>965043431</t>
  </si>
  <si>
    <t>Bourání podkladů pod dlažby betonových s potěrem nebo teracem tl do 150 mm pl do 4 m2</t>
  </si>
  <si>
    <t>"vrchní vrstva"   1,0*1,5*0,15</t>
  </si>
  <si>
    <t>965049112</t>
  </si>
  <si>
    <t>Příplatek k bourání betonových mazanin za bourání se svařovanou sítí tl přes 100 mm</t>
  </si>
  <si>
    <t>"viz. položka 965043431"   0,225</t>
  </si>
  <si>
    <t>965082932</t>
  </si>
  <si>
    <t>Odstranění násypů pod podlahy tl do 200 mm pl do 2 m2</t>
  </si>
  <si>
    <t>1,0*1,5*0,15</t>
  </si>
  <si>
    <t>977151125</t>
  </si>
  <si>
    <t>Jádrové vrty diamantovými korunkami do D 200 mm do stavebních materiálů</t>
  </si>
  <si>
    <t>"prostup základovým pasem pro potrubí"   0,6*2</t>
  </si>
  <si>
    <t>977312113</t>
  </si>
  <si>
    <t>Řezání stávajících betonových mazanin vyztužených hl do 150 mm</t>
  </si>
  <si>
    <t>"prostup podlahou pro potrubí"   1,0+1,5*2</t>
  </si>
  <si>
    <t>997013211</t>
  </si>
  <si>
    <t>Vnitrostaveništní doprava suti a vybouraných hmot pro budovy v do 6 m ručně</t>
  </si>
  <si>
    <t>"viz. položka 997013511"   0,989*(19-1)</t>
  </si>
  <si>
    <t>"viz. položka 997013511"   0,989</t>
  </si>
  <si>
    <t>711111001</t>
  </si>
  <si>
    <t>Provedení izolace proti zemní vlhkosti vodorovné za studena nátěrem penetračním</t>
  </si>
  <si>
    <t>111631510</t>
  </si>
  <si>
    <t>lak asfaltový ALP/9 (kg) bal 9 kg</t>
  </si>
  <si>
    <t>"viz. položka  711111001"   1,5*0,3</t>
  </si>
  <si>
    <t>711141559</t>
  </si>
  <si>
    <t>Provedení izolace proti zemní vlhkosti pásy přitavením vodorovné NAIP</t>
  </si>
  <si>
    <t>628322820</t>
  </si>
  <si>
    <t>natavovací hydroizolační asfaltový pás se skleněnou rohoží , tl. 3,5mm, š.1,0m</t>
  </si>
  <si>
    <t>"viz. položka 711141559"   1,5*1,15</t>
  </si>
  <si>
    <t>783913151</t>
  </si>
  <si>
    <t>Penetrační syntetický nátěr hladkých betonových podlah</t>
  </si>
  <si>
    <t>783917161</t>
  </si>
  <si>
    <t>Krycí dvojnásobný syntetický nátěr betonové podlahy</t>
  </si>
  <si>
    <t>"viz. položka 783913151"    1,5</t>
  </si>
  <si>
    <t xml:space="preserve">02-02 - SO 03.1.2B   VÝMĚNÍKOVÁ STANICE B  </t>
  </si>
  <si>
    <t xml:space="preserve">02-02-01 - D.1.1   VÝMĚNÍKOVÁ STANICE B  </t>
  </si>
  <si>
    <t>310238211</t>
  </si>
  <si>
    <t>Zazdívka otvorů pl do 1 m2 ve zdivu nadzákladovém cihlami pálenými na MVC</t>
  </si>
  <si>
    <t>"prostup pro potrubí přizdívkou"   1,0*0,5*0,1</t>
  </si>
  <si>
    <t>"prostup pro potrubí suter. zdivem"   1,0*0,5*0,45</t>
  </si>
  <si>
    <t>612325223</t>
  </si>
  <si>
    <t>Vápenocementová štuková omítka malých ploch do 1,0 m2 na stěnách</t>
  </si>
  <si>
    <t>"zazdívka prostupu pro potrubí"   1</t>
  </si>
  <si>
    <t>622321111</t>
  </si>
  <si>
    <t>Vápenocementová omítka hrubá jednovrstvá zatřená vnějších stěn nanášená ručně</t>
  </si>
  <si>
    <t>"zazdívka prostupu pro potrubí "   1,1*0,6</t>
  </si>
  <si>
    <t>5,0*5,0</t>
  </si>
  <si>
    <t>971033521</t>
  </si>
  <si>
    <t>Vybourání otvorů ve zdivu cihelném pl do 1 m2 na MVC nebo MV tl do 100 mm</t>
  </si>
  <si>
    <t>"prostup přizdívkou pro potrubí"   1,0*0,5</t>
  </si>
  <si>
    <t>"prostup suterénním zdivem pro potrubí"   1,0*0,5*0,45</t>
  </si>
  <si>
    <t>"viz. položka 997013511"   0,502*(19-1)</t>
  </si>
  <si>
    <t>"viz. položka 997013511"   0,502</t>
  </si>
  <si>
    <t>711112001</t>
  </si>
  <si>
    <t>Provedení izolace proti zemní vlhkosti svislé za studena nátěrem penetračním</t>
  </si>
  <si>
    <t>"doplnění v místě zazdívky"    1,5*1,0</t>
  </si>
  <si>
    <t>"viz. položka  711112001"   1,5*0,3</t>
  </si>
  <si>
    <t>711142559</t>
  </si>
  <si>
    <t>Provedení izolace proti zemní vlhkosti pásy přitavením svislé NAIP</t>
  </si>
  <si>
    <t>"viz. položka 711112001"   1,5</t>
  </si>
  <si>
    <t>"viz. položka 711142559"   1,5*1,15</t>
  </si>
  <si>
    <t>711131821</t>
  </si>
  <si>
    <t>Odstranění izolace proti zemní vlhkosti svislé</t>
  </si>
  <si>
    <t>"prostup suterénním zdivem"  1,2*0,7</t>
  </si>
  <si>
    <t xml:space="preserve">02-03 - SO 03.1.2C   VÝMĚNÍKOVÁ STANICE C  </t>
  </si>
  <si>
    <t xml:space="preserve">02-03-01 - D.1.1   VÝMĚNÍKOVÁ STANICE C  </t>
  </si>
  <si>
    <t>612325221</t>
  </si>
  <si>
    <t>Vápenocementová štuková omítka malých ploch do 0,09 m2 na stěnách</t>
  </si>
  <si>
    <t>"začištění kolem prostupu potrubí"   2</t>
  </si>
  <si>
    <t>977151123</t>
  </si>
  <si>
    <t>Jádrové vrty diamantovými korunkami do D 150 mm do stavebních materiálů</t>
  </si>
  <si>
    <t>"prostup přizdívkou pro potrubí"   0,1*2</t>
  </si>
  <si>
    <t>"prostup suterénním zdivem pro potrubí"   0,45*2</t>
  </si>
  <si>
    <t>"viz. položka 997013511"   0,077*(19-1)</t>
  </si>
  <si>
    <t>"viz. položka 997013511"   0,077</t>
  </si>
  <si>
    <t xml:space="preserve">02-04 - SO 03.1.2D   VÝMĚNÍKOVÁ STANICE D  </t>
  </si>
  <si>
    <t xml:space="preserve">02-04-01 - D.1.1   VÝMĚNÍKOVÁ STANICE D  </t>
  </si>
  <si>
    <t>"prostup přizdívkou pro potrubí"   1,0*0,5*0,1</t>
  </si>
  <si>
    <t>"prostup suter. zdivem pro potrubí"   1,0*0,5*0,45</t>
  </si>
  <si>
    <t>"zazdívka prostupu pro potrubí"   1,1*0,6</t>
  </si>
  <si>
    <t>5,0*3,7</t>
  </si>
  <si>
    <t>"viz. položka 997013511"   0,509*(19-1)</t>
  </si>
  <si>
    <t>"viz. položka 997013511"   0,509</t>
  </si>
  <si>
    <t>711161302</t>
  </si>
  <si>
    <t>Izolace proti zemní vlhkosti stěn foliemi nopovými pro běžné podmínky tl. 0,4 mm šířky 1,0 m</t>
  </si>
  <si>
    <t>"doplnění v místě zazdívky"    1,7*1,2</t>
  </si>
  <si>
    <t>"prostup suterénním zdivem - lepenka"  1,2*0,7</t>
  </si>
  <si>
    <t>"prostup suterénním zdivem - nopová folie"    1,5*1,0</t>
  </si>
  <si>
    <t xml:space="preserve">02-05 - SO 03.1.2E   VÝMĚNÍKOVÁ STANICE E </t>
  </si>
  <si>
    <t xml:space="preserve">02-05-01 - D.1.1   VÝMĚNÍKOVÁ STANICE E </t>
  </si>
  <si>
    <t>"zpětný zásyp prostupu podlahou pro potrubívčetně odstraněného pískového násypu"</t>
  </si>
  <si>
    <t>"prostup podlahou pro potrubí"    1,0*1,5</t>
  </si>
  <si>
    <t>5,2*4,0</t>
  </si>
  <si>
    <t>"prostup základovým pasem pro potrubí"    0,6*2</t>
  </si>
  <si>
    <t>02-06 - SO 03.1.2F   VÝMĚNÍKOVÁ STANICE F</t>
  </si>
  <si>
    <t>02-06-01 - D.1.1   VÝMĚNÍKOVÁ STANICE F</t>
  </si>
  <si>
    <t>"prostup přizdívkou pro potrubí"    0,7*0,4*0,1</t>
  </si>
  <si>
    <t>"prostup suter. zdivem pro potrubí"    0,7*0,4*0,45</t>
  </si>
  <si>
    <t>"zazdívka prostupu pro potrubí"   0,8*0,5</t>
  </si>
  <si>
    <t>5,9*1,5</t>
  </si>
  <si>
    <t>"prostup přizdívkou pro potrubí"   0,7*0,4</t>
  </si>
  <si>
    <t>"prostup suterénním zdivem pro potrubí"   0,7*0,4*0,45</t>
  </si>
  <si>
    <t>"viz. položka 997013511"   0,282*(19-1)</t>
  </si>
  <si>
    <t>"viz. položka 997013511"   0,282</t>
  </si>
  <si>
    <t>"doplnění v místě zazdívky"    1,2*0,9</t>
  </si>
  <si>
    <t>"viz. položka  711112001"   1,08*0,3</t>
  </si>
  <si>
    <t>"viz. položka 711112001"   1,08</t>
  </si>
  <si>
    <t>"viz. položka 711142559"   1,08*1,15</t>
  </si>
  <si>
    <t>"prostup suterénním zdivem"  0,9*0,6</t>
  </si>
  <si>
    <t xml:space="preserve">02-08 - SO 03.1.2H   VÝMĚNÍKOVÁ STANICE H  </t>
  </si>
  <si>
    <t xml:space="preserve">02-08-01 - D.1.1   VÝMĚNÍKOVÁ STANICE H  </t>
  </si>
  <si>
    <t>5,0*2,0+3,0*2,0</t>
  </si>
  <si>
    <t xml:space="preserve">02-07 - SO 03.1.2G   VÝMĚNÍKOVÁ STANICE G   </t>
  </si>
  <si>
    <t xml:space="preserve">02-07-01 - D.1.1   VÝMĚNÍKOVÁ STANICE G   </t>
  </si>
  <si>
    <t>"prostup podlahou pro potrubí "</t>
  </si>
  <si>
    <t>1,0*1,5*(1,2-(0,15+0,1+0,15))</t>
  </si>
  <si>
    <t>"viz. položka  139711101"   1,2</t>
  </si>
  <si>
    <t>"zpětný zásyp prostupu podlahou pro potrubí včetně odstraněného pískového násypu"</t>
  </si>
  <si>
    <t>1,0*1,5*(1,2-0,15-0,1)</t>
  </si>
  <si>
    <t>2,6*4,0</t>
  </si>
  <si>
    <t xml:space="preserve">"prostup podlahou pro potrubí"   </t>
  </si>
  <si>
    <t xml:space="preserve">02-09 - SO 03.1.2J    VÝMĚNÍKOVÁ STANICE J </t>
  </si>
  <si>
    <t xml:space="preserve">02-09-01 - D.1.1    VÝMĚNÍKOVÁ STANICE J </t>
  </si>
  <si>
    <t>2,8*13,0</t>
  </si>
  <si>
    <t>03 - IO 03.1.1      TEPLOVOD</t>
  </si>
  <si>
    <t>03-02 - IO 03.1.1B   TEPLOVODNÍ ŘAD B</t>
  </si>
  <si>
    <t>132101201</t>
  </si>
  <si>
    <t>Hloubení rýh š do 2000 mm v hornině tř. 1 a 2 objemu do 100 m3</t>
  </si>
  <si>
    <t>"dle situace výkopů"</t>
  </si>
  <si>
    <t>"pod asfaltem"    (22,5+5,0)*1,6*(1,2-0,5)</t>
  </si>
  <si>
    <t>"pod panely"       4,0*1,6*(1,2-0,15-0,04-0,2)</t>
  </si>
  <si>
    <t>"odpočet ručního dokopání viz. položka 132112202"    -1,744</t>
  </si>
  <si>
    <t>"5% z položky 132101201"   34,88/100*5</t>
  </si>
  <si>
    <t>"viz. položka 132101201"   34,24</t>
  </si>
  <si>
    <t>"viz. položka 132112202"   1,744</t>
  </si>
  <si>
    <t>174101103</t>
  </si>
  <si>
    <t>Zásyp zářezů pro podzemní vedení sypaninou se zhutněním</t>
  </si>
  <si>
    <t>Chybějící zemina na zásyp bude použita z výkopů teplovodu trasy A</t>
  </si>
  <si>
    <t>"dle situace výkopů - zpětný zásyp"</t>
  </si>
  <si>
    <t>"dle situace demolice - doplnění vybouraného dna kanálu"   (4,0+22,5+5,0)*1,2*0,15</t>
  </si>
  <si>
    <t>"dle situace demolice -doplnění po vybouraném kanálu nad obsypem"    (4,0+22,5+5,0)*1,2*(0,5+0,15-0,1-0,16-0,2)</t>
  </si>
  <si>
    <t>175151101</t>
  </si>
  <si>
    <t>Obsypání potrubí strojně sypaninou bez prohození, uloženou do 3 m</t>
  </si>
  <si>
    <t xml:space="preserve">"dle situace výkopů - kamenivem" </t>
  </si>
  <si>
    <t>"ve vybouraném kanálu"   (4,0+22,5+5,0)*1,2*(0,16+0,2)+(4,0+22,5+5,0)*0,06</t>
  </si>
  <si>
    <t xml:space="preserve">"odpočet potrubí"  </t>
  </si>
  <si>
    <t>-(3,14*0,08*0,08+3,14*0,07*0,07)*(4,0+22,5+5,0)</t>
  </si>
  <si>
    <t>"pod asfaltem viz. položka 564851115"   57,75</t>
  </si>
  <si>
    <t>"pod panely viz. položka 564861111"    12,0</t>
  </si>
  <si>
    <t>310278842</t>
  </si>
  <si>
    <t>Zazdívka otvorů pl do 1 m2 ve zdivu nadzákladovém z nepálených tvárnic tl do 300 mm</t>
  </si>
  <si>
    <t>"dle situace demolic - zazdívka vstupu do kanálu"    0,75*0,5*0,15*2</t>
  </si>
  <si>
    <t>348171530</t>
  </si>
  <si>
    <t>Osazení oplocení z plechu vlnitého do 70 kg na 1 m oplocení ve sklonu svahu do 15°</t>
  </si>
  <si>
    <t>"viz. položka rozebrání 966072824a"   3,0</t>
  </si>
  <si>
    <t>"ve vybouraném kanálu"   (4,0+22,5+5,0)*1,2*0,1</t>
  </si>
  <si>
    <t>"viz. položka odstranění živice"   57,75</t>
  </si>
  <si>
    <t>564861111</t>
  </si>
  <si>
    <t>Podklad ze štěrkodrtě ŠD tl 200 mm</t>
  </si>
  <si>
    <t>"viz. odstranění kameniva položka 113107122"  12,0</t>
  </si>
  <si>
    <t>"viz. položka ŠD 564851115"   57,75</t>
  </si>
  <si>
    <t>"viz. položka ŠD 564851115"   57,75*2</t>
  </si>
  <si>
    <t>584121111</t>
  </si>
  <si>
    <t>Osazení silničních dílců z ŽB do lože z kameniva těženého tl 40 mm</t>
  </si>
  <si>
    <t>"zpětné osazení - viz. položka rozebrání 113106241a"   12,0</t>
  </si>
  <si>
    <t>"viz položka vytrhání obrubníků - 113204111"   3,0</t>
  </si>
  <si>
    <t>"viz. položka 915491211"   3,0*2*1,01+0,94</t>
  </si>
  <si>
    <t>113106241a</t>
  </si>
  <si>
    <t>Rozebrání vozovek ze silničních dílců - pro zpětné použití</t>
  </si>
  <si>
    <t>1. Cena je určena pro rozebrání dlažeb a dílců včetně odstranění lože.
2. Cenu nelze použít pro rozebrání dlažeb uložených do betonového lože nebo do     cementové malty.
3. V ceně nejsou započítány náklady na nutné očištění
5. V ceně je přemístění vybouraných dílů na vzdálenost 5m a naložení vybouraného    lože na dopravní prostředek.</t>
  </si>
  <si>
    <t>"dle situace povrchů"   3,0*1,0*4</t>
  </si>
  <si>
    <t>113107122</t>
  </si>
  <si>
    <t>Odstranění podkladu pl do 50 m2 z kameniva drceného tl 200 mm</t>
  </si>
  <si>
    <t>"kamenivo pod panely - viz. položka 113106241a"  12,0</t>
  </si>
  <si>
    <t>"pod asfaltem tl.400mm - viz. položka 113107182"   57,75</t>
  </si>
  <si>
    <t>"dle situace povrchů"   (22,5+5,0)*2,1</t>
  </si>
  <si>
    <t>"dle situace  povrchů"</t>
  </si>
  <si>
    <t>"krajníky"   3,0</t>
  </si>
  <si>
    <t>"dle situace povrchů"   22,5+6,7+20,5+4,7</t>
  </si>
  <si>
    <t>979094441</t>
  </si>
  <si>
    <t>Očištění vybouraných silničních dílců s původním spárováním z kameniva těženého</t>
  </si>
  <si>
    <t>"viz. položka rozebrání  113106241a"    12,0</t>
  </si>
  <si>
    <t>"lože + kamenivo"   0,624+2,82+32,34</t>
  </si>
  <si>
    <t>"živice"   10,453</t>
  </si>
  <si>
    <t>"viz. položka 997221551"   46,237*(19-1)</t>
  </si>
  <si>
    <t>"krajníky"   0,615</t>
  </si>
  <si>
    <t>"viz. položka 997221561"   0,615*(19-1)</t>
  </si>
  <si>
    <t>"viz. položka 997221561"   0,615</t>
  </si>
  <si>
    <t>"viz. položka 997221551"   10,453</t>
  </si>
  <si>
    <t>"viz. položka 997221551"   35,784</t>
  </si>
  <si>
    <t>"dle situace demolice"   (4,0+22,5+5,0)/1,2-0,25</t>
  </si>
  <si>
    <t>963015161a</t>
  </si>
  <si>
    <t>Demontáž prefabrikovaných kanálů, šachet nebo žump do hmotnosti 2 t</t>
  </si>
  <si>
    <t xml:space="preserve">1. V cenách jsou započteny náklady na manipulaci s prefabrikovanými díly do vzdálenosti 8m od osy kanálu, naložení na dopravní prostředek.
2. V cenách jsou započteny náklady na očištění nebo vysekání betonu kolem závěsnách ok pro zachycení háků zvedacího mechanizmu
3. V cenách nejsou započteny náklady na odstranění krycí mazaniny, izolace a vyrovnávacího potěru. 
</t>
  </si>
  <si>
    <t>"dle situace demolic"   (4,0+22,5+5,0)/2,4-0,125</t>
  </si>
  <si>
    <t>966072824a</t>
  </si>
  <si>
    <t>Rozebrání oplocení z vlnitého nebo profilového plechu hmotnosti do 70 kg - pro zpětné použití</t>
  </si>
  <si>
    <t>1. V cena obsahuje rozebrání oplocení s vodorovným přemístěním 3m
2. V ceně není započtena demontáž sloupků</t>
  </si>
  <si>
    <t>"dle situace demolice"   3,0</t>
  </si>
  <si>
    <t>997013501</t>
  </si>
  <si>
    <t>Odvoz suti a vybouraných hmot na skládku nebo meziskládku do 1 km se složením</t>
  </si>
  <si>
    <t>"ŽB kanály"     12,48+17,277</t>
  </si>
  <si>
    <t>"viz. položka 997013501"   29,757*(19-1)</t>
  </si>
  <si>
    <t>997013802</t>
  </si>
  <si>
    <t>Poplatek za uložení stavebního železobetonového odpadu na skládce (skládkovné)</t>
  </si>
  <si>
    <t>"viz. položka 997013501"   29,757</t>
  </si>
  <si>
    <t>998225111</t>
  </si>
  <si>
    <t>Přesun hmot pro pozemní komunikace s krytem z kamene, monolitickým betonovým nebo živičným</t>
  </si>
  <si>
    <t>03-01 - IO 03.1.1A   TEPLOVODNÍ ŘAD A</t>
  </si>
  <si>
    <t xml:space="preserve">    8 - Trubní vedení</t>
  </si>
  <si>
    <t>111201101</t>
  </si>
  <si>
    <t>Odstranění křovin a stromů průměru kmene do 100 mm i s kořeny z celkové plochy do 1000 m2</t>
  </si>
  <si>
    <t>"dle situace povrchů - část podél řeky"</t>
  </si>
  <si>
    <t>10,0*1,0+3,0*1,0</t>
  </si>
  <si>
    <t>"dle situace povrchů - část kolmo k řece"</t>
  </si>
  <si>
    <t>"u čp.315"   6,5*1,2</t>
  </si>
  <si>
    <t>"mezi čp.313 a 316"   2,0*2,0</t>
  </si>
  <si>
    <t>"vedle silnice živý plot"   10,0*1,0</t>
  </si>
  <si>
    <t>112101101</t>
  </si>
  <si>
    <t>Kácení stromů listnatých D kmene do 300 mm</t>
  </si>
  <si>
    <t>"dle situace povrchů - část podél řeky"   1+1+3</t>
  </si>
  <si>
    <t>112101121</t>
  </si>
  <si>
    <t>Kácení stromů jehličnatých D kmene do 300 mm</t>
  </si>
  <si>
    <t>"dle situace povrchů -část podél řeky"   1+3</t>
  </si>
  <si>
    <t>112201101</t>
  </si>
  <si>
    <t>Odstranění pařezů D do 300 mm</t>
  </si>
  <si>
    <t>"část podél řeky - viz. položka 112101101 a 112101121"   5+4</t>
  </si>
  <si>
    <t>121101101</t>
  </si>
  <si>
    <t>Sejmutí ornice s přemístěním na vzdálenost do 50 m</t>
  </si>
  <si>
    <t>"měřeno v AutoCADu"   (8,1+13,2+24,8+29,3+62,2)*0,15</t>
  </si>
  <si>
    <t>(6,6*1,2+(36,0+10,5+2,6)*2,5+7,9+(3,2+17,5+3,4+0,9)*2,5)*0,15</t>
  </si>
  <si>
    <t>" dle situace výkopů - část podél řeky"</t>
  </si>
  <si>
    <t>"v místě křížení v kabelem VN"    2,0*(2,3+1,1)/2*(1,4-0,5)</t>
  </si>
  <si>
    <t>" dle situace výkopů - část kolmo k řece"</t>
  </si>
  <si>
    <t>"v blízkosti elektro"    2,0*(2,3+1,1)/2*(1,4-0,5)+2,0*1,6*(0,8-0,33)+45,5*1,0*(1,4-0,35)</t>
  </si>
  <si>
    <t>132101203</t>
  </si>
  <si>
    <t>Hloubení rýh š do 2000 mm v hornině tř. 1 a 2 objemu do 5000 m3</t>
  </si>
  <si>
    <t>"dle situace výkopů - část podél řeky"</t>
  </si>
  <si>
    <t>"pod ornicí"   (2,9+5,5+10,0+10,1+21,0)*(2,5+1,4)/2*(1,4-0,15)</t>
  </si>
  <si>
    <t>"dopočet pod ornicí"   11,4*(1,4-0,15)</t>
  </si>
  <si>
    <t>"pod dlažbou"   2,0*(2,5+1,4)/2*(1,4-0,33)</t>
  </si>
  <si>
    <t>"dopočet pod dlažbou"   (1,8*7,2+2,4*6,4+2,0*7,0)*(1,4-0,33)</t>
  </si>
  <si>
    <t>"pod asfaltem"   (55,2+4,7+105,5+18,0+30,0+85,5+30,0+60,0-1,2)*(2,5-1,4)/2*(1,4-0,5)</t>
  </si>
  <si>
    <t>95,0*(2,3+1,1)/2*(1,4-0,33)</t>
  </si>
  <si>
    <t>"pod asfaltem nad kanálem"   2,4*1,2*(0,8-0,5)</t>
  </si>
  <si>
    <t>"dopočet pod asfaltem"   (1,1*7,3+1,4*7,0+3,0*7,0+3,7*6,1)*(1,4-0,5)</t>
  </si>
  <si>
    <t>"odpočet ručního dokopání viz. položka 132112202"   -30,26</t>
  </si>
  <si>
    <t>"dle situace výkopů - část kolmo k řece"</t>
  </si>
  <si>
    <t>"pod ornicí"   (36,0-19,4+10,5)*(2,3+1,1)/2*(1,4-0,15)+(3,2+17,5+3,4+0,9)*(2,2+1,0)/2*(1,4-0,15)</t>
  </si>
  <si>
    <t>"pod ornicí nad kanálem"  (19,4+2,6)*1,6*(0,8-0,15)</t>
  </si>
  <si>
    <t>"pod dlažbou"    4,8*(2,3+1,1)/2*(1,4-0,33)</t>
  </si>
  <si>
    <t>"pod dlažbou nad kanálem"   (2,2+23,4-4,8)*1,6*(0,8-0,33)</t>
  </si>
  <si>
    <t>"pod zámk. dlažbou"   45,5*(2,3+1,1)/2*(1,4-0,35)</t>
  </si>
  <si>
    <t>"pod asfaltem"   (13,9+30,5+5,0)*(2,3+1,1)/2*(1,4-0,5)+3,8*6,0*(1,4-0,5)</t>
  </si>
  <si>
    <t>"pod asfaltem nad kanálem"   (54,7+1,3+9,5)*1,6*(0,8-0,5)</t>
  </si>
  <si>
    <t>"pod štěrkem"   28,0*(2,2+1,0)/2*(1,4-0,3)</t>
  </si>
  <si>
    <t>"odpočet ručního dokopání viz. položka 132112202"   -20,644</t>
  </si>
  <si>
    <t>"5% z položky 132101203"   605,202/100*5</t>
  </si>
  <si>
    <t>"5% z položky 132101203"   412,881/100*5</t>
  </si>
  <si>
    <t>"dle situace demolice - pro odříznutí OK demont. potrubí u Knauf"    0,5*0,8*0,3*10</t>
  </si>
  <si>
    <t>"dle tabulky svislého přemístění"   947,257/100*50</t>
  </si>
  <si>
    <t>162201102</t>
  </si>
  <si>
    <t>Vodorovné přemístění do 50 m výkopku/sypaniny z horniny tř. 1 až 4</t>
  </si>
  <si>
    <t>"odvoz chybějící zeminy na zásypy v ostatních IO - viz. položka 162701105"   76,213</t>
  </si>
  <si>
    <t>162301401</t>
  </si>
  <si>
    <t>Vodorovné přemístění větví stromů listnatých do 5 km D kmene do 300 mm</t>
  </si>
  <si>
    <t>"část podél řeky -viz. položka 112101101"   5</t>
  </si>
  <si>
    <t>162301405</t>
  </si>
  <si>
    <t>Vodorovné přemístění větví stromů jehličnatých do 5 km D kmene do 300 mm</t>
  </si>
  <si>
    <t>"část podél řeky - viz. položka 112101121"   4</t>
  </si>
  <si>
    <t>162301411</t>
  </si>
  <si>
    <t>Vodorovné přemístění kmenů stromů listnatých do 5 km D kmene do 300 mm</t>
  </si>
  <si>
    <t>"část podél řeky - viz. položka 112101101"   5</t>
  </si>
  <si>
    <t>162301415</t>
  </si>
  <si>
    <t>Vodorovné přemístění kmenů stromů jehličnatých do 5 km D kmene do 300 mm</t>
  </si>
  <si>
    <t>162301421</t>
  </si>
  <si>
    <t>Vodorovné přemístění pařezů do 5 km D do 300 mm</t>
  </si>
  <si>
    <t>"část podél řeky - viz. položka 112201101"    9</t>
  </si>
  <si>
    <t>162301501</t>
  </si>
  <si>
    <t>Vodorovné přemístění křovin do 5 km D kmene do 100 mm</t>
  </si>
  <si>
    <t>"část podél řeky - viz. položka 111201101"   13,0</t>
  </si>
  <si>
    <t>"část kolmo k řece - viz. položka 111201101"   7,8+4,0+10,0</t>
  </si>
  <si>
    <t>"část podél řeky"</t>
  </si>
  <si>
    <t>"výkopy - viz. položka 132101203"   574,942</t>
  </si>
  <si>
    <t>"výkopy - viz. položka 132112202"   30,26</t>
  </si>
  <si>
    <t>"zásypy - viz. položka 174101103"  -81,002</t>
  </si>
  <si>
    <t>"část kolmo k řece"</t>
  </si>
  <si>
    <t>"výkopy - viz. položka 132101203"   412,881-20,644</t>
  </si>
  <si>
    <t>"výkopy - viz. položka 132112202"   20,644</t>
  </si>
  <si>
    <t>"zásypy - viz. položka 174101101"  -11,718</t>
  </si>
  <si>
    <t>"zásypy - viz. položka 174101103"  -266,293</t>
  </si>
  <si>
    <t>"zemina použitá v akci  IO 03.1.1B"   -(48,836-(34,24+1,744))</t>
  </si>
  <si>
    <t>"zemina použitá v akci  IO 03.1.1D"   -(34,532-(25,281+1,331))</t>
  </si>
  <si>
    <t>"zemina použitá v akci  IO 03.1.1E"   -(32,44+8,024-(9,936+8,464))</t>
  </si>
  <si>
    <t>"zemina použitá v akci  IO 03.1.1F"   -(10,176-(6,588+0,732))</t>
  </si>
  <si>
    <t>"zemina použitá v akci  IO 03.1.1I"   -(3,853-(1,904+0,816))</t>
  </si>
  <si>
    <t>"zemina použitá v akci  IO 03.1.1K"   -(78,379-(5,691+43,3))</t>
  </si>
  <si>
    <t>"viz. položka 162701105"   582,857*(19-10)</t>
  </si>
  <si>
    <t>167101102</t>
  </si>
  <si>
    <t>Nakládání výkopku z hornin tř. 1 až 4 přes 100 m3</t>
  </si>
  <si>
    <t>"odvoz na skládku - viz. položka 162701105"   582,857</t>
  </si>
  <si>
    <t>"odvoz chybějící zeminy na zásypy v ostatních IO - viz. položka 162201102"   76,213</t>
  </si>
  <si>
    <t>"viz. položka 162701105"   582,857</t>
  </si>
  <si>
    <t>"viz. položka 171201201"   582,857*1,8</t>
  </si>
  <si>
    <t>171201211a</t>
  </si>
  <si>
    <t xml:space="preserve">Ekologická likvidace pokácených stromů a křovin </t>
  </si>
  <si>
    <t>"dle situace demolice - část kolmo k řece"</t>
  </si>
  <si>
    <t>"odbočná jímka"   2,2*1,8*2,4+0,6*0,6*0,4</t>
  </si>
  <si>
    <t>"odpočet lože"  -2,2*1,8*0,1</t>
  </si>
  <si>
    <t>"odpočet obsypu"   -2,2*1,8*(0,25+0,2)</t>
  </si>
  <si>
    <t>"odbočná jímka"    3,6*1,2*1,5+0,6*0,6*0,4</t>
  </si>
  <si>
    <t>"odpočet lože"    -3,6*1,2*0,1</t>
  </si>
  <si>
    <t>"odpočet obsypu"   -3,6*1,2*(0,25+0,2)</t>
  </si>
  <si>
    <t>"dle situace demolice - po odříznutí OK demont. potrubí u Knauf"    0,5*0,8*0,3*10</t>
  </si>
  <si>
    <t>"výkopy - viz. položka 132101203"   605,2-30,26</t>
  </si>
  <si>
    <t>"odpočet lože - viz. položka 451573111"   -(76,075-1,584)</t>
  </si>
  <si>
    <t>"odpočet obsypu"</t>
  </si>
  <si>
    <t>-(13,5+53,0+4,7+106,0+3,0*2+30,0+3,5+4,6+30,0+85,5+4,0*3+99,5+3,5-1,2)*(1,4+2,0)/2*(0,28+0,2)</t>
  </si>
  <si>
    <t>-(13,5+53,0+4,7+106,0+3,0*2+30,0+3,5+4,6+30,0+85,5+4,0*3+99,5+3,5-1,2)*0,06</t>
  </si>
  <si>
    <t>-(95,9+3,9*2)*(1,1+1,6)/2*(0,25+0,2)+(95,9+3,9*2)*0,06</t>
  </si>
  <si>
    <t>"dopočet zásypu v kanálu"   2,2*1,2*(0,5+0,18)</t>
  </si>
  <si>
    <t>"část kolmo křece"</t>
  </si>
  <si>
    <t xml:space="preserve">"odpočet lože" </t>
  </si>
  <si>
    <t>"pod ornicí"   -((36,0-19,4+10,5)*1,1*0,1+(3,2+17,5+3,4+0,9)*1,0*0,1)</t>
  </si>
  <si>
    <t>"pod dlažbou"   -4,8*1,1*0,1</t>
  </si>
  <si>
    <t>"pod zámk. dlažbou"   -45,5*1,1*0,1</t>
  </si>
  <si>
    <t>"pod asfaltem"  -((13,9+30,5+5,0)*1,1*0,1+3,8*6,0*0,1)</t>
  </si>
  <si>
    <t>"pod štěrkem"   -28,0*1,0*0,1</t>
  </si>
  <si>
    <t>"pod ornicí"  -((36,0-19,4+10,5)*(1,1+1,6)/2*(0,25+0,2)+(3,2+17,5+3,4+0,9)*(1,0+1,5)/2*(0,225+0,2)+(36,0-19,0+10,5+3,2+17,5+3,4+0,9)*0,06)</t>
  </si>
  <si>
    <t>"pod dlažbou"    -(4,8*(1,1+1,6)/2*(0,25+0,2)+4,8*0,06)</t>
  </si>
  <si>
    <t>"pod zámk. dlažbou"   -(45,5*(1,1+1,6)*(0,25+0,2)+45,5*0,06)</t>
  </si>
  <si>
    <t>"pod asfaltem"   -((13,9+30,5+5,0)*(1,1+1,6)/2*(0,25+0,2)+3,8*6,0*(0,25+0,2+0,06)+(13,9+30,5+5,0)*0,06)</t>
  </si>
  <si>
    <t>"pod štěrkem"   -(28,0*(1,0+1,5)/2*(0,225+0,2)+28,0*0,06)</t>
  </si>
  <si>
    <t>"dopočet v místě dna vybouraného kanálu"  (19,4-4,5+2,6+2,2+23,4-4,8+54,7-3,1+1,3+9,5)*1,2*0,15</t>
  </si>
  <si>
    <t>"dopočet zásypu v místě vybouraného kanálu"  (19,4-4,5+2,6+2,2+23,4-4,8+54,7-3,1+1,3+9,5)*1,2*(0,5+0,15-0,1-0,25-0,2)</t>
  </si>
  <si>
    <t>"dle situace výkopů - kamenivem - část podél řeky"</t>
  </si>
  <si>
    <t>(13,5+53,0+4,7+106,0+3,0*2+30,0+3,5+4,6+30,0+85,5+4,0*3+99,5+3,5-1,2)*(1,4+2,0)/2*(0,28+0,2)</t>
  </si>
  <si>
    <t>2,2*1,2*(0,28+0,2)</t>
  </si>
  <si>
    <t>(13,5+53,0+4,7+106,0+3,0*2+30,0+3,5+4,6+30,0+85,5+4,0*3+99,5+3,5)*0,06</t>
  </si>
  <si>
    <t>(95,9+3,9*2)*(1,1+1,6)/2*(0,25+0,2)+(95,9+3,9*2)*0,06</t>
  </si>
  <si>
    <t xml:space="preserve">"část podél řeky - odpočet potrubí"  </t>
  </si>
  <si>
    <t>-(11,4+52,0+4,4+65,6+3,0*3+31,5+33,0+3,0*3+30,0+25,0+3,0*3+56,0+3,5+60,0+3,0*3+39,0)*(3,14*0,14*0,14)</t>
  </si>
  <si>
    <t>-(11,4+52,0+4,4+65,6+3,0*3+31,5+33,0+3,0*3+30,0+25,0+3,0*3+56,0+3,5+60,0+3,0*3+39,0)*(3,14*0,125*0,125)</t>
  </si>
  <si>
    <t>-((95,0+3,0*2)*(3,14*0,125*0,125)+(95,0+3,0*2)*(3,14*0,1125*0,1125))</t>
  </si>
  <si>
    <t>"pod ornicí"   (36,0-19,4+10,5)*(1,1+1,6)/2*(0,25+0,2)+(3,2+17,5+3,4+0,9)*(1,0+1,5)/2*(0,225+0,2)+(36,0-19,0+10,5+3,2+17,5+3,4+0,9)*0,06</t>
  </si>
  <si>
    <t>"pod ornicí v místě vyb. kanálu"  (19,4-4,5+2,6)*1,2*(0,25+0,2)+(19,4-4,5+2,6)*0,06</t>
  </si>
  <si>
    <t>"pod dlažbou"    4,8*(1,1+1,6)/2*(0,25+0,2)+4,8*0,06</t>
  </si>
  <si>
    <t>"pod dlažbou v místě vyb. kanálu"   (2,2+23,4-4,8)*1,2*(0,25+0,2)+(2,2+23,4-4,8)*0,06</t>
  </si>
  <si>
    <t>"pod zámk. dlažbou"   45,5*(1,1+1,6)*(0,25+0,2)+45,5*0,06</t>
  </si>
  <si>
    <t>"pod asfaltem"   (13,9+30,5+5,0)*(1,1+1,6)/2*(0,25+0,2)+3,8*6,0*(0,25+0,2+0,06)+(13,9+30,5+5,0)*0,06</t>
  </si>
  <si>
    <t>"pod asfaltem v místě vyb. kanálu"   (54,7-3,1+1,3+9,5)*1,2*(0,25+0,2)+(54,7-3,1+1,3+9,5)*0,06</t>
  </si>
  <si>
    <t>"pod štěrkem"   28,0*(1,0+1,5)/2*(0,225+0,2)+28,0*0,06</t>
  </si>
  <si>
    <t>"odbočná jímka"  2,2*1,8*(0,25+0,2)</t>
  </si>
  <si>
    <t>"odbočná jímka"  3,6*1,8*(0,25+0,2)</t>
  </si>
  <si>
    <t xml:space="preserve">"část kolmo k řece - odpočet potrubí"  </t>
  </si>
  <si>
    <t>-(3,14*0,125*0,125+3,14*0,1125*0,1125)*(51,5+3,0*2+39,0+11,0+33,3+49,5+3,4+3,0+37,2)</t>
  </si>
  <si>
    <t>-(3,14*0,1125*0,1125+3,14*0,1*0,1)*(35,5+18,0+2,5+2,0)</t>
  </si>
  <si>
    <t>"viz. položka 175151101"   602,321*2,0</t>
  </si>
  <si>
    <t>"viz. sejmutí - položka 121101101"   20,64/0,15</t>
  </si>
  <si>
    <t>"viz. sejmutí - položka 121101101"   30,161/0,15</t>
  </si>
  <si>
    <t>"viz. položka 181301102"   137,6</t>
  </si>
  <si>
    <t>"viz. položka 181301102"   201,073</t>
  </si>
  <si>
    <t>"viz. položka 181411131"   338,673*0,015</t>
  </si>
  <si>
    <t>"pod dlažbou viz. položka 564871111"   212,08</t>
  </si>
  <si>
    <t>"pod asfaltem viz. položka 564851115"   1891,30</t>
  </si>
  <si>
    <t>"pod štěrkem viz. položka 564851111"    70,0</t>
  </si>
  <si>
    <t>"dle situace demolice - část podél řeky"</t>
  </si>
  <si>
    <t>"zazdívka kanálu v místě přípojky B betonovými cihlami"    0,8*0,45*0,15</t>
  </si>
  <si>
    <t>"dle situace demolice - část kolmá k řece"</t>
  </si>
  <si>
    <t>"zazdívky jímek v místě napojení kanálů betonovými cihlami"   (0,6*0,5+0,75*0,5*4   )*0,15</t>
  </si>
  <si>
    <t>"viz. položka rozebrání 966072824a"   6,0</t>
  </si>
  <si>
    <t>(13,5+53,0+4,7+106,0+3,0*2+30,0+3,5+4,6+30,0+85,5+4,0*3+99,5+3,5-1,2)*1,4*0,1</t>
  </si>
  <si>
    <t>"dopočet v kříženém kanálu u přípojky B"  1,2*2,2*0,1</t>
  </si>
  <si>
    <t>(95,9+3,9*2)*1,1*0,1</t>
  </si>
  <si>
    <t>"pod ornicí"   (36,0-19,4+10,5)*1,1*0,1+(3,2+17,5+3,4+0,9)*1,0*0,1</t>
  </si>
  <si>
    <t>"pod ornicí v místě vyb. kanálu"  (19,4-4,5+2,6)*1,2*0,1</t>
  </si>
  <si>
    <t>"pod dlažbou"    4,8*1,1*0,1</t>
  </si>
  <si>
    <t>"pod dlažbou v místě vyb. kanálu"   (2,2+23,4-4,8)*1,2*0,1</t>
  </si>
  <si>
    <t>"pod zámk. dlažbou"   45,5*1,1*0,1</t>
  </si>
  <si>
    <t>"pod asfaltem"   (13,9+30,5+5,0)*1,1*0,1+3,8*6,0*0,1</t>
  </si>
  <si>
    <t>"pod asfaltem v místě vyb. kanálu"   (54,7-3,1+1,3+9,5)*1,2*0,1</t>
  </si>
  <si>
    <t>"pod štěrkem"   28,0*1,0*0,1</t>
  </si>
  <si>
    <t>"odbočná jímka"  2,2*1,8*0,1</t>
  </si>
  <si>
    <t>"odbočná jímka"  3,6*1,2*0,1</t>
  </si>
  <si>
    <t>564751111</t>
  </si>
  <si>
    <t>Podklad z kameniva hrubého drceného vel. 32-63 mm tl 150 mm</t>
  </si>
  <si>
    <t>"dle situace povrchů - štěrkové plochy"   28,0*2,5</t>
  </si>
  <si>
    <t>564851111</t>
  </si>
  <si>
    <t>Podklad ze štěrkodrtě ŠD tl 150 mm</t>
  </si>
  <si>
    <t>"viz. položka odstranění živice - 113107242"   301,5</t>
  </si>
  <si>
    <t>"viz položka rozebrání dlažby - 113106121"   30,97</t>
  </si>
  <si>
    <t>"viz položka rozebrání dlažby - 113106123"   14,46</t>
  </si>
  <si>
    <t>"viz položka rozebrání dlažby - 113106121"   52,9</t>
  </si>
  <si>
    <t>"viz položka rozebrání dlažby - 113106123a"   113,75</t>
  </si>
  <si>
    <t>"viz. položka ŠD - 564851115"   301,5</t>
  </si>
  <si>
    <t>"viz. položka ŠD - 564851115"   1589,8*2</t>
  </si>
  <si>
    <t>"viz. položka ŠD - 564851115"   301,5*2</t>
  </si>
  <si>
    <t>596211112</t>
  </si>
  <si>
    <t>Kladení zámkové dlažby komunikací pro pěší tl 60 mm skupiny A pl do 300 m2</t>
  </si>
  <si>
    <t>"viz položka ŠD - 564871111"   14,46</t>
  </si>
  <si>
    <t>"zpětné položení - viz položka ŠD - 564871111"   113,75</t>
  </si>
  <si>
    <t>592450380</t>
  </si>
  <si>
    <t>dlažba zámková tl.6 cm přírodní</t>
  </si>
  <si>
    <t>"viz položka ŠD - 564871111"   14,46*1,03</t>
  </si>
  <si>
    <t>"případné doplnění - viz položka ŠD - 564871111"   113,75/100*10</t>
  </si>
  <si>
    <t>596811121</t>
  </si>
  <si>
    <t>Kladení betonové dlažby komunikací pro pěší do lože z kameniva vel do 0,09 m2 plochy do 100 m2</t>
  </si>
  <si>
    <t>"viz položka ŠD - 564871111"   30,97</t>
  </si>
  <si>
    <t>"část kolmo k řece</t>
  </si>
  <si>
    <t>"viz položka ŠD - 564871111"   52,9</t>
  </si>
  <si>
    <t>"odpočet položky 59681220"   -14,3</t>
  </si>
  <si>
    <t>"viz. položka 596811121"   69,57*1,03</t>
  </si>
  <si>
    <t>596811220</t>
  </si>
  <si>
    <t>Kladení betonové dlažby komunikací pro pěší do lože z kameniva vel do 0,25 m2 plochy do 50 m2</t>
  </si>
  <si>
    <t xml:space="preserve">"dle situace povrchů - část kolmo k řece"  </t>
  </si>
  <si>
    <t>False</t>
  </si>
  <si>
    <t>"před čp. 327"   6,5*2,2</t>
  </si>
  <si>
    <t>592457030</t>
  </si>
  <si>
    <t>dlažba betonová plošná hladká 50x50x5,5 cm šedá</t>
  </si>
  <si>
    <t>Spotřeba: 4 kus/m2</t>
  </si>
  <si>
    <t>"viz. položka 59681220"   14,3*1,03</t>
  </si>
  <si>
    <t>"viz. položka vytrhání krajníků - 113202111"   85,0</t>
  </si>
  <si>
    <t>"viz. položka vytrhání krajníků - 113202111"   73,5</t>
  </si>
  <si>
    <t>"viz. položka 915491211"   158,5*2*1,01+0,83</t>
  </si>
  <si>
    <t>916131113</t>
  </si>
  <si>
    <t>Osazení silničního obrubníku betonového ležatého s boční opěrou do lože z betonu prostého</t>
  </si>
  <si>
    <t>"viz položka vytrhání obrubníků - 113201112"   3,0</t>
  </si>
  <si>
    <t>592174680</t>
  </si>
  <si>
    <t>obrubník betonový silniční nájezdový Standard 100x15x15 cm</t>
  </si>
  <si>
    <t>"viz. položka 916131113"   3*1,01+0,97</t>
  </si>
  <si>
    <t>"viz položka vytrhání obrubníků - 113202111"   83,6</t>
  </si>
  <si>
    <t>"viz položka vytrhání obrubníků - 113202111"   72,2</t>
  </si>
  <si>
    <t>"viz. položka 916131213"   155,8*1,01+0,642</t>
  </si>
  <si>
    <t>"viz položka vytrhání obrubníků - 113204111"   30,0</t>
  </si>
  <si>
    <t>"viz položka vytrhání obrubníků - 113204111"   75,1</t>
  </si>
  <si>
    <t>592172140</t>
  </si>
  <si>
    <t>obrubník betonový záhonový šedý(přírodní) 50 x 5 x 25 cm</t>
  </si>
  <si>
    <t>"viz. položka 916331112"   105,1*2*1,01+0,698</t>
  </si>
  <si>
    <t>"měřeno v AutoCADu"   5,6+12,37+13,0</t>
  </si>
  <si>
    <t>"měřeno v AutoCADu"   33,1+6,5*2,2+2,5*2,2</t>
  </si>
  <si>
    <t>113106123</t>
  </si>
  <si>
    <t>Rozebrání dlažeb komunikací pro pěší ze zámkových dlaždic</t>
  </si>
  <si>
    <t>"měřeno v AutoCADu"    14,46</t>
  </si>
  <si>
    <t>113106123a</t>
  </si>
  <si>
    <t>Rozebrání dlažeb komunikací pro pěší ze zámkových dlaždic - pro zpětné použití</t>
  </si>
  <si>
    <t>1. Cena je určena pro rozebrání dlažeb a dílců včetně odstranění lože.
2. Cenu nelze použít pro rozebrání dlažeb uložených do betonového lože nebo do     cementové malty.
3. U komunikací pro pěší a u vozovek a ploch menších než 50m2 je cena určena pro     ruční rozebrání
4. V ceně nejsou započítány náklady na nutné očištění
5. V ceně je přemístění vybourané dlažby na vzdálenost 3m a naložení vybouraného     lože na dopravní prostředek.</t>
  </si>
  <si>
    <t>"měřeno v AutoCADu"    113,75</t>
  </si>
  <si>
    <t>113107223</t>
  </si>
  <si>
    <t>Odstranění podkladu pl přes 200 m2 z kameniva drceného tl 300 mm</t>
  </si>
  <si>
    <t>"pod dlažbou tl.250mm - viz. položka 113106121"   30,97</t>
  </si>
  <si>
    <t>"pod dlažbou tl.250mm - viz. položka 113106123"   14,46</t>
  </si>
  <si>
    <t>"pod dlažbou tl.250mm - viz. položka 113106121"   52,9</t>
  </si>
  <si>
    <t>"pod dlažbou tl.250mm - viz. položka 113106123"   113,75</t>
  </si>
  <si>
    <t>113107224</t>
  </si>
  <si>
    <t>Odstranění podkladu pl přes 200 m2 z kameniva drceného tl 400 mm</t>
  </si>
  <si>
    <t>"pod asfaltem tl.400mm - viz. položka 113107242"   1589,8</t>
  </si>
  <si>
    <t>"pod asfaltem tl.400mm - viz. položka 113107242"   301,5</t>
  </si>
  <si>
    <t>113107242</t>
  </si>
  <si>
    <t>Odstranění podkladu pl přes 200 m2 živičných tl 100 mm</t>
  </si>
  <si>
    <t>"měřeno v AutoCADu"    515,3+38,6+476,6+559,3</t>
  </si>
  <si>
    <t>(54,7+10,3)*2,1+9,5*2,1+13,9*2,5+3,8*6,0+(30,+5,0)*2,5</t>
  </si>
  <si>
    <t>113201112</t>
  </si>
  <si>
    <t>Vytrhání obrub silničních ležatých</t>
  </si>
  <si>
    <t>"dle situace povrchů - část kolmá k řece"   3,0</t>
  </si>
  <si>
    <t>"obrubníky silniční"   11,0+8,0+8,0+15,0+18,6+12,0+11,0</t>
  </si>
  <si>
    <t>"krajníky"    11,0+8,0+8,0+10,0+8,0+12,0+2*7,0+2*7,0</t>
  </si>
  <si>
    <t>"obrubníky silniční"   7,0*2+3,0+3,0*2+49,2</t>
  </si>
  <si>
    <t>"krajníky"    51,5+3,0+3,0*2+7,0+3,0+3,0</t>
  </si>
  <si>
    <t>"obruba chodníku"   3,0*2+12,0*2</t>
  </si>
  <si>
    <t>"obruba chodníku"   3,0+23,4+48,7</t>
  </si>
  <si>
    <t xml:space="preserve">"strana k řece"   </t>
  </si>
  <si>
    <t>8,3+55,3+4,0+105,2+17,8+30,0+81,9+3,9+29,8+16,8+2,2+7,3+2,5+91,9+3,7+6,1+3,9+41,9</t>
  </si>
  <si>
    <t>"strana k chodníku"</t>
  </si>
  <si>
    <t>45,0+4,7+64,90+1,1+1,2+35,1+12,4+51,2+1,4*2+55,7+3,3+23,4+150,0</t>
  </si>
  <si>
    <t>3,8+50,0+9,4+8,0+13,7*2+3,8*2+6,0+31,7+7,0+27,4+2,6</t>
  </si>
  <si>
    <t>979054451</t>
  </si>
  <si>
    <t>Očištění vybouraných zámkových dlaždic s původním spárováním z kameniva těženého</t>
  </si>
  <si>
    <t>"viz. rozebrání dlažeb položka 113106123a"   113,75</t>
  </si>
  <si>
    <t>"kamenivo"    6,029+112,832+1059,128</t>
  </si>
  <si>
    <t>"živice"   342,325</t>
  </si>
  <si>
    <t>"viz. položka 997221551"   1520,314*(19-1)</t>
  </si>
  <si>
    <t>"dlažba"   21,387+3,76</t>
  </si>
  <si>
    <t>"obrubníky a krajníky"  0,87+64,432</t>
  </si>
  <si>
    <t>"záhonové obrubníky"   4,204</t>
  </si>
  <si>
    <t>"viz. položka 997221561"   94,653*(19-1)</t>
  </si>
  <si>
    <t>"viz. položka 997221561"   94,653</t>
  </si>
  <si>
    <t>"viz. položka 997221551"   342,325</t>
  </si>
  <si>
    <t>"viz. položka 997221551"   1177,989</t>
  </si>
  <si>
    <t>899101211</t>
  </si>
  <si>
    <t>Demontáž poklopů litinových nebo ocelových včetně rámů hmotnosti do 50 kg</t>
  </si>
  <si>
    <t>"vybourané šachty"   2</t>
  </si>
  <si>
    <t>899102211</t>
  </si>
  <si>
    <t>Demontáž poklopů litinových nebo ocelových včetně rámů hmotnosti přes 50 do 100 kg</t>
  </si>
  <si>
    <t>"vybouraný kompenzátor"   2</t>
  </si>
  <si>
    <t>"odbočné jímky"   2*2</t>
  </si>
  <si>
    <t>"základová deska - dno kompenzátoru"   4,5*2,5*0,2</t>
  </si>
  <si>
    <t>962052210</t>
  </si>
  <si>
    <t>Bourání zdiva nadzákladového ze ŽB do 1 m3</t>
  </si>
  <si>
    <t>"stěny kompenzátoru"   (4,5+2,2)*2*0,15*(1,3-0,2-0,15)</t>
  </si>
  <si>
    <t>963051113</t>
  </si>
  <si>
    <t>Bourání ŽB stropů deskových tl přes 80 mm</t>
  </si>
  <si>
    <t>"strop kompenzátoru"   (4,5*2,5-0,6*0,6*2)*0,15+(0,9*0,9-0,6*0,6)*0,15*2</t>
  </si>
  <si>
    <t>"strop šachty"   (1,0*1,0-0,6*0,6)*0,1*2</t>
  </si>
  <si>
    <t>"strop odbočné jímky"   ((3,1*2,4-0,6*0,6*2)*0,15+(0,9*0,9-0,6*0,6)*0,15*2)</t>
  </si>
  <si>
    <t>"strop odbočné jímky"   ((4,5*1,8-0,6*0,6*2)*0,15+(0,9*0,9-0,6*0,6)*0,15*2)</t>
  </si>
  <si>
    <t>971042551</t>
  </si>
  <si>
    <t>Vybourání otvorů v betonových příčkách a zdech pl do 1 m2</t>
  </si>
  <si>
    <t>"dle situace demolice - patky demontovaného potrubí u Eko Šimko"   0,9*0,6*0,3*11</t>
  </si>
  <si>
    <t>971042651</t>
  </si>
  <si>
    <t>Vybourání otvorů v betonových příčkách a zdech pl do 4 m2</t>
  </si>
  <si>
    <t>"stěny a dno šachet"   (1,0*1,0*0,15+(1,0+0,8)*2*1,0*0,1)*2</t>
  </si>
  <si>
    <t>"dle situace demolice - část podél řeky v místě přípojky B"   2</t>
  </si>
  <si>
    <t>"dle situace demolice - část kolmá k řece"   21*2+1+9*2+13*2</t>
  </si>
  <si>
    <t>963015151a</t>
  </si>
  <si>
    <t>Demontáž prefabrikovaných kanálů, šachet nebo žump do hmotnosti 1 t</t>
  </si>
  <si>
    <t>"dle situace demolice - část kolmá k řece"   1</t>
  </si>
  <si>
    <t xml:space="preserve">"dle situace demolic - část podél řeky v místě přípojky B"   1   </t>
  </si>
  <si>
    <t>"dle situace demolice - část kolmá k řece"   21+9+13</t>
  </si>
  <si>
    <t>"dle situace demolice - u EKO Šimko"   3,0</t>
  </si>
  <si>
    <t>"dle situace demolice - u Ameteku"   3,0</t>
  </si>
  <si>
    <t>"ŽB kanály"   128,177</t>
  </si>
  <si>
    <t>"poklopy + OK do šrotu"   0,7+1,436</t>
  </si>
  <si>
    <t>"ŽB kanály"   128,177*(19-1)</t>
  </si>
  <si>
    <t>"poklopy + OK do šrotu"   (0,7+1,436)*(9-1)</t>
  </si>
  <si>
    <t>"viz. položka 997013501"   128,177</t>
  </si>
  <si>
    <t>"dle situace demolice - podpěry demontovaného potrubí u EKO Šimko"    (1,1*2+0,5)*8,64*11</t>
  </si>
  <si>
    <t>"dle situace demolice - podpěry demontovaného potrubí u Knaufu"    (0,75*2+0,5)*7,09*10</t>
  </si>
  <si>
    <t>"dle situace demolice - OK potrubního mostu"   (10,5*2+1,2+0,7)*36,2+5,0*2*13,4+(22*0,7+9*0,5)*3,77</t>
  </si>
  <si>
    <t>03-03 - IO 03.1.1C   TEPLOVODNÍ PŘÍPOJKA A - KOVÁŘ</t>
  </si>
  <si>
    <t>"dle situace povrchů"</t>
  </si>
  <si>
    <t>"přípojka A - měřeno v AutoCADu"   12,5*0,15</t>
  </si>
  <si>
    <t>"dle situace výkopů - nad odbočnou jímkou"  2,4*3,0*0,15</t>
  </si>
  <si>
    <t>"pod ornicí"    4,2*(2,0+0,9)/2*(1,4-0,15)</t>
  </si>
  <si>
    <t>"pod chodníkem"   (3,0+7,5)*(2,0+0,9)/2*(1,4-0,33)</t>
  </si>
  <si>
    <t>"pod asfaltem"  40,9*(2,0+0,9)/2*(1,4-0,5)+2,6*5,5*(1,4-0,5)</t>
  </si>
  <si>
    <t>"odpočet ručního dokopání položka 132112202"   -4,507</t>
  </si>
  <si>
    <t>"5% z položky 132101201"   90,149/100*5</t>
  </si>
  <si>
    <t>"viz. položka 132101201"    85,642</t>
  </si>
  <si>
    <t>"viz. položka 132112202"    4,507</t>
  </si>
  <si>
    <t>"výkopy - viz. položka 132101201"   85,642</t>
  </si>
  <si>
    <t>"výkopy - viz. položka 132112202"   4,507</t>
  </si>
  <si>
    <t>"zásypy - viz. položka 174101101"  -11,952</t>
  </si>
  <si>
    <t>"zásypy - viz. položka 174101103"  -59,729</t>
  </si>
  <si>
    <t>"viz. položka 162701105"   18,468*(19-10)</t>
  </si>
  <si>
    <t>"viz. položka 162701105"   18,468</t>
  </si>
  <si>
    <t>"viz. položka 171201201"   18,468*1,8</t>
  </si>
  <si>
    <t>"dle situace demolic - odbočná jímka"   1,8*1,8*1,8+0,6*0,6*0,4</t>
  </si>
  <si>
    <t>"dle situace výkopů - nad odbočnou jímkou"   1,8*1,8*1,8+0,6*0,6*0,4</t>
  </si>
  <si>
    <t>"odpočet lože - viz. položka 451573111"   -5,4</t>
  </si>
  <si>
    <t>"odpočet obsypu - viz. položka 175151101"   -25,02</t>
  </si>
  <si>
    <t>"zásyp kamenivem"   60,0*(0,9+1,2)/2*(0,14+0,2)+60,0*0,06</t>
  </si>
  <si>
    <t>"odpočet potrubí"   -((3,14*0,07*0,07)*60,0+(3,14*0,0625*0,0625)*60,0)</t>
  </si>
  <si>
    <t>"viz. položka 175151101"   23,361*2,0</t>
  </si>
  <si>
    <t>"viz. položka 121101101"   1,875/0,15</t>
  </si>
  <si>
    <t>"viz. položka 121112011"   1,08/0,15</t>
  </si>
  <si>
    <t>"viz. položka 181301102"   19,7</t>
  </si>
  <si>
    <t>"viz. položka 181411131"   19,7*0,015</t>
  </si>
  <si>
    <t>"pod asfaltem viz. položka 564851115"   122,5</t>
  </si>
  <si>
    <t>"pod dlažbou viz. položka 564871111"    25,9</t>
  </si>
  <si>
    <t>"dle situace demolice - zazdívka odbočné jímky z betonových cihel"  0,8*0,48*0,15</t>
  </si>
  <si>
    <t>"dle situace výkopů"    60,0*0,9*0,1</t>
  </si>
  <si>
    <t>"viz. položka odstranění živice - 113107182"   122,5</t>
  </si>
  <si>
    <t>"viz položka rozebrání dlažby - 113106121"   25,9</t>
  </si>
  <si>
    <t>"viz. položka ŠD - 564851115"   122,5</t>
  </si>
  <si>
    <t>"viz. položka ŠD - 564851115"   122,5*2</t>
  </si>
  <si>
    <t>"viz položka ŠD - 564871111"   25,9</t>
  </si>
  <si>
    <t>"viz. položka 596811120a"   25,9*1,03</t>
  </si>
  <si>
    <t>"viz. položka vytrhání krajníků - 113202111"   13,5</t>
  </si>
  <si>
    <t>"viz. položka 915491211"   13,5*2*1,01+0,73</t>
  </si>
  <si>
    <t>"viz položka vytrhání obrubníků - 113202111"   3,0+1,5</t>
  </si>
  <si>
    <t>"viz. položka 916131213"   4,5*1,01+0,455</t>
  </si>
  <si>
    <t>"viz. položka 916331112"   3,0*2*1,01+0,94</t>
  </si>
  <si>
    <t>"dle situace povrchů - měřeno v AutoCADu"   25,9</t>
  </si>
  <si>
    <t>"pod dlažbou tl.250mm - viz. položka 113106121"   25,9</t>
  </si>
  <si>
    <t>"pod asfaltem tl.400mm - viz. položka 113107182"   122,5</t>
  </si>
  <si>
    <t>"dle situace povrchů - měřeno v AutoCADu"    122,5</t>
  </si>
  <si>
    <t>"dle situace povrchů - obrubníky silniční"   3,0+1,5</t>
  </si>
  <si>
    <t>"dle situace povchů - krajníky"   3,0+1,5+4,5*2</t>
  </si>
  <si>
    <t>"dle situace povrchů - obruba chodníku"   3,0</t>
  </si>
  <si>
    <t>"dle sitace povrchů"  35,5+2,6+4,8+5,10+40,9</t>
  </si>
  <si>
    <t>"kamenivo"    10,36+68,60</t>
  </si>
  <si>
    <t>"živice"   22,173</t>
  </si>
  <si>
    <t>"viz. položka 997221551"   101,133*(19-1)</t>
  </si>
  <si>
    <t>"dlažba"   6,605</t>
  </si>
  <si>
    <t>"obrubníky a krajníky"   3,69</t>
  </si>
  <si>
    <t>"záhonové obrubníky"   0,12</t>
  </si>
  <si>
    <t>"viz. položka 997221561"   10,415*(19-1)</t>
  </si>
  <si>
    <t>"viz. položka 997221561"   10,415</t>
  </si>
  <si>
    <t>"viz. položka 997221551"   22,173</t>
  </si>
  <si>
    <t>"viz. položka 997221551"   78,96</t>
  </si>
  <si>
    <t>"dle situace demolice - odbočná jímka"  2</t>
  </si>
  <si>
    <t>"dle situace demolice"</t>
  </si>
  <si>
    <t>"strop odbočné jímky"    (2,7*2,4-0,6*0,6*2)*0,15+(0,9*0,9-0,6*0,6)*0,15*2</t>
  </si>
  <si>
    <t>"ŽB na skládku"   2,398</t>
  </si>
  <si>
    <t>"OK do šrotu"   0,02</t>
  </si>
  <si>
    <t>"viz. položka 997013501"    2,398*(19-1)</t>
  </si>
  <si>
    <t>"viz. položka 997013501"   0,02*(9-1)</t>
  </si>
  <si>
    <t>"viz. položka 997013501"   2,398</t>
  </si>
  <si>
    <t>"dle situace demolice - žebřík v odbočné jímce"   20,0</t>
  </si>
  <si>
    <t>03-04 - IO 03.1.1D   TEPLOVODNÍ PŘÍPOJKA B - VS 10 MONTACE</t>
  </si>
  <si>
    <t>"dle situace povrchů"   (22,6+0,6)*2,0*0,15</t>
  </si>
  <si>
    <t>"pod ornicí"     (22,6+0,6)*1,6*(0,8-0,15)</t>
  </si>
  <si>
    <t>"pod okapovým chodníkem" 0,5*1,6*(0,8-0,1)</t>
  </si>
  <si>
    <t>"pod dlažbou"  2,0*1,6*(0,8-0,33)</t>
  </si>
  <si>
    <t>"pod asfaltem" 0,7*2,0*(0,8-0,5)</t>
  </si>
  <si>
    <t>"odpočet ručního dokopání - viz. položka 132112202"    -1,331</t>
  </si>
  <si>
    <t>"5% z položky 132101201"   26,612/100*5</t>
  </si>
  <si>
    <t>"zpětný zásyp"</t>
  </si>
  <si>
    <t>"viz. položka 132101201"   25,281</t>
  </si>
  <si>
    <t>"viz. položka 132112202"   1,331</t>
  </si>
  <si>
    <t>"dle situace demolice - dopočet v místě odstraněné zákrytové desky - část"   26,4*1,2*(0,15-0,05)</t>
  </si>
  <si>
    <t>"dle situace demolice - vyrovnání dna po vybouraném kanálu"   26,4*1,2*0,15</t>
  </si>
  <si>
    <t>"dle situace výkopů - kamenivem"</t>
  </si>
  <si>
    <t>(25,3+1,1)*1,2*(0,25+0,2)+(25,3+0,6+0,5)*0,06</t>
  </si>
  <si>
    <t>"odpočet potrubí"   -(3,14*0,125*0,125)*(25,3+1,1)</t>
  </si>
  <si>
    <t>"viz. položka 175151101"   14,545*2,0</t>
  </si>
  <si>
    <t>"viz. sejmutí - položka 121101101"   6,96/0,15</t>
  </si>
  <si>
    <t>"viz. položka 181301102"   46,4</t>
  </si>
  <si>
    <t>"viz. položka 181411131"   46,4*0,015</t>
  </si>
  <si>
    <t>"pod asfaltem viz. položka 564851115"  1,68</t>
  </si>
  <si>
    <t>"pod dlažbou viz. položka 564871111"   4,8</t>
  </si>
  <si>
    <t>"dle situace demolic - zazdívka kanálu z betonových cihel"   0,8*0,45*0,15</t>
  </si>
  <si>
    <t>"dle situace výkopů"   (25,3+1,1)*1,2*0,1</t>
  </si>
  <si>
    <t>"viz. položka odstranění živice - 113107142"   1,68</t>
  </si>
  <si>
    <t>"viz položka rozebrání dlažby - 113106121"   4,8</t>
  </si>
  <si>
    <t>"viz. položka ŠD - 564851115"   1,68</t>
  </si>
  <si>
    <t>"viz. položka ŠD - 564851115"   1,68*2</t>
  </si>
  <si>
    <t>"viz položka ŠD - 564871111"   4,8</t>
  </si>
  <si>
    <t>"viz. položka 596811120a"   4,8*1,03</t>
  </si>
  <si>
    <t>"viz položka vytrhání obrubníků - 113202111"   3,0</t>
  </si>
  <si>
    <t>"viz. položka 916131213"   3,0*1,01+0,97</t>
  </si>
  <si>
    <t>"dle situace povrchů"   2,0*2,4</t>
  </si>
  <si>
    <t>113106121a</t>
  </si>
  <si>
    <t>Rozebrání okapového chodníku z betonových dlaždic pro zpětné použití</t>
  </si>
  <si>
    <t xml:space="preserve">1. Cena je určena pro rozebrání okapového chodníku včetně odstranění lože.
2. Cenu nelze použít pro rozebrání okapového chodníku uloženého do betonového lože nebo do cementové malty.
4. V ceně nejsou započítány náklady na nutné očištění
5. V ceně je přemístění vybourané dlažby na vzdálenost 3m a naložení vybouraného  lože na dopravní prostředek.
</t>
  </si>
  <si>
    <t>"dle situace povrchů"   2,0*0,5</t>
  </si>
  <si>
    <t>"pod dlažbou tl.250mm - viz. položka 113106121"   4,8</t>
  </si>
  <si>
    <t>113107124</t>
  </si>
  <si>
    <t>Odstranění podkladu pl do 50 m2 z kameniva drceného tl 400 mm</t>
  </si>
  <si>
    <t>"pod asfaltem viz. položka 113107142"   0,7*2,4</t>
  </si>
  <si>
    <t>113107142</t>
  </si>
  <si>
    <t>Odstranění podkladu pl do 50 m2 živičných tl 100 mm</t>
  </si>
  <si>
    <t>"dle situace povrchů"   0,7*2,4</t>
  </si>
  <si>
    <t>"dle situace povrchů - obrubníky silniční"   3,0</t>
  </si>
  <si>
    <t>"dle situace povrchů"   0,7*2</t>
  </si>
  <si>
    <t>979054441</t>
  </si>
  <si>
    <t>Očištění vybouraných z desek nebo dlaždic s původním spárováním z kameniva těženého</t>
  </si>
  <si>
    <t>"viz položka rozebrání okap. chodníku 113106121a"   1,0</t>
  </si>
  <si>
    <t>"kamenivo"    0,053+1,92+0,941</t>
  </si>
  <si>
    <t>"živice"   0,304</t>
  </si>
  <si>
    <t>"viz. položka 997221551"   3,218*(19-1)</t>
  </si>
  <si>
    <t>"dlažba"   1,224</t>
  </si>
  <si>
    <t>"obrubníky"   0,615</t>
  </si>
  <si>
    <t>"viz. položka 997221561"   1,959*(19-1)</t>
  </si>
  <si>
    <t>"viz. položka 997221561"   1,959</t>
  </si>
  <si>
    <t>"viz. položka 997221551"   0,304</t>
  </si>
  <si>
    <t>"viz. položka 997221551"   2,914</t>
  </si>
  <si>
    <t>637211121b</t>
  </si>
  <si>
    <t xml:space="preserve">Zpětné položení okapového chodníku z betonových dlaždic tl 40 mm kladených do písku </t>
  </si>
  <si>
    <t>1. Cena obsahuje položení dlaždic 
2. Cena obsahuje dodávku a rozprostření pískového lože.</t>
  </si>
  <si>
    <t>"viz. položka 113106161a"   2,0*0,5</t>
  </si>
  <si>
    <t>"dle situace demolice"   22</t>
  </si>
  <si>
    <t>"dle situace demolic"   11</t>
  </si>
  <si>
    <t>"ŽB kanály"     10,56+14,619</t>
  </si>
  <si>
    <t>"viz. položka 997013501"   25,179*(19-1)</t>
  </si>
  <si>
    <t>"viz. položka 997013501"   25,179</t>
  </si>
  <si>
    <t>03-05 - IO 03.1.1E   TEPLOVODNÍ PŘÍPOJKA C - MALÁT</t>
  </si>
  <si>
    <t>"dle situace povrchů - měřeno v AutoCADu"   10,8*0,15</t>
  </si>
  <si>
    <t>"pod asfaltem" (5,5+17,5)*1,6*(0,8-0,5)</t>
  </si>
  <si>
    <t>"odpočet ručního dokopání viz. položka 132112202"    -1,104</t>
  </si>
  <si>
    <t>"pod ornicí"     (2,0+2,5+1,5)*1,6*(0,8-0,15)</t>
  </si>
  <si>
    <t>"pod okapovým chodníkemí"     1,0*1,6*(0,8-0,1)</t>
  </si>
  <si>
    <t>"10% z položky 132101201"   11,04/100*10</t>
  </si>
  <si>
    <t>"dle situace demolice - odbočná jímka"   2,2*1,8*2,4+0,6*0,6*0,4</t>
  </si>
  <si>
    <t>"odpočet lože viz. položka 451573111"   -0,396</t>
  </si>
  <si>
    <t>"odpočet obsypu viz. položka 175151101"   -1,228</t>
  </si>
  <si>
    <t>"viz. položka 132101201"   9,936</t>
  </si>
  <si>
    <t>"viz. položka 132112202"   8,464</t>
  </si>
  <si>
    <t>"dle situace demolice - doplnění vybouraného dna kanálu"   (17,5+5,5+6,0+1,0)*1,2*0,15</t>
  </si>
  <si>
    <t>"dle situace demolice -doplnění po vybouraném kanálu nad obsypem"    (17,5+5,5+6,0+1,0)*1,2*(0,5+0,15-0,1-0,11-0,2)</t>
  </si>
  <si>
    <t>"v odboční jímce"  2,2*1,8*(0,11+0,2)</t>
  </si>
  <si>
    <t>"ve vybouraném kanálu"   (17,5+5,5+6,0+1,0)*1,2*(0,11+0,2)</t>
  </si>
  <si>
    <t>-(3,14*0,055*0,055)*(17,5+5,5+6,0+1,0+2,0)</t>
  </si>
  <si>
    <t>-(3,14*0,045*0,045)*(17,5+5,5+6,0+1,0+2,0)</t>
  </si>
  <si>
    <t>"viz. položka 175151101"   11,881*2,0</t>
  </si>
  <si>
    <t>"viz. sejmutí - položka 121101101"   1,62/0,15</t>
  </si>
  <si>
    <t>"viz. položka 181301102"   10,8</t>
  </si>
  <si>
    <t>"viz. položka 181411131"   10,8*0,015</t>
  </si>
  <si>
    <t>"pod asfaltem viz. položka 564851115"  40,84</t>
  </si>
  <si>
    <t>"dle situace demolic - zazdívka vstupu do kanálu"    1,0*0,5*0,15*3</t>
  </si>
  <si>
    <t>348121121</t>
  </si>
  <si>
    <t>Osazování ŽB desek plotových na MC 300x50x2000 mm</t>
  </si>
  <si>
    <t>"zpětné osazení - viz. položka 966049831"    1</t>
  </si>
  <si>
    <t>348171120</t>
  </si>
  <si>
    <t>Osazení rámového oplocení výšky do 1,5 m ve sklonu svahu do 15°</t>
  </si>
  <si>
    <t>"zpětné osazení  - viz. položka 966072811"   2,0</t>
  </si>
  <si>
    <t>"v odboční jímce"  2,2*1,8*0,1</t>
  </si>
  <si>
    <t>"ve vybouraném kanálu"   (17,5+5,5+6,0+1,0)*1,2*0,1</t>
  </si>
  <si>
    <t>"viz. položka asfalt 576133211"   48,28</t>
  </si>
  <si>
    <t>"odpočet nad odbočnou jímkou"   -3,1*2,4</t>
  </si>
  <si>
    <t>"viz. položka AKM1 576133211a"   48,28</t>
  </si>
  <si>
    <t>"viz. položka AKM1 576133211a"   48,28*2</t>
  </si>
  <si>
    <t>"viz. položka odstranění živice - 113107142"   48,28</t>
  </si>
  <si>
    <t>"viz položka vytrhání obrubníků - 113204111"   2,0</t>
  </si>
  <si>
    <t>"viz. položka 916331112"   2,0*2*1,01+0,96</t>
  </si>
  <si>
    <t>"dle situace povrchů"   1,8*1,0</t>
  </si>
  <si>
    <t>113107121</t>
  </si>
  <si>
    <t>Odstranění podkladu pl do 50 m2 z kameniva drceného tl 100 mm</t>
  </si>
  <si>
    <t>"pod asfaltem - nad jímkou viz. položka 113107124"   3,1*2,4</t>
  </si>
  <si>
    <t>"pod asfaltem - viz. položka 113107142"   48,28</t>
  </si>
  <si>
    <t>"odpočet jímky"    -3,1*2,4</t>
  </si>
  <si>
    <t>"dle situace povrchů"   (17,5+5,5)*1,7+3,4*2,7</t>
  </si>
  <si>
    <t>"obrubníky silniční"   3,0</t>
  </si>
  <si>
    <t>"krajníky"    3,0</t>
  </si>
  <si>
    <t>"dle situace povrchů - obruba chodníku"   2,0</t>
  </si>
  <si>
    <t>"dle situace povrchů"    5,2+16,8+18,5+7,6+(3,4-1,7)*2</t>
  </si>
  <si>
    <t>"viz položka rozebrání okap. chodníku 113106121a"   1,8</t>
  </si>
  <si>
    <t>"kamenivo"    0,095+0,967+22,87</t>
  </si>
  <si>
    <t>"živice"   8,739</t>
  </si>
  <si>
    <t>"viz. položka 997221551"   32,671*(19-1)</t>
  </si>
  <si>
    <t>"obrubníky a krajníky"   1,23</t>
  </si>
  <si>
    <t>"záhonové obrubníky"   0,08</t>
  </si>
  <si>
    <t>"viz. položka 997221561"   1,31*(19-1)</t>
  </si>
  <si>
    <t>"viz. položka 997221561"   1,31</t>
  </si>
  <si>
    <t>"viz. položka 997221551"   8,739</t>
  </si>
  <si>
    <t>"viz. položka 997221551"   23,932</t>
  </si>
  <si>
    <t>"viz. položka rozebrání 113106121a"   1,8</t>
  </si>
  <si>
    <t>"dle situace demolice"   4</t>
  </si>
  <si>
    <t>"dle situace demolic - strop odbočné jímky"   (3,1*2,4-0,6*0,6*4)*0,15+(0,9*0,9-0,6*0,6)*0,15*4</t>
  </si>
  <si>
    <t>"dle situace demolice"   25</t>
  </si>
  <si>
    <t>"dle situace demolice"    1</t>
  </si>
  <si>
    <t xml:space="preserve">1.V cenách jsou započteny náklady na manipulaci s prefabrikovanými díly do vzdálenosti 8m od osy kanálu, naložení na dopravní prostředek.
2. V cenách jsou započteny náklady na očištění nebo vysekání betonu kolem závěsnách ok pro zachycení háků zvedacího mechanizmu
3. V cenách nejsou započteny náklady na odstranění krycí mazaniny, izolace a vyrovnávacího potěru. 
</t>
  </si>
  <si>
    <t>"dle situace demolic"   12</t>
  </si>
  <si>
    <t>966049831a</t>
  </si>
  <si>
    <t>Rozebrání prefabrikovaných plotových desek betonových - pro zpětné použití</t>
  </si>
  <si>
    <t xml:space="preserve">1. V cena obsahuje rozebrání prefrabrikovaných desek oplocení s vodorovným přemístěním 3m
</t>
  </si>
  <si>
    <t>"dle situace  demolice"   1</t>
  </si>
  <si>
    <t>966072811a</t>
  </si>
  <si>
    <t>Rozebrání rámového oplocení na ocelové sloupky výšky do 2m - pro zpětné použití</t>
  </si>
  <si>
    <t>"dle situace demolice"   2,0</t>
  </si>
  <si>
    <t>"ŽB kanály"   31,441</t>
  </si>
  <si>
    <t>"poklopy do šrotu"   0,4</t>
  </si>
  <si>
    <t>"ŽB kanály"   31,441*(19-1)</t>
  </si>
  <si>
    <t>"poklopy do šrotu"   0,4*(9-1)</t>
  </si>
  <si>
    <t>"viz. položka 997013501"   31,441</t>
  </si>
  <si>
    <t>03-06 - IO 03.1.1F   TEPLOVODNÍ PŘÍPOJKA D - BYTOVÝ DŮM</t>
  </si>
  <si>
    <t>"dle situace povrchů"   (7,0-0,5)*2,0*0,15</t>
  </si>
  <si>
    <t>"pod ornicí"  (7,0-0,5)*1,6*(0,8-0,15)</t>
  </si>
  <si>
    <t>"pod okap. chodníkem"   0,5*1,6*(0,8-0,1)</t>
  </si>
  <si>
    <t>"odpočet ručního dokopání viz. položka 132112202"    -0,732</t>
  </si>
  <si>
    <t>"10% z položky 132101201"   7,32/100*10</t>
  </si>
  <si>
    <t>"viz. položka 132101201"   6,588</t>
  </si>
  <si>
    <t>"viz. položka 132112202"   0,732</t>
  </si>
  <si>
    <t>"dle situace demolice - doplnění vybouraného dna kanálu"   7,0*1,2*0,15</t>
  </si>
  <si>
    <t>"dle situace demolice -doplnění po vybouraném kanálu nad obsypem"    7,0*1,2*(0,5+0,15-0,1-0,16-0,2)</t>
  </si>
  <si>
    <t>"ve vybouraném kanálu"   7,0*1,2*(0,16+0,2)</t>
  </si>
  <si>
    <t>-(3,14*0,08*0,08+3,14*0,07*0,07)*7,0</t>
  </si>
  <si>
    <t>"viz. položka 175151101"   2,776*2,0</t>
  </si>
  <si>
    <t>"pod okapovým chodníkem viz. položka 637211121b"  1,0</t>
  </si>
  <si>
    <t>"ve vybouraném kanálu"   7,0*1,2*0,1</t>
  </si>
  <si>
    <t>"viz. položka rozebrání 113106121a"   1,0</t>
  </si>
  <si>
    <t>"dle situace demolice"   6,0</t>
  </si>
  <si>
    <t>"dle situace demolic"   3,0</t>
  </si>
  <si>
    <t>"viz. položka 997013501"   6,867*(19-1)</t>
  </si>
  <si>
    <t>03-07 - IO 03.1.1G   TEPLOVODNÍ PŘÍPOJKA E - VS 1.MÁJE</t>
  </si>
  <si>
    <t>"dle situace povrchů"    9,5*2,3*0,15</t>
  </si>
  <si>
    <t>"pod ornicí"    9,5*(2,0+0,9)/2*(1,4-0,15)</t>
  </si>
  <si>
    <t>"pod chodníkem"   0,9*(2,0+0,9)/2*(1,4-0,33)</t>
  </si>
  <si>
    <t>"pod asfaltem"  8,5*(2,0+0,9)/2*(1,4-0,5)</t>
  </si>
  <si>
    <t>"odpočet ručního dokopání - viz. položka 1321122012"   -1,485</t>
  </si>
  <si>
    <t>"5% z položky 132101201"   29,708/100*5</t>
  </si>
  <si>
    <t>"viz. položka 132101201"    28,223</t>
  </si>
  <si>
    <t>"viz. položka 132112202"    1,485</t>
  </si>
  <si>
    <t>"výkopy - viz. položka 132101201"   28,223</t>
  </si>
  <si>
    <t>"výkopy - viz. položka 132112202"   1,485</t>
  </si>
  <si>
    <t>"zásypy - viz. položka 174101103"  -20,649</t>
  </si>
  <si>
    <t>"viz. položka 162701105"   9,059*(19-10)</t>
  </si>
  <si>
    <t>"viz. položka 162701105"   9,059</t>
  </si>
  <si>
    <t>"viz. položka 171201201"   9,059*1,8</t>
  </si>
  <si>
    <t>"odpočet lože - viz. položka 45157111"   -1,701</t>
  </si>
  <si>
    <t>"odpočet obsypu - viz. položka 175151101"   -7,358</t>
  </si>
  <si>
    <t>(0,9+9,5+8,5)*(0,9+1,2)/2*(0,14+0,2)+(0,9+9,5+8,5)*0,06</t>
  </si>
  <si>
    <t>"odpočet potrubí"   -((3,14*0,07*0,07+3,14*0,0625*0,0625)*(0,9+9,5+8,5))</t>
  </si>
  <si>
    <t>"viz. položka 175151101"   7,358*2,0</t>
  </si>
  <si>
    <t>"viz. sejmutí - položka 121101101"   3,278/0,15</t>
  </si>
  <si>
    <t>"viz. položka 181301102"   21,853</t>
  </si>
  <si>
    <t>"viz. položka 181411131"   21,853*0,015</t>
  </si>
  <si>
    <t>"pod asfaltem viz. položka 564851115"   17,85</t>
  </si>
  <si>
    <t>"pod dlažbou viz. položka 564871111"   2,07</t>
  </si>
  <si>
    <t>338171123</t>
  </si>
  <si>
    <t>Osazování sloupků a vzpěr plotových ocelových v 2,60 m se zabetonováním</t>
  </si>
  <si>
    <t>553422550</t>
  </si>
  <si>
    <t>sloupek plotový průběžný pozinkovaný a komaxitový 2500/38x1,5 mm</t>
  </si>
  <si>
    <t>"viz. položka 338171123"   1</t>
  </si>
  <si>
    <t>348401130</t>
  </si>
  <si>
    <t>Osazení oplocení ze strojového pletiva s napínacími dráty výšky do 2,0 m do 15° sklonu svahu</t>
  </si>
  <si>
    <t>"zpětné osazení - viz. položka 966071822a"   3,0</t>
  </si>
  <si>
    <t>"dle situace výkopů"   (0,9+9,5+8,5)*0,9*0,1</t>
  </si>
  <si>
    <t>"viz. položka odstranění živice - 113107142"   17,85</t>
  </si>
  <si>
    <t>"viz položka rozebrání dlažby - 113106121"   2,07</t>
  </si>
  <si>
    <t>"viz. položka ŠD - 564851115"   17,85</t>
  </si>
  <si>
    <t>"viz. položka ŠD - 564851115"   17,85*2</t>
  </si>
  <si>
    <t>"viz položka ŠD - 564871111"   2,07</t>
  </si>
  <si>
    <t>"viz. položka 596811120"   2,07*1,03</t>
  </si>
  <si>
    <t>"viz. položka vytrhání krajníků - 113202111"   3,0</t>
  </si>
  <si>
    <t>"viz položka vytrhání obrubníků - 113204111"   2,5</t>
  </si>
  <si>
    <t>"viz. položka 916331112"   2,5*2*1,01+0,95</t>
  </si>
  <si>
    <t>"dle situace povrchu"   2,3*0,9</t>
  </si>
  <si>
    <t xml:space="preserve">"pod dlažbou tl.250mm - viz. položka 113106121"  2,07 </t>
  </si>
  <si>
    <t>"pod asfaltem tl.400mm - viz. položka 113107142"   17,85</t>
  </si>
  <si>
    <t>"dle situace povrchů"   8,5*2,1</t>
  </si>
  <si>
    <t>"obrubníky silniční"  3,0</t>
  </si>
  <si>
    <t>"dle situace povrchů - obruba chodníku"   2,5</t>
  </si>
  <si>
    <t>"dle situace povrchů"   8,5*2</t>
  </si>
  <si>
    <t>"kamenivo"    0,828+9,996</t>
  </si>
  <si>
    <t>"živice"   3,231</t>
  </si>
  <si>
    <t>"viz. položka 997221551"   14,055*(19-1)</t>
  </si>
  <si>
    <t>"dlažba"   0,528</t>
  </si>
  <si>
    <t>"záhonové obrubníky"   0,1</t>
  </si>
  <si>
    <t>"viz. položka 997221561"   1,858*(19-1)</t>
  </si>
  <si>
    <t>"viz. položka 997221561"   1,858</t>
  </si>
  <si>
    <t>"viz. položka 997221551"   3,231</t>
  </si>
  <si>
    <t>"viz. položka 997221551"   10,824</t>
  </si>
  <si>
    <t>"dle situace demolice"   1</t>
  </si>
  <si>
    <t>966071822a</t>
  </si>
  <si>
    <t>Rozebrání drátěného pletiva se čtvercovými oky výšky do 2,0 m - pro zpětné použití</t>
  </si>
  <si>
    <t xml:space="preserve">1. V cena obsahuje rozebrání oplocení s vodorovným přemístěním 3m
2. V ceně není započtena demontáž sloupků
</t>
  </si>
  <si>
    <t>"sloupek vč.základu"   0,066</t>
  </si>
  <si>
    <t>"viz. položka 997013501"   0,066*(19-1)</t>
  </si>
  <si>
    <t>"viz. položka 997013501"   0,066</t>
  </si>
  <si>
    <t>03-08 - IO 03.1.1H   TEPLOVODNÍ PŘÍPOJKA F - STAVEBNINY KNAUF</t>
  </si>
  <si>
    <t>"pod kamenivem"    (21,5+5,4-1,6)*(1,9+0,7)/2*(1,4-0,3)</t>
  </si>
  <si>
    <t>"pod kamenivem nad kanálem"   (1,2+21,6+2,6)*1,6*(0,8-0,3)</t>
  </si>
  <si>
    <t>"pod asfaltem"   4,5*(1,9+0,7)/2*(1,4-0,5)</t>
  </si>
  <si>
    <t xml:space="preserve">"odpočet ručního dokopání - viz. položka 132112202"  -3,088  </t>
  </si>
  <si>
    <t>"5% z položky 132101201"   61,764/100*5</t>
  </si>
  <si>
    <t>"viz. položka 132101201 - pod kamenivem"    (21,5+5,4-1,6)*(1,9+0,7)/2*(1,4-0,3)</t>
  </si>
  <si>
    <t>"viz. položka 132101201 - pod asfaltem"   4,5*(1,9+0,7)/2*(1,4-0,5)</t>
  </si>
  <si>
    <t>"výkop pod kamenivem"    (21,5+5,4-1,6)*(1,9+0,7)/2*(1,4-0,3)</t>
  </si>
  <si>
    <t>"výkop pod asfaltem"   4,5*(1,9+0,7)/2*(1,4-0,5)</t>
  </si>
  <si>
    <t>"odpočet lože ve výkopu"    -(4,5+21,5+5,4-1,5)*0,7*0,1</t>
  </si>
  <si>
    <t>"odpočet obsypu ve výkopu"    -((4,5+21,5+5,4-1,5)*(0,7+1,1)/2*(0,125+0,2)+(4,5+21,5+5,4-1,5)*0,06)</t>
  </si>
  <si>
    <t>"zpětný zásyp nad kanálem"   (1,2+21,6+2,6)*1,6*(0,8-0,3)</t>
  </si>
  <si>
    <t>"doplnění zásypu nad vybouraným kanálem"   (21,8+1,2)*1,2*(0,5+0,15-0,1-0,125-0,2)</t>
  </si>
  <si>
    <t>"doplnění dna po vybouraném kanálu"   (21,8+1,2)*1,2*0,15</t>
  </si>
  <si>
    <t>"zásyp po vybouraném kříženém kanálu"    2,4*1,5*(0,15+0,5+0,15)-1,2*1,2*(0,1+0,125+0,2)</t>
  </si>
  <si>
    <t xml:space="preserve">"dle situace výkopů - kamenivem"    </t>
  </si>
  <si>
    <t>"ve výkopu"    (4,5+21,5+5,4-1,5)*(0,7+1,1)/2*(0,125+0,2)+(4,5+21,5+5,4-1,5)*0,06</t>
  </si>
  <si>
    <t>"v místě vybouraných kanálů"   (21,6+1,2+1,2)*1,2*(0,125+0,2)+(21,6+1,2+1,2)*0,06</t>
  </si>
  <si>
    <t>"odpočet potrubí"   -(3,14*0,0625*0,0625+3,14*0,055*0,055)*(4,5+21,5+5,4-1,5+21,6+1,2+1,2)</t>
  </si>
  <si>
    <t>"viz. položka 175151101"   20,167*2,0</t>
  </si>
  <si>
    <t>"pod asfaltem viz. položka 564851115"   9,9</t>
  </si>
  <si>
    <t>"pod štěrkem viz. položka 564751111"   96,0</t>
  </si>
  <si>
    <t>"dle situace demolice - zazdívka kanálů z betonových cihel"    0,75*0,5*0,15*3</t>
  </si>
  <si>
    <t xml:space="preserve">"dle situace výkopů"    </t>
  </si>
  <si>
    <t>"ve výkopu"    (4,5+21,5+5,4-1,5)*0,7*0,1</t>
  </si>
  <si>
    <t>"v místě vybouraných kanálů"   (21,6+1,2)*1,2*0,1+1,2*1,2*0,1</t>
  </si>
  <si>
    <t>"viz. položka ŠD 564851111"   96,0</t>
  </si>
  <si>
    <t>"viz. položka odstranění kameniva - 113107163"   96,0</t>
  </si>
  <si>
    <t>"viz. položka odstranění živice - 113107142"   9,9</t>
  </si>
  <si>
    <t>"viz. položka ŠD - 564851115"   9,9</t>
  </si>
  <si>
    <t>"viz. položka ŠD - 564851115"   9,9*2</t>
  </si>
  <si>
    <t>113107163</t>
  </si>
  <si>
    <t>Odstranění podkladu pl přes 50 do 200 m2 z kameniva drceného tl 300 mm</t>
  </si>
  <si>
    <t xml:space="preserve">"dle situace povrchů"   </t>
  </si>
  <si>
    <t>(1,2+21,6+5,4+21,5-1,5)*1,9</t>
  </si>
  <si>
    <t>1,7*2,6</t>
  </si>
  <si>
    <t>"pod asfaltem tl.400mm - viz. položka 113107142"   9,9</t>
  </si>
  <si>
    <t>"dle situace povrchů"   4,5*2,2</t>
  </si>
  <si>
    <t>"dle situce povrchů"   4,5*2</t>
  </si>
  <si>
    <t>"kamenivo"    38,4+5,544</t>
  </si>
  <si>
    <t>"živice"   1,792</t>
  </si>
  <si>
    <t>"viz. položka 997221551"   45,736*(19-1)</t>
  </si>
  <si>
    <t>"viz. položka 997221551"   1,792</t>
  </si>
  <si>
    <t>"viz. položka 997221551"   43,944</t>
  </si>
  <si>
    <t xml:space="preserve">"dle situace demolice"   </t>
  </si>
  <si>
    <t>"v místě křížení s novým potrubím"    2,0</t>
  </si>
  <si>
    <t>"vybouraný kanál"  18+1</t>
  </si>
  <si>
    <t xml:space="preserve">1. V cenách jsou započteny náklady na manipulaci s prefabrikovanými díly do vzdálenosti 8m od osy kanálu, naložení na dopravní prostředek.
2. V cenách jsou započteny náklady na očištění nebo vysekání betonu kolem závěsnách ok pro zachycení háků zvedacího mechanizmu
3. V cenách nejsou započteny náklady na odstranění krycí mazaniny, izolace a vyrovnávacího potěru.
</t>
  </si>
  <si>
    <t>"dle situace demolice"   9+1</t>
  </si>
  <si>
    <t>"ŽB kanály"    10,08+0,685+13,29</t>
  </si>
  <si>
    <t>"viz. položka 997013501"   24,055*(19-1)</t>
  </si>
  <si>
    <t>"viz. položka 997013501"   24,055</t>
  </si>
  <si>
    <t>03-09 - IO 03.1.1I    TEPLOVODNÍ PŘÍPOJKA G - EKO ŠIMKO</t>
  </si>
  <si>
    <t>"dle situace výkopů"   2,0*1,6*(1,2-0,35)</t>
  </si>
  <si>
    <t>"odpočet ručního dokopání viz. položka 132112202"    -0,816</t>
  </si>
  <si>
    <t>"30% z položky 132101201"   2,72/100*30</t>
  </si>
  <si>
    <t>"viz. položka 132101201"   1,904</t>
  </si>
  <si>
    <t>"viz. položka 132112202"   0,816</t>
  </si>
  <si>
    <t>"dle situace demolice - doplnění vybouraného dna kanálu"   (0,5+1,5)*1,2*0,15</t>
  </si>
  <si>
    <t>"dle situace demolice -doplnění po vybouraném kanálu nad obsypem"    (0,5+1,5)*1,2*(0,5+0,15-0,1-0,16-0,2)</t>
  </si>
  <si>
    <t>"ve vybouraném kanálu"   (0,5+1,5)*1,2*(0,16+0,2)+(0,5+1,5)*0,06</t>
  </si>
  <si>
    <t>-(3,14*0,08*0,08+3,14*0,07*0,07)*(0,5+1,5)</t>
  </si>
  <si>
    <t>"viz. položka 175151101"   0,913*2,0</t>
  </si>
  <si>
    <t>"pod dlažbou viz. položka 564871111"   4,0</t>
  </si>
  <si>
    <t>"ve vybouraném kanálu"   (0,5+1,5)*1,2*0,1</t>
  </si>
  <si>
    <t>"viz rozebrání dlažby položka 113106123"   4,0</t>
  </si>
  <si>
    <t>596211110</t>
  </si>
  <si>
    <t>Kladení zámkové dlažby komunikací pro pěší tl 60 mm skupiny A pl do 50 m2</t>
  </si>
  <si>
    <t>"viz. položka ŠD - 564871111"   4,0</t>
  </si>
  <si>
    <t>"viz položka ŠD - 564871111"   4,0*1,03</t>
  </si>
  <si>
    <t>"dle situace povrchů"   2,0*2,0</t>
  </si>
  <si>
    <t>"pod dlažbou tl.250mm - viz. položka rozebrání  113106123"    4,0</t>
  </si>
  <si>
    <t>"dle situace  povrchů - krajníky"   3,0</t>
  </si>
  <si>
    <t>"kamenivo"   1,6</t>
  </si>
  <si>
    <t>"viz. položka 997221551"   1,6*(19-1)</t>
  </si>
  <si>
    <t>"dlažba"   1,04</t>
  </si>
  <si>
    <t>"krajníky a obrubník"   0,615</t>
  </si>
  <si>
    <t>"viz. položka 997221561"   1,655*(19-1)</t>
  </si>
  <si>
    <t>"viz. položka 997221561"   1,655</t>
  </si>
  <si>
    <t>"viz. položka 997221551"   1,6</t>
  </si>
  <si>
    <t>"dle situace demolic"    1</t>
  </si>
  <si>
    <t>"dle situace demolice"   2</t>
  </si>
  <si>
    <t>"dle situace demolic"   1</t>
  </si>
  <si>
    <t>"ŽB kanály - na skládku"    0,96+1,329</t>
  </si>
  <si>
    <t>"poklop do šrotu"   0,1</t>
  </si>
  <si>
    <t>"ŽB kanály - na skládku"    (0,96+1,329)*(19-1)</t>
  </si>
  <si>
    <t>"poklop do šrotu"   0,1*(9-1)</t>
  </si>
  <si>
    <t>"viz. položka 997013501"   2,289</t>
  </si>
  <si>
    <t>03-10 - IO 03.1.1J    TEPLOVODNÍ PŘÍPOJKA H - MĚSTO NÁCHOD</t>
  </si>
  <si>
    <t>5,0*(1,9+0,7)/2*(1,4-0,15+0,04+0,20)</t>
  </si>
  <si>
    <t>"odpočet ručního dokopání viz. položka 132112202"    -0,969</t>
  </si>
  <si>
    <t>"10% z položky 132101201"   9,685/100*10</t>
  </si>
  <si>
    <t>"viz. položka 132101201"   8,716</t>
  </si>
  <si>
    <t>"viz. položka 132112202"   0,969</t>
  </si>
  <si>
    <t>"výkopy - viz. položka 132101201"   8,716</t>
  </si>
  <si>
    <t>"výkopy - viz. položka 132112202"   0,969</t>
  </si>
  <si>
    <t>"zásyp - viz. položka 174101103"   -7,681</t>
  </si>
  <si>
    <t>"viz. položka 162701105"   2,004*(19-10)</t>
  </si>
  <si>
    <t>"viz. položka 162701105"   2,004</t>
  </si>
  <si>
    <t>"viz. položka 171201201"   2,004*1,8</t>
  </si>
  <si>
    <t>"odpočet lože - viz. položka 451573111"   -0,35</t>
  </si>
  <si>
    <t>"odpočet obsypu - viz. položka 175151101"   -1,654</t>
  </si>
  <si>
    <t>"dle situace výkopů - kamenivem"   5,0*(0,7+1,1)/2*(0,125+0,2)+5,0*0,06</t>
  </si>
  <si>
    <t>"odpočet potrubí"  -(3,14*0,0625*0,0625+3,14*0,055*0,055)*5,0</t>
  </si>
  <si>
    <t>"viz. položka 175151101"   1,654*2,0</t>
  </si>
  <si>
    <t>"pod panely viz. položka 564861111"   18,0</t>
  </si>
  <si>
    <t>"dle situace výkopů"   5,0*0,7*0,1</t>
  </si>
  <si>
    <t>"viz. odstranění kameniva položka 113107122"  18,0</t>
  </si>
  <si>
    <t>"zpětné osazení - viz. položka rozebrání 113106241a"   18,0</t>
  </si>
  <si>
    <t xml:space="preserve">1. Cena je určena pro rozebrání dlažeb a dílců včetně odstranění lože.
2. Cenu nelze použít pro rozebrání dlažeb uložených do betonového lože nebo do     cementové malty.
3. U komunikací pro pěší a u vozovek a ploch menších než 50m2 je cena určena pro   ruční rozebrání
4. V ceně nejsou započítány náklady na nutné očištění
5. V ceně je přemístění vybourané dlažby na vzdálenost 3m a naložení vybouraného  lože na dopravní prostředek.
</t>
  </si>
  <si>
    <t>"dle situace povrchů"   3,0*1,0*2*3</t>
  </si>
  <si>
    <t>"kamenivo pod panely - viz. položka 113106241a"   18,0</t>
  </si>
  <si>
    <t>"viz. položka rozebrání  113106241a"    18,0</t>
  </si>
  <si>
    <t>"viz. položka 997221551"   5,166*(19-1)</t>
  </si>
  <si>
    <t>998226011</t>
  </si>
  <si>
    <t>Přesun hmot pro pozemní komunikace a letiště s krytem montovaným z ŽB dílců</t>
  </si>
  <si>
    <t>03-11 - IO 03.1.1K    BOURACÍ PRÁCE NA STÁVAJÍCÍM TEPLOVODU</t>
  </si>
  <si>
    <t>"odkopání nad jímkami"</t>
  </si>
  <si>
    <t>2,6*4,2*0,15*2</t>
  </si>
  <si>
    <t>"odkopání nad vstupem do kanálu"</t>
  </si>
  <si>
    <t>1,5*1,0*0,8</t>
  </si>
  <si>
    <t>"odkopání kolem stávajících patek pro vybourání"</t>
  </si>
  <si>
    <t>(1,8*1,5-0,6*0,8)*0,4*19</t>
  </si>
  <si>
    <t>4,3*0,8*0,4-(0,4*0,8*0,4*2+2,7*0,8*0,3)</t>
  </si>
  <si>
    <t>2,85*0,8*0,4-(0,4*0,8*0,4*2+1,25*0,8*0,3)</t>
  </si>
  <si>
    <t>162301101</t>
  </si>
  <si>
    <t>Vodorovné přemístění do 500 m výkopku/sypaniny z horniny tř. 1 až 4</t>
  </si>
  <si>
    <t>103211000a</t>
  </si>
  <si>
    <t>nákup ornice</t>
  </si>
  <si>
    <t>"po vybouraných patkách"</t>
  </si>
  <si>
    <t>1,8*1,5*(0,4-0,15)*19</t>
  </si>
  <si>
    <t>4,3*0,8*(0,4-0,15)</t>
  </si>
  <si>
    <t>2,85*0,8*(0,4-0,15)-0,058</t>
  </si>
  <si>
    <t>"vstup do kanálu"   1,0*0,5*0,5</t>
  </si>
  <si>
    <t>"nad odvodňovacími jímkami"   3,9*2,3*0,15*3</t>
  </si>
  <si>
    <t>"nad obdočnou jímkou"   2,7*2,4*0,15</t>
  </si>
  <si>
    <t>"nad vstupem do kanálu"  1,5*1,0*(0,8-0,15)</t>
  </si>
  <si>
    <t>1,8*1,5*19</t>
  </si>
  <si>
    <t>4,3*0,8</t>
  </si>
  <si>
    <t>2,85*0,8</t>
  </si>
  <si>
    <t xml:space="preserve">"nad zasypanými jímkami"  </t>
  </si>
  <si>
    <t>"z betonových cihel"</t>
  </si>
  <si>
    <t>"vstup do kanálu" 1</t>
  </si>
  <si>
    <t>"strop vstupu do kanálu"    1,2*0,7*0,1</t>
  </si>
  <si>
    <t>"patky demontovaného teplovodu"</t>
  </si>
  <si>
    <t>0,6*0,8*0,4*19</t>
  </si>
  <si>
    <t>0,4*0,8*0,4*2+2,7*0,8*0,3</t>
  </si>
  <si>
    <t>0,4*0,8*0,4*2+1,25*0,8*0,3</t>
  </si>
  <si>
    <t>767996702</t>
  </si>
  <si>
    <t>Demontáž atypických zámečnických konstrukcí řezáním hmotnosti jednotlivých dílů do 100 kg</t>
  </si>
  <si>
    <t>"podpěry teplovodu na patkách"</t>
  </si>
  <si>
    <t>04 - IO 03.1.2      ROZVODY ZEMNÍHO PLYNU</t>
  </si>
  <si>
    <t>04-01 - D.2.3A   ROZVODY ZEMNÍHO PLYNU - ZEMNÍ PRÁCE</t>
  </si>
  <si>
    <t>15,0*1,3*0,15</t>
  </si>
  <si>
    <t>15,0*(1,2+0,5)/2*(1,2-0,15)</t>
  </si>
  <si>
    <t>"odpočet ručního dokopání viz. položka 132112202"   -1,339</t>
  </si>
  <si>
    <t>"10% ruční dokopání z položky 132101201"  13,388/100*10</t>
  </si>
  <si>
    <t>"viz. položka 132101201"   12,049</t>
  </si>
  <si>
    <t>"viz. položka 132112202"   1,339</t>
  </si>
  <si>
    <t>"viz. položka nakládání 167101102"   4,883</t>
  </si>
  <si>
    <t>"viz. položka 162701105"   4,883*(18-10)</t>
  </si>
  <si>
    <t>"výkopy viz. položka 132101201"   12,049</t>
  </si>
  <si>
    <t>"výkopy viz. položka 132112202"   1,339</t>
  </si>
  <si>
    <t>"zásypy viz. položka 174101103"  -8,505</t>
  </si>
  <si>
    <t>"viz. položka 162701105"   4,883</t>
  </si>
  <si>
    <t>"viz. položka 171201201"   4,883*1,8</t>
  </si>
  <si>
    <t>"odpočet lože viz. položka 45157111"   -0,788</t>
  </si>
  <si>
    <t>"odpočet obsypu viz. položka 175151101"   -4,095</t>
  </si>
  <si>
    <t>15,0*(0,55+0,85)/2*(0,09+0,3)</t>
  </si>
  <si>
    <t>"odpočet potrubí"   - 3,14*0,045*0,045*15,0</t>
  </si>
  <si>
    <t>"viz. položka 175151101"   4,0*2,0</t>
  </si>
  <si>
    <t>"viz. položka sejmutí 121112011"   2,925/0,15</t>
  </si>
  <si>
    <t>"viz. položka 181301102"   19,5</t>
  </si>
  <si>
    <t>"viz. položka 181411131"   19,5*0,015</t>
  </si>
  <si>
    <t>15,0*(0,5+0,55)/2*0,1</t>
  </si>
  <si>
    <t>05 - SO 03.2.1     PLYNOVÝ ZDROJ TEPLA 1 TOGAZ</t>
  </si>
  <si>
    <t>05-01 - D.1.1     PLYNOVÝ ZDROJ TEPLA 1 TOGAZ</t>
  </si>
  <si>
    <t xml:space="preserve">    94 - Lešení a stavební výtahy</t>
  </si>
  <si>
    <t>310236241</t>
  </si>
  <si>
    <t>Zazdívka otvorů pl do 0,09 m2 ve zdivu nadzákladovém cihlami pálenými tl do 300 mm</t>
  </si>
  <si>
    <t>"po demontovaném potrubí 200x200mm"    1</t>
  </si>
  <si>
    <t>"po demontovaném potrubí 300x300mm"    1</t>
  </si>
  <si>
    <t>611325221</t>
  </si>
  <si>
    <t>Vápenocementová štuková omítka malých ploch do 0,09 m2 na stropech</t>
  </si>
  <si>
    <t>"kolem prostupu komína"    1</t>
  </si>
  <si>
    <t>"zazdívka po potrubí"    1</t>
  </si>
  <si>
    <t>622321141</t>
  </si>
  <si>
    <t>Vápenocementová omítka štuková dvouvrstvá vnějších stěn nanášená ručně</t>
  </si>
  <si>
    <t>"zazdívky po potrubí"    0,5*0,5*2</t>
  </si>
  <si>
    <t>972054121</t>
  </si>
  <si>
    <t>Vybourání otvorů v ŽB stropech nebo klenbách pl do 0,0225 m2 tl do 100 mm</t>
  </si>
  <si>
    <t>"pro komín - průměr 150mm, celková tl. 2x100"   2</t>
  </si>
  <si>
    <t>"viz. položka 997013511"    0,01*(18-1)</t>
  </si>
  <si>
    <t>"viz. položka 997013511"   0,01</t>
  </si>
  <si>
    <t>"pro zazdívky a prostupy"    1,5*0,9*2</t>
  </si>
  <si>
    <t>712300832a</t>
  </si>
  <si>
    <t>Odstranění povlakové krytiny střech do 10° dvouvrstvé - vytvoření prostupu ve střešní krytině průměru do 200mm včetně opracování prostupu</t>
  </si>
  <si>
    <t>Cena obsahuje:
1. odstranění krytiny průměru do 200mm včetně likvidace
2. opracování prostupu
3. dodávka krytiny a systémových doplňků</t>
  </si>
  <si>
    <t>"pro komín"   1</t>
  </si>
  <si>
    <t>767722813</t>
  </si>
  <si>
    <t>Demontáž plechového krytu venkovního potrubí vč.likvidace</t>
  </si>
  <si>
    <t>06 - SO 03.2.2     PLYNOVÝ ZDROJ TEPLA 2 AMULET</t>
  </si>
  <si>
    <t>06-01 - D.1.1     PLYNOVÝ ZDROJ TEPLA 2 AMULET</t>
  </si>
  <si>
    <t xml:space="preserve">    762 - Konstrukce tesařské</t>
  </si>
  <si>
    <t xml:space="preserve">    763 - Konstrukce suché výstavby</t>
  </si>
  <si>
    <t>310235241</t>
  </si>
  <si>
    <t>Zazdívka otvorů pl do 0,0225 m2 ve zdivu nadzákladovém cihlami pálenými tl do 300 mm</t>
  </si>
  <si>
    <t>"po demontovaném potrubí - 100x100mm"   1</t>
  </si>
  <si>
    <t>"po demontovaném potrubí - 200x200mm"   1</t>
  </si>
  <si>
    <t>"zazdívky po potrubí"    2*2</t>
  </si>
  <si>
    <t>4,0*3,125</t>
  </si>
  <si>
    <t>"pro zazdívky a prostupy"    1,5*0,9</t>
  </si>
  <si>
    <t xml:space="preserve">Cena obsahuje:
1. odstranění krytiny průměru do 200mm včetně likvidace
2. opracování prostupu
3. dodávka krytiny a systémových doplňků
</t>
  </si>
  <si>
    <t>"pro komín"  2</t>
  </si>
  <si>
    <t>713110813b</t>
  </si>
  <si>
    <t>Odstranění tepelné izolace stropů volně kladené z vláknitých materiálů tl přes 100 mm včetně parotěsné zábrany</t>
  </si>
  <si>
    <t>1,2*1,2</t>
  </si>
  <si>
    <t>762341931a</t>
  </si>
  <si>
    <t xml:space="preserve">Vyřezání otvoru v bednění střech z prken tl do 32 mm - prostup průměr do 200mm </t>
  </si>
  <si>
    <t>"pro komíny"   2</t>
  </si>
  <si>
    <t>763131751</t>
  </si>
  <si>
    <t>Montáž parotěsné zábrany do SDK podhledu</t>
  </si>
  <si>
    <t>1,4*1,4</t>
  </si>
  <si>
    <t>283292100</t>
  </si>
  <si>
    <t>zábrana parotěsná role 1,5 x 50 m, gramáž 110g/m2</t>
  </si>
  <si>
    <t>Parotěsná zábrana zpevněná mřížkou s hlavní funkcí jako větrotěsná zábrana..</t>
  </si>
  <si>
    <t>1,5*1,5*1,1</t>
  </si>
  <si>
    <t>763131752</t>
  </si>
  <si>
    <t>Montáž jedné vrstvy tepelné izolace do SDK podhledu</t>
  </si>
  <si>
    <t>"zpětná montáž"    1,2*1,2</t>
  </si>
  <si>
    <t>631481060</t>
  </si>
  <si>
    <t>deska minerální střešní izolační  600x1200 mm tl. 140 mm</t>
  </si>
  <si>
    <t>"viz. položka 763131752"   1,44*1,02</t>
  </si>
  <si>
    <t>763135102</t>
  </si>
  <si>
    <t>Montáž SDK kazetového podhledu z kazet 600x600 mm na zavěšenou polozapuštěnou nosnou konstrukci</t>
  </si>
  <si>
    <t>"zpětná montáž"   1,2*1,2</t>
  </si>
  <si>
    <t>998763301</t>
  </si>
  <si>
    <t>Přesun hmot tonážní pro sádrokartonové konstrukce v objektech v do 6 m</t>
  </si>
  <si>
    <t>763135881</t>
  </si>
  <si>
    <t>Demontáž kazet sádrokartonového podhledu</t>
  </si>
  <si>
    <t>"pro zpětné použití -prostupy komínů"    1,2*1,2</t>
  </si>
  <si>
    <t>"viz. položka784211111"   2,0</t>
  </si>
  <si>
    <t>"zazdívky prostupů"   1,0</t>
  </si>
  <si>
    <t>"kolem prostupů do stropu"   1,0</t>
  </si>
  <si>
    <t>06-02 - D.2.3A   ROZVODY PLYNU - ZEMNÍ PRÁCE</t>
  </si>
  <si>
    <t>4,0*(1,0+0,5)/2*(1,2-0,35)</t>
  </si>
  <si>
    <t>"odpočet ručního dokopání viz. položka 132112202"   -0,255</t>
  </si>
  <si>
    <t>"10% ruční dokopání z položky 132101201"   2,5/100*10</t>
  </si>
  <si>
    <t>"viz. položka 132101201"   2,295</t>
  </si>
  <si>
    <t>"viz. položka 132112202"   0,25</t>
  </si>
  <si>
    <t>"viz. položka nakládání 167101102"   1,154</t>
  </si>
  <si>
    <t>"viz. položka 162701105"   1,154*(18-10)</t>
  </si>
  <si>
    <t>"výkopy viz. položka 132101201"   2,295</t>
  </si>
  <si>
    <t>"výkopy viz. položka 132112202"   0,25</t>
  </si>
  <si>
    <t>"zásypy viz. položka 174101103"  -1,391</t>
  </si>
  <si>
    <t>"viz. položka 162701105"   1,154</t>
  </si>
  <si>
    <t>"viz. položka 171201201"   1,154*1,8</t>
  </si>
  <si>
    <t>"odpočet lože viz. položka 45157111"   -0,21</t>
  </si>
  <si>
    <t>"odpočet obsypu viz. položka 175151101"   -0,944</t>
  </si>
  <si>
    <t>4,0*(0,55+0,75)/2*(0,063+0,3)</t>
  </si>
  <si>
    <t>"odpočet potrubí"  -3,14*0,0315*0,0315*4,0</t>
  </si>
  <si>
    <t>"viz. položka 175151101"   0,932*2,0</t>
  </si>
  <si>
    <t>"pod dlažbou viz. položka 564871110"    5,2</t>
  </si>
  <si>
    <t>4,0*(0,5+0,55)/2*0,1</t>
  </si>
  <si>
    <t>"viz. položka rozebrání 113106123"   5,2</t>
  </si>
  <si>
    <t>"viz. položka ŠD 564871111"   5,2</t>
  </si>
  <si>
    <t>"viz. položka 596211110"   5,2*1,03</t>
  </si>
  <si>
    <t>4,0*1,3</t>
  </si>
  <si>
    <t>"pod dlažbou tl.250mm"   4,0*1,3</t>
  </si>
  <si>
    <t>"kamenivo"    2,08</t>
  </si>
  <si>
    <t>"viz. položka 997221551"   2,08*(18-1)</t>
  </si>
  <si>
    <t>"dlažba"   1,352</t>
  </si>
  <si>
    <t>"viz. položka 997221561"   1,352*(18-1)</t>
  </si>
  <si>
    <t>"viz. položka 997221561"   1,352</t>
  </si>
  <si>
    <t>"viz. položka 997221551"   2,08</t>
  </si>
  <si>
    <t>07 - SO 03.2.3     PLYNOVÝ ZDROJ TEPLA 3 BRICH</t>
  </si>
  <si>
    <t>07-01 - D.1.1     PLYNOVÝ ZDROJ TEPLA 3 BRICH</t>
  </si>
  <si>
    <t>310236251</t>
  </si>
  <si>
    <t>Zazdívka otvorů pl do 0,09 m2 ve zdivu nadzákladovém cihlami pálenými tl do 450 mm</t>
  </si>
  <si>
    <t>"po vybouraném potrubí"   1</t>
  </si>
  <si>
    <t>"po vybouraném potrubí v základu"</t>
  </si>
  <si>
    <t>0,9*0,6*0,3*2</t>
  </si>
  <si>
    <t>"viz. položka 622215131"   0,1</t>
  </si>
  <si>
    <t>622215131</t>
  </si>
  <si>
    <t>Oprava kontaktního zateplení stěn z polystyrenových desek tloušťky do 160 mm plochy do 0,1m2</t>
  </si>
  <si>
    <t>"viz. položka 310236251"   1</t>
  </si>
  <si>
    <t>3,2*6,5</t>
  </si>
  <si>
    <t>"pro zazdívky a prostupy"    1</t>
  </si>
  <si>
    <t>"pro komín - průměr 150mm, celková tloušťka 2x100mm"   2</t>
  </si>
  <si>
    <t>07-02 - D.2.3A   PLYNOVÝ ZDROJ TEPLA 3 BRICH - ZEMNÍ PRÁCE</t>
  </si>
  <si>
    <t>(26,4+7,2+14,4+1,2)*1,6*(0,7-0,5)</t>
  </si>
  <si>
    <t>"dopočet pod dlažbou"    (6,0+4,0+0,6)*1,6*(0,5-0,35)</t>
  </si>
  <si>
    <t>"odpočet desek kanálů"   -41*1,2*1,2*0,15</t>
  </si>
  <si>
    <t>"odpočet ručního dokopání viz. položka132112202"   -0,943</t>
  </si>
  <si>
    <t>"10% ruční dokopání viz. položka 132101201"   9,432/100*10</t>
  </si>
  <si>
    <t>"viz. položka nakládání 167101101"   8,856</t>
  </si>
  <si>
    <t>"chybějící zemina na zásyp"   18,288-(8,489+0,943)</t>
  </si>
  <si>
    <t>Chybějící zemina na zásyp bude použita z výkopů Rozvodů zemního plynu IO 03.2.1</t>
  </si>
  <si>
    <t>"v kanále"  (26,4+7,2+14,4+1,2)*1,0*(0,5-0,1)</t>
  </si>
  <si>
    <t>"odpočet potrubí"   -3,14*0,045*0,045*(26,4+7,2+14,4+1,2)</t>
  </si>
  <si>
    <t>"viz. položka 175151101"   19,367*2,0</t>
  </si>
  <si>
    <t>"pod chodníky viz. položka 564871111"   16,7</t>
  </si>
  <si>
    <t>"pod asfaltem viz. položka 564851115"   56,0</t>
  </si>
  <si>
    <t>"v kanále"  (26,4+7,2+14,4+1,2)*1,0*0,1</t>
  </si>
  <si>
    <t>564831111a</t>
  </si>
  <si>
    <t>Podklad z kameniva 4-8mm tl 100 mm</t>
  </si>
  <si>
    <t>Rozsah prací je stejný a platný za stejných podmínek jako položka 564831111, pouze je dodávka kameniva frakce 4-8.</t>
  </si>
  <si>
    <t>"viz položka ŠD 564851115"   16,8</t>
  </si>
  <si>
    <t>"viz. položka odstranění živice  113107142"   39,2</t>
  </si>
  <si>
    <t>"viz. položka odstranění kameniva 113107125"   16,8</t>
  </si>
  <si>
    <t>"viz. položka rozebrání dlažby 113106123"   16,7</t>
  </si>
  <si>
    <t>"viz položka ŠD 564851115"   56,0</t>
  </si>
  <si>
    <t>"viz položka ŠD 564851115"   39,2*2</t>
  </si>
  <si>
    <t>"viz položka ŠD 564851115"   39,2</t>
  </si>
  <si>
    <t>"viz. položka ŠD 564871111"   16,7</t>
  </si>
  <si>
    <t>"viz. položka 596211110"   16,7*1,03</t>
  </si>
  <si>
    <t>6,0*1,7+4,0*2,0-1,0*1,5</t>
  </si>
  <si>
    <t>"pod dlažbou  tl.250mm viz. položka 13106123"   16,7</t>
  </si>
  <si>
    <t>"pod asfaltem tl.400mm viz. položka 113107142"   39,2</t>
  </si>
  <si>
    <t>113107125</t>
  </si>
  <si>
    <t>Odstranění podkladu pl do 50 m2 z kameniva drceného tl 500 mm</t>
  </si>
  <si>
    <t>10,5*1,6</t>
  </si>
  <si>
    <t>24,5*1,6</t>
  </si>
  <si>
    <t>"obrubníky"  3,0</t>
  </si>
  <si>
    <t>"pásky"    3,0+3,0*3</t>
  </si>
  <si>
    <t>24,5*2</t>
  </si>
  <si>
    <t>"kamenivo"    6,68+21,952+12,096</t>
  </si>
  <si>
    <t>"živice"   7,095</t>
  </si>
  <si>
    <t>"viz. položka 997221551"   47,823*(18-1)</t>
  </si>
  <si>
    <t>"dlažba"   4,342</t>
  </si>
  <si>
    <t>"obrubníky a krajníky"  3,075</t>
  </si>
  <si>
    <t>"viz. položka 997221561"  7,417*(18-1)</t>
  </si>
  <si>
    <t>"viz. položka 997221561"   7,417</t>
  </si>
  <si>
    <t>"viz. položka 997221551"   7,095</t>
  </si>
  <si>
    <t>"viz. položka 997221551"   40,728</t>
  </si>
  <si>
    <t>(26,4+7,2+14,4+1,2)/1,2</t>
  </si>
  <si>
    <t>"ŽB desky"    19,68</t>
  </si>
  <si>
    <t>"viz. položka 997013501"   19,68*(18-1)</t>
  </si>
  <si>
    <t>"viz. položka 997013501"   19,68</t>
  </si>
  <si>
    <t>08 - SO 03.2.4     PLYNOVÝ ZDROJ TEPLA 4 VAK</t>
  </si>
  <si>
    <t>08-01 - D.1.1     PLYNOVÝ ZDROJ TEPLA 4 VAK</t>
  </si>
  <si>
    <t xml:space="preserve">    751 - Vzduchotechnika</t>
  </si>
  <si>
    <t xml:space="preserve">    777 - Podlahy lité</t>
  </si>
  <si>
    <t>310235251</t>
  </si>
  <si>
    <t>Zazdívka otvorů pl do 0,0225 m2 ve zdivu nadzákladovém cihlami pálenými tl do 450 mm</t>
  </si>
  <si>
    <t>"dle půdorysu 1NP"</t>
  </si>
  <si>
    <t>"větrací otvory průměr 100mm"   3</t>
  </si>
  <si>
    <t>"po vybouraném potrubí 100x100mm"  2</t>
  </si>
  <si>
    <t>"větrací otvor 200x200mm"    1</t>
  </si>
  <si>
    <t>"větrací otvor 300x300mm"    3</t>
  </si>
  <si>
    <t>310237241</t>
  </si>
  <si>
    <t>Zazdívka otvorů pl do 0,25 m2 ve zdivu nadzákladovém cihlami pálenými tl do 300 mm</t>
  </si>
  <si>
    <t>"kolem potrubí 400x300mm"   1</t>
  </si>
  <si>
    <t>"zazdívka větrání z kotelny"   1</t>
  </si>
  <si>
    <t>"zazdívka po vybouraném potrubí"   2</t>
  </si>
  <si>
    <t>"zazdívka větrání z kotelny"   4</t>
  </si>
  <si>
    <t>"dle půdorysu 1NP, příčných řezů "</t>
  </si>
  <si>
    <t>(3,515+2,984)*2*3,285</t>
  </si>
  <si>
    <t>-0,9*2,0</t>
  </si>
  <si>
    <t>"zazdívka větrání z kotelny"   3*0,25*0,25</t>
  </si>
  <si>
    <t>"zazdívka po vybouraném potrubí"   2*0,25*0,25</t>
  </si>
  <si>
    <t>642945111</t>
  </si>
  <si>
    <t>Osazování protipožárních nebo protiplynových zárubní dveří jednokřídlových do 2,5 m2</t>
  </si>
  <si>
    <t>"dle půdorysu 1NP"   1</t>
  </si>
  <si>
    <t>"dle půdorysu 1NP"   3,515*2,984</t>
  </si>
  <si>
    <t>"před nátěrem"   3,515*2,984</t>
  </si>
  <si>
    <t>"zazdívky, opravy omítek, podhled"    3,5*2,9+1,5*0,9</t>
  </si>
  <si>
    <t>"výměna za požární"   0,9*2,0</t>
  </si>
  <si>
    <t>"viz. položka 997013511"   0,325*(18-1)</t>
  </si>
  <si>
    <t>"viz. položka 997013511"   0,325</t>
  </si>
  <si>
    <t>"dle řezu A-A - pro komíny"   2</t>
  </si>
  <si>
    <t>"dle řezu B-B - pro VZT"   2</t>
  </si>
  <si>
    <t>"dle řezu A-A"   1,2*1,2</t>
  </si>
  <si>
    <t>"dle řezu B-B"   1,2*1,2</t>
  </si>
  <si>
    <t>713111111</t>
  </si>
  <si>
    <t>Montáž izolace tepelné vrchem stropů volně kladenými rohožemi, pásy, dílci, deskami</t>
  </si>
  <si>
    <t>"dle řezu A-A - pro komíny"   1,2*1,2</t>
  </si>
  <si>
    <t>"dle řezu B-B - pro VZT"   1,2*1,2</t>
  </si>
  <si>
    <t>"viz. položka 713111111"   2,88</t>
  </si>
  <si>
    <t>713191133</t>
  </si>
  <si>
    <t>Montáž izolace tepelné podlah, stropů vrchem nebo střech překrytí fólií s přelepeným spojem</t>
  </si>
  <si>
    <t xml:space="preserve">"parotěsná zábrana"  </t>
  </si>
  <si>
    <t>"dle řezu A-A"   1,5*1,5</t>
  </si>
  <si>
    <t>"dle řezu B-B"   1,5*1,5</t>
  </si>
  <si>
    <t>"viz. položka 713191133"   4,5*1,1</t>
  </si>
  <si>
    <t>751398026</t>
  </si>
  <si>
    <t>Demontáž větrací mřížky stěnové</t>
  </si>
  <si>
    <t>"dle půdorysu 1NP - průměr 100mm"   3</t>
  </si>
  <si>
    <t>"dle půdorysu 1NP - 250x250mm"   1</t>
  </si>
  <si>
    <t>"dle půdorysu 1NP -350x350mm"   3</t>
  </si>
  <si>
    <t>"dle řezu A-A pro komíny"   2</t>
  </si>
  <si>
    <t>"dle řezu B-B pro VZT"   2</t>
  </si>
  <si>
    <t>762811953a</t>
  </si>
  <si>
    <t>Vyřezání části záklopu nebo podbíjení stropu z desek měkkých plochy jednotlivě do 4 m2 - pro zpětné použití</t>
  </si>
  <si>
    <t>"dle řezu A-A"   1,2*4</t>
  </si>
  <si>
    <t>"dle řezu B-B"   1,2*4</t>
  </si>
  <si>
    <t>762812953</t>
  </si>
  <si>
    <t>Zabednění části záklopu stropu z desek měkkých plochy jednotlivě do 4 m2</t>
  </si>
  <si>
    <t xml:space="preserve">"zpětné použití"  </t>
  </si>
  <si>
    <t>763131432</t>
  </si>
  <si>
    <t>SDK podhled deska 1xDF 15 bez TI dvouvrstvá spodní kce profil CD+UD</t>
  </si>
  <si>
    <t>"dle řezu A-A"   3,515*2,984</t>
  </si>
  <si>
    <t>763131714</t>
  </si>
  <si>
    <t>SDK podhled základní penetrační nátěr</t>
  </si>
  <si>
    <t>"viz. položka 763131432"   10,489</t>
  </si>
  <si>
    <t>767646510</t>
  </si>
  <si>
    <t>Montáž dveří protipožárního uzávěru jednokřídlového</t>
  </si>
  <si>
    <t>553411830</t>
  </si>
  <si>
    <t>dveře ocelové protipožární PN 74 6563 EW 15, 30, 45 D1 speciální zárubeň EI jednokřídlé 90 x 197 cm</t>
  </si>
  <si>
    <t>"viz. položka 767646510 a 642945111"   1</t>
  </si>
  <si>
    <t>998767101</t>
  </si>
  <si>
    <t>Přesun hmot tonážní pro zámečnické konstrukce v objektech v do 6 m</t>
  </si>
  <si>
    <t>777552925</t>
  </si>
  <si>
    <t>Opravy podlah stěrkou silikátovou vyrovnávací vrstvou tl do 12 mm bez penetrace</t>
  </si>
  <si>
    <t>998777101</t>
  </si>
  <si>
    <t>Přesun hmot tonážní pro podlahy lité v objektech v do 6 m</t>
  </si>
  <si>
    <t>"ocelové dveře včetně zárubně"    2*(1,97+0,1)*(0,9+2*0,1)</t>
  </si>
  <si>
    <t>"viz. položka odmaštění 783301313"   4,554</t>
  </si>
  <si>
    <t>783901451</t>
  </si>
  <si>
    <t>Zametení betonových podlah před provedením nátěru</t>
  </si>
  <si>
    <t>"dle řezu A-A a půdorysu 1NP"   3,515*2,984</t>
  </si>
  <si>
    <t>"viz. položka 783901451"    10,489</t>
  </si>
  <si>
    <t>784181111</t>
  </si>
  <si>
    <t>Základní silikátová jednonásobná penetrace podkladu v místnostech výšky do 3,80m</t>
  </si>
  <si>
    <t>"dle půdorysu 1NP a řezu A-A"</t>
  </si>
  <si>
    <t>"stěny"   (3,515+2,984)*2*3,2</t>
  </si>
  <si>
    <t>"strop"    3,515*2,984</t>
  </si>
  <si>
    <t>784211101</t>
  </si>
  <si>
    <t>Dvojnásobné bílé malby ze směsí za mokra výborně otěruvzdorných v místnostech výšky do 3,80 m</t>
  </si>
  <si>
    <t>"viz. položka 784181111"    52,083</t>
  </si>
  <si>
    <t>09 - IO 03.2.1     ROZVODY ZEMNÍHO PLYNU</t>
  </si>
  <si>
    <t>09-01 - IO 03.2.1A  ROZVODY ZEMNÍHO PLYNU - ZEMNÍ PRÁCE</t>
  </si>
  <si>
    <t>"Togaz"   1,0*1,3*0,15</t>
  </si>
  <si>
    <t>"Amulet"  2,0*1,3*0,15</t>
  </si>
  <si>
    <t>"pod asfaltem"  (5,0+7,0)*(0,5+0,92)/2*(1,2-0,5)</t>
  </si>
  <si>
    <t>"pod ornicí"   (1,0+2,0)*(0,5+1,15)/2*(1,2-0,15)</t>
  </si>
  <si>
    <t>"pod dlažbou"   2,0*2,0*(1,2-0,35)</t>
  </si>
  <si>
    <t>"pod zámkovou dlažbou"  (1,5+20,0+8,0+30,0+91,0+26,0+1,0*2+1,5*3)*(0,5+1,0)/2*(1,2-0,35)</t>
  </si>
  <si>
    <t>"pod asfaltem"  (5,0+(8,0+9,0)/2+(9,0+13,0)/2+9,0+14,0+2,0)*(0,5+0,92)/2*(1,2-0,5)</t>
  </si>
  <si>
    <t>"odpočet strojního pod asfaltem"  -(5,0+7,0)*(0,5+0,92)/2*(1,2-0,5)</t>
  </si>
  <si>
    <t>"viz. položka 132101201"   5,964/100*50</t>
  </si>
  <si>
    <t>"viz. položka 132112202"   141,30/100*50</t>
  </si>
  <si>
    <t>"viz. položka nakládání 167101102"   61,148</t>
  </si>
  <si>
    <t>"viz. položka 162701105"   61,148*(18-10)</t>
  </si>
  <si>
    <t>"výkopy viz. položka 132101201"   5,964</t>
  </si>
  <si>
    <t>"výkopy viz. položka 132112202"   141,30</t>
  </si>
  <si>
    <t>"zásyp viz. položka 174101103"   -77,26</t>
  </si>
  <si>
    <t>"zemina použitá v zásypech SO 03.2.3 Brich"   -(18,288-(8,489+0,943))</t>
  </si>
  <si>
    <t>"viz. nakládání položka 167101102"   61,148</t>
  </si>
  <si>
    <t>"viz. položka 171201201"   61,148*1,8</t>
  </si>
  <si>
    <t>"odpočet lože viz. položka 451573111"   -12,519</t>
  </si>
  <si>
    <t>"odpočet obsypu viz. položka 175151101"   -57,485</t>
  </si>
  <si>
    <t>(1,5+5,0+20,0+8,0+30,0+(8,0+9,0)/2+91,0+(9,0+13,0)/2+26,0)*(0,57+0,8)/2*(0,063+0,3)</t>
  </si>
  <si>
    <t>(10,0+14,0+3,5+1,5*2+2,5)*(0,57+0,8)/2*(0,032+0,3)</t>
  </si>
  <si>
    <t>"viz. položka 175151101"   57,485*2,0</t>
  </si>
  <si>
    <t>"viz. položka sejmutí 121101101"   0,585/0,15</t>
  </si>
  <si>
    <t>"viz. položka rozprostření 181301102"   3,9</t>
  </si>
  <si>
    <t>"viz. položka 181411131"   3,9*0,015</t>
  </si>
  <si>
    <t>"pod asfaltem viz. položka 564851115"   59,4</t>
  </si>
  <si>
    <t>"pod dlažbou viz. položka 564871111"    223,6</t>
  </si>
  <si>
    <t>(1,5+5,0+20,0+8,0+30,0+(8,0+9,0)/2+91,0+(9,0+13,0)/2+26,0+10,0+14,0+3,5+1,5*2+2,5)*(0,5+0,57)/2*0,1</t>
  </si>
  <si>
    <t>"viz. položka odstanění živice 113107182"   59,4</t>
  </si>
  <si>
    <t>"viz. položka rozebrání dlažby 113106121"     4,0</t>
  </si>
  <si>
    <t>"viz. položka rozebrání dlažby 113106123a"   219,6</t>
  </si>
  <si>
    <t>"viz. položka ŠD 564851115"   59,4</t>
  </si>
  <si>
    <t>"viz. položka ŠD 564851115"   59,4*2</t>
  </si>
  <si>
    <t>"viz položka ŠD - 564871111"   219,6</t>
  </si>
  <si>
    <t>"případné doplnění - viz položka  596211112"   219,6/100*10</t>
  </si>
  <si>
    <t>"viz položka ŠD - 564871111"   4,0</t>
  </si>
  <si>
    <t>"viz. položka 596811120"   4,0*1,03</t>
  </si>
  <si>
    <t>"viz. položka vytrhání 113202111"   14,0</t>
  </si>
  <si>
    <t>14/0,5*1,01+0,72</t>
  </si>
  <si>
    <t>"viz. položka vytrhání 113202111"   16,0</t>
  </si>
  <si>
    <t>"viz. položka 916131213"   16*1,01+0,84</t>
  </si>
  <si>
    <t>"viz. položka vytrhání 113204111"   5,5</t>
  </si>
  <si>
    <t>"viz. položka 916331112"   5,5/0,5*1,01+0,89</t>
  </si>
  <si>
    <t>"místo napojení"   2,0*2,0</t>
  </si>
  <si>
    <t>(1,5+20,0+8,0+30,0+91,0+26,0+1,0*2+1,5*3)*1,2</t>
  </si>
  <si>
    <t>"pod dlažbou tl.250mm viz. položka 113106121"     4,0</t>
  </si>
  <si>
    <t>"pod dlažbou tl.250mm viz. položka 113106123a"   219,6</t>
  </si>
  <si>
    <t>"viz. položka odstranění živice 113107182"   59,4</t>
  </si>
  <si>
    <t>5,0*1,2+(8,0+9,0)/2*1,2+(9,0+13,0)/2*1,2+(9,0+14,0+2,0)*1,2</t>
  </si>
  <si>
    <t>"krajníky"   2,0*7</t>
  </si>
  <si>
    <t>"obrubníky"   2,0*8</t>
  </si>
  <si>
    <t>"Togaz"   2,0</t>
  </si>
  <si>
    <t>"Amulet"  2,0+1,5</t>
  </si>
  <si>
    <t>5,0*2+8,0+9,0+8,0+13,0+9,0+8,0+14,0*2+2,0+3,2</t>
  </si>
  <si>
    <t>971052241</t>
  </si>
  <si>
    <t>Vybourání nebo prorážení otvorů v ŽB příčkách a zdech pl do 0,0225 m2 tl do 300 mm</t>
  </si>
  <si>
    <t>"prostup opěrnou zídkou k Amuletu"   1</t>
  </si>
  <si>
    <t>"prostup opěrnou zídkou k Brichovi"   1</t>
  </si>
  <si>
    <t>"voz. položka 113106123a"   219,60</t>
  </si>
  <si>
    <t>"kamenivo"   11,639+89,44+33,264</t>
  </si>
  <si>
    <t>"živice"   10,751</t>
  </si>
  <si>
    <t>"viz. položka 997221551"   145,094*(18-1)</t>
  </si>
  <si>
    <t>"dlažba"   1,02</t>
  </si>
  <si>
    <t>"obrubníky a krajníky"   6,15</t>
  </si>
  <si>
    <t>"záhonové obrubníky"   0,22</t>
  </si>
  <si>
    <t>"bourání v opěrce"   0,034</t>
  </si>
  <si>
    <t>"viz. položka 997221561"   7,424*(18-1)</t>
  </si>
  <si>
    <t>"viz. položka 997221561"   7,424</t>
  </si>
  <si>
    <t>"viz. položka 997221551"   10,751</t>
  </si>
  <si>
    <t>"viz. položka 997221551"   134,343</t>
  </si>
  <si>
    <t>998223011</t>
  </si>
  <si>
    <t>Přesun hmot pro pozemní komunikace s krytem dlážděným</t>
  </si>
  <si>
    <t>Výměníková stanice J (Ametek)</t>
  </si>
  <si>
    <t>Poř.</t>
  </si>
  <si>
    <t>Alter. kód</t>
  </si>
  <si>
    <t>Výměra bez ztr.</t>
  </si>
  <si>
    <t>Ztratné</t>
  </si>
  <si>
    <t>Výměra</t>
  </si>
  <si>
    <t>Jedn. cena</t>
  </si>
  <si>
    <t>Cena</t>
  </si>
  <si>
    <t>Hmotnost</t>
  </si>
  <si>
    <t>Jedn. suť</t>
  </si>
  <si>
    <t>Suť</t>
  </si>
  <si>
    <t>Trafostanice, KGJ, kotelna</t>
  </si>
  <si>
    <t>Transformátor</t>
  </si>
  <si>
    <t>##T2##N_Catalog_catGUID</t>
  </si>
  <si>
    <t>##T2##PRO_ITEM_catID</t>
  </si>
  <si>
    <t>##T2##PRO_ITEM_iteCode</t>
  </si>
  <si>
    <t>##T2##PRO_ITEM_szvCode</t>
  </si>
  <si>
    <t>##T2##PRO_ITEM_tevCode</t>
  </si>
  <si>
    <t>H</t>
  </si>
  <si>
    <t>X01</t>
  </si>
  <si>
    <t>T1</t>
  </si>
  <si>
    <t>OLEJOVÝ  TRANSFORMÁTOR    DOTUL-30% 1000H/20                                         
1000 kVA, 10/0,4 kV
Odbočky u vyššího napětí    2x±2,5%
 Frekvence  50 Hz
 Skupina zapojení   Dyn1
 Krytí trafo    IP 54/IP 00
 Chlazení    ONAN
 Napětí nakrátko     6%
Max. ztráty dle směrnice Ecodesign 548/2014 - ztráty naprázdno    770W, Ztráty nakrátko při 75 °C   10500W
Vybavení a příslušenství: zvedací oka, zemnicí šrouby,- kolečka přestavitelná pro podélný a příčný pojezd, teploměrová jímka, tlumič vibrací a stabilizace polohy, keramické průchodky na NN i VN</t>
  </si>
  <si>
    <t>X02</t>
  </si>
  <si>
    <t>Kabelový snímač teploty s kabelem a kovovým pouzdrem Ni1000/5000, -50..200°C, TR024A</t>
  </si>
  <si>
    <t>X03</t>
  </si>
  <si>
    <r>
      <t>rozvodná krabice  IP54  5x svorka  1,5mm</t>
    </r>
    <r>
      <rPr>
        <vertAlign val="superscript"/>
        <sz val="9"/>
        <color indexed="8"/>
        <rFont val="Arial"/>
        <family val="2"/>
        <charset val="238"/>
      </rPr>
      <t>2</t>
    </r>
  </si>
  <si>
    <t>X04</t>
  </si>
  <si>
    <t>LC1</t>
  </si>
  <si>
    <t>Hradící členy včetně připojovacích praporců pro 3x 300mm2 na fázi
Jmenovité napětí Un                     0,4 kV
Jmenovitá frekvence fn                 50 Hz
Tónová frekvence tf                      dle výpočtu
Jmenovitý průchozí výkon SD       1,0 MVA
Teplota okolí max.                         40 °C
Provedení                                     vnitřní, 3 jednofázové jednotky
Krytí                                            IP 00
Rozměry 1f  (š x h x v)                   odhad 316x343x430mm</t>
  </si>
  <si>
    <t>sada</t>
  </si>
  <si>
    <t>MP</t>
  </si>
  <si>
    <t>X05</t>
  </si>
  <si>
    <t>Určení parametrů hradícího členu včetně tónové frekvence - výpočet</t>
  </si>
  <si>
    <t>X06</t>
  </si>
  <si>
    <t>kovová konstruce pod hradící členy - nosnost 300kg - včetně povrchové úpravy a kotvení</t>
  </si>
  <si>
    <t>X07</t>
  </si>
  <si>
    <t>montáž 3f transformátoru vn/nn 1000kVA</t>
  </si>
  <si>
    <t>X08</t>
  </si>
  <si>
    <t>montáž hradících členů vč. konstrukce</t>
  </si>
  <si>
    <t>MX3 - pomocná rozvodnice 230V AC, 40A</t>
  </si>
  <si>
    <t>X100</t>
  </si>
  <si>
    <t>MX3</t>
  </si>
  <si>
    <t>Nástěnný skříňový rozvaděč - 400x500x250, panty vlevo, Přívod a vývody vrchem, In=63A, IP55/20</t>
  </si>
  <si>
    <t>X101</t>
  </si>
  <si>
    <t>Pojistkový odpínač do 63A, 1P</t>
  </si>
  <si>
    <t>X102</t>
  </si>
  <si>
    <t>Pojistka gG 40A</t>
  </si>
  <si>
    <t>X103</t>
  </si>
  <si>
    <t>Jistič B6/1, 10kA</t>
  </si>
  <si>
    <t>X104</t>
  </si>
  <si>
    <t>Montáž rozváděče MX3, osazení na místě</t>
  </si>
  <si>
    <t>Rozvodna 10kV</t>
  </si>
  <si>
    <t>X200</t>
  </si>
  <si>
    <t>R10 - rozváděč 10kV sestávající  ze 3 polí :
Typ rozváděče  : SM6, jeden systém přípojnic
Jmenovité napětí  : 24 kV ( potvrzení konformity dle ČSN pro 25 kV )
Provozní napětí  : 10 kV
Jmenovitý proud přípojnic: 630 A
Krátkodobý proud : 16 kA / 1 s
Dynamický proud  : 40 kA max.
Vnitřní zkratová odolnost : 12,5 kA / 1 s IAC A-FL
Ztráta nepřeruš. provozu : LSC2A
Rozměry rozváděče :
  šířka : 1875 mm + 44 mm boční plechy sestavy
 výška : 2050 mm
 hloubka : 1230 mm</t>
  </si>
  <si>
    <t>R10.01</t>
  </si>
  <si>
    <t>skříň č. R10.01 - vypínač vývod linka 10 kV                                               rozměry ( š x v x h ) 750 x 2050 x 1230 mm
Skříň obsahuje :
1 sada systém přípojnic 630 A
1 ks odpojovač a uzemňovač      ruční ovládací mechanismus CS
  sada pomocných kontaktů odpínače a uzemňovače
1 ks pevný vypínač SF1 (SF6) 630 A
  sada pomocných kontaktů vypínače
  zapínací a vypínací spoušť 24V DC
  motorový pohon 24V DC 
3 ks LPCT 0-630 A
3 ks kapacitní napěťový snímač včetně indikace přítomnosti napětí VPIS
1 ks vývodový uzemňovač
3 ks svodiče přepětí 
1 sada připojovací místa pro 3x jedno-žilový kabel max. 240 mm2
1 ks horní NN nástavba včetně :
elektronická ochrana (dvoustupňová časová ochrana podpětí, dvoustupňová časová ochrana přepětí, jednostupňová časová ochrana podfrekvence,jednostupňová časová ochrana nadfrekvence, jednostupňová časová ochrana jalový výkon/podpětí), přesné určení nastavení ochran dle PPDS příloha č.4 ad.8.2                                                                                                        zapínací a vypínací tlačítko,
přepínač volby ovládání  místně / dálkově
  jističe s pomocnými kontakty</t>
  </si>
  <si>
    <t>R10.02</t>
  </si>
  <si>
    <t>skříň č. R10.02 - fakturační a dispečerské měření
rozměry ( š x v x h) 750 x 1690 x 1030 mm
Skříň obsahuje :
1 sada systém přípojnic 630 A
3 ks napěťový transformátor s pojistkou, 10000/√3 / 100/√3  100/√3                         
               100/3 10/10/30 VA, t.p. 0,5/0,5/6P  úřední ověření
3 ks transformátor proudu 50/ 5 /5 A 10/10 VA t.p. 0,5S/0,5  
          úřední ověření                                                  
1 ks čelní NN nástavba
 zapojení měření dle standardu ČEZ
1 ks horní NN kanál
 automatická zátěž 
                tří pólový jistič s pomocným kontaktem</t>
  </si>
  <si>
    <t>R10.03</t>
  </si>
  <si>
    <t>skříň č. R10.03 - jednotka s odpínačem vývod na transformátor 1000 kVA
      rozměry ( š x v x h ) 375 x 1690 x 1030 mm
Skříň obsahuje :
1 sada systém přípojnic 630 A
1 ks odpínač a uzemňovač
  ruční ovládací mechanismus 
3 ks kapacitní napěťový snímač včetně indikace přítomnosti napětí VPIS                           
3 ks pojistka 100A s mechanickým ukazatelem vybavení  
1 ks vývodový uzemňovač  
1 sada připojovací místa pro 3x jedno-žilový kabel 95 mm2                                                    
1 ks horní NN kanál    
 Příslušenství : ovládací páka, fázový komparátor, boční plechy, dokumentace</t>
  </si>
  <si>
    <t>X201</t>
  </si>
  <si>
    <t>ochranné pomůcky, bezp. tabulky, dielektrické boty+rukavice+koberec, ochranný štít, zkoušečka NN, VN, zkratovací soupravy 2xVN, 2xNN, hasicí přístroj</t>
  </si>
  <si>
    <t>X202</t>
  </si>
  <si>
    <t>Tlačítko červené hřibové s aretací ve skříňce, 3Z, IP54</t>
  </si>
  <si>
    <t>X203</t>
  </si>
  <si>
    <t>montáž rozváděčů VN 10kV</t>
  </si>
  <si>
    <t>kpl.</t>
  </si>
  <si>
    <t>Rozváděč dispečerského řízení +AXY01</t>
  </si>
  <si>
    <t>X300</t>
  </si>
  <si>
    <t>AXY-01</t>
  </si>
  <si>
    <t>skříň dispečerského měření včetně řídící jednotky a akumulátoru,  teplotního venkovního čidla 
včetně činností : zpracování databáze, provedení parametrizace , projednání na ČEZ Distribuci z hlediska začlenění do systému dispečerského řízení včetně vyzvednutí SIM karty,
 připojení na připravenou kabeláž, zprovoznění na místě, funkční zkoušky dálkové regulace výkonu</t>
  </si>
  <si>
    <t>Rozváděč obchodního měčení RE-MS2</t>
  </si>
  <si>
    <t>X400</t>
  </si>
  <si>
    <t>RE-MS2</t>
  </si>
  <si>
    <t xml:space="preserve">skříň obchodního měření (vyhotovení pro ČEZ), nepřímé měření vn, s odpínačem napětí, svorkovnice ZS1b, venkovní provedení, dveře skříně - plné, zámek ABLOY dle standardu společnosti ČEZ Distribuce a.s. </t>
  </si>
  <si>
    <t>X401</t>
  </si>
  <si>
    <t>montáž rozváděče RE-MS2 na místě</t>
  </si>
  <si>
    <t>Záložní zdroj UPS</t>
  </si>
  <si>
    <t>X500</t>
  </si>
  <si>
    <t>UPS</t>
  </si>
  <si>
    <t xml:space="preserve"> záložní zdroj 230V AC/24V DC,  výstup   2=24V DC  ochrana malým napětím,  Vývodový jistič na straně 24V DC  2P  25A/C včetně kontaklu polohy,  provoz při  okolní teplotě -5°C až +40°C,  doba zálohování 72 hod při spotřebě - trvalé napájení 11W po dobu 72hod + 1x vypnutí vypínače 10kV  přes vypínací cívku tj. impuls 85W + 1x nastřádání střadače vypínače 10kV tj. 380W po dobu 15s, záběrový proud střadače 6xIn, podmínky upřesnit podle použité ochrany a pohonu střadače vypínače v R10.01 </t>
  </si>
  <si>
    <t>X501</t>
  </si>
  <si>
    <t>montáž UPS na místě</t>
  </si>
  <si>
    <t>Rozváděč RVS</t>
  </si>
  <si>
    <t>X600</t>
  </si>
  <si>
    <t>RVS</t>
  </si>
  <si>
    <t>Skříňový rozvaděč - 800x1200x300, panty vlevo, přívod a vývody vrchem, In=63A, IP55/20</t>
  </si>
  <si>
    <t>X601</t>
  </si>
  <si>
    <t xml:space="preserve">Vypínač 3P, 80A, 400V AC </t>
  </si>
  <si>
    <t>X602</t>
  </si>
  <si>
    <t>Světlo do rozvaděče zářivkové 11W</t>
  </si>
  <si>
    <t>X603</t>
  </si>
  <si>
    <t>Pojistkový odpínač 3P, 63A, 400V AC + připojovací sada</t>
  </si>
  <si>
    <t>X604</t>
  </si>
  <si>
    <t>Pojistkové vložky 63AgG</t>
  </si>
  <si>
    <t>X605</t>
  </si>
  <si>
    <t>Pojistkové vložky 40AgG</t>
  </si>
  <si>
    <t>X606</t>
  </si>
  <si>
    <t xml:space="preserve">Jistič B16/1, 10kA </t>
  </si>
  <si>
    <t>X607</t>
  </si>
  <si>
    <t xml:space="preserve">Jistič B32/3, 10kA </t>
  </si>
  <si>
    <t>X608</t>
  </si>
  <si>
    <t xml:space="preserve">Jistič B6/1, 10kA </t>
  </si>
  <si>
    <t>X609</t>
  </si>
  <si>
    <t xml:space="preserve">Jistič C2/1, 10kA </t>
  </si>
  <si>
    <t>X610</t>
  </si>
  <si>
    <t>Proudový chránič 40/4/003</t>
  </si>
  <si>
    <t>X611</t>
  </si>
  <si>
    <t xml:space="preserve">Jistič B10/1, 10kA </t>
  </si>
  <si>
    <t>X612</t>
  </si>
  <si>
    <t>JističC2/3, 10kA</t>
  </si>
  <si>
    <t>X613</t>
  </si>
  <si>
    <t>Indikační signálka  230V AC, W-bílá</t>
  </si>
  <si>
    <t>X614</t>
  </si>
  <si>
    <t xml:space="preserve">Zásuvka na DIN lištu </t>
  </si>
  <si>
    <t>X615</t>
  </si>
  <si>
    <t>montáž rozváděče na místě</t>
  </si>
  <si>
    <t>X616</t>
  </si>
  <si>
    <t>montáž rozváděče na dílně</t>
  </si>
  <si>
    <t>Elektro</t>
  </si>
  <si>
    <t>X701</t>
  </si>
  <si>
    <t>Zářivkové svítidlo, průmyslové provedení, 2x36W, elektronický předřadník,   6500K, IP66, montáž na závěsy pod strop</t>
  </si>
  <si>
    <t>X702</t>
  </si>
  <si>
    <t>Zdroj světla, lineární, 36W, 230VAC/50Hz, barva teplá bílá</t>
  </si>
  <si>
    <t>X703</t>
  </si>
  <si>
    <t>Elektroinstalační vypínač, řazení 1/0, 10A/AC1, 230VAC, IP54, montáž na zeď</t>
  </si>
  <si>
    <t>X704</t>
  </si>
  <si>
    <t>Elektroinstalační přepínač, řazení 6/0, 10A/AC1, 230VAC, IP54, montáž na zeď</t>
  </si>
  <si>
    <t>X705</t>
  </si>
  <si>
    <t>Nouzové svítidlo, 230VAC, vlastní zdroj - 11W/90 min., IP44</t>
  </si>
  <si>
    <t>X706</t>
  </si>
  <si>
    <t>Venkovní halogenové svítidlo 100W, 230V AC, IP65, nástěnné</t>
  </si>
  <si>
    <t>X707</t>
  </si>
  <si>
    <t>Zásuvka 2x16A/230VAC, instalace na zeď, materiál ABS, IP44</t>
  </si>
  <si>
    <t>X708</t>
  </si>
  <si>
    <t>Zásuvková průmyslová skříň, zásuvka  2x16A/230VAC, zásuvka 1x16/400VAC, proudový chránič.,instalace na zeď, materiál ABS, IP44</t>
  </si>
  <si>
    <t>X709</t>
  </si>
  <si>
    <t>Termostat prostorový, rozsah 0…40°C, 1P kontakt, 230V AC</t>
  </si>
  <si>
    <t>X710</t>
  </si>
  <si>
    <t>Montáž přístrojů</t>
  </si>
  <si>
    <t>X711</t>
  </si>
  <si>
    <t>Drobný montážní materiál</t>
  </si>
  <si>
    <t>Uzemnění, hromosvod</t>
  </si>
  <si>
    <t>X801</t>
  </si>
  <si>
    <t>Svorka páska-páska M6 FeZn</t>
  </si>
  <si>
    <t>X802</t>
  </si>
  <si>
    <t>Svorka páska-drát FeZn</t>
  </si>
  <si>
    <t>X803</t>
  </si>
  <si>
    <t>Svorka páska-drát nerez</t>
  </si>
  <si>
    <t>X804</t>
  </si>
  <si>
    <t>Svorka zkušební  FeZn</t>
  </si>
  <si>
    <t>X805</t>
  </si>
  <si>
    <t>Svorka univerzální FeZn</t>
  </si>
  <si>
    <t>X806</t>
  </si>
  <si>
    <t>Svorka křížová</t>
  </si>
  <si>
    <t>X807</t>
  </si>
  <si>
    <t>Držák páska na stěnu</t>
  </si>
  <si>
    <t>X808</t>
  </si>
  <si>
    <t>Jímací tyč 2,0m FeZn</t>
  </si>
  <si>
    <t>X809</t>
  </si>
  <si>
    <t>Svorka k jímací tyči FeZn</t>
  </si>
  <si>
    <t>X810</t>
  </si>
  <si>
    <t>Držák jímací tyče</t>
  </si>
  <si>
    <t>X811</t>
  </si>
  <si>
    <t>Zemnící tyč d=1,5m, FeZn</t>
  </si>
  <si>
    <t>X812</t>
  </si>
  <si>
    <t>Svorka k zemnící tyči FeZn</t>
  </si>
  <si>
    <t>X813</t>
  </si>
  <si>
    <t>Páska FeZn 30/4</t>
  </si>
  <si>
    <t>10+25+5+115+14+14+9+7+10+8+6+5+10</t>
  </si>
  <si>
    <t>X814</t>
  </si>
  <si>
    <r>
      <t xml:space="preserve">Vodič FeZn </t>
    </r>
    <r>
      <rPr>
        <sz val="9"/>
        <color indexed="8"/>
        <rFont val="Calibri"/>
        <family val="2"/>
        <charset val="238"/>
      </rPr>
      <t>Ø</t>
    </r>
    <r>
      <rPr>
        <sz val="9.9"/>
        <color indexed="8"/>
        <rFont val="Arial"/>
        <family val="2"/>
        <charset val="238"/>
      </rPr>
      <t>8</t>
    </r>
  </si>
  <si>
    <t>25+80</t>
  </si>
  <si>
    <t>X815</t>
  </si>
  <si>
    <r>
      <t xml:space="preserve">Vodič AlMgSi </t>
    </r>
    <r>
      <rPr>
        <sz val="9"/>
        <color indexed="8"/>
        <rFont val="Calibri"/>
        <family val="2"/>
        <charset val="238"/>
      </rPr>
      <t>Ø</t>
    </r>
    <r>
      <rPr>
        <sz val="9.9"/>
        <color indexed="8"/>
        <rFont val="Arial"/>
        <family val="2"/>
        <charset val="238"/>
      </rPr>
      <t>8</t>
    </r>
  </si>
  <si>
    <t>10+10</t>
  </si>
  <si>
    <t>X816</t>
  </si>
  <si>
    <t>Podpěra na oplechování</t>
  </si>
  <si>
    <t>X817</t>
  </si>
  <si>
    <t>Ekvipotenciální svorkovnice, montáž na zeď, min. 1xFeZN d=8, 3x 10 mm2, 8x 6 mm2</t>
  </si>
  <si>
    <t>X818</t>
  </si>
  <si>
    <t>Montáž hromosvodu</t>
  </si>
  <si>
    <t>X819</t>
  </si>
  <si>
    <t>Montáž uzemnění</t>
  </si>
  <si>
    <t>Kabely</t>
  </si>
  <si>
    <t>1.</t>
  </si>
  <si>
    <t>X901</t>
  </si>
  <si>
    <r>
      <t>silový VN kabel, izolace žil XLPE pláště kabelu PE+PVC,1 žíla hliníkové jádro, stínění měděnými dráty s protispirálou z měděné pásky 25mm</t>
    </r>
    <r>
      <rPr>
        <vertAlign val="superscript"/>
        <sz val="9"/>
        <color indexed="8"/>
        <rFont val="Arial"/>
        <family val="2"/>
        <charset val="238"/>
      </rPr>
      <t>2</t>
    </r>
    <r>
      <rPr>
        <sz val="9"/>
        <color indexed="8"/>
        <rFont val="Arial"/>
        <family val="2"/>
        <charset val="238"/>
      </rPr>
      <t xml:space="preserve"> , průřez 240 mm</t>
    </r>
    <r>
      <rPr>
        <vertAlign val="superscript"/>
        <sz val="9"/>
        <color indexed="8"/>
        <rFont val="Arial"/>
        <family val="2"/>
        <charset val="238"/>
      </rPr>
      <t>2</t>
    </r>
    <r>
      <rPr>
        <sz val="9"/>
        <color indexed="8"/>
        <rFont val="Arial"/>
        <family val="2"/>
        <charset val="238"/>
      </rPr>
      <t>, provozní napětí 22kV, provozní teplota -35 - +90°C, vč montáže</t>
    </r>
  </si>
  <si>
    <t>40+40+40</t>
  </si>
  <si>
    <t>X902</t>
  </si>
  <si>
    <r>
      <t>silový VN kabel, izolace žil XLPE pláště kabelu PE+PVC,1 žíla hliníkové jádro, stínění měděnými dráty s protispirálou z měděné pásky 16mm</t>
    </r>
    <r>
      <rPr>
        <vertAlign val="superscript"/>
        <sz val="9"/>
        <color indexed="8"/>
        <rFont val="Arial"/>
        <family val="2"/>
        <charset val="238"/>
      </rPr>
      <t>2</t>
    </r>
    <r>
      <rPr>
        <sz val="9"/>
        <color indexed="8"/>
        <rFont val="Arial"/>
        <family val="2"/>
        <charset val="238"/>
      </rPr>
      <t xml:space="preserve"> , průřez 95 mm</t>
    </r>
    <r>
      <rPr>
        <vertAlign val="superscript"/>
        <sz val="9"/>
        <color indexed="8"/>
        <rFont val="Arial"/>
        <family val="2"/>
        <charset val="238"/>
      </rPr>
      <t>2</t>
    </r>
    <r>
      <rPr>
        <sz val="9"/>
        <color indexed="8"/>
        <rFont val="Arial"/>
        <family val="2"/>
        <charset val="238"/>
      </rPr>
      <t>, provozní napětí 22kV, provozní teplota -35 - +90°C</t>
    </r>
  </si>
  <si>
    <t>20+20+20</t>
  </si>
  <si>
    <t>X903</t>
  </si>
  <si>
    <r>
      <t>silový kabel, izolace žil pryžová (EPR) 3GI3, bezhalogenová, izolace pláště pryž (CR)5GM5,1 žíla pocínovaná měď jemně laněná, třída 5, průřez 300 mm</t>
    </r>
    <r>
      <rPr>
        <vertAlign val="superscript"/>
        <sz val="9"/>
        <color indexed="8"/>
        <rFont val="Arial"/>
        <family val="2"/>
        <charset val="238"/>
      </rPr>
      <t>2</t>
    </r>
    <r>
      <rPr>
        <sz val="9"/>
        <color indexed="8"/>
        <rFont val="Arial"/>
        <family val="2"/>
        <charset val="238"/>
      </rPr>
      <t>, provozní napětí 1kV, provozní teplota -40 - +90°C</t>
    </r>
  </si>
  <si>
    <t>5+5+5+5+5+5+5+5+5+16+16+16+16+16+16+16+16+16</t>
  </si>
  <si>
    <t>X904</t>
  </si>
  <si>
    <r>
      <t>silový kabel, izolace žil pryžová (EPR) 3GI3, bezhalogenová, izolace pláště pryž (CR)5GM5,1 žíla pocínovaná měď jemně laněná, třída 5, průřez 240 mm</t>
    </r>
    <r>
      <rPr>
        <vertAlign val="superscript"/>
        <sz val="9"/>
        <color indexed="8"/>
        <rFont val="Arial"/>
        <family val="2"/>
        <charset val="238"/>
      </rPr>
      <t>2</t>
    </r>
    <r>
      <rPr>
        <sz val="9"/>
        <color indexed="8"/>
        <rFont val="Arial"/>
        <family val="2"/>
        <charset val="238"/>
      </rPr>
      <t>, provozní napětí 1kV, provozní teplota -40 - +90°C</t>
    </r>
  </si>
  <si>
    <t>20+20</t>
  </si>
  <si>
    <t>X905</t>
  </si>
  <si>
    <r>
      <t>silový kabel ohněodolný s funkční schopností 180min, izolace žil XLPE, izolace pláště skloslídová páska, oheň nešířící bezhalogenová polymerní směs,1 žíla Cu jádro třídy 1 nebo 2, průřez 1,5 mm</t>
    </r>
    <r>
      <rPr>
        <vertAlign val="superscript"/>
        <sz val="9"/>
        <color indexed="8"/>
        <rFont val="Arial"/>
        <family val="2"/>
        <charset val="238"/>
      </rPr>
      <t>2</t>
    </r>
    <r>
      <rPr>
        <sz val="9"/>
        <color indexed="8"/>
        <rFont val="Arial"/>
        <family val="2"/>
        <charset val="238"/>
      </rPr>
      <t>, provozní napětí 1kV, provozní teplota -40 - +90°C, vč montáže</t>
    </r>
  </si>
  <si>
    <t>X906</t>
  </si>
  <si>
    <t>silový kabel, izolace žil a pláště kabelu PVC,2 žíly, provedení J, plný vodič, průřez 6.0 mm2, provozní napětí 450/750VAC, barevné značení dle ČSN 330165, provozní teplota -50 - +70°C, vč montáže</t>
  </si>
  <si>
    <t>X907</t>
  </si>
  <si>
    <t>silový kabel, izolace žil a pláště kabelu PVC,3 žíly, provedení J, plný vodič, průřez 1.5 mm2, provozní napětí 450/750VAC, barevné značení dle ČSN 330165, provozní teplota -50 - +70°C, vč montáže</t>
  </si>
  <si>
    <t>15+12+20+10+5+5+5+5+10+5+5+5+4+4+4+4+4+4+4+2+10+9+6+5+10+16+10+3+2+5+5+2+15+5+20+20+30+30+20</t>
  </si>
  <si>
    <t>X908</t>
  </si>
  <si>
    <t>silový kabel, izolace žil a pláště kabelu PVC,2 žíly, provedení O, plný vodič, průřez 2.5 mm2, provozní napětí 450/750VAC, barevné značení dle ČSN 330165, provozní teplota -50 - +70°C</t>
  </si>
  <si>
    <t>15+15+10+15</t>
  </si>
  <si>
    <t>X909</t>
  </si>
  <si>
    <t>silový kabel, izolace žil a pláště kabelu PVC,3 žíly, provedení J, plný vodič, průřez 2.5 mm2, provozní napětí 450/750VAC, barevné značení dle ČSN 330165, provozní teplota -50 - +70°C, vč montáže</t>
  </si>
  <si>
    <t>X910</t>
  </si>
  <si>
    <t>silový kabel, izolace žil a pláště kabelu PVC,3 žíly, provedení J, plný vodič, průřez 4.0 mm2, provozní napětí 450/750VAC, barevné značení dle ČSN 330165, provozní teplota -50 - +70°C, vč montáže</t>
  </si>
  <si>
    <t>X911</t>
  </si>
  <si>
    <t>silový kabel, izolace žil a pláště kabelu PVC,4 žíly, provedení O, plný vodič, průřez 1.5 mm2, provozní napětí 450/750VAC, barevné značení dle ČSN 330165, provozní teplota -50 - +70°C, vč montáže</t>
  </si>
  <si>
    <t>X912</t>
  </si>
  <si>
    <t>silový kabel, izolace žil a pláště kabelu PVC,5 žíl, provedení J, plný vodič, průřez 1.5 mm2, provozní napětí 450/750VAC, barevné značení dle ČSN 330165, provozní teplota -50 - +70°C</t>
  </si>
  <si>
    <t>12+15+20</t>
  </si>
  <si>
    <t>X913</t>
  </si>
  <si>
    <t>silový kabel, izolace žil a pláště kabelu PVC,5 žíl, provedení O, plný vodič, průřez 1.5 mm2, provozní napětí 450/750VAC, barevné značení dle ČSN 330165, provozní teplota -50 - +70°C</t>
  </si>
  <si>
    <t>15+10+35</t>
  </si>
  <si>
    <t>X914</t>
  </si>
  <si>
    <t>silový kabel, izolace žil a pláště kabelu PVC,5 žíl, provedení J, plný vodič, průřez 2.5 mm2, provozní napětí 450/750VAC, barevné značení dle ČSN 330165, provozní teplota -50 - +70°C</t>
  </si>
  <si>
    <t>22+15</t>
  </si>
  <si>
    <t>X915</t>
  </si>
  <si>
    <t>silový kabel, izolace žil a pláště kabelu PVC,5 žíl, provedení J, plný vodič, průřez 4 mm2, provozní napětí 450/750VAC, barevné značení dle ČSN 330165, provozní teplota -50 - +70°C, vč montáže</t>
  </si>
  <si>
    <t>22+30+35+25</t>
  </si>
  <si>
    <t>X916</t>
  </si>
  <si>
    <t>silový kabel, izolace žil a pláště kabelu PVC,5 žíl, provedení J, plný vodič, průřez 16 mm2, provozní napětí 450/750VAC, barevné značení dle ČSN 330165, provozní teplota -50 - +70°C, vč montáže</t>
  </si>
  <si>
    <t>X917</t>
  </si>
  <si>
    <t>silový kabel, izolace žil a pláště kabelu PVC,5 žíl, provedení J, plný vodič, průřez 50 mm2, provozní napětí 450/750VAC, barevné značení dle ČSN 330165, provozní teplota -50 - +70°C, vč montáže</t>
  </si>
  <si>
    <t>X918</t>
  </si>
  <si>
    <t>silový kabel, izolace žil a pláště kabelu PVC,4 žíly, provedení J, plný vodič, průřez 120 mm2 PEN 70mm2, provozní napětí 1kV AC, barevné značení dle ČSN 330165, provozní teplota -50 - +70°C</t>
  </si>
  <si>
    <t>X919</t>
  </si>
  <si>
    <t>slaboproudý kabel s vnějším stíněním, izolace žil a pláště kabelu PVC, 4 žíly, plný vodič, průřez 1.0 mm2, provozní napětí 250VAC, barevné značení dle ČSN 330165, provozní teplota -30 - +85°C</t>
  </si>
  <si>
    <t>15+15</t>
  </si>
  <si>
    <t>X920</t>
  </si>
  <si>
    <t>slaboproudý kabel s vnějším stíněním, izolace žil a pláště kabelu PVC, 14 žíly, plný vodič, průřez 1.0 mm2, provozní napětí 250VAC, barevné značení dle ČSN 330165, provozní teplota -30 - +85°C</t>
  </si>
  <si>
    <t>slaboproudý kabel s vnějším stíněním z Al folie, izolace žil a pláště kabelu PVC, 3x2 žíly stočené do páru, plný vodič, průřez 0.5 mm2, provozní napětí 100VAC, provozní teplota -30 - +70°C</t>
  </si>
  <si>
    <r>
      <t>vodič, izolace žily PVC,1 žíla, zelenožlutý, slaněný vodič, průřez 6 mm</t>
    </r>
    <r>
      <rPr>
        <vertAlign val="superscript"/>
        <sz val="9"/>
        <color indexed="8"/>
        <rFont val="Arial"/>
        <family val="2"/>
        <charset val="238"/>
      </rPr>
      <t>2</t>
    </r>
    <r>
      <rPr>
        <sz val="9"/>
        <color indexed="8"/>
        <rFont val="Arial"/>
        <family val="2"/>
        <charset val="238"/>
      </rPr>
      <t>, provozní napětí 1kV AC, provozní teplota -50 - +70°C</t>
    </r>
  </si>
  <si>
    <t>10+10+10+10+10+10+10+10+10+10+10+10</t>
  </si>
  <si>
    <r>
      <t>vodič, izolace žily PVC,1 žíla, zelenožlutý, slaněný vodič, průřez 25 mm</t>
    </r>
    <r>
      <rPr>
        <vertAlign val="superscript"/>
        <sz val="9"/>
        <color indexed="8"/>
        <rFont val="Arial"/>
        <family val="2"/>
        <charset val="238"/>
      </rPr>
      <t>2</t>
    </r>
    <r>
      <rPr>
        <sz val="9"/>
        <color indexed="8"/>
        <rFont val="Arial"/>
        <family val="2"/>
        <charset val="238"/>
      </rPr>
      <t>, provozní napětí 1kV AC, provozní teplota -50 - +70°C</t>
    </r>
  </si>
  <si>
    <t>30+20+20+15</t>
  </si>
  <si>
    <t>X921</t>
  </si>
  <si>
    <t>Souprava vnitřních propojovacích kabelů mezi komponenty KGJ včetně montáže</t>
  </si>
  <si>
    <t>X922</t>
  </si>
  <si>
    <t>Montáž kabelů</t>
  </si>
  <si>
    <t>X923</t>
  </si>
  <si>
    <t>Zakončení kabelů</t>
  </si>
  <si>
    <t>Nosný a montážní materiál</t>
  </si>
  <si>
    <t>X1001</t>
  </si>
  <si>
    <t>Kovový kabelový žebřík 200x100 mm, pozink., 
vč.konstrukčních dílů na zeď a montáže</t>
  </si>
  <si>
    <t>X1002</t>
  </si>
  <si>
    <t>Kovový kabelový žebřík 300x100 mm, pozink., 
vč.konstrukčních dílů na zeď a montáže</t>
  </si>
  <si>
    <t>8+15</t>
  </si>
  <si>
    <t>X1003</t>
  </si>
  <si>
    <t>Kovový kabelový žebřík 400x100 mm, pozink., 
vč.konstrukčních dílů na zeď a montáže</t>
  </si>
  <si>
    <t>5+17</t>
  </si>
  <si>
    <t>X1004</t>
  </si>
  <si>
    <t>Kovový kabelový žebřík 500x100 mm, pozink., 
vč.konstrukčních dílů na zeď a montáže</t>
  </si>
  <si>
    <t>16+10+6</t>
  </si>
  <si>
    <t>X1005</t>
  </si>
  <si>
    <t>Kovový kabelový žlab min.200x100 mm, pozink
vč.konstrukčních dílů na zeď a montáže</t>
  </si>
  <si>
    <t>X1006</t>
  </si>
  <si>
    <t>Kovový kabelový žlab drátový min.50x50 mm, pozink.
vč.konstrukčních dílů na zeď a montáže</t>
  </si>
  <si>
    <t>90+10+52+10</t>
  </si>
  <si>
    <t>X1007</t>
  </si>
  <si>
    <t>Lišta vkládací PVC 40x20, vč mont.prvků a montáže</t>
  </si>
  <si>
    <t>5+5+5+5+5+10+5+5</t>
  </si>
  <si>
    <t>X1008</t>
  </si>
  <si>
    <t>Trubka ohebná PVC P35, vč mont.prvků a montáže</t>
  </si>
  <si>
    <t>2+2+2+2+2+2+2+2+2+2+2+2+2+2+2+2+2+2+2+2+2+2+2+2+2+2+2+2+2+2+2+2+2+2+2+2+2+2+2+2</t>
  </si>
  <si>
    <t>X1009</t>
  </si>
  <si>
    <t>Kabelová koncovka vn pro jednožilové kabely 22kV</t>
  </si>
  <si>
    <t>X1010</t>
  </si>
  <si>
    <t>Protipožární ucpávka pro průchod stěnou</t>
  </si>
  <si>
    <t>0,5+0,5+0,25+0,25</t>
  </si>
  <si>
    <t>X1011</t>
  </si>
  <si>
    <t>Montáž tras</t>
  </si>
  <si>
    <t>Inženýrská činnost</t>
  </si>
  <si>
    <t>SP</t>
  </si>
  <si>
    <t>X1101</t>
  </si>
  <si>
    <t>Spolupráce s dodavatelem při zapojování a zkouškách</t>
  </si>
  <si>
    <t>X1102</t>
  </si>
  <si>
    <t xml:space="preserve"> Zabezpečeni pracoviště</t>
  </si>
  <si>
    <t>X1103</t>
  </si>
  <si>
    <t xml:space="preserve"> Zaučení obsluhy</t>
  </si>
  <si>
    <t>X1104</t>
  </si>
  <si>
    <t xml:space="preserve"> Zkusebni provoz</t>
  </si>
  <si>
    <t>X1105</t>
  </si>
  <si>
    <t>Manipulace a zajištění VN kobky včetně US na straně ČEZ Distribuce</t>
  </si>
  <si>
    <t>X1106</t>
  </si>
  <si>
    <t>Nastavení, zprovoznění a odzkoušení VN ochrany včetně vystavení protokolu</t>
  </si>
  <si>
    <t>X1107</t>
  </si>
  <si>
    <t>Místní provozní předpis (MPP)</t>
  </si>
  <si>
    <t>X1108</t>
  </si>
  <si>
    <t>Příprava ke komplexní zkoušce</t>
  </si>
  <si>
    <t>X1109</t>
  </si>
  <si>
    <t>Přenos signalizace na dispečink ČEZ Distribuce</t>
  </si>
  <si>
    <t>X1110</t>
  </si>
  <si>
    <t>Geodetické  a geometrické zaměření  a vytyčení  inženýrských sítí  v místě zemnění  do terénu</t>
  </si>
  <si>
    <t>X1111</t>
  </si>
  <si>
    <t>Provedení revizních zkoušek dle ČSN 331500 - vysokonapěťové zkoušky</t>
  </si>
  <si>
    <t>X1112</t>
  </si>
  <si>
    <t>Provedení revizních zkoušek dle ČSN 331500 - zařízení NN</t>
  </si>
  <si>
    <t>X1114</t>
  </si>
  <si>
    <t>Zpracování návodů na obsluhu</t>
  </si>
  <si>
    <t>X1115</t>
  </si>
  <si>
    <t>Inženýrink při realizaci</t>
  </si>
  <si>
    <t>X1116</t>
  </si>
  <si>
    <t>Montážní plošina, lešení, jeřáb (instalace transformátoru)</t>
  </si>
  <si>
    <t>X1117</t>
  </si>
  <si>
    <t>Ekologická likvidace odpadu</t>
  </si>
  <si>
    <t>X1118</t>
  </si>
  <si>
    <t>Doprava a přesun materiálu</t>
  </si>
  <si>
    <t>X1119</t>
  </si>
  <si>
    <t xml:space="preserve">Zprovoznění a oživení </t>
  </si>
  <si>
    <t>Zakázka:</t>
  </si>
  <si>
    <t>SO 03.1.1. Plynová kotelna a kogenerace</t>
  </si>
  <si>
    <t>D.2.4 Elektroinstalace</t>
  </si>
  <si>
    <t>Celkem (bez DPH)</t>
  </si>
  <si>
    <t>Kogenerační jednotka</t>
  </si>
  <si>
    <t>Polní přístroje</t>
  </si>
  <si>
    <t>100BT1
106BT3
108BT1
108BT2</t>
  </si>
  <si>
    <t>Prostorové čidlo teploty, měřící článek Ni1000/5000 (6180) ppm, Pt1000, NTC 20kOhm, IP65, rozsah měření -30°C až +50°C, pouzdro - polykarbonát, provozní teplota okolí -30°C až +50°C, vlhkost 5 až 85% r.v.,</t>
  </si>
  <si>
    <t>101BT1
101BT2</t>
  </si>
  <si>
    <t>Stonkové čidlo teploty, měřící článek Ni1000/5000 (6180) ppm, Pt1000, NTC 20kOhm, IP65, rozsah měření -30°C až +150°C, pouzdro - polykarbonát, provozní teplota okolí 0°C až +50°C, vlhkost 5 až 85% r.v., délka stonku 120 mm, návarek G1/2"*50, jímka nerez délka 100 mm</t>
  </si>
  <si>
    <t>101BT3
101BT4
101BT5
101BT6</t>
  </si>
  <si>
    <t>Kabelový snímač teploty s kabelem a kovovým pouzdrem Ni1000/5000, -50..200°C, nerezová jímka d=400mm, G1/2", návarek G1/2"</t>
  </si>
  <si>
    <t>108BT3</t>
  </si>
  <si>
    <t>Kabelový snímač teploty s kabelem a kovovým pouzdrem Ni1000/5000, -50..200°C, nerezová jímka d=100mm, G1/2", návarek G1/2"</t>
  </si>
  <si>
    <t>106BT4</t>
  </si>
  <si>
    <t>Regulátor teploty prostrový, rozsah 30…90°C, přepínací kontakt 230VAC/2A, krytí IP65</t>
  </si>
  <si>
    <t>106BL1</t>
  </si>
  <si>
    <t>Sonda zaplavení vč regulátoru, napájení 24VAC, přepínací kontakt 230VAC/2A, montáž regulátoru na DIN lištu</t>
  </si>
  <si>
    <t>106AQ1</t>
  </si>
  <si>
    <t>Vyhodnocovací ústředna pro detektor zemního plynu, napájení 230VAC, 2x signalizační přepínací kontakt 230VAC/2A, výstražný akustický a světelný signál, nastavená signalizační mez - CO:0.5%, 1% objemu</t>
  </si>
  <si>
    <t>106BQ3   106BQ4</t>
  </si>
  <si>
    <t>Dvoustupňový detektor - zemní plyn</t>
  </si>
  <si>
    <t>X09</t>
  </si>
  <si>
    <t>106HA1</t>
  </si>
  <si>
    <t>Elektrická houkačka, 100VA/230VAC, 100dB, IP54</t>
  </si>
  <si>
    <t>X10</t>
  </si>
  <si>
    <t>106SB2</t>
  </si>
  <si>
    <t>STOP tlačítko s aretací v termoplastické skříni, montáž na povrch, spínací kontakt 230VAC/2A, IP44</t>
  </si>
  <si>
    <t>X11</t>
  </si>
  <si>
    <t>101TK1</t>
  </si>
  <si>
    <t>Samoregulační topný kabel, s měděným pocínovaným opředením a vnějším termoplastovým pláštěm, 17 W/m, 120°C/200°C</t>
  </si>
  <si>
    <t>X12</t>
  </si>
  <si>
    <t>Soupr. pro připojení a ukončení samoregulačních topných kabelu</t>
  </si>
  <si>
    <t>X13</t>
  </si>
  <si>
    <t>Samolepicí PE páska, 15 mm x 50 m, do 85°C</t>
  </si>
  <si>
    <t>X14</t>
  </si>
  <si>
    <t>Plastová svorková skřín; IP 65, vcetne svorkovnice</t>
  </si>
  <si>
    <t>X15</t>
  </si>
  <si>
    <t>Uni nerez držák skříní a termostatu pro potrubí max.DN125</t>
  </si>
  <si>
    <t>X16</t>
  </si>
  <si>
    <t>Pruchodka topného kabelu tepelnou izolací</t>
  </si>
  <si>
    <t>X17</t>
  </si>
  <si>
    <t>Výstražný štítek "POZOR ELEKTROOHŘEV"</t>
  </si>
  <si>
    <t>X18</t>
  </si>
  <si>
    <t>104BQ1
104BQ2</t>
  </si>
  <si>
    <t>Komunikační převodník k přepočítávači plynu, napájení 12VDC, komunikační rozhraní RS485</t>
  </si>
  <si>
    <t>X19</t>
  </si>
  <si>
    <t>105YV2
105YV3</t>
  </si>
  <si>
    <t>Klapkový rotační servopohon, bezpečnostní pružina, 230VAC, tříbodové ovládání, 15Nm, IP54, signalizační kontakt polohy Otevřeno, Zavřeno - přepínací kontakt, 230VAC/2A</t>
  </si>
  <si>
    <t>X20</t>
  </si>
  <si>
    <t>105BQ2</t>
  </si>
  <si>
    <t>Spínač proudění vzduchu, napájení 24VAC, termoplastické pouzdro, délka stonku 200 mm, IP65, přepínací kontakt 230VAC/2A</t>
  </si>
  <si>
    <t>X21</t>
  </si>
  <si>
    <t>Montáž topného kabelu</t>
  </si>
  <si>
    <t>X22</t>
  </si>
  <si>
    <t>Řídicí systém</t>
  </si>
  <si>
    <t>Programovatelný regulátor bez displeje
komunikační rozhraní: RS232, RS485, Ethernet 
Min. Konfigurace: AI:11, AO:0, DI:22, DO:9
AI:Pt1000, Ni1000/6180 (5000ppm), NTC20 kOhm, 0-20mA, 0-10V
AO:0-10V
DI:24 VDC/AC
DO:RELÉ (230VAC), TRIAK (24VDC/VAC)</t>
  </si>
  <si>
    <t>Komunikační převodník RS232/M-BUS, napájení 24VAC, příkon 10VA, do 25 připojených míst</t>
  </si>
  <si>
    <t>SW vybavení regulátoru</t>
  </si>
  <si>
    <t>db</t>
  </si>
  <si>
    <t>Operátorátorský panel - All In One PC 15.6" LED 1366x768 Touch Screen, Intel Celeron 847, Intel HD Graphic, RAM 2GB DDR3, 320GB 5400 otáček, WiFi, GLAN, USB 3.0, HDMI, webkamera, reproduktory, Windows 7 Home Premium 64-bit</t>
  </si>
  <si>
    <t>Vizualizace na operátorském panelu</t>
  </si>
  <si>
    <t>Rozváděč +RD1</t>
  </si>
  <si>
    <t>Skříňový rozváděč 1000x2000x400 mm (šxvxh), oceloplechový, IP54/IP20, montážní deska, Bezpečnostní tabulky, kapsa na dokumentaci, větrací mřížka 2 ks (100x100 mm) s filtrem
vč.náplně dle regulačního schéma</t>
  </si>
  <si>
    <t>2.</t>
  </si>
  <si>
    <t>Montáž rozvaděče</t>
  </si>
  <si>
    <t>X301</t>
  </si>
  <si>
    <t>X302</t>
  </si>
  <si>
    <t>18+18</t>
  </si>
  <si>
    <t>X402</t>
  </si>
  <si>
    <t>silový kabel, izolace žil a pláště kabelu PVC,4 žíly, provedení J, plný vodič, průřez 2.5 mm2, provozní napětí 450/750VAC, barevné značení dle ČSN 330165, provozní teplota -50 - +70°C, vč montáže</t>
  </si>
  <si>
    <t>18+18+18</t>
  </si>
  <si>
    <t>3.</t>
  </si>
  <si>
    <t>X403</t>
  </si>
  <si>
    <t>silový kabel, izolace žil a pláště kabelu PVC,5 žíl, provedení J, plný vodič, průřez 1.5 mm2, provozní napětí 450/750VAC, barevné značení dle ČSN 330165, provozní teplota -50 - +70°C, vč montáže</t>
  </si>
  <si>
    <t>4.</t>
  </si>
  <si>
    <t>X404</t>
  </si>
  <si>
    <t>slaboproudý kabel s vnějším stíněním, izolace žil a pláště kabelu PVC, 2 žíly, provedení A, plný vodič, průřez 1.0 mm2, provozní napětí 250VAC, barevné značení dle ČSN 330165, provozní teplota -30 - +85°C, vč montáže</t>
  </si>
  <si>
    <t>20+5+18+18+40+40+40+40+35+35+35</t>
  </si>
  <si>
    <t>5.</t>
  </si>
  <si>
    <t>X405</t>
  </si>
  <si>
    <t>slaboproudý kabel s vnějším stíněním, izolace žil a pláště kabelu PVC, 4 žíly, provedení A, plný vodič, průřez 1.0 mm2, provozní napětí 250VAC, barevné značení dle ČSN 330165, provozní teplota -30 - +85°C, vč montáže</t>
  </si>
  <si>
    <t>18+18+18+22+18+18+18+18</t>
  </si>
  <si>
    <t>6.</t>
  </si>
  <si>
    <t>X406</t>
  </si>
  <si>
    <t>vodič, izolace vodiče PVC, 1 žíla, plný vodič, průřez 6.0 mm2, provozní napětí 250VAC, barevné značení dle ČSN 330165, provozní teplota -30 - +85°C, vč montáže</t>
  </si>
  <si>
    <t>18+2+2+2+2+2+2+2+2+2+2</t>
  </si>
  <si>
    <t>7.</t>
  </si>
  <si>
    <t>X407</t>
  </si>
  <si>
    <t>slaboproudý kabel s vnějším stíněním, izolace žil a pláště kabelu PE, 3 kroucené čtyřky, plný vodič, průřez 0.8 mm2, provozní napětí 250VDC, barevné značení dle ČSN 330165, provozní teplota -40 - +70°C, vč montáže</t>
  </si>
  <si>
    <t>8.</t>
  </si>
  <si>
    <t>X408</t>
  </si>
  <si>
    <t>9.</t>
  </si>
  <si>
    <t>X409</t>
  </si>
  <si>
    <t>Kovový kabelový žlab min.500x100 mm, 
vč.konstrukčních dílů na zeď a montáže</t>
  </si>
  <si>
    <t>X502</t>
  </si>
  <si>
    <t>Kovový kabelový žlab min.250x100 mm, 
vč.konstrukčních dílů na zeď a montáže</t>
  </si>
  <si>
    <t>X503</t>
  </si>
  <si>
    <t>Kovový kabelový žlab min.125x50 mm, 
vč.konstrukčních dílů na zeď a montáže</t>
  </si>
  <si>
    <t>5+5</t>
  </si>
  <si>
    <t>X504</t>
  </si>
  <si>
    <t>Kovový kabelový žlab min.62x50 mm, 
vč.konstrukčních dílů na zeď a montáže</t>
  </si>
  <si>
    <t>15+35+5+5+5</t>
  </si>
  <si>
    <t>X505</t>
  </si>
  <si>
    <t>Lišta vkládací PVC 40x40, vč mont.prvků a montáže</t>
  </si>
  <si>
    <t>4+4+4+4+5+5+5+5</t>
  </si>
  <si>
    <t>X507</t>
  </si>
  <si>
    <t>3+3+3+3+3+3+3+3+3+3+3+3+3+3+3+3+3+3+3+3+3+3+3+3+3+3+3+3+3+3</t>
  </si>
  <si>
    <t>X508</t>
  </si>
  <si>
    <t>V04: Inženýrská činnost</t>
  </si>
  <si>
    <t>X700</t>
  </si>
  <si>
    <t>Dokumentace pro výrobu rozvaděč +RD1</t>
  </si>
  <si>
    <t>Dokumentace skutečného provedení stavby</t>
  </si>
  <si>
    <t>Revize elektro vč revizní zprávy</t>
  </si>
  <si>
    <t>Zprovoznění, oživení</t>
  </si>
  <si>
    <t>Komplexní zkoušky</t>
  </si>
  <si>
    <t>Doprava, přesun materiálu</t>
  </si>
  <si>
    <t>Ekologická likvidace obalových materiálů a odpadu</t>
  </si>
  <si>
    <t>Plynová kotelna</t>
  </si>
  <si>
    <t>106BT1
106BT2</t>
  </si>
  <si>
    <t>102BT1
102BT2
103BT1
103BT2
101BT7</t>
  </si>
  <si>
    <t>101BP1
101BP2</t>
  </si>
  <si>
    <t>Snímač relativního tlaku, měřící membrána - médium voda, IP65, rozsah 0-600 kPa, výstupní signál 0-10V, napájení 24VAC/DC, konektor, provozní teplota okolí 0°C až +50°C, vlhkost 5 až 85% r.v., napojení G1/2"</t>
  </si>
  <si>
    <t>Kondenzační smyčka stočená přivařovací M20x1.5, max.pracovní teplota 300°C, uhlíková ocel</t>
  </si>
  <si>
    <t>Tlakoměrový kohout uzavírací s čepem M20x1.5/M20x1.5, max.pracovní teplota 50°C</t>
  </si>
  <si>
    <t>Přípojka tlakoměrová přechodová M20x1.5/G1/2"-uhlíková ocel</t>
  </si>
  <si>
    <t>106BL2</t>
  </si>
  <si>
    <t>106AQ2</t>
  </si>
  <si>
    <t>106BQ1   106BQ2</t>
  </si>
  <si>
    <t>104BQ3
104BQ4</t>
  </si>
  <si>
    <t>105YV1</t>
  </si>
  <si>
    <t>105BQ1</t>
  </si>
  <si>
    <t>15.</t>
  </si>
  <si>
    <t>Programovatelný regulátor bez displeje
komunikační rozhraní: RS232, RS485, Ethernet 
Min. Konfigurace: AI:13, AO:5, DI:21, DO:7
AI:Pt1000, Ni1000/6180 (5000ppm), NTC20 kOhm, 0-20mA, 0-10V
AO:0-10V
DI:24 VDC/AC
DO:RELÉ (230VAC), TRIAK (24VDC/VAC)</t>
  </si>
  <si>
    <t>Rozváděč +RD2</t>
  </si>
  <si>
    <t>Skříňový rozváděč, oceloplechový, IP54/IP20, montážní deska, Bezpečnostní tabulky, kapsa na dokumentaci, větrací mřížka 2 ks (100x100 mm) s filtrem
1.POLE 1000x2000x400 mm (šxvxh)
2.POLE 1000x2000x400 mm (šxvxh)
vč.náplně dle regulačního schéma</t>
  </si>
  <si>
    <t>25+25+30+25+30+30</t>
  </si>
  <si>
    <t>silový kabel, izolace žil a pláště kabelu PVC,4 žíly, provedení J, plný vodič, průřez 16 mm2, provozní napětí 450/750VAC, barevné značení dle ČSN 330165, provozní teplota -50 - +70°C, vč montáže</t>
  </si>
  <si>
    <t>25+25+25</t>
  </si>
  <si>
    <t>25+10+10</t>
  </si>
  <si>
    <t>25+25+25+25+25+25+25+10+10+10</t>
  </si>
  <si>
    <t>10+10+10+10+10+10+10+10+10+20+20+20</t>
  </si>
  <si>
    <t>30+20+20+50</t>
  </si>
  <si>
    <t>10.</t>
  </si>
  <si>
    <t>X410</t>
  </si>
  <si>
    <t>15+5+5+5+5</t>
  </si>
  <si>
    <t>4+4+4+4+8+8+8+8</t>
  </si>
  <si>
    <t>3+3+3+3+3+3+3+3+3+3+3+3+3+3+3+3+3+3+3+3+3+3+3+3+3+3+3+3+3+3+3+3+3+3+3+3+3+3+3+3</t>
  </si>
  <si>
    <t>Dispečerské pracoviště</t>
  </si>
  <si>
    <t>Stanice PC</t>
  </si>
  <si>
    <t>PC</t>
  </si>
  <si>
    <t>Sestava PC dle požadavků SCADA systému, min. konfigurace: CPU-4 jádrový, 3.1 GHZ; RAM 8GB, 1600 MHz; HDD - 1TB, SSD - 250MB, grafická karta - externí, paměť 2GB; klávesnice, monitor 24" - rozlišení HD FULL, 16:10, odezva 5 ms, IR myš</t>
  </si>
  <si>
    <t>Záložní zdroj UPS, 230VAC/2 kVA, doba zálohy 1 hodina</t>
  </si>
  <si>
    <t>Vizualizace</t>
  </si>
  <si>
    <t>SCADA</t>
  </si>
  <si>
    <t>SCADA HMI SW, grafické prostředí, runtime modul, archiv (provozní parametry, havarijní a poruchové stavy), časový modul, trendy, komunikační protokoly MODBUS, M-BUS, TCP/IP, protokol pro readiomodem, licence 5000 bodů</t>
  </si>
  <si>
    <t>Grafické obrazovky - tecnologie</t>
  </si>
  <si>
    <t>Zprovoznění</t>
  </si>
  <si>
    <t>Výměníková stanice A (KOVÁŘ)</t>
  </si>
  <si>
    <t>Jistič 16B/1</t>
  </si>
  <si>
    <t>8+20</t>
  </si>
  <si>
    <t>8+2+2+2+2+2</t>
  </si>
  <si>
    <t>20+5</t>
  </si>
  <si>
    <t>10+5+5</t>
  </si>
  <si>
    <t>3+3+3</t>
  </si>
  <si>
    <t>Výměníková stanice B (MONTACE)</t>
  </si>
  <si>
    <t>Výměníková stanice B (MONTACE 2)</t>
  </si>
  <si>
    <t>Rozváděč +RE1</t>
  </si>
  <si>
    <t>Nástěnný skříňový rozváděč 400x500x300 mm (šxvxh), oceloplechový, IP54/IP20, montážní deska, Bezpečnostní tabulky, kapsa na dokumentaci
vypínač 40A
elektroměr, 3f, přímé měření do 80A, komunikační rozhraní M-BUS
jistič 16B/1</t>
  </si>
  <si>
    <t>bezhalogenový silový kabel, reakce B2 ca s1 d0, izolace žil a pláště kabelu PVC,2 žíly, provedení O, plný vodič, průřez 2.5 mm2, provozní napětí 450/750VAC, barevné značení dle ČSN 330165, provozní teplota -50 - +70°C, vč montáže</t>
  </si>
  <si>
    <t>30+5</t>
  </si>
  <si>
    <t>Dokumentace pro výrobu rozvaděč +RE1</t>
  </si>
  <si>
    <t>Výměníková stanice C (RD MALÁT)</t>
  </si>
  <si>
    <t>Výměníková stanice D (BYTOVÝ DŮM)</t>
  </si>
  <si>
    <t>Výměníková stanice E (1. MÁJE)</t>
  </si>
  <si>
    <t>Výměníková stanice F (STAVEBNINY KNAUF)</t>
  </si>
  <si>
    <t>Výměníková stanice G (EKO ŠIMKO)</t>
  </si>
  <si>
    <t>Výměníková stanice H (MĚSTO NÁCHOD)</t>
  </si>
  <si>
    <t>Výměníková stanice J (AMETEK)</t>
  </si>
  <si>
    <t>Výměníková stanice I (AMETEK)</t>
  </si>
  <si>
    <t>Vnější rozvod kabelů pro VS</t>
  </si>
  <si>
    <t>Komunikační rozváděč</t>
  </si>
  <si>
    <t>Nástěnný skříňový rozváděč 600x800x300 mm (šxvxh), oceloplechový, IP54/IP20, montážní deska, Bezpečnostní tabulky, kapsa na dokumentaci, větrací mřížka 2 ks (100x100 mm) s filtrem
- hlavní vypínač 20A/3 - 1 ks
- jistič 10B/1 - 2 ks
- jistič 6B/1 - 2 ks
- jistič 6b/2 - 2 ks
- spínaný zdroj 230VAC/24VDC/100 W - 1 ks
- bezpečnostní transformátor 230VAC/24VAC/50VA - 1 ks
- svorky do 4 mm2 - 20 ks
- pomocný montážní materiál</t>
  </si>
  <si>
    <t>Koncentrátor dat pro M-BUS, napájení 230VAC, komunikační rozhraní RS232, M-BUS-2x, max.počet zař. M-BUS  na 1.linku-64</t>
  </si>
  <si>
    <t>Radiomodem, napájení 24VAC/DC, komunikační rozhraní 1x ethernet, 3x volitelné rozhraní (RS232, RS485, M-BUS), komunikační protokol MODBUS, M-BUS, TCP/IP  adalší, kmitočtové pásmo 143-174 MHz, 403-470 MHz, nastavitelný výkon 0,01-5 W, nastavitelná šířka kanálu, nastavitelná přenosová rychlost max.21 600 bit/s</t>
  </si>
  <si>
    <t>Záložní zdroj UPS, typ ON LINE, 230VAC, doba zálohy min. 1 hod, příkon 2 kVA</t>
  </si>
  <si>
    <t>X204</t>
  </si>
  <si>
    <t>Zprovoznění koncentrátoru M-BUS</t>
  </si>
  <si>
    <t>X205</t>
  </si>
  <si>
    <t>Zprovoznění radiomodemu</t>
  </si>
  <si>
    <t>X206</t>
  </si>
  <si>
    <t>Skříň RIS</t>
  </si>
  <si>
    <t>X210</t>
  </si>
  <si>
    <t>Smyčkovací přípojková skříň pro napojení vodičů 240mm2, montáž na stěnu, 320x640x250 mm (šxvxh), materiál termoset, IP44/IP00, 2 sady pojistkových spodků velikost 00, max.průřez vývodních vodičů 50mm2
pojistky 40A 3 ks</t>
  </si>
  <si>
    <t>X211</t>
  </si>
  <si>
    <t>Komunikační skříň</t>
  </si>
  <si>
    <t>X220</t>
  </si>
  <si>
    <t>Termoplastická nástěnná skříň 350x400x250 mm (šxvxh), IP44/IP20, svorkovnice - 20 ks svorek</t>
  </si>
  <si>
    <t>X221</t>
  </si>
  <si>
    <t>Skříň pro tlačítko "VYPÍNAČ NAPÁJENÍ VS"</t>
  </si>
  <si>
    <t>X230</t>
  </si>
  <si>
    <t>Termoplastická nástěnná skříň 150x250x110 mm (šxvxh), IP44/IP20, svorkovnice - 4 ks svorek</t>
  </si>
  <si>
    <t>X231</t>
  </si>
  <si>
    <t>silový kabel, izolace žil a pláště kabelu PVC,4 žíly, provedení J, plný vodič, průřez 120 mm2 + 70 mm2, provozní napětí 0,6/1 kVAC, barevné značení dle ČSN 330165, provozní teplota -50 - +70°C, vč montáže</t>
  </si>
  <si>
    <t>slaboproudý kabel s vnějším stíněním, podélná ochrana proti vodě, izolace žil a pláště kabelu PE, 3 kroucené čtyřky, plný vodič, průřez 0.8 mm2, provozní napětí 250VDC, barevné značení dle ČSN 330165, provozní teplota -40 - +70°C, vč montáže</t>
  </si>
  <si>
    <t>Chránička ohebná dvouplášťová, HDPE P110/94, vč mont.prvků a montáže</t>
  </si>
  <si>
    <t>980+980+1227</t>
  </si>
  <si>
    <t>Dokumentace pro DPS</t>
  </si>
  <si>
    <t>Vnější rozvod kabelů pro plynové zdroje</t>
  </si>
  <si>
    <t>silový kabel, izolace žil a pláště kabelu PVC,4 žíly, provedení J, plný vodič, průřez 10 mm2, provozní napětí 450/750VAC, barevné značení dle ČSN 330165, provozní teplota -50 - +70°C, vč montáže</t>
  </si>
  <si>
    <t>450+450+450</t>
  </si>
  <si>
    <t>SO 03.2.1.Plynový zdroj tepla 1 Togaz</t>
  </si>
  <si>
    <t>Plynový zdroj tepla TOGAZ</t>
  </si>
  <si>
    <t>100BT1
105BT1</t>
  </si>
  <si>
    <t>105SB2</t>
  </si>
  <si>
    <t>Programovatelný regulátor bez displeje
komunikační rozhraní: RS232, RS485, Ethernet 
Min. Konfigurace: AI:4, AO:1, DI:4, DO:2
AI:Pt1000, Ni1000/6180 (5000ppm), NTC20 kOhm, 0-20mA, 0-10V
AO:0-10V
DI:24 VDC/AC
DO:RELÉ (230VAC), TRIAK (24VDC/VAC)</t>
  </si>
  <si>
    <t>Operátorátorský panel, LCD, 4x20 znaků, RS232, RS485</t>
  </si>
  <si>
    <t>Nástěnný skříňový rozváděč 600x800x300 mm (šxvxh), oceloplechový, IP54/IP20, montážní deska, Bezpečnostní tabulky, kapsa na dokumentaci, větrací mřížka 2 ks (100x100 mm) s filtrem
vč.náplně dle regulačního schéma</t>
  </si>
  <si>
    <t>X305</t>
  </si>
  <si>
    <t>8+30</t>
  </si>
  <si>
    <t>30+8+8+8+8</t>
  </si>
  <si>
    <t>8+2+2</t>
  </si>
  <si>
    <t>4+4</t>
  </si>
  <si>
    <t>3+3+3+3+3+3+3+3+3+3+3+3</t>
  </si>
  <si>
    <t>X506</t>
  </si>
  <si>
    <t>Chránička ohebná dvouplášťová, HDPE P40/32, vč mont.prvků a montáže</t>
  </si>
  <si>
    <t>80+80</t>
  </si>
  <si>
    <t>SO 03.2.2.Plynový zdroj tepla 2 Amulet</t>
  </si>
  <si>
    <t>Plynový zdroj tepla AMULET</t>
  </si>
  <si>
    <t>101BT1
101BT2
101BT3</t>
  </si>
  <si>
    <t>105BT2</t>
  </si>
  <si>
    <t>105BL1</t>
  </si>
  <si>
    <t>105AQ1</t>
  </si>
  <si>
    <t>105BQ1   105BQ2</t>
  </si>
  <si>
    <t>105HA1</t>
  </si>
  <si>
    <t>Programovatelný regulátor bez displeje
komunikační rozhraní: RS232, RS485, Ethernet 
Min. Konfigurace: AI:5, AO:1, DI:11, DO:3
AI:Pt1000, Ni1000/6180 (5000ppm), NTC20 kOhm, 0-20mA, 0-10V
AO:0-10V
DI:24 VDC/AC
DO:RELÉ (230VAC), TRIAK (24VDC/VAC)</t>
  </si>
  <si>
    <t>8+30+8+8+8+20</t>
  </si>
  <si>
    <t>30+5+5+5+20+8+8+8+8+8+8</t>
  </si>
  <si>
    <t>8+8</t>
  </si>
  <si>
    <t>8+2+2+2+2</t>
  </si>
  <si>
    <t>4+4+4+4</t>
  </si>
  <si>
    <t>3+3+3+3+3+3+3+3+3+3+3+3+3+3+3+3+3+3+3+3</t>
  </si>
  <si>
    <t>30+30</t>
  </si>
  <si>
    <t>SO 03.2.3.Plynový zdroj tepla 3 Brich</t>
  </si>
  <si>
    <t>Plynový zdroj tepla BRICH</t>
  </si>
  <si>
    <t>102BT1</t>
  </si>
  <si>
    <t>Stonkové čidlo teploty, měřící článek Ni1000/5000 (6180) ppm, Pt1000, NTC 20kOhm, IP65, rozsah měření -30°C až +150°C, pouzdro - polykarbonát, provozní teplota okolí 0°C až +50°C, vlhkost 5 až 85% r.v., délka stonku 200 mm, návarek G1/2"*50, jímka nerez délka 200 mm</t>
  </si>
  <si>
    <t>102BT2</t>
  </si>
  <si>
    <t>Příložné čidlo teploty, měřící článek Ni1000/5000 (6180) ppm, Pt1000, NTC 20kOhm, IP65, rozsah měření -30°C až +150°C, pouzdro - polykarbonát, provozní teplota okolí 0°C až +50°C, vlhkost 5 až 85% r.v., délka montážní spony 300 mm</t>
  </si>
  <si>
    <t>102BT3</t>
  </si>
  <si>
    <t>Regulátor teploty kapilárový, rozsah 30…90°C, krytí IP65</t>
  </si>
  <si>
    <t>Programovatelný regulátor bez displeje
komunikační rozhraní: RS232, RS485, Ethernet 
Min. Konfigurace: AI:7, AO:1, DI:7, DO:3
AI:Pt1000, Ni1000/6180 (5000ppm), NTC20 kOhm, 0-20mA, 0-10V
AO:0-10V
DI:24 VDC/AC
DO:RELÉ (230VAC), TRIAK (24VDC/VAC)</t>
  </si>
  <si>
    <t>15+15+75</t>
  </si>
  <si>
    <t>75+15+15+15+15+15+15+15+15+15</t>
  </si>
  <si>
    <t>15+2+2+2+2+2</t>
  </si>
  <si>
    <t>75+75</t>
  </si>
  <si>
    <t>SO 03.2.4.Plynový zdroj tepla 4 VAK</t>
  </si>
  <si>
    <t>Plynový zdroj tepla VAK</t>
  </si>
  <si>
    <t>A1.1-2</t>
  </si>
  <si>
    <t>Zářivkové svítidlo, průmyslové provedení, 2x36W, elektronický předřadník, 6 500K, IP66, montáž na závěsy pod strop</t>
  </si>
  <si>
    <t>X303</t>
  </si>
  <si>
    <t>X304</t>
  </si>
  <si>
    <t>a1</t>
  </si>
  <si>
    <t>8+50+8+8+8+20</t>
  </si>
  <si>
    <t>50+5+5+5+20+8+8+8+8+8+8</t>
  </si>
  <si>
    <t>50+50</t>
  </si>
  <si>
    <t>D.2.1.3 Rozvod zemního plynu</t>
  </si>
  <si>
    <t>Komentář</t>
  </si>
  <si>
    <t>Objekt</t>
  </si>
  <si>
    <t>Oddíl</t>
  </si>
  <si>
    <t>723: Vnitřní plynovod</t>
  </si>
  <si>
    <t>723 11-1202</t>
  </si>
  <si>
    <t>Potrubí z ocelových trubek závitových černých DN15</t>
  </si>
  <si>
    <t>SO_01</t>
  </si>
  <si>
    <t>732</t>
  </si>
  <si>
    <t>4,0+1,5+2,4+3,5+5,0+3,0+5,0+3,0+5,0+4,0+5,0+3,0+4,0+4,0+2,0+2,0+7,0+1,8+3,0</t>
  </si>
  <si>
    <t>723 11-1205</t>
  </si>
  <si>
    <t>Potrubí z ocelových trubek závitových černých DN32</t>
  </si>
  <si>
    <t>5,0+3,0+5,0+3,0+5,0+3,0</t>
  </si>
  <si>
    <t>723 15-0312</t>
  </si>
  <si>
    <r>
      <t xml:space="preserve">Potrubí z ocelových trubek hladkých </t>
    </r>
    <r>
      <rPr>
        <sz val="9"/>
        <color indexed="8"/>
        <rFont val="Calibri"/>
        <family val="2"/>
        <charset val="238"/>
      </rPr>
      <t>Ø</t>
    </r>
    <r>
      <rPr>
        <sz val="9"/>
        <color indexed="8"/>
        <rFont val="Arial"/>
        <family val="2"/>
        <charset val="238"/>
      </rPr>
      <t>57/3,2</t>
    </r>
  </si>
  <si>
    <t>0,7+1,2+0,8+1,1+0,8</t>
  </si>
  <si>
    <t>723 15-0314</t>
  </si>
  <si>
    <r>
      <t xml:space="preserve">Potrubí z ocelových trubek hladkých </t>
    </r>
    <r>
      <rPr>
        <sz val="9"/>
        <color indexed="8"/>
        <rFont val="Calibri"/>
        <family val="2"/>
        <charset val="238"/>
      </rPr>
      <t>Ø</t>
    </r>
    <r>
      <rPr>
        <sz val="9"/>
        <color indexed="8"/>
        <rFont val="Arial"/>
        <family val="2"/>
        <charset val="238"/>
      </rPr>
      <t>89/3,6</t>
    </r>
  </si>
  <si>
    <t>0,8+1,2+1,0+1,5+1,9+2,4+3,0+3,0</t>
  </si>
  <si>
    <t>723 15-0315</t>
  </si>
  <si>
    <r>
      <t xml:space="preserve">Potrubí z ocelových trubek hladkých </t>
    </r>
    <r>
      <rPr>
        <sz val="9"/>
        <color indexed="8"/>
        <rFont val="Calibri"/>
        <family val="2"/>
        <charset val="238"/>
      </rPr>
      <t>Ø</t>
    </r>
    <r>
      <rPr>
        <sz val="9"/>
        <color indexed="8"/>
        <rFont val="Arial"/>
        <family val="2"/>
        <charset val="238"/>
      </rPr>
      <t>108/4,0</t>
    </r>
  </si>
  <si>
    <t>1,2+1,2+0,8+1,0+3,0+4,0+2,0+4,0+2,0</t>
  </si>
  <si>
    <t>723 15-0316</t>
  </si>
  <si>
    <r>
      <t xml:space="preserve">Potrubí z ocelových trubek hladkých </t>
    </r>
    <r>
      <rPr>
        <sz val="9"/>
        <color indexed="8"/>
        <rFont val="Calibri"/>
        <family val="2"/>
        <charset val="238"/>
      </rPr>
      <t>Ø</t>
    </r>
    <r>
      <rPr>
        <sz val="9"/>
        <color indexed="8"/>
        <rFont val="Arial"/>
        <family val="2"/>
        <charset val="238"/>
      </rPr>
      <t>133/4,5</t>
    </r>
  </si>
  <si>
    <t>2,0+2,8+3,5+11,6+1,2+4,9+1,2+8,0</t>
  </si>
  <si>
    <t>723 15-0318</t>
  </si>
  <si>
    <r>
      <t xml:space="preserve">Potrubí z ocelových trubek hladkých </t>
    </r>
    <r>
      <rPr>
        <sz val="9"/>
        <color indexed="8"/>
        <rFont val="Calibri"/>
        <family val="2"/>
        <charset val="238"/>
      </rPr>
      <t>Ø</t>
    </r>
    <r>
      <rPr>
        <sz val="9"/>
        <color indexed="8"/>
        <rFont val="Arial"/>
        <family val="2"/>
        <charset val="238"/>
      </rPr>
      <t>219/6,3</t>
    </r>
  </si>
  <si>
    <t>2,0+2,8+5,7+2,7+5,5+4,2</t>
  </si>
  <si>
    <t>723 15-0345</t>
  </si>
  <si>
    <t>Redukce potrubí DN 80/50</t>
  </si>
  <si>
    <t>723 15-0346</t>
  </si>
  <si>
    <t>Redukce potrubí DN 100/65</t>
  </si>
  <si>
    <t>Redukce potrubí DN 100/80</t>
  </si>
  <si>
    <t>Redukce potrubí DN 125/100</t>
  </si>
  <si>
    <t>723 15-0348</t>
  </si>
  <si>
    <t>Redukce potrubí DN 150/100</t>
  </si>
  <si>
    <t>Redukce potrubí DN 200/150</t>
  </si>
  <si>
    <t>723 15-0355</t>
  </si>
  <si>
    <t>Redukce potrubí DN 100/50</t>
  </si>
  <si>
    <t>723 15-0365</t>
  </si>
  <si>
    <t>Chránička Ø38/2,6</t>
  </si>
  <si>
    <t>723 15-0373</t>
  </si>
  <si>
    <t>Chránička Ø159/4,5</t>
  </si>
  <si>
    <t>723 15-0375</t>
  </si>
  <si>
    <t>Chránička Ø245/6,3</t>
  </si>
  <si>
    <t>Podružný plynoměr DN50, 6-100 m3/h + snímač pro přenos impulsů</t>
  </si>
  <si>
    <t>Podružný kvantometr DN80, 6-160 m3/h + snímač pro přenos impulsů</t>
  </si>
  <si>
    <t>723 21-2105</t>
  </si>
  <si>
    <t>Uzavírací klapka mezipřírubová DN 80</t>
  </si>
  <si>
    <t>723 21-2106</t>
  </si>
  <si>
    <t>Uzavírací klapka mezipřírubová DN 100</t>
  </si>
  <si>
    <t>723 21-3204</t>
  </si>
  <si>
    <t>Kohout kulový přírubový DN 80, PN 16</t>
  </si>
  <si>
    <t>Plynový filtr DN 80, PN 16</t>
  </si>
  <si>
    <t>Bezpřírubová zpětná klapka DN80, PN16</t>
  </si>
  <si>
    <t>723 21-9104</t>
  </si>
  <si>
    <t>Montáž armatur přírubových DN80 ( fakturační plynoměr )</t>
  </si>
  <si>
    <t>723 22-1302</t>
  </si>
  <si>
    <t>Vzorkovací ventil G 1/2</t>
  </si>
  <si>
    <t>723 23-1162</t>
  </si>
  <si>
    <t>Kohout kulový PN42 do 185°C plnoprůtokový G 1/2</t>
  </si>
  <si>
    <t>723 23-1167</t>
  </si>
  <si>
    <t>Kohout kulový PN42 do 185°C plnoprůtokový G 2</t>
  </si>
  <si>
    <t>Membránový uzávěr DN50, PN16</t>
  </si>
  <si>
    <t>Membránový uzávěr DN80, PN16</t>
  </si>
  <si>
    <t>Regulátor tlaku 300/15 kPa, Q= 220 m3/h s PV a bezpeč. odfukem</t>
  </si>
  <si>
    <t>Regulátor tlaku 300/20 kPa, Q= 350 m3/h s PV a bezpeč. odfukem</t>
  </si>
  <si>
    <t>Manometr Ø160mm 0-600 kPa, tř.př. 2,5, + kohoutu a přechod</t>
  </si>
  <si>
    <t>Manometr Ø160mm 0-40 kPa, tř.př. 2,5, + kohoutu a přechod</t>
  </si>
  <si>
    <t>Manometr Ø160mm 0-25 kPa, tř.př. 2,5, + kohoutu a přechod</t>
  </si>
  <si>
    <t>Jímka pro snímání teploty přepočítače, závit M220x1,5</t>
  </si>
  <si>
    <t>998 72-3203</t>
  </si>
  <si>
    <t>Přesun hmot přes 12 do 24 m</t>
  </si>
  <si>
    <t>%</t>
  </si>
  <si>
    <t>783: Nátěry</t>
  </si>
  <si>
    <t>783425428</t>
  </si>
  <si>
    <t>Nátěry syntetické potrubí do DN 50 barva dražší základní antikorozní</t>
  </si>
  <si>
    <t>783</t>
  </si>
  <si>
    <t>783425528</t>
  </si>
  <si>
    <t>Nátěry syntetické potrubí do DN 100 barva dražší základní antikorozní</t>
  </si>
  <si>
    <t>7834256281</t>
  </si>
  <si>
    <t>Nátěry syntetické potrubí do DN 200 barva dražší základní antikorozní</t>
  </si>
  <si>
    <t>V03: Zařízení staveniště</t>
  </si>
  <si>
    <t>ON</t>
  </si>
  <si>
    <t>034803000-1</t>
  </si>
  <si>
    <t>Požární hlídka po dokončení svářečských prací</t>
  </si>
  <si>
    <t>den</t>
  </si>
  <si>
    <t>V03</t>
  </si>
  <si>
    <t>Revize plynovodu a revizní knihy</t>
  </si>
  <si>
    <t>Doprava</t>
  </si>
  <si>
    <t>V04</t>
  </si>
  <si>
    <t>Úklid</t>
  </si>
  <si>
    <t>Konstrukční ocel</t>
  </si>
  <si>
    <t>Stavební přípomoce</t>
  </si>
  <si>
    <t>Prostupy požáně dělícími konstrukcemi</t>
  </si>
  <si>
    <t>723 17-0128</t>
  </si>
  <si>
    <t>Potrubí z plastových trub Pe100 D 90 x 5,2 mm</t>
  </si>
  <si>
    <t>1,5+8,5+6,0+2,0</t>
  </si>
  <si>
    <t>Potrubí z plastových trub Pe100 D 125 x 4,8 mm ( ochranná trubka )</t>
  </si>
  <si>
    <t>Výstražná folie žlutá</t>
  </si>
  <si>
    <t>Signalizační vodič CYY2,5</t>
  </si>
  <si>
    <t>Vysazení odbočky DN 80 na potrubí DN150 navrtáním bez přerušení provozu, včetně potřebných armatur</t>
  </si>
  <si>
    <t>Přechodový kus PE-ocel d90-DN80  - elektrotvarovka</t>
  </si>
  <si>
    <t>Objímka s dorazem d90  - elektrotvarovka</t>
  </si>
  <si>
    <t>Koleno 90° d90  - elektrotvarovka</t>
  </si>
  <si>
    <t>Integrovaný lemový nákružek s přírubou d90-DN80  - elektrotvarovka</t>
  </si>
  <si>
    <t>V01: Průzkumné, geodetické a projektové práce</t>
  </si>
  <si>
    <t>012103000</t>
  </si>
  <si>
    <t>Geodetické práce před výstavbou</t>
  </si>
  <si>
    <t>012203000</t>
  </si>
  <si>
    <t>Geodetické práce při provádění výstavby</t>
  </si>
  <si>
    <t>V01</t>
  </si>
  <si>
    <t>Revize plynovodu a tlakové zkoušky</t>
  </si>
  <si>
    <t>D.2.3 Rozvod zemního plynu</t>
  </si>
  <si>
    <t>723 11-1203</t>
  </si>
  <si>
    <t>Potrubí z ocelových trubek závitových černých DN20</t>
  </si>
  <si>
    <t>723 11-1204</t>
  </si>
  <si>
    <t>Potrubí z ocelových trubek závitových černých DN25</t>
  </si>
  <si>
    <t>0,5+0,5</t>
  </si>
  <si>
    <t>Potrubí z ocelových trubek závitových černých DN40</t>
  </si>
  <si>
    <t>0,5+1,0+4,5+42,5+7,5+1,5+0,5+4,5+2,0</t>
  </si>
  <si>
    <t>723 15-0342</t>
  </si>
  <si>
    <t>Redukce potrubí DN 40/25</t>
  </si>
  <si>
    <t>723 15-0351</t>
  </si>
  <si>
    <t>Redukce potrubí DN 40/20</t>
  </si>
  <si>
    <t>723 15-0368</t>
  </si>
  <si>
    <t>Chránička Ø76/3,2</t>
  </si>
  <si>
    <t>723 16-0206</t>
  </si>
  <si>
    <t>Připojka k plynoměru z nerezových vl. trubek DN 25</t>
  </si>
  <si>
    <t>723 16-0334</t>
  </si>
  <si>
    <t>Rozpěrka přípojky G 1</t>
  </si>
  <si>
    <t>723 17-0116</t>
  </si>
  <si>
    <t>Potrubí z plastových trub Pe100 D 50 x 4,6 mm</t>
  </si>
  <si>
    <t>8,0+2,0</t>
  </si>
  <si>
    <t>11.</t>
  </si>
  <si>
    <t>723 19-0203</t>
  </si>
  <si>
    <t>Přípojky plynovodní ke strojům z trubek ocelových závitových černých spojovaných na závit, bezešvých DN 20</t>
  </si>
  <si>
    <t>12.</t>
  </si>
  <si>
    <t>13.</t>
  </si>
  <si>
    <t>14.</t>
  </si>
  <si>
    <t>723 23-1163</t>
  </si>
  <si>
    <t>Kohout kulový PN42 do 185°C plnoprůtokový G 3/4</t>
  </si>
  <si>
    <t>723 23-1164</t>
  </si>
  <si>
    <t>Kohout kulový PN42 do 185°C plnoprůtokový G 1</t>
  </si>
  <si>
    <t>16.</t>
  </si>
  <si>
    <t>723 23-1166</t>
  </si>
  <si>
    <t>Kohout kulový PN42 do 185°C plnoprůtokový G 6/4</t>
  </si>
  <si>
    <t>Regulátor tlaku 300/2 kPa, Q= 6 m3/h s PV a bezpeč. odfukem</t>
  </si>
  <si>
    <t>18.</t>
  </si>
  <si>
    <t>Manometr Ø160mm 0-6 kPa, tř.př. 2,5, + kohoutu a přechod</t>
  </si>
  <si>
    <t>19.</t>
  </si>
  <si>
    <t>Pilíř měření - typový sloupek s betonového skeletu s nerezovými dvířky 520x520x mm vč. základů</t>
  </si>
  <si>
    <t>20.</t>
  </si>
  <si>
    <t>Celkem (bez DPH)-přímý součet výše uvedených položek</t>
  </si>
  <si>
    <t>0,5+1,0+1,0</t>
  </si>
  <si>
    <t>0,5+0,8+1,1+4,0+11,6+3,0+3,5</t>
  </si>
  <si>
    <t>Potrubí z ocelových trubek závitových černých DN50 -izolace</t>
  </si>
  <si>
    <t>1,0+1,0</t>
  </si>
  <si>
    <t>723 15-0369</t>
  </si>
  <si>
    <t>Chránička Ø89/3,6</t>
  </si>
  <si>
    <t>723 16-0205</t>
  </si>
  <si>
    <t>Připojka k plynoměru na závity bez ochozu G 5/4</t>
  </si>
  <si>
    <t>723 16-0335</t>
  </si>
  <si>
    <t>Rozpěrka přípojky G 5/4</t>
  </si>
  <si>
    <t>723 17-0117</t>
  </si>
  <si>
    <t>Potrubí z plastových trub Pe100 D 63 x 5,8 mm</t>
  </si>
  <si>
    <t>2,0+3,0</t>
  </si>
  <si>
    <t>17.</t>
  </si>
  <si>
    <t>723 23-3158</t>
  </si>
  <si>
    <t>Solenoidový ventil vč. cívky a konektoru s diodou G 2</t>
  </si>
  <si>
    <t>Regulátor tlaku 300/2 kPa, Q= 10 m3/h s PV a bezpeč. odfukem</t>
  </si>
  <si>
    <t>0,5+1,0</t>
  </si>
  <si>
    <t>723 15-0313</t>
  </si>
  <si>
    <r>
      <t xml:space="preserve">Potrubí z ocelových trubek hladkých </t>
    </r>
    <r>
      <rPr>
        <sz val="9"/>
        <color indexed="8"/>
        <rFont val="Calibri"/>
        <family val="2"/>
        <charset val="238"/>
      </rPr>
      <t>Ø</t>
    </r>
    <r>
      <rPr>
        <sz val="9"/>
        <color indexed="8"/>
        <rFont val="Arial"/>
        <family val="2"/>
        <charset val="238"/>
      </rPr>
      <t>76/3,2</t>
    </r>
  </si>
  <si>
    <t>1,0+4,0+7,5+4,0</t>
  </si>
  <si>
    <t>723 15-0344</t>
  </si>
  <si>
    <t>Redukce potrubí DN 65/40</t>
  </si>
  <si>
    <t>723 15-0371</t>
  </si>
  <si>
    <t>Chránička Ø108/4</t>
  </si>
  <si>
    <t>723 16-0204</t>
  </si>
  <si>
    <t>Připojka k plynoměru na závity bez ochozu G 1</t>
  </si>
  <si>
    <t>2,0+5,5+22,5+8,0+13,5+3,0+2,0</t>
  </si>
  <si>
    <t>723 21-2104</t>
  </si>
  <si>
    <t>Uzavírací klapka mezipřírubová DN 65</t>
  </si>
  <si>
    <t>723 21-9103</t>
  </si>
  <si>
    <t>Přírubový mezikus DN65</t>
  </si>
  <si>
    <t>21.</t>
  </si>
  <si>
    <t>22.</t>
  </si>
  <si>
    <t>23.</t>
  </si>
  <si>
    <t>Regulátor tlaku 300/2 kPa, Q= 25 m3/h s PV a bezpeč. odfukem</t>
  </si>
  <si>
    <t>24.</t>
  </si>
  <si>
    <t>25.</t>
  </si>
  <si>
    <t>Výklenek obovodové stěny -  920x720x500 s dvířky 920x720 mm</t>
  </si>
  <si>
    <t>26.</t>
  </si>
  <si>
    <t>0,5+1,8+1,3+17,5+1,8+0,8+2,5+12,5+3,8+2,2</t>
  </si>
  <si>
    <t>Připojka k plynoměru na závity bez ochozu G 6/4</t>
  </si>
  <si>
    <t>723 16-0336</t>
  </si>
  <si>
    <t>Rozpěrka přípojky G 6/4</t>
  </si>
  <si>
    <t>723 19-0204</t>
  </si>
  <si>
    <t>Přípojky plynovodní ke strojům z trubek ocelových závitových černých spojovaných na závit, bezešvých DN 25</t>
  </si>
  <si>
    <t>Membránový uzávěr DN65, PN16</t>
  </si>
  <si>
    <t xml:space="preserve">Skříň uzávěrů - plechová nerezová skříň 800x500x600 mm s dvířky 800x600 mm </t>
  </si>
  <si>
    <t>IO 3.2.1. Rozvody zemního plynu</t>
  </si>
  <si>
    <t>IO 3.2.1. Rozvod plynu</t>
  </si>
  <si>
    <t>723 17-0114</t>
  </si>
  <si>
    <t>Potrubí z plastových trub Pe100 D 32 x 3,0 mm</t>
  </si>
  <si>
    <t>4,0+7,0+4,0+28,0+4,0</t>
  </si>
  <si>
    <t>Potrubí z plastových trub Pe100 D 63 x 3,0 mm ( ochranná trubka )</t>
  </si>
  <si>
    <t>Potrubí z plastových trub Pe100 D 90 x 3,5 mm ( ochranná trubka )</t>
  </si>
  <si>
    <t>6,0+3,0+3,0+3,0+3,0+3,0</t>
  </si>
  <si>
    <t>Závitová předloha s ochranný pláštěm d32/1", PE 100+</t>
  </si>
  <si>
    <t>Manžeta na chráničku s nerez utahovací páskou d32/d63</t>
  </si>
  <si>
    <t>Manžeta na chráničku s nerez utahovací páskou d63/d90</t>
  </si>
  <si>
    <t>Plastová vystřeďovací objímka d32/d63</t>
  </si>
  <si>
    <t>Plastová vystřeďovací objímka d63/d90</t>
  </si>
  <si>
    <t>T-kus trasový d63 - elektrotvarovka</t>
  </si>
  <si>
    <t>Navrtávací t-kus d63/d32  - elektrotvarovka</t>
  </si>
  <si>
    <t>Objímka s dorazem d32  - elektrotvarovka</t>
  </si>
  <si>
    <t>Objímka s dorazem d63  - elektrotvarovka</t>
  </si>
  <si>
    <t>Koleno 90° d32  - elektrotvarovka</t>
  </si>
  <si>
    <t>Koleno 90° d63  - elektrotvarovka</t>
  </si>
  <si>
    <t>Záslepka MV d32 - elektrotvarovka</t>
  </si>
  <si>
    <t>Záslepka MV d63 - elektrotvarovka</t>
  </si>
  <si>
    <t>Záslepka K - elektrotvarovka</t>
  </si>
  <si>
    <t>Pilíř měření - typový sloupek s betonového skeletu s nerezovými dvířky 620x620x mm vč. základů a instalačníjho rámu</t>
  </si>
  <si>
    <t>Pilíř měření - typový sloupek s betonového skeletu s nerezovými dvířky 720x620x mm vč. základů a instalačníjho rámu</t>
  </si>
  <si>
    <t>Pilíř měření - typový sloupek s betonového skeletu s nerezovými dvířky 920x720x mm vč. základů a instalačníjho rámu</t>
  </si>
  <si>
    <t>X23</t>
  </si>
  <si>
    <t>SO 03.1.1: Plynová kotelna a kongenerace</t>
  </si>
  <si>
    <t>D.2.1.2: Vzduchotechnika</t>
  </si>
  <si>
    <t>009: Ostatní konstrukce a práce</t>
  </si>
  <si>
    <t>##T3##N_Catalog_catGUID</t>
  </si>
  <si>
    <t>##T3##PRO_ITEM_catID</t>
  </si>
  <si>
    <t>##T3##PRO_ITEM_iteCode</t>
  </si>
  <si>
    <t>##T3##PRO_ITEM_szvCode</t>
  </si>
  <si>
    <t>##T3##PRO_ITEM_tevCode</t>
  </si>
  <si>
    <t>946111113</t>
  </si>
  <si>
    <t>Montáž pojízdných věží trubkových/dílcových š do 0,9 m dl do 3,2 m v do 3,5 m</t>
  </si>
  <si>
    <t>2;ks</t>
  </si>
  <si>
    <t>946111813</t>
  </si>
  <si>
    <t>Demontáž pojízdných věží trubkových/dílcových š do 0,9 m dl do 3,2 m v do 3,5 m</t>
  </si>
  <si>
    <t>946111213</t>
  </si>
  <si>
    <t>Příplatek k pojízdným věžím š do 0,9 m dl do 3,2 m v do 3,5 m za první a ZKD den použití</t>
  </si>
  <si>
    <t>2*30; dnů - dvoje lešení po dobu 30 dnů</t>
  </si>
  <si>
    <t>E05116256</t>
  </si>
  <si>
    <t>Pronájem pracovní pojízdné plošiny v do 5,0 m za první a ZKD den použití</t>
  </si>
  <si>
    <t>1*14; dnů - plošina po dobu 14 dnů</t>
  </si>
  <si>
    <t>713: Izolace tepelné</t>
  </si>
  <si>
    <t>713411141</t>
  </si>
  <si>
    <t>Montáž izolace tepelné potrubí pásy nebo rohožemi s Al fólií staženými Al páskou 1x</t>
  </si>
  <si>
    <t>15*0,8;m2 VZT potrubí</t>
  </si>
  <si>
    <t>234*0,8;m2 VZT potrubí</t>
  </si>
  <si>
    <t>713411145</t>
  </si>
  <si>
    <t>Montáž izolace tepelné ohybů pásy nebo rohožemi s Al fólií staženými Al páskou 1x</t>
  </si>
  <si>
    <t>15*0,2;m2 VZT potrubí</t>
  </si>
  <si>
    <t>234*0,2;m2 VZT potrubí</t>
  </si>
  <si>
    <t>E05116145</t>
  </si>
  <si>
    <t>Tepelná izolace z minerální plsti s AL polepem pro čtyřhranné potrubí tl. 50 mm</t>
  </si>
  <si>
    <t>E05116146</t>
  </si>
  <si>
    <t>Izolace požární z minerální vaty o tl. 40 mm s AL polepem a  atestem viz požární zprava</t>
  </si>
  <si>
    <t>998713201</t>
  </si>
  <si>
    <t>Přesun hmot procentní pro izolace tepelné v objektech v do 6 m</t>
  </si>
  <si>
    <t>998713293</t>
  </si>
  <si>
    <t>Příplatek k přesunu hmot procentní 713 za zvětšený přesun do 500 m</t>
  </si>
  <si>
    <t>751: Vzduchotechnika</t>
  </si>
  <si>
    <t>751111134</t>
  </si>
  <si>
    <t>Mtž vent ax ntl potrubního základního D do 500 mm</t>
  </si>
  <si>
    <t>E05116102</t>
  </si>
  <si>
    <t>Ventilátor do potrubí (V=2380m3/h, externí tlak. 100 Pa, příkon=0,53 kW,230/400V,1,9/1,1 A, Lp= 63dB</t>
  </si>
  <si>
    <t>751122094</t>
  </si>
  <si>
    <t>Mtž vent rad ntl potrubního základního D do 400 mm</t>
  </si>
  <si>
    <t>E05116100</t>
  </si>
  <si>
    <t>Ventilátor do potrubí (V=1080 m3/h, externí tlak. 70 Pa, příkon=0,23 kW,230V,1A, Lp= 49 dB) - poz.č. 6.02</t>
  </si>
  <si>
    <t>751133012</t>
  </si>
  <si>
    <t>Mtž vent diag ntl potrubního nevýbušného D do 200 mm</t>
  </si>
  <si>
    <t>E05116103</t>
  </si>
  <si>
    <t>Ventilátor do potrubí (V=200m3/h, externí tlak. 40 Pa, příkon=30W,230 V,0,13 A, Lp= 33 dB)</t>
  </si>
  <si>
    <t>7511238251</t>
  </si>
  <si>
    <t>Montáž ventilátoru radiálního nízkotlakého čtyřhranné potrubí  průřezu do 0,700 m2</t>
  </si>
  <si>
    <t>E05116101</t>
  </si>
  <si>
    <t>Ventilátor do čtyřharnného potrubí (V=4655m3/h, externí tlak. 50 Pa,příkon=0,4 kW,230/400V-3ph-50Hz) - vč. frekvenčního měniče - poz.č. 5.02</t>
  </si>
  <si>
    <t>751514630</t>
  </si>
  <si>
    <t>Mtž škrtící klapky do plech potrubí s přírubou přes 1,260 m2</t>
  </si>
  <si>
    <t>E05116104</t>
  </si>
  <si>
    <t>Regulační klapka 1900x1250 vč. servopohonu 230V, 3-bodový - poz.č.3.11</t>
  </si>
  <si>
    <t>E05116105</t>
  </si>
  <si>
    <t>Regulační klapka 1500x1000 vč. servopohonu 230V, 3-bodový - poz.č.3.12</t>
  </si>
  <si>
    <t>751514626</t>
  </si>
  <si>
    <t>Mtž škrtící klapky do plech potrubí s přírubou do 1,050 m2</t>
  </si>
  <si>
    <t>E05116106</t>
  </si>
  <si>
    <t>Regulační klapka 1000x1000 vč. servopohonu  230V, 3-bodový - poz.č.3.13</t>
  </si>
  <si>
    <t>E051161061</t>
  </si>
  <si>
    <t>Regulační klapka 1000x1000 vč. servopohonu 24V, ON/OFF DC - poz.č.5.04, 6.04</t>
  </si>
  <si>
    <t>751514617</t>
  </si>
  <si>
    <t>Mtž škrtící klapky do plech potrubí s přírubou do 0,420 m2</t>
  </si>
  <si>
    <t>E05116107</t>
  </si>
  <si>
    <t>Regulační klapka 800x500 vč. servopohonu 24V, 0-10V DC - poz.č. 3.17</t>
  </si>
  <si>
    <t>7513441251</t>
  </si>
  <si>
    <t>Mtž tlumiče hluku pro čtyřhranné potrubí přes 1,5 m2</t>
  </si>
  <si>
    <t>4;ks dodávka kogenerační jednotky (poz.č. 3.14,3.15,3.16)</t>
  </si>
  <si>
    <t>751344125</t>
  </si>
  <si>
    <t>Mtž tlumiče hluku pro čtyřhranné potrubí přes 0,600 m2</t>
  </si>
  <si>
    <t>1;ks 1000x600x3000mm</t>
  </si>
  <si>
    <t>E05116112</t>
  </si>
  <si>
    <t>Tlumič hluku do čtyhranného potrubí o rozměrech 1000x600x3000 mm - akustický výkon na vstupu Lwa=60 dB  - poz.č. 5.01</t>
  </si>
  <si>
    <t>751344123</t>
  </si>
  <si>
    <t>Mtž tlumiče hluku pro čtyřhranné potrubí do 0,450 m2</t>
  </si>
  <si>
    <t>E05116113</t>
  </si>
  <si>
    <t>Tlumič hluku do čtyhranného potrubí o rozměrech 800x500x2000 mm - akustický tlak v kotelně Lpa=80 dB - poz.č. 3.18</t>
  </si>
  <si>
    <t>751344122</t>
  </si>
  <si>
    <t>Mtž tlumiče hluku pro čtyřhranné potrubí do 0,300 m2</t>
  </si>
  <si>
    <t>E05116114</t>
  </si>
  <si>
    <t>Tlumič hluku do čtyhranného potrubí o rozměrech 600x500x1500 mm</t>
  </si>
  <si>
    <t>751344121</t>
  </si>
  <si>
    <t>Mtž tlumiče hluku pro čtyřhranné potrubí do 0,150 m2</t>
  </si>
  <si>
    <t>E05116115</t>
  </si>
  <si>
    <t>Tlumič hluku do čtyhranného potrubí o rozměrech 400x315x1000 mm - poz.č. 6.01</t>
  </si>
  <si>
    <t>E05116116</t>
  </si>
  <si>
    <t>Tlumič hluku do čtyhranného potrubí o rozměrech 400x315x4000 mm - poz.č. 6.01</t>
  </si>
  <si>
    <t>751344112</t>
  </si>
  <si>
    <t>Mtž tlumiče hluku pro kruhové potrubí D do 200 mm</t>
  </si>
  <si>
    <t>E05116117</t>
  </si>
  <si>
    <t>Tlumič hluku pr. 160-1000 mm</t>
  </si>
  <si>
    <t>7513980561</t>
  </si>
  <si>
    <t>Mtž protihlukové žaluzie potrubí přes 0,750 m2</t>
  </si>
  <si>
    <t>E05116118</t>
  </si>
  <si>
    <t>Protihluková žaluzie o rozměrech 1000x1000 - 400 - poz.č. 6.03</t>
  </si>
  <si>
    <t>E05116119</t>
  </si>
  <si>
    <t>Protihluková žaluzie o rozměrech 1000x1000 - 200 - poz.č. 5.03</t>
  </si>
  <si>
    <t>751398056</t>
  </si>
  <si>
    <t>Mtž protidešťové žaluzie potrubí přes 0,750 m2</t>
  </si>
  <si>
    <t>E05116120</t>
  </si>
  <si>
    <t>Protidešťová žaluzie 1900x1250 mm</t>
  </si>
  <si>
    <t>E05116121</t>
  </si>
  <si>
    <t>Protidešťová žaluzie 1500x1000 mm</t>
  </si>
  <si>
    <t>751398054</t>
  </si>
  <si>
    <t>Mtž protidešťové žaluzie potrubí do 0,600 m2</t>
  </si>
  <si>
    <t>E05116122</t>
  </si>
  <si>
    <t>Protidešťová žaluzie 1000x600 mm</t>
  </si>
  <si>
    <t>751398052</t>
  </si>
  <si>
    <t>Mtž protidešťové žaluzie potrubí do 0,300 m2</t>
  </si>
  <si>
    <t>E05116123</t>
  </si>
  <si>
    <t>Protidešťová žaluzie 600x500 mm</t>
  </si>
  <si>
    <t>751398051</t>
  </si>
  <si>
    <t>Mtž protidešťové žaluzie potrubí do 0,150 m2</t>
  </si>
  <si>
    <t>E05116124</t>
  </si>
  <si>
    <t>Protidešťová žaluzie 400x400 mm</t>
  </si>
  <si>
    <t>E05116125</t>
  </si>
  <si>
    <t>Protidešťová žaluzie 250x250 mm</t>
  </si>
  <si>
    <t>E0511674</t>
  </si>
  <si>
    <t>Protidešťová žaluzie 500x150 mm</t>
  </si>
  <si>
    <t>751514568</t>
  </si>
  <si>
    <t>Mtž spojky do plech potrubí pružné s přírubou do 1,260 m2</t>
  </si>
  <si>
    <t>E05116126</t>
  </si>
  <si>
    <t>Pružná manžeta 1200x1000 mm</t>
  </si>
  <si>
    <t>751514558</t>
  </si>
  <si>
    <t>Mtž spojky do plech potrubí pružné s přírubou do 0,560 m2</t>
  </si>
  <si>
    <t>E05116127</t>
  </si>
  <si>
    <t>Pružná manžeta 740x740 mm</t>
  </si>
  <si>
    <t>751514579</t>
  </si>
  <si>
    <t>Mtž spojky do plech potrubí pružné kruhové s přírubou D do 500 mm</t>
  </si>
  <si>
    <t>E05116128</t>
  </si>
  <si>
    <t>Pružná manžeta pr. 450 mm</t>
  </si>
  <si>
    <t>751514578</t>
  </si>
  <si>
    <t>Mtž spojky do plech potrubí pružné kruhové s přírubou D do 400 mm</t>
  </si>
  <si>
    <t>E05116129</t>
  </si>
  <si>
    <t>Pružná manžeta pr.315 mm</t>
  </si>
  <si>
    <t>751514576</t>
  </si>
  <si>
    <t>Mtž spojky do plech potrubí pružné kruhové D do 200 mm</t>
  </si>
  <si>
    <t>E05116130</t>
  </si>
  <si>
    <t>Pružná manžeta pr.125 mm</t>
  </si>
  <si>
    <t>7513980251</t>
  </si>
  <si>
    <t>Mtž větrací mřížky stěnové přes 0,200 m2</t>
  </si>
  <si>
    <t>E05116131</t>
  </si>
  <si>
    <t>Krycí mřížka rozměr 1000x1000 mm</t>
  </si>
  <si>
    <t>751398022</t>
  </si>
  <si>
    <t>Mtž větrací mřížky stěnové do 0,100 m2</t>
  </si>
  <si>
    <t>E0511675</t>
  </si>
  <si>
    <t>Krycí mřížka rozměr 500x150 mm</t>
  </si>
  <si>
    <t>751398012</t>
  </si>
  <si>
    <t>Mtž větrací mřížky na kruhové potrubí D do 200 mm</t>
  </si>
  <si>
    <t>E05116132</t>
  </si>
  <si>
    <t>Krycí mřížka pr. 160 mm</t>
  </si>
  <si>
    <t>751398032</t>
  </si>
  <si>
    <t>Mtž ventilační mřížky do dveří do 0,100 m2</t>
  </si>
  <si>
    <t>E0331669</t>
  </si>
  <si>
    <t>Dveřní mřížka 500x150 mm</t>
  </si>
  <si>
    <t>E0511670</t>
  </si>
  <si>
    <t>Mtž síta do plech potrubí do 0,4 m2</t>
  </si>
  <si>
    <t>E05116133</t>
  </si>
  <si>
    <t>Síto rozměr 800x500 mm</t>
  </si>
  <si>
    <t>E05116134</t>
  </si>
  <si>
    <t>Síto rozměr 740x740 mm</t>
  </si>
  <si>
    <t>E05116135</t>
  </si>
  <si>
    <t>Síto rozměr 600x500 mm</t>
  </si>
  <si>
    <t>E0511671</t>
  </si>
  <si>
    <t>Mtž síta do plech potrubí D do 500 mm</t>
  </si>
  <si>
    <t>E05116136</t>
  </si>
  <si>
    <t>Síto pr. 450 mm</t>
  </si>
  <si>
    <t>E05116137</t>
  </si>
  <si>
    <t>Síto pr. 315 mm</t>
  </si>
  <si>
    <t>E05116138</t>
  </si>
  <si>
    <t>Síto pr. 125 mm</t>
  </si>
  <si>
    <t>751514117</t>
  </si>
  <si>
    <t>Mtž oblouku do plech potrubí s přírubou do 0,420 m2</t>
  </si>
  <si>
    <t>E05116139</t>
  </si>
  <si>
    <t>Výfukový oblouk 800x500 mm - 45°</t>
  </si>
  <si>
    <t>E05116140</t>
  </si>
  <si>
    <t>Výfukový oblouk 740x740 mm - 45°</t>
  </si>
  <si>
    <t>751514164</t>
  </si>
  <si>
    <t>Mtž oblouku do plech potrubí kruh s přírubou D do 400 mm</t>
  </si>
  <si>
    <t>E05116141</t>
  </si>
  <si>
    <t>Výfukový oblouk pr. 315 mm - 45°</t>
  </si>
  <si>
    <t>E0511672</t>
  </si>
  <si>
    <t>Mtž útlumového kolena do plech potrubí do 0,420 m2</t>
  </si>
  <si>
    <t>E05116142</t>
  </si>
  <si>
    <t>Útlumové koleno 600x500 mm - 90°</t>
  </si>
  <si>
    <t>E05116143</t>
  </si>
  <si>
    <t>Útlumové koleno 250x250 mm - 90°</t>
  </si>
  <si>
    <t>E05116144</t>
  </si>
  <si>
    <t>Vzduchotechnické potrubí pozink čtyřhranné vč. 30% tvarovek</t>
  </si>
  <si>
    <t>732199100</t>
  </si>
  <si>
    <t>Montáž orientačních štítků</t>
  </si>
  <si>
    <t>7321991001</t>
  </si>
  <si>
    <t>Orientační štítek</t>
  </si>
  <si>
    <t>998751201</t>
  </si>
  <si>
    <t>Přesun hmot procentní pro vzduchotechniku v objektech v do 12 m</t>
  </si>
  <si>
    <t>998751291</t>
  </si>
  <si>
    <t>Příplatek k přesunu hmot procentní 751 za zvětšený přesun do 500 m</t>
  </si>
  <si>
    <t>V05: Ostatní náklady</t>
  </si>
  <si>
    <t>E05116149</t>
  </si>
  <si>
    <t>Zprovoznění zařízení a uvedení do provozu</t>
  </si>
  <si>
    <t>E05116150</t>
  </si>
  <si>
    <t>Měření a zaregulování průtoků VZT</t>
  </si>
  <si>
    <t>E05116154</t>
  </si>
  <si>
    <t>Závěsový a montážní materiál vč. pružných podložek pod VZT zařízení, uložených na ocelových kce</t>
  </si>
  <si>
    <t>045203021-1</t>
  </si>
  <si>
    <t>Návrh provozního řádu</t>
  </si>
  <si>
    <t>E0511619-1</t>
  </si>
  <si>
    <t>Skříňka provozního řádu</t>
  </si>
  <si>
    <t>D.2.1 a D.2.2 Technologie a VZT</t>
  </si>
  <si>
    <t>SO 03.2.1: Plynový zdroj tepla 1 Togaz</t>
  </si>
  <si>
    <t>D.2.1 a D.2.2: Technologie a VZT</t>
  </si>
  <si>
    <t>023: Potrubí</t>
  </si>
  <si>
    <t>230050031</t>
  </si>
  <si>
    <t>Montáž a zhotovení doplňkové konstrukce z profilového materiálu</t>
  </si>
  <si>
    <t>E0251525</t>
  </si>
  <si>
    <t>Ocelový profilový materiál</t>
  </si>
  <si>
    <t>099: Přesun hmot HSV</t>
  </si>
  <si>
    <t>997002511</t>
  </si>
  <si>
    <t>Vodorovné přemístění suti a vybouraných hmot bez naložení ale se složením a urovnáním do 1 km</t>
  </si>
  <si>
    <t>0,24;t zařízení</t>
  </si>
  <si>
    <t>0,17;t armatury</t>
  </si>
  <si>
    <t>0,104; potrubí</t>
  </si>
  <si>
    <t>0,134;t izolace</t>
  </si>
  <si>
    <t>997002519</t>
  </si>
  <si>
    <t>Příplatek ZKD 1 km přemístění suti a vybouraných hmot</t>
  </si>
  <si>
    <t>0,24*10;t zařízení</t>
  </si>
  <si>
    <t>0,17*10;t armatury</t>
  </si>
  <si>
    <t>0,104*10; potrubí</t>
  </si>
  <si>
    <t>0,134*10;t izolace</t>
  </si>
  <si>
    <t>997002611</t>
  </si>
  <si>
    <t>Nakládání suti a vybouraných hmot</t>
  </si>
  <si>
    <t>997013814</t>
  </si>
  <si>
    <t>Poplatek za uložení stavebního odpadu z izolačních hmot na skládce (skládkovné)</t>
  </si>
  <si>
    <t>713410831</t>
  </si>
  <si>
    <t>Odstanění izolace tepelné potrubí pásy nebo rohožemi s AL fólií staženými drátem tl do 50 mm</t>
  </si>
  <si>
    <t>(2+2+1+2+1+2+2+2+2+2+2+2)*0,8;m do DN 50</t>
  </si>
  <si>
    <t>713410841</t>
  </si>
  <si>
    <t>Odstanění izolace tepelné ohybů pásy nebo rohožemi s AL fólií staženými drátem tl do 50 mm</t>
  </si>
  <si>
    <t>(2+2+1+2+1+2+2+2+2+2+2+2)*0,2;m do DN 50</t>
  </si>
  <si>
    <t>713420863</t>
  </si>
  <si>
    <t>Odstranění izolace tepelné armatur rohožemi s úpravou pletivem spojenými drátem tl přes 50 mm</t>
  </si>
  <si>
    <t>1,62;m výměník</t>
  </si>
  <si>
    <t>713463211</t>
  </si>
  <si>
    <t>Montáž izolace tepelné potrubí potrubními pouzdry s Al fólií staženými Al páskou 1x D do 50 mm</t>
  </si>
  <si>
    <t>(1+1)*0,8;m DN 25</t>
  </si>
  <si>
    <t>(1+1)*0,8;m DN 20</t>
  </si>
  <si>
    <t>(1+1+1+1+2+2)*0,8;m DN 32</t>
  </si>
  <si>
    <t>713463215</t>
  </si>
  <si>
    <t>Montáž izolace tepelné ohybů potrubními pouzdry s Al fólií staženými Al páskou 1x D do 50 mm</t>
  </si>
  <si>
    <t>(1+1)*0,2;m DN 20</t>
  </si>
  <si>
    <t>(1+1)*0,2;m DN 25</t>
  </si>
  <si>
    <t>(1+1+1+1+2+2)*0,2;m DN 32</t>
  </si>
  <si>
    <t>E0511636</t>
  </si>
  <si>
    <t>Potrubní izolační pouzdro z kamenné vlny opatřené polepem AL folií  - 28x20mm</t>
  </si>
  <si>
    <t>1+1;m DN 20</t>
  </si>
  <si>
    <t>E0511635</t>
  </si>
  <si>
    <t>Potrubní izolační pouzdro z kamenné vlny opatřené polepem AL folií  - 35x20mm</t>
  </si>
  <si>
    <t>1+1;m DN 25</t>
  </si>
  <si>
    <t>E0511626</t>
  </si>
  <si>
    <t>Potrubní izolační pouzdro z kamenné vlny opatřené polepem AL folií  - 42x30mm</t>
  </si>
  <si>
    <t>1+1+1+1+2+2;m DN 32</t>
  </si>
  <si>
    <t>721: Vnitřní kanalizace</t>
  </si>
  <si>
    <t>721174042</t>
  </si>
  <si>
    <t>Potrubí kanalizační z PP připojovací systém HT DN 40</t>
  </si>
  <si>
    <t>1+1+1;m kondenzát</t>
  </si>
  <si>
    <t>E0511634</t>
  </si>
  <si>
    <t>Úprava stávající dešťové kanalizace pro napojení kondenzátu</t>
  </si>
  <si>
    <t>998721201</t>
  </si>
  <si>
    <t>Přesun hmot procentní pro vnitřní kanalizace v objektech v do 6 m</t>
  </si>
  <si>
    <t>998721293</t>
  </si>
  <si>
    <t>Příplatek k přesunu hmot procentní 721 za zvětšený přesun do 500 m</t>
  </si>
  <si>
    <t>731: Ústřední vytápění - kotelny</t>
  </si>
  <si>
    <t>E0511630</t>
  </si>
  <si>
    <t>Plynový nástěnný kondenzační kotel výkon 35 KW při teplotním spádu 80-60°C; Kotel v provedení C - Jmenovitá účinnost při 80 -60 °C 97,2% - Dodávka včetně montáže</t>
  </si>
  <si>
    <t>E0511642</t>
  </si>
  <si>
    <t>Koaxiální odkouření pro kondenzační kotel pr. 80/125 mm, délky 2,8m - včetně revizního kusu, průchodky střech, pomocné ocelové konstrukce pro uchycení - Dodávka včetně montáže</t>
  </si>
  <si>
    <t>E0511610</t>
  </si>
  <si>
    <t>Interface komunikace BUS pro komunikaci mezi kotli, komunikační rozhraní LPB - Instalace do elektroniky kotle - Dodávka včetně montáže</t>
  </si>
  <si>
    <t>998731201</t>
  </si>
  <si>
    <t>Přesun hmot procentní pro kotelny v objektech v do 6 m</t>
  </si>
  <si>
    <t>998731293</t>
  </si>
  <si>
    <t>Příplatek k přesunu hmot procentní 731 za zvětšený přesun do 500 m</t>
  </si>
  <si>
    <t>732: Ústřední vytápění - strojovny</t>
  </si>
  <si>
    <t>732320813</t>
  </si>
  <si>
    <t>Demontáž nádrže beztlaké nebo tlakové odpojení od rozvodů potrubí obsah do 200 litrů</t>
  </si>
  <si>
    <t>1;ks EN 130l</t>
  </si>
  <si>
    <t>732324813</t>
  </si>
  <si>
    <t>Demontáž nádrže beztlaké nebo tlakové vypuštění vody z nádrže obsah do 200 litrů</t>
  </si>
  <si>
    <t>732320814</t>
  </si>
  <si>
    <t>Demontáž nádrže beztlaké nebo tlakové odpojení od rozvodů potrubí obsah do 500 litrů</t>
  </si>
  <si>
    <t>1;ks kondenzátní nádrž 300l</t>
  </si>
  <si>
    <t>732324814</t>
  </si>
  <si>
    <t>Demontáž nádrže beztlaké nebo tlakové vypuštění vody z nádrže obsah do 500 litrů</t>
  </si>
  <si>
    <t>732393815</t>
  </si>
  <si>
    <t>Rozřezání demontované nádrže obsah do 1000 litrů</t>
  </si>
  <si>
    <t>E0511632</t>
  </si>
  <si>
    <t>Demontáž výměníku tepla pr. 89 mm;délka 1,62m - topná plocha 1,2 m2; připojení přírub DN 40</t>
  </si>
  <si>
    <t>E051163</t>
  </si>
  <si>
    <t>Rozřezání demontovaného výměníku tepla do DN 150</t>
  </si>
  <si>
    <t>E051164</t>
  </si>
  <si>
    <t>Vypuštění vody z výměníku tepla do DN 150</t>
  </si>
  <si>
    <t>732420812</t>
  </si>
  <si>
    <t>Demontáž čerpadla oběhového DN 40</t>
  </si>
  <si>
    <t>732420813</t>
  </si>
  <si>
    <t>Demontáž čerpadla oběhového do DN 50</t>
  </si>
  <si>
    <t>1;ks kondenzátní čerpadlo</t>
  </si>
  <si>
    <t>732890801</t>
  </si>
  <si>
    <t>Přesun demontovaných strojoven vodorovně 100 m v objektech výšky do 6 m</t>
  </si>
  <si>
    <t>E0511633</t>
  </si>
  <si>
    <t>Montáž expanzní nádoby o objemu 130l</t>
  </si>
  <si>
    <t>563Xh2B032001-140</t>
  </si>
  <si>
    <t>Membránová expanzní nádoba 6 bar, 70 °C - 140 litrů; připojení R 1"; upevňovací trojnožka</t>
  </si>
  <si>
    <t>503Ah6Bax020480-25</t>
  </si>
  <si>
    <t>Servisní ventil se zajištěním s integrovaným vypouštěním pro údržbu a demontáž EN - 1"</t>
  </si>
  <si>
    <t>998732201</t>
  </si>
  <si>
    <t>Přesun hmot procentní pro strojovny v objektech v do 6 m</t>
  </si>
  <si>
    <t>998732293</t>
  </si>
  <si>
    <t>Příplatek k přesunu hmot procentní 732 za zvětšený přesun do 500 m</t>
  </si>
  <si>
    <t>733: Ústřední vytápění - rozvodné potrubí</t>
  </si>
  <si>
    <t>733120819</t>
  </si>
  <si>
    <t>Demontáž potrubí ocelového hladkého do DN 50</t>
  </si>
  <si>
    <t>2+2+1+2+1+2+2+2+2+2+2+2;m do DN 50</t>
  </si>
  <si>
    <t>733890801</t>
  </si>
  <si>
    <t>Přemístění potrubí demontovaného vodorovně do 100 m v objektech výšky do 6 m</t>
  </si>
  <si>
    <t>733111114</t>
  </si>
  <si>
    <t>Potrubí ocelové závitové bezešvé běžné v kotelnách nebo strojovnách DN 20</t>
  </si>
  <si>
    <t>733111115</t>
  </si>
  <si>
    <t>Potrubí ocelové závitové bezešvé běžné v kotelnách nebo strojovnách DN 25</t>
  </si>
  <si>
    <t>733111116</t>
  </si>
  <si>
    <t>Potrubí ocelové závitové bezešvé běžné v kotelnách nebo strojovnách DN 32</t>
  </si>
  <si>
    <t>733190107</t>
  </si>
  <si>
    <t>Zkouška těsnosti potrubí ocelové závitové do DN 40</t>
  </si>
  <si>
    <t>998733201</t>
  </si>
  <si>
    <t>Přesun hmot procentní pro rozvody potrubí v objektech v do 6 m</t>
  </si>
  <si>
    <t>998733293</t>
  </si>
  <si>
    <t>Příplatek k přesunu hmot procentní 733 za zvětšený přesun do 500 m</t>
  </si>
  <si>
    <t>734: Ústřední vytápění - armatury</t>
  </si>
  <si>
    <t>734100811</t>
  </si>
  <si>
    <t>Demontáž armatury přírubové se dvěma přírubami do DN 50</t>
  </si>
  <si>
    <t>734200824</t>
  </si>
  <si>
    <t>Demontáž armatury závitové se dvěma závity do G 2</t>
  </si>
  <si>
    <t>734890801</t>
  </si>
  <si>
    <t>Přemístění demontovaných armatur vodorovně do 100 m v objektech výšky do 6 m</t>
  </si>
  <si>
    <t>734421102</t>
  </si>
  <si>
    <t>Tlakoměr s pevným stonkem a zpětnou klapkou tlak 0-16 bar průměr 63 mm spodní připojení</t>
  </si>
  <si>
    <t>734209103</t>
  </si>
  <si>
    <t>Montáž armatury závitové s jedním závitem G 1/2</t>
  </si>
  <si>
    <t>503Ah6Bax020580-015</t>
  </si>
  <si>
    <t>Kulový vypouštěcí kohout s hadičníkem a zátkou - 1/2"</t>
  </si>
  <si>
    <t>E0511639</t>
  </si>
  <si>
    <t>Montáž měřiče tepla DN 20</t>
  </si>
  <si>
    <t>1;ks měřič tepla DN20</t>
  </si>
  <si>
    <t>734261234</t>
  </si>
  <si>
    <t>Šroubení topenářské přímé G 3/4 PN 16 do 120°C</t>
  </si>
  <si>
    <t>734209114</t>
  </si>
  <si>
    <t>Montáž armatury závitové s dvěma závity G 3/4</t>
  </si>
  <si>
    <t>1;ks KK</t>
  </si>
  <si>
    <t>503Ah6Ba0020080-020</t>
  </si>
  <si>
    <t>Kulový kohout uzavírací - 3/4"</t>
  </si>
  <si>
    <t>734209115</t>
  </si>
  <si>
    <t>Montáž armatury závitové s dvěma závity G 1</t>
  </si>
  <si>
    <t>1;ks F</t>
  </si>
  <si>
    <t>1;ks ZK</t>
  </si>
  <si>
    <t>2;ks KK</t>
  </si>
  <si>
    <t>503Ah6Ba0020080-025</t>
  </si>
  <si>
    <t>Kulový kohout uzavírací - 1"</t>
  </si>
  <si>
    <t>503Ah6Bb0070080-025</t>
  </si>
  <si>
    <t>Zpětný ventil závitový - 1"</t>
  </si>
  <si>
    <t>503Ah6Bb0090080-025</t>
  </si>
  <si>
    <t>Filtr závitový - 1"</t>
  </si>
  <si>
    <t>734209116</t>
  </si>
  <si>
    <t>Montáž armatury závitové s dvěma závity G 5/4</t>
  </si>
  <si>
    <t>503Ah6Ba0020080-032</t>
  </si>
  <si>
    <t>Kulový kohout uzavírací - 5/4"</t>
  </si>
  <si>
    <t>Montáž pojistných ventilů</t>
  </si>
  <si>
    <t>E05116244</t>
  </si>
  <si>
    <t>Pojistný ventil - dimenze 1/2"-3/4"</t>
  </si>
  <si>
    <t>998734201</t>
  </si>
  <si>
    <t>Přesun hmot procentní pro armatury v objektech v do 6 m</t>
  </si>
  <si>
    <t>998734293</t>
  </si>
  <si>
    <t>Příplatek k přesunu hmot procentní 734 za zvětšený přesun do 500 m</t>
  </si>
  <si>
    <t>045203013a-01</t>
  </si>
  <si>
    <t>Vypuštění soustavy - 1 x proplach + napuštění upravenou vodou</t>
  </si>
  <si>
    <t>043002010-72.2</t>
  </si>
  <si>
    <t>Topná zkouška - v trvání min 72 hodin</t>
  </si>
  <si>
    <t>044002020-1</t>
  </si>
  <si>
    <t>Vizuální kontrola svarů (EN 970)</t>
  </si>
  <si>
    <t>E0511616-1</t>
  </si>
  <si>
    <t>Uvedení zařízení do provozu - zahrnuje uvedení do provozu kotle a hořáku,dopravu,čas strávený na cestě,ubytování</t>
  </si>
  <si>
    <t>E0511618-1</t>
  </si>
  <si>
    <t>Zaregulování otopné soustavy</t>
  </si>
  <si>
    <t>V09: Ostatní náklady</t>
  </si>
  <si>
    <t>E100-1</t>
  </si>
  <si>
    <t>Vybavení kotelny - Lékárnička, bat. svítilna, pěnotvorný přípravek, provozní deník, detektor CO, hasicí přístroj 6 kg</t>
  </si>
  <si>
    <t>E104-1</t>
  </si>
  <si>
    <t>Úklid staveniště</t>
  </si>
  <si>
    <t>E105-1</t>
  </si>
  <si>
    <t>Revize komínu a kouřovodu</t>
  </si>
  <si>
    <t>SO 03.2.2: Plynový zdroj tepla 2 AMULET</t>
  </si>
  <si>
    <t>0,819;t zařízení</t>
  </si>
  <si>
    <t>0,248;t armatury</t>
  </si>
  <si>
    <t>0,202; potrubí</t>
  </si>
  <si>
    <t>0,22;t izolace</t>
  </si>
  <si>
    <t>0,819*10;t zařízení</t>
  </si>
  <si>
    <t>0,248*10;t armatury</t>
  </si>
  <si>
    <t>0,202*10; potrubí</t>
  </si>
  <si>
    <t>0,22*10;t izolace</t>
  </si>
  <si>
    <t>(3+2+2+1+1+1+2+1+1+1+1+1+2+1+1,5+1,5+1+2+2+1+1)*0,8;m kond. potrubí do DN 50</t>
  </si>
  <si>
    <t>(3+2+2+1+1+1+2+1+1+1+1+1+2+1+1,5+1,5+1+2+2+1+1)*0,2;m kond. potrubí do DN 50</t>
  </si>
  <si>
    <t>713410833</t>
  </si>
  <si>
    <t>Odstanění izolace tepelné potrubí pásy nebo rohožemi s AL fólií staženými drátem tl přes 50 mm</t>
  </si>
  <si>
    <t>(6)*0,8;m</t>
  </si>
  <si>
    <t>713410843</t>
  </si>
  <si>
    <t>Odstanění izolace tepelné ohybů pásy nebo rohožemi s AL fólií staženými drátem tl přes 50 mm</t>
  </si>
  <si>
    <t>(6)*0,2;m</t>
  </si>
  <si>
    <t>1,5;m výměník pára/voda</t>
  </si>
  <si>
    <t>713463212</t>
  </si>
  <si>
    <t>Montáž izolace tepelné potrubí potrubními pouzdry s Al fólií staženými Al páskou 1x D do 100 mm</t>
  </si>
  <si>
    <t>(1+1+1+2+2+1)*0,8;m DN 80</t>
  </si>
  <si>
    <t>713463216</t>
  </si>
  <si>
    <t>Montáž izolace tepelné ohybů potrubními pouzdry s Al fólií staženými Al páskou 1x D do 100 mm</t>
  </si>
  <si>
    <t>(1+1+1+2+2+1)*0,2;m DN 80</t>
  </si>
  <si>
    <t>E0511617</t>
  </si>
  <si>
    <t>Potrubní izolační pouzdro z kamenné vlny opatřené polepem AL folií  - 89x60mm</t>
  </si>
  <si>
    <t>1+1+1+2+2+1;m DN 80</t>
  </si>
  <si>
    <t>0,5+0,5+1+2;m kondenzát</t>
  </si>
  <si>
    <t>E051165</t>
  </si>
  <si>
    <t>Plynový nástěnný kondenzační kotel výkon 45 KW při teplotním spádu 80-60°C; Kotel v provedení C - Jmenovitá účinnost při 80 -60 °C 97,2% - Dodávka včetně montáže</t>
  </si>
  <si>
    <t>E051166</t>
  </si>
  <si>
    <t>Hydraulické připojení plynového kotle - Dodávka včetně montáže</t>
  </si>
  <si>
    <t>E051167</t>
  </si>
  <si>
    <t>Hydraulické sběrače pro dva kotle - Dodávka včetně montáže</t>
  </si>
  <si>
    <t>E0511612</t>
  </si>
  <si>
    <t>Sada přírub a těsnění pro 2 kotle</t>
  </si>
  <si>
    <t>E0511614</t>
  </si>
  <si>
    <t>Sada pro připojení plynového potrubí</t>
  </si>
  <si>
    <t>E051168</t>
  </si>
  <si>
    <t>Tepelná izolace hydraulického sběrače pro dva kotle - Dodávka včetně montáže</t>
  </si>
  <si>
    <t>E051169</t>
  </si>
  <si>
    <t>Koaxiální odkouření pro kondenzační kotel pr. 80/125 mm, délky 4,2m - včetně revizního kusu, průchodky střech, pomocné ocelové konstrukce pro uchycení - Dodávka včetně montáže</t>
  </si>
  <si>
    <t>E0511611</t>
  </si>
  <si>
    <t>Rozšiřující modul pro ovládání výkonu kotle / kaskády kotlů včetně příložného snímače teploty - Vstup 0-10 V, komunikační rozhraní LPB, 230 VAC montáž do rozdělovače - Dodávka včetně montáže</t>
  </si>
  <si>
    <t>E0511613</t>
  </si>
  <si>
    <t>HVDT G2 , 8,5 m3/h</t>
  </si>
  <si>
    <t>E0511615</t>
  </si>
  <si>
    <t>Sada hydraulického připojení HVDT G2; 8,5m3/h</t>
  </si>
  <si>
    <t>732320815</t>
  </si>
  <si>
    <t>Demontáž nádrže beztlaké nebo tlakové odpojení od rozvodů potrubí obsah do 1000 litrů</t>
  </si>
  <si>
    <t>1;ks kondenzátní nádrž 750l</t>
  </si>
  <si>
    <t>732324815</t>
  </si>
  <si>
    <t>Demontáž nádrže beztlaké nebo tlakové vypuštění vody z nádrže obsah do 1000 litrů</t>
  </si>
  <si>
    <t>E051161</t>
  </si>
  <si>
    <t>Demontáž výměníku tepla pára/voda DN 100 - topná plocha 2,0 m2; připojení přírub DN 50</t>
  </si>
  <si>
    <t>732292820</t>
  </si>
  <si>
    <t>Rozřezání konstrukcí podpěrných výměníků tepla</t>
  </si>
  <si>
    <t>1;ks čerpadlo</t>
  </si>
  <si>
    <t>732212815</t>
  </si>
  <si>
    <t>Demontáž ohříváku zásobníkového stojatého obsah do 1600 litrů</t>
  </si>
  <si>
    <t>1;ks předehřev TUV 630l</t>
  </si>
  <si>
    <t>732213813</t>
  </si>
  <si>
    <t>Rozřezání demontovaného ohříváku obsah do 630 litrů</t>
  </si>
  <si>
    <t>732214813</t>
  </si>
  <si>
    <t>Vypuštění vody z ohříváku obsah do 630 litrů</t>
  </si>
  <si>
    <t>3+2+2+1+1+1+2+1+1+1+1+1+2+1+1,5+1,5+1+2+2+1+1;m kond. potrubí do DN 50</t>
  </si>
  <si>
    <t>733120832</t>
  </si>
  <si>
    <t>Demontáž potrubí ocelového hladkého do DN 125</t>
  </si>
  <si>
    <t>1+1+1+3;m kondenz.potr. do DN 100</t>
  </si>
  <si>
    <t>733121225</t>
  </si>
  <si>
    <t>Potrubí ocelové hladké bezešvé v kotelnách nebo strojovnách DN 80</t>
  </si>
  <si>
    <t>733190225</t>
  </si>
  <si>
    <t>Zkouška těsnosti potrubí ocelové hladké přes D 60,3x2,9 do D 89x5,0</t>
  </si>
  <si>
    <t>734209102</t>
  </si>
  <si>
    <t>Montáž armatury závitové s jedním závitem G 3/8</t>
  </si>
  <si>
    <t>503Ah6Bb0140080-010</t>
  </si>
  <si>
    <t>Automatický odvzdušňovací ventil - 3/8"</t>
  </si>
  <si>
    <t>E0511638</t>
  </si>
  <si>
    <t>Montáž měřiče tepla DN 25</t>
  </si>
  <si>
    <t>1;ks měřič tepla DN25</t>
  </si>
  <si>
    <t>734261235</t>
  </si>
  <si>
    <t>Šroubení topenářské přímé G 1 PN 16 do 120°C</t>
  </si>
  <si>
    <t>SO 03.2.3: Plynový zdroj tepla 3 BRICH</t>
  </si>
  <si>
    <t>1,319;t zařízení</t>
  </si>
  <si>
    <t>0,391;t armatury</t>
  </si>
  <si>
    <t>0,922; potrubí</t>
  </si>
  <si>
    <t>1,026;t izolace</t>
  </si>
  <si>
    <t>1,319*10;t zařízení</t>
  </si>
  <si>
    <t>0,391*10;t armatury</t>
  </si>
  <si>
    <t>0,922*10; potrubí</t>
  </si>
  <si>
    <t>1,026*10;t izolace</t>
  </si>
  <si>
    <t>(4+4+2+2+2+1+1+2+1+3+1+1+2+1+3+1+2+2+3+5+1+1+1+2+3+2+1+1+2+2+1+3+1+3+1+50+50)*0,8;m do DN 50</t>
  </si>
  <si>
    <t>(4+4+2+2+2+1+1+2+1+3+1+1+2+1+3+1+2+2+3+5+1+1+1+2+3+2+1+1+2+2+1+3+1+3+1+50+50)*0,2;m do DN 50</t>
  </si>
  <si>
    <t>(1+2+1+2)*0,8;m</t>
  </si>
  <si>
    <t>(1+2+1+2)*0,2;m</t>
  </si>
  <si>
    <t>713420861</t>
  </si>
  <si>
    <t>Odstranění izolace tepelné armatur rohožemi s úpravou pletivem spojenými drátem tl do 50 mm</t>
  </si>
  <si>
    <t>0,9;m rozdělovač</t>
  </si>
  <si>
    <t>(2,5+1+1+1+1+3)*0,8;m TUV 40x5,5mm</t>
  </si>
  <si>
    <t>(1+1)*0,8;m TUV 32x4,4mm</t>
  </si>
  <si>
    <t>(3+3+2+2+1+1+1,5+1,5)*0,8;m UT DN 32</t>
  </si>
  <si>
    <t>(2,5+1+1+1+1+3)*0,2;m TUV 40x5,5mm</t>
  </si>
  <si>
    <t>(1+1)*0,2;m TUV 32x4,4mm</t>
  </si>
  <si>
    <t>(3+3+2+2+1+1+1,5+1,5)*0,2;m UT DN 32</t>
  </si>
  <si>
    <t>E0511627</t>
  </si>
  <si>
    <t>Termoizolační trubice z pěnového polyethyleny s uzavřenou buněčnou strukturou - 32x20mm</t>
  </si>
  <si>
    <t>1+1;m 32x4,4mm</t>
  </si>
  <si>
    <t>E0511629</t>
  </si>
  <si>
    <t>Termoizolační trubice z pěnového polyethyleny s uzavřenou buněčnou strukturou - 40x20mm</t>
  </si>
  <si>
    <t>2,5+1+1+1+1+3;m TUV 40x5,5mm</t>
  </si>
  <si>
    <t>3+3+2+2+1+1+1,5+1,5;m DN 32</t>
  </si>
  <si>
    <t>(2+2+0,5+0,5+1+2)*0,8;m DN 80</t>
  </si>
  <si>
    <t>(2+2+0,5+0,5+1+2)*0,2;m DN 80</t>
  </si>
  <si>
    <t>2+2+0,5+0,5+1+2;m DN 80</t>
  </si>
  <si>
    <t>1,5+4+1,5+0,5;m kondenzát</t>
  </si>
  <si>
    <t>722: Vnitřní vodovod</t>
  </si>
  <si>
    <t>722130803</t>
  </si>
  <si>
    <t>Demontáž potrubí ocelové pozinkované závitové do DN 50</t>
  </si>
  <si>
    <t>1+1+1+3+1+2+1;m</t>
  </si>
  <si>
    <t>722290821</t>
  </si>
  <si>
    <t>Přemístění vnitrostaveništní demontovaných hmot pro vnitřní vodovod v objektech výšky do 6 m</t>
  </si>
  <si>
    <t>722174004</t>
  </si>
  <si>
    <t>Potrubí vodovodní plastové PPR svar polyfuze PN 16 D 32 x 4,4 mm</t>
  </si>
  <si>
    <t>722174005</t>
  </si>
  <si>
    <t>Potrubí vodovodní plastové PPR svar polyfuze PN 16 D 40 x 5,5 mm</t>
  </si>
  <si>
    <t>2,5+1+1+1+1+3;m 40x5,5mm</t>
  </si>
  <si>
    <t>722290226</t>
  </si>
  <si>
    <t>Zkouška těsnosti vodovodního potrubí závitového do DN 50</t>
  </si>
  <si>
    <t>722290234</t>
  </si>
  <si>
    <t>Proplach a dezinfekce vodovodního potrubí do DN 80</t>
  </si>
  <si>
    <t>998722201</t>
  </si>
  <si>
    <t>Přesun hmot procentní pro vnitřní vodovod v objektech v do 6 m</t>
  </si>
  <si>
    <t>998722293</t>
  </si>
  <si>
    <t>Příplatek k přesunu hmot procentní 722 za zvětšený přesun do 500 m</t>
  </si>
  <si>
    <t>732110811</t>
  </si>
  <si>
    <t>Demontáž rozdělovače nebo sběrače do DN 100</t>
  </si>
  <si>
    <t>731890801</t>
  </si>
  <si>
    <t>Přemístění demontovaných kotelen umístěných ve výšce nebo hloubce objektu do 6 m</t>
  </si>
  <si>
    <t>E0511624</t>
  </si>
  <si>
    <t>Demontáž výměníku tepla pára/voda pr. 140 mm - topná plocha 4,0 m2; připojení přírub DN 65</t>
  </si>
  <si>
    <t>1;ks dohřev TUV 630l</t>
  </si>
  <si>
    <t>E0511625</t>
  </si>
  <si>
    <t>Demontáž kalníku DN 100, h=500 mm</t>
  </si>
  <si>
    <t>732429111</t>
  </si>
  <si>
    <t>Montáž čerpadla oběhového spirálního DN 25 do potrubí</t>
  </si>
  <si>
    <t>E0511654</t>
  </si>
  <si>
    <t>Oběhové čerpadlo DN 25 - Q=2 m3/h; P=30 kPa; 230V; 34 W</t>
  </si>
  <si>
    <t>E0511655</t>
  </si>
  <si>
    <t>Zásobníkový ohřívač TUV o objemu 400 litrů - výhřevná plocha 1,8m2;trvalý výkon 57 kW vč. montáže</t>
  </si>
  <si>
    <t>4+4+2+2+2+1+1+2+1+3+1+1+2+1+3+1+2+2+3+5+1+1+1+2+3+2+1+1+2+2+1+3+1+3+1+50+50;m do DN 50</t>
  </si>
  <si>
    <t>1+2+1+2;m</t>
  </si>
  <si>
    <t>2;ks F</t>
  </si>
  <si>
    <t>5;ks KK</t>
  </si>
  <si>
    <t>503Ah6Bb0070080-032</t>
  </si>
  <si>
    <t>Zpětný ventil závitový - 5/4"</t>
  </si>
  <si>
    <t>503Ah6Bb0090080-032</t>
  </si>
  <si>
    <t>Filtr závitový - 5/4"</t>
  </si>
  <si>
    <t>SO 03.2.4: Plynový zdroj tepla 4 VAK</t>
  </si>
  <si>
    <t>0,25;t zařízení</t>
  </si>
  <si>
    <t>0,144;t armatury</t>
  </si>
  <si>
    <t>0,338; potrubí</t>
  </si>
  <si>
    <t>0,411;t izolace</t>
  </si>
  <si>
    <t>0,25*10;t zařízení</t>
  </si>
  <si>
    <t>0,144*10;t armatury</t>
  </si>
  <si>
    <t>0,338*10; potrubí</t>
  </si>
  <si>
    <t>0,411*10;t izolace</t>
  </si>
  <si>
    <t>(2+2+1+1+2+2+2+2+1+1+1+1+2+1+1+1+1+1+1+1+1+1+2+2+1+1+1+1+1+2+2+2+2+1+2+2+2+1+5+2+2)*0,8;m do DN 50</t>
  </si>
  <si>
    <t>(2+2+1+1+2+2+2+2+1+1+1+1+2+1+1+1+1+1+1+1+1+1+2+2+1+1+1+1+1+2+2+2+2+1+2+2+2+1+5+2+2)*0,2;m do DN 50</t>
  </si>
  <si>
    <t>(2+2)*0,8;m DN 100</t>
  </si>
  <si>
    <t>(2+2)*0,2;m DN 100</t>
  </si>
  <si>
    <t>3*1,5;m výměník</t>
  </si>
  <si>
    <t>(1+1+1+1+1)*0,8;m DN 65</t>
  </si>
  <si>
    <t>(1+1+1+1+1)*0,2;m DN 65</t>
  </si>
  <si>
    <t>E0511641</t>
  </si>
  <si>
    <t>Potrubní izolační pouzdro z kamenné vlny opatřené polepem AL folií  - 76x50mm</t>
  </si>
  <si>
    <t>1+1+1+1+1;m DN 65</t>
  </si>
  <si>
    <t>1+1+2+3+2,5;m kondenzát</t>
  </si>
  <si>
    <t>722174007</t>
  </si>
  <si>
    <t>Potrubí vodovodní plastové PPR svar polyfuze PN 16 D 63 x 8,6 mm</t>
  </si>
  <si>
    <t>0,5+0,5+2+1,5+3+11,5+10+2+1;m 63x8,6mm</t>
  </si>
  <si>
    <t>722290229</t>
  </si>
  <si>
    <t>Zkouška těsnosti vodovodního potrubí závitového do DN 100</t>
  </si>
  <si>
    <t>E0511644</t>
  </si>
  <si>
    <t>Plynový nástěnný kondenzační kotel výkon 102 KW při teplotním spádu 80-60°C; Kotel v provedení C - Jmenovitá účinnost při 80 -60 °C 97,2% - Dodávka včetně montáže</t>
  </si>
  <si>
    <t>E0511647</t>
  </si>
  <si>
    <t>E0511648</t>
  </si>
  <si>
    <t>E0511645</t>
  </si>
  <si>
    <t>Koaxiální odkouření pro kondenzační kotel pr. 110/160 mm, délky 5,3m - včetně revizního kusu, průchodky střech, pomocné ocelové konstrukce pro uchycení - Dodávka včetně montáže</t>
  </si>
  <si>
    <t>E0511649</t>
  </si>
  <si>
    <t>HVDT DN 65 , 18 m3/h</t>
  </si>
  <si>
    <t>E0511650</t>
  </si>
  <si>
    <t>Sada hydraulického připojení HVDT DN 65; 18m3/h</t>
  </si>
  <si>
    <t>E0511651</t>
  </si>
  <si>
    <t>Neutralizační box pro kondenzační kotle do 200 kW - vč. náplně a montáže</t>
  </si>
  <si>
    <t>E0511652</t>
  </si>
  <si>
    <t>Zařízení pro čerpání kondenzátu - objem nádrže 250 litrů; 1x230V; 700W; rozměry 650x1040x800 mm - vč. montáže</t>
  </si>
  <si>
    <t>E0511637</t>
  </si>
  <si>
    <t>Demontáž výměníku tepla - topná plocha do 1 m2</t>
  </si>
  <si>
    <t>E05116246</t>
  </si>
  <si>
    <t>Požární ucpávky s požární odolností viz požární zpráva</t>
  </si>
  <si>
    <t>2+2+1+1+2+2+2+2+1+1+1+1+2+1+1+1+1+1+1+1+1+1+2+2+1+1+1+1+1+2+2+2+2+1+2+2+2+1+5+2+2;m do DN 50</t>
  </si>
  <si>
    <t>2+2;m DN 100</t>
  </si>
  <si>
    <t>1+1+1;m DN 25</t>
  </si>
  <si>
    <t>733121222</t>
  </si>
  <si>
    <t>Potrubí ocelové hladké bezešvé v kotelnách nebo strojovnách DN 65</t>
  </si>
  <si>
    <t>E0511640</t>
  </si>
  <si>
    <t>Montáž měřiče tepla DN 50</t>
  </si>
  <si>
    <t>734173414</t>
  </si>
  <si>
    <t>Spoj přírubový PN 16/I do 200°C DN 50</t>
  </si>
  <si>
    <t>E0511657</t>
  </si>
  <si>
    <t>Ventilátor do kruhového potrubí - V=105m3/h; pztr=15 Pa; připoj. rozměr pr.100 mm; 18W; 0,1A; 26dB</t>
  </si>
  <si>
    <t>E0511658</t>
  </si>
  <si>
    <t>Větrací mřížka pr. 160 mm</t>
  </si>
  <si>
    <t>7513980121</t>
  </si>
  <si>
    <t>Mtž síta na kruhové potrubí D do 200 mm</t>
  </si>
  <si>
    <t>E0511659</t>
  </si>
  <si>
    <t>E0511660</t>
  </si>
  <si>
    <t>Pružná spojka pr. 100 mm</t>
  </si>
  <si>
    <t>E0511661</t>
  </si>
  <si>
    <t>Mtž výfukového/sacího dílu plech potrubí kruhové D do 200 mm</t>
  </si>
  <si>
    <t>E0511662</t>
  </si>
  <si>
    <t>Výfukový díl pr. 160 mm s ochrannou mřížkou</t>
  </si>
  <si>
    <t>E0511663</t>
  </si>
  <si>
    <t>Sací díl pr. 125 mm s ochrannou mřížkou</t>
  </si>
  <si>
    <t>751510042</t>
  </si>
  <si>
    <t>Vzduchotechnické potrubí pozink kruhové spirálně vinuté D do 200 mm</t>
  </si>
  <si>
    <t>6;m pr.125 mm</t>
  </si>
  <si>
    <t>4;m pr. 160 mm</t>
  </si>
  <si>
    <t>E0511664</t>
  </si>
  <si>
    <t>Izolace požární z minerální vaty o tl. 60 mm s AL polepem - s požární odolností viz požární zpráva vč. montáže</t>
  </si>
  <si>
    <t>751581356</t>
  </si>
  <si>
    <t>Protipožární prostup  stropem kruhového potrubí průměru do 200 šířka spáry 25 mm</t>
  </si>
  <si>
    <t>E0511665</t>
  </si>
  <si>
    <t>E0511666</t>
  </si>
  <si>
    <t>E0511667</t>
  </si>
  <si>
    <t>Pomocné zařízení při montáži VZT zařízení výšky do 10 m -  lešení, přenosná mobilní plošina atd. vč. jeho montáže a demontáže</t>
  </si>
  <si>
    <t>E0511668</t>
  </si>
  <si>
    <t>Spojovací, těsnící, závěsový a montážní materiál</t>
  </si>
  <si>
    <t>E05116245</t>
  </si>
  <si>
    <t>Bezpečnostní kamera s připojením na stávající systém</t>
  </si>
  <si>
    <t>02-01-02 - D.2.1   VÝMĚNÍKOVÁ STANICE A - PRIMÁRNÍ ČÁST</t>
  </si>
  <si>
    <t xml:space="preserve">    732 - Ústřední vytápění - strojovny</t>
  </si>
  <si>
    <t xml:space="preserve">    733 - Ústřední vytápění - rozvodné potrubí</t>
  </si>
  <si>
    <t xml:space="preserve">    734 - Ústřední vytápění - armatury</t>
  </si>
  <si>
    <t xml:space="preserve">    V09 - Ostatní náklady</t>
  </si>
  <si>
    <t>946111112</t>
  </si>
  <si>
    <t>Montáž pojízdných věží trubkových/dílcových š do 0,9 m dl do 3,2 m v do 2,5 m</t>
  </si>
  <si>
    <t>946111212</t>
  </si>
  <si>
    <t>Příplatek k pojízdným věžím š do 0,9 m dl do 3,2 m v do 2,5 m za první a ZKD den použití</t>
  </si>
  <si>
    <t>946111812</t>
  </si>
  <si>
    <t>Demontáž pojízdných věží trubkových/dílcových š do 0,9 m dl do 3,2 m v do 2,5 m</t>
  </si>
  <si>
    <t>631546200</t>
  </si>
  <si>
    <t>páska samolepící ALS šířka 50 mm, délka 50 m</t>
  </si>
  <si>
    <t>Potrubní izolační pouzdro z kamenné vlny opatřené polepem AL folií  - 60x50 mm</t>
  </si>
  <si>
    <t>713492113</t>
  </si>
  <si>
    <t>Montáž tepelné izolace povrchová úprava potrubí Al fólií a Pz pletivem</t>
  </si>
  <si>
    <t>Orientační štítek měříče spotřeby tepla, regulátoru diferenčního tlaku, vodoměru dopouštění.</t>
  </si>
  <si>
    <t>733111113</t>
  </si>
  <si>
    <t>Potrubí ocelové závitové bezešvé běžné v kotelnách nebo strojovnách DN 15</t>
  </si>
  <si>
    <t>7331111181</t>
  </si>
  <si>
    <t>Potrubí ocelové bezešvé v kotelnách nebo strojovnách DN 50 - mat. P235TR2</t>
  </si>
  <si>
    <t>733141102</t>
  </si>
  <si>
    <t>Odvzdušňovací nádoba z trubek ocelových do DN 50</t>
  </si>
  <si>
    <t>7331901081</t>
  </si>
  <si>
    <t>Zkouška těsnosti potrubí ocelové závitové do DN 50 - mat. P235TR2</t>
  </si>
  <si>
    <t>503Ah6Bax020580-0</t>
  </si>
  <si>
    <t>E05116Z011</t>
  </si>
  <si>
    <t>Montáž ultrazvukového měřiče spotřeby tepla vč. uvedení do provozu</t>
  </si>
  <si>
    <t>E05116Z012</t>
  </si>
  <si>
    <t>Měřič spotřeby tepla;ultrazvukový - 3,5 m3/h; 260 mm; připojení G 5/4"; medium do 120°C / napájení baterie, výstup M-bus vč. příslušenství</t>
  </si>
  <si>
    <t>E05116Z013</t>
  </si>
  <si>
    <t>Montáž regulátoru diferenčního tlaku vč. nastavení</t>
  </si>
  <si>
    <t>E05116Z014</t>
  </si>
  <si>
    <t>Regulátor diferenčního tlaku; DN40 (Kvs10); 35-75kPa; PN25; 135°C vč. příslušenství</t>
  </si>
  <si>
    <t>E05116Z015</t>
  </si>
  <si>
    <t>Montáž vodoměru dopouštění</t>
  </si>
  <si>
    <t>E05116Z016</t>
  </si>
  <si>
    <t>Vodoměr dopouštění s impulsním výstupem; G3/4" x 110mm; Qn = 1,5; PN16; 90°C</t>
  </si>
  <si>
    <t>Nátěry syntetické potrubí do DN 100 barva dražší základní antikoorzní</t>
  </si>
  <si>
    <t>ONE104-1</t>
  </si>
  <si>
    <t>02-02-02 - D.2.1   VÝMĚNÍKOVÁ STANICE B - PRIMÁRNÍ ČÁST</t>
  </si>
  <si>
    <t>Potrubní izolační pouzdro z kamenné vlny opatřené polepem AL folií  - 114x80 mm</t>
  </si>
  <si>
    <t>7331212281</t>
  </si>
  <si>
    <t>Potrubí ocelové hladké bezešvé v kotelnách nebo strojovnách DN 100 - mat. P235TR2</t>
  </si>
  <si>
    <t>7331902321</t>
  </si>
  <si>
    <t>Zkouška těsnosti potrubí ocelové hladké přes D 89x5,0 do D 133x5,0 - mat. P235TR2</t>
  </si>
  <si>
    <t>734173418</t>
  </si>
  <si>
    <t>Spoj přírubový PN 16/I do 200°C DN 100</t>
  </si>
  <si>
    <t>Měřič spotřeby tepla;ultrazvukový - 15 m3/h; 270 mm; připojení DN50; medium do 120°C / napájení baterie, výstup M-bus vč. příslušenství</t>
  </si>
  <si>
    <t>E05116Z0121</t>
  </si>
  <si>
    <t>Měřič spotřeby tepla;ultrazvukový - 25 m3/h; 300 mm; připojení DN65; medium do 120°C / napájení baterie, výstup M-bus vč. příslušenství</t>
  </si>
  <si>
    <t>E05116Z017</t>
  </si>
  <si>
    <t>Montáž vodoměru studené vody</t>
  </si>
  <si>
    <t>E05116Z018</t>
  </si>
  <si>
    <t>Vodoměr studené vody s impulsním výstupem; G3/4" x 110mm; Qn = 1,5; PN16; 30°C</t>
  </si>
  <si>
    <t>ONE104-2</t>
  </si>
  <si>
    <t>Demontáže a související činnosti vč. likvidace demontovaného materiálu</t>
  </si>
  <si>
    <t>02-03-02 - D.2.1   VÝMĚNÍKOVÁ STANICE C - PRIMÁRNÍ ČÁST</t>
  </si>
  <si>
    <t>7331111151</t>
  </si>
  <si>
    <t>Potrubí ocelové závitové bezešvé běžné v kotelnách nebo strojovnách DN 25 - mat. P235TR2</t>
  </si>
  <si>
    <t>734173412</t>
  </si>
  <si>
    <t>Spoj přírubový PN 16/I do 200°C DN 25</t>
  </si>
  <si>
    <t>Měřič spotřeby tepla;ultrazvukový - 0,6 m3/h; 110 mm; připojení G 3/4"; medium do 120°C / napájení baterie, výstup M-bus vč. příslušenství</t>
  </si>
  <si>
    <t>Regulátor diferenčního tlaku; DN15 (Kvs1,6); 5-25kPa; PN25; 135°C vč. příslušenství</t>
  </si>
  <si>
    <t>02-04-02 - D.2.1   VÝMĚNÍKOVÁ STANICE D - PRIMÁRNÍ ČÁST</t>
  </si>
  <si>
    <t>Potrubní izolační pouzdro z kamenné vlny opatřené polepem AL folií - 76/60 mm</t>
  </si>
  <si>
    <t>7331212221</t>
  </si>
  <si>
    <t>Potrubí ocelové bezešvé v kotelnách nebo strojovnách DN 65 - mat. P235TR2</t>
  </si>
  <si>
    <t>7331902251</t>
  </si>
  <si>
    <t>Zkouška těsnosti potrubí ocelové přes D 60,3x2,9 do D 89x5,0 - mat. P235TR2</t>
  </si>
  <si>
    <t>734173416</t>
  </si>
  <si>
    <t>Spoj přírubový PN 16/I do 200°C DN 65</t>
  </si>
  <si>
    <t>Měřič spotřeby tepla;ultrazvukový - 10,0 m3/h; 300 mm; připojení G 2"; medium do 120°C / napájení baterie, výstup M-bus vč. příslušenství</t>
  </si>
  <si>
    <t>Regulátor diferenčního tlaku; DN50 (Kvs20); 35-75kPa; PN25; 135°C vč. příslušenství</t>
  </si>
  <si>
    <t>Vodoměr studené vody s impulsním výstupem; G1" x 130mm; Qn = 2,5; PN16; 30°C</t>
  </si>
  <si>
    <t>02-06-02 - D.2.1   VÝMĚNÍKOVÁ STANICE F - PRIMÁRNÍ ČÁST</t>
  </si>
  <si>
    <t>E05116209</t>
  </si>
  <si>
    <t>Potrubní izolační pouzdro z kamenné vlny opatřené polepem AL folií  - 49x40mm</t>
  </si>
  <si>
    <t>7331111171</t>
  </si>
  <si>
    <t>Potrubí ocelové bezešvé v kotelnách nebo strojovnách DN 40 - mat. P235TR2</t>
  </si>
  <si>
    <t>734173413</t>
  </si>
  <si>
    <t>Spoj přírubový PN 16/I do 200°C DN 40</t>
  </si>
  <si>
    <t>Měřič spotřeby tepla;ultrazvukový - 1,5 m3/h; 190 mm; připojení G 1"; medium do 120°C / napájení baterie, výstup M-bus vč. příslušenství</t>
  </si>
  <si>
    <t>Regulátor diferenčního tlaku; DN20 (Kvs4); 20-65kPa; PN25; 135°C vč. příslušenství</t>
  </si>
  <si>
    <t>02-07-02 - D.2.1   VÝMĚNÍKOVÁ STANICE G - PRIMÁRNÍ ČÁST</t>
  </si>
  <si>
    <t>Měřič spotřeby tepla;ultrazvukový - 2,5 m3/h; 190 mm; připojení G 1"; medium do 120°C / napájení baterie, výstup M-bus vč. příslušenství</t>
  </si>
  <si>
    <t>Regulátor diferenčního tlaku; DN32 (Kvs6,3); 20-65kPa; PN25; 135°C vč. příslušenství</t>
  </si>
  <si>
    <t>02-08-02 - D.2.1   VÝMĚNÍKOVÁ STANICE H - PRIMÁRNÍ ČÁST</t>
  </si>
  <si>
    <t>7331111161</t>
  </si>
  <si>
    <t>Potrubí ocelové závitové bezešvé běžné v kotelnách nebo strojovnách DN 32 - mat. P235TR2</t>
  </si>
  <si>
    <t>Spoj přírubový PN 16/I do 200°C DN 32</t>
  </si>
  <si>
    <t>02-09-02 - D.2.1   VÝMĚNÍKOVÁ STANICE J - PRIMÁRNÍ ČÁST</t>
  </si>
  <si>
    <t>VÝKAZ-VÝMĚR</t>
  </si>
  <si>
    <t>Optimalizace CZT Náchod - mánesovo nábřeží</t>
  </si>
  <si>
    <t>Kontakt:</t>
  </si>
  <si>
    <t>Přechodné dopravní značení</t>
  </si>
  <si>
    <t>Doba plnění:</t>
  </si>
  <si>
    <t>Dopravně inřenýrská opatření</t>
  </si>
  <si>
    <t>Poř. číslo</t>
  </si>
  <si>
    <t>Popis položky</t>
  </si>
  <si>
    <t>Množství celkem</t>
  </si>
  <si>
    <t>Cena jednotková</t>
  </si>
  <si>
    <t>Doba plnění</t>
  </si>
  <si>
    <t>Cena celkem</t>
  </si>
  <si>
    <t>Detail 1</t>
  </si>
  <si>
    <t>DZ B 28</t>
  </si>
  <si>
    <t>DZ E 13</t>
  </si>
  <si>
    <t>Sloupek DZ</t>
  </si>
  <si>
    <t>Podstavec DZ</t>
  </si>
  <si>
    <t>Montáž a demontáž DZ</t>
  </si>
  <si>
    <t>Montáž a demontáž oplocení</t>
  </si>
  <si>
    <t>Detail 2</t>
  </si>
  <si>
    <t>DZ IP 22</t>
  </si>
  <si>
    <t>DZ B 1</t>
  </si>
  <si>
    <t>DZ Z 2</t>
  </si>
  <si>
    <t>DZ A 9</t>
  </si>
  <si>
    <t>DZ IP 10a</t>
  </si>
  <si>
    <t>Světelná souprava - 3 světla</t>
  </si>
  <si>
    <t>spr</t>
  </si>
  <si>
    <t>Montáž a demontáž sv.souprav</t>
  </si>
  <si>
    <t>Detail 3</t>
  </si>
  <si>
    <t>DZ B 24 b</t>
  </si>
  <si>
    <t>DZ IP 10b</t>
  </si>
  <si>
    <t>Lehký přechod pro chodce</t>
  </si>
  <si>
    <t>Detail 4</t>
  </si>
  <si>
    <t>DZ B 24a</t>
  </si>
  <si>
    <t>DZ C 2a</t>
  </si>
  <si>
    <t>DZ B 2</t>
  </si>
  <si>
    <t>DZ IP 4b</t>
  </si>
  <si>
    <t>Detail 5</t>
  </si>
  <si>
    <t>DZ B 24b</t>
  </si>
  <si>
    <t>DZ C 2b</t>
  </si>
  <si>
    <t>Lehký přechod pro choce</t>
  </si>
  <si>
    <t>Detail 6</t>
  </si>
  <si>
    <t>DZ A 15</t>
  </si>
  <si>
    <t>DZ A 6a</t>
  </si>
  <si>
    <t>DZ C2b</t>
  </si>
  <si>
    <t>DZ B 30</t>
  </si>
  <si>
    <t>DZ Z 4 L/P plast</t>
  </si>
  <si>
    <t>Detail 7</t>
  </si>
  <si>
    <t>DZ B 20a</t>
  </si>
  <si>
    <t>DZ A 12a</t>
  </si>
  <si>
    <t>DZ P 7</t>
  </si>
  <si>
    <t>DZ P 8</t>
  </si>
  <si>
    <t>Těžký přejezd pro vozidla</t>
  </si>
  <si>
    <t>Detail 8</t>
  </si>
  <si>
    <t>ul. Kladská</t>
  </si>
  <si>
    <t>DZ A 11</t>
  </si>
  <si>
    <t>DZ IP 6</t>
  </si>
  <si>
    <t>DZ B 21a</t>
  </si>
  <si>
    <t>VDZ barva žlutá - pokládka</t>
  </si>
  <si>
    <t>VDZ barva žlutá - odstranění</t>
  </si>
  <si>
    <t>Výhybna</t>
  </si>
  <si>
    <t xml:space="preserve">Zpevnění plochy pro výhybnu </t>
  </si>
  <si>
    <t>Celkem</t>
  </si>
  <si>
    <t>Uvedené ceny jsou bez DPH (základní sazba).</t>
  </si>
  <si>
    <t>Dopravně inženýrská opatření (DIO)</t>
  </si>
  <si>
    <t>Ostatní náklady</t>
  </si>
  <si>
    <t>Zakázka celkem</t>
  </si>
  <si>
    <t>IO 3.1.1. Teplovod</t>
  </si>
  <si>
    <t>IO 3.1.1. Potrubní část</t>
  </si>
  <si>
    <t>IO 03.1.1: Teplovod</t>
  </si>
  <si>
    <t>00: Společné</t>
  </si>
  <si>
    <t>V01.: Průzkumné, geodetické a projektové práce</t>
  </si>
  <si>
    <t>##T4##N_Catalog_catGUID</t>
  </si>
  <si>
    <t>##T4##PRO_ITEM_catID</t>
  </si>
  <si>
    <t>##T4##PRO_ITEM_iteCode</t>
  </si>
  <si>
    <t>##T4##PRO_ITEM_szvCode</t>
  </si>
  <si>
    <t>##T4##PRO_ITEM_tevCode</t>
  </si>
  <si>
    <t>012303000E001</t>
  </si>
  <si>
    <t>Geodetické práce po výstavbě - zaměření bodu teplovodu</t>
  </si>
  <si>
    <t>2*2; ks - napojovací bod</t>
  </si>
  <si>
    <t>2*8; ks - lomový bod</t>
  </si>
  <si>
    <t>2*19; ks - spojek</t>
  </si>
  <si>
    <t>=; přípojka A</t>
  </si>
  <si>
    <t>2*1; ks - napojovací bod</t>
  </si>
  <si>
    <t>2*2; ks  - lomový bod</t>
  </si>
  <si>
    <t>2*6; ks - spojek</t>
  </si>
  <si>
    <t>=; přípojka B</t>
  </si>
  <si>
    <t>2*4; ks - lomový bod</t>
  </si>
  <si>
    <t>2*13; ks - spojek</t>
  </si>
  <si>
    <t>=; přípojka C</t>
  </si>
  <si>
    <t>2*1; ks - lomový bod</t>
  </si>
  <si>
    <t>2*3; ks - spojek</t>
  </si>
  <si>
    <t>=; přípojka d</t>
  </si>
  <si>
    <t>2*2; ks - lomový bod</t>
  </si>
  <si>
    <t>=; přípojka E</t>
  </si>
  <si>
    <t>2*12; ks - spojek</t>
  </si>
  <si>
    <t>=; přípojka F</t>
  </si>
  <si>
    <t>2*4; ks - spojek</t>
  </si>
  <si>
    <t>=; přípojka G</t>
  </si>
  <si>
    <t>=; přípojka H</t>
  </si>
  <si>
    <t>2*6; ks - odboček</t>
  </si>
  <si>
    <t>2*41; ks - lomový bod</t>
  </si>
  <si>
    <t>2*1; ks - uzavírací armatura</t>
  </si>
  <si>
    <t>2*146; ks - spojek</t>
  </si>
  <si>
    <t>=; Řad A</t>
  </si>
  <si>
    <t>2*2; ks - odboček</t>
  </si>
  <si>
    <t>2*1; ks - uzavírací aramtura</t>
  </si>
  <si>
    <t>2*11; ks - spojek</t>
  </si>
  <si>
    <t>=; Řad B</t>
  </si>
  <si>
    <t>012303000E002</t>
  </si>
  <si>
    <t>Geodetické práce po výstavbě - zpracování výsledků zaměření do digitální mapy</t>
  </si>
  <si>
    <t>V03.: Zařízení staveniště</t>
  </si>
  <si>
    <t>032903000E001</t>
  </si>
  <si>
    <t>Náklady na pronájem zvedací techniky</t>
  </si>
  <si>
    <t>V04.: Inženýrská činnost</t>
  </si>
  <si>
    <t>043103000E001</t>
  </si>
  <si>
    <t>Proměření výstražného systému předizolovaného potrubí</t>
  </si>
  <si>
    <t>043103000E002</t>
  </si>
  <si>
    <t>Vyhodnocení nedestruktivních zkoušek a zhotovení protokolu</t>
  </si>
  <si>
    <t>V06: Územní vlivy</t>
  </si>
  <si>
    <t>V06.: Územní vlivy</t>
  </si>
  <si>
    <t>065002000E001</t>
  </si>
  <si>
    <t>Doprava předizolovaného potrubí</t>
  </si>
  <si>
    <t>065002000E002</t>
  </si>
  <si>
    <t>Přistavení jeřábu</t>
  </si>
  <si>
    <t>km</t>
  </si>
  <si>
    <t>1.Potrubní část: VS A</t>
  </si>
  <si>
    <t>023.A0: Klasické potrubí - montáž</t>
  </si>
  <si>
    <t>230022038a</t>
  </si>
  <si>
    <t>Montáž trubní díly přivařovací tř.11-13 do 3 kg D 63,3 mm tl 2,9 mm</t>
  </si>
  <si>
    <t>2; ks - Zakončení přípojky - Stanice A - Přívod</t>
  </si>
  <si>
    <t>2; ks - Zakončení přípojky - Stanice A - Zpátečka</t>
  </si>
  <si>
    <t>1; ks - Uzavírací armatura přípojky - Stanice A - Přívod</t>
  </si>
  <si>
    <t>1; ks - Uzavírací armatura přípojky - Stanice A - Zpátečka</t>
  </si>
  <si>
    <t>1; ks - Zakončovací příruba - Stanice A - Přívod</t>
  </si>
  <si>
    <t>1; ks - Zakončovací příruba - Stanice A - Zpátečka</t>
  </si>
  <si>
    <t>501Ih2A1055-50x2.9</t>
  </si>
  <si>
    <t>Trubka ocelová bezešvá  ČSN EN 10216-1; mat. P235TR2 - TR 60.3 x 2.9</t>
  </si>
  <si>
    <t>0,25 +0,31; m - Díly zakončení přípojky - Stanice A - Přívod</t>
  </si>
  <si>
    <t>0,25 +0,31; m - Díly zakončení přípojky - Stanice A - Zpátečka</t>
  </si>
  <si>
    <t>503Ah2Aa0020650-50.40</t>
  </si>
  <si>
    <t>Kulový kohout teplárenský přivařovací pro vodu - dřík pro izolaci - DN 50 PN 40</t>
  </si>
  <si>
    <t>502Ah2A0511B01-16.50</t>
  </si>
  <si>
    <t>Příruba 11/B1 EN 1092-1; mat. 3E0 - PN 16 DN 50</t>
  </si>
  <si>
    <t>230020628</t>
  </si>
  <si>
    <t>Zhotovení odbočky tř.11-13 D 22 mm, tl 2,9 mm</t>
  </si>
  <si>
    <t>1; ks - Vysazení odbočky pro zkrat - Stanice A - Přívod</t>
  </si>
  <si>
    <t>1; ks - Vysazení odbočky pro zkrat - Stanice A - Zpátečka</t>
  </si>
  <si>
    <t>01516EB121</t>
  </si>
  <si>
    <t>Trubkové hrdlo přivařovací ČSN 13 2305; mat. P235 TR-2 - DN 15; PN 100</t>
  </si>
  <si>
    <t>230021008a</t>
  </si>
  <si>
    <t>Montáž trubní díly přivařovací tř.11-13 do 1 kg D 21.3 mm tl 2 mm</t>
  </si>
  <si>
    <t>4; ks - Potrubí zkratu - Stanice A</t>
  </si>
  <si>
    <t>4; ks - Koleno zkratu - Stanice A</t>
  </si>
  <si>
    <t>2; ks - Uzavírací armatury zkratu - Stanice A</t>
  </si>
  <si>
    <t>2; ks - Navařovací šroubení regulátoru teploty ve zkratu - Stanice A</t>
  </si>
  <si>
    <t>501Ih2A1055-15x2</t>
  </si>
  <si>
    <t>Trubka ocelová bezešvá  ČSN EN 10216-1; mat. P235TR2 - TR 21.3 x 2</t>
  </si>
  <si>
    <t>0,7+0,7+0,24+0,24; m - Trubní díly zkratu - Stanice A</t>
  </si>
  <si>
    <t>502Ah2A012355-15.2</t>
  </si>
  <si>
    <t>Oblouk Typ A Tvar 3D 90° EN 10253-2; mat. P235TR2 - 21.3 x 2</t>
  </si>
  <si>
    <t>503Ah2Aa0020650-15.40</t>
  </si>
  <si>
    <t>Kulový kohout teplárenský přivařovací pro vodu - dřík pro izolaci - DN 15 PN 40</t>
  </si>
  <si>
    <t>01516EB123</t>
  </si>
  <si>
    <t>Sada navařovacího šroubení k regulátoru - DN 15</t>
  </si>
  <si>
    <t>230040004</t>
  </si>
  <si>
    <t>Montáž trubní díly závitové DN 15</t>
  </si>
  <si>
    <t>01516EB122</t>
  </si>
  <si>
    <t>Přímočinný regulátor teploty zpátečky - DN 15; PN 16; 110 °C; rozsah nastavení 20 - 60°C</t>
  </si>
  <si>
    <t>230030001</t>
  </si>
  <si>
    <t>Montáž trubní díly přírubové hmotnost do 5 kg</t>
  </si>
  <si>
    <t>2; ks - Protipříruba zakončovacích přírubových spojů přípojky - Stanice A</t>
  </si>
  <si>
    <t>502Ah2A0505B01-16.50</t>
  </si>
  <si>
    <t>Příruba 05/B1 EN 1092-1; mat. 3E0 - PN 16 DN 50</t>
  </si>
  <si>
    <t>230032027</t>
  </si>
  <si>
    <t>Montáž přírubových spojů do PN 16 DN 50</t>
  </si>
  <si>
    <t>B</t>
  </si>
  <si>
    <t>506Ah2PS16-50</t>
  </si>
  <si>
    <t>Spojovací materiál pro přírubové spoje  TS 110°C a PS 16 bar - DN 50 PN 16; Příruba ocel / Příruba ocel / (Šrouby, podložky, matice, těsnění)</t>
  </si>
  <si>
    <t>230170002</t>
  </si>
  <si>
    <t>Tlakové zkoušky těsnosti potrubí - příprava DN do 80</t>
  </si>
  <si>
    <t>1; ks - Přípravná sada pro tlakovou zkoušku potrubí - ukončení přípojky ve Stanici A</t>
  </si>
  <si>
    <t>230170012</t>
  </si>
  <si>
    <t>Tlakové zkoušky těsnosti potrubí - zkouška DN do 80</t>
  </si>
  <si>
    <t>1; m - Tlaková zkouška potrubí - ukončení přípojky ve Stanici A - Přívod</t>
  </si>
  <si>
    <t>1; m - Tlaková zkouška potrubí - ukončení přípojky ve Stanici A - Zpátečka</t>
  </si>
  <si>
    <t>230170011</t>
  </si>
  <si>
    <t>Tlakové zkoušky těsnosti potrubí - zkouška DN do 40</t>
  </si>
  <si>
    <t>1,7; m - Tlaková zkouška zkratu  - ukončení přípojky ve Stanici A</t>
  </si>
  <si>
    <t>230161E040-5</t>
  </si>
  <si>
    <t>NDT - Kontrola prozáření svarů přes 2 stěny - do 44,5 mm; tloušťky do 5 mm</t>
  </si>
  <si>
    <t>2; ks - 20 % - Svarových spojů potrubí DN 15</t>
  </si>
  <si>
    <t>230161E080-5</t>
  </si>
  <si>
    <t>NDT - Kontrola prozáření svarů přes 2 stěny - od 48 mm do 89 mm; tloušťky do 5 mm</t>
  </si>
  <si>
    <t>1; ks - 20 %  - Svarových spojů potrubí DN 50</t>
  </si>
  <si>
    <t>230160E000-1</t>
  </si>
  <si>
    <t>NDT - Vizuální kontrola svarových spojů</t>
  </si>
  <si>
    <t>8*60,3*pi / 1000; m - 100% svarových spojů DN 50</t>
  </si>
  <si>
    <t>14*21,3*pi / 1000; m - 100% svarových spojů DN 15</t>
  </si>
  <si>
    <t>230050002</t>
  </si>
  <si>
    <t>Montáž uložení přišroubováním DN přes 25 do 50 mm</t>
  </si>
  <si>
    <t>2; kg - Uložení výstupu potrubí stanice B - Přívodní potrubí</t>
  </si>
  <si>
    <t>2; kg - Uložení výstupu potrubí stanice B - Zpětné potrubí</t>
  </si>
  <si>
    <t>01516E-IZ136</t>
  </si>
  <si>
    <t>Kluzné uložení s osovým vedením; (objímka, valivý kluzák) - Potrubí pr. 60,3 mm</t>
  </si>
  <si>
    <t>30; kg - Stolička pro uložení potrubí vstupního potrubí kotelna přívod / zpátečka</t>
  </si>
  <si>
    <t>01516EB132</t>
  </si>
  <si>
    <t>2; ks - Stanice A Přívod / Zpátečka</t>
  </si>
  <si>
    <t>023.A1: Předizolované potrubí - montáž</t>
  </si>
  <si>
    <t>230011E01-50A</t>
  </si>
  <si>
    <t>Montáž potrubí trubky ocelové předizolované typu KMR - TR 60,3 x 3,2 mm - Plášť 125 mm</t>
  </si>
  <si>
    <t>2*12; m - Zpátečka přípojky A</t>
  </si>
  <si>
    <t>230011E01-50B</t>
  </si>
  <si>
    <t>Montáž potrubí trubky ocelové předizolované typu KMR - TR 60,3 x 3,2 mm - Plášť 140 mm</t>
  </si>
  <si>
    <t>2*12; m - Přívod přípojky A</t>
  </si>
  <si>
    <t>230025E01-50A</t>
  </si>
  <si>
    <t>Montáž trubního dílu předizolovaného typu KMR hmotnosti do 250 kg - TR 60,3 x 3,2 mm - Plášť 125 mm</t>
  </si>
  <si>
    <t>1; ks - doměrek D1</t>
  </si>
  <si>
    <t>1; ks - doměrek D8</t>
  </si>
  <si>
    <t>230025E01-50B</t>
  </si>
  <si>
    <t>Montáž trubního dílu předizolovaného typu KMR hmotnosti do 250 kg - TR 60,3 x 3,2 mm - Plášť 140 mm</t>
  </si>
  <si>
    <t>1; ks - Doměrek D1</t>
  </si>
  <si>
    <t>1; ks - Doměrek D8</t>
  </si>
  <si>
    <t>230024E01-50A</t>
  </si>
  <si>
    <t>Montáž trubního dílu předizolovaného typu KMR hmotnosti do 50 kg - TR 60,3 x 3,2 mm - Plášť 125 mm</t>
  </si>
  <si>
    <t>1; ks - Doměrek - D4</t>
  </si>
  <si>
    <t>1; ks - Doměrek - D6</t>
  </si>
  <si>
    <t>2; ks - Oblouk 90° 1,5 x 1,5 m</t>
  </si>
  <si>
    <t>230024E01-50B</t>
  </si>
  <si>
    <t>Montáž trubního dílu předizolovaného typu KMR hmotnosti do 50 kg - TR 60,3 x 3,2 mm - Plášť 140 mm</t>
  </si>
  <si>
    <t>1; ks - Doměrek D4</t>
  </si>
  <si>
    <t>1; ks - Doměrek D6</t>
  </si>
  <si>
    <t>230023E01-50A</t>
  </si>
  <si>
    <t>Montáž trubního dílu předizolovaného typu KMR hmotnosti do 10 kg - TR 60,3 x 3,2 mm - Plášť 125 mm</t>
  </si>
  <si>
    <t>1; ks - Doměrek D2</t>
  </si>
  <si>
    <t>1; ks - Doměrek D3</t>
  </si>
  <si>
    <t>1; ks - Doměrek D5</t>
  </si>
  <si>
    <t>1; ks - Doměrek D7</t>
  </si>
  <si>
    <t>6; ks - Oblouk 90° 0,6 x 0,6</t>
  </si>
  <si>
    <t>1; ks - Oblouk 105 ° 0,6 x 0,6</t>
  </si>
  <si>
    <t>230023E01-50B</t>
  </si>
  <si>
    <t>Montáž trubního dílu předizolovaného typu KMR hmotnosti do 10 kg - TR 60,3 x 3,2 mm - Plášť 140 mm</t>
  </si>
  <si>
    <t>01516E-IZ007</t>
  </si>
  <si>
    <t>Trubka 12m, DN50 / 125 IPS</t>
  </si>
  <si>
    <t>2 *12; m - Přímé trubky  a 12 m</t>
  </si>
  <si>
    <t>11,5+1,8+1,3+2,7+1,3+1,8+1,3+7,3; m - Doměrky D1, D2, D3, D4, D5, D6, D7, D8</t>
  </si>
  <si>
    <t>01516E-IZ008</t>
  </si>
  <si>
    <t>Trubka 12m, DN50 / 140 IPS</t>
  </si>
  <si>
    <t>01516E-IZ025</t>
  </si>
  <si>
    <t>Ohyb 90° DN50 / 125 BA 5 IPS (0.6*0.6)</t>
  </si>
  <si>
    <t>01516E-IZ026</t>
  </si>
  <si>
    <t>Ohyb 90° DN50 / 140 BA 5 IPS (0.6*0.6)</t>
  </si>
  <si>
    <t>01516E-IZ027</t>
  </si>
  <si>
    <t>Ohyb 105° DN50 / 125 BA 5 IPS (0.6*0.6)</t>
  </si>
  <si>
    <t>01516E-IZ028</t>
  </si>
  <si>
    <t>Ohyb 105° DN50 / 140 BA 5 IPS (0.6*0.6)</t>
  </si>
  <si>
    <t>01516E-IZ029</t>
  </si>
  <si>
    <t>Ohyb 90° DN50 / 125 BA 5 IPS (1.5*1.5)</t>
  </si>
  <si>
    <t>01516E-IZ030</t>
  </si>
  <si>
    <t>Ohyb 90° DN50 / 140 BA 5 IPS (1.5*1.5)</t>
  </si>
  <si>
    <t>230E020-50A</t>
  </si>
  <si>
    <t>Montáž smršťovacího víčka - ocelové potrubí - Průměr potrubí 50 /125 mm</t>
  </si>
  <si>
    <t>2; ks - Kotelna a stanice A</t>
  </si>
  <si>
    <t>230E020-50B</t>
  </si>
  <si>
    <t>Montáž smršťovacího víčka - ocelové potrubí - Průměr potrubí 50/140 mm</t>
  </si>
  <si>
    <t>01516E-IZ073</t>
  </si>
  <si>
    <t>PE smršťovací víčko jednotrubka DN50 / 125</t>
  </si>
  <si>
    <t>01516E-IZ074</t>
  </si>
  <si>
    <t>PE smršťovací víčko jednotrubka DN50 / 140</t>
  </si>
  <si>
    <t>230E030-180</t>
  </si>
  <si>
    <t>Montáž těsnícího kroužku proti zemní vlhkosti - Průměr do 200 mm</t>
  </si>
  <si>
    <t>1; ks - Přívodní potrubí - pr. 140 mm - Stanice A</t>
  </si>
  <si>
    <t>1; ks - Zpětné potrubí - pr. 125 mm - Stanice A</t>
  </si>
  <si>
    <t>01516E-IZ081</t>
  </si>
  <si>
    <t>Těsnící kruh pr.125</t>
  </si>
  <si>
    <t>01516E-IZ082</t>
  </si>
  <si>
    <t>Těsnící kruh pr.140</t>
  </si>
  <si>
    <t>230E031-180A</t>
  </si>
  <si>
    <t>Montáž těsnícího systému proti podzemní vodě - Osazení výpažnice - Průměr potrubí do 200 mm</t>
  </si>
  <si>
    <t>1; ks - Přívodní potrubí - pr. 140 / 200 mm - Kotelna</t>
  </si>
  <si>
    <t>1; ks - Zpětné potrubí - pr. 125 / 200 mm - Kotelna</t>
  </si>
  <si>
    <t>01516E-IZ117</t>
  </si>
  <si>
    <t>Pažnice trubního prostupu pro černou vanu; délka  dle tloušťky stěny - pr. 200</t>
  </si>
  <si>
    <t>230E031-180B</t>
  </si>
  <si>
    <t>Montáž těsnícího systému proti podzemní vodě - Osazení těsnění - Průměr potrubí do 200 mm</t>
  </si>
  <si>
    <t>01516E-IZ109</t>
  </si>
  <si>
    <t>Těsnící vložka proti podzemní  vodě - D125/200</t>
  </si>
  <si>
    <t>01516E-IZ110</t>
  </si>
  <si>
    <t>Těsnící vložka proti podzemní vodě - D140/200</t>
  </si>
  <si>
    <t>230E041-200</t>
  </si>
  <si>
    <t>Montáž spojky potrubí - Smršťovací objímka do 200 mm</t>
  </si>
  <si>
    <t>19; ks - Přívodní potrubí - DN 50/140 mm</t>
  </si>
  <si>
    <t>19; ks - Zpětné potrubí - DN 50/125 mm</t>
  </si>
  <si>
    <t>01516E-IZ095</t>
  </si>
  <si>
    <t>Spojka plášťové trubky DN50 / 125  zesíťovaná komplet</t>
  </si>
  <si>
    <t>01516E-IZ096</t>
  </si>
  <si>
    <t>Spojka plášťové trubky DN50 / 140  zesíťovaná komplet</t>
  </si>
  <si>
    <t>230E010</t>
  </si>
  <si>
    <t>Montáž dilatační podušky o délce 1 m a tloušťce 40 mm</t>
  </si>
  <si>
    <t>2*23; m - Přívodní potrubí</t>
  </si>
  <si>
    <t>2*23; m - Zpětné potrubí</t>
  </si>
  <si>
    <t>01516E-IZ087</t>
  </si>
  <si>
    <t>Dilatační polštář 1000*120*40</t>
  </si>
  <si>
    <t>230E06</t>
  </si>
  <si>
    <t>Montáž zemnícího šroubu výstražného systému</t>
  </si>
  <si>
    <t>2*2; ks - Kotelna a stanice A</t>
  </si>
  <si>
    <t>30925253</t>
  </si>
  <si>
    <t>Šroub metrický DIN 933 5.8 BZ M8 x 80</t>
  </si>
  <si>
    <t>100 ks</t>
  </si>
  <si>
    <t>4*0,01; 100 kus</t>
  </si>
  <si>
    <t>31111125</t>
  </si>
  <si>
    <t>Matice přesná šestihranná ČSN 021401 DIN 934 - 8 M 8</t>
  </si>
  <si>
    <t>tis. ks</t>
  </si>
  <si>
    <t>4*2*0,001; 1000 kus</t>
  </si>
  <si>
    <t>31120514</t>
  </si>
  <si>
    <t>Podložka DIN 125-A ZB D 8 mm otvor 8,4 mm</t>
  </si>
  <si>
    <t>743112113</t>
  </si>
  <si>
    <t>Montáž trubka plastová ohebná D 16 mm uložená pevně</t>
  </si>
  <si>
    <t>1,5*2; m - Kotelna - Přívod / Zpátečka - Výstražný systém</t>
  </si>
  <si>
    <t>1,5*2; m - Stanice A - Přívod / Zpátečka - Výstražný systém</t>
  </si>
  <si>
    <t>34571152</t>
  </si>
  <si>
    <t>Trubka elektroinstalační ohebná Monoflex z PH 1416/1</t>
  </si>
  <si>
    <t>744231110</t>
  </si>
  <si>
    <t>Montáž vodič Cu izolovaný sk.1 do 1 kV žíla 0,35-35 mm2 volně</t>
  </si>
  <si>
    <t>2*2,5*3; m - Kotelna - Přívod / Zpátečka - výstražný systém</t>
  </si>
  <si>
    <t>2*2,5*3; m - Stanice A - Přívod / Zpátečka - výstražnýsystém</t>
  </si>
  <si>
    <t>34140823-01</t>
  </si>
  <si>
    <t>Vodič silový s Cu jádrem CY H07 V-U 1,50 mm2 - Červený</t>
  </si>
  <si>
    <t>34140823-02</t>
  </si>
  <si>
    <t>Vodič silový s Cu jádrem CY H07 V-U 1,50 mm2 - Bílý</t>
  </si>
  <si>
    <t>34140823-03</t>
  </si>
  <si>
    <t>Vodič silový s Cu jádrem CY H07 V-U 1,50 mm2 - Žlutozelený</t>
  </si>
  <si>
    <t>746212110</t>
  </si>
  <si>
    <t>Ukončení vodič izolovaný do 2,5 mm2 na svorkovnici</t>
  </si>
  <si>
    <t>6; kus - Kotelna - Zapojení do svorkovnice krabice VS</t>
  </si>
  <si>
    <t>6; kus - Stanice A - Zapojení do svorkovnice krabice VS</t>
  </si>
  <si>
    <t>220260052</t>
  </si>
  <si>
    <t>Montáž krabice na hmoždinky</t>
  </si>
  <si>
    <t>1; kus - krabice výstražného systému Kotelna</t>
  </si>
  <si>
    <t>1; kus - krabice výstražného systému Stanice A</t>
  </si>
  <si>
    <t>01516E-IZ105</t>
  </si>
  <si>
    <t>Měřící přípojná krabice IPS-MPD-1</t>
  </si>
  <si>
    <t>743419130</t>
  </si>
  <si>
    <t>Otevření nebo uzavření krabice víčkem na 4 šrouby</t>
  </si>
  <si>
    <t>2*2; kus - Kotelna - otevření a uzavření</t>
  </si>
  <si>
    <t>2*2; kus - Stanice A - otevření a uzavření</t>
  </si>
  <si>
    <t>210021063</t>
  </si>
  <si>
    <t>Osazení výstražné fólie z PVC</t>
  </si>
  <si>
    <t>2*66; m - Přívod / Zpátečka</t>
  </si>
  <si>
    <t>01516E-IZ106</t>
  </si>
  <si>
    <t>Výstražná folie síťovaná zelená š. 25cm Polynet 238</t>
  </si>
  <si>
    <t>19; ks - 100 % svarových spojů potrubí přípojky A DN 50 - Přívod</t>
  </si>
  <si>
    <t>19; ks - 100 % svarových spojů potrubí přípojky A DN 50 - Zpátečka</t>
  </si>
  <si>
    <t>19*60,3*pi / 1000; m - 100% svarových spojů potrubí přípojky A DN 50 - Přívod</t>
  </si>
  <si>
    <t>19*60,3*pi / 1000; m - 100% svarových spojů potrubí přípojky A DN 50 - Zpátečka</t>
  </si>
  <si>
    <t>023.B: Potrubí - demontáže</t>
  </si>
  <si>
    <t>230082277</t>
  </si>
  <si>
    <t>Demontáž potrubí další použití do 250 kg D 76 mm, tl 3,2 mm</t>
  </si>
  <si>
    <t>2;ks UA DN65</t>
  </si>
  <si>
    <t>230081261</t>
  </si>
  <si>
    <t>Demontáž potrubí další použití do 10 kg D 44,5 mm, tl 3,2 mm</t>
  </si>
  <si>
    <t>2;ks UA DN40</t>
  </si>
  <si>
    <t>230082046</t>
  </si>
  <si>
    <t>Demontáž potrubí do šrotu do 50 kg D 76 mm, tl 3,2 mm</t>
  </si>
  <si>
    <t>12;ks potrubí DN65</t>
  </si>
  <si>
    <t>230082031</t>
  </si>
  <si>
    <t>Demontáž potrubí do šrotu do 50 kg D 44,5 mm, tl 3,2 mm</t>
  </si>
  <si>
    <t>12;ks potrubí DN40</t>
  </si>
  <si>
    <t>230081046</t>
  </si>
  <si>
    <t>Demontáž potrubí do šrotu do 10 kg D 76 mm, tl 3,2 mm</t>
  </si>
  <si>
    <t>1;ks potrubí DN65</t>
  </si>
  <si>
    <t>230081031</t>
  </si>
  <si>
    <t>Demontáž potrubí do šrotu do 10 kg D 44,5 mm, tl 3,2 mm</t>
  </si>
  <si>
    <t>1;ks potrubí DN40</t>
  </si>
  <si>
    <t>E0511676</t>
  </si>
  <si>
    <t>Vnitrostaveništní přesun demontovaného materiálu nad rámec 1000 m</t>
  </si>
  <si>
    <t>(260)/1000;t</t>
  </si>
  <si>
    <t>Pododdíl :</t>
  </si>
  <si>
    <t>0,409;t zařízení,armatury,potrubí</t>
  </si>
  <si>
    <t>0,236;t izolace</t>
  </si>
  <si>
    <t>0,409*20;t zařízení,armatury,potrubí</t>
  </si>
  <si>
    <t>0,236*20;t izolace</t>
  </si>
  <si>
    <t>713400821</t>
  </si>
  <si>
    <t>Izolace tepelné odstranění pásů nebo fólií z trub</t>
  </si>
  <si>
    <t>((25+5)*0,8)*pi*(76+2*80)/1000;m2 - DN 65 potrubí parní</t>
  </si>
  <si>
    <t>((5)*0,8)*pi*(44,5+2*30)/1000;m2 - DN 40 potrubí kondenzátní</t>
  </si>
  <si>
    <t>713400822</t>
  </si>
  <si>
    <t>Izolace tepelné odstranění pásů nebo fólií z ohybů</t>
  </si>
  <si>
    <t>((25+5)*0,2)*pi*(76+2*80)/1000;m2 - DN 65 potrubí parní</t>
  </si>
  <si>
    <t>((5)*0,2)*pi*(44,5+2*30)/1000;m2 - DN 40 potrubí kondenzátní</t>
  </si>
  <si>
    <t>713410813</t>
  </si>
  <si>
    <t>Odstanění izolace tepelné potrubí pásy nebo rohožemi bez úpravy staženými drátem tl přes 50 mm</t>
  </si>
  <si>
    <t>25*0,8;m DN65 kanál pára/prim</t>
  </si>
  <si>
    <t>5*0,8;m DN65  pára/prim</t>
  </si>
  <si>
    <t>713410823</t>
  </si>
  <si>
    <t>Odstanění izolace tepelné ohybů pásy nebo rohožemi bez úpravy staženými drátem tl přes 50 mm</t>
  </si>
  <si>
    <t>25*0,2;m DN65 kanál pára/prim</t>
  </si>
  <si>
    <t>5*0,2;m DN65  pára/prim</t>
  </si>
  <si>
    <t>713410811</t>
  </si>
  <si>
    <t>Odstanění izolace tepelné potrubí pásy nebo rohožemi bez úpravy staženými drátem tl do 50 mm</t>
  </si>
  <si>
    <t>5*0,8;m DN40</t>
  </si>
  <si>
    <t>713410821</t>
  </si>
  <si>
    <t>Odstanění izolace tepelné ohybů pásy nebo rohožemi bez úpravy staženými drátem tl do 50 mm</t>
  </si>
  <si>
    <t>5*0,2;m DN40</t>
  </si>
  <si>
    <t>713470811</t>
  </si>
  <si>
    <t>Izolace tepelné potrubí, přírub, armatur a tvarovek odstranění snímatelných pouzder Ferrotex</t>
  </si>
  <si>
    <t>1,5; m2 - UA DN65 pára</t>
  </si>
  <si>
    <t>Vnitrostaveništní doprava suti a vybouraných hmot</t>
  </si>
  <si>
    <t>2*1,5; m - Zakončení přípojky DN 50 přívod / zpátečka</t>
  </si>
  <si>
    <t>713492111</t>
  </si>
  <si>
    <t>Izolace tepelné povrchová úprava potrubí Al fólií a Pz pletivem</t>
  </si>
  <si>
    <t>(pi*(60,3+2*50))/1000*2*1,5; m2 - Zakončení přípojky DN 50 přívod / zpátečka</t>
  </si>
  <si>
    <t>713381111</t>
  </si>
  <si>
    <t>Montáž izolace tepelné těles, turbin, odběrů a armatur Almatol snímatelná</t>
  </si>
  <si>
    <t>2*(2*pi*(60,3/2+50+40)*((60,3/2+50+40)+(300+2*40)))/1e6; m2 - Uzavírací armatury přípojky DN 50 přívod / zpátečka</t>
  </si>
  <si>
    <t>01516E-IZ140</t>
  </si>
  <si>
    <t>Rohož z kamenné vlny (minerální plsti) na drátěném pletivu s Al fólií - tl. 40 mm - objemové hmotnosti 80 kg/ m3</t>
  </si>
  <si>
    <t>Vnitrostaveništní přesun hmot pro  izolace tepelné</t>
  </si>
  <si>
    <t>2*1,5; m - Zakončení přípojky - izolovaná část DN 50</t>
  </si>
  <si>
    <t>783425422</t>
  </si>
  <si>
    <t>Nátěry syntetické potrubí do DN 50 barva dražší matný povrch 1x antikorozní, 1x základní, 2x email</t>
  </si>
  <si>
    <t>0,5; m - Zakončení přípojky - Ukončovací příruby DN 50</t>
  </si>
  <si>
    <t>2; m - Nahřívací zkrat DN 15</t>
  </si>
  <si>
    <t>2.Potrubní část: VS B</t>
  </si>
  <si>
    <t>230023067a</t>
  </si>
  <si>
    <t>Montáž trubní díly přivařovací tř.11-13 do 10 kg D 114,3 mm tl 3,6 mm</t>
  </si>
  <si>
    <t>1; ks - Uzavírací armatura přípojky - Stanice B - Přívod</t>
  </si>
  <si>
    <t>1; ks - Uzavírací armatura přípojky - Stanice B - Zpátečka</t>
  </si>
  <si>
    <t>1; ks - Zakončovací příruba - Stanice B - Přívod</t>
  </si>
  <si>
    <t>1; ks - Zakončovací příruba - Stanice B - Zpátečka</t>
  </si>
  <si>
    <t>503Ah2Aa0020650-100.25</t>
  </si>
  <si>
    <t>Kulový kohout teplárenský přivařovací pro vodu - dřík pro izolaci - DN 100 PN 25</t>
  </si>
  <si>
    <t>502Ah2A0511B01-16.100</t>
  </si>
  <si>
    <t>Příruba 11/B1 EN 1092-1; mat. 3E0 - PN 16 DN 100</t>
  </si>
  <si>
    <t>230022067a</t>
  </si>
  <si>
    <t>Montáž trubní díly přivařovací tř.11-13 do 3 kg D 114,3 mm tl 3,6 mm</t>
  </si>
  <si>
    <t>3; ks - Zakončení přípojky - Stanice B - Přívod</t>
  </si>
  <si>
    <t>3; ks - Zakončení přípojky - Stanice B - Zpátečka</t>
  </si>
  <si>
    <t>1; ks - Oblouk - Stanice B - Přívod</t>
  </si>
  <si>
    <t>1; ks - Oblouk - Stanice B - Zpátečka</t>
  </si>
  <si>
    <t>501Ih2A1055-100x3,6</t>
  </si>
  <si>
    <t>Trubka ocelová bezešvá  ČSN EN 10216-1; mat. P235TR2 - TR 114,3 x 3,6</t>
  </si>
  <si>
    <t>0,21 +0,255+0,3; m - Díly zakončení přípojky - Stanice B - Přívod</t>
  </si>
  <si>
    <t>0,21 +0,255+0,3; m - Díly zakončení přípojky - Stanice B - Zpátečka</t>
  </si>
  <si>
    <t>502Ah2A012355-100.2</t>
  </si>
  <si>
    <t>Oblouk Typ A Tvar 3D 90° EN 10253-2; mat. P235TR2 - 114,3 x 3,6</t>
  </si>
  <si>
    <t>1; ks - Díly zakončení přípojky - Stanice B - Přívod</t>
  </si>
  <si>
    <t>1; ks - Díly zakončení přípojky - Stanice B - Zpátečka</t>
  </si>
  <si>
    <t>1; ks - Vysazení odbočky pro zkrat - Stanice B - Přívod</t>
  </si>
  <si>
    <t>1; ks - Vysazení odbočky pro zkrat - Stanice B - Zpátečka</t>
  </si>
  <si>
    <t>4; ks - Potrubí zkratu - Stanice B</t>
  </si>
  <si>
    <t>4; ks - Koleno zkratu - Stanice B</t>
  </si>
  <si>
    <t>2; ks - Uzavírací armatury zkratu - Stanice B</t>
  </si>
  <si>
    <t>2; ks - Navařovací šroubení regulátoru teploty ve zkratu - Stanice B</t>
  </si>
  <si>
    <t>1,2+1,2+0,24+0,24; m - Trubní díly zkratu - Stanice B</t>
  </si>
  <si>
    <t>2; ks - Protipříruba zakončovacích přírubových spojů přípojky - Stanice B</t>
  </si>
  <si>
    <t>502Ah2A0505B01-16.100</t>
  </si>
  <si>
    <t>Příruba 05/B1 EN 1092-1; mat. 3E0 - PN 16 DN 100</t>
  </si>
  <si>
    <t>230032030</t>
  </si>
  <si>
    <t>Montáž přírubových spojů do PN 16 DN 100</t>
  </si>
  <si>
    <t>506Ah2PS16-100</t>
  </si>
  <si>
    <t>Spojovací materiál pro přírubové spoje  TS 110°C a PS 16 bar - DN 100 PN 16; Příruba ocel / Příruba ocel</t>
  </si>
  <si>
    <t>230170003</t>
  </si>
  <si>
    <t>Tlakové zkoušky těsnosti potrubí - příprava DN do 125</t>
  </si>
  <si>
    <t>1; ks - Přípravná sada pro tlakovou zkoušku potrubí - ukončení přípojky ve Stanici B</t>
  </si>
  <si>
    <t>230170013</t>
  </si>
  <si>
    <t>Tlakové zkoušky těsnosti potrubí - zkouška DN do 125</t>
  </si>
  <si>
    <t>1,5; m - Tlaková zkouška potrubí - ukončení přípojky ve Stanici B - Zpátečka</t>
  </si>
  <si>
    <t>1,5; m - Tlaková zkouška potrubí - ukončení přípojky ve Stanici B - Přívod</t>
  </si>
  <si>
    <t>1,8; m - Tlaková zkouška zkratu  - ukončení přípojky ve Stanici B</t>
  </si>
  <si>
    <t>230161E150-5</t>
  </si>
  <si>
    <t>NDT - Kontrola prozáření svarů přes 2 stěny - do 90 mm do 195 mm; tloušťka stěny do 5 mm</t>
  </si>
  <si>
    <t>2; ks - 20 %  - Svarových spojů potrubí DN 100</t>
  </si>
  <si>
    <t>12*114,3*pi / 1000; m - 100% svarových spojů DN 100</t>
  </si>
  <si>
    <t>230050003</t>
  </si>
  <si>
    <t>Montáž uložení přišroubováním DN přes 50 do 150 mm</t>
  </si>
  <si>
    <t>01516E-IZ135</t>
  </si>
  <si>
    <t>Kluzné uložení s osovým vedením; (objímka, valivý kluzák) - Potrubí pr. 114,3 mm</t>
  </si>
  <si>
    <t>30; kg - Stolička pro uložení potrubí vstupního potrubí stanice B přívod / zpátečka</t>
  </si>
  <si>
    <t>2; ks - Stanice B Přívod / Zpátečka</t>
  </si>
  <si>
    <t>230011E01-100A</t>
  </si>
  <si>
    <t>Montáž potrubí trubky ocelové předizolované typu KMR - TR 114,3 x 3,6 mm - Plášť 200 mm</t>
  </si>
  <si>
    <t>1*12; m - Zpátečka přípojky B</t>
  </si>
  <si>
    <t>230011E01-100B</t>
  </si>
  <si>
    <t>Montáž potrubí trubky ocelové předizolované typu KMR - TR 114,3 x 3,6 mm - Plášť 225 mm</t>
  </si>
  <si>
    <t>1*12; m - Přívod přípojky B</t>
  </si>
  <si>
    <t>230025E01-100A</t>
  </si>
  <si>
    <t>Montáž trubního dílu předizolovaného typu KMR hmotnosti do 250 kg - TR 114,3 x 3,6 mm - Plášť 200 mm</t>
  </si>
  <si>
    <t>230025E01-100B</t>
  </si>
  <si>
    <t>Montáž trubního dílu předizolovaného typu KMR hmotnosti do 250 kg - TR 114,3 x 3,6 mm - Plášť 225 mm</t>
  </si>
  <si>
    <t>230024E01-100A</t>
  </si>
  <si>
    <t>Montáž trubního dílu předizolovaného typu KMR hmotnosti do 50 kg - TR 114,3 x 3,6 mm - Plášť 200 mm</t>
  </si>
  <si>
    <t>1; ks - Doměrek - D2</t>
  </si>
  <si>
    <t>1; ks - Doměrek - D3</t>
  </si>
  <si>
    <t>2; ks - Oblouk 90° 0,7 x 0,7 m</t>
  </si>
  <si>
    <t>230024E01-100B</t>
  </si>
  <si>
    <t>Montáž trubního dílu předizolovaného typu KMR hmotnosti do 50 kg - TR 114,3 x 3,6 mm - Plášť 225 mm</t>
  </si>
  <si>
    <t>01516E-IZ011</t>
  </si>
  <si>
    <t>Trubka 12m, DN100 / 200 IPS</t>
  </si>
  <si>
    <t>1 *12; m - Přímé trubky  a 12 m</t>
  </si>
  <si>
    <t>11,2+1,3+2,5; m - Doměrky D1, D2, D3</t>
  </si>
  <si>
    <t>01516E-IZ012</t>
  </si>
  <si>
    <t>Trubka 12m, DN100 / 225 IPS</t>
  </si>
  <si>
    <t>01516E-IZ033</t>
  </si>
  <si>
    <t>Ohyb 90° DN100 / 200 BA 5 IPS (0.7*0.7)</t>
  </si>
  <si>
    <t>01516E-IZ034</t>
  </si>
  <si>
    <t>Ohyb 90° DN100 / 225 BA 5 IPS (0.7*0.7)</t>
  </si>
  <si>
    <t>230E020-100A</t>
  </si>
  <si>
    <t>Montáž smršťovacího víčka - ocelové potrubí - Průměr potrubí 100/200 mm</t>
  </si>
  <si>
    <t>1; ks - Stanice B</t>
  </si>
  <si>
    <t>230E020-100B</t>
  </si>
  <si>
    <t>Montáž smršťovacího víčka - ocelové potrubí - Průměr potrubí 100/225 mm</t>
  </si>
  <si>
    <t>01516E-IZ075</t>
  </si>
  <si>
    <t>PE smršťovací víčko jednotrubka DN100 / 200</t>
  </si>
  <si>
    <t>01516E-IZ076</t>
  </si>
  <si>
    <t>PE smršťovací víčko jednotrubka DN100 / 225</t>
  </si>
  <si>
    <t>1; ks - Přívodní potrubí - pr. 200 / 250 mm - Stanice B</t>
  </si>
  <si>
    <t>01516E-IZ118</t>
  </si>
  <si>
    <t>Pažnice trubního prostupu pro černou vanu; délka dle tloušťky stěny - pr. 250</t>
  </si>
  <si>
    <t>230E031-315A</t>
  </si>
  <si>
    <t>Montáž těsnícího systému proti podzemní vodě - Osazení výpažnice - Průměr do 315 mm</t>
  </si>
  <si>
    <t>1; ks - Zpětné potrubí - pr. 225 / 300 mm - Stanice B</t>
  </si>
  <si>
    <t>01516E-IZ119</t>
  </si>
  <si>
    <t>Pažnice trubního prostupu pro černou vanu; délka dle tloušťky stěny - pr. 300</t>
  </si>
  <si>
    <t>01516E-IZ112</t>
  </si>
  <si>
    <t>Těsnící vložka proti podzemní vodě - D200/250</t>
  </si>
  <si>
    <t>01516E-IZ113</t>
  </si>
  <si>
    <t>Těsnící vložka proti podzemní vodě - D225/300</t>
  </si>
  <si>
    <t>6; ks - Přívodní potrubí - DN 100/200 mm</t>
  </si>
  <si>
    <t>01516E-IZ099</t>
  </si>
  <si>
    <t>Spojka plášťové trubky DN100 / 200  zesíťovaná komplet</t>
  </si>
  <si>
    <t>230E041-350</t>
  </si>
  <si>
    <t>Montáž spojky potrubí - Smršťovací objímka do 350 mm</t>
  </si>
  <si>
    <t>6; ks - Zpětné potrubí - DN 100/225 mm</t>
  </si>
  <si>
    <t>01516E-IZ100</t>
  </si>
  <si>
    <t>Spojka plášťové trubky DN100 / 225  zesíťovaná komplet</t>
  </si>
  <si>
    <t>2*6; m - Přívodní potrubí</t>
  </si>
  <si>
    <t>2*6; m - Zpětné potrubí</t>
  </si>
  <si>
    <t>01516E-IZ088</t>
  </si>
  <si>
    <t>Dilatační polštář 1000*240*40</t>
  </si>
  <si>
    <t>2; ks - Stanice B</t>
  </si>
  <si>
    <t>2*0,01; 100 kus</t>
  </si>
  <si>
    <t>2*2*0,001; 1000 kus</t>
  </si>
  <si>
    <t>1,5*2; m - Stanice B - Přívod / Zpátečka - Výstražný systém</t>
  </si>
  <si>
    <t>2*2,5*3; m - Stanice B - Přívod / Zpátečka - výstražný systém</t>
  </si>
  <si>
    <t>6; kus - Stanice B - Zapojení do svorkovnice krabice VS</t>
  </si>
  <si>
    <t>1; kus - krabice výstražného systému Stanice B</t>
  </si>
  <si>
    <t>2*2; kus - Stanice B - otevření a uzavření</t>
  </si>
  <si>
    <t>2*28; m - Přívod / Zpátečka</t>
  </si>
  <si>
    <t>6; ks - 100 % svarových spojů potrubí přípojky B DN 100 - Přívod</t>
  </si>
  <si>
    <t>6; ks - 100 % svarových spojů potrubí přípojky B DN 100 - Zpátečka</t>
  </si>
  <si>
    <t>6*114,3*pi / 1000; m - 100% svarových spojů potrubí přípojky B DN 100 - Přívod</t>
  </si>
  <si>
    <t>6*114,3*pi / 1000; m - 100% svarových spojů potrubí přípojky B DN 100 - Zpátečka</t>
  </si>
  <si>
    <t>230082297</t>
  </si>
  <si>
    <t>Demontáž potrubí další použití do 250 kg D 108 mm, tl 4,0 mm</t>
  </si>
  <si>
    <t>1;ks UA DN100</t>
  </si>
  <si>
    <t>230081269</t>
  </si>
  <si>
    <t>Demontáž potrubí další použití do 10 kg D 57 mm, tl 3,2 mm</t>
  </si>
  <si>
    <t>1;ks UA DN50</t>
  </si>
  <si>
    <t>230083066</t>
  </si>
  <si>
    <t>Demontáž potrubí do šrotu do 250 kg D 108 mm, tl 4,0 mm</t>
  </si>
  <si>
    <t>16;ks potrubí DN100</t>
  </si>
  <si>
    <t>230082044</t>
  </si>
  <si>
    <t>Demontáž potrubí do šrotu do 50 kg D 57 mm, tl 2,9 mm</t>
  </si>
  <si>
    <t>16;ks potrubí DN50</t>
  </si>
  <si>
    <t>(520)/1000;t</t>
  </si>
  <si>
    <t>0,575;t zařízení,armatury,potrubí</t>
  </si>
  <si>
    <t>0,224;t izolace</t>
  </si>
  <si>
    <t>0,575*20;t zařízení,armatury,potrubí</t>
  </si>
  <si>
    <t>0,224*20;t izolace</t>
  </si>
  <si>
    <t>((30+0,5)*0,8)*pi*(108+2*80)/1000;m2 - DN 100 potrubí parní</t>
  </si>
  <si>
    <t>((0,5)*0,8)*pi*(57+2*40)/1000;m2 - DN 50 potrubí kondenzátní</t>
  </si>
  <si>
    <t>((30+0,5)*0,2)*pi*(108+2*80)/1000;m2 - DN 100 potrubí parní</t>
  </si>
  <si>
    <t>((0,5)*0,2)*pi*(57+2*40)/1000;m2 - DN 50 potrubí kondenzátní</t>
  </si>
  <si>
    <t>0,5*0,8;m DN100</t>
  </si>
  <si>
    <t>30*0,8;m DN100 kanál pára/prim</t>
  </si>
  <si>
    <t>0,5*0,2;m DN100</t>
  </si>
  <si>
    <t>30*0,2;m DN100 kanál pára/prim</t>
  </si>
  <si>
    <t>0,5*0,2;m DN50</t>
  </si>
  <si>
    <t>0,5*0,8;m DN50</t>
  </si>
  <si>
    <t>1,8; m2 - UA DN 100 pára</t>
  </si>
  <si>
    <t>2*1,5*0,9; m - Zakončení přípojky DN 100 přívod / zpátečka</t>
  </si>
  <si>
    <t>2*1,5*0,1; m - Zakončení přípojky DN 100 přívod / zpátečka</t>
  </si>
  <si>
    <t>Potrubní izolační pouzdro z kamenné vlny opatřené polepem AL folií - 114/80 mm</t>
  </si>
  <si>
    <t>(pi*(114,3+2*80))/1000*2*1,5*0,9; m2 - Zakončení přípojky DN 100 přívod / zpátečka</t>
  </si>
  <si>
    <t>713492112</t>
  </si>
  <si>
    <t>Izolace tepelné povrchová úprava ohybů a armatur Al folií + Pz pletivem</t>
  </si>
  <si>
    <t>(pi*(114,3+2*80))/1000*2*1,5*0,1; m2 - Zakončení přípojky DN 100 přívod / zpátečka</t>
  </si>
  <si>
    <t>2*(2*pi*(114,3/2+80+40)*((114,3/2+80+40)+(390+2*40)))/1e6; m2 - Uzavírací armatury přípojky DN 100 přívod / zpátečka</t>
  </si>
  <si>
    <t>2*1,5; m - Zakončení přípojky - izolovaná část DN 100</t>
  </si>
  <si>
    <t>783425522</t>
  </si>
  <si>
    <t>Nátěry syntetické potrubí do DN 100 barva dražší matný povrch 1x antikorozní, 1x základní, 2x email</t>
  </si>
  <si>
    <t>0,5; m - Zakončení přípojky - Ukončovací příruby DN 100</t>
  </si>
  <si>
    <t>3.Potrubní část: VS C</t>
  </si>
  <si>
    <t>230022020a</t>
  </si>
  <si>
    <t>Montáž trubní díly přivařovací tř.11-13 do 3 kg D 33,7 mm tl 2,6 mm</t>
  </si>
  <si>
    <t>1; ks - Uzavírací armatura přípojky - Stanice C - Přívod</t>
  </si>
  <si>
    <t>1; ks - Uzavírací armatura přípojky - Stanice C - Zpátečka</t>
  </si>
  <si>
    <t>1; ks - Zakončovací příruba - Stanice C - Přívod</t>
  </si>
  <si>
    <t>1; ks - Zakončovací příruba - Stanice C - Zpátečka</t>
  </si>
  <si>
    <t>503Ah2Aa0020650-25.40</t>
  </si>
  <si>
    <t>Kulový kohout teplárenský přivařovací pro vodu - dřík pro izolaci - DN 25 PN 40</t>
  </si>
  <si>
    <t>502Ah2A0511B01-16.25</t>
  </si>
  <si>
    <t>Příruba 11/B1 EN 1092-1; mat. 3E0 - PN 16 DN 25</t>
  </si>
  <si>
    <t>230021020a</t>
  </si>
  <si>
    <t>Montáž trubní díly přivařovací tř.11-13 do 1 kg D 33,7 mm tl 2,6 mm</t>
  </si>
  <si>
    <t>3; ks - Zakončení přípojky - Stanice C - Přívod</t>
  </si>
  <si>
    <t>3; ks - Zakončení přípojky - Stanice C - Zpátečka</t>
  </si>
  <si>
    <t>1; ks - Oblouk - Stanice C - Přívod</t>
  </si>
  <si>
    <t>1; ks - Oblouk - Stanice C - Zpátečka</t>
  </si>
  <si>
    <t>501Ih2A1055-25x2.6</t>
  </si>
  <si>
    <t>Trubka ocelová bezešvá  ČSN EN 10216-1; mat. P235TR2 - TR 33.7 x 2.6</t>
  </si>
  <si>
    <t>0,27+0,25+0,35; m - Díly zakončení přípojky - Stanice C - Přívod</t>
  </si>
  <si>
    <t>0,27+0,25+0,35; m - Díly zakončení přípojky - Stanice C - Zpátečka</t>
  </si>
  <si>
    <t>502Ah2A012355-25.2</t>
  </si>
  <si>
    <t>Oblouk Typ A Tvar 3D 90° EN 10253-2; mat. P235TR2 - 33.7 x 2.6</t>
  </si>
  <si>
    <t>1; ks - Díly zakončení přípojky - Stanice C - Přívod</t>
  </si>
  <si>
    <t>1; ks - Díly zakončení přípojky - Stanice C - Zpátečka</t>
  </si>
  <si>
    <t>1; ks - Vysazení odbočky pro zkrat - Stanice C - Přívod</t>
  </si>
  <si>
    <t>1; ks - Vysazení odbočky pro zkrat - Stanice C - Zpátečka</t>
  </si>
  <si>
    <t>4; ks - Potrubí zkratu - Stanice C</t>
  </si>
  <si>
    <t>4; ks - Koleno zkratu - Stanice C</t>
  </si>
  <si>
    <t>2; ks - Uzavírací armatury zkratu - Stanice C</t>
  </si>
  <si>
    <t>2; ks - Navařovací šroubení regulátoru teploty ve zkratu - Stanice C</t>
  </si>
  <si>
    <t>1,2+1,2+0,24+0,24; m - Trubní díly zkratu - Stanice C</t>
  </si>
  <si>
    <t>2; ks - Protipříruba zakončovacích přírubových spojů přípojky - Stanice C</t>
  </si>
  <si>
    <t>502Ah2A0505B01-16.25</t>
  </si>
  <si>
    <t>Příruba 05/B1 EN 1092-1; mat. 3E0 - PN 16 DN 25</t>
  </si>
  <si>
    <t>230032024</t>
  </si>
  <si>
    <t>Montáž přírubových spojů do PN 16 DN 25</t>
  </si>
  <si>
    <t>506Ah2PS16-25</t>
  </si>
  <si>
    <t>Spojovací materiál pro přírubové spoje  TS 110°C a PS 16 bar - DN 25 PN 16; Příruba ocel / Příruba ocel</t>
  </si>
  <si>
    <t>230170001</t>
  </si>
  <si>
    <t>Tlakové zkoušky těsnosti potrubí - příprava DN do 40</t>
  </si>
  <si>
    <t>1,5; m - Tlaková zkouška potrubí - ukončení přípojky ve Stanici C - Přívod</t>
  </si>
  <si>
    <t>1,5; m - Tlaková zkouška potrubí - ukončení přípojky ve Stanici C - Zpátečka</t>
  </si>
  <si>
    <t>1,8; m - Tlaková zkouška zkratu  - ukončení přípojky ve Stanici C</t>
  </si>
  <si>
    <t>2; ks - 20 %  - Svarových spojů potrubí DN 25</t>
  </si>
  <si>
    <t>12*33,7*pi / 1000; m - 100% svarových spojů DN 25</t>
  </si>
  <si>
    <t>230050001</t>
  </si>
  <si>
    <t>Montáž uložení přišroubováním DN do 25 mm</t>
  </si>
  <si>
    <t>2; kg - Uložení výstupu potrubí stanice C - Přívodní potrubí</t>
  </si>
  <si>
    <t>2; kg - Uložení výstupu potrubí stanice C - Zpětné potrubí</t>
  </si>
  <si>
    <t>01516E-IZ137</t>
  </si>
  <si>
    <t>Kluzné uložení s osovým vedením; (objímka, valivý kluzák) - Potrubí pr. 33,7 mm</t>
  </si>
  <si>
    <t>30; kg - Stolička pro uložení potrubí vstupního potrubí stanice C přívod / zpátečka</t>
  </si>
  <si>
    <t>2; ks - Stanice C Přívod / Zpátečka</t>
  </si>
  <si>
    <t>230022029b</t>
  </si>
  <si>
    <t>Montáž trubní díly přivařovací tř.11-13 do 3 kg D 48,3 mm tl 2,6 mm</t>
  </si>
  <si>
    <t>2; ks - připojení ocelové redukce přívod / zpátečka</t>
  </si>
  <si>
    <t>01516E-IZ061</t>
  </si>
  <si>
    <t>Ocelová redukce DN 40 / 25 - Součást dodávky předizolovaného trubního systému</t>
  </si>
  <si>
    <t>1; ks - Přívodní potrubí</t>
  </si>
  <si>
    <t>1; ks - Zpětné potrubí</t>
  </si>
  <si>
    <t>230011E01-25A</t>
  </si>
  <si>
    <t>Montáž potrubí trubky ocelové předizolované typu KMR - TR 33,7 x 3,2 mm - Plášť 90 mm</t>
  </si>
  <si>
    <t>4*6; m - Zpátečka přípojky C</t>
  </si>
  <si>
    <t>230011E01-25B</t>
  </si>
  <si>
    <t>Montáž potrubí trubky ocelové předizolované typu KMR - TR 33,7 x 3,2 mm - Plášť 110 mm</t>
  </si>
  <si>
    <t>4*6; m - Přívod přípojky C</t>
  </si>
  <si>
    <t>230023E01-25A</t>
  </si>
  <si>
    <t>Montáž trubního dílu předizolovaného typu KMR hmotnosti do 10 kg - TR 33,7 x 3,2 mm - Plášť 90 mm</t>
  </si>
  <si>
    <t>4; ks - Oblouk 90° 0,6 x 0,6</t>
  </si>
  <si>
    <t>230023E01-25B</t>
  </si>
  <si>
    <t>Montáž trubního dílu předizolovaného typu KMR hmotnosti do 10 kg - TR 33,7 x 3,2 mm - Plášť 110 mm</t>
  </si>
  <si>
    <t>01516E-IZ001</t>
  </si>
  <si>
    <t>Trubka 6m, DN25 / 90 IPS</t>
  </si>
  <si>
    <t>4 *6; m - Přímé trubky  a 6 m</t>
  </si>
  <si>
    <t>1+1+0,8+2,5+1,5; m - Doměrky D1, D2, D3, D4, D5</t>
  </si>
  <si>
    <t>01516E-IZ002</t>
  </si>
  <si>
    <t>Trubka 6m, DN25 / 110 IPS</t>
  </si>
  <si>
    <t>01516E-IZ017</t>
  </si>
  <si>
    <t>Ohyb 90° DN25 / 90 BA 5 IPS (0.6*0.6)</t>
  </si>
  <si>
    <t>01516E-IZ018</t>
  </si>
  <si>
    <t>Ohyb 90° DN25 / 110 BA 5 IPS (0.6*0.6)</t>
  </si>
  <si>
    <t>230E020-25A</t>
  </si>
  <si>
    <t>Montáž smršťovacího víčka - ocelové potrubí - Průměr potrubí 25/90 mm</t>
  </si>
  <si>
    <t>1; ks - Stanice C</t>
  </si>
  <si>
    <t>230E020-25B</t>
  </si>
  <si>
    <t>Montáž smršťovacího víčka - ocelové potrubí - Průměr potrubí 25/110 mm</t>
  </si>
  <si>
    <t>01516E-IZ067</t>
  </si>
  <si>
    <t>PE smršťovací víčko jednotrubka DN25 / 90</t>
  </si>
  <si>
    <t>01516E-IZ068</t>
  </si>
  <si>
    <t>PE smršťovací víčko jednotrubka DN25 / 110</t>
  </si>
  <si>
    <t>230E031-110A</t>
  </si>
  <si>
    <t>Montáž těsnícího systému proti podzemní vodě - Osazení výpažnice - Průměr do 110 mm</t>
  </si>
  <si>
    <t>1; ks - Přívodní potrubí - pr. 90 / 150 mm - Stanice C</t>
  </si>
  <si>
    <t>1; ks - Zpětné potrubí - pr. 110 / 150 mm - Stanice C</t>
  </si>
  <si>
    <t>01516E-IZ116</t>
  </si>
  <si>
    <t>Pažnice trubního prostupu pro černou vanu; délka dle tloušťky stěny - pr. 150</t>
  </si>
  <si>
    <t>230E031-110B</t>
  </si>
  <si>
    <t>Montáž těsnícího systému proti podzemní vodě - Osazení těsnění - Průměr do 110 mm</t>
  </si>
  <si>
    <t>01516E-IZ107</t>
  </si>
  <si>
    <t>Těsnící vložka proti podzemní vodě - D90/150</t>
  </si>
  <si>
    <t>01516E-IZ108</t>
  </si>
  <si>
    <t>Těsnící vložka proti podzemní  vodě - D110/150</t>
  </si>
  <si>
    <t>1; ks - Přívodní potrubí - DN 40/125 mm</t>
  </si>
  <si>
    <t>01516E-IZ094</t>
  </si>
  <si>
    <t>Spojka plášťové trubky DN40 / 125  zesíťovaná komplet</t>
  </si>
  <si>
    <t>230E041-110</t>
  </si>
  <si>
    <t>Montáž spojky potrubí - Smršťovací objímka do 110 mm</t>
  </si>
  <si>
    <t>12; ks - Přívodní potrubí - DN 25/110 mm</t>
  </si>
  <si>
    <t>13; ks - Zpětné potrubí - DN 25/90 mm</t>
  </si>
  <si>
    <t>01516E-IZ089</t>
  </si>
  <si>
    <t>Spojka plášťové trubky DN25 / 90 zesíťovaná komplet</t>
  </si>
  <si>
    <t>01516E-IZ090</t>
  </si>
  <si>
    <t>Spojka plášťové trubky DN25 / 110  zesíťovaná komplet</t>
  </si>
  <si>
    <t>01516E-IZ093</t>
  </si>
  <si>
    <t>Spojka plášťové trubky DN40 / 110  zesíťovaná komplet</t>
  </si>
  <si>
    <t>2*15; m - Přívodní potrubí</t>
  </si>
  <si>
    <t>2*15; m - Zpětné potrubí</t>
  </si>
  <si>
    <t>2; ks - Stanice C</t>
  </si>
  <si>
    <t>1,5*2; m - Stanice C - Přívod / Zpátečka - Výstražný systém</t>
  </si>
  <si>
    <t>2*2,5*3; m - Stanice C - Přívod / Zpátečka - výstražnýsystém</t>
  </si>
  <si>
    <t>6; kus - Stanice C - Zapojení do svorkovnice krabice VS</t>
  </si>
  <si>
    <t>1; kus - krabice výstražného systému Stanice C</t>
  </si>
  <si>
    <t>2*2; kus - Stanice C - otevření a uzavření</t>
  </si>
  <si>
    <t>2*34; m - Přívod / Zpátečka</t>
  </si>
  <si>
    <t>13; ks - 100 % svarových spojů potrubí přípojky C DN 25 - Přívod</t>
  </si>
  <si>
    <t>13; ks - 100 % svarových spojů potrubí přípojky C DN 25 - Zpátečka</t>
  </si>
  <si>
    <t>13*33,7*pi / 1000; m - 100% svarových spojů potrubí přípojky C DN 25 - Přívod</t>
  </si>
  <si>
    <t>13*33,7*pi / 1000; m - 100% svarových spojů potrubí přípojky C DN 25 - Zpátečka</t>
  </si>
  <si>
    <t>1;ks UA DN40</t>
  </si>
  <si>
    <t>230081252</t>
  </si>
  <si>
    <t>Demontáž potrubí další použití do 10 kg D 31,8 mm, tl 3,2 mm</t>
  </si>
  <si>
    <t>1;ks UA DN 25</t>
  </si>
  <si>
    <t>30;ks potrubí DN40</t>
  </si>
  <si>
    <t>230081022</t>
  </si>
  <si>
    <t>Demontáž potrubí do šrotu do 10 kg D 33 mm, tl 3,2 mm</t>
  </si>
  <si>
    <t>30;ks potrubí DN25</t>
  </si>
  <si>
    <t>(180)/1000;t</t>
  </si>
  <si>
    <t>0,205;t zařízení,armatury,potrubí</t>
  </si>
  <si>
    <t>0,187;t izolace</t>
  </si>
  <si>
    <t>0,205*20;t zařízení,armatury,potrubí</t>
  </si>
  <si>
    <t>0,187*20;t izolace</t>
  </si>
  <si>
    <t>((25)*0,8)*pi*(44,5+2*60)/1000;m2 - DN 40 potrubí parní</t>
  </si>
  <si>
    <t>((26+3)*0,2)*pi*(44,5+2*60)/1000;m2 - DN 40 potrubí parní</t>
  </si>
  <si>
    <t>26*0,8;m DN40 kanál pára/prim</t>
  </si>
  <si>
    <t>26*0,2;m DN40 kanál pára/prim</t>
  </si>
  <si>
    <t>0,95; m2 - UA DN 40 pára</t>
  </si>
  <si>
    <t>2*1,5*0,9; m - Zakončení přípojky DN 25 přívod / zpátečka</t>
  </si>
  <si>
    <t>2*1,5*0,1; m - Zakončení přípojky DN 25 přívod / zpátečka</t>
  </si>
  <si>
    <t>2*1,5; m - Zakončení přípojky DN 25 přívod / zpátečka</t>
  </si>
  <si>
    <t>(pi*(33,7+2*20))/1000*2*1,5*0,9; m2 - Zakončení přípojky DN 25 přívod / zpátečka</t>
  </si>
  <si>
    <t>(pi*(33,7+2*20))/1000*2*1,5*0,1; m2 - Zakončení přípojky DN 25 přívod / zpátečka</t>
  </si>
  <si>
    <t>2*(2*pi*(33,7/2+20+40)*((33,7/2+20+40)+(230+2*40)))/1e6; m2 - Uzavírací armatury přípojky DN 25 přívod / zpátečka</t>
  </si>
  <si>
    <t>2*1,5; m - Zakončení přípojky - izolovaná část DN 25</t>
  </si>
  <si>
    <t>0,5; m - Zakončení přípojky - Ukončovací příruby DN 25</t>
  </si>
  <si>
    <t>4.Potrubní část: VS D</t>
  </si>
  <si>
    <t>230023047a</t>
  </si>
  <si>
    <t>Montáž trubní díly přivařovací tř.11-13 do 10 kg D 76,1 mm tl 2,9 mm</t>
  </si>
  <si>
    <t>1; ks - Uzavírací armatura přípojky - Stanice D - Přívod</t>
  </si>
  <si>
    <t>1; ks - Uzavírací armatura přípojky - Stanice D - Zpátečka</t>
  </si>
  <si>
    <t>1; ks - Zakončovací příruba - Stanice D - Přívod</t>
  </si>
  <si>
    <t>1; ks - Zakončovací příruba - Stanice D - Zpátečka</t>
  </si>
  <si>
    <t>503Ah2Aa0020650-65.25</t>
  </si>
  <si>
    <t>Kulový kohout teplárenský přivařovací pro vodu - dřík pro izolaci - DN 65 PN 25</t>
  </si>
  <si>
    <t>502Ah2A0511B01-16.65</t>
  </si>
  <si>
    <t>Příruba 11/B1 EN 1092-1; mat. 3E0 - PN 16 DN 65</t>
  </si>
  <si>
    <t>230022047a</t>
  </si>
  <si>
    <t>Montáž trubní díly přivařovací tř.11-13 do 3 kg D 76,1 mm tl 2,9 mm</t>
  </si>
  <si>
    <t>3; ks - Zakončení přípojky - Stanice D - Přívod</t>
  </si>
  <si>
    <t>3; ks - Zakončení přípojky - Stanice D - Zpátečka</t>
  </si>
  <si>
    <t>1; ks - Oblouk - Stanice D - Přívod</t>
  </si>
  <si>
    <t>1; ks - Oblouk - Stanice D - Zpátečka</t>
  </si>
  <si>
    <t>501Ih2A1055-65x2.9</t>
  </si>
  <si>
    <t>Trubka ocelová bezešvá  ČSN EN 10216-1; mat. P235TR2 - TR 76.1 x 2.9</t>
  </si>
  <si>
    <t>0,18+0,13+0,28; m - Díly zakončení přípojky - Stanice D - Přívod</t>
  </si>
  <si>
    <t>0,18 +0,13+0,28; m - Díly zakončení přípojky - Stanice D - Zpátečka</t>
  </si>
  <si>
    <t>502Ah2A012355-65.2</t>
  </si>
  <si>
    <t>Oblouk Typ A Tvar 3D 90° EN 10253-2; mat. P235TR2 - 76.1 x 2.9</t>
  </si>
  <si>
    <t>1; ks - Díly zakončení přípojky - Stanice D - Přívod</t>
  </si>
  <si>
    <t>1; ks - Díly zakončení přípojky - Stanice D - Zpátečka</t>
  </si>
  <si>
    <t>1; ks - Vysazení odbočky pro zkrat - Stanice D - Přívod</t>
  </si>
  <si>
    <t>1; ks - Vysazení odbočky pro zkrat - Stanice D - Zpátečka</t>
  </si>
  <si>
    <t>4; ks - Potrubí zkratu - Stanice D</t>
  </si>
  <si>
    <t>4; ks - Koleno zkratu - Stanice D</t>
  </si>
  <si>
    <t>2; ks - Uzavírací armatury zkratu - Stanice D</t>
  </si>
  <si>
    <t>2; ks - Navařovací šroubení regulátoru teploty ve zkratu - Stanice D</t>
  </si>
  <si>
    <t>2; ks - Protipříruba zakončovacích přírubových spojů přípojky - Stanice D</t>
  </si>
  <si>
    <t>502Ah2A0505B01-16.65</t>
  </si>
  <si>
    <t>Příruba 05/B1 EN 1092-1; mat. 3E0 - PN 16 DN 65</t>
  </si>
  <si>
    <t>230032028</t>
  </si>
  <si>
    <t>Montáž přírubových spojů do PN 16 DN 65</t>
  </si>
  <si>
    <t>506Ah2PS16-65</t>
  </si>
  <si>
    <t>Spojovací materiál pro přírubové spoje  TS 110°C a PS 16 bar - DN 65 PN 16; Příruba ocel / Příruba ocel</t>
  </si>
  <si>
    <t>1; ks - Přípravná sada pro tlakovou zkoušku potrubí - ukončení přípojky ve Stanici D</t>
  </si>
  <si>
    <t>1,5; m - Tlaková zkouška potrubí - ukončení přípojky ve Stanici D - Zpátečka</t>
  </si>
  <si>
    <t>1,5; m - Tlaková zkouška potrubí - ukončení přípojky ve Stanici D - Přívod</t>
  </si>
  <si>
    <t>1,8; m - Tlaková zkouška zkratu  - ukončení přípojky ve Stanici D</t>
  </si>
  <si>
    <t>2; ks - 20 %  - Svarových spojů potrubí DN 65</t>
  </si>
  <si>
    <t>2; kg - Uložení výstupu potrubí stanice D - Přívodní potrubí</t>
  </si>
  <si>
    <t>2; kg - Uložení výstupu potrubí stanice D - Zpětné potrubí</t>
  </si>
  <si>
    <t>01516E-IZ138</t>
  </si>
  <si>
    <t>Kluzné uložení s osovým vedením; (objímka, valivý kluzák) - Potrubí pr. 76,1 mm</t>
  </si>
  <si>
    <t>30; kg - Stolička pro uložení potrubí vstupního potrubí stanice D přívod / zpátečka</t>
  </si>
  <si>
    <t>2; ks - Stanice D Přívod / Zpátečka</t>
  </si>
  <si>
    <t>230025E01-65A</t>
  </si>
  <si>
    <t>Montáž trubního dílu předizolovaného typu KMR hmotnosti do 250 kg - TR 76,1 x 3,2 mm - Plášť 140 mm</t>
  </si>
  <si>
    <t>230025E01-65B</t>
  </si>
  <si>
    <t>Montáž trubního dílu předizolovaného typu KMR hmotnosti do 250 kg - TR 76,1 x 3,2 mm - Plášť 160 mm</t>
  </si>
  <si>
    <t>230024E01-65A</t>
  </si>
  <si>
    <t>Montáž trubního dílu předizolovaného typu KMR hmotnosti do 50 kg - TR 76,1 x 3,2 mm - Plášť 140 mm</t>
  </si>
  <si>
    <t>230024E01-65B</t>
  </si>
  <si>
    <t>Montáž trubního dílu předizolovaného typu KMR hmotnosti do 50 kg - TR 76,1 x 3,2 mm - Plášť 160 mm</t>
  </si>
  <si>
    <t>230023E01-65A</t>
  </si>
  <si>
    <t>Montáž trubního dílu předizolovaného typu KMR hmotnosti do 10 kg - TR 76,1 x 3,2 mm - Plášť 140 mm</t>
  </si>
  <si>
    <t>1; ks - Oblouk 90° 0,6 x 0,6</t>
  </si>
  <si>
    <t>230023E01-65B</t>
  </si>
  <si>
    <t>Montáž trubního dílu předizolovaného typu KMR hmotnosti do 10 kg - TR 76,1 x 3,2 mm - Plášť 160 mm</t>
  </si>
  <si>
    <t>01516E-IZ009</t>
  </si>
  <si>
    <t>Trubka 12m, DN65 / 140 IPS</t>
  </si>
  <si>
    <t>1,5+9; m - Doměrky D1, D2</t>
  </si>
  <si>
    <t>01516E-IZ010</t>
  </si>
  <si>
    <t>Trubka 12m, DN65 / 160 IPS</t>
  </si>
  <si>
    <t>01516E-IZ031</t>
  </si>
  <si>
    <t>Ohyb 90° DN65 / 140 BA 5 IPS (0.6*0.6)</t>
  </si>
  <si>
    <t>01516E-IZ032</t>
  </si>
  <si>
    <t>Ohyb 90° DN65 / 160 BA 5 IPS (0.6*0.6)</t>
  </si>
  <si>
    <t>230E020-65A</t>
  </si>
  <si>
    <t>Montáž smršťovacího víčka - ocelové potrubí - Průměr potrubí 65/140 mm</t>
  </si>
  <si>
    <t>1; ks - Stanice D</t>
  </si>
  <si>
    <t>230E020-65B</t>
  </si>
  <si>
    <t>Montáž smršťovacího víčka - ocelové potrubí - Průměr potrubí 65/160 mm</t>
  </si>
  <si>
    <t>01516E-IZ121</t>
  </si>
  <si>
    <t>PE smršťovací víčko jednotrubka DN65 / 140</t>
  </si>
  <si>
    <t>01516E-IZ122</t>
  </si>
  <si>
    <t>PE smršťovací víčko jednotrubka DN65 / 160</t>
  </si>
  <si>
    <t>1; ks - Přívodní potrubí - pr. 140 / 200 mm - Stanice D</t>
  </si>
  <si>
    <t>1; ks - Zpětné potrubí - pr. 160 / 200 mm - Stanice D</t>
  </si>
  <si>
    <t>01516E-IZ111</t>
  </si>
  <si>
    <t>Těsnící vložka proti podzemní vodě - D160/200</t>
  </si>
  <si>
    <t>3; ks - Přívodní potrubí - DN 65/160 mm</t>
  </si>
  <si>
    <t>3; ks - Zpětné potrubí - DN 65/140 mm</t>
  </si>
  <si>
    <t>01516E-IZ097</t>
  </si>
  <si>
    <t>Spojka plášťové trubky DN65 / 140  zesíťovaná komplet</t>
  </si>
  <si>
    <t>01516E-IZ098</t>
  </si>
  <si>
    <t>Spojka plášťové trubky DN65 / 160  zesíťovaná komplet</t>
  </si>
  <si>
    <t>2*4; m - Přívodní potrubí</t>
  </si>
  <si>
    <t>2*4; m - Zpětné potrubí</t>
  </si>
  <si>
    <t>2; ks - Stanice D</t>
  </si>
  <si>
    <t>1,5*2; m - Stanice D - Přívod / Zpátečka - Výstražný systém</t>
  </si>
  <si>
    <t>2*2,5*3; m - Stanice D - Přívod / Zpátečka - výstražnýsystém</t>
  </si>
  <si>
    <t>6; kus - Stanice D - Zapojení do svorkovnice krabice VS</t>
  </si>
  <si>
    <t>1; kus - krabice výstražného systému Stanice D</t>
  </si>
  <si>
    <t>2*2; kus - Stanice D - otevření a uzavření</t>
  </si>
  <si>
    <t>2*11; m - Přívod / Zpátečka</t>
  </si>
  <si>
    <t>3; ks - 100 % svarových spojů potrubí přípojky D DN 65 - Přívod</t>
  </si>
  <si>
    <t>3; ks - 100 % svarových spojů potrubí přípojky D DN 65 - Zpátečka</t>
  </si>
  <si>
    <t>3*76,1*pi / 1000; m - 100% svarových spojů potrubí přípojky D DN 65 - Přívod</t>
  </si>
  <si>
    <t>3*76,1*pi / 1000; m - 100% svarových spojů potrubí přípojky D DN 65 - Zpátečka</t>
  </si>
  <si>
    <t>230082268</t>
  </si>
  <si>
    <t>Demontáž potrubí další použití do 250 kg D 57 mm, tl 2,9 mm</t>
  </si>
  <si>
    <t>1;ks UA DN 50</t>
  </si>
  <si>
    <t>1;ks UA DN 40</t>
  </si>
  <si>
    <t>3+1;ks potrubí DN50</t>
  </si>
  <si>
    <t>3;ks potrubí DN40</t>
  </si>
  <si>
    <t>(70)/1000;t</t>
  </si>
  <si>
    <t>0,095;t zařízení,armatury,potrubí</t>
  </si>
  <si>
    <t>0,071;t izolace</t>
  </si>
  <si>
    <t>0,095*20;t zařízení,armatury,potrubí</t>
  </si>
  <si>
    <t>0,071*20;t izolace</t>
  </si>
  <si>
    <t>((9+0,5)*0,8)*pi*(57+2*60)/1000;m2 - DN 50 potrubí parní</t>
  </si>
  <si>
    <t>((30+3)*0,8)*pi*(32+2*30)/1000;m2 - DN 32 potrubí kondenzátní</t>
  </si>
  <si>
    <t>((30+3)*0,2)*pi*(57+2*60)/1000;m2 - DN 50 potrubí parní</t>
  </si>
  <si>
    <t>((0,5+3)*0,2)*pi*(44,5+2*30)/1000;m2 - DN 40 potrubí kondenzátní</t>
  </si>
  <si>
    <t>9*0,8;m DN50 kanál pára / prim</t>
  </si>
  <si>
    <t>0,5*0,8;m DN50 pára / prim</t>
  </si>
  <si>
    <t>9*0,2;m DN50 kanál pára/prim</t>
  </si>
  <si>
    <t>0,5*0,2;m DN50  pára/prim</t>
  </si>
  <si>
    <t>0,5*0,8;m DN40 kanál / kondenzát prim</t>
  </si>
  <si>
    <t>0,5*0,2;m DN40 kanál / kondenzát prim</t>
  </si>
  <si>
    <t>1,1; m2 - UA  DN 50 pára</t>
  </si>
  <si>
    <t>2*1,5*0,9; m - Zakončení přípojky DN 65 přívod / zpátečka</t>
  </si>
  <si>
    <t>2*1,5*0,1; m - Zakončení přípojky DN 65 přívod / zpátečka</t>
  </si>
  <si>
    <t>Potrubní izolační pouzdro z kamenné vlny opatřené polepem AL folií - 76x60 mm</t>
  </si>
  <si>
    <t>(pi*(76,1+2*60))/1000*2*1,5*0,9; m2 - Zakončení přípojky DN 65 přívod / zpátečka</t>
  </si>
  <si>
    <t>(pi*(76,1+2*60))/1000*2*1,5*0,1; m2 - Zakončení přípojky DN 65 přívod / zpátečka</t>
  </si>
  <si>
    <t>2*(2*pi*(76,1/2+60+40)*((76,1/2+60+40)+(360+2*40)))/1e6; m2 - Uzavírací armatury přípojky DN 65 přívod / zpátečka</t>
  </si>
  <si>
    <t>2*1,5; m - Zakončení přípojky - izolovaná část DN 65</t>
  </si>
  <si>
    <t>0,5; m - Zakončení přípojky - Ukončovací příruby DN 65</t>
  </si>
  <si>
    <t>5.Potrubní část: VS E</t>
  </si>
  <si>
    <t>2; ks - Zakončení přípojky - Stanice E - Přívod</t>
  </si>
  <si>
    <t>2; ks - Zakončení přípojky - Stanice E - Zpátečka</t>
  </si>
  <si>
    <t>1; ks - Uzavírací armatura přípojky - Stanice E - Přívod</t>
  </si>
  <si>
    <t>1; ks - Uzavírací armatura přípojky - Stanice E - Zpátečka</t>
  </si>
  <si>
    <t>1; ks - Zakončovací příruba - Stanice E - Přívod</t>
  </si>
  <si>
    <t>1; ks - Zakončovací příruba - Stanice E - Zpátečka</t>
  </si>
  <si>
    <t>0,25 +0,31; m - Díly zakončení přípojky - Stanice E - Přívod</t>
  </si>
  <si>
    <t>0,25 +0,31; m - Díly zakončení přípojky - Stanice E - Zpátečka</t>
  </si>
  <si>
    <t>1; ks - Vysazení odbočky pro zkrat - Stanice E - Přívod</t>
  </si>
  <si>
    <t>1; ks - Vysazení odbočky pro zkrat - Stanice E - Zpátečka</t>
  </si>
  <si>
    <t>4; ks - Potrubí zkratu - Stanice E</t>
  </si>
  <si>
    <t>4; ks - Koleno zkratu - Stanice E</t>
  </si>
  <si>
    <t>2; ks - Uzavírací armatury zkratu - Stanice E</t>
  </si>
  <si>
    <t>2; ks - Navařovací šroubení regulátoru teploty ve zkratu - Stanice E</t>
  </si>
  <si>
    <t>0,7+0,7+0,24+0,24; m - Trubní díly zkratu - Stanice E</t>
  </si>
  <si>
    <t>2; ks - Protipříruba zakončovacích přírubových spojů přípojky - Stanice E</t>
  </si>
  <si>
    <t>1; ks - Přípravná sada pro tlakovou zkoušku potrubí - ukončení přípojky ve Stanici E</t>
  </si>
  <si>
    <t>1; m - Tlaková zkouška potrubí - ukončení přípojky ve Stanici E - Přívod</t>
  </si>
  <si>
    <t>1; m - Tlaková zkouška potrubí - ukončení přípojky ve Stanici E - Zpátečka</t>
  </si>
  <si>
    <t>1,7; m - Tlaková zkouška zkratu  - ukončení přípojky ve Stanici E</t>
  </si>
  <si>
    <t>2; ks - Stanice E Přívod / Zpátečka</t>
  </si>
  <si>
    <t>12; m - Zpátečka přípojky E</t>
  </si>
  <si>
    <t>12; m - Přívod přípojky E</t>
  </si>
  <si>
    <t>1; ks - Oblouk 90° 1,5 x 1,5 m</t>
  </si>
  <si>
    <t>2; ks - Oblouk 90° 0,6 x 0,6</t>
  </si>
  <si>
    <t>12; m - Přímé trubky  a 12 m</t>
  </si>
  <si>
    <t>1,6+2,5; m - Doměrky D1, D2</t>
  </si>
  <si>
    <t>1; ks - Stanice E</t>
  </si>
  <si>
    <t>1; ks - Přívodní potrubí - pr. 140 mm - Stanice E</t>
  </si>
  <si>
    <t>1; ks - Zpětné potrubí - pr. 125 mm - Stanice E</t>
  </si>
  <si>
    <t>6; ks - Přívodní potrubí - DN 50/140 mm</t>
  </si>
  <si>
    <t>6; ks - Zpětné potrubí - DN 50/125 mm</t>
  </si>
  <si>
    <t>2*9; m - Přívodní potrubí</t>
  </si>
  <si>
    <t>2*9; m - Zpětné potrubí</t>
  </si>
  <si>
    <t>2; ks - Stanice E</t>
  </si>
  <si>
    <t>1,5*2; m - Stanice E - Přívod / Zpátečka - Výstražný systém</t>
  </si>
  <si>
    <t>2*2,5*3; m - Stanice E - Přívod / Zpátečka - výstražný systém</t>
  </si>
  <si>
    <t>6; kus - Stanice E - Zapojení do svorkovnice krabice VS</t>
  </si>
  <si>
    <t>1; kus - krabice výstražného systému Stanice E</t>
  </si>
  <si>
    <t>2*2; kus - Stanice E - otevření a uzavření</t>
  </si>
  <si>
    <t>2*20; m - Přívod / Zpátečka</t>
  </si>
  <si>
    <t>6; ks - 100 % svarových spojů potrubí přípojky E DN 50 - Přívod</t>
  </si>
  <si>
    <t>6; ks - 100 % svarových spojů potrubí přípojky E DN 50 - Zpátečka</t>
  </si>
  <si>
    <t>6*60,3*pi / 1000; m - 100% svarových spojů potrubí přípojky E DN 50 - Přívod</t>
  </si>
  <si>
    <t>6*60,3*pi / 1000; m - 100% svarových spojů potrubí přípojky E DN 50 - Zpátečka</t>
  </si>
  <si>
    <t>230081028</t>
  </si>
  <si>
    <t>Demontáž potrubí do šrotu do 10 kg D 38 mm, tl 3,2 mm</t>
  </si>
  <si>
    <t>1;ks UA DN32</t>
  </si>
  <si>
    <t>15+6;ks potrubí DN50</t>
  </si>
  <si>
    <t>230082029</t>
  </si>
  <si>
    <t>Demontáž potrubí do šrotu do 50 kg D 42,4 mm, tl 2,6 mm</t>
  </si>
  <si>
    <t>(250)/1000;t</t>
  </si>
  <si>
    <t>0,302;t zařízení,armatury,potrubí</t>
  </si>
  <si>
    <t>0,654;t izolace</t>
  </si>
  <si>
    <t>0,302*20;t zařízení,armatury,potrubí</t>
  </si>
  <si>
    <t>0,654*20;t izolace</t>
  </si>
  <si>
    <t>0,572;t izolace</t>
  </si>
  <si>
    <t>713490811</t>
  </si>
  <si>
    <t>Demontáž izolace tepelné oplechování pevné potrubí vnějšího obvodu do 500 mm</t>
  </si>
  <si>
    <t>30*0,8;m DN50 nadzem. pára/prim</t>
  </si>
  <si>
    <t>30*0,8;m DN32 nadzem. kond/prim</t>
  </si>
  <si>
    <t>713490812</t>
  </si>
  <si>
    <t>Demontáž izolace tepelné oplechování pevné ohybů vnějšího obvodu do 500 mm</t>
  </si>
  <si>
    <t>30*0,2;m DN50 nadzem. pára/prim</t>
  </si>
  <si>
    <t>30*0,2;m DN32 nadzem. kond/prim</t>
  </si>
  <si>
    <t>((30+3)*0,8)*pi*(57+2*60)/1000;m2 - DN 50 potrubí parní</t>
  </si>
  <si>
    <t>((30+3)*0,2)*pi*(32+2*30)/1000;m2 - DN 32 potrubí kondenzátní</t>
  </si>
  <si>
    <t>3*0,8;m DN50 podzemní. pára/prim</t>
  </si>
  <si>
    <t>3*0,2;m DN50 podzemní. pára/prim</t>
  </si>
  <si>
    <t>30*0,8;m DN32 nadzemní / kondenzát prim.</t>
  </si>
  <si>
    <t>3*0,8;m DN32 podzemní / kondenzát prim.</t>
  </si>
  <si>
    <t>30*0,2;m DN32 nadzemní / kondenzát prim.</t>
  </si>
  <si>
    <t>3*0,2;m DN32 / kondenzát prim.</t>
  </si>
  <si>
    <t>6.Potrubní část: VS F</t>
  </si>
  <si>
    <t>3; ks - Zakončení přípojky - Stanice F - Přívod</t>
  </si>
  <si>
    <t>3; ks - Zakončení přípojky - Stanice F - Zpátečka</t>
  </si>
  <si>
    <t>1; ks - Uzavírací armatura přípojky - Stanice F - Přívod</t>
  </si>
  <si>
    <t>1; ks - Uzavírací armatura přípojky - Stanice F - Zpátečka</t>
  </si>
  <si>
    <t>1; ks - Zakončovací příruba - Stanice F - Přívod</t>
  </si>
  <si>
    <t>1; ks - Zakončovací příruba - Stanice F - Zpátečka</t>
  </si>
  <si>
    <t>501Ih2A1055-40x2.6</t>
  </si>
  <si>
    <t>Trubka ocelová bezešvá  ČSN EN 10216-1; mat. P235TR2 - TR 48.3 x 2.6</t>
  </si>
  <si>
    <t>0,27+0,32+0,3; m - Díly zakončení přípojky - Stanice F - Přívod</t>
  </si>
  <si>
    <t>0,27+0,32+0,3; m - Díly zakončení přípojky - Stanice F - Zpátečka</t>
  </si>
  <si>
    <t>503Ah2Aa0020650-40.40</t>
  </si>
  <si>
    <t>Kulový kohout teplárenský přivařovací pro vodu - dřík pro izolaci - DN 40 PN 40</t>
  </si>
  <si>
    <t>502Ah2A0511B01-16.40</t>
  </si>
  <si>
    <t>Příruba 11/B1 EN 1092-1; mat. 3E0 - PN 16 DN 40</t>
  </si>
  <si>
    <t>230021029b</t>
  </si>
  <si>
    <t>Montáž trubní díly přivařovací tř.11-13 do 1 kg D 48,3 mm tl 2,6 mm</t>
  </si>
  <si>
    <t>1; ks - Oblouk zakončení přípojky - Stanice F - Přívod</t>
  </si>
  <si>
    <t>1; ks - Oblouk zakončení přípojky - Stanice F - Zpátečka</t>
  </si>
  <si>
    <t>502Ah2A012355-40.2</t>
  </si>
  <si>
    <t>Oblouk Typ A Tvar 3D 90° EN 10253-2; mat. P235TR2 - 48.3 x 2.6</t>
  </si>
  <si>
    <t>1; ks - Vysazení odbočky pro zkrat - Stanice F - Přívod</t>
  </si>
  <si>
    <t>1; ks - Vysazení odbočky pro zkrat - Stanice F- Zpátečka</t>
  </si>
  <si>
    <t>4; ks - Potrubí zkratu - Stanice F</t>
  </si>
  <si>
    <t>4; ks - Koleno zkratu - Stanice F</t>
  </si>
  <si>
    <t>2; ks - Uzavírací armatury zkratu - Stanice F</t>
  </si>
  <si>
    <t>2; ks - Navařovací šroubení regulátoru teploty ve zkratu - Stanice F</t>
  </si>
  <si>
    <t>1+1+0,24+0,24; m - Trubní díly zkratu - Stanice F</t>
  </si>
  <si>
    <t>2; ks - Protipříruba zakončovacích přírubových spojů přípojky - Stanice F</t>
  </si>
  <si>
    <t>230032026</t>
  </si>
  <si>
    <t>Montáž přírubových spojů do PN 16 DN 40</t>
  </si>
  <si>
    <t>506Ah2PS16-40</t>
  </si>
  <si>
    <t>Spojovací materiál pro přírubové spoje  TS 110°C a PS 16 bar - DN 40 PN 16; Příruba ocel / Příruba ocel</t>
  </si>
  <si>
    <t>1; ks - Přípravná sada pro tlakovou zkoušku potrubí - ukončení přípojky ve Stanici F</t>
  </si>
  <si>
    <t>1,5; m - Tlaková zkouška potrubí - ukončení přípojky ve Stanici F - Přívod</t>
  </si>
  <si>
    <t>1,5; m - Tlaková zkouška potrubí - ukončení přípojky ve Stanici F - Zpátečka</t>
  </si>
  <si>
    <t>2; m - Tlaková zkouška zkratu  - ukončení přípojky ve Stanici F</t>
  </si>
  <si>
    <t>2; ks - 20 %  - Svarových spojů potrubí DN 40</t>
  </si>
  <si>
    <t>12*48,3*pi / 1000; m - 100% svarových spojů DN 40</t>
  </si>
  <si>
    <t>2; kg - Uložení výstupu potrubí stanice F - Přívodní potrubí</t>
  </si>
  <si>
    <t>2; kg - Uložení výstupu potrubí stanice F - Zpětné potrubí</t>
  </si>
  <si>
    <t>01516E-IZ139</t>
  </si>
  <si>
    <t>Kluzné uložení s osovým vedením; (objímka, valivý kluzák) - Potrubí pr. 48,3 mm</t>
  </si>
  <si>
    <t>2; ks - Stanice F Přívod / Zpátečka</t>
  </si>
  <si>
    <t>230011E01-40A</t>
  </si>
  <si>
    <t>Montáž potrubí trubky ocelové předizolované typu KMR - TR 48,3 x 3,2 mm - Plášť 110 mm</t>
  </si>
  <si>
    <t>3*12; m - Zpátečka přípojky F</t>
  </si>
  <si>
    <t>230011E01-40B</t>
  </si>
  <si>
    <t>Montáž potrubí trubky ocelové předizolované typu KMR - TR 48,3 x 3,2 mm - Plášť 125 mm</t>
  </si>
  <si>
    <t>3*12; m - Přívod přípojky F</t>
  </si>
  <si>
    <t>230024E01-40A</t>
  </si>
  <si>
    <t>Montáž trubního dílu předizolovaného typu KMR hmotnosti do 50 kg - TR 48,3 x 3,2 mm - Plášť 110 mm</t>
  </si>
  <si>
    <t>230024E01-40B</t>
  </si>
  <si>
    <t>Montáž trubního dílu předizolovaného typu KMR hmotnosti do 50 kg - TR 48,3 x 3,2 mm - Plášť 125 mm</t>
  </si>
  <si>
    <t>230023E01-40A</t>
  </si>
  <si>
    <t>Montáž trubního dílu předizolovaného typu KMR hmotnosti do 10 kg - TR 48,3 x 3,2 mm - Plášť 110 mm</t>
  </si>
  <si>
    <t>230023E01-40B</t>
  </si>
  <si>
    <t>Montáž trubního dílu předizolovaného typu KMR hmotnosti do 10 kg - TR 48,3 x 3,2 mm - Plášť 125 mm</t>
  </si>
  <si>
    <t>01516E-IZ005</t>
  </si>
  <si>
    <t>Trubka 12m, DN40 / 110 IPS</t>
  </si>
  <si>
    <t>3 *12; m - Přímé trubky  a 12 m</t>
  </si>
  <si>
    <t>1,6+3+4+6,8+1,8; m - Doměrky D1, D2, D3, D4, D5</t>
  </si>
  <si>
    <t>01516E-IZ006</t>
  </si>
  <si>
    <t>Trubka 12m, DN40 / 125 IPS</t>
  </si>
  <si>
    <t>01516E-IZ023</t>
  </si>
  <si>
    <t>Ohyb 90° DN40 / 110 BA 5 IPS (0.6*0.6)</t>
  </si>
  <si>
    <t>01516E-IZ024</t>
  </si>
  <si>
    <t>Ohyb 90° DN40 / 125 BA 5 IPS (0.6*0.6)</t>
  </si>
  <si>
    <t>230E020-40A</t>
  </si>
  <si>
    <t>Montáž smršťovacího víčka - ocelové potrubí - Průměr potrubí 40/110 mm</t>
  </si>
  <si>
    <t>1; ks - Stanice F</t>
  </si>
  <si>
    <t>230E020-40B</t>
  </si>
  <si>
    <t>Montáž smršťovacího víčka - ocelové potrubí - Průměr potrubí 40/125 mm</t>
  </si>
  <si>
    <t>01516E-IZ071</t>
  </si>
  <si>
    <t>PE smršťovací víčko jednotrubka DN40 / 110</t>
  </si>
  <si>
    <t>01516E-IZ072</t>
  </si>
  <si>
    <t>PE smršťovací víčko jednotrubka DN40 / 125</t>
  </si>
  <si>
    <t>1; ks - Zpětné potrubí - pr. 110 / 150 mm - Stanice F</t>
  </si>
  <si>
    <t>1; ks - Přívodní potrubí - pr. 125 / 200 mm - Stanice F</t>
  </si>
  <si>
    <t>1; ks - Zpětné potrubí - pr. 125 / 200 mm - Stanice F</t>
  </si>
  <si>
    <t>12; ks - Zpětné potrubí - DN 40/110 mm</t>
  </si>
  <si>
    <t>12; ks - Přívodní potrubí - DN40/125 mm</t>
  </si>
  <si>
    <t>2*11; m - Přívodní potrubí</t>
  </si>
  <si>
    <t>2*11; m - Zpětné potrubí</t>
  </si>
  <si>
    <t>2; ks - Stanice F</t>
  </si>
  <si>
    <t>1,5*2; m - Stanice F - Přívod / Zpátečka - Výstražný systém</t>
  </si>
  <si>
    <t>2*2,5*3; m - Stanice F - Přívod / Zpátečka - výstražný systém</t>
  </si>
  <si>
    <t>6; kus - Stanice F - Zapojení do svorkovnice krabice VS</t>
  </si>
  <si>
    <t>1; kus - krabice výstražného systému Stanice F</t>
  </si>
  <si>
    <t>2*2; kus - Stanice F - otevření a uzavření</t>
  </si>
  <si>
    <t>2*56; m - Přívod / Zpátečka</t>
  </si>
  <si>
    <t>12; ks - 100 % svarových spojů potrubí přípojky F DN 40 - Přívod</t>
  </si>
  <si>
    <t>12; ks - 100 % svarových spojů potrubí přípojky F DN 40 - Zpátečka</t>
  </si>
  <si>
    <t>12*48,3*pi / 1000; m - 100% svarových spojů potrubí přípojky F DN 40 - Přívod</t>
  </si>
  <si>
    <t>12*48,3*pi / 1000; m - 100% svarových spojů potrubí přípojky F DN 40 - Zpátečka</t>
  </si>
  <si>
    <t>230082269</t>
  </si>
  <si>
    <t>Demontáž potrubí další použití do 250 kg D 57 mm, tl 3,2 mm</t>
  </si>
  <si>
    <t>2;ks UA DN50 jímka</t>
  </si>
  <si>
    <t>2;ks UA DN40 jímka</t>
  </si>
  <si>
    <t>24+6;ks potrubí DN50</t>
  </si>
  <si>
    <t>24;ks potrubí DN40</t>
  </si>
  <si>
    <t>(480)/1000;t</t>
  </si>
  <si>
    <t>0,511;t zařízení,armatury,potrubí</t>
  </si>
  <si>
    <t>0,359;t izolace</t>
  </si>
  <si>
    <t>0,511*20;t zařízení,armatury,potrubí</t>
  </si>
  <si>
    <t>0,359*20;t izolace</t>
  </si>
  <si>
    <t>48*0,8;m DN50 kanál pára/prim</t>
  </si>
  <si>
    <t>48*0,2;m DN50 kanál pára/prim</t>
  </si>
  <si>
    <t>1*0,8;m DN40</t>
  </si>
  <si>
    <t>1*0,8;m DN50</t>
  </si>
  <si>
    <t>1*0,2;m DN40</t>
  </si>
  <si>
    <t>1*0,2;m DN50</t>
  </si>
  <si>
    <t>(48*0,8)*pi*(57+2*60)/1000;m2 - DN 50 potrubí pára</t>
  </si>
  <si>
    <t>(1*0,8)*pi*(57+2*40)/1000;m2 - DN 50 potrubí kondenzát</t>
  </si>
  <si>
    <t>(1*0,8)*pi*(48,4+2*30)/1000;m2 - DN 40 potrubí kondenzát</t>
  </si>
  <si>
    <t>(48*0,2)*pi*(57+2*60)/1000;m2 - DN 50 potrubí pára</t>
  </si>
  <si>
    <t>(1*0,2)*pi*(57+2*40)/1000;m2 - DN 50 potrubí kondenzát</t>
  </si>
  <si>
    <t>(1*0,2)*pi*(48,4+2*30)/1000;m2 - DN 40 potrubí kondenzát</t>
  </si>
  <si>
    <t>2*1,1; m2 - UA  DN 50 pára</t>
  </si>
  <si>
    <t>2*1,5*0,9; m - Zakončení přípojky DN 40 přívod / zpátečka</t>
  </si>
  <si>
    <t>2*1,5*0,1; m - Zakončení přípojky DN 40 přívod / zpátečka</t>
  </si>
  <si>
    <t>2*1,5; m - Zakončení přípojky DN 40 přívod / zpátečka</t>
  </si>
  <si>
    <t>(pi*(48,3+2*40))/1000*2*1,5*0,9; m2 - Zakončení přípojky DN 40 přívod / zpátečka</t>
  </si>
  <si>
    <t>(pi*(48,3+2*40))/1000*2*1,5*0,1; m2 - Zakončení přípojky DN 40 přívod / zpátečka</t>
  </si>
  <si>
    <t>2*(2*pi*(48,3/2+40+40)*((48,3/2+40+40)+(260+2*40)))/1e6; m2 - Uzavírací armatury přípojky DN 40 přívod / zpátečka</t>
  </si>
  <si>
    <t>2*1,5; m - Zakončení přípojky - izolovaná část DN 40</t>
  </si>
  <si>
    <t>0,5; m - Zakončení přípojky - Ukončovací příruby DN 40</t>
  </si>
  <si>
    <t>7.Potrubní část: VS G</t>
  </si>
  <si>
    <t>2; ks - Zakončení přípojky - Stanice G - Přívod</t>
  </si>
  <si>
    <t>2; ks - Zakončení přípojky - Stanice G - Zpátečka</t>
  </si>
  <si>
    <t>1; ks - Uzavírací armatura přípojky - Stanice G - Přívod</t>
  </si>
  <si>
    <t>1; ks - Uzavírací armatura přípojky - Stanice G - Zpátečka</t>
  </si>
  <si>
    <t>1; ks - Zakončovací příruba - Stanice G - Přívod</t>
  </si>
  <si>
    <t>1; ks - Zakončovací příruba - Stanice G - Zpátečka</t>
  </si>
  <si>
    <t>0,27+0,32; m - Díly zakončení přípojky - Stanice G - Přívod</t>
  </si>
  <si>
    <t>0,27+0,32; m - Díly zakončení přípojky - Stanice G - Zpátečka</t>
  </si>
  <si>
    <t>1; ks - Vysazení odbočky pro zkrat - Stanice G - Přívod</t>
  </si>
  <si>
    <t>1; ks - Vysazení odbočky pro zkrat - Stanice G - Zpátečka</t>
  </si>
  <si>
    <t>4; ks - Potrubí zkratu - Stanice G</t>
  </si>
  <si>
    <t>4; ks - Koleno zkratu - Stanice G</t>
  </si>
  <si>
    <t>2; ks - Uzavírací armatury zkratu - Stanice G</t>
  </si>
  <si>
    <t>2; ks - Navařovací šroubení regulátoru teploty ve zkratu - Stanice G</t>
  </si>
  <si>
    <t>0,7+0,7+0,24+0,24; m - Trubní díly zkratu - Stanice G</t>
  </si>
  <si>
    <t>2; ks - Protipříruba zakončovacích přírubových spojů přípojky - Stanice G</t>
  </si>
  <si>
    <t>1; ks - Přípravná sada pro tlakovou zkoušku potrubí - ukončení přípojky ve Stanici G</t>
  </si>
  <si>
    <t>1; m - Tlaková zkouška potrubí - ukončení přípojky ve Stanici G - Přívod</t>
  </si>
  <si>
    <t>1; m - Tlaková zkouška potrubí - ukončení přípojky ve Stanici G - Zpátečka</t>
  </si>
  <si>
    <t>1,7; m - Tlaková zkouška zkratu  - ukončení přípojky ve Stanici G</t>
  </si>
  <si>
    <t>1; ks - 20 %  - Svarových spojů potrubí DN 40</t>
  </si>
  <si>
    <t>8*48,3*pi / 1000; m - 100% svarových spojů DN 40</t>
  </si>
  <si>
    <t>2; ks - Stanice G Přívod / Zpátečka</t>
  </si>
  <si>
    <t>230120112</t>
  </si>
  <si>
    <t>Odkrytí, zakrytí trubních kanálů plechy a pororošty, šířky do 800 mm</t>
  </si>
  <si>
    <t>2*2; ks - rozkrytí a zakrytí stávající vstupní šachty</t>
  </si>
  <si>
    <t>230120091</t>
  </si>
  <si>
    <t>Zhotovení prostup kanálovými plechy pro potrubí DN do 65</t>
  </si>
  <si>
    <t>2; ks - Zhotovení nových prostupů pro přívodní potrubí</t>
  </si>
  <si>
    <t>230120192</t>
  </si>
  <si>
    <t>Řezání plechu kyslíkem do tloušťky 10 mm</t>
  </si>
  <si>
    <t>13640735</t>
  </si>
  <si>
    <t>Plech lístkový jakost S 235 JR, 8x1000x2000 mm</t>
  </si>
  <si>
    <t>1; ks - Oblouk 90° 0,6 x 1,2 m</t>
  </si>
  <si>
    <t>1,5+2; m - Doměrky D1, D2</t>
  </si>
  <si>
    <t>01516E-IZ123</t>
  </si>
  <si>
    <t>Ohyb 90° DN40 / 110 BA 5 IPS (0.6*1,2)</t>
  </si>
  <si>
    <t>01516E-IZ124</t>
  </si>
  <si>
    <t>Ohyb 90° DN40 / 125 BA 5 IPS (0.6*1,2)</t>
  </si>
  <si>
    <t>1; ks - Stanice G</t>
  </si>
  <si>
    <t>1; ks - Zpětné potrubí - pr. 110 / 150 mm - Stanice G</t>
  </si>
  <si>
    <t>1; ks - Přívodní potrubí - pr. 125 / 200 mm - Stanice G</t>
  </si>
  <si>
    <t>1; ks - Zpětné potrubí - pr. 125 / 200 mm - Stanice G</t>
  </si>
  <si>
    <t>4; ks - Zpětné potrubí - DN 40/110 mm</t>
  </si>
  <si>
    <t>4; ks - Přívodní potrubí - DN40/125 mm</t>
  </si>
  <si>
    <t>2; ks - Stanice G</t>
  </si>
  <si>
    <t>1,5*2; m - Stanice G - Přívod / Zpátečka - Výstražný systém</t>
  </si>
  <si>
    <t>2*2,5*3; m - Stanice G - Přívod / Zpátečka - výstražný systém</t>
  </si>
  <si>
    <t>6; kus - Stanice G - Zapojení do svorkovnice krabice VS</t>
  </si>
  <si>
    <t>1; kus - krabice výstražného systému Stanice G</t>
  </si>
  <si>
    <t>2*2; kus - Stanice G - otevření a uzavření</t>
  </si>
  <si>
    <t>2*4,5; m - Přívod / Zpátečka</t>
  </si>
  <si>
    <t>4; ks - 100 % svarových spojů potrubí přípojky G DN 40 - Přívod</t>
  </si>
  <si>
    <t>4; ks - 100 % svarových spojů potrubí přípojky G DN 40 - Zpátečka</t>
  </si>
  <si>
    <t>4*48,3*pi / 1000; m - 100% svarových spojů potrubí přípojky G DN 40 - Přívod</t>
  </si>
  <si>
    <t>4*48,3*pi / 1000; m - 100% svarových spojů potrubí přípojky G DN 40 - Zpátečka</t>
  </si>
  <si>
    <t>2*3,2; kg - 2 x uložení v šachtě před stanicí G - Přívodní potrubí</t>
  </si>
  <si>
    <t>2*3; kg - 2 x uložení v šachtě před stanicí G - Zpětné potrubí</t>
  </si>
  <si>
    <t>01516E-IZ125</t>
  </si>
  <si>
    <t>Kluzné uložení s osovým vedením pro předizolované potrubí; (2 x objímka, valivý kluzák, korýtko) - Průměr pláště 110 mm</t>
  </si>
  <si>
    <t>01516E-IZ126</t>
  </si>
  <si>
    <t>Kluzné uložení s osovým vedením pro předizolované potrubí; (2 x objímka, valivý kluzák, korýtko) - Průměr pláště 125 mm</t>
  </si>
  <si>
    <t>15; kg - Konzola pro uložení potrubí v šachtě před stanicí G přívod / zpátečka</t>
  </si>
  <si>
    <t>230081297</t>
  </si>
  <si>
    <t>Demontáž potrubí další použití do 10 kg D 108 mm, tl 4,0 mm</t>
  </si>
  <si>
    <t>2; ks  - UA DN 100 UT Šachta přívod / zpátečka</t>
  </si>
  <si>
    <t>2; ks  - UA DN 50 UT Strojovna G přívod / zpátečka</t>
  </si>
  <si>
    <t>1; ks - OK DN 50 Šachta odvodnění parního potrubí</t>
  </si>
  <si>
    <t>230081259</t>
  </si>
  <si>
    <t>Demontáž potrubí další použití do 10 kg D 44,5 mm, tl 2,6 mm</t>
  </si>
  <si>
    <t>2; ks  - UA DN 40 Šachta odvodnění parního potrubí</t>
  </si>
  <si>
    <t>1; ks - ZV DN 40 Šachta odvodnění parního potrubí</t>
  </si>
  <si>
    <t>1; ks  - KK DN 40 Strojovna G TUV</t>
  </si>
  <si>
    <t>1; ks  - KK DN 25 Strojovna G cirkulace TUV</t>
  </si>
  <si>
    <t>230082076</t>
  </si>
  <si>
    <t>Demontáž potrubí do šrotu do 50 kg D 133 mm, tl 4,5 mm</t>
  </si>
  <si>
    <t>3; ks  - Parní potrubí</t>
  </si>
  <si>
    <t>230082066</t>
  </si>
  <si>
    <t>Demontáž potrubí do šrotu do 50 kg D 108 mm, tl 4,0 mm</t>
  </si>
  <si>
    <t>2; ks  - Potrubí UT přívod / zpátečka</t>
  </si>
  <si>
    <t>230082057</t>
  </si>
  <si>
    <t>Demontáž potrubí do šrotu do 50 kg D 89 mm, tl 4,0 mm</t>
  </si>
  <si>
    <t>6; ks  - Potrubí UT přívod / zpátečka</t>
  </si>
  <si>
    <t>4; ks  - Potrubí kondenzátu</t>
  </si>
  <si>
    <t>230081076</t>
  </si>
  <si>
    <t>Demontáž potrubí do šrotu do 10 kg D 133 mm, tl 4,5 mm</t>
  </si>
  <si>
    <t>2; ks - Uložení parního potrubí</t>
  </si>
  <si>
    <t>230081056</t>
  </si>
  <si>
    <t>Demontáž potrubí do šrotu do 10 kg D 89 mm, tl 3,6 mm</t>
  </si>
  <si>
    <t>6; ks - Uložení potrubí  UT</t>
  </si>
  <si>
    <t>2; ks - uložení potrubí vratného kondenzátu</t>
  </si>
  <si>
    <t>230081039</t>
  </si>
  <si>
    <t>Demontáž potrubí do šrotu do 10 kg D 57 mm, tl 3,2 mm</t>
  </si>
  <si>
    <t>6; ks - Odvodnění parního potrubí</t>
  </si>
  <si>
    <t>11; ks - Potrubí TUV</t>
  </si>
  <si>
    <t>2; ks - Uložení potrubí parního odvodnění</t>
  </si>
  <si>
    <t>11; ks - Uložení potrubí TUV</t>
  </si>
  <si>
    <t>11; ks - Potrubí cirkulace TUV</t>
  </si>
  <si>
    <t>11; ks - Uložení potrubí cirkulace TUV</t>
  </si>
  <si>
    <t>0,358;t zařízení,armatury,potrubí</t>
  </si>
  <si>
    <t>0,093;t izolace</t>
  </si>
  <si>
    <t>0,358*20;t zařízení,armatury,potrubí</t>
  </si>
  <si>
    <t>0,093*20;t izolace</t>
  </si>
  <si>
    <t>0,013;t izolace</t>
  </si>
  <si>
    <t>5*0,8;m - DN 125Parní potrubí</t>
  </si>
  <si>
    <t>2*1*0,8;m - DN 100 UT přívod / zpátečka</t>
  </si>
  <si>
    <t>2*16*0,8;m - DN 80 UT přívod / zpátečka</t>
  </si>
  <si>
    <t>2*4*0,8;m - DN 50 UTpřívod / zpátečka</t>
  </si>
  <si>
    <t>11*0,8;m - DN 50 TUV</t>
  </si>
  <si>
    <t>11*0,8;m - DN 25 cirkulace TUV</t>
  </si>
  <si>
    <t>5*0,2;m - DN 125 parní potrubí</t>
  </si>
  <si>
    <t>2*1*0,2;m - DN 100 UT přívod / zpátečka</t>
  </si>
  <si>
    <t>2*16*0,2;m - DN 80 UT přívod / zpátečka</t>
  </si>
  <si>
    <t>2*4*0,2;m - DN 50 UTpřívod / zpátečka</t>
  </si>
  <si>
    <t>11*0,2;m - DN 50 TUV</t>
  </si>
  <si>
    <t>11*0,2;m - DN 25 cirkulace TUV</t>
  </si>
  <si>
    <t>(5*0,8)*pi*(133+2*100)/1000;m2 - DN125 parní potrubí</t>
  </si>
  <si>
    <t>(2*1*0,8)*pi*(108+2*40)/1000;m2 - DN100 potrubí UT přívod / zpátečka</t>
  </si>
  <si>
    <t>(2*6*0,8)*pi*(89+2*40)/1000;m2 - DN 80 potrubí UT přívod / zpátečka</t>
  </si>
  <si>
    <t>(2*4*0,8)*pi*(57+2*40)/1000;m2 - DN 50 potrubí UT přívod / zpátečka</t>
  </si>
  <si>
    <t>(11*0,8)*pi*(48,4+2*30)/1000;m2 - DN 40 potrubí TUV přívod / zpátečka</t>
  </si>
  <si>
    <t>(11*0,8)*pi*(33,7+2*30)/1000;m2 - DN 25 potrubí cirkulace TUV přívod / zpátečka</t>
  </si>
  <si>
    <t>(5*0,2)*pi*(133+2*100)/1000;m2 - DN125 parní potrubí</t>
  </si>
  <si>
    <t>(2*1*0,2)*pi*(108+2*40)/1000;m2 - DN100 potrubí UT přívod / zpátečka</t>
  </si>
  <si>
    <t>(2*6*0,2)*pi*(89+2*40)/1000;m2 - DN 80 potrubí UT přívod / zpátečka</t>
  </si>
  <si>
    <t>(2*4*0,2)*pi*(57+2*40)/1000;m2 - DN 50 potrubí UT přívod / zpátečka</t>
  </si>
  <si>
    <t>(11*0,2)*pi*(48,4+2*30)/1000;m2 - DN 40 potrubí TUV přívod / zpátečka</t>
  </si>
  <si>
    <t>(11*0,2)*pi*(33,7+2*30)/1000;m2 - DN 25 potrubí cirkulace TUV přívod / zpátečka</t>
  </si>
  <si>
    <t>(pi*(48,3+2*40))/1000*2*1,5; m2 - Zakončení přípojky DN 40 přívod / zpátečka</t>
  </si>
  <si>
    <t>8.Potrubní část: VS H</t>
  </si>
  <si>
    <t>230022029a</t>
  </si>
  <si>
    <t>Montáž trubní díly přivařovací tř.11-13 do 3 kg D 42,4 mm tl 2,6 mm</t>
  </si>
  <si>
    <t>1; ks - Uzavírací armatura přípojky - Stanice H - Přívod</t>
  </si>
  <si>
    <t>1; ks - Uzavírací armatura přípojky - Stanice H - Zpátečka</t>
  </si>
  <si>
    <t>1; ks - Zakončovací příruba - Stanice H - Přívod</t>
  </si>
  <si>
    <t>1; ks - Zakončovací příruba - Stanice H - Zpátečka</t>
  </si>
  <si>
    <t>503Ah2Aa0020650-32.40</t>
  </si>
  <si>
    <t>Kulový kohout teplárenský přivařovací pro vodu - dřík pro izolaci - DN 32 PN 40</t>
  </si>
  <si>
    <t>502Ah2A0511B01-16.32</t>
  </si>
  <si>
    <t>Příruba 11/B1 EN 1092-1; mat. 3E0 - PN 16 DN 32</t>
  </si>
  <si>
    <t>230021029a</t>
  </si>
  <si>
    <t>Montáž trubní díly přivařovací tř.11-13 do 1 kg D 42,4 mm tl 2,6 mm</t>
  </si>
  <si>
    <t>2; ks - Zakončení přípojky - Stanice H - Přívod</t>
  </si>
  <si>
    <t>2; ks - Zakončení přípojky - Stanice H - Zpátečka</t>
  </si>
  <si>
    <t>501Ih2A1055-32x2.6</t>
  </si>
  <si>
    <t>Trubka ocelová bezešvá  ČSN EN 10216-1; mat. P235TR2 - TR 42.4 x 2.6</t>
  </si>
  <si>
    <t>0,27 +0,32; m - Díly zakončení přípojky - Stanice H - Přívod</t>
  </si>
  <si>
    <t>0,27 +0,32; m - Díly zakončení přípojky - Stanice H - Zpátečka</t>
  </si>
  <si>
    <t>2; ks - Protipříruba zakončovacích přírubových spojů přípojky - Stanice H</t>
  </si>
  <si>
    <t>502Ah2A0505B01-16.32</t>
  </si>
  <si>
    <t>Příruba 05/B1 EN 1092-1; mat. 3E0 - PN 16 DN 32</t>
  </si>
  <si>
    <t>230032025</t>
  </si>
  <si>
    <t>Montáž přírubových spojů do PN 16 DN 32</t>
  </si>
  <si>
    <t>506Ah2PS16-32</t>
  </si>
  <si>
    <t>Spojovací materiál pro přírubové spoje  TS 110°C a PS 16 bar - DN 32 PN 16; Příruba ocel / Příruba ocel</t>
  </si>
  <si>
    <t>1; ks - Přípravná sada pro tlakovou zkoušku potrubí - ukončení přípojky ve Stanici H</t>
  </si>
  <si>
    <t>1; m - Tlaková zkouška potrubí - ukončení přípojky ve Stanici H - Přívod</t>
  </si>
  <si>
    <t>1; m - Tlaková zkouška potrubí - ukončení přípojky ve Stanici H - Zpátečka</t>
  </si>
  <si>
    <t>1,7; m - Tlaková zkouška zkratu  - ukončení přípojky ve Stanici H</t>
  </si>
  <si>
    <t>1; ks - 20 %  - Svarových spojů potrubí DN 32</t>
  </si>
  <si>
    <t>8*42,4*pi / 1000; m - 100% svarových spojů DN 32</t>
  </si>
  <si>
    <t>2; ks - Stanice H Přívod / Zpátečka</t>
  </si>
  <si>
    <t>230024E01-32A</t>
  </si>
  <si>
    <t>Montáž trubního dílu předizolovaného typu KMR hmotnosti do 50 kg - TR 42,4 x 3,2 mm - Plášť 110 mm</t>
  </si>
  <si>
    <t>1; ks - Oblouk 90° 1,5 x 1,5</t>
  </si>
  <si>
    <t>230024E01-32B</t>
  </si>
  <si>
    <t>Montáž trubního dílu předizolovaného typu KMR hmotnosti do 50 kg - TR 42,4 x 3,2 mm - Plášť 125 mm</t>
  </si>
  <si>
    <t>230023E01-32A</t>
  </si>
  <si>
    <t>Montáž trubního dílu předizolovaného typu KMR hmotnosti do 10 kg - TR 42,4 x 3,2 mm - Plášť 110 mm</t>
  </si>
  <si>
    <t>230023E01-32B</t>
  </si>
  <si>
    <t>Montáž trubního dílu předizolovaného typu KMR hmotnosti do 10 kg - TR 42,4 x 3,2 mm - Plášť 125 mm</t>
  </si>
  <si>
    <t>01516E-IZ003</t>
  </si>
  <si>
    <t>Trubka 6m, DN32 / 110 IPS</t>
  </si>
  <si>
    <t>1,5+4,4; m - Doměrky D1, D2</t>
  </si>
  <si>
    <t>01516E-IZ004</t>
  </si>
  <si>
    <t>Trubka 6m, DN32 / 125 IPS</t>
  </si>
  <si>
    <t>01516E-IZ019</t>
  </si>
  <si>
    <t>Ohyb 90° DN32 / 110 BA 5 IPS (0.6*0.6)</t>
  </si>
  <si>
    <t>01516E-IZ020</t>
  </si>
  <si>
    <t>Ohyb 90° DN32 / 125 BA 5 IPS (0.6*0.6)</t>
  </si>
  <si>
    <t>01516E-IZ021</t>
  </si>
  <si>
    <t>Ohyb 90° DN32 / 110 BA 5 IPS (1.5*1.5)</t>
  </si>
  <si>
    <t>01516E-IZ022</t>
  </si>
  <si>
    <t>Ohyb 90° DN32 / 125 BA 5 IPS (1.5*1.5)</t>
  </si>
  <si>
    <t>230E020-32A</t>
  </si>
  <si>
    <t>Montáž smršťovacího víčka - ocelové potrubí - Průměr potrubí 32/110 mm</t>
  </si>
  <si>
    <t>1; ks - Stanice H</t>
  </si>
  <si>
    <t>230E020-32B</t>
  </si>
  <si>
    <t>Montáž smršťovacího víčka - ocelové potrubí - Průměr potrubí 32/125 mm</t>
  </si>
  <si>
    <t>01516E-IZ069</t>
  </si>
  <si>
    <t>PE smršťovací víčko jednotrubka DN32 / 110</t>
  </si>
  <si>
    <t>01516E-IZ070</t>
  </si>
  <si>
    <t>PE smršťovací víčko jednotrubka DN32 / 125</t>
  </si>
  <si>
    <t>230E030-110</t>
  </si>
  <si>
    <t>Montáž těsnícího kroužku proti zemní vlhkosti - Průměr do 110 mm</t>
  </si>
  <si>
    <t>1; ks - Zpětné potrubí - pr. 110 mm - Stanice H</t>
  </si>
  <si>
    <t>01516E-IZ080</t>
  </si>
  <si>
    <t>Těsnící kruh pr.110</t>
  </si>
  <si>
    <t>1; ks - Přívodní potrubí - pr. 125 mm - Stanice H</t>
  </si>
  <si>
    <t>4; ks - Zpětné potrubí - DN 32/110 mm</t>
  </si>
  <si>
    <t>01516E-IZ091</t>
  </si>
  <si>
    <t>Spojka plášťové trubky DN32 / 110  zesíťovaná komplet</t>
  </si>
  <si>
    <t>4; ks - Přívodní potrubí - DN32/125 mm</t>
  </si>
  <si>
    <t>01516E-IZ092</t>
  </si>
  <si>
    <t>Spojka plášťové trubky DN32 / 125  zesíťovaná komplet</t>
  </si>
  <si>
    <t>2; ks - Stanice H</t>
  </si>
  <si>
    <t>1,5*2; m - Stanice H - Přívod / Zpátečka - Výstražný systém</t>
  </si>
  <si>
    <t>2*2,5*3; m - Stanice H - Přívod / Zpátečka - výstražný systém</t>
  </si>
  <si>
    <t>6; kus - Stanice H - Zapojení do svorkovnice krabice VS</t>
  </si>
  <si>
    <t>1; kus - krabice výstražného systému Stanice H</t>
  </si>
  <si>
    <t>2*2; kus - Stanice H - otevření a uzavření</t>
  </si>
  <si>
    <t>2*9; m - Přívod / Zpátečka</t>
  </si>
  <si>
    <t>4; ks - 100 % svarových spojů potrubí přípojky H DN 32 - Přívod</t>
  </si>
  <si>
    <t>4; ks - 100 % svarových spojů potrubí přípojky H DN 32 - Zpátečka</t>
  </si>
  <si>
    <t>4*42,4*pi / 1000; m - 100% svarových spojů potrubí přípojky H DN 32 - Přívod</t>
  </si>
  <si>
    <t>4*42,4*pi / 1000; m - 100% svarových spojů potrubí přípojky H DN 32 - Zpátečka</t>
  </si>
  <si>
    <t>2; ks  - UA DN 50 jímka přívod / zpátečka</t>
  </si>
  <si>
    <t>2*3; ks Uložení  přívod / zpátečka</t>
  </si>
  <si>
    <t>230082039</t>
  </si>
  <si>
    <t>Demontáž potrubí do šrotu do 50 kg D 57 mm, tl 3,2 mm</t>
  </si>
  <si>
    <t>2*7; ks  - potrubí DN 50 přívod / zpátečka</t>
  </si>
  <si>
    <t>2; ks  - KK DN 50 Strojovna H přívod / zpátečka</t>
  </si>
  <si>
    <t>0,112;t zařízení,armatury,potrubí</t>
  </si>
  <si>
    <t>0,112*20;t zařízení,armatury,potrubí</t>
  </si>
  <si>
    <t>0,013*20;t izolace</t>
  </si>
  <si>
    <t>2*9*0,8;m - DN 50 přívod / zpátečka</t>
  </si>
  <si>
    <t>2*9*0,2;m - DN 50 přívod / zpátečka</t>
  </si>
  <si>
    <t>2*1; m2 - UA v jímce DN 50 přívod / zpátečka</t>
  </si>
  <si>
    <t>(2*9*0,8)*pi*(57+2*40)/1000;m2 - DN 50 přívod / zpátečka</t>
  </si>
  <si>
    <t>(2*9*0,2)*pi*(57+2*40)/1000;m2 - DN 50 přívod / zpátečka</t>
  </si>
  <si>
    <t>2*1,5; m - Zakončení přípojky DN 32 přívod / zpátečka</t>
  </si>
  <si>
    <t>E0511628</t>
  </si>
  <si>
    <t>(pi*(42,8+2*30))/1000*2*1,5; m2 - Zakončení přípojky DN 32 přívod / zpátečka</t>
  </si>
  <si>
    <t>2*(2*pi*(42,8/2+30+40)*((42,8+30+40)+(260+2*40)))/1e6; m2 - Uzavírací armatury přípojky DN 50 přívod / zpátečka</t>
  </si>
  <si>
    <t>2*1,5; m - Zakončení přípojky - izolovaná část DN 32</t>
  </si>
  <si>
    <t>0,5; m - Zakončení přípojky - Ukončovací příruby DN 32</t>
  </si>
  <si>
    <t>Potrubní část1: Řad A (JČ 104-111)</t>
  </si>
  <si>
    <t>004: Vodorovné konstrukce</t>
  </si>
  <si>
    <t>452351101</t>
  </si>
  <si>
    <t>Bednění podkladních desek nebo bloků nebo sedlového lože otevřený výkop</t>
  </si>
  <si>
    <t>0,96 m2 Plocha bednění betonové základní desky pod skruže uávěru</t>
  </si>
  <si>
    <t>a=1,2; m - Délka strany čtvercové betonové desky</t>
  </si>
  <si>
    <t>h=0,1; m - Výška betonové desky</t>
  </si>
  <si>
    <t>2*4*a*h; m2 pro oba uzávěry</t>
  </si>
  <si>
    <t>452321141</t>
  </si>
  <si>
    <t>Podkladní desky ze ŽB tř. C 16/20 otevřený výkop</t>
  </si>
  <si>
    <t>Objem betonové základní desky pod skruže uzávěrů</t>
  </si>
  <si>
    <t>d=0,3; m - Průměr chráničky ventilového vřetene</t>
  </si>
  <si>
    <t>(a^2-3,14*d^2/4)*h*2; m3 - Pro obě desky</t>
  </si>
  <si>
    <t>452368211</t>
  </si>
  <si>
    <t>Výztuž podkladních desek nebo bloků nebo pražců otevřený výkop ze svařovaných sítí Kari</t>
  </si>
  <si>
    <t>Hmotnost výztuže betonové desky zemních uzávěrů</t>
  </si>
  <si>
    <t>r=0,003; t/m2 - Měrná hmotnost výztuže</t>
  </si>
  <si>
    <t>a*a*2*r</t>
  </si>
  <si>
    <t>008: Trubní vedení</t>
  </si>
  <si>
    <t>894403011</t>
  </si>
  <si>
    <t>Osazení betonových dílců pro šachty desek zákrytových</t>
  </si>
  <si>
    <t>Skladba šachet:</t>
  </si>
  <si>
    <t>Šachta 1</t>
  </si>
  <si>
    <t>2; kusy betonový prstenec vyrovnávací výška 120 mm</t>
  </si>
  <si>
    <t>1; kus poklop B 125 s betonovou výplní</t>
  </si>
  <si>
    <t>Šachta 2</t>
  </si>
  <si>
    <t>954Xh1232-010</t>
  </si>
  <si>
    <t>Poklop kanalizační šachty - B 125 - s betonovou výplní, bez odvětrání, průměr 625 mm, výška 120 mm, zatížení 125 kN</t>
  </si>
  <si>
    <t>59224138</t>
  </si>
  <si>
    <t>Prstenec betonový vyrovnávací TBW-Q 625/120/90 62,5x12x9 cm</t>
  </si>
  <si>
    <t>1; ks - Uzavírací armatura přípojky - Stanice J - Přívod</t>
  </si>
  <si>
    <t>1; ks - Uzavírací armatura přípojky - Stanice J - Zpátečka</t>
  </si>
  <si>
    <t>1; ks - Zakončovací příruba - Stanice J - Přívod</t>
  </si>
  <si>
    <t>1; ks - Zakončovací příruba - Stanice J - Zpátečka</t>
  </si>
  <si>
    <t>2; ks - Zakončení přípojky - Stanice J - Přívod</t>
  </si>
  <si>
    <t>2; ks - Zakončení přípojky - Stanice J - Zpátečka</t>
  </si>
  <si>
    <t>0,21 +0,255; m - Díly zakončení přípojky - Stanice J - Přívod</t>
  </si>
  <si>
    <t>0,21 +0,255; m - Díly zakončení přípojky - Stanice J - Zpátečka</t>
  </si>
  <si>
    <t>1; ks - Vysazení odbočky pro zkrat - Stanice J - Přívod</t>
  </si>
  <si>
    <t>1; ks - Vysazení odbočky pro zkrat - Stanice j - Zpátečka</t>
  </si>
  <si>
    <t>4; ks - Potrubí zkratu - Stanice J</t>
  </si>
  <si>
    <t>4; ks - Koleno zkratu - Stanice J</t>
  </si>
  <si>
    <t>2; ks - Uzavírací armatury zkratu - Stanice J</t>
  </si>
  <si>
    <t>2; ks - Navařovací šroubení regulátoru teploty ve zkratu - Stanice J</t>
  </si>
  <si>
    <t>1,2+1,2+0,24+0,24; m - Trubní díly zkratu - Stanice J</t>
  </si>
  <si>
    <t>2; ks - Protipříruba zakončovacích přírubových spojů přípojky - Stanice J</t>
  </si>
  <si>
    <t>1; ks - Přípravná sada pro tlakovou zkoušku potrubí - ukončení přípojky ve Stanici J</t>
  </si>
  <si>
    <t>1; m - Tlaková zkouška potrubí - ukončení přípojky ve Stanici J - Zpátečka</t>
  </si>
  <si>
    <t>1; m - Tlaková zkouška potrubí - ukončení přípojky ve Stanici J - Přívod</t>
  </si>
  <si>
    <t>1,8; m - Tlaková zkouška zkratu  - ukončení přípojky ve Stanici J</t>
  </si>
  <si>
    <t>1; ks - 20 %  - Svarových spojů potrubí DN 100</t>
  </si>
  <si>
    <t>8*114,3*pi / 1000; m - 100% svarových spojů DN 100</t>
  </si>
  <si>
    <t>2; ks - Stanice J Přívod / Zpátečka</t>
  </si>
  <si>
    <t>230011E01-150A</t>
  </si>
  <si>
    <t>Montáž potrubí trubky ocelové předizolované typu KMR - TR 168,3 x 4,0 mm - Plášť 250 mm</t>
  </si>
  <si>
    <t>(4+5+5+4+4+4+5)*12; m - Zpátečka úsek a</t>
  </si>
  <si>
    <t>2*12; m - Zpátečka úsek b</t>
  </si>
  <si>
    <t>230011E01-150B</t>
  </si>
  <si>
    <t>Montáž potrubí trubky ocelové předizolované typu KMR - TR 168,3 x 4,0 mm - Plášť 280 mm</t>
  </si>
  <si>
    <t>(4+5+5+4+4+4+5)*12; m - Přívod úsek a</t>
  </si>
  <si>
    <t>2*12; m - Přívod úsek b</t>
  </si>
  <si>
    <t>230025E01-150A</t>
  </si>
  <si>
    <t>Montáž trubního dílu předizolovaného typu KMR hmotnosti do 250 kg - TR 168,3 x 4,0 mm - Plášť 250 mm</t>
  </si>
  <si>
    <t>Úsek a zpátečka</t>
  </si>
  <si>
    <t>1; ks - doměrek D2</t>
  </si>
  <si>
    <t>1; ks - doměrek D3</t>
  </si>
  <si>
    <t>1; ks - doměrek D4</t>
  </si>
  <si>
    <t>1; ks - doměrek D6</t>
  </si>
  <si>
    <t>1; ks - doměrek D10</t>
  </si>
  <si>
    <t>1; ks - doměrek D12</t>
  </si>
  <si>
    <t>1; ks - doměrek D14</t>
  </si>
  <si>
    <t>1; ks - doměrek D16</t>
  </si>
  <si>
    <t>1; ks - doměrek D17</t>
  </si>
  <si>
    <t>Úsek b zpátečka</t>
  </si>
  <si>
    <t>1; ks - doměrek D23</t>
  </si>
  <si>
    <t>230025E01-150B</t>
  </si>
  <si>
    <t>Montáž trubního dílu předizolovaného typu KMR hmotnosti do 250 kg - TR 168,3 x 4,0 mm - Plášť 280 mm</t>
  </si>
  <si>
    <t>Úsek a přívod</t>
  </si>
  <si>
    <t>1; ks - doměrek D20</t>
  </si>
  <si>
    <t>Úsek b přívod</t>
  </si>
  <si>
    <t>230024E01-150A</t>
  </si>
  <si>
    <t>Montáž trubního dílu předizolovaného typu KMR hmotnosti do 50 kg - TR 168,3 x 4,0 mm - Plášť 250 mm</t>
  </si>
  <si>
    <t>1; ks - doměrek D5</t>
  </si>
  <si>
    <t>1; ks - doměrek D7</t>
  </si>
  <si>
    <t>1; ks - doměrek D9</t>
  </si>
  <si>
    <t>1; ks - doměrek D11</t>
  </si>
  <si>
    <t>1; ks - doměrek D13</t>
  </si>
  <si>
    <t>1; ks - doměrek D15</t>
  </si>
  <si>
    <t>1; ks - doměrek D18</t>
  </si>
  <si>
    <t>1; ks - doměrek D19</t>
  </si>
  <si>
    <t>1; ks - doměrek D21</t>
  </si>
  <si>
    <t>1; ks - doměrek D22</t>
  </si>
  <si>
    <t>1+2+4+4+4+2+4; ks - Oblouk 90° 0,8 x 0,8 m</t>
  </si>
  <si>
    <t>1; ks - paralelní odbočka DN 150 - DN 100</t>
  </si>
  <si>
    <t>230024E01-150B</t>
  </si>
  <si>
    <t>Montáž trubního dílu předizolovaného typu KMR hmotnosti do 50 kg - TR 168,3 x 4,0 mm - Plášť 280 mm</t>
  </si>
  <si>
    <t>01516E-IZ015</t>
  </si>
  <si>
    <t>Trubka 12m, DN150 / 250 IPS</t>
  </si>
  <si>
    <t>(4+5+5+4+4+4+2) *12; m - Přímé trubky  a 12 m úsek a</t>
  </si>
  <si>
    <t>2 *12; m - Přímé trubky  a 12 m úsek b</t>
  </si>
  <si>
    <t>10,3+2,8+3,2+4,4+1,8+3+1,8+3,8+1,8+3+1,8+5,8+1,8+3+1,8+6,7+2,3+10,8+1,8+1,8+1,8+1,2; m - Doměrky D1 - D22 úsek a</t>
  </si>
  <si>
    <t>4,2; m - Doměrky D23 úsek b</t>
  </si>
  <si>
    <t>Rozdělení doměrků</t>
  </si>
  <si>
    <t>10,8; m - Doměrky D18 úsek a</t>
  </si>
  <si>
    <t>6,7+1,8+1,8; m - Doměrky D16, D20, D21 úsek a</t>
  </si>
  <si>
    <t>5,8+1,8+2,3+1,8; m - Doměrky D12, D15, D17, D19 úsek a</t>
  </si>
  <si>
    <t>1,8+3+1,8+1,8+3; m - Doměrky D9, D10, D11, D13, D14 úsek a</t>
  </si>
  <si>
    <t>1,8+3+1,8+3,8; m - Doměrky D5, D6, D7, D8 úsek a</t>
  </si>
  <si>
    <t>2,8+3,2+4,4; m - Doměrky D2,D3,D4 úsek a</t>
  </si>
  <si>
    <t>10,3+1,2; m - Doměrky D1, D22 úsek a</t>
  </si>
  <si>
    <t>01516E-IZ016</t>
  </si>
  <si>
    <t>Trubka 12m, DN150 / 280 IPS</t>
  </si>
  <si>
    <t>10,3+2,8+3,2+4,4+1,8+1,8+1,8+3,8+1,8+1,8+1,8+5,8+1,8+1,8+1,8+6,7+2,3+10,8+1,8+3+1,8+1,2; m - Doměrky D1 - D22 úsek a</t>
  </si>
  <si>
    <t>Rozměření doměrků</t>
  </si>
  <si>
    <t>6,7+1,8; m - Doměrky D16, D21 úsek a</t>
  </si>
  <si>
    <t>5,8+1,8+3; m - Doměrky D12, D19, D20 úsek a</t>
  </si>
  <si>
    <t>1,8+1,8+1,8+1,8+1,8+2,3; m - Doměrky D10, D11, D13, D14, D15, D17 úsek a</t>
  </si>
  <si>
    <t>1,8+1,8+1,8+3,8+1,8; m - Doměrky D5 - D9 úsek a</t>
  </si>
  <si>
    <t>2,8+3,2+4,4; m - Doměrky D2, D3, D4 úsek a</t>
  </si>
  <si>
    <t>01516E-IZ041</t>
  </si>
  <si>
    <t>Ohyb 90° DN150 / 250 BA 5 IPS (0.8*0.8)</t>
  </si>
  <si>
    <t>1+2+4+4+4+2+4; ks - Zpátečka úsek a</t>
  </si>
  <si>
    <t>01516E-IZ042</t>
  </si>
  <si>
    <t>Ohyb 90° DN150 / 280 BA 5 IPS (0.8*0.8)</t>
  </si>
  <si>
    <t>1+2+4+4+4+2+4; ks - Přívod úsek a</t>
  </si>
  <si>
    <t>01516E-IZ043</t>
  </si>
  <si>
    <t>Ohyb 90° DN150 / 250 BA 5 IPS (1.5*1.5)</t>
  </si>
  <si>
    <t>1; ks - Zpátečka úsek a</t>
  </si>
  <si>
    <t>01516E-IZ044</t>
  </si>
  <si>
    <t>Ohyb 90° DN150 / 280 BA 5 IPS (1.5*1.5)</t>
  </si>
  <si>
    <t>1; ks - Přívod úsek a</t>
  </si>
  <si>
    <t>01516E-IZ045</t>
  </si>
  <si>
    <t>Paralelní odbočka DN150 / 250 / DN100 / 200 vyztužená o 4mm</t>
  </si>
  <si>
    <t>01516E-IZ046</t>
  </si>
  <si>
    <t>Paralelní odbočka DN150 / 280 / DN100 / 225 vyztužená o 4mm</t>
  </si>
  <si>
    <t>230024088a</t>
  </si>
  <si>
    <t>Montáž trubní díly přivařovací tř.11-13 do 50 kg D 168,3 mm tl 4,5 mm</t>
  </si>
  <si>
    <t>2; ks - připojení ocelové redukce přívod / zpátečka úsek b</t>
  </si>
  <si>
    <t>01516E-IZ059</t>
  </si>
  <si>
    <t>Ocelová redukce DN150 / 125 - Součást dodávky předizolovaného trubního systému</t>
  </si>
  <si>
    <t>1; ks - přívod úsek b</t>
  </si>
  <si>
    <t>1; ks - zpátečka úsek b</t>
  </si>
  <si>
    <t>230011E01-125A</t>
  </si>
  <si>
    <t>Montáž potrubí trubky ocelové předizolované typu KMR - TR 139,7 x 3,6 mm - Plášť 225 mm</t>
  </si>
  <si>
    <t>4*12; m - Zpátečka úsek b</t>
  </si>
  <si>
    <t>(1+3)*12; m - Zpátečka úsek c</t>
  </si>
  <si>
    <t>(1+2+3)*12; m - Zpátečka úsek d</t>
  </si>
  <si>
    <t>230011E01-125B</t>
  </si>
  <si>
    <t>Montáž potrubí trubky ocelové předizolované typu KMR - TR 139,7 x 3,6 mm - Plášť 250 mm</t>
  </si>
  <si>
    <t>4*12; m - Přívod úsek b</t>
  </si>
  <si>
    <t>(1+3)*12; m - Přívod úsek c</t>
  </si>
  <si>
    <t>(1+2+3)*12; m - Přívod úsek d</t>
  </si>
  <si>
    <t>230025E01-125A</t>
  </si>
  <si>
    <t>Montáž trubního dílu předizolovaného typu KMR hmotnosti do 250 kg - TR 139,7 x 3,6 mm - Plášť 225 mm</t>
  </si>
  <si>
    <t>1; ks - doměrek D24</t>
  </si>
  <si>
    <t>1; ks - doměrek D28</t>
  </si>
  <si>
    <t>1; ks - zemní uzavírací armatura</t>
  </si>
  <si>
    <t>Úsek c zpátečka</t>
  </si>
  <si>
    <t>1; ks - doměrek D30</t>
  </si>
  <si>
    <t>1; ks - doměrek D34</t>
  </si>
  <si>
    <t>1; ks - doměrek D35</t>
  </si>
  <si>
    <t>Úsek d zpátečka</t>
  </si>
  <si>
    <t>1; ks - doměrek D36</t>
  </si>
  <si>
    <t>1; ks - doměrek D37</t>
  </si>
  <si>
    <t>1; ks - doměrek D38</t>
  </si>
  <si>
    <t>230025E01-125B</t>
  </si>
  <si>
    <t>Montáž trubního dílu předizolovaného typu KMR hmotnosti do 250 kg - TR 139,7 x 3,6 mm - Plášť 250 mm</t>
  </si>
  <si>
    <t>1; ks - doměrek D26</t>
  </si>
  <si>
    <t>Úsek c přívod</t>
  </si>
  <si>
    <t>1; ks - doměrek D32</t>
  </si>
  <si>
    <t>Úsek d přívod</t>
  </si>
  <si>
    <t>230024E01-125A</t>
  </si>
  <si>
    <t>Montáž trubního dílu předizolovaného typu KMR hmotnosti do 50 kg - TR 139,7 x 3,6 mm - Plášť 225 mm</t>
  </si>
  <si>
    <t>1; ks - doměrek D25</t>
  </si>
  <si>
    <t>1; ks - doměrek D27</t>
  </si>
  <si>
    <t>1; ks - Paralelní odbočka DN 125/40</t>
  </si>
  <si>
    <t>1; ks - doměrek D29</t>
  </si>
  <si>
    <t>1; ks - doměrek D31</t>
  </si>
  <si>
    <t>1; ks - doměrek D33</t>
  </si>
  <si>
    <t>1+4+1; ks - Oblouk 90° 0,75 x 0,75 m</t>
  </si>
  <si>
    <t>1; ks - paralelní odbočka DN 125/65</t>
  </si>
  <si>
    <t>1; ks - doměrek D39</t>
  </si>
  <si>
    <t>1; ks - Oblouk 90° 0,75 x 0,75</t>
  </si>
  <si>
    <t>2; ks - Oblouk 105° 0,75 x 0,75</t>
  </si>
  <si>
    <t>1; ks - paralelní odbočka DN 125/50</t>
  </si>
  <si>
    <t>230024E01-125B</t>
  </si>
  <si>
    <t>Montáž trubního dílu předizolovaného typu KMR hmotnosti do 50 kg - TR 139,7 x 3,6 mm - Plášť 250 mm</t>
  </si>
  <si>
    <t>01516E-IZ013</t>
  </si>
  <si>
    <t>Trubka 12m, DN125 / 225 IPS</t>
  </si>
  <si>
    <t>4 *12; m - Přímé trubky  a 12 m úsek b</t>
  </si>
  <si>
    <t>(1+3) *12; m - Přímé trubky  a 12 m úsek c</t>
  </si>
  <si>
    <t>(1+2+3) *12; m - Přímé trubky  a 12 m úsek d</t>
  </si>
  <si>
    <t>10+1,8+1,8+1,8+3,2; m - Doměrky D24 - D28 úsek b</t>
  </si>
  <si>
    <t>1,5+4,6+1,8+1,8+1,8+5+3,6; m - Doměrky D29 - D35 úsek c</t>
  </si>
  <si>
    <t>8,9+10+8,1+1,4; m - Doměrky D36 - D39 úsek d</t>
  </si>
  <si>
    <t>10+1,8; m - Doměrky D24, D25 úsek b</t>
  </si>
  <si>
    <t>1,8+1,8+3,2+4,6; m - Doměrky D26, D27, D28 úsek b D30 úsek c</t>
  </si>
  <si>
    <t>1,5+1,8+1,8+1,8+5; m - Doměrky D29, D31, D32, D34 úsek c</t>
  </si>
  <si>
    <t>3,6+8,1; m - Doměrky D35 úsek c D38 úsek d</t>
  </si>
  <si>
    <t>8,9+1,4; m - Doměrky D36, D39 úsek d</t>
  </si>
  <si>
    <t>10; m - Doměrky D37</t>
  </si>
  <si>
    <t>01516E-IZ014</t>
  </si>
  <si>
    <t>Trubka 12m, DN125 / 250 IPS</t>
  </si>
  <si>
    <t>10+1,8+3+1,8+3,2; m - Doměrky D24 - D28 úsek b</t>
  </si>
  <si>
    <t>1,5+4,6+1,8+3+1,8+5+3,6; m - Doměrky D29 - D35 úsek c</t>
  </si>
  <si>
    <t>3+1,8+3,2+3,6; m - Doměrky D26, D27, D28 úsek b D35 úsek c</t>
  </si>
  <si>
    <t>1,5+4,6+1,8+3; m - Doměrky D29, D30, D31, D32 úsek c</t>
  </si>
  <si>
    <t>1,8+8,9; m - Doměrky D33 úsek c D36 úsek d</t>
  </si>
  <si>
    <t>10+1,5; m- Doměrky D37, D39 úsek d</t>
  </si>
  <si>
    <t>8,1; m - Doměrky D38 úsek d</t>
  </si>
  <si>
    <t>5; m - Doměrky D34 úsek c</t>
  </si>
  <si>
    <t>01516E-IZ037</t>
  </si>
  <si>
    <t>Ohyb 90° DN125 / 225 BA 5 IPS (0.75*0.75)</t>
  </si>
  <si>
    <t>1+4+1; ks - zpátečka úsek c</t>
  </si>
  <si>
    <t>1; ks - zpátečka úsek d</t>
  </si>
  <si>
    <t>01516E-IZ038</t>
  </si>
  <si>
    <t>Ohyb 90° DN125 / 250 BA 5 IPS (0.75*0.75)</t>
  </si>
  <si>
    <t>1+4+1; ks - přívod úsek c</t>
  </si>
  <si>
    <t>1; ks - přívod úsek d</t>
  </si>
  <si>
    <t>01516E-IZ039</t>
  </si>
  <si>
    <t>Ohyb 105° DN125 / 225 BA 5 IPS (0.75*0.75)</t>
  </si>
  <si>
    <t>2; ks - zpátečka úsek d</t>
  </si>
  <si>
    <t>01516E-IZ040</t>
  </si>
  <si>
    <t>Ohyb 105° DN125 / 250 BA 5 IPS (0.75*0.75)</t>
  </si>
  <si>
    <t>2; ks - přívod úsek d</t>
  </si>
  <si>
    <t>01516E-IZ049</t>
  </si>
  <si>
    <t>Paralelní odbočka DN125 / 225 / DN65 / 140</t>
  </si>
  <si>
    <t>1; ks - zpátečka úsek c</t>
  </si>
  <si>
    <t>01516E-IZ050</t>
  </si>
  <si>
    <t>Paralelní odbočka DN125 / 250 / DN65 / 160</t>
  </si>
  <si>
    <t>1; ks - přívod úsek c</t>
  </si>
  <si>
    <t>01516E-IZ051</t>
  </si>
  <si>
    <t>Paralelní odbočka DN125 / 225 / DN50 / 125</t>
  </si>
  <si>
    <t>01516E-IZ052</t>
  </si>
  <si>
    <t>Paralelní odbočka DN125 / 250 / DN50 / 140</t>
  </si>
  <si>
    <t>01516E-IZ047</t>
  </si>
  <si>
    <t>Paralelní odbočka DN125 / 225 / DN40 / 110 vyztužená o 3.6mm</t>
  </si>
  <si>
    <t>01516E-IZ048</t>
  </si>
  <si>
    <t>Paralelní odbočka DN125 / 250 / DN40 / 125 vyztužená o 3.6mm</t>
  </si>
  <si>
    <t>1; ks přívod úsek b</t>
  </si>
  <si>
    <t>01516E-IZ062</t>
  </si>
  <si>
    <t>Zemní uzavírací armatura DN125 / 225</t>
  </si>
  <si>
    <t>01516E-IZ063</t>
  </si>
  <si>
    <t>Zemní uzavírací armatura DN125 / 250</t>
  </si>
  <si>
    <t>230024077a</t>
  </si>
  <si>
    <t>Montáž trubní díly přivařovací tř.11-13 do 50 kg D 139,7 mm tl 4 mm</t>
  </si>
  <si>
    <t>2; ks - připojení ocelové redukce přívod / zpátečka úsek e</t>
  </si>
  <si>
    <t>01516E-IZ060</t>
  </si>
  <si>
    <t>Ocelová redukce DN125 / 100 - Součást dodávky předizolovaného trubního systému</t>
  </si>
  <si>
    <t>1; ks - přívod úsek e</t>
  </si>
  <si>
    <t>1; ks - zpátečka úsek e</t>
  </si>
  <si>
    <t>1*12; m - Zpátečka úsek e</t>
  </si>
  <si>
    <t>1*12; m - Zpátečka úsek f</t>
  </si>
  <si>
    <t>(2+1)*12; m - Zpátečka úsek g</t>
  </si>
  <si>
    <t>1*12; m - Přívod úsek e</t>
  </si>
  <si>
    <t>1*12; m - Přívod úsek f</t>
  </si>
  <si>
    <t>(2+1)*12; m - Přívod úsek g</t>
  </si>
  <si>
    <t>Úsek e zpátečka</t>
  </si>
  <si>
    <t>1; ks - doměrek D40</t>
  </si>
  <si>
    <t>Úsek f zpátečka</t>
  </si>
  <si>
    <t>1; ks - doměrek D45</t>
  </si>
  <si>
    <t>Úsek g zpátečka</t>
  </si>
  <si>
    <t>1; ks - doměrek D47</t>
  </si>
  <si>
    <t>1; ks - doměrek D48</t>
  </si>
  <si>
    <t>Úsek e přívod</t>
  </si>
  <si>
    <t>Úsek f přívod</t>
  </si>
  <si>
    <t>Úsek g přívod</t>
  </si>
  <si>
    <t>1; ks - doměrek D41</t>
  </si>
  <si>
    <t>1; ks - doměrek D42</t>
  </si>
  <si>
    <t>1; ks - doměrek D43</t>
  </si>
  <si>
    <t>1; ks - doměrek D44</t>
  </si>
  <si>
    <t>4; ks - Oblouk 90° 0,7 x 0,7 m</t>
  </si>
  <si>
    <t>1; ks - Paralelní odbočka DN 100/40</t>
  </si>
  <si>
    <t>1; ks - doměrek D46</t>
  </si>
  <si>
    <t>1; ks - Oblouk 90° 0,7 x 0,7 m</t>
  </si>
  <si>
    <t>1; ks - Paralelní odbočka DN 100/65</t>
  </si>
  <si>
    <t>1; ks - doměrek D49</t>
  </si>
  <si>
    <t>1*12; m - Přímé trubky  a 12 m úsek e</t>
  </si>
  <si>
    <t>1*12; m - Přímé trubky  a 12 m úsek f</t>
  </si>
  <si>
    <t>(2+1)*12; m - Přímé trubky  a 12 m úsek g</t>
  </si>
  <si>
    <t>8,8+1,8+1,8+1,8+2,7; m - Doměrky D40 - D44 úsek e</t>
  </si>
  <si>
    <t>8,2+3,4; m - Doměrky D45 - D46 úsek f</t>
  </si>
  <si>
    <t>6+6,7+1,2; m - Doměrky D47 - D49 úsek g</t>
  </si>
  <si>
    <t>8,8+1,8; m - Doměrky D40, D41 úsek e</t>
  </si>
  <si>
    <t>1,8+1,8+6,7; m - Doměrky D42, D43 úsek e D48 úsek g</t>
  </si>
  <si>
    <t>6+1,2+2,7; m - Doměrky D47, D49, úsek g  D44 úsek f</t>
  </si>
  <si>
    <t>8,2+3,4; m - Doměrky D45, D46 úsek f</t>
  </si>
  <si>
    <t>8,8+1,8+3+1,8+2,7; m - Doměrky D40 - D44 úsek e</t>
  </si>
  <si>
    <t>Rozdělení do měrků</t>
  </si>
  <si>
    <t>8,8+3</t>
  </si>
  <si>
    <t>6,7+1,8+2,7</t>
  </si>
  <si>
    <t>6+1,2+1,8</t>
  </si>
  <si>
    <t>8,2+3,4</t>
  </si>
  <si>
    <t>4; ks - zpátečka úsek e</t>
  </si>
  <si>
    <t>1; ks - zpátečka úsek f</t>
  </si>
  <si>
    <t>2; ks - zpátečka úsek g</t>
  </si>
  <si>
    <t>4; ks - přívod úsek e</t>
  </si>
  <si>
    <t>1; ks - přívod úsek f</t>
  </si>
  <si>
    <t>2; ks - přívod úsek g</t>
  </si>
  <si>
    <t>01516E-IZ035</t>
  </si>
  <si>
    <t>Ohyb 90° DN100 / 200 BA 5 IPS (1.5*1.5)</t>
  </si>
  <si>
    <t>1; ks  - zpátečka úsek g</t>
  </si>
  <si>
    <t>01516E-IZ036</t>
  </si>
  <si>
    <t>Ohyb 90° DN100 / 225 BA 5 IPS (1.5*1.5)</t>
  </si>
  <si>
    <t>1; ks - přívod úsek g</t>
  </si>
  <si>
    <t>01516E-IZ055</t>
  </si>
  <si>
    <t>Paralelní odbočka DN100 / 200 / DN65 / 140</t>
  </si>
  <si>
    <t>01516E-IZ056</t>
  </si>
  <si>
    <t>Paralelní odbočka DN100 / 225 / DN65 / 160</t>
  </si>
  <si>
    <t>01516E-IZ053</t>
  </si>
  <si>
    <t>Paralelní odbočka DN100 / 200 / DN40 / 110</t>
  </si>
  <si>
    <t>01516E-IZ054</t>
  </si>
  <si>
    <t>Paralelní odbočka DN100 / 225 / DN40 / 125</t>
  </si>
  <si>
    <t>230E020-150A</t>
  </si>
  <si>
    <t>Montáž smršťovacího víčka - ocelové potrubí - Průměr potrubí 150/250mm</t>
  </si>
  <si>
    <t>1; ks - Kotelna</t>
  </si>
  <si>
    <t>230E020-150B</t>
  </si>
  <si>
    <t>Montáž smršťovacího víčka - ocelové potrubí - Průměr potrubí 150/280 mm</t>
  </si>
  <si>
    <t>01516E-IZ077</t>
  </si>
  <si>
    <t>PE smršťovací víčko jednotrubka DN150 / 250</t>
  </si>
  <si>
    <t>01516E-IZ078</t>
  </si>
  <si>
    <t>PE smršťovací víčko jednotrubka DN150 / 280</t>
  </si>
  <si>
    <t>1; ks - Stanice J</t>
  </si>
  <si>
    <t>230E030-315</t>
  </si>
  <si>
    <t>Montáž těsnícího kroužku proti zemní vlhkosti - Průměr do 315 mm</t>
  </si>
  <si>
    <t>1; ks - Přívodní potrubí - pr. 280 mm - Kotelna</t>
  </si>
  <si>
    <t>1; ks - Zpětné  potrubí - pr. 250 mm - Kotelna</t>
  </si>
  <si>
    <t>1; ks - Zpětné  potrubí - pr. 225 mm - Stanice J</t>
  </si>
  <si>
    <t>01516E-IZ084</t>
  </si>
  <si>
    <t>Těsnící kruh pr.225</t>
  </si>
  <si>
    <t>01516E-IZ085</t>
  </si>
  <si>
    <t>Těsnící kruh pr.250</t>
  </si>
  <si>
    <t>01516E-IZ086</t>
  </si>
  <si>
    <t>Těsnící kruh pr.280</t>
  </si>
  <si>
    <t>1; ks - Zpětné  potrubí - pr. 200 mm - Stanice J</t>
  </si>
  <si>
    <t>01516E-IZ083</t>
  </si>
  <si>
    <t>Těsnící kruh pr.200</t>
  </si>
  <si>
    <t>10+13+13+12+19+4; ks - Zpětné potrubí - DN 150/250 mm úsek a</t>
  </si>
  <si>
    <t>4; ks - Zpětné potrubí - DN 150/250 mm úsek b</t>
  </si>
  <si>
    <t>=; DN 150/250</t>
  </si>
  <si>
    <t>10+13+13+12+19+4; ks - Přívodní potrubí - DN 150/280 mm úsek a</t>
  </si>
  <si>
    <t>4; ks - Přívodní potrubí - DN 150/280 mm úsek b</t>
  </si>
  <si>
    <t>=; DN 150/280</t>
  </si>
  <si>
    <t>8+6; ks - Zpětné potrubí - DN 125/225 mm úsek b</t>
  </si>
  <si>
    <t>10+8; ks - Zpětné potrubí - DN 125/225 mm úsek c</t>
  </si>
  <si>
    <t>14; ks - Zpětné potrubí - DN 125/225 mm úsek d</t>
  </si>
  <si>
    <t>1; ks - Zpětné potrubí - DN 125/225 mm úsek e</t>
  </si>
  <si>
    <t>=; DN 125/225</t>
  </si>
  <si>
    <t>8+6; ks - Přívodní  potrubí - DN 125/250 mm úsek b</t>
  </si>
  <si>
    <t>10+8; ks - Přívodní  potrubí - DN 125/250 mm úsek c</t>
  </si>
  <si>
    <t>14; ks - Přívodní  potrubí - DN 125/250 mm úsek d</t>
  </si>
  <si>
    <t>1; ks - Přívodní  potrubí - DN 125/250 mm úsek e</t>
  </si>
  <si>
    <t>=; DN 125/250</t>
  </si>
  <si>
    <t>10; ks - Přívodní potrubí - DN 100/225 mm úsek e</t>
  </si>
  <si>
    <t>5; ks - Přívodní potrubí - DN 100/225 mm úsek f</t>
  </si>
  <si>
    <t>9; ks - Přívodní potrubí - DN 100/225 mm úsek g</t>
  </si>
  <si>
    <t>=; DN 100/225</t>
  </si>
  <si>
    <t>01516E-IZ101</t>
  </si>
  <si>
    <t>Spojka plášťové trubky DN125 / 225  zesíťovaná komplet</t>
  </si>
  <si>
    <t>14; ks - Zpětné potrubí - DN 125/225 mm úsek b</t>
  </si>
  <si>
    <t>18; ks - Zpětné potrubí - DN 125/225 mm úsek c</t>
  </si>
  <si>
    <t>01516E-IZ102</t>
  </si>
  <si>
    <t>Spojka plášťové trubky DN125 / 250  zesíťovaná komplet</t>
  </si>
  <si>
    <t>14; ks - Přívodní  potrubí - DN 125/250 mm úsek b</t>
  </si>
  <si>
    <t>18; ks - Přívodní  potrubí - DN 125/250 mm úsek c</t>
  </si>
  <si>
    <t>01516E-IZ103</t>
  </si>
  <si>
    <t>Spojka plášťové trubky DN150 / 250  zesíťovaná komplet</t>
  </si>
  <si>
    <t>71; ks - Zpětné potrubí - DN 150/250 mm úsek a</t>
  </si>
  <si>
    <t>01516E-IZ104</t>
  </si>
  <si>
    <t>Spojka plášťové trubky DN150 / 280  zesíťovaná komplet</t>
  </si>
  <si>
    <t>71; ks - Přívodní potrubí - DN 150/280 mm úsek a</t>
  </si>
  <si>
    <t>10; ks - Zpětné potrubí - DN 100/200mm úsek e</t>
  </si>
  <si>
    <t>5; ks - Zpětné potrubí - DN 100/200 mm úsek f</t>
  </si>
  <si>
    <t>9; ks - Zpětné potrubí - DN 100/200 mm úsek g</t>
  </si>
  <si>
    <t>2*(1+3+2+1+4,4+1+1+3+3+1+4+1+3+3+1+4+1+3+3+1+4+1+3,5+1+1+3+5+3+2+1); m - Přívodní potrubí úsek a</t>
  </si>
  <si>
    <t>2*(1+3+2+1+4,4+1+1+3+3+1+5+1+3+3+1+5+1+3+3+1+5+1+3,5+1+1+3+4+3+2+1); m - Zpětné potrubí úsek a</t>
  </si>
  <si>
    <t>1+2,5; m - Přívodní potrubí úsek a druhá vrstva v kompenzátoru</t>
  </si>
  <si>
    <t>1+2,5; m - Zpětné potrubí úsek a druhá vrstva v kompenzátoru</t>
  </si>
  <si>
    <t>=; úsek a</t>
  </si>
  <si>
    <t>2*(2+3+5+3+1+1); m - Přívodní potrubí úsek b</t>
  </si>
  <si>
    <t>2*(2+3+4+3+1+1); m - Zpětné potrubí úsek b</t>
  </si>
  <si>
    <t>1+2,5; m - Přívodní potrubí úsek b druhá vrstva v kompenzátoru</t>
  </si>
  <si>
    <t>1+2,5; m - Zpětné potrubí úsek b druhá vrstva v kompenzátoru</t>
  </si>
  <si>
    <t>4; m - Přívodní potrubí úsek b uzavírací armatura</t>
  </si>
  <si>
    <t>4; m - Zpětné potrubí úsek b uzavírací armatura</t>
  </si>
  <si>
    <t>=; úsek b</t>
  </si>
  <si>
    <t>2*(1+3+1+3+5+3+1+2+3+1); m - Přívodní potrubí úsek c</t>
  </si>
  <si>
    <t>2*(1+3+1+3+4+3+1+2+3+1); m - Zpětné potrubí úsek c</t>
  </si>
  <si>
    <t>=; úsek c</t>
  </si>
  <si>
    <t>2*(2+2+3+2+3+3+1); m - Přívodní potrubí úsek d</t>
  </si>
  <si>
    <t>2*(2+2+3+2+3+3+1); m - Zpětné  potrubí úsek d</t>
  </si>
  <si>
    <t>1+1; m -Přívodní potrubí úsek d druhá vrstva v ohybu</t>
  </si>
  <si>
    <t>1+1; m -Zpětné potrubí úsek d druhá vrstva v ohybu</t>
  </si>
  <si>
    <t>=; úsek d</t>
  </si>
  <si>
    <t>2*(1+3+5+3+1+1+1); m - Přívodní potrubí úsek e</t>
  </si>
  <si>
    <t>2*(1+3+4+3+1+1+1); m - Zpětné potrubí úsek e</t>
  </si>
  <si>
    <t>=; úsek e</t>
  </si>
  <si>
    <t>2*(3+3+1); m - Přívodní potrubí úsek f</t>
  </si>
  <si>
    <t>2*(3+3+1); m - Zpětné potrubí úsek f</t>
  </si>
  <si>
    <t>=; úsek f</t>
  </si>
  <si>
    <t>2*(3+3+1+2,5+1); m - Přívodní potrubí úsek g</t>
  </si>
  <si>
    <t>2*(3+3+1+2,5+1); m - Zpětné  potrubí úsek g</t>
  </si>
  <si>
    <t>=; úsek g</t>
  </si>
  <si>
    <t>287; ks - úsek a</t>
  </si>
  <si>
    <t>73; ks - úsek b</t>
  </si>
  <si>
    <t>90; ks - úsek c</t>
  </si>
  <si>
    <t>68; ks - úsek d</t>
  </si>
  <si>
    <t>58; ks úsek e</t>
  </si>
  <si>
    <t>28; ks úsek f</t>
  </si>
  <si>
    <t>42; ks úsek g</t>
  </si>
  <si>
    <t>01516E-IZ127</t>
  </si>
  <si>
    <t>Montáž ochranné trubky zemního uzávěru</t>
  </si>
  <si>
    <t>1; ks - ochranná trubka hřídele uzavírací armatury přívodní potrubí úsek b</t>
  </si>
  <si>
    <t>1; ks - ochranná trubka hřídele uzavírací armatury zpětné potrubí úsek b</t>
  </si>
  <si>
    <t>01516E-IZ128</t>
  </si>
  <si>
    <t>Ochranná trubka PVC (ochrana vřetene ventilu)</t>
  </si>
  <si>
    <t>01516E-IZ129</t>
  </si>
  <si>
    <t>Příplatek za elastické ohýbání</t>
  </si>
  <si>
    <t>2* 12; m - Přívodní potrubí úsek a</t>
  </si>
  <si>
    <t>2* 12; m - Zpětné potrubí úsek a</t>
  </si>
  <si>
    <t>2; ks - Kotelna</t>
  </si>
  <si>
    <t>2; ks - Stanice J</t>
  </si>
  <si>
    <t>30925256</t>
  </si>
  <si>
    <t>Šroub metrický DIN 933 5.8 BZ M10 x 16</t>
  </si>
  <si>
    <t>1,5*2; m - Stanice J - Přívod / Zpátečka - Výstražný systém</t>
  </si>
  <si>
    <t>2*2,5*3; m - Stanice J - Přívod / Zpátečka - výstražný systém</t>
  </si>
  <si>
    <t>6; kus - Stanice J - Zapojení do svorkovnice krabice VS</t>
  </si>
  <si>
    <t>2*2; kus - Stanice J - otevření a uzavření</t>
  </si>
  <si>
    <t>2*446; m - Přívod / Zpátečka úsek a</t>
  </si>
  <si>
    <t>2*103; m - Přívod / Zpátečka úsek b</t>
  </si>
  <si>
    <t>2*76; m - Přívod / Zpátečka úsek c</t>
  </si>
  <si>
    <t>2*106; m - Přívod / Zpátečka úsek d</t>
  </si>
  <si>
    <t>2*37; m - Přívod / Zpátečka úsek e</t>
  </si>
  <si>
    <t>2*26; m - Přívod / Zpátečka úsek f</t>
  </si>
  <si>
    <t>2*54; m - Přívod / Zpátečka úsek g</t>
  </si>
  <si>
    <t>71; ks - 100 % svarových spojů potrubí úsek a DN 150 - Přívod</t>
  </si>
  <si>
    <t>71; ks - 100 % svarových spojů potrubí úsek a DN 150 - Zpátečka</t>
  </si>
  <si>
    <t>4; ks - 100 % svarových spojů potrubí úsek b DN 150 - Přívod</t>
  </si>
  <si>
    <t>4; ks - 100 % svarových spojů potrubí úsek b DN 150 - Zpátečka</t>
  </si>
  <si>
    <t>15; ks - 100 % svarových spojů potrubí úsek b DN 125 - Přívod</t>
  </si>
  <si>
    <t>15; ks - 100 % svarových spojů potrubí úsek b DN 125 - Zpátečka</t>
  </si>
  <si>
    <t>18; ks - 100 % svarových spojů potrubí úsek c DN 125 - Přívod</t>
  </si>
  <si>
    <t>18; ks - 100 % svarových spojů potrubí úsek c DN 125 - Zpátečka</t>
  </si>
  <si>
    <t>14; ks - 100 % svarových spojů potrubí úsek d DN 125 - Přívod</t>
  </si>
  <si>
    <t>14; ks - 100 % svarových spojů potrubí úsek d DN 125 - Zpátečka</t>
  </si>
  <si>
    <t>1; ks - 100 % svarových spojů potrubí úsek e DN 125 - Přívod</t>
  </si>
  <si>
    <t>1; ks - 100 % svarových spojů potrubí úsek e DN 125 - Zpátečka</t>
  </si>
  <si>
    <t>11; ks - 100 % svarových spojů potrubí úsek e DN 100 - Přívod</t>
  </si>
  <si>
    <t>11; ks - 100 % svarových spojů potrubí úsek e DN 100 - Zpátečka</t>
  </si>
  <si>
    <t>5; ks - 100 % svarových spojů potrubí úsek f DN 100 - Přívod</t>
  </si>
  <si>
    <t>5; ks - 100 % svarových spojů potrubí úsek f DN 100 - Zpátečka</t>
  </si>
  <si>
    <t>9; ks - 100 % svarových spojů potrubí úsek g DN 100 - Přívod</t>
  </si>
  <si>
    <t>9; ks - 100 % svarových spojů potrubí úsek g DN 100 - Zpátečka</t>
  </si>
  <si>
    <t>71*168,3*pi / 1000; m  - 100 % svarových spojů potrubí úsek a DN 150 - Přívod</t>
  </si>
  <si>
    <t>71*168,3*pi / 1000; m - 100 % svarových spojů potrubí úsek a DN 150 - Zpátečka</t>
  </si>
  <si>
    <t>4*168,3*pi / 1000; m - 100 % svarových spojů potrubí úsek b DN 150 - Přívod</t>
  </si>
  <si>
    <t>4*168,3*pi / 1000; m - 100 % svarových spojů potrubí úsek b DN 150 - Zpátečka</t>
  </si>
  <si>
    <t>15*139,7*pi / 1000; m - 100 % svarových spojů potrubí úsek b DN 125 - Přívod</t>
  </si>
  <si>
    <t>15*139,7*pi / 1000; m - 100 % svarových spojů potrubí úsek b DN 125 - Zpátečka</t>
  </si>
  <si>
    <t>18*139,7*pi / 1000; m- 100 % svarových spojů potrubí úsek c DN 125 - Přívod</t>
  </si>
  <si>
    <t>18*139,7*pi / 1000; m - 100 % svarových spojů potrubí úsek c DN 125 - Zpátečka</t>
  </si>
  <si>
    <t>14*139,7*pi / 1000; m - 100 % svarových spojů potrubí úsek d DN 125 - Přívod</t>
  </si>
  <si>
    <t>14*139,7*pi / 1000; m - 100 % svarových spojů potrubí úsek d DN 125 - Zpátečka</t>
  </si>
  <si>
    <t>1*139,7*pi / 1000; m - 100 % svarových spojů potrubí úsek e DN 125 - Přívod</t>
  </si>
  <si>
    <t>1*139,7*pi / 1000; m - 100 % svarových spojů potrubí úsek e DN 125 - Zpátečka</t>
  </si>
  <si>
    <t>11*114,3*pi / 1000; m - 100 % svarových spojů potrubí úsek e DN 100 - Přívod</t>
  </si>
  <si>
    <t>11*114,3*pi / 1000; m - 100 % svarových spojů potrubí úsek e DN 100 - Zpátečka</t>
  </si>
  <si>
    <t>5*114,3*pi / 1000; m - 100 % svarových spojů potrubí úsek f DN 100 - Přívod</t>
  </si>
  <si>
    <t>5*114,3*pi / 1000; m - 100 % svarových spojů potrubí úsek f DN 100 - Zpátečka</t>
  </si>
  <si>
    <t>9*114,3*pi / 1000; m - 100 % svarových spojů potrubí úsek g DN 100 - Přívod</t>
  </si>
  <si>
    <t>9*114,3*pi / 1000; m - 100 % svarových spojů potrubí úsek g DN 100 - Zpátečka</t>
  </si>
  <si>
    <t>230082331</t>
  </si>
  <si>
    <t>Demontáž potrubí další použití do 250 kg D 219 mm, tl 6,3 mm</t>
  </si>
  <si>
    <t>1;ks K DN200 pára/prim</t>
  </si>
  <si>
    <t>230082318</t>
  </si>
  <si>
    <t>Demontáž potrubí další použití do 250 kg D 159 mm, tl 4,5 mm</t>
  </si>
  <si>
    <t>1;ks ventil DN150 nadzem. pára/prim</t>
  </si>
  <si>
    <t>30;ks Komp DN150 nadzem. pára/prim</t>
  </si>
  <si>
    <t>230082307</t>
  </si>
  <si>
    <t>Demontáž potrubí další použití do 250 kg D 133 mm, tl 4,5 mm</t>
  </si>
  <si>
    <t>1;ks UA DN125 j.č.111</t>
  </si>
  <si>
    <t>230082287</t>
  </si>
  <si>
    <t>Demontáž potrubí další použití do 250 kg D 89 mm, tl 3,6 mm</t>
  </si>
  <si>
    <t>2;ks UA DN80 jč.114</t>
  </si>
  <si>
    <t>1;ks UA DN65 š.Ametek</t>
  </si>
  <si>
    <t>1;ks UA DN65 j.č.111</t>
  </si>
  <si>
    <t>1;ks UA DN 65 j.č.106</t>
  </si>
  <si>
    <t>1;ks ventil DN65 kanál kond/prim</t>
  </si>
  <si>
    <t>20;ks Komp DN65 nadzem. kond/prim</t>
  </si>
  <si>
    <t>1;ks UA DN50 j.č.113</t>
  </si>
  <si>
    <t>1;ks UA DN50 j.č.111</t>
  </si>
  <si>
    <t>1;ks UA DN50 j.č.108</t>
  </si>
  <si>
    <t>1;ks UA DN40 jč.114</t>
  </si>
  <si>
    <t>1;ks UA DN40 j.č.113</t>
  </si>
  <si>
    <t>1;ks UA DN 40 j.č.111</t>
  </si>
  <si>
    <t>2;ks UA DN 40 j.č.110</t>
  </si>
  <si>
    <t>2;ks UA DN 40 j.č.109</t>
  </si>
  <si>
    <t>1;ks UA DN 40 j.č.106</t>
  </si>
  <si>
    <t>4;ks UA DN25 š.Ametek</t>
  </si>
  <si>
    <t>5;ks UA DN25 nika</t>
  </si>
  <si>
    <t>3;ks UA DN25 jč.114</t>
  </si>
  <si>
    <t>1;ks UA DN25 jč.114</t>
  </si>
  <si>
    <t>6;ks UA DN 25 j.č.112</t>
  </si>
  <si>
    <t>1;ks ZK DN 25 j.č.112</t>
  </si>
  <si>
    <t>1;ks ZK DN 25 j.č.111</t>
  </si>
  <si>
    <t>6;ks UA DN 25 j.č.111</t>
  </si>
  <si>
    <t>1;ks ZK DN 25 j.č.107</t>
  </si>
  <si>
    <t>6;ks UA DN 25 j.č.107</t>
  </si>
  <si>
    <t>1;ks ZK DN 25 j.č.105</t>
  </si>
  <si>
    <t>6;ks UA DN 25 j.č.105</t>
  </si>
  <si>
    <t>230083100</t>
  </si>
  <si>
    <t>Demontáž potrubí do šrotu do 250 kg D 219 mm, tl 6,3 mm</t>
  </si>
  <si>
    <t>1+1;ks potrubí DN200 pára/prim</t>
  </si>
  <si>
    <t>230083087</t>
  </si>
  <si>
    <t>Demontáž potrubí do šrotu do 250 kg D 159 mm, tl 4,5 mm</t>
  </si>
  <si>
    <t>16;ks potrubí DN150 kanál pára/prim</t>
  </si>
  <si>
    <t>240;ks potrubí DN150 nadzem. pára/prim</t>
  </si>
  <si>
    <t>230083076</t>
  </si>
  <si>
    <t>Demontáž potrubí do šrotu do 250 kg D 133 mm, tl 4,5 mm</t>
  </si>
  <si>
    <t>15;ks předizol DN125 A</t>
  </si>
  <si>
    <t>51;ks potrubí DN125 pára/kanál A</t>
  </si>
  <si>
    <t>36;ks potrubí DN125 pára/nadzemí A</t>
  </si>
  <si>
    <t>3;ks K DN100 nadzem. kond/prim</t>
  </si>
  <si>
    <t>1+1;ks potrubí DN100 nadzem. kond/prim</t>
  </si>
  <si>
    <t>230082100</t>
  </si>
  <si>
    <t>Demontáž potrubí do šrotu do 50 kg D 219 mm, tl 6,3 mm</t>
  </si>
  <si>
    <t>3;ks potrubí DN200 j.č.111</t>
  </si>
  <si>
    <t>1;ks PB uložení DN200 nadzem. pára/prim</t>
  </si>
  <si>
    <t>2;ks A uložení DN200 nadzem. pára/prim</t>
  </si>
  <si>
    <t>230082087</t>
  </si>
  <si>
    <t>Demontáž potrubí do šrotu do 50 kg D 159 mm, tl 4,5 mm</t>
  </si>
  <si>
    <t>1;ks kalník DN 150 j.č.107</t>
  </si>
  <si>
    <t>1;ks kalník DN 150 j.č.105</t>
  </si>
  <si>
    <t>3;ks PB DN150 kanál pára/prim</t>
  </si>
  <si>
    <t>6;ks A uložení DN150 kanál pára/prim</t>
  </si>
  <si>
    <t>3;ks potrubí DN150 kanál pára/prim</t>
  </si>
  <si>
    <t>33;ks PB DN150 nadzem. pára/prim</t>
  </si>
  <si>
    <t>58;ks A uložení DN150 nadzem. pára/prim</t>
  </si>
  <si>
    <t>8;ks PB DN125 pára A</t>
  </si>
  <si>
    <t>60;ks uložení DN125 pára A</t>
  </si>
  <si>
    <t>1;ks potrubí DN125 pára/nadzemí A</t>
  </si>
  <si>
    <t>1;ks potrubí DN125 pára/kanál A</t>
  </si>
  <si>
    <t>1;ks potrubí DN125 š.Ametek</t>
  </si>
  <si>
    <t>1;ks kalník DN125 j.č.112</t>
  </si>
  <si>
    <t>1;ks potrubí DN125 j.č.111</t>
  </si>
  <si>
    <t>1;ks potrubí DN100 j.č.108</t>
  </si>
  <si>
    <t>1;ks UA DN100 j.č.108</t>
  </si>
  <si>
    <t>230082056</t>
  </si>
  <si>
    <t>Demontáž potrubí do šrotu do 50 kg D 89 mm, tl 3,6 mm</t>
  </si>
  <si>
    <t>1;ks nádoba DN80 š.Ametek</t>
  </si>
  <si>
    <t>1;ks kalník DN80 š.Ametek</t>
  </si>
  <si>
    <t>2;ks potrubí DN80 jč.114</t>
  </si>
  <si>
    <t>2;ks kalník DN80 jč.114</t>
  </si>
  <si>
    <t>15;ks potrubí přeizol. DN65 řad A</t>
  </si>
  <si>
    <t>54;ks potrubí DN65 kond/kanál</t>
  </si>
  <si>
    <t>39;ks potrubí DN65 kond/nadzemí</t>
  </si>
  <si>
    <t>3;ks potrubí DN65 j.č.111</t>
  </si>
  <si>
    <t>3;ks potrubí DN 65 j.č.106</t>
  </si>
  <si>
    <t>48;ks potrubí DN65 kanál kond/prim</t>
  </si>
  <si>
    <t>240;ks potrubí DN65 nadzem. kond/prim</t>
  </si>
  <si>
    <t>3;ks potrubí DN50 jč.114</t>
  </si>
  <si>
    <t>3;ks potrubí DN50 j.č.113</t>
  </si>
  <si>
    <t>3;ks potrubí DN50 j.č.108</t>
  </si>
  <si>
    <t>3;ks potrubí DN40 jč.114</t>
  </si>
  <si>
    <t>3;ks potrubí DN40 j.č.113</t>
  </si>
  <si>
    <t>230082022</t>
  </si>
  <si>
    <t>Demontáž potrubí do šrotu do 50 kg D 33 mm, tl 3,2 mm</t>
  </si>
  <si>
    <t>3;ks potrubí DN25 š.Ametek</t>
  </si>
  <si>
    <t>3;ks potrubí DN25 jč.114</t>
  </si>
  <si>
    <t>1;ks nádoba j.č.112</t>
  </si>
  <si>
    <t>1;ks nádoba j.č.111</t>
  </si>
  <si>
    <t>2;ks nádoba j.č.107</t>
  </si>
  <si>
    <t>2;ks nádoba j.č.105</t>
  </si>
  <si>
    <t>230081100</t>
  </si>
  <si>
    <t>Demontáž potrubí do šrotu do 10 kg D 219 mm, tl 6,3 mm</t>
  </si>
  <si>
    <t>1;ks kalník DN100 j.č.111</t>
  </si>
  <si>
    <t>230081087</t>
  </si>
  <si>
    <t>Demontáž potrubí do šrotu do 10 kg D 159 mm, tl 4,5 mm</t>
  </si>
  <si>
    <t>18;ks K uložení DN150 kanál pára/prim</t>
  </si>
  <si>
    <t>35;ks K uložení DN150 nadzem. pára/prim</t>
  </si>
  <si>
    <t>230081066</t>
  </si>
  <si>
    <t>Demontáž potrubí do šrotu do 10 kg D 108 mm, tl 4,0 mm</t>
  </si>
  <si>
    <t>1;ks závěs  j.č.108</t>
  </si>
  <si>
    <t>1;ks K DN100 nadzem. kond/prim</t>
  </si>
  <si>
    <t>2;ks A uložení DN100 nadzem. kond/prim</t>
  </si>
  <si>
    <t>3;ks potrubí DN80 š.Ametek</t>
  </si>
  <si>
    <t>8;ks PB DN65 řad A</t>
  </si>
  <si>
    <t>60;ks uložení DN65 řad A</t>
  </si>
  <si>
    <t>1;ks kalník DN 65 j.č.112</t>
  </si>
  <si>
    <t>1;ks kalník DN 50 j.č.107</t>
  </si>
  <si>
    <t>1;ks kalník DN 40 j.č.105</t>
  </si>
  <si>
    <t>1;ks závěs DN 65 j.č.106</t>
  </si>
  <si>
    <t>3;ks PB DN65 kanál kond/prim</t>
  </si>
  <si>
    <t>6;ks A uložení DN65 kanál kond/prim</t>
  </si>
  <si>
    <t>18;ks K uložení DN65 kanál kond/prim</t>
  </si>
  <si>
    <t>3;ks potrubí DN65 kanál kond/prim</t>
  </si>
  <si>
    <t>22;ks PB DN65 nadzem. kond/prim</t>
  </si>
  <si>
    <t>50;ks A uložení DN65 nadzem. kond/prim</t>
  </si>
  <si>
    <t>47;ks K uložení DN65 nadzem. kond/prim</t>
  </si>
  <si>
    <t>230081044</t>
  </si>
  <si>
    <t>Demontáž potrubí do šrotu do 10 kg D 57 mm, tl 2,9 mm</t>
  </si>
  <si>
    <t>1;ks závěs DN 50 j.č.113</t>
  </si>
  <si>
    <t>3;ks potrubí DN50 j.č.111</t>
  </si>
  <si>
    <t>3;ks potrubí DN25 nika</t>
  </si>
  <si>
    <t>15;ks potrubí DN 25 j.č.112</t>
  </si>
  <si>
    <t>15;ks potrubí DN 25 j.č.111</t>
  </si>
  <si>
    <t>18;ks potrubí DN 25 j.č.107</t>
  </si>
  <si>
    <t>18;ks potrubí DN 25 j.č.105</t>
  </si>
  <si>
    <t>3;ks potrubí DN40 j.č.111</t>
  </si>
  <si>
    <t>3;ks potrubí DN 40 j.č.106</t>
  </si>
  <si>
    <t>6;ks potrubí DN 40 j.č.110</t>
  </si>
  <si>
    <t>6;ks potrubí DN 40 j.č.109</t>
  </si>
  <si>
    <t>230081014</t>
  </si>
  <si>
    <t>Demontáž potrubí do šrotu do 10 kg D 26,9 mm, tl 2,9 mm</t>
  </si>
  <si>
    <t>1;ks OČ DN20 š. Ametek</t>
  </si>
  <si>
    <t>230081008</t>
  </si>
  <si>
    <t>Demontáž potrubí do šrotu do 10 kg D 22 mm, tl 2,6 mm</t>
  </si>
  <si>
    <t>1;ks VK DN 15 j.č.113</t>
  </si>
  <si>
    <t>6;ks potrubí DN 15 j.č.113</t>
  </si>
  <si>
    <t>1;ks VK DN 15 j.č.108</t>
  </si>
  <si>
    <t>6;ks potrubí DN 15 j.č.108</t>
  </si>
  <si>
    <t>1;ks VK DN 15 j.č.106</t>
  </si>
  <si>
    <t>9;ks potrubí DN 15 j.č.106</t>
  </si>
  <si>
    <t>(1717+79)/1000;t řad B</t>
  </si>
  <si>
    <t>(3870+2045)/1000;t řad A</t>
  </si>
  <si>
    <t>(724)/1000;t jímky řad A</t>
  </si>
  <si>
    <t>(149+75+154+105+28+28+147+86)/1000;t jímky řad A</t>
  </si>
  <si>
    <t>(1902+625)/1000;t kanál řad A</t>
  </si>
  <si>
    <t>(449+196+12512+3924)/1000;t nadzemní vedení řad A</t>
  </si>
  <si>
    <t>28,815;t zařízení,armatury,potrubí</t>
  </si>
  <si>
    <t>15,55;t izolace</t>
  </si>
  <si>
    <t>28,815*20;t zařízení,armatury,potrubí</t>
  </si>
  <si>
    <t>15,55*20;t izolace</t>
  </si>
  <si>
    <t>13,192;t izolace</t>
  </si>
  <si>
    <t>75*0,8;m DN65 kond/nadzemí</t>
  </si>
  <si>
    <t>75*0,8;m DN125 pára/nadzemí</t>
  </si>
  <si>
    <t>477,73;m DN150 nadzem. pára/prim</t>
  </si>
  <si>
    <t>477,73;m DN65 nadzem. kond/prim</t>
  </si>
  <si>
    <t>11,07;m DN100 nadzem. kond/prim</t>
  </si>
  <si>
    <t>11,07;m DN200 nadzem. pára/prim</t>
  </si>
  <si>
    <t>75*0,2;m DN65 kond/nadzemí</t>
  </si>
  <si>
    <t>75*0,2;m DN125 pára/nadzemí</t>
  </si>
  <si>
    <t>19,2;m DN150 nadzem. pára/prim</t>
  </si>
  <si>
    <t>19,2;m DN65 nadzem. kond/prim</t>
  </si>
  <si>
    <t>713490816</t>
  </si>
  <si>
    <t>Demontáž izolace tepelné oplechování pevné tvarových kusů vnějšího obvodu do 500 mm</t>
  </si>
  <si>
    <t>713490811a</t>
  </si>
  <si>
    <t>Demontáž izolace tepelné opláštění předizolovaného potrubí vnějšího obvodu do 500 mm</t>
  </si>
  <si>
    <t>30;m DN65 předizol. potrubí řad A</t>
  </si>
  <si>
    <t>30;m DN125 předizol. potrubí řad A</t>
  </si>
  <si>
    <t>(0,5*0,8)*pi*(219+2*100)/1000;m2 - DN200 parní potrubí</t>
  </si>
  <si>
    <t>(88,62*0,8)*pi*(159+2*100)/1000;m2 - DN150 parní potrubí</t>
  </si>
  <si>
    <t>((105+1+3)*0,8)*pi*(133+2*100)/1000;m2 - DN125 parní potrubí</t>
  </si>
  <si>
    <t>(2,6*0,8)*pi*(108+2*80)/1000;m2 - DN100 parní potrubí</t>
  </si>
  <si>
    <t>(1*0,8)*pi*(89+2*80)/1000;m2 - DN 80 parní potrubí</t>
  </si>
  <si>
    <t>((5+5)*0,8)*pi*(89+2*40)/1000;m2 - DN 80 kondenzátní potrubí</t>
  </si>
  <si>
    <t>((3+1,5)*0,8)*pi*(57+2*60)/1000;m2 - DN 50 parní potrubí</t>
  </si>
  <si>
    <t>((0,8+0,8)*0,8)*pi*(48,4+2*60)/1000;m2 - DN 40 parní potrubí</t>
  </si>
  <si>
    <t>((5+5)*0,8)*pi*(48,4+2*30)/1000;m2 - DN 40 kondenzátní potrubí</t>
  </si>
  <si>
    <t>((6+4+5)*0,8)*pi*(33,7+2*30)/1000;m2 - DN 25 kondenzátní potrubí</t>
  </si>
  <si>
    <t>(0,5*0,2)*pi*(219+2*100)/1000;m2 - DN200 parní potrubí</t>
  </si>
  <si>
    <t>(88,62*0,2)*pi*(159+2*100)/1000;m2 - DN150 parní potrubí</t>
  </si>
  <si>
    <t>((105+1+3)*0,2)*pi*(133+2*100)/1000;m2 - DN125 parní potrubí</t>
  </si>
  <si>
    <t>(2,6*0,2)*pi*(108+2*80)/1000;m2 - DN100 parní potrubí</t>
  </si>
  <si>
    <t>(1*0,2)*pi*(89+2*80)/1000;m2 - DN 80 parní potrubí</t>
  </si>
  <si>
    <t>((5+5)*0,2)*pi*(89+2*40)/1000;m2 - DN 80 kondenzátní potrubí</t>
  </si>
  <si>
    <t>((3+1,5)*0,2)*pi*(57+2*60)/1000;m2 - DN 50 parní potrubí</t>
  </si>
  <si>
    <t>((0,8+0,8)*0,2)*pi*(48,4+2*60)/1000;m2 - DN 40 parní potrubí</t>
  </si>
  <si>
    <t>((5+5)*0,2)*pi*(48,4+2*30)/1000;m2 - DN 40 kondenzátní potrubí</t>
  </si>
  <si>
    <t>((6+4+5)*0,2)*pi*(33,7+2*30)/1000;m2 - DN 25 kondenzátní potrubí</t>
  </si>
  <si>
    <t>=; oplechování</t>
  </si>
  <si>
    <t>=; předizol</t>
  </si>
  <si>
    <t>0,5*0,8;m DN 200 pára jč.111</t>
  </si>
  <si>
    <t>88,62;m DN150 kanál pára/prim</t>
  </si>
  <si>
    <t>105*0,8;m DN125 pára/kanál</t>
  </si>
  <si>
    <t>1*0,8;m DN 125 pára jč.111</t>
  </si>
  <si>
    <t>3*0,8;m potrubí DN125 š.Ametek</t>
  </si>
  <si>
    <t>2,6*0,8;m DN 100 pára jč.108</t>
  </si>
  <si>
    <t>1*0,8;m potrubí DN80 š.Ametek</t>
  </si>
  <si>
    <t>3*0,8;m DN 50 pára jč.113</t>
  </si>
  <si>
    <t>1,5*0,8;m DN 50 pára jč.111</t>
  </si>
  <si>
    <t>0,8*0,8;m DN 40 pára jč.110</t>
  </si>
  <si>
    <t>0,8*0,8;m DN 40 pára jč.109</t>
  </si>
  <si>
    <t>=; fólie</t>
  </si>
  <si>
    <t>=; opelechování</t>
  </si>
  <si>
    <t>0,5*0,2;m DN 200 pára jč.111</t>
  </si>
  <si>
    <t>7,44;m DN150 kanál pára/prim</t>
  </si>
  <si>
    <t>105*0,2;m DN125 pára/kanál</t>
  </si>
  <si>
    <t>1*0,2;m DN 125 pára jč.111</t>
  </si>
  <si>
    <t>3*0,2;m potrubí DN125 š.Ametek</t>
  </si>
  <si>
    <t>2,6*0,2;m DN 100 pára jč.108</t>
  </si>
  <si>
    <t>1*0,2;m potrubí DN80 š.Ametek</t>
  </si>
  <si>
    <t>3*0,2;m DN 50 pára jč.113</t>
  </si>
  <si>
    <t>1,5*0,2;m DN 50 pára jč.111</t>
  </si>
  <si>
    <t>0,8*0,2;m DN 40 pára jč.110</t>
  </si>
  <si>
    <t>0,8*0,2;m DN 40 pára jč.109</t>
  </si>
  <si>
    <t>6*0,8;m potrubí DN25 š.Ametek</t>
  </si>
  <si>
    <t>4*0,8;m potrubí DN25 nika</t>
  </si>
  <si>
    <t>5*0,8;m potrubí DN25 jč.114</t>
  </si>
  <si>
    <t>5*0,8;m potrubí DN40 jč.114</t>
  </si>
  <si>
    <t>5*0,8;m potrubí DN80 jč.114</t>
  </si>
  <si>
    <t>6*0,2;m potrubí DN25 š.Ametek</t>
  </si>
  <si>
    <t>4*0,2;m potrubí DN25 nika</t>
  </si>
  <si>
    <t>5*0,2;m potrubí DN25 jč.114</t>
  </si>
  <si>
    <t>5*0,2;m potrubí DN40 jč.114</t>
  </si>
  <si>
    <t>5*0,2;m potrubí DN80 jč.114</t>
  </si>
  <si>
    <t>3,3; m2 -  kompenzátor DN 200</t>
  </si>
  <si>
    <t>2,3; m2 - UA DN 150</t>
  </si>
  <si>
    <t>30*2,3; m2 - kompenzátor DN 150</t>
  </si>
  <si>
    <t>2,1; m2 - UA DN 125</t>
  </si>
  <si>
    <t>2*1,6; m2 - UA DN 80</t>
  </si>
  <si>
    <t>4*1,5; m2 - UA DN 65</t>
  </si>
  <si>
    <t>20*1,5; m2 - kompenzátor DN 65</t>
  </si>
  <si>
    <t>3*1,1; m2 - UA DN 50</t>
  </si>
  <si>
    <t>8*0,95; m2 - UA DN 40</t>
  </si>
  <si>
    <t>2*1,5; m - Zakončení přípojky DN 100 přívod / zpátečka</t>
  </si>
  <si>
    <t>(pi*(114,3+2*80))/1000*2*1,5; m2 - Zakončení přípojky DN 100 přívod / zpátečka</t>
  </si>
  <si>
    <t>Potrubní část2: Řad B</t>
  </si>
  <si>
    <t>0,8 m2 Plocha bednění betonové základní desky pod skruže uávěru</t>
  </si>
  <si>
    <t>a=1; m - Délka strany čtvercové betonové desky</t>
  </si>
  <si>
    <t>230011E01-65A</t>
  </si>
  <si>
    <t>Montáž potrubí trubky ocelové předizolované typu KMR - TR 76,1 x 3,2 mm - Plášť 140 mm</t>
  </si>
  <si>
    <t>230011E01-65B</t>
  </si>
  <si>
    <t>Montáž potrubí trubky ocelové předizolované typu KMR - TR 76,1 x 3,2 mm - Plášť 160 mm</t>
  </si>
  <si>
    <t>1; ks - Oblouk 90° 0,6 x 0,6 m</t>
  </si>
  <si>
    <t>1; ks - Paralelní odbočka DN 65/40</t>
  </si>
  <si>
    <t>1; ks - Oblouk 100° 0,6 x 0,6 m</t>
  </si>
  <si>
    <t>1; ks - Paralelní odbočka DN 65/32</t>
  </si>
  <si>
    <t>1; ks - Uzavírací armatura DN 65</t>
  </si>
  <si>
    <t>2*12; m - Přímé trubky  a 12 m úsek b</t>
  </si>
  <si>
    <t>1,5+5; m - Doměrky D1, D2 úsek a</t>
  </si>
  <si>
    <t>1,5+1,5; m - Doměrky D3, D4 úsek b</t>
  </si>
  <si>
    <t>1; ks - úsek a</t>
  </si>
  <si>
    <t>01516E-IZ145</t>
  </si>
  <si>
    <t>Ohyb 100° DN65 / 140 BA 5 IPS (0.6*0.6)</t>
  </si>
  <si>
    <t>01516E-IZ146</t>
  </si>
  <si>
    <t>Ohyb 100° DN65 / 160 BA 5 IPS (0.6*0.6)</t>
  </si>
  <si>
    <t>01516E-IZ057</t>
  </si>
  <si>
    <t>Paralelní odbočka DN65 / 140 / DN32 / 110</t>
  </si>
  <si>
    <t>1; ks - úsek b</t>
  </si>
  <si>
    <t>01516E-IZ058</t>
  </si>
  <si>
    <t>Paralelní odbočka DN65 / 160 / DN32 / 125</t>
  </si>
  <si>
    <t>01516E-IZ141</t>
  </si>
  <si>
    <t>Paralelní odbočka DN65 / 140 / DN40 / 110</t>
  </si>
  <si>
    <t>01516E-IZ142</t>
  </si>
  <si>
    <t>Paralelní odbočka DN65 / 160 / DN40 / 125</t>
  </si>
  <si>
    <t>230E042-200</t>
  </si>
  <si>
    <t>Montáž koncové spojky potrubí - Smršťovací objímka do 200 mm</t>
  </si>
  <si>
    <t>1; ks - Zpětné potrubí DN 65/140 úsek b</t>
  </si>
  <si>
    <t>1; ks - Přívodní potrubí DN 65/160 úsek b</t>
  </si>
  <si>
    <t>01516E-IZ143</t>
  </si>
  <si>
    <t>Spojka koncová plášťové trubky DN65 / 140</t>
  </si>
  <si>
    <t>01516E-IZ144</t>
  </si>
  <si>
    <t>Spojka koncová plášťové trubky DN65 / 160</t>
  </si>
  <si>
    <t>4; ks - Zpětné potrubí - DN 65/140 mm úsek a</t>
  </si>
  <si>
    <t>4; ks - Přívodní potrubí - DN 65/160 mm úsek a</t>
  </si>
  <si>
    <t>7; ks - Zpětné potrubí - DN 65/140 mm úsek b</t>
  </si>
  <si>
    <t>7; ks - Přívodní potrubí - DN 65/160 mm úsek b</t>
  </si>
  <si>
    <t>7; ks - Přívodní  potrubí - DN 65/160 mm úsek b</t>
  </si>
  <si>
    <t>2*(3+2+1); m - Přívodní potrubí úsek a</t>
  </si>
  <si>
    <t>2*(3+2+1); m - Zpětné potrubí úsek a</t>
  </si>
  <si>
    <t>2*(2+2+1); m - Přívodní potrubí úsek b</t>
  </si>
  <si>
    <t>2*(2+2+1); m - Zpětné potrubí úsek b</t>
  </si>
  <si>
    <t>1; m - Přívodní potrubí úsek b ukončení potrubí</t>
  </si>
  <si>
    <t>1; m - Zpětné potrubí úsek b ukončení potrubí</t>
  </si>
  <si>
    <t>24; ks - úsek a</t>
  </si>
  <si>
    <t>30; ks - úsek b</t>
  </si>
  <si>
    <t>2*10; m - Přívod / Zpátečka úsek a</t>
  </si>
  <si>
    <t>2*30; m - Přívod / Zpátečka úsek b</t>
  </si>
  <si>
    <t>4; ks - 100 % svarových spojů potrubí úsek a DN 65 - Přívod</t>
  </si>
  <si>
    <t>4; ks - 100 % svarových spojů potrubí úsek a DN 65 - Zpátečka</t>
  </si>
  <si>
    <t>7; ks - 100 % svarových spojů potrubí úsek b DN 65 - Přívod</t>
  </si>
  <si>
    <t>7; ks - 100 % svarových spojů potrubí úsek b DN 65 - Zpátečka</t>
  </si>
  <si>
    <t>4*76,1*pi / 1000; m  - 100 % svarových spojů potrubí úsek a DN 65 - Přívod</t>
  </si>
  <si>
    <t>4*76,1*pi / 1000; m - 100 % svarových spojů potrubí úsek a DN 65 - Zpátečka</t>
  </si>
  <si>
    <t>7*76,1*pi / 1000; m - 100 % svarových spojů potrubí úsek b DN 65 - Přívod</t>
  </si>
  <si>
    <t>7*76,1*pi / 1000; m - 100 % svarových spojů potrubí úsek b DN 65 - Zpátečka</t>
  </si>
  <si>
    <t>2;ks UA DN80 řad B</t>
  </si>
  <si>
    <t>1;ks UA DN80 UTzp/ řad B</t>
  </si>
  <si>
    <t>1;ks UA DN80 UTpř/ řad B</t>
  </si>
  <si>
    <t>1;ks UA DN40 řad B</t>
  </si>
  <si>
    <t>1;ks UA DN40 TUV/ řad B</t>
  </si>
  <si>
    <t>30;ks potrubí DN80 UT zp/ řad B</t>
  </si>
  <si>
    <t>30;ks potrubí DN80 UT př/ řad B</t>
  </si>
  <si>
    <t>30;ks potrubí DN40 TUV/ řad B</t>
  </si>
  <si>
    <t>30;ks potrubí DN25 Cirk/ řad B</t>
  </si>
  <si>
    <t>2;ks uložení DN80 UTzp/ řad B</t>
  </si>
  <si>
    <t>2;ks PB DN80 UTpř/ řad B</t>
  </si>
  <si>
    <t>18;ks uložení DN80 UTzp/ řad B</t>
  </si>
  <si>
    <t>18;ks uložení DN80 UTpř/ řad B</t>
  </si>
  <si>
    <t>2;ks PB DN40 TUV/ řad B</t>
  </si>
  <si>
    <t>18;ks uložení DN40 TUV/ řad B</t>
  </si>
  <si>
    <t>1;ks UA DN25 řad B</t>
  </si>
  <si>
    <t>1;ks UA DN25 Cirk/ řad B</t>
  </si>
  <si>
    <t>2;ks PB DN25 Cirk/ řad B</t>
  </si>
  <si>
    <t>18;ks uložení DN25 Cirk/ řad B</t>
  </si>
  <si>
    <t>(1717+79)/1000;t</t>
  </si>
  <si>
    <t>1,796;t zařízení,armatury,potrubí</t>
  </si>
  <si>
    <t>1,523;t izolace</t>
  </si>
  <si>
    <t>1,796*20;t zařízení,armatury,potrubí</t>
  </si>
  <si>
    <t>1,523*20;t izolace</t>
  </si>
  <si>
    <t>713420811</t>
  </si>
  <si>
    <t>Odstranění izolace tepelné potrubí rohožemi bez úpravy v pletivu spojenými drátem tl do 50 mm</t>
  </si>
  <si>
    <t>60*0,8;m potrubí DN25 Cirk/ řad B</t>
  </si>
  <si>
    <t>60*0,8;m potrubí DN40 TUV/ řad B</t>
  </si>
  <si>
    <t>713420821</t>
  </si>
  <si>
    <t>Odstranění izolace tepelné ohybů rohožemi bez úpravy v pletivu spojenými drátem tl do 50 mm</t>
  </si>
  <si>
    <t>60*0,2;m potrubí DN25 Cirk/ řad B</t>
  </si>
  <si>
    <t>60*0,2;m potrubí DN40 TUV/ řad B</t>
  </si>
  <si>
    <t>713420813</t>
  </si>
  <si>
    <t>Odstranění izolace tepelné potrubí rohožemi bez úpravy v pletivu spojenými drátem tl přes 50 mm</t>
  </si>
  <si>
    <t>60*0,8;m potrubí DN80 UT zp/ řad B</t>
  </si>
  <si>
    <t>60*0,8;m potrubí DN80 UT př/ řad B</t>
  </si>
  <si>
    <t>713420823</t>
  </si>
  <si>
    <t>Odstranění izolace tepelné ohybů rohožemi bez úpravy v pletivu spojenými drátem tl přes 50 mm</t>
  </si>
  <si>
    <t>60*0,2;m potrubí DN80 UT zp/ řad B</t>
  </si>
  <si>
    <t>60*0,2;m potrubí DN80 UT př/ řad B</t>
  </si>
  <si>
    <t>(2*60*0,8)*pi*(89+2*40)/1000;m2 - DN 80 potrubí UT přívod / zpátečka</t>
  </si>
  <si>
    <t>(60*0,8)*pi*(48,4+2*30)/1000;m2 - DN 40 potrubí TUV přívod / zpátečka</t>
  </si>
  <si>
    <t>(60*0,8)*pi*(33,7+2*30)/1000;m2 - DN 25 potrubí cirkulace TUV přívod / zpátečka</t>
  </si>
  <si>
    <t>(2*120*0,2)*pi*(89+2*40)/1000;m2 - DN 80 potrubí UT přívod / zpátečka</t>
  </si>
  <si>
    <t>4*0,91; m2 - UA DN 80</t>
  </si>
  <si>
    <t>2*0,6; m2 - UA DN 40</t>
  </si>
  <si>
    <t>02-02-03 - D.2.1   VÝMĚNÍKOVÁ STANICE A - SEKUNDÁRNÍ ČÁST</t>
  </si>
  <si>
    <t xml:space="preserve">    VO4 - Inženýrská činnost</t>
  </si>
  <si>
    <t>7,2+7,2</t>
  </si>
  <si>
    <t>E05116Z201</t>
  </si>
  <si>
    <t>Balená, tlakově nezávislá stanice pro UT, Qut = 130kW, primární strana TS 110°C, PS 16 bar, sekundární strana TS 110°C, PS 6 bar - dodávka a instalce na místě</t>
  </si>
  <si>
    <t xml:space="preserve">Jedná se o typovou tlakově nezávislou stanici pro UT. Stanice je vybavena deskovým výměníkem UT. Na sekundární straně stanice je umístěn rozdělovač pro dva topné okruhy. Každý ookruh je vybaven vlatní tovární čerpadlovou skupinou s oběhovým čerpadlem. Topná větev Kovář 1 je vybavena oběhovým čerpadlem DN40, Hmax = 8mvs, topná větev Kovář 2 je vybavena oběhovým čerpadlem DN25, Hmax = 6mvs.  Uvnitř stanice je instalován regulátor diferenčního tlaku a měřič tepla primárního média. Stanice je vybavena automatickým dopouštěním z primární distribuční soustavy s možností prvotního ručního napuštění. Objem dopouštěné vody je měřen vodoměrem. Stanice je vybavena vlastním řídicím systémem, který zároveň řídí i provoz topných větví. Stanice je sestavena jako kompak na rámu.
</t>
  </si>
  <si>
    <t>E05116Z202</t>
  </si>
  <si>
    <t>Membránová expanzní nádoba pro topný systém; max. provozní tlak 6 bar; přípustná teplota 70°C vč. kombinované připoj. armatury a manometru 0 - 6bar s uzavíracím kohoutem - dodávka a instalce na místě</t>
  </si>
  <si>
    <t>733111118</t>
  </si>
  <si>
    <t>Potrubí ocelové závitové bezešvé běžné v kotelnách nebo strojovnách DN 50</t>
  </si>
  <si>
    <t>733190108</t>
  </si>
  <si>
    <t>Zkouška těsnosti potrubí ocelové závitové do DN 50</t>
  </si>
  <si>
    <t>E051161001</t>
  </si>
  <si>
    <t>Propojení nových rozvodných potrubí topné vody se stávajícíni potrubními rozvody vč. použitého materiálu</t>
  </si>
  <si>
    <t>6+9</t>
  </si>
  <si>
    <t>E05116Z301</t>
  </si>
  <si>
    <t>Napuštění otopné soustavy upravenou vodou</t>
  </si>
  <si>
    <t>E05116Z302</t>
  </si>
  <si>
    <t>Topná zkouška soustavy - v trvání min 24 hodin vč. oživení stanice</t>
  </si>
  <si>
    <t>E05116Z303</t>
  </si>
  <si>
    <t>Návrh provozního řádu předávací stanice</t>
  </si>
  <si>
    <t>E05116Z304</t>
  </si>
  <si>
    <t>Skříňka provozního řádu předávací stanice</t>
  </si>
  <si>
    <t>02-02-03 - D.2.1   VÝMĚNÍKOVÁ STANICE B - SEKUNDÁRNÍ ČÁST</t>
  </si>
  <si>
    <t xml:space="preserve">    722 - Zdravotechnika - vnitřní vodovod</t>
  </si>
  <si>
    <t>Potrubní izolační pouzdro z kamenné vlny opatřené polepem AL folií - 133/80 mm</t>
  </si>
  <si>
    <t>722174027</t>
  </si>
  <si>
    <t>Potrubí vodovodní plastové PPR svar polyfuze PN 20 D 63 x 10,5 mm</t>
  </si>
  <si>
    <t>722174028</t>
  </si>
  <si>
    <t>Potrubí vodovodní plastové PPR svar polyfuze PN 20 D 75 x 12,5 mm</t>
  </si>
  <si>
    <t>722181233</t>
  </si>
  <si>
    <t>Ochrana vodovodního potrubí přilepenými tepelně izolačními trubicemi z PE tl do 15 mm DN do 62 mm</t>
  </si>
  <si>
    <t>722181244</t>
  </si>
  <si>
    <t>Ochrana vodovodního potrubí přilepenými tepelně izolačními trubicemi z PE tl do 20 mm DN do 92 mm</t>
  </si>
  <si>
    <t>722220236</t>
  </si>
  <si>
    <t>Přechodka dGK PPR PN 20 D 63 x G 2 s kovovým vnitřním závitem</t>
  </si>
  <si>
    <t>722220237</t>
  </si>
  <si>
    <t>Přechodka dGK PPR PN 20 D 75 x G 2 1/2 s kovovým vnitřním závitem</t>
  </si>
  <si>
    <t>E051161002</t>
  </si>
  <si>
    <t>Propojení nových rozvodných potrubí, studené vody, teplé vody a cirkulace teplé vody se stávajícíni potrubními rozvody vč. použitého materiálu</t>
  </si>
  <si>
    <t>722240106</t>
  </si>
  <si>
    <t>Ventily plastové PPR přímé DN 63</t>
  </si>
  <si>
    <t>722240106.1</t>
  </si>
  <si>
    <t>Ventily plastové PPR přímé DN 75</t>
  </si>
  <si>
    <t>7222902261</t>
  </si>
  <si>
    <t>Zkouška těsnosti vodovodního potrubí PPR do DN 50</t>
  </si>
  <si>
    <t>Balená, tlakově nezávislá stanice pro UT s přednostní přípravou TUV, Qut = 950kW, Qtuv = 500kW, primární strana TS 110°C, PS 16 bar, sekundární strana TS 110°C, PS 6 bar - dodávka a instalce na místě</t>
  </si>
  <si>
    <t xml:space="preserve">Jedná se o typovou tlakově nezávislou stanici pro UT a TUV. Stanice je vybavena deskovým výměníkem UT a TUV. Uvnitř stanice je instalován regulátor diferenčního tlaku a měřič tepla primárního média. Stanice je vybavena automatickým dopouštěním z primární distribuční soustavy s možností prvotního ručního napuštění. Objem dopouštěné vody je měřen vodoměrem. Stanice je vybavena vlastním řídicím systémem, který zároveň řídí i provoz sekundárních topných větví. Stanice je sestavena jako kompak na rámu.
</t>
  </si>
  <si>
    <t>733121232</t>
  </si>
  <si>
    <t>Potrubí ocelové hladké bezešvé v kotelnách nebo strojovnách D 133x4,5</t>
  </si>
  <si>
    <t>12+12</t>
  </si>
  <si>
    <t>733190232</t>
  </si>
  <si>
    <t>Zkouška těsnosti potrubí ocelové hladké přes D 89x5,0 do D 133x5,0</t>
  </si>
  <si>
    <t>734193118</t>
  </si>
  <si>
    <t>Klapka mezipřírubová uzavírací DN 125 PN 16 do 120°C disk tvárná litina</t>
  </si>
  <si>
    <t>7834255281</t>
  </si>
  <si>
    <t>Nátěry syntetické potrubí do DN 150 barva dražší základní antikoorzní</t>
  </si>
  <si>
    <t>E05116Z305</t>
  </si>
  <si>
    <t>Pracovní stůl a židle pro obsluhu výměníkové stanice</t>
  </si>
  <si>
    <t>02-03-03 - D.2.1   VÝMĚNÍKOVÁ STANICE C - SEKUNDÁRNÍ ČÁST</t>
  </si>
  <si>
    <t>Balená, tlakově nezávislá stanice pro UT, Qut = 15kW, primární strana TS 110°C, PS 16 bar, sekundární strana TS 110°C, PS 6 bar - dodávka a instalce na místě</t>
  </si>
  <si>
    <t xml:space="preserve">Jedná se o typovou tlakově nezávislou stanici pro UT. Stanice je vybavena deskovým výměníkem UT. Uvnitř stanice je instalován regulátor diferenčního tlaku a měřič tepla primárního média. Stanice je vybavena automatickým dopouštěním z primární distribuční soustavy s možností prvotního ručního napuštění. Objem dopouštěné vody je měřen vodoměrem. Stanice je vybavena vlastním řídicím systémem, který zároveň řídí i provoz sekundárních topných větví. Stanice je sestavena jako kompak na rámu.
</t>
  </si>
  <si>
    <t>Topná zkouška soustavy - v trvání min 12 hodin vč. oživení stanice</t>
  </si>
  <si>
    <t>02-04-03 - D.2.1   VÝMĚNÍKOVÁ STANICE D - SEKUNDÁRNÍ ČÁST</t>
  </si>
  <si>
    <t>722174024</t>
  </si>
  <si>
    <t>Potrubí vodovodní plastové PPR svar polyfuze PN 20 D 32 x5,4 mm</t>
  </si>
  <si>
    <t>722181232</t>
  </si>
  <si>
    <t>Ochrana vodovodního potrubí přilepenými tepelně izolačními trubicemi z PE tl do 15 mm DN do 42 mm</t>
  </si>
  <si>
    <t>722220233</t>
  </si>
  <si>
    <t>Přechodka dGK PPR PN 20 D 32 x G 1 s kovovým vnitřním závitem</t>
  </si>
  <si>
    <t>722240103</t>
  </si>
  <si>
    <t>Ventily plastové PPR přímé DN 32</t>
  </si>
  <si>
    <t>Balená, tlakově nezávislá stanice pro UT s přednostní přípravou TUV, Qut = 260kW, Qtuv = 100kW, primární strana TS 110°C, PS 16 bar, sekundární strana TS 110°C, PS 6 bar - dodávka a instalce na místě</t>
  </si>
  <si>
    <t>Jedná se o typovou tlakově nezávislou stanici pro UT a TUV. Stanice je vybavena deskovým výměníkem UT a TUV. Uvnitř stanice je instalován regulátor diferenčního tlaku a měřič tepla primárního média. Stanice je vybavena automatickým dopouštěním z primární distribuční soustavy s možností prvotního ručního napuštění. Objem dopouštěné vody je měřen vodoměrem. Stanice je vybavena vlastním řídicím systémem, který zároveň řídí i provoz sekundárních topných větví. Stanice je sestavena jako kompak na rámu.</t>
  </si>
  <si>
    <t>Oběhové čerpadlo sekundárního topného okruhu - VÝMĚNA STÁVAJÍCÍHO OBĚHOVÉHO ČERPADAL ZA NOVÉ - dodávka a montáž</t>
  </si>
  <si>
    <t>E05116Z203</t>
  </si>
  <si>
    <t>NOVÝ Expanzní automat s beztlakou zásobní nádrží s funkcí odplyňování (stávající otevřenou expanzní nádobu demontovat) pro zdroj o výkonu 280kW - dodávka a montáž</t>
  </si>
  <si>
    <t>Potrubí ocelové hladké bezešvé v kotelnách nebo strojovnách D 76x3,2</t>
  </si>
  <si>
    <t>734193115</t>
  </si>
  <si>
    <t>Klapka mezipřírubová uzavírací DN 65 PN 16 do 120°C disk tvárná litina</t>
  </si>
  <si>
    <t>02-05-03 - D.2.1   VÝMĚNÍKOVÁ STANICE E - SEKUNDÁRNÍ ČÁST</t>
  </si>
  <si>
    <t>28,8+7,2</t>
  </si>
  <si>
    <t>722174023</t>
  </si>
  <si>
    <t>Potrubí vodovodní plastové PPR svar polyfuze PN 20 D 25 x 4,2 mm</t>
  </si>
  <si>
    <t>722181231</t>
  </si>
  <si>
    <t>Ochrana vodovodního potrubí přilepenými tepelně izolačními trubicemi z PE tl do 15 mm DN do 22 mm</t>
  </si>
  <si>
    <t>722220232</t>
  </si>
  <si>
    <t>Přechodka dGK PPR PN 20 D 25 x G 3/4 s kovovým vnitřním závitem</t>
  </si>
  <si>
    <t>722240102</t>
  </si>
  <si>
    <t>Ventily plastové PPR přímé DN 25</t>
  </si>
  <si>
    <t>Balená, tlakově nezávislá stanice pro UT s přednostní přípravou TUV, Qut = 90kW, Qtuv = 25kW, primární strana TS 110°C, PS 16 bar, sekundární strana TS 110°C, PS 6 bar - dodávka a instalce na místě</t>
  </si>
  <si>
    <t>E05116Z202.1</t>
  </si>
  <si>
    <t>Nový dvoucestný regulační ventil vč. pohonu</t>
  </si>
  <si>
    <t>E05116Z202.2</t>
  </si>
  <si>
    <t>Nový třícestný směšovací ventil - VÝMĚNA STÁVAJÍCÍCH DVOUCESTNÝCH VENTILŮ vč. pohonů</t>
  </si>
  <si>
    <t>NOVÝ Expanzní automat s beztlakou zásobní nádrží s funkcí odplyňování (stávající otevřenou expanzní nádobu demontovat) pro zdroj o výkonu 100kW - dodávka a montáž</t>
  </si>
  <si>
    <t>733111117</t>
  </si>
  <si>
    <t>Potrubí ocelové závitové bezešvé běžné v kotelnách nebo strojovnách DN 40</t>
  </si>
  <si>
    <t>24+12</t>
  </si>
  <si>
    <t>734211120</t>
  </si>
  <si>
    <t>Ventil závitový odvzdušňovací G 1/2 PN 14 do 120°C automatický</t>
  </si>
  <si>
    <t>734242414</t>
  </si>
  <si>
    <t>Ventil závitový zpětný přímý G 1 PN 16 do 110°C</t>
  </si>
  <si>
    <t>734242415</t>
  </si>
  <si>
    <t>Ventil závitový zpětný přímý G 5/4 PN 16 do 110°C</t>
  </si>
  <si>
    <t>734291123</t>
  </si>
  <si>
    <t>Kohout plnící a vypouštěcí G 1/2 PN 10 do 110°C závitový</t>
  </si>
  <si>
    <t>734292774</t>
  </si>
  <si>
    <t>Kohout kulový přímý G 1 PN 42 do 185°C plnoprůtokový s koulí DADO vnitřní závit</t>
  </si>
  <si>
    <t>734292775</t>
  </si>
  <si>
    <t>Kohout kulový přímý G 1 1/4 PN 42 do 185°C plnoprůtokový s koulí DADO vnitřní závit</t>
  </si>
  <si>
    <t>734292776</t>
  </si>
  <si>
    <t>Kohout kulový přímý G 1 1/2 PN 42 do 185°C plnoprůtokový s koulí DADO vnitřní závit</t>
  </si>
  <si>
    <t>734292777</t>
  </si>
  <si>
    <t>Kohout kulový přímý G 2 PN 42 do 185°C plnoprůtokový s koulí DADO vnitřní závit</t>
  </si>
  <si>
    <t>02-07-03 - D.2.1   VÝMĚNÍKOVÁ STANICE G - SEKUNDÁRNÍ ČÁST</t>
  </si>
  <si>
    <t>Balená, tlakově nezávislá stanice pro UT s přednostní přípravou TUV, Qut = 90kW, Qtuv = 20kW, primární strana TS 110°C, PS 16 bar, sekundární strana TS 110°C, PS 6 bar - dodávka a instalce na místě</t>
  </si>
  <si>
    <t>24+6+6</t>
  </si>
  <si>
    <t>24+6</t>
  </si>
  <si>
    <t>Zásady organizace výstavby (ZOV)</t>
  </si>
  <si>
    <t>Zásady organizace výstavby</t>
  </si>
  <si>
    <t>Zásady organizace výstavby - Mánesovo nábřeží</t>
  </si>
  <si>
    <t>020001000z001</t>
  </si>
  <si>
    <t>Příprava staveniště</t>
  </si>
  <si>
    <t>034203000z001</t>
  </si>
  <si>
    <t>Oplocení staveniště</t>
  </si>
  <si>
    <t>034203000z002</t>
  </si>
  <si>
    <t>Poplatky za užívání veřejného prostranství</t>
  </si>
  <si>
    <t>034203000z003</t>
  </si>
  <si>
    <t>Pronájem mobilního WC</t>
  </si>
  <si>
    <t>034203000z004</t>
  </si>
  <si>
    <t>Pronájem stavební a skladovací buňky</t>
  </si>
  <si>
    <t>034203000z005</t>
  </si>
  <si>
    <t>Pronájem kontejneru na odpad</t>
  </si>
  <si>
    <t>034203000z006</t>
  </si>
  <si>
    <t>Skladování potrubí</t>
  </si>
  <si>
    <t>032903000z001</t>
  </si>
  <si>
    <t>Náklady za provoz a údržbu vybavení staveniště</t>
  </si>
  <si>
    <t>033002000z001</t>
  </si>
  <si>
    <t>Připojení staveniště na inženýrské sítě</t>
  </si>
  <si>
    <t>034503000z001</t>
  </si>
  <si>
    <t>Informační tabule na staveništi "Na staveniště nepovolaným vstup zakázán"</t>
  </si>
  <si>
    <t>039002000z001</t>
  </si>
  <si>
    <t>Zrušení zařízení staveniště</t>
  </si>
  <si>
    <t>039203000z001</t>
  </si>
  <si>
    <t>Úprava terénu po zrušení zařízení staveniště</t>
  </si>
  <si>
    <t>039203000z002</t>
  </si>
  <si>
    <t>Provizorní dodávka tepla po dobu odstávky parovodu (plánovaná realizace mimo topné období)</t>
  </si>
  <si>
    <t>Provizorní parovod</t>
  </si>
  <si>
    <t>039203000z003</t>
  </si>
  <si>
    <t>Provizorní elektro ohřevy teplé vody vč. připojení</t>
  </si>
  <si>
    <t>Elektrické zdroje tepla</t>
  </si>
  <si>
    <t>Zásady organizace výstavby - Kladská</t>
  </si>
  <si>
    <t>Kvalifikace pracovníků – např. topičské zkoušky, školení provozovatele KGJ, školení MaR, apod. (dle legislativy).</t>
  </si>
  <si>
    <t>Zácvik obslužného personálu na konkrétním zařízení</t>
  </si>
  <si>
    <t>092103000</t>
  </si>
  <si>
    <t>Náklady na provozování nového zařízení zhotovitelem ve zkušebním provozu (30 dní souvisle bez poruchy, bez výpadku a na kompletně dokončeném díle (ne postupně, ale pouze jako celek) - Zkušební provoz</t>
  </si>
  <si>
    <t>041403000</t>
  </si>
  <si>
    <t>Koordinátor BOZP</t>
  </si>
  <si>
    <t>042503000</t>
  </si>
  <si>
    <t>Plán BOZP</t>
  </si>
  <si>
    <t>Autorizovaná osoba (TÜV, TIČR)</t>
  </si>
  <si>
    <t>Provozní řády</t>
  </si>
  <si>
    <t>Manuály zařízení pro obsluhu, opravu a údržbu zařízení</t>
  </si>
  <si>
    <t>Náklady na zařízení pro sběr dat z měřidel – modul k měřidlu + přenosné zařízení pro sběr dat + komunikační software s fakturačním systémem RWE Energo, s.r.o. Náklady na vizualizaci a propojení přenosů v TNA.</t>
  </si>
  <si>
    <t>Náklady na zabezpečení objektů, náklady na přenos do TNA pomocí kamer. Kotelny a jejich zabezpečení v rámci standardů RWE.</t>
  </si>
  <si>
    <t>043194000</t>
  </si>
  <si>
    <t>Zkoušky</t>
  </si>
  <si>
    <t>Tlakové zkoušky</t>
  </si>
  <si>
    <t>Zkoušky těsnosti</t>
  </si>
  <si>
    <t>Dílčí zkoušky</t>
  </si>
  <si>
    <t>Diagnostika a garanční zkoušky (RTG svarů, Vizuální kontroly svarů)</t>
  </si>
  <si>
    <t>Měření hluku</t>
  </si>
  <si>
    <t>Měření emisí</t>
  </si>
  <si>
    <t>Měření chvění</t>
  </si>
  <si>
    <t>Měření účinnosti</t>
  </si>
  <si>
    <t>Atd.</t>
  </si>
  <si>
    <t>043194000-1</t>
  </si>
  <si>
    <t>Protokoly zkoušek</t>
  </si>
  <si>
    <t>044002000-1</t>
  </si>
  <si>
    <t>Revize tlakových nádob</t>
  </si>
  <si>
    <t>044002000-2</t>
  </si>
  <si>
    <t>Revize elektro zařízení</t>
  </si>
  <si>
    <t>044002000-3</t>
  </si>
  <si>
    <t>Revize plynu</t>
  </si>
  <si>
    <t>050000000-1</t>
  </si>
  <si>
    <t>Certifikace</t>
  </si>
  <si>
    <t>Certifikaci ve smyslu PED – posuzování shody 97/23/EC  (TNS)</t>
  </si>
  <si>
    <t>013244000</t>
  </si>
  <si>
    <t>Dokumentace pro provedení stavby</t>
  </si>
  <si>
    <t>Dílenská a výrobní dokumentace</t>
  </si>
  <si>
    <t>013254000</t>
  </si>
  <si>
    <t>040001000</t>
  </si>
  <si>
    <t>Inženýrská činnost při kolaudaci stavby</t>
  </si>
  <si>
    <t>041103000</t>
  </si>
  <si>
    <t>Autorský dozor projektanta (1x týdně)</t>
  </si>
  <si>
    <t>041203000</t>
  </si>
  <si>
    <t>Technický dozor investora</t>
  </si>
  <si>
    <t>041203000-1</t>
  </si>
  <si>
    <t xml:space="preserve">Harmonogram výstavby časová souslednost v souvislosti se zajištěním provizorního zásobování a klimatické podmínky </t>
  </si>
  <si>
    <t>041203000-2</t>
  </si>
  <si>
    <t xml:space="preserve">Náklady spojené se zřízením věcných břemen  </t>
  </si>
  <si>
    <t>011503000</t>
  </si>
  <si>
    <t>Stavební průzkum bez rozlišení</t>
  </si>
  <si>
    <t>Geodetické práce při provádění stavby</t>
  </si>
  <si>
    <t>012303000</t>
  </si>
  <si>
    <t>Geodetické práce po provádění stavby</t>
  </si>
  <si>
    <t>012103000-1</t>
  </si>
  <si>
    <t>Geometrické plány – podklady pro věcná břemena</t>
  </si>
  <si>
    <t>012103000-2</t>
  </si>
  <si>
    <t xml:space="preserve">Vytyčení stáv. podzemních sítí   </t>
  </si>
  <si>
    <t>"viz. položka odstranění živice - 113107242"   1789,8</t>
  </si>
  <si>
    <t>"viz. položka ŠD - 564851115"   1789,8</t>
  </si>
  <si>
    <t>02-06-03 - D.2.1   VÝMĚNÍKOVÁ STANICE F - SEKUNDÁRNÍ ČÁST</t>
  </si>
  <si>
    <t>Balená, tlakově nezávislá stanice pro UT s přednostní přípravou TUV, Qut = 55kW, primární strana TS 110°C, PS 16 bar, sekundární strana TS 110°C, PS 6 bar - dodávka a instalce na místě</t>
  </si>
  <si>
    <t xml:space="preserve">Jedná se o typovou tlakově nezávislou stanici pro UT. Stanice je vybavena deskovým výměníkem UT. Uvnitř stanice je instalován regulátor diferenčního tlaku a měřič tepla primárního média. Stanice je vybavena automatickým dopouštěním z primární distribuční soustavy s možností prvotního ručního napuštění. Objem dopouštěné vody je měřen vodoměrem. Stanice je vybavena vlastním řídicím systémem, který zároveň řídí i provoz topných větví. Stanice je sestavena jako kompak na rámu.
</t>
  </si>
  <si>
    <t>02-08-03 - D.2.1   VÝMĚNÍKOVÁ STANICE H - SEKUNDÁRNÍ ČÁST</t>
  </si>
  <si>
    <t>Balená, tlakově nezávislá stanice pro UT s přednostní přípravou TUV, Qut = 35kW, primární strana TS 110°C, PS 16 bar, sekundární strana TS 110°C, PS 6 bar - dodávka a instalce na místě</t>
  </si>
  <si>
    <t>02-09-03 - D.2.1   VÝMĚNÍKOVÁ STANICE J - SEKUNDÁRNÍ ČÁST</t>
  </si>
  <si>
    <t>722174025</t>
  </si>
  <si>
    <t>Potrubí vodovodní plastové PPR svar polyfuze PN 20 D 40 x 6,7 mm</t>
  </si>
  <si>
    <t>722220234</t>
  </si>
  <si>
    <t>Přechodka dGK PPR PN 20 D 40 x G 5/4 s kovovým vnitřním závitem</t>
  </si>
  <si>
    <t>722240104</t>
  </si>
  <si>
    <t>Ventily plastové PPR přímé DN 40</t>
  </si>
  <si>
    <t>Balená, tlakově nezávislá stanice pro UT s přednostní přípravou TUV, Qut = 500kW, Qtuv = 50kW, primární strana TS 110°C, PS 16 bar, sekundární strana TS 110°C, PS 6 bar - dodávka a instalce na místě</t>
  </si>
  <si>
    <t>733121228</t>
  </si>
  <si>
    <t>Potrubí ocelové hladké bezešvé v kotelnách nebo strojovnách D 108x4,0</t>
  </si>
  <si>
    <t>734193117</t>
  </si>
  <si>
    <t>Klapka mezipřírubová uzavírací DN 100 PN 16 do 120°C disk tvárná litina</t>
  </si>
  <si>
    <t>SO 03.1.1: Plynová kotelna a kogenerace</t>
  </si>
  <si>
    <t>D.2.1: Technologie kotelny a kogenerace</t>
  </si>
  <si>
    <t>Prim: Primární DS PN6,PN16</t>
  </si>
  <si>
    <t>(20)*0,8;m2 DN200 prim DS/větev KGJ</t>
  </si>
  <si>
    <t>(12)*0,8;m2 DN200 prim DS/rozdělovač poz.č. 10.00</t>
  </si>
  <si>
    <t>(6)*0,8;m2 DN200 prim DS/rozdělovač poz.č. 7.00</t>
  </si>
  <si>
    <t>(20)*0,2;m2 DN200 prim DS/větev KGJ</t>
  </si>
  <si>
    <t>(12)*0,2;m2 DN200 prim DS/rozdělovač poz.č. 10.00</t>
  </si>
  <si>
    <t>(6)*0,2;m2 DN200 prim DS/rozdělovač poz.č. 7.00</t>
  </si>
  <si>
    <t>Rohože z kamenné vlny (minerální plsti) na drátěném pozinkovaném pletivu s AL folií, tl. 100 mm - objemová hmotnost 80 kg.m-3</t>
  </si>
  <si>
    <t>(20);m2 DN200 prim DS/větev KGJ</t>
  </si>
  <si>
    <t>(12);m2 DN200 prim DS/rozdělovač poz.č. 10.00</t>
  </si>
  <si>
    <t>(6);m2 DN200 prim DS/rozdělovač poz.č. 7.00</t>
  </si>
  <si>
    <t>7*0,8;m DN40 odvzdušnění AKU</t>
  </si>
  <si>
    <t>(2+2+8+0,5+0,5)*0,8;m DN40 okruh kotlů</t>
  </si>
  <si>
    <t>(2,5+2+0,5+1+1+1)*0,8;m DN15 prim DS/chemie</t>
  </si>
  <si>
    <t>(2,6+3,3+3+2,6+3,3+3)*0,8;m poz.č.011</t>
  </si>
  <si>
    <t>1,2*0,8;m DN40 prim DS/větev KGJ</t>
  </si>
  <si>
    <t>(4+1+0,5+0,5+4+1+0,5+1)*0,8;m DN50 prim DS/větev VS Kovář</t>
  </si>
  <si>
    <t>7*0,2;m DN40 odvzdušnění AKU</t>
  </si>
  <si>
    <t>(2+2+8+0,5+0,5)*0,2;m DN40 okruh kotlů</t>
  </si>
  <si>
    <t>(2,5+2+0,5+1+1+1)*0,2;m DN15 prim DS/chemie</t>
  </si>
  <si>
    <t>(2,6+3,3+3+2,6+3,3+3)*0,2;m poz.č.011</t>
  </si>
  <si>
    <t>1,2*0,2;m DN40 prim DS/větev KGJ</t>
  </si>
  <si>
    <t>(4+1+0,5+0,5+4+1+0,5+1)*0,2;m DN50 prim DS/větev VS Kovář</t>
  </si>
  <si>
    <t>E05116208</t>
  </si>
  <si>
    <t>Potrubní izolační pouzdro z kamenné vlny opatřené polepem AL folií  - 22x13mm</t>
  </si>
  <si>
    <t>(2,5+2+0,5+1+1+1);m DN15 prim DS/chemie</t>
  </si>
  <si>
    <t>7;m odvzdušnění AKU</t>
  </si>
  <si>
    <t>(2+2+8+0,5+0,5);m DN40 okruh kotlů</t>
  </si>
  <si>
    <t>1,2;m DN40 prim DS/větev KGJ</t>
  </si>
  <si>
    <t>(2,6+3,3+3+2,6+3,3+3);m poz.č.011</t>
  </si>
  <si>
    <t>(4+1+0,5+0,5+4+1+0,5+1);m DN50 prim DS/větev VS Kovář</t>
  </si>
  <si>
    <t>(14,6+11,2)*0,8;m DN100 okruh KGJ</t>
  </si>
  <si>
    <t>(13,7+2,5)*0,8;m DN100 okruh KGJ/Zp spal.vým.</t>
  </si>
  <si>
    <t>19,6;*0,8m DN100 okruh KGJ/Př spal.vým.</t>
  </si>
  <si>
    <t>(14,4+9,1)*0,8;m DN125 okruh kotlů/zpátečka</t>
  </si>
  <si>
    <t>(2+2)*0,8;m DN100 okruh kotlů/zpátečka ECO</t>
  </si>
  <si>
    <t>(2+2)*0,8;m DN100 okruh kotlů/zpátečka</t>
  </si>
  <si>
    <t>(2,9+7,9)*0,8;m DN125 okruh kotlů/přívod ECO</t>
  </si>
  <si>
    <t>6,3*0,8;m DN150 okruh kotlů/přívod ECO</t>
  </si>
  <si>
    <t>(18,7+12,6)*0,8;m DN125 okruh kotlů/zpátečka</t>
  </si>
  <si>
    <t>(2,3+4,8+2,3)*0,8;m DN125 okruh kotlů/Přívod</t>
  </si>
  <si>
    <t>(20,65+3,6)*0,8;m DN150 okruh kotlů/Přívod</t>
  </si>
  <si>
    <t>2*0,8;m DN150 prim DS/větev KGJ</t>
  </si>
  <si>
    <t>1,2*0,8;m DN150 prim DS</t>
  </si>
  <si>
    <t>0,5;m DN150 prim DS</t>
  </si>
  <si>
    <t>(0,5+3+1,2+1,8)*0,8;m DN125 prim DS</t>
  </si>
  <si>
    <t>(4,8+0,7+12,3+3,5)*0,8;m DN150 prim DS/zpátečka pátěřní rozvod</t>
  </si>
  <si>
    <t>(5,2+12,2+0,7+3,2)*0,8;m DN150 prim DS/přívod pátěřní rozvod</t>
  </si>
  <si>
    <t>(12+3+4+0,5+0,5)*0,8;m DN100 prim DS/zpátečka větev VS Montace1</t>
  </si>
  <si>
    <t>(12+3+4+0,5+0,5)*0,8;m DN100 prim DS/přívod větev VS Montace1</t>
  </si>
  <si>
    <t>(1,2+1,2+1,2)*0,8;m DN100 prim DS/rozdělovač poz.č. 7.00</t>
  </si>
  <si>
    <t>(14,6+11,2)*0,2;m DN100 okruh KGJ</t>
  </si>
  <si>
    <t>(13,7+2,5)*0,2;m DN100 okruh KGJ/Zp spal.vým.</t>
  </si>
  <si>
    <t>19,6*0,2;m DN100 okruh KGJ/Př spal.vým.</t>
  </si>
  <si>
    <t>(14,4+9,1)*0,2;m DN125 okruh kotlů/zpátečka</t>
  </si>
  <si>
    <t>(2+2)*0,2;m DN100 okruh kotlů/zpátečka ECO</t>
  </si>
  <si>
    <t>(2+2)*0,2;m DN100 okruh kotlů/zpátečka</t>
  </si>
  <si>
    <t>(2,9+7,9)*0,2;m DN125 okruh kotlů/přívod ECO</t>
  </si>
  <si>
    <t>6,3*0,2;m DN150 okruh kotlů/přívod ECO</t>
  </si>
  <si>
    <t>(18,7+12,6)*0,2;m DN125 okruh kotlů/zpátečka</t>
  </si>
  <si>
    <t>(2,3+4,8+2,3)*0,2;m DN125 okruh kotlů/Přívod</t>
  </si>
  <si>
    <t>(20,65+3,6)*0,2;m DN150 okruh kotlů/Přívod</t>
  </si>
  <si>
    <t>2*0,2;m DN150 prim DS/větev KGJ</t>
  </si>
  <si>
    <t>1,2*0,2;m DN150 prim DS</t>
  </si>
  <si>
    <t>(0,5+3+1,2+1,8)*0,2;m DN125 prim DS</t>
  </si>
  <si>
    <t>(4,8+0,7+12,3+3,5)*0,2;m DN150 prim DS/zpátečka pátěřní rozvod</t>
  </si>
  <si>
    <t>(5,2+12,2+0,7+3,2)*0,2;m DN150 prim DS/přívod pátěřní rozvod</t>
  </si>
  <si>
    <t>(12+3+4+0,5+0,5)*0,2;m DN100 prim DS/zpátečka větev VS Montace1</t>
  </si>
  <si>
    <t>(12+3+4+0,5+0,5)*0,2;m DN100 prim DS/přívod větev VS Montace1</t>
  </si>
  <si>
    <t>(1,2+1,2+1,2)*0,2;m DN100 prim DS/rozdělovač poz.č. 7.00</t>
  </si>
  <si>
    <t>(14,6+11,2);m DN100 okruh KGJ</t>
  </si>
  <si>
    <t>(13,7+2,5);m DN100 okruh KGJ/Zp spal.vým.</t>
  </si>
  <si>
    <t>19,6;m DN100 okruh KGJ/Př spal.vým.</t>
  </si>
  <si>
    <t>(2+2);m DN100 okruh kotlů/zpátečka ECO</t>
  </si>
  <si>
    <t>(2+2);m DN100 okruh kotlů/zpátečka</t>
  </si>
  <si>
    <t>(12+3+4+0,5+0,5);m DN100 prim DS/zpátečka větev VS Montace1</t>
  </si>
  <si>
    <t>(12+3+4+0,5+0,5);m DN100 prim DS/přívod větev VS Montace1</t>
  </si>
  <si>
    <t>(1,2+1,2+1,2);m DN100 prim DS/rozdělovač poz.č. 7.00</t>
  </si>
  <si>
    <t>(14,4+9,1);m DN125 okruh kotlů/zpátečka</t>
  </si>
  <si>
    <t>(2,9+7,9);m DN125 okruh kotlů/přívod ECO</t>
  </si>
  <si>
    <t>(18,7+12,6);m DN125 okruh kotlů/zpátečka</t>
  </si>
  <si>
    <t>(2,3+4,8+2,3);m DN125 okruh kotlů/Přívod</t>
  </si>
  <si>
    <t>(0,5+3+1,2+1,8);m DN125 prim DS</t>
  </si>
  <si>
    <t>Potrubní izolační pouzdro z kamenné vlny opatřené polepem AL folií - 169/80 mm</t>
  </si>
  <si>
    <t>6,3;m DN150 okruh kotlů/přívod ECO</t>
  </si>
  <si>
    <t>(20,65+3,6);m DN150 okruh kotlů/Přívod</t>
  </si>
  <si>
    <t>2;m DN150 prim DS/větev KGJ</t>
  </si>
  <si>
    <t>1,2;m DN150 prim DS</t>
  </si>
  <si>
    <t>(4,8+0,7+12,3+3,5);m DN150 prim DS/zpátečka pátěřní rozvod</t>
  </si>
  <si>
    <t>(5,2+12,2+0,7+3,2);m DN150 prim DS/přívod pátěřní rozvod</t>
  </si>
  <si>
    <t>63154620</t>
  </si>
  <si>
    <t>Páska samolepící ALS šířka 50 mm, délka 50 m</t>
  </si>
  <si>
    <t>713311222</t>
  </si>
  <si>
    <t>Montáž izolace tepelné těles plocha tvarová 2x pásy s Al fólií</t>
  </si>
  <si>
    <t>(0,324+2*0,050)*3,14*2,5;m2 rozdělovač zdrojů 1.vrstva poz.č. 10.00</t>
  </si>
  <si>
    <t>(0,324+4*0,050)*3,14*2,5;m2 rozdělovač zdrojů 2.vrstva poz.č. 10.00</t>
  </si>
  <si>
    <t>0,324*0,324*3,14/4*4; m2 - rozdělovač zdrojů poz.č. 10.00 čela</t>
  </si>
  <si>
    <t>=</t>
  </si>
  <si>
    <t>(0,324+2*0,050)*3,14*1;m2 rozdělovač zdrojů 1.vrstva poz.č. 9.00</t>
  </si>
  <si>
    <t>(0,324+4*0,050)*3,14*1;m2 rozdělovač zdrojů 2.vrstva poz.č. 9.00</t>
  </si>
  <si>
    <t>0,324*0,324*3,14/4*4; m2 - rozdělovač zdrojů poz.č. 9.00 čela</t>
  </si>
  <si>
    <t>(0,324+2*0,050)*3,14*1,5;m2 sběrač zdrojů 1.vrstva poz.č. 8.00</t>
  </si>
  <si>
    <t>(0,324+4*0,050)*3,14*1,5;m2 sběrač zdrojů 2.vrstva poz.č. 8.00</t>
  </si>
  <si>
    <t>0,324*0,324*3,14/4*4; m2 - sběrač zdrojů poz.č. 8.00 čela</t>
  </si>
  <si>
    <t>(0,324+2*0,050)*3,14*1,5;m2 rozdělovač 1.vrstva poz.č. 7.00</t>
  </si>
  <si>
    <t>(0,324+4*0,050)*3,14*1,5;m2 rozdělovač 2.vrstva poz.č. 7.00</t>
  </si>
  <si>
    <t>0,324*0,324*3,14/4*4; m2 - rozdělovač poz.č. 7.00 čela</t>
  </si>
  <si>
    <t>E05116111</t>
  </si>
  <si>
    <t>Rohože z kamenné vlny (minerální plsti) na drátěném pozinkovaném pletivu s AL folií, tl. 50 mm</t>
  </si>
  <si>
    <t>E05116108</t>
  </si>
  <si>
    <t>Oplechování rozdělovačů vč. montáže - hliníkový plech</t>
  </si>
  <si>
    <t>713341322</t>
  </si>
  <si>
    <t>Montáž izolace tepelné těles 2x izolací s konstrukcí na trny deskami plocha tvarová</t>
  </si>
  <si>
    <t>(4+2*0,1)*3,14*6,2;m2 akumulační nádrž první vrstva</t>
  </si>
  <si>
    <t>(4+4*0,1)*3,14*6,2;m2 akumulační nádrž druhá vrstva</t>
  </si>
  <si>
    <t>713361132</t>
  </si>
  <si>
    <t>Montáž izolace tepelné těles tvarovkami nebo deskami čela nebo dna 2 vrstvá</t>
  </si>
  <si>
    <t>3,14*4*4/4*2*2;m2 akumulační nádrž</t>
  </si>
  <si>
    <t>713392832</t>
  </si>
  <si>
    <t>Izolace tepelné těles úchytná konstrukce z úchytných trnů plochy tvarové</t>
  </si>
  <si>
    <t>(3,14*4*6,2+3,14*4*4/4*2); m2 akumulační nádrž</t>
  </si>
  <si>
    <t>713392851</t>
  </si>
  <si>
    <t>Izolace tepelné těles připevnění pérových příchytek výpletem</t>
  </si>
  <si>
    <t>167,425+50,24; m2 akumulační nádrž</t>
  </si>
  <si>
    <t>713392812</t>
  </si>
  <si>
    <t>Izolace tepelné těles úchytná konstrukce z Pz lišt a ocelových pásů plochy tvarové</t>
  </si>
  <si>
    <t>E05116109</t>
  </si>
  <si>
    <t>Deska z kamenné vlny (minerální plsti) s polepem hliníkovou fólí se skleněnou mřížkou tl.100 mm - objemová hmotnost 90 kg.m-3</t>
  </si>
  <si>
    <t>713391112</t>
  </si>
  <si>
    <t>Montáž izolace tepelné těles oplechování pevné plochy tvarové</t>
  </si>
  <si>
    <t>(4+4*0,1)*3,14*6,2; m2 - akumulační nádoba</t>
  </si>
  <si>
    <t>713391114</t>
  </si>
  <si>
    <t>Montáž izolace tepelné těles oplechování pevné bombírovaných čel z dílků</t>
  </si>
  <si>
    <t>3,14*4,4*4,4/4*2; m2 - akumulační nádoba</t>
  </si>
  <si>
    <t>E05116110</t>
  </si>
  <si>
    <t>Plech pro tepelné izolace -  zinkovaný plech</t>
  </si>
  <si>
    <t>86+30;m2 akumulační nádrž</t>
  </si>
  <si>
    <t>713391151</t>
  </si>
  <si>
    <t>Izolace tepelné těles oplechování prostupů Pz plechem</t>
  </si>
  <si>
    <t>713392522</t>
  </si>
  <si>
    <t>Izolace tepelné těles nátěr 2x olejový email</t>
  </si>
  <si>
    <t>713491111</t>
  </si>
  <si>
    <t>Montáž tepelné izolace oplechování pevné potrubí vnějšího obvodu do 500 mm</t>
  </si>
  <si>
    <t>1,5*0,8;m2 DN25 odvzdušnění AKU</t>
  </si>
  <si>
    <t>6*0,8; m2 potrubí DN 200 Akumulační nádrže hrdla</t>
  </si>
  <si>
    <t>713491112</t>
  </si>
  <si>
    <t>Montáž tepelné izolace oplechování pevné ohybů vnějšího obvodu do 500 mm</t>
  </si>
  <si>
    <t>1,5*0,2;m2 DN25 odvzdušnění AKU</t>
  </si>
  <si>
    <t>6*0,2; m2 potrubí DN 200 Akumulační nádrže hrdla</t>
  </si>
  <si>
    <t>E05116239</t>
  </si>
  <si>
    <t>1,5;m2 DN25 odvzdušnění AKU</t>
  </si>
  <si>
    <t>6; m2 potrubí DN 200 Akumulační nádrže hrdla</t>
  </si>
  <si>
    <t>722181222</t>
  </si>
  <si>
    <t>Ochrana vodovodního potrubí přilepenými tepelně izolačními trubicemi z PE tl do 10 mm DN do 42 mm</t>
  </si>
  <si>
    <t>(3+1,7);m PPR 25x4,2 prim DS/SV</t>
  </si>
  <si>
    <t>(2,4+3+8+1,4+1,5);m PPR 40x6,7 prim DS/SV</t>
  </si>
  <si>
    <t>(0,7+3,6+0,5+0,5);m DN25 prim DS/SV</t>
  </si>
  <si>
    <t>(0,3+3,8);m PPR 63x10,5 prim DS/SV</t>
  </si>
  <si>
    <t>7221732351</t>
  </si>
  <si>
    <t>Potrubí plastové pevné spoj lepením PVC-U d 40 PN16</t>
  </si>
  <si>
    <t>1,5;m d40 odvodnění poz.č.16.00</t>
  </si>
  <si>
    <t>7221732361</t>
  </si>
  <si>
    <t>Potrubí plastové pevné spoj lepením PVC-U d 50 PN16</t>
  </si>
  <si>
    <t>2,5;m d50 odvodnění poz.č.15.00</t>
  </si>
  <si>
    <t>2+1;m d50 odvodnění poz.č.011</t>
  </si>
  <si>
    <t>7221732381</t>
  </si>
  <si>
    <t>Potrubí plastové pevné spoj lepením PVC-U d 75 PN16</t>
  </si>
  <si>
    <t>2;m d75 odvodnění poz.č.18.00</t>
  </si>
  <si>
    <t>72229022611</t>
  </si>
  <si>
    <t>Zkouška těsnosti vodovodního potrubí PVC do DN 80</t>
  </si>
  <si>
    <t>722239101</t>
  </si>
  <si>
    <t>Montáž armatur vodovodních se dvěma závity G 1/2</t>
  </si>
  <si>
    <t>3;ks KK DN15 prim DS/SV</t>
  </si>
  <si>
    <t>503Ah6Ba0020080-015</t>
  </si>
  <si>
    <t>Kulový kohout uzavírací - 1/2"</t>
  </si>
  <si>
    <t>722239103</t>
  </si>
  <si>
    <t>Montáž armatur vodovodních se dvěma závity G 1</t>
  </si>
  <si>
    <t>1+3+1;ks KK prim DS/SV</t>
  </si>
  <si>
    <t>1+1;ks ZV prim DS/SV</t>
  </si>
  <si>
    <t>722239106</t>
  </si>
  <si>
    <t>Montáž armatur vodovodních se dvěma závity G 2</t>
  </si>
  <si>
    <t>3;ks KK DN25 prim DS/SV</t>
  </si>
  <si>
    <t>503Ah6Ba0020080-050</t>
  </si>
  <si>
    <t>Kulový kohout uzavírací - 2"</t>
  </si>
  <si>
    <t>E0511678</t>
  </si>
  <si>
    <t>Montáž kotle teplovodního ocelového stacionárního na plyn 1350 kW s odvodem spalin do komína</t>
  </si>
  <si>
    <t>E0511680</t>
  </si>
  <si>
    <t>Montáž elektro rozváděče kotle a systému řízení kotle (nástěnný) - Včetně zřízení  kabelové trasy cca 13 m - poz.č.1.19;2.19</t>
  </si>
  <si>
    <t>E05116199</t>
  </si>
  <si>
    <t>Montáž elektro rozváděče kaskádového řízení kotle (nástěnný) - Včetně zřízení kabelové trasy cca 5 m - poz.č.40.01</t>
  </si>
  <si>
    <t>E0511679</t>
  </si>
  <si>
    <t>Ostrojení kotle armaturou dodávanou odděleně</t>
  </si>
  <si>
    <t>E0511677</t>
  </si>
  <si>
    <t>Plynový teplovodní kotel vč. systému řízení kotle - topná voda 90/60 °C ; výkon 1350 kW - poz.č. 001,002</t>
  </si>
  <si>
    <t xml:space="preserve">řízení kotle: řízení výstupní teploty kotlové vody, hlídání teploty zpátečky pomocí třícestného ventilu a čerpadla, udržování kotle v teplém stavu vodním okruhem
součástí dodávky kotle: těleso kotle (poz.č.1.01;2.01); pojistný ventil (poz.č.1.02;2.02); kotlové čerpadlo (poz.č.1.05;2.05); třícestný reg. ventil hlídání teploty zpátečky (poz.č.1.06;2.06); reg. ventil udržování kotle v teplém stavu (poz.č.1.07;2.07); čerpadlo udržování kotle v teplém stavu (poz.č.1.08;2.08); kondenzační ekonomizér (poz.č.1.09;2.09); pojistný ventil ekonomizéru (poz.č.1.10;2.10); čerpadlo eko  (poz.č.1.12;2.12); elektro rozváděč kotle (poz.č.1.19;2.19)
Plynový kotel: jmenovitý výkon 1350 kW; účinnost pro plyn 95,8%; přípustné emise NOx 80 mg / Nm3; teplota spalin cca 116 °C
Kotel a výstroj: max. přípustný provozní přetlak 6 bar; reakční tlak poj. ventilu 6 bar; DN 40; PN 16; jmenovitá světlost vstupního a výstupního hrdla DN 80; PN16; jmenovitá světlost spalinového hrdla DN 250; součtová hladina akustického tlaku na straně spalin v ústí komínu max. 81dB
Ekonomizér: tepelný výkon ECO 44,27 kW; integrovaný; teplota vstupní vody do EKO 60°C; teplota výstupu z ECO 61°C; objemový průtok přes ECO 39,36 m3/h; DN 100; PN 16; min. potřebný zbytkový dopravní tlak okruhu 300 mbar
Hořák: monoblokový; teplota nasávaného vzduchu 25°C; plynulá regulace; jmenovitý výkon motoru 2,2 kWe; hladina akustického tlaku v 1m od hořáku bez tlumiče max. 75 dB
Plynová regulační řada: přetlak plynu na vstupu do plynové řady 200 mbar; max. možný normový průtok 140 m3/h; DN 80
Plynoměr: měřící rozsah Qmin/max 10/160 m3/h
Bezpečnostní výstroj: provedení teplovodní; DN80; PN16; omezovač tlaku min.
Jištění teploty vstupní vody: min. potřebný zbytkový dopravní tlak okruhu 400 mbar
</t>
  </si>
  <si>
    <t>E05116265</t>
  </si>
  <si>
    <t>Systém řízení kaskády kotlů - Pro dva kotle v sanostatném rozváděči s ovládacím panelem a výstupem Modbus RTU - poz.č. 40.01</t>
  </si>
  <si>
    <t>E05116258</t>
  </si>
  <si>
    <t>Spalinovod DN500; délky cca 6m - třísložkový přetlakový; mat. 1mm korozivzdorná ocel CrNiMo; tep.izolace 50mm-90kg/m3; 0,5mm CrNi / vč. montáže a podpůrné konstrukce</t>
  </si>
  <si>
    <t>E0511687</t>
  </si>
  <si>
    <t>Tlumič hluku spalin kotle - tvar Z profil 1000x1000mm;délka mezi hrdly do 3000 mm / vč. montáže - poz.č. 1.13, 2.13</t>
  </si>
  <si>
    <t>E0511699</t>
  </si>
  <si>
    <t>Montáž motorgenerátoru kogenerační jednotky</t>
  </si>
  <si>
    <t>Montáž chladiče technologického okruhu kogenerační jednotky</t>
  </si>
  <si>
    <t>Montáž spalinového modulu kogenerační jednotky</t>
  </si>
  <si>
    <t>Montáž katalizátoru kogenerační jednotky</t>
  </si>
  <si>
    <t>Montáž tlumiče hluku na spalinovodu kogenerační jednotky - vč. podpůrné konstrukce</t>
  </si>
  <si>
    <t>E05116263</t>
  </si>
  <si>
    <t>Protihlukové opláštění druhého stupně tlumiče hluku</t>
  </si>
  <si>
    <t>E0511696</t>
  </si>
  <si>
    <t>Montáž elektro rozváděče KGJ</t>
  </si>
  <si>
    <t>1;ks poz.č.3.29</t>
  </si>
  <si>
    <t>1;ks poz.č.3.28</t>
  </si>
  <si>
    <t>1;ks poz.č.3.27</t>
  </si>
  <si>
    <t>1;ks poz.č.3.26</t>
  </si>
  <si>
    <t>E07115a37</t>
  </si>
  <si>
    <t>Kogenerační jednotka v kapotovaném provedení elektrického výkonu 800 kW,max. tepelný výkon 917 kW - Jednotka pro paralelní provoz se sítí, řízená dle výroby elektrické energie.</t>
  </si>
  <si>
    <t xml:space="preserve">součástí dodávky motorgenerátoru KGJ (poz.č. 003) : poj. ventil (poz.č. 3.01), čerpadlo sek. okruhu (poz.č. 3.02), poj. ventil (poz.č. 3.03), čerpadlo tech. okruhu (poz.č. 3.04), třícestný reg. ventil (poz.č. 3.05), primární expanzní nádoba  (poz.č. 3.06), tech. chladič (poz.č. 3.08), odvodní ventilátor (poz.č. 3.09), přívodní ventilátor (poz.č. 3.10), přídavná olejová nádrž (poz.č. 3.19), nádrž doplňování oleje (poz.č. 3.20), olejové čerpadlo (poz.č. 3.21), elektromagnetický ventil (poz.č. 3.22), elekto rozvadeč KGJ (poz.č. 3.26,3.27,3.28,3.29), přívodní tlumič hluku spalovacího a chladícího vzduchu 1900x1250-3000mm a 1900x1250-1000mm (poz.č. 3.14), odvodní tlumič hluku chladícího vzduchu 1500x1000-3000mm a 1500x1000-1000mm  (poz.č. 3.15,3.16)
součástí dodávky spalinového modulu KGJ (poz.č. 004): spalinový výměník 1.stupeň (poz.č. 4.01), poj. ventil (poz.č.4.02), katalizátor (poz.č.4.03), třícestný reg. ventil (poz.č.4.04), spalinový výměník 2. stupně (poz.č.4.05), tlumič hluku KGJ 1.díl (poz.č.4.07), tlumič hluku KGJ 2.díl (poz.č.4.08)
Elektrické příslušenství: Silový rozváděč; Ovládací rozváděč; Rozváděč FM; Rozváděč ovládání motoru; Rozváděč chlazení
Kogenerační jednotka: Příkon v palivu kW 1895; Elektrická účinnost % 42,2; Tepelná účinnost % 50,6; Celková účinnost % 92,7; CO &lt;300 mg/Nm3; Nox &lt;500 mg/Nm3 
Palivo: Zemní plyn; Výhřevnost 34 MJ/Nm3; tlak plynu 8-15 kPa
Okruh vyvedení tepelného výkonu: S oddělovacím výměníkem; Konstrukční tlak min. 6 bar; Teplota 90/70°C.; teplonosné médium voda; potřebný zbytkový tlak čerpadla okruhu min. 52 kPa
Okruh chlazení spalovací směsi: Konstrukční tlak do 6 bar; Teplota 46/40°C; Teplonosné médium 45% etylén glykol; potřebný zbytkový tlak čerpadla okruhu min. 25 kPa
Spalovací a ventilační vzduch: množství ventilačního vzduchu do  17188 Nm3/h; množství spalovacího vzduchu do 3295 Nm3/h; tlumiče hluku pro max. 65 db(A) v 1 m
Spaliny: Průtok 3410 Nm3/h; tlumiče hluku pro max. 60 db(A) v 1 m
Protihlukový kryt KGJ: max. 80 db(A) v 1 m; vývod spalin v 1 m od příruby max. 81 db(A)
Chladič spalinové směsi: max. 43 db(A) v 10 m od chladiče
Řízení výkonu: Dle elektrické energie
Vyvedení elektrického výkonu na napěťové úrovni 400 V; vyvedení na pravé straně kapoty při pohledu na generátor.
Elektrické vybavení: 4 x odpínač 3P 100 A; Každý měřený MTP 100/5 A; Síťové ochrany dle platné PPDS příloha č. 4
</t>
  </si>
  <si>
    <t>E05116260</t>
  </si>
  <si>
    <t>Přetlakový třísložkový spalinovod - DN350;délka 3m;konstrukce mat.1mm korozivzrdorná ocel CrNiMo;tep.izolace 50mm-90kg/m3;0,5mm CrNi / vč. montáže</t>
  </si>
  <si>
    <t>E07115a43</t>
  </si>
  <si>
    <t>Vertikální akumulační nádrž o objemu 60 m3 - Průměr 4 m; Výška 7,5 m; připoj. DN200; PS 6 bar; TS 110 °C / vč. montáže - poz.č.19.00</t>
  </si>
  <si>
    <t xml:space="preserve">Materiálové provedení: uhlíková ocel
Výbava: Vstupní hrdlo příruba DN 200 PN 16; Výstupní hrdlo příruba DN 200 PN 16; Odvzdušnění včetně armatury; Vypouštění včetně armatury; Revizní otvor
Orientace hrdel: Vstupní hrdlo cca + 4300; Výstupní hrdlo cca + 950; Odvzdušnění a vypouštění dostupné ze země.
Povrchová úprava: Základní nátěr </t>
  </si>
  <si>
    <t>E0511685</t>
  </si>
  <si>
    <t>Montáž oddělovací nádoby</t>
  </si>
  <si>
    <t>1;ks 2.11</t>
  </si>
  <si>
    <t>1;ks 1.11</t>
  </si>
  <si>
    <t>1;ks 2.03</t>
  </si>
  <si>
    <t>1;ks 1.03</t>
  </si>
  <si>
    <t>E0511682</t>
  </si>
  <si>
    <t>Oddělovací nádoba dle EN - 10 barů / 120 °C - poz.č. 1.03; 2.03</t>
  </si>
  <si>
    <t>E0511686</t>
  </si>
  <si>
    <t>Oddělovací nádoba dle EN - 10 barů / 120 °C - poz.č. 1.11; 2.11</t>
  </si>
  <si>
    <t>E0511693</t>
  </si>
  <si>
    <t>Montáž expanzní nádoby o objemu 50 litrů</t>
  </si>
  <si>
    <t>1;ks 3.07</t>
  </si>
  <si>
    <t>E0511692</t>
  </si>
  <si>
    <t>Membránová expanzní nádoba sekundární - technologického okruhu - objem 50 litrů; max. provozní tlak 10 bar; přípustná teplota 70°C vč. kombinované připoj. armatury / koncentrace glykolu do 50% - poz.č. 3.07</t>
  </si>
  <si>
    <t>E0511684</t>
  </si>
  <si>
    <t>Montáž expanzní nádoby o objemu 80 litrů</t>
  </si>
  <si>
    <t>2;ks EN poz.č. 4.06</t>
  </si>
  <si>
    <t>2;ks EN poz.č. 2.04</t>
  </si>
  <si>
    <t>2;ks EN poz.č. 1.04</t>
  </si>
  <si>
    <t>E0511683</t>
  </si>
  <si>
    <t>Membránová expanzní nádoba pro topný systém - objem 80 litrů; max. provozní tlak 6 bar; přípustná teplota 70°C vč. kombinované připoj. armatury</t>
  </si>
  <si>
    <t>E0511688</t>
  </si>
  <si>
    <t>Nádoba odvodu kondenzátu spalin - mat. korozivzdorná ocel X2CrNiMo17-12-2, udržovaný přetlak / vč. montáže - poz.č. 1.14, 2.14</t>
  </si>
  <si>
    <t>Nádoba odvodu kondenzátu spalin-spalinový modul - mat. korozivzdorná ocel X2CrNiMo17-12-2, udržovaný přetlak 100mm H2O / vč. montáže - poz.č. 4.09</t>
  </si>
  <si>
    <t>Nádoba odvodu kondenzátu spalin-spalinovody - mat. korozivzdorná ocel X2CrNiMo17-12-2, udržovaný přetlak 100mm H2O / vč. montáže - poz.č. 4.10</t>
  </si>
  <si>
    <t>E05116175</t>
  </si>
  <si>
    <t>Montáž čerpadlového modulu</t>
  </si>
  <si>
    <t>E05116176</t>
  </si>
  <si>
    <t>Montáž elektromagnetického ventilu na dopouštění</t>
  </si>
  <si>
    <t>7322193371</t>
  </si>
  <si>
    <t>Montáž zásobní nádrže o obsahu 2500 litrů</t>
  </si>
  <si>
    <t>E05116162</t>
  </si>
  <si>
    <t>Čerpadlový expanzní automat primárního okruhu s beztlakou zásobní nádrží, odplyněním a dopouštěním - čerpadlový modul výkon do 4000 kW , základní nádrž už. objem 2500 l, přídavná nádrž už. objem 2500 l - poz.č. 011</t>
  </si>
  <si>
    <t xml:space="preserve">součástí dodávky : čerpadlový modul (poz.č.11.01), základní zásobní nádrž (poz.č.11.02), přídavná zásobní nádrž (poz.č.11.03), elektromagnetický ventil dopouštění (poz.č. 11.04)
průměr nádrží do 1400 mm
</t>
  </si>
  <si>
    <t>7324291111</t>
  </si>
  <si>
    <t>Montáž zubového elektrického čerpadla na olej DN 20 do potrubí</t>
  </si>
  <si>
    <t>732421616c</t>
  </si>
  <si>
    <t>Oběhové čerpadlo zubové elektrické na olej  - připoj. závit 3/4"; pracovní tlak oleje na výstupu 11bar; 230V; 550 W, průtok 9l/min / vč. sudového adaptéru,hadice,plovákového spínače,držáku - poz.č. 3.23</t>
  </si>
  <si>
    <t>732429114</t>
  </si>
  <si>
    <t>Montáž čerpadla oběhového spirálního DN 65 do potrubí</t>
  </si>
  <si>
    <t>3;ks OČ poz.č.7.01a,b,c</t>
  </si>
  <si>
    <t>732421616f</t>
  </si>
  <si>
    <t>Oběhové čerpadlo vzduchem chlazené,integrovaný frekvenční měnič, tep. odolnost 110°C - DN 65; Q=56 m3/h; 3x400V; 15 kW / Řízení otáček externím signálem</t>
  </si>
  <si>
    <t>E0511695</t>
  </si>
  <si>
    <t>Mobilní záchytná vanička-na dva sudy - vč. montáže - poz.č. 3.25</t>
  </si>
  <si>
    <t>732111143</t>
  </si>
  <si>
    <t>Tělesa rozdělovačů a sběračů DN 300 z trub ocelových bezešvých</t>
  </si>
  <si>
    <t>1;ks rozdělovač zdrojů poz.č. 10.00</t>
  </si>
  <si>
    <t>1;ks rozdělovač zdrojů poz.č. 9.00</t>
  </si>
  <si>
    <t>1;ks sběrač zdrojů poz.č. 8.00</t>
  </si>
  <si>
    <t>1;ks rozdělovač poz.č. 7.00</t>
  </si>
  <si>
    <t>732111243</t>
  </si>
  <si>
    <t>Příplatek k rozdělovačům a sběračům za každých dalších 0,5 m tělesa DN 300</t>
  </si>
  <si>
    <t>4;ks rozdělovač zdrojů poz.č. 10.00</t>
  </si>
  <si>
    <t>732111315</t>
  </si>
  <si>
    <t>Trubková hrdla rozdělovačů a sběračů bez přírub DN 32</t>
  </si>
  <si>
    <t>732111328</t>
  </si>
  <si>
    <t>Trubková hrdla rozdělovačů a sběračů bez přírub DN 100</t>
  </si>
  <si>
    <t>3;ks rozdělovač zdrojů poz.č. 10.00</t>
  </si>
  <si>
    <t>3;ks rozdělovač poz.č. 7.00</t>
  </si>
  <si>
    <t>732111332</t>
  </si>
  <si>
    <t>Trubková hrdla rozdělovačů a sběračů bez přírub DN 125</t>
  </si>
  <si>
    <t>2;ks rozdělovač zdrojů poz.č. 9.00</t>
  </si>
  <si>
    <t>732111335</t>
  </si>
  <si>
    <t>Trubková hrdla rozdělovačů a sběračů bez přírub DN 150</t>
  </si>
  <si>
    <t>4;ks sběrač zdrojů poz.č. 8.00</t>
  </si>
  <si>
    <t>732111339</t>
  </si>
  <si>
    <t>Trubková hrdla rozdělovačů a sběračů bez přírub DN 200</t>
  </si>
  <si>
    <t>E05116163</t>
  </si>
  <si>
    <t>Dávkovací nádoba chem. 50 litrů-fosforečnan sodný - uzavíratelný plnící otvor,vypouštění,otvor pro sací potrubí,prostor pro montáž dávkovacího čerpadla / vč. montáže - poz.č. 12.01</t>
  </si>
  <si>
    <t>E05116164</t>
  </si>
  <si>
    <t>Dávkovací čerpadlo fosforečnanu sodného - průtok 3,4 l/h; výtlak min 6,5 bar vč. montáže - poz.č.12.02</t>
  </si>
  <si>
    <t xml:space="preserve">Dávkovací čerpadlo; průtok 3,4 l/h; výtlak min 6,5 bar; regulace výkonu změnou frekvence zdvihů; řízení od impulsního vodoměru; konzola; sací a výtlačné armatury; potrubí; vstřikovač; napájení 230 V; </t>
  </si>
  <si>
    <t>E05116166</t>
  </si>
  <si>
    <t>Jednoduchý automatický změkčovací filtr včetně solankové nádrže - kapacita 300m3xDH;průtok 3,5m3/h;lahve sklolaminát;připojení 1";teplotní odolnost 40°C;230V / vč. montáže - poz.č.14.01, poz.č. 14.02</t>
  </si>
  <si>
    <t>časové řízení;propojovací díly</t>
  </si>
  <si>
    <t>E05116171</t>
  </si>
  <si>
    <t>Neutralizační box kondenzátu spalin - rozměry 350x1000x500mm; 68l granulátu; pro průtok 740 l/h / vč. ocel. konstrukce; náplně a montáže - poz.č.18.00</t>
  </si>
  <si>
    <t>E05116251</t>
  </si>
  <si>
    <t>Potrubí svařované nerezové 26,9x2,0 mm - X2CrNiMo 17-12-2 (mat. 1.4404) - vč. tvarovek dle příslušné kategorie potrubí a vč. montáže a závěsného materiálu</t>
  </si>
  <si>
    <t>5+5+4+1,5+0,5+1,7+1,2;m DN20 větev KGJ/odvodnění</t>
  </si>
  <si>
    <t>E05116252</t>
  </si>
  <si>
    <t>Potrubí svařované nerezové 33,7x2,0 mm - X2CrNiMo 17-12-2 (mat. 1.4404) - vč. tvarovek dle příslušné kategorie potrubí a vč. montáže a závěsného materiálu</t>
  </si>
  <si>
    <t>(2+2)*2;m DN25 okruh kotlů/odvodnění</t>
  </si>
  <si>
    <t>E05116253</t>
  </si>
  <si>
    <t>Potrubí svařované nerezové 48,3x2,0 mm - X2CrNiMo 17-12-2 (mat. 1.4404) - vč. tvarovek dle příslušné kategorie potrubí a vč. montáže a závěsného materiálu</t>
  </si>
  <si>
    <t>(2)*2;m DN40 okruh kotlů/odvodnění</t>
  </si>
  <si>
    <t>2+2;m DN40 větev KGJ/odvodnění</t>
  </si>
  <si>
    <t>7331111131</t>
  </si>
  <si>
    <t>Potrubí ocelové bezešvé v kotelnách nebo strojovnách DN 15 - mat. P235TR2</t>
  </si>
  <si>
    <t>7331111141</t>
  </si>
  <si>
    <t>Potrubí ocelové bezešvé v kotelnách nebo strojovnách DN 20 - mat. P235TR2</t>
  </si>
  <si>
    <t>1,5+0,5+1,5+0,5;m DN20 okruh kotlů/potrubí EN</t>
  </si>
  <si>
    <t>1,5+0,5;m DN20 větev KGJ/potrubí EN</t>
  </si>
  <si>
    <t>4;m DN20 čerpání oleje</t>
  </si>
  <si>
    <t>3;m DN20 odvodnění poz.č.011</t>
  </si>
  <si>
    <t>(0,5+0,5);m DN20 prim DS/technologický okruh</t>
  </si>
  <si>
    <t>Potrubí ocelové bezešvé v kotelnách nebo strojovnách DN 32 - mat. P235TR2</t>
  </si>
  <si>
    <t>(0,5)*2;m DN32 okruh kotlů/odvodnění</t>
  </si>
  <si>
    <t>4,7+1+1+1;m DN32 větev KGJ/potrubí EN</t>
  </si>
  <si>
    <t>7;m DN40 odvzdušnění AKU</t>
  </si>
  <si>
    <t>(0,5)*2;m DN40 okruh kotlů/odvodnění</t>
  </si>
  <si>
    <t>3+1,5+1,5+3+1,5+1,5;m DN40 okruh kotlů/potrubí EN</t>
  </si>
  <si>
    <t>1,2;m DN40 odvodnění PV poz.č.10.01</t>
  </si>
  <si>
    <t>7,5;m DN40 AKU</t>
  </si>
  <si>
    <t>(4)*2;m DN50 okruh kotlů/odfuk</t>
  </si>
  <si>
    <t>(2,5)*2;m DN50 okruh kotlů/odvodnění</t>
  </si>
  <si>
    <t>(1)*2;m DN65 okruh kotlů/odvodnění</t>
  </si>
  <si>
    <t>2,4;m DN65 větev KGJ/odvodnění</t>
  </si>
  <si>
    <t>(22+22);m DN65 prim DS/technologický okruh</t>
  </si>
  <si>
    <t>7331212251</t>
  </si>
  <si>
    <t>Potrubí ocelové bezešvé v kotelnách nebo strojovnách DN 80 - mat. P235TR2</t>
  </si>
  <si>
    <t>(4)*2;m DN80 okruh kotlů/odfuk</t>
  </si>
  <si>
    <t>(2,5)*2;m DN80 okruh kotlů/odvodnění</t>
  </si>
  <si>
    <t>Potrubí ocelové bezešvé v kotelnách nebo strojovnách DN100 - mat. P235TR2</t>
  </si>
  <si>
    <t>7331212321</t>
  </si>
  <si>
    <t>Potrubí ocelové bezešvé v kotelnách nebo strojovnách DN125 - mat. P235TR2</t>
  </si>
  <si>
    <t>7331212351</t>
  </si>
  <si>
    <t>Potrubí ocelové bezešvé v kotelnách nebo strojovnách DN150 - mat. P235TR2</t>
  </si>
  <si>
    <t>7331212391</t>
  </si>
  <si>
    <t>Potrubí ocelové bezešvé v kotelnách nebo strojovnách DN200 - mat. P235TR2</t>
  </si>
  <si>
    <t>(3,3+1,4+2,2+1,8+0,5+3+2,8);m DN200 prim DS/větev KGJ</t>
  </si>
  <si>
    <t>(5,5+1,3+2);m DN200 prim DS/rozdělovač poz.č. 10.00</t>
  </si>
  <si>
    <t>(4,5);m DN200 prim DS/rozdělovač poz.č. 7.00</t>
  </si>
  <si>
    <t>733190217a</t>
  </si>
  <si>
    <t>Zkouška těsnosti potrubí nerezové do D 48,3x2,0</t>
  </si>
  <si>
    <t>Zkouška těsnosti potrubí ocelové do DN 50 - mat. P235TR2</t>
  </si>
  <si>
    <t>Zkouška těsnosti potrubí ocelové přes D 89x5,0 do D 133x5,0 - mat. P235TR2</t>
  </si>
  <si>
    <t>7331902351</t>
  </si>
  <si>
    <t>Zkouška těsnosti potrubí ocelové přes D 133x5,0 do D 159x6,3 - mat. P235TR2</t>
  </si>
  <si>
    <t>7331902391</t>
  </si>
  <si>
    <t>Zkouška těsnosti potrubí ocelové přes D 159x6,3 do D 219x6,3 - mat. P235TR2</t>
  </si>
  <si>
    <t>1;ks vodoměr  p.č.17.00</t>
  </si>
  <si>
    <t>722220995</t>
  </si>
  <si>
    <t>Zpětná montáž armatur s dvěma závity G 2</t>
  </si>
  <si>
    <t>734411127</t>
  </si>
  <si>
    <t>Teploměr technický s pevným stonkem a jímkou zadní připojení průměr 100 mm délky 100 mm - 0-120°C</t>
  </si>
  <si>
    <t>2;ks okruh KGJ</t>
  </si>
  <si>
    <t>3;ks prim DS</t>
  </si>
  <si>
    <t>2;ks prim DS/technologický okruh</t>
  </si>
  <si>
    <t>8;ks prim DS</t>
  </si>
  <si>
    <t>7;ks EN</t>
  </si>
  <si>
    <t>1;ks SV</t>
  </si>
  <si>
    <t>4;ks prim DS</t>
  </si>
  <si>
    <t>7344211021</t>
  </si>
  <si>
    <t>Diferenční manometr průměr 100 mm; od 0-0,6 bar do 0-100 bar; spodní připojení - připojovací závity s M20x1,5</t>
  </si>
  <si>
    <t>1;ks VK</t>
  </si>
  <si>
    <t>1;ks VK KGJ</t>
  </si>
  <si>
    <t>1;ks VK sběrač poz.č. 9.00</t>
  </si>
  <si>
    <t>1;ks VK sběrač poz.č. 8.00</t>
  </si>
  <si>
    <t>1;ks VK rozdělovač poz.č. 10.00</t>
  </si>
  <si>
    <t>1;ks VK rozdělovač poz.č. 7.00</t>
  </si>
  <si>
    <t>734209113</t>
  </si>
  <si>
    <t>Montáž armatury závitové s dvěma závity G 1/2</t>
  </si>
  <si>
    <t>2;ks ZV prim DS/chemie</t>
  </si>
  <si>
    <t>2;ks KK prim DS/chemie</t>
  </si>
  <si>
    <t>503Ah6Bb0070080-015</t>
  </si>
  <si>
    <t>Zpětný ventil závitový - 1/2"</t>
  </si>
  <si>
    <t>7313411402</t>
  </si>
  <si>
    <t>Nerezové propojovací hadice pro napojení změkčovacího filtru na montážní blok - vč. montáže</t>
  </si>
  <si>
    <t>734209117</t>
  </si>
  <si>
    <t>Montáž armatury závitové s dvěma závity G 6/4</t>
  </si>
  <si>
    <t>1;ks KK AKU</t>
  </si>
  <si>
    <t>1;ks KK okruh kotlů</t>
  </si>
  <si>
    <t>1;ks KK prim DS/větev KGJ</t>
  </si>
  <si>
    <t>503Ah6Ba0020080-040</t>
  </si>
  <si>
    <t>Kulový kohout uzavírací - 6/4"</t>
  </si>
  <si>
    <t>1;ks průtokoměr poz.č.13.00</t>
  </si>
  <si>
    <t>1;ks montážní blok p.č.14.03</t>
  </si>
  <si>
    <t>1;ks mechanický předfiltr  p.č.16.00</t>
  </si>
  <si>
    <t>1;ks trubní oddělovač p.č.15.00</t>
  </si>
  <si>
    <t>E05116168</t>
  </si>
  <si>
    <t>Montážní blok - 1" - poz.č.14.03</t>
  </si>
  <si>
    <t>E05116169</t>
  </si>
  <si>
    <t>Trubní oddělovač typ BA ve smyslu EN 1717 - 1" - poz.č.15.00</t>
  </si>
  <si>
    <t>E05116170</t>
  </si>
  <si>
    <t>Mechanický předfiltr se zpětným proplachem a manometrem;síto 100um;tep. odolnost 40°C;PN16 - 1" - poz.č.16.00</t>
  </si>
  <si>
    <t>E05116181</t>
  </si>
  <si>
    <t>Průtokoměr/vodoměr - závit 1"; 3,5 m3/h;výstup na dávkování a MaR(impulsní);vodorovná motáž;teplota 40°C;PN16</t>
  </si>
  <si>
    <t>1;ks vodoměr poz.č.13.00</t>
  </si>
  <si>
    <t>734109113</t>
  </si>
  <si>
    <t>Montáž armatury přírubové se dvěma přírubami PN 6 DN 40</t>
  </si>
  <si>
    <t>1;ks KK poz.č.19.03</t>
  </si>
  <si>
    <t>E05116173</t>
  </si>
  <si>
    <t>Kulový kohout uzavírací - DN40;PN6;pohon ON/OFF;24 V DC - poz.č.19.03</t>
  </si>
  <si>
    <t>7341092131</t>
  </si>
  <si>
    <t>Montáž armatury přírubové s jednou přírubou PN 16 DN 40</t>
  </si>
  <si>
    <t>1;ks zavzdušnovací ventil DN40 AKU</t>
  </si>
  <si>
    <t>E05116254</t>
  </si>
  <si>
    <t>Zavzdušňovací ventil přírubový DN40</t>
  </si>
  <si>
    <t>734109215</t>
  </si>
  <si>
    <t>Montáž armatury přírubové se dvěma přírubami PN 16 DN 65</t>
  </si>
  <si>
    <t>2;ks DN65 prim DS/větev KGJ</t>
  </si>
  <si>
    <t>E05116241</t>
  </si>
  <si>
    <t>Gumový kompenzátor přírubový - PN 16 DN 65</t>
  </si>
  <si>
    <t>734109316</t>
  </si>
  <si>
    <t>Montáž armatury přírubové se dvěma přírubami PN 25-40 DN 80</t>
  </si>
  <si>
    <t>1;ks měřič tepla poz.č.4.11</t>
  </si>
  <si>
    <t>1;ks měřič tepla poz.č. 2.17</t>
  </si>
  <si>
    <t>1;ks měřič tepla poz.č. 1.17</t>
  </si>
  <si>
    <t>1;ks měřič tepla poz.č. 1.15</t>
  </si>
  <si>
    <t xml:space="preserve">1;ks měřič tepla poz.č. 2.15 </t>
  </si>
  <si>
    <t>E05116182</t>
  </si>
  <si>
    <t>Měřič spotřeby tepla;ultrazvukový - 40 m3/h; 300 mm; připojení DN 80; medium do 120°C / napájení baterie, výstup M-bus vč. příslušenství</t>
  </si>
  <si>
    <t>1;ks  měřič tepla poz.č.4.11</t>
  </si>
  <si>
    <t>1;ks  měřič tepla poz.č. 2.17</t>
  </si>
  <si>
    <t>1;ks  měřič tepla poz.č. 1.17</t>
  </si>
  <si>
    <t>1;ks  měřič tepla poz.č. 2.15</t>
  </si>
  <si>
    <t>1;ks  měřič tepla poz.č. 1.15</t>
  </si>
  <si>
    <t>734109217</t>
  </si>
  <si>
    <t>Montáž armatury přírubové se dvěma přírubami PN 16 DN 100</t>
  </si>
  <si>
    <t>3;ks DN100 prim DS/rozdělovač poz.č. 7.00</t>
  </si>
  <si>
    <t>1;ks MPK okruh KGJ/Zp spal.vým.</t>
  </si>
  <si>
    <t>2;ks MPK okruh KGJ/Př spal.vým.</t>
  </si>
  <si>
    <t>1;ks F okruh KGJ/Př spal.vým.</t>
  </si>
  <si>
    <t>2;ks MPK okruh kotlů/zpátečka ECO</t>
  </si>
  <si>
    <t>2;ks MPK okruh kotlů/Zpátečka</t>
  </si>
  <si>
    <t>2;ks DN100 prim DS/větev KGJ</t>
  </si>
  <si>
    <t>6;ks MPK prim DS/rozdělovač poz.č. 7.00</t>
  </si>
  <si>
    <t>1;ks VV poz.č. 4.12</t>
  </si>
  <si>
    <t>1;ks VV poz.č. 2.18</t>
  </si>
  <si>
    <t>1;ks VV poz.č. 1.18</t>
  </si>
  <si>
    <t>1;ks VV poz.č. 2.16</t>
  </si>
  <si>
    <t>1;ks VV poz.č. 1.16</t>
  </si>
  <si>
    <t>503H8X1701-100-16</t>
  </si>
  <si>
    <t>Filtr - DN 100 PN 16</t>
  </si>
  <si>
    <t>E05116240</t>
  </si>
  <si>
    <t>Gumový kompenzátor přírubový - PN 16 DN 100</t>
  </si>
  <si>
    <t>E0511691</t>
  </si>
  <si>
    <t>Uzavírací a vyvažovací ventil s vypouštěním - DN 100, kvs 190 / digitální hlava; měření</t>
  </si>
  <si>
    <t>1;ks VV sek.okruhu poz.č. 4.12</t>
  </si>
  <si>
    <t>1;ks VV okruhu ekonomizéru poz.č. 2.18</t>
  </si>
  <si>
    <t>1;ks VV okruhu ekonomizéru poz.č. 1.18</t>
  </si>
  <si>
    <t>1;ks VV kotlového okruhu poz.č. 2.16</t>
  </si>
  <si>
    <t>1;ks VV kotlového okruhu poz.č. 1.16</t>
  </si>
  <si>
    <t>503H4a1101-100-16</t>
  </si>
  <si>
    <t>Klapka U/MP; 3-excentrická; páka; svěrné těleso; kov-kov; 110°C - DN 100 PN 16 ; připojení 10/16; ovládání  páka</t>
  </si>
  <si>
    <t>734109218</t>
  </si>
  <si>
    <t>Montáž armatury přírubové se dvěma přírubami PN 16 DN 125</t>
  </si>
  <si>
    <t>2;ks ZK okruh kotlů/přívod ECO</t>
  </si>
  <si>
    <t>1;ks MPK DN125 prim DS</t>
  </si>
  <si>
    <t>1;ks F DN125 prim DS</t>
  </si>
  <si>
    <t>E05116243</t>
  </si>
  <si>
    <t>Zpětná klapka mezipřírubová - PN 16 DN 125</t>
  </si>
  <si>
    <t>503H8X1701-125-16</t>
  </si>
  <si>
    <t>Filtr - DN 125 PN 16</t>
  </si>
  <si>
    <t>503H4a1101-125-16</t>
  </si>
  <si>
    <t>Klapka U/MP; 3-excentrická; páka; svěrné těleso; kov-kov; 110°C - DN 125 PN 16 ; připojení 10/16; ovládání  páka</t>
  </si>
  <si>
    <t>734109119</t>
  </si>
  <si>
    <t>Montáž armatury přírubové se dvěma přírubami PN 6 DN 150</t>
  </si>
  <si>
    <t>1;ks MPK excentrická poz.č.19.04</t>
  </si>
  <si>
    <t>1;ks MPK excentrická poz.č.19.02</t>
  </si>
  <si>
    <t>E05116172</t>
  </si>
  <si>
    <t>Uzavírací excentrická mezipřírubová klapka - DN150;PN6;pohon ON/OFF;24 V DC</t>
  </si>
  <si>
    <t>734109219</t>
  </si>
  <si>
    <t>Montáž armatury přírubové se dvěma přírubami PN 16 DN 150</t>
  </si>
  <si>
    <t>1;ks F okruh kotlů/přívod ECO</t>
  </si>
  <si>
    <t>2;ks MPK okruh kotlů/přívod ECO</t>
  </si>
  <si>
    <t>2;ks MPK okruh kotlů/přívod</t>
  </si>
  <si>
    <t>1;ks F okruh kotlů/přívod</t>
  </si>
  <si>
    <t>1;ks MPK prim DS/větev KGJ</t>
  </si>
  <si>
    <t>1;ks ZV prim DS</t>
  </si>
  <si>
    <t>1;ks separátor nečistot poz.č. 19.01</t>
  </si>
  <si>
    <t>E05116238</t>
  </si>
  <si>
    <t>Zpětná klapka mezipřírubová - PN 16 DN 150</t>
  </si>
  <si>
    <t>1;ks ZK prim DS</t>
  </si>
  <si>
    <t>503H8X1701-150-16</t>
  </si>
  <si>
    <t>Filtr - DN 150 PN 16</t>
  </si>
  <si>
    <t>503H4a1101-150-16</t>
  </si>
  <si>
    <t>Klapka U/MP; 3-excentrická; páka; svěrné těleso; kov-kov; 110°C - DN 150 PN 16 ; připojení 10/16; ovládání  převodovka</t>
  </si>
  <si>
    <t>E05116180</t>
  </si>
  <si>
    <t>Separátor nečistot - DN150; 115 m3/h;PN10;odkalovací ventil - poz.č. 19.01</t>
  </si>
  <si>
    <t>Přírubové provedení s možností čištění komory separátoru</t>
  </si>
  <si>
    <t>734109220</t>
  </si>
  <si>
    <t>Montáž armatury přírubové se dvěma přírubami PN 16 DN 200</t>
  </si>
  <si>
    <t>2;ks MPK prim DS/větev KGJ</t>
  </si>
  <si>
    <t>1;ks F prim DS/rozdělovač poz.č. 10.00</t>
  </si>
  <si>
    <t>2;ks MPK prim DS/rozdělovač poz.č. 10.00</t>
  </si>
  <si>
    <t>503H4a1101-200-16</t>
  </si>
  <si>
    <t>Klapka U/MP; 3-excentrická; páka; svěrné těleso; kov-kov; 110°C - DN 200 PN 16 ; připojení 10/16; ovládání  převodovka</t>
  </si>
  <si>
    <t>503H8X1701-200-16</t>
  </si>
  <si>
    <t>Filtr - DN 200 PN 16</t>
  </si>
  <si>
    <t>734109418</t>
  </si>
  <si>
    <t>Montáž armatury přírubové se třemi přírubami PN 16 DN 125</t>
  </si>
  <si>
    <t>1;ks TRV poz.č.20.00</t>
  </si>
  <si>
    <t>E05116178</t>
  </si>
  <si>
    <t>Třícestný regulační ventil;reverzní - DN125;PN16;kvs 160;pohon 24 V DC;řízení 0-10V - poz.č.20.00</t>
  </si>
  <si>
    <t>teplotní odolnost min. 110°C;měkotěsnící;mat. tvárná litina;připojení přírubou</t>
  </si>
  <si>
    <t>E05116234</t>
  </si>
  <si>
    <t>Montáž armatury přivařovací PN40 DN50</t>
  </si>
  <si>
    <t>2;ks KK DN50 prim DS/větev VS Kovář</t>
  </si>
  <si>
    <t>E05116236</t>
  </si>
  <si>
    <t>Montáž armatury přivařovací PN25 DN100</t>
  </si>
  <si>
    <t>2;ks KK DN100 prim DS/větev VS Montace1</t>
  </si>
  <si>
    <t>2;ks DN100 prim DS/větev VS Montace1</t>
  </si>
  <si>
    <t>E05116235</t>
  </si>
  <si>
    <t>Montáž armatury přivařovací PN25 DN150</t>
  </si>
  <si>
    <t>2;ks KK DN150 prim DS/pátěřní rozvod</t>
  </si>
  <si>
    <t>503Ah2Aa0020650-150.25</t>
  </si>
  <si>
    <t>Kulový kohout teplárenský přivařovací pro vodu - dřík pro izolaci - DN 150 PN 25</t>
  </si>
  <si>
    <t>1;ks PV poz.č.10.01</t>
  </si>
  <si>
    <t>Pojistný ventil - pro 6bar; pojistný průtok 4m3/h; dimenze 5/4"-6/4"</t>
  </si>
  <si>
    <t>1;ks PV  primárního zdroje poz.č.10.01</t>
  </si>
  <si>
    <t>3;ks OČ poz.č.7.01</t>
  </si>
  <si>
    <t>2;ks čerpadlo olej</t>
  </si>
  <si>
    <t>(2,5+2+0,5+1+1+1+1);m DN15 prim DS/chemie</t>
  </si>
  <si>
    <t>783425628</t>
  </si>
  <si>
    <t>Nátěry syntetické potrubí do DN 150 barva dražší základní antikorozní</t>
  </si>
  <si>
    <t>7831211501</t>
  </si>
  <si>
    <t>Nátěry barva základní reaktivní, email vrchní syntetický,ředidlo syntetické  - do prostředí C3 s vysokou životností</t>
  </si>
  <si>
    <t>v ceně odmaštění, broušení, omytí zařízení, nátěr 2x základ, 3x vrchní nátěr, barva, ředidlo</t>
  </si>
  <si>
    <t>105;m2 Akumulační nádrž</t>
  </si>
  <si>
    <t>045203011-1</t>
  </si>
  <si>
    <t>Zprovoznění zařízení předávací stanice</t>
  </si>
  <si>
    <t>044002010-01</t>
  </si>
  <si>
    <t>Výchozí revize tlakových nádob stabilních - Objem do 0,2 m3</t>
  </si>
  <si>
    <t>043203010-01</t>
  </si>
  <si>
    <t>Ověření měřidel</t>
  </si>
  <si>
    <t>E05116266</t>
  </si>
  <si>
    <t>Zprovoznění expanzního automatu primárního okruhu</t>
  </si>
  <si>
    <t>045203012-1</t>
  </si>
  <si>
    <t>Zprovoznění zařízení měřidla tepla</t>
  </si>
  <si>
    <t>E05116269</t>
  </si>
  <si>
    <t>Chemie pro první napuštění - úprava pH</t>
  </si>
  <si>
    <t>E05116270</t>
  </si>
  <si>
    <t>Tabletovaná NaCl 25g</t>
  </si>
  <si>
    <t>E05116271</t>
  </si>
  <si>
    <t>Uvedení úpravny vody do provozu</t>
  </si>
  <si>
    <t>Sek: Sekundární DS PN6</t>
  </si>
  <si>
    <t>26*0,8;m DN 40 UT/větev3</t>
  </si>
  <si>
    <t>17*0,8;m DN 32 UT/větev3</t>
  </si>
  <si>
    <t>2*0,8;m DN 25 UT/větev3</t>
  </si>
  <si>
    <t>47*0,8;m DN 15 UT/větev3</t>
  </si>
  <si>
    <t>(2+1,5+3,1+2,7)*2*0,8;m DN 50 Exp. automat UT</t>
  </si>
  <si>
    <t>(1,6+2+1,5+3)*0,8;m DN15 Exp. automat UT</t>
  </si>
  <si>
    <t>26*0,2;m DN 40 UT/větev3</t>
  </si>
  <si>
    <t>17*0,2;m DN 32 UT/větev3</t>
  </si>
  <si>
    <t>2*0,2;m DN 25 UT/větev3</t>
  </si>
  <si>
    <t>47*0,2;m DN 15 UT/větev3</t>
  </si>
  <si>
    <t>(2+1,5+3,1+2,7)*2*0,2;m DN50 Exp. automat UT</t>
  </si>
  <si>
    <t>(1,6+2+1,5+3)*0,2;m DN15 Exp. automat UT</t>
  </si>
  <si>
    <t>47;m DN 15 UT/větev3</t>
  </si>
  <si>
    <t>(1,6+2+1,5+3);m Exp. automat UT</t>
  </si>
  <si>
    <t>2;m DN 25 UT/větev3</t>
  </si>
  <si>
    <t>17;m DN 32 UT/větev3</t>
  </si>
  <si>
    <t>26;m DN 40 UT/větev3</t>
  </si>
  <si>
    <t>(2+1,5+3,1+2,7)*2;m Exp. automat UT</t>
  </si>
  <si>
    <t>(4,2+1+8,4+12+2+5)*2*0,8;m DN65 větev2</t>
  </si>
  <si>
    <t>(3+3,5+1+3+3,5+1)*0,8;m DN 100 větev1</t>
  </si>
  <si>
    <t>(1,5)*0,8;m DN 100 zpátečka/UT</t>
  </si>
  <si>
    <t>(1,9+0,5+0,5+1)*0,8;m DN 100 přívod/UT</t>
  </si>
  <si>
    <t>(4,2+1+8,4+12+2+5)*2*0,2;m DN65 větev2</t>
  </si>
  <si>
    <t>(3+3,5+1+3+3,5+1)*0,2;m DN 100 větev1</t>
  </si>
  <si>
    <t>(1,5)*0,2;m DN 100 zpátečka/UT</t>
  </si>
  <si>
    <t>(1,9+0,5+0,5+1)*0,2;m DN 100 přívod/UT</t>
  </si>
  <si>
    <t>(4,2+1+8,4+12+2+5)*2;m DN65 větev2</t>
  </si>
  <si>
    <t>(3+3,5+1+3+3,5+1);m DN 100 větev1</t>
  </si>
  <si>
    <t>(1,5);m DN 100 zpátečka/UT</t>
  </si>
  <si>
    <t>(1,9+0,5+0,5+1);m DN 100 přívod/UT</t>
  </si>
  <si>
    <t>E05116221</t>
  </si>
  <si>
    <t>Tepelná izolace na bázi pěnového syntetického elastomeru pro solární systém do venkovního prostoru - tl. 25 mm, vnější průměr potrubí 15 mm / stálá provozní teplota do +150°C</t>
  </si>
  <si>
    <t>14;m zpátečka solár</t>
  </si>
  <si>
    <t>14;m přívod solár</t>
  </si>
  <si>
    <t>E05116222</t>
  </si>
  <si>
    <t>Termopáska samolepící tl. 50 mm, délky 15 m</t>
  </si>
  <si>
    <t>E05116223</t>
  </si>
  <si>
    <t>Oplechování potrubí solárního systému</t>
  </si>
  <si>
    <t>E05116224</t>
  </si>
  <si>
    <t>Lepidlo na izolační pásy v plechovce 0,5 litrů</t>
  </si>
  <si>
    <t>6+0,5+2+1+0,5+0,5+1+1,5+1,5;m SV</t>
  </si>
  <si>
    <t>2+1,5+1,5+0,5+0,5+1+4+3+3,7+2,3+3,2+5,3+2,2+7+4,7;m SV</t>
  </si>
  <si>
    <t>722181242</t>
  </si>
  <si>
    <t>Ochrana vodovodního potrubí přilepenými tepelně izolačními trubicemi z PE tl do 20 mm DN do 42 mm</t>
  </si>
  <si>
    <t>6+0,5+2+1+0,5+0,5+1+1,5+1,5;m TV</t>
  </si>
  <si>
    <t>722181253</t>
  </si>
  <si>
    <t>Ochrana vodovodního potrubí přilepenými tepelně izolačními trubicemi z PE tl do 25 mm DN do 62 mm</t>
  </si>
  <si>
    <t>1,5+0,5+3,8+4,7+7,3+4,7+2+12;m Cirk</t>
  </si>
  <si>
    <t>7,3+4,7+2+12;m TV</t>
  </si>
  <si>
    <t>2,3+0,5+0,5+3,2+1,5+1,5+6,1+3,2+7+2,5;m TV</t>
  </si>
  <si>
    <t>722174026</t>
  </si>
  <si>
    <t>Potrubí vodovodní plastové PPR svar polyfuze PN 20 D 50 x 8,4 mm</t>
  </si>
  <si>
    <t>722220235</t>
  </si>
  <si>
    <t>Přechodka dGK PPR PN 20 D 50 x G 6/4 s kovovým vnitřním závitem</t>
  </si>
  <si>
    <t>0,5+0,8+1,7;m odvodnění poz.č. 029</t>
  </si>
  <si>
    <t>722229101</t>
  </si>
  <si>
    <t>Montáž vodovodních armatur s jedním závitem G 1/2 ostatní typ</t>
  </si>
  <si>
    <t>1;ks AOV TV</t>
  </si>
  <si>
    <t>1;ks AOV SV</t>
  </si>
  <si>
    <t>503Ah6Bb0140080-015</t>
  </si>
  <si>
    <t>Automatický odvzdušňovací ventil - 1/2"</t>
  </si>
  <si>
    <t>1+1;ks KK TV</t>
  </si>
  <si>
    <t>1+1;ks KK SV</t>
  </si>
  <si>
    <t>722239104</t>
  </si>
  <si>
    <t>Montáž armatur vodovodních se dvěma závity G 5/4</t>
  </si>
  <si>
    <t>1+1;ks KK Cirk</t>
  </si>
  <si>
    <t>722239105</t>
  </si>
  <si>
    <t>Montáž armatur vodovodních se dvěma závity G 6/4</t>
  </si>
  <si>
    <t>1+1+1;ks KK TV</t>
  </si>
  <si>
    <t>1+1+1;ks KK SV</t>
  </si>
  <si>
    <t>1;ks F SV</t>
  </si>
  <si>
    <t>503Ah6Bb0090080-050</t>
  </si>
  <si>
    <t>Filtr závitový - 2"</t>
  </si>
  <si>
    <t>722220153</t>
  </si>
  <si>
    <t>Nástěnka závitová plastová PPR PN 20 DN 25 x G 3/4</t>
  </si>
  <si>
    <t>7222201611</t>
  </si>
  <si>
    <t>Nástěnný komplet plastový PPR PN 20 DN 25 x G 1/2</t>
  </si>
  <si>
    <t>1;ks vyrovnávací nádrž stávající poz.č.22.00</t>
  </si>
  <si>
    <t>E05116197</t>
  </si>
  <si>
    <t>Demontáž stávajícího expanzního automatu UT vč.elektromagnet. ventilu dopouštění - poz.č.029,29.01</t>
  </si>
  <si>
    <t>732391902</t>
  </si>
  <si>
    <t>Zpětná montáž nádoby nebo nádrže po opravě obsahu do 600 litrů</t>
  </si>
  <si>
    <t>E05116198</t>
  </si>
  <si>
    <t>Zpětná montáž stávajícího expanzního automatu UT vč.elektromagnet. ventilu dopouštění - poz.č.029,29.01</t>
  </si>
  <si>
    <t>E05116179</t>
  </si>
  <si>
    <t>Bloková předávací stanice pro UT a TUV - prim 90/70;sek 70/50;UT 650 kW; TUV 120 kW / vč. montáže - poz.č.021 (vybavení dle schématu zapojení)</t>
  </si>
  <si>
    <t>řídící systém AMIT;řízení stanice a řízení větví
součástí dodávky: deskový výměník UT (poz.č.21.01); regulační ventil UT (poz.č.21.02); měřič spotřeby tepla (poz.č.21.03); reg.dif. tlaku (poz.č.21.04); poj.ventil (poz.č.21.05); deskový výměník TUV (poz.č.21.06); reg.ventil TUV (poz.č.21.07); cirkulační čerpadlo TUV (poz.č.21.08); poj.ventil TUV (poz.č.21.11); vodoměr (poz.č.21.12); ruční reg. ventil (poz.č.21.13)</t>
  </si>
  <si>
    <t>E05116187</t>
  </si>
  <si>
    <t>Zásobník předehřevu TUV 300 litrů - mat. korozivzdorná ocel;tepelná izolace s povrchovou úpravou / vč. montáže - poz.č. 23.00</t>
  </si>
  <si>
    <t>E05116189</t>
  </si>
  <si>
    <t>Montáž expanzní nádoby o objemu 18 litrů</t>
  </si>
  <si>
    <t>1;ks EN poz.č. 23.02</t>
  </si>
  <si>
    <t>E05116190</t>
  </si>
  <si>
    <t>Membránová expanzní nádoba pro systém TUV - objem 18 litrů; max. provozní tlak 10 bar vč. plnoprůtokové připoj. armatury pro pitnou vodu</t>
  </si>
  <si>
    <t>E05116194</t>
  </si>
  <si>
    <t>Montáž expanzní nádoby o objemu 25 litrů</t>
  </si>
  <si>
    <t>1;ks EN poz.č. 27.00</t>
  </si>
  <si>
    <t>E05116195</t>
  </si>
  <si>
    <t>Membránová expanzní nádoba pro solární systém - objem 25 litrů; max. provozní tlak 10 bar vč. plnoprůtokové připoj. armatury pro pitnou vodu / koncentrace glykolu do 50%;přípustná teplota na membránu 70°C</t>
  </si>
  <si>
    <t>E05116192</t>
  </si>
  <si>
    <t>Dvoutrubková solární stanice plně vybavené zařízení vč. systému řízení a tep.izolace -  s oběhovým čerpadlem DN25/60 kPa;prac.bod 0,1 m3/h-10 kPa,230V / vč. montáže - poz.č.025</t>
  </si>
  <si>
    <t>součástí dodávky: ruční reg. ventil (poz.č.25.01); průtokoměr (poz.č.25.02); čerpadlo (poz.č.25.03); odvzdušnovací nádoba (poz.č.25.04); poj.ventil (poz.č.25.05)</t>
  </si>
  <si>
    <t>E05116193</t>
  </si>
  <si>
    <t>Záchytná nádrž glykolové směsi - 30litrů,korozivzdorná ocel / vč. montáže - poz.č.26.00</t>
  </si>
  <si>
    <t>E05116212</t>
  </si>
  <si>
    <t>Montáž solárně termického systému předehřevu TeV</t>
  </si>
  <si>
    <t>E05116196</t>
  </si>
  <si>
    <t>Plochý solárně termický kolektor pro svislou montáž k montáži na plochou střechu - celková plocha 2,51m2;absorpční plocha 2,32m2;optická účinnost 74,3%;43kg;6bar / určený pro předehřev teplé vody  - poz.č.28.00</t>
  </si>
  <si>
    <t>E05116214</t>
  </si>
  <si>
    <t>Spojovací trubky pro spojení dvou kolektorů</t>
  </si>
  <si>
    <t>E05116215</t>
  </si>
  <si>
    <t>Připojovací sada kolektorového pole</t>
  </si>
  <si>
    <t>E05116216</t>
  </si>
  <si>
    <t>Sada jímky</t>
  </si>
  <si>
    <t>E05116217</t>
  </si>
  <si>
    <t>Upevňovací sada na ploché střeše pro dva kolektory s úhlem sklonu 45 ° - vč. zátěžové vany a náplně zátěžové vany</t>
  </si>
  <si>
    <t>E05116218</t>
  </si>
  <si>
    <t>Odlučovačovací sada</t>
  </si>
  <si>
    <t>E05116219</t>
  </si>
  <si>
    <t>Teplonosné médium - 25 litrů</t>
  </si>
  <si>
    <t>E05116220</t>
  </si>
  <si>
    <t>Ponorné čidlo teploty zásobníku TeV</t>
  </si>
  <si>
    <t>E05116201</t>
  </si>
  <si>
    <t>Dávkovací nádoba chemie DN100 / vč. montáže - poz.č. 30.02</t>
  </si>
  <si>
    <t>E05116200</t>
  </si>
  <si>
    <t>Kombinovaný rozdělovač a sběrač modul 200, délka 2100 mm - hrdla DN100; DN65; DN40; DN100 / vč. montáže - poz.č.30.00</t>
  </si>
  <si>
    <t>1;ks OČ UT větev 3 poz.č. 31.01</t>
  </si>
  <si>
    <t>E05116203</t>
  </si>
  <si>
    <t>Oběhové čerpadlo mokroběžné proporcionální řízení - DN25; 230V; 130W - poz.č. 31.01</t>
  </si>
  <si>
    <t>732429112</t>
  </si>
  <si>
    <t>Montáž čerpadla oběhového spirálního DN 40 do potrubí</t>
  </si>
  <si>
    <t>1;ks OČ UT větev 2 poz.č. 32.01</t>
  </si>
  <si>
    <t>E05116204</t>
  </si>
  <si>
    <t>Oběhové čerpadlo mokroběžné proporcionální řízení - DN40; 230V; 730W - poz.č. 32.01</t>
  </si>
  <si>
    <t>1;ks OČ poz.č.33.01</t>
  </si>
  <si>
    <t>E05116205</t>
  </si>
  <si>
    <t>Oběhové čerpadlo mokroběžné proporcionální řízení - DN65; 230V; 1500W - poz.č. 33.01</t>
  </si>
  <si>
    <t>1;ks OČ UT větev 1 poz.č. 33.01</t>
  </si>
  <si>
    <t>1;m DN20 odvodnění poz.č. 029</t>
  </si>
  <si>
    <t>1,8;m DN40 odvodnění poz.č. 021</t>
  </si>
  <si>
    <t>Potrubí ocelové hladké bezešvé v kotelnách nebo strojovnách DN100</t>
  </si>
  <si>
    <t>733223202</t>
  </si>
  <si>
    <t>Potrubí měděné tvrdé spojované tvrdým pájením D 15x1</t>
  </si>
  <si>
    <t>733223204</t>
  </si>
  <si>
    <t>Potrubí měděné tvrdé spojované tvrdým pájením D 22x1</t>
  </si>
  <si>
    <t>3;m solár</t>
  </si>
  <si>
    <t>733224222</t>
  </si>
  <si>
    <t>Příplatek k potrubí měděnému za zhotovení přípojky z trubek měděných D 15x1</t>
  </si>
  <si>
    <t>733291101</t>
  </si>
  <si>
    <t>Zkouška těsnosti potrubí měděné do D 35x1,5</t>
  </si>
  <si>
    <t>565Xx0B0e0001-002</t>
  </si>
  <si>
    <t>Ruční hlavice; připojení M30x1,5 - S připojovací maticí / vč. montáže</t>
  </si>
  <si>
    <t>4;ks hlavice</t>
  </si>
  <si>
    <t>2;ks AOV solár</t>
  </si>
  <si>
    <t>3;ks AOV sahary</t>
  </si>
  <si>
    <t>1;ks VK TUV</t>
  </si>
  <si>
    <t>1;ks VK solár</t>
  </si>
  <si>
    <t>4;ks rad.šroubení</t>
  </si>
  <si>
    <t>4;ks rad.ventil</t>
  </si>
  <si>
    <t>1;ks KK Exp.automat</t>
  </si>
  <si>
    <t>1;ks F solár</t>
  </si>
  <si>
    <t>3;ks KK solár</t>
  </si>
  <si>
    <t>565Xh6B0C1001-015A</t>
  </si>
  <si>
    <t>Termostatický radiátorový ventil ,PN 10,max. provozní teplota 120 °C - Přímý 1/2"</t>
  </si>
  <si>
    <t>565Xh6B0X0001-015A</t>
  </si>
  <si>
    <t>Radiátorové uzavírací a regulační šroubení s vypouštěním,PN 10, max. provozní teplota 120 °C - Přímé 1/2"</t>
  </si>
  <si>
    <t>503Ah6Bb0090080-015</t>
  </si>
  <si>
    <t>Filtr závitový - 1/2"</t>
  </si>
  <si>
    <t>1;ks reg.ventil poz.č.10.02</t>
  </si>
  <si>
    <t>3;ks KK sahary</t>
  </si>
  <si>
    <t>1;ks VVU</t>
  </si>
  <si>
    <t>1;ks vodoměr poz.č.34.02</t>
  </si>
  <si>
    <t>1;ks vodoměr poz.č.34.01</t>
  </si>
  <si>
    <t>1;ks měřič tepla solár poz.č.24.00</t>
  </si>
  <si>
    <t>503Ah6Ba9100180-020</t>
  </si>
  <si>
    <t>Vyvažovací ventil - 3/4"</t>
  </si>
  <si>
    <t>E05116225</t>
  </si>
  <si>
    <t>Kombinovaný 2-cestný regulační ventil koncových zařízení vč. měřících vsuvek - vnitřní závit DN20</t>
  </si>
  <si>
    <t>E05116185</t>
  </si>
  <si>
    <t>Měřič spotřeby tepla;ultrazvukový - 0,6 m3/h; 110 mm; připojení 3/4"; medium do 120°C / napájení baterie, výstup M-bus vč. příslušenství</t>
  </si>
  <si>
    <t>E05116186</t>
  </si>
  <si>
    <t>Vodoměr - závit 3/4"; 1,5 m3/h</t>
  </si>
  <si>
    <t>2;ks VVU</t>
  </si>
  <si>
    <t>E05116227</t>
  </si>
  <si>
    <t>Kombinovaný 2-cestný regulační ventil koncových zařízení vč. měřících vsuvek - vnitřní závit DN25</t>
  </si>
  <si>
    <t>1;ks PV poz.č.23.01</t>
  </si>
  <si>
    <t>E05116188</t>
  </si>
  <si>
    <t>Pojistný ventil TUV - pojistný průtok 3 m3/h;6bar</t>
  </si>
  <si>
    <t>1;ks F větev3</t>
  </si>
  <si>
    <t>1;ks ZV větev3</t>
  </si>
  <si>
    <t>4;ks KK větev3</t>
  </si>
  <si>
    <t>503Ah6Bb0090080-040</t>
  </si>
  <si>
    <t>Filtr závitový - 6/4"</t>
  </si>
  <si>
    <t>503Ah6Bb0070080-040</t>
  </si>
  <si>
    <t>Zpětný ventil závitový - 6/4"</t>
  </si>
  <si>
    <t>734209118</t>
  </si>
  <si>
    <t>Montáž armatury závitové s dvěma závity G 2</t>
  </si>
  <si>
    <t>1;ks ZV poz.č.23.03</t>
  </si>
  <si>
    <t>E05116191</t>
  </si>
  <si>
    <t>Zpětný ventil kontrolovatelný typu EA ve smyslu EN 1717 - 2"</t>
  </si>
  <si>
    <t>1;ks F větev 2</t>
  </si>
  <si>
    <t>6;ks MPK větev 2</t>
  </si>
  <si>
    <t>503H4a1101-65-16</t>
  </si>
  <si>
    <t>Klapka U/MP; 3-excentrická; páka; svěrné těleso; kov-kov; 110°C - DN 65 PN 16 ; připojení 10/16; ovládání  páka</t>
  </si>
  <si>
    <t>503H8X1701-65-16</t>
  </si>
  <si>
    <t>Filtr - DN 65 PN 16</t>
  </si>
  <si>
    <t>1;ks měřič tepla poz.č.30.01</t>
  </si>
  <si>
    <t>1;ks F větev1</t>
  </si>
  <si>
    <t>6;ks MPK větev1</t>
  </si>
  <si>
    <t>1;ks MPK</t>
  </si>
  <si>
    <t>734109413</t>
  </si>
  <si>
    <t>Montáž armatury přírubové se třemi přírubami PN 16 DN 40</t>
  </si>
  <si>
    <t>1;ks TRV UT větev 2 poz.č. 32.02</t>
  </si>
  <si>
    <t>E05116207</t>
  </si>
  <si>
    <t>Třícestný regulační ventil - DN40;PN16;kvs 16;pohon 24 V DC;řízení 0-10V - poz.č.32.02</t>
  </si>
  <si>
    <t>734109415</t>
  </si>
  <si>
    <t>Montáž armatury přírubové se třemi přírubami PN 16 DN 65</t>
  </si>
  <si>
    <t>1;ks TRV UT větev 1 poz.č. 33.02</t>
  </si>
  <si>
    <t>E05116206</t>
  </si>
  <si>
    <t>Třícestný regulační ventil - DN65;PN16;kvs 50;pohon 24 V DC;řízení 0-10V - poz.č.33.02</t>
  </si>
  <si>
    <t>735: Ústřední vytápění - otopná tělesa</t>
  </si>
  <si>
    <t>735159210</t>
  </si>
  <si>
    <t>Montáž otopných těles panelových dvouřadých délky do 1140 mm</t>
  </si>
  <si>
    <t>735151591</t>
  </si>
  <si>
    <t>Otopné těleso panelové s bočním připojením typ 22 výška/délka 900/400 mm</t>
  </si>
  <si>
    <t>735151592</t>
  </si>
  <si>
    <t>Otopné těleso panelové s bočním připojením typ 22 výška/délka 900/500 mm</t>
  </si>
  <si>
    <t>735151595</t>
  </si>
  <si>
    <t>Otopné těleso panelové s bočním připojením 22 výška/délka 900/800 mm</t>
  </si>
  <si>
    <t>735151596</t>
  </si>
  <si>
    <t>Otopné těleso panelové s bočním připojením typ 22 výška/délka 900/900 mm</t>
  </si>
  <si>
    <t>735191905</t>
  </si>
  <si>
    <t>Odvzdušnění otopných těles</t>
  </si>
  <si>
    <t>E05116228</t>
  </si>
  <si>
    <t>Cirkulační teplovodní vytápěcí jednotka typ Sahara vč. montáže - žaluzie s ručním ovládáním,svorkovnice,opláštění,konzola - topný výkon 14kW; 230V; topná voda 70/50 °C</t>
  </si>
  <si>
    <t>E05116230</t>
  </si>
  <si>
    <t>Cirkulační teplovodní vytápěcí jednotka typ Sahara vč. montáže - žaluzie s ručním ovládáním,svorkovnice,opláštění,konzola - topný výkon 24kW; 230V; topná voda 70/50 °C</t>
  </si>
  <si>
    <t>998735201</t>
  </si>
  <si>
    <t>Přesun hmot procentní pro otopná tělesa v objektech v do 6 m</t>
  </si>
  <si>
    <t>998735293</t>
  </si>
  <si>
    <t>Příplatek k přesunu hmot procentní 735 za zvětšený přesun do 500 m</t>
  </si>
  <si>
    <t>E05116213</t>
  </si>
  <si>
    <t>Uvedení do provozu solární regulační automatiky, oživení systému,plnění soustavy</t>
  </si>
  <si>
    <t>E05116267</t>
  </si>
  <si>
    <t>Zprovoznění expanzního automatu UT</t>
  </si>
  <si>
    <t>Společné: Primární+Sekundární DS</t>
  </si>
  <si>
    <t>3;ks kotelna</t>
  </si>
  <si>
    <t>2;ks AKU</t>
  </si>
  <si>
    <t>3*90; dnů - dvoje lešení po dobu 90 dnů</t>
  </si>
  <si>
    <t>2*60; dnů - dvoje lešení po dobu 60 dnů</t>
  </si>
  <si>
    <t>943111111</t>
  </si>
  <si>
    <t>Montáž lešení prostorového trubkového lehkého bez podlah zatížení do 200 kg/m2 v do 10 m</t>
  </si>
  <si>
    <t>16*7,5; m3 - lešení kolem akumulační nádoby (montáž izolace a nátěry)</t>
  </si>
  <si>
    <t>943111811</t>
  </si>
  <si>
    <t>Demontáž lešení prostorového trubkového lehkého bez podlah zatížení do 200 kg/m2 v do 10 m</t>
  </si>
  <si>
    <t>943111211</t>
  </si>
  <si>
    <t>Příplatek k lešení prostorovému trubkovému lehkému bez podlah v do 10 m za první a ZKD den použití</t>
  </si>
  <si>
    <t>16*7,5*14; m3 - lešení kolem akumulační nádoby (montáž izolace a nátěry) na 14 dní</t>
  </si>
  <si>
    <t>949211111</t>
  </si>
  <si>
    <t>Montáž lešeňové podlahy s příčníky pro trubková lešení v do 10 m</t>
  </si>
  <si>
    <t>16*4; m2 - plocha podlahy * počet podlah</t>
  </si>
  <si>
    <t>949211811</t>
  </si>
  <si>
    <t>Demontáž lešeňové podlahy s příčníky pro trubková lešení v do 10 m</t>
  </si>
  <si>
    <t>949211211</t>
  </si>
  <si>
    <t>Příplatek k lešeňové podlaze s příčníky pro trubková lešení za první a ZKD den použití</t>
  </si>
  <si>
    <t>16*4*14; m2 - plocha podlahy * počet podlah * 14 dní</t>
  </si>
  <si>
    <t>944111121</t>
  </si>
  <si>
    <t>Montáž ochranného zábradlí trubkového vnitřního na lešeňových konstrukcích jednotyčového</t>
  </si>
  <si>
    <t>12*3; m - obvod * počet pater lešení</t>
  </si>
  <si>
    <t>944111821</t>
  </si>
  <si>
    <t>Demontáž ochranného zábradlí trubkového vnitřního na lešeňových konstrukcích jednotyčového</t>
  </si>
  <si>
    <t>944111221</t>
  </si>
  <si>
    <t>Příplatek k ochrannému zábradlí trubkovému vnitřnímu jednotyčovému za první a ZKD den použití</t>
  </si>
  <si>
    <t>12*3*14; m - obvod * počet pater lešení * počet dní</t>
  </si>
  <si>
    <t>E05116161</t>
  </si>
  <si>
    <t>0,65;t - Stavební přípomoce (bourání prostupů,...)</t>
  </si>
  <si>
    <t>0,004; t - Povrchová úprava - Lepenka s Al polepem</t>
  </si>
  <si>
    <t>1,777; t - Tepelná izolace</t>
  </si>
  <si>
    <t>1,225;t Zařízení</t>
  </si>
  <si>
    <t>3,41; t - Potrubí</t>
  </si>
  <si>
    <t>0,3;t OT</t>
  </si>
  <si>
    <t>0,027;t KAN</t>
  </si>
  <si>
    <t>1,483;t ZTI</t>
  </si>
  <si>
    <t>2,241; t - Armatury</t>
  </si>
  <si>
    <t>0,65*10;t - Stavební přípomoce (bourání prostupů,...)</t>
  </si>
  <si>
    <t>0,004*10; t - Povrchová úprava - Lepenka s Al polepem</t>
  </si>
  <si>
    <t>1,777*10; t - Tepelná izolace</t>
  </si>
  <si>
    <t>1,225*10;t Zařízení</t>
  </si>
  <si>
    <t>3,41*10; t - Potrubí</t>
  </si>
  <si>
    <t>0,3*10;t OT</t>
  </si>
  <si>
    <t>0,027*10;t KAN</t>
  </si>
  <si>
    <t>1,483*10;t ZTI</t>
  </si>
  <si>
    <t>2,241*10; t - Armatury</t>
  </si>
  <si>
    <t>997013803</t>
  </si>
  <si>
    <t>Poplatek za uložení stavebního odpadu z keramických materiálů na skládce (skládkovné)</t>
  </si>
  <si>
    <t>E05116233</t>
  </si>
  <si>
    <t>Odstranění izolace cementové potrubí tl. přes 50 mm</t>
  </si>
  <si>
    <t>3*2,5;m trubkový rozdělovač pára/voda</t>
  </si>
  <si>
    <t>(1+1+1+6+3+1+1+6+5+6);m UT</t>
  </si>
  <si>
    <t>(3+3+3+6+6+6+3+3+3+2+4);m parní potrubí</t>
  </si>
  <si>
    <t>713420841</t>
  </si>
  <si>
    <t>Odstranění izolace tepelné potrubí rohožemi s úpravou pletivem spojenými drátem tl do 50 mm</t>
  </si>
  <si>
    <t>(1+2+1)*0,8;m ZTI</t>
  </si>
  <si>
    <t>(5+5+8+3+2+1)*0,8;m UT</t>
  </si>
  <si>
    <t>(0,5+0,5+1+1+4+1)*0,8;m kondenzát</t>
  </si>
  <si>
    <t>(1+2+4+9+1)*0,8;m parní potrubí</t>
  </si>
  <si>
    <t>713420851</t>
  </si>
  <si>
    <t>Odstranění izolace tepelné ohybů rohožemi s úpravou pletivem spojenými drátem tl do 50 mm</t>
  </si>
  <si>
    <t>(1+2+1)*0,2;m ZTI</t>
  </si>
  <si>
    <t>(5+5+8+3+2+1)*0,2;m UT</t>
  </si>
  <si>
    <t>(0,5+0,5+1+1+4+1)*0,2;m kondenzát</t>
  </si>
  <si>
    <t>(1+2+4+9+1)*0,2;m parní potrubí</t>
  </si>
  <si>
    <t>713420843</t>
  </si>
  <si>
    <t>Odstranění izolace tepelné potrubí rohožemi s úpravou pletivem spojenými drátem tl přes 50 mm</t>
  </si>
  <si>
    <t>(2+1+1+1+1+7+1+3+1+1+1+3+3)*0,8;m UT</t>
  </si>
  <si>
    <t>(6+6+1+1+5+5+1)*0,8;m UT</t>
  </si>
  <si>
    <t>(3+11)*0,8;m parní potrubí</t>
  </si>
  <si>
    <t>713420853</t>
  </si>
  <si>
    <t>Odstranění izolace tepelné ohybů rohožemi s úpravou pletivem spojenými drátem tl přes 50 mm</t>
  </si>
  <si>
    <t>(2+1+1+1+1+7+1+3+1+1+1+3+3)*0,2;m UT</t>
  </si>
  <si>
    <t>(6+6+1+1+5+5+1)*0,2;m UT</t>
  </si>
  <si>
    <t>(3+11)*0,2;m parní potrubí</t>
  </si>
  <si>
    <t>713300821</t>
  </si>
  <si>
    <t>Izolace tepelné odstranění pásů nebo folií z těles plochy rovné</t>
  </si>
  <si>
    <t>1;m2 kalník</t>
  </si>
  <si>
    <t>4;m2 zásobník TUV 430l</t>
  </si>
  <si>
    <t>1;m2 výměník TUV</t>
  </si>
  <si>
    <t>5;m2 zasobnik TUV 630l</t>
  </si>
  <si>
    <t>2;m2 rozdelovač</t>
  </si>
  <si>
    <t>713461851</t>
  </si>
  <si>
    <t>Odstanění izolace tepelné potrubí potrubními pouzdry slepenými tl do 50 mm</t>
  </si>
  <si>
    <t>(1+0,5+7+7+4+1+2+1+1+1+2+6+4+2+9+3+5+2+3+1+2+1+1+2+2+2+2+1+3+1+5+12+1+6+6+1+2+2+2+2+6+1+2+1+2+3+6+1+8+7+2+1+2+2+8+1+4+5+5+2)*0,8;m ZTI</t>
  </si>
  <si>
    <t>713461861</t>
  </si>
  <si>
    <t>Odstanění izolace tepelné ohybů potrubními pouzdry slepenými tl do 50 mm</t>
  </si>
  <si>
    <t>(1+0,5+7+7+4+1+2+1+1+1+2+6+4+2+9+3+5+2+3+1+2+1+1+2+2+2+2+1+3+1+5+12+1+6+6+1+2+2+2+2+6+1+2+1+2+3+6+1+8+7+2+1+2+2+8+1+4+5+5+2)*0,2;m ZTI</t>
  </si>
  <si>
    <t>721171803</t>
  </si>
  <si>
    <t>Demontáž potrubí z PVC do D 75</t>
  </si>
  <si>
    <t>2+2+2+2+5;m</t>
  </si>
  <si>
    <t>721290821</t>
  </si>
  <si>
    <t>Přemístění vnitrostaveništní demontovaných hmot vnitřní kanalizace v objektech výšky do 6 m</t>
  </si>
  <si>
    <t>722220864</t>
  </si>
  <si>
    <t>Demontáž armatur závitových se dvěma závity G 2</t>
  </si>
  <si>
    <t>39;ks ZTI</t>
  </si>
  <si>
    <t>722211814</t>
  </si>
  <si>
    <t>Demontáž armatur přírubových se dvěma přírubami DN 100</t>
  </si>
  <si>
    <t>3;ks ZTI</t>
  </si>
  <si>
    <t>722260813</t>
  </si>
  <si>
    <t>Demontáž vodoměrů závitových G 1</t>
  </si>
  <si>
    <t>(1+2+1);m ZTI</t>
  </si>
  <si>
    <t>1+0,5+7+7+4+1+2+1+1+1+2+6+4+2+9+3+5+2+3+1+2+1+1+2+2+2+2+1+3+1+5+12+1+6+6+1+2+2+2+2+6+1+2+1+2+3+6+1+8+7+2+1+2+2+8+1+4+5+5+2;m ZTI</t>
  </si>
  <si>
    <t>732110812</t>
  </si>
  <si>
    <t>Demontáž rozdělovače nebo sběrače do DN 200</t>
  </si>
  <si>
    <t>1,5;m parni rozdelovač</t>
  </si>
  <si>
    <t>732221812</t>
  </si>
  <si>
    <t>Demontáž výměníku tepla protiproudového s vložkou tvaru U plocha výměníku do 6,3 m2</t>
  </si>
  <si>
    <t>1;ks Trubkový výměník TUV</t>
  </si>
  <si>
    <t>732224812</t>
  </si>
  <si>
    <t>Vypuštění vody z výměníku tepla s vložkou tvaru U plocha výměníku do 6,3 m2</t>
  </si>
  <si>
    <t>732221911</t>
  </si>
  <si>
    <t>Sejmutí čela výměníku tepla stavebnicového plocha 1,6 m2</t>
  </si>
  <si>
    <t>732221814</t>
  </si>
  <si>
    <t>Demontáž výměníku tepla protiproudového s vložkou tvaru U plocha výměníku do 40,0 m2</t>
  </si>
  <si>
    <t>3;ks trubkový ležatá pára/voda 2,5m, pr. 500</t>
  </si>
  <si>
    <t>732224814</t>
  </si>
  <si>
    <t>Vypuštění vody z výměníku tepla s vložkou tvaru U plocha výměníku do 40,0 m2</t>
  </si>
  <si>
    <t>732221912</t>
  </si>
  <si>
    <t>Sejmutí čela výměníku tepla stavebnicového plocha 2,3 m2</t>
  </si>
  <si>
    <t>732223814</t>
  </si>
  <si>
    <t>Rozřezání demontovaného výměníku tepla s vložkou tvaru U plocha výměníku do 40 m2</t>
  </si>
  <si>
    <t>732320812</t>
  </si>
  <si>
    <t>Demontáž nádrže beztlaké nebo tlakové odpojení od rozvodů potrubí obsah do 100 litrů</t>
  </si>
  <si>
    <t>1;ks kalník</t>
  </si>
  <si>
    <t>1;ks uvolnovaci nadoba kondenzátu</t>
  </si>
  <si>
    <t>732211813</t>
  </si>
  <si>
    <t>Demontáž ohříváku zásobníkového ležatého obsah do 630 litrů</t>
  </si>
  <si>
    <t>1;ks zásobník TUV 430l</t>
  </si>
  <si>
    <t>1;ks zásobník TUV 630l</t>
  </si>
  <si>
    <t>1;ks UT</t>
  </si>
  <si>
    <t>732420815</t>
  </si>
  <si>
    <t>Demontáž čerpadla oběhového spirálního DN 80</t>
  </si>
  <si>
    <t>2;ks UT</t>
  </si>
  <si>
    <t>733110808</t>
  </si>
  <si>
    <t>Demontáž potrubí ocelového závitového do DN 50</t>
  </si>
  <si>
    <t>(1+8+1+4+1+1+5+5+5+5+3+3+2+2+1+1+1+1+2+2+1+1+2+2+2+2+1+1);m UT</t>
  </si>
  <si>
    <t>(5+5+8+3+2+1);m UT</t>
  </si>
  <si>
    <t>(0,5+0,5+1+1+4+1);m kondenzát</t>
  </si>
  <si>
    <t>(1+1+1+4+1+1+1+4+1+1+1+1+1+1+1+1+2+1+4+1);m kondenzát</t>
  </si>
  <si>
    <t>1+2+4+9+1;m parní potrubí</t>
  </si>
  <si>
    <t>2+1+2+4+6+3+2+1+2+2+1;m parní potrubí</t>
  </si>
  <si>
    <t>(6+6+1+1+5+5+1);m UT</t>
  </si>
  <si>
    <t>(1+1+4+1+1);m kondenzát</t>
  </si>
  <si>
    <t>3+7+6+13+4;m parní potrubí</t>
  </si>
  <si>
    <t>733120836</t>
  </si>
  <si>
    <t>Demontáž potrubí ocelového hladkého do D 159</t>
  </si>
  <si>
    <t>(2+1+1+1+1+7+1+3+1+1+1+3+3);m UT</t>
  </si>
  <si>
    <t>(3+11);m parní potrubí</t>
  </si>
  <si>
    <t>734410811</t>
  </si>
  <si>
    <t>Demontáž teploměru přímého nebo rohového s ochranným pouzdrem</t>
  </si>
  <si>
    <t>4;ks ZTI</t>
  </si>
  <si>
    <t>3;ks UT</t>
  </si>
  <si>
    <t>3;ks kondenzát</t>
  </si>
  <si>
    <t>1;ks parní potrubí</t>
  </si>
  <si>
    <t>734420811</t>
  </si>
  <si>
    <t>Demontáž tlakoměru se spodním připojením</t>
  </si>
  <si>
    <t>11;ks UT</t>
  </si>
  <si>
    <t>4;ks parní potrubí</t>
  </si>
  <si>
    <t>734200814</t>
  </si>
  <si>
    <t>Demontáž armatury závitové s jedním závitem do G 2</t>
  </si>
  <si>
    <t>7;ks UT</t>
  </si>
  <si>
    <t>734200821</t>
  </si>
  <si>
    <t>Demontáž armatury závitové se dvěma závity do G 1/2</t>
  </si>
  <si>
    <t>4;ks UT otop. tělesa</t>
  </si>
  <si>
    <t>14;ks UT</t>
  </si>
  <si>
    <t>9;ks kondenzát</t>
  </si>
  <si>
    <t>9;ks parní potrubí</t>
  </si>
  <si>
    <t>734100812</t>
  </si>
  <si>
    <t>Demontáž armatury přírubové se dvěma přírubami do DN 100</t>
  </si>
  <si>
    <t>10;ks parní potrubí</t>
  </si>
  <si>
    <t>734100813</t>
  </si>
  <si>
    <t>Demontáž armatury přírubové se dvěma přírubami do DN 150</t>
  </si>
  <si>
    <t>16;ks UT</t>
  </si>
  <si>
    <t>3;ks parní potrubí</t>
  </si>
  <si>
    <t>734160814</t>
  </si>
  <si>
    <t>Demontáž odvaděče kondenzátu do DN 50</t>
  </si>
  <si>
    <t>735111810</t>
  </si>
  <si>
    <t>Demontáž otopného tělesa litinového článkového</t>
  </si>
  <si>
    <t>735890801</t>
  </si>
  <si>
    <t>Přemístění demontovaného otopného tělesa vodorovně 100 m v objektech výšky do 6 m</t>
  </si>
  <si>
    <t>783221121</t>
  </si>
  <si>
    <t>Nátěry syntetické KDK barva dražší matný povrch 1x antikorozní, 1x základní, 1x email</t>
  </si>
  <si>
    <t>9800/4,5*0,2; m2 - Nátěr profilů</t>
  </si>
  <si>
    <t>E05116273-01</t>
  </si>
  <si>
    <t>E102-1</t>
  </si>
  <si>
    <t>E05116272-02</t>
  </si>
  <si>
    <t>Zaškolení obsluhy v délce trvání - čtyř hodin</t>
  </si>
  <si>
    <t>E05116257</t>
  </si>
  <si>
    <t>Stůl a židle</t>
  </si>
  <si>
    <t>Jednotkové ceny jsou v cenové úrovni ÚRS Praha roku 2016.</t>
  </si>
  <si>
    <t>Tato projektová dokumentace je zpracována v rozsahu pro stavební povolení a není určena pro realizaci stavby a není tedy zpracována do všech detailů nutných pro provedení díla. Projektant nenese odpovědnost za případné vady, které vzniknou při použití této dokumentace pro  jiné účely než je určena.</t>
  </si>
  <si>
    <t>NDT kontrola svarů</t>
  </si>
  <si>
    <t>23016-1</t>
  </si>
  <si>
    <t>Veškeré ceny jsou uvedeny bez DPH!!!</t>
  </si>
  <si>
    <t>E05116259a</t>
  </si>
  <si>
    <t>Třípruduchový přetlakový komín - DN 2x600+500; výška  26 m</t>
  </si>
  <si>
    <t>Nosná ocelová konstrukce tubus 830mm, výška 26 m vč. žebříku, povrchová úprava nátěr
2x Průduch 600mm, délky 21,5 m; konstrukce mat. 1mm korozivzdorná ocel CrNiMo; tep. izolace 50mm-90kg/m3; 0,5mm CrNi
1x Průduch 500 mm, délky 17,6 m; konstrukce mat. 1mm korozivzdorná ocel CrNiMo; tep. izolace 50mm-90kg/m3; 0,5mm CrNi
Ocelová konstrukce pro upevnění tlumiče hluku KGJ</t>
  </si>
  <si>
    <t>kpl</t>
  </si>
  <si>
    <t>soubor</t>
  </si>
  <si>
    <t>"kap. 725"  0,043</t>
  </si>
  <si>
    <t>"dle výkr.č. 05116-DSP-154+168 - skl.A3 - pr. podlaha mč.08b"   (10,77*1,24+13,18*6,91-(1,5*3,4+1,01*2,45*2+1,1*2,89+2,325*0,9+3,975*1,2))</t>
  </si>
  <si>
    <t>"dle výkr.č. 05116-DSP-154+168 - skl.A3 - pr. podlaha mč.08a"  (10,2*5,4+3,17*1,24+2,37*(0,55+0,3)+(0,97+1,07)*0,14-6,3*2,5)</t>
  </si>
  <si>
    <t>"dle výkr.č. 05116-DSP-154+168 - skl.A3 - pr. podlaha mč.07"  2,338*3,0</t>
  </si>
  <si>
    <t>"dle výkr.č. 05116-DSP-154+168 - skl.A3 - pr. podlaha mč.02"   2,918*3,0+1,67*0,45</t>
  </si>
  <si>
    <t>Povrchová úprava průmyslových podlah vsypovou směsí</t>
  </si>
  <si>
    <t>633111110</t>
  </si>
  <si>
    <t>324</t>
  </si>
  <si>
    <t>"dle výkr.č. 05116-DSP-153 - podkladní beton základu komína"  (4,7+0,15*2)*(4,7+0,15*2)*0,1</t>
  </si>
  <si>
    <t>"viz. položka 997221551"    36,472</t>
  </si>
  <si>
    <t>"viz. položka 997221551"   10,86</t>
  </si>
  <si>
    <t>"viz. položka 997221561"   6,765*(19-1)</t>
  </si>
  <si>
    <t>"viz. položka 997221551"   47,332*(19-1)</t>
  </si>
  <si>
    <t>"živice"  10,86</t>
  </si>
  <si>
    <t>"kamenivo"   3,992+32,48</t>
  </si>
  <si>
    <t>"dle výkr.č. 05116-DSP-121 a 111 - B43"   58,0</t>
  </si>
  <si>
    <t>"pod asfaltem tl.400mm - viz. položka 113107182"   58,0</t>
  </si>
  <si>
    <t>"viz. položka kamenivo zp. cementem 567122114"   14,0</t>
  </si>
  <si>
    <t>"viz. položka kamenivo zp. cementem 567122114"   14,0*2</t>
  </si>
  <si>
    <t>"dle výkr.č. 05116-DSP-101+111+121 - zpětné doplnění B43"   12,0</t>
  </si>
  <si>
    <t>"dle výkr.č. 05116-DSP-101+111+121 - zpětné doplnění B43"   12,0+(2,2+2,4+2,0)*0,2</t>
  </si>
  <si>
    <t>"dle výkr.č. 05116-DSP-153 - základ komína"   4,7*4,7*1,4+2,0*2,0*1,1</t>
  </si>
  <si>
    <t>"dle výkr.č. 05116-DSP-153 - základ komína"   399,5/1000</t>
  </si>
  <si>
    <t>"dle výkr.č. 05116-DSP-153 - pod základ komína"  (4,7+0,15*4)*(4,7+0,15*4)*0,4</t>
  </si>
  <si>
    <t>"dle výkr.č. 05116-DSP-101+111+121 - pod novým asfaltem B43"   12,0</t>
  </si>
  <si>
    <t>"dle výkr.č. 05116-DSP-152+153 - pod základem komína a akumulační nádrže"   4,425*5,525+5,9*5,75</t>
  </si>
  <si>
    <t>"odpočet objemu základu komína"  -(4,7*4,7*1,4+2,0*2,0*(1,2-0,3725))</t>
  </si>
  <si>
    <t>"odpočet podkl. betonu viz. položka 631311123"   -(1,722+2,5)</t>
  </si>
  <si>
    <t>"odpočet násypu viz.položka 271532312"   -(7,921+11,236)</t>
  </si>
  <si>
    <t>"dle výkr.č. 05116-DSP-111 - objem výkopu pro základ akumul. nádrže a komína pod kačírek"   (4,425*5,525+5,9*5,75)*(3,1-(0,18+0,265)/2-0,15)</t>
  </si>
  <si>
    <t>"viz. položka 171201201"   104,572*1,8</t>
  </si>
  <si>
    <t>"viz. položka nakládání 167101101"    104,572</t>
  </si>
  <si>
    <t>"viz. položka zásyp jam 174101101"   -65,182</t>
  </si>
  <si>
    <t>"viz. položka jámy ručně 131203102"  2,919</t>
  </si>
  <si>
    <t>"viz. položka jámy zapažené 131201202"   26,268</t>
  </si>
  <si>
    <t>"viz. položka jámy ručně 131103102"   15,725</t>
  </si>
  <si>
    <t>"viz. položka jámy zapažené 131101202"   92,109</t>
  </si>
  <si>
    <t>"viz. položka 162701105"   104,572*(19-10)</t>
  </si>
  <si>
    <t>"viz. položka 131201202"   29,187/100*16</t>
  </si>
  <si>
    <t>"viz. položka 131101202"   102,343/100*16</t>
  </si>
  <si>
    <t>"viz. položka zaberanění 153112132"   192,90</t>
  </si>
  <si>
    <t>"opotřebení dle poznámky 2a položky 153112132"   31,394*0,5</t>
  </si>
  <si>
    <t>celková váha štětovnic vč. 5% ztratného    (10,325+5,75)*2*6,0*155,0/1000*1,05=31,394t</t>
  </si>
  <si>
    <t>"dle výkr.č. 05116-DSP-111"   (10,325+5,75)*2*6,0</t>
  </si>
  <si>
    <t>"viz. položka zřízení 153111101"   1,743</t>
  </si>
  <si>
    <t>"viz. položka 153111101 vč. ztratného"   1,743*1,08</t>
  </si>
  <si>
    <t>" I 300"   (10,325+5,75)*2*54,2/1000</t>
  </si>
  <si>
    <t>"10% ruční dokopání viz. položka 131201202"   29,187/100*10</t>
  </si>
  <si>
    <t>"odpočet ručního dokopání viz. položka 131203102"   -2,919</t>
  </si>
  <si>
    <t>"dle výkr.č. 05116-DSP-111 - výkop pro základ akumul. nádrže a komína od -2,600 do -3,100"  (4,425*5,525+5,9*5,75)*(3,1-2,6)</t>
  </si>
  <si>
    <t>"10% ruční dokopání viz. položka 131101202"   102,343/100*10</t>
  </si>
  <si>
    <t>"odpočet ručního dokopání viz. položka 131103102"   -10,234</t>
  </si>
  <si>
    <t>1,2*0,5*1,55-5,9*1,0*1,55</t>
  </si>
  <si>
    <t>"dle výkr.č. 05116-DSP-111 - výkop pro základ akumul. nádrže a komína na -2,600"   (4,425*5,525+5,9*5,75)*(2,6-(0,18+0,265)/2-0,5)+(2,75*1,4)/2*0,5</t>
  </si>
  <si>
    <t>Celkové náklady za stavbu 1) + 2)</t>
  </si>
  <si>
    <t>2) Ostatní náklady</t>
  </si>
  <si>
    <t>Rekapitulace stavby</t>
  </si>
  <si>
    <t>Zpět na list:</t>
  </si>
  <si>
    <t>3) Rozpočet</t>
  </si>
  <si>
    <t>2) Rekapitulace rozpočtu</t>
  </si>
  <si>
    <t>1) Krycí list rozpočtu</t>
  </si>
  <si>
    <t>List obsahuje:</t>
  </si>
  <si>
    <t>E05116249</t>
  </si>
  <si>
    <t>Přetlakový třísložkový spalinovod - DN400-500°C;délka 12m;konstrukce mat.1mm žárupevná ocel CrNiMo;tep.izolace 50mm-90kg/m3;0,5mm CrNi / vč. kompenzátoru a montáže</t>
  </si>
  <si>
    <t xml:space="preserve">  </t>
  </si>
  <si>
    <t>03-11 - IO 03.1.1K    BOURACÍ PRÁCE NA STÁVAJÍCÍM TEPLOVODU!</t>
  </si>
  <si>
    <t>-1123733536</t>
  </si>
  <si>
    <t>2,7*3,0*0,15+2,4*2,5*2+5,1*3,5</t>
  </si>
  <si>
    <t>668085649</t>
  </si>
  <si>
    <t>((1,2*0,8-0,4*0,8)*0,4*160)*10</t>
  </si>
  <si>
    <t>-448395157</t>
  </si>
  <si>
    <t xml:space="preserve">"zemina z výkopů kolem patek na zásyp jímek"   427,30 </t>
  </si>
  <si>
    <t>"chybějící zemina na zásyp"   (427,30+35,541)/2</t>
  </si>
  <si>
    <t>-1926892131</t>
  </si>
  <si>
    <t>-1784285120</t>
  </si>
  <si>
    <t>"viz. položka 181301102"   579,110*0,15</t>
  </si>
  <si>
    <t>1304748946</t>
  </si>
  <si>
    <t>"nakoupená ornicec - viz. položka 103211000a"   40,787</t>
  </si>
  <si>
    <t>"zemina na zásypy - viz. položka 162301101"   105,761</t>
  </si>
  <si>
    <t>-1177800655</t>
  </si>
  <si>
    <t>1,2*0,8*(0,4-0,15)*160</t>
  </si>
  <si>
    <t>"odvodňovací jímky"  (3,0*1,7*1,8+0,6*0,6*0,4)*4</t>
  </si>
  <si>
    <t>"odbočná jímka"   1,8*1,8*1,8+0,6*0,6*0,4+2,4*2,5*2,4*3</t>
  </si>
  <si>
    <t>1637704604</t>
  </si>
  <si>
    <t>1,2*2,4*160</t>
  </si>
  <si>
    <t>2,6*4,2*2+2,7*3,0+1,5*1,0+2,4*2,5*2+5,1*3,5</t>
  </si>
  <si>
    <t>-1516753070</t>
  </si>
  <si>
    <t>"viz. položka 181301102"   579,110</t>
  </si>
  <si>
    <t>758877502</t>
  </si>
  <si>
    <t>-506308489</t>
  </si>
  <si>
    <t>"zazdívka ve vstupu do kanálu"    (1,0*0,5*0,15)*2</t>
  </si>
  <si>
    <t>"zazdívka odbočné jímky"    0,8*0,45*0,15*4</t>
  </si>
  <si>
    <t>2014962653</t>
  </si>
  <si>
    <t>"odvodňovací jímky"   2*4</t>
  </si>
  <si>
    <t>"odbočná jímka"   2*3</t>
  </si>
  <si>
    <t>-1675202345</t>
  </si>
  <si>
    <t>"strop odvodňovacích jímek"   ((3,9*2,3-0,6*0,6)*0,15+(0,9*0,9-0,6*0,6)*0,15)*4</t>
  </si>
  <si>
    <t>"strop odbočné jímky"   ((2,7*2,4-0,6*0,6*2)*0,15+(0,9*0,9-0,6*0,6*2)*0,15)*4</t>
  </si>
  <si>
    <t>2012588225</t>
  </si>
  <si>
    <t>(0,4*0,8*0,4*160)*20</t>
  </si>
  <si>
    <t>-1770410308</t>
  </si>
  <si>
    <t>"ŽB na skládku"    2,4*409,600</t>
  </si>
  <si>
    <t>"poklopy + OK do sběrny"    1,5*15</t>
  </si>
  <si>
    <t>548689993</t>
  </si>
  <si>
    <t>"viz. položka 997013501"    1005,540*20</t>
  </si>
  <si>
    <t>837668459</t>
  </si>
  <si>
    <t>"viz. položka 997013501"    1005,540</t>
  </si>
  <si>
    <t>-1385814776</t>
  </si>
  <si>
    <t>"žebříky v jímkách"   20,0*10</t>
  </si>
  <si>
    <t>-380379403</t>
  </si>
  <si>
    <t>(57,002+8,1)*(160+19+2+2)</t>
  </si>
  <si>
    <t>52+10; dní - práce na staveništi</t>
  </si>
  <si>
    <t>2*10*20; km - přistavení autojeřábu na jednotlivé etapy výstavby</t>
  </si>
  <si>
    <t>Potrubní část3: Řad X</t>
  </si>
  <si>
    <t>230030003</t>
  </si>
  <si>
    <t>Montáž trubní díly přírubové hmotnost přes 10 kg do 25 kg</t>
  </si>
  <si>
    <t>1; ks zaslepení potrubí DN 200 pára/prim šachta 100B</t>
  </si>
  <si>
    <t>502Ah2A0505B01-25.200</t>
  </si>
  <si>
    <t>Příruba 05/B1 EN 1092-1; mat. 3E0 - PN 25 DN 200</t>
  </si>
  <si>
    <t>230030002</t>
  </si>
  <si>
    <t>Montáž trubní díly přírubové hmotnost přes 5 kg do 10 kg</t>
  </si>
  <si>
    <t>1; ks zaslepení potrubí DN 100 kond/prim šachta 100B</t>
  </si>
  <si>
    <t>502Ah2A0505B01-40.100</t>
  </si>
  <si>
    <t>Příruba 05/B1 EN 1092-1; mat. 3E0 - PN 40 DN 100</t>
  </si>
  <si>
    <t>230033033</t>
  </si>
  <si>
    <t>Montáž přírubových spojů do PN 40 DN 200</t>
  </si>
  <si>
    <t>506Ah2PS25-200</t>
  </si>
  <si>
    <t>Spojovací materiál pro přírubové spoje - DN 200 PN 25; Příruba ocel / Příruba ocel</t>
  </si>
  <si>
    <t>230033030</t>
  </si>
  <si>
    <t>Montáž přírubových spojů do PN 40 DN 100</t>
  </si>
  <si>
    <t>506Ah2PS40-100</t>
  </si>
  <si>
    <t>Spojovací materiál pro přírubové spoje - DN 100 PN 40; Příruba ocel / Příruba ocel</t>
  </si>
  <si>
    <t>1; ks Šoupátko DN 200 pára/prim šachta 100B</t>
  </si>
  <si>
    <t>17;ks K DN200 pára/prim</t>
  </si>
  <si>
    <t>1; ks Uzavírací ventil DN 100  šachta 100B kond/prim</t>
  </si>
  <si>
    <t>1; ks Uzavírací ventil DN 100  šachta 104 pára/prim</t>
  </si>
  <si>
    <t>12;ks K DN100 nadzem. kond/prim</t>
  </si>
  <si>
    <t>1; ks Uzavírací ventil DN 65  šachta 101 pára/prim</t>
  </si>
  <si>
    <t>1; ks Uzavírací ventil DN 65  šachta 103 pára/prim</t>
  </si>
  <si>
    <t>1; ks Uzavírací ventil DN 50  šachta 104 kond/prim</t>
  </si>
  <si>
    <t>1; ks Uzavírací ventil DN 40  šachta 101 kond/prim</t>
  </si>
  <si>
    <t>1; ks Uzavírací ventil DN 40  šachta 103 kond/prim</t>
  </si>
  <si>
    <t>1; ks Uzavírací ventil DN 25  šachta 100B odvodnění kondenzátu</t>
  </si>
  <si>
    <t>6; ks Uzavírací ventil DN 25  šachta 102 odvodnění páry a kondenzátu</t>
  </si>
  <si>
    <t>1; ks Zpětný venti DN 25  šachta 102 odvodnění páry a kondenzátu</t>
  </si>
  <si>
    <t>230081236</t>
  </si>
  <si>
    <t>Demontáž potrubí další použití do 10 kg D 15 mm, tl 4,0 mm</t>
  </si>
  <si>
    <t>1; ks Uzavírací ventil DN 15  šachta 101 odvodnění kondenzátu</t>
  </si>
  <si>
    <t>1; ks Uzavírací ventil DN 15  šachta 103 odvodnění kondenzátu</t>
  </si>
  <si>
    <t>1; ks Uzavírací ventil DN 15  šachta 104 odvodnění kondenzátu</t>
  </si>
  <si>
    <t>120;ks potrubí DN200 pára/prim</t>
  </si>
  <si>
    <t>8;ks potrubí DN200 šachta 102 pára/prim</t>
  </si>
  <si>
    <t>120;ks potrubí DN100 nadzem. kond/prim</t>
  </si>
  <si>
    <t>8;ks potrubí DN100 šachta 102 kond/prim</t>
  </si>
  <si>
    <t>230082112</t>
  </si>
  <si>
    <t>Demontáž potrubí do šrotu do 50 kg D 273 mm, tl 7,0 mm</t>
  </si>
  <si>
    <t>1; ks nádoba tlumiče kondenzátu</t>
  </si>
  <si>
    <t>17;ks PB uložení DN200 nadzem. pára/prim</t>
  </si>
  <si>
    <t>34;ks A uložení DN200 nadzem. pára/prim</t>
  </si>
  <si>
    <t>15;ks V uložení DN200 nadzem. pára/prim</t>
  </si>
  <si>
    <t>1;ks potrubí DN 200 šachta 100B pára/prim</t>
  </si>
  <si>
    <t>2;ks potrubí DN 100 šachta 100B pára/prim</t>
  </si>
  <si>
    <t>2;ks potrubí DN 100 šachta 104 pára/prim</t>
  </si>
  <si>
    <t>30;ks A uložení DN100 nadzem. kond/prim</t>
  </si>
  <si>
    <t>18;ks Kl uložení DN100 nadzem. kond/prim</t>
  </si>
  <si>
    <t>13;ks PB uložení DN100 nadzem. kond/prim</t>
  </si>
  <si>
    <t>1; ks kalník DN 100 šachta 102 pára/prim</t>
  </si>
  <si>
    <t>1;ks závěs potrubí DN 100 šachta 104 pára/prim</t>
  </si>
  <si>
    <t>4;ks potrubí DN65 šachta 101 pára/prim</t>
  </si>
  <si>
    <t>1;ks závěs potrubí DN65 šachta 101 pára/prim</t>
  </si>
  <si>
    <t>4;ks potrubí DN65 šachta 103 pára/prim</t>
  </si>
  <si>
    <t>1;ks závěs potrubí DN65 šachta 103 pára/prim</t>
  </si>
  <si>
    <t>1; ks kalník DN 50 šachta 102 kond/prim</t>
  </si>
  <si>
    <t>4;ks potrubí DN 50 šachta 104 kond/prim</t>
  </si>
  <si>
    <t>6;ks pomocné ocelové konstrukce z profilového materiálu šachta 101</t>
  </si>
  <si>
    <t>6;ks pomocné ocelové konstrukce z profilového materiálu šachta 103</t>
  </si>
  <si>
    <t>6;ks pomocné ocelové konstrukce z profilového materiálu šachta 104</t>
  </si>
  <si>
    <t>4;ks potrubí DN40 šachta 101 pára/prim</t>
  </si>
  <si>
    <t>4;ks potrubí DN40 šachta 103 pára/prim</t>
  </si>
  <si>
    <t>6;ks potrubí DN 25 šachta 100B odvodnění kondenzátu</t>
  </si>
  <si>
    <t>5;ks potrubí DN 25 šachta 102 odvodnění páry a kondenzátu</t>
  </si>
  <si>
    <t>2;ks potrubí DN15 šachta 101 odvodnění kondenzátu</t>
  </si>
  <si>
    <t>2;ks potrubí DN15 šachta 103 odvodnění kondenzátu</t>
  </si>
  <si>
    <t>2;ks potrubí DN15 šachta 104 odvodnění kondenzátu</t>
  </si>
  <si>
    <t>(7560+425+965,6+327+2208)/1000;t nadzemní vedení DN 200 řad X</t>
  </si>
  <si>
    <t>(2356,8+127,4+369+180+636)/1000;t nadzemní vedení DN 100 řad X</t>
  </si>
  <si>
    <t>(31,50+14,8+11+190+55+5,6)/1000;t šachta 100B</t>
  </si>
  <si>
    <t>(378+118+5+2,5+30+40+65+40)/1000;t šachta 102</t>
  </si>
  <si>
    <t>(26,7+13,8+1+21+10+3,1+7+27)/1000;t šachta 101</t>
  </si>
  <si>
    <t>(26,7+13,8+1+21+10+3,1+7+27)/1000;t šachta 103</t>
  </si>
  <si>
    <t>(53+19,7+1+55+14+3,1+7+27)/1000;t šachta 104</t>
  </si>
  <si>
    <t>16,54+1,4;t zařízení,armatury,potrubí</t>
  </si>
  <si>
    <t>4,59;t izolace</t>
  </si>
  <si>
    <t>(16,54+1,4)*20;t zařízení,armatury,potrubí</t>
  </si>
  <si>
    <t>4,59*20;t izolace</t>
  </si>
  <si>
    <t>4,590;t izolace</t>
  </si>
  <si>
    <t>240*0,9;m DN200 nadzem. pára/prim</t>
  </si>
  <si>
    <t>240*0,9;m DN100 nadzem. kond/prim</t>
  </si>
  <si>
    <t>1;m DN 200 šachta 100B pára/prim</t>
  </si>
  <si>
    <t>12*0,5;m DN 200 šachta 102 pára/prim</t>
  </si>
  <si>
    <t>5,1*0,5;m DN 65 šachta 101 pára/prim</t>
  </si>
  <si>
    <t>5,1*0,5;m DN 65 šachta 103 pára/prim</t>
  </si>
  <si>
    <t>240*0,1;m DN200 nadzem. pára/prim</t>
  </si>
  <si>
    <t>240*0,1;m DN100 nadzem. kond/prim</t>
  </si>
  <si>
    <t>4;m DN 100 šachta 102 kond/prim</t>
  </si>
  <si>
    <t>5,3*0,5;m DN 100 šachta 104 pára/prim</t>
  </si>
  <si>
    <t>16*3,3; m2 -  kompenzátor DN 200 pára/prim nad</t>
  </si>
  <si>
    <t>12*1,65; m2 - kompenzátor DN 100 kond/prim nad</t>
  </si>
  <si>
    <t>3,3; m2 - UA DN 200 šachta 100B pára/prim</t>
  </si>
  <si>
    <t>1,8; m2 - UA DN 100 šachta 104 pára/prim</t>
  </si>
  <si>
    <t>1,5; m2 - UA DN 65 šachta 103 pára/prim</t>
  </si>
  <si>
    <t>1,5; m2 - UA DN 65 šachta 102 pára/prim</t>
  </si>
  <si>
    <t>713471113</t>
  </si>
  <si>
    <t>Montáž tepelné izolace přírub pásy s Fe pletivem v plechovém pouzdře s patentními uzávěry</t>
  </si>
  <si>
    <t>1,8; m2 Zakončovací příruba šachta 100B pára/prim</t>
  </si>
  <si>
    <t>Šachta 100B parní potrubí -  Ukončovací příruba pod izolací bez nátěru</t>
  </si>
  <si>
    <t>0,5; m - Šachta 100B kondenzátní potrubí - Ukončovací příruba DN 100</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</si>
</sst>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64" formatCode="General_)"/>
    <numFmt numFmtId="165" formatCode="#,##0\ &quot;Kč&quot;"/>
    <numFmt numFmtId="166" formatCode="dd\.mm\.yyyy"/>
    <numFmt numFmtId="167" formatCode="#,##0.00000"/>
    <numFmt numFmtId="168" formatCode="#,##0.000"/>
    <numFmt numFmtId="169" formatCode="_(#,##0&quot;.&quot;_);;;_(@_)"/>
    <numFmt numFmtId="170" formatCode="_(#,##0.0??;\-\ #,##0.0??;&quot;–&quot;???;_(@_)"/>
    <numFmt numFmtId="171" formatCode="_(#,##0.00_);[Red]\-\ #,##0.00_);&quot;–&quot;??;_(@_)"/>
    <numFmt numFmtId="172" formatCode="_(#,##0_);[Red]\-\ #,##0_);&quot;–&quot;??;_(@_)"/>
    <numFmt numFmtId="173" formatCode="_(#,##0.00000_);[Red]\-\ #,##0.00000_);&quot;–&quot;??;_(@_)"/>
    <numFmt numFmtId="174" formatCode="_(#,##0.0_);[Red]\-\ #,##0.0_);&quot;–&quot;??;_(@_)"/>
    <numFmt numFmtId="175" formatCode="#"/>
    <numFmt numFmtId="176" formatCode="#,##0.000;\-#,##0.000"/>
    <numFmt numFmtId="177" formatCode="#,##0.00;\-#,##0.00"/>
    <numFmt numFmtId="178" formatCode="0.0"/>
  </numFmts>
  <fonts count="77" x14ac:knownFonts="1">
    <font>
      <sz val="11"/>
      <color theme="1"/>
      <name val="Calibri"/>
      <family val="2"/>
      <charset val="238"/>
      <scheme val="minor"/>
    </font>
    <font>
      <sz val="10"/>
      <name val="Arial"/>
      <family val="2"/>
      <charset val="238"/>
    </font>
    <font>
      <b/>
      <sz val="11"/>
      <name val="Arial CE"/>
      <family val="2"/>
      <charset val="238"/>
    </font>
    <font>
      <sz val="12"/>
      <color theme="1"/>
      <name val="Calibri"/>
      <family val="2"/>
      <charset val="238"/>
      <scheme val="minor"/>
    </font>
    <font>
      <sz val="10"/>
      <color theme="1"/>
      <name val="Calibri"/>
      <family val="2"/>
      <charset val="238"/>
      <scheme val="minor"/>
    </font>
    <font>
      <b/>
      <sz val="11"/>
      <color rgb="FFFF0000"/>
      <name val="Arial CE"/>
      <family val="2"/>
      <charset val="238"/>
    </font>
    <font>
      <sz val="11"/>
      <name val="Arial CE"/>
      <family val="2"/>
      <charset val="238"/>
    </font>
    <font>
      <b/>
      <sz val="16"/>
      <name val="Arial CE"/>
      <family val="2"/>
      <charset val="238"/>
    </font>
    <font>
      <sz val="8"/>
      <name val="Trebuchet MS"/>
      <family val="2"/>
    </font>
    <font>
      <b/>
      <sz val="16"/>
      <name val="Trebuchet MS"/>
      <family val="2"/>
    </font>
    <font>
      <sz val="9"/>
      <color rgb="FF969696"/>
      <name val="Trebuchet MS"/>
      <family val="2"/>
    </font>
    <font>
      <b/>
      <sz val="12"/>
      <name val="Trebuchet MS"/>
      <family val="2"/>
    </font>
    <font>
      <sz val="9"/>
      <name val="Trebuchet MS"/>
      <family val="2"/>
    </font>
    <font>
      <b/>
      <sz val="12"/>
      <color rgb="FF800000"/>
      <name val="Trebuchet MS"/>
      <family val="2"/>
    </font>
    <font>
      <b/>
      <sz val="12"/>
      <color rgb="FF960000"/>
      <name val="Trebuchet MS"/>
      <family val="2"/>
    </font>
    <font>
      <sz val="12"/>
      <color rgb="FF003366"/>
      <name val="Trebuchet MS"/>
      <family val="2"/>
    </font>
    <font>
      <sz val="10"/>
      <color rgb="FF003366"/>
      <name val="Trebuchet MS"/>
      <family val="2"/>
    </font>
    <font>
      <sz val="9"/>
      <color rgb="FF000000"/>
      <name val="Trebuchet MS"/>
      <family val="2"/>
    </font>
    <font>
      <sz val="8"/>
      <color rgb="FF960000"/>
      <name val="Trebuchet MS"/>
      <family val="2"/>
    </font>
    <font>
      <b/>
      <sz val="8"/>
      <name val="Trebuchet MS"/>
      <family val="2"/>
    </font>
    <font>
      <sz val="8"/>
      <color rgb="FF003366"/>
      <name val="Trebuchet MS"/>
      <family val="2"/>
    </font>
    <font>
      <sz val="8"/>
      <color rgb="FF969696"/>
      <name val="Trebuchet MS"/>
      <family val="2"/>
    </font>
    <font>
      <sz val="8"/>
      <color rgb="FF505050"/>
      <name val="Trebuchet MS"/>
      <family val="2"/>
    </font>
    <font>
      <sz val="8"/>
      <color rgb="FFFF0000"/>
      <name val="Trebuchet MS"/>
      <family val="2"/>
    </font>
    <font>
      <i/>
      <sz val="7"/>
      <color rgb="FF969696"/>
      <name val="Trebuchet MS"/>
      <family val="2"/>
    </font>
    <font>
      <i/>
      <sz val="8"/>
      <color rgb="FF0000FF"/>
      <name val="Trebuchet MS"/>
      <family val="2"/>
    </font>
    <font>
      <sz val="8"/>
      <color rgb="FF800080"/>
      <name val="Trebuchet MS"/>
      <family val="2"/>
    </font>
    <font>
      <sz val="8"/>
      <color rgb="FF0000A8"/>
      <name val="Trebuchet MS"/>
      <family val="2"/>
    </font>
    <font>
      <b/>
      <sz val="12"/>
      <color theme="1"/>
      <name val="Calibri"/>
      <family val="2"/>
      <charset val="238"/>
      <scheme val="minor"/>
    </font>
    <font>
      <sz val="10"/>
      <name val="Arial"/>
      <charset val="238"/>
    </font>
    <font>
      <b/>
      <sz val="12"/>
      <color indexed="25"/>
      <name val="Arial"/>
      <family val="2"/>
      <charset val="238"/>
    </font>
    <font>
      <sz val="10"/>
      <color indexed="18"/>
      <name val="Arial"/>
      <family val="2"/>
      <charset val="238"/>
    </font>
    <font>
      <b/>
      <sz val="9"/>
      <color indexed="18"/>
      <name val="Arial"/>
      <family val="2"/>
      <charset val="238"/>
    </font>
    <font>
      <b/>
      <sz val="10"/>
      <color indexed="61"/>
      <name val="Arial"/>
      <family val="2"/>
      <charset val="238"/>
    </font>
    <font>
      <sz val="9"/>
      <name val="Arial"/>
      <family val="2"/>
      <charset val="238"/>
    </font>
    <font>
      <sz val="9"/>
      <color indexed="8"/>
      <name val="Arial"/>
      <family val="2"/>
      <charset val="238"/>
    </font>
    <font>
      <sz val="9"/>
      <color indexed="8"/>
      <name val="Arial CE"/>
      <charset val="238"/>
    </font>
    <font>
      <sz val="9"/>
      <name val="Times New Roman CE"/>
      <family val="1"/>
      <charset val="238"/>
    </font>
    <font>
      <vertAlign val="superscript"/>
      <sz val="9"/>
      <color indexed="8"/>
      <name val="Arial"/>
      <family val="2"/>
      <charset val="238"/>
    </font>
    <font>
      <b/>
      <i/>
      <sz val="1"/>
      <color theme="0"/>
      <name val="Calibri"/>
      <family val="2"/>
      <charset val="238"/>
      <scheme val="minor"/>
    </font>
    <font>
      <sz val="8"/>
      <color theme="6" tint="-0.249977111117893"/>
      <name val="Arial"/>
      <family val="2"/>
      <charset val="238"/>
    </font>
    <font>
      <sz val="9"/>
      <color indexed="8"/>
      <name val="Calibri"/>
      <family val="2"/>
      <charset val="238"/>
    </font>
    <font>
      <sz val="9.9"/>
      <color indexed="8"/>
      <name val="Arial"/>
      <family val="2"/>
      <charset val="238"/>
    </font>
    <font>
      <i/>
      <sz val="9"/>
      <name val="Arial"/>
      <family val="2"/>
      <charset val="238"/>
    </font>
    <font>
      <sz val="10"/>
      <color indexed="8"/>
      <name val="Arial"/>
      <family val="2"/>
      <charset val="238"/>
    </font>
    <font>
      <sz val="10"/>
      <color indexed="8"/>
      <name val="Arial CE"/>
      <charset val="238"/>
    </font>
    <font>
      <sz val="10"/>
      <color indexed="53"/>
      <name val="Arial"/>
      <family val="2"/>
      <charset val="238"/>
    </font>
    <font>
      <b/>
      <sz val="11"/>
      <name val="Arial"/>
      <family val="2"/>
      <charset val="238"/>
    </font>
    <font>
      <b/>
      <sz val="9"/>
      <name val="Arial"/>
      <family val="2"/>
      <charset val="238"/>
    </font>
    <font>
      <sz val="10"/>
      <color indexed="61"/>
      <name val="Arial"/>
      <family val="2"/>
      <charset val="238"/>
    </font>
    <font>
      <sz val="9"/>
      <color indexed="18"/>
      <name val="Arial"/>
      <family val="2"/>
      <charset val="238"/>
    </font>
    <font>
      <sz val="11"/>
      <color indexed="8"/>
      <name val="Arial"/>
      <family val="2"/>
      <charset val="238"/>
    </font>
    <font>
      <b/>
      <sz val="11"/>
      <color indexed="8"/>
      <name val="Arial"/>
      <family val="2"/>
      <charset val="238"/>
    </font>
    <font>
      <sz val="9"/>
      <name val="Times New Roman"/>
      <family val="1"/>
      <charset val="238"/>
    </font>
    <font>
      <sz val="8"/>
      <color indexed="17"/>
      <name val="Courier New"/>
      <family val="3"/>
      <charset val="238"/>
    </font>
    <font>
      <sz val="9"/>
      <name val="Arial CE"/>
      <charset val="238"/>
    </font>
    <font>
      <b/>
      <sz val="10"/>
      <color indexed="56"/>
      <name val="Arial"/>
      <family val="2"/>
      <charset val="238"/>
    </font>
    <font>
      <b/>
      <sz val="11"/>
      <color indexed="61"/>
      <name val="Arial"/>
      <family val="2"/>
      <charset val="238"/>
    </font>
    <font>
      <sz val="8"/>
      <color indexed="17"/>
      <name val="Arial"/>
      <family val="2"/>
      <charset val="238"/>
    </font>
    <font>
      <sz val="10"/>
      <color indexed="54"/>
      <name val="Arial"/>
      <family val="2"/>
      <charset val="238"/>
    </font>
    <font>
      <b/>
      <sz val="10"/>
      <color indexed="54"/>
      <name val="Arial"/>
      <family val="2"/>
      <charset val="238"/>
    </font>
    <font>
      <sz val="10"/>
      <name val="Arial CE"/>
      <charset val="238"/>
    </font>
    <font>
      <b/>
      <sz val="12"/>
      <name val="Arial CE"/>
      <charset val="238"/>
    </font>
    <font>
      <b/>
      <sz val="10"/>
      <name val="Arial CE"/>
      <charset val="238"/>
    </font>
    <font>
      <i/>
      <sz val="10"/>
      <name val="Arial CE"/>
      <charset val="238"/>
    </font>
    <font>
      <sz val="8"/>
      <name val="Arial CE"/>
      <charset val="238"/>
    </font>
    <font>
      <i/>
      <sz val="11"/>
      <name val="Arial CE"/>
      <charset val="238"/>
    </font>
    <font>
      <b/>
      <sz val="11"/>
      <name val="Arial CE"/>
      <charset val="238"/>
    </font>
    <font>
      <b/>
      <i/>
      <sz val="9"/>
      <name val="Arial CE"/>
      <charset val="238"/>
    </font>
    <font>
      <b/>
      <sz val="9"/>
      <name val="Arial CE"/>
      <charset val="238"/>
    </font>
    <font>
      <b/>
      <i/>
      <sz val="11"/>
      <name val="Arial CE"/>
      <charset val="238"/>
    </font>
    <font>
      <b/>
      <sz val="12"/>
      <color indexed="61"/>
      <name val="Arial"/>
      <family val="2"/>
      <charset val="238"/>
    </font>
    <font>
      <sz val="11"/>
      <color theme="1"/>
      <name val="Calibri"/>
      <family val="2"/>
      <charset val="238"/>
      <scheme val="minor"/>
    </font>
    <font>
      <u/>
      <sz val="11"/>
      <color theme="10"/>
      <name val="Calibri"/>
      <family val="2"/>
    </font>
    <font>
      <u/>
      <sz val="10"/>
      <color theme="10"/>
      <name val="Trebuchet MS"/>
      <family val="2"/>
      <charset val="238"/>
    </font>
    <font>
      <sz val="10"/>
      <name val="Trebuchet MS"/>
      <family val="2"/>
      <charset val="238"/>
    </font>
    <font>
      <sz val="10"/>
      <color rgb="FF960000"/>
      <name val="Trebuchet MS"/>
      <family val="2"/>
      <charset val="238"/>
    </font>
  </fonts>
  <fills count="7">
    <fill>
      <patternFill patternType="none"/>
    </fill>
    <fill>
      <patternFill patternType="gray125"/>
    </fill>
    <fill>
      <patternFill patternType="solid">
        <fgColor theme="0" tint="-0.34998626667073579"/>
        <bgColor indexed="64"/>
      </patternFill>
    </fill>
    <fill>
      <patternFill patternType="solid">
        <fgColor rgb="FFD2D2D2"/>
      </patternFill>
    </fill>
    <fill>
      <patternFill patternType="solid">
        <fgColor theme="0"/>
        <bgColor indexed="64"/>
      </patternFill>
    </fill>
    <fill>
      <patternFill patternType="solid">
        <fgColor rgb="FFFAE682"/>
      </patternFill>
    </fill>
    <fill>
      <patternFill patternType="solid">
        <fgColor rgb="FFFFFF00"/>
        <bgColor indexed="64"/>
      </patternFill>
    </fill>
  </fills>
  <borders count="4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dotted">
        <color rgb="FF969696"/>
      </left>
      <right/>
      <top style="dotted">
        <color rgb="FF969696"/>
      </top>
      <bottom style="dotted">
        <color rgb="FF969696"/>
      </bottom>
      <diagonal/>
    </border>
    <border>
      <left/>
      <right/>
      <top style="dotted">
        <color rgb="FF969696"/>
      </top>
      <bottom style="dotted">
        <color rgb="FF969696"/>
      </bottom>
      <diagonal/>
    </border>
    <border>
      <left/>
      <right style="dotted">
        <color rgb="FF969696"/>
      </right>
      <top style="dotted">
        <color rgb="FF969696"/>
      </top>
      <bottom style="dotted">
        <color rgb="FF969696"/>
      </bottom>
      <diagonal/>
    </border>
    <border>
      <left/>
      <right/>
      <top style="dotted">
        <color rgb="FF969696"/>
      </top>
      <bottom/>
      <diagonal/>
    </border>
    <border>
      <left style="dotted">
        <color rgb="FF969696"/>
      </left>
      <right/>
      <top style="dotted">
        <color rgb="FF969696"/>
      </top>
      <bottom/>
      <diagonal/>
    </border>
    <border>
      <left/>
      <right style="dotted">
        <color rgb="FF969696"/>
      </right>
      <top style="dotted">
        <color rgb="FF969696"/>
      </top>
      <bottom/>
      <diagonal/>
    </border>
    <border>
      <left style="dotted">
        <color rgb="FF969696"/>
      </left>
      <right/>
      <top/>
      <bottom/>
      <diagonal/>
    </border>
    <border>
      <left/>
      <right style="dotted">
        <color rgb="FF969696"/>
      </right>
      <top/>
      <bottom/>
      <diagonal/>
    </border>
    <border>
      <left/>
      <right/>
      <top/>
      <bottom style="dotted">
        <color rgb="FF969696"/>
      </bottom>
      <diagonal/>
    </border>
    <border>
      <left style="dotted">
        <color rgb="FF969696"/>
      </left>
      <right style="dotted">
        <color rgb="FF969696"/>
      </right>
      <top style="dotted">
        <color rgb="FF969696"/>
      </top>
      <bottom style="dotted">
        <color rgb="FF969696"/>
      </bottom>
      <diagonal/>
    </border>
    <border>
      <left style="dotted">
        <color rgb="FF969696"/>
      </left>
      <right/>
      <top/>
      <bottom style="dotted">
        <color rgb="FF969696"/>
      </bottom>
      <diagonal/>
    </border>
    <border>
      <left/>
      <right style="dotted">
        <color rgb="FF969696"/>
      </right>
      <top/>
      <bottom style="dotted">
        <color rgb="FF969696"/>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style="thin">
        <color rgb="FFC0C0C0"/>
      </left>
      <right style="thin">
        <color rgb="FFC0C0C0"/>
      </right>
      <top style="thin">
        <color rgb="FFC0C0C0"/>
      </top>
      <bottom style="thin">
        <color rgb="FFC0C0C0"/>
      </bottom>
      <diagonal/>
    </border>
    <border>
      <left/>
      <right/>
      <top style="medium">
        <color indexed="64"/>
      </top>
      <bottom/>
      <diagonal/>
    </border>
    <border>
      <left/>
      <right/>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s>
  <cellStyleXfs count="12">
    <xf numFmtId="0" fontId="0" fillId="0" borderId="0"/>
    <xf numFmtId="0" fontId="1" fillId="0" borderId="0"/>
    <xf numFmtId="0" fontId="1" fillId="0" borderId="0"/>
    <xf numFmtId="0" fontId="8" fillId="0" borderId="0"/>
    <xf numFmtId="0" fontId="29" fillId="0" borderId="0"/>
    <xf numFmtId="9" fontId="1" fillId="0" borderId="0" applyFont="0" applyFill="0" applyBorder="0" applyAlignment="0" applyProtection="0"/>
    <xf numFmtId="0" fontId="61" fillId="0" borderId="0"/>
    <xf numFmtId="0" fontId="73" fillId="0" borderId="0" applyNumberFormat="0" applyFill="0" applyBorder="0" applyAlignment="0" applyProtection="0"/>
    <xf numFmtId="0" fontId="72" fillId="0" borderId="0"/>
    <xf numFmtId="0" fontId="8" fillId="0" borderId="0"/>
    <xf numFmtId="0" fontId="29" fillId="0" borderId="0"/>
    <xf numFmtId="0" fontId="72" fillId="0" borderId="0"/>
  </cellStyleXfs>
  <cellXfs count="764">
    <xf numFmtId="0" fontId="0" fillId="0" borderId="0" xfId="0"/>
    <xf numFmtId="0" fontId="0" fillId="0" borderId="0" xfId="0" applyAlignment="1">
      <alignment horizontal="center"/>
    </xf>
    <xf numFmtId="164" fontId="2" fillId="2" borderId="0" xfId="1" applyNumberFormat="1" applyFont="1" applyFill="1" applyBorder="1" applyAlignment="1" applyProtection="1">
      <alignment horizontal="left" vertical="center"/>
    </xf>
    <xf numFmtId="0" fontId="4" fillId="0" borderId="0" xfId="0" applyFont="1" applyAlignment="1">
      <alignment horizontal="center"/>
    </xf>
    <xf numFmtId="164" fontId="2" fillId="0" borderId="0" xfId="1" applyNumberFormat="1" applyFont="1" applyFill="1" applyBorder="1" applyAlignment="1" applyProtection="1">
      <alignment horizontal="left" vertical="center"/>
    </xf>
    <xf numFmtId="0" fontId="0" fillId="0" borderId="0" xfId="0" applyFill="1"/>
    <xf numFmtId="0" fontId="0" fillId="0" borderId="0" xfId="0" applyAlignment="1">
      <alignment horizontal="left"/>
    </xf>
    <xf numFmtId="0" fontId="3" fillId="0" borderId="0" xfId="0" applyFont="1" applyBorder="1" applyAlignment="1">
      <alignment horizontal="left"/>
    </xf>
    <xf numFmtId="164" fontId="5" fillId="2" borderId="0" xfId="1" applyNumberFormat="1" applyFont="1" applyFill="1" applyBorder="1" applyAlignment="1" applyProtection="1">
      <alignment horizontal="left" vertical="center"/>
    </xf>
    <xf numFmtId="164" fontId="2" fillId="0" borderId="0" xfId="1" applyNumberFormat="1" applyFont="1" applyFill="1" applyBorder="1" applyAlignment="1" applyProtection="1">
      <alignment vertical="center"/>
    </xf>
    <xf numFmtId="164" fontId="6" fillId="0" borderId="0" xfId="1" applyNumberFormat="1" applyFont="1" applyFill="1" applyBorder="1" applyAlignment="1" applyProtection="1">
      <alignment horizontal="left" vertical="center"/>
    </xf>
    <xf numFmtId="0" fontId="0" fillId="0" borderId="0" xfId="0" applyFont="1" applyFill="1"/>
    <xf numFmtId="0" fontId="3" fillId="0" borderId="0" xfId="0" applyFont="1" applyFill="1" applyBorder="1" applyAlignment="1">
      <alignment horizontal="left"/>
    </xf>
    <xf numFmtId="164" fontId="7" fillId="2" borderId="0" xfId="1" applyNumberFormat="1" applyFont="1" applyFill="1" applyBorder="1" applyAlignment="1" applyProtection="1">
      <alignment horizontal="left" vertical="center"/>
    </xf>
    <xf numFmtId="0" fontId="8" fillId="0" borderId="1" xfId="3" applyFont="1" applyBorder="1" applyAlignment="1">
      <alignment vertical="center"/>
    </xf>
    <xf numFmtId="0" fontId="8" fillId="0" borderId="2" xfId="3" applyFont="1" applyBorder="1" applyAlignment="1">
      <alignment vertical="center"/>
    </xf>
    <xf numFmtId="0" fontId="8" fillId="0" borderId="3" xfId="3" applyFont="1" applyBorder="1" applyAlignment="1">
      <alignment vertical="center"/>
    </xf>
    <xf numFmtId="0" fontId="8" fillId="0" borderId="0" xfId="3" applyFont="1" applyAlignment="1">
      <alignment vertical="center"/>
    </xf>
    <xf numFmtId="0" fontId="8" fillId="0" borderId="4" xfId="3" applyFont="1" applyBorder="1" applyAlignment="1">
      <alignment vertical="center"/>
    </xf>
    <xf numFmtId="0" fontId="8" fillId="0" borderId="5" xfId="3" applyFont="1" applyBorder="1" applyAlignment="1">
      <alignment vertical="center"/>
    </xf>
    <xf numFmtId="0" fontId="8" fillId="0" borderId="0" xfId="3" applyFont="1" applyBorder="1" applyAlignment="1">
      <alignment vertical="center"/>
    </xf>
    <xf numFmtId="0" fontId="10" fillId="0" borderId="0" xfId="3" applyFont="1" applyBorder="1" applyAlignment="1">
      <alignment horizontal="left" vertical="center"/>
    </xf>
    <xf numFmtId="0" fontId="8" fillId="0" borderId="4" xfId="3" applyFont="1" applyBorder="1"/>
    <xf numFmtId="0" fontId="8" fillId="0" borderId="0" xfId="3" applyFont="1" applyBorder="1"/>
    <xf numFmtId="0" fontId="8" fillId="0" borderId="5" xfId="3" applyFont="1" applyBorder="1"/>
    <xf numFmtId="0" fontId="8" fillId="0" borderId="0" xfId="3" applyFont="1"/>
    <xf numFmtId="0" fontId="11" fillId="0" borderId="0" xfId="3" applyFont="1" applyBorder="1" applyAlignment="1">
      <alignment horizontal="left" vertical="center"/>
    </xf>
    <xf numFmtId="0" fontId="12" fillId="0" borderId="0" xfId="3" applyFont="1" applyBorder="1" applyAlignment="1">
      <alignment horizontal="left" vertical="center"/>
    </xf>
    <xf numFmtId="0" fontId="8" fillId="3" borderId="0" xfId="3" applyFont="1" applyFill="1" applyBorder="1" applyAlignment="1">
      <alignment vertical="center"/>
    </xf>
    <xf numFmtId="0" fontId="13" fillId="0" borderId="0" xfId="3" applyFont="1" applyBorder="1" applyAlignment="1">
      <alignment horizontal="left" vertical="center"/>
    </xf>
    <xf numFmtId="0" fontId="8" fillId="0" borderId="0" xfId="3" applyFont="1" applyAlignment="1">
      <alignment horizontal="left" vertical="center"/>
    </xf>
    <xf numFmtId="0" fontId="15" fillId="0" borderId="4" xfId="3" applyFont="1" applyBorder="1" applyAlignment="1">
      <alignment vertical="center"/>
    </xf>
    <xf numFmtId="0" fontId="15" fillId="0" borderId="0" xfId="3" applyFont="1" applyBorder="1" applyAlignment="1">
      <alignment vertical="center"/>
    </xf>
    <xf numFmtId="0" fontId="15" fillId="0" borderId="0" xfId="3" applyFont="1" applyBorder="1" applyAlignment="1">
      <alignment horizontal="left" vertical="center"/>
    </xf>
    <xf numFmtId="0" fontId="15" fillId="0" borderId="5" xfId="3" applyFont="1" applyBorder="1" applyAlignment="1">
      <alignment vertical="center"/>
    </xf>
    <xf numFmtId="0" fontId="15" fillId="0" borderId="0" xfId="3" applyFont="1" applyAlignment="1">
      <alignment vertical="center"/>
    </xf>
    <xf numFmtId="0" fontId="16" fillId="0" borderId="4" xfId="3" applyFont="1" applyBorder="1" applyAlignment="1">
      <alignment vertical="center"/>
    </xf>
    <xf numFmtId="0" fontId="16" fillId="0" borderId="0" xfId="3" applyFont="1" applyBorder="1" applyAlignment="1">
      <alignment vertical="center"/>
    </xf>
    <xf numFmtId="0" fontId="16" fillId="0" borderId="0" xfId="3" applyFont="1" applyBorder="1" applyAlignment="1">
      <alignment horizontal="left" vertical="center"/>
    </xf>
    <xf numFmtId="0" fontId="16" fillId="0" borderId="5" xfId="3" applyFont="1" applyBorder="1" applyAlignment="1">
      <alignment vertical="center"/>
    </xf>
    <xf numFmtId="0" fontId="16" fillId="0" borderId="0" xfId="3" applyFont="1" applyAlignment="1">
      <alignment vertical="center"/>
    </xf>
    <xf numFmtId="0" fontId="8" fillId="0" borderId="6" xfId="3" applyFont="1" applyBorder="1" applyAlignment="1">
      <alignment vertical="center"/>
    </xf>
    <xf numFmtId="0" fontId="8" fillId="0" borderId="7" xfId="3" applyFont="1" applyBorder="1" applyAlignment="1">
      <alignment vertical="center"/>
    </xf>
    <xf numFmtId="0" fontId="8" fillId="0" borderId="8" xfId="3" applyFont="1" applyBorder="1" applyAlignment="1">
      <alignment vertical="center"/>
    </xf>
    <xf numFmtId="0" fontId="8" fillId="0" borderId="4" xfId="3" applyFont="1" applyBorder="1" applyAlignment="1">
      <alignment horizontal="center" vertical="center" wrapText="1"/>
    </xf>
    <xf numFmtId="0" fontId="12" fillId="3" borderId="9" xfId="3" applyFont="1" applyFill="1" applyBorder="1" applyAlignment="1">
      <alignment horizontal="center" vertical="center" wrapText="1"/>
    </xf>
    <xf numFmtId="0" fontId="12" fillId="3" borderId="10" xfId="3" applyFont="1" applyFill="1" applyBorder="1" applyAlignment="1">
      <alignment horizontal="center" vertical="center" wrapText="1"/>
    </xf>
    <xf numFmtId="0" fontId="8" fillId="0" borderId="5" xfId="3" applyFont="1" applyBorder="1" applyAlignment="1">
      <alignment horizontal="center" vertical="center" wrapText="1"/>
    </xf>
    <xf numFmtId="0" fontId="8" fillId="0" borderId="0" xfId="3" applyFont="1" applyAlignment="1">
      <alignment horizontal="center" vertical="center" wrapText="1"/>
    </xf>
    <xf numFmtId="0" fontId="10" fillId="0" borderId="9" xfId="3" applyFont="1" applyBorder="1" applyAlignment="1">
      <alignment horizontal="center" vertical="center" wrapText="1"/>
    </xf>
    <xf numFmtId="0" fontId="10" fillId="0" borderId="10" xfId="3" applyFont="1" applyBorder="1" applyAlignment="1">
      <alignment horizontal="center" vertical="center" wrapText="1"/>
    </xf>
    <xf numFmtId="0" fontId="10" fillId="0" borderId="11" xfId="3" applyFont="1" applyBorder="1" applyAlignment="1">
      <alignment horizontal="center" vertical="center" wrapText="1"/>
    </xf>
    <xf numFmtId="0" fontId="14" fillId="0" borderId="0" xfId="3" applyFont="1" applyBorder="1" applyAlignment="1">
      <alignment horizontal="left" vertical="center"/>
    </xf>
    <xf numFmtId="0" fontId="8" fillId="0" borderId="13" xfId="3" applyFont="1" applyBorder="1" applyAlignment="1">
      <alignment vertical="center"/>
    </xf>
    <xf numFmtId="0" fontId="8" fillId="0" borderId="12" xfId="3" applyFont="1" applyBorder="1" applyAlignment="1">
      <alignment vertical="center"/>
    </xf>
    <xf numFmtId="167" fontId="18" fillId="0" borderId="12" xfId="3" applyNumberFormat="1" applyFont="1" applyBorder="1" applyAlignment="1"/>
    <xf numFmtId="167" fontId="18" fillId="0" borderId="14" xfId="3" applyNumberFormat="1" applyFont="1" applyBorder="1" applyAlignment="1"/>
    <xf numFmtId="4" fontId="19" fillId="0" borderId="0" xfId="3" applyNumberFormat="1" applyFont="1" applyAlignment="1">
      <alignment vertical="center"/>
    </xf>
    <xf numFmtId="0" fontId="20" fillId="0" borderId="4" xfId="3" applyFont="1" applyBorder="1" applyAlignment="1"/>
    <xf numFmtId="0" fontId="20" fillId="0" borderId="0" xfId="3" applyFont="1" applyBorder="1" applyAlignment="1"/>
    <xf numFmtId="0" fontId="15" fillId="0" borderId="0" xfId="3" applyFont="1" applyBorder="1" applyAlignment="1">
      <alignment horizontal="left"/>
    </xf>
    <xf numFmtId="0" fontId="20" fillId="0" borderId="5" xfId="3" applyFont="1" applyBorder="1" applyAlignment="1"/>
    <xf numFmtId="0" fontId="20" fillId="0" borderId="0" xfId="3" applyFont="1" applyAlignment="1"/>
    <xf numFmtId="0" fontId="20" fillId="0" borderId="15" xfId="3" applyFont="1" applyBorder="1" applyAlignment="1"/>
    <xf numFmtId="167" fontId="20" fillId="0" borderId="0" xfId="3" applyNumberFormat="1" applyFont="1" applyBorder="1" applyAlignment="1"/>
    <xf numFmtId="167" fontId="20" fillId="0" borderId="16" xfId="3" applyNumberFormat="1" applyFont="1" applyBorder="1" applyAlignment="1"/>
    <xf numFmtId="0" fontId="20" fillId="0" borderId="0" xfId="3" applyFont="1" applyAlignment="1">
      <alignment horizontal="left"/>
    </xf>
    <xf numFmtId="0" fontId="20" fillId="0" borderId="0" xfId="3" applyFont="1" applyAlignment="1">
      <alignment horizontal="center"/>
    </xf>
    <xf numFmtId="4" fontId="20" fillId="0" borderId="0" xfId="3" applyNumberFormat="1" applyFont="1" applyAlignment="1">
      <alignment vertical="center"/>
    </xf>
    <xf numFmtId="0" fontId="16" fillId="0" borderId="0" xfId="3" applyFont="1" applyBorder="1" applyAlignment="1">
      <alignment horizontal="left"/>
    </xf>
    <xf numFmtId="0" fontId="8" fillId="0" borderId="4" xfId="3" applyFont="1" applyBorder="1" applyAlignment="1" applyProtection="1">
      <alignment vertical="center"/>
      <protection locked="0"/>
    </xf>
    <xf numFmtId="0" fontId="8" fillId="0" borderId="18" xfId="3" applyFont="1" applyBorder="1" applyAlignment="1" applyProtection="1">
      <alignment horizontal="center" vertical="center"/>
      <protection locked="0"/>
    </xf>
    <xf numFmtId="49" fontId="8" fillId="0" borderId="18" xfId="3" applyNumberFormat="1" applyFont="1" applyBorder="1" applyAlignment="1" applyProtection="1">
      <alignment horizontal="left" vertical="center" wrapText="1"/>
      <protection locked="0"/>
    </xf>
    <xf numFmtId="0" fontId="8" fillId="0" borderId="18" xfId="3" applyFont="1" applyBorder="1" applyAlignment="1" applyProtection="1">
      <alignment horizontal="center" vertical="center" wrapText="1"/>
      <protection locked="0"/>
    </xf>
    <xf numFmtId="168" fontId="8" fillId="0" borderId="18" xfId="3" applyNumberFormat="1" applyFont="1" applyBorder="1" applyAlignment="1" applyProtection="1">
      <alignment vertical="center"/>
      <protection locked="0"/>
    </xf>
    <xf numFmtId="0" fontId="8" fillId="0" borderId="5" xfId="3" applyFont="1" applyBorder="1" applyAlignment="1" applyProtection="1">
      <alignment vertical="center"/>
      <protection locked="0"/>
    </xf>
    <xf numFmtId="0" fontId="21" fillId="0" borderId="18" xfId="3" applyFont="1" applyBorder="1" applyAlignment="1">
      <alignment horizontal="left" vertical="center"/>
    </xf>
    <xf numFmtId="0" fontId="21" fillId="0" borderId="0" xfId="3" applyFont="1" applyBorder="1" applyAlignment="1">
      <alignment horizontal="center" vertical="center"/>
    </xf>
    <xf numFmtId="167" fontId="21" fillId="0" borderId="0" xfId="3" applyNumberFormat="1" applyFont="1" applyBorder="1" applyAlignment="1">
      <alignment vertical="center"/>
    </xf>
    <xf numFmtId="167" fontId="21" fillId="0" borderId="16" xfId="3" applyNumberFormat="1" applyFont="1" applyBorder="1" applyAlignment="1">
      <alignment vertical="center"/>
    </xf>
    <xf numFmtId="4" fontId="8" fillId="0" borderId="0" xfId="3" applyNumberFormat="1" applyFont="1" applyAlignment="1">
      <alignment vertical="center"/>
    </xf>
    <xf numFmtId="0" fontId="22" fillId="0" borderId="4" xfId="3" applyFont="1" applyBorder="1" applyAlignment="1">
      <alignment vertical="center"/>
    </xf>
    <xf numFmtId="0" fontId="22" fillId="0" borderId="0" xfId="3" applyFont="1" applyBorder="1" applyAlignment="1">
      <alignment vertical="center"/>
    </xf>
    <xf numFmtId="0" fontId="22" fillId="0" borderId="0" xfId="3" applyFont="1" applyBorder="1" applyAlignment="1">
      <alignment horizontal="left" vertical="center"/>
    </xf>
    <xf numFmtId="168" fontId="22" fillId="0" borderId="0" xfId="3" applyNumberFormat="1" applyFont="1" applyBorder="1" applyAlignment="1">
      <alignment vertical="center"/>
    </xf>
    <xf numFmtId="0" fontId="22" fillId="0" borderId="5" xfId="3" applyFont="1" applyBorder="1" applyAlignment="1">
      <alignment vertical="center"/>
    </xf>
    <xf numFmtId="0" fontId="22" fillId="0" borderId="0" xfId="3" applyFont="1" applyAlignment="1">
      <alignment vertical="center"/>
    </xf>
    <xf numFmtId="0" fontId="22" fillId="0" borderId="15" xfId="3" applyFont="1" applyBorder="1" applyAlignment="1">
      <alignment vertical="center"/>
    </xf>
    <xf numFmtId="0" fontId="22" fillId="0" borderId="16" xfId="3" applyFont="1" applyBorder="1" applyAlignment="1">
      <alignment vertical="center"/>
    </xf>
    <xf numFmtId="0" fontId="22" fillId="0" borderId="0" xfId="3" applyFont="1" applyAlignment="1">
      <alignment horizontal="left" vertical="center"/>
    </xf>
    <xf numFmtId="0" fontId="23" fillId="0" borderId="4" xfId="3" applyFont="1" applyBorder="1" applyAlignment="1">
      <alignment vertical="center"/>
    </xf>
    <xf numFmtId="0" fontId="23" fillId="0" borderId="0" xfId="3" applyFont="1" applyBorder="1" applyAlignment="1">
      <alignment vertical="center"/>
    </xf>
    <xf numFmtId="0" fontId="23" fillId="0" borderId="0" xfId="3" applyFont="1" applyBorder="1" applyAlignment="1">
      <alignment horizontal="left" vertical="center"/>
    </xf>
    <xf numFmtId="168" fontId="23" fillId="0" borderId="0" xfId="3" applyNumberFormat="1" applyFont="1" applyBorder="1" applyAlignment="1">
      <alignment vertical="center"/>
    </xf>
    <xf numFmtId="0" fontId="23" fillId="0" borderId="5" xfId="3" applyFont="1" applyBorder="1" applyAlignment="1">
      <alignment vertical="center"/>
    </xf>
    <xf numFmtId="0" fontId="23" fillId="0" borderId="0" xfId="3" applyFont="1" applyAlignment="1">
      <alignment vertical="center"/>
    </xf>
    <xf numFmtId="0" fontId="23" fillId="0" borderId="15" xfId="3" applyFont="1" applyBorder="1" applyAlignment="1">
      <alignment vertical="center"/>
    </xf>
    <xf numFmtId="0" fontId="23" fillId="0" borderId="16" xfId="3" applyFont="1" applyBorder="1" applyAlignment="1">
      <alignment vertical="center"/>
    </xf>
    <xf numFmtId="0" fontId="23" fillId="0" borderId="0" xfId="3" applyFont="1" applyAlignment="1">
      <alignment horizontal="left" vertical="center"/>
    </xf>
    <xf numFmtId="0" fontId="8" fillId="0" borderId="15" xfId="3" applyFont="1" applyBorder="1" applyAlignment="1">
      <alignment vertical="center"/>
    </xf>
    <xf numFmtId="0" fontId="8" fillId="0" borderId="16" xfId="3" applyFont="1" applyBorder="1" applyAlignment="1">
      <alignment vertical="center"/>
    </xf>
    <xf numFmtId="0" fontId="25" fillId="0" borderId="18" xfId="3" applyFont="1" applyBorder="1" applyAlignment="1" applyProtection="1">
      <alignment horizontal="center" vertical="center"/>
      <protection locked="0"/>
    </xf>
    <xf numFmtId="49" fontId="25" fillId="0" borderId="18" xfId="3" applyNumberFormat="1" applyFont="1" applyBorder="1" applyAlignment="1" applyProtection="1">
      <alignment horizontal="left" vertical="center" wrapText="1"/>
      <protection locked="0"/>
    </xf>
    <xf numFmtId="0" fontId="25" fillId="0" borderId="18" xfId="3" applyFont="1" applyBorder="1" applyAlignment="1" applyProtection="1">
      <alignment horizontal="center" vertical="center" wrapText="1"/>
      <protection locked="0"/>
    </xf>
    <xf numFmtId="168" fontId="25" fillId="0" borderId="18" xfId="3" applyNumberFormat="1" applyFont="1" applyBorder="1" applyAlignment="1" applyProtection="1">
      <alignment vertical="center"/>
      <protection locked="0"/>
    </xf>
    <xf numFmtId="0" fontId="26" fillId="0" borderId="4" xfId="3" applyFont="1" applyBorder="1" applyAlignment="1">
      <alignment vertical="center"/>
    </xf>
    <xf numFmtId="0" fontId="26" fillId="0" borderId="0" xfId="3" applyFont="1" applyBorder="1" applyAlignment="1">
      <alignment vertical="center"/>
    </xf>
    <xf numFmtId="0" fontId="26" fillId="0" borderId="0" xfId="3" applyFont="1" applyBorder="1" applyAlignment="1">
      <alignment horizontal="left" vertical="center"/>
    </xf>
    <xf numFmtId="0" fontId="26" fillId="0" borderId="5" xfId="3" applyFont="1" applyBorder="1" applyAlignment="1">
      <alignment vertical="center"/>
    </xf>
    <xf numFmtId="0" fontId="26" fillId="0" borderId="0" xfId="3" applyFont="1" applyAlignment="1">
      <alignment vertical="center"/>
    </xf>
    <xf numFmtId="0" fontId="26" fillId="0" borderId="15" xfId="3" applyFont="1" applyBorder="1" applyAlignment="1">
      <alignment vertical="center"/>
    </xf>
    <xf numFmtId="0" fontId="26" fillId="0" borderId="16" xfId="3" applyFont="1" applyBorder="1" applyAlignment="1">
      <alignment vertical="center"/>
    </xf>
    <xf numFmtId="0" fontId="26" fillId="0" borderId="0" xfId="3" applyFont="1" applyAlignment="1">
      <alignment horizontal="left" vertical="center"/>
    </xf>
    <xf numFmtId="0" fontId="27" fillId="0" borderId="4" xfId="3" applyFont="1" applyBorder="1" applyAlignment="1">
      <alignment vertical="center"/>
    </xf>
    <xf numFmtId="0" fontId="27" fillId="0" borderId="0" xfId="3" applyFont="1" applyBorder="1" applyAlignment="1">
      <alignment vertical="center"/>
    </xf>
    <xf numFmtId="0" fontId="27" fillId="0" borderId="0" xfId="3" applyFont="1" applyBorder="1" applyAlignment="1">
      <alignment horizontal="left" vertical="center"/>
    </xf>
    <xf numFmtId="168" fontId="27" fillId="0" borderId="0" xfId="3" applyNumberFormat="1" applyFont="1" applyBorder="1" applyAlignment="1">
      <alignment vertical="center"/>
    </xf>
    <xf numFmtId="0" fontId="27" fillId="0" borderId="5" xfId="3" applyFont="1" applyBorder="1" applyAlignment="1">
      <alignment vertical="center"/>
    </xf>
    <xf numFmtId="0" fontId="27" fillId="0" borderId="0" xfId="3" applyFont="1" applyAlignment="1">
      <alignment vertical="center"/>
    </xf>
    <xf numFmtId="0" fontId="27" fillId="0" borderId="15" xfId="3" applyFont="1" applyBorder="1" applyAlignment="1">
      <alignment vertical="center"/>
    </xf>
    <xf numFmtId="0" fontId="27" fillId="0" borderId="16" xfId="3" applyFont="1" applyBorder="1" applyAlignment="1">
      <alignment vertical="center"/>
    </xf>
    <xf numFmtId="0" fontId="27" fillId="0" borderId="0" xfId="3" applyFont="1" applyAlignment="1">
      <alignment horizontal="left" vertical="center"/>
    </xf>
    <xf numFmtId="0" fontId="23" fillId="0" borderId="19" xfId="3" applyFont="1" applyBorder="1" applyAlignment="1">
      <alignment vertical="center"/>
    </xf>
    <xf numFmtId="0" fontId="23" fillId="0" borderId="17" xfId="3" applyFont="1" applyBorder="1" applyAlignment="1">
      <alignment vertical="center"/>
    </xf>
    <xf numFmtId="0" fontId="23" fillId="0" borderId="20" xfId="3" applyFont="1" applyBorder="1" applyAlignment="1">
      <alignment vertical="center"/>
    </xf>
    <xf numFmtId="165" fontId="3" fillId="0" borderId="0" xfId="0" applyNumberFormat="1" applyFont="1" applyFill="1" applyBorder="1" applyAlignment="1">
      <alignment horizontal="right"/>
    </xf>
    <xf numFmtId="0" fontId="22" fillId="0" borderId="19" xfId="3" applyFont="1" applyBorder="1" applyAlignment="1">
      <alignment vertical="center"/>
    </xf>
    <xf numFmtId="0" fontId="22" fillId="0" borderId="17" xfId="3" applyFont="1" applyBorder="1" applyAlignment="1">
      <alignment vertical="center"/>
    </xf>
    <xf numFmtId="0" fontId="22" fillId="0" borderId="20" xfId="3" applyFont="1" applyBorder="1" applyAlignment="1">
      <alignment vertical="center"/>
    </xf>
    <xf numFmtId="0" fontId="21" fillId="0" borderId="17" xfId="3" applyFont="1" applyBorder="1" applyAlignment="1">
      <alignment horizontal="center" vertical="center"/>
    </xf>
    <xf numFmtId="167" fontId="21" fillId="0" borderId="17" xfId="3" applyNumberFormat="1" applyFont="1" applyBorder="1" applyAlignment="1">
      <alignment vertical="center"/>
    </xf>
    <xf numFmtId="167" fontId="21" fillId="0" borderId="20" xfId="3" applyNumberFormat="1" applyFont="1" applyBorder="1" applyAlignment="1">
      <alignment vertical="center"/>
    </xf>
    <xf numFmtId="165" fontId="2" fillId="2" borderId="0" xfId="1" applyNumberFormat="1" applyFont="1" applyFill="1" applyBorder="1" applyAlignment="1" applyProtection="1">
      <alignment horizontal="right" vertical="center"/>
    </xf>
    <xf numFmtId="165" fontId="28" fillId="0" borderId="0" xfId="0" applyNumberFormat="1" applyFont="1" applyFill="1" applyBorder="1" applyAlignment="1">
      <alignment horizontal="right"/>
    </xf>
    <xf numFmtId="165" fontId="5" fillId="2" borderId="0" xfId="1" applyNumberFormat="1" applyFont="1" applyFill="1" applyBorder="1" applyAlignment="1" applyProtection="1">
      <alignment horizontal="right" vertical="center"/>
    </xf>
    <xf numFmtId="0" fontId="29" fillId="0" borderId="0" xfId="4" applyFill="1"/>
    <xf numFmtId="169" fontId="30" fillId="0" borderId="0" xfId="4" applyNumberFormat="1" applyFont="1" applyFill="1" applyAlignment="1"/>
    <xf numFmtId="49" fontId="30" fillId="0" borderId="0" xfId="4" applyNumberFormat="1" applyFont="1" applyFill="1" applyAlignment="1"/>
    <xf numFmtId="170" fontId="30" fillId="0" borderId="0" xfId="4" applyNumberFormat="1" applyFont="1" applyFill="1" applyBorder="1" applyAlignment="1"/>
    <xf numFmtId="171" fontId="30" fillId="0" borderId="0" xfId="4" applyNumberFormat="1" applyFont="1" applyFill="1" applyAlignment="1"/>
    <xf numFmtId="172" fontId="30" fillId="0" borderId="0" xfId="4" applyNumberFormat="1" applyFont="1" applyFill="1" applyAlignment="1"/>
    <xf numFmtId="0" fontId="31" fillId="0" borderId="0" xfId="4" applyFont="1" applyFill="1"/>
    <xf numFmtId="49" fontId="32" fillId="0" borderId="21" xfId="4" applyNumberFormat="1" applyFont="1" applyFill="1" applyBorder="1" applyAlignment="1">
      <alignment horizontal="center"/>
    </xf>
    <xf numFmtId="0" fontId="32" fillId="0" borderId="21" xfId="4" applyNumberFormat="1" applyFont="1" applyFill="1" applyBorder="1" applyAlignment="1">
      <alignment horizontal="center"/>
    </xf>
    <xf numFmtId="49" fontId="32" fillId="0" borderId="0" xfId="4" applyNumberFormat="1" applyFont="1" applyFill="1" applyAlignment="1">
      <alignment horizontal="right"/>
    </xf>
    <xf numFmtId="49" fontId="32" fillId="0" borderId="0" xfId="4" applyNumberFormat="1" applyFont="1" applyFill="1" applyAlignment="1">
      <alignment horizontal="center"/>
    </xf>
    <xf numFmtId="49" fontId="32" fillId="0" borderId="0" xfId="4" applyNumberFormat="1" applyFont="1" applyFill="1" applyAlignment="1">
      <alignment horizontal="left"/>
    </xf>
    <xf numFmtId="0" fontId="32" fillId="0" borderId="0" xfId="4" applyNumberFormat="1" applyFont="1" applyFill="1" applyAlignment="1">
      <alignment horizontal="left" wrapText="1"/>
    </xf>
    <xf numFmtId="0" fontId="33" fillId="0" borderId="0" xfId="4" applyFont="1" applyFill="1"/>
    <xf numFmtId="169" fontId="33" fillId="0" borderId="0" xfId="4" applyNumberFormat="1" applyFont="1" applyFill="1" applyAlignment="1"/>
    <xf numFmtId="49" fontId="33" fillId="0" borderId="0" xfId="4" applyNumberFormat="1" applyFont="1" applyFill="1" applyAlignment="1">
      <alignment horizontal="center"/>
    </xf>
    <xf numFmtId="0" fontId="33" fillId="0" borderId="0" xfId="4" applyNumberFormat="1" applyFont="1" applyFill="1" applyAlignment="1">
      <alignment horizontal="left"/>
    </xf>
    <xf numFmtId="170" fontId="33" fillId="0" borderId="0" xfId="4" applyNumberFormat="1" applyFont="1" applyFill="1" applyBorder="1" applyAlignment="1"/>
    <xf numFmtId="171" fontId="33" fillId="0" borderId="0" xfId="4" applyNumberFormat="1" applyFont="1" applyFill="1" applyAlignment="1"/>
    <xf numFmtId="172" fontId="33" fillId="0" borderId="0" xfId="4" applyNumberFormat="1" applyFont="1" applyFill="1" applyAlignment="1"/>
    <xf numFmtId="174" fontId="33" fillId="0" borderId="0" xfId="4" applyNumberFormat="1" applyFont="1" applyFill="1" applyAlignment="1"/>
    <xf numFmtId="0" fontId="32" fillId="0" borderId="0" xfId="4" applyFont="1" applyFill="1"/>
    <xf numFmtId="169" fontId="32" fillId="0" borderId="0" xfId="4" applyNumberFormat="1" applyFont="1" applyFill="1" applyAlignment="1"/>
    <xf numFmtId="0" fontId="32" fillId="0" borderId="0" xfId="4" applyNumberFormat="1" applyFont="1" applyFill="1" applyAlignment="1">
      <alignment horizontal="left"/>
    </xf>
    <xf numFmtId="170" fontId="32" fillId="0" borderId="0" xfId="4" applyNumberFormat="1" applyFont="1" applyFill="1" applyBorder="1" applyAlignment="1"/>
    <xf numFmtId="171" fontId="32" fillId="0" borderId="0" xfId="4" applyNumberFormat="1" applyFont="1" applyFill="1" applyAlignment="1"/>
    <xf numFmtId="172" fontId="32" fillId="0" borderId="0" xfId="4" applyNumberFormat="1" applyFont="1" applyFill="1" applyAlignment="1"/>
    <xf numFmtId="174" fontId="32" fillId="0" borderId="0" xfId="4" applyNumberFormat="1" applyFont="1" applyFill="1" applyAlignment="1"/>
    <xf numFmtId="0" fontId="34" fillId="0" borderId="0" xfId="4" applyFont="1" applyFill="1"/>
    <xf numFmtId="169" fontId="35" fillId="0" borderId="22" xfId="4" applyNumberFormat="1" applyFont="1" applyFill="1" applyBorder="1" applyAlignment="1">
      <alignment horizontal="right" vertical="top"/>
    </xf>
    <xf numFmtId="49" fontId="35" fillId="0" borderId="22" xfId="4" applyNumberFormat="1" applyFont="1" applyFill="1" applyBorder="1" applyAlignment="1">
      <alignment horizontal="center" vertical="top"/>
    </xf>
    <xf numFmtId="175" fontId="35" fillId="0" borderId="22" xfId="4" applyNumberFormat="1" applyFont="1" applyFill="1" applyBorder="1" applyAlignment="1">
      <alignment horizontal="left" vertical="top" wrapText="1"/>
    </xf>
    <xf numFmtId="0" fontId="35" fillId="0" borderId="22" xfId="4" applyNumberFormat="1" applyFont="1" applyFill="1" applyBorder="1" applyAlignment="1">
      <alignment horizontal="left" vertical="top" wrapText="1"/>
    </xf>
    <xf numFmtId="170" fontId="36" fillId="0" borderId="22" xfId="4" applyNumberFormat="1" applyFont="1" applyFill="1" applyBorder="1" applyAlignment="1">
      <alignment horizontal="right" vertical="top"/>
    </xf>
    <xf numFmtId="171" fontId="35" fillId="0" borderId="22" xfId="4" applyNumberFormat="1" applyFont="1" applyFill="1" applyBorder="1" applyAlignment="1">
      <alignment horizontal="right" vertical="top"/>
    </xf>
    <xf numFmtId="172" fontId="35" fillId="0" borderId="22" xfId="4" applyNumberFormat="1" applyFont="1" applyFill="1" applyBorder="1" applyAlignment="1">
      <alignment horizontal="right" vertical="top"/>
    </xf>
    <xf numFmtId="173" fontId="35" fillId="0" borderId="22" xfId="4" applyNumberFormat="1" applyFont="1" applyFill="1" applyBorder="1" applyAlignment="1">
      <alignment horizontal="right" vertical="top"/>
    </xf>
    <xf numFmtId="174" fontId="35" fillId="0" borderId="22" xfId="4" applyNumberFormat="1" applyFont="1" applyFill="1" applyBorder="1" applyAlignment="1">
      <alignment horizontal="right" vertical="top"/>
    </xf>
    <xf numFmtId="49" fontId="35" fillId="0" borderId="22" xfId="4" applyNumberFormat="1" applyFont="1" applyFill="1" applyBorder="1" applyAlignment="1">
      <alignment horizontal="left" vertical="top"/>
    </xf>
    <xf numFmtId="169" fontId="35" fillId="0" borderId="0" xfId="4" applyNumberFormat="1" applyFont="1" applyFill="1" applyBorder="1" applyAlignment="1">
      <alignment horizontal="right" vertical="top"/>
    </xf>
    <xf numFmtId="49" fontId="35" fillId="0" borderId="0" xfId="4" applyNumberFormat="1" applyFont="1" applyFill="1" applyBorder="1" applyAlignment="1">
      <alignment horizontal="center" vertical="top"/>
    </xf>
    <xf numFmtId="175" fontId="35" fillId="0" borderId="0" xfId="4" applyNumberFormat="1" applyFont="1" applyFill="1" applyBorder="1" applyAlignment="1">
      <alignment horizontal="left" vertical="top" wrapText="1"/>
    </xf>
    <xf numFmtId="49" fontId="35" fillId="0" borderId="0" xfId="4" applyNumberFormat="1" applyFont="1" applyFill="1" applyBorder="1" applyAlignment="1">
      <alignment horizontal="left" vertical="top"/>
    </xf>
    <xf numFmtId="0" fontId="35" fillId="0" borderId="0" xfId="4" applyNumberFormat="1" applyFont="1" applyFill="1" applyBorder="1" applyAlignment="1">
      <alignment horizontal="left" vertical="top" wrapText="1"/>
    </xf>
    <xf numFmtId="170" fontId="36" fillId="0" borderId="0" xfId="4" applyNumberFormat="1" applyFont="1" applyFill="1" applyBorder="1" applyAlignment="1">
      <alignment horizontal="right" vertical="top"/>
    </xf>
    <xf numFmtId="171" fontId="35" fillId="0" borderId="0" xfId="4" applyNumberFormat="1" applyFont="1" applyFill="1" applyBorder="1" applyAlignment="1">
      <alignment horizontal="right" vertical="top"/>
    </xf>
    <xf numFmtId="172" fontId="35" fillId="0" borderId="0" xfId="4" applyNumberFormat="1" applyFont="1" applyFill="1" applyBorder="1" applyAlignment="1">
      <alignment horizontal="right" vertical="top"/>
    </xf>
    <xf numFmtId="173" fontId="35" fillId="0" borderId="0" xfId="4" applyNumberFormat="1" applyFont="1" applyFill="1" applyBorder="1" applyAlignment="1">
      <alignment horizontal="right" vertical="top"/>
    </xf>
    <xf numFmtId="174" fontId="35" fillId="0" borderId="0" xfId="4" applyNumberFormat="1" applyFont="1" applyFill="1" applyBorder="1" applyAlignment="1">
      <alignment horizontal="right" vertical="top"/>
    </xf>
    <xf numFmtId="169" fontId="39" fillId="0" borderId="0" xfId="4" applyNumberFormat="1" applyFont="1" applyFill="1" applyAlignment="1">
      <alignment horizontal="center" vertical="center"/>
    </xf>
    <xf numFmtId="49" fontId="39" fillId="0" borderId="0" xfId="4" applyNumberFormat="1" applyFont="1" applyFill="1" applyAlignment="1">
      <alignment horizontal="center" vertical="center"/>
    </xf>
    <xf numFmtId="49" fontId="39" fillId="0" borderId="0" xfId="4" applyNumberFormat="1" applyFont="1" applyFill="1" applyAlignment="1">
      <alignment horizontal="center" vertical="center" wrapText="1"/>
    </xf>
    <xf numFmtId="170" fontId="39" fillId="0" borderId="0" xfId="4" applyNumberFormat="1" applyFont="1" applyFill="1" applyBorder="1" applyAlignment="1">
      <alignment horizontal="center" vertical="center"/>
    </xf>
    <xf numFmtId="171" fontId="39" fillId="0" borderId="0" xfId="4" applyNumberFormat="1" applyFont="1" applyFill="1" applyAlignment="1">
      <alignment horizontal="center" vertical="center"/>
    </xf>
    <xf numFmtId="172" fontId="39" fillId="0" borderId="0" xfId="4" applyNumberFormat="1" applyFont="1" applyFill="1" applyAlignment="1">
      <alignment horizontal="center" vertical="center"/>
    </xf>
    <xf numFmtId="0" fontId="39" fillId="0" borderId="0" xfId="4" applyFont="1" applyFill="1" applyAlignment="1">
      <alignment horizontal="center" vertical="center"/>
    </xf>
    <xf numFmtId="0" fontId="40" fillId="0" borderId="22" xfId="4" applyNumberFormat="1" applyFont="1" applyFill="1" applyBorder="1" applyAlignment="1">
      <alignment horizontal="left" vertical="top" wrapText="1"/>
    </xf>
    <xf numFmtId="49" fontId="43" fillId="0" borderId="23" xfId="4" applyNumberFormat="1" applyFont="1" applyFill="1" applyBorder="1" applyAlignment="1">
      <alignment horizontal="left"/>
    </xf>
    <xf numFmtId="170" fontId="35" fillId="0" borderId="22" xfId="4" applyNumberFormat="1" applyFont="1" applyFill="1" applyBorder="1" applyAlignment="1">
      <alignment horizontal="right" vertical="top"/>
    </xf>
    <xf numFmtId="4" fontId="34" fillId="0" borderId="23" xfId="4" applyNumberFormat="1" applyFont="1" applyFill="1" applyBorder="1" applyAlignment="1">
      <alignment horizontal="right"/>
    </xf>
    <xf numFmtId="49" fontId="34" fillId="0" borderId="23" xfId="4" applyNumberFormat="1" applyFont="1" applyFill="1" applyBorder="1" applyAlignment="1">
      <alignment horizontal="left"/>
    </xf>
    <xf numFmtId="49" fontId="34" fillId="0" borderId="23" xfId="4" applyNumberFormat="1" applyFont="1" applyFill="1" applyBorder="1" applyAlignment="1">
      <alignment horizontal="center"/>
    </xf>
    <xf numFmtId="49" fontId="34" fillId="0" borderId="23" xfId="4" applyNumberFormat="1" applyFont="1" applyFill="1" applyBorder="1" applyAlignment="1">
      <alignment horizontal="left" wrapText="1"/>
    </xf>
    <xf numFmtId="4" fontId="34" fillId="0" borderId="23" xfId="4" applyNumberFormat="1" applyFont="1" applyFill="1" applyBorder="1" applyAlignment="1">
      <alignment horizontal="right" vertical="top"/>
    </xf>
    <xf numFmtId="169" fontId="44" fillId="0" borderId="0" xfId="4" applyNumberFormat="1" applyFont="1" applyFill="1" applyAlignment="1">
      <alignment horizontal="right" vertical="top"/>
    </xf>
    <xf numFmtId="49" fontId="44" fillId="0" borderId="0" xfId="4" applyNumberFormat="1" applyFont="1" applyFill="1" applyAlignment="1">
      <alignment horizontal="center" vertical="top"/>
    </xf>
    <xf numFmtId="49" fontId="44" fillId="0" borderId="0" xfId="4" applyNumberFormat="1" applyFont="1" applyFill="1" applyAlignment="1">
      <alignment horizontal="left" vertical="top"/>
    </xf>
    <xf numFmtId="49" fontId="44" fillId="0" borderId="0" xfId="4" applyNumberFormat="1" applyFont="1" applyFill="1" applyAlignment="1">
      <alignment horizontal="left" vertical="top" wrapText="1"/>
    </xf>
    <xf numFmtId="170" fontId="45" fillId="0" borderId="0" xfId="4" applyNumberFormat="1" applyFont="1" applyFill="1" applyBorder="1" applyAlignment="1">
      <alignment horizontal="right" vertical="top"/>
    </xf>
    <xf numFmtId="171" fontId="44" fillId="0" borderId="0" xfId="4" applyNumberFormat="1" applyFont="1" applyFill="1" applyAlignment="1">
      <alignment horizontal="right" vertical="top"/>
    </xf>
    <xf numFmtId="172" fontId="44" fillId="0" borderId="0" xfId="4" applyNumberFormat="1" applyFont="1" applyFill="1" applyAlignment="1">
      <alignment horizontal="right" vertical="top"/>
    </xf>
    <xf numFmtId="169" fontId="34" fillId="0" borderId="0" xfId="4" applyNumberFormat="1" applyFont="1" applyAlignment="1"/>
    <xf numFmtId="0" fontId="1" fillId="0" borderId="0" xfId="4" applyFont="1"/>
    <xf numFmtId="49" fontId="30" fillId="0" borderId="0" xfId="4" applyNumberFormat="1" applyFont="1" applyAlignment="1"/>
    <xf numFmtId="49" fontId="46" fillId="0" borderId="0" xfId="4" applyNumberFormat="1" applyFont="1" applyAlignment="1">
      <alignment horizontal="left" vertical="top"/>
    </xf>
    <xf numFmtId="0" fontId="29" fillId="0" borderId="0" xfId="4"/>
    <xf numFmtId="169" fontId="47" fillId="0" borderId="0" xfId="4" applyNumberFormat="1" applyFont="1" applyAlignment="1">
      <alignment horizontal="left" indent="3"/>
    </xf>
    <xf numFmtId="49" fontId="32" fillId="0" borderId="21" xfId="4" applyNumberFormat="1" applyFont="1" applyBorder="1" applyAlignment="1">
      <alignment horizontal="center"/>
    </xf>
    <xf numFmtId="49" fontId="48" fillId="0" borderId="0" xfId="4" applyNumberFormat="1" applyFont="1" applyAlignment="1"/>
    <xf numFmtId="49" fontId="32" fillId="0" borderId="0" xfId="4" applyNumberFormat="1" applyFont="1" applyBorder="1" applyAlignment="1">
      <alignment horizontal="left"/>
    </xf>
    <xf numFmtId="49" fontId="32" fillId="0" borderId="0" xfId="4" applyNumberFormat="1" applyFont="1" applyBorder="1" applyAlignment="1">
      <alignment horizontal="right"/>
    </xf>
    <xf numFmtId="0" fontId="49" fillId="0" borderId="0" xfId="4" applyFont="1"/>
    <xf numFmtId="49" fontId="33" fillId="0" borderId="0" xfId="4" applyNumberFormat="1" applyFont="1" applyAlignment="1">
      <alignment horizontal="left" indent="1"/>
    </xf>
    <xf numFmtId="172" fontId="33" fillId="0" borderId="0" xfId="4" applyNumberFormat="1" applyFont="1" applyAlignment="1"/>
    <xf numFmtId="0" fontId="50" fillId="0" borderId="0" xfId="4" applyFont="1"/>
    <xf numFmtId="49" fontId="32" fillId="0" borderId="0" xfId="4" applyNumberFormat="1" applyFont="1" applyAlignment="1">
      <alignment horizontal="left" indent="2"/>
    </xf>
    <xf numFmtId="172" fontId="32" fillId="0" borderId="0" xfId="4" applyNumberFormat="1" applyFont="1" applyAlignment="1"/>
    <xf numFmtId="0" fontId="51" fillId="0" borderId="0" xfId="4" applyFont="1"/>
    <xf numFmtId="0" fontId="52" fillId="0" borderId="24" xfId="4" applyFont="1" applyBorder="1" applyAlignment="1">
      <alignment horizontal="left"/>
    </xf>
    <xf numFmtId="172" fontId="52" fillId="0" borderId="24" xfId="4" applyNumberFormat="1" applyFont="1" applyBorder="1" applyAlignment="1"/>
    <xf numFmtId="169" fontId="47" fillId="0" borderId="0" xfId="4" applyNumberFormat="1" applyFont="1" applyAlignment="1"/>
    <xf numFmtId="169" fontId="47" fillId="0" borderId="0" xfId="4" applyNumberFormat="1" applyFont="1" applyFill="1" applyAlignment="1"/>
    <xf numFmtId="172" fontId="29" fillId="0" borderId="0" xfId="4" applyNumberFormat="1"/>
    <xf numFmtId="49" fontId="44" fillId="0" borderId="0" xfId="4" applyNumberFormat="1" applyFont="1" applyAlignment="1">
      <alignment horizontal="center" vertical="top"/>
    </xf>
    <xf numFmtId="49" fontId="44" fillId="0" borderId="0" xfId="4" applyNumberFormat="1" applyFont="1" applyAlignment="1">
      <alignment horizontal="left" vertical="top"/>
    </xf>
    <xf numFmtId="49" fontId="44" fillId="0" borderId="0" xfId="4" applyNumberFormat="1" applyFont="1" applyAlignment="1">
      <alignment horizontal="left" vertical="top" wrapText="1"/>
    </xf>
    <xf numFmtId="171" fontId="44" fillId="0" borderId="0" xfId="4" applyNumberFormat="1" applyFont="1" applyAlignment="1">
      <alignment horizontal="right" vertical="top"/>
    </xf>
    <xf numFmtId="172" fontId="44" fillId="0" borderId="0" xfId="4" applyNumberFormat="1" applyFont="1" applyAlignment="1">
      <alignment horizontal="right" vertical="top"/>
    </xf>
    <xf numFmtId="169" fontId="30" fillId="0" borderId="0" xfId="4" applyNumberFormat="1" applyFont="1" applyAlignment="1"/>
    <xf numFmtId="171" fontId="30" fillId="0" borderId="0" xfId="4" applyNumberFormat="1" applyFont="1" applyAlignment="1"/>
    <xf numFmtId="172" fontId="30" fillId="0" borderId="0" xfId="4" applyNumberFormat="1" applyFont="1" applyAlignment="1"/>
    <xf numFmtId="9" fontId="53" fillId="0" borderId="0" xfId="5" applyFont="1" applyFill="1" applyBorder="1" applyAlignment="1" applyProtection="1">
      <alignment vertical="top" wrapText="1"/>
    </xf>
    <xf numFmtId="0" fontId="31" fillId="0" borderId="0" xfId="4" applyFont="1"/>
    <xf numFmtId="0" fontId="32" fillId="0" borderId="21" xfId="4" applyNumberFormat="1" applyFont="1" applyBorder="1" applyAlignment="1">
      <alignment horizontal="center"/>
    </xf>
    <xf numFmtId="49" fontId="32" fillId="0" borderId="0" xfId="4" applyNumberFormat="1" applyFont="1" applyAlignment="1">
      <alignment horizontal="right"/>
    </xf>
    <xf numFmtId="49" fontId="32" fillId="0" borderId="0" xfId="4" applyNumberFormat="1" applyFont="1" applyAlignment="1">
      <alignment horizontal="center"/>
    </xf>
    <xf numFmtId="49" fontId="32" fillId="0" borderId="0" xfId="4" applyNumberFormat="1" applyFont="1" applyAlignment="1">
      <alignment horizontal="left"/>
    </xf>
    <xf numFmtId="0" fontId="32" fillId="0" borderId="0" xfId="4" applyNumberFormat="1" applyFont="1" applyAlignment="1">
      <alignment horizontal="left" wrapText="1"/>
    </xf>
    <xf numFmtId="0" fontId="33" fillId="0" borderId="0" xfId="4" applyFont="1"/>
    <xf numFmtId="169" fontId="33" fillId="0" borderId="0" xfId="4" applyNumberFormat="1" applyFont="1" applyAlignment="1"/>
    <xf numFmtId="49" fontId="33" fillId="0" borderId="0" xfId="4" applyNumberFormat="1" applyFont="1" applyAlignment="1">
      <alignment horizontal="center"/>
    </xf>
    <xf numFmtId="0" fontId="33" fillId="0" borderId="0" xfId="4" applyNumberFormat="1" applyFont="1" applyAlignment="1">
      <alignment horizontal="left"/>
    </xf>
    <xf numFmtId="171" fontId="33" fillId="0" borderId="0" xfId="4" applyNumberFormat="1" applyFont="1" applyAlignment="1"/>
    <xf numFmtId="174" fontId="33" fillId="0" borderId="0" xfId="4" applyNumberFormat="1" applyFont="1" applyAlignment="1"/>
    <xf numFmtId="0" fontId="32" fillId="0" borderId="0" xfId="4" applyFont="1"/>
    <xf numFmtId="169" fontId="32" fillId="0" borderId="0" xfId="4" applyNumberFormat="1" applyFont="1" applyAlignment="1"/>
    <xf numFmtId="0" fontId="32" fillId="0" borderId="0" xfId="4" applyNumberFormat="1" applyFont="1" applyAlignment="1">
      <alignment horizontal="left"/>
    </xf>
    <xf numFmtId="171" fontId="32" fillId="0" borderId="0" xfId="4" applyNumberFormat="1" applyFont="1" applyAlignment="1"/>
    <xf numFmtId="174" fontId="32" fillId="0" borderId="0" xfId="4" applyNumberFormat="1" applyFont="1" applyAlignment="1"/>
    <xf numFmtId="0" fontId="34" fillId="0" borderId="0" xfId="4" applyFont="1"/>
    <xf numFmtId="169" fontId="35" fillId="0" borderId="22" xfId="4" applyNumberFormat="1" applyFont="1" applyBorder="1" applyAlignment="1">
      <alignment horizontal="right" vertical="top"/>
    </xf>
    <xf numFmtId="49" fontId="35" fillId="0" borderId="22" xfId="4" applyNumberFormat="1" applyFont="1" applyBorder="1" applyAlignment="1">
      <alignment horizontal="center" vertical="top"/>
    </xf>
    <xf numFmtId="175" fontId="35" fillId="0" borderId="22" xfId="4" applyNumberFormat="1" applyFont="1" applyBorder="1" applyAlignment="1">
      <alignment horizontal="left" vertical="top" wrapText="1"/>
    </xf>
    <xf numFmtId="175" fontId="35" fillId="4" borderId="22" xfId="4" applyNumberFormat="1" applyFont="1" applyFill="1" applyBorder="1" applyAlignment="1">
      <alignment horizontal="left" vertical="top" wrapText="1"/>
    </xf>
    <xf numFmtId="0" fontId="35" fillId="0" borderId="22" xfId="4" applyNumberFormat="1" applyFont="1" applyBorder="1" applyAlignment="1">
      <alignment horizontal="left" vertical="top" wrapText="1"/>
    </xf>
    <xf numFmtId="171" fontId="35" fillId="4" borderId="22" xfId="4" applyNumberFormat="1" applyFont="1" applyFill="1" applyBorder="1" applyAlignment="1">
      <alignment horizontal="right" vertical="top"/>
    </xf>
    <xf numFmtId="170" fontId="36" fillId="4" borderId="22" xfId="4" applyNumberFormat="1" applyFont="1" applyFill="1" applyBorder="1" applyAlignment="1">
      <alignment horizontal="right" vertical="top"/>
    </xf>
    <xf numFmtId="172" fontId="35" fillId="4" borderId="22" xfId="4" applyNumberFormat="1" applyFont="1" applyFill="1" applyBorder="1" applyAlignment="1">
      <alignment horizontal="right" vertical="top"/>
    </xf>
    <xf numFmtId="174" fontId="35" fillId="0" borderId="22" xfId="4" applyNumberFormat="1" applyFont="1" applyBorder="1" applyAlignment="1">
      <alignment horizontal="right" vertical="top"/>
    </xf>
    <xf numFmtId="173" fontId="35" fillId="0" borderId="22" xfId="4" applyNumberFormat="1" applyFont="1" applyBorder="1" applyAlignment="1">
      <alignment horizontal="right" vertical="top"/>
    </xf>
    <xf numFmtId="0" fontId="37" fillId="0" borderId="0" xfId="4" applyFont="1"/>
    <xf numFmtId="49" fontId="35" fillId="4" borderId="22" xfId="4" applyNumberFormat="1" applyFont="1" applyFill="1" applyBorder="1" applyAlignment="1">
      <alignment horizontal="left" vertical="top"/>
    </xf>
    <xf numFmtId="0" fontId="35" fillId="4" borderId="22" xfId="4" applyNumberFormat="1" applyFont="1" applyFill="1" applyBorder="1" applyAlignment="1">
      <alignment horizontal="left" vertical="top" wrapText="1"/>
    </xf>
    <xf numFmtId="49" fontId="35" fillId="4" borderId="22" xfId="4" applyNumberFormat="1" applyFont="1" applyFill="1" applyBorder="1" applyAlignment="1">
      <alignment horizontal="left" vertical="top" wrapText="1"/>
    </xf>
    <xf numFmtId="49" fontId="35" fillId="0" borderId="22" xfId="4" applyNumberFormat="1" applyFont="1" applyBorder="1" applyAlignment="1">
      <alignment horizontal="left" vertical="top"/>
    </xf>
    <xf numFmtId="169" fontId="35" fillId="0" borderId="0" xfId="4" applyNumberFormat="1" applyFont="1" applyBorder="1" applyAlignment="1">
      <alignment horizontal="right" vertical="top"/>
    </xf>
    <xf numFmtId="49" fontId="35" fillId="0" borderId="0" xfId="4" applyNumberFormat="1" applyFont="1" applyBorder="1" applyAlignment="1">
      <alignment horizontal="center" vertical="top"/>
    </xf>
    <xf numFmtId="175" fontId="35" fillId="0" borderId="0" xfId="4" applyNumberFormat="1" applyFont="1" applyBorder="1" applyAlignment="1">
      <alignment horizontal="left" vertical="top" wrapText="1"/>
    </xf>
    <xf numFmtId="49" fontId="35" fillId="0" borderId="0" xfId="4" applyNumberFormat="1" applyFont="1" applyBorder="1" applyAlignment="1">
      <alignment horizontal="left" vertical="top"/>
    </xf>
    <xf numFmtId="0" fontId="35" fillId="0" borderId="0" xfId="4" applyNumberFormat="1" applyFont="1" applyBorder="1" applyAlignment="1">
      <alignment horizontal="left" vertical="top" wrapText="1"/>
    </xf>
    <xf numFmtId="171" fontId="35" fillId="4" borderId="0" xfId="4" applyNumberFormat="1" applyFont="1" applyFill="1" applyBorder="1" applyAlignment="1">
      <alignment horizontal="right" vertical="top"/>
    </xf>
    <xf numFmtId="170" fontId="36" fillId="4" borderId="0" xfId="4" applyNumberFormat="1" applyFont="1" applyFill="1" applyBorder="1" applyAlignment="1">
      <alignment horizontal="right" vertical="top"/>
    </xf>
    <xf numFmtId="172" fontId="35" fillId="4" borderId="0" xfId="4" applyNumberFormat="1" applyFont="1" applyFill="1" applyBorder="1" applyAlignment="1">
      <alignment horizontal="right" vertical="top"/>
    </xf>
    <xf numFmtId="174" fontId="35" fillId="0" borderId="0" xfId="4" applyNumberFormat="1" applyFont="1" applyBorder="1" applyAlignment="1">
      <alignment horizontal="right" vertical="top"/>
    </xf>
    <xf numFmtId="173" fontId="35" fillId="0" borderId="0" xfId="4" applyNumberFormat="1" applyFont="1" applyBorder="1" applyAlignment="1">
      <alignment horizontal="right" vertical="top"/>
    </xf>
    <xf numFmtId="171" fontId="32" fillId="4" borderId="0" xfId="4" applyNumberFormat="1" applyFont="1" applyFill="1" applyAlignment="1"/>
    <xf numFmtId="170" fontId="32" fillId="4" borderId="0" xfId="4" applyNumberFormat="1" applyFont="1" applyFill="1" applyBorder="1" applyAlignment="1"/>
    <xf numFmtId="172" fontId="32" fillId="4" borderId="0" xfId="4" applyNumberFormat="1" applyFont="1" applyFill="1" applyAlignment="1"/>
    <xf numFmtId="0" fontId="34" fillId="0" borderId="0" xfId="4" applyFont="1" applyAlignment="1">
      <alignment wrapText="1"/>
    </xf>
    <xf numFmtId="169" fontId="39" fillId="0" borderId="0" xfId="4" applyNumberFormat="1" applyFont="1" applyAlignment="1">
      <alignment horizontal="center" vertical="center"/>
    </xf>
    <xf numFmtId="49" fontId="39" fillId="0" borderId="0" xfId="4" applyNumberFormat="1" applyFont="1" applyAlignment="1">
      <alignment horizontal="center" vertical="center"/>
    </xf>
    <xf numFmtId="49" fontId="39" fillId="4" borderId="0" xfId="4" applyNumberFormat="1" applyFont="1" applyFill="1" applyAlignment="1">
      <alignment horizontal="center" vertical="center" wrapText="1"/>
    </xf>
    <xf numFmtId="171" fontId="39" fillId="4" borderId="0" xfId="4" applyNumberFormat="1" applyFont="1" applyFill="1" applyAlignment="1">
      <alignment horizontal="center" vertical="center"/>
    </xf>
    <xf numFmtId="170" fontId="39" fillId="4" borderId="0" xfId="4" applyNumberFormat="1" applyFont="1" applyFill="1" applyBorder="1" applyAlignment="1">
      <alignment horizontal="center" vertical="center"/>
    </xf>
    <xf numFmtId="172" fontId="39" fillId="4" borderId="0" xfId="4" applyNumberFormat="1" applyFont="1" applyFill="1" applyAlignment="1">
      <alignment horizontal="center" vertical="center"/>
    </xf>
    <xf numFmtId="171" fontId="39" fillId="0" borderId="0" xfId="4" applyNumberFormat="1" applyFont="1" applyAlignment="1">
      <alignment horizontal="center" vertical="center"/>
    </xf>
    <xf numFmtId="0" fontId="39" fillId="0" borderId="0" xfId="4" applyFont="1" applyAlignment="1">
      <alignment horizontal="center" vertical="center"/>
    </xf>
    <xf numFmtId="0" fontId="32" fillId="4" borderId="0" xfId="4" applyNumberFormat="1" applyFont="1" applyFill="1" applyAlignment="1">
      <alignment horizontal="left"/>
    </xf>
    <xf numFmtId="0" fontId="40" fillId="4" borderId="22" xfId="4" applyNumberFormat="1" applyFont="1" applyFill="1" applyBorder="1" applyAlignment="1">
      <alignment horizontal="left" vertical="top" wrapText="1"/>
    </xf>
    <xf numFmtId="0" fontId="40" fillId="0" borderId="22" xfId="4" applyNumberFormat="1" applyFont="1" applyBorder="1" applyAlignment="1">
      <alignment horizontal="left" vertical="top" wrapText="1"/>
    </xf>
    <xf numFmtId="49" fontId="39" fillId="0" borderId="0" xfId="4" applyNumberFormat="1" applyFont="1" applyAlignment="1">
      <alignment horizontal="center" vertical="center" wrapText="1"/>
    </xf>
    <xf numFmtId="172" fontId="39" fillId="0" borderId="0" xfId="4" applyNumberFormat="1" applyFont="1" applyAlignment="1">
      <alignment horizontal="center" vertical="center"/>
    </xf>
    <xf numFmtId="169" fontId="44" fillId="0" borderId="0" xfId="4" applyNumberFormat="1" applyFont="1" applyAlignment="1">
      <alignment horizontal="right" vertical="top"/>
    </xf>
    <xf numFmtId="172" fontId="50" fillId="0" borderId="0" xfId="4" applyNumberFormat="1" applyFont="1"/>
    <xf numFmtId="172" fontId="51" fillId="0" borderId="0" xfId="4" applyNumberFormat="1" applyFont="1"/>
    <xf numFmtId="0" fontId="35" fillId="4" borderId="0" xfId="4" applyNumberFormat="1" applyFont="1" applyFill="1" applyBorder="1" applyAlignment="1">
      <alignment horizontal="left" vertical="top" wrapText="1"/>
    </xf>
    <xf numFmtId="0" fontId="32" fillId="0" borderId="0" xfId="4" applyNumberFormat="1" applyFont="1" applyAlignment="1">
      <alignment horizontal="right"/>
    </xf>
    <xf numFmtId="0" fontId="33" fillId="0" borderId="0" xfId="4" applyNumberFormat="1" applyFont="1" applyAlignment="1"/>
    <xf numFmtId="49" fontId="33" fillId="0" borderId="0" xfId="4" applyNumberFormat="1" applyFont="1" applyAlignment="1">
      <alignment horizontal="left"/>
    </xf>
    <xf numFmtId="0" fontId="32" fillId="0" borderId="0" xfId="4" applyNumberFormat="1" applyFont="1" applyAlignment="1"/>
    <xf numFmtId="171" fontId="35" fillId="0" borderId="22" xfId="4" applyNumberFormat="1" applyFont="1" applyBorder="1" applyAlignment="1">
      <alignment horizontal="right" vertical="top"/>
    </xf>
    <xf numFmtId="172" fontId="35" fillId="0" borderId="22" xfId="4" applyNumberFormat="1" applyFont="1" applyBorder="1" applyAlignment="1">
      <alignment horizontal="right" vertical="top"/>
    </xf>
    <xf numFmtId="0" fontId="54" fillId="0" borderId="0" xfId="4" applyNumberFormat="1" applyFont="1" applyAlignment="1">
      <alignment horizontal="left" vertical="top" wrapText="1"/>
    </xf>
    <xf numFmtId="170" fontId="54" fillId="0" borderId="0" xfId="4" applyNumberFormat="1" applyFont="1" applyFill="1" applyBorder="1" applyAlignment="1">
      <alignment horizontal="right" vertical="top"/>
    </xf>
    <xf numFmtId="49" fontId="34" fillId="0" borderId="22" xfId="4" applyNumberFormat="1" applyFont="1" applyBorder="1" applyAlignment="1">
      <alignment horizontal="center" vertical="top"/>
    </xf>
    <xf numFmtId="49" fontId="34" fillId="0" borderId="22" xfId="4" applyNumberFormat="1" applyFont="1" applyBorder="1" applyAlignment="1">
      <alignment horizontal="left" vertical="top"/>
    </xf>
    <xf numFmtId="0" fontId="34" fillId="0" borderId="22" xfId="4" applyNumberFormat="1" applyFont="1" applyBorder="1" applyAlignment="1">
      <alignment horizontal="left" vertical="top" wrapText="1"/>
    </xf>
    <xf numFmtId="171" fontId="34" fillId="0" borderId="22" xfId="4" applyNumberFormat="1" applyFont="1" applyBorder="1" applyAlignment="1">
      <alignment horizontal="right" vertical="top"/>
    </xf>
    <xf numFmtId="170" fontId="55" fillId="0" borderId="22" xfId="4" applyNumberFormat="1" applyFont="1" applyFill="1" applyBorder="1" applyAlignment="1">
      <alignment horizontal="right" vertical="top"/>
    </xf>
    <xf numFmtId="172" fontId="34" fillId="0" borderId="22" xfId="4" applyNumberFormat="1" applyFont="1" applyBorder="1" applyAlignment="1">
      <alignment horizontal="right" vertical="top"/>
    </xf>
    <xf numFmtId="174" fontId="34" fillId="0" borderId="22" xfId="4" applyNumberFormat="1" applyFont="1" applyBorder="1" applyAlignment="1">
      <alignment horizontal="right" vertical="top"/>
    </xf>
    <xf numFmtId="173" fontId="34" fillId="0" borderId="22" xfId="4" applyNumberFormat="1" applyFont="1" applyBorder="1" applyAlignment="1">
      <alignment horizontal="right" vertical="top"/>
    </xf>
    <xf numFmtId="169" fontId="34" fillId="0" borderId="22" xfId="4" applyNumberFormat="1" applyFont="1" applyBorder="1" applyAlignment="1">
      <alignment horizontal="right" vertical="top"/>
    </xf>
    <xf numFmtId="0" fontId="56" fillId="0" borderId="0" xfId="4" applyFont="1" applyAlignment="1">
      <alignment horizontal="left"/>
    </xf>
    <xf numFmtId="173" fontId="30" fillId="0" borderId="0" xfId="4" applyNumberFormat="1" applyFont="1" applyAlignment="1"/>
    <xf numFmtId="173" fontId="33" fillId="0" borderId="0" xfId="4" applyNumberFormat="1" applyFont="1" applyAlignment="1"/>
    <xf numFmtId="173" fontId="32" fillId="0" borderId="0" xfId="4" applyNumberFormat="1" applyFont="1" applyAlignment="1"/>
    <xf numFmtId="173" fontId="39" fillId="0" borderId="0" xfId="4" applyNumberFormat="1" applyFont="1" applyAlignment="1">
      <alignment horizontal="center" vertical="center"/>
    </xf>
    <xf numFmtId="173" fontId="44" fillId="0" borderId="0" xfId="4" applyNumberFormat="1" applyFont="1" applyAlignment="1">
      <alignment horizontal="right" vertical="top"/>
    </xf>
    <xf numFmtId="0" fontId="8" fillId="0" borderId="0" xfId="3" applyFont="1" applyBorder="1" applyAlignment="1">
      <alignment vertical="center"/>
    </xf>
    <xf numFmtId="0" fontId="12" fillId="3" borderId="10" xfId="3" applyFont="1" applyFill="1" applyBorder="1" applyAlignment="1">
      <alignment horizontal="center" vertical="center" wrapText="1"/>
    </xf>
    <xf numFmtId="0" fontId="8" fillId="0" borderId="0" xfId="3" applyFont="1" applyBorder="1"/>
    <xf numFmtId="0" fontId="12" fillId="0" borderId="0" xfId="3" applyFont="1" applyBorder="1" applyAlignment="1">
      <alignment horizontal="left" vertical="center"/>
    </xf>
    <xf numFmtId="0" fontId="16" fillId="0" borderId="0" xfId="3" applyFont="1" applyBorder="1" applyAlignment="1">
      <alignment vertical="center"/>
    </xf>
    <xf numFmtId="0" fontId="15" fillId="0" borderId="0" xfId="3" applyFont="1" applyBorder="1" applyAlignment="1">
      <alignment vertical="center"/>
    </xf>
    <xf numFmtId="0" fontId="8" fillId="3" borderId="0" xfId="3" applyFont="1" applyFill="1" applyBorder="1" applyAlignment="1">
      <alignment vertical="center"/>
    </xf>
    <xf numFmtId="0" fontId="57" fillId="0" borderId="0" xfId="4" applyNumberFormat="1" applyFont="1" applyAlignment="1">
      <alignment horizontal="left"/>
    </xf>
    <xf numFmtId="172" fontId="57" fillId="0" borderId="0" xfId="4" applyNumberFormat="1" applyFont="1" applyAlignment="1"/>
    <xf numFmtId="0" fontId="58" fillId="0" borderId="0" xfId="4" applyFont="1" applyAlignment="1">
      <alignment horizontal="left" vertical="top" wrapText="1"/>
    </xf>
    <xf numFmtId="169" fontId="54" fillId="0" borderId="0" xfId="4" applyNumberFormat="1" applyFont="1" applyAlignment="1">
      <alignment horizontal="left" vertical="top" wrapText="1"/>
    </xf>
    <xf numFmtId="49" fontId="54" fillId="0" borderId="0" xfId="4" applyNumberFormat="1" applyFont="1" applyAlignment="1">
      <alignment horizontal="left" vertical="top" wrapText="1"/>
    </xf>
    <xf numFmtId="171" fontId="54" fillId="0" borderId="0" xfId="4" applyNumberFormat="1" applyFont="1" applyAlignment="1">
      <alignment horizontal="left" vertical="top" wrapText="1"/>
    </xf>
    <xf numFmtId="172" fontId="54" fillId="0" borderId="0" xfId="4" applyNumberFormat="1" applyFont="1" applyAlignment="1">
      <alignment horizontal="left" vertical="top" wrapText="1"/>
    </xf>
    <xf numFmtId="49" fontId="57" fillId="0" borderId="0" xfId="4" applyNumberFormat="1" applyFont="1" applyAlignment="1">
      <alignment horizontal="left" indent="1"/>
    </xf>
    <xf numFmtId="49" fontId="33" fillId="0" borderId="0" xfId="4" applyNumberFormat="1" applyFont="1" applyAlignment="1">
      <alignment horizontal="left" indent="2"/>
    </xf>
    <xf numFmtId="49" fontId="32" fillId="0" borderId="0" xfId="4" applyNumberFormat="1" applyFont="1" applyAlignment="1">
      <alignment horizontal="left" indent="3"/>
    </xf>
    <xf numFmtId="0" fontId="52" fillId="0" borderId="0" xfId="4" applyFont="1" applyAlignment="1">
      <alignment horizontal="left"/>
    </xf>
    <xf numFmtId="172" fontId="52" fillId="0" borderId="0" xfId="4" applyNumberFormat="1" applyFont="1" applyAlignment="1"/>
    <xf numFmtId="0" fontId="59" fillId="0" borderId="0" xfId="4" applyFont="1"/>
    <xf numFmtId="0" fontId="60" fillId="0" borderId="0" xfId="4" applyFont="1" applyAlignment="1">
      <alignment horizontal="left" indent="1"/>
    </xf>
    <xf numFmtId="172" fontId="60" fillId="0" borderId="0" xfId="4" applyNumberFormat="1" applyFont="1" applyAlignment="1"/>
    <xf numFmtId="0" fontId="60" fillId="0" borderId="0" xfId="4" applyFont="1" applyBorder="1" applyAlignment="1">
      <alignment horizontal="left" indent="1"/>
    </xf>
    <xf numFmtId="172" fontId="60" fillId="0" borderId="0" xfId="4" applyNumberFormat="1" applyFont="1" applyBorder="1" applyAlignment="1"/>
    <xf numFmtId="0" fontId="52" fillId="0" borderId="0" xfId="4" applyFont="1" applyBorder="1" applyAlignment="1">
      <alignment horizontal="left"/>
    </xf>
    <xf numFmtId="172" fontId="52" fillId="0" borderId="0" xfId="4" applyNumberFormat="1" applyFont="1" applyBorder="1" applyAlignment="1"/>
    <xf numFmtId="0" fontId="63" fillId="0" borderId="0" xfId="6" applyFont="1"/>
    <xf numFmtId="0" fontId="61" fillId="0" borderId="0" xfId="6"/>
    <xf numFmtId="0" fontId="64" fillId="0" borderId="27" xfId="6" applyFont="1" applyBorder="1"/>
    <xf numFmtId="0" fontId="64" fillId="0" borderId="30" xfId="6" applyFont="1" applyBorder="1"/>
    <xf numFmtId="49" fontId="64" fillId="0" borderId="33" xfId="6" applyNumberFormat="1" applyFont="1" applyBorder="1"/>
    <xf numFmtId="0" fontId="55" fillId="0" borderId="26" xfId="6" applyFont="1" applyBorder="1" applyAlignment="1">
      <alignment vertical="center" wrapText="1"/>
    </xf>
    <xf numFmtId="0" fontId="55" fillId="0" borderId="27" xfId="6" applyFont="1" applyBorder="1" applyAlignment="1">
      <alignment vertical="center" wrapText="1"/>
    </xf>
    <xf numFmtId="0" fontId="55" fillId="0" borderId="27" xfId="6" applyFont="1" applyBorder="1" applyAlignment="1">
      <alignment horizontal="right" vertical="center" wrapText="1"/>
    </xf>
    <xf numFmtId="0" fontId="55" fillId="0" borderId="28" xfId="6" applyFont="1" applyBorder="1" applyAlignment="1">
      <alignment horizontal="right" vertical="center" wrapText="1"/>
    </xf>
    <xf numFmtId="0" fontId="55" fillId="0" borderId="0" xfId="6" applyFont="1" applyAlignment="1">
      <alignment wrapText="1"/>
    </xf>
    <xf numFmtId="0" fontId="65" fillId="0" borderId="32" xfId="6" applyFont="1" applyBorder="1" applyAlignment="1">
      <alignment horizontal="center" vertical="center"/>
    </xf>
    <xf numFmtId="0" fontId="65" fillId="0" borderId="33" xfId="6" applyFont="1" applyBorder="1" applyAlignment="1">
      <alignment horizontal="center" vertical="center"/>
    </xf>
    <xf numFmtId="0" fontId="65" fillId="0" borderId="34" xfId="6" applyFont="1" applyBorder="1" applyAlignment="1">
      <alignment horizontal="center" vertical="center"/>
    </xf>
    <xf numFmtId="0" fontId="65" fillId="0" borderId="35" xfId="6" applyFont="1" applyBorder="1" applyAlignment="1">
      <alignment horizontal="center" vertical="center"/>
    </xf>
    <xf numFmtId="0" fontId="65" fillId="0" borderId="36" xfId="6" applyFont="1" applyBorder="1" applyAlignment="1">
      <alignment horizontal="center" vertical="center"/>
    </xf>
    <xf numFmtId="0" fontId="66" fillId="0" borderId="36" xfId="6" applyFont="1" applyBorder="1" applyAlignment="1">
      <alignment horizontal="left" vertical="center"/>
    </xf>
    <xf numFmtId="4" fontId="67" fillId="0" borderId="37" xfId="6" applyNumberFormat="1" applyFont="1" applyBorder="1" applyAlignment="1">
      <alignment horizontal="center" vertical="center"/>
    </xf>
    <xf numFmtId="0" fontId="55" fillId="0" borderId="38" xfId="6" applyFont="1" applyBorder="1"/>
    <xf numFmtId="0" fontId="55" fillId="0" borderId="0" xfId="6" applyFont="1" applyBorder="1"/>
    <xf numFmtId="0" fontId="68" fillId="0" borderId="0" xfId="6" applyFont="1" applyBorder="1"/>
    <xf numFmtId="4" fontId="55" fillId="0" borderId="0" xfId="6" applyNumberFormat="1" applyFont="1" applyBorder="1"/>
    <xf numFmtId="4" fontId="69" fillId="0" borderId="39" xfId="6" applyNumberFormat="1" applyFont="1" applyBorder="1"/>
    <xf numFmtId="0" fontId="55" fillId="0" borderId="0" xfId="6" applyFont="1" applyFill="1" applyBorder="1"/>
    <xf numFmtId="0" fontId="61" fillId="0" borderId="0" xfId="6" applyFill="1"/>
    <xf numFmtId="4" fontId="55" fillId="0" borderId="0" xfId="6" applyNumberFormat="1" applyFont="1" applyFill="1" applyBorder="1"/>
    <xf numFmtId="0" fontId="68" fillId="0" borderId="0" xfId="6" applyFont="1" applyFill="1" applyBorder="1"/>
    <xf numFmtId="0" fontId="65" fillId="0" borderId="40" xfId="6" applyFont="1" applyBorder="1" applyAlignment="1">
      <alignment horizontal="center" vertical="center"/>
    </xf>
    <xf numFmtId="0" fontId="65" fillId="0" borderId="25" xfId="6" applyFont="1" applyBorder="1" applyAlignment="1">
      <alignment horizontal="center" vertical="center"/>
    </xf>
    <xf numFmtId="0" fontId="70" fillId="0" borderId="25" xfId="6" applyFont="1" applyBorder="1" applyAlignment="1">
      <alignment horizontal="left" vertical="center"/>
    </xf>
    <xf numFmtId="4" fontId="67" fillId="0" borderId="41" xfId="6" applyNumberFormat="1" applyFont="1" applyBorder="1" applyAlignment="1">
      <alignment horizontal="center" vertical="center"/>
    </xf>
    <xf numFmtId="164" fontId="5" fillId="0" borderId="0" xfId="1" applyNumberFormat="1" applyFont="1" applyFill="1" applyBorder="1" applyAlignment="1" applyProtection="1">
      <alignment horizontal="left" vertical="center"/>
    </xf>
    <xf numFmtId="165" fontId="5" fillId="0" borderId="0" xfId="1" applyNumberFormat="1" applyFont="1" applyFill="1" applyBorder="1" applyAlignment="1" applyProtection="1">
      <alignment horizontal="right" vertical="center"/>
    </xf>
    <xf numFmtId="0" fontId="71" fillId="0" borderId="0" xfId="4" applyNumberFormat="1" applyFont="1" applyAlignment="1">
      <alignment horizontal="left"/>
    </xf>
    <xf numFmtId="172" fontId="71" fillId="0" borderId="0" xfId="4" applyNumberFormat="1" applyFont="1" applyAlignment="1"/>
    <xf numFmtId="49" fontId="71" fillId="0" borderId="0" xfId="4" applyNumberFormat="1" applyFont="1" applyAlignment="1">
      <alignment horizontal="left"/>
    </xf>
    <xf numFmtId="0" fontId="22" fillId="0" borderId="0" xfId="3" applyFont="1" applyBorder="1" applyAlignment="1">
      <alignment vertical="center"/>
    </xf>
    <xf numFmtId="0" fontId="8" fillId="0" borderId="0" xfId="3" applyFont="1" applyBorder="1" applyAlignment="1">
      <alignment vertical="center"/>
    </xf>
    <xf numFmtId="0" fontId="12" fillId="3" borderId="10" xfId="3" applyFont="1" applyFill="1" applyBorder="1" applyAlignment="1">
      <alignment horizontal="center" vertical="center" wrapText="1"/>
    </xf>
    <xf numFmtId="0" fontId="8" fillId="0" borderId="0" xfId="3" applyFont="1" applyBorder="1"/>
    <xf numFmtId="0" fontId="12" fillId="0" borderId="0" xfId="3" applyFont="1" applyBorder="1" applyAlignment="1">
      <alignment horizontal="left" vertical="center"/>
    </xf>
    <xf numFmtId="0" fontId="16" fillId="0" borderId="0" xfId="3" applyFont="1" applyBorder="1" applyAlignment="1">
      <alignment vertical="center"/>
    </xf>
    <xf numFmtId="0" fontId="15" fillId="0" borderId="0" xfId="3" applyFont="1" applyBorder="1" applyAlignment="1">
      <alignment vertical="center"/>
    </xf>
    <xf numFmtId="0" fontId="8" fillId="3" borderId="0" xfId="3" applyFont="1" applyFill="1" applyBorder="1" applyAlignment="1">
      <alignment vertical="center"/>
    </xf>
    <xf numFmtId="0" fontId="8" fillId="0" borderId="0" xfId="3" applyFont="1" applyBorder="1" applyAlignment="1">
      <alignment vertical="center"/>
    </xf>
    <xf numFmtId="0" fontId="8" fillId="0" borderId="0" xfId="3" applyFont="1" applyBorder="1"/>
    <xf numFmtId="0" fontId="12" fillId="0" borderId="0" xfId="3" applyFont="1" applyBorder="1" applyAlignment="1">
      <alignment horizontal="left" vertical="center"/>
    </xf>
    <xf numFmtId="0" fontId="16" fillId="0" borderId="0" xfId="3" applyFont="1" applyBorder="1" applyAlignment="1">
      <alignment vertical="center"/>
    </xf>
    <xf numFmtId="0" fontId="15" fillId="0" borderId="0" xfId="3" applyFont="1" applyBorder="1" applyAlignment="1">
      <alignment vertical="center"/>
    </xf>
    <xf numFmtId="0" fontId="8" fillId="3" borderId="0" xfId="3" applyFont="1" applyFill="1" applyBorder="1" applyAlignment="1">
      <alignment vertical="center"/>
    </xf>
    <xf numFmtId="0" fontId="22" fillId="0" borderId="0" xfId="3" applyFont="1" applyBorder="1" applyAlignment="1">
      <alignment vertical="center"/>
    </xf>
    <xf numFmtId="0" fontId="12" fillId="3" borderId="10" xfId="3" applyFont="1" applyFill="1" applyBorder="1" applyAlignment="1">
      <alignment horizontal="center" vertical="center" wrapText="1"/>
    </xf>
    <xf numFmtId="0" fontId="23" fillId="0" borderId="0" xfId="3" applyFont="1" applyBorder="1" applyAlignment="1">
      <alignment vertical="center"/>
    </xf>
    <xf numFmtId="0" fontId="26" fillId="0" borderId="0" xfId="3" applyFont="1" applyBorder="1" applyAlignment="1">
      <alignment vertical="center"/>
    </xf>
    <xf numFmtId="0" fontId="27" fillId="0" borderId="0" xfId="3" applyFont="1" applyBorder="1" applyAlignment="1">
      <alignment vertical="center"/>
    </xf>
    <xf numFmtId="0" fontId="35" fillId="0" borderId="42" xfId="4" applyNumberFormat="1" applyFont="1" applyFill="1" applyBorder="1" applyAlignment="1">
      <alignment horizontal="left" vertical="top" wrapText="1"/>
    </xf>
    <xf numFmtId="0" fontId="34" fillId="0" borderId="42" xfId="4" applyFont="1" applyFill="1" applyBorder="1" applyAlignment="1" applyProtection="1">
      <alignment horizontal="center" vertical="center" wrapText="1"/>
      <protection locked="0"/>
    </xf>
    <xf numFmtId="176" fontId="34" fillId="0" borderId="42" xfId="4" applyNumberFormat="1" applyFont="1" applyFill="1" applyBorder="1" applyAlignment="1" applyProtection="1">
      <alignment horizontal="right" vertical="top" indent="1"/>
      <protection locked="0"/>
    </xf>
    <xf numFmtId="177" fontId="34" fillId="0" borderId="42" xfId="4" applyNumberFormat="1" applyFont="1" applyFill="1" applyBorder="1" applyAlignment="1" applyProtection="1">
      <alignment horizontal="right" vertical="top" indent="1"/>
      <protection locked="0"/>
    </xf>
    <xf numFmtId="177" fontId="34" fillId="0" borderId="22" xfId="4" applyNumberFormat="1" applyFont="1" applyBorder="1" applyAlignment="1" applyProtection="1">
      <alignment horizontal="right" vertical="top"/>
      <protection locked="0"/>
    </xf>
    <xf numFmtId="49" fontId="35" fillId="0" borderId="43" xfId="4" applyNumberFormat="1" applyFont="1" applyBorder="1" applyAlignment="1">
      <alignment horizontal="left" vertical="top"/>
    </xf>
    <xf numFmtId="0" fontId="34" fillId="0" borderId="22" xfId="4" applyFont="1" applyBorder="1" applyAlignment="1" applyProtection="1">
      <alignment horizontal="left" wrapText="1"/>
      <protection locked="0"/>
    </xf>
    <xf numFmtId="0" fontId="34" fillId="0" borderId="22" xfId="4" applyFont="1" applyBorder="1" applyAlignment="1" applyProtection="1">
      <alignment horizontal="center" vertical="center" wrapText="1"/>
      <protection locked="0"/>
    </xf>
    <xf numFmtId="178" fontId="34" fillId="0" borderId="22" xfId="4" applyNumberFormat="1" applyFont="1" applyBorder="1" applyAlignment="1" applyProtection="1">
      <alignment horizontal="right" vertical="top" indent="1"/>
      <protection locked="0"/>
    </xf>
    <xf numFmtId="177" fontId="34" fillId="0" borderId="22" xfId="4" applyNumberFormat="1" applyFont="1" applyBorder="1" applyAlignment="1" applyProtection="1">
      <alignment horizontal="right" vertical="top" indent="1"/>
      <protection locked="0"/>
    </xf>
    <xf numFmtId="0" fontId="34" fillId="0" borderId="22" xfId="4" applyFont="1" applyFill="1" applyBorder="1" applyAlignment="1" applyProtection="1">
      <alignment horizontal="left" wrapText="1"/>
      <protection locked="0"/>
    </xf>
    <xf numFmtId="49" fontId="35" fillId="0" borderId="22" xfId="4" applyNumberFormat="1" applyFont="1" applyBorder="1" applyAlignment="1">
      <alignment horizontal="center" vertical="center"/>
    </xf>
    <xf numFmtId="0" fontId="34" fillId="0" borderId="22" xfId="6" applyFont="1" applyBorder="1" applyAlignment="1">
      <alignment vertical="center" wrapText="1"/>
    </xf>
    <xf numFmtId="0" fontId="34" fillId="0" borderId="22" xfId="6" applyFont="1" applyBorder="1" applyAlignment="1">
      <alignment horizontal="center" vertical="center"/>
    </xf>
    <xf numFmtId="178" fontId="34" fillId="0" borderId="22" xfId="6" applyNumberFormat="1" applyFont="1" applyBorder="1" applyAlignment="1">
      <alignment horizontal="right" vertical="top" indent="1"/>
    </xf>
    <xf numFmtId="3" fontId="34" fillId="4" borderId="22" xfId="6" applyNumberFormat="1" applyFont="1" applyFill="1" applyBorder="1" applyAlignment="1" applyProtection="1">
      <alignment horizontal="right" vertical="top" indent="1"/>
      <protection locked="0"/>
    </xf>
    <xf numFmtId="0" fontId="34" fillId="0" borderId="22" xfId="4" applyFont="1" applyFill="1" applyBorder="1" applyAlignment="1" applyProtection="1">
      <alignment horizontal="center" vertical="center" wrapText="1"/>
      <protection locked="0"/>
    </xf>
    <xf numFmtId="170" fontId="36" fillId="0" borderId="44" xfId="4" applyNumberFormat="1" applyFont="1" applyFill="1" applyBorder="1" applyAlignment="1">
      <alignment horizontal="right" vertical="top"/>
    </xf>
    <xf numFmtId="0" fontId="54" fillId="0" borderId="22" xfId="4" applyNumberFormat="1" applyFont="1" applyBorder="1" applyAlignment="1">
      <alignment horizontal="left" vertical="top" wrapText="1"/>
    </xf>
    <xf numFmtId="170" fontId="35" fillId="0" borderId="44" xfId="4" applyNumberFormat="1" applyFont="1" applyFill="1" applyBorder="1" applyAlignment="1">
      <alignment horizontal="right" vertical="top"/>
    </xf>
    <xf numFmtId="0" fontId="54" fillId="0" borderId="0" xfId="4" applyNumberFormat="1" applyFont="1" applyBorder="1" applyAlignment="1">
      <alignment horizontal="left" vertical="top" wrapText="1"/>
    </xf>
    <xf numFmtId="0" fontId="8" fillId="0" borderId="0" xfId="3" applyFont="1" applyBorder="1" applyAlignment="1">
      <alignment vertical="center"/>
    </xf>
    <xf numFmtId="0" fontId="12" fillId="3" borderId="10" xfId="3" applyFont="1" applyFill="1" applyBorder="1" applyAlignment="1">
      <alignment horizontal="center" vertical="center" wrapText="1"/>
    </xf>
    <xf numFmtId="0" fontId="8" fillId="0" borderId="0" xfId="3" applyFont="1" applyBorder="1"/>
    <xf numFmtId="0" fontId="12" fillId="0" borderId="0" xfId="3" applyFont="1" applyBorder="1" applyAlignment="1">
      <alignment horizontal="left" vertical="center"/>
    </xf>
    <xf numFmtId="0" fontId="16" fillId="0" borderId="0" xfId="3" applyFont="1" applyBorder="1" applyAlignment="1">
      <alignment vertical="center"/>
    </xf>
    <xf numFmtId="0" fontId="15" fillId="0" borderId="0" xfId="3" applyFont="1" applyBorder="1" applyAlignment="1">
      <alignment vertical="center"/>
    </xf>
    <xf numFmtId="0" fontId="8" fillId="3" borderId="0" xfId="3" applyFont="1" applyFill="1" applyBorder="1" applyAlignment="1">
      <alignment vertical="center"/>
    </xf>
    <xf numFmtId="0" fontId="8" fillId="0" borderId="0" xfId="3" applyFont="1" applyBorder="1" applyAlignment="1">
      <alignment vertical="center"/>
    </xf>
    <xf numFmtId="0" fontId="8" fillId="0" borderId="0" xfId="3" applyFont="1" applyBorder="1"/>
    <xf numFmtId="0" fontId="12" fillId="0" borderId="0" xfId="3" applyFont="1" applyBorder="1" applyAlignment="1">
      <alignment horizontal="left" vertical="center"/>
    </xf>
    <xf numFmtId="0" fontId="16" fillId="0" borderId="0" xfId="3" applyFont="1" applyBorder="1" applyAlignment="1">
      <alignment vertical="center"/>
    </xf>
    <xf numFmtId="0" fontId="15" fillId="0" borderId="0" xfId="3" applyFont="1" applyBorder="1" applyAlignment="1">
      <alignment vertical="center"/>
    </xf>
    <xf numFmtId="0" fontId="8" fillId="3" borderId="0" xfId="3" applyFont="1" applyFill="1" applyBorder="1" applyAlignment="1">
      <alignment vertical="center"/>
    </xf>
    <xf numFmtId="0" fontId="22" fillId="0" borderId="0" xfId="3" applyFont="1" applyBorder="1" applyAlignment="1">
      <alignment vertical="center"/>
    </xf>
    <xf numFmtId="0" fontId="12" fillId="3" borderId="10" xfId="3" applyFont="1" applyFill="1" applyBorder="1" applyAlignment="1">
      <alignment horizontal="center" vertical="center" wrapText="1"/>
    </xf>
    <xf numFmtId="0" fontId="22" fillId="0" borderId="0" xfId="3" applyFont="1" applyBorder="1" applyAlignment="1">
      <alignment vertical="center"/>
    </xf>
    <xf numFmtId="0" fontId="23" fillId="0" borderId="0" xfId="3" applyFont="1" applyBorder="1" applyAlignment="1">
      <alignment vertical="center"/>
    </xf>
    <xf numFmtId="0" fontId="26" fillId="0" borderId="0" xfId="3" applyFont="1" applyBorder="1" applyAlignment="1">
      <alignment vertical="center"/>
    </xf>
    <xf numFmtId="0" fontId="8" fillId="0" borderId="0" xfId="3" applyFont="1" applyBorder="1" applyAlignment="1">
      <alignment vertical="center"/>
    </xf>
    <xf numFmtId="0" fontId="27" fillId="0" borderId="0" xfId="3" applyFont="1" applyBorder="1" applyAlignment="1">
      <alignment vertical="center"/>
    </xf>
    <xf numFmtId="0" fontId="12" fillId="3" borderId="10" xfId="3" applyFont="1" applyFill="1" applyBorder="1" applyAlignment="1">
      <alignment horizontal="center" vertical="center" wrapText="1"/>
    </xf>
    <xf numFmtId="0" fontId="8" fillId="0" borderId="0" xfId="3" applyFont="1" applyBorder="1"/>
    <xf numFmtId="0" fontId="12" fillId="0" borderId="0" xfId="3" applyFont="1" applyBorder="1" applyAlignment="1">
      <alignment horizontal="left" vertical="center"/>
    </xf>
    <xf numFmtId="0" fontId="16" fillId="0" borderId="0" xfId="3" applyFont="1" applyBorder="1" applyAlignment="1">
      <alignment vertical="center"/>
    </xf>
    <xf numFmtId="0" fontId="15" fillId="0" borderId="0" xfId="3" applyFont="1" applyBorder="1" applyAlignment="1">
      <alignment vertical="center"/>
    </xf>
    <xf numFmtId="0" fontId="8" fillId="3" borderId="0" xfId="3" applyFont="1" applyFill="1" applyBorder="1" applyAlignment="1">
      <alignment vertical="center"/>
    </xf>
    <xf numFmtId="0" fontId="14" fillId="3" borderId="0" xfId="3" applyFont="1" applyFill="1" applyBorder="1" applyAlignment="1">
      <alignment horizontal="left" vertical="center"/>
    </xf>
    <xf numFmtId="0" fontId="10" fillId="0" borderId="18" xfId="3" applyFont="1" applyBorder="1" applyAlignment="1">
      <alignment horizontal="center" vertical="center"/>
    </xf>
    <xf numFmtId="0" fontId="8" fillId="0" borderId="18" xfId="3" applyFont="1" applyBorder="1" applyAlignment="1">
      <alignment vertical="center"/>
    </xf>
    <xf numFmtId="0" fontId="8" fillId="5" borderId="0" xfId="3" applyFont="1" applyFill="1"/>
    <xf numFmtId="0" fontId="8" fillId="5" borderId="0" xfId="3" applyFont="1" applyFill="1" applyProtection="1"/>
    <xf numFmtId="0" fontId="74" fillId="5" borderId="0" xfId="7" applyFont="1" applyFill="1" applyAlignment="1" applyProtection="1">
      <alignment vertical="center"/>
    </xf>
    <xf numFmtId="0" fontId="75" fillId="5" borderId="0" xfId="3" applyFont="1" applyFill="1" applyAlignment="1" applyProtection="1">
      <alignment vertical="center"/>
    </xf>
    <xf numFmtId="0" fontId="76" fillId="5" borderId="0" xfId="3" applyFont="1" applyFill="1" applyAlignment="1" applyProtection="1">
      <alignment horizontal="left" vertical="center"/>
    </xf>
    <xf numFmtId="0" fontId="54" fillId="0" borderId="22" xfId="4" applyNumberFormat="1" applyFont="1" applyFill="1" applyBorder="1" applyAlignment="1">
      <alignment horizontal="left" vertical="top" wrapText="1"/>
    </xf>
    <xf numFmtId="14" fontId="0" fillId="0" borderId="0" xfId="0" applyNumberFormat="1"/>
    <xf numFmtId="0" fontId="8" fillId="0" borderId="1" xfId="9" applyFont="1" applyBorder="1" applyAlignment="1">
      <alignment vertical="center"/>
    </xf>
    <xf numFmtId="0" fontId="8" fillId="0" borderId="2" xfId="9" applyFont="1" applyBorder="1" applyAlignment="1">
      <alignment vertical="center"/>
    </xf>
    <xf numFmtId="0" fontId="8" fillId="0" borderId="3" xfId="9" applyFont="1" applyBorder="1" applyAlignment="1">
      <alignment vertical="center"/>
    </xf>
    <xf numFmtId="0" fontId="8" fillId="0" borderId="0" xfId="9" applyFont="1" applyAlignment="1">
      <alignment vertical="center"/>
    </xf>
    <xf numFmtId="0" fontId="8" fillId="0" borderId="4" xfId="9" applyFont="1" applyBorder="1" applyAlignment="1">
      <alignment vertical="center"/>
    </xf>
    <xf numFmtId="0" fontId="8" fillId="0" borderId="5" xfId="9" applyFont="1" applyBorder="1" applyAlignment="1">
      <alignment vertical="center"/>
    </xf>
    <xf numFmtId="0" fontId="8" fillId="0" borderId="0" xfId="9" applyFont="1" applyBorder="1" applyAlignment="1">
      <alignment vertical="center"/>
    </xf>
    <xf numFmtId="0" fontId="10" fillId="0" borderId="0" xfId="9" applyFont="1" applyBorder="1" applyAlignment="1">
      <alignment horizontal="left" vertical="center"/>
    </xf>
    <xf numFmtId="0" fontId="8" fillId="0" borderId="4" xfId="9" applyFont="1" applyBorder="1"/>
    <xf numFmtId="0" fontId="8" fillId="0" borderId="0" xfId="9" applyFont="1" applyBorder="1"/>
    <xf numFmtId="0" fontId="8" fillId="0" borderId="5" xfId="9" applyFont="1" applyBorder="1"/>
    <xf numFmtId="0" fontId="8" fillId="0" borderId="0" xfId="9" applyFont="1"/>
    <xf numFmtId="0" fontId="11" fillId="0" borderId="0" xfId="9" applyFont="1" applyBorder="1" applyAlignment="1">
      <alignment horizontal="left" vertical="center"/>
    </xf>
    <xf numFmtId="0" fontId="12" fillId="0" borderId="0" xfId="9" applyFont="1" applyBorder="1" applyAlignment="1">
      <alignment horizontal="left" vertical="center"/>
    </xf>
    <xf numFmtId="0" fontId="8" fillId="3" borderId="0" xfId="9" applyFont="1" applyFill="1" applyBorder="1" applyAlignment="1">
      <alignment vertical="center"/>
    </xf>
    <xf numFmtId="0" fontId="13" fillId="0" borderId="0" xfId="9" applyFont="1" applyBorder="1" applyAlignment="1">
      <alignment horizontal="left" vertical="center"/>
    </xf>
    <xf numFmtId="0" fontId="8" fillId="0" borderId="0" xfId="9" applyFont="1" applyAlignment="1">
      <alignment horizontal="left" vertical="center"/>
    </xf>
    <xf numFmtId="0" fontId="15" fillId="0" borderId="4" xfId="9" applyFont="1" applyBorder="1" applyAlignment="1">
      <alignment vertical="center"/>
    </xf>
    <xf numFmtId="0" fontId="15" fillId="0" borderId="0" xfId="9" applyFont="1" applyBorder="1" applyAlignment="1">
      <alignment vertical="center"/>
    </xf>
    <xf numFmtId="0" fontId="15" fillId="0" borderId="0" xfId="9" applyFont="1" applyBorder="1" applyAlignment="1">
      <alignment horizontal="left" vertical="center"/>
    </xf>
    <xf numFmtId="0" fontId="15" fillId="0" borderId="5" xfId="9" applyFont="1" applyBorder="1" applyAlignment="1">
      <alignment vertical="center"/>
    </xf>
    <xf numFmtId="0" fontId="15" fillId="0" borderId="0" xfId="9" applyFont="1" applyAlignment="1">
      <alignment vertical="center"/>
    </xf>
    <xf numFmtId="0" fontId="16" fillId="0" borderId="4" xfId="9" applyFont="1" applyBorder="1" applyAlignment="1">
      <alignment vertical="center"/>
    </xf>
    <xf numFmtId="0" fontId="16" fillId="0" borderId="0" xfId="9" applyFont="1" applyBorder="1" applyAlignment="1">
      <alignment vertical="center"/>
    </xf>
    <xf numFmtId="0" fontId="16" fillId="0" borderId="0" xfId="9" applyFont="1" applyBorder="1" applyAlignment="1">
      <alignment horizontal="left" vertical="center"/>
    </xf>
    <xf numFmtId="0" fontId="16" fillId="0" borderId="5" xfId="9" applyFont="1" applyBorder="1" applyAlignment="1">
      <alignment vertical="center"/>
    </xf>
    <xf numFmtId="0" fontId="16" fillId="0" borderId="0" xfId="9" applyFont="1" applyAlignment="1">
      <alignment vertical="center"/>
    </xf>
    <xf numFmtId="0" fontId="8" fillId="0" borderId="18" xfId="9" applyFont="1" applyBorder="1" applyAlignment="1">
      <alignment vertical="center"/>
    </xf>
    <xf numFmtId="0" fontId="10" fillId="0" borderId="18" xfId="9" applyFont="1" applyBorder="1" applyAlignment="1">
      <alignment horizontal="center" vertical="center"/>
    </xf>
    <xf numFmtId="0" fontId="14" fillId="3" borderId="0" xfId="9" applyFont="1" applyFill="1" applyBorder="1" applyAlignment="1">
      <alignment horizontal="left" vertical="center"/>
    </xf>
    <xf numFmtId="0" fontId="8" fillId="0" borderId="6" xfId="9" applyFont="1" applyBorder="1" applyAlignment="1">
      <alignment vertical="center"/>
    </xf>
    <xf numFmtId="0" fontId="8" fillId="0" borderId="7" xfId="9" applyFont="1" applyBorder="1" applyAlignment="1">
      <alignment vertical="center"/>
    </xf>
    <xf numFmtId="0" fontId="8" fillId="0" borderId="8" xfId="9" applyFont="1" applyBorder="1" applyAlignment="1">
      <alignment vertical="center"/>
    </xf>
    <xf numFmtId="0" fontId="8" fillId="0" borderId="4" xfId="9" applyFont="1" applyBorder="1" applyAlignment="1">
      <alignment horizontal="center" vertical="center" wrapText="1"/>
    </xf>
    <xf numFmtId="0" fontId="12" fillId="3" borderId="9" xfId="9" applyFont="1" applyFill="1" applyBorder="1" applyAlignment="1">
      <alignment horizontal="center" vertical="center" wrapText="1"/>
    </xf>
    <xf numFmtId="0" fontId="12" fillId="3" borderId="10" xfId="9" applyFont="1" applyFill="1" applyBorder="1" applyAlignment="1">
      <alignment horizontal="center" vertical="center" wrapText="1"/>
    </xf>
    <xf numFmtId="0" fontId="8" fillId="0" borderId="5" xfId="9" applyFont="1" applyBorder="1" applyAlignment="1">
      <alignment horizontal="center" vertical="center" wrapText="1"/>
    </xf>
    <xf numFmtId="0" fontId="8" fillId="0" borderId="0" xfId="9" applyFont="1" applyAlignment="1">
      <alignment horizontal="center" vertical="center" wrapText="1"/>
    </xf>
    <xf numFmtId="0" fontId="10" fillId="0" borderId="9" xfId="9" applyFont="1" applyBorder="1" applyAlignment="1">
      <alignment horizontal="center" vertical="center" wrapText="1"/>
    </xf>
    <xf numFmtId="0" fontId="10" fillId="0" borderId="10" xfId="9" applyFont="1" applyBorder="1" applyAlignment="1">
      <alignment horizontal="center" vertical="center" wrapText="1"/>
    </xf>
    <xf numFmtId="0" fontId="10" fillId="0" borderId="11" xfId="9" applyFont="1" applyBorder="1" applyAlignment="1">
      <alignment horizontal="center" vertical="center" wrapText="1"/>
    </xf>
    <xf numFmtId="0" fontId="14" fillId="0" borderId="0" xfId="9" applyFont="1" applyBorder="1" applyAlignment="1">
      <alignment horizontal="left" vertical="center"/>
    </xf>
    <xf numFmtId="0" fontId="8" fillId="0" borderId="13" xfId="9" applyFont="1" applyBorder="1" applyAlignment="1">
      <alignment vertical="center"/>
    </xf>
    <xf numFmtId="0" fontId="8" fillId="0" borderId="12" xfId="9" applyFont="1" applyBorder="1" applyAlignment="1">
      <alignment vertical="center"/>
    </xf>
    <xf numFmtId="167" fontId="18" fillId="0" borderId="12" xfId="9" applyNumberFormat="1" applyFont="1" applyBorder="1" applyAlignment="1"/>
    <xf numFmtId="167" fontId="18" fillId="0" borderId="14" xfId="9" applyNumberFormat="1" applyFont="1" applyBorder="1" applyAlignment="1"/>
    <xf numFmtId="4" fontId="19" fillId="0" borderId="0" xfId="9" applyNumberFormat="1" applyFont="1" applyAlignment="1">
      <alignment vertical="center"/>
    </xf>
    <xf numFmtId="0" fontId="20" fillId="0" borderId="4" xfId="9" applyFont="1" applyBorder="1" applyAlignment="1"/>
    <xf numFmtId="0" fontId="20" fillId="0" borderId="0" xfId="9" applyFont="1" applyBorder="1" applyAlignment="1"/>
    <xf numFmtId="0" fontId="15" fillId="0" borderId="0" xfId="9" applyFont="1" applyBorder="1" applyAlignment="1">
      <alignment horizontal="left"/>
    </xf>
    <xf numFmtId="0" fontId="20" fillId="0" borderId="5" xfId="9" applyFont="1" applyBorder="1" applyAlignment="1"/>
    <xf numFmtId="0" fontId="20" fillId="0" borderId="0" xfId="9" applyFont="1" applyAlignment="1"/>
    <xf numFmtId="0" fontId="20" fillId="0" borderId="15" xfId="9" applyFont="1" applyBorder="1" applyAlignment="1"/>
    <xf numFmtId="167" fontId="20" fillId="0" borderId="0" xfId="9" applyNumberFormat="1" applyFont="1" applyBorder="1" applyAlignment="1"/>
    <xf numFmtId="167" fontId="20" fillId="0" borderId="16" xfId="9" applyNumberFormat="1" applyFont="1" applyBorder="1" applyAlignment="1"/>
    <xf numFmtId="0" fontId="20" fillId="0" borderId="0" xfId="9" applyFont="1" applyAlignment="1">
      <alignment horizontal="left"/>
    </xf>
    <xf numFmtId="0" fontId="20" fillId="0" borderId="0" xfId="9" applyFont="1" applyAlignment="1">
      <alignment horizontal="center"/>
    </xf>
    <xf numFmtId="4" fontId="20" fillId="0" borderId="0" xfId="9" applyNumberFormat="1" applyFont="1" applyAlignment="1">
      <alignment vertical="center"/>
    </xf>
    <xf numFmtId="0" fontId="16" fillId="0" borderId="0" xfId="9" applyFont="1" applyBorder="1" applyAlignment="1">
      <alignment horizontal="left"/>
    </xf>
    <xf numFmtId="0" fontId="8" fillId="0" borderId="4" xfId="9" applyFont="1" applyBorder="1" applyAlignment="1" applyProtection="1">
      <alignment vertical="center"/>
      <protection locked="0"/>
    </xf>
    <xf numFmtId="0" fontId="8" fillId="0" borderId="18" xfId="9" applyFont="1" applyBorder="1" applyAlignment="1" applyProtection="1">
      <alignment horizontal="center" vertical="center"/>
      <protection locked="0"/>
    </xf>
    <xf numFmtId="49" fontId="8" fillId="0" borderId="18" xfId="9" applyNumberFormat="1" applyFont="1" applyBorder="1" applyAlignment="1" applyProtection="1">
      <alignment horizontal="left" vertical="center" wrapText="1"/>
      <protection locked="0"/>
    </xf>
    <xf numFmtId="0" fontId="8" fillId="0" borderId="18" xfId="9" applyFont="1" applyBorder="1" applyAlignment="1" applyProtection="1">
      <alignment horizontal="center" vertical="center" wrapText="1"/>
      <protection locked="0"/>
    </xf>
    <xf numFmtId="168" fontId="8" fillId="0" borderId="18" xfId="9" applyNumberFormat="1" applyFont="1" applyBorder="1" applyAlignment="1" applyProtection="1">
      <alignment vertical="center"/>
      <protection locked="0"/>
    </xf>
    <xf numFmtId="0" fontId="8" fillId="0" borderId="5" xfId="9" applyFont="1" applyBorder="1" applyAlignment="1" applyProtection="1">
      <alignment vertical="center"/>
      <protection locked="0"/>
    </xf>
    <xf numFmtId="0" fontId="21" fillId="0" borderId="18" xfId="9" applyFont="1" applyBorder="1" applyAlignment="1">
      <alignment horizontal="left" vertical="center"/>
    </xf>
    <xf numFmtId="0" fontId="21" fillId="0" borderId="0" xfId="9" applyFont="1" applyBorder="1" applyAlignment="1">
      <alignment horizontal="center" vertical="center"/>
    </xf>
    <xf numFmtId="167" fontId="21" fillId="0" borderId="0" xfId="9" applyNumberFormat="1" applyFont="1" applyBorder="1" applyAlignment="1">
      <alignment vertical="center"/>
    </xf>
    <xf numFmtId="167" fontId="21" fillId="0" borderId="16" xfId="9" applyNumberFormat="1" applyFont="1" applyBorder="1" applyAlignment="1">
      <alignment vertical="center"/>
    </xf>
    <xf numFmtId="4" fontId="8" fillId="0" borderId="0" xfId="9" applyNumberFormat="1" applyFont="1" applyAlignment="1">
      <alignment vertical="center"/>
    </xf>
    <xf numFmtId="0" fontId="26" fillId="0" borderId="4" xfId="9" applyFont="1" applyBorder="1" applyAlignment="1">
      <alignment vertical="center"/>
    </xf>
    <xf numFmtId="0" fontId="26" fillId="0" borderId="0" xfId="9" applyFont="1" applyBorder="1" applyAlignment="1">
      <alignment vertical="center"/>
    </xf>
    <xf numFmtId="0" fontId="26" fillId="0" borderId="0" xfId="9" applyFont="1" applyBorder="1" applyAlignment="1">
      <alignment horizontal="left" vertical="center"/>
    </xf>
    <xf numFmtId="0" fontId="26" fillId="0" borderId="5" xfId="9" applyFont="1" applyBorder="1" applyAlignment="1">
      <alignment vertical="center"/>
    </xf>
    <xf numFmtId="0" fontId="26" fillId="0" borderId="0" xfId="9" applyFont="1" applyAlignment="1">
      <alignment vertical="center"/>
    </xf>
    <xf numFmtId="0" fontId="26" fillId="0" borderId="15" xfId="9" applyFont="1" applyBorder="1" applyAlignment="1">
      <alignment vertical="center"/>
    </xf>
    <xf numFmtId="0" fontId="26" fillId="0" borderId="16" xfId="9" applyFont="1" applyBorder="1" applyAlignment="1">
      <alignment vertical="center"/>
    </xf>
    <xf numFmtId="0" fontId="26" fillId="0" borderId="0" xfId="9" applyFont="1" applyAlignment="1">
      <alignment horizontal="left" vertical="center"/>
    </xf>
    <xf numFmtId="0" fontId="22" fillId="0" borderId="4" xfId="9" applyFont="1" applyBorder="1" applyAlignment="1">
      <alignment vertical="center"/>
    </xf>
    <xf numFmtId="0" fontId="22" fillId="0" borderId="0" xfId="9" applyFont="1" applyBorder="1" applyAlignment="1">
      <alignment vertical="center"/>
    </xf>
    <xf numFmtId="0" fontId="22" fillId="0" borderId="0" xfId="9" applyFont="1" applyBorder="1" applyAlignment="1">
      <alignment horizontal="left" vertical="center"/>
    </xf>
    <xf numFmtId="168" fontId="22" fillId="0" borderId="0" xfId="9" applyNumberFormat="1" applyFont="1" applyBorder="1" applyAlignment="1">
      <alignment vertical="center"/>
    </xf>
    <xf numFmtId="0" fontId="22" fillId="0" borderId="5" xfId="9" applyFont="1" applyBorder="1" applyAlignment="1">
      <alignment vertical="center"/>
    </xf>
    <xf numFmtId="0" fontId="22" fillId="0" borderId="0" xfId="9" applyFont="1" applyAlignment="1">
      <alignment vertical="center"/>
    </xf>
    <xf numFmtId="0" fontId="22" fillId="0" borderId="15" xfId="9" applyFont="1" applyBorder="1" applyAlignment="1">
      <alignment vertical="center"/>
    </xf>
    <xf numFmtId="0" fontId="22" fillId="0" borderId="16" xfId="9" applyFont="1" applyBorder="1" applyAlignment="1">
      <alignment vertical="center"/>
    </xf>
    <xf numFmtId="0" fontId="22" fillId="0" borderId="0" xfId="9" applyFont="1" applyAlignment="1">
      <alignment horizontal="left" vertical="center"/>
    </xf>
    <xf numFmtId="0" fontId="23" fillId="0" borderId="4" xfId="9" applyFont="1" applyBorder="1" applyAlignment="1">
      <alignment vertical="center"/>
    </xf>
    <xf numFmtId="0" fontId="23" fillId="0" borderId="0" xfId="9" applyFont="1" applyBorder="1" applyAlignment="1">
      <alignment vertical="center"/>
    </xf>
    <xf numFmtId="0" fontId="23" fillId="0" borderId="0" xfId="9" applyFont="1" applyBorder="1" applyAlignment="1">
      <alignment horizontal="left" vertical="center"/>
    </xf>
    <xf numFmtId="168" fontId="23" fillId="0" borderId="0" xfId="9" applyNumberFormat="1" applyFont="1" applyBorder="1" applyAlignment="1">
      <alignment vertical="center"/>
    </xf>
    <xf numFmtId="0" fontId="23" fillId="0" borderId="5" xfId="9" applyFont="1" applyBorder="1" applyAlignment="1">
      <alignment vertical="center"/>
    </xf>
    <xf numFmtId="0" fontId="23" fillId="0" borderId="0" xfId="9" applyFont="1" applyAlignment="1">
      <alignment vertical="center"/>
    </xf>
    <xf numFmtId="0" fontId="23" fillId="0" borderId="15" xfId="9" applyFont="1" applyBorder="1" applyAlignment="1">
      <alignment vertical="center"/>
    </xf>
    <xf numFmtId="0" fontId="23" fillId="0" borderId="16" xfId="9" applyFont="1" applyBorder="1" applyAlignment="1">
      <alignment vertical="center"/>
    </xf>
    <xf numFmtId="0" fontId="23" fillId="0" borderId="0" xfId="9" applyFont="1" applyAlignment="1">
      <alignment horizontal="left" vertical="center"/>
    </xf>
    <xf numFmtId="0" fontId="25" fillId="0" borderId="18" xfId="9" applyFont="1" applyBorder="1" applyAlignment="1" applyProtection="1">
      <alignment horizontal="center" vertical="center"/>
      <protection locked="0"/>
    </xf>
    <xf numFmtId="49" fontId="25" fillId="0" borderId="18" xfId="9" applyNumberFormat="1" applyFont="1" applyBorder="1" applyAlignment="1" applyProtection="1">
      <alignment horizontal="left" vertical="center" wrapText="1"/>
      <protection locked="0"/>
    </xf>
    <xf numFmtId="0" fontId="25" fillId="0" borderId="18" xfId="9" applyFont="1" applyBorder="1" applyAlignment="1" applyProtection="1">
      <alignment horizontal="center" vertical="center" wrapText="1"/>
      <protection locked="0"/>
    </xf>
    <xf numFmtId="168" fontId="25" fillId="0" borderId="18" xfId="9" applyNumberFormat="1" applyFont="1" applyBorder="1" applyAlignment="1" applyProtection="1">
      <alignment vertical="center"/>
      <protection locked="0"/>
    </xf>
    <xf numFmtId="0" fontId="8" fillId="0" borderId="15" xfId="9" applyFont="1" applyBorder="1" applyAlignment="1">
      <alignment vertical="center"/>
    </xf>
    <xf numFmtId="0" fontId="8" fillId="0" borderId="16" xfId="9" applyFont="1" applyBorder="1" applyAlignment="1">
      <alignment vertical="center"/>
    </xf>
    <xf numFmtId="0" fontId="22" fillId="0" borderId="19" xfId="9" applyFont="1" applyBorder="1" applyAlignment="1">
      <alignment vertical="center"/>
    </xf>
    <xf numFmtId="0" fontId="22" fillId="0" borderId="17" xfId="9" applyFont="1" applyBorder="1" applyAlignment="1">
      <alignment vertical="center"/>
    </xf>
    <xf numFmtId="0" fontId="22" fillId="0" borderId="20" xfId="9" applyFont="1" applyBorder="1" applyAlignment="1">
      <alignment vertical="center"/>
    </xf>
    <xf numFmtId="0" fontId="3" fillId="6" borderId="0" xfId="0" applyFont="1" applyFill="1" applyBorder="1" applyAlignment="1">
      <alignment horizontal="left"/>
    </xf>
    <xf numFmtId="0" fontId="0" fillId="6" borderId="0" xfId="0" applyFill="1"/>
    <xf numFmtId="165" fontId="3" fillId="6" borderId="0" xfId="0" applyNumberFormat="1" applyFont="1" applyFill="1" applyBorder="1" applyAlignment="1">
      <alignment horizontal="right"/>
    </xf>
    <xf numFmtId="169" fontId="34" fillId="0" borderId="0" xfId="10" applyNumberFormat="1" applyFont="1" applyAlignment="1"/>
    <xf numFmtId="0" fontId="1" fillId="0" borderId="0" xfId="10" applyFont="1"/>
    <xf numFmtId="49" fontId="30" fillId="0" borderId="0" xfId="10" applyNumberFormat="1" applyFont="1" applyAlignment="1"/>
    <xf numFmtId="49" fontId="46" fillId="0" borderId="0" xfId="10" applyNumberFormat="1" applyFont="1" applyAlignment="1">
      <alignment horizontal="left" vertical="top"/>
    </xf>
    <xf numFmtId="0" fontId="29" fillId="0" borderId="0" xfId="10"/>
    <xf numFmtId="169" fontId="47" fillId="0" borderId="0" xfId="10" applyNumberFormat="1" applyFont="1" applyAlignment="1">
      <alignment horizontal="left" indent="3"/>
    </xf>
    <xf numFmtId="49" fontId="32" fillId="0" borderId="21" xfId="10" applyNumberFormat="1" applyFont="1" applyBorder="1" applyAlignment="1">
      <alignment horizontal="center"/>
    </xf>
    <xf numFmtId="49" fontId="48" fillId="0" borderId="0" xfId="10" applyNumberFormat="1" applyFont="1" applyAlignment="1"/>
    <xf numFmtId="49" fontId="32" fillId="0" borderId="0" xfId="10" applyNumberFormat="1" applyFont="1" applyBorder="1" applyAlignment="1">
      <alignment horizontal="left"/>
    </xf>
    <xf numFmtId="49" fontId="32" fillId="0" borderId="0" xfId="10" applyNumberFormat="1" applyFont="1" applyBorder="1" applyAlignment="1">
      <alignment horizontal="right"/>
    </xf>
    <xf numFmtId="0" fontId="49" fillId="0" borderId="0" xfId="10" applyFont="1"/>
    <xf numFmtId="49" fontId="71" fillId="0" borderId="0" xfId="10" applyNumberFormat="1" applyFont="1" applyAlignment="1">
      <alignment horizontal="left"/>
    </xf>
    <xf numFmtId="172" fontId="71" fillId="0" borderId="0" xfId="10" applyNumberFormat="1" applyFont="1" applyAlignment="1"/>
    <xf numFmtId="49" fontId="57" fillId="0" borderId="0" xfId="10" applyNumberFormat="1" applyFont="1" applyAlignment="1">
      <alignment horizontal="left" indent="1"/>
    </xf>
    <xf numFmtId="172" fontId="57" fillId="0" borderId="0" xfId="10" applyNumberFormat="1" applyFont="1" applyAlignment="1"/>
    <xf numFmtId="49" fontId="33" fillId="0" borderId="0" xfId="10" applyNumberFormat="1" applyFont="1" applyAlignment="1">
      <alignment horizontal="left" indent="2"/>
    </xf>
    <xf numFmtId="172" fontId="33" fillId="0" borderId="0" xfId="10" applyNumberFormat="1" applyFont="1" applyAlignment="1"/>
    <xf numFmtId="0" fontId="50" fillId="0" borderId="0" xfId="10" applyFont="1"/>
    <xf numFmtId="49" fontId="32" fillId="0" borderId="0" xfId="10" applyNumberFormat="1" applyFont="1" applyAlignment="1">
      <alignment horizontal="left" indent="3"/>
    </xf>
    <xf numFmtId="172" fontId="32" fillId="0" borderId="0" xfId="10" applyNumberFormat="1" applyFont="1" applyAlignment="1"/>
    <xf numFmtId="0" fontId="56" fillId="0" borderId="0" xfId="10" applyFont="1" applyAlignment="1">
      <alignment horizontal="left"/>
    </xf>
    <xf numFmtId="0" fontId="51" fillId="0" borderId="0" xfId="10" applyFont="1"/>
    <xf numFmtId="0" fontId="52" fillId="0" borderId="24" xfId="10" applyFont="1" applyBorder="1" applyAlignment="1">
      <alignment horizontal="left"/>
    </xf>
    <xf numFmtId="172" fontId="52" fillId="0" borderId="24" xfId="10" applyNumberFormat="1" applyFont="1" applyBorder="1" applyAlignment="1"/>
    <xf numFmtId="0" fontId="52" fillId="0" borderId="0" xfId="10" applyFont="1" applyAlignment="1">
      <alignment horizontal="left"/>
    </xf>
    <xf numFmtId="172" fontId="52" fillId="0" borderId="0" xfId="10" applyNumberFormat="1" applyFont="1" applyAlignment="1"/>
    <xf numFmtId="0" fontId="59" fillId="0" borderId="0" xfId="10" applyFont="1"/>
    <xf numFmtId="0" fontId="60" fillId="0" borderId="0" xfId="10" applyFont="1" applyAlignment="1">
      <alignment horizontal="left" indent="1"/>
    </xf>
    <xf numFmtId="172" fontId="60" fillId="0" borderId="0" xfId="10" applyNumberFormat="1" applyFont="1" applyAlignment="1"/>
    <xf numFmtId="0" fontId="60" fillId="0" borderId="0" xfId="10" applyFont="1" applyBorder="1" applyAlignment="1">
      <alignment horizontal="left" indent="1"/>
    </xf>
    <xf numFmtId="172" fontId="60" fillId="0" borderId="0" xfId="10" applyNumberFormat="1" applyFont="1" applyBorder="1" applyAlignment="1"/>
    <xf numFmtId="0" fontId="52" fillId="0" borderId="0" xfId="10" applyFont="1" applyBorder="1" applyAlignment="1">
      <alignment horizontal="left"/>
    </xf>
    <xf numFmtId="172" fontId="52" fillId="0" borderId="0" xfId="10" applyNumberFormat="1" applyFont="1" applyBorder="1" applyAlignment="1"/>
    <xf numFmtId="170" fontId="30" fillId="0" borderId="0" xfId="10" applyNumberFormat="1" applyFont="1" applyFill="1" applyBorder="1" applyAlignment="1"/>
    <xf numFmtId="171" fontId="30" fillId="0" borderId="0" xfId="10" applyNumberFormat="1" applyFont="1" applyAlignment="1"/>
    <xf numFmtId="172" fontId="30" fillId="0" borderId="0" xfId="10" applyNumberFormat="1" applyFont="1" applyAlignment="1"/>
    <xf numFmtId="169" fontId="30" fillId="0" borderId="0" xfId="10" applyNumberFormat="1" applyFont="1" applyAlignment="1"/>
    <xf numFmtId="0" fontId="31" fillId="0" borderId="0" xfId="10" applyFont="1"/>
    <xf numFmtId="0" fontId="32" fillId="0" borderId="21" xfId="10" applyNumberFormat="1" applyFont="1" applyBorder="1" applyAlignment="1">
      <alignment horizontal="center"/>
    </xf>
    <xf numFmtId="49" fontId="32" fillId="0" borderId="0" xfId="10" applyNumberFormat="1" applyFont="1" applyAlignment="1">
      <alignment horizontal="right"/>
    </xf>
    <xf numFmtId="49" fontId="32" fillId="0" borderId="0" xfId="10" applyNumberFormat="1" applyFont="1" applyAlignment="1">
      <alignment horizontal="center"/>
    </xf>
    <xf numFmtId="49" fontId="32" fillId="0" borderId="0" xfId="10" applyNumberFormat="1" applyFont="1" applyAlignment="1">
      <alignment horizontal="left"/>
    </xf>
    <xf numFmtId="0" fontId="32" fillId="0" borderId="0" xfId="10" applyNumberFormat="1" applyFont="1" applyAlignment="1">
      <alignment horizontal="left" wrapText="1"/>
    </xf>
    <xf numFmtId="0" fontId="33" fillId="0" borderId="0" xfId="10" applyFont="1"/>
    <xf numFmtId="169" fontId="33" fillId="0" borderId="0" xfId="10" applyNumberFormat="1" applyFont="1" applyAlignment="1"/>
    <xf numFmtId="49" fontId="33" fillId="0" borderId="0" xfId="10" applyNumberFormat="1" applyFont="1" applyAlignment="1">
      <alignment horizontal="center"/>
    </xf>
    <xf numFmtId="0" fontId="33" fillId="0" borderId="0" xfId="10" applyNumberFormat="1" applyFont="1" applyAlignment="1">
      <alignment horizontal="left"/>
    </xf>
    <xf numFmtId="0" fontId="71" fillId="0" borderId="0" xfId="10" applyNumberFormat="1" applyFont="1" applyAlignment="1">
      <alignment horizontal="left"/>
    </xf>
    <xf numFmtId="170" fontId="33" fillId="0" borderId="0" xfId="10" applyNumberFormat="1" applyFont="1" applyFill="1" applyBorder="1" applyAlignment="1"/>
    <xf numFmtId="171" fontId="33" fillId="0" borderId="0" xfId="10" applyNumberFormat="1" applyFont="1" applyAlignment="1"/>
    <xf numFmtId="0" fontId="57" fillId="0" borderId="0" xfId="10" applyNumberFormat="1" applyFont="1" applyAlignment="1">
      <alignment horizontal="left"/>
    </xf>
    <xf numFmtId="0" fontId="32" fillId="0" borderId="0" xfId="10" applyFont="1"/>
    <xf numFmtId="169" fontId="32" fillId="0" borderId="0" xfId="10" applyNumberFormat="1" applyFont="1" applyAlignment="1"/>
    <xf numFmtId="0" fontId="32" fillId="0" borderId="0" xfId="10" applyNumberFormat="1" applyFont="1" applyAlignment="1">
      <alignment horizontal="left"/>
    </xf>
    <xf numFmtId="170" fontId="32" fillId="0" borderId="0" xfId="10" applyNumberFormat="1" applyFont="1" applyFill="1" applyBorder="1" applyAlignment="1"/>
    <xf numFmtId="171" fontId="32" fillId="0" borderId="0" xfId="10" applyNumberFormat="1" applyFont="1" applyAlignment="1"/>
    <xf numFmtId="0" fontId="34" fillId="0" borderId="0" xfId="10" applyFont="1"/>
    <xf numFmtId="169" fontId="35" fillId="0" borderId="22" xfId="10" applyNumberFormat="1" applyFont="1" applyBorder="1" applyAlignment="1">
      <alignment horizontal="right" vertical="top"/>
    </xf>
    <xf numFmtId="49" fontId="35" fillId="0" borderId="22" xfId="10" applyNumberFormat="1" applyFont="1" applyBorder="1" applyAlignment="1">
      <alignment horizontal="center" vertical="top"/>
    </xf>
    <xf numFmtId="49" fontId="35" fillId="0" borderId="22" xfId="10" applyNumberFormat="1" applyFont="1" applyBorder="1" applyAlignment="1">
      <alignment horizontal="left" vertical="top"/>
    </xf>
    <xf numFmtId="0" fontId="35" fillId="0" borderId="22" xfId="10" applyNumberFormat="1" applyFont="1" applyBorder="1" applyAlignment="1">
      <alignment horizontal="left" vertical="top" wrapText="1"/>
    </xf>
    <xf numFmtId="170" fontId="36" fillId="0" borderId="22" xfId="10" applyNumberFormat="1" applyFont="1" applyFill="1" applyBorder="1" applyAlignment="1">
      <alignment horizontal="right" vertical="top"/>
    </xf>
    <xf numFmtId="171" fontId="35" fillId="0" borderId="22" xfId="10" applyNumberFormat="1" applyFont="1" applyBorder="1" applyAlignment="1">
      <alignment horizontal="right" vertical="top"/>
    </xf>
    <xf numFmtId="172" fontId="35" fillId="0" borderId="22" xfId="10" applyNumberFormat="1" applyFont="1" applyBorder="1" applyAlignment="1">
      <alignment horizontal="right" vertical="top"/>
    </xf>
    <xf numFmtId="0" fontId="58" fillId="0" borderId="0" xfId="10" applyFont="1" applyAlignment="1">
      <alignment horizontal="left" vertical="top" wrapText="1"/>
    </xf>
    <xf numFmtId="169" fontId="54" fillId="0" borderId="0" xfId="10" applyNumberFormat="1" applyFont="1" applyAlignment="1">
      <alignment horizontal="left" vertical="top" wrapText="1"/>
    </xf>
    <xf numFmtId="49" fontId="54" fillId="0" borderId="0" xfId="10" applyNumberFormat="1" applyFont="1" applyAlignment="1">
      <alignment horizontal="left" vertical="top" wrapText="1"/>
    </xf>
    <xf numFmtId="0" fontId="54" fillId="0" borderId="0" xfId="10" applyNumberFormat="1" applyFont="1" applyAlignment="1">
      <alignment horizontal="left" vertical="top" wrapText="1"/>
    </xf>
    <xf numFmtId="170" fontId="54" fillId="0" borderId="0" xfId="10" applyNumberFormat="1" applyFont="1" applyFill="1" applyBorder="1" applyAlignment="1">
      <alignment horizontal="right" vertical="top"/>
    </xf>
    <xf numFmtId="171" fontId="54" fillId="0" borderId="0" xfId="10" applyNumberFormat="1" applyFont="1" applyAlignment="1">
      <alignment horizontal="left" vertical="top" wrapText="1"/>
    </xf>
    <xf numFmtId="172" fontId="54" fillId="0" borderId="0" xfId="10" applyNumberFormat="1" applyFont="1" applyAlignment="1">
      <alignment horizontal="left" vertical="top" wrapText="1"/>
    </xf>
    <xf numFmtId="169" fontId="39" fillId="0" borderId="0" xfId="10" applyNumberFormat="1" applyFont="1" applyAlignment="1">
      <alignment horizontal="center" vertical="center"/>
    </xf>
    <xf numFmtId="49" fontId="39" fillId="0" borderId="0" xfId="10" applyNumberFormat="1" applyFont="1" applyAlignment="1">
      <alignment horizontal="center" vertical="center"/>
    </xf>
    <xf numFmtId="49" fontId="39" fillId="0" borderId="0" xfId="10" applyNumberFormat="1" applyFont="1" applyAlignment="1">
      <alignment horizontal="center" vertical="center" wrapText="1"/>
    </xf>
    <xf numFmtId="170" fontId="39" fillId="0" borderId="0" xfId="10" applyNumberFormat="1" applyFont="1" applyFill="1" applyBorder="1" applyAlignment="1">
      <alignment horizontal="center" vertical="center"/>
    </xf>
    <xf numFmtId="171" fontId="39" fillId="0" borderId="0" xfId="10" applyNumberFormat="1" applyFont="1" applyAlignment="1">
      <alignment horizontal="center" vertical="center"/>
    </xf>
    <xf numFmtId="172" fontId="39" fillId="0" borderId="0" xfId="10" applyNumberFormat="1" applyFont="1" applyAlignment="1">
      <alignment horizontal="center" vertical="center"/>
    </xf>
    <xf numFmtId="0" fontId="39" fillId="0" borderId="0" xfId="10" applyFont="1" applyAlignment="1">
      <alignment horizontal="center" vertical="center"/>
    </xf>
    <xf numFmtId="169" fontId="44" fillId="0" borderId="0" xfId="10" applyNumberFormat="1" applyFont="1" applyAlignment="1">
      <alignment horizontal="right" vertical="top"/>
    </xf>
    <xf numFmtId="49" fontId="44" fillId="0" borderId="0" xfId="10" applyNumberFormat="1" applyFont="1" applyAlignment="1">
      <alignment horizontal="center" vertical="top"/>
    </xf>
    <xf numFmtId="49" fontId="44" fillId="0" borderId="0" xfId="10" applyNumberFormat="1" applyFont="1" applyAlignment="1">
      <alignment horizontal="left" vertical="top"/>
    </xf>
    <xf numFmtId="49" fontId="44" fillId="0" borderId="0" xfId="10" applyNumberFormat="1" applyFont="1" applyAlignment="1">
      <alignment horizontal="left" vertical="top" wrapText="1"/>
    </xf>
    <xf numFmtId="170" fontId="45" fillId="0" borderId="0" xfId="10" applyNumberFormat="1" applyFont="1" applyFill="1" applyBorder="1" applyAlignment="1">
      <alignment horizontal="right" vertical="top"/>
    </xf>
    <xf numFmtId="171" fontId="44" fillId="0" borderId="0" xfId="10" applyNumberFormat="1" applyFont="1" applyAlignment="1">
      <alignment horizontal="right" vertical="top"/>
    </xf>
    <xf numFmtId="172" fontId="44" fillId="0" borderId="0" xfId="10" applyNumberFormat="1" applyFont="1" applyAlignment="1">
      <alignment horizontal="right" vertical="top"/>
    </xf>
    <xf numFmtId="164" fontId="2" fillId="6" borderId="0" xfId="1" applyNumberFormat="1" applyFont="1" applyFill="1" applyBorder="1" applyAlignment="1" applyProtection="1">
      <alignment vertical="center"/>
    </xf>
    <xf numFmtId="0" fontId="0" fillId="0" borderId="0" xfId="0" applyAlignment="1">
      <alignment horizontal="left" wrapText="1"/>
    </xf>
    <xf numFmtId="0" fontId="74" fillId="5" borderId="0" xfId="7" applyFont="1" applyFill="1" applyAlignment="1" applyProtection="1">
      <alignment horizontal="center" vertical="center"/>
    </xf>
    <xf numFmtId="4" fontId="16" fillId="0" borderId="10" xfId="3" applyNumberFormat="1" applyFont="1" applyBorder="1" applyAlignment="1"/>
    <xf numFmtId="4" fontId="16" fillId="0" borderId="10" xfId="3" applyNumberFormat="1" applyFont="1" applyBorder="1" applyAlignment="1">
      <alignment vertical="center"/>
    </xf>
    <xf numFmtId="4" fontId="16" fillId="0" borderId="17" xfId="3" applyNumberFormat="1" applyFont="1" applyBorder="1" applyAlignment="1"/>
    <xf numFmtId="4" fontId="16" fillId="0" borderId="17" xfId="3" applyNumberFormat="1" applyFont="1" applyBorder="1" applyAlignment="1">
      <alignment vertical="center"/>
    </xf>
    <xf numFmtId="0" fontId="22" fillId="0" borderId="12" xfId="3" applyFont="1" applyBorder="1" applyAlignment="1">
      <alignment horizontal="left" vertical="center" wrapText="1"/>
    </xf>
    <xf numFmtId="0" fontId="22" fillId="0" borderId="0" xfId="3" applyFont="1" applyBorder="1" applyAlignment="1">
      <alignment vertical="center"/>
    </xf>
    <xf numFmtId="0" fontId="22" fillId="0" borderId="0" xfId="3" applyFont="1" applyBorder="1" applyAlignment="1">
      <alignment horizontal="left" vertical="center" wrapText="1"/>
    </xf>
    <xf numFmtId="0" fontId="23" fillId="0" borderId="0" xfId="3" applyFont="1" applyBorder="1" applyAlignment="1">
      <alignment horizontal="left" vertical="center" wrapText="1"/>
    </xf>
    <xf numFmtId="0" fontId="23" fillId="0" borderId="0" xfId="3" applyFont="1" applyBorder="1" applyAlignment="1">
      <alignment vertical="center"/>
    </xf>
    <xf numFmtId="4" fontId="8" fillId="0" borderId="18" xfId="3" applyNumberFormat="1" applyFont="1" applyBorder="1" applyAlignment="1" applyProtection="1">
      <alignment vertical="center"/>
      <protection locked="0"/>
    </xf>
    <xf numFmtId="0" fontId="8" fillId="0" borderId="18" xfId="3" applyFont="1" applyBorder="1" applyAlignment="1" applyProtection="1">
      <alignment vertical="center"/>
      <protection locked="0"/>
    </xf>
    <xf numFmtId="4" fontId="15" fillId="0" borderId="0" xfId="3" applyNumberFormat="1" applyFont="1" applyBorder="1" applyAlignment="1"/>
    <xf numFmtId="4" fontId="15" fillId="0" borderId="0" xfId="3" applyNumberFormat="1" applyFont="1" applyBorder="1" applyAlignment="1">
      <alignment vertical="center"/>
    </xf>
    <xf numFmtId="4" fontId="25" fillId="0" borderId="18" xfId="3" applyNumberFormat="1" applyFont="1" applyBorder="1" applyAlignment="1" applyProtection="1">
      <alignment vertical="center"/>
      <protection locked="0"/>
    </xf>
    <xf numFmtId="0" fontId="8" fillId="0" borderId="18" xfId="3" applyFont="1" applyBorder="1" applyAlignment="1" applyProtection="1">
      <alignment horizontal="left" vertical="center" wrapText="1"/>
      <protection locked="0"/>
    </xf>
    <xf numFmtId="0" fontId="26" fillId="0" borderId="12" xfId="3" applyFont="1" applyBorder="1" applyAlignment="1">
      <alignment horizontal="left" vertical="center" wrapText="1"/>
    </xf>
    <xf numFmtId="0" fontId="26" fillId="0" borderId="0" xfId="3" applyFont="1" applyBorder="1" applyAlignment="1">
      <alignment vertical="center"/>
    </xf>
    <xf numFmtId="4" fontId="14" fillId="0" borderId="12" xfId="3" applyNumberFormat="1" applyFont="1" applyBorder="1" applyAlignment="1"/>
    <xf numFmtId="4" fontId="11" fillId="0" borderId="12" xfId="3" applyNumberFormat="1" applyFont="1" applyBorder="1" applyAlignment="1">
      <alignment vertical="center"/>
    </xf>
    <xf numFmtId="0" fontId="26" fillId="0" borderId="0" xfId="3" applyFont="1" applyBorder="1" applyAlignment="1">
      <alignment horizontal="left" vertical="center" wrapText="1"/>
    </xf>
    <xf numFmtId="0" fontId="25" fillId="0" borderId="18" xfId="3" applyFont="1" applyBorder="1" applyAlignment="1" applyProtection="1">
      <alignment horizontal="left" vertical="center" wrapText="1"/>
      <protection locked="0"/>
    </xf>
    <xf numFmtId="0" fontId="25" fillId="0" borderId="18" xfId="3" applyFont="1" applyBorder="1" applyAlignment="1" applyProtection="1">
      <alignment vertical="center"/>
      <protection locked="0"/>
    </xf>
    <xf numFmtId="0" fontId="24" fillId="0" borderId="12" xfId="3" applyFont="1" applyBorder="1" applyAlignment="1">
      <alignment vertical="center" wrapText="1"/>
    </xf>
    <xf numFmtId="0" fontId="8" fillId="0" borderId="0" xfId="3" applyFont="1" applyBorder="1" applyAlignment="1">
      <alignment vertical="center"/>
    </xf>
    <xf numFmtId="0" fontId="27" fillId="0" borderId="0" xfId="3" applyFont="1" applyBorder="1" applyAlignment="1">
      <alignment horizontal="left" vertical="center" wrapText="1"/>
    </xf>
    <xf numFmtId="0" fontId="27" fillId="0" borderId="0" xfId="3" applyFont="1" applyBorder="1" applyAlignment="1">
      <alignment vertical="center"/>
    </xf>
    <xf numFmtId="4" fontId="16" fillId="0" borderId="0" xfId="3" applyNumberFormat="1" applyFont="1" applyBorder="1" applyAlignment="1">
      <alignment vertical="center"/>
    </xf>
    <xf numFmtId="0" fontId="16" fillId="0" borderId="0" xfId="3" applyFont="1" applyBorder="1" applyAlignment="1">
      <alignment vertical="center"/>
    </xf>
    <xf numFmtId="0" fontId="15" fillId="0" borderId="0" xfId="3" applyFont="1" applyBorder="1" applyAlignment="1">
      <alignment vertical="center"/>
    </xf>
    <xf numFmtId="0" fontId="9" fillId="0" borderId="0" xfId="3" applyFont="1" applyBorder="1" applyAlignment="1">
      <alignment horizontal="center" vertical="center"/>
    </xf>
    <xf numFmtId="0" fontId="10" fillId="0" borderId="0" xfId="3" applyFont="1" applyBorder="1" applyAlignment="1">
      <alignment horizontal="left" vertical="center" wrapText="1"/>
    </xf>
    <xf numFmtId="0" fontId="8" fillId="0" borderId="0" xfId="3" applyFont="1" applyBorder="1"/>
    <xf numFmtId="0" fontId="11" fillId="0" borderId="0" xfId="3" applyFont="1" applyBorder="1" applyAlignment="1">
      <alignment horizontal="left" vertical="center" wrapText="1"/>
    </xf>
    <xf numFmtId="0" fontId="12" fillId="3" borderId="10" xfId="3" applyFont="1" applyFill="1" applyBorder="1" applyAlignment="1">
      <alignment horizontal="center" vertical="center" wrapText="1"/>
    </xf>
    <xf numFmtId="0" fontId="8" fillId="3" borderId="10" xfId="3" applyFont="1" applyFill="1" applyBorder="1" applyAlignment="1">
      <alignment horizontal="center" vertical="center" wrapText="1"/>
    </xf>
    <xf numFmtId="0" fontId="17" fillId="3" borderId="10" xfId="3" applyFont="1" applyFill="1" applyBorder="1" applyAlignment="1">
      <alignment horizontal="center" vertical="center" wrapText="1"/>
    </xf>
    <xf numFmtId="0" fontId="8" fillId="3" borderId="11" xfId="3" applyFont="1" applyFill="1" applyBorder="1" applyAlignment="1">
      <alignment horizontal="center" vertical="center" wrapText="1"/>
    </xf>
    <xf numFmtId="0" fontId="12" fillId="3" borderId="0" xfId="3" applyFont="1" applyFill="1" applyBorder="1" applyAlignment="1">
      <alignment horizontal="center" vertical="center"/>
    </xf>
    <xf numFmtId="0" fontId="8" fillId="3" borderId="0" xfId="3" applyFont="1" applyFill="1" applyBorder="1" applyAlignment="1">
      <alignment vertical="center"/>
    </xf>
    <xf numFmtId="4" fontId="14" fillId="0" borderId="0" xfId="3" applyNumberFormat="1" applyFont="1" applyBorder="1" applyAlignment="1">
      <alignment vertical="center"/>
    </xf>
    <xf numFmtId="166" fontId="12" fillId="0" borderId="0" xfId="3" applyNumberFormat="1" applyFont="1" applyBorder="1" applyAlignment="1">
      <alignment horizontal="left" vertical="center"/>
    </xf>
    <xf numFmtId="0" fontId="12" fillId="0" borderId="0" xfId="3" applyFont="1" applyBorder="1" applyAlignment="1">
      <alignment horizontal="left" vertical="center"/>
    </xf>
    <xf numFmtId="4" fontId="13" fillId="0" borderId="0" xfId="3" applyNumberFormat="1" applyFont="1" applyBorder="1" applyAlignment="1">
      <alignment vertical="center"/>
    </xf>
    <xf numFmtId="4" fontId="14" fillId="3" borderId="0" xfId="3" applyNumberFormat="1" applyFont="1" applyFill="1" applyBorder="1" applyAlignment="1">
      <alignment vertical="center"/>
    </xf>
    <xf numFmtId="4" fontId="15" fillId="0" borderId="12" xfId="3" applyNumberFormat="1" applyFont="1" applyBorder="1" applyAlignment="1"/>
    <xf numFmtId="4" fontId="15" fillId="0" borderId="12" xfId="3" applyNumberFormat="1" applyFont="1" applyBorder="1" applyAlignment="1">
      <alignment vertical="center"/>
    </xf>
    <xf numFmtId="0" fontId="11" fillId="0" borderId="0" xfId="3" applyFont="1" applyBorder="1" applyAlignment="1">
      <alignment horizontal="left" vertical="top" wrapText="1"/>
    </xf>
    <xf numFmtId="0" fontId="26" fillId="0" borderId="12" xfId="9" applyFont="1" applyBorder="1" applyAlignment="1">
      <alignment horizontal="left" vertical="center" wrapText="1"/>
    </xf>
    <xf numFmtId="0" fontId="26" fillId="0" borderId="0" xfId="9" applyFont="1" applyBorder="1" applyAlignment="1">
      <alignment vertical="center"/>
    </xf>
    <xf numFmtId="0" fontId="22" fillId="0" borderId="0" xfId="9" applyFont="1" applyBorder="1" applyAlignment="1">
      <alignment horizontal="left" vertical="center" wrapText="1"/>
    </xf>
    <xf numFmtId="0" fontId="22" fillId="0" borderId="0" xfId="9" applyFont="1" applyBorder="1" applyAlignment="1">
      <alignment vertical="center"/>
    </xf>
    <xf numFmtId="0" fontId="8" fillId="0" borderId="18" xfId="9" applyFont="1" applyBorder="1" applyAlignment="1" applyProtection="1">
      <alignment horizontal="left" vertical="center" wrapText="1"/>
      <protection locked="0"/>
    </xf>
    <xf numFmtId="0" fontId="8" fillId="0" borderId="18" xfId="9" applyFont="1" applyBorder="1" applyAlignment="1" applyProtection="1">
      <alignment vertical="center"/>
      <protection locked="0"/>
    </xf>
    <xf numFmtId="4" fontId="8" fillId="0" borderId="18" xfId="9" applyNumberFormat="1" applyFont="1" applyBorder="1" applyAlignment="1" applyProtection="1">
      <alignment vertical="center"/>
      <protection locked="0"/>
    </xf>
    <xf numFmtId="0" fontId="22" fillId="0" borderId="12" xfId="9" applyFont="1" applyBorder="1" applyAlignment="1">
      <alignment horizontal="left" vertical="center" wrapText="1"/>
    </xf>
    <xf numFmtId="4" fontId="15" fillId="0" borderId="0" xfId="9" applyNumberFormat="1" applyFont="1" applyBorder="1" applyAlignment="1"/>
    <xf numFmtId="4" fontId="15" fillId="0" borderId="0" xfId="9" applyNumberFormat="1" applyFont="1" applyBorder="1" applyAlignment="1">
      <alignment vertical="center"/>
    </xf>
    <xf numFmtId="4" fontId="16" fillId="0" borderId="17" xfId="9" applyNumberFormat="1" applyFont="1" applyBorder="1" applyAlignment="1"/>
    <xf numFmtId="4" fontId="16" fillId="0" borderId="17" xfId="9" applyNumberFormat="1" applyFont="1" applyBorder="1" applyAlignment="1">
      <alignment vertical="center"/>
    </xf>
    <xf numFmtId="0" fontId="23" fillId="0" borderId="0" xfId="9" applyFont="1" applyBorder="1" applyAlignment="1">
      <alignment horizontal="left" vertical="center" wrapText="1"/>
    </xf>
    <xf numFmtId="0" fontId="23" fillId="0" borderId="0" xfId="9" applyFont="1" applyBorder="1" applyAlignment="1">
      <alignment vertical="center"/>
    </xf>
    <xf numFmtId="0" fontId="25" fillId="0" borderId="18" xfId="9" applyFont="1" applyBorder="1" applyAlignment="1" applyProtection="1">
      <alignment horizontal="left" vertical="center" wrapText="1"/>
      <protection locked="0"/>
    </xf>
    <xf numFmtId="0" fontId="25" fillId="0" borderId="18" xfId="9" applyFont="1" applyBorder="1" applyAlignment="1" applyProtection="1">
      <alignment vertical="center"/>
      <protection locked="0"/>
    </xf>
    <xf numFmtId="4" fontId="25" fillId="0" borderId="18" xfId="9" applyNumberFormat="1" applyFont="1" applyBorder="1" applyAlignment="1" applyProtection="1">
      <alignment vertical="center"/>
      <protection locked="0"/>
    </xf>
    <xf numFmtId="4" fontId="16" fillId="0" borderId="10" xfId="9" applyNumberFormat="1" applyFont="1" applyBorder="1" applyAlignment="1"/>
    <xf numFmtId="4" fontId="16" fillId="0" borderId="10" xfId="9" applyNumberFormat="1" applyFont="1" applyBorder="1" applyAlignment="1">
      <alignment vertical="center"/>
    </xf>
    <xf numFmtId="0" fontId="26" fillId="0" borderId="0" xfId="9" applyFont="1" applyBorder="1" applyAlignment="1">
      <alignment horizontal="left" vertical="center" wrapText="1"/>
    </xf>
    <xf numFmtId="0" fontId="24" fillId="0" borderId="12" xfId="9" applyFont="1" applyBorder="1" applyAlignment="1">
      <alignment vertical="center" wrapText="1"/>
    </xf>
    <xf numFmtId="0" fontId="8" fillId="0" borderId="0" xfId="9" applyFont="1" applyBorder="1" applyAlignment="1">
      <alignment vertical="center"/>
    </xf>
    <xf numFmtId="0" fontId="12" fillId="0" borderId="0" xfId="9" applyFont="1" applyBorder="1" applyAlignment="1">
      <alignment horizontal="left" vertical="center"/>
    </xf>
    <xf numFmtId="0" fontId="12" fillId="3" borderId="10" xfId="9" applyFont="1" applyFill="1" applyBorder="1" applyAlignment="1">
      <alignment horizontal="center" vertical="center" wrapText="1"/>
    </xf>
    <xf numFmtId="0" fontId="8" fillId="3" borderId="10" xfId="9" applyFont="1" applyFill="1" applyBorder="1" applyAlignment="1">
      <alignment horizontal="center" vertical="center" wrapText="1"/>
    </xf>
    <xf numFmtId="0" fontId="17" fillId="3" borderId="10" xfId="9" applyFont="1" applyFill="1" applyBorder="1" applyAlignment="1">
      <alignment horizontal="center" vertical="center" wrapText="1"/>
    </xf>
    <xf numFmtId="0" fontId="8" fillId="3" borderId="11" xfId="9" applyFont="1" applyFill="1" applyBorder="1" applyAlignment="1">
      <alignment horizontal="center" vertical="center" wrapText="1"/>
    </xf>
    <xf numFmtId="4" fontId="14" fillId="0" borderId="12" xfId="9" applyNumberFormat="1" applyFont="1" applyBorder="1" applyAlignment="1"/>
    <xf numFmtId="4" fontId="11" fillId="0" borderId="12" xfId="9" applyNumberFormat="1" applyFont="1" applyBorder="1" applyAlignment="1">
      <alignment vertical="center"/>
    </xf>
    <xf numFmtId="4" fontId="14" fillId="3" borderId="0" xfId="9" applyNumberFormat="1" applyFont="1" applyFill="1" applyBorder="1" applyAlignment="1">
      <alignment vertical="center"/>
    </xf>
    <xf numFmtId="0" fontId="8" fillId="3" borderId="0" xfId="9" applyFont="1" applyFill="1" applyBorder="1" applyAlignment="1">
      <alignment vertical="center"/>
    </xf>
    <xf numFmtId="0" fontId="9" fillId="0" borderId="0" xfId="9" applyFont="1" applyBorder="1" applyAlignment="1">
      <alignment horizontal="center" vertical="center"/>
    </xf>
    <xf numFmtId="0" fontId="10" fillId="0" borderId="0" xfId="9" applyFont="1" applyBorder="1" applyAlignment="1">
      <alignment horizontal="left" vertical="center" wrapText="1"/>
    </xf>
    <xf numFmtId="0" fontId="8" fillId="0" borderId="0" xfId="9" applyFont="1" applyBorder="1"/>
    <xf numFmtId="0" fontId="11" fillId="0" borderId="0" xfId="9" applyFont="1" applyBorder="1" applyAlignment="1">
      <alignment horizontal="left" vertical="center" wrapText="1"/>
    </xf>
    <xf numFmtId="166" fontId="12" fillId="0" borderId="0" xfId="9" applyNumberFormat="1" applyFont="1" applyBorder="1" applyAlignment="1">
      <alignment horizontal="left" vertical="center"/>
    </xf>
    <xf numFmtId="4" fontId="16" fillId="0" borderId="0" xfId="9" applyNumberFormat="1" applyFont="1" applyBorder="1" applyAlignment="1">
      <alignment vertical="center"/>
    </xf>
    <xf numFmtId="0" fontId="16" fillId="0" borderId="0" xfId="9" applyFont="1" applyBorder="1" applyAlignment="1">
      <alignment vertical="center"/>
    </xf>
    <xf numFmtId="0" fontId="15" fillId="0" borderId="0" xfId="9" applyFont="1" applyBorder="1" applyAlignment="1">
      <alignment vertical="center"/>
    </xf>
    <xf numFmtId="4" fontId="13" fillId="0" borderId="0" xfId="9" applyNumberFormat="1" applyFont="1" applyBorder="1" applyAlignment="1">
      <alignment vertical="center"/>
    </xf>
    <xf numFmtId="0" fontId="12" fillId="3" borderId="0" xfId="9" applyFont="1" applyFill="1" applyBorder="1" applyAlignment="1">
      <alignment horizontal="center" vertical="center"/>
    </xf>
    <xf numFmtId="4" fontId="14" fillId="0" borderId="0" xfId="9" applyNumberFormat="1" applyFont="1" applyBorder="1" applyAlignment="1">
      <alignment vertical="center"/>
    </xf>
    <xf numFmtId="0" fontId="61" fillId="0" borderId="0" xfId="6"/>
    <xf numFmtId="0" fontId="55" fillId="0" borderId="27" xfId="6" applyFont="1" applyBorder="1" applyAlignment="1">
      <alignment vertical="center" wrapText="1"/>
    </xf>
    <xf numFmtId="0" fontId="63" fillId="0" borderId="29" xfId="6" applyFont="1" applyBorder="1"/>
    <xf numFmtId="0" fontId="63" fillId="0" borderId="30" xfId="6" applyFont="1" applyBorder="1"/>
    <xf numFmtId="0" fontId="64" fillId="0" borderId="30" xfId="6" applyFont="1" applyBorder="1"/>
    <xf numFmtId="0" fontId="64" fillId="0" borderId="31" xfId="6" applyFont="1" applyBorder="1"/>
    <xf numFmtId="0" fontId="63" fillId="0" borderId="32" xfId="6" applyFont="1" applyBorder="1"/>
    <xf numFmtId="0" fontId="63" fillId="0" borderId="33" xfId="6" applyFont="1" applyBorder="1"/>
    <xf numFmtId="17" fontId="64" fillId="0" borderId="33" xfId="6" applyNumberFormat="1" applyFont="1" applyBorder="1"/>
    <xf numFmtId="0" fontId="64" fillId="0" borderId="33" xfId="6" applyFont="1" applyBorder="1"/>
    <xf numFmtId="0" fontId="64" fillId="0" borderId="34" xfId="6" applyFont="1" applyBorder="1"/>
    <xf numFmtId="0" fontId="62" fillId="0" borderId="0" xfId="6" applyFont="1"/>
    <xf numFmtId="0" fontId="61" fillId="0" borderId="25" xfId="6" applyBorder="1" applyAlignment="1"/>
    <xf numFmtId="14" fontId="61" fillId="0" borderId="25" xfId="6" applyNumberFormat="1" applyBorder="1" applyAlignment="1"/>
    <xf numFmtId="0" fontId="63" fillId="0" borderId="26" xfId="6" applyFont="1" applyBorder="1"/>
    <xf numFmtId="0" fontId="63" fillId="0" borderId="27" xfId="6" applyFont="1" applyBorder="1"/>
    <xf numFmtId="0" fontId="64" fillId="0" borderId="27" xfId="6" applyFont="1" applyBorder="1"/>
    <xf numFmtId="0" fontId="64" fillId="0" borderId="28" xfId="6" applyFont="1" applyBorder="1"/>
  </cellXfs>
  <cellStyles count="12">
    <cellStyle name="Hypertextový odkaz" xfId="7" builtinId="8"/>
    <cellStyle name="Normální" xfId="0" builtinId="0"/>
    <cellStyle name="normální 2" xfId="3"/>
    <cellStyle name="normální 2 2" xfId="6"/>
    <cellStyle name="normální 3" xfId="1"/>
    <cellStyle name="normální 4" xfId="4"/>
    <cellStyle name="normální 5" xfId="8"/>
    <cellStyle name="Normální 6" xfId="9"/>
    <cellStyle name="Normální 7" xfId="2"/>
    <cellStyle name="Normální 8" xfId="10"/>
    <cellStyle name="Normální 9" xfId="11"/>
    <cellStyle name="procent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externalLink" Target="externalLinks/externalLink2.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externalLink" Target="externalLinks/externalLink18.xml"/><Relationship Id="rId138" Type="http://schemas.openxmlformats.org/officeDocument/2006/relationships/externalLink" Target="externalLinks/externalLink23.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externalLink" Target="externalLinks/externalLink8.xml"/><Relationship Id="rId128" Type="http://schemas.openxmlformats.org/officeDocument/2006/relationships/externalLink" Target="externalLinks/externalLink13.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externalLink" Target="externalLinks/externalLink3.xml"/><Relationship Id="rId134" Type="http://schemas.openxmlformats.org/officeDocument/2006/relationships/externalLink" Target="externalLinks/externalLink19.xml"/><Relationship Id="rId139" Type="http://schemas.openxmlformats.org/officeDocument/2006/relationships/externalLink" Target="externalLinks/externalLink24.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externalLink" Target="externalLinks/externalLink6.xml"/><Relationship Id="rId14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externalLink" Target="externalLinks/externalLink1.xml"/><Relationship Id="rId124" Type="http://schemas.openxmlformats.org/officeDocument/2006/relationships/externalLink" Target="externalLinks/externalLink9.xml"/><Relationship Id="rId129" Type="http://schemas.openxmlformats.org/officeDocument/2006/relationships/externalLink" Target="externalLinks/externalLink14.xml"/><Relationship Id="rId137" Type="http://schemas.openxmlformats.org/officeDocument/2006/relationships/externalLink" Target="externalLinks/externalLink2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externalLink" Target="externalLinks/externalLink17.xml"/><Relationship Id="rId14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externalLink" Target="externalLinks/externalLink4.xml"/><Relationship Id="rId127" Type="http://schemas.openxmlformats.org/officeDocument/2006/relationships/externalLink" Target="externalLinks/externalLink1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externalLink" Target="externalLinks/externalLink7.xml"/><Relationship Id="rId130" Type="http://schemas.openxmlformats.org/officeDocument/2006/relationships/externalLink" Target="externalLinks/externalLink15.xml"/><Relationship Id="rId135" Type="http://schemas.openxmlformats.org/officeDocument/2006/relationships/externalLink" Target="externalLinks/externalLink20.xml"/><Relationship Id="rId143"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externalLink" Target="externalLinks/externalLink5.xml"/><Relationship Id="rId125" Type="http://schemas.openxmlformats.org/officeDocument/2006/relationships/externalLink" Target="externalLinks/externalLink10.xml"/><Relationship Id="rId141"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externalLink" Target="externalLinks/externalLink16.xml"/><Relationship Id="rId136" Type="http://schemas.openxmlformats.org/officeDocument/2006/relationships/externalLink" Target="externalLinks/externalLink2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externalLink" Target="externalLinks/externalLink11.xml"/></Relationships>
</file>

<file path=xl/drawings/_rels/drawing1.xml.rels><?xml version="1.0" encoding="UTF-8" standalone="yes"?>
<Relationships xmlns="http://schemas.openxmlformats.org/package/2006/relationships"><Relationship Id="rId3" Type="http://schemas.openxmlformats.org/officeDocument/2006/relationships/image" Target="file:///C:\KrosData\System\Temp\radAE73F.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0.xml.rels><?xml version="1.0" encoding="UTF-8" standalone="yes"?>
<Relationships xmlns="http://schemas.openxmlformats.org/package/2006/relationships"><Relationship Id="rId3" Type="http://schemas.openxmlformats.org/officeDocument/2006/relationships/image" Target="file:///C:\KrosData\System\Temp\rad9A878.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1.xml.rels><?xml version="1.0" encoding="UTF-8" standalone="yes"?>
<Relationships xmlns="http://schemas.openxmlformats.org/package/2006/relationships"><Relationship Id="rId3" Type="http://schemas.openxmlformats.org/officeDocument/2006/relationships/image" Target="file:///C:\KrosData\System\Temp\rad7E1AC.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2.xml.rels><?xml version="1.0" encoding="UTF-8" standalone="yes"?>
<Relationships xmlns="http://schemas.openxmlformats.org/package/2006/relationships"><Relationship Id="rId3" Type="http://schemas.openxmlformats.org/officeDocument/2006/relationships/image" Target="file:///C:\KrosData\System\Temp\radAA3E4.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3.xml.rels><?xml version="1.0" encoding="UTF-8" standalone="yes"?>
<Relationships xmlns="http://schemas.openxmlformats.org/package/2006/relationships"><Relationship Id="rId3" Type="http://schemas.openxmlformats.org/officeDocument/2006/relationships/image" Target="file:///C:\KrosData\System\Temp\rad557A8.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4.xml.rels><?xml version="1.0" encoding="UTF-8" standalone="yes"?>
<Relationships xmlns="http://schemas.openxmlformats.org/package/2006/relationships"><Relationship Id="rId3" Type="http://schemas.openxmlformats.org/officeDocument/2006/relationships/image" Target="file:///C:\KrosData\System\Temp\rad33A19.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5.xml.rels><?xml version="1.0" encoding="UTF-8" standalone="yes"?>
<Relationships xmlns="http://schemas.openxmlformats.org/package/2006/relationships"><Relationship Id="rId3" Type="http://schemas.openxmlformats.org/officeDocument/2006/relationships/image" Target="file:///C:\KrosData\System\Temp\rad1E896.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6.xml.rels><?xml version="1.0" encoding="UTF-8" standalone="yes"?>
<Relationships xmlns="http://schemas.openxmlformats.org/package/2006/relationships"><Relationship Id="rId3" Type="http://schemas.openxmlformats.org/officeDocument/2006/relationships/image" Target="file:///C:\KrosData\System\Temp\radED845.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7.xml.rels><?xml version="1.0" encoding="UTF-8" standalone="yes"?>
<Relationships xmlns="http://schemas.openxmlformats.org/package/2006/relationships"><Relationship Id="rId3" Type="http://schemas.openxmlformats.org/officeDocument/2006/relationships/image" Target="file:///C:\KrosData\System\Temp\radCC864.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8.xml.rels><?xml version="1.0" encoding="UTF-8" standalone="yes"?>
<Relationships xmlns="http://schemas.openxmlformats.org/package/2006/relationships"><Relationship Id="rId3" Type="http://schemas.openxmlformats.org/officeDocument/2006/relationships/image" Target="file:///C:\KrosData\System\Temp\rad85D67.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9.xml.rels><?xml version="1.0" encoding="UTF-8" standalone="yes"?>
<Relationships xmlns="http://schemas.openxmlformats.org/package/2006/relationships"><Relationship Id="rId3" Type="http://schemas.openxmlformats.org/officeDocument/2006/relationships/image" Target="file:///C:\KrosData\System\Temp\rad6EB44.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file:///C:\KrosData\System\Temp\rad18866.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0.xml.rels><?xml version="1.0" encoding="UTF-8" standalone="yes"?>
<Relationships xmlns="http://schemas.openxmlformats.org/package/2006/relationships"><Relationship Id="rId3" Type="http://schemas.openxmlformats.org/officeDocument/2006/relationships/image" Target="file:///C:\KrosData\System\Temp\radD3CB8.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1.xml.rels><?xml version="1.0" encoding="UTF-8" standalone="yes"?>
<Relationships xmlns="http://schemas.openxmlformats.org/package/2006/relationships"><Relationship Id="rId3" Type="http://schemas.openxmlformats.org/officeDocument/2006/relationships/image" Target="file:///C:\KrosData\System\Temp\radEE5C1.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2.xml.rels><?xml version="1.0" encoding="UTF-8" standalone="yes"?>
<Relationships xmlns="http://schemas.openxmlformats.org/package/2006/relationships"><Relationship Id="rId3" Type="http://schemas.openxmlformats.org/officeDocument/2006/relationships/image" Target="file:///C:\KrosData\System\Temp\radA07C6.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3.xml.rels><?xml version="1.0" encoding="UTF-8" standalone="yes"?>
<Relationships xmlns="http://schemas.openxmlformats.org/package/2006/relationships"><Relationship Id="rId3" Type="http://schemas.openxmlformats.org/officeDocument/2006/relationships/image" Target="file:///C:\KrosData\System\Temp\rad73957.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4.xml.rels><?xml version="1.0" encoding="UTF-8" standalone="yes"?>
<Relationships xmlns="http://schemas.openxmlformats.org/package/2006/relationships"><Relationship Id="rId3" Type="http://schemas.openxmlformats.org/officeDocument/2006/relationships/image" Target="file:///C:\KrosData\System\Temp\rad6D75A.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5.xml.rels><?xml version="1.0" encoding="UTF-8" standalone="yes"?>
<Relationships xmlns="http://schemas.openxmlformats.org/package/2006/relationships"><Relationship Id="rId3" Type="http://schemas.openxmlformats.org/officeDocument/2006/relationships/image" Target="file:///C:\KrosData\System\Temp\radC6BD5.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6.xml.rels><?xml version="1.0" encoding="UTF-8" standalone="yes"?>
<Relationships xmlns="http://schemas.openxmlformats.org/package/2006/relationships"><Relationship Id="rId3" Type="http://schemas.openxmlformats.org/officeDocument/2006/relationships/image" Target="file:///C:\KrosData\System\Temp\rad3A36B.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7.xml.rels><?xml version="1.0" encoding="UTF-8" standalone="yes"?>
<Relationships xmlns="http://schemas.openxmlformats.org/package/2006/relationships"><Relationship Id="rId3" Type="http://schemas.openxmlformats.org/officeDocument/2006/relationships/image" Target="file:///C:\KrosData\System\Temp\rad7960A.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8.xml.rels><?xml version="1.0" encoding="UTF-8" standalone="yes"?>
<Relationships xmlns="http://schemas.openxmlformats.org/package/2006/relationships"><Relationship Id="rId3" Type="http://schemas.openxmlformats.org/officeDocument/2006/relationships/image" Target="file:///C:\KrosData\System\Temp\radFB30B.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9.xml.rels><?xml version="1.0" encoding="UTF-8" standalone="yes"?>
<Relationships xmlns="http://schemas.openxmlformats.org/package/2006/relationships"><Relationship Id="rId3" Type="http://schemas.openxmlformats.org/officeDocument/2006/relationships/image" Target="file:///C:\KrosData\System\Temp\radE5787.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file:///C:\KrosData\System\Temp\rad31A03.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0.xml.rels><?xml version="1.0" encoding="UTF-8" standalone="yes"?>
<Relationships xmlns="http://schemas.openxmlformats.org/package/2006/relationships"><Relationship Id="rId3" Type="http://schemas.openxmlformats.org/officeDocument/2006/relationships/image" Target="file:///C:\KrosData\System\Temp\rad25FD3.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1.xml.rels><?xml version="1.0" encoding="UTF-8" standalone="yes"?>
<Relationships xmlns="http://schemas.openxmlformats.org/package/2006/relationships"><Relationship Id="rId3" Type="http://schemas.openxmlformats.org/officeDocument/2006/relationships/image" Target="file:///C:\KrosData\System\Temp\radF950A.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2.xml.rels><?xml version="1.0" encoding="UTF-8" standalone="yes"?>
<Relationships xmlns="http://schemas.openxmlformats.org/package/2006/relationships"><Relationship Id="rId3" Type="http://schemas.openxmlformats.org/officeDocument/2006/relationships/image" Target="file:///C:\KrosData\System\Temp\rad1C4FA.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3.xml.rels><?xml version="1.0" encoding="UTF-8" standalone="yes"?>
<Relationships xmlns="http://schemas.openxmlformats.org/package/2006/relationships"><Relationship Id="rId3" Type="http://schemas.openxmlformats.org/officeDocument/2006/relationships/image" Target="file:///C:\KrosData\System\Temp\rad56A67.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4.xml.rels><?xml version="1.0" encoding="UTF-8" standalone="yes"?>
<Relationships xmlns="http://schemas.openxmlformats.org/package/2006/relationships"><Relationship Id="rId3" Type="http://schemas.openxmlformats.org/officeDocument/2006/relationships/image" Target="file:///C:\KrosData\System\Temp\rad728DA.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5.xml.rels><?xml version="1.0" encoding="UTF-8" standalone="yes"?>
<Relationships xmlns="http://schemas.openxmlformats.org/package/2006/relationships"><Relationship Id="rId3" Type="http://schemas.openxmlformats.org/officeDocument/2006/relationships/image" Target="file:///C:\KrosData\System\Temp\rad9883A.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6.xml.rels><?xml version="1.0" encoding="UTF-8" standalone="yes"?>
<Relationships xmlns="http://schemas.openxmlformats.org/package/2006/relationships"><Relationship Id="rId3" Type="http://schemas.openxmlformats.org/officeDocument/2006/relationships/image" Target="file:///C:\KrosData\System\Temp\rad05803.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7.xml.rels><?xml version="1.0" encoding="UTF-8" standalone="yes"?>
<Relationships xmlns="http://schemas.openxmlformats.org/package/2006/relationships"><Relationship Id="rId3" Type="http://schemas.openxmlformats.org/officeDocument/2006/relationships/image" Target="file:///C:\KrosData\System\Temp\rad76ACF.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8.xml.rels><?xml version="1.0" encoding="UTF-8" standalone="yes"?>
<Relationships xmlns="http://schemas.openxmlformats.org/package/2006/relationships"><Relationship Id="rId3" Type="http://schemas.openxmlformats.org/officeDocument/2006/relationships/image" Target="file:///C:\KrosData\System\Temp\rad9148E.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9.xml.rels><?xml version="1.0" encoding="UTF-8" standalone="yes"?>
<Relationships xmlns="http://schemas.openxmlformats.org/package/2006/relationships"><Relationship Id="rId3" Type="http://schemas.openxmlformats.org/officeDocument/2006/relationships/image" Target="file:///C:\KrosData\System\Temp\rad655CC.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3" Type="http://schemas.openxmlformats.org/officeDocument/2006/relationships/image" Target="file:///C:\KrosData\System\Temp\radBB4BF.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0.xml.rels><?xml version="1.0" encoding="UTF-8" standalone="yes"?>
<Relationships xmlns="http://schemas.openxmlformats.org/package/2006/relationships"><Relationship Id="rId3" Type="http://schemas.openxmlformats.org/officeDocument/2006/relationships/image" Target="file:///C:\KrosData\System\Temp\radC847C.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1.xml.rels><?xml version="1.0" encoding="UTF-8" standalone="yes"?>
<Relationships xmlns="http://schemas.openxmlformats.org/package/2006/relationships"><Relationship Id="rId3" Type="http://schemas.openxmlformats.org/officeDocument/2006/relationships/image" Target="file:///C:\KrosData\System\Temp\rad137A1.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2.xml.rels><?xml version="1.0" encoding="UTF-8" standalone="yes"?>
<Relationships xmlns="http://schemas.openxmlformats.org/package/2006/relationships"><Relationship Id="rId3" Type="http://schemas.openxmlformats.org/officeDocument/2006/relationships/image" Target="file:///C:\KrosData\System\Temp\rad19FDC.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3.xml.rels><?xml version="1.0" encoding="UTF-8" standalone="yes"?>
<Relationships xmlns="http://schemas.openxmlformats.org/package/2006/relationships"><Relationship Id="rId3" Type="http://schemas.openxmlformats.org/officeDocument/2006/relationships/image" Target="file:///C:\KrosData\System\Temp\rad80DEC.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4.xml.rels><?xml version="1.0" encoding="UTF-8" standalone="yes"?>
<Relationships xmlns="http://schemas.openxmlformats.org/package/2006/relationships"><Relationship Id="rId3" Type="http://schemas.openxmlformats.org/officeDocument/2006/relationships/image" Target="file:///C:\KrosData\System\Temp\rad3C975.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5.xml.rels><?xml version="1.0" encoding="UTF-8" standalone="yes"?>
<Relationships xmlns="http://schemas.openxmlformats.org/package/2006/relationships"><Relationship Id="rId3" Type="http://schemas.openxmlformats.org/officeDocument/2006/relationships/image" Target="file:///C:\KrosData\System\Temp\rad9378A.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6.xml.rels><?xml version="1.0" encoding="UTF-8" standalone="yes"?>
<Relationships xmlns="http://schemas.openxmlformats.org/package/2006/relationships"><Relationship Id="rId3" Type="http://schemas.openxmlformats.org/officeDocument/2006/relationships/image" Target="file:///C:\KrosData\System\Temp\rad84F84.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7.xml.rels><?xml version="1.0" encoding="UTF-8" standalone="yes"?>
<Relationships xmlns="http://schemas.openxmlformats.org/package/2006/relationships"><Relationship Id="rId3" Type="http://schemas.openxmlformats.org/officeDocument/2006/relationships/image" Target="file:///C:\KrosData\System\Temp\radAE5E5.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3" Type="http://schemas.openxmlformats.org/officeDocument/2006/relationships/image" Target="file:///C:\KrosData\System\Temp\rad36694.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3" Type="http://schemas.openxmlformats.org/officeDocument/2006/relationships/image" Target="file:///C:\KrosData\System\Temp\radF29E0.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3" Type="http://schemas.openxmlformats.org/officeDocument/2006/relationships/image" Target="file:///C:\KrosData\System\Temp\rad5E4B7.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3" Type="http://schemas.openxmlformats.org/officeDocument/2006/relationships/image" Target="file:///C:\KrosData\System\Temp\radD05E1.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9.xml.rels><?xml version="1.0" encoding="UTF-8" standalone="yes"?>
<Relationships xmlns="http://schemas.openxmlformats.org/package/2006/relationships"><Relationship Id="rId3" Type="http://schemas.openxmlformats.org/officeDocument/2006/relationships/image" Target="file:///C:\KrosData\System\Temp\rad2E5A3.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1</xdr:row>
      <xdr:rowOff>0</xdr:rowOff>
    </xdr:to>
    <xdr:pic>
      <xdr:nvPicPr>
        <xdr:cNvPr id="2" name="radAE73F.tmp" descr="C:\KrosData\System\Temp\radAE73F.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17145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1</xdr:row>
      <xdr:rowOff>190500</xdr:rowOff>
    </xdr:to>
    <xdr:pic>
      <xdr:nvPicPr>
        <xdr:cNvPr id="2" name="rad9A878.tmp" descr="C:\KrosData\System\Temp\rad9A878.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2</xdr:row>
      <xdr:rowOff>19050</xdr:rowOff>
    </xdr:to>
    <xdr:pic>
      <xdr:nvPicPr>
        <xdr:cNvPr id="2" name="rad7E1AC.tmp" descr="C:\KrosData\System\Temp\rad7E1AC.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1</xdr:row>
      <xdr:rowOff>190500</xdr:rowOff>
    </xdr:to>
    <xdr:pic>
      <xdr:nvPicPr>
        <xdr:cNvPr id="2" name="radAA3E4.tmp" descr="C:\KrosData\System\Temp\radAA3E4.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1</xdr:row>
      <xdr:rowOff>190500</xdr:rowOff>
    </xdr:to>
    <xdr:pic>
      <xdr:nvPicPr>
        <xdr:cNvPr id="2" name="rad557A8.tmp" descr="C:\KrosData\System\Temp\rad557A8.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1</xdr:row>
      <xdr:rowOff>190500</xdr:rowOff>
    </xdr:to>
    <xdr:pic>
      <xdr:nvPicPr>
        <xdr:cNvPr id="2" name="rad33A19.tmp" descr="C:\KrosData\System\Temp\rad33A19.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1</xdr:row>
      <xdr:rowOff>190500</xdr:rowOff>
    </xdr:to>
    <xdr:pic>
      <xdr:nvPicPr>
        <xdr:cNvPr id="2" name="rad1E896.tmp" descr="C:\KrosData\System\Temp\rad1E896.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1</xdr:row>
      <xdr:rowOff>190500</xdr:rowOff>
    </xdr:to>
    <xdr:pic>
      <xdr:nvPicPr>
        <xdr:cNvPr id="2" name="radED845.tmp" descr="C:\KrosData\System\Temp\radED845.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1</xdr:row>
      <xdr:rowOff>190500</xdr:rowOff>
    </xdr:to>
    <xdr:pic>
      <xdr:nvPicPr>
        <xdr:cNvPr id="2" name="radCC864.tmp" descr="C:\KrosData\System\Temp\radCC864.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1</xdr:row>
      <xdr:rowOff>190500</xdr:rowOff>
    </xdr:to>
    <xdr:pic>
      <xdr:nvPicPr>
        <xdr:cNvPr id="2" name="rad85D67.tmp" descr="C:\KrosData\System\Temp\rad85D67.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1</xdr:row>
      <xdr:rowOff>190500</xdr:rowOff>
    </xdr:to>
    <xdr:pic>
      <xdr:nvPicPr>
        <xdr:cNvPr id="2" name="rad6EB44.tmp" descr="C:\KrosData\System\Temp\rad6EB44.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1</xdr:row>
      <xdr:rowOff>104775</xdr:rowOff>
    </xdr:to>
    <xdr:pic>
      <xdr:nvPicPr>
        <xdr:cNvPr id="2" name="rad18866.tmp" descr="C:\KrosData\System\Temp\rad18866.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1</xdr:row>
      <xdr:rowOff>190500</xdr:rowOff>
    </xdr:to>
    <xdr:pic>
      <xdr:nvPicPr>
        <xdr:cNvPr id="2" name="radD3CB8.tmp" descr="C:\KrosData\System\Temp\radD3CB8.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2</xdr:row>
      <xdr:rowOff>19050</xdr:rowOff>
    </xdr:to>
    <xdr:pic>
      <xdr:nvPicPr>
        <xdr:cNvPr id="2" name="radEE5C1.tmp" descr="C:\KrosData\System\Temp\radEE5C1.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0" y="0"/>
          <a:ext cx="2762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1</xdr:row>
      <xdr:rowOff>190500</xdr:rowOff>
    </xdr:to>
    <xdr:pic>
      <xdr:nvPicPr>
        <xdr:cNvPr id="2" name="radA07C6.tmp" descr="C:\KrosData\System\Temp\radA07C6.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1</xdr:row>
      <xdr:rowOff>190500</xdr:rowOff>
    </xdr:to>
    <xdr:pic>
      <xdr:nvPicPr>
        <xdr:cNvPr id="2" name="rad73957.tmp" descr="C:\KrosData\System\Temp\rad73957.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1</xdr:row>
      <xdr:rowOff>190500</xdr:rowOff>
    </xdr:to>
    <xdr:pic>
      <xdr:nvPicPr>
        <xdr:cNvPr id="2" name="rad6D75A.tmp" descr="C:\KrosData\System\Temp\rad6D75A.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1</xdr:row>
      <xdr:rowOff>190500</xdr:rowOff>
    </xdr:to>
    <xdr:pic>
      <xdr:nvPicPr>
        <xdr:cNvPr id="2" name="radC6BD5.tmp" descr="C:\KrosData\System\Temp\radC6BD5.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1</xdr:row>
      <xdr:rowOff>190500</xdr:rowOff>
    </xdr:to>
    <xdr:pic>
      <xdr:nvPicPr>
        <xdr:cNvPr id="2" name="rad3A36B.tmp" descr="C:\KrosData\System\Temp\rad3A36B.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1</xdr:row>
      <xdr:rowOff>190500</xdr:rowOff>
    </xdr:to>
    <xdr:pic>
      <xdr:nvPicPr>
        <xdr:cNvPr id="2" name="rad7960A.tmp" descr="C:\KrosData\System\Temp\rad7960A.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1</xdr:row>
      <xdr:rowOff>190500</xdr:rowOff>
    </xdr:to>
    <xdr:pic>
      <xdr:nvPicPr>
        <xdr:cNvPr id="2" name="radFB30B.tmp" descr="C:\KrosData\System\Temp\radFB30B.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1</xdr:row>
      <xdr:rowOff>190500</xdr:rowOff>
    </xdr:to>
    <xdr:pic>
      <xdr:nvPicPr>
        <xdr:cNvPr id="2" name="radE5787.tmp" descr="C:\KrosData\System\Temp\radE5787.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2</xdr:row>
      <xdr:rowOff>19050</xdr:rowOff>
    </xdr:to>
    <xdr:pic>
      <xdr:nvPicPr>
        <xdr:cNvPr id="2" name="rad31A03.tmp" descr="C:\KrosData\System\Temp\rad31A03.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1</xdr:row>
      <xdr:rowOff>104775</xdr:rowOff>
    </xdr:to>
    <xdr:pic>
      <xdr:nvPicPr>
        <xdr:cNvPr id="2" name="rad25FD3.tmp" descr="C:\KrosData\System\Temp\rad25FD3.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2</xdr:row>
      <xdr:rowOff>19050</xdr:rowOff>
    </xdr:to>
    <xdr:pic>
      <xdr:nvPicPr>
        <xdr:cNvPr id="2" name="radF950A.tmp" descr="C:\KrosData\System\Temp\radF950A.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1</xdr:row>
      <xdr:rowOff>104775</xdr:rowOff>
    </xdr:to>
    <xdr:pic>
      <xdr:nvPicPr>
        <xdr:cNvPr id="2" name="rad1C4FA.tmp" descr="C:\KrosData\System\Temp\rad1C4FA.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2</xdr:row>
      <xdr:rowOff>19050</xdr:rowOff>
    </xdr:to>
    <xdr:pic>
      <xdr:nvPicPr>
        <xdr:cNvPr id="2" name="rad56A67.tmp" descr="C:\KrosData\System\Temp\rad56A67.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1</xdr:row>
      <xdr:rowOff>104775</xdr:rowOff>
    </xdr:to>
    <xdr:pic>
      <xdr:nvPicPr>
        <xdr:cNvPr id="2" name="rad728DA.tmp" descr="C:\KrosData\System\Temp\rad728DA.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2</xdr:row>
      <xdr:rowOff>19050</xdr:rowOff>
    </xdr:to>
    <xdr:pic>
      <xdr:nvPicPr>
        <xdr:cNvPr id="2" name="rad9883A.tmp" descr="C:\KrosData\System\Temp\rad9883A.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2</xdr:row>
      <xdr:rowOff>19050</xdr:rowOff>
    </xdr:to>
    <xdr:pic>
      <xdr:nvPicPr>
        <xdr:cNvPr id="2" name="rad05803.tmp" descr="C:\KrosData\System\Temp\rad05803.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2</xdr:row>
      <xdr:rowOff>19050</xdr:rowOff>
    </xdr:to>
    <xdr:pic>
      <xdr:nvPicPr>
        <xdr:cNvPr id="2" name="rad76ACF.tmp" descr="C:\KrosData\System\Temp\rad76ACF.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2</xdr:row>
      <xdr:rowOff>19050</xdr:rowOff>
    </xdr:to>
    <xdr:pic>
      <xdr:nvPicPr>
        <xdr:cNvPr id="2" name="rad9148E.tmp" descr="C:\KrosData\System\Temp\rad9148E.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2</xdr:row>
      <xdr:rowOff>19050</xdr:rowOff>
    </xdr:to>
    <xdr:pic>
      <xdr:nvPicPr>
        <xdr:cNvPr id="2" name="rad655CC.tmp" descr="C:\KrosData\System\Temp\rad655CC.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2</xdr:row>
      <xdr:rowOff>19050</xdr:rowOff>
    </xdr:to>
    <xdr:pic>
      <xdr:nvPicPr>
        <xdr:cNvPr id="2" name="radBB4BF.tmp" descr="C:\KrosData\System\Temp\radBB4BF.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2</xdr:row>
      <xdr:rowOff>19050</xdr:rowOff>
    </xdr:to>
    <xdr:pic>
      <xdr:nvPicPr>
        <xdr:cNvPr id="2" name="radC847C.tmp" descr="C:\KrosData\System\Temp\radC847C.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2</xdr:row>
      <xdr:rowOff>19050</xdr:rowOff>
    </xdr:to>
    <xdr:pic>
      <xdr:nvPicPr>
        <xdr:cNvPr id="2" name="rad137A1.tmp" descr="C:\KrosData\System\Temp\rad137A1.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2</xdr:row>
      <xdr:rowOff>19050</xdr:rowOff>
    </xdr:to>
    <xdr:pic>
      <xdr:nvPicPr>
        <xdr:cNvPr id="2" name="rad19FDC.tmp" descr="C:\KrosData\System\Temp\rad19FDC.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2</xdr:row>
      <xdr:rowOff>19050</xdr:rowOff>
    </xdr:to>
    <xdr:pic>
      <xdr:nvPicPr>
        <xdr:cNvPr id="2" name="rad80DEC.tmp" descr="C:\KrosData\System\Temp\rad80DEC.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2</xdr:row>
      <xdr:rowOff>19050</xdr:rowOff>
    </xdr:to>
    <xdr:pic>
      <xdr:nvPicPr>
        <xdr:cNvPr id="2" name="rad3C975.tmp" descr="C:\KrosData\System\Temp\rad3C975.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2</xdr:row>
      <xdr:rowOff>19050</xdr:rowOff>
    </xdr:to>
    <xdr:pic>
      <xdr:nvPicPr>
        <xdr:cNvPr id="2" name="rad9378A.tmp" descr="C:\KrosData\System\Temp\rad9378A.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2</xdr:row>
      <xdr:rowOff>19050</xdr:rowOff>
    </xdr:to>
    <xdr:pic>
      <xdr:nvPicPr>
        <xdr:cNvPr id="2" name="rad84F84.tmp" descr="C:\KrosData\System\Temp\rad84F84.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2</xdr:row>
      <xdr:rowOff>19050</xdr:rowOff>
    </xdr:to>
    <xdr:pic>
      <xdr:nvPicPr>
        <xdr:cNvPr id="2" name="radAE5E5.tmp" descr="C:\KrosData\System\Temp\radAE5E5.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2</xdr:row>
      <xdr:rowOff>9525</xdr:rowOff>
    </xdr:to>
    <xdr:pic>
      <xdr:nvPicPr>
        <xdr:cNvPr id="2" name="rad36694.tmp" descr="C:\KrosData\System\Temp\rad36694.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6670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2</xdr:row>
      <xdr:rowOff>19050</xdr:rowOff>
    </xdr:to>
    <xdr:pic>
      <xdr:nvPicPr>
        <xdr:cNvPr id="2" name="radF29E0.tmp" descr="C:\KrosData\System\Temp\radF29E0.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762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2</xdr:row>
      <xdr:rowOff>9525</xdr:rowOff>
    </xdr:to>
    <xdr:pic>
      <xdr:nvPicPr>
        <xdr:cNvPr id="2" name="rad5E4B7.tmp" descr="C:\KrosData\System\Temp\rad5E4B7.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6670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2</xdr:row>
      <xdr:rowOff>9525</xdr:rowOff>
    </xdr:to>
    <xdr:pic>
      <xdr:nvPicPr>
        <xdr:cNvPr id="2" name="radD05E1.tmp" descr="C:\KrosData\System\Temp\radD05E1.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6670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276225</xdr:colOff>
      <xdr:row>2</xdr:row>
      <xdr:rowOff>9525</xdr:rowOff>
    </xdr:to>
    <xdr:pic>
      <xdr:nvPicPr>
        <xdr:cNvPr id="2" name="rad2E5A3.tmp" descr="C:\KrosData\System\Temp\rad2E5A3.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cstate="print"/>
        <a:srcRect/>
        <a:stretch>
          <a:fillRect/>
        </a:stretch>
      </xdr:blipFill>
      <xdr:spPr bwMode="auto">
        <a:xfrm>
          <a:off x="0" y="0"/>
          <a:ext cx="276225" cy="2667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GS/Oblast%203.1%20M&#225;nesovo%20n&#225;b&#345;e&#382;&#237;/&#218;prava%20JN%20-%20SO%2003.1.1%20Plynov&#225;%20-%20kotelna%20a%20kogenerace-D.2.1%20Technologie%20kotelny%20a%20kogenerac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Elektro%20a%20MaR/2016_06_07%20-%20Kotelny/&#218;prava%20JN%20-%20SO03_2_2-D_2_4%20AMULET%20R_Hornych.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Elektro%20a%20MaR/2016_06_07%20-%20Kotelny/&#218;prava%20JN%20-%20SO03_2_3-D_2_4%20BRICH%20R_Hornych.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Elektro%20a%20MaR/2016_06_07%20-%20Kotelny/&#218;prava%20JN%20-%20SO03_2_4-D_2_4%20VAK%20R_Hornych.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Elektro%20a%20MaR/2016_06_08%20-%20Hornych/&#218;prava%20JN%20-%20IO03_2_2-Kabely%20Rozvod%20plynov&#233;%20zdroje%20R.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Elektro%20a%20MaR/2016_06_08%20-%20Hornych/&#218;prava%20JN%20-%20IO03_1_1-Kabely%20Rozvod%20teplovodu%20R.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Elektro%20a%20MaR/2016_06_08%20-%20Hornych/&#218;prava%20JN%20-%20SO03_1_2-D_2_2%20V&#253;m&#283;n&#237;kov&#233;%20stanice%20R.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Elektro%20a%20MaR/2016_06_08%20-%20Hornych/&#218;prava%20JN%20-%20SO03_1_1-D_2_1_4%20Plynov&#225;%20kotelna%20a%20KGJ%20R.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EGS/&#218;prava%20JN%20-%20EGS%20-%20Ostatn&#237;%20n&#225;klady.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Plyn/2016_06_08/&#218;prava%20JN%20-%2005116-DSP-25X%20kotelna%20Rozpo&#269;et.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Plyn/2016_06_08/&#218;prava%20JN%20-%2005116-DSP-63X%20-%20Togaz%20Rozpo&#269;e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GS/Oblast%203.1%20M&#225;nesovo%20n&#225;b&#345;e&#382;&#237;/&#218;prava%20JN%20VZT%20-%20SO%2003.1.1%20Plynov&#225;%20-%20kotelna%20a%20kogenerace-D.2.1.2%20Vzduchotechnika.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Plyn/2016_06_08/&#218;prava%20JN%20-%2005116-DSP-73X%20-%20Amulet%20Rozpo&#269;et.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Plyn/2016_06_08/&#218;prava%20JN%20-%2005116-DSP-83X%20-%20Brich%20Rozpo&#269;et.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Plyn/2016_06_08/&#218;prava%20JN%20-%2005116-DSP-93X%20-%20VaK%20Rozpo&#269;et.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Plyn/2016_06_09/&#218;prava%20JN%20-%2005116-DSP-99X%20-%20STL%20plynovod%20Rozpo&#269;e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Plyn/2016_06_09/&#218;prava%20JN%20-%2005116-DSP-58X%20-%20STL%20p&#345;&#237;pojka%20Rozpo&#269;e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GS/Oblast%203.2%20Kladsk&#225;/SO%2003.2.1%20Plynov&#253;%20zdroj%20tepla%201%20-Togaz.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GS/Oblast%203.2%20Kladsk&#225;/SO%2003.2.2%20Plynov&#253;%20zdroj%20tepla%202-%20Amule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EGS/Oblast%203.2%20Kladsk&#225;/SO%2003.2.3%20Plynov&#253;%20zdroj%20tepla%203%20-Brich.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EGS/Oblast%203.2%20Kladsk&#225;/SO%2003.2.4%20Plynov&#253;%20zdroj%20tepla%204%20-VaK.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Podklady%20pro%20rozpo&#269;et%202016_10_07/&#218;prava%20JN%20-%20Teplovd%20varianta%202%20-%20dopln&#283;n&#237;%20demont&#225;&#382;e%20&#345;adu%20X.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Elektro%20a%20MaR/2016_06_08%20-%20Sou&#269;ek/&#218;prava%20JN%20-%2005116_DSP_260x%20Rozpo&#269;et_rev3.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Elektro%20a%20MaR/2016_06_07%20-%20Kotelny/&#218;prava%20JN%20-%20SO03_2_1-D_2_4%20TOGAZ%20R_Hornyc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ace"/>
      <sheetName val="Zakazka"/>
    </sheetNames>
    <sheetDataSet>
      <sheetData sheetId="0"/>
      <sheetData sheetId="1">
        <row r="9">
          <cell r="I9" t="str">
            <v>SO 03.1.1: Plynová kotelna a kogenerace</v>
          </cell>
        </row>
        <row r="10">
          <cell r="I10" t="str">
            <v>D.2.1: Technologie kotelny a kogenerace</v>
          </cell>
        </row>
        <row r="11">
          <cell r="I11" t="str">
            <v>Prim: Primární DS PN6,PN16</v>
          </cell>
        </row>
        <row r="12">
          <cell r="I12" t="str">
            <v>713: Izolace tepelné</v>
          </cell>
          <cell r="M12">
            <v>562640.16373014811</v>
          </cell>
        </row>
        <row r="13">
          <cell r="M13">
            <v>3404.7999999999997</v>
          </cell>
        </row>
        <row r="17">
          <cell r="M17">
            <v>1337.6</v>
          </cell>
        </row>
        <row r="21">
          <cell r="M21">
            <v>26767.200000000001</v>
          </cell>
        </row>
        <row r="25">
          <cell r="M25">
            <v>2322.88</v>
          </cell>
        </row>
        <row r="32">
          <cell r="M32">
            <v>937.72</v>
          </cell>
        </row>
        <row r="39">
          <cell r="M39">
            <v>192</v>
          </cell>
        </row>
        <row r="41">
          <cell r="M41">
            <v>2849.28</v>
          </cell>
        </row>
        <row r="45">
          <cell r="M45">
            <v>5526.72</v>
          </cell>
        </row>
        <row r="48">
          <cell r="M48">
            <v>12222.099999999999</v>
          </cell>
        </row>
        <row r="70">
          <cell r="M70">
            <v>4802.4900000000007</v>
          </cell>
        </row>
        <row r="91">
          <cell r="M91">
            <v>49038.239999999991</v>
          </cell>
        </row>
        <row r="100">
          <cell r="M100">
            <v>43423.199999999997</v>
          </cell>
        </row>
        <row r="106">
          <cell r="M106">
            <v>45987.06</v>
          </cell>
        </row>
        <row r="115">
          <cell r="M115">
            <v>46370.400000000001</v>
          </cell>
        </row>
        <row r="116">
          <cell r="M116">
            <v>1925</v>
          </cell>
        </row>
        <row r="117">
          <cell r="M117">
            <v>5662.8069254400007</v>
          </cell>
        </row>
        <row r="134">
          <cell r="M134">
            <v>8457.0094667520007</v>
          </cell>
        </row>
        <row r="151">
          <cell r="M151">
            <v>10694.84</v>
          </cell>
        </row>
        <row r="156">
          <cell r="M156">
            <v>22937.1976</v>
          </cell>
        </row>
        <row r="159">
          <cell r="M159">
            <v>32957.440000000002</v>
          </cell>
        </row>
        <row r="161">
          <cell r="M161">
            <v>4315.3648000000003</v>
          </cell>
        </row>
        <row r="163">
          <cell r="M163">
            <v>2263.7160000000003</v>
          </cell>
        </row>
        <row r="165">
          <cell r="M165">
            <v>17714.624</v>
          </cell>
        </row>
        <row r="166">
          <cell r="M166">
            <v>107961.84</v>
          </cell>
        </row>
        <row r="167">
          <cell r="M167">
            <v>21843.096000000005</v>
          </cell>
        </row>
        <row r="169">
          <cell r="M169">
            <v>19270.556800000006</v>
          </cell>
        </row>
        <row r="171">
          <cell r="M171">
            <v>20416</v>
          </cell>
        </row>
        <row r="173">
          <cell r="M173">
            <v>708</v>
          </cell>
        </row>
        <row r="174">
          <cell r="M174">
            <v>14163.599999999999</v>
          </cell>
        </row>
        <row r="175">
          <cell r="M175">
            <v>1339.2000000000003</v>
          </cell>
        </row>
        <row r="178">
          <cell r="M178">
            <v>1182.6000000000001</v>
          </cell>
        </row>
        <row r="181">
          <cell r="M181">
            <v>1440</v>
          </cell>
        </row>
        <row r="184">
          <cell r="M184">
            <v>999</v>
          </cell>
        </row>
        <row r="185">
          <cell r="M185">
            <v>14381.475242981796</v>
          </cell>
        </row>
        <row r="186">
          <cell r="M186">
            <v>6825.1068949744113</v>
          </cell>
        </row>
        <row r="188">
          <cell r="I188" t="str">
            <v>722: Vnitřní vodovod</v>
          </cell>
          <cell r="M188">
            <v>40500.099955999998</v>
          </cell>
        </row>
        <row r="189">
          <cell r="M189">
            <v>248.63</v>
          </cell>
        </row>
        <row r="191">
          <cell r="M191">
            <v>1449.36</v>
          </cell>
        </row>
        <row r="194">
          <cell r="M194">
            <v>322.66999999999996</v>
          </cell>
        </row>
        <row r="196">
          <cell r="M196">
            <v>1711.8999999999999</v>
          </cell>
        </row>
        <row r="198">
          <cell r="M198">
            <v>36.411000000000001</v>
          </cell>
        </row>
        <row r="199">
          <cell r="M199">
            <v>1254.9000000000001</v>
          </cell>
        </row>
        <row r="201">
          <cell r="M201">
            <v>6389.6</v>
          </cell>
        </row>
        <row r="203">
          <cell r="M203">
            <v>2710.1</v>
          </cell>
        </row>
        <row r="205">
          <cell r="M205">
            <v>412</v>
          </cell>
        </row>
        <row r="206">
          <cell r="M206">
            <v>2298</v>
          </cell>
        </row>
        <row r="207">
          <cell r="M207">
            <v>3084</v>
          </cell>
        </row>
        <row r="208">
          <cell r="M208">
            <v>855.91000000000008</v>
          </cell>
        </row>
        <row r="209">
          <cell r="M209">
            <v>672</v>
          </cell>
        </row>
        <row r="211">
          <cell r="M211">
            <v>3129.5</v>
          </cell>
        </row>
        <row r="214">
          <cell r="M214">
            <v>3160</v>
          </cell>
        </row>
        <row r="216">
          <cell r="M216">
            <v>486.90000000000003</v>
          </cell>
        </row>
        <row r="217">
          <cell r="M217">
            <v>982.08</v>
          </cell>
        </row>
        <row r="218">
          <cell r="M218">
            <v>163.5</v>
          </cell>
        </row>
        <row r="220">
          <cell r="M220">
            <v>414</v>
          </cell>
        </row>
        <row r="222">
          <cell r="M222">
            <v>520.1</v>
          </cell>
        </row>
        <row r="225">
          <cell r="M225">
            <v>1675</v>
          </cell>
        </row>
        <row r="227">
          <cell r="M227">
            <v>462</v>
          </cell>
        </row>
        <row r="229">
          <cell r="M229">
            <v>411</v>
          </cell>
        </row>
        <row r="231">
          <cell r="M231">
            <v>3231</v>
          </cell>
        </row>
        <row r="233">
          <cell r="M233">
            <v>2087.0045069999996</v>
          </cell>
        </row>
        <row r="234">
          <cell r="M234">
            <v>2332.5344489999998</v>
          </cell>
        </row>
        <row r="236">
          <cell r="I236" t="str">
            <v>731: Ústřední vytápění - kotelny</v>
          </cell>
          <cell r="M236">
            <v>6750343.9920000006</v>
          </cell>
        </row>
        <row r="237">
          <cell r="M237">
            <v>44800</v>
          </cell>
        </row>
        <row r="238">
          <cell r="M238">
            <v>16000</v>
          </cell>
        </row>
        <row r="239">
          <cell r="M239">
            <v>6000</v>
          </cell>
        </row>
        <row r="240">
          <cell r="M240">
            <v>43000</v>
          </cell>
        </row>
        <row r="241">
          <cell r="M241">
            <v>4206600</v>
          </cell>
        </row>
        <row r="242">
          <cell r="M242">
            <v>270027</v>
          </cell>
        </row>
        <row r="243">
          <cell r="M243">
            <v>207890</v>
          </cell>
        </row>
        <row r="244">
          <cell r="M244">
            <v>477368</v>
          </cell>
        </row>
        <row r="245">
          <cell r="M245">
            <v>1209060</v>
          </cell>
        </row>
        <row r="246">
          <cell r="M246">
            <v>182108.9345</v>
          </cell>
        </row>
        <row r="247">
          <cell r="M247">
            <v>87490.057499999995</v>
          </cell>
        </row>
        <row r="249">
          <cell r="I249" t="str">
            <v>732: Ústřední vytápění - strojovny</v>
          </cell>
          <cell r="M249">
            <v>12143864.9398</v>
          </cell>
        </row>
        <row r="250">
          <cell r="M250">
            <v>26300</v>
          </cell>
        </row>
        <row r="251">
          <cell r="M251">
            <v>5500</v>
          </cell>
        </row>
        <row r="252">
          <cell r="M252">
            <v>18200</v>
          </cell>
        </row>
        <row r="253">
          <cell r="M253">
            <v>600</v>
          </cell>
        </row>
        <row r="254">
          <cell r="M254">
            <v>104830</v>
          </cell>
        </row>
        <row r="255">
          <cell r="M255">
            <v>31620</v>
          </cell>
        </row>
        <row r="256">
          <cell r="M256">
            <v>23200</v>
          </cell>
        </row>
        <row r="261">
          <cell r="M261">
            <v>10174000</v>
          </cell>
        </row>
        <row r="262">
          <cell r="M262">
            <v>276008</v>
          </cell>
        </row>
        <row r="263">
          <cell r="M263">
            <v>92224</v>
          </cell>
        </row>
        <row r="264">
          <cell r="M264">
            <v>0</v>
          </cell>
        </row>
        <row r="265">
          <cell r="M265">
            <v>6760</v>
          </cell>
        </row>
        <row r="270">
          <cell r="M270">
            <v>7082</v>
          </cell>
        </row>
        <row r="271">
          <cell r="M271">
            <v>5282</v>
          </cell>
        </row>
        <row r="272">
          <cell r="M272">
            <v>450</v>
          </cell>
        </row>
        <row r="274">
          <cell r="M274">
            <v>4922</v>
          </cell>
        </row>
        <row r="275">
          <cell r="M275">
            <v>3000</v>
          </cell>
        </row>
        <row r="279">
          <cell r="M279">
            <v>32940</v>
          </cell>
        </row>
        <row r="283">
          <cell r="M283">
            <v>22400</v>
          </cell>
        </row>
        <row r="284">
          <cell r="M284">
            <v>22400</v>
          </cell>
        </row>
        <row r="285">
          <cell r="M285">
            <v>44000</v>
          </cell>
        </row>
        <row r="286">
          <cell r="M286">
            <v>2500</v>
          </cell>
        </row>
        <row r="287">
          <cell r="M287">
            <v>82</v>
          </cell>
        </row>
        <row r="288">
          <cell r="M288">
            <v>12180</v>
          </cell>
        </row>
        <row r="289">
          <cell r="M289">
            <v>454500</v>
          </cell>
        </row>
        <row r="290">
          <cell r="M290">
            <v>127</v>
          </cell>
        </row>
        <row r="291">
          <cell r="M291">
            <v>24969</v>
          </cell>
        </row>
        <row r="292">
          <cell r="M292">
            <v>1188</v>
          </cell>
        </row>
        <row r="294">
          <cell r="M294">
            <v>273168</v>
          </cell>
        </row>
        <row r="296">
          <cell r="M296">
            <v>9138</v>
          </cell>
        </row>
        <row r="297">
          <cell r="M297">
            <v>28680</v>
          </cell>
        </row>
        <row r="302">
          <cell r="M302">
            <v>10680</v>
          </cell>
        </row>
        <row r="306">
          <cell r="M306">
            <v>192</v>
          </cell>
        </row>
        <row r="308">
          <cell r="M308">
            <v>4098</v>
          </cell>
        </row>
        <row r="311">
          <cell r="M311">
            <v>2180</v>
          </cell>
        </row>
        <row r="313">
          <cell r="M313">
            <v>13100</v>
          </cell>
        </row>
        <row r="318">
          <cell r="M318">
            <v>3840</v>
          </cell>
        </row>
        <row r="321">
          <cell r="M321">
            <v>5800</v>
          </cell>
        </row>
        <row r="322">
          <cell r="M322">
            <v>22350</v>
          </cell>
        </row>
        <row r="323">
          <cell r="M323">
            <v>29700</v>
          </cell>
        </row>
        <row r="324">
          <cell r="M324">
            <v>31370</v>
          </cell>
        </row>
        <row r="325">
          <cell r="M325">
            <v>193756.53408000001</v>
          </cell>
        </row>
        <row r="326">
          <cell r="M326">
            <v>118548.40572000001</v>
          </cell>
        </row>
        <row r="328">
          <cell r="I328" t="str">
            <v>733: Ústřední vytápění - rozvodné potrubí</v>
          </cell>
          <cell r="M328">
            <v>767683.51213179994</v>
          </cell>
        </row>
        <row r="329">
          <cell r="M329">
            <v>11113.2</v>
          </cell>
        </row>
        <row r="331">
          <cell r="M331">
            <v>5664</v>
          </cell>
        </row>
        <row r="333">
          <cell r="M333">
            <v>8160</v>
          </cell>
        </row>
        <row r="336">
          <cell r="M336">
            <v>2068</v>
          </cell>
        </row>
        <row r="338">
          <cell r="M338">
            <v>4096.4000000000005</v>
          </cell>
        </row>
        <row r="344">
          <cell r="M344">
            <v>4335.2099999999991</v>
          </cell>
        </row>
        <row r="347">
          <cell r="M347">
            <v>24066.9</v>
          </cell>
        </row>
        <row r="355">
          <cell r="M355">
            <v>31388.170000000002</v>
          </cell>
        </row>
        <row r="360">
          <cell r="M360">
            <v>43869.759999999995</v>
          </cell>
        </row>
        <row r="364">
          <cell r="M364">
            <v>14443</v>
          </cell>
        </row>
        <row r="367">
          <cell r="M367">
            <v>194251.19999999998</v>
          </cell>
        </row>
        <row r="376">
          <cell r="M376">
            <v>164059.5</v>
          </cell>
        </row>
        <row r="382">
          <cell r="M382">
            <v>133075.24999999997</v>
          </cell>
        </row>
        <row r="391">
          <cell r="M391">
            <v>75334.600000000006</v>
          </cell>
        </row>
        <row r="395">
          <cell r="M395">
            <v>303.95999999999998</v>
          </cell>
        </row>
        <row r="396">
          <cell r="M396">
            <v>1350.1949999999999</v>
          </cell>
        </row>
        <row r="397">
          <cell r="M397">
            <v>1019.8539999999998</v>
          </cell>
        </row>
        <row r="398">
          <cell r="M398">
            <v>4261.9829999999993</v>
          </cell>
        </row>
        <row r="399">
          <cell r="M399">
            <v>2060.5199999999995</v>
          </cell>
        </row>
        <row r="400">
          <cell r="M400">
            <v>1045.9680000000001</v>
          </cell>
        </row>
        <row r="401">
          <cell r="M401">
            <v>28929.029652269994</v>
          </cell>
        </row>
        <row r="402">
          <cell r="M402">
            <v>12786.812479529997</v>
          </cell>
        </row>
        <row r="404">
          <cell r="I404" t="str">
            <v>734: Ústřední vytápění - armatury</v>
          </cell>
          <cell r="M404">
            <v>1421390.5919949999</v>
          </cell>
        </row>
        <row r="405">
          <cell r="M405">
            <v>142</v>
          </cell>
        </row>
        <row r="407">
          <cell r="M407">
            <v>59</v>
          </cell>
        </row>
        <row r="409">
          <cell r="M409">
            <v>8070</v>
          </cell>
        </row>
        <row r="414">
          <cell r="M414">
            <v>11412</v>
          </cell>
        </row>
        <row r="418">
          <cell r="M418">
            <v>9000</v>
          </cell>
        </row>
        <row r="420">
          <cell r="M420">
            <v>113.39999999999999</v>
          </cell>
        </row>
        <row r="427">
          <cell r="M427">
            <v>978</v>
          </cell>
        </row>
        <row r="434">
          <cell r="M434">
            <v>222</v>
          </cell>
        </row>
        <row r="437">
          <cell r="M437">
            <v>316</v>
          </cell>
        </row>
        <row r="439">
          <cell r="M439">
            <v>1792</v>
          </cell>
        </row>
        <row r="440">
          <cell r="M440">
            <v>276</v>
          </cell>
        </row>
        <row r="442">
          <cell r="M442">
            <v>360</v>
          </cell>
        </row>
        <row r="446">
          <cell r="M446">
            <v>2118</v>
          </cell>
        </row>
        <row r="450">
          <cell r="M450">
            <v>310.8</v>
          </cell>
        </row>
        <row r="455">
          <cell r="M455">
            <v>3297</v>
          </cell>
        </row>
        <row r="456">
          <cell r="M456">
            <v>8540</v>
          </cell>
        </row>
        <row r="457">
          <cell r="M457">
            <v>4254</v>
          </cell>
        </row>
        <row r="458">
          <cell r="M458">
            <v>6079</v>
          </cell>
        </row>
        <row r="460">
          <cell r="M460">
            <v>762</v>
          </cell>
        </row>
        <row r="462">
          <cell r="M462">
            <v>11900</v>
          </cell>
        </row>
        <row r="464">
          <cell r="M464">
            <v>927</v>
          </cell>
        </row>
        <row r="466">
          <cell r="M466">
            <v>12000</v>
          </cell>
        </row>
        <row r="468">
          <cell r="M468">
            <v>2540</v>
          </cell>
        </row>
        <row r="470">
          <cell r="M470">
            <v>3132</v>
          </cell>
        </row>
        <row r="472">
          <cell r="M472">
            <v>8900</v>
          </cell>
        </row>
        <row r="478">
          <cell r="M478">
            <v>213685</v>
          </cell>
        </row>
        <row r="484">
          <cell r="M484">
            <v>52080</v>
          </cell>
        </row>
        <row r="498">
          <cell r="M498">
            <v>3698.92</v>
          </cell>
        </row>
        <row r="500">
          <cell r="M500">
            <v>10970</v>
          </cell>
        </row>
        <row r="503">
          <cell r="M503">
            <v>101205</v>
          </cell>
        </row>
        <row r="509">
          <cell r="M509">
            <v>181909</v>
          </cell>
        </row>
        <row r="515">
          <cell r="M515">
            <v>10840</v>
          </cell>
        </row>
        <row r="519">
          <cell r="M519">
            <v>10482</v>
          </cell>
        </row>
        <row r="521">
          <cell r="M521">
            <v>5565.67</v>
          </cell>
        </row>
        <row r="523">
          <cell r="M523">
            <v>17275</v>
          </cell>
        </row>
        <row r="525">
          <cell r="M525">
            <v>5620</v>
          </cell>
        </row>
        <row r="528">
          <cell r="M528">
            <v>98418</v>
          </cell>
        </row>
        <row r="531">
          <cell r="M531">
            <v>31320</v>
          </cell>
        </row>
        <row r="539">
          <cell r="M539">
            <v>6718</v>
          </cell>
        </row>
        <row r="541">
          <cell r="M541">
            <v>15915.74</v>
          </cell>
        </row>
        <row r="544">
          <cell r="M544">
            <v>107175</v>
          </cell>
        </row>
        <row r="548">
          <cell r="M548">
            <v>85228</v>
          </cell>
        </row>
        <row r="549">
          <cell r="M549">
            <v>23700</v>
          </cell>
        </row>
        <row r="553">
          <cell r="M553">
            <v>112176</v>
          </cell>
        </row>
        <row r="556">
          <cell r="M556">
            <v>15303.18</v>
          </cell>
        </row>
        <row r="558">
          <cell r="M558">
            <v>3940</v>
          </cell>
        </row>
        <row r="560">
          <cell r="M560">
            <v>143470</v>
          </cell>
        </row>
        <row r="562">
          <cell r="M562">
            <v>714</v>
          </cell>
        </row>
        <row r="564">
          <cell r="M564">
            <v>3306</v>
          </cell>
        </row>
        <row r="566">
          <cell r="M566">
            <v>1282</v>
          </cell>
        </row>
        <row r="568">
          <cell r="M568">
            <v>10418</v>
          </cell>
        </row>
        <row r="570">
          <cell r="M570">
            <v>1454</v>
          </cell>
        </row>
        <row r="572">
          <cell r="M572">
            <v>27306</v>
          </cell>
        </row>
        <row r="574">
          <cell r="M574">
            <v>120</v>
          </cell>
        </row>
        <row r="576">
          <cell r="M576">
            <v>3569</v>
          </cell>
        </row>
        <row r="578">
          <cell r="M578">
            <v>2751</v>
          </cell>
        </row>
        <row r="580">
          <cell r="M580">
            <v>348</v>
          </cell>
        </row>
        <row r="582">
          <cell r="M582">
            <v>5059.444868999999</v>
          </cell>
        </row>
        <row r="583">
          <cell r="M583">
            <v>10868.437125999995</v>
          </cell>
        </row>
        <row r="585">
          <cell r="I585" t="str">
            <v>783: Nátěry</v>
          </cell>
          <cell r="M585">
            <v>47594.267500000002</v>
          </cell>
        </row>
        <row r="586">
          <cell r="M586">
            <v>1298.143</v>
          </cell>
        </row>
        <row r="595">
          <cell r="M595">
            <v>4046.8999999999996</v>
          </cell>
        </row>
        <row r="604">
          <cell r="M604">
            <v>8406.6895000000004</v>
          </cell>
        </row>
        <row r="618">
          <cell r="M618">
            <v>2425.0270000000005</v>
          </cell>
        </row>
        <row r="622">
          <cell r="M622">
            <v>1800.3920000000001</v>
          </cell>
        </row>
        <row r="635">
          <cell r="M635">
            <v>4417.116</v>
          </cell>
        </row>
        <row r="641">
          <cell r="M641">
            <v>25200</v>
          </cell>
        </row>
        <row r="644">
          <cell r="I644" t="str">
            <v>V09: Ostatní náklady</v>
          </cell>
          <cell r="M644">
            <v>140558</v>
          </cell>
        </row>
        <row r="645">
          <cell r="M645">
            <v>7500</v>
          </cell>
        </row>
        <row r="646">
          <cell r="M646">
            <v>85000</v>
          </cell>
        </row>
        <row r="647">
          <cell r="M647">
            <v>3478</v>
          </cell>
        </row>
        <row r="648">
          <cell r="M648">
            <v>21000</v>
          </cell>
        </row>
        <row r="649">
          <cell r="M649">
            <v>3500</v>
          </cell>
        </row>
        <row r="650">
          <cell r="M650">
            <v>10750</v>
          </cell>
        </row>
        <row r="651">
          <cell r="M651">
            <v>2175</v>
          </cell>
        </row>
        <row r="652">
          <cell r="M652">
            <v>3943</v>
          </cell>
        </row>
        <row r="653">
          <cell r="M653">
            <v>212</v>
          </cell>
        </row>
        <row r="654">
          <cell r="M654">
            <v>3000</v>
          </cell>
        </row>
        <row r="657">
          <cell r="I657" t="str">
            <v>Sek: Sekundární DS PN6</v>
          </cell>
          <cell r="M657">
            <v>2200299.318900757</v>
          </cell>
        </row>
        <row r="658">
          <cell r="I658" t="str">
            <v>713: Izolace tepelné</v>
          </cell>
          <cell r="M658">
            <v>100895.88613795621</v>
          </cell>
        </row>
        <row r="659">
          <cell r="M659">
            <v>4634.0480000000007</v>
          </cell>
        </row>
        <row r="666">
          <cell r="M666">
            <v>1870.7120000000004</v>
          </cell>
        </row>
        <row r="673">
          <cell r="M673">
            <v>1322.4</v>
          </cell>
        </row>
        <row r="676">
          <cell r="M676">
            <v>177.6</v>
          </cell>
        </row>
        <row r="678">
          <cell r="M678">
            <v>1815.6</v>
          </cell>
        </row>
        <row r="680">
          <cell r="M680">
            <v>3494.4</v>
          </cell>
        </row>
        <row r="682">
          <cell r="M682">
            <v>3392.64</v>
          </cell>
        </row>
        <row r="684">
          <cell r="M684">
            <v>3766.4</v>
          </cell>
        </row>
        <row r="689">
          <cell r="M689">
            <v>1509.9840000000002</v>
          </cell>
        </row>
        <row r="694">
          <cell r="M694">
            <v>16352.160000000002</v>
          </cell>
        </row>
        <row r="696">
          <cell r="M696">
            <v>8837.2799999999988</v>
          </cell>
        </row>
        <row r="700">
          <cell r="M700">
            <v>13066</v>
          </cell>
        </row>
        <row r="701">
          <cell r="M701">
            <v>10090.08</v>
          </cell>
        </row>
        <row r="704">
          <cell r="M704">
            <v>2160</v>
          </cell>
        </row>
        <row r="705">
          <cell r="M705">
            <v>7000</v>
          </cell>
        </row>
        <row r="706">
          <cell r="M706">
            <v>200</v>
          </cell>
        </row>
        <row r="707">
          <cell r="M707">
            <v>14381.475242981796</v>
          </cell>
        </row>
        <row r="708">
          <cell r="M708">
            <v>6825.1068949744113</v>
          </cell>
        </row>
        <row r="710">
          <cell r="I710" t="str">
            <v>722: Vnitřní vodovod</v>
          </cell>
          <cell r="M710">
            <v>159714.612956</v>
          </cell>
        </row>
        <row r="711">
          <cell r="M711">
            <v>920.45999999999992</v>
          </cell>
        </row>
        <row r="713">
          <cell r="M713">
            <v>4004.2560000000008</v>
          </cell>
        </row>
        <row r="715">
          <cell r="M715">
            <v>1560.78</v>
          </cell>
        </row>
        <row r="717">
          <cell r="M717">
            <v>16017.119999999999</v>
          </cell>
        </row>
        <row r="721">
          <cell r="M721">
            <v>8517.2999999999993</v>
          </cell>
        </row>
        <row r="724">
          <cell r="M724">
            <v>11211.2</v>
          </cell>
        </row>
        <row r="726">
          <cell r="M726">
            <v>20958.3</v>
          </cell>
        </row>
        <row r="728">
          <cell r="M728">
            <v>51405.970000000008</v>
          </cell>
        </row>
        <row r="731">
          <cell r="M731">
            <v>824</v>
          </cell>
        </row>
        <row r="732">
          <cell r="M732">
            <v>1532</v>
          </cell>
        </row>
        <row r="733">
          <cell r="M733">
            <v>2120</v>
          </cell>
        </row>
        <row r="734">
          <cell r="M734">
            <v>9252</v>
          </cell>
        </row>
        <row r="735">
          <cell r="M735">
            <v>6084.1219999999994</v>
          </cell>
        </row>
        <row r="736">
          <cell r="M736">
            <v>1877.6999999999998</v>
          </cell>
        </row>
        <row r="738">
          <cell r="M738">
            <v>178.53</v>
          </cell>
        </row>
        <row r="739">
          <cell r="M739">
            <v>5233.5360000000001</v>
          </cell>
        </row>
        <row r="740">
          <cell r="M740">
            <v>96.4</v>
          </cell>
        </row>
        <row r="743">
          <cell r="M743">
            <v>326</v>
          </cell>
        </row>
        <row r="746">
          <cell r="M746">
            <v>218</v>
          </cell>
        </row>
        <row r="749">
          <cell r="M749">
            <v>552</v>
          </cell>
        </row>
        <row r="752">
          <cell r="M752">
            <v>175.4</v>
          </cell>
        </row>
        <row r="754">
          <cell r="M754">
            <v>954</v>
          </cell>
        </row>
        <row r="756">
          <cell r="M756">
            <v>228</v>
          </cell>
        </row>
        <row r="758">
          <cell r="M758">
            <v>1412</v>
          </cell>
        </row>
        <row r="760">
          <cell r="M760">
            <v>959</v>
          </cell>
        </row>
        <row r="764">
          <cell r="M764">
            <v>6462</v>
          </cell>
        </row>
        <row r="767">
          <cell r="M767">
            <v>1081</v>
          </cell>
        </row>
        <row r="769">
          <cell r="M769">
            <v>148</v>
          </cell>
        </row>
        <row r="770">
          <cell r="M770">
            <v>986</v>
          </cell>
        </row>
        <row r="771">
          <cell r="M771">
            <v>2087.0045069999996</v>
          </cell>
        </row>
        <row r="772">
          <cell r="M772">
            <v>2332.5344489999998</v>
          </cell>
        </row>
        <row r="774">
          <cell r="I774" t="str">
            <v>732: Ústřední vytápění - strojovny</v>
          </cell>
          <cell r="M774">
            <v>1163398.9398000001</v>
          </cell>
        </row>
        <row r="775">
          <cell r="M775">
            <v>384</v>
          </cell>
        </row>
        <row r="777">
          <cell r="M777">
            <v>128</v>
          </cell>
        </row>
        <row r="779">
          <cell r="M779">
            <v>150</v>
          </cell>
        </row>
        <row r="780">
          <cell r="M780">
            <v>4926.0000000000009</v>
          </cell>
        </row>
        <row r="781">
          <cell r="M781">
            <v>137</v>
          </cell>
        </row>
        <row r="783">
          <cell r="M783">
            <v>300</v>
          </cell>
        </row>
        <row r="784">
          <cell r="M784">
            <v>506609</v>
          </cell>
        </row>
        <row r="785">
          <cell r="M785">
            <v>26400</v>
          </cell>
        </row>
        <row r="786">
          <cell r="M786">
            <v>200</v>
          </cell>
        </row>
        <row r="788">
          <cell r="M788">
            <v>2594</v>
          </cell>
        </row>
        <row r="790">
          <cell r="M790">
            <v>250</v>
          </cell>
        </row>
        <row r="792">
          <cell r="M792">
            <v>2981</v>
          </cell>
        </row>
        <row r="794">
          <cell r="M794">
            <v>24420</v>
          </cell>
        </row>
        <row r="795">
          <cell r="M795">
            <v>4300</v>
          </cell>
        </row>
        <row r="796">
          <cell r="M796">
            <v>10000</v>
          </cell>
        </row>
        <row r="797">
          <cell r="M797">
            <v>31800</v>
          </cell>
        </row>
        <row r="798">
          <cell r="M798">
            <v>820</v>
          </cell>
        </row>
        <row r="799">
          <cell r="M799">
            <v>1630</v>
          </cell>
        </row>
        <row r="800">
          <cell r="M800">
            <v>890</v>
          </cell>
        </row>
        <row r="801">
          <cell r="M801">
            <v>12350</v>
          </cell>
        </row>
        <row r="802">
          <cell r="M802">
            <v>2480</v>
          </cell>
        </row>
        <row r="803">
          <cell r="M803">
            <v>2860</v>
          </cell>
        </row>
        <row r="804">
          <cell r="M804">
            <v>890</v>
          </cell>
        </row>
        <row r="805">
          <cell r="M805">
            <v>2300</v>
          </cell>
        </row>
        <row r="806">
          <cell r="M806">
            <v>28274</v>
          </cell>
        </row>
        <row r="807">
          <cell r="M807">
            <v>127</v>
          </cell>
        </row>
        <row r="809">
          <cell r="M809">
            <v>23861</v>
          </cell>
        </row>
        <row r="811">
          <cell r="M811">
            <v>309</v>
          </cell>
        </row>
        <row r="813">
          <cell r="M813">
            <v>75573</v>
          </cell>
        </row>
        <row r="815">
          <cell r="M815">
            <v>396</v>
          </cell>
        </row>
        <row r="817">
          <cell r="M817">
            <v>82755</v>
          </cell>
        </row>
        <row r="819">
          <cell r="M819">
            <v>193756.53408000001</v>
          </cell>
        </row>
        <row r="820">
          <cell r="M820">
            <v>118548.40572000001</v>
          </cell>
        </row>
        <row r="822">
          <cell r="I822" t="str">
            <v>733: Ústřední vytápění - rozvodné potrubí</v>
          </cell>
          <cell r="M822">
            <v>201957.30543179999</v>
          </cell>
        </row>
        <row r="823">
          <cell r="M823">
            <v>14243.35</v>
          </cell>
        </row>
        <row r="826">
          <cell r="M826">
            <v>292.60000000000002</v>
          </cell>
        </row>
        <row r="828">
          <cell r="M828">
            <v>710.6</v>
          </cell>
        </row>
        <row r="830">
          <cell r="M830">
            <v>8471.1</v>
          </cell>
        </row>
        <row r="832">
          <cell r="M832">
            <v>15595.8</v>
          </cell>
        </row>
        <row r="835">
          <cell r="M835">
            <v>13483.140000000001</v>
          </cell>
        </row>
        <row r="837">
          <cell r="M837">
            <v>59097.279999999999</v>
          </cell>
        </row>
        <row r="839">
          <cell r="M839">
            <v>35006.400000000001</v>
          </cell>
        </row>
        <row r="843">
          <cell r="M843">
            <v>8531.6</v>
          </cell>
        </row>
        <row r="846">
          <cell r="M846">
            <v>1171.5</v>
          </cell>
        </row>
        <row r="848">
          <cell r="M848">
            <v>666</v>
          </cell>
        </row>
        <row r="849">
          <cell r="M849">
            <v>777.61530000000005</v>
          </cell>
        </row>
        <row r="850">
          <cell r="M850">
            <v>214.83</v>
          </cell>
        </row>
        <row r="851">
          <cell r="M851">
            <v>1082.972</v>
          </cell>
        </row>
        <row r="852">
          <cell r="M852">
            <v>446.55599999999998</v>
          </cell>
        </row>
        <row r="853">
          <cell r="M853">
            <v>450.12</v>
          </cell>
        </row>
        <row r="854">
          <cell r="M854">
            <v>28929.029652269994</v>
          </cell>
        </row>
        <row r="855">
          <cell r="M855">
            <v>12786.812479529997</v>
          </cell>
        </row>
        <row r="857">
          <cell r="I857" t="str">
            <v>734: Ústřední vytápění - armatury</v>
          </cell>
          <cell r="M857">
            <v>468348.72199499997</v>
          </cell>
        </row>
        <row r="858">
          <cell r="M858">
            <v>480</v>
          </cell>
        </row>
        <row r="860">
          <cell r="M860">
            <v>4304</v>
          </cell>
        </row>
        <row r="861">
          <cell r="M861">
            <v>951</v>
          </cell>
        </row>
        <row r="862">
          <cell r="M862">
            <v>132.29999999999998</v>
          </cell>
        </row>
        <row r="867">
          <cell r="M867">
            <v>815</v>
          </cell>
        </row>
        <row r="870">
          <cell r="M870">
            <v>326</v>
          </cell>
        </row>
        <row r="873">
          <cell r="M873">
            <v>721.5</v>
          </cell>
        </row>
        <row r="879">
          <cell r="M879">
            <v>1640</v>
          </cell>
        </row>
        <row r="881">
          <cell r="M881">
            <v>1060</v>
          </cell>
        </row>
        <row r="883">
          <cell r="M883">
            <v>552</v>
          </cell>
        </row>
        <row r="886">
          <cell r="M886">
            <v>151</v>
          </cell>
        </row>
        <row r="888">
          <cell r="M888">
            <v>555.20000000000005</v>
          </cell>
        </row>
        <row r="895">
          <cell r="M895">
            <v>2137</v>
          </cell>
        </row>
        <row r="897">
          <cell r="M897">
            <v>639</v>
          </cell>
        </row>
        <row r="899">
          <cell r="M899">
            <v>1779</v>
          </cell>
        </row>
        <row r="901">
          <cell r="M901">
            <v>10997</v>
          </cell>
        </row>
        <row r="903">
          <cell r="M903">
            <v>858</v>
          </cell>
        </row>
        <row r="906">
          <cell r="M906">
            <v>155.4</v>
          </cell>
        </row>
        <row r="908">
          <cell r="M908">
            <v>4686</v>
          </cell>
        </row>
        <row r="910">
          <cell r="M910">
            <v>93.1</v>
          </cell>
        </row>
        <row r="912">
          <cell r="M912">
            <v>3569</v>
          </cell>
        </row>
        <row r="914">
          <cell r="M914">
            <v>720</v>
          </cell>
        </row>
        <row r="918">
          <cell r="M918">
            <v>2824</v>
          </cell>
        </row>
        <row r="920">
          <cell r="M920">
            <v>655</v>
          </cell>
        </row>
        <row r="922">
          <cell r="M922">
            <v>579</v>
          </cell>
        </row>
        <row r="924">
          <cell r="M924">
            <v>147</v>
          </cell>
        </row>
        <row r="926">
          <cell r="M926">
            <v>1821</v>
          </cell>
        </row>
        <row r="928">
          <cell r="M928">
            <v>8890</v>
          </cell>
        </row>
        <row r="931">
          <cell r="M931">
            <v>68838</v>
          </cell>
        </row>
        <row r="933">
          <cell r="M933">
            <v>2053.42</v>
          </cell>
        </row>
        <row r="935">
          <cell r="M935">
            <v>1780</v>
          </cell>
        </row>
        <row r="937">
          <cell r="M937">
            <v>42737</v>
          </cell>
        </row>
        <row r="939">
          <cell r="M939">
            <v>17360</v>
          </cell>
        </row>
        <row r="943">
          <cell r="M943">
            <v>97951</v>
          </cell>
        </row>
        <row r="946">
          <cell r="M946">
            <v>3698.92</v>
          </cell>
        </row>
        <row r="948">
          <cell r="M948">
            <v>1310</v>
          </cell>
        </row>
        <row r="950">
          <cell r="M950">
            <v>65150</v>
          </cell>
        </row>
        <row r="952">
          <cell r="M952">
            <v>1840</v>
          </cell>
        </row>
        <row r="954">
          <cell r="M954">
            <v>95430</v>
          </cell>
        </row>
        <row r="956">
          <cell r="M956">
            <v>464</v>
          </cell>
        </row>
        <row r="958">
          <cell r="M958">
            <v>654</v>
          </cell>
        </row>
        <row r="960">
          <cell r="M960">
            <v>917</v>
          </cell>
        </row>
        <row r="962">
          <cell r="M962">
            <v>5059.444868999999</v>
          </cell>
        </row>
        <row r="963">
          <cell r="M963">
            <v>10868.437125999995</v>
          </cell>
        </row>
        <row r="965">
          <cell r="I965" t="str">
            <v>735: Ústřední vytápění - otopná tělesa</v>
          </cell>
          <cell r="M965">
            <v>80165.451579999994</v>
          </cell>
        </row>
        <row r="966">
          <cell r="M966">
            <v>992</v>
          </cell>
        </row>
        <row r="967">
          <cell r="M967">
            <v>3150</v>
          </cell>
        </row>
        <row r="968">
          <cell r="M968">
            <v>3540</v>
          </cell>
        </row>
        <row r="969">
          <cell r="M969">
            <v>4740</v>
          </cell>
        </row>
        <row r="970">
          <cell r="M970">
            <v>5080</v>
          </cell>
        </row>
        <row r="971">
          <cell r="M971">
            <v>70.8</v>
          </cell>
        </row>
        <row r="972">
          <cell r="M972">
            <v>18500</v>
          </cell>
        </row>
        <row r="973">
          <cell r="M973">
            <v>41400</v>
          </cell>
        </row>
        <row r="974">
          <cell r="M974">
            <v>1758.7839799999999</v>
          </cell>
        </row>
        <row r="975">
          <cell r="M975">
            <v>933.86760000000004</v>
          </cell>
        </row>
        <row r="977">
          <cell r="I977" t="str">
            <v>783: Nátěry</v>
          </cell>
          <cell r="M977">
            <v>5263.4010000000007</v>
          </cell>
        </row>
        <row r="978">
          <cell r="M978">
            <v>2102.1770000000001</v>
          </cell>
        </row>
        <row r="985">
          <cell r="M985">
            <v>3060.2000000000003</v>
          </cell>
        </row>
        <row r="990">
          <cell r="M990">
            <v>101.02399999999997</v>
          </cell>
        </row>
        <row r="994">
          <cell r="I994" t="str">
            <v>V09: Ostatní náklady</v>
          </cell>
          <cell r="M994">
            <v>20555</v>
          </cell>
        </row>
        <row r="995">
          <cell r="M995">
            <v>3500</v>
          </cell>
        </row>
        <row r="996">
          <cell r="M996">
            <v>6000</v>
          </cell>
        </row>
        <row r="997">
          <cell r="M997">
            <v>4000</v>
          </cell>
        </row>
        <row r="998">
          <cell r="M998">
            <v>5750</v>
          </cell>
        </row>
        <row r="999">
          <cell r="M999">
            <v>1305</v>
          </cell>
        </row>
        <row r="1002">
          <cell r="I1002" t="str">
            <v>Společné: Primární+Sekundární DS</v>
          </cell>
          <cell r="M1002">
            <v>1416837.9456488888</v>
          </cell>
        </row>
        <row r="1003">
          <cell r="I1003" t="str">
            <v>009: Ostatní konstrukce a práce</v>
          </cell>
          <cell r="M1003">
            <v>128539.12000000001</v>
          </cell>
        </row>
        <row r="1004">
          <cell r="M1004">
            <v>6000</v>
          </cell>
        </row>
        <row r="1007">
          <cell r="M1007">
            <v>3610</v>
          </cell>
        </row>
        <row r="1010">
          <cell r="M1010">
            <v>109200</v>
          </cell>
        </row>
        <row r="1013">
          <cell r="M1013">
            <v>2952</v>
          </cell>
        </row>
        <row r="1015">
          <cell r="M1015">
            <v>1788</v>
          </cell>
        </row>
        <row r="1017">
          <cell r="M1017">
            <v>924.00000000000011</v>
          </cell>
        </row>
        <row r="1019">
          <cell r="M1019">
            <v>1740.8</v>
          </cell>
        </row>
        <row r="1021">
          <cell r="M1021">
            <v>1171.2</v>
          </cell>
        </row>
        <row r="1023">
          <cell r="M1023">
            <v>716.80000000000007</v>
          </cell>
        </row>
        <row r="1025">
          <cell r="M1025">
            <v>223.56</v>
          </cell>
        </row>
        <row r="1027">
          <cell r="M1027">
            <v>137.16</v>
          </cell>
        </row>
        <row r="1029">
          <cell r="M1029">
            <v>75.599999999999994</v>
          </cell>
        </row>
        <row r="1032">
          <cell r="I1032" t="str">
            <v>023: Potrubí</v>
          </cell>
          <cell r="M1032">
            <v>774200</v>
          </cell>
        </row>
        <row r="1033">
          <cell r="M1033">
            <v>284200</v>
          </cell>
        </row>
        <row r="1034">
          <cell r="M1034">
            <v>490000</v>
          </cell>
        </row>
        <row r="1036">
          <cell r="I1036" t="str">
            <v>099: Přesun hmot HSV</v>
          </cell>
          <cell r="M1036">
            <v>5571.6394</v>
          </cell>
        </row>
        <row r="1037">
          <cell r="M1037">
            <v>969.40240000000006</v>
          </cell>
        </row>
        <row r="1047">
          <cell r="M1047">
            <v>1067.2319999999997</v>
          </cell>
        </row>
        <row r="1057">
          <cell r="M1057">
            <v>944.94500000000005</v>
          </cell>
        </row>
        <row r="1067">
          <cell r="M1067">
            <v>2487.7999999999997</v>
          </cell>
        </row>
        <row r="1069">
          <cell r="M1069">
            <v>4.76</v>
          </cell>
        </row>
        <row r="1071">
          <cell r="M1071">
            <v>97.5</v>
          </cell>
        </row>
        <row r="1074">
          <cell r="I1074" t="str">
            <v>713: Izolace tepelné</v>
          </cell>
          <cell r="M1074">
            <v>58059.933700000001</v>
          </cell>
        </row>
        <row r="1075">
          <cell r="M1075">
            <v>48300</v>
          </cell>
        </row>
        <row r="1079">
          <cell r="M1079">
            <v>873.44000000000017</v>
          </cell>
        </row>
        <row r="1084">
          <cell r="M1084">
            <v>318.00000000000006</v>
          </cell>
        </row>
        <row r="1089">
          <cell r="M1089">
            <v>2922.4</v>
          </cell>
        </row>
        <row r="1093">
          <cell r="M1093">
            <v>1153.1000000000001</v>
          </cell>
        </row>
        <row r="1097">
          <cell r="M1097">
            <v>739.69999999999993</v>
          </cell>
        </row>
        <row r="1103">
          <cell r="M1103">
            <v>2130</v>
          </cell>
        </row>
        <row r="1105">
          <cell r="M1105">
            <v>885</v>
          </cell>
        </row>
        <row r="1107">
          <cell r="M1107">
            <v>738.29369999999994</v>
          </cell>
        </row>
        <row r="1109">
          <cell r="I1109" t="str">
            <v>721: Vnitřní kanalizace</v>
          </cell>
          <cell r="M1109">
            <v>132.34</v>
          </cell>
        </row>
        <row r="1110">
          <cell r="M1110">
            <v>102.31</v>
          </cell>
        </row>
        <row r="1112">
          <cell r="M1112">
            <v>30.029999999999998</v>
          </cell>
        </row>
        <row r="1114">
          <cell r="I1114" t="str">
            <v>722: Vnitřní vodovod</v>
          </cell>
          <cell r="M1114">
            <v>14863.565000000002</v>
          </cell>
        </row>
        <row r="1115">
          <cell r="M1115">
            <v>1131</v>
          </cell>
        </row>
        <row r="1117">
          <cell r="M1117">
            <v>441</v>
          </cell>
        </row>
        <row r="1119">
          <cell r="M1119">
            <v>36.6</v>
          </cell>
        </row>
        <row r="1120">
          <cell r="M1120">
            <v>11624.050000000001</v>
          </cell>
        </row>
        <row r="1123">
          <cell r="M1123">
            <v>1630.915</v>
          </cell>
        </row>
        <row r="1125">
          <cell r="I1125" t="str">
            <v>732: Ústřední vytápění - strojovny</v>
          </cell>
          <cell r="M1125">
            <v>74338.399999999994</v>
          </cell>
        </row>
        <row r="1126">
          <cell r="M1126">
            <v>149.39999999999998</v>
          </cell>
        </row>
        <row r="1128">
          <cell r="M1128">
            <v>1280</v>
          </cell>
        </row>
        <row r="1130">
          <cell r="M1130">
            <v>305</v>
          </cell>
        </row>
        <row r="1131">
          <cell r="M1131">
            <v>378</v>
          </cell>
        </row>
        <row r="1132">
          <cell r="M1132">
            <v>5430</v>
          </cell>
        </row>
        <row r="1134">
          <cell r="M1134">
            <v>1827</v>
          </cell>
        </row>
        <row r="1135">
          <cell r="M1135">
            <v>1383</v>
          </cell>
        </row>
        <row r="1136">
          <cell r="M1136">
            <v>9160</v>
          </cell>
        </row>
        <row r="1137">
          <cell r="M1137">
            <v>558</v>
          </cell>
        </row>
        <row r="1140">
          <cell r="M1140">
            <v>3060</v>
          </cell>
        </row>
        <row r="1143">
          <cell r="M1143">
            <v>1388</v>
          </cell>
        </row>
        <row r="1146">
          <cell r="M1146">
            <v>2960</v>
          </cell>
        </row>
        <row r="1149">
          <cell r="M1149">
            <v>426</v>
          </cell>
        </row>
        <row r="1152">
          <cell r="M1152">
            <v>129</v>
          </cell>
        </row>
        <row r="1154">
          <cell r="M1154">
            <v>149</v>
          </cell>
        </row>
        <row r="1156">
          <cell r="M1156">
            <v>380</v>
          </cell>
        </row>
        <row r="1158">
          <cell r="M1158">
            <v>4926.0000000000009</v>
          </cell>
        </row>
        <row r="1159">
          <cell r="M1159">
            <v>15450</v>
          </cell>
        </row>
        <row r="1160">
          <cell r="M1160">
            <v>25000</v>
          </cell>
        </row>
        <row r="1162">
          <cell r="I1162" t="str">
            <v>733: Ústřední vytápění - rozvodné potrubí</v>
          </cell>
          <cell r="M1162">
            <v>23742.796600000001</v>
          </cell>
        </row>
        <row r="1163">
          <cell r="M1163">
            <v>6617.7000000000007</v>
          </cell>
        </row>
        <row r="1170">
          <cell r="M1170">
            <v>8110.7999999999993</v>
          </cell>
        </row>
        <row r="1175">
          <cell r="M1175">
            <v>5928.5</v>
          </cell>
        </row>
        <row r="1179">
          <cell r="M1179">
            <v>3085.7966000000001</v>
          </cell>
        </row>
        <row r="1181">
          <cell r="I1181" t="str">
            <v>734: Ústřední vytápění - armatury</v>
          </cell>
          <cell r="M1181">
            <v>17450.462060000002</v>
          </cell>
        </row>
        <row r="1182">
          <cell r="M1182">
            <v>477.4</v>
          </cell>
        </row>
        <row r="1187">
          <cell r="M1187">
            <v>113.62</v>
          </cell>
        </row>
        <row r="1191">
          <cell r="M1191">
            <v>466.90000000000003</v>
          </cell>
        </row>
        <row r="1193">
          <cell r="M1193">
            <v>252</v>
          </cell>
        </row>
        <row r="1195">
          <cell r="M1195">
            <v>2414</v>
          </cell>
        </row>
        <row r="1198">
          <cell r="M1198">
            <v>2682</v>
          </cell>
        </row>
        <row r="1201">
          <cell r="M1201">
            <v>2424</v>
          </cell>
        </row>
        <row r="1204">
          <cell r="M1204">
            <v>6726</v>
          </cell>
        </row>
        <row r="1207">
          <cell r="M1207">
            <v>429</v>
          </cell>
        </row>
        <row r="1209">
          <cell r="M1209">
            <v>1465.54206</v>
          </cell>
        </row>
        <row r="1211">
          <cell r="I1211" t="str">
            <v>735: Ústřední vytápění - otopná tělesa</v>
          </cell>
          <cell r="M1211">
            <v>583.79999999999995</v>
          </cell>
        </row>
        <row r="1212">
          <cell r="M1212">
            <v>349.5</v>
          </cell>
        </row>
        <row r="1213">
          <cell r="M1213">
            <v>234.29999999999998</v>
          </cell>
        </row>
        <row r="1215">
          <cell r="I1215" t="str">
            <v>783: Nátěry</v>
          </cell>
          <cell r="M1215">
            <v>77528.888888888891</v>
          </cell>
        </row>
        <row r="1216">
          <cell r="M1216">
            <v>77528.888888888891</v>
          </cell>
        </row>
        <row r="1219">
          <cell r="I1219" t="str">
            <v>V03: Zařízení staveniště</v>
          </cell>
          <cell r="M1219">
            <v>9740</v>
          </cell>
        </row>
        <row r="1220">
          <cell r="M1220">
            <v>9740</v>
          </cell>
        </row>
        <row r="1222">
          <cell r="I1222" t="str">
            <v>V04: Inženýrská činnost</v>
          </cell>
          <cell r="M1222">
            <v>220837</v>
          </cell>
        </row>
        <row r="1223">
          <cell r="M1223">
            <v>171450</v>
          </cell>
        </row>
        <row r="1224">
          <cell r="M1224">
            <v>7200</v>
          </cell>
        </row>
        <row r="1225">
          <cell r="M1225">
            <v>7458</v>
          </cell>
        </row>
        <row r="1226">
          <cell r="M1226">
            <v>5729</v>
          </cell>
        </row>
        <row r="1227">
          <cell r="M1227">
            <v>1500</v>
          </cell>
        </row>
        <row r="1228">
          <cell r="M1228">
            <v>4000</v>
          </cell>
        </row>
        <row r="1229">
          <cell r="M1229">
            <v>3500</v>
          </cell>
        </row>
        <row r="1230">
          <cell r="M1230">
            <v>20000</v>
          </cell>
        </row>
        <row r="1232">
          <cell r="I1232" t="str">
            <v>V09: Ostatní náklady</v>
          </cell>
          <cell r="M1232">
            <v>11250</v>
          </cell>
        </row>
        <row r="1233">
          <cell r="M1233">
            <v>7500</v>
          </cell>
        </row>
        <row r="1234">
          <cell r="M1234">
            <v>750</v>
          </cell>
        </row>
        <row r="1235">
          <cell r="M1235">
            <v>3000</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ace"/>
      <sheetName val="Zakazka"/>
    </sheetNames>
    <sheetDataSet>
      <sheetData sheetId="0">
        <row r="12">
          <cell r="B12" t="str">
            <v>Rozváděč +RD1</v>
          </cell>
        </row>
      </sheetData>
      <sheetData sheetId="1">
        <row r="9">
          <cell r="J9" t="str">
            <v>Plynový zdroj tepla AMULET</v>
          </cell>
        </row>
        <row r="10">
          <cell r="J10" t="str">
            <v>Polní přístroje</v>
          </cell>
        </row>
        <row r="21">
          <cell r="J21" t="str">
            <v>Řídicí systém</v>
          </cell>
        </row>
        <row r="27">
          <cell r="J27" t="str">
            <v>Rozváděč +RD1</v>
          </cell>
        </row>
        <row r="31">
          <cell r="J31" t="str">
            <v>Elektro</v>
          </cell>
        </row>
        <row r="35">
          <cell r="J35" t="str">
            <v>Kabely</v>
          </cell>
        </row>
        <row r="51">
          <cell r="J51" t="str">
            <v>Nosný a montážní materiál</v>
          </cell>
        </row>
        <row r="64">
          <cell r="J64" t="str">
            <v>V04: Inženýrská činnost</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ace"/>
      <sheetName val="Zakazka"/>
    </sheetNames>
    <sheetDataSet>
      <sheetData sheetId="0">
        <row r="12">
          <cell r="B12" t="str">
            <v>Rozváděč +RD1</v>
          </cell>
        </row>
      </sheetData>
      <sheetData sheetId="1">
        <row r="9">
          <cell r="J9" t="str">
            <v>Plynový zdroj tepla BRICH</v>
          </cell>
        </row>
        <row r="10">
          <cell r="J10" t="str">
            <v>Polní přístroje</v>
          </cell>
        </row>
        <row r="20">
          <cell r="J20" t="str">
            <v>Řídicí systém</v>
          </cell>
        </row>
        <row r="26">
          <cell r="J26" t="str">
            <v>Rozváděč +RD1</v>
          </cell>
        </row>
        <row r="30">
          <cell r="J30" t="str">
            <v>Elektro</v>
          </cell>
        </row>
        <row r="34">
          <cell r="J34" t="str">
            <v>Kabely</v>
          </cell>
        </row>
        <row r="50">
          <cell r="J50" t="str">
            <v>Nosný a montážní materiál</v>
          </cell>
        </row>
        <row r="63">
          <cell r="J63" t="str">
            <v>V04: Inženýrská činnost</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ace"/>
      <sheetName val="Zakazka"/>
    </sheetNames>
    <sheetDataSet>
      <sheetData sheetId="0">
        <row r="12">
          <cell r="B12" t="str">
            <v>Rozváděč +RD1</v>
          </cell>
        </row>
      </sheetData>
      <sheetData sheetId="1">
        <row r="9">
          <cell r="J9" t="str">
            <v>Plynový zdroj tepla VAK</v>
          </cell>
        </row>
        <row r="10">
          <cell r="J10" t="str">
            <v>Polní přístroje</v>
          </cell>
        </row>
        <row r="21">
          <cell r="J21" t="str">
            <v>Řídicí systém</v>
          </cell>
        </row>
        <row r="27">
          <cell r="J27" t="str">
            <v>Rozváděč +RD1</v>
          </cell>
        </row>
        <row r="31">
          <cell r="J31" t="str">
            <v>Elektro</v>
          </cell>
        </row>
        <row r="38">
          <cell r="J38" t="str">
            <v>Kabely</v>
          </cell>
        </row>
        <row r="54">
          <cell r="J54" t="str">
            <v>Nosný a montážní materiál</v>
          </cell>
        </row>
        <row r="67">
          <cell r="J67" t="str">
            <v>V04: Inženýrská činnost</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ace"/>
      <sheetName val="Zakazka"/>
    </sheetNames>
    <sheetDataSet>
      <sheetData sheetId="0"/>
      <sheetData sheetId="1">
        <row r="8">
          <cell r="J8" t="str">
            <v>Vnější rozvod kabelů pro plynové zdroje</v>
          </cell>
        </row>
        <row r="42">
          <cell r="J42" t="str">
            <v>V04: Inženýrská činnost</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ace"/>
      <sheetName val="Zakazka"/>
    </sheetNames>
    <sheetDataSet>
      <sheetData sheetId="0">
        <row r="10">
          <cell r="B10" t="str">
            <v>Komunikační rozváděč</v>
          </cell>
        </row>
      </sheetData>
      <sheetData sheetId="1">
        <row r="9">
          <cell r="J9" t="str">
            <v>Vnější rozvod kabelů pro VS</v>
          </cell>
        </row>
        <row r="11">
          <cell r="J11" t="str">
            <v>Komunikační rozváděč</v>
          </cell>
        </row>
        <row r="20">
          <cell r="J20" t="str">
            <v>Skříň RIS</v>
          </cell>
        </row>
        <row r="24">
          <cell r="J24" t="str">
            <v>Komunikační skříň</v>
          </cell>
        </row>
        <row r="28">
          <cell r="J28" t="str">
            <v>Skříň pro tlačítko "VYPÍNAČ NAPÁJENÍ VS"</v>
          </cell>
        </row>
        <row r="32">
          <cell r="J32" t="str">
            <v>Kabely</v>
          </cell>
        </row>
        <row r="42">
          <cell r="J42" t="str">
            <v>Nosný a montážní materiál</v>
          </cell>
        </row>
        <row r="47">
          <cell r="J47" t="str">
            <v>V04: Inženýrská činnost</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ace VS A"/>
      <sheetName val="Zakazka VS A"/>
      <sheetName val="Rekapitulace VS B"/>
      <sheetName val="Zakazka VS B"/>
      <sheetName val="Rekapitulace VS C"/>
      <sheetName val="Zakazka VS C"/>
      <sheetName val="Rekapitulace VS D"/>
      <sheetName val="Zakazka VS D"/>
      <sheetName val="Rekapitulace VS E"/>
      <sheetName val="Zakazka VS E"/>
      <sheetName val="Rekapitulace VS F"/>
      <sheetName val="Zakazka VS F"/>
      <sheetName val="Rekapitulace VS G"/>
      <sheetName val="Zakazka VS G"/>
      <sheetName val="Rekapitulace VS H"/>
      <sheetName val="Zakazka VS H"/>
      <sheetName val="Rekapitulace VS J"/>
      <sheetName val="Zakazka VS J"/>
    </sheetNames>
    <sheetDataSet>
      <sheetData sheetId="0"/>
      <sheetData sheetId="1">
        <row r="9">
          <cell r="J9" t="str">
            <v>Výměníková stanice A (KOVÁŘ)</v>
          </cell>
        </row>
        <row r="11">
          <cell r="J11" t="str">
            <v>Elektro</v>
          </cell>
        </row>
        <row r="16">
          <cell r="J16" t="str">
            <v>Kabely</v>
          </cell>
        </row>
        <row r="28">
          <cell r="J28" t="str">
            <v>Nosný a montážní materiál</v>
          </cell>
        </row>
        <row r="37">
          <cell r="J37" t="str">
            <v>V04: Inženýrská činnost</v>
          </cell>
        </row>
      </sheetData>
      <sheetData sheetId="2">
        <row r="9">
          <cell r="B9" t="str">
            <v>Rozváděč +RE1</v>
          </cell>
        </row>
      </sheetData>
      <sheetData sheetId="3">
        <row r="9">
          <cell r="J9" t="str">
            <v>Výměníková stanice B (MONTACE 2)</v>
          </cell>
        </row>
        <row r="10">
          <cell r="J10" t="str">
            <v>Rozváděč +RE1</v>
          </cell>
        </row>
        <row r="14">
          <cell r="J14" t="str">
            <v>Elektro</v>
          </cell>
        </row>
        <row r="18">
          <cell r="J18" t="str">
            <v>Kabely</v>
          </cell>
        </row>
        <row r="34">
          <cell r="J34" t="str">
            <v>Nosný a montážní materiál</v>
          </cell>
        </row>
        <row r="43">
          <cell r="J43" t="str">
            <v>V04: Inženýrská činnost</v>
          </cell>
        </row>
      </sheetData>
      <sheetData sheetId="4"/>
      <sheetData sheetId="5">
        <row r="9">
          <cell r="J9" t="str">
            <v>Výměníková stanice C (RD MALÁT)</v>
          </cell>
        </row>
        <row r="11">
          <cell r="J11" t="str">
            <v>Elektro</v>
          </cell>
        </row>
        <row r="16">
          <cell r="J16" t="str">
            <v>Kabely</v>
          </cell>
        </row>
        <row r="28">
          <cell r="J28" t="str">
            <v>Nosný a montážní materiál</v>
          </cell>
        </row>
        <row r="37">
          <cell r="J37" t="str">
            <v>V04: Inženýrská činnost</v>
          </cell>
        </row>
      </sheetData>
      <sheetData sheetId="6"/>
      <sheetData sheetId="7">
        <row r="9">
          <cell r="J9" t="str">
            <v>Výměníková stanice D (BYTOVÝ DŮM)</v>
          </cell>
        </row>
        <row r="11">
          <cell r="J11" t="str">
            <v>Elektro</v>
          </cell>
        </row>
        <row r="16">
          <cell r="J16" t="str">
            <v>Kabely</v>
          </cell>
        </row>
        <row r="28">
          <cell r="J28" t="str">
            <v>Nosný a montážní materiál</v>
          </cell>
        </row>
        <row r="37">
          <cell r="J37" t="str">
            <v>V04: Inženýrská činnost</v>
          </cell>
        </row>
      </sheetData>
      <sheetData sheetId="8">
        <row r="10">
          <cell r="B10" t="str">
            <v>Rozváděč +RE1</v>
          </cell>
        </row>
      </sheetData>
      <sheetData sheetId="9">
        <row r="9">
          <cell r="J9" t="str">
            <v>Výměníková stanice E (1. MÁJE)</v>
          </cell>
        </row>
        <row r="10">
          <cell r="J10" t="str">
            <v>Rozváděč +RE1</v>
          </cell>
        </row>
        <row r="14">
          <cell r="J14" t="str">
            <v>Elektro</v>
          </cell>
        </row>
        <row r="18">
          <cell r="J18" t="str">
            <v>Kabely</v>
          </cell>
        </row>
        <row r="34">
          <cell r="J34" t="str">
            <v>Nosný a montážní materiál</v>
          </cell>
        </row>
        <row r="43">
          <cell r="J43" t="str">
            <v>V04: Inženýrská činnost</v>
          </cell>
        </row>
      </sheetData>
      <sheetData sheetId="10"/>
      <sheetData sheetId="11">
        <row r="9">
          <cell r="J9" t="str">
            <v>Výměníková stanice F (STAVEBNINY KNAUF)</v>
          </cell>
        </row>
        <row r="11">
          <cell r="J11" t="str">
            <v>Elektro</v>
          </cell>
        </row>
        <row r="16">
          <cell r="J16" t="str">
            <v>Kabely</v>
          </cell>
        </row>
        <row r="28">
          <cell r="J28" t="str">
            <v>Nosný a montážní materiál</v>
          </cell>
        </row>
        <row r="37">
          <cell r="J37" t="str">
            <v>V04: Inženýrská činnost</v>
          </cell>
        </row>
      </sheetData>
      <sheetData sheetId="12">
        <row r="10">
          <cell r="B10" t="str">
            <v>Rozváděč +RE1</v>
          </cell>
        </row>
      </sheetData>
      <sheetData sheetId="13">
        <row r="9">
          <cell r="J9" t="str">
            <v>Výměníková stanice G (EKO ŠIMKO)</v>
          </cell>
        </row>
        <row r="10">
          <cell r="J10" t="str">
            <v>Rozváděč +RE1</v>
          </cell>
        </row>
        <row r="14">
          <cell r="J14" t="str">
            <v>Elektro</v>
          </cell>
        </row>
        <row r="18">
          <cell r="J18" t="str">
            <v>Kabely</v>
          </cell>
        </row>
        <row r="34">
          <cell r="J34" t="str">
            <v>Nosný a montážní materiál</v>
          </cell>
        </row>
        <row r="43">
          <cell r="J43" t="str">
            <v>V04: Inženýrská činnost</v>
          </cell>
        </row>
      </sheetData>
      <sheetData sheetId="14">
        <row r="10">
          <cell r="B10" t="str">
            <v>Rozváděč +RE1</v>
          </cell>
        </row>
      </sheetData>
      <sheetData sheetId="15">
        <row r="9">
          <cell r="J9" t="str">
            <v>Výměníková stanice H (MĚSTO NÁCHOD)</v>
          </cell>
        </row>
        <row r="10">
          <cell r="J10" t="str">
            <v>Rozváděč +RE1</v>
          </cell>
        </row>
        <row r="14">
          <cell r="J14" t="str">
            <v>Elektro</v>
          </cell>
        </row>
        <row r="18">
          <cell r="J18" t="str">
            <v>Kabely</v>
          </cell>
        </row>
        <row r="34">
          <cell r="J34" t="str">
            <v>Nosný a montážní materiál</v>
          </cell>
        </row>
        <row r="43">
          <cell r="J43" t="str">
            <v>V04: Inženýrská činnost</v>
          </cell>
        </row>
      </sheetData>
      <sheetData sheetId="16"/>
      <sheetData sheetId="17">
        <row r="8">
          <cell r="J8" t="str">
            <v>Výměníková stanice I (AMETEK)</v>
          </cell>
        </row>
        <row r="10">
          <cell r="J10" t="str">
            <v>Elektro</v>
          </cell>
        </row>
        <row r="15">
          <cell r="J15" t="str">
            <v>Kabely</v>
          </cell>
        </row>
        <row r="27">
          <cell r="J27" t="str">
            <v>Nosný a montážní materiál</v>
          </cell>
        </row>
        <row r="36">
          <cell r="J36" t="str">
            <v>V04: Inženýrská činnost</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ace"/>
      <sheetName val="Zakazka"/>
    </sheetNames>
    <sheetDataSet>
      <sheetData sheetId="0">
        <row r="11">
          <cell r="B11" t="str">
            <v>Rozváděč +RD1</v>
          </cell>
        </row>
      </sheetData>
      <sheetData sheetId="1">
        <row r="8">
          <cell r="J8" t="str">
            <v>Kogenerační jednotka</v>
          </cell>
        </row>
        <row r="9">
          <cell r="J9" t="str">
            <v>Polní přístroje</v>
          </cell>
        </row>
        <row r="33">
          <cell r="J33" t="str">
            <v>Řídicí systém</v>
          </cell>
        </row>
        <row r="40">
          <cell r="J40" t="str">
            <v>Rozváděč +RD1</v>
          </cell>
        </row>
        <row r="44">
          <cell r="J44" t="str">
            <v>Elektro</v>
          </cell>
        </row>
        <row r="48">
          <cell r="J48" t="str">
            <v>Kabely</v>
          </cell>
        </row>
        <row r="66">
          <cell r="J66" t="str">
            <v>Nosný a montážní materiál</v>
          </cell>
        </row>
        <row r="81">
          <cell r="J81" t="str">
            <v>V04: Inženýrská činnost</v>
          </cell>
        </row>
        <row r="91">
          <cell r="J91" t="str">
            <v>Plynová kotelna</v>
          </cell>
        </row>
        <row r="92">
          <cell r="J92" t="str">
            <v>Polní přístroje</v>
          </cell>
        </row>
        <row r="109">
          <cell r="J109" t="str">
            <v>Řídicí systém</v>
          </cell>
        </row>
        <row r="116">
          <cell r="J116" t="str">
            <v>Rozváděč +RD2</v>
          </cell>
        </row>
        <row r="120">
          <cell r="J120" t="str">
            <v>Elektro</v>
          </cell>
        </row>
        <row r="124">
          <cell r="J124" t="str">
            <v>Kabely</v>
          </cell>
        </row>
        <row r="144">
          <cell r="J144" t="str">
            <v>Nosný a montážní materiál</v>
          </cell>
        </row>
        <row r="159">
          <cell r="J159" t="str">
            <v>V04: Inženýrská činnost</v>
          </cell>
        </row>
        <row r="167">
          <cell r="J167" t="str">
            <v>Dispečerské pracoviště</v>
          </cell>
        </row>
        <row r="168">
          <cell r="J168" t="str">
            <v>Stanice PC</v>
          </cell>
        </row>
        <row r="172">
          <cell r="J172" t="str">
            <v>Vizualizace</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ace"/>
      <sheetName val="Zakazka"/>
    </sheetNames>
    <sheetDataSet>
      <sheetData sheetId="0"/>
      <sheetData sheetId="1">
        <row r="8">
          <cell r="J8" t="str">
            <v>Ostatní náklady</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ace"/>
      <sheetName val="Zakazka"/>
    </sheetNames>
    <sheetDataSet>
      <sheetData sheetId="0"/>
      <sheetData sheetId="1">
        <row r="10">
          <cell r="J10" t="str">
            <v>723: Vnitřní plynovod</v>
          </cell>
        </row>
        <row r="56">
          <cell r="J56" t="str">
            <v>783: Nátěry</v>
          </cell>
        </row>
        <row r="61">
          <cell r="J61" t="str">
            <v>V03: Zařízení staveniště</v>
          </cell>
        </row>
        <row r="64">
          <cell r="J64" t="str">
            <v>V04: Inženýrská činnost</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ace"/>
      <sheetName val="Zakazka"/>
    </sheetNames>
    <sheetDataSet>
      <sheetData sheetId="0"/>
      <sheetData sheetId="1">
        <row r="10">
          <cell r="J10" t="str">
            <v>723: Vnitřní plynovod</v>
          </cell>
        </row>
        <row r="38">
          <cell r="J38" t="str">
            <v>783: Nátěry</v>
          </cell>
        </row>
        <row r="41">
          <cell r="J41" t="str">
            <v>V03: Zařízení staveniště</v>
          </cell>
        </row>
        <row r="44">
          <cell r="J44" t="str">
            <v>V04: Inženýrská činnost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ace"/>
      <sheetName val="Zakazka"/>
    </sheetNames>
    <sheetDataSet>
      <sheetData sheetId="0"/>
      <sheetData sheetId="1">
        <row r="9">
          <cell r="I9" t="str">
            <v>SO 03.1.1: Plynová kotelna a kongenerace</v>
          </cell>
        </row>
        <row r="10">
          <cell r="I10" t="str">
            <v>D.2.1.2: Vzduchotechnika</v>
          </cell>
        </row>
        <row r="11">
          <cell r="I11" t="str">
            <v>009: Ostatní konstrukce a práce</v>
          </cell>
          <cell r="M11">
            <v>45844</v>
          </cell>
        </row>
        <row r="12">
          <cell r="M12">
            <v>2400</v>
          </cell>
        </row>
        <row r="14">
          <cell r="M14">
            <v>1444</v>
          </cell>
        </row>
        <row r="16">
          <cell r="M16">
            <v>16800</v>
          </cell>
        </row>
        <row r="18">
          <cell r="M18">
            <v>25200</v>
          </cell>
        </row>
        <row r="21">
          <cell r="I21" t="str">
            <v>713: Izolace tepelné</v>
          </cell>
          <cell r="M21">
            <v>155237.99414677583</v>
          </cell>
        </row>
        <row r="22">
          <cell r="M22">
            <v>22310.399999999998</v>
          </cell>
        </row>
        <row r="25">
          <cell r="M25">
            <v>8764.7999999999993</v>
          </cell>
        </row>
        <row r="28">
          <cell r="M28">
            <v>95237.999999999985</v>
          </cell>
        </row>
        <row r="29">
          <cell r="M29">
            <v>7755</v>
          </cell>
        </row>
        <row r="30">
          <cell r="M30">
            <v>14356.527065054879</v>
          </cell>
        </row>
        <row r="31">
          <cell r="M31">
            <v>6813.2670817209591</v>
          </cell>
        </row>
        <row r="33">
          <cell r="I33" t="str">
            <v>751: Vzduchotechnika</v>
          </cell>
          <cell r="M33">
            <v>448153.53049999999</v>
          </cell>
        </row>
        <row r="34">
          <cell r="M34">
            <v>1080</v>
          </cell>
        </row>
        <row r="35">
          <cell r="M35">
            <v>15800</v>
          </cell>
        </row>
        <row r="36">
          <cell r="M36">
            <v>736</v>
          </cell>
        </row>
        <row r="37">
          <cell r="M37">
            <v>5894</v>
          </cell>
        </row>
        <row r="38">
          <cell r="M38">
            <v>1060</v>
          </cell>
        </row>
        <row r="39">
          <cell r="M39">
            <v>3481</v>
          </cell>
        </row>
        <row r="40">
          <cell r="M40">
            <v>2280</v>
          </cell>
        </row>
        <row r="41">
          <cell r="M41">
            <v>58500</v>
          </cell>
        </row>
        <row r="42">
          <cell r="M42">
            <v>1652</v>
          </cell>
        </row>
        <row r="43">
          <cell r="M43">
            <v>14464</v>
          </cell>
        </row>
        <row r="44">
          <cell r="M44">
            <v>12831</v>
          </cell>
        </row>
        <row r="45">
          <cell r="M45">
            <v>1698</v>
          </cell>
        </row>
        <row r="46">
          <cell r="M46">
            <v>6730</v>
          </cell>
        </row>
        <row r="47">
          <cell r="M47">
            <v>13460</v>
          </cell>
        </row>
        <row r="48">
          <cell r="M48">
            <v>172</v>
          </cell>
        </row>
        <row r="49">
          <cell r="M49">
            <v>4986</v>
          </cell>
        </row>
        <row r="50">
          <cell r="M50">
            <v>56000</v>
          </cell>
        </row>
        <row r="52">
          <cell r="M52">
            <v>990</v>
          </cell>
        </row>
        <row r="54">
          <cell r="M54">
            <v>15600</v>
          </cell>
        </row>
        <row r="55">
          <cell r="M55">
            <v>452</v>
          </cell>
        </row>
        <row r="56">
          <cell r="M56">
            <v>8400</v>
          </cell>
        </row>
        <row r="57">
          <cell r="M57">
            <v>688</v>
          </cell>
        </row>
        <row r="58">
          <cell r="M58">
            <v>10500</v>
          </cell>
        </row>
        <row r="59">
          <cell r="M59">
            <v>430</v>
          </cell>
        </row>
        <row r="60">
          <cell r="M60">
            <v>1720</v>
          </cell>
        </row>
        <row r="61">
          <cell r="M61">
            <v>6880</v>
          </cell>
        </row>
        <row r="62">
          <cell r="M62">
            <v>472</v>
          </cell>
        </row>
        <row r="63">
          <cell r="M63">
            <v>3540</v>
          </cell>
        </row>
        <row r="64">
          <cell r="M64">
            <v>11580</v>
          </cell>
        </row>
        <row r="65">
          <cell r="M65">
            <v>19300</v>
          </cell>
        </row>
        <row r="66">
          <cell r="M66">
            <v>15900</v>
          </cell>
        </row>
        <row r="67">
          <cell r="M67">
            <v>2500</v>
          </cell>
        </row>
        <row r="68">
          <cell r="M68">
            <v>8233</v>
          </cell>
        </row>
        <row r="69">
          <cell r="M69">
            <v>5291</v>
          </cell>
        </row>
        <row r="70">
          <cell r="M70">
            <v>559</v>
          </cell>
        </row>
        <row r="71">
          <cell r="M71">
            <v>2956</v>
          </cell>
        </row>
        <row r="72">
          <cell r="M72">
            <v>430</v>
          </cell>
        </row>
        <row r="73">
          <cell r="M73">
            <v>4400</v>
          </cell>
        </row>
        <row r="74">
          <cell r="M74">
            <v>772</v>
          </cell>
        </row>
        <row r="75">
          <cell r="M75">
            <v>1574</v>
          </cell>
        </row>
        <row r="76">
          <cell r="M76">
            <v>2512</v>
          </cell>
        </row>
        <row r="77">
          <cell r="M77">
            <v>1468</v>
          </cell>
        </row>
        <row r="78">
          <cell r="M78">
            <v>478</v>
          </cell>
        </row>
        <row r="79">
          <cell r="M79">
            <v>3340</v>
          </cell>
        </row>
        <row r="80">
          <cell r="M80">
            <v>258</v>
          </cell>
        </row>
        <row r="81">
          <cell r="M81">
            <v>2482</v>
          </cell>
        </row>
        <row r="82">
          <cell r="M82">
            <v>96.8</v>
          </cell>
        </row>
        <row r="83">
          <cell r="M83">
            <v>1992</v>
          </cell>
        </row>
        <row r="84">
          <cell r="M84">
            <v>172.4</v>
          </cell>
        </row>
        <row r="85">
          <cell r="M85">
            <v>344</v>
          </cell>
        </row>
        <row r="86">
          <cell r="M86">
            <v>129.19999999999999</v>
          </cell>
        </row>
        <row r="87">
          <cell r="M87">
            <v>240</v>
          </cell>
        </row>
        <row r="88">
          <cell r="M88">
            <v>946</v>
          </cell>
        </row>
        <row r="89">
          <cell r="M89">
            <v>1242</v>
          </cell>
        </row>
        <row r="90">
          <cell r="M90">
            <v>215</v>
          </cell>
        </row>
        <row r="91">
          <cell r="M91">
            <v>315</v>
          </cell>
        </row>
        <row r="92">
          <cell r="M92">
            <v>215</v>
          </cell>
        </row>
        <row r="93">
          <cell r="M93">
            <v>150</v>
          </cell>
        </row>
        <row r="94">
          <cell r="M94">
            <v>215</v>
          </cell>
        </row>
        <row r="95">
          <cell r="M95">
            <v>1380</v>
          </cell>
        </row>
        <row r="96">
          <cell r="M96">
            <v>384</v>
          </cell>
        </row>
        <row r="97">
          <cell r="M97">
            <v>427</v>
          </cell>
        </row>
        <row r="98">
          <cell r="M98">
            <v>440</v>
          </cell>
        </row>
        <row r="99">
          <cell r="M99">
            <v>363</v>
          </cell>
        </row>
        <row r="100">
          <cell r="M100">
            <v>360</v>
          </cell>
        </row>
        <row r="101">
          <cell r="M101">
            <v>616</v>
          </cell>
        </row>
        <row r="102">
          <cell r="M102">
            <v>443</v>
          </cell>
        </row>
        <row r="103">
          <cell r="M103">
            <v>130</v>
          </cell>
        </row>
        <row r="104">
          <cell r="M104">
            <v>732</v>
          </cell>
        </row>
        <row r="105">
          <cell r="M105">
            <v>936</v>
          </cell>
        </row>
        <row r="106">
          <cell r="M106">
            <v>978</v>
          </cell>
        </row>
        <row r="107">
          <cell r="M107">
            <v>172</v>
          </cell>
        </row>
        <row r="108">
          <cell r="M108">
            <v>508</v>
          </cell>
        </row>
        <row r="109">
          <cell r="M109">
            <v>9432</v>
          </cell>
        </row>
        <row r="110">
          <cell r="M110">
            <v>8610</v>
          </cell>
        </row>
        <row r="111">
          <cell r="M111">
            <v>4398</v>
          </cell>
        </row>
        <row r="112">
          <cell r="M112">
            <v>71280</v>
          </cell>
        </row>
        <row r="113">
          <cell r="M113">
            <v>927</v>
          </cell>
        </row>
        <row r="114">
          <cell r="M114">
            <v>1500</v>
          </cell>
        </row>
        <row r="115">
          <cell r="M115">
            <v>2313.0504799999999</v>
          </cell>
        </row>
        <row r="116">
          <cell r="M116">
            <v>1023.08002</v>
          </cell>
        </row>
        <row r="118">
          <cell r="I118" t="str">
            <v>V05: Ostatní náklady</v>
          </cell>
          <cell r="M118">
            <v>56249</v>
          </cell>
        </row>
        <row r="119">
          <cell r="M119">
            <v>12680</v>
          </cell>
        </row>
        <row r="120">
          <cell r="M120">
            <v>6340</v>
          </cell>
        </row>
        <row r="121">
          <cell r="M121">
            <v>30000</v>
          </cell>
        </row>
        <row r="122">
          <cell r="M122">
            <v>5729</v>
          </cell>
        </row>
        <row r="123">
          <cell r="M123">
            <v>1500</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ace"/>
      <sheetName val="Zakazka"/>
    </sheetNames>
    <sheetDataSet>
      <sheetData sheetId="0"/>
      <sheetData sheetId="1">
        <row r="10">
          <cell r="J10" t="str">
            <v>723: Vnitřní plynovod</v>
          </cell>
        </row>
        <row r="39">
          <cell r="J39" t="str">
            <v>783: Nátěry</v>
          </cell>
        </row>
        <row r="42">
          <cell r="J42" t="str">
            <v>V03: Zařízení staveniště</v>
          </cell>
        </row>
        <row r="45">
          <cell r="J45" t="str">
            <v>V04: Inženýrská činnost</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ace"/>
      <sheetName val="Zakazka"/>
    </sheetNames>
    <sheetDataSet>
      <sheetData sheetId="0"/>
      <sheetData sheetId="1">
        <row r="10">
          <cell r="J10" t="str">
            <v>723: Vnitřní plynovod</v>
          </cell>
        </row>
        <row r="46">
          <cell r="J46" t="str">
            <v>783: Nátěry</v>
          </cell>
        </row>
        <row r="50">
          <cell r="J50" t="str">
            <v>V03: Zařízení staveniště</v>
          </cell>
        </row>
        <row r="53">
          <cell r="J53" t="str">
            <v>V04: Inženýrská činnost</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ace"/>
      <sheetName val="Zakazka"/>
    </sheetNames>
    <sheetDataSet>
      <sheetData sheetId="0"/>
      <sheetData sheetId="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ace"/>
      <sheetName val="Zakazka"/>
    </sheetNames>
    <sheetDataSet>
      <sheetData sheetId="0"/>
      <sheetData sheetId="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ace"/>
      <sheetName val="Zakazka"/>
    </sheetNames>
    <sheetDataSet>
      <sheetData sheetId="0"/>
      <sheetData sheetId="1">
        <row r="10">
          <cell r="J10" t="str">
            <v>723: Vnitřní plynovod</v>
          </cell>
        </row>
        <row r="26">
          <cell r="J26" t="str">
            <v>V01: Průzkumné, geodetické a projektové práce</v>
          </cell>
        </row>
        <row r="30">
          <cell r="J30" t="str">
            <v>V04: Inženýrská činnost</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ace"/>
      <sheetName val="Zakazka"/>
    </sheetNames>
    <sheetDataSet>
      <sheetData sheetId="0"/>
      <sheetData sheetId="1">
        <row r="9">
          <cell r="I9" t="str">
            <v>SO 03.2.1: Plynový zdroj tepla 1 Togaz</v>
          </cell>
        </row>
        <row r="10">
          <cell r="I10" t="str">
            <v>D.2.1 a D.2.2: Technologie a VZT</v>
          </cell>
        </row>
        <row r="11">
          <cell r="I11" t="str">
            <v>023: Potrubí</v>
          </cell>
          <cell r="M11">
            <v>3950</v>
          </cell>
        </row>
        <row r="12">
          <cell r="M12">
            <v>1450</v>
          </cell>
        </row>
        <row r="13">
          <cell r="M13">
            <v>2500</v>
          </cell>
        </row>
        <row r="15">
          <cell r="I15" t="str">
            <v>099: Přesun hmot HSV</v>
          </cell>
          <cell r="M15">
            <v>361.39359999999999</v>
          </cell>
        </row>
        <row r="16">
          <cell r="M16">
            <v>56.505600000000001</v>
          </cell>
        </row>
        <row r="21">
          <cell r="M21">
            <v>62.207999999999998</v>
          </cell>
        </row>
        <row r="26">
          <cell r="M26">
            <v>55.08</v>
          </cell>
        </row>
        <row r="31">
          <cell r="M31">
            <v>187.60000000000002</v>
          </cell>
        </row>
        <row r="34">
          <cell r="I34" t="str">
            <v>713: Izolace tepelné</v>
          </cell>
          <cell r="M34">
            <v>2783.9348054000002</v>
          </cell>
        </row>
        <row r="35">
          <cell r="M35">
            <v>353.76000000000005</v>
          </cell>
        </row>
        <row r="37">
          <cell r="M37">
            <v>129.80000000000001</v>
          </cell>
        </row>
        <row r="39">
          <cell r="M39">
            <v>121.01400000000001</v>
          </cell>
        </row>
        <row r="41">
          <cell r="M41">
            <v>55.151144000000002</v>
          </cell>
        </row>
        <row r="42">
          <cell r="M42">
            <v>468.48</v>
          </cell>
        </row>
        <row r="46">
          <cell r="M46">
            <v>189.12000000000003</v>
          </cell>
        </row>
        <row r="50">
          <cell r="M50">
            <v>193.2</v>
          </cell>
        </row>
        <row r="52">
          <cell r="M52">
            <v>207.2</v>
          </cell>
        </row>
        <row r="54">
          <cell r="M54">
            <v>996.8</v>
          </cell>
        </row>
        <row r="56">
          <cell r="M56">
            <v>47.070919799999992</v>
          </cell>
        </row>
        <row r="57">
          <cell r="M57">
            <v>22.338741599999995</v>
          </cell>
        </row>
        <row r="59">
          <cell r="I59" t="str">
            <v>721: Vnitřní kanalizace</v>
          </cell>
          <cell r="M59">
            <v>3215.5559960000005</v>
          </cell>
        </row>
        <row r="60">
          <cell r="M60">
            <v>1041.3</v>
          </cell>
        </row>
        <row r="62">
          <cell r="M62">
            <v>61.620000000000005</v>
          </cell>
        </row>
        <row r="64">
          <cell r="M64">
            <v>2000</v>
          </cell>
        </row>
        <row r="65">
          <cell r="M65">
            <v>52.129055999999999</v>
          </cell>
        </row>
        <row r="66">
          <cell r="M66">
            <v>60.50694</v>
          </cell>
        </row>
        <row r="68">
          <cell r="I68" t="str">
            <v>731: Ústřední vytápění - kotelny</v>
          </cell>
          <cell r="M68">
            <v>88262.059200000003</v>
          </cell>
        </row>
        <row r="69">
          <cell r="M69">
            <v>73332</v>
          </cell>
        </row>
        <row r="70">
          <cell r="M70">
            <v>7900</v>
          </cell>
        </row>
        <row r="71">
          <cell r="M71">
            <v>3505</v>
          </cell>
        </row>
        <row r="72">
          <cell r="M72">
            <v>2381.1097</v>
          </cell>
        </row>
        <row r="73">
          <cell r="M73">
            <v>1143.9495000000002</v>
          </cell>
        </row>
        <row r="75">
          <cell r="I75" t="str">
            <v>732: Ústřední vytápění - strojovny</v>
          </cell>
          <cell r="M75">
            <v>17072.3835</v>
          </cell>
        </row>
        <row r="76">
          <cell r="M76">
            <v>330</v>
          </cell>
        </row>
        <row r="78">
          <cell r="M78">
            <v>114</v>
          </cell>
        </row>
        <row r="80">
          <cell r="M80">
            <v>384</v>
          </cell>
        </row>
        <row r="82">
          <cell r="M82">
            <v>128</v>
          </cell>
        </row>
        <row r="84">
          <cell r="M84">
            <v>3060</v>
          </cell>
        </row>
        <row r="87">
          <cell r="M87">
            <v>800</v>
          </cell>
        </row>
        <row r="88">
          <cell r="M88">
            <v>2280</v>
          </cell>
        </row>
        <row r="89">
          <cell r="M89">
            <v>234</v>
          </cell>
        </row>
        <row r="90">
          <cell r="M90">
            <v>129</v>
          </cell>
        </row>
        <row r="91">
          <cell r="M91">
            <v>149</v>
          </cell>
        </row>
        <row r="93">
          <cell r="M93">
            <v>288</v>
          </cell>
        </row>
        <row r="94">
          <cell r="M94">
            <v>500</v>
          </cell>
        </row>
        <row r="95">
          <cell r="M95">
            <v>5428</v>
          </cell>
        </row>
        <row r="96">
          <cell r="M96">
            <v>1229</v>
          </cell>
        </row>
        <row r="97">
          <cell r="M97">
            <v>618</v>
          </cell>
        </row>
        <row r="98">
          <cell r="M98">
            <v>1000</v>
          </cell>
        </row>
        <row r="99">
          <cell r="M99">
            <v>249.02160000000003</v>
          </cell>
        </row>
        <row r="100">
          <cell r="M100">
            <v>152.36190000000002</v>
          </cell>
        </row>
        <row r="102">
          <cell r="I102" t="str">
            <v>733: Ústřední vytápění - rozvodné potrubí</v>
          </cell>
          <cell r="M102">
            <v>7730.1542119999995</v>
          </cell>
        </row>
        <row r="103">
          <cell r="M103">
            <v>950.40000000000009</v>
          </cell>
        </row>
        <row r="105">
          <cell r="M105">
            <v>94.174300000000002</v>
          </cell>
        </row>
        <row r="106">
          <cell r="M106">
            <v>691.6</v>
          </cell>
        </row>
        <row r="108">
          <cell r="M108">
            <v>839.80000000000007</v>
          </cell>
        </row>
        <row r="110">
          <cell r="M110">
            <v>4711.2</v>
          </cell>
        </row>
        <row r="112">
          <cell r="M112">
            <v>107.172</v>
          </cell>
        </row>
        <row r="113">
          <cell r="M113">
            <v>232.87548679999998</v>
          </cell>
        </row>
        <row r="114">
          <cell r="M114">
            <v>102.93242519999998</v>
          </cell>
        </row>
        <row r="116">
          <cell r="I116" t="str">
            <v>734: Ústřední vytápění - armatury</v>
          </cell>
          <cell r="M116">
            <v>9308.7000000000007</v>
          </cell>
        </row>
        <row r="117">
          <cell r="M117">
            <v>1490</v>
          </cell>
        </row>
        <row r="118">
          <cell r="M118">
            <v>2840</v>
          </cell>
        </row>
        <row r="119">
          <cell r="M119">
            <v>111.18</v>
          </cell>
        </row>
        <row r="120">
          <cell r="M120">
            <v>951</v>
          </cell>
        </row>
        <row r="121">
          <cell r="M121">
            <v>56.699999999999996</v>
          </cell>
        </row>
        <row r="122">
          <cell r="M122">
            <v>489</v>
          </cell>
        </row>
        <row r="123">
          <cell r="M123">
            <v>200</v>
          </cell>
        </row>
        <row r="125">
          <cell r="M125">
            <v>348</v>
          </cell>
        </row>
        <row r="126">
          <cell r="M126">
            <v>69.400000000000006</v>
          </cell>
        </row>
        <row r="128">
          <cell r="M128">
            <v>213</v>
          </cell>
        </row>
        <row r="129">
          <cell r="M129">
            <v>310.8</v>
          </cell>
        </row>
        <row r="133">
          <cell r="M133">
            <v>670</v>
          </cell>
        </row>
        <row r="134">
          <cell r="M134">
            <v>231</v>
          </cell>
        </row>
        <row r="135">
          <cell r="M135">
            <v>294</v>
          </cell>
        </row>
        <row r="136">
          <cell r="M136">
            <v>93.1</v>
          </cell>
        </row>
        <row r="138">
          <cell r="M138">
            <v>477</v>
          </cell>
        </row>
        <row r="139">
          <cell r="M139">
            <v>120</v>
          </cell>
        </row>
        <row r="140">
          <cell r="M140">
            <v>267</v>
          </cell>
        </row>
        <row r="141">
          <cell r="M141">
            <v>24.624000000000002</v>
          </cell>
        </row>
        <row r="142">
          <cell r="M142">
            <v>52.896000000000001</v>
          </cell>
        </row>
        <row r="144">
          <cell r="I144" t="str">
            <v>783: Nátěry</v>
          </cell>
          <cell r="M144">
            <v>251.16000000000003</v>
          </cell>
        </row>
        <row r="145">
          <cell r="M145">
            <v>251.16000000000003</v>
          </cell>
        </row>
        <row r="147">
          <cell r="I147" t="str">
            <v>V03: Zařízení staveniště</v>
          </cell>
          <cell r="M147">
            <v>9740</v>
          </cell>
        </row>
        <row r="148">
          <cell r="M148">
            <v>9740</v>
          </cell>
        </row>
        <row r="150">
          <cell r="I150" t="str">
            <v>V04: Inženýrská činnost</v>
          </cell>
          <cell r="M150">
            <v>115887</v>
          </cell>
        </row>
        <row r="151">
          <cell r="M151">
            <v>8500</v>
          </cell>
        </row>
        <row r="152">
          <cell r="M152">
            <v>7200</v>
          </cell>
        </row>
        <row r="153">
          <cell r="M153">
            <v>7458</v>
          </cell>
        </row>
        <row r="154">
          <cell r="M154">
            <v>85000</v>
          </cell>
        </row>
        <row r="155">
          <cell r="M155">
            <v>5729</v>
          </cell>
        </row>
        <row r="156">
          <cell r="M156">
            <v>1500</v>
          </cell>
        </row>
        <row r="157">
          <cell r="M157">
            <v>500</v>
          </cell>
        </row>
        <row r="159">
          <cell r="I159" t="str">
            <v>V09: Ostatní náklady</v>
          </cell>
          <cell r="M159">
            <v>10750</v>
          </cell>
        </row>
        <row r="160">
          <cell r="M160">
            <v>7500</v>
          </cell>
        </row>
        <row r="161">
          <cell r="M161">
            <v>750</v>
          </cell>
        </row>
        <row r="162">
          <cell r="M162">
            <v>2500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ace"/>
      <sheetName val="Zakazka"/>
    </sheetNames>
    <sheetDataSet>
      <sheetData sheetId="0"/>
      <sheetData sheetId="1">
        <row r="9">
          <cell r="I9" t="str">
            <v>SO 03.2.2: Plynový zdroj tepla 2 AMULET</v>
          </cell>
        </row>
        <row r="10">
          <cell r="I10" t="str">
            <v>D.2.1 a D.2.2: Technologie a VZT</v>
          </cell>
        </row>
        <row r="11">
          <cell r="I11" t="str">
            <v>023: Potrubí</v>
          </cell>
          <cell r="M11">
            <v>3950</v>
          </cell>
        </row>
        <row r="12">
          <cell r="M12">
            <v>1450</v>
          </cell>
        </row>
        <row r="13">
          <cell r="M13">
            <v>2500</v>
          </cell>
        </row>
        <row r="15">
          <cell r="I15" t="str">
            <v>099: Přesun hmot HSV</v>
          </cell>
          <cell r="M15">
            <v>707.34979999999996</v>
          </cell>
        </row>
        <row r="16">
          <cell r="M16">
            <v>129.8408</v>
          </cell>
        </row>
        <row r="21">
          <cell r="M21">
            <v>142.94399999999999</v>
          </cell>
        </row>
        <row r="26">
          <cell r="M26">
            <v>126.56499999999998</v>
          </cell>
        </row>
        <row r="31">
          <cell r="M31">
            <v>308</v>
          </cell>
        </row>
        <row r="34">
          <cell r="I34" t="str">
            <v>713: Izolace tepelné</v>
          </cell>
          <cell r="M34">
            <v>3798.2243530000001</v>
          </cell>
        </row>
        <row r="35">
          <cell r="M35">
            <v>482.40000000000003</v>
          </cell>
        </row>
        <row r="37">
          <cell r="M37">
            <v>177</v>
          </cell>
        </row>
        <row r="39">
          <cell r="M39">
            <v>264.48</v>
          </cell>
        </row>
        <row r="41">
          <cell r="M41">
            <v>104.28000000000002</v>
          </cell>
        </row>
        <row r="43">
          <cell r="M43">
            <v>112.05000000000001</v>
          </cell>
        </row>
        <row r="45">
          <cell r="M45">
            <v>90.58644000000001</v>
          </cell>
        </row>
        <row r="46">
          <cell r="M46">
            <v>352</v>
          </cell>
        </row>
        <row r="48">
          <cell r="M48">
            <v>141.12</v>
          </cell>
        </row>
        <row r="50">
          <cell r="M50">
            <v>1980.0000000000002</v>
          </cell>
        </row>
        <row r="52">
          <cell r="M52">
            <v>63.95594100000001</v>
          </cell>
        </row>
        <row r="53">
          <cell r="M53">
            <v>30.351972000000004</v>
          </cell>
        </row>
        <row r="55">
          <cell r="I55" t="str">
            <v>721: Vnitřní kanalizace</v>
          </cell>
          <cell r="M55">
            <v>1523.9413280000001</v>
          </cell>
        </row>
        <row r="56">
          <cell r="M56">
            <v>1388.4</v>
          </cell>
        </row>
        <row r="58">
          <cell r="M58">
            <v>82.160000000000011</v>
          </cell>
        </row>
        <row r="60">
          <cell r="M60">
            <v>24.705408000000002</v>
          </cell>
        </row>
        <row r="61">
          <cell r="M61">
            <v>28.675920000000005</v>
          </cell>
        </row>
        <row r="63">
          <cell r="I63" t="str">
            <v>731: Ústřední vytápění - kotelny</v>
          </cell>
          <cell r="M63">
            <v>291005.33280000003</v>
          </cell>
        </row>
        <row r="64">
          <cell r="M64">
            <v>150984</v>
          </cell>
        </row>
        <row r="65">
          <cell r="M65">
            <v>30226</v>
          </cell>
        </row>
        <row r="66">
          <cell r="M66">
            <v>22733</v>
          </cell>
        </row>
        <row r="67">
          <cell r="M67">
            <v>7100</v>
          </cell>
        </row>
        <row r="68">
          <cell r="M68">
            <v>3530</v>
          </cell>
        </row>
        <row r="69">
          <cell r="M69">
            <v>1206</v>
          </cell>
        </row>
        <row r="70">
          <cell r="M70">
            <v>18380</v>
          </cell>
        </row>
        <row r="71">
          <cell r="M71">
            <v>7010</v>
          </cell>
        </row>
        <row r="72">
          <cell r="M72">
            <v>5448</v>
          </cell>
        </row>
        <row r="73">
          <cell r="M73">
            <v>16383</v>
          </cell>
        </row>
        <row r="74">
          <cell r="M74">
            <v>16383</v>
          </cell>
        </row>
        <row r="75">
          <cell r="M75">
            <v>7850.6623</v>
          </cell>
        </row>
        <row r="76">
          <cell r="M76">
            <v>3771.6705000000002</v>
          </cell>
        </row>
        <row r="78">
          <cell r="I78" t="str">
            <v>732: Ústřední vytápění - strojovny</v>
          </cell>
          <cell r="M78">
            <v>11543.770500000001</v>
          </cell>
        </row>
        <row r="79">
          <cell r="M79">
            <v>416</v>
          </cell>
        </row>
        <row r="81">
          <cell r="M81">
            <v>179</v>
          </cell>
        </row>
        <row r="83">
          <cell r="M83">
            <v>1530</v>
          </cell>
        </row>
        <row r="85">
          <cell r="M85">
            <v>969</v>
          </cell>
        </row>
        <row r="86">
          <cell r="M86">
            <v>2280</v>
          </cell>
        </row>
        <row r="87">
          <cell r="M87">
            <v>234</v>
          </cell>
        </row>
        <row r="88">
          <cell r="M88">
            <v>350</v>
          </cell>
        </row>
        <row r="89">
          <cell r="M89">
            <v>298</v>
          </cell>
        </row>
        <row r="92">
          <cell r="M92">
            <v>742</v>
          </cell>
        </row>
        <row r="94">
          <cell r="M94">
            <v>1480</v>
          </cell>
        </row>
        <row r="96">
          <cell r="M96">
            <v>213</v>
          </cell>
        </row>
        <row r="98">
          <cell r="M98">
            <v>982.2</v>
          </cell>
        </row>
        <row r="99">
          <cell r="M99">
            <v>618</v>
          </cell>
        </row>
        <row r="100">
          <cell r="M100">
            <v>1000</v>
          </cell>
        </row>
        <row r="101">
          <cell r="M101">
            <v>156.6968</v>
          </cell>
        </row>
        <row r="102">
          <cell r="M102">
            <v>95.873700000000014</v>
          </cell>
        </row>
        <row r="104">
          <cell r="I104" t="str">
            <v>733: Ústřední vytápění - rozvodné potrubí</v>
          </cell>
          <cell r="M104">
            <v>11445.503579999999</v>
          </cell>
        </row>
        <row r="105">
          <cell r="M105">
            <v>1296</v>
          </cell>
        </row>
        <row r="107">
          <cell r="M107">
            <v>450.59999999999997</v>
          </cell>
        </row>
        <row r="109">
          <cell r="M109">
            <v>182.71950000000001</v>
          </cell>
        </row>
        <row r="110">
          <cell r="M110">
            <v>8888</v>
          </cell>
        </row>
        <row r="112">
          <cell r="M112">
            <v>132.88</v>
          </cell>
        </row>
        <row r="113">
          <cell r="M113">
            <v>343.48261199999996</v>
          </cell>
        </row>
        <row r="114">
          <cell r="M114">
            <v>151.82146799999998</v>
          </cell>
        </row>
        <row r="116">
          <cell r="I116" t="str">
            <v>734: Ústřední vytápění - armatury</v>
          </cell>
          <cell r="M116">
            <v>7078.2832999999991</v>
          </cell>
        </row>
        <row r="117">
          <cell r="M117">
            <v>3278</v>
          </cell>
        </row>
        <row r="118">
          <cell r="M118">
            <v>1136</v>
          </cell>
        </row>
        <row r="119">
          <cell r="M119">
            <v>162.19200000000001</v>
          </cell>
        </row>
        <row r="120">
          <cell r="M120">
            <v>951</v>
          </cell>
        </row>
        <row r="121">
          <cell r="M121">
            <v>18.899999999999999</v>
          </cell>
        </row>
        <row r="122">
          <cell r="M122">
            <v>149</v>
          </cell>
        </row>
        <row r="123">
          <cell r="M123">
            <v>18.899999999999999</v>
          </cell>
        </row>
        <row r="124">
          <cell r="M124">
            <v>163</v>
          </cell>
        </row>
        <row r="125">
          <cell r="M125">
            <v>250</v>
          </cell>
        </row>
        <row r="127">
          <cell r="M127">
            <v>506</v>
          </cell>
        </row>
        <row r="128">
          <cell r="M128">
            <v>120</v>
          </cell>
        </row>
        <row r="129">
          <cell r="M129">
            <v>267</v>
          </cell>
        </row>
        <row r="130">
          <cell r="M130">
            <v>18.51606</v>
          </cell>
        </row>
        <row r="131">
          <cell r="M131">
            <v>39.775239999999989</v>
          </cell>
        </row>
        <row r="133">
          <cell r="I133" t="str">
            <v>783: Nátěry</v>
          </cell>
          <cell r="M133">
            <v>338</v>
          </cell>
        </row>
        <row r="134">
          <cell r="M134">
            <v>338</v>
          </cell>
        </row>
        <row r="137">
          <cell r="I137" t="str">
            <v>V03: Zařízení staveniště</v>
          </cell>
          <cell r="M137">
            <v>9740</v>
          </cell>
        </row>
        <row r="138">
          <cell r="M138">
            <v>9740</v>
          </cell>
        </row>
        <row r="140">
          <cell r="I140" t="str">
            <v>V04: Inženýrská činnost</v>
          </cell>
          <cell r="M140">
            <v>115887</v>
          </cell>
        </row>
        <row r="141">
          <cell r="M141">
            <v>8500</v>
          </cell>
        </row>
        <row r="142">
          <cell r="M142">
            <v>7200</v>
          </cell>
        </row>
        <row r="143">
          <cell r="M143">
            <v>7458</v>
          </cell>
        </row>
        <row r="144">
          <cell r="M144">
            <v>85000</v>
          </cell>
        </row>
        <row r="145">
          <cell r="M145">
            <v>5729</v>
          </cell>
        </row>
        <row r="146">
          <cell r="M146">
            <v>1500</v>
          </cell>
        </row>
        <row r="147">
          <cell r="M147">
            <v>500</v>
          </cell>
        </row>
        <row r="149">
          <cell r="I149" t="str">
            <v>V09: Ostatní náklady</v>
          </cell>
          <cell r="M149">
            <v>10750</v>
          </cell>
        </row>
        <row r="150">
          <cell r="M150">
            <v>7500</v>
          </cell>
        </row>
        <row r="151">
          <cell r="M151">
            <v>750</v>
          </cell>
        </row>
        <row r="152">
          <cell r="M152">
            <v>2500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ace"/>
      <sheetName val="Zakazka"/>
    </sheetNames>
    <sheetDataSet>
      <sheetData sheetId="0"/>
      <sheetData sheetId="1">
        <row r="9">
          <cell r="I9" t="str">
            <v>SO 03.2.3: Plynový zdroj tepla 3 BRICH</v>
          </cell>
        </row>
        <row r="10">
          <cell r="I10" t="str">
            <v>D.2.1 a D.2.2: Technologie a VZT</v>
          </cell>
        </row>
        <row r="11">
          <cell r="I11" t="str">
            <v>023: Potrubí</v>
          </cell>
          <cell r="M11">
            <v>7900</v>
          </cell>
        </row>
        <row r="12">
          <cell r="M12">
            <v>2900</v>
          </cell>
        </row>
        <row r="13">
          <cell r="M13">
            <v>5000</v>
          </cell>
        </row>
        <row r="15">
          <cell r="I15" t="str">
            <v>099: Přesun hmot HSV</v>
          </cell>
          <cell r="M15">
            <v>2417.4756000000002</v>
          </cell>
        </row>
        <row r="16">
          <cell r="M16">
            <v>318.97760000000005</v>
          </cell>
        </row>
        <row r="21">
          <cell r="M21">
            <v>351.16799999999995</v>
          </cell>
        </row>
        <row r="26">
          <cell r="M26">
            <v>310.93</v>
          </cell>
        </row>
        <row r="31">
          <cell r="M31">
            <v>1436.4</v>
          </cell>
        </row>
        <row r="34">
          <cell r="I34" t="str">
            <v>713: Izolace tepelné</v>
          </cell>
          <cell r="M34">
            <v>11633.141852000001</v>
          </cell>
        </row>
        <row r="35">
          <cell r="M35">
            <v>2701.4400000000005</v>
          </cell>
        </row>
        <row r="37">
          <cell r="M37">
            <v>991.2</v>
          </cell>
        </row>
        <row r="39">
          <cell r="M39">
            <v>264.48</v>
          </cell>
        </row>
        <row r="41">
          <cell r="M41">
            <v>104.28000000000002</v>
          </cell>
        </row>
        <row r="43">
          <cell r="M43">
            <v>284.89999999999998</v>
          </cell>
        </row>
        <row r="44">
          <cell r="M44">
            <v>179.28</v>
          </cell>
        </row>
        <row r="47">
          <cell r="M47">
            <v>422.50682400000005</v>
          </cell>
        </row>
        <row r="48">
          <cell r="M48">
            <v>1034.5600000000002</v>
          </cell>
        </row>
        <row r="52">
          <cell r="M52">
            <v>417.64000000000004</v>
          </cell>
        </row>
        <row r="56">
          <cell r="M56">
            <v>107.75999999999999</v>
          </cell>
        </row>
        <row r="58">
          <cell r="M58">
            <v>584.81999999999994</v>
          </cell>
        </row>
        <row r="60">
          <cell r="M60">
            <v>1602</v>
          </cell>
        </row>
        <row r="62">
          <cell r="M62">
            <v>352</v>
          </cell>
        </row>
        <row r="64">
          <cell r="M64">
            <v>141.12</v>
          </cell>
        </row>
        <row r="66">
          <cell r="M66">
            <v>2160</v>
          </cell>
        </row>
        <row r="68">
          <cell r="M68">
            <v>193.38099599999998</v>
          </cell>
        </row>
        <row r="69">
          <cell r="M69">
            <v>91.774031999999991</v>
          </cell>
        </row>
        <row r="71">
          <cell r="I71" t="str">
            <v>721: Vnitřní kanalizace</v>
          </cell>
          <cell r="M71">
            <v>2857.3899900000001</v>
          </cell>
        </row>
        <row r="72">
          <cell r="M72">
            <v>2603.25</v>
          </cell>
        </row>
        <row r="74">
          <cell r="M74">
            <v>154.05000000000001</v>
          </cell>
        </row>
        <row r="76">
          <cell r="M76">
            <v>46.32264</v>
          </cell>
        </row>
        <row r="77">
          <cell r="M77">
            <v>53.76735</v>
          </cell>
        </row>
        <row r="79">
          <cell r="I79" t="str">
            <v>722: Vnitřní vodovod</v>
          </cell>
          <cell r="M79">
            <v>5734.74316</v>
          </cell>
        </row>
        <row r="80">
          <cell r="M80">
            <v>607</v>
          </cell>
        </row>
        <row r="82">
          <cell r="M82">
            <v>73.7</v>
          </cell>
        </row>
        <row r="83">
          <cell r="M83">
            <v>620</v>
          </cell>
        </row>
        <row r="85">
          <cell r="M85">
            <v>3591</v>
          </cell>
        </row>
        <row r="87">
          <cell r="M87">
            <v>392.15000000000003</v>
          </cell>
        </row>
        <row r="88">
          <cell r="M88">
            <v>331.2</v>
          </cell>
        </row>
        <row r="89">
          <cell r="M89">
            <v>56.521769999999989</v>
          </cell>
        </row>
        <row r="90">
          <cell r="M90">
            <v>63.171389999999988</v>
          </cell>
        </row>
        <row r="92">
          <cell r="I92" t="str">
            <v>731: Ústřední vytápění - kotelny</v>
          </cell>
          <cell r="M92">
            <v>105557.28892799999</v>
          </cell>
        </row>
        <row r="93">
          <cell r="M93">
            <v>46.080000000000005</v>
          </cell>
        </row>
        <row r="94">
          <cell r="M94">
            <v>182.70000000000005</v>
          </cell>
        </row>
        <row r="95">
          <cell r="M95">
            <v>73332</v>
          </cell>
        </row>
        <row r="96">
          <cell r="M96">
            <v>7900</v>
          </cell>
        </row>
        <row r="97">
          <cell r="M97">
            <v>3505</v>
          </cell>
        </row>
        <row r="98">
          <cell r="M98">
            <v>16383</v>
          </cell>
        </row>
        <row r="99">
          <cell r="M99">
            <v>2842.7668480000002</v>
          </cell>
        </row>
        <row r="100">
          <cell r="M100">
            <v>1365.74208</v>
          </cell>
        </row>
        <row r="102">
          <cell r="I102" t="str">
            <v>732: Ústřední vytápění - strojovny</v>
          </cell>
          <cell r="M102">
            <v>66068.716499999995</v>
          </cell>
        </row>
        <row r="103">
          <cell r="M103">
            <v>384</v>
          </cell>
        </row>
        <row r="105">
          <cell r="M105">
            <v>128</v>
          </cell>
        </row>
        <row r="107">
          <cell r="M107">
            <v>1530</v>
          </cell>
        </row>
        <row r="109">
          <cell r="M109">
            <v>1400</v>
          </cell>
        </row>
        <row r="110">
          <cell r="M110">
            <v>2280</v>
          </cell>
        </row>
        <row r="111">
          <cell r="M111">
            <v>234</v>
          </cell>
        </row>
        <row r="112">
          <cell r="M112">
            <v>149</v>
          </cell>
        </row>
        <row r="114">
          <cell r="M114">
            <v>1484</v>
          </cell>
        </row>
        <row r="117">
          <cell r="M117">
            <v>2960</v>
          </cell>
        </row>
        <row r="120">
          <cell r="M120">
            <v>426</v>
          </cell>
        </row>
        <row r="123">
          <cell r="M123">
            <v>450</v>
          </cell>
        </row>
        <row r="124">
          <cell r="M124">
            <v>1507.8</v>
          </cell>
        </row>
        <row r="125">
          <cell r="M125">
            <v>127</v>
          </cell>
        </row>
        <row r="126">
          <cell r="M126">
            <v>9100</v>
          </cell>
        </row>
        <row r="127">
          <cell r="M127">
            <v>40747</v>
          </cell>
        </row>
        <row r="128">
          <cell r="M128">
            <v>618</v>
          </cell>
        </row>
        <row r="129">
          <cell r="M129">
            <v>1000</v>
          </cell>
        </row>
        <row r="130">
          <cell r="M130">
            <v>957.85839999999996</v>
          </cell>
        </row>
        <row r="131">
          <cell r="M131">
            <v>586.05809999999997</v>
          </cell>
        </row>
        <row r="133">
          <cell r="I133" t="str">
            <v>733: Ústřední vytápění - rozvodné potrubí</v>
          </cell>
          <cell r="M133">
            <v>26208.963209999998</v>
          </cell>
        </row>
        <row r="134">
          <cell r="M134">
            <v>7257.6</v>
          </cell>
        </row>
        <row r="136">
          <cell r="M136">
            <v>450.59999999999997</v>
          </cell>
        </row>
        <row r="138">
          <cell r="M138">
            <v>773.44920000000002</v>
          </cell>
        </row>
        <row r="139">
          <cell r="M139">
            <v>7474.5</v>
          </cell>
        </row>
        <row r="141">
          <cell r="M141">
            <v>8888</v>
          </cell>
        </row>
        <row r="143">
          <cell r="M143">
            <v>113.355</v>
          </cell>
        </row>
        <row r="145">
          <cell r="M145">
            <v>132.88</v>
          </cell>
        </row>
        <row r="146">
          <cell r="M146">
            <v>775.71022649999998</v>
          </cell>
        </row>
        <row r="147">
          <cell r="M147">
            <v>342.86878350000001</v>
          </cell>
        </row>
        <row r="149">
          <cell r="I149" t="str">
            <v>734: Ústřední vytápění - armatury</v>
          </cell>
          <cell r="M149">
            <v>15832.29905</v>
          </cell>
        </row>
        <row r="150">
          <cell r="M150">
            <v>4470</v>
          </cell>
        </row>
        <row r="151">
          <cell r="M151">
            <v>3692</v>
          </cell>
        </row>
        <row r="152">
          <cell r="M152">
            <v>255.714</v>
          </cell>
        </row>
        <row r="153">
          <cell r="M153">
            <v>951</v>
          </cell>
        </row>
        <row r="154">
          <cell r="M154">
            <v>56.699999999999996</v>
          </cell>
        </row>
        <row r="155">
          <cell r="M155">
            <v>447</v>
          </cell>
        </row>
        <row r="156">
          <cell r="M156">
            <v>37.799999999999997</v>
          </cell>
        </row>
        <row r="157">
          <cell r="M157">
            <v>326</v>
          </cell>
        </row>
        <row r="158">
          <cell r="M158">
            <v>200</v>
          </cell>
        </row>
        <row r="160">
          <cell r="M160">
            <v>348</v>
          </cell>
        </row>
        <row r="161">
          <cell r="M161">
            <v>744.8</v>
          </cell>
        </row>
        <row r="165">
          <cell r="M165">
            <v>2385</v>
          </cell>
        </row>
        <row r="166">
          <cell r="M166">
            <v>352</v>
          </cell>
        </row>
        <row r="167">
          <cell r="M167">
            <v>1048</v>
          </cell>
        </row>
        <row r="168">
          <cell r="M168">
            <v>120</v>
          </cell>
        </row>
        <row r="169">
          <cell r="M169">
            <v>267</v>
          </cell>
        </row>
        <row r="170">
          <cell r="M170">
            <v>41.702310000000004</v>
          </cell>
        </row>
        <row r="171">
          <cell r="M171">
            <v>89.582740000000001</v>
          </cell>
        </row>
        <row r="173">
          <cell r="I173" t="str">
            <v>783: Nátěry</v>
          </cell>
          <cell r="M173">
            <v>551.65000000000009</v>
          </cell>
        </row>
        <row r="174">
          <cell r="M174">
            <v>265.65000000000003</v>
          </cell>
        </row>
        <row r="176">
          <cell r="M176">
            <v>286</v>
          </cell>
        </row>
        <row r="179">
          <cell r="I179" t="str">
            <v>V03: Zařízení staveniště</v>
          </cell>
          <cell r="M179">
            <v>9740</v>
          </cell>
        </row>
        <row r="180">
          <cell r="M180">
            <v>9740</v>
          </cell>
        </row>
        <row r="182">
          <cell r="I182" t="str">
            <v>V04: Inženýrská činnost</v>
          </cell>
          <cell r="M182">
            <v>115887</v>
          </cell>
        </row>
        <row r="183">
          <cell r="M183">
            <v>8500</v>
          </cell>
        </row>
        <row r="184">
          <cell r="M184">
            <v>7200</v>
          </cell>
        </row>
        <row r="185">
          <cell r="M185">
            <v>7458</v>
          </cell>
        </row>
        <row r="186">
          <cell r="M186">
            <v>85000</v>
          </cell>
        </row>
        <row r="187">
          <cell r="M187">
            <v>5729</v>
          </cell>
        </row>
        <row r="188">
          <cell r="M188">
            <v>1500</v>
          </cell>
        </row>
        <row r="189">
          <cell r="M189">
            <v>500</v>
          </cell>
        </row>
        <row r="191">
          <cell r="I191" t="str">
            <v>V09: Ostatní náklady</v>
          </cell>
          <cell r="M191">
            <v>10750</v>
          </cell>
        </row>
        <row r="192">
          <cell r="M192">
            <v>7500</v>
          </cell>
        </row>
        <row r="193">
          <cell r="M193">
            <v>750</v>
          </cell>
        </row>
        <row r="194">
          <cell r="M194">
            <v>2500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ace"/>
      <sheetName val="Zakazka"/>
    </sheetNames>
    <sheetDataSet>
      <sheetData sheetId="0"/>
      <sheetData sheetId="1">
        <row r="9">
          <cell r="I9" t="str">
            <v>SO 03.2.4: Plynový zdroj tepla 4 VAK</v>
          </cell>
        </row>
        <row r="10">
          <cell r="I10" t="str">
            <v>D.2.1 a D.2.2: Technologie a VZT</v>
          </cell>
        </row>
        <row r="11">
          <cell r="I11" t="str">
            <v>023: Potrubí</v>
          </cell>
          <cell r="M11">
            <v>3950</v>
          </cell>
        </row>
        <row r="12">
          <cell r="M12">
            <v>1450</v>
          </cell>
        </row>
        <row r="13">
          <cell r="M13">
            <v>2500</v>
          </cell>
        </row>
        <row r="15">
          <cell r="I15" t="str">
            <v>099: Přesun hmot HSV</v>
          </cell>
          <cell r="M15">
            <v>881.95259999999996</v>
          </cell>
        </row>
        <row r="16">
          <cell r="M16">
            <v>99.669600000000003</v>
          </cell>
        </row>
        <row r="21">
          <cell r="M21">
            <v>109.72799999999999</v>
          </cell>
        </row>
        <row r="26">
          <cell r="M26">
            <v>97.155000000000001</v>
          </cell>
        </row>
        <row r="31">
          <cell r="M31">
            <v>575.4</v>
          </cell>
        </row>
        <row r="34">
          <cell r="I34" t="str">
            <v>713: Izolace tepelné</v>
          </cell>
          <cell r="M34">
            <v>3810.9393370000003</v>
          </cell>
        </row>
        <row r="35">
          <cell r="M35">
            <v>1013.0400000000002</v>
          </cell>
        </row>
        <row r="37">
          <cell r="M37">
            <v>371.70000000000005</v>
          </cell>
        </row>
        <row r="39">
          <cell r="M39">
            <v>176.32000000000002</v>
          </cell>
        </row>
        <row r="41">
          <cell r="M41">
            <v>69.52000000000001</v>
          </cell>
        </row>
        <row r="43">
          <cell r="M43">
            <v>336.15000000000003</v>
          </cell>
        </row>
        <row r="45">
          <cell r="M45">
            <v>169.38226400000002</v>
          </cell>
        </row>
        <row r="46">
          <cell r="M46">
            <v>220</v>
          </cell>
        </row>
        <row r="48">
          <cell r="M48">
            <v>88.2</v>
          </cell>
        </row>
        <row r="50">
          <cell r="M50">
            <v>1274</v>
          </cell>
        </row>
        <row r="52">
          <cell r="M52">
            <v>62.816060999999998</v>
          </cell>
        </row>
        <row r="53">
          <cell r="M53">
            <v>29.811011999999998</v>
          </cell>
        </row>
        <row r="55">
          <cell r="I55" t="str">
            <v>721: Vnitřní kanalizace</v>
          </cell>
          <cell r="M55">
            <v>5691.9606539999995</v>
          </cell>
        </row>
        <row r="56">
          <cell r="M56">
            <v>3297.45</v>
          </cell>
        </row>
        <row r="58">
          <cell r="M58">
            <v>195.13</v>
          </cell>
        </row>
        <row r="60">
          <cell r="M60">
            <v>2000</v>
          </cell>
        </row>
        <row r="61">
          <cell r="M61">
            <v>92.275344000000004</v>
          </cell>
        </row>
        <row r="62">
          <cell r="M62">
            <v>107.10531</v>
          </cell>
        </row>
        <row r="64">
          <cell r="I64" t="str">
            <v>722: Vnitřní vodovod</v>
          </cell>
          <cell r="M64">
            <v>23485.358079999998</v>
          </cell>
        </row>
        <row r="65">
          <cell r="M65">
            <v>19872</v>
          </cell>
        </row>
        <row r="67">
          <cell r="M67">
            <v>2195.1999999999998</v>
          </cell>
        </row>
        <row r="68">
          <cell r="M68">
            <v>921.6</v>
          </cell>
        </row>
        <row r="69">
          <cell r="M69">
            <v>234.48576</v>
          </cell>
        </row>
        <row r="70">
          <cell r="M70">
            <v>262.07231999999999</v>
          </cell>
        </row>
        <row r="72">
          <cell r="I72" t="str">
            <v>731: Ústřední vytápění - kotelny</v>
          </cell>
          <cell r="M72">
            <v>489468.67199999996</v>
          </cell>
        </row>
        <row r="73">
          <cell r="M73">
            <v>263780</v>
          </cell>
        </row>
        <row r="74">
          <cell r="M74">
            <v>30226</v>
          </cell>
        </row>
        <row r="75">
          <cell r="M75">
            <v>24005</v>
          </cell>
        </row>
        <row r="76">
          <cell r="M76">
            <v>7100</v>
          </cell>
        </row>
        <row r="77">
          <cell r="M77">
            <v>3530</v>
          </cell>
        </row>
        <row r="78">
          <cell r="M78">
            <v>2020</v>
          </cell>
        </row>
        <row r="79">
          <cell r="M79">
            <v>36000</v>
          </cell>
        </row>
        <row r="80">
          <cell r="M80">
            <v>7010</v>
          </cell>
        </row>
        <row r="81">
          <cell r="M81">
            <v>5448</v>
          </cell>
        </row>
        <row r="82">
          <cell r="M82">
            <v>34163</v>
          </cell>
        </row>
        <row r="83">
          <cell r="M83">
            <v>18923</v>
          </cell>
        </row>
        <row r="84">
          <cell r="M84">
            <v>9730</v>
          </cell>
        </row>
        <row r="85">
          <cell r="M85">
            <v>27985</v>
          </cell>
        </row>
        <row r="86">
          <cell r="M86">
            <v>13204.752</v>
          </cell>
        </row>
        <row r="87">
          <cell r="M87">
            <v>6343.92</v>
          </cell>
        </row>
        <row r="89">
          <cell r="I89" t="str">
            <v>732: Ústřední vytápění - strojovny</v>
          </cell>
          <cell r="M89">
            <v>32777.674500000001</v>
          </cell>
        </row>
        <row r="90">
          <cell r="M90">
            <v>384</v>
          </cell>
        </row>
        <row r="92">
          <cell r="M92">
            <v>128</v>
          </cell>
        </row>
        <row r="94">
          <cell r="M94">
            <v>1530</v>
          </cell>
        </row>
        <row r="96">
          <cell r="M96">
            <v>2400</v>
          </cell>
        </row>
        <row r="97">
          <cell r="M97">
            <v>6840</v>
          </cell>
        </row>
        <row r="98">
          <cell r="M98">
            <v>702</v>
          </cell>
        </row>
        <row r="99">
          <cell r="M99">
            <v>149</v>
          </cell>
        </row>
        <row r="101">
          <cell r="M101">
            <v>450</v>
          </cell>
        </row>
        <row r="102">
          <cell r="M102">
            <v>300</v>
          </cell>
        </row>
        <row r="103">
          <cell r="M103">
            <v>618</v>
          </cell>
        </row>
        <row r="104">
          <cell r="M104">
            <v>1000</v>
          </cell>
        </row>
        <row r="105">
          <cell r="M105">
            <v>17500</v>
          </cell>
        </row>
        <row r="106">
          <cell r="M106">
            <v>481.85519999999997</v>
          </cell>
        </row>
        <row r="107">
          <cell r="M107">
            <v>294.8193</v>
          </cell>
        </row>
        <row r="109">
          <cell r="I109" t="str">
            <v>733: Ústřední vytápění - rozvodné potrubí</v>
          </cell>
          <cell r="M109">
            <v>10517.605527999998</v>
          </cell>
        </row>
        <row r="110">
          <cell r="M110">
            <v>2721.6000000000004</v>
          </cell>
        </row>
        <row r="112">
          <cell r="M112">
            <v>300.39999999999998</v>
          </cell>
        </row>
        <row r="114">
          <cell r="M114">
            <v>305.88094999999998</v>
          </cell>
        </row>
        <row r="115">
          <cell r="M115">
            <v>1259.7</v>
          </cell>
        </row>
        <row r="117">
          <cell r="M117">
            <v>5356</v>
          </cell>
        </row>
        <row r="119">
          <cell r="M119">
            <v>26.792999999999999</v>
          </cell>
        </row>
        <row r="121">
          <cell r="M121">
            <v>98.149999999999991</v>
          </cell>
        </row>
        <row r="122">
          <cell r="M122">
            <v>311.42831170000005</v>
          </cell>
        </row>
        <row r="123">
          <cell r="M123">
            <v>137.65326630000001</v>
          </cell>
        </row>
        <row r="125">
          <cell r="I125" t="str">
            <v>734: Ústřední vytápění - armatury</v>
          </cell>
          <cell r="M125">
            <v>8499.4947999999986</v>
          </cell>
        </row>
        <row r="126">
          <cell r="M126">
            <v>1043</v>
          </cell>
        </row>
        <row r="127">
          <cell r="M127">
            <v>2982</v>
          </cell>
        </row>
        <row r="128">
          <cell r="M128">
            <v>93.849000000000004</v>
          </cell>
        </row>
        <row r="129">
          <cell r="M129">
            <v>951</v>
          </cell>
        </row>
        <row r="130">
          <cell r="M130">
            <v>18.899999999999999</v>
          </cell>
        </row>
        <row r="131">
          <cell r="M131">
            <v>149</v>
          </cell>
        </row>
        <row r="132">
          <cell r="M132">
            <v>18.899999999999999</v>
          </cell>
        </row>
        <row r="133">
          <cell r="M133">
            <v>163</v>
          </cell>
        </row>
        <row r="134">
          <cell r="M134">
            <v>1080</v>
          </cell>
        </row>
        <row r="135">
          <cell r="M135">
            <v>1542</v>
          </cell>
        </row>
        <row r="136">
          <cell r="M136">
            <v>120</v>
          </cell>
        </row>
        <row r="137">
          <cell r="M137">
            <v>267</v>
          </cell>
        </row>
        <row r="138">
          <cell r="M138">
            <v>22.503960000000003</v>
          </cell>
        </row>
        <row r="139">
          <cell r="M139">
            <v>48.341839999999998</v>
          </cell>
        </row>
        <row r="141">
          <cell r="I141" t="str">
            <v>751: Vzduchotechnika</v>
          </cell>
          <cell r="M141">
            <v>28660.554</v>
          </cell>
        </row>
        <row r="142">
          <cell r="M142">
            <v>1060</v>
          </cell>
        </row>
        <row r="143">
          <cell r="M143">
            <v>2855</v>
          </cell>
        </row>
        <row r="144">
          <cell r="M144">
            <v>215</v>
          </cell>
        </row>
        <row r="145">
          <cell r="M145">
            <v>165</v>
          </cell>
        </row>
        <row r="146">
          <cell r="M146">
            <v>215</v>
          </cell>
        </row>
        <row r="147">
          <cell r="M147">
            <v>313</v>
          </cell>
        </row>
        <row r="148">
          <cell r="M148">
            <v>129.19999999999999</v>
          </cell>
        </row>
        <row r="149">
          <cell r="M149">
            <v>194</v>
          </cell>
        </row>
        <row r="150">
          <cell r="M150">
            <v>344</v>
          </cell>
        </row>
        <row r="151">
          <cell r="M151">
            <v>472</v>
          </cell>
        </row>
        <row r="152">
          <cell r="M152">
            <v>383</v>
          </cell>
        </row>
        <row r="153">
          <cell r="M153">
            <v>6487</v>
          </cell>
        </row>
        <row r="156">
          <cell r="M156">
            <v>4081</v>
          </cell>
        </row>
        <row r="157">
          <cell r="M157">
            <v>934</v>
          </cell>
        </row>
        <row r="158">
          <cell r="M158">
            <v>1500</v>
          </cell>
        </row>
        <row r="159">
          <cell r="M159">
            <v>3000</v>
          </cell>
        </row>
        <row r="160">
          <cell r="M160">
            <v>3600</v>
          </cell>
        </row>
        <row r="161">
          <cell r="M161">
            <v>2500</v>
          </cell>
        </row>
        <row r="162">
          <cell r="M162">
            <v>147.92543999999998</v>
          </cell>
        </row>
        <row r="163">
          <cell r="M163">
            <v>65.428560000000004</v>
          </cell>
        </row>
        <row r="165">
          <cell r="I165" t="str">
            <v>783: Nátěry</v>
          </cell>
          <cell r="M165">
            <v>274.04000000000002</v>
          </cell>
        </row>
        <row r="166">
          <cell r="M166">
            <v>62.790000000000006</v>
          </cell>
        </row>
        <row r="168">
          <cell r="M168">
            <v>211.25</v>
          </cell>
        </row>
        <row r="171">
          <cell r="I171" t="str">
            <v>V03: Zařízení staveniště</v>
          </cell>
          <cell r="M171">
            <v>9740</v>
          </cell>
        </row>
        <row r="172">
          <cell r="M172">
            <v>9740</v>
          </cell>
        </row>
        <row r="174">
          <cell r="I174" t="str">
            <v>V04: Inženýrská činnost</v>
          </cell>
          <cell r="M174">
            <v>115887</v>
          </cell>
        </row>
        <row r="175">
          <cell r="M175">
            <v>8500</v>
          </cell>
        </row>
        <row r="176">
          <cell r="M176">
            <v>7200</v>
          </cell>
        </row>
        <row r="177">
          <cell r="M177">
            <v>7458</v>
          </cell>
        </row>
        <row r="178">
          <cell r="M178">
            <v>85000</v>
          </cell>
        </row>
        <row r="179">
          <cell r="M179">
            <v>5729</v>
          </cell>
        </row>
        <row r="180">
          <cell r="M180">
            <v>1500</v>
          </cell>
        </row>
        <row r="181">
          <cell r="M181">
            <v>500</v>
          </cell>
        </row>
        <row r="183">
          <cell r="I183" t="str">
            <v>V09: Ostatní náklady</v>
          </cell>
          <cell r="M183">
            <v>20750</v>
          </cell>
        </row>
        <row r="184">
          <cell r="M184">
            <v>7500</v>
          </cell>
        </row>
        <row r="185">
          <cell r="M185">
            <v>750</v>
          </cell>
        </row>
        <row r="186">
          <cell r="M186">
            <v>2500</v>
          </cell>
        </row>
        <row r="187">
          <cell r="M187">
            <v>10000</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i list"/>
      <sheetName val="Rekapitulace"/>
      <sheetName val="Zakazka"/>
      <sheetName val="Figury"/>
    </sheetNames>
    <sheetDataSet>
      <sheetData sheetId="0"/>
      <sheetData sheetId="1"/>
      <sheetData sheetId="2">
        <row r="9">
          <cell r="I9" t="str">
            <v>IO 03.1.1: Teplovod</v>
          </cell>
        </row>
        <row r="10">
          <cell r="I10" t="str">
            <v>00: Společné</v>
          </cell>
        </row>
        <row r="11">
          <cell r="I11" t="str">
            <v>V01: Průzkumné, geodetické a projektové práce</v>
          </cell>
        </row>
        <row r="12">
          <cell r="I12" t="str">
            <v>V01.: Průzkumné, geodetické a projektové práce</v>
          </cell>
          <cell r="M12">
            <v>202800</v>
          </cell>
        </row>
        <row r="13">
          <cell r="M13">
            <v>187800</v>
          </cell>
        </row>
        <row r="58">
          <cell r="M58">
            <v>15000</v>
          </cell>
        </row>
        <row r="61">
          <cell r="I61" t="str">
            <v>V03: Zařízení staveniště</v>
          </cell>
          <cell r="M61">
            <v>403000</v>
          </cell>
        </row>
        <row r="62">
          <cell r="I62" t="str">
            <v>V03.: Zařízení staveniště</v>
          </cell>
          <cell r="M62">
            <v>403000</v>
          </cell>
        </row>
        <row r="63">
          <cell r="M63">
            <v>403000</v>
          </cell>
        </row>
        <row r="67">
          <cell r="I67" t="str">
            <v>V04: Inženýrská činnost</v>
          </cell>
          <cell r="M67">
            <v>86660</v>
          </cell>
        </row>
        <row r="68">
          <cell r="I68" t="str">
            <v>V04.: Inženýrská činnost</v>
          </cell>
          <cell r="M68">
            <v>86660</v>
          </cell>
        </row>
        <row r="69">
          <cell r="M69">
            <v>6660</v>
          </cell>
        </row>
        <row r="70">
          <cell r="M70">
            <v>80000</v>
          </cell>
        </row>
        <row r="73">
          <cell r="I73" t="str">
            <v>V06: Územní vlivy</v>
          </cell>
          <cell r="M73">
            <v>52100</v>
          </cell>
        </row>
        <row r="74">
          <cell r="I74" t="str">
            <v>V06.: Územní vlivy</v>
          </cell>
          <cell r="M74">
            <v>52100</v>
          </cell>
        </row>
        <row r="75">
          <cell r="M75">
            <v>34100</v>
          </cell>
        </row>
        <row r="76">
          <cell r="M76">
            <v>18000</v>
          </cell>
        </row>
        <row r="81">
          <cell r="I81" t="str">
            <v>1.Potrubní část: VS A</v>
          </cell>
        </row>
        <row r="82">
          <cell r="I82" t="str">
            <v>023: Potrubí</v>
          </cell>
        </row>
        <row r="83">
          <cell r="I83" t="str">
            <v>023.A0: Klasické potrubí - montáž</v>
          </cell>
        </row>
        <row r="143">
          <cell r="I143" t="str">
            <v>023.A1: Předizolované potrubí - montáž</v>
          </cell>
        </row>
        <row r="255">
          <cell r="I255" t="str">
            <v>023.B: Potrubí - demontáže</v>
          </cell>
        </row>
        <row r="272">
          <cell r="I272" t="str">
            <v>099: Přesun hmot HSV</v>
          </cell>
        </row>
        <row r="273">
          <cell r="I273" t="str">
            <v>Pododdíl :</v>
          </cell>
        </row>
        <row r="287">
          <cell r="I287" t="str">
            <v>713: Izolace tepelné</v>
          </cell>
        </row>
        <row r="288">
          <cell r="I288" t="str">
            <v>Pododdíl :</v>
          </cell>
        </row>
        <row r="320">
          <cell r="I320" t="str">
            <v>783: Nátěry</v>
          </cell>
        </row>
        <row r="321">
          <cell r="I321" t="str">
            <v>Pododdíl :</v>
          </cell>
        </row>
        <row r="330">
          <cell r="I330" t="str">
            <v>2.Potrubní část: VS B</v>
          </cell>
        </row>
        <row r="331">
          <cell r="I331" t="str">
            <v>023: Potrubí</v>
          </cell>
        </row>
        <row r="332">
          <cell r="I332" t="str">
            <v>023.A0: Klasické potrubí - montáž</v>
          </cell>
        </row>
        <row r="398">
          <cell r="I398" t="str">
            <v>023.A1: Předizolované potrubí - montáž</v>
          </cell>
        </row>
        <row r="484">
          <cell r="I484" t="str">
            <v>023.B: Potrubí - demontáže</v>
          </cell>
        </row>
        <row r="497">
          <cell r="I497" t="str">
            <v>099: Přesun hmot HSV</v>
          </cell>
        </row>
        <row r="498">
          <cell r="I498" t="str">
            <v>Pododdíl :</v>
          </cell>
        </row>
        <row r="512">
          <cell r="I512" t="str">
            <v>713: Izolace tepelné</v>
          </cell>
        </row>
        <row r="513">
          <cell r="I513" t="str">
            <v>Pododdíl :</v>
          </cell>
        </row>
        <row r="549">
          <cell r="I549" t="str">
            <v>783: Nátěry</v>
          </cell>
        </row>
        <row r="550">
          <cell r="I550" t="str">
            <v>Pododdíl :</v>
          </cell>
        </row>
        <row r="561">
          <cell r="I561" t="str">
            <v>3.Potrubní část: VS C</v>
          </cell>
        </row>
        <row r="562">
          <cell r="I562" t="str">
            <v>023: Potrubí</v>
          </cell>
        </row>
        <row r="563">
          <cell r="I563" t="str">
            <v>023.A0: Klasické potrubí - montáž</v>
          </cell>
        </row>
        <row r="627">
          <cell r="I627" t="str">
            <v>023.A1: Předizolované potrubí - montáž</v>
          </cell>
        </row>
        <row r="720">
          <cell r="I720" t="str">
            <v>023.B: Potrubí - demontáže</v>
          </cell>
        </row>
        <row r="733">
          <cell r="I733" t="str">
            <v>099: Přesun hmot HSV</v>
          </cell>
        </row>
        <row r="734">
          <cell r="I734" t="str">
            <v>Pododdíl :</v>
          </cell>
        </row>
        <row r="748">
          <cell r="I748" t="str">
            <v>713: Izolace tepelné</v>
          </cell>
        </row>
        <row r="749">
          <cell r="I749" t="str">
            <v>Pododdíl :</v>
          </cell>
        </row>
        <row r="777">
          <cell r="I777" t="str">
            <v>783: Nátěry</v>
          </cell>
        </row>
        <row r="778">
          <cell r="I778" t="str">
            <v>Pododdíl :</v>
          </cell>
        </row>
        <row r="787">
          <cell r="I787" t="str">
            <v>4.Potrubní část: VS D</v>
          </cell>
        </row>
        <row r="788">
          <cell r="I788" t="str">
            <v>023: Potrubí</v>
          </cell>
        </row>
        <row r="789">
          <cell r="I789" t="str">
            <v>023.A0: Klasické potrubí - montáž</v>
          </cell>
        </row>
        <row r="855">
          <cell r="I855" t="str">
            <v>023.A1: Předizolované potrubí - montáž</v>
          </cell>
        </row>
        <row r="931">
          <cell r="I931" t="str">
            <v>023.B: Potrubí - demontáže</v>
          </cell>
        </row>
        <row r="946">
          <cell r="I946" t="str">
            <v>099: Přesun hmot HSV</v>
          </cell>
        </row>
        <row r="947">
          <cell r="I947" t="str">
            <v>Pododdíl :</v>
          </cell>
        </row>
        <row r="961">
          <cell r="I961" t="str">
            <v>713: Izolace tepelné</v>
          </cell>
        </row>
        <row r="962">
          <cell r="I962" t="str">
            <v>Pododdíl :</v>
          </cell>
        </row>
        <row r="998">
          <cell r="I998" t="str">
            <v>783: Nátěry</v>
          </cell>
        </row>
        <row r="999">
          <cell r="I999" t="str">
            <v>Pododdíl :</v>
          </cell>
        </row>
        <row r="1009">
          <cell r="I1009" t="str">
            <v>5.Potrubní část: VS E</v>
          </cell>
        </row>
        <row r="1010">
          <cell r="I1010" t="str">
            <v>023: Potrubí</v>
          </cell>
        </row>
        <row r="1011">
          <cell r="I1011" t="str">
            <v>023.A0: Klasické potrubí - montáž</v>
          </cell>
        </row>
        <row r="1064">
          <cell r="I1064" t="str">
            <v>023.A1: Předizolované potrubí - montáž</v>
          </cell>
        </row>
        <row r="1144">
          <cell r="I1144" t="str">
            <v>023.B: Potrubí - demontáže</v>
          </cell>
        </row>
        <row r="1156">
          <cell r="I1156" t="str">
            <v>099: Přesun hmot HSV</v>
          </cell>
        </row>
        <row r="1157">
          <cell r="I1157" t="str">
            <v>Pododdíl :</v>
          </cell>
        </row>
        <row r="1171">
          <cell r="I1171" t="str">
            <v>713: Izolace tepelné</v>
          </cell>
        </row>
        <row r="1172">
          <cell r="I1172" t="str">
            <v>Pododdíl :</v>
          </cell>
        </row>
        <row r="1212">
          <cell r="I1212" t="str">
            <v>783: Nátěry</v>
          </cell>
        </row>
        <row r="1213">
          <cell r="I1213" t="str">
            <v>Pododdíl :</v>
          </cell>
        </row>
        <row r="1222">
          <cell r="I1222" t="str">
            <v>6.Potrubní část: VS F</v>
          </cell>
        </row>
        <row r="1223">
          <cell r="I1223" t="str">
            <v>023: Potrubí</v>
          </cell>
        </row>
        <row r="1224">
          <cell r="I1224" t="str">
            <v>023.A0: Klasické potrubí - montáž</v>
          </cell>
        </row>
        <row r="1287">
          <cell r="I1287" t="str">
            <v>023.A1: Předizolované potrubí - montáž</v>
          </cell>
        </row>
        <row r="1377">
          <cell r="I1377" t="str">
            <v>023.B: Potrubí - demontáže</v>
          </cell>
        </row>
        <row r="1390">
          <cell r="I1390" t="str">
            <v>099: Přesun hmot HSV</v>
          </cell>
        </row>
        <row r="1391">
          <cell r="I1391" t="str">
            <v>Pododdíl :</v>
          </cell>
        </row>
        <row r="1405">
          <cell r="I1405" t="str">
            <v>713: Izolace tepelné</v>
          </cell>
        </row>
        <row r="1406">
          <cell r="I1406" t="str">
            <v>Pododdíl :</v>
          </cell>
        </row>
        <row r="1444">
          <cell r="I1444" t="str">
            <v>783: Nátěry</v>
          </cell>
        </row>
        <row r="1445">
          <cell r="I1445" t="str">
            <v>Pododdíl :</v>
          </cell>
        </row>
        <row r="1454">
          <cell r="I1454" t="str">
            <v>7.Potrubní část: VS G</v>
          </cell>
        </row>
        <row r="1455">
          <cell r="I1455" t="str">
            <v>023: Potrubí</v>
          </cell>
        </row>
        <row r="1456">
          <cell r="I1456" t="str">
            <v>023.A0: Klasické potrubí - montáž</v>
          </cell>
        </row>
        <row r="1514">
          <cell r="I1514" t="str">
            <v>023.A1: Předizolované potrubí - montáž</v>
          </cell>
        </row>
        <row r="1605">
          <cell r="I1605" t="str">
            <v>023.B: Potrubí - demontáže</v>
          </cell>
        </row>
        <row r="1644">
          <cell r="I1644" t="str">
            <v>099: Přesun hmot HSV</v>
          </cell>
        </row>
        <row r="1645">
          <cell r="I1645" t="str">
            <v>Pododdíl :</v>
          </cell>
        </row>
        <row r="1659">
          <cell r="I1659" t="str">
            <v>713: Izolace tepelné</v>
          </cell>
        </row>
        <row r="1660">
          <cell r="I1660" t="str">
            <v>Pododdíl :</v>
          </cell>
        </row>
        <row r="1704">
          <cell r="I1704" t="str">
            <v>783: Nátěry</v>
          </cell>
        </row>
        <row r="1705">
          <cell r="I1705" t="str">
            <v>Pododdíl :</v>
          </cell>
        </row>
        <row r="1714">
          <cell r="I1714" t="str">
            <v>8.Potrubní část: VS H</v>
          </cell>
        </row>
        <row r="1715">
          <cell r="I1715" t="str">
            <v>023: Potrubí</v>
          </cell>
        </row>
        <row r="1716">
          <cell r="I1716" t="str">
            <v>023.A0: Klasické potrubí - montáž</v>
          </cell>
        </row>
        <row r="1768">
          <cell r="I1768" t="str">
            <v>023.A1: Předizolované potrubí - montáž</v>
          </cell>
        </row>
        <row r="1844">
          <cell r="I1844" t="str">
            <v>023.B: Potrubí - demontáže</v>
          </cell>
        </row>
        <row r="1856">
          <cell r="I1856" t="str">
            <v>099: Přesun hmot HSV</v>
          </cell>
        </row>
        <row r="1857">
          <cell r="I1857" t="str">
            <v>Pododdíl :</v>
          </cell>
        </row>
        <row r="1871">
          <cell r="I1871" t="str">
            <v>713: Izolace tepelné</v>
          </cell>
        </row>
        <row r="1872">
          <cell r="I1872" t="str">
            <v>Pododdíl :</v>
          </cell>
        </row>
        <row r="1896">
          <cell r="I1896" t="str">
            <v>783: Nátěry</v>
          </cell>
        </row>
        <row r="1897">
          <cell r="I1897" t="str">
            <v>Pododdíl :</v>
          </cell>
        </row>
        <row r="1906">
          <cell r="I1906" t="str">
            <v>Potrubní část1: Řad A (JČ 104-111)</v>
          </cell>
        </row>
        <row r="1907">
          <cell r="I1907" t="str">
            <v>004: Vodorovné konstrukce</v>
          </cell>
        </row>
        <row r="1908">
          <cell r="I1908" t="str">
            <v>Pododdíl :</v>
          </cell>
        </row>
        <row r="1927">
          <cell r="I1927" t="str">
            <v>008: Trubní vedení</v>
          </cell>
        </row>
        <row r="1928">
          <cell r="I1928" t="str">
            <v>Pododdíl :</v>
          </cell>
        </row>
        <row r="1941">
          <cell r="I1941" t="str">
            <v>023: Potrubí</v>
          </cell>
        </row>
        <row r="1942">
          <cell r="I1942" t="str">
            <v>023.A0: Klasické potrubí - montáž</v>
          </cell>
        </row>
        <row r="1996">
          <cell r="I1996" t="str">
            <v>023.A1: Předizolované potrubí - montáž</v>
          </cell>
        </row>
        <row r="2531">
          <cell r="I2531" t="str">
            <v>023.B: Potrubí - demontáže</v>
          </cell>
        </row>
        <row r="2690">
          <cell r="I2690" t="str">
            <v>099: Přesun hmot HSV</v>
          </cell>
        </row>
        <row r="2691">
          <cell r="I2691" t="str">
            <v>Pododdíl :</v>
          </cell>
        </row>
        <row r="2705">
          <cell r="I2705" t="str">
            <v>713: Izolace tepelné</v>
          </cell>
        </row>
        <row r="2706">
          <cell r="I2706" t="str">
            <v>Pododdíl :</v>
          </cell>
        </row>
        <row r="2826">
          <cell r="I2826" t="str">
            <v>783: Nátěry</v>
          </cell>
        </row>
        <row r="2827">
          <cell r="I2827" t="str">
            <v>Pododdíl :</v>
          </cell>
        </row>
        <row r="2837">
          <cell r="I2837" t="str">
            <v>Potrubní část2: Řad B</v>
          </cell>
        </row>
        <row r="2838">
          <cell r="I2838" t="str">
            <v>004: Vodorovné konstrukce</v>
          </cell>
        </row>
        <row r="2839">
          <cell r="I2839" t="str">
            <v>Pododdíl :</v>
          </cell>
        </row>
        <row r="2858">
          <cell r="I2858" t="str">
            <v>008: Trubní vedení</v>
          </cell>
        </row>
        <row r="2859">
          <cell r="I2859" t="str">
            <v>Pododdíl :</v>
          </cell>
        </row>
        <row r="2872">
          <cell r="I2872" t="str">
            <v>023: Potrubí</v>
          </cell>
        </row>
        <row r="2873">
          <cell r="I2873" t="str">
            <v>023.A1: Předizolované potrubí - montáž</v>
          </cell>
        </row>
        <row r="2985">
          <cell r="I2985" t="str">
            <v>023.B: Potrubí - demontáže</v>
          </cell>
        </row>
        <row r="3017">
          <cell r="I3017" t="str">
            <v>099: Přesun hmot HSV</v>
          </cell>
        </row>
        <row r="3018">
          <cell r="I3018" t="str">
            <v>Pododdíl :</v>
          </cell>
        </row>
        <row r="3032">
          <cell r="I3032" t="str">
            <v>713: Izolace tepelné</v>
          </cell>
        </row>
        <row r="3033">
          <cell r="I3033" t="str">
            <v>Pododdíl :</v>
          </cell>
        </row>
        <row r="3062">
          <cell r="I3062" t="str">
            <v>Potrubní část3: Řad X</v>
          </cell>
        </row>
        <row r="3063">
          <cell r="I3063" t="str">
            <v>023: Potrubí</v>
          </cell>
        </row>
        <row r="3064">
          <cell r="I3064" t="str">
            <v>023.A0: Klasické potrubí - montáž</v>
          </cell>
        </row>
        <row r="3076">
          <cell r="I3076" t="str">
            <v>023.B: Potrubí - demontáže</v>
          </cell>
        </row>
        <row r="3154">
          <cell r="I3154" t="str">
            <v>099: Přesun hmot HSV</v>
          </cell>
        </row>
        <row r="3155">
          <cell r="I3155" t="str">
            <v>Pododdíl :</v>
          </cell>
        </row>
        <row r="3169">
          <cell r="I3169" t="str">
            <v>713: Izolace tepelné</v>
          </cell>
        </row>
        <row r="3170">
          <cell r="I3170" t="str">
            <v>Pododdíl :</v>
          </cell>
        </row>
        <row r="3214">
          <cell r="I3214" t="str">
            <v>783: Nátěry</v>
          </cell>
        </row>
        <row r="3215">
          <cell r="I3215" t="str">
            <v>Pododdíl :</v>
          </cell>
        </row>
      </sheetData>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ace"/>
      <sheetName val="Zakazka"/>
    </sheetNames>
    <sheetDataSet>
      <sheetData sheetId="0">
        <row r="12">
          <cell r="B12" t="str">
            <v>Rozvodna 10kV</v>
          </cell>
        </row>
      </sheetData>
      <sheetData sheetId="1">
        <row r="9">
          <cell r="J9" t="str">
            <v>Trafostanice, KGJ, kotelna</v>
          </cell>
        </row>
        <row r="10">
          <cell r="J10" t="str">
            <v>Transformátor</v>
          </cell>
        </row>
        <row r="20">
          <cell r="J20" t="str">
            <v>MX3 - pomocná rozvodnice 230V AC, 40A</v>
          </cell>
        </row>
        <row r="27">
          <cell r="J27" t="str">
            <v>Rozvodna 10kV</v>
          </cell>
        </row>
        <row r="38">
          <cell r="J38" t="str">
            <v>Rozváděč dispečerského řízení +AXY01</v>
          </cell>
        </row>
        <row r="46">
          <cell r="J46" t="str">
            <v>Záložní zdroj UPS</v>
          </cell>
        </row>
        <row r="50">
          <cell r="J50" t="str">
            <v>Rozváděč RVS</v>
          </cell>
        </row>
        <row r="69">
          <cell r="J69" t="str">
            <v>Elektro</v>
          </cell>
        </row>
        <row r="82">
          <cell r="J82" t="str">
            <v>Uzemnění, hromosvod</v>
          </cell>
        </row>
        <row r="106">
          <cell r="J106" t="str">
            <v>Kabely</v>
          </cell>
        </row>
        <row r="157">
          <cell r="J157" t="str">
            <v>Nosný a montážní materiál</v>
          </cell>
        </row>
        <row r="179">
          <cell r="J179" t="str">
            <v>Inženýrská činnost</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ace"/>
      <sheetName val="Zakazka"/>
    </sheetNames>
    <sheetDataSet>
      <sheetData sheetId="0">
        <row r="12">
          <cell r="B12" t="str">
            <v>Rozváděč +RD1</v>
          </cell>
        </row>
      </sheetData>
      <sheetData sheetId="1">
        <row r="9">
          <cell r="J9" t="str">
            <v>Plynový zdroj tepla TOGAZ</v>
          </cell>
        </row>
        <row r="10">
          <cell r="J10" t="str">
            <v>Polní přístroje</v>
          </cell>
        </row>
        <row r="16">
          <cell r="J16" t="str">
            <v>Řídicí systém</v>
          </cell>
        </row>
        <row r="22">
          <cell r="J22" t="str">
            <v>Rozváděč +RD1</v>
          </cell>
        </row>
        <row r="26">
          <cell r="J26" t="str">
            <v>Elektro</v>
          </cell>
        </row>
        <row r="30">
          <cell r="J30" t="str">
            <v>Kabely</v>
          </cell>
        </row>
        <row r="46">
          <cell r="J46" t="str">
            <v>Nosný a montážní materiál</v>
          </cell>
        </row>
        <row r="59">
          <cell r="J59" t="str">
            <v>V04: Inženýrská činnost</v>
          </cell>
        </row>
      </sheetData>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47"/>
  <sheetViews>
    <sheetView tabSelected="1" workbookViewId="0">
      <selection activeCell="F38" sqref="F38:F39"/>
    </sheetView>
  </sheetViews>
  <sheetFormatPr defaultRowHeight="15" x14ac:dyDescent="0.25"/>
  <cols>
    <col min="7" max="7" width="12.140625" customWidth="1"/>
    <col min="8" max="8" width="19.85546875" customWidth="1"/>
    <col min="10" max="10" width="14.7109375" customWidth="1"/>
  </cols>
  <sheetData>
    <row r="2" spans="2:15" ht="19.5" customHeight="1" x14ac:dyDescent="0.25">
      <c r="B2" s="13" t="s">
        <v>51</v>
      </c>
      <c r="C2" s="2"/>
      <c r="D2" s="2"/>
      <c r="E2" s="2"/>
      <c r="F2" s="2"/>
      <c r="G2" s="2"/>
      <c r="H2" s="2"/>
    </row>
    <row r="3" spans="2:15" x14ac:dyDescent="0.25">
      <c r="H3" s="460">
        <v>42650</v>
      </c>
    </row>
    <row r="5" spans="2:15" x14ac:dyDescent="0.25">
      <c r="B5" s="380" t="s">
        <v>4646</v>
      </c>
      <c r="H5" s="381">
        <f>H8+H97+H134+H140+H137</f>
        <v>0</v>
      </c>
      <c r="J5" s="381"/>
    </row>
    <row r="8" spans="2:15" ht="19.5" customHeight="1" x14ac:dyDescent="0.25">
      <c r="B8" s="8" t="s">
        <v>3</v>
      </c>
      <c r="C8" s="8"/>
      <c r="D8" s="8"/>
      <c r="E8" s="8"/>
      <c r="F8" s="8"/>
      <c r="G8" s="8"/>
      <c r="H8" s="134">
        <f>H9+H18+H74+H92</f>
        <v>0</v>
      </c>
      <c r="O8" s="1"/>
    </row>
    <row r="9" spans="2:15" x14ac:dyDescent="0.25">
      <c r="B9" s="2" t="s">
        <v>4</v>
      </c>
      <c r="C9" s="2"/>
      <c r="D9" s="2"/>
      <c r="E9" s="2"/>
      <c r="F9" s="2"/>
      <c r="G9" s="2"/>
      <c r="H9" s="132">
        <f>H10+H11+H12+H13+H14+H15</f>
        <v>0</v>
      </c>
      <c r="K9" t="s">
        <v>8018</v>
      </c>
      <c r="O9" s="1"/>
    </row>
    <row r="10" spans="2:15" ht="15.75" x14ac:dyDescent="0.25">
      <c r="B10" s="7" t="s">
        <v>10</v>
      </c>
      <c r="H10" s="125">
        <f>'Stavba kogenerace'!BK65</f>
        <v>0</v>
      </c>
      <c r="O10" s="1"/>
    </row>
    <row r="11" spans="2:15" ht="15.75" x14ac:dyDescent="0.25">
      <c r="B11" s="6" t="s">
        <v>5</v>
      </c>
      <c r="H11" s="125">
        <f>'KGJ Rekapitulace technologie'!C45</f>
        <v>0</v>
      </c>
      <c r="I11" s="5"/>
      <c r="J11" s="5"/>
      <c r="K11" s="5"/>
      <c r="O11" s="1"/>
    </row>
    <row r="12" spans="2:15" ht="15.75" x14ac:dyDescent="0.25">
      <c r="B12" s="6" t="s">
        <v>6</v>
      </c>
      <c r="H12" s="125">
        <f>'KGJ Rekapitulace VZT'!C16</f>
        <v>0</v>
      </c>
      <c r="O12" s="1"/>
    </row>
    <row r="13" spans="2:15" ht="15.75" x14ac:dyDescent="0.25">
      <c r="B13" s="6" t="s">
        <v>7</v>
      </c>
      <c r="H13" s="125">
        <f>'Plyn Rekapitulace KO KGJ'!C15</f>
        <v>0</v>
      </c>
      <c r="O13" s="1"/>
    </row>
    <row r="14" spans="2:15" ht="15.75" x14ac:dyDescent="0.25">
      <c r="B14" s="6" t="s">
        <v>52</v>
      </c>
      <c r="H14" s="125">
        <f>'EL Rekapitulace KO KGJ'!C23</f>
        <v>0</v>
      </c>
      <c r="O14" s="1"/>
    </row>
    <row r="15" spans="2:15" ht="15.75" x14ac:dyDescent="0.25">
      <c r="B15" s="6" t="s">
        <v>53</v>
      </c>
      <c r="H15" s="125">
        <f>'MaR Rekapitulace KO KGJ'!C30</f>
        <v>0</v>
      </c>
      <c r="O15" s="1"/>
    </row>
    <row r="16" spans="2:15" x14ac:dyDescent="0.25">
      <c r="B16" s="1"/>
      <c r="O16" s="1"/>
    </row>
    <row r="17" spans="2:15" x14ac:dyDescent="0.25">
      <c r="B17" s="4"/>
      <c r="C17" s="5"/>
      <c r="D17" s="5"/>
      <c r="E17" s="5"/>
      <c r="O17" s="1"/>
    </row>
    <row r="18" spans="2:15" x14ac:dyDescent="0.25">
      <c r="B18" s="2" t="s">
        <v>8</v>
      </c>
      <c r="C18" s="2"/>
      <c r="D18" s="2"/>
      <c r="E18" s="2"/>
      <c r="F18" s="2"/>
      <c r="G18" s="2"/>
      <c r="H18" s="132">
        <f>H19+H25+H31+H37+H43+H49+H55+H61+H67</f>
        <v>0</v>
      </c>
      <c r="O18" s="1"/>
    </row>
    <row r="19" spans="2:15" ht="15.75" x14ac:dyDescent="0.25">
      <c r="B19" s="9" t="s">
        <v>9</v>
      </c>
      <c r="H19" s="133">
        <f>H20+H21+H22+H23</f>
        <v>0</v>
      </c>
      <c r="O19" s="3"/>
    </row>
    <row r="20" spans="2:15" ht="15.75" x14ac:dyDescent="0.25">
      <c r="B20" s="7" t="s">
        <v>10</v>
      </c>
      <c r="H20" s="125">
        <f>'Stavba VS A'!AC18</f>
        <v>0</v>
      </c>
      <c r="O20" s="3"/>
    </row>
    <row r="21" spans="2:15" ht="15.75" x14ac:dyDescent="0.25">
      <c r="B21" s="6" t="s">
        <v>11</v>
      </c>
      <c r="H21" s="125">
        <f>'UT VS A primární část'!BK46</f>
        <v>0</v>
      </c>
      <c r="O21" s="3"/>
    </row>
    <row r="22" spans="2:15" ht="15.75" x14ac:dyDescent="0.25">
      <c r="B22" s="6" t="s">
        <v>12</v>
      </c>
      <c r="H22" s="125">
        <f>'UT VS A sekundární část'!BK44</f>
        <v>0</v>
      </c>
      <c r="O22" s="3"/>
    </row>
    <row r="23" spans="2:15" ht="15.75" x14ac:dyDescent="0.25">
      <c r="B23" s="6" t="s">
        <v>13</v>
      </c>
      <c r="H23" s="125">
        <f>'EL Rekapitulace VS A'!C15</f>
        <v>0</v>
      </c>
      <c r="O23" s="3"/>
    </row>
    <row r="24" spans="2:15" x14ac:dyDescent="0.25">
      <c r="B24" s="3"/>
      <c r="O24" s="3"/>
    </row>
    <row r="25" spans="2:15" ht="15.75" x14ac:dyDescent="0.25">
      <c r="B25" s="9" t="s">
        <v>14</v>
      </c>
      <c r="H25" s="133">
        <f>H26+H27+H28+H29</f>
        <v>0</v>
      </c>
      <c r="O25" s="3"/>
    </row>
    <row r="26" spans="2:15" ht="15.75" x14ac:dyDescent="0.25">
      <c r="B26" s="7" t="s">
        <v>10</v>
      </c>
      <c r="H26" s="125">
        <f>'Stavba VS B'!BK44</f>
        <v>0</v>
      </c>
      <c r="O26" s="3"/>
    </row>
    <row r="27" spans="2:15" ht="15.75" x14ac:dyDescent="0.25">
      <c r="B27" s="6" t="s">
        <v>11</v>
      </c>
      <c r="H27" s="125">
        <f>'UT VS B primární část'!BK45</f>
        <v>0</v>
      </c>
      <c r="O27" s="3"/>
    </row>
    <row r="28" spans="2:15" ht="15.75" x14ac:dyDescent="0.25">
      <c r="B28" s="6" t="s">
        <v>12</v>
      </c>
      <c r="H28" s="125">
        <f>'UT VS B sekundární část'!BK47</f>
        <v>0</v>
      </c>
      <c r="O28" s="3"/>
    </row>
    <row r="29" spans="2:15" ht="15.75" x14ac:dyDescent="0.25">
      <c r="B29" s="6" t="s">
        <v>13</v>
      </c>
      <c r="H29" s="125">
        <f>'EL Rekapitulace VS B'!C15</f>
        <v>0</v>
      </c>
      <c r="O29" s="3"/>
    </row>
    <row r="30" spans="2:15" x14ac:dyDescent="0.25">
      <c r="B30" s="3"/>
      <c r="O30" s="3"/>
    </row>
    <row r="31" spans="2:15" ht="15.75" x14ac:dyDescent="0.25">
      <c r="B31" s="9" t="s">
        <v>15</v>
      </c>
      <c r="H31" s="133">
        <f>H33+H34+H35+H32</f>
        <v>0</v>
      </c>
      <c r="O31" s="3"/>
    </row>
    <row r="32" spans="2:15" ht="15.75" x14ac:dyDescent="0.25">
      <c r="B32" s="7" t="s">
        <v>10</v>
      </c>
      <c r="H32" s="125">
        <f>'Stavba VS C'!BK42</f>
        <v>0</v>
      </c>
      <c r="O32" s="3"/>
    </row>
    <row r="33" spans="2:15" ht="15.75" x14ac:dyDescent="0.25">
      <c r="B33" s="6" t="s">
        <v>11</v>
      </c>
      <c r="H33" s="125">
        <f>'UT VS C primární část'!BK44</f>
        <v>0</v>
      </c>
      <c r="O33" s="3"/>
    </row>
    <row r="34" spans="2:15" ht="15.75" x14ac:dyDescent="0.25">
      <c r="B34" s="6" t="s">
        <v>12</v>
      </c>
      <c r="H34" s="125">
        <f>'UT VS C sekundární část'!BK43</f>
        <v>0</v>
      </c>
      <c r="O34" s="3"/>
    </row>
    <row r="35" spans="2:15" ht="15.75" x14ac:dyDescent="0.25">
      <c r="B35" s="6" t="s">
        <v>13</v>
      </c>
      <c r="H35" s="125">
        <f>'EL Rekapitulace VS C'!C15</f>
        <v>0</v>
      </c>
      <c r="O35" s="3"/>
    </row>
    <row r="36" spans="2:15" x14ac:dyDescent="0.25">
      <c r="B36" s="3"/>
      <c r="O36" s="3"/>
    </row>
    <row r="37" spans="2:15" ht="15.75" x14ac:dyDescent="0.25">
      <c r="B37" s="9" t="s">
        <v>16</v>
      </c>
      <c r="H37" s="133">
        <f>H38+H39+H40+H41</f>
        <v>0</v>
      </c>
      <c r="O37" s="3"/>
    </row>
    <row r="38" spans="2:15" ht="15.75" x14ac:dyDescent="0.25">
      <c r="B38" s="7" t="s">
        <v>10</v>
      </c>
      <c r="H38" s="125">
        <f>'Stavba VS D'!AD17</f>
        <v>0</v>
      </c>
      <c r="O38" s="3"/>
    </row>
    <row r="39" spans="2:15" ht="15.75" x14ac:dyDescent="0.25">
      <c r="B39" s="6" t="s">
        <v>11</v>
      </c>
      <c r="H39" s="125">
        <f>'UT VS D primární část'!BK45</f>
        <v>0</v>
      </c>
      <c r="O39" s="3"/>
    </row>
    <row r="40" spans="2:15" ht="15.75" x14ac:dyDescent="0.25">
      <c r="B40" s="6" t="s">
        <v>12</v>
      </c>
      <c r="H40" s="125">
        <f>'UT VS D sekundární část'!BK47</f>
        <v>0</v>
      </c>
      <c r="O40" s="3"/>
    </row>
    <row r="41" spans="2:15" ht="15.75" x14ac:dyDescent="0.25">
      <c r="B41" s="6" t="s">
        <v>13</v>
      </c>
      <c r="H41" s="125">
        <f>'EL Rekapitulace VS D'!C15</f>
        <v>0</v>
      </c>
      <c r="O41" s="3"/>
    </row>
    <row r="42" spans="2:15" x14ac:dyDescent="0.25">
      <c r="B42" s="10"/>
      <c r="C42" s="11"/>
      <c r="O42" s="3"/>
    </row>
    <row r="43" spans="2:15" ht="15.75" x14ac:dyDescent="0.25">
      <c r="B43" s="9" t="s">
        <v>17</v>
      </c>
      <c r="H43" s="133">
        <f>H44+H45+H46+H47</f>
        <v>0</v>
      </c>
      <c r="O43" s="3"/>
    </row>
    <row r="44" spans="2:15" ht="15.75" x14ac:dyDescent="0.25">
      <c r="B44" s="7" t="s">
        <v>10</v>
      </c>
      <c r="H44" s="125">
        <f>'Stavba VS E'!AC17</f>
        <v>0</v>
      </c>
      <c r="O44" s="3"/>
    </row>
    <row r="45" spans="2:15" ht="15.75" x14ac:dyDescent="0.25">
      <c r="B45" s="6" t="s">
        <v>11</v>
      </c>
      <c r="H45" s="125">
        <f>'UT VS E primární část'!BK45</f>
        <v>0</v>
      </c>
      <c r="O45" s="3"/>
    </row>
    <row r="46" spans="2:15" ht="15.75" x14ac:dyDescent="0.25">
      <c r="B46" s="6" t="s">
        <v>12</v>
      </c>
      <c r="H46" s="125">
        <f>'UT VS E sekundární část'!BK47</f>
        <v>0</v>
      </c>
      <c r="O46" s="1"/>
    </row>
    <row r="47" spans="2:15" ht="15.75" x14ac:dyDescent="0.25">
      <c r="B47" s="6" t="s">
        <v>13</v>
      </c>
      <c r="H47" s="125">
        <f>'EL Rekapitulace VS E'!C16</f>
        <v>0</v>
      </c>
      <c r="O47" s="1"/>
    </row>
    <row r="48" spans="2:15" x14ac:dyDescent="0.25">
      <c r="B48" s="1"/>
      <c r="O48" s="1"/>
    </row>
    <row r="49" spans="2:15" ht="15.75" x14ac:dyDescent="0.25">
      <c r="B49" s="9" t="s">
        <v>18</v>
      </c>
      <c r="H49" s="133">
        <f>H50+H51+H52+H53</f>
        <v>0</v>
      </c>
      <c r="O49" s="1"/>
    </row>
    <row r="50" spans="2:15" ht="15.75" x14ac:dyDescent="0.25">
      <c r="B50" s="7" t="s">
        <v>10</v>
      </c>
      <c r="H50" s="125">
        <f>'Stavba VS F'!AC17</f>
        <v>0</v>
      </c>
      <c r="O50" s="1"/>
    </row>
    <row r="51" spans="2:15" ht="15.75" customHeight="1" x14ac:dyDescent="0.25">
      <c r="B51" s="6" t="s">
        <v>11</v>
      </c>
      <c r="H51" s="125">
        <f>'UT VS F primární část'!BK45</f>
        <v>0</v>
      </c>
      <c r="O51" s="1"/>
    </row>
    <row r="52" spans="2:15" ht="15.75" customHeight="1" x14ac:dyDescent="0.25">
      <c r="B52" s="6" t="s">
        <v>12</v>
      </c>
      <c r="H52" s="125">
        <f>'UT VS F sekundární část'!BK45</f>
        <v>0</v>
      </c>
      <c r="O52" s="1"/>
    </row>
    <row r="53" spans="2:15" ht="15" customHeight="1" x14ac:dyDescent="0.25">
      <c r="B53" s="6" t="s">
        <v>13</v>
      </c>
      <c r="H53" s="125">
        <f>'EL Rekapitulace VS F'!C15</f>
        <v>0</v>
      </c>
      <c r="O53" s="1"/>
    </row>
    <row r="54" spans="2:15" x14ac:dyDescent="0.25">
      <c r="B54" s="1"/>
      <c r="O54" s="1"/>
    </row>
    <row r="55" spans="2:15" ht="15.75" x14ac:dyDescent="0.25">
      <c r="B55" s="9" t="s">
        <v>19</v>
      </c>
      <c r="H55" s="133">
        <f>H56+H57+H58+H59</f>
        <v>0</v>
      </c>
      <c r="O55" s="1"/>
    </row>
    <row r="56" spans="2:15" ht="15.75" x14ac:dyDescent="0.25">
      <c r="B56" s="7" t="s">
        <v>10</v>
      </c>
      <c r="H56" s="125">
        <f>'Stavba VS G'!AC17</f>
        <v>0</v>
      </c>
      <c r="O56" s="1"/>
    </row>
    <row r="57" spans="2:15" ht="15.75" x14ac:dyDescent="0.25">
      <c r="B57" s="6" t="s">
        <v>11</v>
      </c>
      <c r="H57" s="125">
        <f>'UT VS G primární část'!BK45</f>
        <v>0</v>
      </c>
    </row>
    <row r="58" spans="2:15" ht="15.75" x14ac:dyDescent="0.25">
      <c r="B58" s="6" t="s">
        <v>12</v>
      </c>
      <c r="H58" s="125">
        <f>'UT VS G sekundární část'!BK47</f>
        <v>0</v>
      </c>
    </row>
    <row r="59" spans="2:15" ht="15.75" x14ac:dyDescent="0.25">
      <c r="B59" s="6" t="s">
        <v>13</v>
      </c>
      <c r="H59" s="125">
        <f>'EL Rekapitulace VS G'!C16</f>
        <v>0</v>
      </c>
    </row>
    <row r="61" spans="2:15" ht="15.75" x14ac:dyDescent="0.25">
      <c r="B61" s="9" t="s">
        <v>20</v>
      </c>
      <c r="H61" s="133">
        <f>H62+H63+H64+H65</f>
        <v>0</v>
      </c>
    </row>
    <row r="62" spans="2:15" ht="15.75" x14ac:dyDescent="0.25">
      <c r="B62" s="7" t="s">
        <v>10</v>
      </c>
      <c r="H62" s="125">
        <f>'Stavba VS H'!AC17</f>
        <v>0</v>
      </c>
    </row>
    <row r="63" spans="2:15" ht="15.75" x14ac:dyDescent="0.25">
      <c r="B63" s="6" t="s">
        <v>11</v>
      </c>
      <c r="H63" s="125">
        <f>'UT VS H primární část'!BK43</f>
        <v>0</v>
      </c>
    </row>
    <row r="64" spans="2:15" ht="15.75" x14ac:dyDescent="0.25">
      <c r="B64" s="6" t="s">
        <v>12</v>
      </c>
      <c r="H64" s="125">
        <f>'UT VS H sekundární část'!BK45</f>
        <v>0</v>
      </c>
    </row>
    <row r="65" spans="2:8" ht="15.75" x14ac:dyDescent="0.25">
      <c r="B65" s="6" t="s">
        <v>13</v>
      </c>
      <c r="H65" s="125">
        <f>'EL Rekapitulace VS H'!C16</f>
        <v>0</v>
      </c>
    </row>
    <row r="67" spans="2:8" ht="15.75" x14ac:dyDescent="0.25">
      <c r="B67" s="9" t="s">
        <v>3036</v>
      </c>
      <c r="H67" s="133">
        <f>H68+H69+H70+H71</f>
        <v>0</v>
      </c>
    </row>
    <row r="68" spans="2:8" ht="15.75" x14ac:dyDescent="0.25">
      <c r="B68" s="7" t="s">
        <v>10</v>
      </c>
      <c r="H68" s="125">
        <f>'Stavba VS J'!AC16</f>
        <v>0</v>
      </c>
    </row>
    <row r="69" spans="2:8" ht="15.75" x14ac:dyDescent="0.25">
      <c r="B69" s="6" t="s">
        <v>11</v>
      </c>
      <c r="H69" s="125">
        <f>'UT VS J primární část'!BK44</f>
        <v>0</v>
      </c>
    </row>
    <row r="70" spans="2:8" ht="15.75" x14ac:dyDescent="0.25">
      <c r="B70" s="6" t="s">
        <v>12</v>
      </c>
      <c r="H70" s="125">
        <f>'UT VS J sekundární část'!BK47</f>
        <v>0</v>
      </c>
    </row>
    <row r="71" spans="2:8" ht="15.75" x14ac:dyDescent="0.25">
      <c r="B71" s="6" t="s">
        <v>13</v>
      </c>
      <c r="H71" s="125">
        <f>'EL Rekapitulace VS J'!C14</f>
        <v>0</v>
      </c>
    </row>
    <row r="73" spans="2:8" x14ac:dyDescent="0.25">
      <c r="B73" s="4"/>
      <c r="C73" s="5"/>
    </row>
    <row r="74" spans="2:8" x14ac:dyDescent="0.25">
      <c r="B74" s="2" t="s">
        <v>21</v>
      </c>
      <c r="C74" s="2"/>
      <c r="D74" s="2"/>
      <c r="E74" s="2"/>
      <c r="F74" s="2"/>
      <c r="G74" s="2"/>
      <c r="H74" s="132">
        <f>H75+H88+H89</f>
        <v>0</v>
      </c>
    </row>
    <row r="75" spans="2:8" ht="15.75" x14ac:dyDescent="0.25">
      <c r="B75" s="9" t="s">
        <v>37</v>
      </c>
      <c r="H75" s="133">
        <f>H76+H77+H78+H79+H80+H81+H82+H83+H84+H85+H86</f>
        <v>0</v>
      </c>
    </row>
    <row r="76" spans="2:8" ht="15.75" x14ac:dyDescent="0.25">
      <c r="B76" s="7" t="s">
        <v>22</v>
      </c>
      <c r="H76" s="125">
        <f>'Stavba teplovod A'!BK45</f>
        <v>0</v>
      </c>
    </row>
    <row r="77" spans="2:8" ht="15.75" x14ac:dyDescent="0.25">
      <c r="B77" s="7" t="s">
        <v>23</v>
      </c>
      <c r="H77" s="125">
        <f>'Stavba Tepl B'!AC15</f>
        <v>0</v>
      </c>
    </row>
    <row r="78" spans="2:8" ht="15.75" x14ac:dyDescent="0.25">
      <c r="B78" s="7" t="s">
        <v>24</v>
      </c>
      <c r="H78" s="125">
        <f>'Stavba příp VS A'!AC15</f>
        <v>0</v>
      </c>
    </row>
    <row r="79" spans="2:8" ht="15.75" x14ac:dyDescent="0.25">
      <c r="B79" s="7" t="s">
        <v>25</v>
      </c>
      <c r="H79" s="125">
        <f>'Stavba příp VS B'!AC15</f>
        <v>0</v>
      </c>
    </row>
    <row r="80" spans="2:8" ht="15.75" x14ac:dyDescent="0.25">
      <c r="B80" s="7" t="s">
        <v>26</v>
      </c>
      <c r="H80" s="125">
        <f>'Stavba příp VS C'!AC15</f>
        <v>0</v>
      </c>
    </row>
    <row r="81" spans="2:8" ht="15.75" x14ac:dyDescent="0.25">
      <c r="B81" s="7" t="s">
        <v>27</v>
      </c>
      <c r="H81" s="125">
        <f>'Stavba příp VS D'!AC15</f>
        <v>0</v>
      </c>
    </row>
    <row r="82" spans="2:8" ht="15.75" x14ac:dyDescent="0.25">
      <c r="B82" s="7" t="s">
        <v>28</v>
      </c>
      <c r="H82" s="125">
        <f>'Stavba příp VS E'!AC15</f>
        <v>0</v>
      </c>
    </row>
    <row r="83" spans="2:8" ht="15.75" x14ac:dyDescent="0.25">
      <c r="B83" s="7" t="s">
        <v>29</v>
      </c>
      <c r="H83" s="125">
        <f>'Stavba příp VS F'!AD15</f>
        <v>0</v>
      </c>
    </row>
    <row r="84" spans="2:8" ht="15.75" x14ac:dyDescent="0.25">
      <c r="B84" s="7" t="s">
        <v>30</v>
      </c>
      <c r="H84" s="125">
        <f>'Stavba příp VS G'!AC15</f>
        <v>0</v>
      </c>
    </row>
    <row r="85" spans="2:8" ht="15.75" x14ac:dyDescent="0.25">
      <c r="B85" s="7" t="s">
        <v>31</v>
      </c>
      <c r="H85" s="125">
        <f>'Stavba příp VS H'!AC15</f>
        <v>0</v>
      </c>
    </row>
    <row r="86" spans="2:8" ht="15.75" x14ac:dyDescent="0.25">
      <c r="B86" s="566" t="s">
        <v>32</v>
      </c>
      <c r="C86" s="567"/>
      <c r="D86" s="567"/>
      <c r="E86" s="567"/>
      <c r="F86" s="567"/>
      <c r="G86" s="567"/>
      <c r="H86" s="568">
        <f>'Stavba teplovodu demontaze'!BK45</f>
        <v>0</v>
      </c>
    </row>
    <row r="87" spans="2:8" ht="15.75" x14ac:dyDescent="0.25">
      <c r="B87" s="12"/>
      <c r="H87" s="5"/>
    </row>
    <row r="88" spans="2:8" ht="15.75" x14ac:dyDescent="0.25">
      <c r="B88" s="654" t="s">
        <v>36</v>
      </c>
      <c r="C88" s="567"/>
      <c r="D88" s="567"/>
      <c r="E88" s="567"/>
      <c r="F88" s="567"/>
      <c r="G88" s="567"/>
      <c r="H88" s="568">
        <f>'UT Rekapitulace teplovo 2'!C9</f>
        <v>0</v>
      </c>
    </row>
    <row r="89" spans="2:8" ht="15.75" x14ac:dyDescent="0.25">
      <c r="B89" s="9" t="s">
        <v>38</v>
      </c>
      <c r="H89" s="125">
        <f>'EL Rekapitulace teplovod'!C18</f>
        <v>0</v>
      </c>
    </row>
    <row r="90" spans="2:8" x14ac:dyDescent="0.25">
      <c r="B90" s="9"/>
    </row>
    <row r="92" spans="2:8" x14ac:dyDescent="0.25">
      <c r="B92" s="2" t="s">
        <v>33</v>
      </c>
      <c r="C92" s="2"/>
      <c r="D92" s="2"/>
      <c r="E92" s="2"/>
      <c r="F92" s="2"/>
      <c r="G92" s="2"/>
      <c r="H92" s="132">
        <f>H93+H94</f>
        <v>0</v>
      </c>
    </row>
    <row r="93" spans="2:8" ht="15.75" x14ac:dyDescent="0.25">
      <c r="B93" s="7" t="s">
        <v>34</v>
      </c>
      <c r="H93" s="125">
        <f>'Stavba plyn KO KGJ'!AC15</f>
        <v>0</v>
      </c>
    </row>
    <row r="94" spans="2:8" ht="15.75" x14ac:dyDescent="0.25">
      <c r="B94" s="6" t="s">
        <v>35</v>
      </c>
      <c r="H94" s="125">
        <f>'Plyn Rekapitulace přípojka KGJ'!C14</f>
        <v>0</v>
      </c>
    </row>
    <row r="97" spans="2:8" x14ac:dyDescent="0.25">
      <c r="B97" s="8" t="s">
        <v>2</v>
      </c>
      <c r="C97" s="8"/>
      <c r="D97" s="8"/>
      <c r="E97" s="8"/>
      <c r="F97" s="8"/>
      <c r="G97" s="8"/>
      <c r="H97" s="134">
        <f>H98+H104+H111+H118+H125+H130</f>
        <v>0</v>
      </c>
    </row>
    <row r="98" spans="2:8" x14ac:dyDescent="0.25">
      <c r="B98" s="2" t="s">
        <v>39</v>
      </c>
      <c r="C98" s="2"/>
      <c r="D98" s="2"/>
      <c r="E98" s="2"/>
      <c r="F98" s="2"/>
      <c r="G98" s="2"/>
      <c r="H98" s="132">
        <f>H99+H100+H101+H102</f>
        <v>0</v>
      </c>
    </row>
    <row r="99" spans="2:8" ht="15.75" x14ac:dyDescent="0.25">
      <c r="B99" s="7" t="s">
        <v>10</v>
      </c>
      <c r="H99" s="125">
        <f>'Stavba Kotelna 1'!AC15</f>
        <v>0</v>
      </c>
    </row>
    <row r="100" spans="2:8" ht="15.75" x14ac:dyDescent="0.25">
      <c r="B100" s="6" t="s">
        <v>40</v>
      </c>
      <c r="H100" s="125">
        <f>'UT Rekapitulace kotelna 1'!C24</f>
        <v>0</v>
      </c>
    </row>
    <row r="101" spans="2:8" ht="15.75" x14ac:dyDescent="0.25">
      <c r="B101" s="6" t="s">
        <v>41</v>
      </c>
      <c r="H101" s="125">
        <f>'Plyn Rekapitulace kotelna 1'!C15</f>
        <v>0</v>
      </c>
    </row>
    <row r="102" spans="2:8" ht="15.75" x14ac:dyDescent="0.25">
      <c r="B102" s="6" t="s">
        <v>42</v>
      </c>
      <c r="H102" s="125">
        <f>'EL Rekapitulace kotelna 1'!C18</f>
        <v>0</v>
      </c>
    </row>
    <row r="104" spans="2:8" x14ac:dyDescent="0.25">
      <c r="B104" s="2" t="s">
        <v>43</v>
      </c>
      <c r="C104" s="2"/>
      <c r="D104" s="2"/>
      <c r="E104" s="2"/>
      <c r="F104" s="2"/>
      <c r="G104" s="2"/>
      <c r="H104" s="132">
        <f>H105+H106+H107+H108+H109</f>
        <v>0</v>
      </c>
    </row>
    <row r="105" spans="2:8" ht="15.75" x14ac:dyDescent="0.25">
      <c r="B105" s="7" t="s">
        <v>10</v>
      </c>
      <c r="H105" s="125">
        <f>'Stavba Kotelna 2'!AC15</f>
        <v>0</v>
      </c>
    </row>
    <row r="106" spans="2:8" ht="15.75" x14ac:dyDescent="0.25">
      <c r="B106" s="7" t="s">
        <v>45</v>
      </c>
      <c r="H106" s="125">
        <f>'Stavba Zem práce kotelna 2'!AC15</f>
        <v>0</v>
      </c>
    </row>
    <row r="107" spans="2:8" ht="15.75" x14ac:dyDescent="0.25">
      <c r="B107" s="6" t="s">
        <v>40</v>
      </c>
      <c r="H107" s="125">
        <f>'UT Rekapitulace kotelna 2'!C24</f>
        <v>0</v>
      </c>
    </row>
    <row r="108" spans="2:8" ht="15.75" x14ac:dyDescent="0.25">
      <c r="B108" s="6" t="s">
        <v>41</v>
      </c>
      <c r="H108" s="125">
        <f>'Plyn Rekapitulace kotelna 2'!C15</f>
        <v>0</v>
      </c>
    </row>
    <row r="109" spans="2:8" ht="15.75" x14ac:dyDescent="0.25">
      <c r="B109" s="6" t="s">
        <v>42</v>
      </c>
      <c r="H109" s="125">
        <f>'EL Rekapitulace kotelna 2'!C18</f>
        <v>0</v>
      </c>
    </row>
    <row r="111" spans="2:8" x14ac:dyDescent="0.25">
      <c r="B111" s="2" t="s">
        <v>44</v>
      </c>
      <c r="C111" s="2"/>
      <c r="D111" s="2"/>
      <c r="E111" s="2"/>
      <c r="F111" s="2"/>
      <c r="G111" s="2"/>
      <c r="H111" s="132">
        <f>H112+H113+H114+H115+H116</f>
        <v>0</v>
      </c>
    </row>
    <row r="112" spans="2:8" ht="15.75" x14ac:dyDescent="0.25">
      <c r="B112" s="7" t="s">
        <v>10</v>
      </c>
      <c r="H112" s="125">
        <f>'Stavba kotelna 3'!AC15</f>
        <v>0</v>
      </c>
    </row>
    <row r="113" spans="2:8" ht="15.75" x14ac:dyDescent="0.25">
      <c r="B113" s="7" t="s">
        <v>45</v>
      </c>
      <c r="H113" s="125">
        <f>'Stavba zem práce kotelna 3'!AC15</f>
        <v>0</v>
      </c>
    </row>
    <row r="114" spans="2:8" ht="15.75" x14ac:dyDescent="0.25">
      <c r="B114" s="6" t="s">
        <v>40</v>
      </c>
      <c r="H114" s="125">
        <f>'UT Rekapitulace kotelna 3'!C25</f>
        <v>0</v>
      </c>
    </row>
    <row r="115" spans="2:8" ht="15.75" x14ac:dyDescent="0.25">
      <c r="B115" s="6" t="s">
        <v>41</v>
      </c>
      <c r="H115" s="125">
        <f>'Plyn Rekapitulace kotelna 3'!C15</f>
        <v>0</v>
      </c>
    </row>
    <row r="116" spans="2:8" ht="15.75" x14ac:dyDescent="0.25">
      <c r="B116" s="6" t="s">
        <v>42</v>
      </c>
      <c r="H116" s="125">
        <f>'EL Rekapitulace kotelna 3'!C18</f>
        <v>0</v>
      </c>
    </row>
    <row r="118" spans="2:8" x14ac:dyDescent="0.25">
      <c r="B118" s="2" t="s">
        <v>46</v>
      </c>
      <c r="C118" s="2"/>
      <c r="D118" s="2"/>
      <c r="E118" s="2"/>
      <c r="F118" s="2"/>
      <c r="G118" s="2"/>
      <c r="H118" s="132">
        <f>H119+H120+H121+H122</f>
        <v>0</v>
      </c>
    </row>
    <row r="119" spans="2:8" ht="15.75" x14ac:dyDescent="0.25">
      <c r="B119" s="7" t="s">
        <v>10</v>
      </c>
      <c r="H119" s="125">
        <f>'Stavba kotelna 4'!AC15</f>
        <v>0</v>
      </c>
    </row>
    <row r="120" spans="2:8" ht="15.75" x14ac:dyDescent="0.25">
      <c r="B120" s="6" t="s">
        <v>40</v>
      </c>
      <c r="H120" s="125">
        <f>'UT Rekapitulace kotelna 4'!C26</f>
        <v>0</v>
      </c>
    </row>
    <row r="121" spans="2:8" ht="15.75" x14ac:dyDescent="0.25">
      <c r="B121" s="6" t="s">
        <v>41</v>
      </c>
      <c r="H121" s="125">
        <f>'Plyn Rekapitulace kotelna 4'!C15</f>
        <v>0</v>
      </c>
    </row>
    <row r="122" spans="2:8" ht="15.75" x14ac:dyDescent="0.25">
      <c r="B122" s="6" t="s">
        <v>42</v>
      </c>
      <c r="H122" s="125">
        <f>'EL Rekapitulace kotelna 4'!C18</f>
        <v>0</v>
      </c>
    </row>
    <row r="125" spans="2:8" x14ac:dyDescent="0.25">
      <c r="B125" s="2" t="s">
        <v>47</v>
      </c>
      <c r="C125" s="2"/>
      <c r="D125" s="2"/>
      <c r="E125" s="2"/>
      <c r="F125" s="2"/>
      <c r="G125" s="2"/>
      <c r="H125" s="132">
        <f>H126+H127</f>
        <v>0</v>
      </c>
    </row>
    <row r="126" spans="2:8" ht="15.75" x14ac:dyDescent="0.25">
      <c r="B126" s="7" t="s">
        <v>48</v>
      </c>
      <c r="H126" s="125">
        <f>'Stavba plynovod'!AC15</f>
        <v>0</v>
      </c>
    </row>
    <row r="127" spans="2:8" ht="15.75" x14ac:dyDescent="0.25">
      <c r="B127" s="6" t="s">
        <v>49</v>
      </c>
      <c r="H127" s="125">
        <f>'Plyn Rekapitulace plynovod'!C14</f>
        <v>0</v>
      </c>
    </row>
    <row r="130" spans="2:8" x14ac:dyDescent="0.25">
      <c r="B130" s="2" t="s">
        <v>50</v>
      </c>
      <c r="C130" s="2"/>
      <c r="D130" s="2"/>
      <c r="E130" s="2"/>
      <c r="F130" s="2"/>
      <c r="G130" s="2"/>
      <c r="H130" s="132">
        <f>H131+H132</f>
        <v>0</v>
      </c>
    </row>
    <row r="131" spans="2:8" ht="15.75" x14ac:dyDescent="0.25">
      <c r="B131" s="7" t="s">
        <v>50</v>
      </c>
      <c r="H131" s="125">
        <f>'EL Rekapitulace plynovod'!C16</f>
        <v>0</v>
      </c>
    </row>
    <row r="132" spans="2:8" x14ac:dyDescent="0.25">
      <c r="B132" s="6"/>
      <c r="H132" s="5"/>
    </row>
    <row r="134" spans="2:8" x14ac:dyDescent="0.25">
      <c r="B134" s="2" t="s">
        <v>4644</v>
      </c>
      <c r="C134" s="2"/>
      <c r="D134" s="2"/>
      <c r="E134" s="2"/>
      <c r="F134" s="2"/>
      <c r="G134" s="2"/>
      <c r="H134" s="132">
        <f>DIO!I145</f>
        <v>0</v>
      </c>
    </row>
    <row r="137" spans="2:8" x14ac:dyDescent="0.25">
      <c r="B137" s="2" t="s">
        <v>6841</v>
      </c>
      <c r="C137" s="2"/>
      <c r="D137" s="2"/>
      <c r="E137" s="2"/>
      <c r="F137" s="2"/>
      <c r="G137" s="2"/>
      <c r="H137" s="132">
        <f>'ZOV Rekapitulace'!C11</f>
        <v>0</v>
      </c>
    </row>
    <row r="140" spans="2:8" x14ac:dyDescent="0.25">
      <c r="B140" s="2" t="s">
        <v>4645</v>
      </c>
      <c r="C140" s="2"/>
      <c r="D140" s="2"/>
      <c r="E140" s="2"/>
      <c r="F140" s="2"/>
      <c r="G140" s="2"/>
      <c r="H140" s="132">
        <f>'ON Rekapitulace'!C10</f>
        <v>0</v>
      </c>
    </row>
    <row r="141" spans="2:8" x14ac:dyDescent="0.25">
      <c r="H141" s="5"/>
    </row>
    <row r="142" spans="2:8" x14ac:dyDescent="0.25">
      <c r="B142" s="4" t="s">
        <v>7948</v>
      </c>
      <c r="H142" s="5"/>
    </row>
    <row r="143" spans="2:8" x14ac:dyDescent="0.25">
      <c r="H143" s="5"/>
    </row>
    <row r="144" spans="2:8" x14ac:dyDescent="0.25">
      <c r="B144" t="s">
        <v>7944</v>
      </c>
    </row>
    <row r="145" spans="2:8" ht="33.75" customHeight="1" x14ac:dyDescent="0.25">
      <c r="B145" s="655" t="s">
        <v>0</v>
      </c>
      <c r="C145" s="655"/>
      <c r="D145" s="655"/>
      <c r="E145" s="655"/>
      <c r="F145" s="655"/>
      <c r="G145" s="655"/>
      <c r="H145" s="655"/>
    </row>
    <row r="146" spans="2:8" ht="28.5" customHeight="1" x14ac:dyDescent="0.25">
      <c r="B146" s="655" t="s">
        <v>1</v>
      </c>
      <c r="C146" s="655"/>
      <c r="D146" s="655"/>
      <c r="E146" s="655"/>
      <c r="F146" s="655"/>
      <c r="G146" s="655"/>
      <c r="H146" s="655"/>
    </row>
    <row r="147" spans="2:8" ht="60.75" customHeight="1" x14ac:dyDescent="0.25">
      <c r="B147" s="655" t="s">
        <v>7945</v>
      </c>
      <c r="C147" s="655"/>
      <c r="D147" s="655"/>
      <c r="E147" s="655"/>
      <c r="F147" s="655"/>
      <c r="G147" s="655"/>
      <c r="H147" s="655"/>
    </row>
  </sheetData>
  <mergeCells count="3">
    <mergeCell ref="B145:H145"/>
    <mergeCell ref="B146:H146"/>
    <mergeCell ref="B147:H147"/>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2:BL85"/>
  <sheetViews>
    <sheetView showGridLines="0" zoomScaleNormal="100" workbookViewId="0">
      <pane ySplit="1" topLeftCell="A2" activePane="bottomLeft" state="frozen"/>
      <selection activeCell="J4" sqref="J4:K4"/>
      <selection pane="bottomLeft" activeCell="J4" sqref="J4:K4"/>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4" width="8" style="25" hidden="1"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2" spans="2:18" s="17" customFormat="1" ht="6.95" customHeight="1" x14ac:dyDescent="0.25">
      <c r="B2" s="14"/>
      <c r="C2" s="15"/>
      <c r="D2" s="15"/>
      <c r="E2" s="15"/>
      <c r="F2" s="15"/>
      <c r="G2" s="15"/>
      <c r="H2" s="15"/>
      <c r="I2" s="15"/>
      <c r="J2" s="15"/>
      <c r="K2" s="15"/>
      <c r="L2" s="15"/>
      <c r="M2" s="15"/>
      <c r="N2" s="15"/>
      <c r="O2" s="15"/>
      <c r="P2" s="15"/>
      <c r="Q2" s="15"/>
      <c r="R2" s="16"/>
    </row>
    <row r="3" spans="2:18" s="17" customFormat="1" ht="36.950000000000003" customHeight="1" x14ac:dyDescent="0.25">
      <c r="B3" s="18"/>
      <c r="C3" s="686" t="s">
        <v>54</v>
      </c>
      <c r="D3" s="680"/>
      <c r="E3" s="680"/>
      <c r="F3" s="680"/>
      <c r="G3" s="680"/>
      <c r="H3" s="680"/>
      <c r="I3" s="680"/>
      <c r="J3" s="680"/>
      <c r="K3" s="680"/>
      <c r="L3" s="680"/>
      <c r="M3" s="680"/>
      <c r="N3" s="680"/>
      <c r="O3" s="680"/>
      <c r="P3" s="680"/>
      <c r="Q3" s="680"/>
      <c r="R3" s="19"/>
    </row>
    <row r="4" spans="2:18" s="17" customFormat="1" ht="6.95" customHeight="1" x14ac:dyDescent="0.25">
      <c r="B4" s="18"/>
      <c r="C4" s="20"/>
      <c r="D4" s="20"/>
      <c r="E4" s="20"/>
      <c r="F4" s="20"/>
      <c r="G4" s="20"/>
      <c r="H4" s="20"/>
      <c r="I4" s="20"/>
      <c r="J4" s="20"/>
      <c r="K4" s="20"/>
      <c r="L4" s="20"/>
      <c r="M4" s="20"/>
      <c r="N4" s="20"/>
      <c r="O4" s="20"/>
      <c r="P4" s="20"/>
      <c r="Q4" s="20"/>
      <c r="R4" s="19"/>
    </row>
    <row r="5" spans="2:18" s="17" customFormat="1" ht="30" customHeight="1" x14ac:dyDescent="0.25">
      <c r="B5" s="18"/>
      <c r="C5" s="21" t="s">
        <v>55</v>
      </c>
      <c r="D5" s="20"/>
      <c r="E5" s="20"/>
      <c r="F5" s="687" t="s">
        <v>56</v>
      </c>
      <c r="G5" s="680"/>
      <c r="H5" s="680"/>
      <c r="I5" s="680"/>
      <c r="J5" s="680"/>
      <c r="K5" s="680"/>
      <c r="L5" s="680"/>
      <c r="M5" s="680"/>
      <c r="N5" s="680"/>
      <c r="O5" s="680"/>
      <c r="P5" s="680"/>
      <c r="Q5" s="20"/>
      <c r="R5" s="19"/>
    </row>
    <row r="6" spans="2:18" ht="30" customHeight="1" x14ac:dyDescent="0.3">
      <c r="B6" s="22"/>
      <c r="C6" s="21" t="s">
        <v>57</v>
      </c>
      <c r="D6" s="23"/>
      <c r="E6" s="23"/>
      <c r="F6" s="687" t="s">
        <v>1670</v>
      </c>
      <c r="G6" s="688"/>
      <c r="H6" s="688"/>
      <c r="I6" s="688"/>
      <c r="J6" s="688"/>
      <c r="K6" s="688"/>
      <c r="L6" s="688"/>
      <c r="M6" s="688"/>
      <c r="N6" s="688"/>
      <c r="O6" s="688"/>
      <c r="P6" s="688"/>
      <c r="Q6" s="23"/>
      <c r="R6" s="24"/>
    </row>
    <row r="7" spans="2:18" ht="30" customHeight="1" x14ac:dyDescent="0.3">
      <c r="B7" s="22"/>
      <c r="C7" s="21" t="s">
        <v>59</v>
      </c>
      <c r="D7" s="23"/>
      <c r="E7" s="23"/>
      <c r="F7" s="687" t="s">
        <v>1809</v>
      </c>
      <c r="G7" s="688"/>
      <c r="H7" s="688"/>
      <c r="I7" s="688"/>
      <c r="J7" s="688"/>
      <c r="K7" s="688"/>
      <c r="L7" s="688"/>
      <c r="M7" s="688"/>
      <c r="N7" s="688"/>
      <c r="O7" s="688"/>
      <c r="P7" s="688"/>
      <c r="Q7" s="23"/>
      <c r="R7" s="24"/>
    </row>
    <row r="8" spans="2:18" s="17" customFormat="1" ht="36.950000000000003" customHeight="1" x14ac:dyDescent="0.25">
      <c r="B8" s="18"/>
      <c r="C8" s="26" t="s">
        <v>1672</v>
      </c>
      <c r="D8" s="20"/>
      <c r="E8" s="20"/>
      <c r="F8" s="689" t="s">
        <v>1810</v>
      </c>
      <c r="G8" s="680"/>
      <c r="H8" s="680"/>
      <c r="I8" s="680"/>
      <c r="J8" s="680"/>
      <c r="K8" s="680"/>
      <c r="L8" s="680"/>
      <c r="M8" s="680"/>
      <c r="N8" s="680"/>
      <c r="O8" s="680"/>
      <c r="P8" s="680"/>
      <c r="Q8" s="20"/>
      <c r="R8" s="19"/>
    </row>
    <row r="9" spans="2:18" s="17" customFormat="1" ht="6.95" customHeight="1" x14ac:dyDescent="0.25">
      <c r="B9" s="18"/>
      <c r="C9" s="20"/>
      <c r="D9" s="20"/>
      <c r="E9" s="20"/>
      <c r="F9" s="20"/>
      <c r="G9" s="20"/>
      <c r="H9" s="20"/>
      <c r="I9" s="20"/>
      <c r="J9" s="20"/>
      <c r="K9" s="20"/>
      <c r="L9" s="20"/>
      <c r="M9" s="20"/>
      <c r="N9" s="20"/>
      <c r="O9" s="20"/>
      <c r="P9" s="20"/>
      <c r="Q9" s="20"/>
      <c r="R9" s="19"/>
    </row>
    <row r="10" spans="2:18" s="17" customFormat="1" ht="18" customHeight="1" x14ac:dyDescent="0.25">
      <c r="B10" s="18"/>
      <c r="C10" s="21" t="s">
        <v>61</v>
      </c>
      <c r="D10" s="20"/>
      <c r="E10" s="20"/>
      <c r="F10" s="27" t="s">
        <v>62</v>
      </c>
      <c r="G10" s="20"/>
      <c r="H10" s="20"/>
      <c r="I10" s="20"/>
      <c r="J10" s="20"/>
      <c r="K10" s="21" t="s">
        <v>63</v>
      </c>
      <c r="L10" s="20"/>
      <c r="M10" s="697">
        <v>42535</v>
      </c>
      <c r="N10" s="680"/>
      <c r="O10" s="680"/>
      <c r="P10" s="680"/>
      <c r="Q10" s="20"/>
      <c r="R10" s="19"/>
    </row>
    <row r="11" spans="2:18" s="17" customFormat="1" ht="6.95" customHeight="1" x14ac:dyDescent="0.25">
      <c r="B11" s="18"/>
      <c r="C11" s="20"/>
      <c r="D11" s="20"/>
      <c r="E11" s="20"/>
      <c r="F11" s="20"/>
      <c r="G11" s="20"/>
      <c r="H11" s="20"/>
      <c r="I11" s="20"/>
      <c r="J11" s="20"/>
      <c r="K11" s="20"/>
      <c r="L11" s="20"/>
      <c r="M11" s="20"/>
      <c r="N11" s="20"/>
      <c r="O11" s="20"/>
      <c r="P11" s="20"/>
      <c r="Q11" s="20"/>
      <c r="R11" s="19"/>
    </row>
    <row r="12" spans="2:18" s="17" customFormat="1" ht="15" x14ac:dyDescent="0.25">
      <c r="B12" s="18"/>
      <c r="C12" s="21" t="s">
        <v>64</v>
      </c>
      <c r="D12" s="20"/>
      <c r="E12" s="20"/>
      <c r="F12" s="27" t="s">
        <v>65</v>
      </c>
      <c r="G12" s="20"/>
      <c r="H12" s="20"/>
      <c r="I12" s="20"/>
      <c r="J12" s="20"/>
      <c r="K12" s="21" t="s">
        <v>66</v>
      </c>
      <c r="L12" s="20"/>
      <c r="M12" s="698" t="s">
        <v>67</v>
      </c>
      <c r="N12" s="680"/>
      <c r="O12" s="680"/>
      <c r="P12" s="680"/>
      <c r="Q12" s="680"/>
      <c r="R12" s="19"/>
    </row>
    <row r="13" spans="2:18" s="17" customFormat="1" ht="14.45" customHeight="1" x14ac:dyDescent="0.25">
      <c r="B13" s="18"/>
      <c r="C13" s="21" t="s">
        <v>68</v>
      </c>
      <c r="D13" s="20"/>
      <c r="E13" s="20"/>
      <c r="F13" s="27"/>
      <c r="G13" s="20"/>
      <c r="H13" s="20"/>
      <c r="I13" s="20"/>
      <c r="J13" s="20"/>
      <c r="K13" s="21" t="s">
        <v>69</v>
      </c>
      <c r="L13" s="20"/>
      <c r="M13" s="698" t="s">
        <v>70</v>
      </c>
      <c r="N13" s="680"/>
      <c r="O13" s="680"/>
      <c r="P13" s="680"/>
      <c r="Q13" s="680"/>
      <c r="R13" s="19"/>
    </row>
    <row r="14" spans="2:18" s="17" customFormat="1" ht="10.35" customHeight="1" x14ac:dyDescent="0.25">
      <c r="B14" s="18"/>
      <c r="C14" s="20"/>
      <c r="D14" s="20"/>
      <c r="E14" s="20"/>
      <c r="F14" s="20"/>
      <c r="G14" s="20"/>
      <c r="H14" s="20"/>
      <c r="I14" s="20"/>
      <c r="J14" s="20"/>
      <c r="K14" s="20"/>
      <c r="L14" s="20"/>
      <c r="M14" s="20"/>
      <c r="N14" s="20"/>
      <c r="O14" s="20"/>
      <c r="P14" s="20"/>
      <c r="Q14" s="20"/>
      <c r="R14" s="19"/>
    </row>
    <row r="15" spans="2:18" s="17" customFormat="1" ht="29.25" customHeight="1" x14ac:dyDescent="0.25">
      <c r="B15" s="18"/>
      <c r="C15" s="694" t="s">
        <v>71</v>
      </c>
      <c r="D15" s="695"/>
      <c r="E15" s="695"/>
      <c r="F15" s="695"/>
      <c r="G15" s="695"/>
      <c r="H15" s="28"/>
      <c r="I15" s="28"/>
      <c r="J15" s="28"/>
      <c r="K15" s="28"/>
      <c r="L15" s="28"/>
      <c r="M15" s="28"/>
      <c r="N15" s="694" t="s">
        <v>72</v>
      </c>
      <c r="O15" s="680"/>
      <c r="P15" s="680"/>
      <c r="Q15" s="680"/>
      <c r="R15" s="19"/>
    </row>
    <row r="16" spans="2:18" s="17" customFormat="1" ht="10.35" customHeight="1" x14ac:dyDescent="0.25">
      <c r="B16" s="18"/>
      <c r="C16" s="20"/>
      <c r="D16" s="20"/>
      <c r="E16" s="20"/>
      <c r="F16" s="20"/>
      <c r="G16" s="20"/>
      <c r="H16" s="20"/>
      <c r="I16" s="20"/>
      <c r="J16" s="20"/>
      <c r="K16" s="20"/>
      <c r="L16" s="20"/>
      <c r="M16" s="20"/>
      <c r="N16" s="20"/>
      <c r="O16" s="20"/>
      <c r="P16" s="20"/>
      <c r="Q16" s="20"/>
      <c r="R16" s="19"/>
    </row>
    <row r="17" spans="2:47" s="17" customFormat="1" ht="29.25" customHeight="1" x14ac:dyDescent="0.25">
      <c r="B17" s="18"/>
      <c r="C17" s="29" t="s">
        <v>73</v>
      </c>
      <c r="D17" s="20"/>
      <c r="E17" s="20"/>
      <c r="F17" s="20"/>
      <c r="G17" s="20"/>
      <c r="H17" s="20"/>
      <c r="I17" s="20"/>
      <c r="J17" s="20"/>
      <c r="K17" s="20"/>
      <c r="L17" s="20"/>
      <c r="M17" s="20"/>
      <c r="N17" s="696">
        <f>N44</f>
        <v>0</v>
      </c>
      <c r="O17" s="680"/>
      <c r="P17" s="680"/>
      <c r="Q17" s="680"/>
      <c r="R17" s="19"/>
      <c r="AC17" s="80">
        <f>N17</f>
        <v>0</v>
      </c>
      <c r="AU17" s="30" t="s">
        <v>74</v>
      </c>
    </row>
    <row r="18" spans="2:47" s="35" customFormat="1" ht="24.95" customHeight="1" x14ac:dyDescent="0.25">
      <c r="B18" s="31"/>
      <c r="C18" s="32"/>
      <c r="D18" s="33" t="s">
        <v>75</v>
      </c>
      <c r="E18" s="32"/>
      <c r="F18" s="32"/>
      <c r="G18" s="32"/>
      <c r="H18" s="32"/>
      <c r="I18" s="32"/>
      <c r="J18" s="32"/>
      <c r="K18" s="32"/>
      <c r="L18" s="32"/>
      <c r="M18" s="32"/>
      <c r="N18" s="669">
        <f>N45</f>
        <v>0</v>
      </c>
      <c r="O18" s="685"/>
      <c r="P18" s="685"/>
      <c r="Q18" s="685"/>
      <c r="R18" s="34"/>
    </row>
    <row r="19" spans="2:47" s="40" customFormat="1" ht="19.899999999999999" customHeight="1" x14ac:dyDescent="0.25">
      <c r="B19" s="36"/>
      <c r="C19" s="37"/>
      <c r="D19" s="38" t="s">
        <v>78</v>
      </c>
      <c r="E19" s="37"/>
      <c r="F19" s="37"/>
      <c r="G19" s="37"/>
      <c r="H19" s="37"/>
      <c r="I19" s="37"/>
      <c r="J19" s="37"/>
      <c r="K19" s="37"/>
      <c r="L19" s="37"/>
      <c r="M19" s="37"/>
      <c r="N19" s="683">
        <f>N46</f>
        <v>0</v>
      </c>
      <c r="O19" s="684"/>
      <c r="P19" s="684"/>
      <c r="Q19" s="684"/>
      <c r="R19" s="39"/>
    </row>
    <row r="20" spans="2:47" s="40" customFormat="1" ht="19.899999999999999" customHeight="1" x14ac:dyDescent="0.25">
      <c r="B20" s="36"/>
      <c r="C20" s="37"/>
      <c r="D20" s="38" t="s">
        <v>82</v>
      </c>
      <c r="E20" s="37"/>
      <c r="F20" s="37"/>
      <c r="G20" s="37"/>
      <c r="H20" s="37"/>
      <c r="I20" s="37"/>
      <c r="J20" s="37"/>
      <c r="K20" s="37"/>
      <c r="L20" s="37"/>
      <c r="M20" s="37"/>
      <c r="N20" s="683">
        <f>N51</f>
        <v>0</v>
      </c>
      <c r="O20" s="684"/>
      <c r="P20" s="684"/>
      <c r="Q20" s="684"/>
      <c r="R20" s="39"/>
    </row>
    <row r="21" spans="2:47" s="40" customFormat="1" ht="19.899999999999999" customHeight="1" x14ac:dyDescent="0.25">
      <c r="B21" s="36"/>
      <c r="C21" s="37"/>
      <c r="D21" s="38" t="s">
        <v>83</v>
      </c>
      <c r="E21" s="37"/>
      <c r="F21" s="37"/>
      <c r="G21" s="37"/>
      <c r="H21" s="37"/>
      <c r="I21" s="37"/>
      <c r="J21" s="37"/>
      <c r="K21" s="37"/>
      <c r="L21" s="37"/>
      <c r="M21" s="37"/>
      <c r="N21" s="683">
        <f>N56</f>
        <v>0</v>
      </c>
      <c r="O21" s="684"/>
      <c r="P21" s="684"/>
      <c r="Q21" s="684"/>
      <c r="R21" s="39"/>
    </row>
    <row r="22" spans="2:47" s="40" customFormat="1" ht="19.899999999999999" customHeight="1" x14ac:dyDescent="0.25">
      <c r="B22" s="36"/>
      <c r="C22" s="37"/>
      <c r="D22" s="38" t="s">
        <v>84</v>
      </c>
      <c r="E22" s="37"/>
      <c r="F22" s="37"/>
      <c r="G22" s="37"/>
      <c r="H22" s="37"/>
      <c r="I22" s="37"/>
      <c r="J22" s="37"/>
      <c r="K22" s="37"/>
      <c r="L22" s="37"/>
      <c r="M22" s="37"/>
      <c r="N22" s="683">
        <f>N59</f>
        <v>0</v>
      </c>
      <c r="O22" s="684"/>
      <c r="P22" s="684"/>
      <c r="Q22" s="684"/>
      <c r="R22" s="39"/>
    </row>
    <row r="23" spans="2:47" s="40" customFormat="1" ht="19.899999999999999" customHeight="1" x14ac:dyDescent="0.25">
      <c r="B23" s="36"/>
      <c r="C23" s="37"/>
      <c r="D23" s="38" t="s">
        <v>85</v>
      </c>
      <c r="E23" s="37"/>
      <c r="F23" s="37"/>
      <c r="G23" s="37"/>
      <c r="H23" s="37"/>
      <c r="I23" s="37"/>
      <c r="J23" s="37"/>
      <c r="K23" s="37"/>
      <c r="L23" s="37"/>
      <c r="M23" s="37"/>
      <c r="N23" s="683">
        <f>N70</f>
        <v>0</v>
      </c>
      <c r="O23" s="684"/>
      <c r="P23" s="684"/>
      <c r="Q23" s="684"/>
      <c r="R23" s="39"/>
    </row>
    <row r="24" spans="2:47" s="35" customFormat="1" ht="24.95" customHeight="1" x14ac:dyDescent="0.25">
      <c r="B24" s="31"/>
      <c r="C24" s="32"/>
      <c r="D24" s="33" t="s">
        <v>87</v>
      </c>
      <c r="E24" s="32"/>
      <c r="F24" s="32"/>
      <c r="G24" s="32"/>
      <c r="H24" s="32"/>
      <c r="I24" s="32"/>
      <c r="J24" s="32"/>
      <c r="K24" s="32"/>
      <c r="L24" s="32"/>
      <c r="M24" s="32"/>
      <c r="N24" s="669">
        <f>N72</f>
        <v>0</v>
      </c>
      <c r="O24" s="685"/>
      <c r="P24" s="685"/>
      <c r="Q24" s="685"/>
      <c r="R24" s="34"/>
    </row>
    <row r="25" spans="2:47" s="40" customFormat="1" ht="19.899999999999999" customHeight="1" x14ac:dyDescent="0.25">
      <c r="B25" s="36"/>
      <c r="C25" s="37"/>
      <c r="D25" s="38" t="s">
        <v>88</v>
      </c>
      <c r="E25" s="37"/>
      <c r="F25" s="37"/>
      <c r="G25" s="37"/>
      <c r="H25" s="37"/>
      <c r="I25" s="37"/>
      <c r="J25" s="37"/>
      <c r="K25" s="37"/>
      <c r="L25" s="37"/>
      <c r="M25" s="37"/>
      <c r="N25" s="683">
        <f>N73</f>
        <v>0</v>
      </c>
      <c r="O25" s="684"/>
      <c r="P25" s="684"/>
      <c r="Q25" s="684"/>
      <c r="R25" s="39"/>
    </row>
    <row r="26" spans="2:47" s="17" customFormat="1" ht="6.95" customHeight="1" x14ac:dyDescent="0.25">
      <c r="B26" s="41"/>
      <c r="C26" s="42"/>
      <c r="D26" s="42"/>
      <c r="E26" s="42"/>
      <c r="F26" s="42"/>
      <c r="G26" s="42"/>
      <c r="H26" s="42"/>
      <c r="I26" s="42"/>
      <c r="J26" s="42"/>
      <c r="K26" s="42"/>
      <c r="L26" s="42"/>
      <c r="M26" s="42"/>
      <c r="N26" s="42"/>
      <c r="O26" s="42"/>
      <c r="P26" s="42"/>
      <c r="Q26" s="42"/>
      <c r="R26" s="43"/>
    </row>
    <row r="30" spans="2:47" s="17" customFormat="1" ht="6.95" customHeight="1" x14ac:dyDescent="0.25">
      <c r="B30" s="14"/>
      <c r="C30" s="15"/>
      <c r="D30" s="15"/>
      <c r="E30" s="15"/>
      <c r="F30" s="15"/>
      <c r="G30" s="15"/>
      <c r="H30" s="15"/>
      <c r="I30" s="15"/>
      <c r="J30" s="15"/>
      <c r="K30" s="15"/>
      <c r="L30" s="15"/>
      <c r="M30" s="15"/>
      <c r="N30" s="15"/>
      <c r="O30" s="15"/>
      <c r="P30" s="15"/>
      <c r="Q30" s="15"/>
      <c r="R30" s="16"/>
    </row>
    <row r="31" spans="2:47" s="17" customFormat="1" ht="36.950000000000003" customHeight="1" x14ac:dyDescent="0.25">
      <c r="B31" s="18"/>
      <c r="C31" s="686" t="s">
        <v>100</v>
      </c>
      <c r="D31" s="680"/>
      <c r="E31" s="680"/>
      <c r="F31" s="680"/>
      <c r="G31" s="680"/>
      <c r="H31" s="680"/>
      <c r="I31" s="680"/>
      <c r="J31" s="680"/>
      <c r="K31" s="680"/>
      <c r="L31" s="680"/>
      <c r="M31" s="680"/>
      <c r="N31" s="680"/>
      <c r="O31" s="680"/>
      <c r="P31" s="680"/>
      <c r="Q31" s="680"/>
      <c r="R31" s="19"/>
    </row>
    <row r="32" spans="2:47" s="17" customFormat="1" ht="6.95" customHeight="1" x14ac:dyDescent="0.25">
      <c r="B32" s="18"/>
      <c r="C32" s="20"/>
      <c r="D32" s="20"/>
      <c r="E32" s="20"/>
      <c r="F32" s="20"/>
      <c r="G32" s="20"/>
      <c r="H32" s="20"/>
      <c r="I32" s="20"/>
      <c r="J32" s="20"/>
      <c r="K32" s="20"/>
      <c r="L32" s="20"/>
      <c r="M32" s="20"/>
      <c r="N32" s="20"/>
      <c r="O32" s="20"/>
      <c r="P32" s="20"/>
      <c r="Q32" s="20"/>
      <c r="R32" s="19"/>
    </row>
    <row r="33" spans="2:64" s="17" customFormat="1" ht="30" customHeight="1" x14ac:dyDescent="0.25">
      <c r="B33" s="18"/>
      <c r="C33" s="21" t="s">
        <v>55</v>
      </c>
      <c r="D33" s="20"/>
      <c r="E33" s="20"/>
      <c r="F33" s="687" t="s">
        <v>56</v>
      </c>
      <c r="G33" s="680"/>
      <c r="H33" s="680"/>
      <c r="I33" s="680"/>
      <c r="J33" s="680"/>
      <c r="K33" s="680"/>
      <c r="L33" s="680"/>
      <c r="M33" s="680"/>
      <c r="N33" s="680"/>
      <c r="O33" s="680"/>
      <c r="P33" s="680"/>
      <c r="Q33" s="20"/>
      <c r="R33" s="19"/>
    </row>
    <row r="34" spans="2:64" ht="30" customHeight="1" x14ac:dyDescent="0.3">
      <c r="B34" s="22"/>
      <c r="C34" s="21" t="s">
        <v>57</v>
      </c>
      <c r="D34" s="23"/>
      <c r="E34" s="23"/>
      <c r="F34" s="687" t="s">
        <v>1670</v>
      </c>
      <c r="G34" s="688"/>
      <c r="H34" s="688"/>
      <c r="I34" s="688"/>
      <c r="J34" s="688"/>
      <c r="K34" s="688"/>
      <c r="L34" s="688"/>
      <c r="M34" s="688"/>
      <c r="N34" s="688"/>
      <c r="O34" s="688"/>
      <c r="P34" s="688"/>
      <c r="Q34" s="23"/>
      <c r="R34" s="24"/>
    </row>
    <row r="35" spans="2:64" ht="30" customHeight="1" x14ac:dyDescent="0.3">
      <c r="B35" s="22"/>
      <c r="C35" s="21" t="s">
        <v>59</v>
      </c>
      <c r="D35" s="23"/>
      <c r="E35" s="23"/>
      <c r="F35" s="687" t="s">
        <v>1809</v>
      </c>
      <c r="G35" s="688"/>
      <c r="H35" s="688"/>
      <c r="I35" s="688"/>
      <c r="J35" s="688"/>
      <c r="K35" s="688"/>
      <c r="L35" s="688"/>
      <c r="M35" s="688"/>
      <c r="N35" s="688"/>
      <c r="O35" s="688"/>
      <c r="P35" s="688"/>
      <c r="Q35" s="23"/>
      <c r="R35" s="24"/>
    </row>
    <row r="36" spans="2:64" s="17" customFormat="1" ht="36.950000000000003" customHeight="1" x14ac:dyDescent="0.25">
      <c r="B36" s="18"/>
      <c r="C36" s="26" t="s">
        <v>1672</v>
      </c>
      <c r="D36" s="20"/>
      <c r="E36" s="20"/>
      <c r="F36" s="689" t="s">
        <v>1810</v>
      </c>
      <c r="G36" s="680"/>
      <c r="H36" s="680"/>
      <c r="I36" s="680"/>
      <c r="J36" s="680"/>
      <c r="K36" s="680"/>
      <c r="L36" s="680"/>
      <c r="M36" s="680"/>
      <c r="N36" s="680"/>
      <c r="O36" s="680"/>
      <c r="P36" s="680"/>
      <c r="Q36" s="20"/>
      <c r="R36" s="19"/>
    </row>
    <row r="37" spans="2:64" s="17" customFormat="1" ht="6.95" customHeight="1" x14ac:dyDescent="0.25">
      <c r="B37" s="18"/>
      <c r="C37" s="20"/>
      <c r="D37" s="20"/>
      <c r="E37" s="20"/>
      <c r="F37" s="20"/>
      <c r="G37" s="20"/>
      <c r="H37" s="20"/>
      <c r="I37" s="20"/>
      <c r="J37" s="20"/>
      <c r="K37" s="20"/>
      <c r="L37" s="20"/>
      <c r="M37" s="20"/>
      <c r="N37" s="20"/>
      <c r="O37" s="20"/>
      <c r="P37" s="20"/>
      <c r="Q37" s="20"/>
      <c r="R37" s="19"/>
    </row>
    <row r="38" spans="2:64" s="17" customFormat="1" ht="18" customHeight="1" x14ac:dyDescent="0.25">
      <c r="B38" s="18"/>
      <c r="C38" s="21" t="s">
        <v>61</v>
      </c>
      <c r="D38" s="20"/>
      <c r="E38" s="20"/>
      <c r="F38" s="27" t="s">
        <v>62</v>
      </c>
      <c r="G38" s="20"/>
      <c r="H38" s="20"/>
      <c r="I38" s="20"/>
      <c r="J38" s="20"/>
      <c r="K38" s="21" t="s">
        <v>63</v>
      </c>
      <c r="L38" s="20"/>
      <c r="M38" s="697">
        <v>42535</v>
      </c>
      <c r="N38" s="680"/>
      <c r="O38" s="680"/>
      <c r="P38" s="680"/>
      <c r="Q38" s="20"/>
      <c r="R38" s="19"/>
    </row>
    <row r="39" spans="2:64" s="17" customFormat="1" ht="6.95" customHeight="1" x14ac:dyDescent="0.25">
      <c r="B39" s="18"/>
      <c r="C39" s="20"/>
      <c r="D39" s="20"/>
      <c r="E39" s="20"/>
      <c r="F39" s="20"/>
      <c r="G39" s="20"/>
      <c r="H39" s="20"/>
      <c r="I39" s="20"/>
      <c r="J39" s="20"/>
      <c r="K39" s="20"/>
      <c r="L39" s="20"/>
      <c r="M39" s="20"/>
      <c r="N39" s="20"/>
      <c r="O39" s="20"/>
      <c r="P39" s="20"/>
      <c r="Q39" s="20"/>
      <c r="R39" s="19"/>
    </row>
    <row r="40" spans="2:64" s="17" customFormat="1" ht="15" x14ac:dyDescent="0.25">
      <c r="B40" s="18"/>
      <c r="C40" s="21" t="s">
        <v>64</v>
      </c>
      <c r="D40" s="20"/>
      <c r="E40" s="20"/>
      <c r="F40" s="27" t="s">
        <v>65</v>
      </c>
      <c r="G40" s="20"/>
      <c r="H40" s="20"/>
      <c r="I40" s="20"/>
      <c r="J40" s="20"/>
      <c r="K40" s="21" t="s">
        <v>66</v>
      </c>
      <c r="L40" s="20"/>
      <c r="M40" s="698" t="s">
        <v>67</v>
      </c>
      <c r="N40" s="680"/>
      <c r="O40" s="680"/>
      <c r="P40" s="680"/>
      <c r="Q40" s="680"/>
      <c r="R40" s="19"/>
    </row>
    <row r="41" spans="2:64" s="17" customFormat="1" ht="14.45" customHeight="1" x14ac:dyDescent="0.25">
      <c r="B41" s="18"/>
      <c r="C41" s="21" t="s">
        <v>68</v>
      </c>
      <c r="D41" s="20"/>
      <c r="E41" s="20"/>
      <c r="F41" s="27"/>
      <c r="G41" s="20"/>
      <c r="H41" s="20"/>
      <c r="I41" s="20"/>
      <c r="J41" s="20"/>
      <c r="K41" s="21" t="s">
        <v>69</v>
      </c>
      <c r="L41" s="20"/>
      <c r="M41" s="698" t="s">
        <v>70</v>
      </c>
      <c r="N41" s="680"/>
      <c r="O41" s="680"/>
      <c r="P41" s="680"/>
      <c r="Q41" s="680"/>
      <c r="R41" s="19"/>
    </row>
    <row r="42" spans="2:64" s="17" customFormat="1" ht="10.35" customHeight="1" x14ac:dyDescent="0.25">
      <c r="B42" s="18"/>
      <c r="C42" s="20"/>
      <c r="D42" s="20"/>
      <c r="E42" s="20"/>
      <c r="F42" s="20"/>
      <c r="G42" s="20"/>
      <c r="H42" s="20"/>
      <c r="I42" s="20"/>
      <c r="J42" s="20"/>
      <c r="K42" s="20"/>
      <c r="L42" s="20"/>
      <c r="M42" s="20"/>
      <c r="N42" s="20"/>
      <c r="O42" s="20"/>
      <c r="P42" s="20"/>
      <c r="Q42" s="20"/>
      <c r="R42" s="19"/>
    </row>
    <row r="43" spans="2:64" s="48" customFormat="1" ht="29.25" customHeight="1" x14ac:dyDescent="0.25">
      <c r="B43" s="44"/>
      <c r="C43" s="45" t="s">
        <v>101</v>
      </c>
      <c r="D43" s="46" t="s">
        <v>102</v>
      </c>
      <c r="E43" s="46" t="s">
        <v>103</v>
      </c>
      <c r="F43" s="690" t="s">
        <v>104</v>
      </c>
      <c r="G43" s="691"/>
      <c r="H43" s="691"/>
      <c r="I43" s="691"/>
      <c r="J43" s="46" t="s">
        <v>105</v>
      </c>
      <c r="K43" s="46" t="s">
        <v>106</v>
      </c>
      <c r="L43" s="692" t="s">
        <v>107</v>
      </c>
      <c r="M43" s="691"/>
      <c r="N43" s="690" t="s">
        <v>72</v>
      </c>
      <c r="O43" s="691"/>
      <c r="P43" s="691"/>
      <c r="Q43" s="693"/>
      <c r="R43" s="47"/>
      <c r="T43" s="49" t="s">
        <v>108</v>
      </c>
      <c r="U43" s="50" t="s">
        <v>109</v>
      </c>
      <c r="V43" s="50" t="s">
        <v>110</v>
      </c>
      <c r="W43" s="50" t="s">
        <v>111</v>
      </c>
      <c r="X43" s="50" t="s">
        <v>112</v>
      </c>
      <c r="Y43" s="50" t="s">
        <v>113</v>
      </c>
      <c r="Z43" s="50" t="s">
        <v>114</v>
      </c>
      <c r="AA43" s="51" t="s">
        <v>115</v>
      </c>
    </row>
    <row r="44" spans="2:64" s="17" customFormat="1" ht="29.25" customHeight="1" x14ac:dyDescent="0.35">
      <c r="B44" s="18"/>
      <c r="C44" s="52" t="s">
        <v>116</v>
      </c>
      <c r="D44" s="20"/>
      <c r="E44" s="20"/>
      <c r="F44" s="20"/>
      <c r="G44" s="20"/>
      <c r="H44" s="20"/>
      <c r="I44" s="20"/>
      <c r="J44" s="20"/>
      <c r="K44" s="20"/>
      <c r="L44" s="20"/>
      <c r="M44" s="20"/>
      <c r="N44" s="674">
        <f>BK44</f>
        <v>0</v>
      </c>
      <c r="O44" s="675"/>
      <c r="P44" s="675"/>
      <c r="Q44" s="675"/>
      <c r="R44" s="19"/>
      <c r="T44" s="53"/>
      <c r="U44" s="54"/>
      <c r="V44" s="54"/>
      <c r="W44" s="55">
        <f>W45+W72</f>
        <v>6.398695</v>
      </c>
      <c r="X44" s="54"/>
      <c r="Y44" s="55">
        <f>Y45+Y72</f>
        <v>0.58115130000000015</v>
      </c>
      <c r="Z44" s="54"/>
      <c r="AA44" s="56">
        <f>AA45+AA72</f>
        <v>0.50228000000000006</v>
      </c>
      <c r="AT44" s="30" t="s">
        <v>117</v>
      </c>
      <c r="AU44" s="30" t="s">
        <v>74</v>
      </c>
      <c r="BK44" s="57">
        <f>BK45+BK72</f>
        <v>0</v>
      </c>
    </row>
    <row r="45" spans="2:64" s="62" customFormat="1" ht="37.35" customHeight="1" x14ac:dyDescent="0.35">
      <c r="B45" s="58"/>
      <c r="C45" s="59"/>
      <c r="D45" s="60" t="s">
        <v>75</v>
      </c>
      <c r="E45" s="60"/>
      <c r="F45" s="60"/>
      <c r="G45" s="60"/>
      <c r="H45" s="60"/>
      <c r="I45" s="60"/>
      <c r="J45" s="60"/>
      <c r="K45" s="60"/>
      <c r="L45" s="60"/>
      <c r="M45" s="60"/>
      <c r="N45" s="668">
        <f>BK45</f>
        <v>0</v>
      </c>
      <c r="O45" s="669"/>
      <c r="P45" s="669"/>
      <c r="Q45" s="669"/>
      <c r="R45" s="61"/>
      <c r="T45" s="63"/>
      <c r="U45" s="59"/>
      <c r="V45" s="59"/>
      <c r="W45" s="64">
        <f>W46+W51+W56+W59+W70</f>
        <v>5.8840789999999998</v>
      </c>
      <c r="X45" s="59"/>
      <c r="Y45" s="64">
        <f>Y46+Y51+Y56+Y59+Y70</f>
        <v>0.57340830000000009</v>
      </c>
      <c r="Z45" s="59"/>
      <c r="AA45" s="65">
        <f>AA46+AA51+AA56+AA59+AA70</f>
        <v>0.49850000000000005</v>
      </c>
      <c r="AR45" s="66" t="s">
        <v>118</v>
      </c>
      <c r="AT45" s="67" t="s">
        <v>117</v>
      </c>
      <c r="AU45" s="67" t="s">
        <v>119</v>
      </c>
      <c r="AY45" s="66" t="s">
        <v>120</v>
      </c>
      <c r="BK45" s="68">
        <f>BK46+BK51+BK56+BK59+BK70</f>
        <v>0</v>
      </c>
    </row>
    <row r="46" spans="2:64" s="62" customFormat="1" ht="19.899999999999999" customHeight="1" x14ac:dyDescent="0.3">
      <c r="B46" s="58"/>
      <c r="C46" s="59"/>
      <c r="D46" s="69" t="s">
        <v>78</v>
      </c>
      <c r="E46" s="69"/>
      <c r="F46" s="69"/>
      <c r="G46" s="69"/>
      <c r="H46" s="69"/>
      <c r="I46" s="69"/>
      <c r="J46" s="69"/>
      <c r="K46" s="69"/>
      <c r="L46" s="69"/>
      <c r="M46" s="69"/>
      <c r="N46" s="659">
        <f>BK46</f>
        <v>0</v>
      </c>
      <c r="O46" s="660"/>
      <c r="P46" s="660"/>
      <c r="Q46" s="660"/>
      <c r="R46" s="61"/>
      <c r="T46" s="63"/>
      <c r="U46" s="59"/>
      <c r="V46" s="59"/>
      <c r="W46" s="64">
        <f>SUM(W47:W50)</f>
        <v>1.3183499999999999</v>
      </c>
      <c r="X46" s="59"/>
      <c r="Y46" s="64">
        <f>SUM(Y47:Y50)</f>
        <v>0.51631250000000006</v>
      </c>
      <c r="Z46" s="59"/>
      <c r="AA46" s="65">
        <f>SUM(AA47:AA50)</f>
        <v>0</v>
      </c>
      <c r="AR46" s="66" t="s">
        <v>118</v>
      </c>
      <c r="AT46" s="67" t="s">
        <v>117</v>
      </c>
      <c r="AU46" s="67" t="s">
        <v>118</v>
      </c>
      <c r="AY46" s="66" t="s">
        <v>120</v>
      </c>
      <c r="BK46" s="68">
        <f>SUM(BK47:BK50)</f>
        <v>0</v>
      </c>
    </row>
    <row r="47" spans="2:64" s="17" customFormat="1" ht="31.5" customHeight="1" x14ac:dyDescent="0.25">
      <c r="B47" s="70"/>
      <c r="C47" s="71" t="s">
        <v>118</v>
      </c>
      <c r="D47" s="71" t="s">
        <v>121</v>
      </c>
      <c r="E47" s="72" t="s">
        <v>1736</v>
      </c>
      <c r="F47" s="671" t="s">
        <v>1737</v>
      </c>
      <c r="G47" s="667"/>
      <c r="H47" s="667"/>
      <c r="I47" s="667"/>
      <c r="J47" s="73" t="s">
        <v>134</v>
      </c>
      <c r="K47" s="74">
        <v>0.27500000000000002</v>
      </c>
      <c r="L47" s="666"/>
      <c r="M47" s="667"/>
      <c r="N47" s="666">
        <f>ROUND(L47*K47,2)</f>
        <v>0</v>
      </c>
      <c r="O47" s="667"/>
      <c r="P47" s="667"/>
      <c r="Q47" s="667"/>
      <c r="R47" s="75"/>
      <c r="T47" s="76" t="s">
        <v>125</v>
      </c>
      <c r="U47" s="77" t="s">
        <v>126</v>
      </c>
      <c r="V47" s="78">
        <v>4.7939999999999996</v>
      </c>
      <c r="W47" s="78">
        <f>V47*K47</f>
        <v>1.3183499999999999</v>
      </c>
      <c r="X47" s="78">
        <v>1.8774999999999999</v>
      </c>
      <c r="Y47" s="78">
        <f>X47*K47</f>
        <v>0.51631250000000006</v>
      </c>
      <c r="Z47" s="78">
        <v>0</v>
      </c>
      <c r="AA47" s="79">
        <f>Z47*K47</f>
        <v>0</v>
      </c>
      <c r="AR47" s="30" t="s">
        <v>127</v>
      </c>
      <c r="AT47" s="30" t="s">
        <v>121</v>
      </c>
      <c r="AU47" s="30" t="s">
        <v>128</v>
      </c>
      <c r="AY47" s="30" t="s">
        <v>120</v>
      </c>
      <c r="BE47" s="80">
        <f>IF(U47="základní",N47,0)</f>
        <v>0</v>
      </c>
      <c r="BF47" s="80">
        <f>IF(U47="snížená",N47,0)</f>
        <v>0</v>
      </c>
      <c r="BG47" s="80">
        <f>IF(U47="zákl. přenesená",N47,0)</f>
        <v>0</v>
      </c>
      <c r="BH47" s="80">
        <f>IF(U47="sníž. přenesená",N47,0)</f>
        <v>0</v>
      </c>
      <c r="BI47" s="80">
        <f>IF(U47="nulová",N47,0)</f>
        <v>0</v>
      </c>
      <c r="BJ47" s="30" t="s">
        <v>118</v>
      </c>
      <c r="BK47" s="80">
        <f>ROUND(L47*K47,2)</f>
        <v>0</v>
      </c>
      <c r="BL47" s="30" t="s">
        <v>127</v>
      </c>
    </row>
    <row r="48" spans="2:64" s="86" customFormat="1" ht="22.5" customHeight="1" x14ac:dyDescent="0.25">
      <c r="B48" s="81"/>
      <c r="C48" s="82"/>
      <c r="D48" s="82"/>
      <c r="E48" s="83" t="s">
        <v>125</v>
      </c>
      <c r="F48" s="661" t="s">
        <v>1777</v>
      </c>
      <c r="G48" s="662"/>
      <c r="H48" s="662"/>
      <c r="I48" s="662"/>
      <c r="J48" s="82"/>
      <c r="K48" s="84">
        <v>0.05</v>
      </c>
      <c r="L48" s="82"/>
      <c r="M48" s="82"/>
      <c r="N48" s="82"/>
      <c r="O48" s="82"/>
      <c r="P48" s="82"/>
      <c r="Q48" s="82"/>
      <c r="R48" s="85"/>
      <c r="T48" s="87"/>
      <c r="U48" s="82"/>
      <c r="V48" s="82"/>
      <c r="W48" s="82"/>
      <c r="X48" s="82"/>
      <c r="Y48" s="82"/>
      <c r="Z48" s="82"/>
      <c r="AA48" s="88"/>
      <c r="AT48" s="89" t="s">
        <v>130</v>
      </c>
      <c r="AU48" s="89" t="s">
        <v>128</v>
      </c>
      <c r="AV48" s="86" t="s">
        <v>128</v>
      </c>
      <c r="AW48" s="86" t="s">
        <v>131</v>
      </c>
      <c r="AX48" s="86" t="s">
        <v>119</v>
      </c>
      <c r="AY48" s="89" t="s">
        <v>120</v>
      </c>
    </row>
    <row r="49" spans="2:64" s="86" customFormat="1" ht="31.5" customHeight="1" x14ac:dyDescent="0.25">
      <c r="B49" s="81"/>
      <c r="C49" s="82"/>
      <c r="D49" s="82"/>
      <c r="E49" s="83" t="s">
        <v>125</v>
      </c>
      <c r="F49" s="663" t="s">
        <v>1778</v>
      </c>
      <c r="G49" s="662"/>
      <c r="H49" s="662"/>
      <c r="I49" s="662"/>
      <c r="J49" s="82"/>
      <c r="K49" s="84">
        <v>0.22500000000000001</v>
      </c>
      <c r="L49" s="82"/>
      <c r="M49" s="82"/>
      <c r="N49" s="82"/>
      <c r="O49" s="82"/>
      <c r="P49" s="82"/>
      <c r="Q49" s="82"/>
      <c r="R49" s="85"/>
      <c r="T49" s="87"/>
      <c r="U49" s="82"/>
      <c r="V49" s="82"/>
      <c r="W49" s="82"/>
      <c r="X49" s="82"/>
      <c r="Y49" s="82"/>
      <c r="Z49" s="82"/>
      <c r="AA49" s="88"/>
      <c r="AT49" s="89" t="s">
        <v>130</v>
      </c>
      <c r="AU49" s="89" t="s">
        <v>128</v>
      </c>
      <c r="AV49" s="86" t="s">
        <v>128</v>
      </c>
      <c r="AW49" s="86" t="s">
        <v>131</v>
      </c>
      <c r="AX49" s="86" t="s">
        <v>119</v>
      </c>
      <c r="AY49" s="89" t="s">
        <v>120</v>
      </c>
    </row>
    <row r="50" spans="2:64" s="95" customFormat="1" ht="22.5" customHeight="1" x14ac:dyDescent="0.25">
      <c r="B50" s="90"/>
      <c r="C50" s="91"/>
      <c r="D50" s="91"/>
      <c r="E50" s="92" t="s">
        <v>125</v>
      </c>
      <c r="F50" s="664" t="s">
        <v>146</v>
      </c>
      <c r="G50" s="665"/>
      <c r="H50" s="665"/>
      <c r="I50" s="665"/>
      <c r="J50" s="91"/>
      <c r="K50" s="93">
        <v>0.27500000000000002</v>
      </c>
      <c r="L50" s="91"/>
      <c r="M50" s="91"/>
      <c r="N50" s="91"/>
      <c r="O50" s="91"/>
      <c r="P50" s="91"/>
      <c r="Q50" s="91"/>
      <c r="R50" s="94"/>
      <c r="T50" s="96"/>
      <c r="U50" s="91"/>
      <c r="V50" s="91"/>
      <c r="W50" s="91"/>
      <c r="X50" s="91"/>
      <c r="Y50" s="91"/>
      <c r="Z50" s="91"/>
      <c r="AA50" s="97"/>
      <c r="AT50" s="98" t="s">
        <v>130</v>
      </c>
      <c r="AU50" s="98" t="s">
        <v>128</v>
      </c>
      <c r="AV50" s="95" t="s">
        <v>127</v>
      </c>
      <c r="AW50" s="95" t="s">
        <v>131</v>
      </c>
      <c r="AX50" s="95" t="s">
        <v>118</v>
      </c>
      <c r="AY50" s="98" t="s">
        <v>120</v>
      </c>
    </row>
    <row r="51" spans="2:64" s="62" customFormat="1" ht="29.85" customHeight="1" x14ac:dyDescent="0.3">
      <c r="B51" s="58"/>
      <c r="C51" s="59"/>
      <c r="D51" s="69" t="s">
        <v>82</v>
      </c>
      <c r="E51" s="69"/>
      <c r="F51" s="69"/>
      <c r="G51" s="69"/>
      <c r="H51" s="69"/>
      <c r="I51" s="69"/>
      <c r="J51" s="69"/>
      <c r="K51" s="69"/>
      <c r="L51" s="69"/>
      <c r="M51" s="69"/>
      <c r="N51" s="659">
        <f>BK51</f>
        <v>0</v>
      </c>
      <c r="O51" s="660"/>
      <c r="P51" s="660"/>
      <c r="Q51" s="660"/>
      <c r="R51" s="61"/>
      <c r="T51" s="63"/>
      <c r="U51" s="59"/>
      <c r="V51" s="59"/>
      <c r="W51" s="64">
        <f>SUM(W52:W55)</f>
        <v>0.94940000000000002</v>
      </c>
      <c r="X51" s="59"/>
      <c r="Y51" s="64">
        <f>SUM(Y52:Y55)</f>
        <v>5.7095800000000002E-2</v>
      </c>
      <c r="Z51" s="59"/>
      <c r="AA51" s="65">
        <f>SUM(AA52:AA55)</f>
        <v>0</v>
      </c>
      <c r="AR51" s="66" t="s">
        <v>118</v>
      </c>
      <c r="AT51" s="67" t="s">
        <v>117</v>
      </c>
      <c r="AU51" s="67" t="s">
        <v>118</v>
      </c>
      <c r="AY51" s="66" t="s">
        <v>120</v>
      </c>
      <c r="BK51" s="68">
        <f>SUM(BK52:BK55)</f>
        <v>0</v>
      </c>
    </row>
    <row r="52" spans="2:64" s="17" customFormat="1" ht="31.5" customHeight="1" x14ac:dyDescent="0.25">
      <c r="B52" s="70"/>
      <c r="C52" s="71" t="s">
        <v>128</v>
      </c>
      <c r="D52" s="71" t="s">
        <v>121</v>
      </c>
      <c r="E52" s="72" t="s">
        <v>1740</v>
      </c>
      <c r="F52" s="671" t="s">
        <v>1741</v>
      </c>
      <c r="G52" s="667"/>
      <c r="H52" s="667"/>
      <c r="I52" s="667"/>
      <c r="J52" s="73" t="s">
        <v>447</v>
      </c>
      <c r="K52" s="74">
        <v>1</v>
      </c>
      <c r="L52" s="666"/>
      <c r="M52" s="667"/>
      <c r="N52" s="666">
        <f>ROUND(L52*K52,2)</f>
        <v>0</v>
      </c>
      <c r="O52" s="667"/>
      <c r="P52" s="667"/>
      <c r="Q52" s="667"/>
      <c r="R52" s="75"/>
      <c r="T52" s="76" t="s">
        <v>125</v>
      </c>
      <c r="U52" s="77" t="s">
        <v>126</v>
      </c>
      <c r="V52" s="78">
        <v>0.72499999999999998</v>
      </c>
      <c r="W52" s="78">
        <f>V52*K52</f>
        <v>0.72499999999999998</v>
      </c>
      <c r="X52" s="78">
        <v>4.1500000000000002E-2</v>
      </c>
      <c r="Y52" s="78">
        <f>X52*K52</f>
        <v>4.1500000000000002E-2</v>
      </c>
      <c r="Z52" s="78">
        <v>0</v>
      </c>
      <c r="AA52" s="79">
        <f>Z52*K52</f>
        <v>0</v>
      </c>
      <c r="AR52" s="30" t="s">
        <v>127</v>
      </c>
      <c r="AT52" s="30" t="s">
        <v>121</v>
      </c>
      <c r="AU52" s="30" t="s">
        <v>128</v>
      </c>
      <c r="AY52" s="30" t="s">
        <v>120</v>
      </c>
      <c r="BE52" s="80">
        <f>IF(U52="základní",N52,0)</f>
        <v>0</v>
      </c>
      <c r="BF52" s="80">
        <f>IF(U52="snížená",N52,0)</f>
        <v>0</v>
      </c>
      <c r="BG52" s="80">
        <f>IF(U52="zákl. přenesená",N52,0)</f>
        <v>0</v>
      </c>
      <c r="BH52" s="80">
        <f>IF(U52="sníž. přenesená",N52,0)</f>
        <v>0</v>
      </c>
      <c r="BI52" s="80">
        <f>IF(U52="nulová",N52,0)</f>
        <v>0</v>
      </c>
      <c r="BJ52" s="30" t="s">
        <v>118</v>
      </c>
      <c r="BK52" s="80">
        <f>ROUND(L52*K52,2)</f>
        <v>0</v>
      </c>
      <c r="BL52" s="30" t="s">
        <v>127</v>
      </c>
    </row>
    <row r="53" spans="2:64" s="86" customFormat="1" ht="22.5" customHeight="1" x14ac:dyDescent="0.25">
      <c r="B53" s="81"/>
      <c r="C53" s="82"/>
      <c r="D53" s="82"/>
      <c r="E53" s="83" t="s">
        <v>125</v>
      </c>
      <c r="F53" s="661" t="s">
        <v>1742</v>
      </c>
      <c r="G53" s="662"/>
      <c r="H53" s="662"/>
      <c r="I53" s="662"/>
      <c r="J53" s="82"/>
      <c r="K53" s="84">
        <v>1</v>
      </c>
      <c r="L53" s="82"/>
      <c r="M53" s="82"/>
      <c r="N53" s="82"/>
      <c r="O53" s="82"/>
      <c r="P53" s="82"/>
      <c r="Q53" s="82"/>
      <c r="R53" s="85"/>
      <c r="T53" s="87"/>
      <c r="U53" s="82"/>
      <c r="V53" s="82"/>
      <c r="W53" s="82"/>
      <c r="X53" s="82"/>
      <c r="Y53" s="82"/>
      <c r="Z53" s="82"/>
      <c r="AA53" s="88"/>
      <c r="AT53" s="89" t="s">
        <v>130</v>
      </c>
      <c r="AU53" s="89" t="s">
        <v>128</v>
      </c>
      <c r="AV53" s="86" t="s">
        <v>128</v>
      </c>
      <c r="AW53" s="86" t="s">
        <v>131</v>
      </c>
      <c r="AX53" s="86" t="s">
        <v>118</v>
      </c>
      <c r="AY53" s="89" t="s">
        <v>120</v>
      </c>
    </row>
    <row r="54" spans="2:64" s="17" customFormat="1" ht="31.5" customHeight="1" x14ac:dyDescent="0.25">
      <c r="B54" s="70"/>
      <c r="C54" s="71" t="s">
        <v>136</v>
      </c>
      <c r="D54" s="71" t="s">
        <v>121</v>
      </c>
      <c r="E54" s="72" t="s">
        <v>1743</v>
      </c>
      <c r="F54" s="671" t="s">
        <v>1744</v>
      </c>
      <c r="G54" s="667"/>
      <c r="H54" s="667"/>
      <c r="I54" s="667"/>
      <c r="J54" s="73" t="s">
        <v>172</v>
      </c>
      <c r="K54" s="74">
        <v>0.66</v>
      </c>
      <c r="L54" s="666"/>
      <c r="M54" s="667"/>
      <c r="N54" s="666">
        <f>ROUND(L54*K54,2)</f>
        <v>0</v>
      </c>
      <c r="O54" s="667"/>
      <c r="P54" s="667"/>
      <c r="Q54" s="667"/>
      <c r="R54" s="75"/>
      <c r="T54" s="76" t="s">
        <v>125</v>
      </c>
      <c r="U54" s="77" t="s">
        <v>126</v>
      </c>
      <c r="V54" s="78">
        <v>0.34</v>
      </c>
      <c r="W54" s="78">
        <f>V54*K54</f>
        <v>0.22440000000000002</v>
      </c>
      <c r="X54" s="78">
        <v>2.3630000000000002E-2</v>
      </c>
      <c r="Y54" s="78">
        <f>X54*K54</f>
        <v>1.5595800000000002E-2</v>
      </c>
      <c r="Z54" s="78">
        <v>0</v>
      </c>
      <c r="AA54" s="79">
        <f>Z54*K54</f>
        <v>0</v>
      </c>
      <c r="AR54" s="30" t="s">
        <v>127</v>
      </c>
      <c r="AT54" s="30" t="s">
        <v>121</v>
      </c>
      <c r="AU54" s="30" t="s">
        <v>128</v>
      </c>
      <c r="AY54" s="30" t="s">
        <v>120</v>
      </c>
      <c r="BE54" s="80">
        <f>IF(U54="základní",N54,0)</f>
        <v>0</v>
      </c>
      <c r="BF54" s="80">
        <f>IF(U54="snížená",N54,0)</f>
        <v>0</v>
      </c>
      <c r="BG54" s="80">
        <f>IF(U54="zákl. přenesená",N54,0)</f>
        <v>0</v>
      </c>
      <c r="BH54" s="80">
        <f>IF(U54="sníž. přenesená",N54,0)</f>
        <v>0</v>
      </c>
      <c r="BI54" s="80">
        <f>IF(U54="nulová",N54,0)</f>
        <v>0</v>
      </c>
      <c r="BJ54" s="30" t="s">
        <v>118</v>
      </c>
      <c r="BK54" s="80">
        <f>ROUND(L54*K54,2)</f>
        <v>0</v>
      </c>
      <c r="BL54" s="30" t="s">
        <v>127</v>
      </c>
    </row>
    <row r="55" spans="2:64" s="86" customFormat="1" ht="22.5" customHeight="1" x14ac:dyDescent="0.25">
      <c r="B55" s="81"/>
      <c r="C55" s="82"/>
      <c r="D55" s="82"/>
      <c r="E55" s="83" t="s">
        <v>125</v>
      </c>
      <c r="F55" s="661" t="s">
        <v>1779</v>
      </c>
      <c r="G55" s="662"/>
      <c r="H55" s="662"/>
      <c r="I55" s="662"/>
      <c r="J55" s="82"/>
      <c r="K55" s="84">
        <v>0.66</v>
      </c>
      <c r="L55" s="82"/>
      <c r="M55" s="82"/>
      <c r="N55" s="82"/>
      <c r="O55" s="82"/>
      <c r="P55" s="82"/>
      <c r="Q55" s="82"/>
      <c r="R55" s="85"/>
      <c r="T55" s="87"/>
      <c r="U55" s="82"/>
      <c r="V55" s="82"/>
      <c r="W55" s="82"/>
      <c r="X55" s="82"/>
      <c r="Y55" s="82"/>
      <c r="Z55" s="82"/>
      <c r="AA55" s="88"/>
      <c r="AT55" s="89" t="s">
        <v>130</v>
      </c>
      <c r="AU55" s="89" t="s">
        <v>128</v>
      </c>
      <c r="AV55" s="86" t="s">
        <v>128</v>
      </c>
      <c r="AW55" s="86" t="s">
        <v>131</v>
      </c>
      <c r="AX55" s="86" t="s">
        <v>118</v>
      </c>
      <c r="AY55" s="89" t="s">
        <v>120</v>
      </c>
    </row>
    <row r="56" spans="2:64" s="62" customFormat="1" ht="29.85" customHeight="1" x14ac:dyDescent="0.3">
      <c r="B56" s="58"/>
      <c r="C56" s="59"/>
      <c r="D56" s="69" t="s">
        <v>83</v>
      </c>
      <c r="E56" s="69"/>
      <c r="F56" s="69"/>
      <c r="G56" s="69"/>
      <c r="H56" s="69"/>
      <c r="I56" s="69"/>
      <c r="J56" s="69"/>
      <c r="K56" s="69"/>
      <c r="L56" s="69"/>
      <c r="M56" s="69"/>
      <c r="N56" s="659">
        <f>BK56</f>
        <v>0</v>
      </c>
      <c r="O56" s="660"/>
      <c r="P56" s="660"/>
      <c r="Q56" s="660"/>
      <c r="R56" s="61"/>
      <c r="T56" s="63"/>
      <c r="U56" s="59"/>
      <c r="V56" s="59"/>
      <c r="W56" s="64">
        <f>SUM(W57:W58)</f>
        <v>0.14399999999999999</v>
      </c>
      <c r="X56" s="59"/>
      <c r="Y56" s="64">
        <f>SUM(Y57:Y58)</f>
        <v>0</v>
      </c>
      <c r="Z56" s="59"/>
      <c r="AA56" s="65">
        <f>SUM(AA57:AA58)</f>
        <v>0</v>
      </c>
      <c r="AR56" s="66" t="s">
        <v>118</v>
      </c>
      <c r="AT56" s="67" t="s">
        <v>117</v>
      </c>
      <c r="AU56" s="67" t="s">
        <v>118</v>
      </c>
      <c r="AY56" s="66" t="s">
        <v>120</v>
      </c>
      <c r="BK56" s="68">
        <f>SUM(BK57:BK58)</f>
        <v>0</v>
      </c>
    </row>
    <row r="57" spans="2:64" s="17" customFormat="1" ht="22.5" customHeight="1" x14ac:dyDescent="0.25">
      <c r="B57" s="70"/>
      <c r="C57" s="71" t="s">
        <v>127</v>
      </c>
      <c r="D57" s="71" t="s">
        <v>121</v>
      </c>
      <c r="E57" s="72" t="s">
        <v>1695</v>
      </c>
      <c r="F57" s="671" t="s">
        <v>1696</v>
      </c>
      <c r="G57" s="667"/>
      <c r="H57" s="667"/>
      <c r="I57" s="667"/>
      <c r="J57" s="73" t="s">
        <v>172</v>
      </c>
      <c r="K57" s="74">
        <v>16</v>
      </c>
      <c r="L57" s="666"/>
      <c r="M57" s="667"/>
      <c r="N57" s="666">
        <f>ROUND(L57*K57,2)</f>
        <v>0</v>
      </c>
      <c r="O57" s="667"/>
      <c r="P57" s="667"/>
      <c r="Q57" s="667"/>
      <c r="R57" s="75"/>
      <c r="T57" s="76" t="s">
        <v>125</v>
      </c>
      <c r="U57" s="77" t="s">
        <v>126</v>
      </c>
      <c r="V57" s="78">
        <v>8.9999999999999993E-3</v>
      </c>
      <c r="W57" s="78">
        <f>V57*K57</f>
        <v>0.14399999999999999</v>
      </c>
      <c r="X57" s="78">
        <v>0</v>
      </c>
      <c r="Y57" s="78">
        <f>X57*K57</f>
        <v>0</v>
      </c>
      <c r="Z57" s="78">
        <v>0</v>
      </c>
      <c r="AA57" s="79">
        <f>Z57*K57</f>
        <v>0</v>
      </c>
      <c r="AR57" s="30" t="s">
        <v>127</v>
      </c>
      <c r="AT57" s="30" t="s">
        <v>121</v>
      </c>
      <c r="AU57" s="30" t="s">
        <v>128</v>
      </c>
      <c r="AY57" s="30" t="s">
        <v>120</v>
      </c>
      <c r="BE57" s="80">
        <f>IF(U57="základní",N57,0)</f>
        <v>0</v>
      </c>
      <c r="BF57" s="80">
        <f>IF(U57="snížená",N57,0)</f>
        <v>0</v>
      </c>
      <c r="BG57" s="80">
        <f>IF(U57="zákl. přenesená",N57,0)</f>
        <v>0</v>
      </c>
      <c r="BH57" s="80">
        <f>IF(U57="sníž. přenesená",N57,0)</f>
        <v>0</v>
      </c>
      <c r="BI57" s="80">
        <f>IF(U57="nulová",N57,0)</f>
        <v>0</v>
      </c>
      <c r="BJ57" s="30" t="s">
        <v>118</v>
      </c>
      <c r="BK57" s="80">
        <f>ROUND(L57*K57,2)</f>
        <v>0</v>
      </c>
      <c r="BL57" s="30" t="s">
        <v>127</v>
      </c>
    </row>
    <row r="58" spans="2:64" s="86" customFormat="1" ht="22.5" customHeight="1" x14ac:dyDescent="0.25">
      <c r="B58" s="81"/>
      <c r="C58" s="82"/>
      <c r="D58" s="82"/>
      <c r="E58" s="83" t="s">
        <v>125</v>
      </c>
      <c r="F58" s="661" t="s">
        <v>1811</v>
      </c>
      <c r="G58" s="662"/>
      <c r="H58" s="662"/>
      <c r="I58" s="662"/>
      <c r="J58" s="82"/>
      <c r="K58" s="84">
        <v>16</v>
      </c>
      <c r="L58" s="82"/>
      <c r="M58" s="82"/>
      <c r="N58" s="82"/>
      <c r="O58" s="82"/>
      <c r="P58" s="82"/>
      <c r="Q58" s="82"/>
      <c r="R58" s="85"/>
      <c r="T58" s="87"/>
      <c r="U58" s="82"/>
      <c r="V58" s="82"/>
      <c r="W58" s="82"/>
      <c r="X58" s="82"/>
      <c r="Y58" s="82"/>
      <c r="Z58" s="82"/>
      <c r="AA58" s="88"/>
      <c r="AT58" s="89" t="s">
        <v>130</v>
      </c>
      <c r="AU58" s="89" t="s">
        <v>128</v>
      </c>
      <c r="AV58" s="86" t="s">
        <v>128</v>
      </c>
      <c r="AW58" s="86" t="s">
        <v>131</v>
      </c>
      <c r="AX58" s="86" t="s">
        <v>118</v>
      </c>
      <c r="AY58" s="89" t="s">
        <v>120</v>
      </c>
    </row>
    <row r="59" spans="2:64" s="62" customFormat="1" ht="29.85" customHeight="1" x14ac:dyDescent="0.3">
      <c r="B59" s="58"/>
      <c r="C59" s="59"/>
      <c r="D59" s="69" t="s">
        <v>84</v>
      </c>
      <c r="E59" s="69"/>
      <c r="F59" s="69"/>
      <c r="G59" s="69"/>
      <c r="H59" s="69"/>
      <c r="I59" s="69"/>
      <c r="J59" s="69"/>
      <c r="K59" s="69"/>
      <c r="L59" s="69"/>
      <c r="M59" s="69"/>
      <c r="N59" s="659">
        <f>BK59</f>
        <v>0</v>
      </c>
      <c r="O59" s="660"/>
      <c r="P59" s="660"/>
      <c r="Q59" s="660"/>
      <c r="R59" s="61"/>
      <c r="T59" s="63"/>
      <c r="U59" s="59"/>
      <c r="V59" s="59"/>
      <c r="W59" s="64">
        <f>SUM(W60:W69)</f>
        <v>2.9961659999999997</v>
      </c>
      <c r="X59" s="59"/>
      <c r="Y59" s="64">
        <f>SUM(Y60:Y69)</f>
        <v>0</v>
      </c>
      <c r="Z59" s="59"/>
      <c r="AA59" s="65">
        <f>SUM(AA60:AA69)</f>
        <v>0.49850000000000005</v>
      </c>
      <c r="AR59" s="66" t="s">
        <v>118</v>
      </c>
      <c r="AT59" s="67" t="s">
        <v>117</v>
      </c>
      <c r="AU59" s="67" t="s">
        <v>118</v>
      </c>
      <c r="AY59" s="66" t="s">
        <v>120</v>
      </c>
      <c r="BK59" s="68">
        <f>SUM(BK60:BK69)</f>
        <v>0</v>
      </c>
    </row>
    <row r="60" spans="2:64" s="17" customFormat="1" ht="31.5" customHeight="1" x14ac:dyDescent="0.25">
      <c r="B60" s="70"/>
      <c r="C60" s="71" t="s">
        <v>143</v>
      </c>
      <c r="D60" s="71" t="s">
        <v>121</v>
      </c>
      <c r="E60" s="72" t="s">
        <v>1747</v>
      </c>
      <c r="F60" s="671" t="s">
        <v>1748</v>
      </c>
      <c r="G60" s="667"/>
      <c r="H60" s="667"/>
      <c r="I60" s="667"/>
      <c r="J60" s="73" t="s">
        <v>172</v>
      </c>
      <c r="K60" s="74">
        <v>0.5</v>
      </c>
      <c r="L60" s="666"/>
      <c r="M60" s="667"/>
      <c r="N60" s="666">
        <f>ROUND(L60*K60,2)</f>
        <v>0</v>
      </c>
      <c r="O60" s="667"/>
      <c r="P60" s="667"/>
      <c r="Q60" s="667"/>
      <c r="R60" s="75"/>
      <c r="T60" s="76" t="s">
        <v>125</v>
      </c>
      <c r="U60" s="77" t="s">
        <v>126</v>
      </c>
      <c r="V60" s="78">
        <v>0.59</v>
      </c>
      <c r="W60" s="78">
        <f>V60*K60</f>
        <v>0.29499999999999998</v>
      </c>
      <c r="X60" s="78">
        <v>0</v>
      </c>
      <c r="Y60" s="78">
        <f>X60*K60</f>
        <v>0</v>
      </c>
      <c r="Z60" s="78">
        <v>0.187</v>
      </c>
      <c r="AA60" s="79">
        <f>Z60*K60</f>
        <v>9.35E-2</v>
      </c>
      <c r="AR60" s="30" t="s">
        <v>127</v>
      </c>
      <c r="AT60" s="30" t="s">
        <v>121</v>
      </c>
      <c r="AU60" s="30" t="s">
        <v>128</v>
      </c>
      <c r="AY60" s="30" t="s">
        <v>120</v>
      </c>
      <c r="BE60" s="80">
        <f>IF(U60="základní",N60,0)</f>
        <v>0</v>
      </c>
      <c r="BF60" s="80">
        <f>IF(U60="snížená",N60,0)</f>
        <v>0</v>
      </c>
      <c r="BG60" s="80">
        <f>IF(U60="zákl. přenesená",N60,0)</f>
        <v>0</v>
      </c>
      <c r="BH60" s="80">
        <f>IF(U60="sníž. přenesená",N60,0)</f>
        <v>0</v>
      </c>
      <c r="BI60" s="80">
        <f>IF(U60="nulová",N60,0)</f>
        <v>0</v>
      </c>
      <c r="BJ60" s="30" t="s">
        <v>118</v>
      </c>
      <c r="BK60" s="80">
        <f>ROUND(L60*K60,2)</f>
        <v>0</v>
      </c>
      <c r="BL60" s="30" t="s">
        <v>127</v>
      </c>
    </row>
    <row r="61" spans="2:64" s="86" customFormat="1" ht="22.5" customHeight="1" x14ac:dyDescent="0.25">
      <c r="B61" s="81"/>
      <c r="C61" s="82"/>
      <c r="D61" s="82"/>
      <c r="E61" s="83" t="s">
        <v>125</v>
      </c>
      <c r="F61" s="661" t="s">
        <v>1749</v>
      </c>
      <c r="G61" s="662"/>
      <c r="H61" s="662"/>
      <c r="I61" s="662"/>
      <c r="J61" s="82"/>
      <c r="K61" s="84">
        <v>0.5</v>
      </c>
      <c r="L61" s="82"/>
      <c r="M61" s="82"/>
      <c r="N61" s="82"/>
      <c r="O61" s="82"/>
      <c r="P61" s="82"/>
      <c r="Q61" s="82"/>
      <c r="R61" s="85"/>
      <c r="T61" s="87"/>
      <c r="U61" s="82"/>
      <c r="V61" s="82"/>
      <c r="W61" s="82"/>
      <c r="X61" s="82"/>
      <c r="Y61" s="82"/>
      <c r="Z61" s="82"/>
      <c r="AA61" s="88"/>
      <c r="AT61" s="89" t="s">
        <v>130</v>
      </c>
      <c r="AU61" s="89" t="s">
        <v>128</v>
      </c>
      <c r="AV61" s="86" t="s">
        <v>128</v>
      </c>
      <c r="AW61" s="86" t="s">
        <v>131</v>
      </c>
      <c r="AX61" s="86" t="s">
        <v>118</v>
      </c>
      <c r="AY61" s="89" t="s">
        <v>120</v>
      </c>
    </row>
    <row r="62" spans="2:64" s="17" customFormat="1" ht="31.5" customHeight="1" x14ac:dyDescent="0.25">
      <c r="B62" s="70"/>
      <c r="C62" s="71" t="s">
        <v>147</v>
      </c>
      <c r="D62" s="71" t="s">
        <v>121</v>
      </c>
      <c r="E62" s="72" t="s">
        <v>930</v>
      </c>
      <c r="F62" s="671" t="s">
        <v>931</v>
      </c>
      <c r="G62" s="667"/>
      <c r="H62" s="667"/>
      <c r="I62" s="667"/>
      <c r="J62" s="73" t="s">
        <v>134</v>
      </c>
      <c r="K62" s="74">
        <v>0.22500000000000001</v>
      </c>
      <c r="L62" s="666"/>
      <c r="M62" s="667"/>
      <c r="N62" s="666">
        <f>ROUND(L62*K62,2)</f>
        <v>0</v>
      </c>
      <c r="O62" s="667"/>
      <c r="P62" s="667"/>
      <c r="Q62" s="667"/>
      <c r="R62" s="75"/>
      <c r="T62" s="76" t="s">
        <v>125</v>
      </c>
      <c r="U62" s="77" t="s">
        <v>126</v>
      </c>
      <c r="V62" s="78">
        <v>5.7960000000000003</v>
      </c>
      <c r="W62" s="78">
        <f>V62*K62</f>
        <v>1.3041</v>
      </c>
      <c r="X62" s="78">
        <v>0</v>
      </c>
      <c r="Y62" s="78">
        <f>X62*K62</f>
        <v>0</v>
      </c>
      <c r="Z62" s="78">
        <v>1.8</v>
      </c>
      <c r="AA62" s="79">
        <f>Z62*K62</f>
        <v>0.40500000000000003</v>
      </c>
      <c r="AR62" s="30" t="s">
        <v>127</v>
      </c>
      <c r="AT62" s="30" t="s">
        <v>121</v>
      </c>
      <c r="AU62" s="30" t="s">
        <v>128</v>
      </c>
      <c r="AY62" s="30" t="s">
        <v>120</v>
      </c>
      <c r="BE62" s="80">
        <f>IF(U62="základní",N62,0)</f>
        <v>0</v>
      </c>
      <c r="BF62" s="80">
        <f>IF(U62="snížená",N62,0)</f>
        <v>0</v>
      </c>
      <c r="BG62" s="80">
        <f>IF(U62="zákl. přenesená",N62,0)</f>
        <v>0</v>
      </c>
      <c r="BH62" s="80">
        <f>IF(U62="sníž. přenesená",N62,0)</f>
        <v>0</v>
      </c>
      <c r="BI62" s="80">
        <f>IF(U62="nulová",N62,0)</f>
        <v>0</v>
      </c>
      <c r="BJ62" s="30" t="s">
        <v>118</v>
      </c>
      <c r="BK62" s="80">
        <f>ROUND(L62*K62,2)</f>
        <v>0</v>
      </c>
      <c r="BL62" s="30" t="s">
        <v>127</v>
      </c>
    </row>
    <row r="63" spans="2:64" s="86" customFormat="1" ht="31.5" customHeight="1" x14ac:dyDescent="0.25">
      <c r="B63" s="81"/>
      <c r="C63" s="82"/>
      <c r="D63" s="82"/>
      <c r="E63" s="83" t="s">
        <v>125</v>
      </c>
      <c r="F63" s="661" t="s">
        <v>1750</v>
      </c>
      <c r="G63" s="662"/>
      <c r="H63" s="662"/>
      <c r="I63" s="662"/>
      <c r="J63" s="82"/>
      <c r="K63" s="84">
        <v>0.22500000000000001</v>
      </c>
      <c r="L63" s="82"/>
      <c r="M63" s="82"/>
      <c r="N63" s="82"/>
      <c r="O63" s="82"/>
      <c r="P63" s="82"/>
      <c r="Q63" s="82"/>
      <c r="R63" s="85"/>
      <c r="T63" s="87"/>
      <c r="U63" s="82"/>
      <c r="V63" s="82"/>
      <c r="W63" s="82"/>
      <c r="X63" s="82"/>
      <c r="Y63" s="82"/>
      <c r="Z63" s="82"/>
      <c r="AA63" s="88"/>
      <c r="AT63" s="89" t="s">
        <v>130</v>
      </c>
      <c r="AU63" s="89" t="s">
        <v>128</v>
      </c>
      <c r="AV63" s="86" t="s">
        <v>128</v>
      </c>
      <c r="AW63" s="86" t="s">
        <v>131</v>
      </c>
      <c r="AX63" s="86" t="s">
        <v>118</v>
      </c>
      <c r="AY63" s="89" t="s">
        <v>120</v>
      </c>
    </row>
    <row r="64" spans="2:64" s="17" customFormat="1" ht="31.5" customHeight="1" x14ac:dyDescent="0.25">
      <c r="B64" s="70"/>
      <c r="C64" s="71" t="s">
        <v>151</v>
      </c>
      <c r="D64" s="71" t="s">
        <v>121</v>
      </c>
      <c r="E64" s="72" t="s">
        <v>1715</v>
      </c>
      <c r="F64" s="671" t="s">
        <v>1716</v>
      </c>
      <c r="G64" s="667"/>
      <c r="H64" s="667"/>
      <c r="I64" s="667"/>
      <c r="J64" s="73" t="s">
        <v>191</v>
      </c>
      <c r="K64" s="74">
        <v>0.502</v>
      </c>
      <c r="L64" s="666"/>
      <c r="M64" s="667"/>
      <c r="N64" s="666">
        <f>ROUND(L64*K64,2)</f>
        <v>0</v>
      </c>
      <c r="O64" s="667"/>
      <c r="P64" s="667"/>
      <c r="Q64" s="667"/>
      <c r="R64" s="75"/>
      <c r="T64" s="76" t="s">
        <v>125</v>
      </c>
      <c r="U64" s="77" t="s">
        <v>126</v>
      </c>
      <c r="V64" s="78">
        <v>2.42</v>
      </c>
      <c r="W64" s="78">
        <f>V64*K64</f>
        <v>1.2148399999999999</v>
      </c>
      <c r="X64" s="78">
        <v>0</v>
      </c>
      <c r="Y64" s="78">
        <f>X64*K64</f>
        <v>0</v>
      </c>
      <c r="Z64" s="78">
        <v>0</v>
      </c>
      <c r="AA64" s="79">
        <f>Z64*K64</f>
        <v>0</v>
      </c>
      <c r="AR64" s="30" t="s">
        <v>127</v>
      </c>
      <c r="AT64" s="30" t="s">
        <v>121</v>
      </c>
      <c r="AU64" s="30" t="s">
        <v>128</v>
      </c>
      <c r="AY64" s="30" t="s">
        <v>120</v>
      </c>
      <c r="BE64" s="80">
        <f>IF(U64="základní",N64,0)</f>
        <v>0</v>
      </c>
      <c r="BF64" s="80">
        <f>IF(U64="snížená",N64,0)</f>
        <v>0</v>
      </c>
      <c r="BG64" s="80">
        <f>IF(U64="zákl. přenesená",N64,0)</f>
        <v>0</v>
      </c>
      <c r="BH64" s="80">
        <f>IF(U64="sníž. přenesená",N64,0)</f>
        <v>0</v>
      </c>
      <c r="BI64" s="80">
        <f>IF(U64="nulová",N64,0)</f>
        <v>0</v>
      </c>
      <c r="BJ64" s="30" t="s">
        <v>118</v>
      </c>
      <c r="BK64" s="80">
        <f>ROUND(L64*K64,2)</f>
        <v>0</v>
      </c>
      <c r="BL64" s="30" t="s">
        <v>127</v>
      </c>
    </row>
    <row r="65" spans="2:64" s="17" customFormat="1" ht="31.5" customHeight="1" x14ac:dyDescent="0.25">
      <c r="B65" s="70"/>
      <c r="C65" s="71" t="s">
        <v>154</v>
      </c>
      <c r="D65" s="71" t="s">
        <v>121</v>
      </c>
      <c r="E65" s="72" t="s">
        <v>1045</v>
      </c>
      <c r="F65" s="671" t="s">
        <v>1046</v>
      </c>
      <c r="G65" s="667"/>
      <c r="H65" s="667"/>
      <c r="I65" s="667"/>
      <c r="J65" s="73" t="s">
        <v>191</v>
      </c>
      <c r="K65" s="74">
        <v>0.502</v>
      </c>
      <c r="L65" s="666"/>
      <c r="M65" s="667"/>
      <c r="N65" s="666">
        <f>ROUND(L65*K65,2)</f>
        <v>0</v>
      </c>
      <c r="O65" s="667"/>
      <c r="P65" s="667"/>
      <c r="Q65" s="667"/>
      <c r="R65" s="75"/>
      <c r="T65" s="76" t="s">
        <v>125</v>
      </c>
      <c r="U65" s="77" t="s">
        <v>126</v>
      </c>
      <c r="V65" s="78">
        <v>0.255</v>
      </c>
      <c r="W65" s="78">
        <f>V65*K65</f>
        <v>0.12801000000000001</v>
      </c>
      <c r="X65" s="78">
        <v>0</v>
      </c>
      <c r="Y65" s="78">
        <f>X65*K65</f>
        <v>0</v>
      </c>
      <c r="Z65" s="78">
        <v>0</v>
      </c>
      <c r="AA65" s="79">
        <f>Z65*K65</f>
        <v>0</v>
      </c>
      <c r="AR65" s="30" t="s">
        <v>127</v>
      </c>
      <c r="AT65" s="30" t="s">
        <v>121</v>
      </c>
      <c r="AU65" s="30" t="s">
        <v>128</v>
      </c>
      <c r="AY65" s="30" t="s">
        <v>120</v>
      </c>
      <c r="BE65" s="80">
        <f>IF(U65="základní",N65,0)</f>
        <v>0</v>
      </c>
      <c r="BF65" s="80">
        <f>IF(U65="snížená",N65,0)</f>
        <v>0</v>
      </c>
      <c r="BG65" s="80">
        <f>IF(U65="zákl. přenesená",N65,0)</f>
        <v>0</v>
      </c>
      <c r="BH65" s="80">
        <f>IF(U65="sníž. přenesená",N65,0)</f>
        <v>0</v>
      </c>
      <c r="BI65" s="80">
        <f>IF(U65="nulová",N65,0)</f>
        <v>0</v>
      </c>
      <c r="BJ65" s="30" t="s">
        <v>118</v>
      </c>
      <c r="BK65" s="80">
        <f>ROUND(L65*K65,2)</f>
        <v>0</v>
      </c>
      <c r="BL65" s="30" t="s">
        <v>127</v>
      </c>
    </row>
    <row r="66" spans="2:64" s="17" customFormat="1" ht="31.5" customHeight="1" x14ac:dyDescent="0.25">
      <c r="B66" s="70"/>
      <c r="C66" s="71" t="s">
        <v>157</v>
      </c>
      <c r="D66" s="71" t="s">
        <v>121</v>
      </c>
      <c r="E66" s="72" t="s">
        <v>1060</v>
      </c>
      <c r="F66" s="671" t="s">
        <v>1061</v>
      </c>
      <c r="G66" s="667"/>
      <c r="H66" s="667"/>
      <c r="I66" s="667"/>
      <c r="J66" s="73" t="s">
        <v>191</v>
      </c>
      <c r="K66" s="74">
        <v>9.0359999999999996</v>
      </c>
      <c r="L66" s="666"/>
      <c r="M66" s="667"/>
      <c r="N66" s="666">
        <f>ROUND(L66*K66,2)</f>
        <v>0</v>
      </c>
      <c r="O66" s="667"/>
      <c r="P66" s="667"/>
      <c r="Q66" s="667"/>
      <c r="R66" s="75"/>
      <c r="T66" s="76" t="s">
        <v>125</v>
      </c>
      <c r="U66" s="77" t="s">
        <v>126</v>
      </c>
      <c r="V66" s="78">
        <v>6.0000000000000001E-3</v>
      </c>
      <c r="W66" s="78">
        <f>V66*K66</f>
        <v>5.4216E-2</v>
      </c>
      <c r="X66" s="78">
        <v>0</v>
      </c>
      <c r="Y66" s="78">
        <f>X66*K66</f>
        <v>0</v>
      </c>
      <c r="Z66" s="78">
        <v>0</v>
      </c>
      <c r="AA66" s="79">
        <f>Z66*K66</f>
        <v>0</v>
      </c>
      <c r="AR66" s="30" t="s">
        <v>127</v>
      </c>
      <c r="AT66" s="30" t="s">
        <v>121</v>
      </c>
      <c r="AU66" s="30" t="s">
        <v>128</v>
      </c>
      <c r="AY66" s="30" t="s">
        <v>120</v>
      </c>
      <c r="BE66" s="80">
        <f>IF(U66="základní",N66,0)</f>
        <v>0</v>
      </c>
      <c r="BF66" s="80">
        <f>IF(U66="snížená",N66,0)</f>
        <v>0</v>
      </c>
      <c r="BG66" s="80">
        <f>IF(U66="zákl. přenesená",N66,0)</f>
        <v>0</v>
      </c>
      <c r="BH66" s="80">
        <f>IF(U66="sníž. přenesená",N66,0)</f>
        <v>0</v>
      </c>
      <c r="BI66" s="80">
        <f>IF(U66="nulová",N66,0)</f>
        <v>0</v>
      </c>
      <c r="BJ66" s="30" t="s">
        <v>118</v>
      </c>
      <c r="BK66" s="80">
        <f>ROUND(L66*K66,2)</f>
        <v>0</v>
      </c>
      <c r="BL66" s="30" t="s">
        <v>127</v>
      </c>
    </row>
    <row r="67" spans="2:64" s="86" customFormat="1" ht="22.5" customHeight="1" x14ac:dyDescent="0.25">
      <c r="B67" s="81"/>
      <c r="C67" s="82"/>
      <c r="D67" s="82"/>
      <c r="E67" s="83" t="s">
        <v>125</v>
      </c>
      <c r="F67" s="661" t="s">
        <v>1751</v>
      </c>
      <c r="G67" s="662"/>
      <c r="H67" s="662"/>
      <c r="I67" s="662"/>
      <c r="J67" s="82"/>
      <c r="K67" s="84">
        <v>9.0359999999999996</v>
      </c>
      <c r="L67" s="82"/>
      <c r="M67" s="82"/>
      <c r="N67" s="82"/>
      <c r="O67" s="82"/>
      <c r="P67" s="82"/>
      <c r="Q67" s="82"/>
      <c r="R67" s="85"/>
      <c r="T67" s="87"/>
      <c r="U67" s="82"/>
      <c r="V67" s="82"/>
      <c r="W67" s="82"/>
      <c r="X67" s="82"/>
      <c r="Y67" s="82"/>
      <c r="Z67" s="82"/>
      <c r="AA67" s="88"/>
      <c r="AT67" s="89" t="s">
        <v>130</v>
      </c>
      <c r="AU67" s="89" t="s">
        <v>128</v>
      </c>
      <c r="AV67" s="86" t="s">
        <v>128</v>
      </c>
      <c r="AW67" s="86" t="s">
        <v>131</v>
      </c>
      <c r="AX67" s="86" t="s">
        <v>118</v>
      </c>
      <c r="AY67" s="89" t="s">
        <v>120</v>
      </c>
    </row>
    <row r="68" spans="2:64" s="17" customFormat="1" ht="31.5" customHeight="1" x14ac:dyDescent="0.25">
      <c r="B68" s="70"/>
      <c r="C68" s="71" t="s">
        <v>163</v>
      </c>
      <c r="D68" s="71" t="s">
        <v>121</v>
      </c>
      <c r="E68" s="72" t="s">
        <v>1065</v>
      </c>
      <c r="F68" s="671" t="s">
        <v>1066</v>
      </c>
      <c r="G68" s="667"/>
      <c r="H68" s="667"/>
      <c r="I68" s="667"/>
      <c r="J68" s="73" t="s">
        <v>191</v>
      </c>
      <c r="K68" s="74">
        <v>0.502</v>
      </c>
      <c r="L68" s="666"/>
      <c r="M68" s="667"/>
      <c r="N68" s="666">
        <f>ROUND(L68*K68,2)</f>
        <v>0</v>
      </c>
      <c r="O68" s="667"/>
      <c r="P68" s="667"/>
      <c r="Q68" s="667"/>
      <c r="R68" s="75"/>
      <c r="T68" s="76" t="s">
        <v>125</v>
      </c>
      <c r="U68" s="77" t="s">
        <v>126</v>
      </c>
      <c r="V68" s="78">
        <v>0</v>
      </c>
      <c r="W68" s="78">
        <f>V68*K68</f>
        <v>0</v>
      </c>
      <c r="X68" s="78">
        <v>0</v>
      </c>
      <c r="Y68" s="78">
        <f>X68*K68</f>
        <v>0</v>
      </c>
      <c r="Z68" s="78">
        <v>0</v>
      </c>
      <c r="AA68" s="79">
        <f>Z68*K68</f>
        <v>0</v>
      </c>
      <c r="AR68" s="30" t="s">
        <v>127</v>
      </c>
      <c r="AT68" s="30" t="s">
        <v>121</v>
      </c>
      <c r="AU68" s="30" t="s">
        <v>128</v>
      </c>
      <c r="AY68" s="30" t="s">
        <v>120</v>
      </c>
      <c r="BE68" s="80">
        <f>IF(U68="základní",N68,0)</f>
        <v>0</v>
      </c>
      <c r="BF68" s="80">
        <f>IF(U68="snížená",N68,0)</f>
        <v>0</v>
      </c>
      <c r="BG68" s="80">
        <f>IF(U68="zákl. přenesená",N68,0)</f>
        <v>0</v>
      </c>
      <c r="BH68" s="80">
        <f>IF(U68="sníž. přenesená",N68,0)</f>
        <v>0</v>
      </c>
      <c r="BI68" s="80">
        <f>IF(U68="nulová",N68,0)</f>
        <v>0</v>
      </c>
      <c r="BJ68" s="30" t="s">
        <v>118</v>
      </c>
      <c r="BK68" s="80">
        <f>ROUND(L68*K68,2)</f>
        <v>0</v>
      </c>
      <c r="BL68" s="30" t="s">
        <v>127</v>
      </c>
    </row>
    <row r="69" spans="2:64" s="86" customFormat="1" ht="22.5" customHeight="1" x14ac:dyDescent="0.25">
      <c r="B69" s="81"/>
      <c r="C69" s="82"/>
      <c r="D69" s="82"/>
      <c r="E69" s="83" t="s">
        <v>125</v>
      </c>
      <c r="F69" s="661" t="s">
        <v>1752</v>
      </c>
      <c r="G69" s="662"/>
      <c r="H69" s="662"/>
      <c r="I69" s="662"/>
      <c r="J69" s="82"/>
      <c r="K69" s="84">
        <v>0.502</v>
      </c>
      <c r="L69" s="82"/>
      <c r="M69" s="82"/>
      <c r="N69" s="82"/>
      <c r="O69" s="82"/>
      <c r="P69" s="82"/>
      <c r="Q69" s="82"/>
      <c r="R69" s="85"/>
      <c r="T69" s="87"/>
      <c r="U69" s="82"/>
      <c r="V69" s="82"/>
      <c r="W69" s="82"/>
      <c r="X69" s="82"/>
      <c r="Y69" s="82"/>
      <c r="Z69" s="82"/>
      <c r="AA69" s="88"/>
      <c r="AT69" s="89" t="s">
        <v>130</v>
      </c>
      <c r="AU69" s="89" t="s">
        <v>128</v>
      </c>
      <c r="AV69" s="86" t="s">
        <v>128</v>
      </c>
      <c r="AW69" s="86" t="s">
        <v>131</v>
      </c>
      <c r="AX69" s="86" t="s">
        <v>118</v>
      </c>
      <c r="AY69" s="89" t="s">
        <v>120</v>
      </c>
    </row>
    <row r="70" spans="2:64" s="62" customFormat="1" ht="29.85" customHeight="1" x14ac:dyDescent="0.3">
      <c r="B70" s="58"/>
      <c r="C70" s="59"/>
      <c r="D70" s="69" t="s">
        <v>85</v>
      </c>
      <c r="E70" s="69"/>
      <c r="F70" s="69"/>
      <c r="G70" s="69"/>
      <c r="H70" s="69"/>
      <c r="I70" s="69"/>
      <c r="J70" s="69"/>
      <c r="K70" s="69"/>
      <c r="L70" s="69"/>
      <c r="M70" s="69"/>
      <c r="N70" s="659">
        <f>BK70</f>
        <v>0</v>
      </c>
      <c r="O70" s="660"/>
      <c r="P70" s="660"/>
      <c r="Q70" s="660"/>
      <c r="R70" s="61"/>
      <c r="T70" s="63"/>
      <c r="U70" s="59"/>
      <c r="V70" s="59"/>
      <c r="W70" s="64">
        <f>W71</f>
        <v>0.47616299999999995</v>
      </c>
      <c r="X70" s="59"/>
      <c r="Y70" s="64">
        <f>Y71</f>
        <v>0</v>
      </c>
      <c r="Z70" s="59"/>
      <c r="AA70" s="65">
        <f>AA71</f>
        <v>0</v>
      </c>
      <c r="AR70" s="66" t="s">
        <v>118</v>
      </c>
      <c r="AT70" s="67" t="s">
        <v>117</v>
      </c>
      <c r="AU70" s="67" t="s">
        <v>118</v>
      </c>
      <c r="AY70" s="66" t="s">
        <v>120</v>
      </c>
      <c r="BK70" s="68">
        <f>BK71</f>
        <v>0</v>
      </c>
    </row>
    <row r="71" spans="2:64" s="17" customFormat="1" ht="22.5" customHeight="1" x14ac:dyDescent="0.25">
      <c r="B71" s="70"/>
      <c r="C71" s="71" t="s">
        <v>169</v>
      </c>
      <c r="D71" s="71" t="s">
        <v>121</v>
      </c>
      <c r="E71" s="72" t="s">
        <v>1069</v>
      </c>
      <c r="F71" s="671" t="s">
        <v>1070</v>
      </c>
      <c r="G71" s="667"/>
      <c r="H71" s="667"/>
      <c r="I71" s="667"/>
      <c r="J71" s="73" t="s">
        <v>191</v>
      </c>
      <c r="K71" s="74">
        <v>0.57299999999999995</v>
      </c>
      <c r="L71" s="666"/>
      <c r="M71" s="667"/>
      <c r="N71" s="666">
        <f>ROUND(L71*K71,2)</f>
        <v>0</v>
      </c>
      <c r="O71" s="667"/>
      <c r="P71" s="667"/>
      <c r="Q71" s="667"/>
      <c r="R71" s="75"/>
      <c r="T71" s="76" t="s">
        <v>125</v>
      </c>
      <c r="U71" s="77" t="s">
        <v>126</v>
      </c>
      <c r="V71" s="78">
        <v>0.83099999999999996</v>
      </c>
      <c r="W71" s="78">
        <f>V71*K71</f>
        <v>0.47616299999999995</v>
      </c>
      <c r="X71" s="78">
        <v>0</v>
      </c>
      <c r="Y71" s="78">
        <f>X71*K71</f>
        <v>0</v>
      </c>
      <c r="Z71" s="78">
        <v>0</v>
      </c>
      <c r="AA71" s="79">
        <f>Z71*K71</f>
        <v>0</v>
      </c>
      <c r="AR71" s="30" t="s">
        <v>127</v>
      </c>
      <c r="AT71" s="30" t="s">
        <v>121</v>
      </c>
      <c r="AU71" s="30" t="s">
        <v>128</v>
      </c>
      <c r="AY71" s="30" t="s">
        <v>120</v>
      </c>
      <c r="BE71" s="80">
        <f>IF(U71="základní",N71,0)</f>
        <v>0</v>
      </c>
      <c r="BF71" s="80">
        <f>IF(U71="snížená",N71,0)</f>
        <v>0</v>
      </c>
      <c r="BG71" s="80">
        <f>IF(U71="zákl. přenesená",N71,0)</f>
        <v>0</v>
      </c>
      <c r="BH71" s="80">
        <f>IF(U71="sníž. přenesená",N71,0)</f>
        <v>0</v>
      </c>
      <c r="BI71" s="80">
        <f>IF(U71="nulová",N71,0)</f>
        <v>0</v>
      </c>
      <c r="BJ71" s="30" t="s">
        <v>118</v>
      </c>
      <c r="BK71" s="80">
        <f>ROUND(L71*K71,2)</f>
        <v>0</v>
      </c>
      <c r="BL71" s="30" t="s">
        <v>127</v>
      </c>
    </row>
    <row r="72" spans="2:64" s="62" customFormat="1" ht="37.35" customHeight="1" x14ac:dyDescent="0.35">
      <c r="B72" s="58"/>
      <c r="C72" s="59"/>
      <c r="D72" s="60" t="s">
        <v>87</v>
      </c>
      <c r="E72" s="60"/>
      <c r="F72" s="60"/>
      <c r="G72" s="60"/>
      <c r="H72" s="60"/>
      <c r="I72" s="60"/>
      <c r="J72" s="60"/>
      <c r="K72" s="60"/>
      <c r="L72" s="60"/>
      <c r="M72" s="60"/>
      <c r="N72" s="701">
        <f>BK72</f>
        <v>0</v>
      </c>
      <c r="O72" s="702"/>
      <c r="P72" s="702"/>
      <c r="Q72" s="702"/>
      <c r="R72" s="61"/>
      <c r="T72" s="63"/>
      <c r="U72" s="59"/>
      <c r="V72" s="59"/>
      <c r="W72" s="64">
        <f>W73</f>
        <v>0.51461599999999996</v>
      </c>
      <c r="X72" s="59"/>
      <c r="Y72" s="64">
        <f>Y73</f>
        <v>7.7430000000000016E-3</v>
      </c>
      <c r="Z72" s="59"/>
      <c r="AA72" s="65">
        <f>AA73</f>
        <v>3.7799999999999995E-3</v>
      </c>
      <c r="AR72" s="66" t="s">
        <v>128</v>
      </c>
      <c r="AT72" s="67" t="s">
        <v>117</v>
      </c>
      <c r="AU72" s="67" t="s">
        <v>119</v>
      </c>
      <c r="AY72" s="66" t="s">
        <v>120</v>
      </c>
      <c r="BK72" s="68">
        <f>BK73</f>
        <v>0</v>
      </c>
    </row>
    <row r="73" spans="2:64" s="62" customFormat="1" ht="19.899999999999999" customHeight="1" x14ac:dyDescent="0.3">
      <c r="B73" s="58"/>
      <c r="C73" s="59"/>
      <c r="D73" s="69" t="s">
        <v>88</v>
      </c>
      <c r="E73" s="69"/>
      <c r="F73" s="69"/>
      <c r="G73" s="69"/>
      <c r="H73" s="69"/>
      <c r="I73" s="69"/>
      <c r="J73" s="69"/>
      <c r="K73" s="69"/>
      <c r="L73" s="69"/>
      <c r="M73" s="69"/>
      <c r="N73" s="659">
        <f>BK73</f>
        <v>0</v>
      </c>
      <c r="O73" s="660"/>
      <c r="P73" s="660"/>
      <c r="Q73" s="660"/>
      <c r="R73" s="61"/>
      <c r="T73" s="63"/>
      <c r="U73" s="59"/>
      <c r="V73" s="59"/>
      <c r="W73" s="64">
        <f>SUM(W74:W84)</f>
        <v>0.51461599999999996</v>
      </c>
      <c r="X73" s="59"/>
      <c r="Y73" s="64">
        <f>SUM(Y74:Y84)</f>
        <v>7.7430000000000016E-3</v>
      </c>
      <c r="Z73" s="59"/>
      <c r="AA73" s="65">
        <f>SUM(AA74:AA84)</f>
        <v>3.7799999999999995E-3</v>
      </c>
      <c r="AR73" s="66" t="s">
        <v>128</v>
      </c>
      <c r="AT73" s="67" t="s">
        <v>117</v>
      </c>
      <c r="AU73" s="67" t="s">
        <v>118</v>
      </c>
      <c r="AY73" s="66" t="s">
        <v>120</v>
      </c>
      <c r="BK73" s="68">
        <f>SUM(BK74:BK84)</f>
        <v>0</v>
      </c>
    </row>
    <row r="74" spans="2:64" s="17" customFormat="1" ht="31.5" customHeight="1" x14ac:dyDescent="0.25">
      <c r="B74" s="70"/>
      <c r="C74" s="71" t="s">
        <v>175</v>
      </c>
      <c r="D74" s="71" t="s">
        <v>121</v>
      </c>
      <c r="E74" s="72" t="s">
        <v>1753</v>
      </c>
      <c r="F74" s="671" t="s">
        <v>1754</v>
      </c>
      <c r="G74" s="667"/>
      <c r="H74" s="667"/>
      <c r="I74" s="667"/>
      <c r="J74" s="73" t="s">
        <v>172</v>
      </c>
      <c r="K74" s="74">
        <v>1.5</v>
      </c>
      <c r="L74" s="666"/>
      <c r="M74" s="667"/>
      <c r="N74" s="666">
        <f>ROUND(L74*K74,2)</f>
        <v>0</v>
      </c>
      <c r="O74" s="667"/>
      <c r="P74" s="667"/>
      <c r="Q74" s="667"/>
      <c r="R74" s="75"/>
      <c r="T74" s="76" t="s">
        <v>125</v>
      </c>
      <c r="U74" s="77" t="s">
        <v>126</v>
      </c>
      <c r="V74" s="78">
        <v>5.3999999999999999E-2</v>
      </c>
      <c r="W74" s="78">
        <f>V74*K74</f>
        <v>8.1000000000000003E-2</v>
      </c>
      <c r="X74" s="78">
        <v>0</v>
      </c>
      <c r="Y74" s="78">
        <f>X74*K74</f>
        <v>0</v>
      </c>
      <c r="Z74" s="78">
        <v>0</v>
      </c>
      <c r="AA74" s="79">
        <f>Z74*K74</f>
        <v>0</v>
      </c>
      <c r="AR74" s="30" t="s">
        <v>194</v>
      </c>
      <c r="AT74" s="30" t="s">
        <v>121</v>
      </c>
      <c r="AU74" s="30" t="s">
        <v>128</v>
      </c>
      <c r="AY74" s="30" t="s">
        <v>120</v>
      </c>
      <c r="BE74" s="80">
        <f>IF(U74="základní",N74,0)</f>
        <v>0</v>
      </c>
      <c r="BF74" s="80">
        <f>IF(U74="snížená",N74,0)</f>
        <v>0</v>
      </c>
      <c r="BG74" s="80">
        <f>IF(U74="zákl. přenesená",N74,0)</f>
        <v>0</v>
      </c>
      <c r="BH74" s="80">
        <f>IF(U74="sníž. přenesená",N74,0)</f>
        <v>0</v>
      </c>
      <c r="BI74" s="80">
        <f>IF(U74="nulová",N74,0)</f>
        <v>0</v>
      </c>
      <c r="BJ74" s="30" t="s">
        <v>118</v>
      </c>
      <c r="BK74" s="80">
        <f>ROUND(L74*K74,2)</f>
        <v>0</v>
      </c>
      <c r="BL74" s="30" t="s">
        <v>194</v>
      </c>
    </row>
    <row r="75" spans="2:64" s="86" customFormat="1" ht="22.5" customHeight="1" x14ac:dyDescent="0.25">
      <c r="B75" s="81"/>
      <c r="C75" s="82"/>
      <c r="D75" s="82"/>
      <c r="E75" s="83" t="s">
        <v>125</v>
      </c>
      <c r="F75" s="661" t="s">
        <v>1755</v>
      </c>
      <c r="G75" s="662"/>
      <c r="H75" s="662"/>
      <c r="I75" s="662"/>
      <c r="J75" s="82"/>
      <c r="K75" s="84">
        <v>1.5</v>
      </c>
      <c r="L75" s="82"/>
      <c r="M75" s="82"/>
      <c r="N75" s="82"/>
      <c r="O75" s="82"/>
      <c r="P75" s="82"/>
      <c r="Q75" s="82"/>
      <c r="R75" s="85"/>
      <c r="T75" s="87"/>
      <c r="U75" s="82"/>
      <c r="V75" s="82"/>
      <c r="W75" s="82"/>
      <c r="X75" s="82"/>
      <c r="Y75" s="82"/>
      <c r="Z75" s="82"/>
      <c r="AA75" s="88"/>
      <c r="AT75" s="89" t="s">
        <v>130</v>
      </c>
      <c r="AU75" s="89" t="s">
        <v>128</v>
      </c>
      <c r="AV75" s="86" t="s">
        <v>128</v>
      </c>
      <c r="AW75" s="86" t="s">
        <v>131</v>
      </c>
      <c r="AX75" s="86" t="s">
        <v>118</v>
      </c>
      <c r="AY75" s="89" t="s">
        <v>120</v>
      </c>
    </row>
    <row r="76" spans="2:64" s="17" customFormat="1" ht="22.5" customHeight="1" x14ac:dyDescent="0.25">
      <c r="B76" s="70"/>
      <c r="C76" s="101" t="s">
        <v>179</v>
      </c>
      <c r="D76" s="101" t="s">
        <v>195</v>
      </c>
      <c r="E76" s="102" t="s">
        <v>1721</v>
      </c>
      <c r="F76" s="677" t="s">
        <v>1722</v>
      </c>
      <c r="G76" s="678"/>
      <c r="H76" s="678"/>
      <c r="I76" s="678"/>
      <c r="J76" s="103" t="s">
        <v>273</v>
      </c>
      <c r="K76" s="104">
        <v>0.45</v>
      </c>
      <c r="L76" s="670"/>
      <c r="M76" s="678"/>
      <c r="N76" s="670">
        <f>ROUND(L76*K76,2)</f>
        <v>0</v>
      </c>
      <c r="O76" s="667"/>
      <c r="P76" s="667"/>
      <c r="Q76" s="667"/>
      <c r="R76" s="75"/>
      <c r="T76" s="76" t="s">
        <v>125</v>
      </c>
      <c r="U76" s="77" t="s">
        <v>126</v>
      </c>
      <c r="V76" s="78">
        <v>0</v>
      </c>
      <c r="W76" s="78">
        <f>V76*K76</f>
        <v>0</v>
      </c>
      <c r="X76" s="78">
        <v>1E-3</v>
      </c>
      <c r="Y76" s="78">
        <f>X76*K76</f>
        <v>4.5000000000000004E-4</v>
      </c>
      <c r="Z76" s="78">
        <v>0</v>
      </c>
      <c r="AA76" s="79">
        <f>Z76*K76</f>
        <v>0</v>
      </c>
      <c r="AR76" s="30" t="s">
        <v>258</v>
      </c>
      <c r="AT76" s="30" t="s">
        <v>195</v>
      </c>
      <c r="AU76" s="30" t="s">
        <v>128</v>
      </c>
      <c r="AY76" s="30" t="s">
        <v>120</v>
      </c>
      <c r="BE76" s="80">
        <f>IF(U76="základní",N76,0)</f>
        <v>0</v>
      </c>
      <c r="BF76" s="80">
        <f>IF(U76="snížená",N76,0)</f>
        <v>0</v>
      </c>
      <c r="BG76" s="80">
        <f>IF(U76="zákl. přenesená",N76,0)</f>
        <v>0</v>
      </c>
      <c r="BH76" s="80">
        <f>IF(U76="sníž. přenesená",N76,0)</f>
        <v>0</v>
      </c>
      <c r="BI76" s="80">
        <f>IF(U76="nulová",N76,0)</f>
        <v>0</v>
      </c>
      <c r="BJ76" s="30" t="s">
        <v>118</v>
      </c>
      <c r="BK76" s="80">
        <f>ROUND(L76*K76,2)</f>
        <v>0</v>
      </c>
      <c r="BL76" s="30" t="s">
        <v>194</v>
      </c>
    </row>
    <row r="77" spans="2:64" s="86" customFormat="1" ht="22.5" customHeight="1" x14ac:dyDescent="0.25">
      <c r="B77" s="81"/>
      <c r="C77" s="82"/>
      <c r="D77" s="82"/>
      <c r="E77" s="83" t="s">
        <v>125</v>
      </c>
      <c r="F77" s="661" t="s">
        <v>1756</v>
      </c>
      <c r="G77" s="662"/>
      <c r="H77" s="662"/>
      <c r="I77" s="662"/>
      <c r="J77" s="82"/>
      <c r="K77" s="84">
        <v>0.45</v>
      </c>
      <c r="L77" s="82"/>
      <c r="M77" s="82"/>
      <c r="N77" s="82"/>
      <c r="O77" s="82"/>
      <c r="P77" s="82"/>
      <c r="Q77" s="82"/>
      <c r="R77" s="85"/>
      <c r="T77" s="87"/>
      <c r="U77" s="82"/>
      <c r="V77" s="82"/>
      <c r="W77" s="82"/>
      <c r="X77" s="82"/>
      <c r="Y77" s="82"/>
      <c r="Z77" s="82"/>
      <c r="AA77" s="88"/>
      <c r="AT77" s="89" t="s">
        <v>130</v>
      </c>
      <c r="AU77" s="89" t="s">
        <v>128</v>
      </c>
      <c r="AV77" s="86" t="s">
        <v>128</v>
      </c>
      <c r="AW77" s="86" t="s">
        <v>131</v>
      </c>
      <c r="AX77" s="86" t="s">
        <v>118</v>
      </c>
      <c r="AY77" s="89" t="s">
        <v>120</v>
      </c>
    </row>
    <row r="78" spans="2:64" s="17" customFormat="1" ht="31.5" customHeight="1" x14ac:dyDescent="0.25">
      <c r="B78" s="70"/>
      <c r="C78" s="71" t="s">
        <v>184</v>
      </c>
      <c r="D78" s="71" t="s">
        <v>121</v>
      </c>
      <c r="E78" s="72" t="s">
        <v>1757</v>
      </c>
      <c r="F78" s="671" t="s">
        <v>1758</v>
      </c>
      <c r="G78" s="667"/>
      <c r="H78" s="667"/>
      <c r="I78" s="667"/>
      <c r="J78" s="73" t="s">
        <v>172</v>
      </c>
      <c r="K78" s="74">
        <v>1.5</v>
      </c>
      <c r="L78" s="666"/>
      <c r="M78" s="667"/>
      <c r="N78" s="666">
        <f>ROUND(L78*K78,2)</f>
        <v>0</v>
      </c>
      <c r="O78" s="667"/>
      <c r="P78" s="667"/>
      <c r="Q78" s="667"/>
      <c r="R78" s="75"/>
      <c r="T78" s="76" t="s">
        <v>125</v>
      </c>
      <c r="U78" s="77" t="s">
        <v>126</v>
      </c>
      <c r="V78" s="78">
        <v>0.26</v>
      </c>
      <c r="W78" s="78">
        <f>V78*K78</f>
        <v>0.39</v>
      </c>
      <c r="X78" s="78">
        <v>4.0000000000000002E-4</v>
      </c>
      <c r="Y78" s="78">
        <f>X78*K78</f>
        <v>6.0000000000000006E-4</v>
      </c>
      <c r="Z78" s="78">
        <v>0</v>
      </c>
      <c r="AA78" s="79">
        <f>Z78*K78</f>
        <v>0</v>
      </c>
      <c r="AR78" s="30" t="s">
        <v>194</v>
      </c>
      <c r="AT78" s="30" t="s">
        <v>121</v>
      </c>
      <c r="AU78" s="30" t="s">
        <v>128</v>
      </c>
      <c r="AY78" s="30" t="s">
        <v>120</v>
      </c>
      <c r="BE78" s="80">
        <f>IF(U78="základní",N78,0)</f>
        <v>0</v>
      </c>
      <c r="BF78" s="80">
        <f>IF(U78="snížená",N78,0)</f>
        <v>0</v>
      </c>
      <c r="BG78" s="80">
        <f>IF(U78="zákl. přenesená",N78,0)</f>
        <v>0</v>
      </c>
      <c r="BH78" s="80">
        <f>IF(U78="sníž. přenesená",N78,0)</f>
        <v>0</v>
      </c>
      <c r="BI78" s="80">
        <f>IF(U78="nulová",N78,0)</f>
        <v>0</v>
      </c>
      <c r="BJ78" s="30" t="s">
        <v>118</v>
      </c>
      <c r="BK78" s="80">
        <f>ROUND(L78*K78,2)</f>
        <v>0</v>
      </c>
      <c r="BL78" s="30" t="s">
        <v>194</v>
      </c>
    </row>
    <row r="79" spans="2:64" s="86" customFormat="1" ht="22.5" customHeight="1" x14ac:dyDescent="0.25">
      <c r="B79" s="81"/>
      <c r="C79" s="82"/>
      <c r="D79" s="82"/>
      <c r="E79" s="83" t="s">
        <v>125</v>
      </c>
      <c r="F79" s="661" t="s">
        <v>1759</v>
      </c>
      <c r="G79" s="662"/>
      <c r="H79" s="662"/>
      <c r="I79" s="662"/>
      <c r="J79" s="82"/>
      <c r="K79" s="84">
        <v>1.5</v>
      </c>
      <c r="L79" s="82"/>
      <c r="M79" s="82"/>
      <c r="N79" s="82"/>
      <c r="O79" s="82"/>
      <c r="P79" s="82"/>
      <c r="Q79" s="82"/>
      <c r="R79" s="85"/>
      <c r="T79" s="87"/>
      <c r="U79" s="82"/>
      <c r="V79" s="82"/>
      <c r="W79" s="82"/>
      <c r="X79" s="82"/>
      <c r="Y79" s="82"/>
      <c r="Z79" s="82"/>
      <c r="AA79" s="88"/>
      <c r="AT79" s="89" t="s">
        <v>130</v>
      </c>
      <c r="AU79" s="89" t="s">
        <v>128</v>
      </c>
      <c r="AV79" s="86" t="s">
        <v>128</v>
      </c>
      <c r="AW79" s="86" t="s">
        <v>131</v>
      </c>
      <c r="AX79" s="86" t="s">
        <v>118</v>
      </c>
      <c r="AY79" s="89" t="s">
        <v>120</v>
      </c>
    </row>
    <row r="80" spans="2:64" s="17" customFormat="1" ht="31.5" customHeight="1" x14ac:dyDescent="0.25">
      <c r="B80" s="70"/>
      <c r="C80" s="101" t="s">
        <v>188</v>
      </c>
      <c r="D80" s="101" t="s">
        <v>195</v>
      </c>
      <c r="E80" s="102" t="s">
        <v>1726</v>
      </c>
      <c r="F80" s="677" t="s">
        <v>1727</v>
      </c>
      <c r="G80" s="678"/>
      <c r="H80" s="678"/>
      <c r="I80" s="678"/>
      <c r="J80" s="103" t="s">
        <v>172</v>
      </c>
      <c r="K80" s="104">
        <v>1.7250000000000001</v>
      </c>
      <c r="L80" s="670"/>
      <c r="M80" s="678"/>
      <c r="N80" s="670">
        <f>ROUND(L80*K80,2)</f>
        <v>0</v>
      </c>
      <c r="O80" s="667"/>
      <c r="P80" s="667"/>
      <c r="Q80" s="667"/>
      <c r="R80" s="75"/>
      <c r="T80" s="76" t="s">
        <v>125</v>
      </c>
      <c r="U80" s="77" t="s">
        <v>126</v>
      </c>
      <c r="V80" s="78">
        <v>0</v>
      </c>
      <c r="W80" s="78">
        <f>V80*K80</f>
        <v>0</v>
      </c>
      <c r="X80" s="78">
        <v>3.8800000000000002E-3</v>
      </c>
      <c r="Y80" s="78">
        <f>X80*K80</f>
        <v>6.693000000000001E-3</v>
      </c>
      <c r="Z80" s="78">
        <v>0</v>
      </c>
      <c r="AA80" s="79">
        <f>Z80*K80</f>
        <v>0</v>
      </c>
      <c r="AR80" s="30" t="s">
        <v>258</v>
      </c>
      <c r="AT80" s="30" t="s">
        <v>195</v>
      </c>
      <c r="AU80" s="30" t="s">
        <v>128</v>
      </c>
      <c r="AY80" s="30" t="s">
        <v>120</v>
      </c>
      <c r="BE80" s="80">
        <f>IF(U80="základní",N80,0)</f>
        <v>0</v>
      </c>
      <c r="BF80" s="80">
        <f>IF(U80="snížená",N80,0)</f>
        <v>0</v>
      </c>
      <c r="BG80" s="80">
        <f>IF(U80="zákl. přenesená",N80,0)</f>
        <v>0</v>
      </c>
      <c r="BH80" s="80">
        <f>IF(U80="sníž. přenesená",N80,0)</f>
        <v>0</v>
      </c>
      <c r="BI80" s="80">
        <f>IF(U80="nulová",N80,0)</f>
        <v>0</v>
      </c>
      <c r="BJ80" s="30" t="s">
        <v>118</v>
      </c>
      <c r="BK80" s="80">
        <f>ROUND(L80*K80,2)</f>
        <v>0</v>
      </c>
      <c r="BL80" s="30" t="s">
        <v>194</v>
      </c>
    </row>
    <row r="81" spans="2:64" s="86" customFormat="1" ht="22.5" customHeight="1" x14ac:dyDescent="0.25">
      <c r="B81" s="81"/>
      <c r="C81" s="82"/>
      <c r="D81" s="82"/>
      <c r="E81" s="83" t="s">
        <v>125</v>
      </c>
      <c r="F81" s="661" t="s">
        <v>1760</v>
      </c>
      <c r="G81" s="662"/>
      <c r="H81" s="662"/>
      <c r="I81" s="662"/>
      <c r="J81" s="82"/>
      <c r="K81" s="84">
        <v>1.7250000000000001</v>
      </c>
      <c r="L81" s="82"/>
      <c r="M81" s="82"/>
      <c r="N81" s="82"/>
      <c r="O81" s="82"/>
      <c r="P81" s="82"/>
      <c r="Q81" s="82"/>
      <c r="R81" s="85"/>
      <c r="T81" s="87"/>
      <c r="U81" s="82"/>
      <c r="V81" s="82"/>
      <c r="W81" s="82"/>
      <c r="X81" s="82"/>
      <c r="Y81" s="82"/>
      <c r="Z81" s="82"/>
      <c r="AA81" s="88"/>
      <c r="AT81" s="89" t="s">
        <v>130</v>
      </c>
      <c r="AU81" s="89" t="s">
        <v>128</v>
      </c>
      <c r="AV81" s="86" t="s">
        <v>128</v>
      </c>
      <c r="AW81" s="86" t="s">
        <v>131</v>
      </c>
      <c r="AX81" s="86" t="s">
        <v>118</v>
      </c>
      <c r="AY81" s="89" t="s">
        <v>120</v>
      </c>
    </row>
    <row r="82" spans="2:64" s="17" customFormat="1" ht="31.5" customHeight="1" x14ac:dyDescent="0.25">
      <c r="B82" s="70"/>
      <c r="C82" s="71" t="s">
        <v>194</v>
      </c>
      <c r="D82" s="71" t="s">
        <v>121</v>
      </c>
      <c r="E82" s="72" t="s">
        <v>1156</v>
      </c>
      <c r="F82" s="671" t="s">
        <v>1157</v>
      </c>
      <c r="G82" s="667"/>
      <c r="H82" s="667"/>
      <c r="I82" s="667"/>
      <c r="J82" s="73" t="s">
        <v>191</v>
      </c>
      <c r="K82" s="74">
        <v>8.0000000000000002E-3</v>
      </c>
      <c r="L82" s="666"/>
      <c r="M82" s="667"/>
      <c r="N82" s="666">
        <f>ROUND(L82*K82,2)</f>
        <v>0</v>
      </c>
      <c r="O82" s="667"/>
      <c r="P82" s="667"/>
      <c r="Q82" s="667"/>
      <c r="R82" s="75"/>
      <c r="T82" s="76" t="s">
        <v>125</v>
      </c>
      <c r="U82" s="77" t="s">
        <v>126</v>
      </c>
      <c r="V82" s="78">
        <v>1.5669999999999999</v>
      </c>
      <c r="W82" s="78">
        <f>V82*K82</f>
        <v>1.2536E-2</v>
      </c>
      <c r="X82" s="78">
        <v>0</v>
      </c>
      <c r="Y82" s="78">
        <f>X82*K82</f>
        <v>0</v>
      </c>
      <c r="Z82" s="78">
        <v>0</v>
      </c>
      <c r="AA82" s="79">
        <f>Z82*K82</f>
        <v>0</v>
      </c>
      <c r="AR82" s="30" t="s">
        <v>194</v>
      </c>
      <c r="AT82" s="30" t="s">
        <v>121</v>
      </c>
      <c r="AU82" s="30" t="s">
        <v>128</v>
      </c>
      <c r="AY82" s="30" t="s">
        <v>120</v>
      </c>
      <c r="BE82" s="80">
        <f>IF(U82="základní",N82,0)</f>
        <v>0</v>
      </c>
      <c r="BF82" s="80">
        <f>IF(U82="snížená",N82,0)</f>
        <v>0</v>
      </c>
      <c r="BG82" s="80">
        <f>IF(U82="zákl. přenesená",N82,0)</f>
        <v>0</v>
      </c>
      <c r="BH82" s="80">
        <f>IF(U82="sníž. přenesená",N82,0)</f>
        <v>0</v>
      </c>
      <c r="BI82" s="80">
        <f>IF(U82="nulová",N82,0)</f>
        <v>0</v>
      </c>
      <c r="BJ82" s="30" t="s">
        <v>118</v>
      </c>
      <c r="BK82" s="80">
        <f>ROUND(L82*K82,2)</f>
        <v>0</v>
      </c>
      <c r="BL82" s="30" t="s">
        <v>194</v>
      </c>
    </row>
    <row r="83" spans="2:64" s="17" customFormat="1" ht="22.5" customHeight="1" x14ac:dyDescent="0.25">
      <c r="B83" s="70"/>
      <c r="C83" s="71" t="s">
        <v>199</v>
      </c>
      <c r="D83" s="71" t="s">
        <v>121</v>
      </c>
      <c r="E83" s="72" t="s">
        <v>1761</v>
      </c>
      <c r="F83" s="671" t="s">
        <v>1762</v>
      </c>
      <c r="G83" s="667"/>
      <c r="H83" s="667"/>
      <c r="I83" s="667"/>
      <c r="J83" s="73" t="s">
        <v>172</v>
      </c>
      <c r="K83" s="74">
        <v>0.84</v>
      </c>
      <c r="L83" s="666"/>
      <c r="M83" s="667"/>
      <c r="N83" s="666">
        <f>ROUND(L83*K83,2)</f>
        <v>0</v>
      </c>
      <c r="O83" s="667"/>
      <c r="P83" s="667"/>
      <c r="Q83" s="667"/>
      <c r="R83" s="75"/>
      <c r="T83" s="76" t="s">
        <v>125</v>
      </c>
      <c r="U83" s="77" t="s">
        <v>126</v>
      </c>
      <c r="V83" s="78">
        <v>3.6999999999999998E-2</v>
      </c>
      <c r="W83" s="78">
        <f>V83*K83</f>
        <v>3.1079999999999997E-2</v>
      </c>
      <c r="X83" s="78">
        <v>0</v>
      </c>
      <c r="Y83" s="78">
        <f>X83*K83</f>
        <v>0</v>
      </c>
      <c r="Z83" s="78">
        <v>4.4999999999999997E-3</v>
      </c>
      <c r="AA83" s="79">
        <f>Z83*K83</f>
        <v>3.7799999999999995E-3</v>
      </c>
      <c r="AR83" s="30" t="s">
        <v>194</v>
      </c>
      <c r="AT83" s="30" t="s">
        <v>121</v>
      </c>
      <c r="AU83" s="30" t="s">
        <v>128</v>
      </c>
      <c r="AY83" s="30" t="s">
        <v>120</v>
      </c>
      <c r="BE83" s="80">
        <f>IF(U83="základní",N83,0)</f>
        <v>0</v>
      </c>
      <c r="BF83" s="80">
        <f>IF(U83="snížená",N83,0)</f>
        <v>0</v>
      </c>
      <c r="BG83" s="80">
        <f>IF(U83="zákl. přenesená",N83,0)</f>
        <v>0</v>
      </c>
      <c r="BH83" s="80">
        <f>IF(U83="sníž. přenesená",N83,0)</f>
        <v>0</v>
      </c>
      <c r="BI83" s="80">
        <f>IF(U83="nulová",N83,0)</f>
        <v>0</v>
      </c>
      <c r="BJ83" s="30" t="s">
        <v>118</v>
      </c>
      <c r="BK83" s="80">
        <f>ROUND(L83*K83,2)</f>
        <v>0</v>
      </c>
      <c r="BL83" s="30" t="s">
        <v>194</v>
      </c>
    </row>
    <row r="84" spans="2:64" s="86" customFormat="1" ht="22.5" customHeight="1" x14ac:dyDescent="0.25">
      <c r="B84" s="81"/>
      <c r="C84" s="82"/>
      <c r="D84" s="82"/>
      <c r="E84" s="83" t="s">
        <v>125</v>
      </c>
      <c r="F84" s="661" t="s">
        <v>1763</v>
      </c>
      <c r="G84" s="662"/>
      <c r="H84" s="662"/>
      <c r="I84" s="662"/>
      <c r="J84" s="82"/>
      <c r="K84" s="84">
        <v>0.84</v>
      </c>
      <c r="L84" s="82"/>
      <c r="M84" s="82"/>
      <c r="N84" s="82"/>
      <c r="O84" s="82"/>
      <c r="P84" s="82"/>
      <c r="Q84" s="82"/>
      <c r="R84" s="85"/>
      <c r="T84" s="126"/>
      <c r="U84" s="127"/>
      <c r="V84" s="127"/>
      <c r="W84" s="127"/>
      <c r="X84" s="127"/>
      <c r="Y84" s="127"/>
      <c r="Z84" s="127"/>
      <c r="AA84" s="128"/>
      <c r="AT84" s="89" t="s">
        <v>130</v>
      </c>
      <c r="AU84" s="89" t="s">
        <v>128</v>
      </c>
      <c r="AV84" s="86" t="s">
        <v>128</v>
      </c>
      <c r="AW84" s="86" t="s">
        <v>131</v>
      </c>
      <c r="AX84" s="86" t="s">
        <v>118</v>
      </c>
      <c r="AY84" s="89" t="s">
        <v>120</v>
      </c>
    </row>
    <row r="85" spans="2:64" s="17" customFormat="1" ht="6.95" customHeight="1" x14ac:dyDescent="0.25">
      <c r="B85" s="41"/>
      <c r="C85" s="42"/>
      <c r="D85" s="42"/>
      <c r="E85" s="42"/>
      <c r="F85" s="42"/>
      <c r="G85" s="42"/>
      <c r="H85" s="42"/>
      <c r="I85" s="42"/>
      <c r="J85" s="42"/>
      <c r="K85" s="42"/>
      <c r="L85" s="42"/>
      <c r="M85" s="42"/>
      <c r="N85" s="42"/>
      <c r="O85" s="42"/>
      <c r="P85" s="42"/>
      <c r="Q85" s="42"/>
      <c r="R85" s="43"/>
    </row>
  </sheetData>
  <mergeCells count="105">
    <mergeCell ref="M12:Q12"/>
    <mergeCell ref="M13:Q13"/>
    <mergeCell ref="C15:G15"/>
    <mergeCell ref="N15:Q15"/>
    <mergeCell ref="N17:Q17"/>
    <mergeCell ref="N18:Q18"/>
    <mergeCell ref="C3:Q3"/>
    <mergeCell ref="F5:P5"/>
    <mergeCell ref="F6:P6"/>
    <mergeCell ref="F7:P7"/>
    <mergeCell ref="F8:P8"/>
    <mergeCell ref="M10:P10"/>
    <mergeCell ref="N25:Q25"/>
    <mergeCell ref="C31:Q31"/>
    <mergeCell ref="F33:P33"/>
    <mergeCell ref="F34:P34"/>
    <mergeCell ref="F35:P35"/>
    <mergeCell ref="F36:P36"/>
    <mergeCell ref="N19:Q19"/>
    <mergeCell ref="N20:Q20"/>
    <mergeCell ref="N21:Q21"/>
    <mergeCell ref="N22:Q22"/>
    <mergeCell ref="N23:Q23"/>
    <mergeCell ref="N24:Q24"/>
    <mergeCell ref="N44:Q44"/>
    <mergeCell ref="N45:Q45"/>
    <mergeCell ref="N46:Q46"/>
    <mergeCell ref="F47:I47"/>
    <mergeCell ref="L47:M47"/>
    <mergeCell ref="N47:Q47"/>
    <mergeCell ref="M38:P38"/>
    <mergeCell ref="M40:Q40"/>
    <mergeCell ref="M41:Q41"/>
    <mergeCell ref="F43:I43"/>
    <mergeCell ref="L43:M43"/>
    <mergeCell ref="N43:Q43"/>
    <mergeCell ref="F53:I53"/>
    <mergeCell ref="F54:I54"/>
    <mergeCell ref="L54:M54"/>
    <mergeCell ref="N54:Q54"/>
    <mergeCell ref="F55:I55"/>
    <mergeCell ref="N56:Q56"/>
    <mergeCell ref="F48:I48"/>
    <mergeCell ref="F49:I49"/>
    <mergeCell ref="F50:I50"/>
    <mergeCell ref="N51:Q51"/>
    <mergeCell ref="F52:I52"/>
    <mergeCell ref="L52:M52"/>
    <mergeCell ref="N52:Q52"/>
    <mergeCell ref="F61:I61"/>
    <mergeCell ref="F62:I62"/>
    <mergeCell ref="L62:M62"/>
    <mergeCell ref="N62:Q62"/>
    <mergeCell ref="F63:I63"/>
    <mergeCell ref="F64:I64"/>
    <mergeCell ref="L64:M64"/>
    <mergeCell ref="N64:Q64"/>
    <mergeCell ref="F57:I57"/>
    <mergeCell ref="L57:M57"/>
    <mergeCell ref="N57:Q57"/>
    <mergeCell ref="F58:I58"/>
    <mergeCell ref="N59:Q59"/>
    <mergeCell ref="F60:I60"/>
    <mergeCell ref="L60:M60"/>
    <mergeCell ref="N60:Q60"/>
    <mergeCell ref="F67:I67"/>
    <mergeCell ref="F68:I68"/>
    <mergeCell ref="L68:M68"/>
    <mergeCell ref="N68:Q68"/>
    <mergeCell ref="F69:I69"/>
    <mergeCell ref="N70:Q70"/>
    <mergeCell ref="F65:I65"/>
    <mergeCell ref="L65:M65"/>
    <mergeCell ref="N65:Q65"/>
    <mergeCell ref="F66:I66"/>
    <mergeCell ref="L66:M66"/>
    <mergeCell ref="N66:Q66"/>
    <mergeCell ref="F75:I75"/>
    <mergeCell ref="F76:I76"/>
    <mergeCell ref="L76:M76"/>
    <mergeCell ref="N76:Q76"/>
    <mergeCell ref="F77:I77"/>
    <mergeCell ref="F78:I78"/>
    <mergeCell ref="L78:M78"/>
    <mergeCell ref="N78:Q78"/>
    <mergeCell ref="F71:I71"/>
    <mergeCell ref="L71:M71"/>
    <mergeCell ref="N71:Q71"/>
    <mergeCell ref="N72:Q72"/>
    <mergeCell ref="N73:Q73"/>
    <mergeCell ref="F74:I74"/>
    <mergeCell ref="L74:M74"/>
    <mergeCell ref="N74:Q74"/>
    <mergeCell ref="F83:I83"/>
    <mergeCell ref="L83:M83"/>
    <mergeCell ref="N83:Q83"/>
    <mergeCell ref="F84:I84"/>
    <mergeCell ref="F79:I79"/>
    <mergeCell ref="F80:I80"/>
    <mergeCell ref="L80:M80"/>
    <mergeCell ref="N80:Q80"/>
    <mergeCell ref="F81:I81"/>
    <mergeCell ref="F82:I82"/>
    <mergeCell ref="L82:M82"/>
    <mergeCell ref="N82:Q82"/>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autoPageBreaks="0" fitToPage="1"/>
  </sheetPr>
  <dimension ref="B2:BL106"/>
  <sheetViews>
    <sheetView showGridLines="0" topLeftCell="G1" workbookViewId="0">
      <pane ySplit="1" topLeftCell="A2" activePane="bottomLeft" state="frozen"/>
      <selection activeCell="K10" sqref="K10"/>
      <selection pane="bottomLeft" activeCell="S17" sqref="S17"/>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2" width="8" style="25" hidden="1" customWidth="1"/>
    <col min="63" max="63" width="14.42578125" style="25" customWidth="1"/>
    <col min="64" max="64" width="14" style="25"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2" spans="2:18" s="17" customFormat="1" ht="6.95" customHeight="1" x14ac:dyDescent="0.25">
      <c r="B2" s="14"/>
      <c r="C2" s="15"/>
      <c r="D2" s="15"/>
      <c r="E2" s="15"/>
      <c r="F2" s="15"/>
      <c r="G2" s="15"/>
      <c r="H2" s="15"/>
      <c r="I2" s="15"/>
      <c r="J2" s="15"/>
      <c r="K2" s="15"/>
      <c r="L2" s="15"/>
      <c r="M2" s="15"/>
      <c r="N2" s="15"/>
      <c r="O2" s="15"/>
      <c r="P2" s="15"/>
      <c r="Q2" s="15"/>
      <c r="R2" s="16"/>
    </row>
    <row r="3" spans="2:18" s="17" customFormat="1" ht="36.950000000000003" customHeight="1" x14ac:dyDescent="0.25">
      <c r="B3" s="18"/>
      <c r="C3" s="686" t="s">
        <v>54</v>
      </c>
      <c r="D3" s="680"/>
      <c r="E3" s="680"/>
      <c r="F3" s="680"/>
      <c r="G3" s="680"/>
      <c r="H3" s="680"/>
      <c r="I3" s="680"/>
      <c r="J3" s="680"/>
      <c r="K3" s="680"/>
      <c r="L3" s="680"/>
      <c r="M3" s="680"/>
      <c r="N3" s="680"/>
      <c r="O3" s="680"/>
      <c r="P3" s="680"/>
      <c r="Q3" s="680"/>
      <c r="R3" s="19"/>
    </row>
    <row r="4" spans="2:18" s="17" customFormat="1" ht="6.95" customHeight="1" x14ac:dyDescent="0.25">
      <c r="B4" s="18"/>
      <c r="C4" s="432"/>
      <c r="D4" s="432"/>
      <c r="E4" s="432"/>
      <c r="F4" s="432"/>
      <c r="G4" s="432"/>
      <c r="H4" s="432"/>
      <c r="I4" s="432"/>
      <c r="J4" s="432"/>
      <c r="K4" s="432"/>
      <c r="L4" s="432"/>
      <c r="M4" s="432"/>
      <c r="N4" s="432"/>
      <c r="O4" s="432"/>
      <c r="P4" s="432"/>
      <c r="Q4" s="432"/>
      <c r="R4" s="19"/>
    </row>
    <row r="5" spans="2:18" s="17" customFormat="1" ht="30" customHeight="1" x14ac:dyDescent="0.25">
      <c r="B5" s="18"/>
      <c r="C5" s="21" t="s">
        <v>55</v>
      </c>
      <c r="D5" s="432"/>
      <c r="E5" s="432"/>
      <c r="F5" s="687" t="s">
        <v>56</v>
      </c>
      <c r="G5" s="680"/>
      <c r="H5" s="680"/>
      <c r="I5" s="680"/>
      <c r="J5" s="680"/>
      <c r="K5" s="680"/>
      <c r="L5" s="680"/>
      <c r="M5" s="680"/>
      <c r="N5" s="680"/>
      <c r="O5" s="680"/>
      <c r="P5" s="680"/>
      <c r="Q5" s="432"/>
      <c r="R5" s="19"/>
    </row>
    <row r="6" spans="2:18" ht="30" customHeight="1" x14ac:dyDescent="0.3">
      <c r="B6" s="22"/>
      <c r="C6" s="21" t="s">
        <v>57</v>
      </c>
      <c r="D6" s="433"/>
      <c r="E6" s="433"/>
      <c r="F6" s="687" t="s">
        <v>1670</v>
      </c>
      <c r="G6" s="688"/>
      <c r="H6" s="688"/>
      <c r="I6" s="688"/>
      <c r="J6" s="688"/>
      <c r="K6" s="688"/>
      <c r="L6" s="688"/>
      <c r="M6" s="688"/>
      <c r="N6" s="688"/>
      <c r="O6" s="688"/>
      <c r="P6" s="688"/>
      <c r="Q6" s="433"/>
      <c r="R6" s="24"/>
    </row>
    <row r="7" spans="2:18" ht="30" customHeight="1" x14ac:dyDescent="0.3">
      <c r="B7" s="22"/>
      <c r="C7" s="21" t="s">
        <v>59</v>
      </c>
      <c r="D7" s="433"/>
      <c r="E7" s="433"/>
      <c r="F7" s="687" t="s">
        <v>1821</v>
      </c>
      <c r="G7" s="688"/>
      <c r="H7" s="688"/>
      <c r="I7" s="688"/>
      <c r="J7" s="688"/>
      <c r="K7" s="688"/>
      <c r="L7" s="688"/>
      <c r="M7" s="688"/>
      <c r="N7" s="688"/>
      <c r="O7" s="688"/>
      <c r="P7" s="688"/>
      <c r="Q7" s="433"/>
      <c r="R7" s="24"/>
    </row>
    <row r="8" spans="2:18" s="17" customFormat="1" ht="36.950000000000003" customHeight="1" x14ac:dyDescent="0.25">
      <c r="B8" s="18"/>
      <c r="C8" s="26" t="s">
        <v>1672</v>
      </c>
      <c r="D8" s="432"/>
      <c r="E8" s="432"/>
      <c r="F8" s="689" t="s">
        <v>6940</v>
      </c>
      <c r="G8" s="680"/>
      <c r="H8" s="680"/>
      <c r="I8" s="680"/>
      <c r="J8" s="680"/>
      <c r="K8" s="680"/>
      <c r="L8" s="680"/>
      <c r="M8" s="680"/>
      <c r="N8" s="680"/>
      <c r="O8" s="680"/>
      <c r="P8" s="680"/>
      <c r="Q8" s="432"/>
      <c r="R8" s="19"/>
    </row>
    <row r="9" spans="2:18" s="17" customFormat="1" ht="6.95" customHeight="1" x14ac:dyDescent="0.25">
      <c r="B9" s="18"/>
      <c r="C9" s="432"/>
      <c r="D9" s="432"/>
      <c r="E9" s="432"/>
      <c r="F9" s="432"/>
      <c r="G9" s="432"/>
      <c r="H9" s="432"/>
      <c r="I9" s="432"/>
      <c r="J9" s="432"/>
      <c r="K9" s="432"/>
      <c r="L9" s="432"/>
      <c r="M9" s="432"/>
      <c r="N9" s="432"/>
      <c r="O9" s="432"/>
      <c r="P9" s="432"/>
      <c r="Q9" s="432"/>
      <c r="R9" s="19"/>
    </row>
    <row r="10" spans="2:18" s="17" customFormat="1" ht="18" customHeight="1" x14ac:dyDescent="0.25">
      <c r="B10" s="18"/>
      <c r="C10" s="21" t="s">
        <v>61</v>
      </c>
      <c r="D10" s="432"/>
      <c r="E10" s="432"/>
      <c r="F10" s="434" t="s">
        <v>62</v>
      </c>
      <c r="G10" s="432"/>
      <c r="H10" s="432"/>
      <c r="I10" s="432"/>
      <c r="J10" s="432"/>
      <c r="K10" s="21" t="s">
        <v>63</v>
      </c>
      <c r="L10" s="432"/>
      <c r="M10" s="697">
        <v>42535</v>
      </c>
      <c r="N10" s="680"/>
      <c r="O10" s="680"/>
      <c r="P10" s="680"/>
      <c r="Q10" s="432"/>
      <c r="R10" s="19"/>
    </row>
    <row r="11" spans="2:18" s="17" customFormat="1" ht="6.95" customHeight="1" x14ac:dyDescent="0.25">
      <c r="B11" s="18"/>
      <c r="C11" s="432"/>
      <c r="D11" s="432"/>
      <c r="E11" s="432"/>
      <c r="F11" s="432"/>
      <c r="G11" s="432"/>
      <c r="H11" s="432"/>
      <c r="I11" s="432"/>
      <c r="J11" s="432"/>
      <c r="K11" s="432"/>
      <c r="L11" s="432"/>
      <c r="M11" s="432"/>
      <c r="N11" s="432"/>
      <c r="O11" s="432"/>
      <c r="P11" s="432"/>
      <c r="Q11" s="432"/>
      <c r="R11" s="19"/>
    </row>
    <row r="12" spans="2:18" s="17" customFormat="1" ht="15" x14ac:dyDescent="0.25">
      <c r="B12" s="18"/>
      <c r="C12" s="21" t="s">
        <v>64</v>
      </c>
      <c r="D12" s="432"/>
      <c r="E12" s="432"/>
      <c r="F12" s="434" t="s">
        <v>65</v>
      </c>
      <c r="G12" s="432"/>
      <c r="H12" s="432"/>
      <c r="I12" s="432"/>
      <c r="J12" s="432"/>
      <c r="K12" s="21" t="s">
        <v>66</v>
      </c>
      <c r="L12" s="432"/>
      <c r="M12" s="698" t="s">
        <v>70</v>
      </c>
      <c r="N12" s="680"/>
      <c r="O12" s="680"/>
      <c r="P12" s="680"/>
      <c r="Q12" s="680"/>
      <c r="R12" s="19"/>
    </row>
    <row r="13" spans="2:18" s="17" customFormat="1" ht="14.45" customHeight="1" x14ac:dyDescent="0.25">
      <c r="B13" s="18"/>
      <c r="C13" s="21" t="s">
        <v>68</v>
      </c>
      <c r="D13" s="432"/>
      <c r="E13" s="432"/>
      <c r="F13" s="434"/>
      <c r="G13" s="432"/>
      <c r="H13" s="432"/>
      <c r="I13" s="432"/>
      <c r="J13" s="432"/>
      <c r="K13" s="21" t="s">
        <v>69</v>
      </c>
      <c r="L13" s="432"/>
      <c r="M13" s="698" t="s">
        <v>70</v>
      </c>
      <c r="N13" s="680"/>
      <c r="O13" s="680"/>
      <c r="P13" s="680"/>
      <c r="Q13" s="680"/>
      <c r="R13" s="19"/>
    </row>
    <row r="14" spans="2:18" s="17" customFormat="1" ht="10.35" customHeight="1" x14ac:dyDescent="0.25">
      <c r="B14" s="18"/>
      <c r="C14" s="432"/>
      <c r="D14" s="432"/>
      <c r="E14" s="432"/>
      <c r="F14" s="432"/>
      <c r="G14" s="432"/>
      <c r="H14" s="432"/>
      <c r="I14" s="432"/>
      <c r="J14" s="432"/>
      <c r="K14" s="432"/>
      <c r="L14" s="432"/>
      <c r="M14" s="432"/>
      <c r="N14" s="432"/>
      <c r="O14" s="432"/>
      <c r="P14" s="432"/>
      <c r="Q14" s="432"/>
      <c r="R14" s="19"/>
    </row>
    <row r="15" spans="2:18" s="17" customFormat="1" ht="29.25" customHeight="1" x14ac:dyDescent="0.25">
      <c r="B15" s="18"/>
      <c r="C15" s="694" t="s">
        <v>71</v>
      </c>
      <c r="D15" s="695"/>
      <c r="E15" s="695"/>
      <c r="F15" s="695"/>
      <c r="G15" s="695"/>
      <c r="H15" s="437"/>
      <c r="I15" s="437"/>
      <c r="J15" s="437"/>
      <c r="K15" s="437"/>
      <c r="L15" s="437"/>
      <c r="M15" s="437"/>
      <c r="N15" s="694" t="s">
        <v>72</v>
      </c>
      <c r="O15" s="680"/>
      <c r="P15" s="680"/>
      <c r="Q15" s="680"/>
      <c r="R15" s="19"/>
    </row>
    <row r="16" spans="2:18" s="17" customFormat="1" ht="10.35" customHeight="1" x14ac:dyDescent="0.25">
      <c r="B16" s="18"/>
      <c r="C16" s="432"/>
      <c r="D16" s="432"/>
      <c r="E16" s="432"/>
      <c r="F16" s="432"/>
      <c r="G16" s="432"/>
      <c r="H16" s="432"/>
      <c r="I16" s="432"/>
      <c r="J16" s="432"/>
      <c r="K16" s="432"/>
      <c r="L16" s="432"/>
      <c r="M16" s="432"/>
      <c r="N16" s="432"/>
      <c r="O16" s="432"/>
      <c r="P16" s="432"/>
      <c r="Q16" s="432"/>
      <c r="R16" s="19"/>
    </row>
    <row r="17" spans="2:47" s="17" customFormat="1" ht="29.25" customHeight="1" x14ac:dyDescent="0.25">
      <c r="B17" s="18"/>
      <c r="C17" s="29" t="s">
        <v>73</v>
      </c>
      <c r="D17" s="432"/>
      <c r="E17" s="432"/>
      <c r="F17" s="432"/>
      <c r="G17" s="432"/>
      <c r="H17" s="432"/>
      <c r="I17" s="432"/>
      <c r="J17" s="432"/>
      <c r="K17" s="432"/>
      <c r="L17" s="432"/>
      <c r="M17" s="432"/>
      <c r="N17" s="696">
        <f>N47</f>
        <v>0</v>
      </c>
      <c r="O17" s="680"/>
      <c r="P17" s="680"/>
      <c r="Q17" s="680"/>
      <c r="R17" s="19"/>
      <c r="AU17" s="30" t="s">
        <v>74</v>
      </c>
    </row>
    <row r="18" spans="2:47" s="35" customFormat="1" ht="24.95" customHeight="1" x14ac:dyDescent="0.25">
      <c r="B18" s="31"/>
      <c r="C18" s="436"/>
      <c r="D18" s="33" t="s">
        <v>75</v>
      </c>
      <c r="E18" s="436"/>
      <c r="F18" s="436"/>
      <c r="G18" s="436"/>
      <c r="H18" s="436"/>
      <c r="I18" s="436"/>
      <c r="J18" s="436"/>
      <c r="K18" s="436"/>
      <c r="L18" s="436"/>
      <c r="M18" s="436"/>
      <c r="N18" s="669">
        <f>N48</f>
        <v>0</v>
      </c>
      <c r="O18" s="685"/>
      <c r="P18" s="685"/>
      <c r="Q18" s="685"/>
      <c r="R18" s="34"/>
    </row>
    <row r="19" spans="2:47" s="40" customFormat="1" ht="19.899999999999999" customHeight="1" x14ac:dyDescent="0.25">
      <c r="B19" s="36"/>
      <c r="C19" s="435"/>
      <c r="D19" s="38" t="s">
        <v>83</v>
      </c>
      <c r="E19" s="435"/>
      <c r="F19" s="435"/>
      <c r="G19" s="435"/>
      <c r="H19" s="435"/>
      <c r="I19" s="435"/>
      <c r="J19" s="435"/>
      <c r="K19" s="435"/>
      <c r="L19" s="435"/>
      <c r="M19" s="435"/>
      <c r="N19" s="683">
        <f>N49</f>
        <v>0</v>
      </c>
      <c r="O19" s="684"/>
      <c r="P19" s="684"/>
      <c r="Q19" s="684"/>
      <c r="R19" s="39"/>
    </row>
    <row r="20" spans="2:47" s="35" customFormat="1" ht="24.95" customHeight="1" x14ac:dyDescent="0.25">
      <c r="B20" s="31"/>
      <c r="C20" s="436"/>
      <c r="D20" s="33" t="s">
        <v>87</v>
      </c>
      <c r="E20" s="436"/>
      <c r="F20" s="436"/>
      <c r="G20" s="436"/>
      <c r="H20" s="436"/>
      <c r="I20" s="436"/>
      <c r="J20" s="436"/>
      <c r="K20" s="436"/>
      <c r="L20" s="436"/>
      <c r="M20" s="436"/>
      <c r="N20" s="669">
        <f>N53</f>
        <v>0</v>
      </c>
      <c r="O20" s="685"/>
      <c r="P20" s="685"/>
      <c r="Q20" s="685"/>
      <c r="R20" s="34"/>
    </row>
    <row r="21" spans="2:47" s="40" customFormat="1" ht="19.899999999999999" customHeight="1" x14ac:dyDescent="0.25">
      <c r="B21" s="36"/>
      <c r="C21" s="435"/>
      <c r="D21" s="38" t="s">
        <v>90</v>
      </c>
      <c r="E21" s="435"/>
      <c r="F21" s="435"/>
      <c r="G21" s="435"/>
      <c r="H21" s="435"/>
      <c r="I21" s="435"/>
      <c r="J21" s="435"/>
      <c r="K21" s="435"/>
      <c r="L21" s="435"/>
      <c r="M21" s="435"/>
      <c r="N21" s="683">
        <f>N54</f>
        <v>0</v>
      </c>
      <c r="O21" s="684"/>
      <c r="P21" s="684"/>
      <c r="Q21" s="684"/>
      <c r="R21" s="39"/>
    </row>
    <row r="22" spans="2:47" s="40" customFormat="1" ht="19.899999999999999" customHeight="1" x14ac:dyDescent="0.25">
      <c r="B22" s="36"/>
      <c r="C22" s="435"/>
      <c r="D22" s="38" t="s">
        <v>6746</v>
      </c>
      <c r="E22" s="435"/>
      <c r="F22" s="435"/>
      <c r="G22" s="435"/>
      <c r="H22" s="435"/>
      <c r="I22" s="435"/>
      <c r="J22" s="435"/>
      <c r="K22" s="435"/>
      <c r="L22" s="435"/>
      <c r="M22" s="435"/>
      <c r="N22" s="683">
        <f>N60</f>
        <v>0</v>
      </c>
      <c r="O22" s="684"/>
      <c r="P22" s="684"/>
      <c r="Q22" s="684"/>
      <c r="R22" s="39"/>
    </row>
    <row r="23" spans="2:47" s="40" customFormat="1" ht="19.899999999999999" customHeight="1" x14ac:dyDescent="0.25">
      <c r="B23" s="36"/>
      <c r="C23" s="435"/>
      <c r="D23" s="38" t="s">
        <v>4489</v>
      </c>
      <c r="E23" s="435"/>
      <c r="F23" s="435"/>
      <c r="G23" s="435"/>
      <c r="H23" s="435"/>
      <c r="I23" s="435"/>
      <c r="J23" s="435"/>
      <c r="K23" s="435"/>
      <c r="L23" s="435"/>
      <c r="M23" s="435"/>
      <c r="N23" s="683">
        <f>N71</f>
        <v>0</v>
      </c>
      <c r="O23" s="684"/>
      <c r="P23" s="684"/>
      <c r="Q23" s="684"/>
      <c r="R23" s="39"/>
    </row>
    <row r="24" spans="2:47" s="40" customFormat="1" ht="19.899999999999999" customHeight="1" x14ac:dyDescent="0.25">
      <c r="B24" s="36"/>
      <c r="C24" s="435"/>
      <c r="D24" s="38" t="s">
        <v>4490</v>
      </c>
      <c r="E24" s="435"/>
      <c r="F24" s="435"/>
      <c r="G24" s="435"/>
      <c r="H24" s="435"/>
      <c r="I24" s="435"/>
      <c r="J24" s="435"/>
      <c r="K24" s="435"/>
      <c r="L24" s="435"/>
      <c r="M24" s="435"/>
      <c r="N24" s="683">
        <f>N78</f>
        <v>0</v>
      </c>
      <c r="O24" s="684"/>
      <c r="P24" s="684"/>
      <c r="Q24" s="684"/>
      <c r="R24" s="39"/>
    </row>
    <row r="25" spans="2:47" s="40" customFormat="1" ht="19.899999999999999" customHeight="1" x14ac:dyDescent="0.25">
      <c r="B25" s="36"/>
      <c r="C25" s="435"/>
      <c r="D25" s="38" t="s">
        <v>4491</v>
      </c>
      <c r="E25" s="435"/>
      <c r="F25" s="435"/>
      <c r="G25" s="435"/>
      <c r="H25" s="435"/>
      <c r="I25" s="435"/>
      <c r="J25" s="435"/>
      <c r="K25" s="435"/>
      <c r="L25" s="435"/>
      <c r="M25" s="435"/>
      <c r="N25" s="683">
        <f>N89</f>
        <v>0</v>
      </c>
      <c r="O25" s="684"/>
      <c r="P25" s="684"/>
      <c r="Q25" s="684"/>
      <c r="R25" s="39"/>
    </row>
    <row r="26" spans="2:47" s="40" customFormat="1" ht="19.899999999999999" customHeight="1" x14ac:dyDescent="0.25">
      <c r="B26" s="36"/>
      <c r="C26" s="435"/>
      <c r="D26" s="38" t="s">
        <v>98</v>
      </c>
      <c r="E26" s="435"/>
      <c r="F26" s="435"/>
      <c r="G26" s="435"/>
      <c r="H26" s="435"/>
      <c r="I26" s="435"/>
      <c r="J26" s="435"/>
      <c r="K26" s="435"/>
      <c r="L26" s="435"/>
      <c r="M26" s="435"/>
      <c r="N26" s="683">
        <f>N93</f>
        <v>0</v>
      </c>
      <c r="O26" s="684"/>
      <c r="P26" s="684"/>
      <c r="Q26" s="684"/>
      <c r="R26" s="39"/>
    </row>
    <row r="27" spans="2:47" s="40" customFormat="1" ht="19.899999999999999" customHeight="1" x14ac:dyDescent="0.25">
      <c r="B27" s="36"/>
      <c r="C27" s="435"/>
      <c r="D27" s="38" t="s">
        <v>4492</v>
      </c>
      <c r="E27" s="435"/>
      <c r="F27" s="435"/>
      <c r="G27" s="435"/>
      <c r="H27" s="435"/>
      <c r="I27" s="435"/>
      <c r="J27" s="435"/>
      <c r="K27" s="435"/>
      <c r="L27" s="435"/>
      <c r="M27" s="435"/>
      <c r="N27" s="683">
        <f>N97</f>
        <v>0</v>
      </c>
      <c r="O27" s="684"/>
      <c r="P27" s="684"/>
      <c r="Q27" s="684"/>
      <c r="R27" s="39"/>
    </row>
    <row r="28" spans="2:47" s="40" customFormat="1" ht="19.899999999999999" customHeight="1" x14ac:dyDescent="0.25">
      <c r="B28" s="36"/>
      <c r="C28" s="435"/>
      <c r="D28" s="38" t="s">
        <v>6723</v>
      </c>
      <c r="E28" s="435"/>
      <c r="F28" s="435"/>
      <c r="G28" s="435"/>
      <c r="H28" s="435"/>
      <c r="I28" s="435"/>
      <c r="J28" s="435"/>
      <c r="K28" s="435"/>
      <c r="L28" s="435"/>
      <c r="M28" s="435"/>
      <c r="N28" s="683">
        <f>N100</f>
        <v>0</v>
      </c>
      <c r="O28" s="684"/>
      <c r="P28" s="684"/>
      <c r="Q28" s="684"/>
      <c r="R28" s="39"/>
    </row>
    <row r="29" spans="2:47" s="17" customFormat="1" ht="6.95" customHeight="1" x14ac:dyDescent="0.25">
      <c r="B29" s="41"/>
      <c r="C29" s="42"/>
      <c r="D29" s="42"/>
      <c r="E29" s="42"/>
      <c r="F29" s="42"/>
      <c r="G29" s="42"/>
      <c r="H29" s="42"/>
      <c r="I29" s="42"/>
      <c r="J29" s="42"/>
      <c r="K29" s="42"/>
      <c r="L29" s="42"/>
      <c r="M29" s="42"/>
      <c r="N29" s="42"/>
      <c r="O29" s="42"/>
      <c r="P29" s="42"/>
      <c r="Q29" s="42"/>
      <c r="R29" s="43"/>
    </row>
    <row r="33" spans="2:63" s="17" customFormat="1" ht="6.95" customHeight="1" x14ac:dyDescent="0.25">
      <c r="B33" s="14"/>
      <c r="C33" s="15"/>
      <c r="D33" s="15"/>
      <c r="E33" s="15"/>
      <c r="F33" s="15"/>
      <c r="G33" s="15"/>
      <c r="H33" s="15"/>
      <c r="I33" s="15"/>
      <c r="J33" s="15"/>
      <c r="K33" s="15"/>
      <c r="L33" s="15"/>
      <c r="M33" s="15"/>
      <c r="N33" s="15"/>
      <c r="O33" s="15"/>
      <c r="P33" s="15"/>
      <c r="Q33" s="15"/>
      <c r="R33" s="16"/>
    </row>
    <row r="34" spans="2:63" s="17" customFormat="1" ht="36.950000000000003" customHeight="1" x14ac:dyDescent="0.25">
      <c r="B34" s="18"/>
      <c r="C34" s="686" t="s">
        <v>100</v>
      </c>
      <c r="D34" s="680"/>
      <c r="E34" s="680"/>
      <c r="F34" s="680"/>
      <c r="G34" s="680"/>
      <c r="H34" s="680"/>
      <c r="I34" s="680"/>
      <c r="J34" s="680"/>
      <c r="K34" s="680"/>
      <c r="L34" s="680"/>
      <c r="M34" s="680"/>
      <c r="N34" s="680"/>
      <c r="O34" s="680"/>
      <c r="P34" s="680"/>
      <c r="Q34" s="680"/>
      <c r="R34" s="19"/>
    </row>
    <row r="35" spans="2:63" s="17" customFormat="1" ht="6.95" customHeight="1" x14ac:dyDescent="0.25">
      <c r="B35" s="18"/>
      <c r="C35" s="432"/>
      <c r="D35" s="432"/>
      <c r="E35" s="432"/>
      <c r="F35" s="432"/>
      <c r="G35" s="432"/>
      <c r="H35" s="432"/>
      <c r="I35" s="432"/>
      <c r="J35" s="432"/>
      <c r="K35" s="432"/>
      <c r="L35" s="432"/>
      <c r="M35" s="432"/>
      <c r="N35" s="432"/>
      <c r="O35" s="432"/>
      <c r="P35" s="432"/>
      <c r="Q35" s="432"/>
      <c r="R35" s="19"/>
    </row>
    <row r="36" spans="2:63" s="17" customFormat="1" ht="30" customHeight="1" x14ac:dyDescent="0.25">
      <c r="B36" s="18"/>
      <c r="C36" s="21" t="s">
        <v>55</v>
      </c>
      <c r="D36" s="432"/>
      <c r="E36" s="432"/>
      <c r="F36" s="687" t="s">
        <v>56</v>
      </c>
      <c r="G36" s="680"/>
      <c r="H36" s="680"/>
      <c r="I36" s="680"/>
      <c r="J36" s="680"/>
      <c r="K36" s="680"/>
      <c r="L36" s="680"/>
      <c r="M36" s="680"/>
      <c r="N36" s="680"/>
      <c r="O36" s="680"/>
      <c r="P36" s="680"/>
      <c r="Q36" s="432"/>
      <c r="R36" s="19"/>
    </row>
    <row r="37" spans="2:63" ht="30" customHeight="1" x14ac:dyDescent="0.3">
      <c r="B37" s="22"/>
      <c r="C37" s="21" t="s">
        <v>57</v>
      </c>
      <c r="D37" s="433"/>
      <c r="E37" s="433"/>
      <c r="F37" s="687" t="s">
        <v>1670</v>
      </c>
      <c r="G37" s="688"/>
      <c r="H37" s="688"/>
      <c r="I37" s="688"/>
      <c r="J37" s="688"/>
      <c r="K37" s="688"/>
      <c r="L37" s="688"/>
      <c r="M37" s="688"/>
      <c r="N37" s="688"/>
      <c r="O37" s="688"/>
      <c r="P37" s="688"/>
      <c r="Q37" s="433"/>
      <c r="R37" s="24"/>
    </row>
    <row r="38" spans="2:63" ht="30" customHeight="1" x14ac:dyDescent="0.3">
      <c r="B38" s="22"/>
      <c r="C38" s="21" t="s">
        <v>59</v>
      </c>
      <c r="D38" s="433"/>
      <c r="E38" s="433"/>
      <c r="F38" s="687" t="s">
        <v>1821</v>
      </c>
      <c r="G38" s="688"/>
      <c r="H38" s="688"/>
      <c r="I38" s="688"/>
      <c r="J38" s="688"/>
      <c r="K38" s="688"/>
      <c r="L38" s="688"/>
      <c r="M38" s="688"/>
      <c r="N38" s="688"/>
      <c r="O38" s="688"/>
      <c r="P38" s="688"/>
      <c r="Q38" s="433"/>
      <c r="R38" s="24"/>
    </row>
    <row r="39" spans="2:63" s="17" customFormat="1" ht="36.950000000000003" customHeight="1" x14ac:dyDescent="0.25">
      <c r="B39" s="18"/>
      <c r="C39" s="26" t="s">
        <v>1672</v>
      </c>
      <c r="D39" s="432"/>
      <c r="E39" s="432"/>
      <c r="F39" s="689" t="s">
        <v>6940</v>
      </c>
      <c r="G39" s="680"/>
      <c r="H39" s="680"/>
      <c r="I39" s="680"/>
      <c r="J39" s="680"/>
      <c r="K39" s="680"/>
      <c r="L39" s="680"/>
      <c r="M39" s="680"/>
      <c r="N39" s="680"/>
      <c r="O39" s="680"/>
      <c r="P39" s="680"/>
      <c r="Q39" s="432"/>
      <c r="R39" s="19"/>
    </row>
    <row r="40" spans="2:63" s="17" customFormat="1" ht="6.95" customHeight="1" x14ac:dyDescent="0.25">
      <c r="B40" s="18"/>
      <c r="C40" s="432"/>
      <c r="D40" s="432"/>
      <c r="E40" s="432"/>
      <c r="F40" s="432"/>
      <c r="G40" s="432"/>
      <c r="H40" s="432"/>
      <c r="I40" s="432"/>
      <c r="J40" s="432"/>
      <c r="K40" s="432"/>
      <c r="L40" s="432"/>
      <c r="M40" s="432"/>
      <c r="N40" s="432"/>
      <c r="O40" s="432"/>
      <c r="P40" s="432"/>
      <c r="Q40" s="432"/>
      <c r="R40" s="19"/>
    </row>
    <row r="41" spans="2:63" s="17" customFormat="1" ht="18" customHeight="1" x14ac:dyDescent="0.25">
      <c r="B41" s="18"/>
      <c r="C41" s="21" t="s">
        <v>61</v>
      </c>
      <c r="D41" s="432"/>
      <c r="E41" s="432"/>
      <c r="F41" s="434" t="s">
        <v>62</v>
      </c>
      <c r="G41" s="432"/>
      <c r="H41" s="432"/>
      <c r="I41" s="432"/>
      <c r="J41" s="432"/>
      <c r="K41" s="21" t="s">
        <v>63</v>
      </c>
      <c r="L41" s="432"/>
      <c r="M41" s="697">
        <v>42535</v>
      </c>
      <c r="N41" s="680"/>
      <c r="O41" s="680"/>
      <c r="P41" s="680"/>
      <c r="Q41" s="432"/>
      <c r="R41" s="19"/>
    </row>
    <row r="42" spans="2:63" s="17" customFormat="1" ht="6.95" customHeight="1" x14ac:dyDescent="0.25">
      <c r="B42" s="18"/>
      <c r="C42" s="432"/>
      <c r="D42" s="432"/>
      <c r="E42" s="432"/>
      <c r="F42" s="432"/>
      <c r="G42" s="432"/>
      <c r="H42" s="432"/>
      <c r="I42" s="432"/>
      <c r="J42" s="432"/>
      <c r="K42" s="432"/>
      <c r="L42" s="432"/>
      <c r="M42" s="432"/>
      <c r="N42" s="432"/>
      <c r="O42" s="432"/>
      <c r="P42" s="432"/>
      <c r="Q42" s="432"/>
      <c r="R42" s="19"/>
    </row>
    <row r="43" spans="2:63" s="17" customFormat="1" ht="15" x14ac:dyDescent="0.25">
      <c r="B43" s="18"/>
      <c r="C43" s="21" t="s">
        <v>64</v>
      </c>
      <c r="D43" s="432"/>
      <c r="E43" s="432"/>
      <c r="F43" s="434" t="s">
        <v>65</v>
      </c>
      <c r="G43" s="432"/>
      <c r="H43" s="432"/>
      <c r="I43" s="432"/>
      <c r="J43" s="432"/>
      <c r="K43" s="21" t="s">
        <v>66</v>
      </c>
      <c r="L43" s="432"/>
      <c r="M43" s="698" t="s">
        <v>70</v>
      </c>
      <c r="N43" s="680"/>
      <c r="O43" s="680"/>
      <c r="P43" s="680"/>
      <c r="Q43" s="680"/>
      <c r="R43" s="19"/>
    </row>
    <row r="44" spans="2:63" s="17" customFormat="1" ht="14.45" customHeight="1" x14ac:dyDescent="0.25">
      <c r="B44" s="18"/>
      <c r="C44" s="21" t="s">
        <v>68</v>
      </c>
      <c r="D44" s="432"/>
      <c r="E44" s="432"/>
      <c r="F44" s="434"/>
      <c r="G44" s="432"/>
      <c r="H44" s="432"/>
      <c r="I44" s="432"/>
      <c r="J44" s="432"/>
      <c r="K44" s="21" t="s">
        <v>69</v>
      </c>
      <c r="L44" s="432"/>
      <c r="M44" s="698" t="s">
        <v>70</v>
      </c>
      <c r="N44" s="680"/>
      <c r="O44" s="680"/>
      <c r="P44" s="680"/>
      <c r="Q44" s="680"/>
      <c r="R44" s="19"/>
    </row>
    <row r="45" spans="2:63" s="17" customFormat="1" ht="10.35" customHeight="1" x14ac:dyDescent="0.25">
      <c r="B45" s="18"/>
      <c r="C45" s="432"/>
      <c r="D45" s="432"/>
      <c r="E45" s="432"/>
      <c r="F45" s="432"/>
      <c r="G45" s="432"/>
      <c r="H45" s="432"/>
      <c r="I45" s="432"/>
      <c r="J45" s="432"/>
      <c r="K45" s="432"/>
      <c r="L45" s="432"/>
      <c r="M45" s="432"/>
      <c r="N45" s="432"/>
      <c r="O45" s="432"/>
      <c r="P45" s="432"/>
      <c r="Q45" s="432"/>
      <c r="R45" s="19"/>
    </row>
    <row r="46" spans="2:63" s="48" customFormat="1" ht="29.25" customHeight="1" x14ac:dyDescent="0.25">
      <c r="B46" s="44"/>
      <c r="C46" s="45" t="s">
        <v>101</v>
      </c>
      <c r="D46" s="439" t="s">
        <v>102</v>
      </c>
      <c r="E46" s="439" t="s">
        <v>103</v>
      </c>
      <c r="F46" s="690" t="s">
        <v>104</v>
      </c>
      <c r="G46" s="691"/>
      <c r="H46" s="691"/>
      <c r="I46" s="691"/>
      <c r="J46" s="439" t="s">
        <v>105</v>
      </c>
      <c r="K46" s="439" t="s">
        <v>106</v>
      </c>
      <c r="L46" s="692" t="s">
        <v>107</v>
      </c>
      <c r="M46" s="691"/>
      <c r="N46" s="690" t="s">
        <v>72</v>
      </c>
      <c r="O46" s="691"/>
      <c r="P46" s="691"/>
      <c r="Q46" s="693"/>
      <c r="R46" s="47"/>
      <c r="T46" s="49" t="s">
        <v>108</v>
      </c>
      <c r="U46" s="50" t="s">
        <v>109</v>
      </c>
      <c r="V46" s="50" t="s">
        <v>110</v>
      </c>
      <c r="W46" s="50" t="s">
        <v>111</v>
      </c>
      <c r="X46" s="50" t="s">
        <v>112</v>
      </c>
      <c r="Y46" s="50" t="s">
        <v>113</v>
      </c>
      <c r="Z46" s="50" t="s">
        <v>114</v>
      </c>
      <c r="AA46" s="51" t="s">
        <v>115</v>
      </c>
    </row>
    <row r="47" spans="2:63" s="17" customFormat="1" ht="29.25" customHeight="1" x14ac:dyDescent="0.35">
      <c r="B47" s="18"/>
      <c r="C47" s="52" t="s">
        <v>116</v>
      </c>
      <c r="D47" s="432"/>
      <c r="E47" s="432"/>
      <c r="F47" s="432"/>
      <c r="G47" s="432"/>
      <c r="H47" s="432"/>
      <c r="I47" s="432"/>
      <c r="J47" s="432"/>
      <c r="K47" s="432"/>
      <c r="L47" s="432"/>
      <c r="M47" s="432"/>
      <c r="N47" s="674">
        <f>BK47</f>
        <v>0</v>
      </c>
      <c r="O47" s="675"/>
      <c r="P47" s="675"/>
      <c r="Q47" s="675"/>
      <c r="R47" s="19"/>
      <c r="T47" s="53"/>
      <c r="U47" s="54"/>
      <c r="V47" s="54"/>
      <c r="W47" s="55">
        <f>W48+W53</f>
        <v>159.9776</v>
      </c>
      <c r="X47" s="54"/>
      <c r="Y47" s="55">
        <f>Y48+Y53</f>
        <v>0.93703600000000009</v>
      </c>
      <c r="Z47" s="54"/>
      <c r="AA47" s="56">
        <f>AA48+AA53</f>
        <v>0</v>
      </c>
      <c r="AT47" s="30" t="s">
        <v>117</v>
      </c>
      <c r="AU47" s="30" t="s">
        <v>74</v>
      </c>
      <c r="BK47" s="57">
        <f>BK48+BK53</f>
        <v>0</v>
      </c>
    </row>
    <row r="48" spans="2:63" s="62" customFormat="1" ht="37.35" customHeight="1" x14ac:dyDescent="0.35">
      <c r="B48" s="58"/>
      <c r="C48" s="59"/>
      <c r="D48" s="60" t="s">
        <v>75</v>
      </c>
      <c r="E48" s="60"/>
      <c r="F48" s="60"/>
      <c r="G48" s="60"/>
      <c r="H48" s="60"/>
      <c r="I48" s="60"/>
      <c r="J48" s="60"/>
      <c r="K48" s="60"/>
      <c r="L48" s="60"/>
      <c r="M48" s="60"/>
      <c r="N48" s="668">
        <f>BK48</f>
        <v>0</v>
      </c>
      <c r="O48" s="669"/>
      <c r="P48" s="669"/>
      <c r="Q48" s="669"/>
      <c r="R48" s="61"/>
      <c r="T48" s="63"/>
      <c r="U48" s="59"/>
      <c r="V48" s="59"/>
      <c r="W48" s="64">
        <f>W49</f>
        <v>16.164000000000001</v>
      </c>
      <c r="X48" s="59"/>
      <c r="Y48" s="64">
        <f>Y49</f>
        <v>0</v>
      </c>
      <c r="Z48" s="59"/>
      <c r="AA48" s="65">
        <f>AA49</f>
        <v>0</v>
      </c>
      <c r="AR48" s="66" t="s">
        <v>118</v>
      </c>
      <c r="AT48" s="67" t="s">
        <v>117</v>
      </c>
      <c r="AU48" s="67" t="s">
        <v>119</v>
      </c>
      <c r="AY48" s="66" t="s">
        <v>120</v>
      </c>
      <c r="BK48" s="68">
        <f>BK49</f>
        <v>0</v>
      </c>
    </row>
    <row r="49" spans="2:64" s="62" customFormat="1" ht="19.899999999999999" customHeight="1" x14ac:dyDescent="0.3">
      <c r="B49" s="58"/>
      <c r="C49" s="59"/>
      <c r="D49" s="69" t="s">
        <v>83</v>
      </c>
      <c r="E49" s="69"/>
      <c r="F49" s="69"/>
      <c r="G49" s="69"/>
      <c r="H49" s="69"/>
      <c r="I49" s="69"/>
      <c r="J49" s="69"/>
      <c r="K49" s="69"/>
      <c r="L49" s="69"/>
      <c r="M49" s="69"/>
      <c r="N49" s="659">
        <f>BK49</f>
        <v>0</v>
      </c>
      <c r="O49" s="660"/>
      <c r="P49" s="660"/>
      <c r="Q49" s="660"/>
      <c r="R49" s="61"/>
      <c r="T49" s="63"/>
      <c r="U49" s="59"/>
      <c r="V49" s="59"/>
      <c r="W49" s="64">
        <f>SUM(W50:W52)</f>
        <v>16.164000000000001</v>
      </c>
      <c r="X49" s="59"/>
      <c r="Y49" s="64">
        <f>SUM(Y50:Y52)</f>
        <v>0</v>
      </c>
      <c r="Z49" s="59"/>
      <c r="AA49" s="65">
        <f>SUM(AA50:AA52)</f>
        <v>0</v>
      </c>
      <c r="AR49" s="66" t="s">
        <v>118</v>
      </c>
      <c r="AT49" s="67" t="s">
        <v>117</v>
      </c>
      <c r="AU49" s="67" t="s">
        <v>118</v>
      </c>
      <c r="AY49" s="66" t="s">
        <v>120</v>
      </c>
      <c r="BK49" s="68">
        <f>SUM(BK50:BK52)</f>
        <v>0</v>
      </c>
    </row>
    <row r="50" spans="2:64" s="17" customFormat="1" ht="31.5" customHeight="1" x14ac:dyDescent="0.25">
      <c r="B50" s="70"/>
      <c r="C50" s="71" t="s">
        <v>118</v>
      </c>
      <c r="D50" s="71" t="s">
        <v>121</v>
      </c>
      <c r="E50" s="72" t="s">
        <v>3854</v>
      </c>
      <c r="F50" s="671" t="s">
        <v>3855</v>
      </c>
      <c r="G50" s="667"/>
      <c r="H50" s="667"/>
      <c r="I50" s="667"/>
      <c r="J50" s="73" t="s">
        <v>447</v>
      </c>
      <c r="K50" s="74">
        <v>2</v>
      </c>
      <c r="L50" s="666"/>
      <c r="M50" s="667"/>
      <c r="N50" s="666">
        <f>ROUND(L50*K50,2)</f>
        <v>0</v>
      </c>
      <c r="O50" s="667"/>
      <c r="P50" s="667"/>
      <c r="Q50" s="667"/>
      <c r="R50" s="75"/>
      <c r="T50" s="76" t="s">
        <v>125</v>
      </c>
      <c r="U50" s="77" t="s">
        <v>126</v>
      </c>
      <c r="V50" s="78">
        <v>5.0490000000000004</v>
      </c>
      <c r="W50" s="78">
        <f>V50*K50</f>
        <v>10.098000000000001</v>
      </c>
      <c r="X50" s="78">
        <v>0</v>
      </c>
      <c r="Y50" s="78">
        <f>X50*K50</f>
        <v>0</v>
      </c>
      <c r="Z50" s="78">
        <v>0</v>
      </c>
      <c r="AA50" s="79">
        <f>Z50*K50</f>
        <v>0</v>
      </c>
      <c r="AR50" s="30" t="s">
        <v>127</v>
      </c>
      <c r="AT50" s="30" t="s">
        <v>121</v>
      </c>
      <c r="AU50" s="30" t="s">
        <v>128</v>
      </c>
      <c r="AY50" s="30" t="s">
        <v>120</v>
      </c>
      <c r="BE50" s="80">
        <f>IF(U50="základní",N50,0)</f>
        <v>0</v>
      </c>
      <c r="BF50" s="80">
        <f>IF(U50="snížená",N50,0)</f>
        <v>0</v>
      </c>
      <c r="BG50" s="80">
        <f>IF(U50="zákl. přenesená",N50,0)</f>
        <v>0</v>
      </c>
      <c r="BH50" s="80">
        <f>IF(U50="sníž. přenesená",N50,0)</f>
        <v>0</v>
      </c>
      <c r="BI50" s="80">
        <f>IF(U50="nulová",N50,0)</f>
        <v>0</v>
      </c>
      <c r="BJ50" s="30" t="s">
        <v>118</v>
      </c>
      <c r="BK50" s="80">
        <f>ROUND(L50*K50,2)</f>
        <v>0</v>
      </c>
      <c r="BL50" s="30" t="s">
        <v>127</v>
      </c>
    </row>
    <row r="51" spans="2:64" s="17" customFormat="1" ht="31.5" customHeight="1" x14ac:dyDescent="0.25">
      <c r="B51" s="70"/>
      <c r="C51" s="71" t="s">
        <v>128</v>
      </c>
      <c r="D51" s="71" t="s">
        <v>121</v>
      </c>
      <c r="E51" s="72" t="s">
        <v>3859</v>
      </c>
      <c r="F51" s="671" t="s">
        <v>3860</v>
      </c>
      <c r="G51" s="667"/>
      <c r="H51" s="667"/>
      <c r="I51" s="667"/>
      <c r="J51" s="73" t="s">
        <v>447</v>
      </c>
      <c r="K51" s="74">
        <v>30</v>
      </c>
      <c r="L51" s="666"/>
      <c r="M51" s="667"/>
      <c r="N51" s="666">
        <f>ROUND(L51*K51,2)</f>
        <v>0</v>
      </c>
      <c r="O51" s="667"/>
      <c r="P51" s="667"/>
      <c r="Q51" s="667"/>
      <c r="R51" s="75"/>
      <c r="T51" s="76" t="s">
        <v>125</v>
      </c>
      <c r="U51" s="77" t="s">
        <v>126</v>
      </c>
      <c r="V51" s="78">
        <v>0</v>
      </c>
      <c r="W51" s="78">
        <f>V51*K51</f>
        <v>0</v>
      </c>
      <c r="X51" s="78">
        <v>0</v>
      </c>
      <c r="Y51" s="78">
        <f>X51*K51</f>
        <v>0</v>
      </c>
      <c r="Z51" s="78">
        <v>0</v>
      </c>
      <c r="AA51" s="79">
        <f>Z51*K51</f>
        <v>0</v>
      </c>
      <c r="AR51" s="30" t="s">
        <v>127</v>
      </c>
      <c r="AT51" s="30" t="s">
        <v>121</v>
      </c>
      <c r="AU51" s="30" t="s">
        <v>128</v>
      </c>
      <c r="AY51" s="30" t="s">
        <v>120</v>
      </c>
      <c r="BE51" s="80">
        <f>IF(U51="základní",N51,0)</f>
        <v>0</v>
      </c>
      <c r="BF51" s="80">
        <f>IF(U51="snížená",N51,0)</f>
        <v>0</v>
      </c>
      <c r="BG51" s="80">
        <f>IF(U51="zákl. přenesená",N51,0)</f>
        <v>0</v>
      </c>
      <c r="BH51" s="80">
        <f>IF(U51="sníž. přenesená",N51,0)</f>
        <v>0</v>
      </c>
      <c r="BI51" s="80">
        <f>IF(U51="nulová",N51,0)</f>
        <v>0</v>
      </c>
      <c r="BJ51" s="30" t="s">
        <v>118</v>
      </c>
      <c r="BK51" s="80">
        <f>ROUND(L51*K51,2)</f>
        <v>0</v>
      </c>
      <c r="BL51" s="30" t="s">
        <v>127</v>
      </c>
    </row>
    <row r="52" spans="2:64" s="17" customFormat="1" ht="44.25" customHeight="1" x14ac:dyDescent="0.25">
      <c r="B52" s="70"/>
      <c r="C52" s="71" t="s">
        <v>136</v>
      </c>
      <c r="D52" s="71" t="s">
        <v>121</v>
      </c>
      <c r="E52" s="72" t="s">
        <v>3857</v>
      </c>
      <c r="F52" s="671" t="s">
        <v>3858</v>
      </c>
      <c r="G52" s="667"/>
      <c r="H52" s="667"/>
      <c r="I52" s="667"/>
      <c r="J52" s="73" t="s">
        <v>447</v>
      </c>
      <c r="K52" s="74">
        <v>2</v>
      </c>
      <c r="L52" s="666"/>
      <c r="M52" s="667"/>
      <c r="N52" s="666">
        <f>ROUND(L52*K52,2)</f>
        <v>0</v>
      </c>
      <c r="O52" s="667"/>
      <c r="P52" s="667"/>
      <c r="Q52" s="667"/>
      <c r="R52" s="75"/>
      <c r="T52" s="76" t="s">
        <v>125</v>
      </c>
      <c r="U52" s="77" t="s">
        <v>126</v>
      </c>
      <c r="V52" s="78">
        <v>3.0329999999999999</v>
      </c>
      <c r="W52" s="78">
        <f>V52*K52</f>
        <v>6.0659999999999998</v>
      </c>
      <c r="X52" s="78">
        <v>0</v>
      </c>
      <c r="Y52" s="78">
        <f>X52*K52</f>
        <v>0</v>
      </c>
      <c r="Z52" s="78">
        <v>0</v>
      </c>
      <c r="AA52" s="79">
        <f>Z52*K52</f>
        <v>0</v>
      </c>
      <c r="AR52" s="30" t="s">
        <v>127</v>
      </c>
      <c r="AT52" s="30" t="s">
        <v>121</v>
      </c>
      <c r="AU52" s="30" t="s">
        <v>128</v>
      </c>
      <c r="AY52" s="30" t="s">
        <v>120</v>
      </c>
      <c r="BE52" s="80">
        <f>IF(U52="základní",N52,0)</f>
        <v>0</v>
      </c>
      <c r="BF52" s="80">
        <f>IF(U52="snížená",N52,0)</f>
        <v>0</v>
      </c>
      <c r="BG52" s="80">
        <f>IF(U52="zákl. přenesená",N52,0)</f>
        <v>0</v>
      </c>
      <c r="BH52" s="80">
        <f>IF(U52="sníž. přenesená",N52,0)</f>
        <v>0</v>
      </c>
      <c r="BI52" s="80">
        <f>IF(U52="nulová",N52,0)</f>
        <v>0</v>
      </c>
      <c r="BJ52" s="30" t="s">
        <v>118</v>
      </c>
      <c r="BK52" s="80">
        <f>ROUND(L52*K52,2)</f>
        <v>0</v>
      </c>
      <c r="BL52" s="30" t="s">
        <v>127</v>
      </c>
    </row>
    <row r="53" spans="2:64" s="62" customFormat="1" ht="37.35" customHeight="1" x14ac:dyDescent="0.35">
      <c r="B53" s="58"/>
      <c r="C53" s="59"/>
      <c r="D53" s="60" t="s">
        <v>87</v>
      </c>
      <c r="E53" s="60"/>
      <c r="F53" s="60"/>
      <c r="G53" s="60"/>
      <c r="H53" s="60"/>
      <c r="I53" s="60"/>
      <c r="J53" s="60"/>
      <c r="K53" s="60"/>
      <c r="L53" s="60"/>
      <c r="M53" s="60"/>
      <c r="N53" s="701">
        <f>BK53</f>
        <v>0</v>
      </c>
      <c r="O53" s="702"/>
      <c r="P53" s="702"/>
      <c r="Q53" s="702"/>
      <c r="R53" s="61"/>
      <c r="T53" s="63"/>
      <c r="U53" s="59"/>
      <c r="V53" s="59"/>
      <c r="W53" s="64">
        <f>W54+W60+W71+W78+W89+W93+W97+W100</f>
        <v>143.81360000000001</v>
      </c>
      <c r="X53" s="59"/>
      <c r="Y53" s="64">
        <f>Y54+Y60+Y71+Y78+Y89+Y93+Y97+Y100</f>
        <v>0.93703600000000009</v>
      </c>
      <c r="Z53" s="59"/>
      <c r="AA53" s="65">
        <f>AA54+AA60+AA71+AA78+AA89+AA93+AA97+AA100</f>
        <v>0</v>
      </c>
      <c r="AR53" s="66" t="s">
        <v>128</v>
      </c>
      <c r="AT53" s="67" t="s">
        <v>117</v>
      </c>
      <c r="AU53" s="67" t="s">
        <v>119</v>
      </c>
      <c r="AY53" s="66" t="s">
        <v>120</v>
      </c>
      <c r="BK53" s="68">
        <f>BK54+BK60+BK71+BK78+BK89+BK93+BK97+BK100</f>
        <v>0</v>
      </c>
    </row>
    <row r="54" spans="2:64" s="62" customFormat="1" ht="19.899999999999999" customHeight="1" x14ac:dyDescent="0.3">
      <c r="B54" s="58"/>
      <c r="C54" s="59"/>
      <c r="D54" s="69" t="s">
        <v>90</v>
      </c>
      <c r="E54" s="69"/>
      <c r="F54" s="69"/>
      <c r="G54" s="69"/>
      <c r="H54" s="69"/>
      <c r="I54" s="69"/>
      <c r="J54" s="69"/>
      <c r="K54" s="69"/>
      <c r="L54" s="69"/>
      <c r="M54" s="69"/>
      <c r="N54" s="659">
        <f>BK54</f>
        <v>0</v>
      </c>
      <c r="O54" s="660"/>
      <c r="P54" s="660"/>
      <c r="Q54" s="660"/>
      <c r="R54" s="61"/>
      <c r="T54" s="63"/>
      <c r="U54" s="59"/>
      <c r="V54" s="59"/>
      <c r="W54" s="64">
        <f>SUM(W55:W59)</f>
        <v>7.8336000000000006</v>
      </c>
      <c r="X54" s="59"/>
      <c r="Y54" s="64">
        <f>SUM(Y55:Y59)</f>
        <v>7.1515999999999996E-2</v>
      </c>
      <c r="Z54" s="59"/>
      <c r="AA54" s="65">
        <f>SUM(AA55:AA59)</f>
        <v>0</v>
      </c>
      <c r="AR54" s="66" t="s">
        <v>128</v>
      </c>
      <c r="AT54" s="67" t="s">
        <v>117</v>
      </c>
      <c r="AU54" s="67" t="s">
        <v>118</v>
      </c>
      <c r="AY54" s="66" t="s">
        <v>120</v>
      </c>
      <c r="BK54" s="68">
        <f>SUM(BK55:BK59)</f>
        <v>0</v>
      </c>
    </row>
    <row r="55" spans="2:64" s="17" customFormat="1" ht="44.25" customHeight="1" x14ac:dyDescent="0.25">
      <c r="B55" s="70"/>
      <c r="C55" s="71" t="s">
        <v>127</v>
      </c>
      <c r="D55" s="71" t="s">
        <v>121</v>
      </c>
      <c r="E55" s="72" t="s">
        <v>4266</v>
      </c>
      <c r="F55" s="671" t="s">
        <v>4267</v>
      </c>
      <c r="G55" s="667"/>
      <c r="H55" s="667"/>
      <c r="I55" s="667"/>
      <c r="J55" s="73" t="s">
        <v>532</v>
      </c>
      <c r="K55" s="74">
        <v>57.6</v>
      </c>
      <c r="L55" s="666"/>
      <c r="M55" s="667"/>
      <c r="N55" s="666">
        <f>ROUND(L55*K55,2)</f>
        <v>0</v>
      </c>
      <c r="O55" s="667"/>
      <c r="P55" s="667"/>
      <c r="Q55" s="667"/>
      <c r="R55" s="75"/>
      <c r="T55" s="76" t="s">
        <v>125</v>
      </c>
      <c r="U55" s="77" t="s">
        <v>126</v>
      </c>
      <c r="V55" s="78">
        <v>0.13600000000000001</v>
      </c>
      <c r="W55" s="78">
        <f>V55*K55</f>
        <v>7.8336000000000006</v>
      </c>
      <c r="X55" s="78">
        <v>2.7999999999999998E-4</v>
      </c>
      <c r="Y55" s="78">
        <f>X55*K55</f>
        <v>1.6128E-2</v>
      </c>
      <c r="Z55" s="78">
        <v>0</v>
      </c>
      <c r="AA55" s="79">
        <f>Z55*K55</f>
        <v>0</v>
      </c>
      <c r="AR55" s="30" t="s">
        <v>118</v>
      </c>
      <c r="AT55" s="30" t="s">
        <v>121</v>
      </c>
      <c r="AU55" s="30" t="s">
        <v>128</v>
      </c>
      <c r="AY55" s="30" t="s">
        <v>120</v>
      </c>
      <c r="BE55" s="80">
        <f>IF(U55="základní",N55,0)</f>
        <v>0</v>
      </c>
      <c r="BF55" s="80">
        <f>IF(U55="snížená",N55,0)</f>
        <v>0</v>
      </c>
      <c r="BG55" s="80">
        <f>IF(U55="zákl. přenesená",N55,0)</f>
        <v>0</v>
      </c>
      <c r="BH55" s="80">
        <f>IF(U55="sníž. přenesená",N55,0)</f>
        <v>0</v>
      </c>
      <c r="BI55" s="80">
        <f>IF(U55="nulová",N55,0)</f>
        <v>0</v>
      </c>
      <c r="BJ55" s="30" t="s">
        <v>118</v>
      </c>
      <c r="BK55" s="80">
        <f>ROUND(L55*K55,2)</f>
        <v>0</v>
      </c>
      <c r="BL55" s="30" t="s">
        <v>118</v>
      </c>
    </row>
    <row r="56" spans="2:64" s="17" customFormat="1" ht="22.5" customHeight="1" x14ac:dyDescent="0.25">
      <c r="B56" s="70"/>
      <c r="C56" s="101" t="s">
        <v>143</v>
      </c>
      <c r="D56" s="101" t="s">
        <v>195</v>
      </c>
      <c r="E56" s="102" t="s">
        <v>4499</v>
      </c>
      <c r="F56" s="677" t="s">
        <v>4500</v>
      </c>
      <c r="G56" s="678"/>
      <c r="H56" s="678"/>
      <c r="I56" s="678"/>
      <c r="J56" s="103" t="s">
        <v>447</v>
      </c>
      <c r="K56" s="104">
        <v>1</v>
      </c>
      <c r="L56" s="670"/>
      <c r="M56" s="678"/>
      <c r="N56" s="670">
        <f>ROUND(L56*K56,2)</f>
        <v>0</v>
      </c>
      <c r="O56" s="667"/>
      <c r="P56" s="667"/>
      <c r="Q56" s="667"/>
      <c r="R56" s="75"/>
      <c r="T56" s="76" t="s">
        <v>125</v>
      </c>
      <c r="U56" s="77" t="s">
        <v>126</v>
      </c>
      <c r="V56" s="78">
        <v>0</v>
      </c>
      <c r="W56" s="78">
        <f>V56*K56</f>
        <v>0</v>
      </c>
      <c r="X56" s="78">
        <v>4.7000000000000002E-3</v>
      </c>
      <c r="Y56" s="78">
        <f>X56*K56</f>
        <v>4.7000000000000002E-3</v>
      </c>
      <c r="Z56" s="78">
        <v>0</v>
      </c>
      <c r="AA56" s="79">
        <f>Z56*K56</f>
        <v>0</v>
      </c>
      <c r="AR56" s="30" t="s">
        <v>128</v>
      </c>
      <c r="AT56" s="30" t="s">
        <v>195</v>
      </c>
      <c r="AU56" s="30" t="s">
        <v>128</v>
      </c>
      <c r="AY56" s="30" t="s">
        <v>120</v>
      </c>
      <c r="BE56" s="80">
        <f>IF(U56="základní",N56,0)</f>
        <v>0</v>
      </c>
      <c r="BF56" s="80">
        <f>IF(U56="snížená",N56,0)</f>
        <v>0</v>
      </c>
      <c r="BG56" s="80">
        <f>IF(U56="zákl. přenesená",N56,0)</f>
        <v>0</v>
      </c>
      <c r="BH56" s="80">
        <f>IF(U56="sníž. přenesená",N56,0)</f>
        <v>0</v>
      </c>
      <c r="BI56" s="80">
        <f>IF(U56="nulová",N56,0)</f>
        <v>0</v>
      </c>
      <c r="BJ56" s="30" t="s">
        <v>118</v>
      </c>
      <c r="BK56" s="80">
        <f>ROUND(L56*K56,2)</f>
        <v>0</v>
      </c>
      <c r="BL56" s="30" t="s">
        <v>118</v>
      </c>
    </row>
    <row r="57" spans="2:64" s="17" customFormat="1" ht="31.5" customHeight="1" x14ac:dyDescent="0.25">
      <c r="B57" s="70"/>
      <c r="C57" s="101" t="s">
        <v>147</v>
      </c>
      <c r="D57" s="101" t="s">
        <v>195</v>
      </c>
      <c r="E57" s="102" t="s">
        <v>3933</v>
      </c>
      <c r="F57" s="677" t="s">
        <v>5163</v>
      </c>
      <c r="G57" s="678"/>
      <c r="H57" s="678"/>
      <c r="I57" s="678"/>
      <c r="J57" s="103" t="s">
        <v>532</v>
      </c>
      <c r="K57" s="104">
        <v>57.6</v>
      </c>
      <c r="L57" s="670"/>
      <c r="M57" s="678"/>
      <c r="N57" s="670">
        <f>ROUND(L57*K57,2)</f>
        <v>0</v>
      </c>
      <c r="O57" s="667"/>
      <c r="P57" s="667"/>
      <c r="Q57" s="667"/>
      <c r="R57" s="75"/>
      <c r="T57" s="76" t="s">
        <v>125</v>
      </c>
      <c r="U57" s="77" t="s">
        <v>126</v>
      </c>
      <c r="V57" s="78">
        <v>0</v>
      </c>
      <c r="W57" s="78">
        <f>V57*K57</f>
        <v>0</v>
      </c>
      <c r="X57" s="78">
        <v>8.8000000000000003E-4</v>
      </c>
      <c r="Y57" s="78">
        <f>X57*K57</f>
        <v>5.0688000000000004E-2</v>
      </c>
      <c r="Z57" s="78">
        <v>0</v>
      </c>
      <c r="AA57" s="79">
        <f>Z57*K57</f>
        <v>0</v>
      </c>
      <c r="AR57" s="30" t="s">
        <v>258</v>
      </c>
      <c r="AT57" s="30" t="s">
        <v>195</v>
      </c>
      <c r="AU57" s="30" t="s">
        <v>128</v>
      </c>
      <c r="AY57" s="30" t="s">
        <v>120</v>
      </c>
      <c r="BE57" s="80">
        <f>IF(U57="základní",N57,0)</f>
        <v>0</v>
      </c>
      <c r="BF57" s="80">
        <f>IF(U57="snížená",N57,0)</f>
        <v>0</v>
      </c>
      <c r="BG57" s="80">
        <f>IF(U57="zákl. přenesená",N57,0)</f>
        <v>0</v>
      </c>
      <c r="BH57" s="80">
        <f>IF(U57="sníž. přenesená",N57,0)</f>
        <v>0</v>
      </c>
      <c r="BI57" s="80">
        <f>IF(U57="nulová",N57,0)</f>
        <v>0</v>
      </c>
      <c r="BJ57" s="30" t="s">
        <v>118</v>
      </c>
      <c r="BK57" s="80">
        <f>ROUND(L57*K57,2)</f>
        <v>0</v>
      </c>
      <c r="BL57" s="30" t="s">
        <v>194</v>
      </c>
    </row>
    <row r="58" spans="2:64" s="17" customFormat="1" ht="31.5" customHeight="1" x14ac:dyDescent="0.25">
      <c r="B58" s="70"/>
      <c r="C58" s="71" t="s">
        <v>151</v>
      </c>
      <c r="D58" s="71" t="s">
        <v>121</v>
      </c>
      <c r="E58" s="72" t="s">
        <v>3878</v>
      </c>
      <c r="F58" s="671" t="s">
        <v>3879</v>
      </c>
      <c r="G58" s="667"/>
      <c r="H58" s="667"/>
      <c r="I58" s="667"/>
      <c r="J58" s="73" t="s">
        <v>3691</v>
      </c>
      <c r="K58" s="74">
        <v>255.744</v>
      </c>
      <c r="L58" s="666"/>
      <c r="M58" s="667"/>
      <c r="N58" s="666">
        <f>ROUND(L58*K58,2)</f>
        <v>0</v>
      </c>
      <c r="O58" s="667"/>
      <c r="P58" s="667"/>
      <c r="Q58" s="667"/>
      <c r="R58" s="75"/>
      <c r="T58" s="76" t="s">
        <v>125</v>
      </c>
      <c r="U58" s="77" t="s">
        <v>126</v>
      </c>
      <c r="V58" s="78">
        <v>0</v>
      </c>
      <c r="W58" s="78">
        <f>V58*K58</f>
        <v>0</v>
      </c>
      <c r="X58" s="78">
        <v>0</v>
      </c>
      <c r="Y58" s="78">
        <f>X58*K58</f>
        <v>0</v>
      </c>
      <c r="Z58" s="78">
        <v>0</v>
      </c>
      <c r="AA58" s="79">
        <f>Z58*K58</f>
        <v>0</v>
      </c>
      <c r="AR58" s="30" t="s">
        <v>118</v>
      </c>
      <c r="AT58" s="30" t="s">
        <v>121</v>
      </c>
      <c r="AU58" s="30" t="s">
        <v>128</v>
      </c>
      <c r="AY58" s="30" t="s">
        <v>120</v>
      </c>
      <c r="BE58" s="80">
        <f>IF(U58="základní",N58,0)</f>
        <v>0</v>
      </c>
      <c r="BF58" s="80">
        <f>IF(U58="snížená",N58,0)</f>
        <v>0</v>
      </c>
      <c r="BG58" s="80">
        <f>IF(U58="zákl. přenesená",N58,0)</f>
        <v>0</v>
      </c>
      <c r="BH58" s="80">
        <f>IF(U58="sníž. přenesená",N58,0)</f>
        <v>0</v>
      </c>
      <c r="BI58" s="80">
        <f>IF(U58="nulová",N58,0)</f>
        <v>0</v>
      </c>
      <c r="BJ58" s="30" t="s">
        <v>118</v>
      </c>
      <c r="BK58" s="80">
        <f>ROUND(L58*K58,2)</f>
        <v>0</v>
      </c>
      <c r="BL58" s="30" t="s">
        <v>118</v>
      </c>
    </row>
    <row r="59" spans="2:64" s="17" customFormat="1" ht="31.5" customHeight="1" x14ac:dyDescent="0.25">
      <c r="B59" s="70"/>
      <c r="C59" s="71" t="s">
        <v>154</v>
      </c>
      <c r="D59" s="71" t="s">
        <v>121</v>
      </c>
      <c r="E59" s="72" t="s">
        <v>3880</v>
      </c>
      <c r="F59" s="671" t="s">
        <v>3881</v>
      </c>
      <c r="G59" s="667"/>
      <c r="H59" s="667"/>
      <c r="I59" s="667"/>
      <c r="J59" s="73" t="s">
        <v>3691</v>
      </c>
      <c r="K59" s="74">
        <v>255.744</v>
      </c>
      <c r="L59" s="666"/>
      <c r="M59" s="667"/>
      <c r="N59" s="666">
        <f>ROUND(L59*K59,2)</f>
        <v>0</v>
      </c>
      <c r="O59" s="667"/>
      <c r="P59" s="667"/>
      <c r="Q59" s="667"/>
      <c r="R59" s="75"/>
      <c r="T59" s="76" t="s">
        <v>125</v>
      </c>
      <c r="U59" s="77" t="s">
        <v>126</v>
      </c>
      <c r="V59" s="78">
        <v>0</v>
      </c>
      <c r="W59" s="78">
        <f>V59*K59</f>
        <v>0</v>
      </c>
      <c r="X59" s="78">
        <v>0</v>
      </c>
      <c r="Y59" s="78">
        <f>X59*K59</f>
        <v>0</v>
      </c>
      <c r="Z59" s="78">
        <v>0</v>
      </c>
      <c r="AA59" s="79">
        <f>Z59*K59</f>
        <v>0</v>
      </c>
      <c r="AR59" s="30" t="s">
        <v>118</v>
      </c>
      <c r="AT59" s="30" t="s">
        <v>121</v>
      </c>
      <c r="AU59" s="30" t="s">
        <v>128</v>
      </c>
      <c r="AY59" s="30" t="s">
        <v>120</v>
      </c>
      <c r="BE59" s="80">
        <f>IF(U59="základní",N59,0)</f>
        <v>0</v>
      </c>
      <c r="BF59" s="80">
        <f>IF(U59="snížená",N59,0)</f>
        <v>0</v>
      </c>
      <c r="BG59" s="80">
        <f>IF(U59="zákl. přenesená",N59,0)</f>
        <v>0</v>
      </c>
      <c r="BH59" s="80">
        <f>IF(U59="sníž. přenesená",N59,0)</f>
        <v>0</v>
      </c>
      <c r="BI59" s="80">
        <f>IF(U59="nulová",N59,0)</f>
        <v>0</v>
      </c>
      <c r="BJ59" s="30" t="s">
        <v>118</v>
      </c>
      <c r="BK59" s="80">
        <f>ROUND(L59*K59,2)</f>
        <v>0</v>
      </c>
      <c r="BL59" s="30" t="s">
        <v>118</v>
      </c>
    </row>
    <row r="60" spans="2:64" s="62" customFormat="1" ht="29.85" customHeight="1" x14ac:dyDescent="0.3">
      <c r="B60" s="58"/>
      <c r="C60" s="59"/>
      <c r="D60" s="69" t="s">
        <v>6746</v>
      </c>
      <c r="E60" s="69"/>
      <c r="F60" s="69"/>
      <c r="G60" s="69"/>
      <c r="H60" s="69"/>
      <c r="I60" s="69"/>
      <c r="J60" s="69"/>
      <c r="K60" s="69"/>
      <c r="L60" s="69"/>
      <c r="M60" s="69"/>
      <c r="N60" s="657">
        <f>BK60</f>
        <v>0</v>
      </c>
      <c r="O60" s="658"/>
      <c r="P60" s="658"/>
      <c r="Q60" s="658"/>
      <c r="R60" s="61"/>
      <c r="T60" s="63"/>
      <c r="U60" s="59"/>
      <c r="V60" s="59"/>
      <c r="W60" s="64">
        <f>SUM(W61:W70)</f>
        <v>53.692999999999991</v>
      </c>
      <c r="X60" s="59"/>
      <c r="Y60" s="64">
        <f>SUM(Y61:Y70)</f>
        <v>0.15137</v>
      </c>
      <c r="Z60" s="59"/>
      <c r="AA60" s="65">
        <f>SUM(AA61:AA70)</f>
        <v>0</v>
      </c>
      <c r="AR60" s="66" t="s">
        <v>128</v>
      </c>
      <c r="AT60" s="67" t="s">
        <v>117</v>
      </c>
      <c r="AU60" s="67" t="s">
        <v>118</v>
      </c>
      <c r="AY60" s="66" t="s">
        <v>120</v>
      </c>
      <c r="BK60" s="68">
        <f>SUM(BK61:BK70)</f>
        <v>0</v>
      </c>
    </row>
    <row r="61" spans="2:64" s="17" customFormat="1" ht="31.5" customHeight="1" x14ac:dyDescent="0.25">
      <c r="B61" s="70"/>
      <c r="C61" s="71" t="s">
        <v>322</v>
      </c>
      <c r="D61" s="71" t="s">
        <v>121</v>
      </c>
      <c r="E61" s="72" t="s">
        <v>6804</v>
      </c>
      <c r="F61" s="671" t="s">
        <v>6805</v>
      </c>
      <c r="G61" s="667"/>
      <c r="H61" s="667"/>
      <c r="I61" s="667"/>
      <c r="J61" s="73" t="s">
        <v>532</v>
      </c>
      <c r="K61" s="74">
        <v>15</v>
      </c>
      <c r="L61" s="666"/>
      <c r="M61" s="667"/>
      <c r="N61" s="666">
        <f t="shared" ref="N61:N70" si="0">ROUND(L61*K61,2)</f>
        <v>0</v>
      </c>
      <c r="O61" s="667"/>
      <c r="P61" s="667"/>
      <c r="Q61" s="667"/>
      <c r="R61" s="75"/>
      <c r="T61" s="76" t="s">
        <v>125</v>
      </c>
      <c r="U61" s="77" t="s">
        <v>126</v>
      </c>
      <c r="V61" s="78">
        <v>0.61599999999999999</v>
      </c>
      <c r="W61" s="78">
        <f t="shared" ref="W61:W70" si="1">V61*K61</f>
        <v>9.24</v>
      </c>
      <c r="X61" s="78">
        <v>9.6000000000000002E-4</v>
      </c>
      <c r="Y61" s="78">
        <f t="shared" ref="Y61:Y70" si="2">X61*K61</f>
        <v>1.44E-2</v>
      </c>
      <c r="Z61" s="78">
        <v>0</v>
      </c>
      <c r="AA61" s="79">
        <f t="shared" ref="AA61:AA70" si="3">Z61*K61</f>
        <v>0</v>
      </c>
      <c r="AR61" s="30" t="s">
        <v>194</v>
      </c>
      <c r="AT61" s="30" t="s">
        <v>121</v>
      </c>
      <c r="AU61" s="30" t="s">
        <v>128</v>
      </c>
      <c r="AY61" s="30" t="s">
        <v>120</v>
      </c>
      <c r="BE61" s="80">
        <f t="shared" ref="BE61:BE70" si="4">IF(U61="základní",N61,0)</f>
        <v>0</v>
      </c>
      <c r="BF61" s="80">
        <f t="shared" ref="BF61:BF70" si="5">IF(U61="snížená",N61,0)</f>
        <v>0</v>
      </c>
      <c r="BG61" s="80">
        <f t="shared" ref="BG61:BG70" si="6">IF(U61="zákl. přenesená",N61,0)</f>
        <v>0</v>
      </c>
      <c r="BH61" s="80">
        <f t="shared" ref="BH61:BH70" si="7">IF(U61="sníž. přenesená",N61,0)</f>
        <v>0</v>
      </c>
      <c r="BI61" s="80">
        <f t="shared" ref="BI61:BI70" si="8">IF(U61="nulová",N61,0)</f>
        <v>0</v>
      </c>
      <c r="BJ61" s="30" t="s">
        <v>118</v>
      </c>
      <c r="BK61" s="80">
        <f t="shared" ref="BK61:BK70" si="9">ROUND(L61*K61,2)</f>
        <v>0</v>
      </c>
      <c r="BL61" s="30" t="s">
        <v>194</v>
      </c>
    </row>
    <row r="62" spans="2:64" s="17" customFormat="1" ht="31.5" customHeight="1" x14ac:dyDescent="0.25">
      <c r="B62" s="70"/>
      <c r="C62" s="71" t="s">
        <v>318</v>
      </c>
      <c r="D62" s="71" t="s">
        <v>121</v>
      </c>
      <c r="E62" s="72" t="s">
        <v>6941</v>
      </c>
      <c r="F62" s="671" t="s">
        <v>6942</v>
      </c>
      <c r="G62" s="667"/>
      <c r="H62" s="667"/>
      <c r="I62" s="667"/>
      <c r="J62" s="73" t="s">
        <v>532</v>
      </c>
      <c r="K62" s="74">
        <v>30</v>
      </c>
      <c r="L62" s="666"/>
      <c r="M62" s="667"/>
      <c r="N62" s="666">
        <f t="shared" si="0"/>
        <v>0</v>
      </c>
      <c r="O62" s="667"/>
      <c r="P62" s="667"/>
      <c r="Q62" s="667"/>
      <c r="R62" s="75"/>
      <c r="T62" s="76" t="s">
        <v>125</v>
      </c>
      <c r="U62" s="77" t="s">
        <v>126</v>
      </c>
      <c r="V62" s="78">
        <v>0.74299999999999999</v>
      </c>
      <c r="W62" s="78">
        <f t="shared" si="1"/>
        <v>22.29</v>
      </c>
      <c r="X62" s="78">
        <v>2.5600000000000002E-3</v>
      </c>
      <c r="Y62" s="78">
        <f t="shared" si="2"/>
        <v>7.6800000000000007E-2</v>
      </c>
      <c r="Z62" s="78">
        <v>0</v>
      </c>
      <c r="AA62" s="79">
        <f t="shared" si="3"/>
        <v>0</v>
      </c>
      <c r="AR62" s="30" t="s">
        <v>194</v>
      </c>
      <c r="AT62" s="30" t="s">
        <v>121</v>
      </c>
      <c r="AU62" s="30" t="s">
        <v>128</v>
      </c>
      <c r="AY62" s="30" t="s">
        <v>120</v>
      </c>
      <c r="BE62" s="80">
        <f t="shared" si="4"/>
        <v>0</v>
      </c>
      <c r="BF62" s="80">
        <f t="shared" si="5"/>
        <v>0</v>
      </c>
      <c r="BG62" s="80">
        <f t="shared" si="6"/>
        <v>0</v>
      </c>
      <c r="BH62" s="80">
        <f t="shared" si="7"/>
        <v>0</v>
      </c>
      <c r="BI62" s="80">
        <f t="shared" si="8"/>
        <v>0</v>
      </c>
      <c r="BJ62" s="30" t="s">
        <v>118</v>
      </c>
      <c r="BK62" s="80">
        <f t="shared" si="9"/>
        <v>0</v>
      </c>
      <c r="BL62" s="30" t="s">
        <v>194</v>
      </c>
    </row>
    <row r="63" spans="2:64" s="17" customFormat="1" ht="44.25" customHeight="1" x14ac:dyDescent="0.25">
      <c r="B63" s="70"/>
      <c r="C63" s="71" t="s">
        <v>328</v>
      </c>
      <c r="D63" s="71" t="s">
        <v>121</v>
      </c>
      <c r="E63" s="72" t="s">
        <v>6788</v>
      </c>
      <c r="F63" s="671" t="s">
        <v>6789</v>
      </c>
      <c r="G63" s="667"/>
      <c r="H63" s="667"/>
      <c r="I63" s="667"/>
      <c r="J63" s="73" t="s">
        <v>532</v>
      </c>
      <c r="K63" s="74">
        <v>45</v>
      </c>
      <c r="L63" s="666"/>
      <c r="M63" s="667"/>
      <c r="N63" s="666">
        <f t="shared" si="0"/>
        <v>0</v>
      </c>
      <c r="O63" s="667"/>
      <c r="P63" s="667"/>
      <c r="Q63" s="667"/>
      <c r="R63" s="75"/>
      <c r="T63" s="76" t="s">
        <v>125</v>
      </c>
      <c r="U63" s="77" t="s">
        <v>126</v>
      </c>
      <c r="V63" s="78">
        <v>0.106</v>
      </c>
      <c r="W63" s="78">
        <f t="shared" si="1"/>
        <v>4.7699999999999996</v>
      </c>
      <c r="X63" s="78">
        <v>9.0000000000000006E-5</v>
      </c>
      <c r="Y63" s="78">
        <f t="shared" si="2"/>
        <v>4.0500000000000006E-3</v>
      </c>
      <c r="Z63" s="78">
        <v>0</v>
      </c>
      <c r="AA63" s="79">
        <f t="shared" si="3"/>
        <v>0</v>
      </c>
      <c r="AR63" s="30" t="s">
        <v>194</v>
      </c>
      <c r="AT63" s="30" t="s">
        <v>121</v>
      </c>
      <c r="AU63" s="30" t="s">
        <v>128</v>
      </c>
      <c r="AY63" s="30" t="s">
        <v>120</v>
      </c>
      <c r="BE63" s="80">
        <f t="shared" si="4"/>
        <v>0</v>
      </c>
      <c r="BF63" s="80">
        <f t="shared" si="5"/>
        <v>0</v>
      </c>
      <c r="BG63" s="80">
        <f t="shared" si="6"/>
        <v>0</v>
      </c>
      <c r="BH63" s="80">
        <f t="shared" si="7"/>
        <v>0</v>
      </c>
      <c r="BI63" s="80">
        <f t="shared" si="8"/>
        <v>0</v>
      </c>
      <c r="BJ63" s="30" t="s">
        <v>118</v>
      </c>
      <c r="BK63" s="80">
        <f t="shared" si="9"/>
        <v>0</v>
      </c>
      <c r="BL63" s="30" t="s">
        <v>194</v>
      </c>
    </row>
    <row r="64" spans="2:64" s="17" customFormat="1" ht="31.5" customHeight="1" x14ac:dyDescent="0.25">
      <c r="B64" s="70"/>
      <c r="C64" s="71" t="s">
        <v>339</v>
      </c>
      <c r="D64" s="71" t="s">
        <v>121</v>
      </c>
      <c r="E64" s="72" t="s">
        <v>6808</v>
      </c>
      <c r="F64" s="671" t="s">
        <v>6809</v>
      </c>
      <c r="G64" s="667"/>
      <c r="H64" s="667"/>
      <c r="I64" s="667"/>
      <c r="J64" s="73" t="s">
        <v>447</v>
      </c>
      <c r="K64" s="74">
        <v>2</v>
      </c>
      <c r="L64" s="666"/>
      <c r="M64" s="667"/>
      <c r="N64" s="666">
        <f t="shared" si="0"/>
        <v>0</v>
      </c>
      <c r="O64" s="667"/>
      <c r="P64" s="667"/>
      <c r="Q64" s="667"/>
      <c r="R64" s="75"/>
      <c r="T64" s="76" t="s">
        <v>125</v>
      </c>
      <c r="U64" s="77" t="s">
        <v>126</v>
      </c>
      <c r="V64" s="78">
        <v>0.121</v>
      </c>
      <c r="W64" s="78">
        <f t="shared" si="1"/>
        <v>0.24199999999999999</v>
      </c>
      <c r="X64" s="78">
        <v>1E-4</v>
      </c>
      <c r="Y64" s="78">
        <f t="shared" si="2"/>
        <v>2.0000000000000001E-4</v>
      </c>
      <c r="Z64" s="78">
        <v>0</v>
      </c>
      <c r="AA64" s="79">
        <f t="shared" si="3"/>
        <v>0</v>
      </c>
      <c r="AR64" s="30" t="s">
        <v>194</v>
      </c>
      <c r="AT64" s="30" t="s">
        <v>121</v>
      </c>
      <c r="AU64" s="30" t="s">
        <v>128</v>
      </c>
      <c r="AY64" s="30" t="s">
        <v>120</v>
      </c>
      <c r="BE64" s="80">
        <f t="shared" si="4"/>
        <v>0</v>
      </c>
      <c r="BF64" s="80">
        <f t="shared" si="5"/>
        <v>0</v>
      </c>
      <c r="BG64" s="80">
        <f t="shared" si="6"/>
        <v>0</v>
      </c>
      <c r="BH64" s="80">
        <f t="shared" si="7"/>
        <v>0</v>
      </c>
      <c r="BI64" s="80">
        <f t="shared" si="8"/>
        <v>0</v>
      </c>
      <c r="BJ64" s="30" t="s">
        <v>118</v>
      </c>
      <c r="BK64" s="80">
        <f t="shared" si="9"/>
        <v>0</v>
      </c>
      <c r="BL64" s="30" t="s">
        <v>194</v>
      </c>
    </row>
    <row r="65" spans="2:64" s="17" customFormat="1" ht="31.5" customHeight="1" x14ac:dyDescent="0.25">
      <c r="B65" s="70"/>
      <c r="C65" s="71" t="s">
        <v>333</v>
      </c>
      <c r="D65" s="71" t="s">
        <v>121</v>
      </c>
      <c r="E65" s="72" t="s">
        <v>6943</v>
      </c>
      <c r="F65" s="671" t="s">
        <v>6944</v>
      </c>
      <c r="G65" s="667"/>
      <c r="H65" s="667"/>
      <c r="I65" s="667"/>
      <c r="J65" s="73" t="s">
        <v>447</v>
      </c>
      <c r="K65" s="74">
        <v>4</v>
      </c>
      <c r="L65" s="666"/>
      <c r="M65" s="667"/>
      <c r="N65" s="666">
        <f t="shared" si="0"/>
        <v>0</v>
      </c>
      <c r="O65" s="667"/>
      <c r="P65" s="667"/>
      <c r="Q65" s="667"/>
      <c r="R65" s="75"/>
      <c r="T65" s="76" t="s">
        <v>125</v>
      </c>
      <c r="U65" s="77" t="s">
        <v>126</v>
      </c>
      <c r="V65" s="78">
        <v>0.16300000000000001</v>
      </c>
      <c r="W65" s="78">
        <f t="shared" si="1"/>
        <v>0.65200000000000002</v>
      </c>
      <c r="X65" s="78">
        <v>2.9999999999999997E-4</v>
      </c>
      <c r="Y65" s="78">
        <f t="shared" si="2"/>
        <v>1.1999999999999999E-3</v>
      </c>
      <c r="Z65" s="78">
        <v>0</v>
      </c>
      <c r="AA65" s="79">
        <f t="shared" si="3"/>
        <v>0</v>
      </c>
      <c r="AR65" s="30" t="s">
        <v>194</v>
      </c>
      <c r="AT65" s="30" t="s">
        <v>121</v>
      </c>
      <c r="AU65" s="30" t="s">
        <v>128</v>
      </c>
      <c r="AY65" s="30" t="s">
        <v>120</v>
      </c>
      <c r="BE65" s="80">
        <f t="shared" si="4"/>
        <v>0</v>
      </c>
      <c r="BF65" s="80">
        <f t="shared" si="5"/>
        <v>0</v>
      </c>
      <c r="BG65" s="80">
        <f t="shared" si="6"/>
        <v>0</v>
      </c>
      <c r="BH65" s="80">
        <f t="shared" si="7"/>
        <v>0</v>
      </c>
      <c r="BI65" s="80">
        <f t="shared" si="8"/>
        <v>0</v>
      </c>
      <c r="BJ65" s="30" t="s">
        <v>118</v>
      </c>
      <c r="BK65" s="80">
        <f t="shared" si="9"/>
        <v>0</v>
      </c>
      <c r="BL65" s="30" t="s">
        <v>194</v>
      </c>
    </row>
    <row r="66" spans="2:64" s="17" customFormat="1" ht="57" customHeight="1" x14ac:dyDescent="0.25">
      <c r="B66" s="70"/>
      <c r="C66" s="101" t="s">
        <v>188</v>
      </c>
      <c r="D66" s="101" t="s">
        <v>195</v>
      </c>
      <c r="E66" s="102" t="s">
        <v>6760</v>
      </c>
      <c r="F66" s="677" t="s">
        <v>6761</v>
      </c>
      <c r="G66" s="678"/>
      <c r="H66" s="678"/>
      <c r="I66" s="678"/>
      <c r="J66" s="103" t="s">
        <v>447</v>
      </c>
      <c r="K66" s="104">
        <v>3</v>
      </c>
      <c r="L66" s="670"/>
      <c r="M66" s="678"/>
      <c r="N66" s="670">
        <f t="shared" si="0"/>
        <v>0</v>
      </c>
      <c r="O66" s="667"/>
      <c r="P66" s="667"/>
      <c r="Q66" s="667"/>
      <c r="R66" s="75"/>
      <c r="T66" s="76" t="s">
        <v>125</v>
      </c>
      <c r="U66" s="77" t="s">
        <v>126</v>
      </c>
      <c r="V66" s="78">
        <v>0</v>
      </c>
      <c r="W66" s="78">
        <f t="shared" si="1"/>
        <v>0</v>
      </c>
      <c r="X66" s="78">
        <v>0</v>
      </c>
      <c r="Y66" s="78">
        <f t="shared" si="2"/>
        <v>0</v>
      </c>
      <c r="Z66" s="78">
        <v>0</v>
      </c>
      <c r="AA66" s="79">
        <f t="shared" si="3"/>
        <v>0</v>
      </c>
      <c r="AR66" s="30" t="s">
        <v>258</v>
      </c>
      <c r="AT66" s="30" t="s">
        <v>195</v>
      </c>
      <c r="AU66" s="30" t="s">
        <v>128</v>
      </c>
      <c r="AY66" s="30" t="s">
        <v>120</v>
      </c>
      <c r="BE66" s="80">
        <f t="shared" si="4"/>
        <v>0</v>
      </c>
      <c r="BF66" s="80">
        <f t="shared" si="5"/>
        <v>0</v>
      </c>
      <c r="BG66" s="80">
        <f t="shared" si="6"/>
        <v>0</v>
      </c>
      <c r="BH66" s="80">
        <f t="shared" si="7"/>
        <v>0</v>
      </c>
      <c r="BI66" s="80">
        <f t="shared" si="8"/>
        <v>0</v>
      </c>
      <c r="BJ66" s="30" t="s">
        <v>118</v>
      </c>
      <c r="BK66" s="80">
        <f t="shared" si="9"/>
        <v>0</v>
      </c>
      <c r="BL66" s="30" t="s">
        <v>194</v>
      </c>
    </row>
    <row r="67" spans="2:64" s="17" customFormat="1" ht="22.5" customHeight="1" x14ac:dyDescent="0.25">
      <c r="B67" s="70"/>
      <c r="C67" s="71" t="s">
        <v>348</v>
      </c>
      <c r="D67" s="71" t="s">
        <v>121</v>
      </c>
      <c r="E67" s="72" t="s">
        <v>6810</v>
      </c>
      <c r="F67" s="671" t="s">
        <v>6811</v>
      </c>
      <c r="G67" s="667"/>
      <c r="H67" s="667"/>
      <c r="I67" s="667"/>
      <c r="J67" s="73" t="s">
        <v>447</v>
      </c>
      <c r="K67" s="74">
        <v>1</v>
      </c>
      <c r="L67" s="666"/>
      <c r="M67" s="667"/>
      <c r="N67" s="666">
        <f t="shared" si="0"/>
        <v>0</v>
      </c>
      <c r="O67" s="667"/>
      <c r="P67" s="667"/>
      <c r="Q67" s="667"/>
      <c r="R67" s="75"/>
      <c r="T67" s="76" t="s">
        <v>125</v>
      </c>
      <c r="U67" s="77" t="s">
        <v>126</v>
      </c>
      <c r="V67" s="78">
        <v>0.22500000000000001</v>
      </c>
      <c r="W67" s="78">
        <f t="shared" si="1"/>
        <v>0.22500000000000001</v>
      </c>
      <c r="X67" s="78">
        <v>1.0300000000000001E-3</v>
      </c>
      <c r="Y67" s="78">
        <f t="shared" si="2"/>
        <v>1.0300000000000001E-3</v>
      </c>
      <c r="Z67" s="78">
        <v>0</v>
      </c>
      <c r="AA67" s="79">
        <f t="shared" si="3"/>
        <v>0</v>
      </c>
      <c r="AR67" s="30" t="s">
        <v>194</v>
      </c>
      <c r="AT67" s="30" t="s">
        <v>121</v>
      </c>
      <c r="AU67" s="30" t="s">
        <v>128</v>
      </c>
      <c r="AY67" s="30" t="s">
        <v>120</v>
      </c>
      <c r="BE67" s="80">
        <f t="shared" si="4"/>
        <v>0</v>
      </c>
      <c r="BF67" s="80">
        <f t="shared" si="5"/>
        <v>0</v>
      </c>
      <c r="BG67" s="80">
        <f t="shared" si="6"/>
        <v>0</v>
      </c>
      <c r="BH67" s="80">
        <f t="shared" si="7"/>
        <v>0</v>
      </c>
      <c r="BI67" s="80">
        <f t="shared" si="8"/>
        <v>0</v>
      </c>
      <c r="BJ67" s="30" t="s">
        <v>118</v>
      </c>
      <c r="BK67" s="80">
        <f t="shared" si="9"/>
        <v>0</v>
      </c>
      <c r="BL67" s="30" t="s">
        <v>194</v>
      </c>
    </row>
    <row r="68" spans="2:64" s="17" customFormat="1" ht="22.5" customHeight="1" x14ac:dyDescent="0.25">
      <c r="B68" s="70"/>
      <c r="C68" s="71" t="s">
        <v>344</v>
      </c>
      <c r="D68" s="71" t="s">
        <v>121</v>
      </c>
      <c r="E68" s="72" t="s">
        <v>6945</v>
      </c>
      <c r="F68" s="671" t="s">
        <v>6946</v>
      </c>
      <c r="G68" s="667"/>
      <c r="H68" s="667"/>
      <c r="I68" s="667"/>
      <c r="J68" s="73" t="s">
        <v>447</v>
      </c>
      <c r="K68" s="74">
        <v>2</v>
      </c>
      <c r="L68" s="666"/>
      <c r="M68" s="667"/>
      <c r="N68" s="666">
        <f t="shared" si="0"/>
        <v>0</v>
      </c>
      <c r="O68" s="667"/>
      <c r="P68" s="667"/>
      <c r="Q68" s="667"/>
      <c r="R68" s="75"/>
      <c r="T68" s="76" t="s">
        <v>125</v>
      </c>
      <c r="U68" s="77" t="s">
        <v>126</v>
      </c>
      <c r="V68" s="78">
        <v>0.307</v>
      </c>
      <c r="W68" s="78">
        <f t="shared" si="1"/>
        <v>0.61399999999999999</v>
      </c>
      <c r="X68" s="78">
        <v>1.8699999999999999E-3</v>
      </c>
      <c r="Y68" s="78">
        <f t="shared" si="2"/>
        <v>3.7399999999999998E-3</v>
      </c>
      <c r="Z68" s="78">
        <v>0</v>
      </c>
      <c r="AA68" s="79">
        <f t="shared" si="3"/>
        <v>0</v>
      </c>
      <c r="AR68" s="30" t="s">
        <v>194</v>
      </c>
      <c r="AT68" s="30" t="s">
        <v>121</v>
      </c>
      <c r="AU68" s="30" t="s">
        <v>128</v>
      </c>
      <c r="AY68" s="30" t="s">
        <v>120</v>
      </c>
      <c r="BE68" s="80">
        <f t="shared" si="4"/>
        <v>0</v>
      </c>
      <c r="BF68" s="80">
        <f t="shared" si="5"/>
        <v>0</v>
      </c>
      <c r="BG68" s="80">
        <f t="shared" si="6"/>
        <v>0</v>
      </c>
      <c r="BH68" s="80">
        <f t="shared" si="7"/>
        <v>0</v>
      </c>
      <c r="BI68" s="80">
        <f t="shared" si="8"/>
        <v>0</v>
      </c>
      <c r="BJ68" s="30" t="s">
        <v>118</v>
      </c>
      <c r="BK68" s="80">
        <f t="shared" si="9"/>
        <v>0</v>
      </c>
      <c r="BL68" s="30" t="s">
        <v>194</v>
      </c>
    </row>
    <row r="69" spans="2:64" s="17" customFormat="1" ht="31.5" customHeight="1" x14ac:dyDescent="0.25">
      <c r="B69" s="70"/>
      <c r="C69" s="71" t="s">
        <v>203</v>
      </c>
      <c r="D69" s="71" t="s">
        <v>121</v>
      </c>
      <c r="E69" s="72" t="s">
        <v>6766</v>
      </c>
      <c r="F69" s="671" t="s">
        <v>6767</v>
      </c>
      <c r="G69" s="667"/>
      <c r="H69" s="667"/>
      <c r="I69" s="667"/>
      <c r="J69" s="73" t="s">
        <v>532</v>
      </c>
      <c r="K69" s="74">
        <v>45</v>
      </c>
      <c r="L69" s="666"/>
      <c r="M69" s="667"/>
      <c r="N69" s="666">
        <f t="shared" si="0"/>
        <v>0</v>
      </c>
      <c r="O69" s="667"/>
      <c r="P69" s="667"/>
      <c r="Q69" s="667"/>
      <c r="R69" s="75"/>
      <c r="T69" s="76" t="s">
        <v>125</v>
      </c>
      <c r="U69" s="77" t="s">
        <v>126</v>
      </c>
      <c r="V69" s="78">
        <v>0.26600000000000001</v>
      </c>
      <c r="W69" s="78">
        <f t="shared" si="1"/>
        <v>11.97</v>
      </c>
      <c r="X69" s="78">
        <v>1.1000000000000001E-3</v>
      </c>
      <c r="Y69" s="78">
        <f t="shared" si="2"/>
        <v>4.9500000000000002E-2</v>
      </c>
      <c r="Z69" s="78">
        <v>0</v>
      </c>
      <c r="AA69" s="79">
        <f t="shared" si="3"/>
        <v>0</v>
      </c>
      <c r="AR69" s="30" t="s">
        <v>194</v>
      </c>
      <c r="AT69" s="30" t="s">
        <v>121</v>
      </c>
      <c r="AU69" s="30" t="s">
        <v>128</v>
      </c>
      <c r="AY69" s="30" t="s">
        <v>120</v>
      </c>
      <c r="BE69" s="80">
        <f t="shared" si="4"/>
        <v>0</v>
      </c>
      <c r="BF69" s="80">
        <f t="shared" si="5"/>
        <v>0</v>
      </c>
      <c r="BG69" s="80">
        <f t="shared" si="6"/>
        <v>0</v>
      </c>
      <c r="BH69" s="80">
        <f t="shared" si="7"/>
        <v>0</v>
      </c>
      <c r="BI69" s="80">
        <f t="shared" si="8"/>
        <v>0</v>
      </c>
      <c r="BJ69" s="30" t="s">
        <v>118</v>
      </c>
      <c r="BK69" s="80">
        <f t="shared" si="9"/>
        <v>0</v>
      </c>
      <c r="BL69" s="30" t="s">
        <v>194</v>
      </c>
    </row>
    <row r="70" spans="2:64" s="17" customFormat="1" ht="31.5" customHeight="1" x14ac:dyDescent="0.25">
      <c r="B70" s="70"/>
      <c r="C70" s="71" t="s">
        <v>206</v>
      </c>
      <c r="D70" s="71" t="s">
        <v>121</v>
      </c>
      <c r="E70" s="72" t="s">
        <v>4376</v>
      </c>
      <c r="F70" s="671" t="s">
        <v>4377</v>
      </c>
      <c r="G70" s="667"/>
      <c r="H70" s="667"/>
      <c r="I70" s="667"/>
      <c r="J70" s="73" t="s">
        <v>532</v>
      </c>
      <c r="K70" s="74">
        <v>45</v>
      </c>
      <c r="L70" s="666"/>
      <c r="M70" s="667"/>
      <c r="N70" s="666">
        <f t="shared" si="0"/>
        <v>0</v>
      </c>
      <c r="O70" s="667"/>
      <c r="P70" s="667"/>
      <c r="Q70" s="667"/>
      <c r="R70" s="75"/>
      <c r="T70" s="76" t="s">
        <v>125</v>
      </c>
      <c r="U70" s="77" t="s">
        <v>126</v>
      </c>
      <c r="V70" s="78">
        <v>8.2000000000000003E-2</v>
      </c>
      <c r="W70" s="78">
        <f t="shared" si="1"/>
        <v>3.69</v>
      </c>
      <c r="X70" s="78">
        <v>1.0000000000000001E-5</v>
      </c>
      <c r="Y70" s="78">
        <f t="shared" si="2"/>
        <v>4.5000000000000004E-4</v>
      </c>
      <c r="Z70" s="78">
        <v>0</v>
      </c>
      <c r="AA70" s="79">
        <f t="shared" si="3"/>
        <v>0</v>
      </c>
      <c r="AR70" s="30" t="s">
        <v>194</v>
      </c>
      <c r="AT70" s="30" t="s">
        <v>121</v>
      </c>
      <c r="AU70" s="30" t="s">
        <v>128</v>
      </c>
      <c r="AY70" s="30" t="s">
        <v>120</v>
      </c>
      <c r="BE70" s="80">
        <f t="shared" si="4"/>
        <v>0</v>
      </c>
      <c r="BF70" s="80">
        <f t="shared" si="5"/>
        <v>0</v>
      </c>
      <c r="BG70" s="80">
        <f t="shared" si="6"/>
        <v>0</v>
      </c>
      <c r="BH70" s="80">
        <f t="shared" si="7"/>
        <v>0</v>
      </c>
      <c r="BI70" s="80">
        <f t="shared" si="8"/>
        <v>0</v>
      </c>
      <c r="BJ70" s="30" t="s">
        <v>118</v>
      </c>
      <c r="BK70" s="80">
        <f t="shared" si="9"/>
        <v>0</v>
      </c>
      <c r="BL70" s="30" t="s">
        <v>194</v>
      </c>
    </row>
    <row r="71" spans="2:64" s="62" customFormat="1" ht="29.85" customHeight="1" x14ac:dyDescent="0.3">
      <c r="B71" s="58"/>
      <c r="C71" s="59"/>
      <c r="D71" s="69" t="s">
        <v>4489</v>
      </c>
      <c r="E71" s="69"/>
      <c r="F71" s="69"/>
      <c r="G71" s="69"/>
      <c r="H71" s="69"/>
      <c r="I71" s="69"/>
      <c r="J71" s="69"/>
      <c r="K71" s="69"/>
      <c r="L71" s="69"/>
      <c r="M71" s="69"/>
      <c r="N71" s="657">
        <f>BK71</f>
        <v>0</v>
      </c>
      <c r="O71" s="658"/>
      <c r="P71" s="658"/>
      <c r="Q71" s="658"/>
      <c r="R71" s="61"/>
      <c r="T71" s="63"/>
      <c r="U71" s="59"/>
      <c r="V71" s="59"/>
      <c r="W71" s="64">
        <f>SUM(W72:W77)</f>
        <v>1.5960000000000001</v>
      </c>
      <c r="X71" s="59"/>
      <c r="Y71" s="64">
        <f>SUM(Y72:Y77)</f>
        <v>1.5820000000000001E-2</v>
      </c>
      <c r="Z71" s="59"/>
      <c r="AA71" s="65">
        <f>SUM(AA72:AA77)</f>
        <v>0</v>
      </c>
      <c r="AR71" s="66" t="s">
        <v>128</v>
      </c>
      <c r="AT71" s="67" t="s">
        <v>117</v>
      </c>
      <c r="AU71" s="67" t="s">
        <v>118</v>
      </c>
      <c r="AY71" s="66" t="s">
        <v>120</v>
      </c>
      <c r="BK71" s="68">
        <f>SUM(BK72:BK77)</f>
        <v>0</v>
      </c>
    </row>
    <row r="72" spans="2:64" s="17" customFormat="1" ht="22.5" customHeight="1" x14ac:dyDescent="0.25">
      <c r="B72" s="70"/>
      <c r="C72" s="71" t="s">
        <v>209</v>
      </c>
      <c r="D72" s="71" t="s">
        <v>121</v>
      </c>
      <c r="E72" s="72" t="s">
        <v>4039</v>
      </c>
      <c r="F72" s="671" t="s">
        <v>4040</v>
      </c>
      <c r="G72" s="667"/>
      <c r="H72" s="667"/>
      <c r="I72" s="667"/>
      <c r="J72" s="73" t="s">
        <v>3065</v>
      </c>
      <c r="K72" s="74">
        <v>7</v>
      </c>
      <c r="L72" s="666"/>
      <c r="M72" s="667"/>
      <c r="N72" s="666">
        <f>ROUND(L72*K72,2)</f>
        <v>0</v>
      </c>
      <c r="O72" s="667"/>
      <c r="P72" s="667"/>
      <c r="Q72" s="667"/>
      <c r="R72" s="75"/>
      <c r="T72" s="76" t="s">
        <v>125</v>
      </c>
      <c r="U72" s="77" t="s">
        <v>126</v>
      </c>
      <c r="V72" s="78">
        <v>0.114</v>
      </c>
      <c r="W72" s="78">
        <f>V72*K72</f>
        <v>0.79800000000000004</v>
      </c>
      <c r="X72" s="78">
        <v>1.1299999999999999E-3</v>
      </c>
      <c r="Y72" s="78">
        <f>X72*K72</f>
        <v>7.9100000000000004E-3</v>
      </c>
      <c r="Z72" s="78">
        <v>0</v>
      </c>
      <c r="AA72" s="79">
        <f>Z72*K72</f>
        <v>0</v>
      </c>
      <c r="AR72" s="30" t="s">
        <v>118</v>
      </c>
      <c r="AT72" s="30" t="s">
        <v>121</v>
      </c>
      <c r="AU72" s="30" t="s">
        <v>128</v>
      </c>
      <c r="AY72" s="30" t="s">
        <v>120</v>
      </c>
      <c r="BE72" s="80">
        <f>IF(U72="základní",N72,0)</f>
        <v>0</v>
      </c>
      <c r="BF72" s="80">
        <f>IF(U72="snížená",N72,0)</f>
        <v>0</v>
      </c>
      <c r="BG72" s="80">
        <f>IF(U72="zákl. přenesená",N72,0)</f>
        <v>0</v>
      </c>
      <c r="BH72" s="80">
        <f>IF(U72="sníž. přenesená",N72,0)</f>
        <v>0</v>
      </c>
      <c r="BI72" s="80">
        <f>IF(U72="nulová",N72,0)</f>
        <v>0</v>
      </c>
      <c r="BJ72" s="30" t="s">
        <v>118</v>
      </c>
      <c r="BK72" s="80">
        <f>ROUND(L72*K72,2)</f>
        <v>0</v>
      </c>
      <c r="BL72" s="30" t="s">
        <v>118</v>
      </c>
    </row>
    <row r="73" spans="2:64" s="17" customFormat="1" ht="30" customHeight="1" x14ac:dyDescent="0.25">
      <c r="B73" s="18"/>
      <c r="C73" s="432"/>
      <c r="D73" s="432"/>
      <c r="E73" s="432"/>
      <c r="F73" s="679" t="s">
        <v>4504</v>
      </c>
      <c r="G73" s="680"/>
      <c r="H73" s="680"/>
      <c r="I73" s="680"/>
      <c r="J73" s="432"/>
      <c r="K73" s="432"/>
      <c r="L73" s="432"/>
      <c r="M73" s="432"/>
      <c r="N73" s="432"/>
      <c r="O73" s="432"/>
      <c r="P73" s="432"/>
      <c r="Q73" s="432"/>
      <c r="R73" s="19"/>
      <c r="T73" s="99"/>
      <c r="U73" s="432"/>
      <c r="V73" s="432"/>
      <c r="W73" s="432"/>
      <c r="X73" s="432"/>
      <c r="Y73" s="432"/>
      <c r="Z73" s="432"/>
      <c r="AA73" s="100"/>
      <c r="AT73" s="30" t="s">
        <v>193</v>
      </c>
      <c r="AU73" s="30" t="s">
        <v>128</v>
      </c>
    </row>
    <row r="74" spans="2:64" s="17" customFormat="1" ht="22.5" customHeight="1" x14ac:dyDescent="0.25">
      <c r="B74" s="70"/>
      <c r="C74" s="71" t="s">
        <v>212</v>
      </c>
      <c r="D74" s="71" t="s">
        <v>121</v>
      </c>
      <c r="E74" s="72" t="s">
        <v>4041</v>
      </c>
      <c r="F74" s="671" t="s">
        <v>4042</v>
      </c>
      <c r="G74" s="667"/>
      <c r="H74" s="667"/>
      <c r="I74" s="667"/>
      <c r="J74" s="73" t="s">
        <v>447</v>
      </c>
      <c r="K74" s="74">
        <v>7</v>
      </c>
      <c r="L74" s="666"/>
      <c r="M74" s="667"/>
      <c r="N74" s="666">
        <f>ROUND(L74*K74,2)</f>
        <v>0</v>
      </c>
      <c r="O74" s="667"/>
      <c r="P74" s="667"/>
      <c r="Q74" s="667"/>
      <c r="R74" s="75"/>
      <c r="T74" s="76" t="s">
        <v>125</v>
      </c>
      <c r="U74" s="77" t="s">
        <v>126</v>
      </c>
      <c r="V74" s="78">
        <v>0.114</v>
      </c>
      <c r="W74" s="78">
        <f>V74*K74</f>
        <v>0.79800000000000004</v>
      </c>
      <c r="X74" s="78">
        <v>1.1299999999999999E-3</v>
      </c>
      <c r="Y74" s="78">
        <f>X74*K74</f>
        <v>7.9100000000000004E-3</v>
      </c>
      <c r="Z74" s="78">
        <v>0</v>
      </c>
      <c r="AA74" s="79">
        <f>Z74*K74</f>
        <v>0</v>
      </c>
      <c r="AR74" s="30" t="s">
        <v>118</v>
      </c>
      <c r="AT74" s="30" t="s">
        <v>121</v>
      </c>
      <c r="AU74" s="30" t="s">
        <v>128</v>
      </c>
      <c r="AY74" s="30" t="s">
        <v>120</v>
      </c>
      <c r="BE74" s="80">
        <f>IF(U74="základní",N74,0)</f>
        <v>0</v>
      </c>
      <c r="BF74" s="80">
        <f>IF(U74="snížená",N74,0)</f>
        <v>0</v>
      </c>
      <c r="BG74" s="80">
        <f>IF(U74="zákl. přenesená",N74,0)</f>
        <v>0</v>
      </c>
      <c r="BH74" s="80">
        <f>IF(U74="sníž. přenesená",N74,0)</f>
        <v>0</v>
      </c>
      <c r="BI74" s="80">
        <f>IF(U74="nulová",N74,0)</f>
        <v>0</v>
      </c>
      <c r="BJ74" s="30" t="s">
        <v>118</v>
      </c>
      <c r="BK74" s="80">
        <f>ROUND(L74*K74,2)</f>
        <v>0</v>
      </c>
      <c r="BL74" s="30" t="s">
        <v>118</v>
      </c>
    </row>
    <row r="75" spans="2:64" s="17" customFormat="1" ht="30" customHeight="1" x14ac:dyDescent="0.25">
      <c r="B75" s="18"/>
      <c r="C75" s="432"/>
      <c r="D75" s="432"/>
      <c r="E75" s="432"/>
      <c r="F75" s="679" t="s">
        <v>4504</v>
      </c>
      <c r="G75" s="680"/>
      <c r="H75" s="680"/>
      <c r="I75" s="680"/>
      <c r="J75" s="432"/>
      <c r="K75" s="432"/>
      <c r="L75" s="432"/>
      <c r="M75" s="432"/>
      <c r="N75" s="432"/>
      <c r="O75" s="432"/>
      <c r="P75" s="432"/>
      <c r="Q75" s="432"/>
      <c r="R75" s="19"/>
      <c r="T75" s="99"/>
      <c r="U75" s="432"/>
      <c r="V75" s="432"/>
      <c r="W75" s="432"/>
      <c r="X75" s="432"/>
      <c r="Y75" s="432"/>
      <c r="Z75" s="432"/>
      <c r="AA75" s="100"/>
      <c r="AT75" s="30" t="s">
        <v>193</v>
      </c>
      <c r="AU75" s="30" t="s">
        <v>128</v>
      </c>
    </row>
    <row r="76" spans="2:64" s="17" customFormat="1" ht="69.75" customHeight="1" x14ac:dyDescent="0.25">
      <c r="B76" s="70"/>
      <c r="C76" s="71" t="s">
        <v>215</v>
      </c>
      <c r="D76" s="71" t="s">
        <v>121</v>
      </c>
      <c r="E76" s="72" t="s">
        <v>6725</v>
      </c>
      <c r="F76" s="671" t="s">
        <v>6947</v>
      </c>
      <c r="G76" s="667"/>
      <c r="H76" s="667"/>
      <c r="I76" s="667"/>
      <c r="J76" s="73" t="s">
        <v>447</v>
      </c>
      <c r="K76" s="74">
        <v>1</v>
      </c>
      <c r="L76" s="666"/>
      <c r="M76" s="667"/>
      <c r="N76" s="666">
        <f>ROUND(L76*K76,2)</f>
        <v>0</v>
      </c>
      <c r="O76" s="667"/>
      <c r="P76" s="667"/>
      <c r="Q76" s="667"/>
      <c r="R76" s="75"/>
      <c r="T76" s="76" t="s">
        <v>125</v>
      </c>
      <c r="U76" s="77" t="s">
        <v>126</v>
      </c>
      <c r="V76" s="78">
        <v>0</v>
      </c>
      <c r="W76" s="78">
        <f>V76*K76</f>
        <v>0</v>
      </c>
      <c r="X76" s="78">
        <v>0</v>
      </c>
      <c r="Y76" s="78">
        <f>X76*K76</f>
        <v>0</v>
      </c>
      <c r="Z76" s="78">
        <v>0</v>
      </c>
      <c r="AA76" s="79">
        <f>Z76*K76</f>
        <v>0</v>
      </c>
      <c r="AR76" s="30" t="s">
        <v>118</v>
      </c>
      <c r="AT76" s="30" t="s">
        <v>121</v>
      </c>
      <c r="AU76" s="30" t="s">
        <v>128</v>
      </c>
      <c r="AY76" s="30" t="s">
        <v>120</v>
      </c>
      <c r="BE76" s="80">
        <f>IF(U76="základní",N76,0)</f>
        <v>0</v>
      </c>
      <c r="BF76" s="80">
        <f>IF(U76="snížená",N76,0)</f>
        <v>0</v>
      </c>
      <c r="BG76" s="80">
        <f>IF(U76="zákl. přenesená",N76,0)</f>
        <v>0</v>
      </c>
      <c r="BH76" s="80">
        <f>IF(U76="sníž. přenesená",N76,0)</f>
        <v>0</v>
      </c>
      <c r="BI76" s="80">
        <f>IF(U76="nulová",N76,0)</f>
        <v>0</v>
      </c>
      <c r="BJ76" s="30" t="s">
        <v>118</v>
      </c>
      <c r="BK76" s="80">
        <f>ROUND(L76*K76,2)</f>
        <v>0</v>
      </c>
      <c r="BL76" s="30" t="s">
        <v>118</v>
      </c>
    </row>
    <row r="77" spans="2:64" s="17" customFormat="1" ht="150" customHeight="1" x14ac:dyDescent="0.25">
      <c r="B77" s="18"/>
      <c r="C77" s="432"/>
      <c r="D77" s="432"/>
      <c r="E77" s="432"/>
      <c r="F77" s="679" t="s">
        <v>6769</v>
      </c>
      <c r="G77" s="680"/>
      <c r="H77" s="680"/>
      <c r="I77" s="680"/>
      <c r="J77" s="432"/>
      <c r="K77" s="432"/>
      <c r="L77" s="432"/>
      <c r="M77" s="432"/>
      <c r="N77" s="432"/>
      <c r="O77" s="432"/>
      <c r="P77" s="432"/>
      <c r="Q77" s="432"/>
      <c r="R77" s="19"/>
      <c r="T77" s="99"/>
      <c r="U77" s="432"/>
      <c r="V77" s="432"/>
      <c r="W77" s="432"/>
      <c r="X77" s="432"/>
      <c r="Y77" s="432"/>
      <c r="Z77" s="432"/>
      <c r="AA77" s="100"/>
      <c r="AT77" s="30" t="s">
        <v>193</v>
      </c>
      <c r="AU77" s="30" t="s">
        <v>128</v>
      </c>
    </row>
    <row r="78" spans="2:64" s="62" customFormat="1" ht="29.85" customHeight="1" x14ac:dyDescent="0.3">
      <c r="B78" s="58"/>
      <c r="C78" s="59"/>
      <c r="D78" s="69" t="s">
        <v>4490</v>
      </c>
      <c r="E78" s="69"/>
      <c r="F78" s="69"/>
      <c r="G78" s="69"/>
      <c r="H78" s="69"/>
      <c r="I78" s="69"/>
      <c r="J78" s="69"/>
      <c r="K78" s="69"/>
      <c r="L78" s="69"/>
      <c r="M78" s="69"/>
      <c r="N78" s="659">
        <f>BK78</f>
        <v>0</v>
      </c>
      <c r="O78" s="660"/>
      <c r="P78" s="660"/>
      <c r="Q78" s="660"/>
      <c r="R78" s="61"/>
      <c r="T78" s="63"/>
      <c r="U78" s="59"/>
      <c r="V78" s="59"/>
      <c r="W78" s="64">
        <f>SUM(W79:W88)</f>
        <v>73.736000000000004</v>
      </c>
      <c r="X78" s="59"/>
      <c r="Y78" s="64">
        <f>SUM(Y79:Y88)</f>
        <v>0.65678000000000003</v>
      </c>
      <c r="Z78" s="59"/>
      <c r="AA78" s="65">
        <f>SUM(AA79:AA88)</f>
        <v>0</v>
      </c>
      <c r="AR78" s="66" t="s">
        <v>128</v>
      </c>
      <c r="AT78" s="67" t="s">
        <v>117</v>
      </c>
      <c r="AU78" s="67" t="s">
        <v>118</v>
      </c>
      <c r="AY78" s="66" t="s">
        <v>120</v>
      </c>
      <c r="BK78" s="68">
        <f>SUM(BK79:BK88)</f>
        <v>0</v>
      </c>
    </row>
    <row r="79" spans="2:64" s="17" customFormat="1" ht="31.5" customHeight="1" x14ac:dyDescent="0.25">
      <c r="B79" s="70"/>
      <c r="C79" s="71" t="s">
        <v>218</v>
      </c>
      <c r="D79" s="71" t="s">
        <v>121</v>
      </c>
      <c r="E79" s="72" t="s">
        <v>4505</v>
      </c>
      <c r="F79" s="671" t="s">
        <v>4506</v>
      </c>
      <c r="G79" s="667"/>
      <c r="H79" s="667"/>
      <c r="I79" s="667"/>
      <c r="J79" s="73" t="s">
        <v>532</v>
      </c>
      <c r="K79" s="74">
        <v>12</v>
      </c>
      <c r="L79" s="666"/>
      <c r="M79" s="667"/>
      <c r="N79" s="666">
        <f>ROUND(L79*K79,2)</f>
        <v>0</v>
      </c>
      <c r="O79" s="667"/>
      <c r="P79" s="667"/>
      <c r="Q79" s="667"/>
      <c r="R79" s="75"/>
      <c r="T79" s="76" t="s">
        <v>125</v>
      </c>
      <c r="U79" s="77" t="s">
        <v>126</v>
      </c>
      <c r="V79" s="78">
        <v>0.42699999999999999</v>
      </c>
      <c r="W79" s="78">
        <f>V79*K79</f>
        <v>5.1239999999999997</v>
      </c>
      <c r="X79" s="78">
        <v>1.58E-3</v>
      </c>
      <c r="Y79" s="78">
        <f>X79*K79</f>
        <v>1.8960000000000001E-2</v>
      </c>
      <c r="Z79" s="78">
        <v>0</v>
      </c>
      <c r="AA79" s="79">
        <f>Z79*K79</f>
        <v>0</v>
      </c>
      <c r="AR79" s="30" t="s">
        <v>118</v>
      </c>
      <c r="AT79" s="30" t="s">
        <v>121</v>
      </c>
      <c r="AU79" s="30" t="s">
        <v>128</v>
      </c>
      <c r="AY79" s="30" t="s">
        <v>120</v>
      </c>
      <c r="BE79" s="80">
        <f>IF(U79="základní",N79,0)</f>
        <v>0</v>
      </c>
      <c r="BF79" s="80">
        <f>IF(U79="snížená",N79,0)</f>
        <v>0</v>
      </c>
      <c r="BG79" s="80">
        <f>IF(U79="zákl. přenesená",N79,0)</f>
        <v>0</v>
      </c>
      <c r="BH79" s="80">
        <f>IF(U79="sníž. přenesená",N79,0)</f>
        <v>0</v>
      </c>
      <c r="BI79" s="80">
        <f>IF(U79="nulová",N79,0)</f>
        <v>0</v>
      </c>
      <c r="BJ79" s="30" t="s">
        <v>118</v>
      </c>
      <c r="BK79" s="80">
        <f>ROUND(L79*K79,2)</f>
        <v>0</v>
      </c>
      <c r="BL79" s="30" t="s">
        <v>118</v>
      </c>
    </row>
    <row r="80" spans="2:64" s="17" customFormat="1" ht="31.5" customHeight="1" x14ac:dyDescent="0.25">
      <c r="B80" s="70"/>
      <c r="C80" s="71" t="s">
        <v>221</v>
      </c>
      <c r="D80" s="71" t="s">
        <v>121</v>
      </c>
      <c r="E80" s="72" t="s">
        <v>4178</v>
      </c>
      <c r="F80" s="671" t="s">
        <v>4179</v>
      </c>
      <c r="G80" s="667"/>
      <c r="H80" s="667"/>
      <c r="I80" s="667"/>
      <c r="J80" s="73" t="s">
        <v>532</v>
      </c>
      <c r="K80" s="74">
        <v>12</v>
      </c>
      <c r="L80" s="666"/>
      <c r="M80" s="667"/>
      <c r="N80" s="666">
        <f>ROUND(L80*K80,2)</f>
        <v>0</v>
      </c>
      <c r="O80" s="667"/>
      <c r="P80" s="667"/>
      <c r="Q80" s="667"/>
      <c r="R80" s="75"/>
      <c r="T80" s="76" t="s">
        <v>125</v>
      </c>
      <c r="U80" s="77" t="s">
        <v>126</v>
      </c>
      <c r="V80" s="78">
        <v>0.65200000000000002</v>
      </c>
      <c r="W80" s="78">
        <f>V80*K80</f>
        <v>7.8239999999999998</v>
      </c>
      <c r="X80" s="78">
        <v>3.7599999999999999E-3</v>
      </c>
      <c r="Y80" s="78">
        <f>X80*K80</f>
        <v>4.512E-2</v>
      </c>
      <c r="Z80" s="78">
        <v>0</v>
      </c>
      <c r="AA80" s="79">
        <f>Z80*K80</f>
        <v>0</v>
      </c>
      <c r="AR80" s="30" t="s">
        <v>194</v>
      </c>
      <c r="AT80" s="30" t="s">
        <v>121</v>
      </c>
      <c r="AU80" s="30" t="s">
        <v>128</v>
      </c>
      <c r="AY80" s="30" t="s">
        <v>120</v>
      </c>
      <c r="BE80" s="80">
        <f>IF(U80="základní",N80,0)</f>
        <v>0</v>
      </c>
      <c r="BF80" s="80">
        <f>IF(U80="snížená",N80,0)</f>
        <v>0</v>
      </c>
      <c r="BG80" s="80">
        <f>IF(U80="zákl. přenesená",N80,0)</f>
        <v>0</v>
      </c>
      <c r="BH80" s="80">
        <f>IF(U80="sníž. přenesená",N80,0)</f>
        <v>0</v>
      </c>
      <c r="BI80" s="80">
        <f>IF(U80="nulová",N80,0)</f>
        <v>0</v>
      </c>
      <c r="BJ80" s="30" t="s">
        <v>118</v>
      </c>
      <c r="BK80" s="80">
        <f>ROUND(L80*K80,2)</f>
        <v>0</v>
      </c>
      <c r="BL80" s="30" t="s">
        <v>194</v>
      </c>
    </row>
    <row r="81" spans="2:64" s="17" customFormat="1" ht="31.5" customHeight="1" x14ac:dyDescent="0.25">
      <c r="B81" s="70"/>
      <c r="C81" s="71" t="s">
        <v>353</v>
      </c>
      <c r="D81" s="71" t="s">
        <v>121</v>
      </c>
      <c r="E81" s="72" t="s">
        <v>6948</v>
      </c>
      <c r="F81" s="671" t="s">
        <v>6949</v>
      </c>
      <c r="G81" s="667"/>
      <c r="H81" s="667"/>
      <c r="I81" s="667"/>
      <c r="J81" s="73" t="s">
        <v>532</v>
      </c>
      <c r="K81" s="74">
        <v>48</v>
      </c>
      <c r="L81" s="666"/>
      <c r="M81" s="667"/>
      <c r="N81" s="666">
        <f>ROUND(L81*K81,2)</f>
        <v>0</v>
      </c>
      <c r="O81" s="667"/>
      <c r="P81" s="667"/>
      <c r="Q81" s="667"/>
      <c r="R81" s="75"/>
      <c r="T81" s="76" t="s">
        <v>125</v>
      </c>
      <c r="U81" s="77" t="s">
        <v>126</v>
      </c>
      <c r="V81" s="78">
        <v>1.157</v>
      </c>
      <c r="W81" s="78">
        <f>V81*K81</f>
        <v>55.536000000000001</v>
      </c>
      <c r="X81" s="78">
        <v>1.2279999999999999E-2</v>
      </c>
      <c r="Y81" s="78">
        <f>X81*K81</f>
        <v>0.58943999999999996</v>
      </c>
      <c r="Z81" s="78">
        <v>0</v>
      </c>
      <c r="AA81" s="79">
        <f>Z81*K81</f>
        <v>0</v>
      </c>
      <c r="AR81" s="30" t="s">
        <v>194</v>
      </c>
      <c r="AT81" s="30" t="s">
        <v>121</v>
      </c>
      <c r="AU81" s="30" t="s">
        <v>128</v>
      </c>
      <c r="AY81" s="30" t="s">
        <v>120</v>
      </c>
      <c r="BE81" s="80">
        <f>IF(U81="základní",N81,0)</f>
        <v>0</v>
      </c>
      <c r="BF81" s="80">
        <f>IF(U81="snížená",N81,0)</f>
        <v>0</v>
      </c>
      <c r="BG81" s="80">
        <f>IF(U81="zákl. přenesená",N81,0)</f>
        <v>0</v>
      </c>
      <c r="BH81" s="80">
        <f>IF(U81="sníž. přenesená",N81,0)</f>
        <v>0</v>
      </c>
      <c r="BI81" s="80">
        <f>IF(U81="nulová",N81,0)</f>
        <v>0</v>
      </c>
      <c r="BJ81" s="30" t="s">
        <v>118</v>
      </c>
      <c r="BK81" s="80">
        <f>ROUND(L81*K81,2)</f>
        <v>0</v>
      </c>
      <c r="BL81" s="30" t="s">
        <v>194</v>
      </c>
    </row>
    <row r="82" spans="2:64" s="17" customFormat="1" ht="31.5" customHeight="1" x14ac:dyDescent="0.25">
      <c r="B82" s="70"/>
      <c r="C82" s="71" t="s">
        <v>227</v>
      </c>
      <c r="D82" s="71" t="s">
        <v>121</v>
      </c>
      <c r="E82" s="72" t="s">
        <v>4509</v>
      </c>
      <c r="F82" s="671" t="s">
        <v>4510</v>
      </c>
      <c r="G82" s="667"/>
      <c r="H82" s="667"/>
      <c r="I82" s="667"/>
      <c r="J82" s="73" t="s">
        <v>447</v>
      </c>
      <c r="K82" s="74">
        <v>2</v>
      </c>
      <c r="L82" s="666"/>
      <c r="M82" s="667"/>
      <c r="N82" s="666">
        <f>ROUND(L82*K82,2)</f>
        <v>0</v>
      </c>
      <c r="O82" s="667"/>
      <c r="P82" s="667"/>
      <c r="Q82" s="667"/>
      <c r="R82" s="75"/>
      <c r="T82" s="76" t="s">
        <v>125</v>
      </c>
      <c r="U82" s="77" t="s">
        <v>126</v>
      </c>
      <c r="V82" s="78">
        <v>1.1020000000000001</v>
      </c>
      <c r="W82" s="78">
        <f>V82*K82</f>
        <v>2.2040000000000002</v>
      </c>
      <c r="X82" s="78">
        <v>1.6299999999999999E-3</v>
      </c>
      <c r="Y82" s="78">
        <f>X82*K82</f>
        <v>3.2599999999999999E-3</v>
      </c>
      <c r="Z82" s="78">
        <v>0</v>
      </c>
      <c r="AA82" s="79">
        <f>Z82*K82</f>
        <v>0</v>
      </c>
      <c r="AR82" s="30" t="s">
        <v>118</v>
      </c>
      <c r="AT82" s="30" t="s">
        <v>121</v>
      </c>
      <c r="AU82" s="30" t="s">
        <v>128</v>
      </c>
      <c r="AY82" s="30" t="s">
        <v>120</v>
      </c>
      <c r="BE82" s="80">
        <f>IF(U82="základní",N82,0)</f>
        <v>0</v>
      </c>
      <c r="BF82" s="80">
        <f>IF(U82="snížená",N82,0)</f>
        <v>0</v>
      </c>
      <c r="BG82" s="80">
        <f>IF(U82="zákl. přenesená",N82,0)</f>
        <v>0</v>
      </c>
      <c r="BH82" s="80">
        <f>IF(U82="sníž. přenesená",N82,0)</f>
        <v>0</v>
      </c>
      <c r="BI82" s="80">
        <f>IF(U82="nulová",N82,0)</f>
        <v>0</v>
      </c>
      <c r="BJ82" s="30" t="s">
        <v>118</v>
      </c>
      <c r="BK82" s="80">
        <f>ROUND(L82*K82,2)</f>
        <v>0</v>
      </c>
      <c r="BL82" s="30" t="s">
        <v>118</v>
      </c>
    </row>
    <row r="83" spans="2:64" s="17" customFormat="1" ht="31.5" customHeight="1" x14ac:dyDescent="0.25">
      <c r="B83" s="70"/>
      <c r="C83" s="71" t="s">
        <v>234</v>
      </c>
      <c r="D83" s="71" t="s">
        <v>121</v>
      </c>
      <c r="E83" s="72" t="s">
        <v>4180</v>
      </c>
      <c r="F83" s="671" t="s">
        <v>4181</v>
      </c>
      <c r="G83" s="667"/>
      <c r="H83" s="667"/>
      <c r="I83" s="667"/>
      <c r="J83" s="73" t="s">
        <v>532</v>
      </c>
      <c r="K83" s="74">
        <v>24</v>
      </c>
      <c r="L83" s="666"/>
      <c r="M83" s="667"/>
      <c r="N83" s="666">
        <f>ROUND(L83*K83,2)</f>
        <v>0</v>
      </c>
      <c r="O83" s="667"/>
      <c r="P83" s="667"/>
      <c r="Q83" s="667"/>
      <c r="R83" s="75"/>
      <c r="T83" s="76" t="s">
        <v>125</v>
      </c>
      <c r="U83" s="77" t="s">
        <v>126</v>
      </c>
      <c r="V83" s="78">
        <v>2.1000000000000001E-2</v>
      </c>
      <c r="W83" s="78">
        <f>V83*K83</f>
        <v>0.504</v>
      </c>
      <c r="X83" s="78">
        <v>0</v>
      </c>
      <c r="Y83" s="78">
        <f>X83*K83</f>
        <v>0</v>
      </c>
      <c r="Z83" s="78">
        <v>0</v>
      </c>
      <c r="AA83" s="79">
        <f>Z83*K83</f>
        <v>0</v>
      </c>
      <c r="AR83" s="30" t="s">
        <v>194</v>
      </c>
      <c r="AT83" s="30" t="s">
        <v>121</v>
      </c>
      <c r="AU83" s="30" t="s">
        <v>128</v>
      </c>
      <c r="AY83" s="30" t="s">
        <v>120</v>
      </c>
      <c r="BE83" s="80">
        <f>IF(U83="základní",N83,0)</f>
        <v>0</v>
      </c>
      <c r="BF83" s="80">
        <f>IF(U83="snížená",N83,0)</f>
        <v>0</v>
      </c>
      <c r="BG83" s="80">
        <f>IF(U83="zákl. přenesená",N83,0)</f>
        <v>0</v>
      </c>
      <c r="BH83" s="80">
        <f>IF(U83="sníž. přenesená",N83,0)</f>
        <v>0</v>
      </c>
      <c r="BI83" s="80">
        <f>IF(U83="nulová",N83,0)</f>
        <v>0</v>
      </c>
      <c r="BJ83" s="30" t="s">
        <v>118</v>
      </c>
      <c r="BK83" s="80">
        <f>ROUND(L83*K83,2)</f>
        <v>0</v>
      </c>
      <c r="BL83" s="30" t="s">
        <v>194</v>
      </c>
    </row>
    <row r="84" spans="2:64" s="86" customFormat="1" ht="22.5" customHeight="1" x14ac:dyDescent="0.25">
      <c r="B84" s="81"/>
      <c r="C84" s="438"/>
      <c r="D84" s="438"/>
      <c r="E84" s="83" t="s">
        <v>125</v>
      </c>
      <c r="F84" s="661" t="s">
        <v>6772</v>
      </c>
      <c r="G84" s="662"/>
      <c r="H84" s="662"/>
      <c r="I84" s="662"/>
      <c r="J84" s="438"/>
      <c r="K84" s="84">
        <v>24</v>
      </c>
      <c r="L84" s="438"/>
      <c r="M84" s="438"/>
      <c r="N84" s="438"/>
      <c r="O84" s="438"/>
      <c r="P84" s="438"/>
      <c r="Q84" s="438"/>
      <c r="R84" s="85"/>
      <c r="T84" s="87"/>
      <c r="U84" s="438"/>
      <c r="V84" s="438"/>
      <c r="W84" s="438"/>
      <c r="X84" s="438"/>
      <c r="Y84" s="438"/>
      <c r="Z84" s="438"/>
      <c r="AA84" s="88"/>
      <c r="AT84" s="89" t="s">
        <v>130</v>
      </c>
      <c r="AU84" s="89" t="s">
        <v>128</v>
      </c>
      <c r="AV84" s="86" t="s">
        <v>128</v>
      </c>
      <c r="AW84" s="86" t="s">
        <v>131</v>
      </c>
      <c r="AX84" s="86" t="s">
        <v>118</v>
      </c>
      <c r="AY84" s="89" t="s">
        <v>120</v>
      </c>
    </row>
    <row r="85" spans="2:64" s="17" customFormat="1" ht="31.5" customHeight="1" x14ac:dyDescent="0.25">
      <c r="B85" s="70"/>
      <c r="C85" s="71" t="s">
        <v>237</v>
      </c>
      <c r="D85" s="71" t="s">
        <v>121</v>
      </c>
      <c r="E85" s="72" t="s">
        <v>6773</v>
      </c>
      <c r="F85" s="671" t="s">
        <v>6774</v>
      </c>
      <c r="G85" s="667"/>
      <c r="H85" s="667"/>
      <c r="I85" s="667"/>
      <c r="J85" s="73" t="s">
        <v>532</v>
      </c>
      <c r="K85" s="74">
        <v>48</v>
      </c>
      <c r="L85" s="666"/>
      <c r="M85" s="667"/>
      <c r="N85" s="666">
        <f>ROUND(L85*K85,2)</f>
        <v>0</v>
      </c>
      <c r="O85" s="667"/>
      <c r="P85" s="667"/>
      <c r="Q85" s="667"/>
      <c r="R85" s="75"/>
      <c r="T85" s="76" t="s">
        <v>125</v>
      </c>
      <c r="U85" s="77" t="s">
        <v>126</v>
      </c>
      <c r="V85" s="78">
        <v>5.2999999999999999E-2</v>
      </c>
      <c r="W85" s="78">
        <f>V85*K85</f>
        <v>2.544</v>
      </c>
      <c r="X85" s="78">
        <v>0</v>
      </c>
      <c r="Y85" s="78">
        <f>X85*K85</f>
        <v>0</v>
      </c>
      <c r="Z85" s="78">
        <v>0</v>
      </c>
      <c r="AA85" s="79">
        <f>Z85*K85</f>
        <v>0</v>
      </c>
      <c r="AR85" s="30" t="s">
        <v>194</v>
      </c>
      <c r="AT85" s="30" t="s">
        <v>121</v>
      </c>
      <c r="AU85" s="30" t="s">
        <v>128</v>
      </c>
      <c r="AY85" s="30" t="s">
        <v>120</v>
      </c>
      <c r="BE85" s="80">
        <f>IF(U85="základní",N85,0)</f>
        <v>0</v>
      </c>
      <c r="BF85" s="80">
        <f>IF(U85="snížená",N85,0)</f>
        <v>0</v>
      </c>
      <c r="BG85" s="80">
        <f>IF(U85="zákl. přenesená",N85,0)</f>
        <v>0</v>
      </c>
      <c r="BH85" s="80">
        <f>IF(U85="sníž. přenesená",N85,0)</f>
        <v>0</v>
      </c>
      <c r="BI85" s="80">
        <f>IF(U85="nulová",N85,0)</f>
        <v>0</v>
      </c>
      <c r="BJ85" s="30" t="s">
        <v>118</v>
      </c>
      <c r="BK85" s="80">
        <f>ROUND(L85*K85,2)</f>
        <v>0</v>
      </c>
      <c r="BL85" s="30" t="s">
        <v>194</v>
      </c>
    </row>
    <row r="86" spans="2:64" s="17" customFormat="1" ht="31.5" customHeight="1" x14ac:dyDescent="0.25">
      <c r="B86" s="70"/>
      <c r="C86" s="71" t="s">
        <v>240</v>
      </c>
      <c r="D86" s="71" t="s">
        <v>121</v>
      </c>
      <c r="E86" s="72" t="s">
        <v>4182</v>
      </c>
      <c r="F86" s="671" t="s">
        <v>4183</v>
      </c>
      <c r="G86" s="667"/>
      <c r="H86" s="667"/>
      <c r="I86" s="667"/>
      <c r="J86" s="73" t="s">
        <v>3691</v>
      </c>
      <c r="K86" s="74">
        <v>10</v>
      </c>
      <c r="L86" s="666"/>
      <c r="M86" s="667"/>
      <c r="N86" s="666">
        <f>ROUND(L86*K86,2)</f>
        <v>0</v>
      </c>
      <c r="O86" s="667"/>
      <c r="P86" s="667"/>
      <c r="Q86" s="667"/>
      <c r="R86" s="75"/>
      <c r="T86" s="76" t="s">
        <v>125</v>
      </c>
      <c r="U86" s="77" t="s">
        <v>126</v>
      </c>
      <c r="V86" s="78">
        <v>0</v>
      </c>
      <c r="W86" s="78">
        <f>V86*K86</f>
        <v>0</v>
      </c>
      <c r="X86" s="78">
        <v>0</v>
      </c>
      <c r="Y86" s="78">
        <f>X86*K86</f>
        <v>0</v>
      </c>
      <c r="Z86" s="78">
        <v>0</v>
      </c>
      <c r="AA86" s="79">
        <f>Z86*K86</f>
        <v>0</v>
      </c>
      <c r="AR86" s="30" t="s">
        <v>118</v>
      </c>
      <c r="AT86" s="30" t="s">
        <v>121</v>
      </c>
      <c r="AU86" s="30" t="s">
        <v>128</v>
      </c>
      <c r="AY86" s="30" t="s">
        <v>120</v>
      </c>
      <c r="BE86" s="80">
        <f>IF(U86="základní",N86,0)</f>
        <v>0</v>
      </c>
      <c r="BF86" s="80">
        <f>IF(U86="snížená",N86,0)</f>
        <v>0</v>
      </c>
      <c r="BG86" s="80">
        <f>IF(U86="zákl. přenesená",N86,0)</f>
        <v>0</v>
      </c>
      <c r="BH86" s="80">
        <f>IF(U86="sníž. přenesená",N86,0)</f>
        <v>0</v>
      </c>
      <c r="BI86" s="80">
        <f>IF(U86="nulová",N86,0)</f>
        <v>0</v>
      </c>
      <c r="BJ86" s="30" t="s">
        <v>118</v>
      </c>
      <c r="BK86" s="80">
        <f>ROUND(L86*K86,2)</f>
        <v>0</v>
      </c>
      <c r="BL86" s="30" t="s">
        <v>118</v>
      </c>
    </row>
    <row r="87" spans="2:64" s="17" customFormat="1" ht="31.5" customHeight="1" x14ac:dyDescent="0.25">
      <c r="B87" s="70"/>
      <c r="C87" s="71" t="s">
        <v>247</v>
      </c>
      <c r="D87" s="71" t="s">
        <v>121</v>
      </c>
      <c r="E87" s="72" t="s">
        <v>4184</v>
      </c>
      <c r="F87" s="671" t="s">
        <v>4185</v>
      </c>
      <c r="G87" s="667"/>
      <c r="H87" s="667"/>
      <c r="I87" s="667"/>
      <c r="J87" s="73" t="s">
        <v>3691</v>
      </c>
      <c r="K87" s="74">
        <v>10</v>
      </c>
      <c r="L87" s="666"/>
      <c r="M87" s="667"/>
      <c r="N87" s="666">
        <f>ROUND(L87*K87,2)</f>
        <v>0</v>
      </c>
      <c r="O87" s="667"/>
      <c r="P87" s="667"/>
      <c r="Q87" s="667"/>
      <c r="R87" s="75"/>
      <c r="T87" s="76" t="s">
        <v>125</v>
      </c>
      <c r="U87" s="77" t="s">
        <v>126</v>
      </c>
      <c r="V87" s="78">
        <v>0</v>
      </c>
      <c r="W87" s="78">
        <f>V87*K87</f>
        <v>0</v>
      </c>
      <c r="X87" s="78">
        <v>0</v>
      </c>
      <c r="Y87" s="78">
        <f>X87*K87</f>
        <v>0</v>
      </c>
      <c r="Z87" s="78">
        <v>0</v>
      </c>
      <c r="AA87" s="79">
        <f>Z87*K87</f>
        <v>0</v>
      </c>
      <c r="AR87" s="30" t="s">
        <v>118</v>
      </c>
      <c r="AT87" s="30" t="s">
        <v>121</v>
      </c>
      <c r="AU87" s="30" t="s">
        <v>128</v>
      </c>
      <c r="AY87" s="30" t="s">
        <v>120</v>
      </c>
      <c r="BE87" s="80">
        <f>IF(U87="základní",N87,0)</f>
        <v>0</v>
      </c>
      <c r="BF87" s="80">
        <f>IF(U87="snížená",N87,0)</f>
        <v>0</v>
      </c>
      <c r="BG87" s="80">
        <f>IF(U87="zákl. přenesená",N87,0)</f>
        <v>0</v>
      </c>
      <c r="BH87" s="80">
        <f>IF(U87="sníž. přenesená",N87,0)</f>
        <v>0</v>
      </c>
      <c r="BI87" s="80">
        <f>IF(U87="nulová",N87,0)</f>
        <v>0</v>
      </c>
      <c r="BJ87" s="30" t="s">
        <v>118</v>
      </c>
      <c r="BK87" s="80">
        <f>ROUND(L87*K87,2)</f>
        <v>0</v>
      </c>
      <c r="BL87" s="30" t="s">
        <v>118</v>
      </c>
    </row>
    <row r="88" spans="2:64" s="17" customFormat="1" ht="44.25" customHeight="1" x14ac:dyDescent="0.25">
      <c r="B88" s="70"/>
      <c r="C88" s="101" t="s">
        <v>254</v>
      </c>
      <c r="D88" s="101" t="s">
        <v>195</v>
      </c>
      <c r="E88" s="102" t="s">
        <v>6734</v>
      </c>
      <c r="F88" s="677" t="s">
        <v>6735</v>
      </c>
      <c r="G88" s="678"/>
      <c r="H88" s="678"/>
      <c r="I88" s="678"/>
      <c r="J88" s="103" t="s">
        <v>447</v>
      </c>
      <c r="K88" s="104">
        <v>2</v>
      </c>
      <c r="L88" s="670"/>
      <c r="M88" s="678"/>
      <c r="N88" s="670">
        <f>ROUND(L88*K88,2)</f>
        <v>0</v>
      </c>
      <c r="O88" s="667"/>
      <c r="P88" s="667"/>
      <c r="Q88" s="667"/>
      <c r="R88" s="75"/>
      <c r="T88" s="76" t="s">
        <v>125</v>
      </c>
      <c r="U88" s="77" t="s">
        <v>126</v>
      </c>
      <c r="V88" s="78">
        <v>0</v>
      </c>
      <c r="W88" s="78">
        <f>V88*K88</f>
        <v>0</v>
      </c>
      <c r="X88" s="78">
        <v>0</v>
      </c>
      <c r="Y88" s="78">
        <f>X88*K88</f>
        <v>0</v>
      </c>
      <c r="Z88" s="78">
        <v>0</v>
      </c>
      <c r="AA88" s="79">
        <f>Z88*K88</f>
        <v>0</v>
      </c>
      <c r="AR88" s="30" t="s">
        <v>258</v>
      </c>
      <c r="AT88" s="30" t="s">
        <v>195</v>
      </c>
      <c r="AU88" s="30" t="s">
        <v>128</v>
      </c>
      <c r="AY88" s="30" t="s">
        <v>120</v>
      </c>
      <c r="BE88" s="80">
        <f>IF(U88="základní",N88,0)</f>
        <v>0</v>
      </c>
      <c r="BF88" s="80">
        <f>IF(U88="snížená",N88,0)</f>
        <v>0</v>
      </c>
      <c r="BG88" s="80">
        <f>IF(U88="zákl. přenesená",N88,0)</f>
        <v>0</v>
      </c>
      <c r="BH88" s="80">
        <f>IF(U88="sníž. přenesená",N88,0)</f>
        <v>0</v>
      </c>
      <c r="BI88" s="80">
        <f>IF(U88="nulová",N88,0)</f>
        <v>0</v>
      </c>
      <c r="BJ88" s="30" t="s">
        <v>118</v>
      </c>
      <c r="BK88" s="80">
        <f>ROUND(L88*K88,2)</f>
        <v>0</v>
      </c>
      <c r="BL88" s="30" t="s">
        <v>194</v>
      </c>
    </row>
    <row r="89" spans="2:64" s="62" customFormat="1" ht="29.85" customHeight="1" x14ac:dyDescent="0.3">
      <c r="B89" s="58"/>
      <c r="C89" s="59"/>
      <c r="D89" s="69" t="s">
        <v>4491</v>
      </c>
      <c r="E89" s="69"/>
      <c r="F89" s="69"/>
      <c r="G89" s="69"/>
      <c r="H89" s="69"/>
      <c r="I89" s="69"/>
      <c r="J89" s="69"/>
      <c r="K89" s="69"/>
      <c r="L89" s="69"/>
      <c r="M89" s="69"/>
      <c r="N89" s="657">
        <f>BK89</f>
        <v>0</v>
      </c>
      <c r="O89" s="658"/>
      <c r="P89" s="658"/>
      <c r="Q89" s="658"/>
      <c r="R89" s="61"/>
      <c r="T89" s="63"/>
      <c r="U89" s="59"/>
      <c r="V89" s="59"/>
      <c r="W89" s="64">
        <f>SUM(W90:W92)</f>
        <v>5.0829999999999993</v>
      </c>
      <c r="X89" s="59"/>
      <c r="Y89" s="64">
        <f>SUM(Y90:Y92)</f>
        <v>3.5069999999999997E-2</v>
      </c>
      <c r="Z89" s="59"/>
      <c r="AA89" s="65">
        <f>SUM(AA90:AA92)</f>
        <v>0</v>
      </c>
      <c r="AR89" s="66" t="s">
        <v>128</v>
      </c>
      <c r="AT89" s="67" t="s">
        <v>117</v>
      </c>
      <c r="AU89" s="67" t="s">
        <v>118</v>
      </c>
      <c r="AY89" s="66" t="s">
        <v>120</v>
      </c>
      <c r="BK89" s="68">
        <f>SUM(BK90:BK92)</f>
        <v>0</v>
      </c>
    </row>
    <row r="90" spans="2:64" s="17" customFormat="1" ht="31.5" customHeight="1" x14ac:dyDescent="0.25">
      <c r="B90" s="70"/>
      <c r="C90" s="101" t="s">
        <v>258</v>
      </c>
      <c r="D90" s="101" t="s">
        <v>195</v>
      </c>
      <c r="E90" s="102" t="s">
        <v>4513</v>
      </c>
      <c r="F90" s="677" t="s">
        <v>4198</v>
      </c>
      <c r="G90" s="678"/>
      <c r="H90" s="678"/>
      <c r="I90" s="678"/>
      <c r="J90" s="103" t="s">
        <v>447</v>
      </c>
      <c r="K90" s="104">
        <v>3</v>
      </c>
      <c r="L90" s="670"/>
      <c r="M90" s="678"/>
      <c r="N90" s="670">
        <f>ROUND(L90*K90,2)</f>
        <v>0</v>
      </c>
      <c r="O90" s="667"/>
      <c r="P90" s="667"/>
      <c r="Q90" s="667"/>
      <c r="R90" s="75"/>
      <c r="T90" s="76" t="s">
        <v>125</v>
      </c>
      <c r="U90" s="77" t="s">
        <v>126</v>
      </c>
      <c r="V90" s="78">
        <v>0</v>
      </c>
      <c r="W90" s="78">
        <f>V90*K90</f>
        <v>0</v>
      </c>
      <c r="X90" s="78">
        <v>0</v>
      </c>
      <c r="Y90" s="78">
        <f>X90*K90</f>
        <v>0</v>
      </c>
      <c r="Z90" s="78">
        <v>0</v>
      </c>
      <c r="AA90" s="79">
        <f>Z90*K90</f>
        <v>0</v>
      </c>
      <c r="AR90" s="30" t="s">
        <v>128</v>
      </c>
      <c r="AT90" s="30" t="s">
        <v>195</v>
      </c>
      <c r="AU90" s="30" t="s">
        <v>128</v>
      </c>
      <c r="AY90" s="30" t="s">
        <v>120</v>
      </c>
      <c r="BE90" s="80">
        <f>IF(U90="základní",N90,0)</f>
        <v>0</v>
      </c>
      <c r="BF90" s="80">
        <f>IF(U90="snížená",N90,0)</f>
        <v>0</v>
      </c>
      <c r="BG90" s="80">
        <f>IF(U90="zákl. přenesená",N90,0)</f>
        <v>0</v>
      </c>
      <c r="BH90" s="80">
        <f>IF(U90="sníž. přenesená",N90,0)</f>
        <v>0</v>
      </c>
      <c r="BI90" s="80">
        <f>IF(U90="nulová",N90,0)</f>
        <v>0</v>
      </c>
      <c r="BJ90" s="30" t="s">
        <v>118</v>
      </c>
      <c r="BK90" s="80">
        <f>ROUND(L90*K90,2)</f>
        <v>0</v>
      </c>
      <c r="BL90" s="30" t="s">
        <v>118</v>
      </c>
    </row>
    <row r="91" spans="2:64" s="17" customFormat="1" ht="31.5" customHeight="1" x14ac:dyDescent="0.25">
      <c r="B91" s="70"/>
      <c r="C91" s="71" t="s">
        <v>357</v>
      </c>
      <c r="D91" s="71" t="s">
        <v>121</v>
      </c>
      <c r="E91" s="72" t="s">
        <v>6950</v>
      </c>
      <c r="F91" s="671" t="s">
        <v>6951</v>
      </c>
      <c r="G91" s="667"/>
      <c r="H91" s="667"/>
      <c r="I91" s="667"/>
      <c r="J91" s="73" t="s">
        <v>3065</v>
      </c>
      <c r="K91" s="74">
        <v>2</v>
      </c>
      <c r="L91" s="666"/>
      <c r="M91" s="667"/>
      <c r="N91" s="666">
        <f>ROUND(L91*K91,2)</f>
        <v>0</v>
      </c>
      <c r="O91" s="667"/>
      <c r="P91" s="667"/>
      <c r="Q91" s="667"/>
      <c r="R91" s="75"/>
      <c r="T91" s="76" t="s">
        <v>125</v>
      </c>
      <c r="U91" s="77" t="s">
        <v>126</v>
      </c>
      <c r="V91" s="78">
        <v>2.4649999999999999</v>
      </c>
      <c r="W91" s="78">
        <f>V91*K91</f>
        <v>4.93</v>
      </c>
      <c r="X91" s="78">
        <v>1.7489999999999999E-2</v>
      </c>
      <c r="Y91" s="78">
        <f>X91*K91</f>
        <v>3.4979999999999997E-2</v>
      </c>
      <c r="Z91" s="78">
        <v>0</v>
      </c>
      <c r="AA91" s="79">
        <f>Z91*K91</f>
        <v>0</v>
      </c>
      <c r="AR91" s="30" t="s">
        <v>194</v>
      </c>
      <c r="AT91" s="30" t="s">
        <v>121</v>
      </c>
      <c r="AU91" s="30" t="s">
        <v>128</v>
      </c>
      <c r="AY91" s="30" t="s">
        <v>120</v>
      </c>
      <c r="BE91" s="80">
        <f>IF(U91="základní",N91,0)</f>
        <v>0</v>
      </c>
      <c r="BF91" s="80">
        <f>IF(U91="snížená",N91,0)</f>
        <v>0</v>
      </c>
      <c r="BG91" s="80">
        <f>IF(U91="zákl. přenesená",N91,0)</f>
        <v>0</v>
      </c>
      <c r="BH91" s="80">
        <f>IF(U91="sníž. přenesená",N91,0)</f>
        <v>0</v>
      </c>
      <c r="BI91" s="80">
        <f>IF(U91="nulová",N91,0)</f>
        <v>0</v>
      </c>
      <c r="BJ91" s="30" t="s">
        <v>118</v>
      </c>
      <c r="BK91" s="80">
        <f>ROUND(L91*K91,2)</f>
        <v>0</v>
      </c>
      <c r="BL91" s="30" t="s">
        <v>194</v>
      </c>
    </row>
    <row r="92" spans="2:64" s="17" customFormat="1" ht="31.5" customHeight="1" x14ac:dyDescent="0.25">
      <c r="B92" s="70"/>
      <c r="C92" s="71" t="s">
        <v>262</v>
      </c>
      <c r="D92" s="71" t="s">
        <v>121</v>
      </c>
      <c r="E92" s="72" t="s">
        <v>4195</v>
      </c>
      <c r="F92" s="671" t="s">
        <v>4196</v>
      </c>
      <c r="G92" s="667"/>
      <c r="H92" s="667"/>
      <c r="I92" s="667"/>
      <c r="J92" s="73" t="s">
        <v>447</v>
      </c>
      <c r="K92" s="74">
        <v>3</v>
      </c>
      <c r="L92" s="666"/>
      <c r="M92" s="667"/>
      <c r="N92" s="666">
        <f>ROUND(L92*K92,2)</f>
        <v>0</v>
      </c>
      <c r="O92" s="667"/>
      <c r="P92" s="667"/>
      <c r="Q92" s="667"/>
      <c r="R92" s="75"/>
      <c r="T92" s="76" t="s">
        <v>125</v>
      </c>
      <c r="U92" s="77" t="s">
        <v>126</v>
      </c>
      <c r="V92" s="78">
        <v>5.0999999999999997E-2</v>
      </c>
      <c r="W92" s="78">
        <f>V92*K92</f>
        <v>0.153</v>
      </c>
      <c r="X92" s="78">
        <v>3.0000000000000001E-5</v>
      </c>
      <c r="Y92" s="78">
        <f>X92*K92</f>
        <v>9.0000000000000006E-5</v>
      </c>
      <c r="Z92" s="78">
        <v>0</v>
      </c>
      <c r="AA92" s="79">
        <f>Z92*K92</f>
        <v>0</v>
      </c>
      <c r="AR92" s="30" t="s">
        <v>118</v>
      </c>
      <c r="AT92" s="30" t="s">
        <v>121</v>
      </c>
      <c r="AU92" s="30" t="s">
        <v>128</v>
      </c>
      <c r="AY92" s="30" t="s">
        <v>120</v>
      </c>
      <c r="BE92" s="80">
        <f>IF(U92="základní",N92,0)</f>
        <v>0</v>
      </c>
      <c r="BF92" s="80">
        <f>IF(U92="snížená",N92,0)</f>
        <v>0</v>
      </c>
      <c r="BG92" s="80">
        <f>IF(U92="zákl. přenesená",N92,0)</f>
        <v>0</v>
      </c>
      <c r="BH92" s="80">
        <f>IF(U92="sníž. přenesená",N92,0)</f>
        <v>0</v>
      </c>
      <c r="BI92" s="80">
        <f>IF(U92="nulová",N92,0)</f>
        <v>0</v>
      </c>
      <c r="BJ92" s="30" t="s">
        <v>118</v>
      </c>
      <c r="BK92" s="80">
        <f>ROUND(L92*K92,2)</f>
        <v>0</v>
      </c>
      <c r="BL92" s="30" t="s">
        <v>118</v>
      </c>
    </row>
    <row r="93" spans="2:64" s="62" customFormat="1" ht="29.85" customHeight="1" x14ac:dyDescent="0.3">
      <c r="B93" s="58"/>
      <c r="C93" s="59"/>
      <c r="D93" s="69" t="s">
        <v>98</v>
      </c>
      <c r="E93" s="69"/>
      <c r="F93" s="69"/>
      <c r="G93" s="69"/>
      <c r="H93" s="69"/>
      <c r="I93" s="69"/>
      <c r="J93" s="69"/>
      <c r="K93" s="69"/>
      <c r="L93" s="69"/>
      <c r="M93" s="69"/>
      <c r="N93" s="657">
        <f>BK93</f>
        <v>0</v>
      </c>
      <c r="O93" s="658"/>
      <c r="P93" s="658"/>
      <c r="Q93" s="658"/>
      <c r="R93" s="61"/>
      <c r="T93" s="63"/>
      <c r="U93" s="59"/>
      <c r="V93" s="59"/>
      <c r="W93" s="64">
        <f>SUM(W94:W96)</f>
        <v>1.8719999999999999</v>
      </c>
      <c r="X93" s="59"/>
      <c r="Y93" s="64">
        <f>SUM(Y94:Y96)</f>
        <v>6.4799999999999996E-3</v>
      </c>
      <c r="Z93" s="59"/>
      <c r="AA93" s="65">
        <f>SUM(AA94:AA96)</f>
        <v>0</v>
      </c>
      <c r="AR93" s="66" t="s">
        <v>128</v>
      </c>
      <c r="AT93" s="67" t="s">
        <v>117</v>
      </c>
      <c r="AU93" s="67" t="s">
        <v>118</v>
      </c>
      <c r="AY93" s="66" t="s">
        <v>120</v>
      </c>
      <c r="BK93" s="68">
        <f>SUM(BK94:BK96)</f>
        <v>0</v>
      </c>
    </row>
    <row r="94" spans="2:64" s="17" customFormat="1" ht="31.5" customHeight="1" x14ac:dyDescent="0.25">
      <c r="B94" s="70"/>
      <c r="C94" s="71" t="s">
        <v>270</v>
      </c>
      <c r="D94" s="71" t="s">
        <v>121</v>
      </c>
      <c r="E94" s="72" t="s">
        <v>3693</v>
      </c>
      <c r="F94" s="671" t="s">
        <v>3694</v>
      </c>
      <c r="G94" s="667"/>
      <c r="H94" s="667"/>
      <c r="I94" s="667"/>
      <c r="J94" s="73" t="s">
        <v>532</v>
      </c>
      <c r="K94" s="74">
        <v>24</v>
      </c>
      <c r="L94" s="666"/>
      <c r="M94" s="667"/>
      <c r="N94" s="666">
        <f>ROUND(L94*K94,2)</f>
        <v>0</v>
      </c>
      <c r="O94" s="667"/>
      <c r="P94" s="667"/>
      <c r="Q94" s="667"/>
      <c r="R94" s="75"/>
      <c r="T94" s="76" t="s">
        <v>125</v>
      </c>
      <c r="U94" s="77" t="s">
        <v>126</v>
      </c>
      <c r="V94" s="78">
        <v>2.5999999999999999E-2</v>
      </c>
      <c r="W94" s="78">
        <f>V94*K94</f>
        <v>0.624</v>
      </c>
      <c r="X94" s="78">
        <v>9.0000000000000006E-5</v>
      </c>
      <c r="Y94" s="78">
        <f>X94*K94</f>
        <v>2.16E-3</v>
      </c>
      <c r="Z94" s="78">
        <v>0</v>
      </c>
      <c r="AA94" s="79">
        <f>Z94*K94</f>
        <v>0</v>
      </c>
      <c r="AR94" s="30" t="s">
        <v>194</v>
      </c>
      <c r="AT94" s="30" t="s">
        <v>121</v>
      </c>
      <c r="AU94" s="30" t="s">
        <v>128</v>
      </c>
      <c r="AY94" s="30" t="s">
        <v>120</v>
      </c>
      <c r="BE94" s="80">
        <f>IF(U94="základní",N94,0)</f>
        <v>0</v>
      </c>
      <c r="BF94" s="80">
        <f>IF(U94="snížená",N94,0)</f>
        <v>0</v>
      </c>
      <c r="BG94" s="80">
        <f>IF(U94="zákl. přenesená",N94,0)</f>
        <v>0</v>
      </c>
      <c r="BH94" s="80">
        <f>IF(U94="sníž. přenesená",N94,0)</f>
        <v>0</v>
      </c>
      <c r="BI94" s="80">
        <f>IF(U94="nulová",N94,0)</f>
        <v>0</v>
      </c>
      <c r="BJ94" s="30" t="s">
        <v>118</v>
      </c>
      <c r="BK94" s="80">
        <f>ROUND(L94*K94,2)</f>
        <v>0</v>
      </c>
      <c r="BL94" s="30" t="s">
        <v>194</v>
      </c>
    </row>
    <row r="95" spans="2:64" s="86" customFormat="1" ht="22.5" customHeight="1" x14ac:dyDescent="0.25">
      <c r="B95" s="81"/>
      <c r="C95" s="438"/>
      <c r="D95" s="438"/>
      <c r="E95" s="83" t="s">
        <v>125</v>
      </c>
      <c r="F95" s="661" t="s">
        <v>6772</v>
      </c>
      <c r="G95" s="662"/>
      <c r="H95" s="662"/>
      <c r="I95" s="662"/>
      <c r="J95" s="438"/>
      <c r="K95" s="84">
        <v>24</v>
      </c>
      <c r="L95" s="438"/>
      <c r="M95" s="438"/>
      <c r="N95" s="438"/>
      <c r="O95" s="438"/>
      <c r="P95" s="438"/>
      <c r="Q95" s="438"/>
      <c r="R95" s="85"/>
      <c r="T95" s="87"/>
      <c r="U95" s="438"/>
      <c r="V95" s="438"/>
      <c r="W95" s="438"/>
      <c r="X95" s="438"/>
      <c r="Y95" s="438"/>
      <c r="Z95" s="438"/>
      <c r="AA95" s="88"/>
      <c r="AT95" s="89" t="s">
        <v>130</v>
      </c>
      <c r="AU95" s="89" t="s">
        <v>128</v>
      </c>
      <c r="AV95" s="86" t="s">
        <v>128</v>
      </c>
      <c r="AW95" s="86" t="s">
        <v>131</v>
      </c>
      <c r="AX95" s="86" t="s">
        <v>118</v>
      </c>
      <c r="AY95" s="89" t="s">
        <v>120</v>
      </c>
    </row>
    <row r="96" spans="2:64" s="17" customFormat="1" ht="31.5" customHeight="1" x14ac:dyDescent="0.25">
      <c r="B96" s="70"/>
      <c r="C96" s="71" t="s">
        <v>275</v>
      </c>
      <c r="D96" s="71" t="s">
        <v>121</v>
      </c>
      <c r="E96" s="72" t="s">
        <v>6777</v>
      </c>
      <c r="F96" s="671" t="s">
        <v>6778</v>
      </c>
      <c r="G96" s="667"/>
      <c r="H96" s="667"/>
      <c r="I96" s="667"/>
      <c r="J96" s="73" t="s">
        <v>532</v>
      </c>
      <c r="K96" s="74">
        <v>48</v>
      </c>
      <c r="L96" s="666"/>
      <c r="M96" s="667"/>
      <c r="N96" s="666">
        <f>ROUND(L96*K96,2)</f>
        <v>0</v>
      </c>
      <c r="O96" s="667"/>
      <c r="P96" s="667"/>
      <c r="Q96" s="667"/>
      <c r="R96" s="75"/>
      <c r="T96" s="76" t="s">
        <v>125</v>
      </c>
      <c r="U96" s="77" t="s">
        <v>126</v>
      </c>
      <c r="V96" s="78">
        <v>2.5999999999999999E-2</v>
      </c>
      <c r="W96" s="78">
        <f>V96*K96</f>
        <v>1.248</v>
      </c>
      <c r="X96" s="78">
        <v>9.0000000000000006E-5</v>
      </c>
      <c r="Y96" s="78">
        <f>X96*K96</f>
        <v>4.3200000000000001E-3</v>
      </c>
      <c r="Z96" s="78">
        <v>0</v>
      </c>
      <c r="AA96" s="79">
        <f>Z96*K96</f>
        <v>0</v>
      </c>
      <c r="AR96" s="30" t="s">
        <v>194</v>
      </c>
      <c r="AT96" s="30" t="s">
        <v>121</v>
      </c>
      <c r="AU96" s="30" t="s">
        <v>128</v>
      </c>
      <c r="AY96" s="30" t="s">
        <v>120</v>
      </c>
      <c r="BE96" s="80">
        <f>IF(U96="základní",N96,0)</f>
        <v>0</v>
      </c>
      <c r="BF96" s="80">
        <f>IF(U96="snížená",N96,0)</f>
        <v>0</v>
      </c>
      <c r="BG96" s="80">
        <f>IF(U96="zákl. přenesená",N96,0)</f>
        <v>0</v>
      </c>
      <c r="BH96" s="80">
        <f>IF(U96="sníž. přenesená",N96,0)</f>
        <v>0</v>
      </c>
      <c r="BI96" s="80">
        <f>IF(U96="nulová",N96,0)</f>
        <v>0</v>
      </c>
      <c r="BJ96" s="30" t="s">
        <v>118</v>
      </c>
      <c r="BK96" s="80">
        <f>ROUND(L96*K96,2)</f>
        <v>0</v>
      </c>
      <c r="BL96" s="30" t="s">
        <v>194</v>
      </c>
    </row>
    <row r="97" spans="2:64" s="62" customFormat="1" ht="29.85" customHeight="1" x14ac:dyDescent="0.3">
      <c r="B97" s="58"/>
      <c r="C97" s="59"/>
      <c r="D97" s="69" t="s">
        <v>4492</v>
      </c>
      <c r="E97" s="69"/>
      <c r="F97" s="69"/>
      <c r="G97" s="69"/>
      <c r="H97" s="69"/>
      <c r="I97" s="69"/>
      <c r="J97" s="69"/>
      <c r="K97" s="69"/>
      <c r="L97" s="69"/>
      <c r="M97" s="69"/>
      <c r="N97" s="657">
        <f>BK97</f>
        <v>0</v>
      </c>
      <c r="O97" s="658"/>
      <c r="P97" s="658"/>
      <c r="Q97" s="658"/>
      <c r="R97" s="61"/>
      <c r="T97" s="63"/>
      <c r="U97" s="59"/>
      <c r="V97" s="59"/>
      <c r="W97" s="64">
        <f>SUM(W98:W99)</f>
        <v>0</v>
      </c>
      <c r="X97" s="59"/>
      <c r="Y97" s="64">
        <f>SUM(Y98:Y99)</f>
        <v>0</v>
      </c>
      <c r="Z97" s="59"/>
      <c r="AA97" s="65">
        <f>SUM(AA98:AA99)</f>
        <v>0</v>
      </c>
      <c r="AR97" s="66" t="s">
        <v>128</v>
      </c>
      <c r="AT97" s="67" t="s">
        <v>117</v>
      </c>
      <c r="AU97" s="67" t="s">
        <v>118</v>
      </c>
      <c r="AY97" s="66" t="s">
        <v>120</v>
      </c>
      <c r="BK97" s="68">
        <f>SUM(BK98:BK99)</f>
        <v>0</v>
      </c>
    </row>
    <row r="98" spans="2:64" s="17" customFormat="1" ht="22.5" customHeight="1" x14ac:dyDescent="0.25">
      <c r="B98" s="70"/>
      <c r="C98" s="101" t="s">
        <v>282</v>
      </c>
      <c r="D98" s="101" t="s">
        <v>195</v>
      </c>
      <c r="E98" s="102" t="s">
        <v>4527</v>
      </c>
      <c r="F98" s="677" t="s">
        <v>4245</v>
      </c>
      <c r="G98" s="678"/>
      <c r="H98" s="678"/>
      <c r="I98" s="678"/>
      <c r="J98" s="103" t="s">
        <v>124</v>
      </c>
      <c r="K98" s="104">
        <v>3</v>
      </c>
      <c r="L98" s="670"/>
      <c r="M98" s="678"/>
      <c r="N98" s="670">
        <f>ROUND(L98*K98,2)</f>
        <v>0</v>
      </c>
      <c r="O98" s="667"/>
      <c r="P98" s="667"/>
      <c r="Q98" s="667"/>
      <c r="R98" s="75"/>
      <c r="T98" s="76" t="s">
        <v>125</v>
      </c>
      <c r="U98" s="77" t="s">
        <v>126</v>
      </c>
      <c r="V98" s="78">
        <v>0</v>
      </c>
      <c r="W98" s="78">
        <f>V98*K98</f>
        <v>0</v>
      </c>
      <c r="X98" s="78">
        <v>0</v>
      </c>
      <c r="Y98" s="78">
        <f>X98*K98</f>
        <v>0</v>
      </c>
      <c r="Z98" s="78">
        <v>0</v>
      </c>
      <c r="AA98" s="79">
        <f>Z98*K98</f>
        <v>0</v>
      </c>
      <c r="AR98" s="30" t="s">
        <v>258</v>
      </c>
      <c r="AT98" s="30" t="s">
        <v>195</v>
      </c>
      <c r="AU98" s="30" t="s">
        <v>128</v>
      </c>
      <c r="AY98" s="30" t="s">
        <v>120</v>
      </c>
      <c r="BE98" s="80">
        <f>IF(U98="základní",N98,0)</f>
        <v>0</v>
      </c>
      <c r="BF98" s="80">
        <f>IF(U98="snížená",N98,0)</f>
        <v>0</v>
      </c>
      <c r="BG98" s="80">
        <f>IF(U98="zákl. přenesená",N98,0)</f>
        <v>0</v>
      </c>
      <c r="BH98" s="80">
        <f>IF(U98="sníž. přenesená",N98,0)</f>
        <v>0</v>
      </c>
      <c r="BI98" s="80">
        <f>IF(U98="nulová",N98,0)</f>
        <v>0</v>
      </c>
      <c r="BJ98" s="30" t="s">
        <v>118</v>
      </c>
      <c r="BK98" s="80">
        <f>ROUND(L98*K98,2)</f>
        <v>0</v>
      </c>
      <c r="BL98" s="30" t="s">
        <v>194</v>
      </c>
    </row>
    <row r="99" spans="2:64" s="17" customFormat="1" ht="31.5" customHeight="1" x14ac:dyDescent="0.25">
      <c r="B99" s="70"/>
      <c r="C99" s="101" t="s">
        <v>286</v>
      </c>
      <c r="D99" s="101" t="s">
        <v>195</v>
      </c>
      <c r="E99" s="102" t="s">
        <v>4543</v>
      </c>
      <c r="F99" s="677" t="s">
        <v>4544</v>
      </c>
      <c r="G99" s="678"/>
      <c r="H99" s="678"/>
      <c r="I99" s="678"/>
      <c r="J99" s="103" t="s">
        <v>124</v>
      </c>
      <c r="K99" s="104">
        <v>16</v>
      </c>
      <c r="L99" s="670"/>
      <c r="M99" s="678"/>
      <c r="N99" s="670">
        <f>ROUND(L99*K99,2)</f>
        <v>0</v>
      </c>
      <c r="O99" s="667"/>
      <c r="P99" s="667"/>
      <c r="Q99" s="667"/>
      <c r="R99" s="75"/>
      <c r="T99" s="76" t="s">
        <v>125</v>
      </c>
      <c r="U99" s="77" t="s">
        <v>126</v>
      </c>
      <c r="V99" s="78">
        <v>0</v>
      </c>
      <c r="W99" s="78">
        <f>V99*K99</f>
        <v>0</v>
      </c>
      <c r="X99" s="78">
        <v>0</v>
      </c>
      <c r="Y99" s="78">
        <f>X99*K99</f>
        <v>0</v>
      </c>
      <c r="Z99" s="78">
        <v>0</v>
      </c>
      <c r="AA99" s="79">
        <f>Z99*K99</f>
        <v>0</v>
      </c>
      <c r="AR99" s="30" t="s">
        <v>258</v>
      </c>
      <c r="AT99" s="30" t="s">
        <v>195</v>
      </c>
      <c r="AU99" s="30" t="s">
        <v>128</v>
      </c>
      <c r="AY99" s="30" t="s">
        <v>120</v>
      </c>
      <c r="BE99" s="80">
        <f>IF(U99="základní",N99,0)</f>
        <v>0</v>
      </c>
      <c r="BF99" s="80">
        <f>IF(U99="snížená",N99,0)</f>
        <v>0</v>
      </c>
      <c r="BG99" s="80">
        <f>IF(U99="zákl. přenesená",N99,0)</f>
        <v>0</v>
      </c>
      <c r="BH99" s="80">
        <f>IF(U99="sníž. přenesená",N99,0)</f>
        <v>0</v>
      </c>
      <c r="BI99" s="80">
        <f>IF(U99="nulová",N99,0)</f>
        <v>0</v>
      </c>
      <c r="BJ99" s="30" t="s">
        <v>118</v>
      </c>
      <c r="BK99" s="80">
        <f>ROUND(L99*K99,2)</f>
        <v>0</v>
      </c>
      <c r="BL99" s="30" t="s">
        <v>194</v>
      </c>
    </row>
    <row r="100" spans="2:64" s="62" customFormat="1" ht="29.85" customHeight="1" x14ac:dyDescent="0.3">
      <c r="B100" s="58"/>
      <c r="C100" s="59"/>
      <c r="D100" s="69" t="s">
        <v>6723</v>
      </c>
      <c r="E100" s="69"/>
      <c r="F100" s="69"/>
      <c r="G100" s="69"/>
      <c r="H100" s="69"/>
      <c r="I100" s="69"/>
      <c r="J100" s="69"/>
      <c r="K100" s="69"/>
      <c r="L100" s="69"/>
      <c r="M100" s="69"/>
      <c r="N100" s="657">
        <f>BK100</f>
        <v>0</v>
      </c>
      <c r="O100" s="658"/>
      <c r="P100" s="658"/>
      <c r="Q100" s="658"/>
      <c r="R100" s="61"/>
      <c r="T100" s="63"/>
      <c r="U100" s="59"/>
      <c r="V100" s="59"/>
      <c r="W100" s="64">
        <f>SUM(W101:W105)</f>
        <v>0</v>
      </c>
      <c r="X100" s="59"/>
      <c r="Y100" s="64">
        <f>SUM(Y101:Y105)</f>
        <v>0</v>
      </c>
      <c r="Z100" s="59"/>
      <c r="AA100" s="65">
        <f>SUM(AA101:AA105)</f>
        <v>0</v>
      </c>
      <c r="AR100" s="66" t="s">
        <v>128</v>
      </c>
      <c r="AT100" s="67" t="s">
        <v>117</v>
      </c>
      <c r="AU100" s="67" t="s">
        <v>118</v>
      </c>
      <c r="AY100" s="66" t="s">
        <v>120</v>
      </c>
      <c r="BK100" s="68">
        <f>SUM(BK101:BK105)</f>
        <v>0</v>
      </c>
    </row>
    <row r="101" spans="2:64" s="17" customFormat="1" ht="22.5" customHeight="1" x14ac:dyDescent="0.25">
      <c r="B101" s="70"/>
      <c r="C101" s="101" t="s">
        <v>291</v>
      </c>
      <c r="D101" s="101" t="s">
        <v>195</v>
      </c>
      <c r="E101" s="102" t="s">
        <v>6737</v>
      </c>
      <c r="F101" s="677" t="s">
        <v>6738</v>
      </c>
      <c r="G101" s="678"/>
      <c r="H101" s="678"/>
      <c r="I101" s="678"/>
      <c r="J101" s="103" t="s">
        <v>3065</v>
      </c>
      <c r="K101" s="104">
        <v>1</v>
      </c>
      <c r="L101" s="670"/>
      <c r="M101" s="678"/>
      <c r="N101" s="670">
        <f>ROUND(L101*K101,2)</f>
        <v>0</v>
      </c>
      <c r="O101" s="667"/>
      <c r="P101" s="667"/>
      <c r="Q101" s="667"/>
      <c r="R101" s="75"/>
      <c r="T101" s="76" t="s">
        <v>125</v>
      </c>
      <c r="U101" s="77" t="s">
        <v>126</v>
      </c>
      <c r="V101" s="78">
        <v>0</v>
      </c>
      <c r="W101" s="78">
        <f>V101*K101</f>
        <v>0</v>
      </c>
      <c r="X101" s="78">
        <v>0</v>
      </c>
      <c r="Y101" s="78">
        <f>X101*K101</f>
        <v>0</v>
      </c>
      <c r="Z101" s="78">
        <v>0</v>
      </c>
      <c r="AA101" s="79">
        <f>Z101*K101</f>
        <v>0</v>
      </c>
      <c r="AR101" s="30" t="s">
        <v>258</v>
      </c>
      <c r="AT101" s="30" t="s">
        <v>195</v>
      </c>
      <c r="AU101" s="30" t="s">
        <v>128</v>
      </c>
      <c r="AY101" s="30" t="s">
        <v>120</v>
      </c>
      <c r="BE101" s="80">
        <f>IF(U101="základní",N101,0)</f>
        <v>0</v>
      </c>
      <c r="BF101" s="80">
        <f>IF(U101="snížená",N101,0)</f>
        <v>0</v>
      </c>
      <c r="BG101" s="80">
        <f>IF(U101="zákl. přenesená",N101,0)</f>
        <v>0</v>
      </c>
      <c r="BH101" s="80">
        <f>IF(U101="sníž. přenesená",N101,0)</f>
        <v>0</v>
      </c>
      <c r="BI101" s="80">
        <f>IF(U101="nulová",N101,0)</f>
        <v>0</v>
      </c>
      <c r="BJ101" s="30" t="s">
        <v>118</v>
      </c>
      <c r="BK101" s="80">
        <f>ROUND(L101*K101,2)</f>
        <v>0</v>
      </c>
      <c r="BL101" s="30" t="s">
        <v>194</v>
      </c>
    </row>
    <row r="102" spans="2:64" s="17" customFormat="1" ht="31.5" customHeight="1" x14ac:dyDescent="0.25">
      <c r="B102" s="70"/>
      <c r="C102" s="101" t="s">
        <v>300</v>
      </c>
      <c r="D102" s="101" t="s">
        <v>195</v>
      </c>
      <c r="E102" s="102" t="s">
        <v>6739</v>
      </c>
      <c r="F102" s="677" t="s">
        <v>6740</v>
      </c>
      <c r="G102" s="678"/>
      <c r="H102" s="678"/>
      <c r="I102" s="678"/>
      <c r="J102" s="103" t="s">
        <v>3065</v>
      </c>
      <c r="K102" s="104">
        <v>1</v>
      </c>
      <c r="L102" s="670"/>
      <c r="M102" s="678"/>
      <c r="N102" s="670">
        <f>ROUND(L102*K102,2)</f>
        <v>0</v>
      </c>
      <c r="O102" s="667"/>
      <c r="P102" s="667"/>
      <c r="Q102" s="667"/>
      <c r="R102" s="75"/>
      <c r="T102" s="76" t="s">
        <v>125</v>
      </c>
      <c r="U102" s="77" t="s">
        <v>126</v>
      </c>
      <c r="V102" s="78">
        <v>0</v>
      </c>
      <c r="W102" s="78">
        <f>V102*K102</f>
        <v>0</v>
      </c>
      <c r="X102" s="78">
        <v>0</v>
      </c>
      <c r="Y102" s="78">
        <f>X102*K102</f>
        <v>0</v>
      </c>
      <c r="Z102" s="78">
        <v>0</v>
      </c>
      <c r="AA102" s="79">
        <f>Z102*K102</f>
        <v>0</v>
      </c>
      <c r="AR102" s="30" t="s">
        <v>258</v>
      </c>
      <c r="AT102" s="30" t="s">
        <v>195</v>
      </c>
      <c r="AU102" s="30" t="s">
        <v>128</v>
      </c>
      <c r="AY102" s="30" t="s">
        <v>120</v>
      </c>
      <c r="BE102" s="80">
        <f>IF(U102="základní",N102,0)</f>
        <v>0</v>
      </c>
      <c r="BF102" s="80">
        <f>IF(U102="snížená",N102,0)</f>
        <v>0</v>
      </c>
      <c r="BG102" s="80">
        <f>IF(U102="zákl. přenesená",N102,0)</f>
        <v>0</v>
      </c>
      <c r="BH102" s="80">
        <f>IF(U102="sníž. přenesená",N102,0)</f>
        <v>0</v>
      </c>
      <c r="BI102" s="80">
        <f>IF(U102="nulová",N102,0)</f>
        <v>0</v>
      </c>
      <c r="BJ102" s="30" t="s">
        <v>118</v>
      </c>
      <c r="BK102" s="80">
        <f>ROUND(L102*K102,2)</f>
        <v>0</v>
      </c>
      <c r="BL102" s="30" t="s">
        <v>194</v>
      </c>
    </row>
    <row r="103" spans="2:64" s="17" customFormat="1" ht="22.5" customHeight="1" x14ac:dyDescent="0.25">
      <c r="B103" s="70"/>
      <c r="C103" s="101" t="s">
        <v>304</v>
      </c>
      <c r="D103" s="101" t="s">
        <v>195</v>
      </c>
      <c r="E103" s="102" t="s">
        <v>6741</v>
      </c>
      <c r="F103" s="677" t="s">
        <v>6742</v>
      </c>
      <c r="G103" s="678"/>
      <c r="H103" s="678"/>
      <c r="I103" s="678"/>
      <c r="J103" s="103" t="s">
        <v>3065</v>
      </c>
      <c r="K103" s="104">
        <v>1</v>
      </c>
      <c r="L103" s="670"/>
      <c r="M103" s="678"/>
      <c r="N103" s="670">
        <f>ROUND(L103*K103,2)</f>
        <v>0</v>
      </c>
      <c r="O103" s="667"/>
      <c r="P103" s="667"/>
      <c r="Q103" s="667"/>
      <c r="R103" s="75"/>
      <c r="T103" s="76" t="s">
        <v>125</v>
      </c>
      <c r="U103" s="77" t="s">
        <v>126</v>
      </c>
      <c r="V103" s="78">
        <v>0</v>
      </c>
      <c r="W103" s="78">
        <f>V103*K103</f>
        <v>0</v>
      </c>
      <c r="X103" s="78">
        <v>0</v>
      </c>
      <c r="Y103" s="78">
        <f>X103*K103</f>
        <v>0</v>
      </c>
      <c r="Z103" s="78">
        <v>0</v>
      </c>
      <c r="AA103" s="79">
        <f>Z103*K103</f>
        <v>0</v>
      </c>
      <c r="AR103" s="30" t="s">
        <v>258</v>
      </c>
      <c r="AT103" s="30" t="s">
        <v>195</v>
      </c>
      <c r="AU103" s="30" t="s">
        <v>128</v>
      </c>
      <c r="AY103" s="30" t="s">
        <v>120</v>
      </c>
      <c r="BE103" s="80">
        <f>IF(U103="základní",N103,0)</f>
        <v>0</v>
      </c>
      <c r="BF103" s="80">
        <f>IF(U103="snížená",N103,0)</f>
        <v>0</v>
      </c>
      <c r="BG103" s="80">
        <f>IF(U103="zákl. přenesená",N103,0)</f>
        <v>0</v>
      </c>
      <c r="BH103" s="80">
        <f>IF(U103="sníž. přenesená",N103,0)</f>
        <v>0</v>
      </c>
      <c r="BI103" s="80">
        <f>IF(U103="nulová",N103,0)</f>
        <v>0</v>
      </c>
      <c r="BJ103" s="30" t="s">
        <v>118</v>
      </c>
      <c r="BK103" s="80">
        <f>ROUND(L103*K103,2)</f>
        <v>0</v>
      </c>
      <c r="BL103" s="30" t="s">
        <v>194</v>
      </c>
    </row>
    <row r="104" spans="2:64" s="17" customFormat="1" ht="22.5" customHeight="1" x14ac:dyDescent="0.25">
      <c r="B104" s="70"/>
      <c r="C104" s="101" t="s">
        <v>309</v>
      </c>
      <c r="D104" s="101" t="s">
        <v>195</v>
      </c>
      <c r="E104" s="102" t="s">
        <v>6743</v>
      </c>
      <c r="F104" s="677" t="s">
        <v>6744</v>
      </c>
      <c r="G104" s="678"/>
      <c r="H104" s="678"/>
      <c r="I104" s="678"/>
      <c r="J104" s="103" t="s">
        <v>3065</v>
      </c>
      <c r="K104" s="104">
        <v>1</v>
      </c>
      <c r="L104" s="670"/>
      <c r="M104" s="678"/>
      <c r="N104" s="670">
        <f>ROUND(L104*K104,2)</f>
        <v>0</v>
      </c>
      <c r="O104" s="667"/>
      <c r="P104" s="667"/>
      <c r="Q104" s="667"/>
      <c r="R104" s="75"/>
      <c r="T104" s="76" t="s">
        <v>125</v>
      </c>
      <c r="U104" s="77" t="s">
        <v>126</v>
      </c>
      <c r="V104" s="78">
        <v>0</v>
      </c>
      <c r="W104" s="78">
        <f>V104*K104</f>
        <v>0</v>
      </c>
      <c r="X104" s="78">
        <v>0</v>
      </c>
      <c r="Y104" s="78">
        <f>X104*K104</f>
        <v>0</v>
      </c>
      <c r="Z104" s="78">
        <v>0</v>
      </c>
      <c r="AA104" s="79">
        <f>Z104*K104</f>
        <v>0</v>
      </c>
      <c r="AR104" s="30" t="s">
        <v>258</v>
      </c>
      <c r="AT104" s="30" t="s">
        <v>195</v>
      </c>
      <c r="AU104" s="30" t="s">
        <v>128</v>
      </c>
      <c r="AY104" s="30" t="s">
        <v>120</v>
      </c>
      <c r="BE104" s="80">
        <f>IF(U104="základní",N104,0)</f>
        <v>0</v>
      </c>
      <c r="BF104" s="80">
        <f>IF(U104="snížená",N104,0)</f>
        <v>0</v>
      </c>
      <c r="BG104" s="80">
        <f>IF(U104="zákl. přenesená",N104,0)</f>
        <v>0</v>
      </c>
      <c r="BH104" s="80">
        <f>IF(U104="sníž. přenesená",N104,0)</f>
        <v>0</v>
      </c>
      <c r="BI104" s="80">
        <f>IF(U104="nulová",N104,0)</f>
        <v>0</v>
      </c>
      <c r="BJ104" s="30" t="s">
        <v>118</v>
      </c>
      <c r="BK104" s="80">
        <f>ROUND(L104*K104,2)</f>
        <v>0</v>
      </c>
      <c r="BL104" s="30" t="s">
        <v>194</v>
      </c>
    </row>
    <row r="105" spans="2:64" s="17" customFormat="1" ht="31.5" customHeight="1" x14ac:dyDescent="0.25">
      <c r="B105" s="70"/>
      <c r="C105" s="101" t="s">
        <v>314</v>
      </c>
      <c r="D105" s="101" t="s">
        <v>195</v>
      </c>
      <c r="E105" s="102" t="s">
        <v>6779</v>
      </c>
      <c r="F105" s="677" t="s">
        <v>6780</v>
      </c>
      <c r="G105" s="678"/>
      <c r="H105" s="678"/>
      <c r="I105" s="678"/>
      <c r="J105" s="103" t="s">
        <v>3065</v>
      </c>
      <c r="K105" s="104">
        <v>1</v>
      </c>
      <c r="L105" s="670"/>
      <c r="M105" s="678"/>
      <c r="N105" s="670">
        <f>ROUND(L105*K105,2)</f>
        <v>0</v>
      </c>
      <c r="O105" s="667"/>
      <c r="P105" s="667"/>
      <c r="Q105" s="667"/>
      <c r="R105" s="75"/>
      <c r="T105" s="76" t="s">
        <v>125</v>
      </c>
      <c r="U105" s="129" t="s">
        <v>126</v>
      </c>
      <c r="V105" s="130">
        <v>0</v>
      </c>
      <c r="W105" s="130">
        <f>V105*K105</f>
        <v>0</v>
      </c>
      <c r="X105" s="130">
        <v>0</v>
      </c>
      <c r="Y105" s="130">
        <f>X105*K105</f>
        <v>0</v>
      </c>
      <c r="Z105" s="130">
        <v>0</v>
      </c>
      <c r="AA105" s="131">
        <f>Z105*K105</f>
        <v>0</v>
      </c>
      <c r="AR105" s="30" t="s">
        <v>258</v>
      </c>
      <c r="AT105" s="30" t="s">
        <v>195</v>
      </c>
      <c r="AU105" s="30" t="s">
        <v>128</v>
      </c>
      <c r="AY105" s="30" t="s">
        <v>120</v>
      </c>
      <c r="BE105" s="80">
        <f>IF(U105="základní",N105,0)</f>
        <v>0</v>
      </c>
      <c r="BF105" s="80">
        <f>IF(U105="snížená",N105,0)</f>
        <v>0</v>
      </c>
      <c r="BG105" s="80">
        <f>IF(U105="zákl. přenesená",N105,0)</f>
        <v>0</v>
      </c>
      <c r="BH105" s="80">
        <f>IF(U105="sníž. přenesená",N105,0)</f>
        <v>0</v>
      </c>
      <c r="BI105" s="80">
        <f>IF(U105="nulová",N105,0)</f>
        <v>0</v>
      </c>
      <c r="BJ105" s="30" t="s">
        <v>118</v>
      </c>
      <c r="BK105" s="80">
        <f>ROUND(L105*K105,2)</f>
        <v>0</v>
      </c>
      <c r="BL105" s="30" t="s">
        <v>194</v>
      </c>
    </row>
    <row r="106" spans="2:64" s="17" customFormat="1" ht="6.95" customHeight="1" x14ac:dyDescent="0.25">
      <c r="B106" s="41"/>
      <c r="C106" s="42"/>
      <c r="D106" s="42"/>
      <c r="E106" s="42"/>
      <c r="F106" s="42"/>
      <c r="G106" s="42"/>
      <c r="H106" s="42"/>
      <c r="I106" s="42"/>
      <c r="J106" s="42"/>
      <c r="K106" s="42"/>
      <c r="L106" s="42"/>
      <c r="M106" s="42"/>
      <c r="N106" s="42"/>
      <c r="O106" s="42"/>
      <c r="P106" s="42"/>
      <c r="Q106" s="42"/>
      <c r="R106" s="43"/>
    </row>
  </sheetData>
  <mergeCells count="176">
    <mergeCell ref="F105:I105"/>
    <mergeCell ref="L105:M105"/>
    <mergeCell ref="N105:Q105"/>
    <mergeCell ref="F103:I103"/>
    <mergeCell ref="L103:M103"/>
    <mergeCell ref="N103:Q103"/>
    <mergeCell ref="F104:I104"/>
    <mergeCell ref="L104:M104"/>
    <mergeCell ref="N104:Q104"/>
    <mergeCell ref="N100:Q100"/>
    <mergeCell ref="F101:I101"/>
    <mergeCell ref="L101:M101"/>
    <mergeCell ref="N101:Q101"/>
    <mergeCell ref="F102:I102"/>
    <mergeCell ref="L102:M102"/>
    <mergeCell ref="N102:Q102"/>
    <mergeCell ref="N97:Q97"/>
    <mergeCell ref="F98:I98"/>
    <mergeCell ref="L98:M98"/>
    <mergeCell ref="N98:Q98"/>
    <mergeCell ref="F99:I99"/>
    <mergeCell ref="L99:M99"/>
    <mergeCell ref="N99:Q99"/>
    <mergeCell ref="N93:Q93"/>
    <mergeCell ref="F94:I94"/>
    <mergeCell ref="L94:M94"/>
    <mergeCell ref="N94:Q94"/>
    <mergeCell ref="F95:I95"/>
    <mergeCell ref="F96:I96"/>
    <mergeCell ref="L96:M96"/>
    <mergeCell ref="N96:Q96"/>
    <mergeCell ref="F91:I91"/>
    <mergeCell ref="L91:M91"/>
    <mergeCell ref="N91:Q91"/>
    <mergeCell ref="F92:I92"/>
    <mergeCell ref="L92:M92"/>
    <mergeCell ref="N92:Q92"/>
    <mergeCell ref="F88:I88"/>
    <mergeCell ref="L88:M88"/>
    <mergeCell ref="N88:Q88"/>
    <mergeCell ref="N89:Q89"/>
    <mergeCell ref="F90:I90"/>
    <mergeCell ref="L90:M90"/>
    <mergeCell ref="N90:Q90"/>
    <mergeCell ref="F86:I86"/>
    <mergeCell ref="L86:M86"/>
    <mergeCell ref="N86:Q86"/>
    <mergeCell ref="F87:I87"/>
    <mergeCell ref="L87:M87"/>
    <mergeCell ref="N87:Q87"/>
    <mergeCell ref="F83:I83"/>
    <mergeCell ref="L83:M83"/>
    <mergeCell ref="N83:Q83"/>
    <mergeCell ref="F84:I84"/>
    <mergeCell ref="F85:I85"/>
    <mergeCell ref="L85:M85"/>
    <mergeCell ref="N85:Q85"/>
    <mergeCell ref="F81:I81"/>
    <mergeCell ref="L81:M81"/>
    <mergeCell ref="N81:Q81"/>
    <mergeCell ref="F82:I82"/>
    <mergeCell ref="L82:M82"/>
    <mergeCell ref="N82:Q82"/>
    <mergeCell ref="F79:I79"/>
    <mergeCell ref="L79:M79"/>
    <mergeCell ref="N79:Q79"/>
    <mergeCell ref="F80:I80"/>
    <mergeCell ref="L80:M80"/>
    <mergeCell ref="N80:Q80"/>
    <mergeCell ref="F75:I75"/>
    <mergeCell ref="F76:I76"/>
    <mergeCell ref="L76:M76"/>
    <mergeCell ref="N76:Q76"/>
    <mergeCell ref="F77:I77"/>
    <mergeCell ref="N78:Q78"/>
    <mergeCell ref="N71:Q71"/>
    <mergeCell ref="F72:I72"/>
    <mergeCell ref="L72:M72"/>
    <mergeCell ref="N72:Q72"/>
    <mergeCell ref="F73:I73"/>
    <mergeCell ref="F74:I74"/>
    <mergeCell ref="L74:M74"/>
    <mergeCell ref="N74:Q74"/>
    <mergeCell ref="F69:I69"/>
    <mergeCell ref="L69:M69"/>
    <mergeCell ref="N69:Q69"/>
    <mergeCell ref="F70:I70"/>
    <mergeCell ref="L70:M70"/>
    <mergeCell ref="N70:Q70"/>
    <mergeCell ref="F67:I67"/>
    <mergeCell ref="L67:M67"/>
    <mergeCell ref="N67:Q67"/>
    <mergeCell ref="F68:I68"/>
    <mergeCell ref="L68:M68"/>
    <mergeCell ref="N68:Q68"/>
    <mergeCell ref="F65:I65"/>
    <mergeCell ref="L65:M65"/>
    <mergeCell ref="N65:Q65"/>
    <mergeCell ref="F66:I66"/>
    <mergeCell ref="L66:M66"/>
    <mergeCell ref="N66:Q66"/>
    <mergeCell ref="F63:I63"/>
    <mergeCell ref="L63:M63"/>
    <mergeCell ref="N63:Q63"/>
    <mergeCell ref="F64:I64"/>
    <mergeCell ref="L64:M64"/>
    <mergeCell ref="N64:Q64"/>
    <mergeCell ref="N60:Q60"/>
    <mergeCell ref="F61:I61"/>
    <mergeCell ref="L61:M61"/>
    <mergeCell ref="N61:Q61"/>
    <mergeCell ref="F62:I62"/>
    <mergeCell ref="L62:M62"/>
    <mergeCell ref="N62:Q62"/>
    <mergeCell ref="F58:I58"/>
    <mergeCell ref="L58:M58"/>
    <mergeCell ref="N58:Q58"/>
    <mergeCell ref="F59:I59"/>
    <mergeCell ref="L59:M59"/>
    <mergeCell ref="N59:Q59"/>
    <mergeCell ref="F56:I56"/>
    <mergeCell ref="L56:M56"/>
    <mergeCell ref="N56:Q56"/>
    <mergeCell ref="F57:I57"/>
    <mergeCell ref="L57:M57"/>
    <mergeCell ref="N57:Q57"/>
    <mergeCell ref="F52:I52"/>
    <mergeCell ref="L52:M52"/>
    <mergeCell ref="N52:Q52"/>
    <mergeCell ref="N53:Q53"/>
    <mergeCell ref="N54:Q54"/>
    <mergeCell ref="F55:I55"/>
    <mergeCell ref="L55:M55"/>
    <mergeCell ref="N55:Q55"/>
    <mergeCell ref="F50:I50"/>
    <mergeCell ref="L50:M50"/>
    <mergeCell ref="N50:Q50"/>
    <mergeCell ref="F51:I51"/>
    <mergeCell ref="L51:M51"/>
    <mergeCell ref="N51:Q51"/>
    <mergeCell ref="F46:I46"/>
    <mergeCell ref="L46:M46"/>
    <mergeCell ref="N46:Q46"/>
    <mergeCell ref="N47:Q47"/>
    <mergeCell ref="N48:Q48"/>
    <mergeCell ref="N49:Q49"/>
    <mergeCell ref="F37:P37"/>
    <mergeCell ref="F38:P38"/>
    <mergeCell ref="F39:P39"/>
    <mergeCell ref="M41:P41"/>
    <mergeCell ref="M43:Q43"/>
    <mergeCell ref="M44:Q44"/>
    <mergeCell ref="N25:Q25"/>
    <mergeCell ref="N26:Q26"/>
    <mergeCell ref="N27:Q27"/>
    <mergeCell ref="N28:Q28"/>
    <mergeCell ref="C34:Q34"/>
    <mergeCell ref="F36:P36"/>
    <mergeCell ref="N19:Q19"/>
    <mergeCell ref="N20:Q20"/>
    <mergeCell ref="N21:Q21"/>
    <mergeCell ref="N22:Q22"/>
    <mergeCell ref="N23:Q23"/>
    <mergeCell ref="N24:Q24"/>
    <mergeCell ref="M12:Q12"/>
    <mergeCell ref="M13:Q13"/>
    <mergeCell ref="C15:G15"/>
    <mergeCell ref="N15:Q15"/>
    <mergeCell ref="N17:Q17"/>
    <mergeCell ref="N18:Q18"/>
    <mergeCell ref="C3:Q3"/>
    <mergeCell ref="F5:P5"/>
    <mergeCell ref="F6:P6"/>
    <mergeCell ref="F7:P7"/>
    <mergeCell ref="F8:P8"/>
    <mergeCell ref="M10:P10"/>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D149"/>
  <sheetViews>
    <sheetView topLeftCell="B1" zoomScaleNormal="100" workbookViewId="0">
      <pane ySplit="7" topLeftCell="A119" activePane="bottomLeft" state="frozen"/>
      <selection pane="bottomLeft" activeCell="B1" sqref="B1:C145"/>
    </sheetView>
  </sheetViews>
  <sheetFormatPr defaultRowHeight="12.75" outlineLevelRow="4" x14ac:dyDescent="0.2"/>
  <cols>
    <col min="1" max="1" width="108.5703125" style="573" hidden="1" customWidth="1"/>
    <col min="2" max="2" width="80.7109375" style="573" customWidth="1"/>
    <col min="3" max="3" width="15.7109375" style="573" customWidth="1"/>
    <col min="4" max="255" width="9.140625" style="573"/>
    <col min="256" max="256" width="0" style="573" hidden="1" customWidth="1"/>
    <col min="257" max="257" width="80.7109375" style="573" customWidth="1"/>
    <col min="258" max="258" width="15.7109375" style="573" customWidth="1"/>
    <col min="259" max="511" width="9.140625" style="573"/>
    <col min="512" max="512" width="0" style="573" hidden="1" customWidth="1"/>
    <col min="513" max="513" width="80.7109375" style="573" customWidth="1"/>
    <col min="514" max="514" width="15.7109375" style="573" customWidth="1"/>
    <col min="515" max="767" width="9.140625" style="573"/>
    <col min="768" max="768" width="0" style="573" hidden="1" customWidth="1"/>
    <col min="769" max="769" width="80.7109375" style="573" customWidth="1"/>
    <col min="770" max="770" width="15.7109375" style="573" customWidth="1"/>
    <col min="771" max="1023" width="9.140625" style="573"/>
    <col min="1024" max="1024" width="0" style="573" hidden="1" customWidth="1"/>
    <col min="1025" max="1025" width="80.7109375" style="573" customWidth="1"/>
    <col min="1026" max="1026" width="15.7109375" style="573" customWidth="1"/>
    <col min="1027" max="1279" width="9.140625" style="573"/>
    <col min="1280" max="1280" width="0" style="573" hidden="1" customWidth="1"/>
    <col min="1281" max="1281" width="80.7109375" style="573" customWidth="1"/>
    <col min="1282" max="1282" width="15.7109375" style="573" customWidth="1"/>
    <col min="1283" max="1535" width="9.140625" style="573"/>
    <col min="1536" max="1536" width="0" style="573" hidden="1" customWidth="1"/>
    <col min="1537" max="1537" width="80.7109375" style="573" customWidth="1"/>
    <col min="1538" max="1538" width="15.7109375" style="573" customWidth="1"/>
    <col min="1539" max="1791" width="9.140625" style="573"/>
    <col min="1792" max="1792" width="0" style="573" hidden="1" customWidth="1"/>
    <col min="1793" max="1793" width="80.7109375" style="573" customWidth="1"/>
    <col min="1794" max="1794" width="15.7109375" style="573" customWidth="1"/>
    <col min="1795" max="2047" width="9.140625" style="573"/>
    <col min="2048" max="2048" width="0" style="573" hidden="1" customWidth="1"/>
    <col min="2049" max="2049" width="80.7109375" style="573" customWidth="1"/>
    <col min="2050" max="2050" width="15.7109375" style="573" customWidth="1"/>
    <col min="2051" max="2303" width="9.140625" style="573"/>
    <col min="2304" max="2304" width="0" style="573" hidden="1" customWidth="1"/>
    <col min="2305" max="2305" width="80.7109375" style="573" customWidth="1"/>
    <col min="2306" max="2306" width="15.7109375" style="573" customWidth="1"/>
    <col min="2307" max="2559" width="9.140625" style="573"/>
    <col min="2560" max="2560" width="0" style="573" hidden="1" customWidth="1"/>
    <col min="2561" max="2561" width="80.7109375" style="573" customWidth="1"/>
    <col min="2562" max="2562" width="15.7109375" style="573" customWidth="1"/>
    <col min="2563" max="2815" width="9.140625" style="573"/>
    <col min="2816" max="2816" width="0" style="573" hidden="1" customWidth="1"/>
    <col min="2817" max="2817" width="80.7109375" style="573" customWidth="1"/>
    <col min="2818" max="2818" width="15.7109375" style="573" customWidth="1"/>
    <col min="2819" max="3071" width="9.140625" style="573"/>
    <col min="3072" max="3072" width="0" style="573" hidden="1" customWidth="1"/>
    <col min="3073" max="3073" width="80.7109375" style="573" customWidth="1"/>
    <col min="3074" max="3074" width="15.7109375" style="573" customWidth="1"/>
    <col min="3075" max="3327" width="9.140625" style="573"/>
    <col min="3328" max="3328" width="0" style="573" hidden="1" customWidth="1"/>
    <col min="3329" max="3329" width="80.7109375" style="573" customWidth="1"/>
    <col min="3330" max="3330" width="15.7109375" style="573" customWidth="1"/>
    <col min="3331" max="3583" width="9.140625" style="573"/>
    <col min="3584" max="3584" width="0" style="573" hidden="1" customWidth="1"/>
    <col min="3585" max="3585" width="80.7109375" style="573" customWidth="1"/>
    <col min="3586" max="3586" width="15.7109375" style="573" customWidth="1"/>
    <col min="3587" max="3839" width="9.140625" style="573"/>
    <col min="3840" max="3840" width="0" style="573" hidden="1" customWidth="1"/>
    <col min="3841" max="3841" width="80.7109375" style="573" customWidth="1"/>
    <col min="3842" max="3842" width="15.7109375" style="573" customWidth="1"/>
    <col min="3843" max="4095" width="9.140625" style="573"/>
    <col min="4096" max="4096" width="0" style="573" hidden="1" customWidth="1"/>
    <col min="4097" max="4097" width="80.7109375" style="573" customWidth="1"/>
    <col min="4098" max="4098" width="15.7109375" style="573" customWidth="1"/>
    <col min="4099" max="4351" width="9.140625" style="573"/>
    <col min="4352" max="4352" width="0" style="573" hidden="1" customWidth="1"/>
    <col min="4353" max="4353" width="80.7109375" style="573" customWidth="1"/>
    <col min="4354" max="4354" width="15.7109375" style="573" customWidth="1"/>
    <col min="4355" max="4607" width="9.140625" style="573"/>
    <col min="4608" max="4608" width="0" style="573" hidden="1" customWidth="1"/>
    <col min="4609" max="4609" width="80.7109375" style="573" customWidth="1"/>
    <col min="4610" max="4610" width="15.7109375" style="573" customWidth="1"/>
    <col min="4611" max="4863" width="9.140625" style="573"/>
    <col min="4864" max="4864" width="0" style="573" hidden="1" customWidth="1"/>
    <col min="4865" max="4865" width="80.7109375" style="573" customWidth="1"/>
    <col min="4866" max="4866" width="15.7109375" style="573" customWidth="1"/>
    <col min="4867" max="5119" width="9.140625" style="573"/>
    <col min="5120" max="5120" width="0" style="573" hidden="1" customWidth="1"/>
    <col min="5121" max="5121" width="80.7109375" style="573" customWidth="1"/>
    <col min="5122" max="5122" width="15.7109375" style="573" customWidth="1"/>
    <col min="5123" max="5375" width="9.140625" style="573"/>
    <col min="5376" max="5376" width="0" style="573" hidden="1" customWidth="1"/>
    <col min="5377" max="5377" width="80.7109375" style="573" customWidth="1"/>
    <col min="5378" max="5378" width="15.7109375" style="573" customWidth="1"/>
    <col min="5379" max="5631" width="9.140625" style="573"/>
    <col min="5632" max="5632" width="0" style="573" hidden="1" customWidth="1"/>
    <col min="5633" max="5633" width="80.7109375" style="573" customWidth="1"/>
    <col min="5634" max="5634" width="15.7109375" style="573" customWidth="1"/>
    <col min="5635" max="5887" width="9.140625" style="573"/>
    <col min="5888" max="5888" width="0" style="573" hidden="1" customWidth="1"/>
    <col min="5889" max="5889" width="80.7109375" style="573" customWidth="1"/>
    <col min="5890" max="5890" width="15.7109375" style="573" customWidth="1"/>
    <col min="5891" max="6143" width="9.140625" style="573"/>
    <col min="6144" max="6144" width="0" style="573" hidden="1" customWidth="1"/>
    <col min="6145" max="6145" width="80.7109375" style="573" customWidth="1"/>
    <col min="6146" max="6146" width="15.7109375" style="573" customWidth="1"/>
    <col min="6147" max="6399" width="9.140625" style="573"/>
    <col min="6400" max="6400" width="0" style="573" hidden="1" customWidth="1"/>
    <col min="6401" max="6401" width="80.7109375" style="573" customWidth="1"/>
    <col min="6402" max="6402" width="15.7109375" style="573" customWidth="1"/>
    <col min="6403" max="6655" width="9.140625" style="573"/>
    <col min="6656" max="6656" width="0" style="573" hidden="1" customWidth="1"/>
    <col min="6657" max="6657" width="80.7109375" style="573" customWidth="1"/>
    <col min="6658" max="6658" width="15.7109375" style="573" customWidth="1"/>
    <col min="6659" max="6911" width="9.140625" style="573"/>
    <col min="6912" max="6912" width="0" style="573" hidden="1" customWidth="1"/>
    <col min="6913" max="6913" width="80.7109375" style="573" customWidth="1"/>
    <col min="6914" max="6914" width="15.7109375" style="573" customWidth="1"/>
    <col min="6915" max="7167" width="9.140625" style="573"/>
    <col min="7168" max="7168" width="0" style="573" hidden="1" customWidth="1"/>
    <col min="7169" max="7169" width="80.7109375" style="573" customWidth="1"/>
    <col min="7170" max="7170" width="15.7109375" style="573" customWidth="1"/>
    <col min="7171" max="7423" width="9.140625" style="573"/>
    <col min="7424" max="7424" width="0" style="573" hidden="1" customWidth="1"/>
    <col min="7425" max="7425" width="80.7109375" style="573" customWidth="1"/>
    <col min="7426" max="7426" width="15.7109375" style="573" customWidth="1"/>
    <col min="7427" max="7679" width="9.140625" style="573"/>
    <col min="7680" max="7680" width="0" style="573" hidden="1" customWidth="1"/>
    <col min="7681" max="7681" width="80.7109375" style="573" customWidth="1"/>
    <col min="7682" max="7682" width="15.7109375" style="573" customWidth="1"/>
    <col min="7683" max="7935" width="9.140625" style="573"/>
    <col min="7936" max="7936" width="0" style="573" hidden="1" customWidth="1"/>
    <col min="7937" max="7937" width="80.7109375" style="573" customWidth="1"/>
    <col min="7938" max="7938" width="15.7109375" style="573" customWidth="1"/>
    <col min="7939" max="8191" width="9.140625" style="573"/>
    <col min="8192" max="8192" width="0" style="573" hidden="1" customWidth="1"/>
    <col min="8193" max="8193" width="80.7109375" style="573" customWidth="1"/>
    <col min="8194" max="8194" width="15.7109375" style="573" customWidth="1"/>
    <col min="8195" max="8447" width="9.140625" style="573"/>
    <col min="8448" max="8448" width="0" style="573" hidden="1" customWidth="1"/>
    <col min="8449" max="8449" width="80.7109375" style="573" customWidth="1"/>
    <col min="8450" max="8450" width="15.7109375" style="573" customWidth="1"/>
    <col min="8451" max="8703" width="9.140625" style="573"/>
    <col min="8704" max="8704" width="0" style="573" hidden="1" customWidth="1"/>
    <col min="8705" max="8705" width="80.7109375" style="573" customWidth="1"/>
    <col min="8706" max="8706" width="15.7109375" style="573" customWidth="1"/>
    <col min="8707" max="8959" width="9.140625" style="573"/>
    <col min="8960" max="8960" width="0" style="573" hidden="1" customWidth="1"/>
    <col min="8961" max="8961" width="80.7109375" style="573" customWidth="1"/>
    <col min="8962" max="8962" width="15.7109375" style="573" customWidth="1"/>
    <col min="8963" max="9215" width="9.140625" style="573"/>
    <col min="9216" max="9216" width="0" style="573" hidden="1" customWidth="1"/>
    <col min="9217" max="9217" width="80.7109375" style="573" customWidth="1"/>
    <col min="9218" max="9218" width="15.7109375" style="573" customWidth="1"/>
    <col min="9219" max="9471" width="9.140625" style="573"/>
    <col min="9472" max="9472" width="0" style="573" hidden="1" customWidth="1"/>
    <col min="9473" max="9473" width="80.7109375" style="573" customWidth="1"/>
    <col min="9474" max="9474" width="15.7109375" style="573" customWidth="1"/>
    <col min="9475" max="9727" width="9.140625" style="573"/>
    <col min="9728" max="9728" width="0" style="573" hidden="1" customWidth="1"/>
    <col min="9729" max="9729" width="80.7109375" style="573" customWidth="1"/>
    <col min="9730" max="9730" width="15.7109375" style="573" customWidth="1"/>
    <col min="9731" max="9983" width="9.140625" style="573"/>
    <col min="9984" max="9984" width="0" style="573" hidden="1" customWidth="1"/>
    <col min="9985" max="9985" width="80.7109375" style="573" customWidth="1"/>
    <col min="9986" max="9986" width="15.7109375" style="573" customWidth="1"/>
    <col min="9987" max="10239" width="9.140625" style="573"/>
    <col min="10240" max="10240" width="0" style="573" hidden="1" customWidth="1"/>
    <col min="10241" max="10241" width="80.7109375" style="573" customWidth="1"/>
    <col min="10242" max="10242" width="15.7109375" style="573" customWidth="1"/>
    <col min="10243" max="10495" width="9.140625" style="573"/>
    <col min="10496" max="10496" width="0" style="573" hidden="1" customWidth="1"/>
    <col min="10497" max="10497" width="80.7109375" style="573" customWidth="1"/>
    <col min="10498" max="10498" width="15.7109375" style="573" customWidth="1"/>
    <col min="10499" max="10751" width="9.140625" style="573"/>
    <col min="10752" max="10752" width="0" style="573" hidden="1" customWidth="1"/>
    <col min="10753" max="10753" width="80.7109375" style="573" customWidth="1"/>
    <col min="10754" max="10754" width="15.7109375" style="573" customWidth="1"/>
    <col min="10755" max="11007" width="9.140625" style="573"/>
    <col min="11008" max="11008" width="0" style="573" hidden="1" customWidth="1"/>
    <col min="11009" max="11009" width="80.7109375" style="573" customWidth="1"/>
    <col min="11010" max="11010" width="15.7109375" style="573" customWidth="1"/>
    <col min="11011" max="11263" width="9.140625" style="573"/>
    <col min="11264" max="11264" width="0" style="573" hidden="1" customWidth="1"/>
    <col min="11265" max="11265" width="80.7109375" style="573" customWidth="1"/>
    <col min="11266" max="11266" width="15.7109375" style="573" customWidth="1"/>
    <col min="11267" max="11519" width="9.140625" style="573"/>
    <col min="11520" max="11520" width="0" style="573" hidden="1" customWidth="1"/>
    <col min="11521" max="11521" width="80.7109375" style="573" customWidth="1"/>
    <col min="11522" max="11522" width="15.7109375" style="573" customWidth="1"/>
    <col min="11523" max="11775" width="9.140625" style="573"/>
    <col min="11776" max="11776" width="0" style="573" hidden="1" customWidth="1"/>
    <col min="11777" max="11777" width="80.7109375" style="573" customWidth="1"/>
    <col min="11778" max="11778" width="15.7109375" style="573" customWidth="1"/>
    <col min="11779" max="12031" width="9.140625" style="573"/>
    <col min="12032" max="12032" width="0" style="573" hidden="1" customWidth="1"/>
    <col min="12033" max="12033" width="80.7109375" style="573" customWidth="1"/>
    <col min="12034" max="12034" width="15.7109375" style="573" customWidth="1"/>
    <col min="12035" max="12287" width="9.140625" style="573"/>
    <col min="12288" max="12288" width="0" style="573" hidden="1" customWidth="1"/>
    <col min="12289" max="12289" width="80.7109375" style="573" customWidth="1"/>
    <col min="12290" max="12290" width="15.7109375" style="573" customWidth="1"/>
    <col min="12291" max="12543" width="9.140625" style="573"/>
    <col min="12544" max="12544" width="0" style="573" hidden="1" customWidth="1"/>
    <col min="12545" max="12545" width="80.7109375" style="573" customWidth="1"/>
    <col min="12546" max="12546" width="15.7109375" style="573" customWidth="1"/>
    <col min="12547" max="12799" width="9.140625" style="573"/>
    <col min="12800" max="12800" width="0" style="573" hidden="1" customWidth="1"/>
    <col min="12801" max="12801" width="80.7109375" style="573" customWidth="1"/>
    <col min="12802" max="12802" width="15.7109375" style="573" customWidth="1"/>
    <col min="12803" max="13055" width="9.140625" style="573"/>
    <col min="13056" max="13056" width="0" style="573" hidden="1" customWidth="1"/>
    <col min="13057" max="13057" width="80.7109375" style="573" customWidth="1"/>
    <col min="13058" max="13058" width="15.7109375" style="573" customWidth="1"/>
    <col min="13059" max="13311" width="9.140625" style="573"/>
    <col min="13312" max="13312" width="0" style="573" hidden="1" customWidth="1"/>
    <col min="13313" max="13313" width="80.7109375" style="573" customWidth="1"/>
    <col min="13314" max="13314" width="15.7109375" style="573" customWidth="1"/>
    <col min="13315" max="13567" width="9.140625" style="573"/>
    <col min="13568" max="13568" width="0" style="573" hidden="1" customWidth="1"/>
    <col min="13569" max="13569" width="80.7109375" style="573" customWidth="1"/>
    <col min="13570" max="13570" width="15.7109375" style="573" customWidth="1"/>
    <col min="13571" max="13823" width="9.140625" style="573"/>
    <col min="13824" max="13824" width="0" style="573" hidden="1" customWidth="1"/>
    <col min="13825" max="13825" width="80.7109375" style="573" customWidth="1"/>
    <col min="13826" max="13826" width="15.7109375" style="573" customWidth="1"/>
    <col min="13827" max="14079" width="9.140625" style="573"/>
    <col min="14080" max="14080" width="0" style="573" hidden="1" customWidth="1"/>
    <col min="14081" max="14081" width="80.7109375" style="573" customWidth="1"/>
    <col min="14082" max="14082" width="15.7109375" style="573" customWidth="1"/>
    <col min="14083" max="14335" width="9.140625" style="573"/>
    <col min="14336" max="14336" width="0" style="573" hidden="1" customWidth="1"/>
    <col min="14337" max="14337" width="80.7109375" style="573" customWidth="1"/>
    <col min="14338" max="14338" width="15.7109375" style="573" customWidth="1"/>
    <col min="14339" max="14591" width="9.140625" style="573"/>
    <col min="14592" max="14592" width="0" style="573" hidden="1" customWidth="1"/>
    <col min="14593" max="14593" width="80.7109375" style="573" customWidth="1"/>
    <col min="14594" max="14594" width="15.7109375" style="573" customWidth="1"/>
    <col min="14595" max="14847" width="9.140625" style="573"/>
    <col min="14848" max="14848" width="0" style="573" hidden="1" customWidth="1"/>
    <col min="14849" max="14849" width="80.7109375" style="573" customWidth="1"/>
    <col min="14850" max="14850" width="15.7109375" style="573" customWidth="1"/>
    <col min="14851" max="15103" width="9.140625" style="573"/>
    <col min="15104" max="15104" width="0" style="573" hidden="1" customWidth="1"/>
    <col min="15105" max="15105" width="80.7109375" style="573" customWidth="1"/>
    <col min="15106" max="15106" width="15.7109375" style="573" customWidth="1"/>
    <col min="15107" max="15359" width="9.140625" style="573"/>
    <col min="15360" max="15360" width="0" style="573" hidden="1" customWidth="1"/>
    <col min="15361" max="15361" width="80.7109375" style="573" customWidth="1"/>
    <col min="15362" max="15362" width="15.7109375" style="573" customWidth="1"/>
    <col min="15363" max="15615" width="9.140625" style="573"/>
    <col min="15616" max="15616" width="0" style="573" hidden="1" customWidth="1"/>
    <col min="15617" max="15617" width="80.7109375" style="573" customWidth="1"/>
    <col min="15618" max="15618" width="15.7109375" style="573" customWidth="1"/>
    <col min="15619" max="15871" width="9.140625" style="573"/>
    <col min="15872" max="15872" width="0" style="573" hidden="1" customWidth="1"/>
    <col min="15873" max="15873" width="80.7109375" style="573" customWidth="1"/>
    <col min="15874" max="15874" width="15.7109375" style="573" customWidth="1"/>
    <col min="15875" max="16127" width="9.140625" style="573"/>
    <col min="16128" max="16128" width="0" style="573" hidden="1" customWidth="1"/>
    <col min="16129" max="16129" width="80.7109375" style="573" customWidth="1"/>
    <col min="16130" max="16130" width="15.7109375" style="573" customWidth="1"/>
    <col min="16131" max="16384" width="9.140625" style="573"/>
  </cols>
  <sheetData>
    <row r="1" spans="1:4" ht="15.75" customHeight="1" x14ac:dyDescent="0.25">
      <c r="A1" s="569"/>
      <c r="B1" s="570" t="s">
        <v>3352</v>
      </c>
      <c r="C1" s="571"/>
      <c r="D1" s="572"/>
    </row>
    <row r="2" spans="1:4" ht="15.75" customHeight="1" x14ac:dyDescent="0.25">
      <c r="A2" s="569"/>
      <c r="B2" s="225" t="s">
        <v>51</v>
      </c>
      <c r="C2" s="571"/>
      <c r="D2" s="572"/>
    </row>
    <row r="3" spans="1:4" ht="15.75" customHeight="1" x14ac:dyDescent="0.25">
      <c r="A3" s="569"/>
      <c r="B3" s="225" t="s">
        <v>3</v>
      </c>
      <c r="C3" s="571"/>
      <c r="D3" s="572"/>
    </row>
    <row r="4" spans="1:4" ht="15.75" customHeight="1" x14ac:dyDescent="0.25">
      <c r="A4" s="569"/>
      <c r="B4" s="225" t="s">
        <v>4647</v>
      </c>
      <c r="C4" s="571"/>
      <c r="D4" s="572"/>
    </row>
    <row r="5" spans="1:4" ht="15.75" customHeight="1" x14ac:dyDescent="0.25">
      <c r="A5" s="569"/>
      <c r="B5" s="225" t="s">
        <v>4648</v>
      </c>
      <c r="C5" s="571"/>
      <c r="D5" s="572"/>
    </row>
    <row r="6" spans="1:4" ht="14.25" customHeight="1" x14ac:dyDescent="0.25">
      <c r="A6" s="573" t="e">
        <f t="array" ref="A6">INDEX(__SAZBA__,MATCH(0,COUNTIF($A$1:A1,__SAZBA__),0))</f>
        <v>#REF!</v>
      </c>
      <c r="B6" s="574"/>
      <c r="C6" s="571"/>
      <c r="D6" s="572"/>
    </row>
    <row r="7" spans="1:4" ht="13.5" thickBot="1" x14ac:dyDescent="0.25">
      <c r="A7" s="573" t="e">
        <f t="array" ref="A7">INDEX(__SAZBA__,MATCH(0,COUNTIF($A$1:A6,__SAZBA__),0))</f>
        <v>#REF!</v>
      </c>
      <c r="B7" s="575" t="s">
        <v>104</v>
      </c>
      <c r="C7" s="575" t="s">
        <v>3043</v>
      </c>
      <c r="D7" s="576"/>
    </row>
    <row r="8" spans="1:4" x14ac:dyDescent="0.2">
      <c r="A8" s="573" t="e">
        <f t="array" ref="A8">INDEX(__SAZBA__,MATCH(0,COUNTIF($A$1:A7,__SAZBA__),0))</f>
        <v>#REF!</v>
      </c>
      <c r="B8" s="577"/>
      <c r="C8" s="578"/>
      <c r="D8" s="576"/>
    </row>
    <row r="9" spans="1:4" s="579" customFormat="1" ht="15.75" customHeight="1" outlineLevel="1" x14ac:dyDescent="0.25">
      <c r="B9" s="580" t="str">
        <f>IF([7]Zakazka!$I$9=0,"",[7]Zakazka!$I$9)</f>
        <v>IO 03.1.1: Teplovod</v>
      </c>
      <c r="C9" s="581">
        <f>'UT Zakazka Teplovo 2'!M9</f>
        <v>0</v>
      </c>
    </row>
    <row r="10" spans="1:4" s="579" customFormat="1" ht="15.75" customHeight="1" outlineLevel="2" x14ac:dyDescent="0.25">
      <c r="B10" s="582" t="str">
        <f>IF([7]Zakazka!$I$10=0,"",[7]Zakazka!$I$10)</f>
        <v>00: Společné</v>
      </c>
      <c r="C10" s="583">
        <f>'UT Zakazka Teplovo 2'!M10</f>
        <v>0</v>
      </c>
    </row>
    <row r="11" spans="1:4" s="579" customFormat="1" ht="15.75" customHeight="1" outlineLevel="3" x14ac:dyDescent="0.2">
      <c r="B11" s="584" t="str">
        <f>IF([7]Zakazka!$I$11=0,"",[7]Zakazka!$I$11)</f>
        <v>V01: Průzkumné, geodetické a projektové práce</v>
      </c>
      <c r="C11" s="585">
        <f>'UT Zakazka Teplovo 2'!M11</f>
        <v>0</v>
      </c>
    </row>
    <row r="12" spans="1:4" s="586" customFormat="1" ht="15" customHeight="1" outlineLevel="4" x14ac:dyDescent="0.2">
      <c r="B12" s="587" t="str">
        <f>IF([7]Zakazka!$I$12=0,"",[7]Zakazka!$I$12)</f>
        <v>V01.: Průzkumné, geodetické a projektové práce</v>
      </c>
      <c r="C12" s="588">
        <f>'UT Zakazka Teplovo 2'!M12</f>
        <v>0</v>
      </c>
    </row>
    <row r="13" spans="1:4" s="579" customFormat="1" ht="15.75" customHeight="1" outlineLevel="3" x14ac:dyDescent="0.2">
      <c r="B13" s="584" t="str">
        <f>IF([7]Zakazka!$I$61=0,"",[7]Zakazka!$I$61)</f>
        <v>V03: Zařízení staveniště</v>
      </c>
      <c r="C13" s="585">
        <f>'UT Zakazka Teplovo 2'!M61</f>
        <v>0</v>
      </c>
    </row>
    <row r="14" spans="1:4" s="586" customFormat="1" ht="15" customHeight="1" outlineLevel="4" x14ac:dyDescent="0.2">
      <c r="B14" s="587" t="str">
        <f>IF([7]Zakazka!$I$62=0,"",[7]Zakazka!$I$62)</f>
        <v>V03.: Zařízení staveniště</v>
      </c>
      <c r="C14" s="588">
        <f>'UT Zakazka Teplovo 2'!M62</f>
        <v>0</v>
      </c>
    </row>
    <row r="15" spans="1:4" s="579" customFormat="1" ht="15.75" customHeight="1" outlineLevel="3" x14ac:dyDescent="0.2">
      <c r="B15" s="584" t="str">
        <f>IF([7]Zakazka!$I$67=0,"",[7]Zakazka!$I$67)</f>
        <v>V04: Inženýrská činnost</v>
      </c>
      <c r="C15" s="585">
        <f>'UT Zakazka Teplovo 2'!M67</f>
        <v>0</v>
      </c>
    </row>
    <row r="16" spans="1:4" s="586" customFormat="1" ht="15" customHeight="1" outlineLevel="4" x14ac:dyDescent="0.2">
      <c r="B16" s="587" t="str">
        <f>IF([7]Zakazka!$I$68=0,"",[7]Zakazka!$I$68)</f>
        <v>V04.: Inženýrská činnost</v>
      </c>
      <c r="C16" s="588">
        <f>'UT Zakazka Teplovo 2'!M68</f>
        <v>0</v>
      </c>
    </row>
    <row r="17" spans="2:3" s="579" customFormat="1" ht="15.75" customHeight="1" outlineLevel="3" x14ac:dyDescent="0.2">
      <c r="B17" s="584" t="str">
        <f>IF([7]Zakazka!$I$73=0,"",[7]Zakazka!$I$73)</f>
        <v>V06: Územní vlivy</v>
      </c>
      <c r="C17" s="585">
        <f>'UT Zakazka Teplovo 2'!M73</f>
        <v>0</v>
      </c>
    </row>
    <row r="18" spans="2:3" s="586" customFormat="1" ht="15" customHeight="1" outlineLevel="4" x14ac:dyDescent="0.2">
      <c r="B18" s="587" t="str">
        <f>IF([7]Zakazka!$I$74=0,"",[7]Zakazka!$I$74)</f>
        <v>V06.: Územní vlivy</v>
      </c>
      <c r="C18" s="588">
        <f>'UT Zakazka Teplovo 2'!M74</f>
        <v>0</v>
      </c>
    </row>
    <row r="19" spans="2:3" s="579" customFormat="1" ht="15.75" customHeight="1" outlineLevel="2" x14ac:dyDescent="0.25">
      <c r="B19" s="582" t="str">
        <f>IF([7]Zakazka!$I$81=0,"",[7]Zakazka!$I$81)</f>
        <v>1.Potrubní část: VS A</v>
      </c>
      <c r="C19" s="583">
        <f>'UT Zakazka Teplovo 2'!M81</f>
        <v>0</v>
      </c>
    </row>
    <row r="20" spans="2:3" s="579" customFormat="1" ht="15.75" customHeight="1" outlineLevel="3" x14ac:dyDescent="0.2">
      <c r="B20" s="584" t="str">
        <f>IF([7]Zakazka!$I$82=0,"",[7]Zakazka!$I$82)</f>
        <v>023: Potrubí</v>
      </c>
      <c r="C20" s="585">
        <f>'UT Zakazka Teplovo 2'!M82</f>
        <v>0</v>
      </c>
    </row>
    <row r="21" spans="2:3" s="586" customFormat="1" ht="15" customHeight="1" outlineLevel="4" x14ac:dyDescent="0.2">
      <c r="B21" s="587" t="str">
        <f>IF([7]Zakazka!$I$83=0,"",[7]Zakazka!$I$83)</f>
        <v>023.A0: Klasické potrubí - montáž</v>
      </c>
      <c r="C21" s="588">
        <f>'UT Zakazka Teplovo 2'!M83</f>
        <v>0</v>
      </c>
    </row>
    <row r="22" spans="2:3" s="586" customFormat="1" ht="15" customHeight="1" outlineLevel="4" x14ac:dyDescent="0.2">
      <c r="B22" s="587" t="str">
        <f>IF([7]Zakazka!$I$143=0,"",[7]Zakazka!$I$143)</f>
        <v>023.A1: Předizolované potrubí - montáž</v>
      </c>
      <c r="C22" s="588">
        <f>'UT Zakazka Teplovo 2'!M143</f>
        <v>0</v>
      </c>
    </row>
    <row r="23" spans="2:3" s="586" customFormat="1" ht="15" customHeight="1" outlineLevel="4" x14ac:dyDescent="0.2">
      <c r="B23" s="587" t="str">
        <f>IF([7]Zakazka!$I$255=0,"",[7]Zakazka!$I$255)</f>
        <v>023.B: Potrubí - demontáže</v>
      </c>
      <c r="C23" s="588">
        <f>'UT Zakazka Teplovo 2'!M255</f>
        <v>0</v>
      </c>
    </row>
    <row r="24" spans="2:3" s="579" customFormat="1" ht="15.75" customHeight="1" outlineLevel="3" x14ac:dyDescent="0.2">
      <c r="B24" s="584" t="str">
        <f>IF([7]Zakazka!$I$272=0,"",[7]Zakazka!$I$272)</f>
        <v>099: Přesun hmot HSV</v>
      </c>
      <c r="C24" s="585">
        <f>'UT Zakazka Teplovo 2'!M272</f>
        <v>0</v>
      </c>
    </row>
    <row r="25" spans="2:3" s="586" customFormat="1" ht="15" customHeight="1" outlineLevel="4" x14ac:dyDescent="0.2">
      <c r="B25" s="587" t="str">
        <f>IF([7]Zakazka!$I$273=0,"",[7]Zakazka!$I$273)</f>
        <v>Pododdíl :</v>
      </c>
      <c r="C25" s="588">
        <f>'UT Zakazka Teplovo 2'!M273</f>
        <v>0</v>
      </c>
    </row>
    <row r="26" spans="2:3" s="579" customFormat="1" ht="15.75" customHeight="1" outlineLevel="3" x14ac:dyDescent="0.2">
      <c r="B26" s="584" t="str">
        <f>IF([7]Zakazka!$I$287=0,"",[7]Zakazka!$I$287)</f>
        <v>713: Izolace tepelné</v>
      </c>
      <c r="C26" s="585">
        <f>'UT Zakazka Teplovo 2'!M287</f>
        <v>0</v>
      </c>
    </row>
    <row r="27" spans="2:3" s="586" customFormat="1" ht="15" customHeight="1" outlineLevel="4" x14ac:dyDescent="0.2">
      <c r="B27" s="587" t="str">
        <f>IF([7]Zakazka!$I$288=0,"",[7]Zakazka!$I$288)</f>
        <v>Pododdíl :</v>
      </c>
      <c r="C27" s="588">
        <f>'UT Zakazka Teplovo 2'!M288</f>
        <v>0</v>
      </c>
    </row>
    <row r="28" spans="2:3" s="579" customFormat="1" ht="15.75" customHeight="1" outlineLevel="3" x14ac:dyDescent="0.2">
      <c r="B28" s="584" t="str">
        <f>IF([7]Zakazka!$I$320=0,"",[7]Zakazka!$I$320)</f>
        <v>783: Nátěry</v>
      </c>
      <c r="C28" s="585">
        <f>'UT Zakazka Teplovo 2'!M320</f>
        <v>0</v>
      </c>
    </row>
    <row r="29" spans="2:3" s="586" customFormat="1" ht="15" customHeight="1" outlineLevel="4" x14ac:dyDescent="0.2">
      <c r="B29" s="587" t="str">
        <f>IF([7]Zakazka!$I$321=0,"",[7]Zakazka!$I$321)</f>
        <v>Pododdíl :</v>
      </c>
      <c r="C29" s="588">
        <f>'UT Zakazka Teplovo 2'!M321</f>
        <v>0</v>
      </c>
    </row>
    <row r="30" spans="2:3" s="579" customFormat="1" ht="15.75" customHeight="1" outlineLevel="2" x14ac:dyDescent="0.25">
      <c r="B30" s="582" t="str">
        <f>IF([7]Zakazka!$I$330=0,"",[7]Zakazka!$I$330)</f>
        <v>2.Potrubní část: VS B</v>
      </c>
      <c r="C30" s="583">
        <f>'UT Zakazka Teplovo 2'!M330</f>
        <v>0</v>
      </c>
    </row>
    <row r="31" spans="2:3" s="579" customFormat="1" ht="15.75" customHeight="1" outlineLevel="3" x14ac:dyDescent="0.2">
      <c r="B31" s="584" t="str">
        <f>IF([7]Zakazka!$I$331=0,"",[7]Zakazka!$I$331)</f>
        <v>023: Potrubí</v>
      </c>
      <c r="C31" s="585">
        <f>'UT Zakazka Teplovo 2'!M331</f>
        <v>0</v>
      </c>
    </row>
    <row r="32" spans="2:3" s="586" customFormat="1" ht="15" customHeight="1" outlineLevel="4" x14ac:dyDescent="0.2">
      <c r="B32" s="587" t="str">
        <f>IF([7]Zakazka!$I$332=0,"",[7]Zakazka!$I$332)</f>
        <v>023.A0: Klasické potrubí - montáž</v>
      </c>
      <c r="C32" s="588">
        <f>'UT Zakazka Teplovo 2'!M332</f>
        <v>0</v>
      </c>
    </row>
    <row r="33" spans="2:3" s="586" customFormat="1" ht="15" customHeight="1" outlineLevel="4" x14ac:dyDescent="0.2">
      <c r="B33" s="587" t="str">
        <f>IF([7]Zakazka!$I$398=0,"",[7]Zakazka!$I$398)</f>
        <v>023.A1: Předizolované potrubí - montáž</v>
      </c>
      <c r="C33" s="588">
        <f>'UT Zakazka Teplovo 2'!M398</f>
        <v>0</v>
      </c>
    </row>
    <row r="34" spans="2:3" s="586" customFormat="1" ht="15" customHeight="1" outlineLevel="4" x14ac:dyDescent="0.2">
      <c r="B34" s="587" t="str">
        <f>IF([7]Zakazka!$I$484=0,"",[7]Zakazka!$I$484)</f>
        <v>023.B: Potrubí - demontáže</v>
      </c>
      <c r="C34" s="588">
        <f>'UT Zakazka Teplovo 2'!M484</f>
        <v>0</v>
      </c>
    </row>
    <row r="35" spans="2:3" s="579" customFormat="1" ht="15.75" customHeight="1" outlineLevel="3" x14ac:dyDescent="0.2">
      <c r="B35" s="584" t="str">
        <f>IF([7]Zakazka!$I$497=0,"",[7]Zakazka!$I$497)</f>
        <v>099: Přesun hmot HSV</v>
      </c>
      <c r="C35" s="585">
        <f>'UT Zakazka Teplovo 2'!M497</f>
        <v>0</v>
      </c>
    </row>
    <row r="36" spans="2:3" s="586" customFormat="1" ht="15" customHeight="1" outlineLevel="4" x14ac:dyDescent="0.2">
      <c r="B36" s="587" t="str">
        <f>IF([7]Zakazka!$I$498=0,"",[7]Zakazka!$I$498)</f>
        <v>Pododdíl :</v>
      </c>
      <c r="C36" s="588">
        <f>'UT Zakazka Teplovo 2'!M498</f>
        <v>0</v>
      </c>
    </row>
    <row r="37" spans="2:3" s="579" customFormat="1" ht="15.75" customHeight="1" outlineLevel="3" x14ac:dyDescent="0.2">
      <c r="B37" s="584" t="str">
        <f>IF([7]Zakazka!$I$512=0,"",[7]Zakazka!$I$512)</f>
        <v>713: Izolace tepelné</v>
      </c>
      <c r="C37" s="585">
        <f>'UT Zakazka Teplovo 2'!M512</f>
        <v>0</v>
      </c>
    </row>
    <row r="38" spans="2:3" s="586" customFormat="1" ht="15" customHeight="1" outlineLevel="4" x14ac:dyDescent="0.2">
      <c r="B38" s="587" t="str">
        <f>IF([7]Zakazka!$I$513=0,"",[7]Zakazka!$I$513)</f>
        <v>Pododdíl :</v>
      </c>
      <c r="C38" s="588">
        <f>'UT Zakazka Teplovo 2'!M513</f>
        <v>0</v>
      </c>
    </row>
    <row r="39" spans="2:3" s="579" customFormat="1" ht="15.75" customHeight="1" outlineLevel="3" x14ac:dyDescent="0.2">
      <c r="B39" s="584" t="str">
        <f>IF([7]Zakazka!$I$549=0,"",[7]Zakazka!$I$549)</f>
        <v>783: Nátěry</v>
      </c>
      <c r="C39" s="585">
        <f>'UT Zakazka Teplovo 2'!M549</f>
        <v>0</v>
      </c>
    </row>
    <row r="40" spans="2:3" s="586" customFormat="1" ht="15" customHeight="1" outlineLevel="4" x14ac:dyDescent="0.2">
      <c r="B40" s="587" t="str">
        <f>IF([7]Zakazka!$I$550=0,"",[7]Zakazka!$I$550)</f>
        <v>Pododdíl :</v>
      </c>
      <c r="C40" s="588">
        <f>'UT Zakazka Teplovo 2'!M550</f>
        <v>0</v>
      </c>
    </row>
    <row r="41" spans="2:3" s="579" customFormat="1" ht="15.75" customHeight="1" outlineLevel="2" x14ac:dyDescent="0.25">
      <c r="B41" s="582" t="str">
        <f>IF([7]Zakazka!$I$561=0,"",[7]Zakazka!$I$561)</f>
        <v>3.Potrubní část: VS C</v>
      </c>
      <c r="C41" s="583">
        <f>'UT Zakazka Teplovo 2'!M561</f>
        <v>0</v>
      </c>
    </row>
    <row r="42" spans="2:3" s="579" customFormat="1" ht="15.75" customHeight="1" outlineLevel="3" x14ac:dyDescent="0.2">
      <c r="B42" s="584" t="str">
        <f>IF([7]Zakazka!$I$562=0,"",[7]Zakazka!$I$562)</f>
        <v>023: Potrubí</v>
      </c>
      <c r="C42" s="585">
        <f>'UT Zakazka Teplovo 2'!M562</f>
        <v>0</v>
      </c>
    </row>
    <row r="43" spans="2:3" s="586" customFormat="1" ht="15" customHeight="1" outlineLevel="4" x14ac:dyDescent="0.2">
      <c r="B43" s="587" t="str">
        <f>IF([7]Zakazka!$I$563=0,"",[7]Zakazka!$I$563)</f>
        <v>023.A0: Klasické potrubí - montáž</v>
      </c>
      <c r="C43" s="588">
        <f>'UT Zakazka Teplovo 2'!M563</f>
        <v>0</v>
      </c>
    </row>
    <row r="44" spans="2:3" s="586" customFormat="1" ht="15" customHeight="1" outlineLevel="4" x14ac:dyDescent="0.2">
      <c r="B44" s="587" t="str">
        <f>IF([7]Zakazka!$I$627=0,"",[7]Zakazka!$I$627)</f>
        <v>023.A1: Předizolované potrubí - montáž</v>
      </c>
      <c r="C44" s="588">
        <f>'UT Zakazka Teplovo 2'!M627</f>
        <v>0</v>
      </c>
    </row>
    <row r="45" spans="2:3" s="586" customFormat="1" ht="15" customHeight="1" outlineLevel="4" x14ac:dyDescent="0.2">
      <c r="B45" s="587" t="str">
        <f>IF([7]Zakazka!$I$720=0,"",[7]Zakazka!$I$720)</f>
        <v>023.B: Potrubí - demontáže</v>
      </c>
      <c r="C45" s="588">
        <f>'UT Zakazka Teplovo 2'!M720</f>
        <v>0</v>
      </c>
    </row>
    <row r="46" spans="2:3" s="579" customFormat="1" ht="15.75" customHeight="1" outlineLevel="3" x14ac:dyDescent="0.2">
      <c r="B46" s="584" t="str">
        <f>IF([7]Zakazka!$I$733=0,"",[7]Zakazka!$I$733)</f>
        <v>099: Přesun hmot HSV</v>
      </c>
      <c r="C46" s="585">
        <f>'UT Zakazka Teplovo 2'!M733</f>
        <v>0</v>
      </c>
    </row>
    <row r="47" spans="2:3" s="586" customFormat="1" ht="15" customHeight="1" outlineLevel="4" x14ac:dyDescent="0.2">
      <c r="B47" s="587" t="str">
        <f>IF([7]Zakazka!$I$734=0,"",[7]Zakazka!$I$734)</f>
        <v>Pododdíl :</v>
      </c>
      <c r="C47" s="588">
        <f>'UT Zakazka Teplovo 2'!M734</f>
        <v>0</v>
      </c>
    </row>
    <row r="48" spans="2:3" s="579" customFormat="1" ht="15.75" customHeight="1" outlineLevel="3" x14ac:dyDescent="0.2">
      <c r="B48" s="584" t="str">
        <f>IF([7]Zakazka!$I$748=0,"",[7]Zakazka!$I$748)</f>
        <v>713: Izolace tepelné</v>
      </c>
      <c r="C48" s="585">
        <f>'UT Zakazka Teplovo 2'!M748</f>
        <v>0</v>
      </c>
    </row>
    <row r="49" spans="2:3" s="586" customFormat="1" ht="15" customHeight="1" outlineLevel="4" x14ac:dyDescent="0.2">
      <c r="B49" s="587" t="str">
        <f>IF([7]Zakazka!$I$749=0,"",[7]Zakazka!$I$749)</f>
        <v>Pododdíl :</v>
      </c>
      <c r="C49" s="588">
        <f>'UT Zakazka Teplovo 2'!M749</f>
        <v>0</v>
      </c>
    </row>
    <row r="50" spans="2:3" s="579" customFormat="1" ht="15.75" customHeight="1" outlineLevel="3" x14ac:dyDescent="0.2">
      <c r="B50" s="584" t="str">
        <f>IF([7]Zakazka!$I$777=0,"",[7]Zakazka!$I$777)</f>
        <v>783: Nátěry</v>
      </c>
      <c r="C50" s="585">
        <f>'UT Zakazka Teplovo 2'!M777</f>
        <v>0</v>
      </c>
    </row>
    <row r="51" spans="2:3" s="586" customFormat="1" ht="15" customHeight="1" outlineLevel="4" x14ac:dyDescent="0.2">
      <c r="B51" s="587" t="str">
        <f>IF([7]Zakazka!$I$778=0,"",[7]Zakazka!$I$778)</f>
        <v>Pododdíl :</v>
      </c>
      <c r="C51" s="588">
        <f>'UT Zakazka Teplovo 2'!M778</f>
        <v>0</v>
      </c>
    </row>
    <row r="52" spans="2:3" s="579" customFormat="1" ht="15.75" customHeight="1" outlineLevel="2" x14ac:dyDescent="0.25">
      <c r="B52" s="582" t="str">
        <f>IF([7]Zakazka!$I$787=0,"",[7]Zakazka!$I$787)</f>
        <v>4.Potrubní část: VS D</v>
      </c>
      <c r="C52" s="583">
        <f>'UT Zakazka Teplovo 2'!M787</f>
        <v>0</v>
      </c>
    </row>
    <row r="53" spans="2:3" s="579" customFormat="1" ht="15.75" customHeight="1" outlineLevel="3" x14ac:dyDescent="0.2">
      <c r="B53" s="584" t="str">
        <f>IF([7]Zakazka!$I$788=0,"",[7]Zakazka!$I$788)</f>
        <v>023: Potrubí</v>
      </c>
      <c r="C53" s="585">
        <f>'UT Zakazka Teplovo 2'!M788</f>
        <v>0</v>
      </c>
    </row>
    <row r="54" spans="2:3" s="586" customFormat="1" ht="15" customHeight="1" outlineLevel="4" x14ac:dyDescent="0.2">
      <c r="B54" s="587" t="str">
        <f>IF([7]Zakazka!$I$789=0,"",[7]Zakazka!$I$789)</f>
        <v>023.A0: Klasické potrubí - montáž</v>
      </c>
      <c r="C54" s="588">
        <f>'UT Zakazka Teplovo 2'!M789</f>
        <v>0</v>
      </c>
    </row>
    <row r="55" spans="2:3" s="586" customFormat="1" ht="15" customHeight="1" outlineLevel="4" x14ac:dyDescent="0.2">
      <c r="B55" s="587" t="str">
        <f>IF([7]Zakazka!$I$855=0,"",[7]Zakazka!$I$855)</f>
        <v>023.A1: Předizolované potrubí - montáž</v>
      </c>
      <c r="C55" s="588">
        <f>'UT Zakazka Teplovo 2'!M855</f>
        <v>0</v>
      </c>
    </row>
    <row r="56" spans="2:3" s="586" customFormat="1" ht="15" customHeight="1" outlineLevel="4" x14ac:dyDescent="0.2">
      <c r="B56" s="587" t="str">
        <f>IF([7]Zakazka!$I$931=0,"",[7]Zakazka!$I$931)</f>
        <v>023.B: Potrubí - demontáže</v>
      </c>
      <c r="C56" s="588">
        <f>'UT Zakazka Teplovo 2'!M931</f>
        <v>0</v>
      </c>
    </row>
    <row r="57" spans="2:3" s="579" customFormat="1" ht="15.75" customHeight="1" outlineLevel="3" x14ac:dyDescent="0.2">
      <c r="B57" s="584" t="str">
        <f>IF([7]Zakazka!$I$946=0,"",[7]Zakazka!$I$946)</f>
        <v>099: Přesun hmot HSV</v>
      </c>
      <c r="C57" s="585">
        <f>'UT Zakazka Teplovo 2'!M946</f>
        <v>0</v>
      </c>
    </row>
    <row r="58" spans="2:3" s="586" customFormat="1" ht="15" customHeight="1" outlineLevel="4" x14ac:dyDescent="0.2">
      <c r="B58" s="587" t="str">
        <f>IF([7]Zakazka!$I$947=0,"",[7]Zakazka!$I$947)</f>
        <v>Pododdíl :</v>
      </c>
      <c r="C58" s="588">
        <f>'UT Zakazka Teplovo 2'!M947</f>
        <v>0</v>
      </c>
    </row>
    <row r="59" spans="2:3" s="579" customFormat="1" ht="15.75" customHeight="1" outlineLevel="3" x14ac:dyDescent="0.2">
      <c r="B59" s="584" t="str">
        <f>IF([7]Zakazka!$I$961=0,"",[7]Zakazka!$I$961)</f>
        <v>713: Izolace tepelné</v>
      </c>
      <c r="C59" s="585">
        <f>'UT Zakazka Teplovo 2'!M961</f>
        <v>0</v>
      </c>
    </row>
    <row r="60" spans="2:3" s="586" customFormat="1" ht="15" customHeight="1" outlineLevel="4" x14ac:dyDescent="0.2">
      <c r="B60" s="587" t="str">
        <f>IF([7]Zakazka!$I$962=0,"",[7]Zakazka!$I$962)</f>
        <v>Pododdíl :</v>
      </c>
      <c r="C60" s="588">
        <f>'UT Zakazka Teplovo 2'!M962</f>
        <v>0</v>
      </c>
    </row>
    <row r="61" spans="2:3" s="579" customFormat="1" ht="15.75" customHeight="1" outlineLevel="3" x14ac:dyDescent="0.2">
      <c r="B61" s="584" t="str">
        <f>IF([7]Zakazka!$I$998=0,"",[7]Zakazka!$I$998)</f>
        <v>783: Nátěry</v>
      </c>
      <c r="C61" s="585">
        <f>'UT Zakazka Teplovo 2'!M998</f>
        <v>0</v>
      </c>
    </row>
    <row r="62" spans="2:3" s="586" customFormat="1" ht="15" customHeight="1" outlineLevel="4" x14ac:dyDescent="0.2">
      <c r="B62" s="587" t="str">
        <f>IF([7]Zakazka!$I$999=0,"",[7]Zakazka!$I$999)</f>
        <v>Pododdíl :</v>
      </c>
      <c r="C62" s="588">
        <f>'UT Zakazka Teplovo 2'!M999</f>
        <v>0</v>
      </c>
    </row>
    <row r="63" spans="2:3" s="579" customFormat="1" ht="15.75" customHeight="1" outlineLevel="2" x14ac:dyDescent="0.25">
      <c r="B63" s="582" t="str">
        <f>IF([7]Zakazka!$I$1009=0,"",[7]Zakazka!$I$1009)</f>
        <v>5.Potrubní část: VS E</v>
      </c>
      <c r="C63" s="583">
        <f>'UT Zakazka Teplovo 2'!M1009</f>
        <v>0</v>
      </c>
    </row>
    <row r="64" spans="2:3" s="579" customFormat="1" ht="15.75" customHeight="1" outlineLevel="3" x14ac:dyDescent="0.2">
      <c r="B64" s="584" t="str">
        <f>IF([7]Zakazka!$I$1010=0,"",[7]Zakazka!$I$1010)</f>
        <v>023: Potrubí</v>
      </c>
      <c r="C64" s="585">
        <f>'UT Zakazka Teplovo 2'!M1010</f>
        <v>0</v>
      </c>
    </row>
    <row r="65" spans="2:3" s="586" customFormat="1" ht="15" customHeight="1" outlineLevel="4" x14ac:dyDescent="0.2">
      <c r="B65" s="587" t="str">
        <f>IF([7]Zakazka!$I$1011=0,"",[7]Zakazka!$I$1011)</f>
        <v>023.A0: Klasické potrubí - montáž</v>
      </c>
      <c r="C65" s="588">
        <f>'UT Zakazka Teplovo 2'!M1011</f>
        <v>0</v>
      </c>
    </row>
    <row r="66" spans="2:3" s="586" customFormat="1" ht="15" customHeight="1" outlineLevel="4" x14ac:dyDescent="0.2">
      <c r="B66" s="587" t="str">
        <f>IF([7]Zakazka!$I$1064=0,"",[7]Zakazka!$I$1064)</f>
        <v>023.A1: Předizolované potrubí - montáž</v>
      </c>
      <c r="C66" s="588">
        <f>'UT Zakazka Teplovo 2'!M1064</f>
        <v>0</v>
      </c>
    </row>
    <row r="67" spans="2:3" s="586" customFormat="1" ht="15" customHeight="1" outlineLevel="4" x14ac:dyDescent="0.2">
      <c r="B67" s="587" t="str">
        <f>IF([7]Zakazka!$I$1144=0,"",[7]Zakazka!$I$1144)</f>
        <v>023.B: Potrubí - demontáže</v>
      </c>
      <c r="C67" s="588">
        <f>'UT Zakazka Teplovo 2'!M1144</f>
        <v>0</v>
      </c>
    </row>
    <row r="68" spans="2:3" s="579" customFormat="1" ht="15.75" customHeight="1" outlineLevel="3" x14ac:dyDescent="0.2">
      <c r="B68" s="584" t="str">
        <f>IF([7]Zakazka!$I$1156=0,"",[7]Zakazka!$I$1156)</f>
        <v>099: Přesun hmot HSV</v>
      </c>
      <c r="C68" s="585">
        <f>'UT Zakazka Teplovo 2'!M1156</f>
        <v>0</v>
      </c>
    </row>
    <row r="69" spans="2:3" s="586" customFormat="1" ht="15" customHeight="1" outlineLevel="4" x14ac:dyDescent="0.2">
      <c r="B69" s="587" t="str">
        <f>IF([7]Zakazka!$I$1157=0,"",[7]Zakazka!$I$1157)</f>
        <v>Pododdíl :</v>
      </c>
      <c r="C69" s="588">
        <f>'UT Zakazka Teplovo 2'!M1157</f>
        <v>0</v>
      </c>
    </row>
    <row r="70" spans="2:3" s="579" customFormat="1" ht="15.75" customHeight="1" outlineLevel="3" x14ac:dyDescent="0.2">
      <c r="B70" s="584" t="str">
        <f>IF([7]Zakazka!$I$1171=0,"",[7]Zakazka!$I$1171)</f>
        <v>713: Izolace tepelné</v>
      </c>
      <c r="C70" s="585">
        <f>'UT Zakazka Teplovo 2'!M1171</f>
        <v>0</v>
      </c>
    </row>
    <row r="71" spans="2:3" s="586" customFormat="1" ht="15" customHeight="1" outlineLevel="4" x14ac:dyDescent="0.2">
      <c r="B71" s="587" t="str">
        <f>IF([7]Zakazka!$I$1172=0,"",[7]Zakazka!$I$1172)</f>
        <v>Pododdíl :</v>
      </c>
      <c r="C71" s="588">
        <f>'UT Zakazka Teplovo 2'!M1172</f>
        <v>0</v>
      </c>
    </row>
    <row r="72" spans="2:3" s="579" customFormat="1" ht="15.75" customHeight="1" outlineLevel="3" x14ac:dyDescent="0.2">
      <c r="B72" s="584" t="str">
        <f>IF([7]Zakazka!$I$1212=0,"",[7]Zakazka!$I$1212)</f>
        <v>783: Nátěry</v>
      </c>
      <c r="C72" s="585">
        <f>'UT Zakazka Teplovo 2'!M1212</f>
        <v>0</v>
      </c>
    </row>
    <row r="73" spans="2:3" s="586" customFormat="1" ht="15" customHeight="1" outlineLevel="4" x14ac:dyDescent="0.2">
      <c r="B73" s="587" t="str">
        <f>IF([7]Zakazka!$I$1213=0,"",[7]Zakazka!$I$1213)</f>
        <v>Pododdíl :</v>
      </c>
      <c r="C73" s="588">
        <f>'UT Zakazka Teplovo 2'!M1213</f>
        <v>0</v>
      </c>
    </row>
    <row r="74" spans="2:3" s="579" customFormat="1" ht="15.75" customHeight="1" outlineLevel="2" x14ac:dyDescent="0.25">
      <c r="B74" s="582" t="str">
        <f>IF([7]Zakazka!$I$1222=0,"",[7]Zakazka!$I$1222)</f>
        <v>6.Potrubní část: VS F</v>
      </c>
      <c r="C74" s="583">
        <f>'UT Zakazka Teplovo 2'!M1222</f>
        <v>0</v>
      </c>
    </row>
    <row r="75" spans="2:3" s="579" customFormat="1" ht="15.75" customHeight="1" outlineLevel="3" x14ac:dyDescent="0.2">
      <c r="B75" s="584" t="str">
        <f>IF([7]Zakazka!$I$1223=0,"",[7]Zakazka!$I$1223)</f>
        <v>023: Potrubí</v>
      </c>
      <c r="C75" s="585">
        <f>'UT Zakazka Teplovo 2'!M1223</f>
        <v>0</v>
      </c>
    </row>
    <row r="76" spans="2:3" s="586" customFormat="1" ht="15" customHeight="1" outlineLevel="4" x14ac:dyDescent="0.2">
      <c r="B76" s="587" t="str">
        <f>IF([7]Zakazka!$I$1224=0,"",[7]Zakazka!$I$1224)</f>
        <v>023.A0: Klasické potrubí - montáž</v>
      </c>
      <c r="C76" s="588">
        <f>'UT Zakazka Teplovo 2'!M1224</f>
        <v>0</v>
      </c>
    </row>
    <row r="77" spans="2:3" s="586" customFormat="1" ht="15" customHeight="1" outlineLevel="4" x14ac:dyDescent="0.2">
      <c r="B77" s="587" t="str">
        <f>IF([7]Zakazka!$I$1287=0,"",[7]Zakazka!$I$1287)</f>
        <v>023.A1: Předizolované potrubí - montáž</v>
      </c>
      <c r="C77" s="588">
        <f>'UT Zakazka Teplovo 2'!M1287</f>
        <v>0</v>
      </c>
    </row>
    <row r="78" spans="2:3" s="586" customFormat="1" ht="15" customHeight="1" outlineLevel="4" x14ac:dyDescent="0.2">
      <c r="B78" s="587" t="str">
        <f>IF([7]Zakazka!$I$1377=0,"",[7]Zakazka!$I$1377)</f>
        <v>023.B: Potrubí - demontáže</v>
      </c>
      <c r="C78" s="588">
        <f>'UT Zakazka Teplovo 2'!M1377</f>
        <v>0</v>
      </c>
    </row>
    <row r="79" spans="2:3" s="579" customFormat="1" ht="15.75" customHeight="1" outlineLevel="3" x14ac:dyDescent="0.2">
      <c r="B79" s="584" t="str">
        <f>IF([7]Zakazka!$I$1390=0,"",[7]Zakazka!$I$1390)</f>
        <v>099: Přesun hmot HSV</v>
      </c>
      <c r="C79" s="585">
        <f>'UT Zakazka Teplovo 2'!M1390</f>
        <v>0</v>
      </c>
    </row>
    <row r="80" spans="2:3" s="586" customFormat="1" ht="15" customHeight="1" outlineLevel="4" x14ac:dyDescent="0.2">
      <c r="B80" s="587" t="str">
        <f>IF([7]Zakazka!$I$1391=0,"",[7]Zakazka!$I$1391)</f>
        <v>Pododdíl :</v>
      </c>
      <c r="C80" s="588">
        <f>'UT Zakazka Teplovo 2'!M1391</f>
        <v>0</v>
      </c>
    </row>
    <row r="81" spans="2:3" s="579" customFormat="1" ht="15.75" customHeight="1" outlineLevel="3" x14ac:dyDescent="0.2">
      <c r="B81" s="584" t="str">
        <f>IF([7]Zakazka!$I$1405=0,"",[7]Zakazka!$I$1405)</f>
        <v>713: Izolace tepelné</v>
      </c>
      <c r="C81" s="585">
        <f>'UT Zakazka Teplovo 2'!M1405</f>
        <v>0</v>
      </c>
    </row>
    <row r="82" spans="2:3" s="586" customFormat="1" ht="15" customHeight="1" outlineLevel="4" x14ac:dyDescent="0.2">
      <c r="B82" s="587" t="str">
        <f>IF([7]Zakazka!$I$1406=0,"",[7]Zakazka!$I$1406)</f>
        <v>Pododdíl :</v>
      </c>
      <c r="C82" s="588">
        <f>'UT Zakazka Teplovo 2'!M1406</f>
        <v>0</v>
      </c>
    </row>
    <row r="83" spans="2:3" s="579" customFormat="1" ht="15.75" customHeight="1" outlineLevel="3" x14ac:dyDescent="0.2">
      <c r="B83" s="584" t="str">
        <f>IF([7]Zakazka!$I$1444=0,"",[7]Zakazka!$I$1444)</f>
        <v>783: Nátěry</v>
      </c>
      <c r="C83" s="585">
        <f>'UT Zakazka Teplovo 2'!M1444</f>
        <v>0</v>
      </c>
    </row>
    <row r="84" spans="2:3" s="586" customFormat="1" ht="15" customHeight="1" outlineLevel="4" x14ac:dyDescent="0.2">
      <c r="B84" s="587" t="str">
        <f>IF([7]Zakazka!$I$1445=0,"",[7]Zakazka!$I$1445)</f>
        <v>Pododdíl :</v>
      </c>
      <c r="C84" s="588">
        <f>'UT Zakazka Teplovo 2'!M1445</f>
        <v>0</v>
      </c>
    </row>
    <row r="85" spans="2:3" s="579" customFormat="1" ht="15.75" customHeight="1" outlineLevel="2" x14ac:dyDescent="0.25">
      <c r="B85" s="582" t="str">
        <f>IF([7]Zakazka!$I$1454=0,"",[7]Zakazka!$I$1454)</f>
        <v>7.Potrubní část: VS G</v>
      </c>
      <c r="C85" s="583">
        <f>'UT Zakazka Teplovo 2'!M1454</f>
        <v>0</v>
      </c>
    </row>
    <row r="86" spans="2:3" s="579" customFormat="1" ht="15.75" customHeight="1" outlineLevel="3" x14ac:dyDescent="0.2">
      <c r="B86" s="584" t="str">
        <f>IF([7]Zakazka!$I$1455=0,"",[7]Zakazka!$I$1455)</f>
        <v>023: Potrubí</v>
      </c>
      <c r="C86" s="585">
        <f>'UT Zakazka Teplovo 2'!M1455</f>
        <v>0</v>
      </c>
    </row>
    <row r="87" spans="2:3" s="586" customFormat="1" ht="15" customHeight="1" outlineLevel="4" x14ac:dyDescent="0.2">
      <c r="B87" s="587" t="str">
        <f>IF([7]Zakazka!$I$1456=0,"",[7]Zakazka!$I$1456)</f>
        <v>023.A0: Klasické potrubí - montáž</v>
      </c>
      <c r="C87" s="588">
        <f>'UT Zakazka Teplovo 2'!M1456</f>
        <v>0</v>
      </c>
    </row>
    <row r="88" spans="2:3" s="586" customFormat="1" ht="15" customHeight="1" outlineLevel="4" x14ac:dyDescent="0.2">
      <c r="B88" s="587" t="str">
        <f>IF([7]Zakazka!$I$1514=0,"",[7]Zakazka!$I$1514)</f>
        <v>023.A1: Předizolované potrubí - montáž</v>
      </c>
      <c r="C88" s="588">
        <f>'UT Zakazka Teplovo 2'!M1514</f>
        <v>0</v>
      </c>
    </row>
    <row r="89" spans="2:3" s="586" customFormat="1" ht="15" customHeight="1" outlineLevel="4" x14ac:dyDescent="0.2">
      <c r="B89" s="587" t="str">
        <f>IF([7]Zakazka!$I$1605=0,"",[7]Zakazka!$I$1605)</f>
        <v>023.B: Potrubí - demontáže</v>
      </c>
      <c r="C89" s="588">
        <f>'UT Zakazka Teplovo 2'!M1605</f>
        <v>0</v>
      </c>
    </row>
    <row r="90" spans="2:3" s="579" customFormat="1" ht="15.75" customHeight="1" outlineLevel="3" x14ac:dyDescent="0.2">
      <c r="B90" s="584" t="str">
        <f>IF([7]Zakazka!$I$1644=0,"",[7]Zakazka!$I$1644)</f>
        <v>099: Přesun hmot HSV</v>
      </c>
      <c r="C90" s="585">
        <f>'UT Zakazka Teplovo 2'!M1644</f>
        <v>0</v>
      </c>
    </row>
    <row r="91" spans="2:3" s="586" customFormat="1" ht="15" customHeight="1" outlineLevel="4" x14ac:dyDescent="0.2">
      <c r="B91" s="587" t="str">
        <f>IF([7]Zakazka!$I$1645=0,"",[7]Zakazka!$I$1645)</f>
        <v>Pododdíl :</v>
      </c>
      <c r="C91" s="588">
        <f>'UT Zakazka Teplovo 2'!M1645</f>
        <v>0</v>
      </c>
    </row>
    <row r="92" spans="2:3" s="579" customFormat="1" ht="15.75" customHeight="1" outlineLevel="3" x14ac:dyDescent="0.2">
      <c r="B92" s="584" t="str">
        <f>IF([7]Zakazka!$I$1659=0,"",[7]Zakazka!$I$1659)</f>
        <v>713: Izolace tepelné</v>
      </c>
      <c r="C92" s="585">
        <f>'UT Zakazka Teplovo 2'!M1659</f>
        <v>0</v>
      </c>
    </row>
    <row r="93" spans="2:3" s="586" customFormat="1" ht="15" customHeight="1" outlineLevel="4" x14ac:dyDescent="0.2">
      <c r="B93" s="587" t="str">
        <f>IF([7]Zakazka!$I$1660=0,"",[7]Zakazka!$I$1660)</f>
        <v>Pododdíl :</v>
      </c>
      <c r="C93" s="588">
        <f>'UT Zakazka Teplovo 2'!M1660</f>
        <v>0</v>
      </c>
    </row>
    <row r="94" spans="2:3" s="579" customFormat="1" ht="15.75" customHeight="1" outlineLevel="3" x14ac:dyDescent="0.2">
      <c r="B94" s="584" t="str">
        <f>IF([7]Zakazka!$I$1704=0,"",[7]Zakazka!$I$1704)</f>
        <v>783: Nátěry</v>
      </c>
      <c r="C94" s="585">
        <f>'UT Zakazka Teplovo 2'!M1704</f>
        <v>0</v>
      </c>
    </row>
    <row r="95" spans="2:3" s="586" customFormat="1" ht="15" customHeight="1" outlineLevel="4" x14ac:dyDescent="0.2">
      <c r="B95" s="587" t="str">
        <f>IF([7]Zakazka!$I$1705=0,"",[7]Zakazka!$I$1705)</f>
        <v>Pododdíl :</v>
      </c>
      <c r="C95" s="588">
        <f>'UT Zakazka Teplovo 2'!M1705</f>
        <v>0</v>
      </c>
    </row>
    <row r="96" spans="2:3" s="579" customFormat="1" ht="15.75" customHeight="1" outlineLevel="2" x14ac:dyDescent="0.25">
      <c r="B96" s="582" t="str">
        <f>IF([7]Zakazka!$I$1714=0,"",[7]Zakazka!$I$1714)</f>
        <v>8.Potrubní část: VS H</v>
      </c>
      <c r="C96" s="583">
        <f>'UT Zakazka Teplovo 2'!M1714</f>
        <v>0</v>
      </c>
    </row>
    <row r="97" spans="2:3" s="579" customFormat="1" ht="15.75" customHeight="1" outlineLevel="3" x14ac:dyDescent="0.2">
      <c r="B97" s="584" t="str">
        <f>IF([7]Zakazka!$I$1715=0,"",[7]Zakazka!$I$1715)</f>
        <v>023: Potrubí</v>
      </c>
      <c r="C97" s="585">
        <f>'UT Zakazka Teplovo 2'!M1715</f>
        <v>0</v>
      </c>
    </row>
    <row r="98" spans="2:3" s="586" customFormat="1" ht="15" customHeight="1" outlineLevel="4" x14ac:dyDescent="0.2">
      <c r="B98" s="587" t="str">
        <f>IF([7]Zakazka!$I$1716=0,"",[7]Zakazka!$I$1716)</f>
        <v>023.A0: Klasické potrubí - montáž</v>
      </c>
      <c r="C98" s="588">
        <f>'UT Zakazka Teplovo 2'!M1716</f>
        <v>0</v>
      </c>
    </row>
    <row r="99" spans="2:3" s="586" customFormat="1" ht="15" customHeight="1" outlineLevel="4" x14ac:dyDescent="0.2">
      <c r="B99" s="587" t="str">
        <f>IF([7]Zakazka!$I$1768=0,"",[7]Zakazka!$I$1768)</f>
        <v>023.A1: Předizolované potrubí - montáž</v>
      </c>
      <c r="C99" s="588">
        <f>'UT Zakazka Teplovo 2'!M1768</f>
        <v>0</v>
      </c>
    </row>
    <row r="100" spans="2:3" s="586" customFormat="1" ht="15" customHeight="1" outlineLevel="4" x14ac:dyDescent="0.2">
      <c r="B100" s="587" t="str">
        <f>IF([7]Zakazka!$I$1844=0,"",[7]Zakazka!$I$1844)</f>
        <v>023.B: Potrubí - demontáže</v>
      </c>
      <c r="C100" s="588">
        <f>'UT Zakazka Teplovo 2'!M1844</f>
        <v>0</v>
      </c>
    </row>
    <row r="101" spans="2:3" s="579" customFormat="1" ht="15.75" customHeight="1" outlineLevel="3" x14ac:dyDescent="0.2">
      <c r="B101" s="584" t="str">
        <f>IF([7]Zakazka!$I$1856=0,"",[7]Zakazka!$I$1856)</f>
        <v>099: Přesun hmot HSV</v>
      </c>
      <c r="C101" s="585">
        <f>'UT Zakazka Teplovo 2'!M1856</f>
        <v>0</v>
      </c>
    </row>
    <row r="102" spans="2:3" s="586" customFormat="1" ht="15" customHeight="1" outlineLevel="4" x14ac:dyDescent="0.2">
      <c r="B102" s="587" t="str">
        <f>IF([7]Zakazka!$I$1857=0,"",[7]Zakazka!$I$1857)</f>
        <v>Pododdíl :</v>
      </c>
      <c r="C102" s="588">
        <f>'UT Zakazka Teplovo 2'!M1857</f>
        <v>0</v>
      </c>
    </row>
    <row r="103" spans="2:3" s="579" customFormat="1" ht="15.75" customHeight="1" outlineLevel="3" x14ac:dyDescent="0.2">
      <c r="B103" s="584" t="str">
        <f>IF([7]Zakazka!$I$1871=0,"",[7]Zakazka!$I$1871)</f>
        <v>713: Izolace tepelné</v>
      </c>
      <c r="C103" s="585">
        <f>'UT Zakazka Teplovo 2'!M1871</f>
        <v>0</v>
      </c>
    </row>
    <row r="104" spans="2:3" s="586" customFormat="1" ht="15" customHeight="1" outlineLevel="4" x14ac:dyDescent="0.2">
      <c r="B104" s="587" t="str">
        <f>IF([7]Zakazka!$I$1872=0,"",[7]Zakazka!$I$1872)</f>
        <v>Pododdíl :</v>
      </c>
      <c r="C104" s="588">
        <f>'UT Zakazka Teplovo 2'!M1872</f>
        <v>0</v>
      </c>
    </row>
    <row r="105" spans="2:3" s="579" customFormat="1" ht="15.75" customHeight="1" outlineLevel="3" x14ac:dyDescent="0.2">
      <c r="B105" s="584" t="str">
        <f>IF([7]Zakazka!$I$1896=0,"",[7]Zakazka!$I$1896)</f>
        <v>783: Nátěry</v>
      </c>
      <c r="C105" s="585">
        <f>'UT Zakazka Teplovo 2'!M1896</f>
        <v>0</v>
      </c>
    </row>
    <row r="106" spans="2:3" s="586" customFormat="1" ht="15" customHeight="1" outlineLevel="4" x14ac:dyDescent="0.2">
      <c r="B106" s="587" t="str">
        <f>IF([7]Zakazka!$I$1897=0,"",[7]Zakazka!$I$1897)</f>
        <v>Pododdíl :</v>
      </c>
      <c r="C106" s="588">
        <f>'UT Zakazka Teplovo 2'!M1897</f>
        <v>0</v>
      </c>
    </row>
    <row r="107" spans="2:3" s="579" customFormat="1" ht="15.75" customHeight="1" outlineLevel="2" x14ac:dyDescent="0.25">
      <c r="B107" s="582" t="str">
        <f>IF([7]Zakazka!$I$1906=0,"",[7]Zakazka!$I$1906)</f>
        <v>Potrubní část1: Řad A (JČ 104-111)</v>
      </c>
      <c r="C107" s="583">
        <f>'UT Zakazka Teplovo 2'!M1906</f>
        <v>0</v>
      </c>
    </row>
    <row r="108" spans="2:3" s="579" customFormat="1" ht="15.75" customHeight="1" outlineLevel="3" x14ac:dyDescent="0.2">
      <c r="B108" s="584" t="str">
        <f>IF([7]Zakazka!$I$1907=0,"",[7]Zakazka!$I$1907)</f>
        <v>004: Vodorovné konstrukce</v>
      </c>
      <c r="C108" s="585">
        <f>'UT Zakazka Teplovo 2'!M1907</f>
        <v>0</v>
      </c>
    </row>
    <row r="109" spans="2:3" s="586" customFormat="1" ht="15" customHeight="1" outlineLevel="4" x14ac:dyDescent="0.2">
      <c r="B109" s="587" t="str">
        <f>IF([7]Zakazka!$I$1908=0,"",[7]Zakazka!$I$1908)</f>
        <v>Pododdíl :</v>
      </c>
      <c r="C109" s="588">
        <f>'UT Zakazka Teplovo 2'!M1908</f>
        <v>0</v>
      </c>
    </row>
    <row r="110" spans="2:3" s="579" customFormat="1" ht="15.75" customHeight="1" outlineLevel="3" x14ac:dyDescent="0.2">
      <c r="B110" s="584" t="str">
        <f>IF([7]Zakazka!$I$1927=0,"",[7]Zakazka!$I$1927)</f>
        <v>008: Trubní vedení</v>
      </c>
      <c r="C110" s="585">
        <f>'UT Zakazka Teplovo 2'!M1927</f>
        <v>0</v>
      </c>
    </row>
    <row r="111" spans="2:3" s="586" customFormat="1" ht="15" customHeight="1" outlineLevel="4" x14ac:dyDescent="0.2">
      <c r="B111" s="587" t="str">
        <f>IF([7]Zakazka!$I$1928=0,"",[7]Zakazka!$I$1928)</f>
        <v>Pododdíl :</v>
      </c>
      <c r="C111" s="588">
        <f>'UT Zakazka Teplovo 2'!M1928</f>
        <v>0</v>
      </c>
    </row>
    <row r="112" spans="2:3" s="579" customFormat="1" ht="15.75" customHeight="1" outlineLevel="3" x14ac:dyDescent="0.2">
      <c r="B112" s="584" t="str">
        <f>IF([7]Zakazka!$I$1941=0,"",[7]Zakazka!$I$1941)</f>
        <v>023: Potrubí</v>
      </c>
      <c r="C112" s="585">
        <f>'UT Zakazka Teplovo 2'!M1941</f>
        <v>0</v>
      </c>
    </row>
    <row r="113" spans="2:3" s="586" customFormat="1" ht="15" customHeight="1" outlineLevel="4" x14ac:dyDescent="0.2">
      <c r="B113" s="587" t="str">
        <f>IF([7]Zakazka!$I$1942=0,"",[7]Zakazka!$I$1942)</f>
        <v>023.A0: Klasické potrubí - montáž</v>
      </c>
      <c r="C113" s="588">
        <f>'UT Zakazka Teplovo 2'!M1942</f>
        <v>0</v>
      </c>
    </row>
    <row r="114" spans="2:3" s="586" customFormat="1" ht="15" customHeight="1" outlineLevel="4" x14ac:dyDescent="0.2">
      <c r="B114" s="587" t="str">
        <f>IF([7]Zakazka!$I$1996=0,"",[7]Zakazka!$I$1996)</f>
        <v>023.A1: Předizolované potrubí - montáž</v>
      </c>
      <c r="C114" s="588">
        <f>'UT Zakazka Teplovo 2'!M1996</f>
        <v>0</v>
      </c>
    </row>
    <row r="115" spans="2:3" s="586" customFormat="1" ht="15" customHeight="1" outlineLevel="4" x14ac:dyDescent="0.2">
      <c r="B115" s="587" t="str">
        <f>IF([7]Zakazka!$I$2531=0,"",[7]Zakazka!$I$2531)</f>
        <v>023.B: Potrubí - demontáže</v>
      </c>
      <c r="C115" s="588">
        <f>'UT Zakazka Teplovo 2'!M2531</f>
        <v>0</v>
      </c>
    </row>
    <row r="116" spans="2:3" s="579" customFormat="1" ht="15.75" customHeight="1" outlineLevel="3" x14ac:dyDescent="0.2">
      <c r="B116" s="584" t="str">
        <f>IF([7]Zakazka!$I$2690=0,"",[7]Zakazka!$I$2690)</f>
        <v>099: Přesun hmot HSV</v>
      </c>
      <c r="C116" s="585">
        <f>'UT Zakazka Teplovo 2'!M2690</f>
        <v>0</v>
      </c>
    </row>
    <row r="117" spans="2:3" s="586" customFormat="1" ht="15" customHeight="1" outlineLevel="4" x14ac:dyDescent="0.2">
      <c r="B117" s="587" t="str">
        <f>IF([7]Zakazka!$I$2691=0,"",[7]Zakazka!$I$2691)</f>
        <v>Pododdíl :</v>
      </c>
      <c r="C117" s="588">
        <f>'UT Zakazka Teplovo 2'!M2691</f>
        <v>0</v>
      </c>
    </row>
    <row r="118" spans="2:3" s="579" customFormat="1" ht="15.75" customHeight="1" outlineLevel="3" x14ac:dyDescent="0.2">
      <c r="B118" s="584" t="str">
        <f>IF([7]Zakazka!$I$2705=0,"",[7]Zakazka!$I$2705)</f>
        <v>713: Izolace tepelné</v>
      </c>
      <c r="C118" s="585">
        <f>'UT Zakazka Teplovo 2'!M2705</f>
        <v>0</v>
      </c>
    </row>
    <row r="119" spans="2:3" s="586" customFormat="1" ht="15" customHeight="1" outlineLevel="4" x14ac:dyDescent="0.2">
      <c r="B119" s="587" t="str">
        <f>IF([7]Zakazka!$I$2706=0,"",[7]Zakazka!$I$2706)</f>
        <v>Pododdíl :</v>
      </c>
      <c r="C119" s="588">
        <f>'UT Zakazka Teplovo 2'!M2706</f>
        <v>0</v>
      </c>
    </row>
    <row r="120" spans="2:3" s="579" customFormat="1" ht="15.75" customHeight="1" outlineLevel="3" x14ac:dyDescent="0.2">
      <c r="B120" s="584" t="str">
        <f>IF([7]Zakazka!$I$2826=0,"",[7]Zakazka!$I$2826)</f>
        <v>783: Nátěry</v>
      </c>
      <c r="C120" s="585">
        <f>'UT Zakazka Teplovo 2'!M2826</f>
        <v>0</v>
      </c>
    </row>
    <row r="121" spans="2:3" s="586" customFormat="1" ht="15" customHeight="1" outlineLevel="4" x14ac:dyDescent="0.2">
      <c r="B121" s="587" t="str">
        <f>IF([7]Zakazka!$I$2827=0,"",[7]Zakazka!$I$2827)</f>
        <v>Pododdíl :</v>
      </c>
      <c r="C121" s="588">
        <f>'UT Zakazka Teplovo 2'!M2827</f>
        <v>0</v>
      </c>
    </row>
    <row r="122" spans="2:3" s="579" customFormat="1" ht="15.75" customHeight="1" outlineLevel="2" x14ac:dyDescent="0.25">
      <c r="B122" s="582" t="str">
        <f>IF([7]Zakazka!$I$2837=0,"",[7]Zakazka!$I$2837)</f>
        <v>Potrubní část2: Řad B</v>
      </c>
      <c r="C122" s="583">
        <f>'UT Zakazka Teplovo 2'!M2837</f>
        <v>0</v>
      </c>
    </row>
    <row r="123" spans="2:3" s="579" customFormat="1" ht="15.75" customHeight="1" outlineLevel="3" x14ac:dyDescent="0.2">
      <c r="B123" s="584" t="str">
        <f>IF([7]Zakazka!$I$2838=0,"",[7]Zakazka!$I$2838)</f>
        <v>004: Vodorovné konstrukce</v>
      </c>
      <c r="C123" s="585">
        <f>'UT Zakazka Teplovo 2'!M2838</f>
        <v>0</v>
      </c>
    </row>
    <row r="124" spans="2:3" s="586" customFormat="1" ht="15" customHeight="1" outlineLevel="4" x14ac:dyDescent="0.2">
      <c r="B124" s="587" t="str">
        <f>IF([7]Zakazka!$I$2839=0,"",[7]Zakazka!$I$2839)</f>
        <v>Pododdíl :</v>
      </c>
      <c r="C124" s="588">
        <f>'UT Zakazka Teplovo 2'!M2839</f>
        <v>0</v>
      </c>
    </row>
    <row r="125" spans="2:3" s="579" customFormat="1" ht="15.75" customHeight="1" outlineLevel="3" x14ac:dyDescent="0.2">
      <c r="B125" s="584" t="str">
        <f>IF([7]Zakazka!$I$2858=0,"",[7]Zakazka!$I$2858)</f>
        <v>008: Trubní vedení</v>
      </c>
      <c r="C125" s="585">
        <f>'UT Zakazka Teplovo 2'!M2858</f>
        <v>0</v>
      </c>
    </row>
    <row r="126" spans="2:3" s="586" customFormat="1" ht="15" customHeight="1" outlineLevel="4" x14ac:dyDescent="0.2">
      <c r="B126" s="587" t="str">
        <f>IF([7]Zakazka!$I$2859=0,"",[7]Zakazka!$I$2859)</f>
        <v>Pododdíl :</v>
      </c>
      <c r="C126" s="588">
        <f>'UT Zakazka Teplovo 2'!M2859</f>
        <v>0</v>
      </c>
    </row>
    <row r="127" spans="2:3" s="579" customFormat="1" ht="15.75" customHeight="1" outlineLevel="3" x14ac:dyDescent="0.2">
      <c r="B127" s="584" t="str">
        <f>IF([7]Zakazka!$I$2872=0,"",[7]Zakazka!$I$2872)</f>
        <v>023: Potrubí</v>
      </c>
      <c r="C127" s="585">
        <f>'UT Zakazka Teplovo 2'!M2872</f>
        <v>0</v>
      </c>
    </row>
    <row r="128" spans="2:3" s="586" customFormat="1" ht="15" customHeight="1" outlineLevel="4" x14ac:dyDescent="0.2">
      <c r="B128" s="587" t="str">
        <f>IF([7]Zakazka!$I$2873=0,"",[7]Zakazka!$I$2873)</f>
        <v>023.A1: Předizolované potrubí - montáž</v>
      </c>
      <c r="C128" s="588">
        <f>'UT Zakazka Teplovo 2'!M2873</f>
        <v>0</v>
      </c>
    </row>
    <row r="129" spans="2:3" s="586" customFormat="1" ht="15" customHeight="1" outlineLevel="4" x14ac:dyDescent="0.2">
      <c r="B129" s="587" t="str">
        <f>IF([7]Zakazka!$I$2985=0,"",[7]Zakazka!$I$2985)</f>
        <v>023.B: Potrubí - demontáže</v>
      </c>
      <c r="C129" s="588">
        <f>'UT Zakazka Teplovo 2'!M2985</f>
        <v>0</v>
      </c>
    </row>
    <row r="130" spans="2:3" s="579" customFormat="1" ht="15.75" customHeight="1" outlineLevel="3" x14ac:dyDescent="0.2">
      <c r="B130" s="584" t="str">
        <f>IF([7]Zakazka!$I$3017=0,"",[7]Zakazka!$I$3017)</f>
        <v>099: Přesun hmot HSV</v>
      </c>
      <c r="C130" s="585">
        <f>'UT Zakazka Teplovo 2'!M3017</f>
        <v>0</v>
      </c>
    </row>
    <row r="131" spans="2:3" s="586" customFormat="1" ht="15" customHeight="1" outlineLevel="4" x14ac:dyDescent="0.2">
      <c r="B131" s="587" t="str">
        <f>IF([7]Zakazka!$I$3018=0,"",[7]Zakazka!$I$3018)</f>
        <v>Pododdíl :</v>
      </c>
      <c r="C131" s="588">
        <f>'UT Zakazka Teplovo 2'!M3018</f>
        <v>0</v>
      </c>
    </row>
    <row r="132" spans="2:3" s="579" customFormat="1" ht="15.75" customHeight="1" outlineLevel="3" x14ac:dyDescent="0.2">
      <c r="B132" s="584" t="str">
        <f>IF([7]Zakazka!$I$3032=0,"",[7]Zakazka!$I$3032)</f>
        <v>713: Izolace tepelné</v>
      </c>
      <c r="C132" s="585">
        <f>'UT Zakazka Teplovo 2'!M3032</f>
        <v>0</v>
      </c>
    </row>
    <row r="133" spans="2:3" s="586" customFormat="1" ht="15" customHeight="1" outlineLevel="4" x14ac:dyDescent="0.2">
      <c r="B133" s="587" t="str">
        <f>IF([7]Zakazka!$I$3033=0,"",[7]Zakazka!$I$3033)</f>
        <v>Pododdíl :</v>
      </c>
      <c r="C133" s="588">
        <f>'UT Zakazka Teplovo 2'!M3033</f>
        <v>0</v>
      </c>
    </row>
    <row r="134" spans="2:3" s="579" customFormat="1" ht="15.75" customHeight="1" outlineLevel="2" x14ac:dyDescent="0.25">
      <c r="B134" s="582" t="str">
        <f>IF([7]Zakazka!$I$3062=0,"",[7]Zakazka!$I$3062)</f>
        <v>Potrubní část3: Řad X</v>
      </c>
      <c r="C134" s="583">
        <f>'UT Zakazka Teplovo 2'!M3062</f>
        <v>0</v>
      </c>
    </row>
    <row r="135" spans="2:3" s="579" customFormat="1" ht="15.75" customHeight="1" outlineLevel="3" x14ac:dyDescent="0.2">
      <c r="B135" s="584" t="str">
        <f>IF([7]Zakazka!$I$3063=0,"",[7]Zakazka!$I$3063)</f>
        <v>023: Potrubí</v>
      </c>
      <c r="C135" s="585">
        <f>'UT Zakazka Teplovo 2'!M3063</f>
        <v>0</v>
      </c>
    </row>
    <row r="136" spans="2:3" s="586" customFormat="1" ht="15" customHeight="1" outlineLevel="4" x14ac:dyDescent="0.2">
      <c r="B136" s="587" t="str">
        <f>IF([7]Zakazka!$I$3064=0,"",[7]Zakazka!$I$3064)</f>
        <v>023.A0: Klasické potrubí - montáž</v>
      </c>
      <c r="C136" s="588">
        <f>'UT Zakazka Teplovo 2'!M3064</f>
        <v>0</v>
      </c>
    </row>
    <row r="137" spans="2:3" s="586" customFormat="1" ht="15" customHeight="1" outlineLevel="4" x14ac:dyDescent="0.2">
      <c r="B137" s="587" t="str">
        <f>IF([7]Zakazka!$I$3076=0,"",[7]Zakazka!$I$3076)</f>
        <v>023.B: Potrubí - demontáže</v>
      </c>
      <c r="C137" s="588">
        <f>'UT Zakazka Teplovo 2'!M3076</f>
        <v>0</v>
      </c>
    </row>
    <row r="138" spans="2:3" s="579" customFormat="1" ht="15.75" customHeight="1" outlineLevel="3" x14ac:dyDescent="0.2">
      <c r="B138" s="584" t="str">
        <f>IF([7]Zakazka!$I$3154=0,"",[7]Zakazka!$I$3154)</f>
        <v>099: Přesun hmot HSV</v>
      </c>
      <c r="C138" s="585">
        <f>'UT Zakazka Teplovo 2'!M3154</f>
        <v>0</v>
      </c>
    </row>
    <row r="139" spans="2:3" s="586" customFormat="1" ht="15" customHeight="1" outlineLevel="4" x14ac:dyDescent="0.2">
      <c r="B139" s="587" t="str">
        <f>IF([7]Zakazka!$I$3155=0,"",[7]Zakazka!$I$3155)</f>
        <v>Pododdíl :</v>
      </c>
      <c r="C139" s="588">
        <f>'UT Zakazka Teplovo 2'!M3155</f>
        <v>0</v>
      </c>
    </row>
    <row r="140" spans="2:3" s="579" customFormat="1" ht="15.75" customHeight="1" outlineLevel="3" x14ac:dyDescent="0.2">
      <c r="B140" s="584" t="str">
        <f>IF([7]Zakazka!$I$3169=0,"",[7]Zakazka!$I$3169)</f>
        <v>713: Izolace tepelné</v>
      </c>
      <c r="C140" s="585">
        <f>'UT Zakazka Teplovo 2'!M3169</f>
        <v>0</v>
      </c>
    </row>
    <row r="141" spans="2:3" s="586" customFormat="1" ht="15" customHeight="1" outlineLevel="4" x14ac:dyDescent="0.2">
      <c r="B141" s="587" t="str">
        <f>IF([7]Zakazka!$I$3170=0,"",[7]Zakazka!$I$3170)</f>
        <v>Pododdíl :</v>
      </c>
      <c r="C141" s="588">
        <f>'UT Zakazka Teplovo 2'!M3170</f>
        <v>0</v>
      </c>
    </row>
    <row r="142" spans="2:3" s="579" customFormat="1" ht="15.75" customHeight="1" outlineLevel="3" x14ac:dyDescent="0.2">
      <c r="B142" s="584" t="str">
        <f>IF([7]Zakazka!$I$3214=0,"",[7]Zakazka!$I$3214)</f>
        <v>783: Nátěry</v>
      </c>
      <c r="C142" s="585">
        <f>'UT Zakazka Teplovo 2'!M3214</f>
        <v>0</v>
      </c>
    </row>
    <row r="143" spans="2:3" s="586" customFormat="1" ht="15" customHeight="1" outlineLevel="4" x14ac:dyDescent="0.2">
      <c r="B143" s="587" t="str">
        <f>IF([7]Zakazka!$I$3215=0,"",[7]Zakazka!$I$3215)</f>
        <v>Pododdíl :</v>
      </c>
      <c r="C143" s="588">
        <f>'UT Zakazka Teplovo 2'!M3215</f>
        <v>0</v>
      </c>
    </row>
    <row r="144" spans="2:3" ht="13.5" outlineLevel="4" thickBot="1" x14ac:dyDescent="0.25">
      <c r="B144" s="589"/>
    </row>
    <row r="145" spans="1:3" s="590" customFormat="1" ht="15" x14ac:dyDescent="0.25">
      <c r="A145" s="590">
        <f>SUM(A147:A148)</f>
        <v>0</v>
      </c>
      <c r="B145" s="591" t="s">
        <v>3355</v>
      </c>
      <c r="C145" s="592">
        <f>C9</f>
        <v>0</v>
      </c>
    </row>
    <row r="146" spans="1:3" s="590" customFormat="1" ht="15" x14ac:dyDescent="0.25">
      <c r="B146" s="593"/>
      <c r="C146" s="594"/>
    </row>
    <row r="147" spans="1:3" s="595" customFormat="1" x14ac:dyDescent="0.2">
      <c r="A147" s="595">
        <f>IF(ISNUMBER(A7),SUMIF(__SAZBA__,A7,__CENA__),0)</f>
        <v>0</v>
      </c>
      <c r="B147" s="596" t="str">
        <f>IF(A147=0,"","DPH " &amp; A7 &amp; " % ze základny: " &amp; TEXT(A147,"# ##0"))</f>
        <v/>
      </c>
      <c r="C147" s="597" t="str">
        <f>IF(A147=0,"",A147*A7/100)</f>
        <v/>
      </c>
    </row>
    <row r="148" spans="1:3" s="595" customFormat="1" x14ac:dyDescent="0.2">
      <c r="A148" s="595">
        <f>IF(ISNUMBER(A8),SUMIF(__SAZBA__,A8,__CENA__),0)</f>
        <v>0</v>
      </c>
      <c r="B148" s="598" t="str">
        <f>IF(A148=0,"","DPH " &amp; A8 &amp; " % ze základny: " &amp; TEXT(A148,"# ##0"))</f>
        <v/>
      </c>
      <c r="C148" s="599" t="str">
        <f>IF(A148=0,"",A148*A8/100)</f>
        <v/>
      </c>
    </row>
    <row r="149" spans="1:3" s="590" customFormat="1" ht="15" x14ac:dyDescent="0.25">
      <c r="B149" s="600"/>
      <c r="C149" s="601"/>
    </row>
  </sheetData>
  <pageMargins left="0.78740157480314965" right="0.78740157480314965" top="0.78740157480314965" bottom="0.78740157480314965" header="0.39370078740157483" footer="0.39370078740157483"/>
  <pageSetup paperSize="9" scale="90" orientation="portrait" horizontalDpi="300" verticalDpi="300" r:id="rId1"/>
  <headerFooter>
    <oddFooter>&amp;C&amp;8&amp;P z &amp;N</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M3222"/>
  <sheetViews>
    <sheetView view="pageBreakPreview" topLeftCell="F1" zoomScaleNormal="100" zoomScaleSheetLayoutView="100" workbookViewId="0">
      <pane ySplit="7" topLeftCell="A3186" activePane="bottomLeft" state="frozen"/>
      <selection pane="bottomLeft" activeCell="K3196" sqref="K3196"/>
    </sheetView>
  </sheetViews>
  <sheetFormatPr defaultRowHeight="12.75" outlineLevelRow="5" x14ac:dyDescent="0.2"/>
  <cols>
    <col min="1" max="1" width="27.7109375" style="573" hidden="1" customWidth="1"/>
    <col min="2" max="2" width="15.7109375" style="573" hidden="1" customWidth="1"/>
    <col min="3" max="3" width="21.140625" style="573" hidden="1" customWidth="1"/>
    <col min="4" max="4" width="25.85546875" style="573" hidden="1" customWidth="1"/>
    <col min="5" max="5" width="58.140625" style="573" hidden="1" customWidth="1"/>
    <col min="6" max="6" width="5.42578125" style="647" customWidth="1"/>
    <col min="7" max="7" width="4.28515625" style="648" customWidth="1"/>
    <col min="8" max="8" width="14.28515625" style="649" customWidth="1"/>
    <col min="9" max="9" width="57.140625" style="650" customWidth="1"/>
    <col min="10" max="10" width="4.28515625" style="648" customWidth="1"/>
    <col min="11" max="11" width="19.42578125" style="651" customWidth="1"/>
    <col min="12" max="12" width="14.5703125" style="652" customWidth="1"/>
    <col min="13" max="13" width="15.7109375" style="653" customWidth="1"/>
    <col min="14" max="14" width="9.42578125" style="573" customWidth="1"/>
    <col min="15" max="256" width="9.140625" style="573"/>
    <col min="257" max="261" width="0" style="573" hidden="1" customWidth="1"/>
    <col min="262" max="262" width="5.42578125" style="573" customWidth="1"/>
    <col min="263" max="263" width="4.28515625" style="573" customWidth="1"/>
    <col min="264" max="264" width="14.28515625" style="573" customWidth="1"/>
    <col min="265" max="265" width="57.140625" style="573" customWidth="1"/>
    <col min="266" max="266" width="4.28515625" style="573" customWidth="1"/>
    <col min="267" max="267" width="19.42578125" style="573" customWidth="1"/>
    <col min="268" max="268" width="14.5703125" style="573" customWidth="1"/>
    <col min="269" max="269" width="15.7109375" style="573" customWidth="1"/>
    <col min="270" max="270" width="9.42578125" style="573" customWidth="1"/>
    <col min="271" max="512" width="9.140625" style="573"/>
    <col min="513" max="517" width="0" style="573" hidden="1" customWidth="1"/>
    <col min="518" max="518" width="5.42578125" style="573" customWidth="1"/>
    <col min="519" max="519" width="4.28515625" style="573" customWidth="1"/>
    <col min="520" max="520" width="14.28515625" style="573" customWidth="1"/>
    <col min="521" max="521" width="57.140625" style="573" customWidth="1"/>
    <col min="522" max="522" width="4.28515625" style="573" customWidth="1"/>
    <col min="523" max="523" width="19.42578125" style="573" customWidth="1"/>
    <col min="524" max="524" width="14.5703125" style="573" customWidth="1"/>
    <col min="525" max="525" width="15.7109375" style="573" customWidth="1"/>
    <col min="526" max="526" width="9.42578125" style="573" customWidth="1"/>
    <col min="527" max="768" width="9.140625" style="573"/>
    <col min="769" max="773" width="0" style="573" hidden="1" customWidth="1"/>
    <col min="774" max="774" width="5.42578125" style="573" customWidth="1"/>
    <col min="775" max="775" width="4.28515625" style="573" customWidth="1"/>
    <col min="776" max="776" width="14.28515625" style="573" customWidth="1"/>
    <col min="777" max="777" width="57.140625" style="573" customWidth="1"/>
    <col min="778" max="778" width="4.28515625" style="573" customWidth="1"/>
    <col min="779" max="779" width="19.42578125" style="573" customWidth="1"/>
    <col min="780" max="780" width="14.5703125" style="573" customWidth="1"/>
    <col min="781" max="781" width="15.7109375" style="573" customWidth="1"/>
    <col min="782" max="782" width="9.42578125" style="573" customWidth="1"/>
    <col min="783" max="1024" width="9.140625" style="573"/>
    <col min="1025" max="1029" width="0" style="573" hidden="1" customWidth="1"/>
    <col min="1030" max="1030" width="5.42578125" style="573" customWidth="1"/>
    <col min="1031" max="1031" width="4.28515625" style="573" customWidth="1"/>
    <col min="1032" max="1032" width="14.28515625" style="573" customWidth="1"/>
    <col min="1033" max="1033" width="57.140625" style="573" customWidth="1"/>
    <col min="1034" max="1034" width="4.28515625" style="573" customWidth="1"/>
    <col min="1035" max="1035" width="19.42578125" style="573" customWidth="1"/>
    <col min="1036" max="1036" width="14.5703125" style="573" customWidth="1"/>
    <col min="1037" max="1037" width="15.7109375" style="573" customWidth="1"/>
    <col min="1038" max="1038" width="9.42578125" style="573" customWidth="1"/>
    <col min="1039" max="1280" width="9.140625" style="573"/>
    <col min="1281" max="1285" width="0" style="573" hidden="1" customWidth="1"/>
    <col min="1286" max="1286" width="5.42578125" style="573" customWidth="1"/>
    <col min="1287" max="1287" width="4.28515625" style="573" customWidth="1"/>
    <col min="1288" max="1288" width="14.28515625" style="573" customWidth="1"/>
    <col min="1289" max="1289" width="57.140625" style="573" customWidth="1"/>
    <col min="1290" max="1290" width="4.28515625" style="573" customWidth="1"/>
    <col min="1291" max="1291" width="19.42578125" style="573" customWidth="1"/>
    <col min="1292" max="1292" width="14.5703125" style="573" customWidth="1"/>
    <col min="1293" max="1293" width="15.7109375" style="573" customWidth="1"/>
    <col min="1294" max="1294" width="9.42578125" style="573" customWidth="1"/>
    <col min="1295" max="1536" width="9.140625" style="573"/>
    <col min="1537" max="1541" width="0" style="573" hidden="1" customWidth="1"/>
    <col min="1542" max="1542" width="5.42578125" style="573" customWidth="1"/>
    <col min="1543" max="1543" width="4.28515625" style="573" customWidth="1"/>
    <col min="1544" max="1544" width="14.28515625" style="573" customWidth="1"/>
    <col min="1545" max="1545" width="57.140625" style="573" customWidth="1"/>
    <col min="1546" max="1546" width="4.28515625" style="573" customWidth="1"/>
    <col min="1547" max="1547" width="19.42578125" style="573" customWidth="1"/>
    <col min="1548" max="1548" width="14.5703125" style="573" customWidth="1"/>
    <col min="1549" max="1549" width="15.7109375" style="573" customWidth="1"/>
    <col min="1550" max="1550" width="9.42578125" style="573" customWidth="1"/>
    <col min="1551" max="1792" width="9.140625" style="573"/>
    <col min="1793" max="1797" width="0" style="573" hidden="1" customWidth="1"/>
    <col min="1798" max="1798" width="5.42578125" style="573" customWidth="1"/>
    <col min="1799" max="1799" width="4.28515625" style="573" customWidth="1"/>
    <col min="1800" max="1800" width="14.28515625" style="573" customWidth="1"/>
    <col min="1801" max="1801" width="57.140625" style="573" customWidth="1"/>
    <col min="1802" max="1802" width="4.28515625" style="573" customWidth="1"/>
    <col min="1803" max="1803" width="19.42578125" style="573" customWidth="1"/>
    <col min="1804" max="1804" width="14.5703125" style="573" customWidth="1"/>
    <col min="1805" max="1805" width="15.7109375" style="573" customWidth="1"/>
    <col min="1806" max="1806" width="9.42578125" style="573" customWidth="1"/>
    <col min="1807" max="2048" width="9.140625" style="573"/>
    <col min="2049" max="2053" width="0" style="573" hidden="1" customWidth="1"/>
    <col min="2054" max="2054" width="5.42578125" style="573" customWidth="1"/>
    <col min="2055" max="2055" width="4.28515625" style="573" customWidth="1"/>
    <col min="2056" max="2056" width="14.28515625" style="573" customWidth="1"/>
    <col min="2057" max="2057" width="57.140625" style="573" customWidth="1"/>
    <col min="2058" max="2058" width="4.28515625" style="573" customWidth="1"/>
    <col min="2059" max="2059" width="19.42578125" style="573" customWidth="1"/>
    <col min="2060" max="2060" width="14.5703125" style="573" customWidth="1"/>
    <col min="2061" max="2061" width="15.7109375" style="573" customWidth="1"/>
    <col min="2062" max="2062" width="9.42578125" style="573" customWidth="1"/>
    <col min="2063" max="2304" width="9.140625" style="573"/>
    <col min="2305" max="2309" width="0" style="573" hidden="1" customWidth="1"/>
    <col min="2310" max="2310" width="5.42578125" style="573" customWidth="1"/>
    <col min="2311" max="2311" width="4.28515625" style="573" customWidth="1"/>
    <col min="2312" max="2312" width="14.28515625" style="573" customWidth="1"/>
    <col min="2313" max="2313" width="57.140625" style="573" customWidth="1"/>
    <col min="2314" max="2314" width="4.28515625" style="573" customWidth="1"/>
    <col min="2315" max="2315" width="19.42578125" style="573" customWidth="1"/>
    <col min="2316" max="2316" width="14.5703125" style="573" customWidth="1"/>
    <col min="2317" max="2317" width="15.7109375" style="573" customWidth="1"/>
    <col min="2318" max="2318" width="9.42578125" style="573" customWidth="1"/>
    <col min="2319" max="2560" width="9.140625" style="573"/>
    <col min="2561" max="2565" width="0" style="573" hidden="1" customWidth="1"/>
    <col min="2566" max="2566" width="5.42578125" style="573" customWidth="1"/>
    <col min="2567" max="2567" width="4.28515625" style="573" customWidth="1"/>
    <col min="2568" max="2568" width="14.28515625" style="573" customWidth="1"/>
    <col min="2569" max="2569" width="57.140625" style="573" customWidth="1"/>
    <col min="2570" max="2570" width="4.28515625" style="573" customWidth="1"/>
    <col min="2571" max="2571" width="19.42578125" style="573" customWidth="1"/>
    <col min="2572" max="2572" width="14.5703125" style="573" customWidth="1"/>
    <col min="2573" max="2573" width="15.7109375" style="573" customWidth="1"/>
    <col min="2574" max="2574" width="9.42578125" style="573" customWidth="1"/>
    <col min="2575" max="2816" width="9.140625" style="573"/>
    <col min="2817" max="2821" width="0" style="573" hidden="1" customWidth="1"/>
    <col min="2822" max="2822" width="5.42578125" style="573" customWidth="1"/>
    <col min="2823" max="2823" width="4.28515625" style="573" customWidth="1"/>
    <col min="2824" max="2824" width="14.28515625" style="573" customWidth="1"/>
    <col min="2825" max="2825" width="57.140625" style="573" customWidth="1"/>
    <col min="2826" max="2826" width="4.28515625" style="573" customWidth="1"/>
    <col min="2827" max="2827" width="19.42578125" style="573" customWidth="1"/>
    <col min="2828" max="2828" width="14.5703125" style="573" customWidth="1"/>
    <col min="2829" max="2829" width="15.7109375" style="573" customWidth="1"/>
    <col min="2830" max="2830" width="9.42578125" style="573" customWidth="1"/>
    <col min="2831" max="3072" width="9.140625" style="573"/>
    <col min="3073" max="3077" width="0" style="573" hidden="1" customWidth="1"/>
    <col min="3078" max="3078" width="5.42578125" style="573" customWidth="1"/>
    <col min="3079" max="3079" width="4.28515625" style="573" customWidth="1"/>
    <col min="3080" max="3080" width="14.28515625" style="573" customWidth="1"/>
    <col min="3081" max="3081" width="57.140625" style="573" customWidth="1"/>
    <col min="3082" max="3082" width="4.28515625" style="573" customWidth="1"/>
    <col min="3083" max="3083" width="19.42578125" style="573" customWidth="1"/>
    <col min="3084" max="3084" width="14.5703125" style="573" customWidth="1"/>
    <col min="3085" max="3085" width="15.7109375" style="573" customWidth="1"/>
    <col min="3086" max="3086" width="9.42578125" style="573" customWidth="1"/>
    <col min="3087" max="3328" width="9.140625" style="573"/>
    <col min="3329" max="3333" width="0" style="573" hidden="1" customWidth="1"/>
    <col min="3334" max="3334" width="5.42578125" style="573" customWidth="1"/>
    <col min="3335" max="3335" width="4.28515625" style="573" customWidth="1"/>
    <col min="3336" max="3336" width="14.28515625" style="573" customWidth="1"/>
    <col min="3337" max="3337" width="57.140625" style="573" customWidth="1"/>
    <col min="3338" max="3338" width="4.28515625" style="573" customWidth="1"/>
    <col min="3339" max="3339" width="19.42578125" style="573" customWidth="1"/>
    <col min="3340" max="3340" width="14.5703125" style="573" customWidth="1"/>
    <col min="3341" max="3341" width="15.7109375" style="573" customWidth="1"/>
    <col min="3342" max="3342" width="9.42578125" style="573" customWidth="1"/>
    <col min="3343" max="3584" width="9.140625" style="573"/>
    <col min="3585" max="3589" width="0" style="573" hidden="1" customWidth="1"/>
    <col min="3590" max="3590" width="5.42578125" style="573" customWidth="1"/>
    <col min="3591" max="3591" width="4.28515625" style="573" customWidth="1"/>
    <col min="3592" max="3592" width="14.28515625" style="573" customWidth="1"/>
    <col min="3593" max="3593" width="57.140625" style="573" customWidth="1"/>
    <col min="3594" max="3594" width="4.28515625" style="573" customWidth="1"/>
    <col min="3595" max="3595" width="19.42578125" style="573" customWidth="1"/>
    <col min="3596" max="3596" width="14.5703125" style="573" customWidth="1"/>
    <col min="3597" max="3597" width="15.7109375" style="573" customWidth="1"/>
    <col min="3598" max="3598" width="9.42578125" style="573" customWidth="1"/>
    <col min="3599" max="3840" width="9.140625" style="573"/>
    <col min="3841" max="3845" width="0" style="573" hidden="1" customWidth="1"/>
    <col min="3846" max="3846" width="5.42578125" style="573" customWidth="1"/>
    <col min="3847" max="3847" width="4.28515625" style="573" customWidth="1"/>
    <col min="3848" max="3848" width="14.28515625" style="573" customWidth="1"/>
    <col min="3849" max="3849" width="57.140625" style="573" customWidth="1"/>
    <col min="3850" max="3850" width="4.28515625" style="573" customWidth="1"/>
    <col min="3851" max="3851" width="19.42578125" style="573" customWidth="1"/>
    <col min="3852" max="3852" width="14.5703125" style="573" customWidth="1"/>
    <col min="3853" max="3853" width="15.7109375" style="573" customWidth="1"/>
    <col min="3854" max="3854" width="9.42578125" style="573" customWidth="1"/>
    <col min="3855" max="4096" width="9.140625" style="573"/>
    <col min="4097" max="4101" width="0" style="573" hidden="1" customWidth="1"/>
    <col min="4102" max="4102" width="5.42578125" style="573" customWidth="1"/>
    <col min="4103" max="4103" width="4.28515625" style="573" customWidth="1"/>
    <col min="4104" max="4104" width="14.28515625" style="573" customWidth="1"/>
    <col min="4105" max="4105" width="57.140625" style="573" customWidth="1"/>
    <col min="4106" max="4106" width="4.28515625" style="573" customWidth="1"/>
    <col min="4107" max="4107" width="19.42578125" style="573" customWidth="1"/>
    <col min="4108" max="4108" width="14.5703125" style="573" customWidth="1"/>
    <col min="4109" max="4109" width="15.7109375" style="573" customWidth="1"/>
    <col min="4110" max="4110" width="9.42578125" style="573" customWidth="1"/>
    <col min="4111" max="4352" width="9.140625" style="573"/>
    <col min="4353" max="4357" width="0" style="573" hidden="1" customWidth="1"/>
    <col min="4358" max="4358" width="5.42578125" style="573" customWidth="1"/>
    <col min="4359" max="4359" width="4.28515625" style="573" customWidth="1"/>
    <col min="4360" max="4360" width="14.28515625" style="573" customWidth="1"/>
    <col min="4361" max="4361" width="57.140625" style="573" customWidth="1"/>
    <col min="4362" max="4362" width="4.28515625" style="573" customWidth="1"/>
    <col min="4363" max="4363" width="19.42578125" style="573" customWidth="1"/>
    <col min="4364" max="4364" width="14.5703125" style="573" customWidth="1"/>
    <col min="4365" max="4365" width="15.7109375" style="573" customWidth="1"/>
    <col min="4366" max="4366" width="9.42578125" style="573" customWidth="1"/>
    <col min="4367" max="4608" width="9.140625" style="573"/>
    <col min="4609" max="4613" width="0" style="573" hidden="1" customWidth="1"/>
    <col min="4614" max="4614" width="5.42578125" style="573" customWidth="1"/>
    <col min="4615" max="4615" width="4.28515625" style="573" customWidth="1"/>
    <col min="4616" max="4616" width="14.28515625" style="573" customWidth="1"/>
    <col min="4617" max="4617" width="57.140625" style="573" customWidth="1"/>
    <col min="4618" max="4618" width="4.28515625" style="573" customWidth="1"/>
    <col min="4619" max="4619" width="19.42578125" style="573" customWidth="1"/>
    <col min="4620" max="4620" width="14.5703125" style="573" customWidth="1"/>
    <col min="4621" max="4621" width="15.7109375" style="573" customWidth="1"/>
    <col min="4622" max="4622" width="9.42578125" style="573" customWidth="1"/>
    <col min="4623" max="4864" width="9.140625" style="573"/>
    <col min="4865" max="4869" width="0" style="573" hidden="1" customWidth="1"/>
    <col min="4870" max="4870" width="5.42578125" style="573" customWidth="1"/>
    <col min="4871" max="4871" width="4.28515625" style="573" customWidth="1"/>
    <col min="4872" max="4872" width="14.28515625" style="573" customWidth="1"/>
    <col min="4873" max="4873" width="57.140625" style="573" customWidth="1"/>
    <col min="4874" max="4874" width="4.28515625" style="573" customWidth="1"/>
    <col min="4875" max="4875" width="19.42578125" style="573" customWidth="1"/>
    <col min="4876" max="4876" width="14.5703125" style="573" customWidth="1"/>
    <col min="4877" max="4877" width="15.7109375" style="573" customWidth="1"/>
    <col min="4878" max="4878" width="9.42578125" style="573" customWidth="1"/>
    <col min="4879" max="5120" width="9.140625" style="573"/>
    <col min="5121" max="5125" width="0" style="573" hidden="1" customWidth="1"/>
    <col min="5126" max="5126" width="5.42578125" style="573" customWidth="1"/>
    <col min="5127" max="5127" width="4.28515625" style="573" customWidth="1"/>
    <col min="5128" max="5128" width="14.28515625" style="573" customWidth="1"/>
    <col min="5129" max="5129" width="57.140625" style="573" customWidth="1"/>
    <col min="5130" max="5130" width="4.28515625" style="573" customWidth="1"/>
    <col min="5131" max="5131" width="19.42578125" style="573" customWidth="1"/>
    <col min="5132" max="5132" width="14.5703125" style="573" customWidth="1"/>
    <col min="5133" max="5133" width="15.7109375" style="573" customWidth="1"/>
    <col min="5134" max="5134" width="9.42578125" style="573" customWidth="1"/>
    <col min="5135" max="5376" width="9.140625" style="573"/>
    <col min="5377" max="5381" width="0" style="573" hidden="1" customWidth="1"/>
    <col min="5382" max="5382" width="5.42578125" style="573" customWidth="1"/>
    <col min="5383" max="5383" width="4.28515625" style="573" customWidth="1"/>
    <col min="5384" max="5384" width="14.28515625" style="573" customWidth="1"/>
    <col min="5385" max="5385" width="57.140625" style="573" customWidth="1"/>
    <col min="5386" max="5386" width="4.28515625" style="573" customWidth="1"/>
    <col min="5387" max="5387" width="19.42578125" style="573" customWidth="1"/>
    <col min="5388" max="5388" width="14.5703125" style="573" customWidth="1"/>
    <col min="5389" max="5389" width="15.7109375" style="573" customWidth="1"/>
    <col min="5390" max="5390" width="9.42578125" style="573" customWidth="1"/>
    <col min="5391" max="5632" width="9.140625" style="573"/>
    <col min="5633" max="5637" width="0" style="573" hidden="1" customWidth="1"/>
    <col min="5638" max="5638" width="5.42578125" style="573" customWidth="1"/>
    <col min="5639" max="5639" width="4.28515625" style="573" customWidth="1"/>
    <col min="5640" max="5640" width="14.28515625" style="573" customWidth="1"/>
    <col min="5641" max="5641" width="57.140625" style="573" customWidth="1"/>
    <col min="5642" max="5642" width="4.28515625" style="573" customWidth="1"/>
    <col min="5643" max="5643" width="19.42578125" style="573" customWidth="1"/>
    <col min="5644" max="5644" width="14.5703125" style="573" customWidth="1"/>
    <col min="5645" max="5645" width="15.7109375" style="573" customWidth="1"/>
    <col min="5646" max="5646" width="9.42578125" style="573" customWidth="1"/>
    <col min="5647" max="5888" width="9.140625" style="573"/>
    <col min="5889" max="5893" width="0" style="573" hidden="1" customWidth="1"/>
    <col min="5894" max="5894" width="5.42578125" style="573" customWidth="1"/>
    <col min="5895" max="5895" width="4.28515625" style="573" customWidth="1"/>
    <col min="5896" max="5896" width="14.28515625" style="573" customWidth="1"/>
    <col min="5897" max="5897" width="57.140625" style="573" customWidth="1"/>
    <col min="5898" max="5898" width="4.28515625" style="573" customWidth="1"/>
    <col min="5899" max="5899" width="19.42578125" style="573" customWidth="1"/>
    <col min="5900" max="5900" width="14.5703125" style="573" customWidth="1"/>
    <col min="5901" max="5901" width="15.7109375" style="573" customWidth="1"/>
    <col min="5902" max="5902" width="9.42578125" style="573" customWidth="1"/>
    <col min="5903" max="6144" width="9.140625" style="573"/>
    <col min="6145" max="6149" width="0" style="573" hidden="1" customWidth="1"/>
    <col min="6150" max="6150" width="5.42578125" style="573" customWidth="1"/>
    <col min="6151" max="6151" width="4.28515625" style="573" customWidth="1"/>
    <col min="6152" max="6152" width="14.28515625" style="573" customWidth="1"/>
    <col min="6153" max="6153" width="57.140625" style="573" customWidth="1"/>
    <col min="6154" max="6154" width="4.28515625" style="573" customWidth="1"/>
    <col min="6155" max="6155" width="19.42578125" style="573" customWidth="1"/>
    <col min="6156" max="6156" width="14.5703125" style="573" customWidth="1"/>
    <col min="6157" max="6157" width="15.7109375" style="573" customWidth="1"/>
    <col min="6158" max="6158" width="9.42578125" style="573" customWidth="1"/>
    <col min="6159" max="6400" width="9.140625" style="573"/>
    <col min="6401" max="6405" width="0" style="573" hidden="1" customWidth="1"/>
    <col min="6406" max="6406" width="5.42578125" style="573" customWidth="1"/>
    <col min="6407" max="6407" width="4.28515625" style="573" customWidth="1"/>
    <col min="6408" max="6408" width="14.28515625" style="573" customWidth="1"/>
    <col min="6409" max="6409" width="57.140625" style="573" customWidth="1"/>
    <col min="6410" max="6410" width="4.28515625" style="573" customWidth="1"/>
    <col min="6411" max="6411" width="19.42578125" style="573" customWidth="1"/>
    <col min="6412" max="6412" width="14.5703125" style="573" customWidth="1"/>
    <col min="6413" max="6413" width="15.7109375" style="573" customWidth="1"/>
    <col min="6414" max="6414" width="9.42578125" style="573" customWidth="1"/>
    <col min="6415" max="6656" width="9.140625" style="573"/>
    <col min="6657" max="6661" width="0" style="573" hidden="1" customWidth="1"/>
    <col min="6662" max="6662" width="5.42578125" style="573" customWidth="1"/>
    <col min="6663" max="6663" width="4.28515625" style="573" customWidth="1"/>
    <col min="6664" max="6664" width="14.28515625" style="573" customWidth="1"/>
    <col min="6665" max="6665" width="57.140625" style="573" customWidth="1"/>
    <col min="6666" max="6666" width="4.28515625" style="573" customWidth="1"/>
    <col min="6667" max="6667" width="19.42578125" style="573" customWidth="1"/>
    <col min="6668" max="6668" width="14.5703125" style="573" customWidth="1"/>
    <col min="6669" max="6669" width="15.7109375" style="573" customWidth="1"/>
    <col min="6670" max="6670" width="9.42578125" style="573" customWidth="1"/>
    <col min="6671" max="6912" width="9.140625" style="573"/>
    <col min="6913" max="6917" width="0" style="573" hidden="1" customWidth="1"/>
    <col min="6918" max="6918" width="5.42578125" style="573" customWidth="1"/>
    <col min="6919" max="6919" width="4.28515625" style="573" customWidth="1"/>
    <col min="6920" max="6920" width="14.28515625" style="573" customWidth="1"/>
    <col min="6921" max="6921" width="57.140625" style="573" customWidth="1"/>
    <col min="6922" max="6922" width="4.28515625" style="573" customWidth="1"/>
    <col min="6923" max="6923" width="19.42578125" style="573" customWidth="1"/>
    <col min="6924" max="6924" width="14.5703125" style="573" customWidth="1"/>
    <col min="6925" max="6925" width="15.7109375" style="573" customWidth="1"/>
    <col min="6926" max="6926" width="9.42578125" style="573" customWidth="1"/>
    <col min="6927" max="7168" width="9.140625" style="573"/>
    <col min="7169" max="7173" width="0" style="573" hidden="1" customWidth="1"/>
    <col min="7174" max="7174" width="5.42578125" style="573" customWidth="1"/>
    <col min="7175" max="7175" width="4.28515625" style="573" customWidth="1"/>
    <col min="7176" max="7176" width="14.28515625" style="573" customWidth="1"/>
    <col min="7177" max="7177" width="57.140625" style="573" customWidth="1"/>
    <col min="7178" max="7178" width="4.28515625" style="573" customWidth="1"/>
    <col min="7179" max="7179" width="19.42578125" style="573" customWidth="1"/>
    <col min="7180" max="7180" width="14.5703125" style="573" customWidth="1"/>
    <col min="7181" max="7181" width="15.7109375" style="573" customWidth="1"/>
    <col min="7182" max="7182" width="9.42578125" style="573" customWidth="1"/>
    <col min="7183" max="7424" width="9.140625" style="573"/>
    <col min="7425" max="7429" width="0" style="573" hidden="1" customWidth="1"/>
    <col min="7430" max="7430" width="5.42578125" style="573" customWidth="1"/>
    <col min="7431" max="7431" width="4.28515625" style="573" customWidth="1"/>
    <col min="7432" max="7432" width="14.28515625" style="573" customWidth="1"/>
    <col min="7433" max="7433" width="57.140625" style="573" customWidth="1"/>
    <col min="7434" max="7434" width="4.28515625" style="573" customWidth="1"/>
    <col min="7435" max="7435" width="19.42578125" style="573" customWidth="1"/>
    <col min="7436" max="7436" width="14.5703125" style="573" customWidth="1"/>
    <col min="7437" max="7437" width="15.7109375" style="573" customWidth="1"/>
    <col min="7438" max="7438" width="9.42578125" style="573" customWidth="1"/>
    <col min="7439" max="7680" width="9.140625" style="573"/>
    <col min="7681" max="7685" width="0" style="573" hidden="1" customWidth="1"/>
    <col min="7686" max="7686" width="5.42578125" style="573" customWidth="1"/>
    <col min="7687" max="7687" width="4.28515625" style="573" customWidth="1"/>
    <col min="7688" max="7688" width="14.28515625" style="573" customWidth="1"/>
    <col min="7689" max="7689" width="57.140625" style="573" customWidth="1"/>
    <col min="7690" max="7690" width="4.28515625" style="573" customWidth="1"/>
    <col min="7691" max="7691" width="19.42578125" style="573" customWidth="1"/>
    <col min="7692" max="7692" width="14.5703125" style="573" customWidth="1"/>
    <col min="7693" max="7693" width="15.7109375" style="573" customWidth="1"/>
    <col min="7694" max="7694" width="9.42578125" style="573" customWidth="1"/>
    <col min="7695" max="7936" width="9.140625" style="573"/>
    <col min="7937" max="7941" width="0" style="573" hidden="1" customWidth="1"/>
    <col min="7942" max="7942" width="5.42578125" style="573" customWidth="1"/>
    <col min="7943" max="7943" width="4.28515625" style="573" customWidth="1"/>
    <col min="7944" max="7944" width="14.28515625" style="573" customWidth="1"/>
    <col min="7945" max="7945" width="57.140625" style="573" customWidth="1"/>
    <col min="7946" max="7946" width="4.28515625" style="573" customWidth="1"/>
    <col min="7947" max="7947" width="19.42578125" style="573" customWidth="1"/>
    <col min="7948" max="7948" width="14.5703125" style="573" customWidth="1"/>
    <col min="7949" max="7949" width="15.7109375" style="573" customWidth="1"/>
    <col min="7950" max="7950" width="9.42578125" style="573" customWidth="1"/>
    <col min="7951" max="8192" width="9.140625" style="573"/>
    <col min="8193" max="8197" width="0" style="573" hidden="1" customWidth="1"/>
    <col min="8198" max="8198" width="5.42578125" style="573" customWidth="1"/>
    <col min="8199" max="8199" width="4.28515625" style="573" customWidth="1"/>
    <col min="8200" max="8200" width="14.28515625" style="573" customWidth="1"/>
    <col min="8201" max="8201" width="57.140625" style="573" customWidth="1"/>
    <col min="8202" max="8202" width="4.28515625" style="573" customWidth="1"/>
    <col min="8203" max="8203" width="19.42578125" style="573" customWidth="1"/>
    <col min="8204" max="8204" width="14.5703125" style="573" customWidth="1"/>
    <col min="8205" max="8205" width="15.7109375" style="573" customWidth="1"/>
    <col min="8206" max="8206" width="9.42578125" style="573" customWidth="1"/>
    <col min="8207" max="8448" width="9.140625" style="573"/>
    <col min="8449" max="8453" width="0" style="573" hidden="1" customWidth="1"/>
    <col min="8454" max="8454" width="5.42578125" style="573" customWidth="1"/>
    <col min="8455" max="8455" width="4.28515625" style="573" customWidth="1"/>
    <col min="8456" max="8456" width="14.28515625" style="573" customWidth="1"/>
    <col min="8457" max="8457" width="57.140625" style="573" customWidth="1"/>
    <col min="8458" max="8458" width="4.28515625" style="573" customWidth="1"/>
    <col min="8459" max="8459" width="19.42578125" style="573" customWidth="1"/>
    <col min="8460" max="8460" width="14.5703125" style="573" customWidth="1"/>
    <col min="8461" max="8461" width="15.7109375" style="573" customWidth="1"/>
    <col min="8462" max="8462" width="9.42578125" style="573" customWidth="1"/>
    <col min="8463" max="8704" width="9.140625" style="573"/>
    <col min="8705" max="8709" width="0" style="573" hidden="1" customWidth="1"/>
    <col min="8710" max="8710" width="5.42578125" style="573" customWidth="1"/>
    <col min="8711" max="8711" width="4.28515625" style="573" customWidth="1"/>
    <col min="8712" max="8712" width="14.28515625" style="573" customWidth="1"/>
    <col min="8713" max="8713" width="57.140625" style="573" customWidth="1"/>
    <col min="8714" max="8714" width="4.28515625" style="573" customWidth="1"/>
    <col min="8715" max="8715" width="19.42578125" style="573" customWidth="1"/>
    <col min="8716" max="8716" width="14.5703125" style="573" customWidth="1"/>
    <col min="8717" max="8717" width="15.7109375" style="573" customWidth="1"/>
    <col min="8718" max="8718" width="9.42578125" style="573" customWidth="1"/>
    <col min="8719" max="8960" width="9.140625" style="573"/>
    <col min="8961" max="8965" width="0" style="573" hidden="1" customWidth="1"/>
    <col min="8966" max="8966" width="5.42578125" style="573" customWidth="1"/>
    <col min="8967" max="8967" width="4.28515625" style="573" customWidth="1"/>
    <col min="8968" max="8968" width="14.28515625" style="573" customWidth="1"/>
    <col min="8969" max="8969" width="57.140625" style="573" customWidth="1"/>
    <col min="8970" max="8970" width="4.28515625" style="573" customWidth="1"/>
    <col min="8971" max="8971" width="19.42578125" style="573" customWidth="1"/>
    <col min="8972" max="8972" width="14.5703125" style="573" customWidth="1"/>
    <col min="8973" max="8973" width="15.7109375" style="573" customWidth="1"/>
    <col min="8974" max="8974" width="9.42578125" style="573" customWidth="1"/>
    <col min="8975" max="9216" width="9.140625" style="573"/>
    <col min="9217" max="9221" width="0" style="573" hidden="1" customWidth="1"/>
    <col min="9222" max="9222" width="5.42578125" style="573" customWidth="1"/>
    <col min="9223" max="9223" width="4.28515625" style="573" customWidth="1"/>
    <col min="9224" max="9224" width="14.28515625" style="573" customWidth="1"/>
    <col min="9225" max="9225" width="57.140625" style="573" customWidth="1"/>
    <col min="9226" max="9226" width="4.28515625" style="573" customWidth="1"/>
    <col min="9227" max="9227" width="19.42578125" style="573" customWidth="1"/>
    <col min="9228" max="9228" width="14.5703125" style="573" customWidth="1"/>
    <col min="9229" max="9229" width="15.7109375" style="573" customWidth="1"/>
    <col min="9230" max="9230" width="9.42578125" style="573" customWidth="1"/>
    <col min="9231" max="9472" width="9.140625" style="573"/>
    <col min="9473" max="9477" width="0" style="573" hidden="1" customWidth="1"/>
    <col min="9478" max="9478" width="5.42578125" style="573" customWidth="1"/>
    <col min="9479" max="9479" width="4.28515625" style="573" customWidth="1"/>
    <col min="9480" max="9480" width="14.28515625" style="573" customWidth="1"/>
    <col min="9481" max="9481" width="57.140625" style="573" customWidth="1"/>
    <col min="9482" max="9482" width="4.28515625" style="573" customWidth="1"/>
    <col min="9483" max="9483" width="19.42578125" style="573" customWidth="1"/>
    <col min="9484" max="9484" width="14.5703125" style="573" customWidth="1"/>
    <col min="9485" max="9485" width="15.7109375" style="573" customWidth="1"/>
    <col min="9486" max="9486" width="9.42578125" style="573" customWidth="1"/>
    <col min="9487" max="9728" width="9.140625" style="573"/>
    <col min="9729" max="9733" width="0" style="573" hidden="1" customWidth="1"/>
    <col min="9734" max="9734" width="5.42578125" style="573" customWidth="1"/>
    <col min="9735" max="9735" width="4.28515625" style="573" customWidth="1"/>
    <col min="9736" max="9736" width="14.28515625" style="573" customWidth="1"/>
    <col min="9737" max="9737" width="57.140625" style="573" customWidth="1"/>
    <col min="9738" max="9738" width="4.28515625" style="573" customWidth="1"/>
    <col min="9739" max="9739" width="19.42578125" style="573" customWidth="1"/>
    <col min="9740" max="9740" width="14.5703125" style="573" customWidth="1"/>
    <col min="9741" max="9741" width="15.7109375" style="573" customWidth="1"/>
    <col min="9742" max="9742" width="9.42578125" style="573" customWidth="1"/>
    <col min="9743" max="9984" width="9.140625" style="573"/>
    <col min="9985" max="9989" width="0" style="573" hidden="1" customWidth="1"/>
    <col min="9990" max="9990" width="5.42578125" style="573" customWidth="1"/>
    <col min="9991" max="9991" width="4.28515625" style="573" customWidth="1"/>
    <col min="9992" max="9992" width="14.28515625" style="573" customWidth="1"/>
    <col min="9993" max="9993" width="57.140625" style="573" customWidth="1"/>
    <col min="9994" max="9994" width="4.28515625" style="573" customWidth="1"/>
    <col min="9995" max="9995" width="19.42578125" style="573" customWidth="1"/>
    <col min="9996" max="9996" width="14.5703125" style="573" customWidth="1"/>
    <col min="9997" max="9997" width="15.7109375" style="573" customWidth="1"/>
    <col min="9998" max="9998" width="9.42578125" style="573" customWidth="1"/>
    <col min="9999" max="10240" width="9.140625" style="573"/>
    <col min="10241" max="10245" width="0" style="573" hidden="1" customWidth="1"/>
    <col min="10246" max="10246" width="5.42578125" style="573" customWidth="1"/>
    <col min="10247" max="10247" width="4.28515625" style="573" customWidth="1"/>
    <col min="10248" max="10248" width="14.28515625" style="573" customWidth="1"/>
    <col min="10249" max="10249" width="57.140625" style="573" customWidth="1"/>
    <col min="10250" max="10250" width="4.28515625" style="573" customWidth="1"/>
    <col min="10251" max="10251" width="19.42578125" style="573" customWidth="1"/>
    <col min="10252" max="10252" width="14.5703125" style="573" customWidth="1"/>
    <col min="10253" max="10253" width="15.7109375" style="573" customWidth="1"/>
    <col min="10254" max="10254" width="9.42578125" style="573" customWidth="1"/>
    <col min="10255" max="10496" width="9.140625" style="573"/>
    <col min="10497" max="10501" width="0" style="573" hidden="1" customWidth="1"/>
    <col min="10502" max="10502" width="5.42578125" style="573" customWidth="1"/>
    <col min="10503" max="10503" width="4.28515625" style="573" customWidth="1"/>
    <col min="10504" max="10504" width="14.28515625" style="573" customWidth="1"/>
    <col min="10505" max="10505" width="57.140625" style="573" customWidth="1"/>
    <col min="10506" max="10506" width="4.28515625" style="573" customWidth="1"/>
    <col min="10507" max="10507" width="19.42578125" style="573" customWidth="1"/>
    <col min="10508" max="10508" width="14.5703125" style="573" customWidth="1"/>
    <col min="10509" max="10509" width="15.7109375" style="573" customWidth="1"/>
    <col min="10510" max="10510" width="9.42578125" style="573" customWidth="1"/>
    <col min="10511" max="10752" width="9.140625" style="573"/>
    <col min="10753" max="10757" width="0" style="573" hidden="1" customWidth="1"/>
    <col min="10758" max="10758" width="5.42578125" style="573" customWidth="1"/>
    <col min="10759" max="10759" width="4.28515625" style="573" customWidth="1"/>
    <col min="10760" max="10760" width="14.28515625" style="573" customWidth="1"/>
    <col min="10761" max="10761" width="57.140625" style="573" customWidth="1"/>
    <col min="10762" max="10762" width="4.28515625" style="573" customWidth="1"/>
    <col min="10763" max="10763" width="19.42578125" style="573" customWidth="1"/>
    <col min="10764" max="10764" width="14.5703125" style="573" customWidth="1"/>
    <col min="10765" max="10765" width="15.7109375" style="573" customWidth="1"/>
    <col min="10766" max="10766" width="9.42578125" style="573" customWidth="1"/>
    <col min="10767" max="11008" width="9.140625" style="573"/>
    <col min="11009" max="11013" width="0" style="573" hidden="1" customWidth="1"/>
    <col min="11014" max="11014" width="5.42578125" style="573" customWidth="1"/>
    <col min="11015" max="11015" width="4.28515625" style="573" customWidth="1"/>
    <col min="11016" max="11016" width="14.28515625" style="573" customWidth="1"/>
    <col min="11017" max="11017" width="57.140625" style="573" customWidth="1"/>
    <col min="11018" max="11018" width="4.28515625" style="573" customWidth="1"/>
    <col min="11019" max="11019" width="19.42578125" style="573" customWidth="1"/>
    <col min="11020" max="11020" width="14.5703125" style="573" customWidth="1"/>
    <col min="11021" max="11021" width="15.7109375" style="573" customWidth="1"/>
    <col min="11022" max="11022" width="9.42578125" style="573" customWidth="1"/>
    <col min="11023" max="11264" width="9.140625" style="573"/>
    <col min="11265" max="11269" width="0" style="573" hidden="1" customWidth="1"/>
    <col min="11270" max="11270" width="5.42578125" style="573" customWidth="1"/>
    <col min="11271" max="11271" width="4.28515625" style="573" customWidth="1"/>
    <col min="11272" max="11272" width="14.28515625" style="573" customWidth="1"/>
    <col min="11273" max="11273" width="57.140625" style="573" customWidth="1"/>
    <col min="11274" max="11274" width="4.28515625" style="573" customWidth="1"/>
    <col min="11275" max="11275" width="19.42578125" style="573" customWidth="1"/>
    <col min="11276" max="11276" width="14.5703125" style="573" customWidth="1"/>
    <col min="11277" max="11277" width="15.7109375" style="573" customWidth="1"/>
    <col min="11278" max="11278" width="9.42578125" style="573" customWidth="1"/>
    <col min="11279" max="11520" width="9.140625" style="573"/>
    <col min="11521" max="11525" width="0" style="573" hidden="1" customWidth="1"/>
    <col min="11526" max="11526" width="5.42578125" style="573" customWidth="1"/>
    <col min="11527" max="11527" width="4.28515625" style="573" customWidth="1"/>
    <col min="11528" max="11528" width="14.28515625" style="573" customWidth="1"/>
    <col min="11529" max="11529" width="57.140625" style="573" customWidth="1"/>
    <col min="11530" max="11530" width="4.28515625" style="573" customWidth="1"/>
    <col min="11531" max="11531" width="19.42578125" style="573" customWidth="1"/>
    <col min="11532" max="11532" width="14.5703125" style="573" customWidth="1"/>
    <col min="11533" max="11533" width="15.7109375" style="573" customWidth="1"/>
    <col min="11534" max="11534" width="9.42578125" style="573" customWidth="1"/>
    <col min="11535" max="11776" width="9.140625" style="573"/>
    <col min="11777" max="11781" width="0" style="573" hidden="1" customWidth="1"/>
    <col min="11782" max="11782" width="5.42578125" style="573" customWidth="1"/>
    <col min="11783" max="11783" width="4.28515625" style="573" customWidth="1"/>
    <col min="11784" max="11784" width="14.28515625" style="573" customWidth="1"/>
    <col min="11785" max="11785" width="57.140625" style="573" customWidth="1"/>
    <col min="11786" max="11786" width="4.28515625" style="573" customWidth="1"/>
    <col min="11787" max="11787" width="19.42578125" style="573" customWidth="1"/>
    <col min="11788" max="11788" width="14.5703125" style="573" customWidth="1"/>
    <col min="11789" max="11789" width="15.7109375" style="573" customWidth="1"/>
    <col min="11790" max="11790" width="9.42578125" style="573" customWidth="1"/>
    <col min="11791" max="12032" width="9.140625" style="573"/>
    <col min="12033" max="12037" width="0" style="573" hidden="1" customWidth="1"/>
    <col min="12038" max="12038" width="5.42578125" style="573" customWidth="1"/>
    <col min="12039" max="12039" width="4.28515625" style="573" customWidth="1"/>
    <col min="12040" max="12040" width="14.28515625" style="573" customWidth="1"/>
    <col min="12041" max="12041" width="57.140625" style="573" customWidth="1"/>
    <col min="12042" max="12042" width="4.28515625" style="573" customWidth="1"/>
    <col min="12043" max="12043" width="19.42578125" style="573" customWidth="1"/>
    <col min="12044" max="12044" width="14.5703125" style="573" customWidth="1"/>
    <col min="12045" max="12045" width="15.7109375" style="573" customWidth="1"/>
    <col min="12046" max="12046" width="9.42578125" style="573" customWidth="1"/>
    <col min="12047" max="12288" width="9.140625" style="573"/>
    <col min="12289" max="12293" width="0" style="573" hidden="1" customWidth="1"/>
    <col min="12294" max="12294" width="5.42578125" style="573" customWidth="1"/>
    <col min="12295" max="12295" width="4.28515625" style="573" customWidth="1"/>
    <col min="12296" max="12296" width="14.28515625" style="573" customWidth="1"/>
    <col min="12297" max="12297" width="57.140625" style="573" customWidth="1"/>
    <col min="12298" max="12298" width="4.28515625" style="573" customWidth="1"/>
    <col min="12299" max="12299" width="19.42578125" style="573" customWidth="1"/>
    <col min="12300" max="12300" width="14.5703125" style="573" customWidth="1"/>
    <col min="12301" max="12301" width="15.7109375" style="573" customWidth="1"/>
    <col min="12302" max="12302" width="9.42578125" style="573" customWidth="1"/>
    <col min="12303" max="12544" width="9.140625" style="573"/>
    <col min="12545" max="12549" width="0" style="573" hidden="1" customWidth="1"/>
    <col min="12550" max="12550" width="5.42578125" style="573" customWidth="1"/>
    <col min="12551" max="12551" width="4.28515625" style="573" customWidth="1"/>
    <col min="12552" max="12552" width="14.28515625" style="573" customWidth="1"/>
    <col min="12553" max="12553" width="57.140625" style="573" customWidth="1"/>
    <col min="12554" max="12554" width="4.28515625" style="573" customWidth="1"/>
    <col min="12555" max="12555" width="19.42578125" style="573" customWidth="1"/>
    <col min="12556" max="12556" width="14.5703125" style="573" customWidth="1"/>
    <col min="12557" max="12557" width="15.7109375" style="573" customWidth="1"/>
    <col min="12558" max="12558" width="9.42578125" style="573" customWidth="1"/>
    <col min="12559" max="12800" width="9.140625" style="573"/>
    <col min="12801" max="12805" width="0" style="573" hidden="1" customWidth="1"/>
    <col min="12806" max="12806" width="5.42578125" style="573" customWidth="1"/>
    <col min="12807" max="12807" width="4.28515625" style="573" customWidth="1"/>
    <col min="12808" max="12808" width="14.28515625" style="573" customWidth="1"/>
    <col min="12809" max="12809" width="57.140625" style="573" customWidth="1"/>
    <col min="12810" max="12810" width="4.28515625" style="573" customWidth="1"/>
    <col min="12811" max="12811" width="19.42578125" style="573" customWidth="1"/>
    <col min="12812" max="12812" width="14.5703125" style="573" customWidth="1"/>
    <col min="12813" max="12813" width="15.7109375" style="573" customWidth="1"/>
    <col min="12814" max="12814" width="9.42578125" style="573" customWidth="1"/>
    <col min="12815" max="13056" width="9.140625" style="573"/>
    <col min="13057" max="13061" width="0" style="573" hidden="1" customWidth="1"/>
    <col min="13062" max="13062" width="5.42578125" style="573" customWidth="1"/>
    <col min="13063" max="13063" width="4.28515625" style="573" customWidth="1"/>
    <col min="13064" max="13064" width="14.28515625" style="573" customWidth="1"/>
    <col min="13065" max="13065" width="57.140625" style="573" customWidth="1"/>
    <col min="13066" max="13066" width="4.28515625" style="573" customWidth="1"/>
    <col min="13067" max="13067" width="19.42578125" style="573" customWidth="1"/>
    <col min="13068" max="13068" width="14.5703125" style="573" customWidth="1"/>
    <col min="13069" max="13069" width="15.7109375" style="573" customWidth="1"/>
    <col min="13070" max="13070" width="9.42578125" style="573" customWidth="1"/>
    <col min="13071" max="13312" width="9.140625" style="573"/>
    <col min="13313" max="13317" width="0" style="573" hidden="1" customWidth="1"/>
    <col min="13318" max="13318" width="5.42578125" style="573" customWidth="1"/>
    <col min="13319" max="13319" width="4.28515625" style="573" customWidth="1"/>
    <col min="13320" max="13320" width="14.28515625" style="573" customWidth="1"/>
    <col min="13321" max="13321" width="57.140625" style="573" customWidth="1"/>
    <col min="13322" max="13322" width="4.28515625" style="573" customWidth="1"/>
    <col min="13323" max="13323" width="19.42578125" style="573" customWidth="1"/>
    <col min="13324" max="13324" width="14.5703125" style="573" customWidth="1"/>
    <col min="13325" max="13325" width="15.7109375" style="573" customWidth="1"/>
    <col min="13326" max="13326" width="9.42578125" style="573" customWidth="1"/>
    <col min="13327" max="13568" width="9.140625" style="573"/>
    <col min="13569" max="13573" width="0" style="573" hidden="1" customWidth="1"/>
    <col min="13574" max="13574" width="5.42578125" style="573" customWidth="1"/>
    <col min="13575" max="13575" width="4.28515625" style="573" customWidth="1"/>
    <col min="13576" max="13576" width="14.28515625" style="573" customWidth="1"/>
    <col min="13577" max="13577" width="57.140625" style="573" customWidth="1"/>
    <col min="13578" max="13578" width="4.28515625" style="573" customWidth="1"/>
    <col min="13579" max="13579" width="19.42578125" style="573" customWidth="1"/>
    <col min="13580" max="13580" width="14.5703125" style="573" customWidth="1"/>
    <col min="13581" max="13581" width="15.7109375" style="573" customWidth="1"/>
    <col min="13582" max="13582" width="9.42578125" style="573" customWidth="1"/>
    <col min="13583" max="13824" width="9.140625" style="573"/>
    <col min="13825" max="13829" width="0" style="573" hidden="1" customWidth="1"/>
    <col min="13830" max="13830" width="5.42578125" style="573" customWidth="1"/>
    <col min="13831" max="13831" width="4.28515625" style="573" customWidth="1"/>
    <col min="13832" max="13832" width="14.28515625" style="573" customWidth="1"/>
    <col min="13833" max="13833" width="57.140625" style="573" customWidth="1"/>
    <col min="13834" max="13834" width="4.28515625" style="573" customWidth="1"/>
    <col min="13835" max="13835" width="19.42578125" style="573" customWidth="1"/>
    <col min="13836" max="13836" width="14.5703125" style="573" customWidth="1"/>
    <col min="13837" max="13837" width="15.7109375" style="573" customWidth="1"/>
    <col min="13838" max="13838" width="9.42578125" style="573" customWidth="1"/>
    <col min="13839" max="14080" width="9.140625" style="573"/>
    <col min="14081" max="14085" width="0" style="573" hidden="1" customWidth="1"/>
    <col min="14086" max="14086" width="5.42578125" style="573" customWidth="1"/>
    <col min="14087" max="14087" width="4.28515625" style="573" customWidth="1"/>
    <col min="14088" max="14088" width="14.28515625" style="573" customWidth="1"/>
    <col min="14089" max="14089" width="57.140625" style="573" customWidth="1"/>
    <col min="14090" max="14090" width="4.28515625" style="573" customWidth="1"/>
    <col min="14091" max="14091" width="19.42578125" style="573" customWidth="1"/>
    <col min="14092" max="14092" width="14.5703125" style="573" customWidth="1"/>
    <col min="14093" max="14093" width="15.7109375" style="573" customWidth="1"/>
    <col min="14094" max="14094" width="9.42578125" style="573" customWidth="1"/>
    <col min="14095" max="14336" width="9.140625" style="573"/>
    <col min="14337" max="14341" width="0" style="573" hidden="1" customWidth="1"/>
    <col min="14342" max="14342" width="5.42578125" style="573" customWidth="1"/>
    <col min="14343" max="14343" width="4.28515625" style="573" customWidth="1"/>
    <col min="14344" max="14344" width="14.28515625" style="573" customWidth="1"/>
    <col min="14345" max="14345" width="57.140625" style="573" customWidth="1"/>
    <col min="14346" max="14346" width="4.28515625" style="573" customWidth="1"/>
    <col min="14347" max="14347" width="19.42578125" style="573" customWidth="1"/>
    <col min="14348" max="14348" width="14.5703125" style="573" customWidth="1"/>
    <col min="14349" max="14349" width="15.7109375" style="573" customWidth="1"/>
    <col min="14350" max="14350" width="9.42578125" style="573" customWidth="1"/>
    <col min="14351" max="14592" width="9.140625" style="573"/>
    <col min="14593" max="14597" width="0" style="573" hidden="1" customWidth="1"/>
    <col min="14598" max="14598" width="5.42578125" style="573" customWidth="1"/>
    <col min="14599" max="14599" width="4.28515625" style="573" customWidth="1"/>
    <col min="14600" max="14600" width="14.28515625" style="573" customWidth="1"/>
    <col min="14601" max="14601" width="57.140625" style="573" customWidth="1"/>
    <col min="14602" max="14602" width="4.28515625" style="573" customWidth="1"/>
    <col min="14603" max="14603" width="19.42578125" style="573" customWidth="1"/>
    <col min="14604" max="14604" width="14.5703125" style="573" customWidth="1"/>
    <col min="14605" max="14605" width="15.7109375" style="573" customWidth="1"/>
    <col min="14606" max="14606" width="9.42578125" style="573" customWidth="1"/>
    <col min="14607" max="14848" width="9.140625" style="573"/>
    <col min="14849" max="14853" width="0" style="573" hidden="1" customWidth="1"/>
    <col min="14854" max="14854" width="5.42578125" style="573" customWidth="1"/>
    <col min="14855" max="14855" width="4.28515625" style="573" customWidth="1"/>
    <col min="14856" max="14856" width="14.28515625" style="573" customWidth="1"/>
    <col min="14857" max="14857" width="57.140625" style="573" customWidth="1"/>
    <col min="14858" max="14858" width="4.28515625" style="573" customWidth="1"/>
    <col min="14859" max="14859" width="19.42578125" style="573" customWidth="1"/>
    <col min="14860" max="14860" width="14.5703125" style="573" customWidth="1"/>
    <col min="14861" max="14861" width="15.7109375" style="573" customWidth="1"/>
    <col min="14862" max="14862" width="9.42578125" style="573" customWidth="1"/>
    <col min="14863" max="15104" width="9.140625" style="573"/>
    <col min="15105" max="15109" width="0" style="573" hidden="1" customWidth="1"/>
    <col min="15110" max="15110" width="5.42578125" style="573" customWidth="1"/>
    <col min="15111" max="15111" width="4.28515625" style="573" customWidth="1"/>
    <col min="15112" max="15112" width="14.28515625" style="573" customWidth="1"/>
    <col min="15113" max="15113" width="57.140625" style="573" customWidth="1"/>
    <col min="15114" max="15114" width="4.28515625" style="573" customWidth="1"/>
    <col min="15115" max="15115" width="19.42578125" style="573" customWidth="1"/>
    <col min="15116" max="15116" width="14.5703125" style="573" customWidth="1"/>
    <col min="15117" max="15117" width="15.7109375" style="573" customWidth="1"/>
    <col min="15118" max="15118" width="9.42578125" style="573" customWidth="1"/>
    <col min="15119" max="15360" width="9.140625" style="573"/>
    <col min="15361" max="15365" width="0" style="573" hidden="1" customWidth="1"/>
    <col min="15366" max="15366" width="5.42578125" style="573" customWidth="1"/>
    <col min="15367" max="15367" width="4.28515625" style="573" customWidth="1"/>
    <col min="15368" max="15368" width="14.28515625" style="573" customWidth="1"/>
    <col min="15369" max="15369" width="57.140625" style="573" customWidth="1"/>
    <col min="15370" max="15370" width="4.28515625" style="573" customWidth="1"/>
    <col min="15371" max="15371" width="19.42578125" style="573" customWidth="1"/>
    <col min="15372" max="15372" width="14.5703125" style="573" customWidth="1"/>
    <col min="15373" max="15373" width="15.7109375" style="573" customWidth="1"/>
    <col min="15374" max="15374" width="9.42578125" style="573" customWidth="1"/>
    <col min="15375" max="15616" width="9.140625" style="573"/>
    <col min="15617" max="15621" width="0" style="573" hidden="1" customWidth="1"/>
    <col min="15622" max="15622" width="5.42578125" style="573" customWidth="1"/>
    <col min="15623" max="15623" width="4.28515625" style="573" customWidth="1"/>
    <col min="15624" max="15624" width="14.28515625" style="573" customWidth="1"/>
    <col min="15625" max="15625" width="57.140625" style="573" customWidth="1"/>
    <col min="15626" max="15626" width="4.28515625" style="573" customWidth="1"/>
    <col min="15627" max="15627" width="19.42578125" style="573" customWidth="1"/>
    <col min="15628" max="15628" width="14.5703125" style="573" customWidth="1"/>
    <col min="15629" max="15629" width="15.7109375" style="573" customWidth="1"/>
    <col min="15630" max="15630" width="9.42578125" style="573" customWidth="1"/>
    <col min="15631" max="15872" width="9.140625" style="573"/>
    <col min="15873" max="15877" width="0" style="573" hidden="1" customWidth="1"/>
    <col min="15878" max="15878" width="5.42578125" style="573" customWidth="1"/>
    <col min="15879" max="15879" width="4.28515625" style="573" customWidth="1"/>
    <col min="15880" max="15880" width="14.28515625" style="573" customWidth="1"/>
    <col min="15881" max="15881" width="57.140625" style="573" customWidth="1"/>
    <col min="15882" max="15882" width="4.28515625" style="573" customWidth="1"/>
    <col min="15883" max="15883" width="19.42578125" style="573" customWidth="1"/>
    <col min="15884" max="15884" width="14.5703125" style="573" customWidth="1"/>
    <col min="15885" max="15885" width="15.7109375" style="573" customWidth="1"/>
    <col min="15886" max="15886" width="9.42578125" style="573" customWidth="1"/>
    <col min="15887" max="16128" width="9.140625" style="573"/>
    <col min="16129" max="16133" width="0" style="573" hidden="1" customWidth="1"/>
    <col min="16134" max="16134" width="5.42578125" style="573" customWidth="1"/>
    <col min="16135" max="16135" width="4.28515625" style="573" customWidth="1"/>
    <col min="16136" max="16136" width="14.28515625" style="573" customWidth="1"/>
    <col min="16137" max="16137" width="57.140625" style="573" customWidth="1"/>
    <col min="16138" max="16138" width="4.28515625" style="573" customWidth="1"/>
    <col min="16139" max="16139" width="19.42578125" style="573" customWidth="1"/>
    <col min="16140" max="16140" width="14.5703125" style="573" customWidth="1"/>
    <col min="16141" max="16141" width="15.7109375" style="573" customWidth="1"/>
    <col min="16142" max="16142" width="9.42578125" style="573" customWidth="1"/>
    <col min="16143" max="16384" width="9.140625" style="573"/>
  </cols>
  <sheetData>
    <row r="1" spans="1:13" ht="21.6" customHeight="1" x14ac:dyDescent="0.25">
      <c r="F1" s="207" t="s">
        <v>3352</v>
      </c>
      <c r="G1" s="571"/>
      <c r="H1" s="571"/>
      <c r="I1" s="571"/>
      <c r="J1" s="571"/>
      <c r="K1" s="602"/>
      <c r="L1" s="603"/>
      <c r="M1" s="604"/>
    </row>
    <row r="2" spans="1:13" ht="21.6" customHeight="1" x14ac:dyDescent="0.25">
      <c r="F2" s="225" t="s">
        <v>51</v>
      </c>
      <c r="G2" s="571"/>
      <c r="H2" s="571"/>
      <c r="I2" s="571"/>
      <c r="J2" s="571"/>
      <c r="K2" s="602"/>
      <c r="L2" s="603"/>
      <c r="M2" s="604"/>
    </row>
    <row r="3" spans="1:13" ht="21.6" customHeight="1" x14ac:dyDescent="0.25">
      <c r="F3" s="225" t="s">
        <v>3</v>
      </c>
      <c r="G3" s="571"/>
      <c r="H3" s="571"/>
      <c r="I3" s="571"/>
      <c r="J3" s="571"/>
      <c r="K3" s="602"/>
      <c r="L3" s="603"/>
      <c r="M3" s="604"/>
    </row>
    <row r="4" spans="1:13" ht="21.6" customHeight="1" x14ac:dyDescent="0.25">
      <c r="F4" s="225" t="s">
        <v>4647</v>
      </c>
      <c r="G4" s="571"/>
      <c r="H4" s="571"/>
      <c r="I4" s="571"/>
      <c r="J4" s="571"/>
      <c r="K4" s="602"/>
      <c r="L4" s="603"/>
      <c r="M4" s="604"/>
    </row>
    <row r="5" spans="1:13" ht="21.6" customHeight="1" x14ac:dyDescent="0.25">
      <c r="F5" s="225" t="s">
        <v>4648</v>
      </c>
      <c r="G5" s="571"/>
      <c r="H5" s="571"/>
      <c r="I5" s="571"/>
      <c r="J5" s="571"/>
      <c r="K5" s="602"/>
      <c r="L5" s="603"/>
      <c r="M5" s="604"/>
    </row>
    <row r="6" spans="1:13" ht="21.6" customHeight="1" x14ac:dyDescent="0.25">
      <c r="F6" s="605"/>
      <c r="G6" s="571"/>
      <c r="H6" s="571"/>
      <c r="I6" s="571"/>
      <c r="J6" s="571"/>
      <c r="K6" s="602"/>
      <c r="L6" s="603"/>
      <c r="M6" s="604"/>
    </row>
    <row r="7" spans="1:13" s="606" customFormat="1" ht="13.5" thickBot="1" x14ac:dyDescent="0.25">
      <c r="F7" s="575" t="s">
        <v>3037</v>
      </c>
      <c r="G7" s="575" t="s">
        <v>102</v>
      </c>
      <c r="H7" s="575" t="s">
        <v>103</v>
      </c>
      <c r="I7" s="607" t="s">
        <v>104</v>
      </c>
      <c r="J7" s="575" t="s">
        <v>105</v>
      </c>
      <c r="K7" s="575" t="s">
        <v>3041</v>
      </c>
      <c r="L7" s="575" t="s">
        <v>3042</v>
      </c>
      <c r="M7" s="575" t="s">
        <v>3043</v>
      </c>
    </row>
    <row r="8" spans="1:13" ht="11.25" customHeight="1" x14ac:dyDescent="0.2">
      <c r="F8" s="608"/>
      <c r="G8" s="609"/>
      <c r="H8" s="610"/>
      <c r="I8" s="611"/>
      <c r="J8" s="609"/>
      <c r="K8" s="608"/>
      <c r="L8" s="608"/>
      <c r="M8" s="608"/>
    </row>
    <row r="9" spans="1:13" s="612" customFormat="1" ht="18.75" customHeight="1" x14ac:dyDescent="0.25">
      <c r="F9" s="613"/>
      <c r="G9" s="614"/>
      <c r="H9" s="615"/>
      <c r="I9" s="616" t="s">
        <v>4649</v>
      </c>
      <c r="J9" s="614"/>
      <c r="K9" s="617"/>
      <c r="L9" s="618"/>
      <c r="M9" s="581">
        <f>SUBTOTAL(9,M12:M3222)</f>
        <v>0</v>
      </c>
    </row>
    <row r="10" spans="1:13" s="612" customFormat="1" ht="18.75" customHeight="1" outlineLevel="1" x14ac:dyDescent="0.25">
      <c r="F10" s="613"/>
      <c r="G10" s="614"/>
      <c r="H10" s="615"/>
      <c r="I10" s="619" t="s">
        <v>4650</v>
      </c>
      <c r="J10" s="614"/>
      <c r="K10" s="617"/>
      <c r="L10" s="618"/>
      <c r="M10" s="583">
        <f>SUBTOTAL(9,M11:M80)</f>
        <v>0</v>
      </c>
    </row>
    <row r="11" spans="1:13" s="612" customFormat="1" ht="18.75" customHeight="1" outlineLevel="2" x14ac:dyDescent="0.2">
      <c r="F11" s="613"/>
      <c r="G11" s="614"/>
      <c r="H11" s="615"/>
      <c r="I11" s="615" t="s">
        <v>3724</v>
      </c>
      <c r="J11" s="614"/>
      <c r="K11" s="617"/>
      <c r="L11" s="618"/>
      <c r="M11" s="585">
        <f>SUBTOTAL(9,M12:M60)</f>
        <v>0</v>
      </c>
    </row>
    <row r="12" spans="1:13" s="620" customFormat="1" ht="16.5" customHeight="1" outlineLevel="3" x14ac:dyDescent="0.2">
      <c r="F12" s="621"/>
      <c r="G12" s="609"/>
      <c r="H12" s="622"/>
      <c r="I12" s="622" t="s">
        <v>4651</v>
      </c>
      <c r="J12" s="609"/>
      <c r="K12" s="623"/>
      <c r="L12" s="624"/>
      <c r="M12" s="588">
        <f>SUBTOTAL(9,M13:M59)</f>
        <v>0</v>
      </c>
    </row>
    <row r="13" spans="1:13" s="625" customFormat="1" ht="12" outlineLevel="4" x14ac:dyDescent="0.2">
      <c r="A13" s="625" t="s">
        <v>4652</v>
      </c>
      <c r="B13" s="625" t="s">
        <v>4653</v>
      </c>
      <c r="C13" s="625" t="s">
        <v>4654</v>
      </c>
      <c r="D13" s="625" t="s">
        <v>4655</v>
      </c>
      <c r="E13" s="625" t="s">
        <v>4656</v>
      </c>
      <c r="F13" s="626">
        <v>1</v>
      </c>
      <c r="G13" s="627" t="s">
        <v>3701</v>
      </c>
      <c r="H13" s="628" t="s">
        <v>4657</v>
      </c>
      <c r="I13" s="629" t="s">
        <v>4658</v>
      </c>
      <c r="J13" s="627" t="s">
        <v>447</v>
      </c>
      <c r="K13" s="630">
        <v>626</v>
      </c>
      <c r="L13" s="631"/>
      <c r="M13" s="632">
        <f>K13*L13</f>
        <v>0</v>
      </c>
    </row>
    <row r="14" spans="1:13" s="633" customFormat="1" ht="11.25" outlineLevel="5" x14ac:dyDescent="0.25">
      <c r="F14" s="634"/>
      <c r="G14" s="635"/>
      <c r="H14" s="635"/>
      <c r="I14" s="636" t="s">
        <v>4659</v>
      </c>
      <c r="J14" s="635"/>
      <c r="K14" s="637">
        <v>4</v>
      </c>
      <c r="L14" s="638"/>
      <c r="M14" s="639"/>
    </row>
    <row r="15" spans="1:13" s="633" customFormat="1" ht="11.25" outlineLevel="5" x14ac:dyDescent="0.25">
      <c r="F15" s="634"/>
      <c r="G15" s="635"/>
      <c r="H15" s="635"/>
      <c r="I15" s="636" t="s">
        <v>4660</v>
      </c>
      <c r="J15" s="635"/>
      <c r="K15" s="637">
        <v>16</v>
      </c>
      <c r="L15" s="638"/>
      <c r="M15" s="639"/>
    </row>
    <row r="16" spans="1:13" s="633" customFormat="1" ht="11.25" outlineLevel="5" x14ac:dyDescent="0.25">
      <c r="F16" s="634"/>
      <c r="G16" s="635"/>
      <c r="H16" s="635"/>
      <c r="I16" s="636" t="s">
        <v>4661</v>
      </c>
      <c r="J16" s="635"/>
      <c r="K16" s="637">
        <v>38</v>
      </c>
      <c r="L16" s="638"/>
      <c r="M16" s="639"/>
    </row>
    <row r="17" spans="6:13" s="633" customFormat="1" ht="11.25" outlineLevel="5" x14ac:dyDescent="0.25">
      <c r="F17" s="634"/>
      <c r="G17" s="635"/>
      <c r="H17" s="635"/>
      <c r="I17" s="636" t="s">
        <v>4662</v>
      </c>
      <c r="J17" s="635"/>
      <c r="K17" s="637">
        <v>58</v>
      </c>
      <c r="L17" s="638"/>
      <c r="M17" s="639"/>
    </row>
    <row r="18" spans="6:13" s="633" customFormat="1" ht="11.25" outlineLevel="5" x14ac:dyDescent="0.25">
      <c r="F18" s="634"/>
      <c r="G18" s="635"/>
      <c r="H18" s="635"/>
      <c r="I18" s="636" t="s">
        <v>4663</v>
      </c>
      <c r="J18" s="635"/>
      <c r="K18" s="637">
        <v>2</v>
      </c>
      <c r="L18" s="638"/>
      <c r="M18" s="639"/>
    </row>
    <row r="19" spans="6:13" s="633" customFormat="1" ht="11.25" outlineLevel="5" x14ac:dyDescent="0.25">
      <c r="F19" s="634"/>
      <c r="G19" s="635"/>
      <c r="H19" s="635"/>
      <c r="I19" s="636" t="s">
        <v>4664</v>
      </c>
      <c r="J19" s="635"/>
      <c r="K19" s="637">
        <v>4</v>
      </c>
      <c r="L19" s="638"/>
      <c r="M19" s="639"/>
    </row>
    <row r="20" spans="6:13" s="633" customFormat="1" ht="11.25" outlineLevel="5" x14ac:dyDescent="0.25">
      <c r="F20" s="634"/>
      <c r="G20" s="635"/>
      <c r="H20" s="635"/>
      <c r="I20" s="636" t="s">
        <v>4665</v>
      </c>
      <c r="J20" s="635"/>
      <c r="K20" s="637">
        <v>12</v>
      </c>
      <c r="L20" s="638"/>
      <c r="M20" s="639"/>
    </row>
    <row r="21" spans="6:13" s="633" customFormat="1" ht="11.25" outlineLevel="5" x14ac:dyDescent="0.25">
      <c r="F21" s="634"/>
      <c r="G21" s="635"/>
      <c r="H21" s="635"/>
      <c r="I21" s="636" t="s">
        <v>4666</v>
      </c>
      <c r="J21" s="635"/>
      <c r="K21" s="637">
        <v>18</v>
      </c>
      <c r="L21" s="638"/>
      <c r="M21" s="639"/>
    </row>
    <row r="22" spans="6:13" s="633" customFormat="1" ht="11.25" outlineLevel="5" x14ac:dyDescent="0.25">
      <c r="F22" s="634"/>
      <c r="G22" s="635"/>
      <c r="H22" s="635"/>
      <c r="I22" s="636" t="s">
        <v>4663</v>
      </c>
      <c r="J22" s="635"/>
      <c r="K22" s="637">
        <v>2</v>
      </c>
      <c r="L22" s="638"/>
      <c r="M22" s="639"/>
    </row>
    <row r="23" spans="6:13" s="633" customFormat="1" ht="11.25" outlineLevel="5" x14ac:dyDescent="0.25">
      <c r="F23" s="634"/>
      <c r="G23" s="635"/>
      <c r="H23" s="635"/>
      <c r="I23" s="636" t="s">
        <v>4667</v>
      </c>
      <c r="J23" s="635"/>
      <c r="K23" s="637">
        <v>8</v>
      </c>
      <c r="L23" s="638"/>
      <c r="M23" s="639"/>
    </row>
    <row r="24" spans="6:13" s="633" customFormat="1" ht="11.25" outlineLevel="5" x14ac:dyDescent="0.25">
      <c r="F24" s="634"/>
      <c r="G24" s="635"/>
      <c r="H24" s="635"/>
      <c r="I24" s="636" t="s">
        <v>4668</v>
      </c>
      <c r="J24" s="635"/>
      <c r="K24" s="637">
        <v>26</v>
      </c>
      <c r="L24" s="638"/>
      <c r="M24" s="639"/>
    </row>
    <row r="25" spans="6:13" s="633" customFormat="1" ht="11.25" outlineLevel="5" x14ac:dyDescent="0.25">
      <c r="F25" s="634"/>
      <c r="G25" s="635"/>
      <c r="H25" s="635"/>
      <c r="I25" s="636" t="s">
        <v>4669</v>
      </c>
      <c r="J25" s="635"/>
      <c r="K25" s="637">
        <v>36</v>
      </c>
      <c r="L25" s="638"/>
      <c r="M25" s="639"/>
    </row>
    <row r="26" spans="6:13" s="633" customFormat="1" ht="11.25" outlineLevel="5" x14ac:dyDescent="0.25">
      <c r="F26" s="634"/>
      <c r="G26" s="635"/>
      <c r="H26" s="635"/>
      <c r="I26" s="636" t="s">
        <v>4663</v>
      </c>
      <c r="J26" s="635"/>
      <c r="K26" s="637">
        <v>2</v>
      </c>
      <c r="L26" s="638"/>
      <c r="M26" s="639"/>
    </row>
    <row r="27" spans="6:13" s="633" customFormat="1" ht="11.25" outlineLevel="5" x14ac:dyDescent="0.25">
      <c r="F27" s="634"/>
      <c r="G27" s="635"/>
      <c r="H27" s="635"/>
      <c r="I27" s="636" t="s">
        <v>4670</v>
      </c>
      <c r="J27" s="635"/>
      <c r="K27" s="637">
        <v>2</v>
      </c>
      <c r="L27" s="638"/>
      <c r="M27" s="639"/>
    </row>
    <row r="28" spans="6:13" s="633" customFormat="1" ht="11.25" outlineLevel="5" x14ac:dyDescent="0.25">
      <c r="F28" s="634"/>
      <c r="G28" s="635"/>
      <c r="H28" s="635"/>
      <c r="I28" s="636" t="s">
        <v>4671</v>
      </c>
      <c r="J28" s="635"/>
      <c r="K28" s="637">
        <v>6</v>
      </c>
      <c r="L28" s="638"/>
      <c r="M28" s="639"/>
    </row>
    <row r="29" spans="6:13" s="633" customFormat="1" ht="11.25" outlineLevel="5" x14ac:dyDescent="0.25">
      <c r="F29" s="634"/>
      <c r="G29" s="635"/>
      <c r="H29" s="635"/>
      <c r="I29" s="636" t="s">
        <v>4672</v>
      </c>
      <c r="J29" s="635"/>
      <c r="K29" s="637">
        <v>10</v>
      </c>
      <c r="L29" s="638"/>
      <c r="M29" s="639"/>
    </row>
    <row r="30" spans="6:13" s="633" customFormat="1" ht="11.25" outlineLevel="5" x14ac:dyDescent="0.25">
      <c r="F30" s="634"/>
      <c r="G30" s="635"/>
      <c r="H30" s="635"/>
      <c r="I30" s="636" t="s">
        <v>4663</v>
      </c>
      <c r="J30" s="635"/>
      <c r="K30" s="637">
        <v>2</v>
      </c>
      <c r="L30" s="638"/>
      <c r="M30" s="639"/>
    </row>
    <row r="31" spans="6:13" s="633" customFormat="1" ht="11.25" outlineLevel="5" x14ac:dyDescent="0.25">
      <c r="F31" s="634"/>
      <c r="G31" s="635"/>
      <c r="H31" s="635"/>
      <c r="I31" s="636" t="s">
        <v>4673</v>
      </c>
      <c r="J31" s="635"/>
      <c r="K31" s="637">
        <v>4</v>
      </c>
      <c r="L31" s="638"/>
      <c r="M31" s="639"/>
    </row>
    <row r="32" spans="6:13" s="633" customFormat="1" ht="11.25" outlineLevel="5" x14ac:dyDescent="0.25">
      <c r="F32" s="634"/>
      <c r="G32" s="635"/>
      <c r="H32" s="635"/>
      <c r="I32" s="636" t="s">
        <v>4665</v>
      </c>
      <c r="J32" s="635"/>
      <c r="K32" s="637">
        <v>12</v>
      </c>
      <c r="L32" s="638"/>
      <c r="M32" s="639"/>
    </row>
    <row r="33" spans="6:13" s="633" customFormat="1" ht="11.25" outlineLevel="5" x14ac:dyDescent="0.25">
      <c r="F33" s="634"/>
      <c r="G33" s="635"/>
      <c r="H33" s="635"/>
      <c r="I33" s="636" t="s">
        <v>4674</v>
      </c>
      <c r="J33" s="635"/>
      <c r="K33" s="637">
        <v>18</v>
      </c>
      <c r="L33" s="638"/>
      <c r="M33" s="639"/>
    </row>
    <row r="34" spans="6:13" s="633" customFormat="1" ht="11.25" outlineLevel="5" x14ac:dyDescent="0.25">
      <c r="F34" s="634"/>
      <c r="G34" s="635"/>
      <c r="H34" s="635"/>
      <c r="I34" s="636" t="s">
        <v>4663</v>
      </c>
      <c r="J34" s="635"/>
      <c r="K34" s="637">
        <v>2</v>
      </c>
      <c r="L34" s="638"/>
      <c r="M34" s="639"/>
    </row>
    <row r="35" spans="6:13" s="633" customFormat="1" ht="11.25" outlineLevel="5" x14ac:dyDescent="0.25">
      <c r="F35" s="634"/>
      <c r="G35" s="635"/>
      <c r="H35" s="635"/>
      <c r="I35" s="636" t="s">
        <v>4667</v>
      </c>
      <c r="J35" s="635"/>
      <c r="K35" s="637">
        <v>8</v>
      </c>
      <c r="L35" s="638"/>
      <c r="M35" s="639"/>
    </row>
    <row r="36" spans="6:13" s="633" customFormat="1" ht="11.25" outlineLevel="5" x14ac:dyDescent="0.25">
      <c r="F36" s="634"/>
      <c r="G36" s="635"/>
      <c r="H36" s="635"/>
      <c r="I36" s="636" t="s">
        <v>4675</v>
      </c>
      <c r="J36" s="635"/>
      <c r="K36" s="637">
        <v>24</v>
      </c>
      <c r="L36" s="638"/>
      <c r="M36" s="639"/>
    </row>
    <row r="37" spans="6:13" s="633" customFormat="1" ht="11.25" outlineLevel="5" x14ac:dyDescent="0.25">
      <c r="F37" s="634"/>
      <c r="G37" s="635"/>
      <c r="H37" s="635"/>
      <c r="I37" s="636" t="s">
        <v>4676</v>
      </c>
      <c r="J37" s="635"/>
      <c r="K37" s="637">
        <v>34</v>
      </c>
      <c r="L37" s="638"/>
      <c r="M37" s="639"/>
    </row>
    <row r="38" spans="6:13" s="633" customFormat="1" ht="11.25" outlineLevel="5" x14ac:dyDescent="0.25">
      <c r="F38" s="634"/>
      <c r="G38" s="635"/>
      <c r="H38" s="635"/>
      <c r="I38" s="636" t="s">
        <v>4663</v>
      </c>
      <c r="J38" s="635"/>
      <c r="K38" s="637">
        <v>2</v>
      </c>
      <c r="L38" s="638"/>
      <c r="M38" s="639"/>
    </row>
    <row r="39" spans="6:13" s="633" customFormat="1" ht="11.25" outlineLevel="5" x14ac:dyDescent="0.25">
      <c r="F39" s="634"/>
      <c r="G39" s="635"/>
      <c r="H39" s="635"/>
      <c r="I39" s="636" t="s">
        <v>4673</v>
      </c>
      <c r="J39" s="635"/>
      <c r="K39" s="637">
        <v>4</v>
      </c>
      <c r="L39" s="638"/>
      <c r="M39" s="639"/>
    </row>
    <row r="40" spans="6:13" s="633" customFormat="1" ht="11.25" outlineLevel="5" x14ac:dyDescent="0.25">
      <c r="F40" s="634"/>
      <c r="G40" s="635"/>
      <c r="H40" s="635"/>
      <c r="I40" s="636" t="s">
        <v>4677</v>
      </c>
      <c r="J40" s="635"/>
      <c r="K40" s="637">
        <v>8</v>
      </c>
      <c r="L40" s="638"/>
      <c r="M40" s="639"/>
    </row>
    <row r="41" spans="6:13" s="633" customFormat="1" ht="11.25" outlineLevel="5" x14ac:dyDescent="0.25">
      <c r="F41" s="634"/>
      <c r="G41" s="635"/>
      <c r="H41" s="635"/>
      <c r="I41" s="636" t="s">
        <v>4678</v>
      </c>
      <c r="J41" s="635"/>
      <c r="K41" s="637">
        <v>14</v>
      </c>
      <c r="L41" s="638"/>
      <c r="M41" s="639"/>
    </row>
    <row r="42" spans="6:13" s="633" customFormat="1" ht="11.25" outlineLevel="5" x14ac:dyDescent="0.25">
      <c r="F42" s="634"/>
      <c r="G42" s="635"/>
      <c r="H42" s="635"/>
      <c r="I42" s="636" t="s">
        <v>4663</v>
      </c>
      <c r="J42" s="635"/>
      <c r="K42" s="637">
        <v>2</v>
      </c>
      <c r="L42" s="638"/>
      <c r="M42" s="639"/>
    </row>
    <row r="43" spans="6:13" s="633" customFormat="1" ht="11.25" outlineLevel="5" x14ac:dyDescent="0.25">
      <c r="F43" s="634"/>
      <c r="G43" s="635"/>
      <c r="H43" s="635"/>
      <c r="I43" s="636" t="s">
        <v>4670</v>
      </c>
      <c r="J43" s="635"/>
      <c r="K43" s="637">
        <v>2</v>
      </c>
      <c r="L43" s="638"/>
      <c r="M43" s="639"/>
    </row>
    <row r="44" spans="6:13" s="633" customFormat="1" ht="11.25" outlineLevel="5" x14ac:dyDescent="0.25">
      <c r="F44" s="634"/>
      <c r="G44" s="635"/>
      <c r="H44" s="635"/>
      <c r="I44" s="636" t="s">
        <v>4677</v>
      </c>
      <c r="J44" s="635"/>
      <c r="K44" s="637">
        <v>8</v>
      </c>
      <c r="L44" s="638"/>
      <c r="M44" s="639"/>
    </row>
    <row r="45" spans="6:13" s="633" customFormat="1" ht="11.25" outlineLevel="5" x14ac:dyDescent="0.25">
      <c r="F45" s="634"/>
      <c r="G45" s="635"/>
      <c r="H45" s="635"/>
      <c r="I45" s="636" t="s">
        <v>4679</v>
      </c>
      <c r="J45" s="635"/>
      <c r="K45" s="637">
        <v>12</v>
      </c>
      <c r="L45" s="638"/>
      <c r="M45" s="639"/>
    </row>
    <row r="46" spans="6:13" s="633" customFormat="1" ht="11.25" outlineLevel="5" x14ac:dyDescent="0.25">
      <c r="F46" s="634"/>
      <c r="G46" s="635"/>
      <c r="H46" s="635"/>
      <c r="I46" s="636" t="s">
        <v>4659</v>
      </c>
      <c r="J46" s="635"/>
      <c r="K46" s="637">
        <v>4</v>
      </c>
      <c r="L46" s="638"/>
      <c r="M46" s="639"/>
    </row>
    <row r="47" spans="6:13" s="633" customFormat="1" ht="11.25" outlineLevel="5" x14ac:dyDescent="0.25">
      <c r="F47" s="634"/>
      <c r="G47" s="635"/>
      <c r="H47" s="635"/>
      <c r="I47" s="636" t="s">
        <v>4680</v>
      </c>
      <c r="J47" s="635"/>
      <c r="K47" s="637">
        <v>12</v>
      </c>
      <c r="L47" s="638"/>
      <c r="M47" s="639"/>
    </row>
    <row r="48" spans="6:13" s="633" customFormat="1" ht="11.25" outlineLevel="5" x14ac:dyDescent="0.25">
      <c r="F48" s="634"/>
      <c r="G48" s="635"/>
      <c r="H48" s="635"/>
      <c r="I48" s="636" t="s">
        <v>4681</v>
      </c>
      <c r="J48" s="635"/>
      <c r="K48" s="637">
        <v>82</v>
      </c>
      <c r="L48" s="638"/>
      <c r="M48" s="639"/>
    </row>
    <row r="49" spans="6:13" s="633" customFormat="1" ht="11.25" outlineLevel="5" x14ac:dyDescent="0.25">
      <c r="F49" s="634"/>
      <c r="G49" s="635"/>
      <c r="H49" s="635"/>
      <c r="I49" s="636" t="s">
        <v>4682</v>
      </c>
      <c r="J49" s="635"/>
      <c r="K49" s="637">
        <v>2</v>
      </c>
      <c r="L49" s="638"/>
      <c r="M49" s="639"/>
    </row>
    <row r="50" spans="6:13" s="633" customFormat="1" ht="11.25" outlineLevel="5" x14ac:dyDescent="0.25">
      <c r="F50" s="634"/>
      <c r="G50" s="635"/>
      <c r="H50" s="635"/>
      <c r="I50" s="636" t="s">
        <v>4683</v>
      </c>
      <c r="J50" s="635"/>
      <c r="K50" s="637">
        <v>292</v>
      </c>
      <c r="L50" s="638"/>
      <c r="M50" s="639"/>
    </row>
    <row r="51" spans="6:13" s="633" customFormat="1" ht="11.25" outlineLevel="5" x14ac:dyDescent="0.25">
      <c r="F51" s="634"/>
      <c r="G51" s="635"/>
      <c r="H51" s="635"/>
      <c r="I51" s="636" t="s">
        <v>4684</v>
      </c>
      <c r="J51" s="635"/>
      <c r="K51" s="637">
        <v>392</v>
      </c>
      <c r="L51" s="638"/>
      <c r="M51" s="639"/>
    </row>
    <row r="52" spans="6:13" s="633" customFormat="1" ht="11.25" outlineLevel="5" x14ac:dyDescent="0.25">
      <c r="F52" s="634"/>
      <c r="G52" s="635"/>
      <c r="H52" s="635"/>
      <c r="I52" s="636" t="s">
        <v>4663</v>
      </c>
      <c r="J52" s="635"/>
      <c r="K52" s="637">
        <v>2</v>
      </c>
      <c r="L52" s="638"/>
      <c r="M52" s="639"/>
    </row>
    <row r="53" spans="6:13" s="633" customFormat="1" ht="11.25" outlineLevel="5" x14ac:dyDescent="0.25">
      <c r="F53" s="634"/>
      <c r="G53" s="635"/>
      <c r="H53" s="635"/>
      <c r="I53" s="636" t="s">
        <v>4673</v>
      </c>
      <c r="J53" s="635"/>
      <c r="K53" s="637">
        <v>4</v>
      </c>
      <c r="L53" s="638"/>
      <c r="M53" s="639"/>
    </row>
    <row r="54" spans="6:13" s="633" customFormat="1" ht="11.25" outlineLevel="5" x14ac:dyDescent="0.25">
      <c r="F54" s="634"/>
      <c r="G54" s="635"/>
      <c r="H54" s="635"/>
      <c r="I54" s="636" t="s">
        <v>4685</v>
      </c>
      <c r="J54" s="635"/>
      <c r="K54" s="637">
        <v>4</v>
      </c>
      <c r="L54" s="638"/>
      <c r="M54" s="639"/>
    </row>
    <row r="55" spans="6:13" s="633" customFormat="1" ht="11.25" outlineLevel="5" x14ac:dyDescent="0.25">
      <c r="F55" s="634"/>
      <c r="G55" s="635"/>
      <c r="H55" s="635"/>
      <c r="I55" s="636" t="s">
        <v>4686</v>
      </c>
      <c r="J55" s="635"/>
      <c r="K55" s="637">
        <v>2</v>
      </c>
      <c r="L55" s="638"/>
      <c r="M55" s="639"/>
    </row>
    <row r="56" spans="6:13" s="633" customFormat="1" ht="11.25" outlineLevel="5" x14ac:dyDescent="0.25">
      <c r="F56" s="634"/>
      <c r="G56" s="635"/>
      <c r="H56" s="635"/>
      <c r="I56" s="636" t="s">
        <v>4687</v>
      </c>
      <c r="J56" s="635"/>
      <c r="K56" s="637">
        <v>22</v>
      </c>
      <c r="L56" s="638"/>
      <c r="M56" s="639"/>
    </row>
    <row r="57" spans="6:13" s="633" customFormat="1" ht="11.25" outlineLevel="5" x14ac:dyDescent="0.25">
      <c r="F57" s="634"/>
      <c r="G57" s="635"/>
      <c r="H57" s="635"/>
      <c r="I57" s="636" t="s">
        <v>4688</v>
      </c>
      <c r="J57" s="635"/>
      <c r="K57" s="637">
        <v>34</v>
      </c>
      <c r="L57" s="638"/>
      <c r="M57" s="639"/>
    </row>
    <row r="58" spans="6:13" s="625" customFormat="1" ht="24" outlineLevel="4" x14ac:dyDescent="0.2">
      <c r="F58" s="626">
        <v>2</v>
      </c>
      <c r="G58" s="627" t="s">
        <v>3701</v>
      </c>
      <c r="H58" s="628" t="s">
        <v>4689</v>
      </c>
      <c r="I58" s="629" t="s">
        <v>4690</v>
      </c>
      <c r="J58" s="627" t="s">
        <v>447</v>
      </c>
      <c r="K58" s="630">
        <v>1</v>
      </c>
      <c r="L58" s="631"/>
      <c r="M58" s="632">
        <f>K58*L58</f>
        <v>0</v>
      </c>
    </row>
    <row r="59" spans="6:13" s="646" customFormat="1" ht="12.75" customHeight="1" outlineLevel="4" x14ac:dyDescent="0.25">
      <c r="F59" s="640"/>
      <c r="G59" s="641"/>
      <c r="H59" s="641"/>
      <c r="I59" s="642"/>
      <c r="J59" s="641"/>
      <c r="K59" s="643"/>
      <c r="L59" s="644"/>
      <c r="M59" s="645"/>
    </row>
    <row r="60" spans="6:13" s="646" customFormat="1" ht="12.75" customHeight="1" outlineLevel="3" x14ac:dyDescent="0.25">
      <c r="F60" s="640"/>
      <c r="G60" s="641"/>
      <c r="H60" s="641"/>
      <c r="I60" s="642"/>
      <c r="J60" s="641"/>
      <c r="K60" s="643"/>
      <c r="L60" s="644"/>
      <c r="M60" s="645"/>
    </row>
    <row r="61" spans="6:13" s="612" customFormat="1" ht="18.75" customHeight="1" outlineLevel="2" x14ac:dyDescent="0.2">
      <c r="F61" s="613"/>
      <c r="G61" s="614"/>
      <c r="H61" s="615"/>
      <c r="I61" s="615" t="s">
        <v>3700</v>
      </c>
      <c r="J61" s="614"/>
      <c r="K61" s="617"/>
      <c r="L61" s="618"/>
      <c r="M61" s="585">
        <f>SUBTOTAL(9,M62:M66)</f>
        <v>0</v>
      </c>
    </row>
    <row r="62" spans="6:13" s="620" customFormat="1" ht="16.5" customHeight="1" outlineLevel="3" x14ac:dyDescent="0.2">
      <c r="F62" s="621"/>
      <c r="G62" s="609"/>
      <c r="H62" s="622"/>
      <c r="I62" s="622" t="s">
        <v>4691</v>
      </c>
      <c r="J62" s="609"/>
      <c r="K62" s="623"/>
      <c r="L62" s="624"/>
      <c r="M62" s="588">
        <f>SUBTOTAL(9,M63:M65)</f>
        <v>0</v>
      </c>
    </row>
    <row r="63" spans="6:13" s="625" customFormat="1" ht="12" outlineLevel="4" x14ac:dyDescent="0.2">
      <c r="F63" s="626">
        <v>1</v>
      </c>
      <c r="G63" s="627" t="s">
        <v>3701</v>
      </c>
      <c r="H63" s="628" t="s">
        <v>4692</v>
      </c>
      <c r="I63" s="629" t="s">
        <v>4693</v>
      </c>
      <c r="J63" s="627" t="s">
        <v>3704</v>
      </c>
      <c r="K63" s="630">
        <v>62</v>
      </c>
      <c r="L63" s="631"/>
      <c r="M63" s="632">
        <f>K63*L63</f>
        <v>0</v>
      </c>
    </row>
    <row r="64" spans="6:13" s="633" customFormat="1" ht="11.25" outlineLevel="5" x14ac:dyDescent="0.25">
      <c r="F64" s="634"/>
      <c r="G64" s="635"/>
      <c r="H64" s="635"/>
      <c r="I64" s="636" t="s">
        <v>8065</v>
      </c>
      <c r="J64" s="635"/>
      <c r="K64" s="637">
        <v>62</v>
      </c>
      <c r="L64" s="638"/>
      <c r="M64" s="639"/>
    </row>
    <row r="65" spans="6:13" s="646" customFormat="1" ht="12.75" customHeight="1" outlineLevel="4" x14ac:dyDescent="0.25">
      <c r="F65" s="640"/>
      <c r="G65" s="641"/>
      <c r="H65" s="641"/>
      <c r="I65" s="642"/>
      <c r="J65" s="641"/>
      <c r="K65" s="643"/>
      <c r="L65" s="644"/>
      <c r="M65" s="645"/>
    </row>
    <row r="66" spans="6:13" s="646" customFormat="1" ht="12.75" customHeight="1" outlineLevel="3" x14ac:dyDescent="0.25">
      <c r="F66" s="640"/>
      <c r="G66" s="641"/>
      <c r="H66" s="641"/>
      <c r="I66" s="642"/>
      <c r="J66" s="641"/>
      <c r="K66" s="643"/>
      <c r="L66" s="644"/>
      <c r="M66" s="645"/>
    </row>
    <row r="67" spans="6:13" s="612" customFormat="1" ht="18.75" customHeight="1" outlineLevel="2" x14ac:dyDescent="0.2">
      <c r="F67" s="613"/>
      <c r="G67" s="614"/>
      <c r="H67" s="615"/>
      <c r="I67" s="615" t="s">
        <v>3461</v>
      </c>
      <c r="J67" s="614"/>
      <c r="K67" s="617"/>
      <c r="L67" s="618"/>
      <c r="M67" s="585">
        <f>SUBTOTAL(9,M68:M72)</f>
        <v>0</v>
      </c>
    </row>
    <row r="68" spans="6:13" s="620" customFormat="1" ht="16.5" customHeight="1" outlineLevel="3" x14ac:dyDescent="0.2">
      <c r="F68" s="621"/>
      <c r="G68" s="609"/>
      <c r="H68" s="622"/>
      <c r="I68" s="622" t="s">
        <v>4694</v>
      </c>
      <c r="J68" s="609"/>
      <c r="K68" s="623"/>
      <c r="L68" s="624"/>
      <c r="M68" s="588">
        <f>SUBTOTAL(9,M69:M71)</f>
        <v>0</v>
      </c>
    </row>
    <row r="69" spans="6:13" s="625" customFormat="1" ht="12" outlineLevel="4" x14ac:dyDescent="0.2">
      <c r="F69" s="626">
        <v>1</v>
      </c>
      <c r="G69" s="627" t="s">
        <v>3701</v>
      </c>
      <c r="H69" s="628" t="s">
        <v>4695</v>
      </c>
      <c r="I69" s="629" t="s">
        <v>4696</v>
      </c>
      <c r="J69" s="627" t="s">
        <v>7953</v>
      </c>
      <c r="K69" s="630">
        <v>1</v>
      </c>
      <c r="L69" s="631"/>
      <c r="M69" s="632">
        <f>K69*L69</f>
        <v>0</v>
      </c>
    </row>
    <row r="70" spans="6:13" s="625" customFormat="1" ht="12" outlineLevel="4" x14ac:dyDescent="0.2">
      <c r="F70" s="626">
        <v>2</v>
      </c>
      <c r="G70" s="627" t="s">
        <v>3701</v>
      </c>
      <c r="H70" s="628" t="s">
        <v>4697</v>
      </c>
      <c r="I70" s="629" t="s">
        <v>4698</v>
      </c>
      <c r="J70" s="627" t="s">
        <v>447</v>
      </c>
      <c r="K70" s="630">
        <v>8</v>
      </c>
      <c r="L70" s="631"/>
      <c r="M70" s="632">
        <f>K70*L70</f>
        <v>0</v>
      </c>
    </row>
    <row r="71" spans="6:13" s="646" customFormat="1" ht="12.75" customHeight="1" outlineLevel="4" x14ac:dyDescent="0.25">
      <c r="F71" s="640"/>
      <c r="G71" s="641"/>
      <c r="H71" s="641"/>
      <c r="I71" s="642"/>
      <c r="J71" s="641"/>
      <c r="K71" s="643"/>
      <c r="L71" s="644"/>
      <c r="M71" s="645"/>
    </row>
    <row r="72" spans="6:13" s="646" customFormat="1" ht="12.75" customHeight="1" outlineLevel="3" x14ac:dyDescent="0.25">
      <c r="F72" s="640"/>
      <c r="G72" s="641"/>
      <c r="H72" s="641"/>
      <c r="I72" s="642"/>
      <c r="J72" s="641"/>
      <c r="K72" s="643"/>
      <c r="L72" s="644"/>
      <c r="M72" s="645"/>
    </row>
    <row r="73" spans="6:13" s="612" customFormat="1" ht="18.75" customHeight="1" outlineLevel="2" x14ac:dyDescent="0.2">
      <c r="F73" s="613"/>
      <c r="G73" s="614"/>
      <c r="H73" s="615"/>
      <c r="I73" s="615" t="s">
        <v>4699</v>
      </c>
      <c r="J73" s="614"/>
      <c r="K73" s="617"/>
      <c r="L73" s="618"/>
      <c r="M73" s="585">
        <f>SUBTOTAL(9,M74:M79)</f>
        <v>0</v>
      </c>
    </row>
    <row r="74" spans="6:13" s="620" customFormat="1" ht="16.5" customHeight="1" outlineLevel="3" x14ac:dyDescent="0.2">
      <c r="F74" s="621"/>
      <c r="G74" s="609"/>
      <c r="H74" s="622"/>
      <c r="I74" s="622" t="s">
        <v>4700</v>
      </c>
      <c r="J74" s="609"/>
      <c r="K74" s="623"/>
      <c r="L74" s="624"/>
      <c r="M74" s="588">
        <f>SUBTOTAL(9,M75:M78)</f>
        <v>0</v>
      </c>
    </row>
    <row r="75" spans="6:13" s="625" customFormat="1" ht="12" outlineLevel="4" x14ac:dyDescent="0.2">
      <c r="F75" s="626">
        <v>1</v>
      </c>
      <c r="G75" s="627" t="s">
        <v>3701</v>
      </c>
      <c r="H75" s="628" t="s">
        <v>4701</v>
      </c>
      <c r="I75" s="629" t="s">
        <v>4702</v>
      </c>
      <c r="J75" s="627" t="s">
        <v>7953</v>
      </c>
      <c r="K75" s="630">
        <v>1</v>
      </c>
      <c r="L75" s="631"/>
      <c r="M75" s="632">
        <f>K75*L75</f>
        <v>0</v>
      </c>
    </row>
    <row r="76" spans="6:13" s="625" customFormat="1" ht="12" outlineLevel="4" x14ac:dyDescent="0.2">
      <c r="F76" s="626">
        <v>2</v>
      </c>
      <c r="G76" s="627" t="s">
        <v>3701</v>
      </c>
      <c r="H76" s="628" t="s">
        <v>4703</v>
      </c>
      <c r="I76" s="629" t="s">
        <v>4704</v>
      </c>
      <c r="J76" s="627" t="s">
        <v>4705</v>
      </c>
      <c r="K76" s="630">
        <v>400</v>
      </c>
      <c r="L76" s="631"/>
      <c r="M76" s="632">
        <f>K76*L76</f>
        <v>0</v>
      </c>
    </row>
    <row r="77" spans="6:13" s="633" customFormat="1" ht="22.5" outlineLevel="5" x14ac:dyDescent="0.25">
      <c r="F77" s="634"/>
      <c r="G77" s="635"/>
      <c r="H77" s="635"/>
      <c r="I77" s="636" t="s">
        <v>8066</v>
      </c>
      <c r="J77" s="635"/>
      <c r="K77" s="637">
        <v>400</v>
      </c>
      <c r="L77" s="638"/>
      <c r="M77" s="639"/>
    </row>
    <row r="78" spans="6:13" s="646" customFormat="1" ht="12.75" customHeight="1" outlineLevel="4" x14ac:dyDescent="0.25">
      <c r="F78" s="640"/>
      <c r="G78" s="641"/>
      <c r="H78" s="641"/>
      <c r="I78" s="642"/>
      <c r="J78" s="641"/>
      <c r="K78" s="643"/>
      <c r="L78" s="644"/>
      <c r="M78" s="645"/>
    </row>
    <row r="79" spans="6:13" s="646" customFormat="1" ht="12.75" customHeight="1" outlineLevel="3" x14ac:dyDescent="0.25">
      <c r="F79" s="640"/>
      <c r="G79" s="641"/>
      <c r="H79" s="641"/>
      <c r="I79" s="642"/>
      <c r="J79" s="641"/>
      <c r="K79" s="643"/>
      <c r="L79" s="644"/>
      <c r="M79" s="645"/>
    </row>
    <row r="80" spans="6:13" s="646" customFormat="1" ht="12.75" customHeight="1" outlineLevel="2" x14ac:dyDescent="0.25">
      <c r="F80" s="640"/>
      <c r="G80" s="641"/>
      <c r="H80" s="641"/>
      <c r="I80" s="642"/>
      <c r="J80" s="641"/>
      <c r="K80" s="643"/>
      <c r="L80" s="644"/>
      <c r="M80" s="645"/>
    </row>
    <row r="81" spans="6:13" s="612" customFormat="1" ht="18.75" customHeight="1" outlineLevel="1" x14ac:dyDescent="0.25">
      <c r="F81" s="613"/>
      <c r="G81" s="614"/>
      <c r="H81" s="615"/>
      <c r="I81" s="619" t="s">
        <v>4706</v>
      </c>
      <c r="J81" s="614"/>
      <c r="K81" s="617"/>
      <c r="L81" s="618"/>
      <c r="M81" s="583">
        <f>SUBTOTAL(9,M82:M329)</f>
        <v>0</v>
      </c>
    </row>
    <row r="82" spans="6:13" s="612" customFormat="1" ht="18.75" customHeight="1" outlineLevel="2" x14ac:dyDescent="0.2">
      <c r="F82" s="613"/>
      <c r="G82" s="614"/>
      <c r="H82" s="615"/>
      <c r="I82" s="615" t="s">
        <v>4061</v>
      </c>
      <c r="J82" s="614"/>
      <c r="K82" s="617"/>
      <c r="L82" s="618"/>
      <c r="M82" s="585">
        <f>SUBTOTAL(9,M83:M271)</f>
        <v>0</v>
      </c>
    </row>
    <row r="83" spans="6:13" s="620" customFormat="1" ht="16.5" customHeight="1" outlineLevel="3" x14ac:dyDescent="0.2">
      <c r="F83" s="621"/>
      <c r="G83" s="609"/>
      <c r="H83" s="622"/>
      <c r="I83" s="622" t="s">
        <v>4707</v>
      </c>
      <c r="J83" s="609"/>
      <c r="K83" s="623"/>
      <c r="L83" s="624"/>
      <c r="M83" s="588">
        <f>SUBTOTAL(9,M84:M142)</f>
        <v>0</v>
      </c>
    </row>
    <row r="84" spans="6:13" s="625" customFormat="1" ht="12" outlineLevel="4" x14ac:dyDescent="0.2">
      <c r="F84" s="626">
        <v>1</v>
      </c>
      <c r="G84" s="627" t="s">
        <v>3066</v>
      </c>
      <c r="H84" s="628" t="s">
        <v>4708</v>
      </c>
      <c r="I84" s="629" t="s">
        <v>4709</v>
      </c>
      <c r="J84" s="627" t="s">
        <v>447</v>
      </c>
      <c r="K84" s="630">
        <v>8</v>
      </c>
      <c r="L84" s="631"/>
      <c r="M84" s="632">
        <f>K84*L84</f>
        <v>0</v>
      </c>
    </row>
    <row r="85" spans="6:13" s="633" customFormat="1" ht="11.25" outlineLevel="5" x14ac:dyDescent="0.25">
      <c r="F85" s="634"/>
      <c r="G85" s="635"/>
      <c r="H85" s="635"/>
      <c r="I85" s="636" t="s">
        <v>4710</v>
      </c>
      <c r="J85" s="635"/>
      <c r="K85" s="637">
        <v>2</v>
      </c>
      <c r="L85" s="638"/>
      <c r="M85" s="639"/>
    </row>
    <row r="86" spans="6:13" s="633" customFormat="1" ht="11.25" outlineLevel="5" x14ac:dyDescent="0.25">
      <c r="F86" s="634"/>
      <c r="G86" s="635"/>
      <c r="H86" s="635"/>
      <c r="I86" s="636" t="s">
        <v>4711</v>
      </c>
      <c r="J86" s="635"/>
      <c r="K86" s="637">
        <v>2</v>
      </c>
      <c r="L86" s="638"/>
      <c r="M86" s="639"/>
    </row>
    <row r="87" spans="6:13" s="633" customFormat="1" ht="22.5" outlineLevel="5" x14ac:dyDescent="0.25">
      <c r="F87" s="634"/>
      <c r="G87" s="635"/>
      <c r="H87" s="635"/>
      <c r="I87" s="636" t="s">
        <v>4712</v>
      </c>
      <c r="J87" s="635"/>
      <c r="K87" s="637">
        <v>1</v>
      </c>
      <c r="L87" s="638"/>
      <c r="M87" s="639"/>
    </row>
    <row r="88" spans="6:13" s="633" customFormat="1" ht="22.5" outlineLevel="5" x14ac:dyDescent="0.25">
      <c r="F88" s="634"/>
      <c r="G88" s="635"/>
      <c r="H88" s="635"/>
      <c r="I88" s="636" t="s">
        <v>4713</v>
      </c>
      <c r="J88" s="635"/>
      <c r="K88" s="637">
        <v>1</v>
      </c>
      <c r="L88" s="638"/>
      <c r="M88" s="639"/>
    </row>
    <row r="89" spans="6:13" s="633" customFormat="1" ht="11.25" outlineLevel="5" x14ac:dyDescent="0.25">
      <c r="F89" s="634"/>
      <c r="G89" s="635"/>
      <c r="H89" s="635"/>
      <c r="I89" s="636" t="s">
        <v>4714</v>
      </c>
      <c r="J89" s="635"/>
      <c r="K89" s="637">
        <v>1</v>
      </c>
      <c r="L89" s="638"/>
      <c r="M89" s="639"/>
    </row>
    <row r="90" spans="6:13" s="633" customFormat="1" ht="11.25" outlineLevel="5" x14ac:dyDescent="0.25">
      <c r="F90" s="634"/>
      <c r="G90" s="635"/>
      <c r="H90" s="635"/>
      <c r="I90" s="636" t="s">
        <v>4715</v>
      </c>
      <c r="J90" s="635"/>
      <c r="K90" s="637">
        <v>1</v>
      </c>
      <c r="L90" s="638"/>
      <c r="M90" s="639"/>
    </row>
    <row r="91" spans="6:13" s="625" customFormat="1" ht="24" outlineLevel="4" x14ac:dyDescent="0.2">
      <c r="F91" s="626">
        <v>2</v>
      </c>
      <c r="G91" s="627" t="s">
        <v>3054</v>
      </c>
      <c r="H91" s="628" t="s">
        <v>4716</v>
      </c>
      <c r="I91" s="629" t="s">
        <v>4717</v>
      </c>
      <c r="J91" s="627" t="s">
        <v>532</v>
      </c>
      <c r="K91" s="630">
        <v>2</v>
      </c>
      <c r="L91" s="631"/>
      <c r="M91" s="632">
        <f>K91*L91</f>
        <v>0</v>
      </c>
    </row>
    <row r="92" spans="6:13" s="633" customFormat="1" ht="22.5" outlineLevel="5" x14ac:dyDescent="0.25">
      <c r="F92" s="634"/>
      <c r="G92" s="635"/>
      <c r="H92" s="635"/>
      <c r="I92" s="636" t="s">
        <v>4718</v>
      </c>
      <c r="J92" s="635"/>
      <c r="K92" s="637">
        <v>0.56000000000000005</v>
      </c>
      <c r="L92" s="638"/>
      <c r="M92" s="639"/>
    </row>
    <row r="93" spans="6:13" s="633" customFormat="1" ht="22.5" outlineLevel="5" x14ac:dyDescent="0.25">
      <c r="F93" s="634"/>
      <c r="G93" s="635"/>
      <c r="H93" s="635"/>
      <c r="I93" s="636" t="s">
        <v>4719</v>
      </c>
      <c r="J93" s="635"/>
      <c r="K93" s="637">
        <v>0.56000000000000005</v>
      </c>
      <c r="L93" s="638"/>
      <c r="M93" s="639"/>
    </row>
    <row r="94" spans="6:13" s="625" customFormat="1" ht="24" outlineLevel="4" x14ac:dyDescent="0.2">
      <c r="F94" s="626">
        <v>3</v>
      </c>
      <c r="G94" s="627" t="s">
        <v>3054</v>
      </c>
      <c r="H94" s="628" t="s">
        <v>4720</v>
      </c>
      <c r="I94" s="629" t="s">
        <v>4721</v>
      </c>
      <c r="J94" s="627" t="s">
        <v>447</v>
      </c>
      <c r="K94" s="630">
        <v>2</v>
      </c>
      <c r="L94" s="631"/>
      <c r="M94" s="632">
        <f>K94*L94</f>
        <v>0</v>
      </c>
    </row>
    <row r="95" spans="6:13" s="625" customFormat="1" ht="12" outlineLevel="4" x14ac:dyDescent="0.2">
      <c r="F95" s="626">
        <v>4</v>
      </c>
      <c r="G95" s="627" t="s">
        <v>3054</v>
      </c>
      <c r="H95" s="628" t="s">
        <v>4722</v>
      </c>
      <c r="I95" s="629" t="s">
        <v>4723</v>
      </c>
      <c r="J95" s="627" t="s">
        <v>447</v>
      </c>
      <c r="K95" s="630">
        <v>2</v>
      </c>
      <c r="L95" s="631"/>
      <c r="M95" s="632">
        <f>K95*L95</f>
        <v>0</v>
      </c>
    </row>
    <row r="96" spans="6:13" s="625" customFormat="1" ht="12" outlineLevel="4" x14ac:dyDescent="0.2">
      <c r="F96" s="626">
        <v>5</v>
      </c>
      <c r="G96" s="627" t="s">
        <v>3066</v>
      </c>
      <c r="H96" s="628" t="s">
        <v>4724</v>
      </c>
      <c r="I96" s="629" t="s">
        <v>4725</v>
      </c>
      <c r="J96" s="627" t="s">
        <v>447</v>
      </c>
      <c r="K96" s="630">
        <v>2</v>
      </c>
      <c r="L96" s="631"/>
      <c r="M96" s="632">
        <f>K96*L96</f>
        <v>0</v>
      </c>
    </row>
    <row r="97" spans="6:13" s="633" customFormat="1" ht="22.5" outlineLevel="5" x14ac:dyDescent="0.25">
      <c r="F97" s="634"/>
      <c r="G97" s="635"/>
      <c r="H97" s="635"/>
      <c r="I97" s="636" t="s">
        <v>4726</v>
      </c>
      <c r="J97" s="635"/>
      <c r="K97" s="637">
        <v>1</v>
      </c>
      <c r="L97" s="638"/>
      <c r="M97" s="639"/>
    </row>
    <row r="98" spans="6:13" s="633" customFormat="1" ht="22.5" outlineLevel="5" x14ac:dyDescent="0.25">
      <c r="F98" s="634"/>
      <c r="G98" s="635"/>
      <c r="H98" s="635"/>
      <c r="I98" s="636" t="s">
        <v>4727</v>
      </c>
      <c r="J98" s="635"/>
      <c r="K98" s="637">
        <v>1</v>
      </c>
      <c r="L98" s="638"/>
      <c r="M98" s="639"/>
    </row>
    <row r="99" spans="6:13" s="625" customFormat="1" ht="24" outlineLevel="4" x14ac:dyDescent="0.2">
      <c r="F99" s="626">
        <v>6</v>
      </c>
      <c r="G99" s="627" t="s">
        <v>3054</v>
      </c>
      <c r="H99" s="628" t="s">
        <v>4728</v>
      </c>
      <c r="I99" s="629" t="s">
        <v>4729</v>
      </c>
      <c r="J99" s="627" t="s">
        <v>447</v>
      </c>
      <c r="K99" s="630">
        <v>2</v>
      </c>
      <c r="L99" s="631"/>
      <c r="M99" s="632">
        <f>K99*L99</f>
        <v>0</v>
      </c>
    </row>
    <row r="100" spans="6:13" s="625" customFormat="1" ht="12" outlineLevel="4" x14ac:dyDescent="0.2">
      <c r="F100" s="626">
        <v>7</v>
      </c>
      <c r="G100" s="627" t="s">
        <v>3066</v>
      </c>
      <c r="H100" s="628" t="s">
        <v>4730</v>
      </c>
      <c r="I100" s="629" t="s">
        <v>4731</v>
      </c>
      <c r="J100" s="627" t="s">
        <v>447</v>
      </c>
      <c r="K100" s="630">
        <v>12</v>
      </c>
      <c r="L100" s="631"/>
      <c r="M100" s="632">
        <f>K100*L100</f>
        <v>0</v>
      </c>
    </row>
    <row r="101" spans="6:13" s="633" customFormat="1" ht="11.25" outlineLevel="5" x14ac:dyDescent="0.25">
      <c r="F101" s="634"/>
      <c r="G101" s="635"/>
      <c r="H101" s="635"/>
      <c r="I101" s="636" t="s">
        <v>4732</v>
      </c>
      <c r="J101" s="635"/>
      <c r="K101" s="637">
        <v>4</v>
      </c>
      <c r="L101" s="638"/>
      <c r="M101" s="639"/>
    </row>
    <row r="102" spans="6:13" s="633" customFormat="1" ht="11.25" outlineLevel="5" x14ac:dyDescent="0.25">
      <c r="F102" s="634"/>
      <c r="G102" s="635"/>
      <c r="H102" s="635"/>
      <c r="I102" s="636" t="s">
        <v>4733</v>
      </c>
      <c r="J102" s="635"/>
      <c r="K102" s="637">
        <v>4</v>
      </c>
      <c r="L102" s="638"/>
      <c r="M102" s="639"/>
    </row>
    <row r="103" spans="6:13" s="633" customFormat="1" ht="11.25" outlineLevel="5" x14ac:dyDescent="0.25">
      <c r="F103" s="634"/>
      <c r="G103" s="635"/>
      <c r="H103" s="635"/>
      <c r="I103" s="636" t="s">
        <v>4734</v>
      </c>
      <c r="J103" s="635"/>
      <c r="K103" s="637">
        <v>2</v>
      </c>
      <c r="L103" s="638"/>
      <c r="M103" s="639"/>
    </row>
    <row r="104" spans="6:13" s="633" customFormat="1" ht="22.5" outlineLevel="5" x14ac:dyDescent="0.25">
      <c r="F104" s="634"/>
      <c r="G104" s="635"/>
      <c r="H104" s="635"/>
      <c r="I104" s="636" t="s">
        <v>4735</v>
      </c>
      <c r="J104" s="635"/>
      <c r="K104" s="637">
        <v>2</v>
      </c>
      <c r="L104" s="638"/>
      <c r="M104" s="639"/>
    </row>
    <row r="105" spans="6:13" s="625" customFormat="1" ht="24" outlineLevel="4" x14ac:dyDescent="0.2">
      <c r="F105" s="626">
        <v>8</v>
      </c>
      <c r="G105" s="627" t="s">
        <v>3054</v>
      </c>
      <c r="H105" s="628" t="s">
        <v>4736</v>
      </c>
      <c r="I105" s="629" t="s">
        <v>4737</v>
      </c>
      <c r="J105" s="627" t="s">
        <v>532</v>
      </c>
      <c r="K105" s="630">
        <v>2.5</v>
      </c>
      <c r="L105" s="631"/>
      <c r="M105" s="632">
        <f>K105*L105</f>
        <v>0</v>
      </c>
    </row>
    <row r="106" spans="6:13" s="633" customFormat="1" ht="11.25" outlineLevel="5" x14ac:dyDescent="0.25">
      <c r="F106" s="634"/>
      <c r="G106" s="635"/>
      <c r="H106" s="635"/>
      <c r="I106" s="636" t="s">
        <v>4738</v>
      </c>
      <c r="J106" s="635"/>
      <c r="K106" s="637">
        <v>1.88</v>
      </c>
      <c r="L106" s="638"/>
      <c r="M106" s="639"/>
    </row>
    <row r="107" spans="6:13" s="625" customFormat="1" ht="12" outlineLevel="4" x14ac:dyDescent="0.2">
      <c r="F107" s="626">
        <v>9</v>
      </c>
      <c r="G107" s="627" t="s">
        <v>3054</v>
      </c>
      <c r="H107" s="628" t="s">
        <v>4739</v>
      </c>
      <c r="I107" s="629" t="s">
        <v>4740</v>
      </c>
      <c r="J107" s="627" t="s">
        <v>447</v>
      </c>
      <c r="K107" s="630">
        <v>4</v>
      </c>
      <c r="L107" s="631"/>
      <c r="M107" s="632">
        <f t="shared" ref="M107:M112" si="0">K107*L107</f>
        <v>0</v>
      </c>
    </row>
    <row r="108" spans="6:13" s="625" customFormat="1" ht="24" outlineLevel="4" x14ac:dyDescent="0.2">
      <c r="F108" s="626">
        <v>10</v>
      </c>
      <c r="G108" s="627" t="s">
        <v>3054</v>
      </c>
      <c r="H108" s="628" t="s">
        <v>4741</v>
      </c>
      <c r="I108" s="629" t="s">
        <v>4742</v>
      </c>
      <c r="J108" s="627" t="s">
        <v>447</v>
      </c>
      <c r="K108" s="630">
        <v>2</v>
      </c>
      <c r="L108" s="631"/>
      <c r="M108" s="632">
        <f t="shared" si="0"/>
        <v>0</v>
      </c>
    </row>
    <row r="109" spans="6:13" s="625" customFormat="1" ht="12" outlineLevel="4" x14ac:dyDescent="0.2">
      <c r="F109" s="626">
        <v>11</v>
      </c>
      <c r="G109" s="627" t="s">
        <v>3054</v>
      </c>
      <c r="H109" s="628" t="s">
        <v>4743</v>
      </c>
      <c r="I109" s="629" t="s">
        <v>4744</v>
      </c>
      <c r="J109" s="627" t="s">
        <v>447</v>
      </c>
      <c r="K109" s="630">
        <v>1</v>
      </c>
      <c r="L109" s="631"/>
      <c r="M109" s="632">
        <f t="shared" si="0"/>
        <v>0</v>
      </c>
    </row>
    <row r="110" spans="6:13" s="625" customFormat="1" ht="12" outlineLevel="4" x14ac:dyDescent="0.2">
      <c r="F110" s="626">
        <v>12</v>
      </c>
      <c r="G110" s="627" t="s">
        <v>3066</v>
      </c>
      <c r="H110" s="628" t="s">
        <v>4745</v>
      </c>
      <c r="I110" s="629" t="s">
        <v>4746</v>
      </c>
      <c r="J110" s="627" t="s">
        <v>447</v>
      </c>
      <c r="K110" s="630">
        <v>1</v>
      </c>
      <c r="L110" s="631"/>
      <c r="M110" s="632">
        <f t="shared" si="0"/>
        <v>0</v>
      </c>
    </row>
    <row r="111" spans="6:13" s="625" customFormat="1" ht="24" outlineLevel="4" x14ac:dyDescent="0.2">
      <c r="F111" s="626">
        <v>13</v>
      </c>
      <c r="G111" s="627" t="s">
        <v>3054</v>
      </c>
      <c r="H111" s="628" t="s">
        <v>4747</v>
      </c>
      <c r="I111" s="629" t="s">
        <v>4748</v>
      </c>
      <c r="J111" s="627" t="s">
        <v>447</v>
      </c>
      <c r="K111" s="630">
        <v>1</v>
      </c>
      <c r="L111" s="631"/>
      <c r="M111" s="632">
        <f t="shared" si="0"/>
        <v>0</v>
      </c>
    </row>
    <row r="112" spans="6:13" s="625" customFormat="1" ht="12" outlineLevel="4" x14ac:dyDescent="0.2">
      <c r="F112" s="626">
        <v>14</v>
      </c>
      <c r="G112" s="627" t="s">
        <v>3066</v>
      </c>
      <c r="H112" s="628" t="s">
        <v>4749</v>
      </c>
      <c r="I112" s="629" t="s">
        <v>4750</v>
      </c>
      <c r="J112" s="627" t="s">
        <v>447</v>
      </c>
      <c r="K112" s="630">
        <v>2</v>
      </c>
      <c r="L112" s="631"/>
      <c r="M112" s="632">
        <f t="shared" si="0"/>
        <v>0</v>
      </c>
    </row>
    <row r="113" spans="6:13" s="633" customFormat="1" ht="22.5" outlineLevel="5" x14ac:dyDescent="0.25">
      <c r="F113" s="634"/>
      <c r="G113" s="635"/>
      <c r="H113" s="635"/>
      <c r="I113" s="636" t="s">
        <v>4751</v>
      </c>
      <c r="J113" s="635"/>
      <c r="K113" s="637">
        <v>2</v>
      </c>
      <c r="L113" s="638"/>
      <c r="M113" s="639"/>
    </row>
    <row r="114" spans="6:13" s="625" customFormat="1" ht="12" outlineLevel="4" x14ac:dyDescent="0.2">
      <c r="F114" s="626">
        <v>15</v>
      </c>
      <c r="G114" s="627" t="s">
        <v>3054</v>
      </c>
      <c r="H114" s="628" t="s">
        <v>4752</v>
      </c>
      <c r="I114" s="629" t="s">
        <v>4753</v>
      </c>
      <c r="J114" s="627" t="s">
        <v>447</v>
      </c>
      <c r="K114" s="630">
        <v>2</v>
      </c>
      <c r="L114" s="631"/>
      <c r="M114" s="632">
        <f>K114*L114</f>
        <v>0</v>
      </c>
    </row>
    <row r="115" spans="6:13" s="625" customFormat="1" ht="12" outlineLevel="4" x14ac:dyDescent="0.2">
      <c r="F115" s="626">
        <v>16</v>
      </c>
      <c r="G115" s="627" t="s">
        <v>3066</v>
      </c>
      <c r="H115" s="628" t="s">
        <v>4754</v>
      </c>
      <c r="I115" s="629" t="s">
        <v>4755</v>
      </c>
      <c r="J115" s="627" t="s">
        <v>447</v>
      </c>
      <c r="K115" s="630">
        <v>2</v>
      </c>
      <c r="L115" s="631"/>
      <c r="M115" s="632">
        <f>K115*L115</f>
        <v>0</v>
      </c>
    </row>
    <row r="116" spans="6:13" s="625" customFormat="1" ht="24" outlineLevel="4" x14ac:dyDescent="0.2">
      <c r="F116" s="626">
        <v>17</v>
      </c>
      <c r="G116" s="627" t="s">
        <v>4756</v>
      </c>
      <c r="H116" s="628" t="s">
        <v>4757</v>
      </c>
      <c r="I116" s="629" t="s">
        <v>4758</v>
      </c>
      <c r="J116" s="627" t="s">
        <v>3065</v>
      </c>
      <c r="K116" s="630">
        <v>2</v>
      </c>
      <c r="L116" s="631"/>
      <c r="M116" s="632">
        <f>K116*L116</f>
        <v>0</v>
      </c>
    </row>
    <row r="117" spans="6:13" s="625" customFormat="1" ht="12" outlineLevel="4" x14ac:dyDescent="0.2">
      <c r="F117" s="626">
        <v>18</v>
      </c>
      <c r="G117" s="627" t="s">
        <v>3066</v>
      </c>
      <c r="H117" s="628" t="s">
        <v>4759</v>
      </c>
      <c r="I117" s="629" t="s">
        <v>4760</v>
      </c>
      <c r="J117" s="627" t="s">
        <v>3065</v>
      </c>
      <c r="K117" s="630">
        <v>1</v>
      </c>
      <c r="L117" s="631"/>
      <c r="M117" s="632">
        <f>K117*L117</f>
        <v>0</v>
      </c>
    </row>
    <row r="118" spans="6:13" s="633" customFormat="1" ht="22.5" outlineLevel="5" x14ac:dyDescent="0.25">
      <c r="F118" s="634"/>
      <c r="G118" s="635"/>
      <c r="H118" s="635"/>
      <c r="I118" s="636" t="s">
        <v>4761</v>
      </c>
      <c r="J118" s="635"/>
      <c r="K118" s="637">
        <v>1</v>
      </c>
      <c r="L118" s="638"/>
      <c r="M118" s="639"/>
    </row>
    <row r="119" spans="6:13" s="625" customFormat="1" ht="12" outlineLevel="4" x14ac:dyDescent="0.2">
      <c r="F119" s="626">
        <v>19</v>
      </c>
      <c r="G119" s="627" t="s">
        <v>3066</v>
      </c>
      <c r="H119" s="628" t="s">
        <v>4762</v>
      </c>
      <c r="I119" s="629" t="s">
        <v>4763</v>
      </c>
      <c r="J119" s="627" t="s">
        <v>532</v>
      </c>
      <c r="K119" s="630">
        <v>2</v>
      </c>
      <c r="L119" s="631"/>
      <c r="M119" s="632">
        <f>K119*L119</f>
        <v>0</v>
      </c>
    </row>
    <row r="120" spans="6:13" s="633" customFormat="1" ht="22.5" outlineLevel="5" x14ac:dyDescent="0.25">
      <c r="F120" s="634"/>
      <c r="G120" s="635"/>
      <c r="H120" s="635"/>
      <c r="I120" s="636" t="s">
        <v>4764</v>
      </c>
      <c r="J120" s="635"/>
      <c r="K120" s="637">
        <v>1</v>
      </c>
      <c r="L120" s="638"/>
      <c r="M120" s="639"/>
    </row>
    <row r="121" spans="6:13" s="633" customFormat="1" ht="22.5" outlineLevel="5" x14ac:dyDescent="0.25">
      <c r="F121" s="634"/>
      <c r="G121" s="635"/>
      <c r="H121" s="635"/>
      <c r="I121" s="636" t="s">
        <v>4765</v>
      </c>
      <c r="J121" s="635"/>
      <c r="K121" s="637">
        <v>1</v>
      </c>
      <c r="L121" s="638"/>
      <c r="M121" s="639"/>
    </row>
    <row r="122" spans="6:13" s="625" customFormat="1" ht="12" outlineLevel="4" x14ac:dyDescent="0.2">
      <c r="F122" s="626">
        <v>20</v>
      </c>
      <c r="G122" s="627" t="s">
        <v>3066</v>
      </c>
      <c r="H122" s="628" t="s">
        <v>4766</v>
      </c>
      <c r="I122" s="629" t="s">
        <v>4767</v>
      </c>
      <c r="J122" s="627" t="s">
        <v>532</v>
      </c>
      <c r="K122" s="630">
        <v>1.7</v>
      </c>
      <c r="L122" s="631"/>
      <c r="M122" s="632">
        <f>K122*L122</f>
        <v>0</v>
      </c>
    </row>
    <row r="123" spans="6:13" s="633" customFormat="1" ht="22.5" outlineLevel="5" x14ac:dyDescent="0.25">
      <c r="F123" s="634"/>
      <c r="G123" s="635"/>
      <c r="H123" s="635"/>
      <c r="I123" s="636" t="s">
        <v>4768</v>
      </c>
      <c r="J123" s="635"/>
      <c r="K123" s="637">
        <v>1.7</v>
      </c>
      <c r="L123" s="638"/>
      <c r="M123" s="639"/>
    </row>
    <row r="124" spans="6:13" s="625" customFormat="1" ht="24" outlineLevel="4" x14ac:dyDescent="0.2">
      <c r="F124" s="626">
        <v>21</v>
      </c>
      <c r="G124" s="627" t="s">
        <v>3066</v>
      </c>
      <c r="H124" s="628" t="s">
        <v>4769</v>
      </c>
      <c r="I124" s="629" t="s">
        <v>4770</v>
      </c>
      <c r="J124" s="627" t="s">
        <v>447</v>
      </c>
      <c r="K124" s="630">
        <v>2</v>
      </c>
      <c r="L124" s="631"/>
      <c r="M124" s="632">
        <f>K124*L124</f>
        <v>0</v>
      </c>
    </row>
    <row r="125" spans="6:13" s="633" customFormat="1" ht="11.25" outlineLevel="5" x14ac:dyDescent="0.25">
      <c r="F125" s="634"/>
      <c r="G125" s="635"/>
      <c r="H125" s="635"/>
      <c r="I125" s="636" t="s">
        <v>4771</v>
      </c>
      <c r="J125" s="635"/>
      <c r="K125" s="637">
        <v>2</v>
      </c>
      <c r="L125" s="638"/>
      <c r="M125" s="639"/>
    </row>
    <row r="126" spans="6:13" s="625" customFormat="1" ht="24" outlineLevel="4" x14ac:dyDescent="0.2">
      <c r="F126" s="626">
        <v>22</v>
      </c>
      <c r="G126" s="627" t="s">
        <v>3066</v>
      </c>
      <c r="H126" s="628" t="s">
        <v>4772</v>
      </c>
      <c r="I126" s="629" t="s">
        <v>4773</v>
      </c>
      <c r="J126" s="627" t="s">
        <v>447</v>
      </c>
      <c r="K126" s="630">
        <v>1</v>
      </c>
      <c r="L126" s="631"/>
      <c r="M126" s="632">
        <f>K126*L126</f>
        <v>0</v>
      </c>
    </row>
    <row r="127" spans="6:13" s="633" customFormat="1" ht="11.25" outlineLevel="5" x14ac:dyDescent="0.25">
      <c r="F127" s="634"/>
      <c r="G127" s="635"/>
      <c r="H127" s="635"/>
      <c r="I127" s="636" t="s">
        <v>4774</v>
      </c>
      <c r="J127" s="635"/>
      <c r="K127" s="637">
        <v>1</v>
      </c>
      <c r="L127" s="638"/>
      <c r="M127" s="639"/>
    </row>
    <row r="128" spans="6:13" s="625" customFormat="1" ht="12" outlineLevel="4" x14ac:dyDescent="0.2">
      <c r="F128" s="626">
        <v>23</v>
      </c>
      <c r="G128" s="627" t="s">
        <v>3066</v>
      </c>
      <c r="H128" s="628" t="s">
        <v>4775</v>
      </c>
      <c r="I128" s="629" t="s">
        <v>4776</v>
      </c>
      <c r="J128" s="627" t="s">
        <v>532</v>
      </c>
      <c r="K128" s="630">
        <v>2.45233077432</v>
      </c>
      <c r="L128" s="631"/>
      <c r="M128" s="632">
        <f>K128*L128</f>
        <v>0</v>
      </c>
    </row>
    <row r="129" spans="6:13" s="633" customFormat="1" ht="11.25" outlineLevel="5" x14ac:dyDescent="0.25">
      <c r="F129" s="634"/>
      <c r="G129" s="635"/>
      <c r="H129" s="635"/>
      <c r="I129" s="636" t="s">
        <v>4777</v>
      </c>
      <c r="J129" s="635"/>
      <c r="K129" s="637">
        <v>1.5155064892799999</v>
      </c>
      <c r="L129" s="638"/>
      <c r="M129" s="639"/>
    </row>
    <row r="130" spans="6:13" s="633" customFormat="1" ht="11.25" outlineLevel="5" x14ac:dyDescent="0.25">
      <c r="F130" s="634"/>
      <c r="G130" s="635"/>
      <c r="H130" s="635"/>
      <c r="I130" s="636" t="s">
        <v>4778</v>
      </c>
      <c r="J130" s="635"/>
      <c r="K130" s="637">
        <v>0.93682428503999993</v>
      </c>
      <c r="L130" s="638"/>
      <c r="M130" s="639"/>
    </row>
    <row r="131" spans="6:13" s="625" customFormat="1" ht="12" outlineLevel="4" x14ac:dyDescent="0.2">
      <c r="F131" s="626">
        <v>24</v>
      </c>
      <c r="G131" s="627" t="s">
        <v>3066</v>
      </c>
      <c r="H131" s="628" t="s">
        <v>4779</v>
      </c>
      <c r="I131" s="629" t="s">
        <v>4780</v>
      </c>
      <c r="J131" s="627" t="s">
        <v>273</v>
      </c>
      <c r="K131" s="630">
        <v>4</v>
      </c>
      <c r="L131" s="631"/>
      <c r="M131" s="632">
        <f>K131*L131</f>
        <v>0</v>
      </c>
    </row>
    <row r="132" spans="6:13" s="633" customFormat="1" ht="22.5" outlineLevel="5" x14ac:dyDescent="0.25">
      <c r="F132" s="634"/>
      <c r="G132" s="635"/>
      <c r="H132" s="635"/>
      <c r="I132" s="636" t="s">
        <v>4781</v>
      </c>
      <c r="J132" s="635"/>
      <c r="K132" s="637">
        <v>2</v>
      </c>
      <c r="L132" s="638"/>
      <c r="M132" s="639"/>
    </row>
    <row r="133" spans="6:13" s="633" customFormat="1" ht="22.5" outlineLevel="5" x14ac:dyDescent="0.25">
      <c r="F133" s="634"/>
      <c r="G133" s="635"/>
      <c r="H133" s="635"/>
      <c r="I133" s="636" t="s">
        <v>4782</v>
      </c>
      <c r="J133" s="635"/>
      <c r="K133" s="637">
        <v>2</v>
      </c>
      <c r="L133" s="638"/>
      <c r="M133" s="639"/>
    </row>
    <row r="134" spans="6:13" s="625" customFormat="1" ht="24" outlineLevel="4" x14ac:dyDescent="0.2">
      <c r="F134" s="626">
        <v>25</v>
      </c>
      <c r="G134" s="627" t="s">
        <v>3054</v>
      </c>
      <c r="H134" s="628" t="s">
        <v>4783</v>
      </c>
      <c r="I134" s="629" t="s">
        <v>4784</v>
      </c>
      <c r="J134" s="627" t="s">
        <v>447</v>
      </c>
      <c r="K134" s="630">
        <v>2</v>
      </c>
      <c r="L134" s="631"/>
      <c r="M134" s="632">
        <f>K134*L134</f>
        <v>0</v>
      </c>
    </row>
    <row r="135" spans="6:13" s="625" customFormat="1" ht="12" outlineLevel="4" x14ac:dyDescent="0.2">
      <c r="F135" s="626">
        <v>26</v>
      </c>
      <c r="G135" s="627" t="s">
        <v>3066</v>
      </c>
      <c r="H135" s="628" t="s">
        <v>4062</v>
      </c>
      <c r="I135" s="629" t="s">
        <v>4063</v>
      </c>
      <c r="J135" s="627" t="s">
        <v>273</v>
      </c>
      <c r="K135" s="630">
        <v>30</v>
      </c>
      <c r="L135" s="631"/>
      <c r="M135" s="632">
        <f>K135*L135</f>
        <v>0</v>
      </c>
    </row>
    <row r="136" spans="6:13" s="633" customFormat="1" ht="22.5" outlineLevel="5" x14ac:dyDescent="0.25">
      <c r="F136" s="634"/>
      <c r="G136" s="635"/>
      <c r="H136" s="635"/>
      <c r="I136" s="636" t="s">
        <v>4785</v>
      </c>
      <c r="J136" s="635"/>
      <c r="K136" s="637">
        <v>30</v>
      </c>
      <c r="L136" s="638"/>
      <c r="M136" s="639"/>
    </row>
    <row r="137" spans="6:13" s="625" customFormat="1" ht="12" outlineLevel="4" x14ac:dyDescent="0.2">
      <c r="F137" s="626">
        <v>27</v>
      </c>
      <c r="G137" s="627" t="s">
        <v>3054</v>
      </c>
      <c r="H137" s="628" t="s">
        <v>4786</v>
      </c>
      <c r="I137" s="629" t="s">
        <v>4065</v>
      </c>
      <c r="J137" s="627" t="s">
        <v>273</v>
      </c>
      <c r="K137" s="630">
        <v>34.5</v>
      </c>
      <c r="L137" s="631"/>
      <c r="M137" s="632">
        <f>K137*L137</f>
        <v>0</v>
      </c>
    </row>
    <row r="138" spans="6:13" s="625" customFormat="1" ht="12" outlineLevel="4" x14ac:dyDescent="0.2">
      <c r="F138" s="626">
        <v>28</v>
      </c>
      <c r="G138" s="627" t="s">
        <v>3315</v>
      </c>
      <c r="H138" s="628" t="s">
        <v>4039</v>
      </c>
      <c r="I138" s="629" t="s">
        <v>4040</v>
      </c>
      <c r="J138" s="627" t="s">
        <v>3065</v>
      </c>
      <c r="K138" s="630">
        <v>2</v>
      </c>
      <c r="L138" s="631"/>
      <c r="M138" s="632">
        <f>K138*L138</f>
        <v>0</v>
      </c>
    </row>
    <row r="139" spans="6:13" s="633" customFormat="1" ht="11.25" outlineLevel="5" x14ac:dyDescent="0.25">
      <c r="F139" s="634"/>
      <c r="G139" s="635"/>
      <c r="H139" s="635"/>
      <c r="I139" s="636" t="s">
        <v>4787</v>
      </c>
      <c r="J139" s="635"/>
      <c r="K139" s="637">
        <v>2</v>
      </c>
      <c r="L139" s="638"/>
      <c r="M139" s="639"/>
    </row>
    <row r="140" spans="6:13" s="625" customFormat="1" ht="12" outlineLevel="4" x14ac:dyDescent="0.2">
      <c r="F140" s="626">
        <v>29</v>
      </c>
      <c r="G140" s="627" t="s">
        <v>3054</v>
      </c>
      <c r="H140" s="628" t="s">
        <v>4041</v>
      </c>
      <c r="I140" s="629" t="s">
        <v>4042</v>
      </c>
      <c r="J140" s="627" t="s">
        <v>3065</v>
      </c>
      <c r="K140" s="630">
        <v>2</v>
      </c>
      <c r="L140" s="631"/>
      <c r="M140" s="632">
        <f>K140*L140</f>
        <v>0</v>
      </c>
    </row>
    <row r="141" spans="6:13" s="633" customFormat="1" ht="11.25" outlineLevel="5" x14ac:dyDescent="0.25">
      <c r="F141" s="634"/>
      <c r="G141" s="635"/>
      <c r="H141" s="635"/>
      <c r="I141" s="636" t="s">
        <v>4787</v>
      </c>
      <c r="J141" s="635"/>
      <c r="K141" s="637">
        <v>2</v>
      </c>
      <c r="L141" s="638"/>
      <c r="M141" s="639"/>
    </row>
    <row r="142" spans="6:13" s="646" customFormat="1" ht="12.75" customHeight="1" outlineLevel="4" x14ac:dyDescent="0.25">
      <c r="F142" s="640"/>
      <c r="G142" s="641"/>
      <c r="H142" s="641"/>
      <c r="I142" s="642"/>
      <c r="J142" s="641"/>
      <c r="K142" s="643"/>
      <c r="L142" s="644"/>
      <c r="M142" s="645"/>
    </row>
    <row r="143" spans="6:13" s="620" customFormat="1" ht="16.5" customHeight="1" outlineLevel="3" x14ac:dyDescent="0.2">
      <c r="F143" s="621"/>
      <c r="G143" s="609"/>
      <c r="H143" s="622"/>
      <c r="I143" s="622" t="s">
        <v>4788</v>
      </c>
      <c r="J143" s="609"/>
      <c r="K143" s="623"/>
      <c r="L143" s="624"/>
      <c r="M143" s="588">
        <f>SUBTOTAL(9,M144:M254)</f>
        <v>0</v>
      </c>
    </row>
    <row r="144" spans="6:13" s="625" customFormat="1" ht="24" outlineLevel="4" x14ac:dyDescent="0.2">
      <c r="F144" s="626">
        <v>1</v>
      </c>
      <c r="G144" s="627" t="s">
        <v>3066</v>
      </c>
      <c r="H144" s="628" t="s">
        <v>4789</v>
      </c>
      <c r="I144" s="629" t="s">
        <v>4790</v>
      </c>
      <c r="J144" s="627" t="s">
        <v>532</v>
      </c>
      <c r="K144" s="630">
        <v>24</v>
      </c>
      <c r="L144" s="631"/>
      <c r="M144" s="632">
        <f>K144*L144</f>
        <v>0</v>
      </c>
    </row>
    <row r="145" spans="6:13" s="633" customFormat="1" ht="11.25" outlineLevel="5" x14ac:dyDescent="0.25">
      <c r="F145" s="634"/>
      <c r="G145" s="635"/>
      <c r="H145" s="635"/>
      <c r="I145" s="636" t="s">
        <v>4791</v>
      </c>
      <c r="J145" s="635"/>
      <c r="K145" s="637">
        <v>24</v>
      </c>
      <c r="L145" s="638"/>
      <c r="M145" s="639"/>
    </row>
    <row r="146" spans="6:13" s="625" customFormat="1" ht="24" outlineLevel="4" x14ac:dyDescent="0.2">
      <c r="F146" s="626">
        <v>2</v>
      </c>
      <c r="G146" s="627" t="s">
        <v>3066</v>
      </c>
      <c r="H146" s="628" t="s">
        <v>4792</v>
      </c>
      <c r="I146" s="629" t="s">
        <v>4793</v>
      </c>
      <c r="J146" s="627" t="s">
        <v>532</v>
      </c>
      <c r="K146" s="630">
        <v>24</v>
      </c>
      <c r="L146" s="631"/>
      <c r="M146" s="632">
        <f>K146*L146</f>
        <v>0</v>
      </c>
    </row>
    <row r="147" spans="6:13" s="633" customFormat="1" ht="11.25" outlineLevel="5" x14ac:dyDescent="0.25">
      <c r="F147" s="634"/>
      <c r="G147" s="635"/>
      <c r="H147" s="635"/>
      <c r="I147" s="636" t="s">
        <v>4794</v>
      </c>
      <c r="J147" s="635"/>
      <c r="K147" s="637">
        <v>24</v>
      </c>
      <c r="L147" s="638"/>
      <c r="M147" s="639"/>
    </row>
    <row r="148" spans="6:13" s="625" customFormat="1" ht="24" outlineLevel="4" x14ac:dyDescent="0.2">
      <c r="F148" s="626">
        <v>3</v>
      </c>
      <c r="G148" s="627" t="s">
        <v>3066</v>
      </c>
      <c r="H148" s="628" t="s">
        <v>4795</v>
      </c>
      <c r="I148" s="629" t="s">
        <v>4796</v>
      </c>
      <c r="J148" s="627" t="s">
        <v>447</v>
      </c>
      <c r="K148" s="630">
        <v>2</v>
      </c>
      <c r="L148" s="631"/>
      <c r="M148" s="632">
        <f>K148*L148</f>
        <v>0</v>
      </c>
    </row>
    <row r="149" spans="6:13" s="633" customFormat="1" ht="11.25" outlineLevel="5" x14ac:dyDescent="0.25">
      <c r="F149" s="634"/>
      <c r="G149" s="635"/>
      <c r="H149" s="635"/>
      <c r="I149" s="636" t="s">
        <v>4797</v>
      </c>
      <c r="J149" s="635"/>
      <c r="K149" s="637">
        <v>1</v>
      </c>
      <c r="L149" s="638"/>
      <c r="M149" s="639"/>
    </row>
    <row r="150" spans="6:13" s="633" customFormat="1" ht="11.25" outlineLevel="5" x14ac:dyDescent="0.25">
      <c r="F150" s="634"/>
      <c r="G150" s="635"/>
      <c r="H150" s="635"/>
      <c r="I150" s="636" t="s">
        <v>4798</v>
      </c>
      <c r="J150" s="635"/>
      <c r="K150" s="637">
        <v>1</v>
      </c>
      <c r="L150" s="638"/>
      <c r="M150" s="639"/>
    </row>
    <row r="151" spans="6:13" s="625" customFormat="1" ht="24" outlineLevel="4" x14ac:dyDescent="0.2">
      <c r="F151" s="626">
        <v>4</v>
      </c>
      <c r="G151" s="627" t="s">
        <v>3066</v>
      </c>
      <c r="H151" s="628" t="s">
        <v>4799</v>
      </c>
      <c r="I151" s="629" t="s">
        <v>4800</v>
      </c>
      <c r="J151" s="627" t="s">
        <v>447</v>
      </c>
      <c r="K151" s="630">
        <v>2</v>
      </c>
      <c r="L151" s="631"/>
      <c r="M151" s="632">
        <f>K151*L151</f>
        <v>0</v>
      </c>
    </row>
    <row r="152" spans="6:13" s="633" customFormat="1" ht="11.25" outlineLevel="5" x14ac:dyDescent="0.25">
      <c r="F152" s="634"/>
      <c r="G152" s="635"/>
      <c r="H152" s="635"/>
      <c r="I152" s="636" t="s">
        <v>4801</v>
      </c>
      <c r="J152" s="635"/>
      <c r="K152" s="637">
        <v>1</v>
      </c>
      <c r="L152" s="638"/>
      <c r="M152" s="639"/>
    </row>
    <row r="153" spans="6:13" s="633" customFormat="1" ht="11.25" outlineLevel="5" x14ac:dyDescent="0.25">
      <c r="F153" s="634"/>
      <c r="G153" s="635"/>
      <c r="H153" s="635"/>
      <c r="I153" s="636" t="s">
        <v>4802</v>
      </c>
      <c r="J153" s="635"/>
      <c r="K153" s="637">
        <v>1</v>
      </c>
      <c r="L153" s="638"/>
      <c r="M153" s="639"/>
    </row>
    <row r="154" spans="6:13" s="625" customFormat="1" ht="24" outlineLevel="4" x14ac:dyDescent="0.2">
      <c r="F154" s="626">
        <v>5</v>
      </c>
      <c r="G154" s="627" t="s">
        <v>3066</v>
      </c>
      <c r="H154" s="628" t="s">
        <v>4803</v>
      </c>
      <c r="I154" s="629" t="s">
        <v>4804</v>
      </c>
      <c r="J154" s="627" t="s">
        <v>447</v>
      </c>
      <c r="K154" s="630">
        <v>4</v>
      </c>
      <c r="L154" s="631"/>
      <c r="M154" s="632">
        <f>K154*L154</f>
        <v>0</v>
      </c>
    </row>
    <row r="155" spans="6:13" s="633" customFormat="1" ht="11.25" outlineLevel="5" x14ac:dyDescent="0.25">
      <c r="F155" s="634"/>
      <c r="G155" s="635"/>
      <c r="H155" s="635"/>
      <c r="I155" s="636" t="s">
        <v>4805</v>
      </c>
      <c r="J155" s="635"/>
      <c r="K155" s="637">
        <v>1</v>
      </c>
      <c r="L155" s="638"/>
      <c r="M155" s="639"/>
    </row>
    <row r="156" spans="6:13" s="633" customFormat="1" ht="11.25" outlineLevel="5" x14ac:dyDescent="0.25">
      <c r="F156" s="634"/>
      <c r="G156" s="635"/>
      <c r="H156" s="635"/>
      <c r="I156" s="636" t="s">
        <v>4806</v>
      </c>
      <c r="J156" s="635"/>
      <c r="K156" s="637">
        <v>1</v>
      </c>
      <c r="L156" s="638"/>
      <c r="M156" s="639"/>
    </row>
    <row r="157" spans="6:13" s="633" customFormat="1" ht="11.25" outlineLevel="5" x14ac:dyDescent="0.25">
      <c r="F157" s="634"/>
      <c r="G157" s="635"/>
      <c r="H157" s="635"/>
      <c r="I157" s="636" t="s">
        <v>4807</v>
      </c>
      <c r="J157" s="635"/>
      <c r="K157" s="637">
        <v>2</v>
      </c>
      <c r="L157" s="638"/>
      <c r="M157" s="639"/>
    </row>
    <row r="158" spans="6:13" s="625" customFormat="1" ht="24" outlineLevel="4" x14ac:dyDescent="0.2">
      <c r="F158" s="626">
        <v>6</v>
      </c>
      <c r="G158" s="627" t="s">
        <v>3066</v>
      </c>
      <c r="H158" s="628" t="s">
        <v>4808</v>
      </c>
      <c r="I158" s="629" t="s">
        <v>4809</v>
      </c>
      <c r="J158" s="627" t="s">
        <v>447</v>
      </c>
      <c r="K158" s="630">
        <v>4</v>
      </c>
      <c r="L158" s="631"/>
      <c r="M158" s="632">
        <f>K158*L158</f>
        <v>0</v>
      </c>
    </row>
    <row r="159" spans="6:13" s="633" customFormat="1" ht="11.25" outlineLevel="5" x14ac:dyDescent="0.25">
      <c r="F159" s="634"/>
      <c r="G159" s="635"/>
      <c r="H159" s="635"/>
      <c r="I159" s="636" t="s">
        <v>4810</v>
      </c>
      <c r="J159" s="635"/>
      <c r="K159" s="637">
        <v>1</v>
      </c>
      <c r="L159" s="638"/>
      <c r="M159" s="639"/>
    </row>
    <row r="160" spans="6:13" s="633" customFormat="1" ht="11.25" outlineLevel="5" x14ac:dyDescent="0.25">
      <c r="F160" s="634"/>
      <c r="G160" s="635"/>
      <c r="H160" s="635"/>
      <c r="I160" s="636" t="s">
        <v>4811</v>
      </c>
      <c r="J160" s="635"/>
      <c r="K160" s="637">
        <v>1</v>
      </c>
      <c r="L160" s="638"/>
      <c r="M160" s="639"/>
    </row>
    <row r="161" spans="6:13" s="633" customFormat="1" ht="11.25" outlineLevel="5" x14ac:dyDescent="0.25">
      <c r="F161" s="634"/>
      <c r="G161" s="635"/>
      <c r="H161" s="635"/>
      <c r="I161" s="636" t="s">
        <v>4807</v>
      </c>
      <c r="J161" s="635"/>
      <c r="K161" s="637">
        <v>2</v>
      </c>
      <c r="L161" s="638"/>
      <c r="M161" s="639"/>
    </row>
    <row r="162" spans="6:13" s="625" customFormat="1" ht="24" outlineLevel="4" x14ac:dyDescent="0.2">
      <c r="F162" s="626">
        <v>7</v>
      </c>
      <c r="G162" s="627" t="s">
        <v>3066</v>
      </c>
      <c r="H162" s="628" t="s">
        <v>4812</v>
      </c>
      <c r="I162" s="629" t="s">
        <v>4813</v>
      </c>
      <c r="J162" s="627" t="s">
        <v>447</v>
      </c>
      <c r="K162" s="630">
        <v>11</v>
      </c>
      <c r="L162" s="631"/>
      <c r="M162" s="632">
        <f>K162*L162</f>
        <v>0</v>
      </c>
    </row>
    <row r="163" spans="6:13" s="633" customFormat="1" ht="11.25" outlineLevel="5" x14ac:dyDescent="0.25">
      <c r="F163" s="634"/>
      <c r="G163" s="635"/>
      <c r="H163" s="635"/>
      <c r="I163" s="636" t="s">
        <v>4814</v>
      </c>
      <c r="J163" s="635"/>
      <c r="K163" s="637">
        <v>1</v>
      </c>
      <c r="L163" s="638"/>
      <c r="M163" s="639"/>
    </row>
    <row r="164" spans="6:13" s="633" customFormat="1" ht="11.25" outlineLevel="5" x14ac:dyDescent="0.25">
      <c r="F164" s="634"/>
      <c r="G164" s="635"/>
      <c r="H164" s="635"/>
      <c r="I164" s="636" t="s">
        <v>4815</v>
      </c>
      <c r="J164" s="635"/>
      <c r="K164" s="637">
        <v>1</v>
      </c>
      <c r="L164" s="638"/>
      <c r="M164" s="639"/>
    </row>
    <row r="165" spans="6:13" s="633" customFormat="1" ht="11.25" outlineLevel="5" x14ac:dyDescent="0.25">
      <c r="F165" s="634"/>
      <c r="G165" s="635"/>
      <c r="H165" s="635"/>
      <c r="I165" s="636" t="s">
        <v>4816</v>
      </c>
      <c r="J165" s="635"/>
      <c r="K165" s="637">
        <v>1</v>
      </c>
      <c r="L165" s="638"/>
      <c r="M165" s="639"/>
    </row>
    <row r="166" spans="6:13" s="633" customFormat="1" ht="11.25" outlineLevel="5" x14ac:dyDescent="0.25">
      <c r="F166" s="634"/>
      <c r="G166" s="635"/>
      <c r="H166" s="635"/>
      <c r="I166" s="636" t="s">
        <v>4817</v>
      </c>
      <c r="J166" s="635"/>
      <c r="K166" s="637">
        <v>1</v>
      </c>
      <c r="L166" s="638"/>
      <c r="M166" s="639"/>
    </row>
    <row r="167" spans="6:13" s="633" customFormat="1" ht="11.25" outlineLevel="5" x14ac:dyDescent="0.25">
      <c r="F167" s="634"/>
      <c r="G167" s="635"/>
      <c r="H167" s="635"/>
      <c r="I167" s="636" t="s">
        <v>4818</v>
      </c>
      <c r="J167" s="635"/>
      <c r="K167" s="637">
        <v>6</v>
      </c>
      <c r="L167" s="638"/>
      <c r="M167" s="639"/>
    </row>
    <row r="168" spans="6:13" s="633" customFormat="1" ht="11.25" outlineLevel="5" x14ac:dyDescent="0.25">
      <c r="F168" s="634"/>
      <c r="G168" s="635"/>
      <c r="H168" s="635"/>
      <c r="I168" s="636" t="s">
        <v>4819</v>
      </c>
      <c r="J168" s="635"/>
      <c r="K168" s="637">
        <v>1</v>
      </c>
      <c r="L168" s="638"/>
      <c r="M168" s="639"/>
    </row>
    <row r="169" spans="6:13" s="625" customFormat="1" ht="24" outlineLevel="4" x14ac:dyDescent="0.2">
      <c r="F169" s="626">
        <v>8</v>
      </c>
      <c r="G169" s="627" t="s">
        <v>3066</v>
      </c>
      <c r="H169" s="628" t="s">
        <v>4820</v>
      </c>
      <c r="I169" s="629" t="s">
        <v>4821</v>
      </c>
      <c r="J169" s="627" t="s">
        <v>447</v>
      </c>
      <c r="K169" s="630">
        <v>11</v>
      </c>
      <c r="L169" s="631"/>
      <c r="M169" s="632">
        <f>K169*L169</f>
        <v>0</v>
      </c>
    </row>
    <row r="170" spans="6:13" s="633" customFormat="1" ht="11.25" outlineLevel="5" x14ac:dyDescent="0.25">
      <c r="F170" s="634"/>
      <c r="G170" s="635"/>
      <c r="H170" s="635"/>
      <c r="I170" s="636" t="s">
        <v>4814</v>
      </c>
      <c r="J170" s="635"/>
      <c r="K170" s="637">
        <v>1</v>
      </c>
      <c r="L170" s="638"/>
      <c r="M170" s="639"/>
    </row>
    <row r="171" spans="6:13" s="633" customFormat="1" ht="11.25" outlineLevel="5" x14ac:dyDescent="0.25">
      <c r="F171" s="634"/>
      <c r="G171" s="635"/>
      <c r="H171" s="635"/>
      <c r="I171" s="636" t="s">
        <v>4815</v>
      </c>
      <c r="J171" s="635"/>
      <c r="K171" s="637">
        <v>1</v>
      </c>
      <c r="L171" s="638"/>
      <c r="M171" s="639"/>
    </row>
    <row r="172" spans="6:13" s="633" customFormat="1" ht="11.25" outlineLevel="5" x14ac:dyDescent="0.25">
      <c r="F172" s="634"/>
      <c r="G172" s="635"/>
      <c r="H172" s="635"/>
      <c r="I172" s="636" t="s">
        <v>4816</v>
      </c>
      <c r="J172" s="635"/>
      <c r="K172" s="637">
        <v>1</v>
      </c>
      <c r="L172" s="638"/>
      <c r="M172" s="639"/>
    </row>
    <row r="173" spans="6:13" s="633" customFormat="1" ht="11.25" outlineLevel="5" x14ac:dyDescent="0.25">
      <c r="F173" s="634"/>
      <c r="G173" s="635"/>
      <c r="H173" s="635"/>
      <c r="I173" s="636" t="s">
        <v>4817</v>
      </c>
      <c r="J173" s="635"/>
      <c r="K173" s="637">
        <v>1</v>
      </c>
      <c r="L173" s="638"/>
      <c r="M173" s="639"/>
    </row>
    <row r="174" spans="6:13" s="633" customFormat="1" ht="11.25" outlineLevel="5" x14ac:dyDescent="0.25">
      <c r="F174" s="634"/>
      <c r="G174" s="635"/>
      <c r="H174" s="635"/>
      <c r="I174" s="636" t="s">
        <v>4818</v>
      </c>
      <c r="J174" s="635"/>
      <c r="K174" s="637">
        <v>6</v>
      </c>
      <c r="L174" s="638"/>
      <c r="M174" s="639"/>
    </row>
    <row r="175" spans="6:13" s="633" customFormat="1" ht="11.25" outlineLevel="5" x14ac:dyDescent="0.25">
      <c r="F175" s="634"/>
      <c r="G175" s="635"/>
      <c r="H175" s="635"/>
      <c r="I175" s="636" t="s">
        <v>4819</v>
      </c>
      <c r="J175" s="635"/>
      <c r="K175" s="637">
        <v>1</v>
      </c>
      <c r="L175" s="638"/>
      <c r="M175" s="639"/>
    </row>
    <row r="176" spans="6:13" s="625" customFormat="1" ht="12" outlineLevel="4" x14ac:dyDescent="0.2">
      <c r="F176" s="626">
        <v>9</v>
      </c>
      <c r="G176" s="627" t="s">
        <v>3054</v>
      </c>
      <c r="H176" s="628" t="s">
        <v>4822</v>
      </c>
      <c r="I176" s="629" t="s">
        <v>4823</v>
      </c>
      <c r="J176" s="627" t="s">
        <v>532</v>
      </c>
      <c r="K176" s="630">
        <v>60</v>
      </c>
      <c r="L176" s="631"/>
      <c r="M176" s="632">
        <f>K176*L176</f>
        <v>0</v>
      </c>
    </row>
    <row r="177" spans="6:13" s="633" customFormat="1" ht="11.25" outlineLevel="5" x14ac:dyDescent="0.25">
      <c r="F177" s="634"/>
      <c r="G177" s="635"/>
      <c r="H177" s="635"/>
      <c r="I177" s="636" t="s">
        <v>4824</v>
      </c>
      <c r="J177" s="635"/>
      <c r="K177" s="637">
        <v>24</v>
      </c>
      <c r="L177" s="638"/>
      <c r="M177" s="639"/>
    </row>
    <row r="178" spans="6:13" s="633" customFormat="1" ht="22.5" outlineLevel="5" x14ac:dyDescent="0.25">
      <c r="F178" s="634"/>
      <c r="G178" s="635"/>
      <c r="H178" s="635"/>
      <c r="I178" s="636" t="s">
        <v>4825</v>
      </c>
      <c r="J178" s="635"/>
      <c r="K178" s="637">
        <v>29.000000000000004</v>
      </c>
      <c r="L178" s="638"/>
      <c r="M178" s="639"/>
    </row>
    <row r="179" spans="6:13" s="625" customFormat="1" ht="12" outlineLevel="4" x14ac:dyDescent="0.2">
      <c r="F179" s="626">
        <v>10</v>
      </c>
      <c r="G179" s="627" t="s">
        <v>3054</v>
      </c>
      <c r="H179" s="628" t="s">
        <v>4826</v>
      </c>
      <c r="I179" s="629" t="s">
        <v>4827</v>
      </c>
      <c r="J179" s="627" t="s">
        <v>532</v>
      </c>
      <c r="K179" s="630">
        <v>60</v>
      </c>
      <c r="L179" s="631"/>
      <c r="M179" s="632">
        <f>K179*L179</f>
        <v>0</v>
      </c>
    </row>
    <row r="180" spans="6:13" s="633" customFormat="1" ht="11.25" outlineLevel="5" x14ac:dyDescent="0.25">
      <c r="F180" s="634"/>
      <c r="G180" s="635"/>
      <c r="H180" s="635"/>
      <c r="I180" s="636" t="s">
        <v>4824</v>
      </c>
      <c r="J180" s="635"/>
      <c r="K180" s="637">
        <v>24</v>
      </c>
      <c r="L180" s="638"/>
      <c r="M180" s="639"/>
    </row>
    <row r="181" spans="6:13" s="633" customFormat="1" ht="22.5" outlineLevel="5" x14ac:dyDescent="0.25">
      <c r="F181" s="634"/>
      <c r="G181" s="635"/>
      <c r="H181" s="635"/>
      <c r="I181" s="636" t="s">
        <v>4825</v>
      </c>
      <c r="J181" s="635"/>
      <c r="K181" s="637">
        <v>29.000000000000004</v>
      </c>
      <c r="L181" s="638"/>
      <c r="M181" s="639"/>
    </row>
    <row r="182" spans="6:13" s="625" customFormat="1" ht="12" outlineLevel="4" x14ac:dyDescent="0.2">
      <c r="F182" s="626">
        <v>11</v>
      </c>
      <c r="G182" s="627" t="s">
        <v>3054</v>
      </c>
      <c r="H182" s="628" t="s">
        <v>4828</v>
      </c>
      <c r="I182" s="629" t="s">
        <v>4829</v>
      </c>
      <c r="J182" s="627" t="s">
        <v>447</v>
      </c>
      <c r="K182" s="630">
        <v>6</v>
      </c>
      <c r="L182" s="631"/>
      <c r="M182" s="632">
        <f t="shared" ref="M182:M188" si="1">K182*L182</f>
        <v>0</v>
      </c>
    </row>
    <row r="183" spans="6:13" s="625" customFormat="1" ht="12" outlineLevel="4" x14ac:dyDescent="0.2">
      <c r="F183" s="626">
        <v>12</v>
      </c>
      <c r="G183" s="627" t="s">
        <v>3054</v>
      </c>
      <c r="H183" s="628" t="s">
        <v>4830</v>
      </c>
      <c r="I183" s="629" t="s">
        <v>4831</v>
      </c>
      <c r="J183" s="627" t="s">
        <v>447</v>
      </c>
      <c r="K183" s="630">
        <v>6</v>
      </c>
      <c r="L183" s="631"/>
      <c r="M183" s="632">
        <f t="shared" si="1"/>
        <v>0</v>
      </c>
    </row>
    <row r="184" spans="6:13" s="625" customFormat="1" ht="12" outlineLevel="4" x14ac:dyDescent="0.2">
      <c r="F184" s="626">
        <v>13</v>
      </c>
      <c r="G184" s="627" t="s">
        <v>3054</v>
      </c>
      <c r="H184" s="628" t="s">
        <v>4832</v>
      </c>
      <c r="I184" s="629" t="s">
        <v>4833</v>
      </c>
      <c r="J184" s="627" t="s">
        <v>447</v>
      </c>
      <c r="K184" s="630">
        <v>1</v>
      </c>
      <c r="L184" s="631"/>
      <c r="M184" s="632">
        <f t="shared" si="1"/>
        <v>0</v>
      </c>
    </row>
    <row r="185" spans="6:13" s="625" customFormat="1" ht="12" outlineLevel="4" x14ac:dyDescent="0.2">
      <c r="F185" s="626">
        <v>14</v>
      </c>
      <c r="G185" s="627" t="s">
        <v>3054</v>
      </c>
      <c r="H185" s="628" t="s">
        <v>4834</v>
      </c>
      <c r="I185" s="629" t="s">
        <v>4835</v>
      </c>
      <c r="J185" s="627" t="s">
        <v>447</v>
      </c>
      <c r="K185" s="630">
        <v>1</v>
      </c>
      <c r="L185" s="631"/>
      <c r="M185" s="632">
        <f t="shared" si="1"/>
        <v>0</v>
      </c>
    </row>
    <row r="186" spans="6:13" s="625" customFormat="1" ht="12" outlineLevel="4" x14ac:dyDescent="0.2">
      <c r="F186" s="626">
        <v>15</v>
      </c>
      <c r="G186" s="627" t="s">
        <v>3054</v>
      </c>
      <c r="H186" s="628" t="s">
        <v>4836</v>
      </c>
      <c r="I186" s="629" t="s">
        <v>4837</v>
      </c>
      <c r="J186" s="627" t="s">
        <v>447</v>
      </c>
      <c r="K186" s="630">
        <v>2</v>
      </c>
      <c r="L186" s="631"/>
      <c r="M186" s="632">
        <f t="shared" si="1"/>
        <v>0</v>
      </c>
    </row>
    <row r="187" spans="6:13" s="625" customFormat="1" ht="12" outlineLevel="4" x14ac:dyDescent="0.2">
      <c r="F187" s="626">
        <v>16</v>
      </c>
      <c r="G187" s="627" t="s">
        <v>3054</v>
      </c>
      <c r="H187" s="628" t="s">
        <v>4838</v>
      </c>
      <c r="I187" s="629" t="s">
        <v>4839</v>
      </c>
      <c r="J187" s="627" t="s">
        <v>447</v>
      </c>
      <c r="K187" s="630">
        <v>2</v>
      </c>
      <c r="L187" s="631"/>
      <c r="M187" s="632">
        <f t="shared" si="1"/>
        <v>0</v>
      </c>
    </row>
    <row r="188" spans="6:13" s="625" customFormat="1" ht="24" outlineLevel="4" x14ac:dyDescent="0.2">
      <c r="F188" s="626">
        <v>17</v>
      </c>
      <c r="G188" s="627" t="s">
        <v>3066</v>
      </c>
      <c r="H188" s="628" t="s">
        <v>4840</v>
      </c>
      <c r="I188" s="629" t="s">
        <v>4841</v>
      </c>
      <c r="J188" s="627" t="s">
        <v>447</v>
      </c>
      <c r="K188" s="630">
        <v>2</v>
      </c>
      <c r="L188" s="631"/>
      <c r="M188" s="632">
        <f t="shared" si="1"/>
        <v>0</v>
      </c>
    </row>
    <row r="189" spans="6:13" s="633" customFormat="1" ht="11.25" outlineLevel="5" x14ac:dyDescent="0.25">
      <c r="F189" s="634"/>
      <c r="G189" s="635"/>
      <c r="H189" s="635"/>
      <c r="I189" s="636" t="s">
        <v>4842</v>
      </c>
      <c r="J189" s="635"/>
      <c r="K189" s="637">
        <v>2</v>
      </c>
      <c r="L189" s="638"/>
      <c r="M189" s="639"/>
    </row>
    <row r="190" spans="6:13" s="625" customFormat="1" ht="24" outlineLevel="4" x14ac:dyDescent="0.2">
      <c r="F190" s="626">
        <v>18</v>
      </c>
      <c r="G190" s="627" t="s">
        <v>3066</v>
      </c>
      <c r="H190" s="628" t="s">
        <v>4843</v>
      </c>
      <c r="I190" s="629" t="s">
        <v>4844</v>
      </c>
      <c r="J190" s="627" t="s">
        <v>447</v>
      </c>
      <c r="K190" s="630">
        <v>2</v>
      </c>
      <c r="L190" s="631"/>
      <c r="M190" s="632">
        <f>K190*L190</f>
        <v>0</v>
      </c>
    </row>
    <row r="191" spans="6:13" s="633" customFormat="1" ht="11.25" outlineLevel="5" x14ac:dyDescent="0.25">
      <c r="F191" s="634"/>
      <c r="G191" s="635"/>
      <c r="H191" s="635"/>
      <c r="I191" s="636" t="s">
        <v>4842</v>
      </c>
      <c r="J191" s="635"/>
      <c r="K191" s="637">
        <v>2</v>
      </c>
      <c r="L191" s="638"/>
      <c r="M191" s="639"/>
    </row>
    <row r="192" spans="6:13" s="625" customFormat="1" ht="12" outlineLevel="4" x14ac:dyDescent="0.2">
      <c r="F192" s="626">
        <v>19</v>
      </c>
      <c r="G192" s="627" t="s">
        <v>3054</v>
      </c>
      <c r="H192" s="628" t="s">
        <v>4845</v>
      </c>
      <c r="I192" s="629" t="s">
        <v>4846</v>
      </c>
      <c r="J192" s="627" t="s">
        <v>447</v>
      </c>
      <c r="K192" s="630">
        <v>2</v>
      </c>
      <c r="L192" s="631"/>
      <c r="M192" s="632">
        <f>K192*L192</f>
        <v>0</v>
      </c>
    </row>
    <row r="193" spans="6:13" s="625" customFormat="1" ht="12" outlineLevel="4" x14ac:dyDescent="0.2">
      <c r="F193" s="626">
        <v>20</v>
      </c>
      <c r="G193" s="627" t="s">
        <v>3054</v>
      </c>
      <c r="H193" s="628" t="s">
        <v>4847</v>
      </c>
      <c r="I193" s="629" t="s">
        <v>4848</v>
      </c>
      <c r="J193" s="627" t="s">
        <v>447</v>
      </c>
      <c r="K193" s="630">
        <v>2</v>
      </c>
      <c r="L193" s="631"/>
      <c r="M193" s="632">
        <f>K193*L193</f>
        <v>0</v>
      </c>
    </row>
    <row r="194" spans="6:13" s="625" customFormat="1" ht="12" outlineLevel="4" x14ac:dyDescent="0.2">
      <c r="F194" s="626">
        <v>21</v>
      </c>
      <c r="G194" s="627" t="s">
        <v>3066</v>
      </c>
      <c r="H194" s="628" t="s">
        <v>4849</v>
      </c>
      <c r="I194" s="629" t="s">
        <v>4850</v>
      </c>
      <c r="J194" s="627" t="s">
        <v>447</v>
      </c>
      <c r="K194" s="630">
        <v>2</v>
      </c>
      <c r="L194" s="631"/>
      <c r="M194" s="632">
        <f>K194*L194</f>
        <v>0</v>
      </c>
    </row>
    <row r="195" spans="6:13" s="633" customFormat="1" ht="11.25" outlineLevel="5" x14ac:dyDescent="0.25">
      <c r="F195" s="634"/>
      <c r="G195" s="635"/>
      <c r="H195" s="635"/>
      <c r="I195" s="636" t="s">
        <v>4851</v>
      </c>
      <c r="J195" s="635"/>
      <c r="K195" s="637">
        <v>1</v>
      </c>
      <c r="L195" s="638"/>
      <c r="M195" s="639"/>
    </row>
    <row r="196" spans="6:13" s="633" customFormat="1" ht="11.25" outlineLevel="5" x14ac:dyDescent="0.25">
      <c r="F196" s="634"/>
      <c r="G196" s="635"/>
      <c r="H196" s="635"/>
      <c r="I196" s="636" t="s">
        <v>4852</v>
      </c>
      <c r="J196" s="635"/>
      <c r="K196" s="637">
        <v>1</v>
      </c>
      <c r="L196" s="638"/>
      <c r="M196" s="639"/>
    </row>
    <row r="197" spans="6:13" s="625" customFormat="1" ht="12" outlineLevel="4" x14ac:dyDescent="0.2">
      <c r="F197" s="626">
        <v>22</v>
      </c>
      <c r="G197" s="627" t="s">
        <v>3054</v>
      </c>
      <c r="H197" s="628" t="s">
        <v>4853</v>
      </c>
      <c r="I197" s="629" t="s">
        <v>4854</v>
      </c>
      <c r="J197" s="627" t="s">
        <v>447</v>
      </c>
      <c r="K197" s="630">
        <v>1</v>
      </c>
      <c r="L197" s="631"/>
      <c r="M197" s="632">
        <f>K197*L197</f>
        <v>0</v>
      </c>
    </row>
    <row r="198" spans="6:13" s="625" customFormat="1" ht="12" outlineLevel="4" x14ac:dyDescent="0.2">
      <c r="F198" s="626">
        <v>23</v>
      </c>
      <c r="G198" s="627" t="s">
        <v>3054</v>
      </c>
      <c r="H198" s="628" t="s">
        <v>4855</v>
      </c>
      <c r="I198" s="629" t="s">
        <v>4856</v>
      </c>
      <c r="J198" s="627" t="s">
        <v>447</v>
      </c>
      <c r="K198" s="630">
        <v>1</v>
      </c>
      <c r="L198" s="631"/>
      <c r="M198" s="632">
        <f>K198*L198</f>
        <v>0</v>
      </c>
    </row>
    <row r="199" spans="6:13" s="625" customFormat="1" ht="24" outlineLevel="4" x14ac:dyDescent="0.2">
      <c r="F199" s="626">
        <v>24</v>
      </c>
      <c r="G199" s="627" t="s">
        <v>3066</v>
      </c>
      <c r="H199" s="628" t="s">
        <v>4857</v>
      </c>
      <c r="I199" s="629" t="s">
        <v>4858</v>
      </c>
      <c r="J199" s="627" t="s">
        <v>447</v>
      </c>
      <c r="K199" s="630">
        <v>2</v>
      </c>
      <c r="L199" s="631"/>
      <c r="M199" s="632">
        <f>K199*L199</f>
        <v>0</v>
      </c>
    </row>
    <row r="200" spans="6:13" s="633" customFormat="1" ht="11.25" outlineLevel="5" x14ac:dyDescent="0.25">
      <c r="F200" s="634"/>
      <c r="G200" s="635"/>
      <c r="H200" s="635"/>
      <c r="I200" s="636" t="s">
        <v>4859</v>
      </c>
      <c r="J200" s="635"/>
      <c r="K200" s="637">
        <v>1</v>
      </c>
      <c r="L200" s="638"/>
      <c r="M200" s="639"/>
    </row>
    <row r="201" spans="6:13" s="633" customFormat="1" ht="11.25" outlineLevel="5" x14ac:dyDescent="0.25">
      <c r="F201" s="634"/>
      <c r="G201" s="635"/>
      <c r="H201" s="635"/>
      <c r="I201" s="636" t="s">
        <v>4860</v>
      </c>
      <c r="J201" s="635"/>
      <c r="K201" s="637">
        <v>1</v>
      </c>
      <c r="L201" s="638"/>
      <c r="M201" s="639"/>
    </row>
    <row r="202" spans="6:13" s="625" customFormat="1" ht="24" outlineLevel="4" x14ac:dyDescent="0.2">
      <c r="F202" s="626">
        <v>25</v>
      </c>
      <c r="G202" s="627" t="s">
        <v>3054</v>
      </c>
      <c r="H202" s="628" t="s">
        <v>4861</v>
      </c>
      <c r="I202" s="629" t="s">
        <v>4862</v>
      </c>
      <c r="J202" s="627" t="s">
        <v>447</v>
      </c>
      <c r="K202" s="630">
        <v>2</v>
      </c>
      <c r="L202" s="631"/>
      <c r="M202" s="632">
        <f>K202*L202</f>
        <v>0</v>
      </c>
    </row>
    <row r="203" spans="6:13" s="625" customFormat="1" ht="24" outlineLevel="4" x14ac:dyDescent="0.2">
      <c r="F203" s="626">
        <v>26</v>
      </c>
      <c r="G203" s="627" t="s">
        <v>3066</v>
      </c>
      <c r="H203" s="628" t="s">
        <v>4863</v>
      </c>
      <c r="I203" s="629" t="s">
        <v>4864</v>
      </c>
      <c r="J203" s="627" t="s">
        <v>447</v>
      </c>
      <c r="K203" s="630">
        <v>2</v>
      </c>
      <c r="L203" s="631"/>
      <c r="M203" s="632">
        <f>K203*L203</f>
        <v>0</v>
      </c>
    </row>
    <row r="204" spans="6:13" s="633" customFormat="1" ht="11.25" outlineLevel="5" x14ac:dyDescent="0.25">
      <c r="F204" s="634"/>
      <c r="G204" s="635"/>
      <c r="H204" s="635"/>
      <c r="I204" s="636" t="s">
        <v>4859</v>
      </c>
      <c r="J204" s="635"/>
      <c r="K204" s="637">
        <v>1</v>
      </c>
      <c r="L204" s="638"/>
      <c r="M204" s="639"/>
    </row>
    <row r="205" spans="6:13" s="633" customFormat="1" ht="11.25" outlineLevel="5" x14ac:dyDescent="0.25">
      <c r="F205" s="634"/>
      <c r="G205" s="635"/>
      <c r="H205" s="635"/>
      <c r="I205" s="636" t="s">
        <v>4860</v>
      </c>
      <c r="J205" s="635"/>
      <c r="K205" s="637">
        <v>1</v>
      </c>
      <c r="L205" s="638"/>
      <c r="M205" s="639"/>
    </row>
    <row r="206" spans="6:13" s="625" customFormat="1" ht="12" outlineLevel="4" x14ac:dyDescent="0.2">
      <c r="F206" s="626">
        <v>27</v>
      </c>
      <c r="G206" s="627" t="s">
        <v>3054</v>
      </c>
      <c r="H206" s="628" t="s">
        <v>4865</v>
      </c>
      <c r="I206" s="629" t="s">
        <v>4866</v>
      </c>
      <c r="J206" s="627" t="s">
        <v>447</v>
      </c>
      <c r="K206" s="630">
        <v>1</v>
      </c>
      <c r="L206" s="631"/>
      <c r="M206" s="632">
        <f>K206*L206</f>
        <v>0</v>
      </c>
    </row>
    <row r="207" spans="6:13" s="625" customFormat="1" ht="12" outlineLevel="4" x14ac:dyDescent="0.2">
      <c r="F207" s="626">
        <v>28</v>
      </c>
      <c r="G207" s="627" t="s">
        <v>3054</v>
      </c>
      <c r="H207" s="628" t="s">
        <v>4867</v>
      </c>
      <c r="I207" s="629" t="s">
        <v>4868</v>
      </c>
      <c r="J207" s="627" t="s">
        <v>447</v>
      </c>
      <c r="K207" s="630">
        <v>1</v>
      </c>
      <c r="L207" s="631"/>
      <c r="M207" s="632">
        <f>K207*L207</f>
        <v>0</v>
      </c>
    </row>
    <row r="208" spans="6:13" s="625" customFormat="1" ht="12" outlineLevel="4" x14ac:dyDescent="0.2">
      <c r="F208" s="626">
        <v>29</v>
      </c>
      <c r="G208" s="627" t="s">
        <v>3066</v>
      </c>
      <c r="H208" s="628" t="s">
        <v>4869</v>
      </c>
      <c r="I208" s="629" t="s">
        <v>4870</v>
      </c>
      <c r="J208" s="627" t="s">
        <v>447</v>
      </c>
      <c r="K208" s="630">
        <v>38</v>
      </c>
      <c r="L208" s="631"/>
      <c r="M208" s="632">
        <f>K208*L208</f>
        <v>0</v>
      </c>
    </row>
    <row r="209" spans="6:13" s="633" customFormat="1" ht="11.25" outlineLevel="5" x14ac:dyDescent="0.25">
      <c r="F209" s="634"/>
      <c r="G209" s="635"/>
      <c r="H209" s="635"/>
      <c r="I209" s="636" t="s">
        <v>4871</v>
      </c>
      <c r="J209" s="635"/>
      <c r="K209" s="637">
        <v>19</v>
      </c>
      <c r="L209" s="638"/>
      <c r="M209" s="639"/>
    </row>
    <row r="210" spans="6:13" s="633" customFormat="1" ht="11.25" outlineLevel="5" x14ac:dyDescent="0.25">
      <c r="F210" s="634"/>
      <c r="G210" s="635"/>
      <c r="H210" s="635"/>
      <c r="I210" s="636" t="s">
        <v>4872</v>
      </c>
      <c r="J210" s="635"/>
      <c r="K210" s="637">
        <v>19</v>
      </c>
      <c r="L210" s="638"/>
      <c r="M210" s="639"/>
    </row>
    <row r="211" spans="6:13" s="625" customFormat="1" ht="12" outlineLevel="4" x14ac:dyDescent="0.2">
      <c r="F211" s="626">
        <v>30</v>
      </c>
      <c r="G211" s="627" t="s">
        <v>3054</v>
      </c>
      <c r="H211" s="628" t="s">
        <v>4873</v>
      </c>
      <c r="I211" s="629" t="s">
        <v>4874</v>
      </c>
      <c r="J211" s="627" t="s">
        <v>447</v>
      </c>
      <c r="K211" s="630">
        <v>20</v>
      </c>
      <c r="L211" s="631"/>
      <c r="M211" s="632">
        <f>K211*L211</f>
        <v>0</v>
      </c>
    </row>
    <row r="212" spans="6:13" s="625" customFormat="1" ht="12" outlineLevel="4" x14ac:dyDescent="0.2">
      <c r="F212" s="626">
        <v>31</v>
      </c>
      <c r="G212" s="627" t="s">
        <v>3054</v>
      </c>
      <c r="H212" s="628" t="s">
        <v>4875</v>
      </c>
      <c r="I212" s="629" t="s">
        <v>4876</v>
      </c>
      <c r="J212" s="627" t="s">
        <v>447</v>
      </c>
      <c r="K212" s="630">
        <v>20</v>
      </c>
      <c r="L212" s="631"/>
      <c r="M212" s="632">
        <f>K212*L212</f>
        <v>0</v>
      </c>
    </row>
    <row r="213" spans="6:13" s="625" customFormat="1" ht="12" outlineLevel="4" x14ac:dyDescent="0.2">
      <c r="F213" s="626">
        <v>32</v>
      </c>
      <c r="G213" s="627" t="s">
        <v>3066</v>
      </c>
      <c r="H213" s="628" t="s">
        <v>4877</v>
      </c>
      <c r="I213" s="629" t="s">
        <v>4878</v>
      </c>
      <c r="J213" s="627" t="s">
        <v>447</v>
      </c>
      <c r="K213" s="630">
        <v>92</v>
      </c>
      <c r="L213" s="631"/>
      <c r="M213" s="632">
        <f>K213*L213</f>
        <v>0</v>
      </c>
    </row>
    <row r="214" spans="6:13" s="633" customFormat="1" ht="11.25" outlineLevel="5" x14ac:dyDescent="0.25">
      <c r="F214" s="634"/>
      <c r="G214" s="635"/>
      <c r="H214" s="635"/>
      <c r="I214" s="636" t="s">
        <v>4879</v>
      </c>
      <c r="J214" s="635"/>
      <c r="K214" s="637">
        <v>46</v>
      </c>
      <c r="L214" s="638"/>
      <c r="M214" s="639"/>
    </row>
    <row r="215" spans="6:13" s="633" customFormat="1" ht="11.25" outlineLevel="5" x14ac:dyDescent="0.25">
      <c r="F215" s="634"/>
      <c r="G215" s="635"/>
      <c r="H215" s="635"/>
      <c r="I215" s="636" t="s">
        <v>4880</v>
      </c>
      <c r="J215" s="635"/>
      <c r="K215" s="637">
        <v>46</v>
      </c>
      <c r="L215" s="638"/>
      <c r="M215" s="639"/>
    </row>
    <row r="216" spans="6:13" s="625" customFormat="1" ht="12" outlineLevel="4" x14ac:dyDescent="0.2">
      <c r="F216" s="626">
        <v>33</v>
      </c>
      <c r="G216" s="627" t="s">
        <v>3054</v>
      </c>
      <c r="H216" s="628" t="s">
        <v>4881</v>
      </c>
      <c r="I216" s="629" t="s">
        <v>4882</v>
      </c>
      <c r="J216" s="627" t="s">
        <v>447</v>
      </c>
      <c r="K216" s="630">
        <v>92</v>
      </c>
      <c r="L216" s="631"/>
      <c r="M216" s="632">
        <f>K216*L216</f>
        <v>0</v>
      </c>
    </row>
    <row r="217" spans="6:13" s="625" customFormat="1" ht="12" outlineLevel="4" x14ac:dyDescent="0.2">
      <c r="F217" s="626">
        <v>34</v>
      </c>
      <c r="G217" s="627" t="s">
        <v>3066</v>
      </c>
      <c r="H217" s="628" t="s">
        <v>4883</v>
      </c>
      <c r="I217" s="629" t="s">
        <v>4884</v>
      </c>
      <c r="J217" s="627" t="s">
        <v>447</v>
      </c>
      <c r="K217" s="630">
        <v>4</v>
      </c>
      <c r="L217" s="631"/>
      <c r="M217" s="632">
        <f>K217*L217</f>
        <v>0</v>
      </c>
    </row>
    <row r="218" spans="6:13" s="633" customFormat="1" ht="11.25" outlineLevel="5" x14ac:dyDescent="0.25">
      <c r="F218" s="634"/>
      <c r="G218" s="635"/>
      <c r="H218" s="635"/>
      <c r="I218" s="636" t="s">
        <v>4885</v>
      </c>
      <c r="J218" s="635"/>
      <c r="K218" s="637">
        <v>4</v>
      </c>
      <c r="L218" s="638"/>
      <c r="M218" s="639"/>
    </row>
    <row r="219" spans="6:13" s="625" customFormat="1" ht="12" outlineLevel="4" x14ac:dyDescent="0.2">
      <c r="F219" s="626">
        <v>35</v>
      </c>
      <c r="G219" s="627" t="s">
        <v>3054</v>
      </c>
      <c r="H219" s="628" t="s">
        <v>4886</v>
      </c>
      <c r="I219" s="629" t="s">
        <v>4887</v>
      </c>
      <c r="J219" s="627" t="s">
        <v>4888</v>
      </c>
      <c r="K219" s="630">
        <v>4.2000000000000003E-2</v>
      </c>
      <c r="L219" s="631"/>
      <c r="M219" s="632">
        <f>K219*L219</f>
        <v>0</v>
      </c>
    </row>
    <row r="220" spans="6:13" s="633" customFormat="1" ht="11.25" outlineLevel="5" x14ac:dyDescent="0.25">
      <c r="F220" s="634"/>
      <c r="G220" s="635"/>
      <c r="H220" s="635"/>
      <c r="I220" s="636" t="s">
        <v>4889</v>
      </c>
      <c r="J220" s="635"/>
      <c r="K220" s="637">
        <v>0.04</v>
      </c>
      <c r="L220" s="638"/>
      <c r="M220" s="639"/>
    </row>
    <row r="221" spans="6:13" s="625" customFormat="1" ht="12" outlineLevel="4" x14ac:dyDescent="0.2">
      <c r="F221" s="626">
        <v>36</v>
      </c>
      <c r="G221" s="627" t="s">
        <v>3054</v>
      </c>
      <c r="H221" s="628" t="s">
        <v>4890</v>
      </c>
      <c r="I221" s="629" t="s">
        <v>4891</v>
      </c>
      <c r="J221" s="627" t="s">
        <v>4892</v>
      </c>
      <c r="K221" s="630">
        <v>8.3999999999999995E-3</v>
      </c>
      <c r="L221" s="631"/>
      <c r="M221" s="632">
        <f>K221*L221</f>
        <v>0</v>
      </c>
    </row>
    <row r="222" spans="6:13" s="633" customFormat="1" ht="11.25" outlineLevel="5" x14ac:dyDescent="0.25">
      <c r="F222" s="634"/>
      <c r="G222" s="635"/>
      <c r="H222" s="635"/>
      <c r="I222" s="636" t="s">
        <v>4893</v>
      </c>
      <c r="J222" s="635"/>
      <c r="K222" s="637">
        <v>8.0000000000000002E-3</v>
      </c>
      <c r="L222" s="638"/>
      <c r="M222" s="639"/>
    </row>
    <row r="223" spans="6:13" s="625" customFormat="1" ht="12" outlineLevel="4" x14ac:dyDescent="0.2">
      <c r="F223" s="626">
        <v>37</v>
      </c>
      <c r="G223" s="627" t="s">
        <v>3054</v>
      </c>
      <c r="H223" s="628" t="s">
        <v>4894</v>
      </c>
      <c r="I223" s="629" t="s">
        <v>4895</v>
      </c>
      <c r="J223" s="627" t="s">
        <v>4892</v>
      </c>
      <c r="K223" s="630">
        <v>8.3999999999999995E-3</v>
      </c>
      <c r="L223" s="631"/>
      <c r="M223" s="632">
        <f>K223*L223</f>
        <v>0</v>
      </c>
    </row>
    <row r="224" spans="6:13" s="633" customFormat="1" ht="11.25" outlineLevel="5" x14ac:dyDescent="0.25">
      <c r="F224" s="634"/>
      <c r="G224" s="635"/>
      <c r="H224" s="635"/>
      <c r="I224" s="636" t="s">
        <v>4893</v>
      </c>
      <c r="J224" s="635"/>
      <c r="K224" s="637">
        <v>8.0000000000000002E-3</v>
      </c>
      <c r="L224" s="638"/>
      <c r="M224" s="639"/>
    </row>
    <row r="225" spans="6:13" s="625" customFormat="1" ht="12" outlineLevel="4" x14ac:dyDescent="0.2">
      <c r="F225" s="626">
        <v>38</v>
      </c>
      <c r="G225" s="627" t="s">
        <v>3066</v>
      </c>
      <c r="H225" s="628" t="s">
        <v>4896</v>
      </c>
      <c r="I225" s="629" t="s">
        <v>4897</v>
      </c>
      <c r="J225" s="627" t="s">
        <v>532</v>
      </c>
      <c r="K225" s="630">
        <v>6</v>
      </c>
      <c r="L225" s="631"/>
      <c r="M225" s="632">
        <f>K225*L225</f>
        <v>0</v>
      </c>
    </row>
    <row r="226" spans="6:13" s="633" customFormat="1" ht="22.5" outlineLevel="5" x14ac:dyDescent="0.25">
      <c r="F226" s="634"/>
      <c r="G226" s="635"/>
      <c r="H226" s="635"/>
      <c r="I226" s="636" t="s">
        <v>4898</v>
      </c>
      <c r="J226" s="635"/>
      <c r="K226" s="637">
        <v>3</v>
      </c>
      <c r="L226" s="638"/>
      <c r="M226" s="639"/>
    </row>
    <row r="227" spans="6:13" s="633" customFormat="1" ht="22.5" outlineLevel="5" x14ac:dyDescent="0.25">
      <c r="F227" s="634"/>
      <c r="G227" s="635"/>
      <c r="H227" s="635"/>
      <c r="I227" s="636" t="s">
        <v>4899</v>
      </c>
      <c r="J227" s="635"/>
      <c r="K227" s="637">
        <v>3</v>
      </c>
      <c r="L227" s="638"/>
      <c r="M227" s="639"/>
    </row>
    <row r="228" spans="6:13" s="625" customFormat="1" ht="12" outlineLevel="4" x14ac:dyDescent="0.2">
      <c r="F228" s="626">
        <v>39</v>
      </c>
      <c r="G228" s="627" t="s">
        <v>3054</v>
      </c>
      <c r="H228" s="628" t="s">
        <v>4900</v>
      </c>
      <c r="I228" s="629" t="s">
        <v>4901</v>
      </c>
      <c r="J228" s="627" t="s">
        <v>532</v>
      </c>
      <c r="K228" s="630">
        <v>6.6</v>
      </c>
      <c r="L228" s="631"/>
      <c r="M228" s="632">
        <f>K228*L228</f>
        <v>0</v>
      </c>
    </row>
    <row r="229" spans="6:13" s="625" customFormat="1" ht="12" outlineLevel="4" x14ac:dyDescent="0.2">
      <c r="F229" s="626">
        <v>40</v>
      </c>
      <c r="G229" s="627" t="s">
        <v>3066</v>
      </c>
      <c r="H229" s="628" t="s">
        <v>4902</v>
      </c>
      <c r="I229" s="629" t="s">
        <v>4903</v>
      </c>
      <c r="J229" s="627" t="s">
        <v>532</v>
      </c>
      <c r="K229" s="630">
        <v>30</v>
      </c>
      <c r="L229" s="631"/>
      <c r="M229" s="632">
        <f>K229*L229</f>
        <v>0</v>
      </c>
    </row>
    <row r="230" spans="6:13" s="633" customFormat="1" ht="22.5" outlineLevel="5" x14ac:dyDescent="0.25">
      <c r="F230" s="634"/>
      <c r="G230" s="635"/>
      <c r="H230" s="635"/>
      <c r="I230" s="636" t="s">
        <v>4904</v>
      </c>
      <c r="J230" s="635"/>
      <c r="K230" s="637">
        <v>15</v>
      </c>
      <c r="L230" s="638"/>
      <c r="M230" s="639"/>
    </row>
    <row r="231" spans="6:13" s="633" customFormat="1" ht="22.5" outlineLevel="5" x14ac:dyDescent="0.25">
      <c r="F231" s="634"/>
      <c r="G231" s="635"/>
      <c r="H231" s="635"/>
      <c r="I231" s="636" t="s">
        <v>4905</v>
      </c>
      <c r="J231" s="635"/>
      <c r="K231" s="637">
        <v>15</v>
      </c>
      <c r="L231" s="638"/>
      <c r="M231" s="639"/>
    </row>
    <row r="232" spans="6:13" s="625" customFormat="1" ht="12" outlineLevel="4" x14ac:dyDescent="0.2">
      <c r="F232" s="626">
        <v>41</v>
      </c>
      <c r="G232" s="627" t="s">
        <v>3054</v>
      </c>
      <c r="H232" s="628" t="s">
        <v>4906</v>
      </c>
      <c r="I232" s="629" t="s">
        <v>4907</v>
      </c>
      <c r="J232" s="627" t="s">
        <v>532</v>
      </c>
      <c r="K232" s="630">
        <v>12</v>
      </c>
      <c r="L232" s="631"/>
      <c r="M232" s="632">
        <f>K232*L232</f>
        <v>0</v>
      </c>
    </row>
    <row r="233" spans="6:13" s="625" customFormat="1" ht="12" outlineLevel="4" x14ac:dyDescent="0.2">
      <c r="F233" s="626">
        <v>42</v>
      </c>
      <c r="G233" s="627" t="s">
        <v>3054</v>
      </c>
      <c r="H233" s="628" t="s">
        <v>4908</v>
      </c>
      <c r="I233" s="629" t="s">
        <v>4909</v>
      </c>
      <c r="J233" s="627" t="s">
        <v>532</v>
      </c>
      <c r="K233" s="630">
        <v>12</v>
      </c>
      <c r="L233" s="631"/>
      <c r="M233" s="632">
        <f>K233*L233</f>
        <v>0</v>
      </c>
    </row>
    <row r="234" spans="6:13" s="625" customFormat="1" ht="12" outlineLevel="4" x14ac:dyDescent="0.2">
      <c r="F234" s="626">
        <v>43</v>
      </c>
      <c r="G234" s="627" t="s">
        <v>3054</v>
      </c>
      <c r="H234" s="628" t="s">
        <v>4910</v>
      </c>
      <c r="I234" s="629" t="s">
        <v>4911</v>
      </c>
      <c r="J234" s="627" t="s">
        <v>532</v>
      </c>
      <c r="K234" s="630">
        <v>12</v>
      </c>
      <c r="L234" s="631"/>
      <c r="M234" s="632">
        <f>K234*L234</f>
        <v>0</v>
      </c>
    </row>
    <row r="235" spans="6:13" s="625" customFormat="1" ht="12" outlineLevel="4" x14ac:dyDescent="0.2">
      <c r="F235" s="626">
        <v>44</v>
      </c>
      <c r="G235" s="627" t="s">
        <v>3066</v>
      </c>
      <c r="H235" s="628" t="s">
        <v>4912</v>
      </c>
      <c r="I235" s="629" t="s">
        <v>4913</v>
      </c>
      <c r="J235" s="627" t="s">
        <v>447</v>
      </c>
      <c r="K235" s="630">
        <v>12</v>
      </c>
      <c r="L235" s="631"/>
      <c r="M235" s="632">
        <f>K235*L235</f>
        <v>0</v>
      </c>
    </row>
    <row r="236" spans="6:13" s="633" customFormat="1" ht="11.25" outlineLevel="5" x14ac:dyDescent="0.25">
      <c r="F236" s="634"/>
      <c r="G236" s="635"/>
      <c r="H236" s="635"/>
      <c r="I236" s="636" t="s">
        <v>4914</v>
      </c>
      <c r="J236" s="635"/>
      <c r="K236" s="637">
        <v>6</v>
      </c>
      <c r="L236" s="638"/>
      <c r="M236" s="639"/>
    </row>
    <row r="237" spans="6:13" s="633" customFormat="1" ht="22.5" outlineLevel="5" x14ac:dyDescent="0.25">
      <c r="F237" s="634"/>
      <c r="G237" s="635"/>
      <c r="H237" s="635"/>
      <c r="I237" s="636" t="s">
        <v>4915</v>
      </c>
      <c r="J237" s="635"/>
      <c r="K237" s="637">
        <v>6</v>
      </c>
      <c r="L237" s="638"/>
      <c r="M237" s="639"/>
    </row>
    <row r="238" spans="6:13" s="625" customFormat="1" ht="12" outlineLevel="4" x14ac:dyDescent="0.2">
      <c r="F238" s="626">
        <v>45</v>
      </c>
      <c r="G238" s="627" t="s">
        <v>3066</v>
      </c>
      <c r="H238" s="628" t="s">
        <v>4916</v>
      </c>
      <c r="I238" s="629" t="s">
        <v>4917</v>
      </c>
      <c r="J238" s="627" t="s">
        <v>447</v>
      </c>
      <c r="K238" s="630">
        <v>2</v>
      </c>
      <c r="L238" s="631"/>
      <c r="M238" s="632">
        <f>K238*L238</f>
        <v>0</v>
      </c>
    </row>
    <row r="239" spans="6:13" s="633" customFormat="1" ht="11.25" outlineLevel="5" x14ac:dyDescent="0.25">
      <c r="F239" s="634"/>
      <c r="G239" s="635"/>
      <c r="H239" s="635"/>
      <c r="I239" s="636" t="s">
        <v>4918</v>
      </c>
      <c r="J239" s="635"/>
      <c r="K239" s="637">
        <v>1</v>
      </c>
      <c r="L239" s="638"/>
      <c r="M239" s="639"/>
    </row>
    <row r="240" spans="6:13" s="633" customFormat="1" ht="11.25" outlineLevel="5" x14ac:dyDescent="0.25">
      <c r="F240" s="634"/>
      <c r="G240" s="635"/>
      <c r="H240" s="635"/>
      <c r="I240" s="636" t="s">
        <v>4919</v>
      </c>
      <c r="J240" s="635"/>
      <c r="K240" s="637">
        <v>1</v>
      </c>
      <c r="L240" s="638"/>
      <c r="M240" s="639"/>
    </row>
    <row r="241" spans="6:13" s="625" customFormat="1" ht="12" outlineLevel="4" x14ac:dyDescent="0.2">
      <c r="F241" s="626">
        <v>46</v>
      </c>
      <c r="G241" s="627" t="s">
        <v>3054</v>
      </c>
      <c r="H241" s="628" t="s">
        <v>4920</v>
      </c>
      <c r="I241" s="629" t="s">
        <v>4921</v>
      </c>
      <c r="J241" s="627" t="s">
        <v>447</v>
      </c>
      <c r="K241" s="630">
        <v>2</v>
      </c>
      <c r="L241" s="631"/>
      <c r="M241" s="632">
        <f>K241*L241</f>
        <v>0</v>
      </c>
    </row>
    <row r="242" spans="6:13" s="625" customFormat="1" ht="12" outlineLevel="4" x14ac:dyDescent="0.2">
      <c r="F242" s="626">
        <v>47</v>
      </c>
      <c r="G242" s="627" t="s">
        <v>3066</v>
      </c>
      <c r="H242" s="628" t="s">
        <v>4922</v>
      </c>
      <c r="I242" s="629" t="s">
        <v>4923</v>
      </c>
      <c r="J242" s="627" t="s">
        <v>447</v>
      </c>
      <c r="K242" s="630">
        <v>8</v>
      </c>
      <c r="L242" s="631"/>
      <c r="M242" s="632">
        <f>K242*L242</f>
        <v>0</v>
      </c>
    </row>
    <row r="243" spans="6:13" s="633" customFormat="1" ht="11.25" outlineLevel="5" x14ac:dyDescent="0.25">
      <c r="F243" s="634"/>
      <c r="G243" s="635"/>
      <c r="H243" s="635"/>
      <c r="I243" s="636" t="s">
        <v>4924</v>
      </c>
      <c r="J243" s="635"/>
      <c r="K243" s="637">
        <v>4</v>
      </c>
      <c r="L243" s="638"/>
      <c r="M243" s="639"/>
    </row>
    <row r="244" spans="6:13" s="633" customFormat="1" ht="11.25" outlineLevel="5" x14ac:dyDescent="0.25">
      <c r="F244" s="634"/>
      <c r="G244" s="635"/>
      <c r="H244" s="635"/>
      <c r="I244" s="636" t="s">
        <v>4925</v>
      </c>
      <c r="J244" s="635"/>
      <c r="K244" s="637">
        <v>4</v>
      </c>
      <c r="L244" s="638"/>
      <c r="M244" s="639"/>
    </row>
    <row r="245" spans="6:13" s="625" customFormat="1" ht="12" outlineLevel="4" x14ac:dyDescent="0.2">
      <c r="F245" s="626">
        <v>48</v>
      </c>
      <c r="G245" s="627" t="s">
        <v>3066</v>
      </c>
      <c r="H245" s="628" t="s">
        <v>4926</v>
      </c>
      <c r="I245" s="629" t="s">
        <v>4927</v>
      </c>
      <c r="J245" s="627" t="s">
        <v>532</v>
      </c>
      <c r="K245" s="630">
        <v>132</v>
      </c>
      <c r="L245" s="631"/>
      <c r="M245" s="632">
        <f>K245*L245</f>
        <v>0</v>
      </c>
    </row>
    <row r="246" spans="6:13" s="633" customFormat="1" ht="11.25" outlineLevel="5" x14ac:dyDescent="0.25">
      <c r="F246" s="634"/>
      <c r="G246" s="635"/>
      <c r="H246" s="635"/>
      <c r="I246" s="636" t="s">
        <v>4928</v>
      </c>
      <c r="J246" s="635"/>
      <c r="K246" s="637">
        <v>132</v>
      </c>
      <c r="L246" s="638"/>
      <c r="M246" s="639"/>
    </row>
    <row r="247" spans="6:13" s="625" customFormat="1" ht="12" outlineLevel="4" x14ac:dyDescent="0.2">
      <c r="F247" s="626">
        <v>49</v>
      </c>
      <c r="G247" s="627" t="s">
        <v>3054</v>
      </c>
      <c r="H247" s="628" t="s">
        <v>4929</v>
      </c>
      <c r="I247" s="629" t="s">
        <v>4930</v>
      </c>
      <c r="J247" s="627" t="s">
        <v>532</v>
      </c>
      <c r="K247" s="630">
        <v>150</v>
      </c>
      <c r="L247" s="631"/>
      <c r="M247" s="632">
        <f>K247*L247</f>
        <v>0</v>
      </c>
    </row>
    <row r="248" spans="6:13" s="625" customFormat="1" ht="24" outlineLevel="4" x14ac:dyDescent="0.2">
      <c r="F248" s="626">
        <v>50</v>
      </c>
      <c r="G248" s="627" t="s">
        <v>3066</v>
      </c>
      <c r="H248" s="628" t="s">
        <v>4772</v>
      </c>
      <c r="I248" s="629" t="s">
        <v>4773</v>
      </c>
      <c r="J248" s="627" t="s">
        <v>447</v>
      </c>
      <c r="K248" s="630">
        <v>38</v>
      </c>
      <c r="L248" s="631"/>
      <c r="M248" s="632">
        <f>K248*L248</f>
        <v>0</v>
      </c>
    </row>
    <row r="249" spans="6:13" s="633" customFormat="1" ht="22.5" outlineLevel="5" x14ac:dyDescent="0.25">
      <c r="F249" s="634"/>
      <c r="G249" s="635"/>
      <c r="H249" s="635"/>
      <c r="I249" s="636" t="s">
        <v>4931</v>
      </c>
      <c r="J249" s="635"/>
      <c r="K249" s="637">
        <v>19</v>
      </c>
      <c r="L249" s="638"/>
      <c r="M249" s="639"/>
    </row>
    <row r="250" spans="6:13" s="633" customFormat="1" ht="22.5" outlineLevel="5" x14ac:dyDescent="0.25">
      <c r="F250" s="634"/>
      <c r="G250" s="635"/>
      <c r="H250" s="635"/>
      <c r="I250" s="636" t="s">
        <v>4932</v>
      </c>
      <c r="J250" s="635"/>
      <c r="K250" s="637">
        <v>19</v>
      </c>
      <c r="L250" s="638"/>
      <c r="M250" s="639"/>
    </row>
    <row r="251" spans="6:13" s="625" customFormat="1" ht="12" outlineLevel="4" x14ac:dyDescent="0.2">
      <c r="F251" s="626">
        <v>51</v>
      </c>
      <c r="G251" s="627" t="s">
        <v>3066</v>
      </c>
      <c r="H251" s="628" t="s">
        <v>4775</v>
      </c>
      <c r="I251" s="629" t="s">
        <v>4776</v>
      </c>
      <c r="J251" s="627" t="s">
        <v>532</v>
      </c>
      <c r="K251" s="630">
        <v>7.1986558240800003</v>
      </c>
      <c r="L251" s="631"/>
      <c r="M251" s="632">
        <f>K251*L251</f>
        <v>0</v>
      </c>
    </row>
    <row r="252" spans="6:13" s="633" customFormat="1" ht="22.5" outlineLevel="5" x14ac:dyDescent="0.25">
      <c r="F252" s="634"/>
      <c r="G252" s="635"/>
      <c r="H252" s="635"/>
      <c r="I252" s="636" t="s">
        <v>4933</v>
      </c>
      <c r="J252" s="635"/>
      <c r="K252" s="637">
        <v>3.5993279120400001</v>
      </c>
      <c r="L252" s="638"/>
      <c r="M252" s="639"/>
    </row>
    <row r="253" spans="6:13" s="633" customFormat="1" ht="22.5" outlineLevel="5" x14ac:dyDescent="0.25">
      <c r="F253" s="634"/>
      <c r="G253" s="635"/>
      <c r="H253" s="635"/>
      <c r="I253" s="636" t="s">
        <v>4934</v>
      </c>
      <c r="J253" s="635"/>
      <c r="K253" s="637">
        <v>3.5993279120400001</v>
      </c>
      <c r="L253" s="638"/>
      <c r="M253" s="639"/>
    </row>
    <row r="254" spans="6:13" s="646" customFormat="1" ht="12.75" customHeight="1" outlineLevel="4" x14ac:dyDescent="0.25">
      <c r="F254" s="640"/>
      <c r="G254" s="641"/>
      <c r="H254" s="641"/>
      <c r="I254" s="642"/>
      <c r="J254" s="641"/>
      <c r="K254" s="643"/>
      <c r="L254" s="644"/>
      <c r="M254" s="645"/>
    </row>
    <row r="255" spans="6:13" s="620" customFormat="1" ht="16.5" customHeight="1" outlineLevel="3" x14ac:dyDescent="0.2">
      <c r="F255" s="621"/>
      <c r="G255" s="609"/>
      <c r="H255" s="622"/>
      <c r="I255" s="622" t="s">
        <v>4935</v>
      </c>
      <c r="J255" s="609"/>
      <c r="K255" s="623"/>
      <c r="L255" s="624"/>
      <c r="M255" s="588">
        <f>SUBTOTAL(9,M256:M270)</f>
        <v>0</v>
      </c>
    </row>
    <row r="256" spans="6:13" s="625" customFormat="1" ht="12" outlineLevel="4" x14ac:dyDescent="0.2">
      <c r="F256" s="626">
        <v>1</v>
      </c>
      <c r="G256" s="627" t="s">
        <v>3066</v>
      </c>
      <c r="H256" s="628" t="s">
        <v>4936</v>
      </c>
      <c r="I256" s="629" t="s">
        <v>4937</v>
      </c>
      <c r="J256" s="627" t="s">
        <v>447</v>
      </c>
      <c r="K256" s="630">
        <v>2</v>
      </c>
      <c r="L256" s="631"/>
      <c r="M256" s="632">
        <f>K256*L256</f>
        <v>0</v>
      </c>
    </row>
    <row r="257" spans="6:13" s="633" customFormat="1" ht="11.25" outlineLevel="5" x14ac:dyDescent="0.25">
      <c r="F257" s="634"/>
      <c r="G257" s="635"/>
      <c r="H257" s="635"/>
      <c r="I257" s="636" t="s">
        <v>4938</v>
      </c>
      <c r="J257" s="635"/>
      <c r="K257" s="637">
        <v>2</v>
      </c>
      <c r="L257" s="638"/>
      <c r="M257" s="639"/>
    </row>
    <row r="258" spans="6:13" s="625" customFormat="1" ht="12" outlineLevel="4" x14ac:dyDescent="0.2">
      <c r="F258" s="626">
        <v>2</v>
      </c>
      <c r="G258" s="627" t="s">
        <v>3066</v>
      </c>
      <c r="H258" s="628" t="s">
        <v>4939</v>
      </c>
      <c r="I258" s="629" t="s">
        <v>4940</v>
      </c>
      <c r="J258" s="627" t="s">
        <v>447</v>
      </c>
      <c r="K258" s="630">
        <v>2</v>
      </c>
      <c r="L258" s="631"/>
      <c r="M258" s="632">
        <f>K258*L258</f>
        <v>0</v>
      </c>
    </row>
    <row r="259" spans="6:13" s="633" customFormat="1" ht="11.25" outlineLevel="5" x14ac:dyDescent="0.25">
      <c r="F259" s="634"/>
      <c r="G259" s="635"/>
      <c r="H259" s="635"/>
      <c r="I259" s="636" t="s">
        <v>4941</v>
      </c>
      <c r="J259" s="635"/>
      <c r="K259" s="637">
        <v>2</v>
      </c>
      <c r="L259" s="638"/>
      <c r="M259" s="639"/>
    </row>
    <row r="260" spans="6:13" s="625" customFormat="1" ht="12" outlineLevel="4" x14ac:dyDescent="0.2">
      <c r="F260" s="626">
        <v>3</v>
      </c>
      <c r="G260" s="627" t="s">
        <v>3066</v>
      </c>
      <c r="H260" s="628" t="s">
        <v>4942</v>
      </c>
      <c r="I260" s="629" t="s">
        <v>4943</v>
      </c>
      <c r="J260" s="627" t="s">
        <v>447</v>
      </c>
      <c r="K260" s="630">
        <v>12</v>
      </c>
      <c r="L260" s="631"/>
      <c r="M260" s="632">
        <f>K260*L260</f>
        <v>0</v>
      </c>
    </row>
    <row r="261" spans="6:13" s="633" customFormat="1" ht="11.25" outlineLevel="5" x14ac:dyDescent="0.25">
      <c r="F261" s="634"/>
      <c r="G261" s="635"/>
      <c r="H261" s="635"/>
      <c r="I261" s="636" t="s">
        <v>4944</v>
      </c>
      <c r="J261" s="635"/>
      <c r="K261" s="637">
        <v>12</v>
      </c>
      <c r="L261" s="638"/>
      <c r="M261" s="639"/>
    </row>
    <row r="262" spans="6:13" s="625" customFormat="1" ht="12" outlineLevel="4" x14ac:dyDescent="0.2">
      <c r="F262" s="626">
        <v>4</v>
      </c>
      <c r="G262" s="627" t="s">
        <v>3066</v>
      </c>
      <c r="H262" s="628" t="s">
        <v>4945</v>
      </c>
      <c r="I262" s="629" t="s">
        <v>4946</v>
      </c>
      <c r="J262" s="627" t="s">
        <v>447</v>
      </c>
      <c r="K262" s="630">
        <v>12</v>
      </c>
      <c r="L262" s="631"/>
      <c r="M262" s="632">
        <f>K262*L262</f>
        <v>0</v>
      </c>
    </row>
    <row r="263" spans="6:13" s="633" customFormat="1" ht="11.25" outlineLevel="5" x14ac:dyDescent="0.25">
      <c r="F263" s="634"/>
      <c r="G263" s="635"/>
      <c r="H263" s="635"/>
      <c r="I263" s="636" t="s">
        <v>4947</v>
      </c>
      <c r="J263" s="635"/>
      <c r="K263" s="637">
        <v>12</v>
      </c>
      <c r="L263" s="638"/>
      <c r="M263" s="639"/>
    </row>
    <row r="264" spans="6:13" s="625" customFormat="1" ht="12" outlineLevel="4" x14ac:dyDescent="0.2">
      <c r="F264" s="626">
        <v>5</v>
      </c>
      <c r="G264" s="627" t="s">
        <v>3066</v>
      </c>
      <c r="H264" s="628" t="s">
        <v>4948</v>
      </c>
      <c r="I264" s="629" t="s">
        <v>4949</v>
      </c>
      <c r="J264" s="627" t="s">
        <v>447</v>
      </c>
      <c r="K264" s="630">
        <v>1</v>
      </c>
      <c r="L264" s="631"/>
      <c r="M264" s="632">
        <f>K264*L264</f>
        <v>0</v>
      </c>
    </row>
    <row r="265" spans="6:13" s="633" customFormat="1" ht="11.25" outlineLevel="5" x14ac:dyDescent="0.25">
      <c r="F265" s="634"/>
      <c r="G265" s="635"/>
      <c r="H265" s="635"/>
      <c r="I265" s="636" t="s">
        <v>4950</v>
      </c>
      <c r="J265" s="635"/>
      <c r="K265" s="637">
        <v>1</v>
      </c>
      <c r="L265" s="638"/>
      <c r="M265" s="639"/>
    </row>
    <row r="266" spans="6:13" s="625" customFormat="1" ht="12" outlineLevel="4" x14ac:dyDescent="0.2">
      <c r="F266" s="626">
        <v>6</v>
      </c>
      <c r="G266" s="627" t="s">
        <v>3066</v>
      </c>
      <c r="H266" s="628" t="s">
        <v>4951</v>
      </c>
      <c r="I266" s="629" t="s">
        <v>4952</v>
      </c>
      <c r="J266" s="627" t="s">
        <v>447</v>
      </c>
      <c r="K266" s="630">
        <v>1</v>
      </c>
      <c r="L266" s="631"/>
      <c r="M266" s="632">
        <f>K266*L266</f>
        <v>0</v>
      </c>
    </row>
    <row r="267" spans="6:13" s="633" customFormat="1" ht="11.25" outlineLevel="5" x14ac:dyDescent="0.25">
      <c r="F267" s="634"/>
      <c r="G267" s="635"/>
      <c r="H267" s="635"/>
      <c r="I267" s="636" t="s">
        <v>4953</v>
      </c>
      <c r="J267" s="635"/>
      <c r="K267" s="637">
        <v>1</v>
      </c>
      <c r="L267" s="638"/>
      <c r="M267" s="639"/>
    </row>
    <row r="268" spans="6:13" s="625" customFormat="1" ht="24" outlineLevel="4" x14ac:dyDescent="0.2">
      <c r="F268" s="626">
        <v>7</v>
      </c>
      <c r="G268" s="627" t="s">
        <v>3315</v>
      </c>
      <c r="H268" s="628" t="s">
        <v>4954</v>
      </c>
      <c r="I268" s="629" t="s">
        <v>4955</v>
      </c>
      <c r="J268" s="627" t="s">
        <v>191</v>
      </c>
      <c r="K268" s="630">
        <v>0.26</v>
      </c>
      <c r="L268" s="631"/>
      <c r="M268" s="632">
        <f>K268*L268</f>
        <v>0</v>
      </c>
    </row>
    <row r="269" spans="6:13" s="633" customFormat="1" ht="11.25" outlineLevel="5" x14ac:dyDescent="0.25">
      <c r="F269" s="634"/>
      <c r="G269" s="635"/>
      <c r="H269" s="635"/>
      <c r="I269" s="636" t="s">
        <v>4956</v>
      </c>
      <c r="J269" s="635"/>
      <c r="K269" s="637">
        <v>0.26</v>
      </c>
      <c r="L269" s="638"/>
      <c r="M269" s="639"/>
    </row>
    <row r="270" spans="6:13" s="646" customFormat="1" ht="12.75" customHeight="1" outlineLevel="4" x14ac:dyDescent="0.25">
      <c r="F270" s="640"/>
      <c r="G270" s="641"/>
      <c r="H270" s="641"/>
      <c r="I270" s="642"/>
      <c r="J270" s="641"/>
      <c r="K270" s="643"/>
      <c r="L270" s="644"/>
      <c r="M270" s="645"/>
    </row>
    <row r="271" spans="6:13" s="646" customFormat="1" ht="12.75" customHeight="1" outlineLevel="3" x14ac:dyDescent="0.25">
      <c r="F271" s="640"/>
      <c r="G271" s="641"/>
      <c r="H271" s="641"/>
      <c r="I271" s="642"/>
      <c r="J271" s="641"/>
      <c r="K271" s="643"/>
      <c r="L271" s="644"/>
      <c r="M271" s="645"/>
    </row>
    <row r="272" spans="6:13" s="612" customFormat="1" ht="18.75" customHeight="1" outlineLevel="2" x14ac:dyDescent="0.2">
      <c r="F272" s="613"/>
      <c r="G272" s="614"/>
      <c r="H272" s="615"/>
      <c r="I272" s="615" t="s">
        <v>4066</v>
      </c>
      <c r="J272" s="614"/>
      <c r="K272" s="617"/>
      <c r="L272" s="618"/>
      <c r="M272" s="585">
        <f>SUBTOTAL(9,M273:M286)</f>
        <v>0</v>
      </c>
    </row>
    <row r="273" spans="6:13" s="620" customFormat="1" ht="16.5" customHeight="1" outlineLevel="3" x14ac:dyDescent="0.2">
      <c r="F273" s="621"/>
      <c r="G273" s="609"/>
      <c r="H273" s="622"/>
      <c r="I273" s="622" t="s">
        <v>4957</v>
      </c>
      <c r="J273" s="609"/>
      <c r="K273" s="623"/>
      <c r="L273" s="624"/>
      <c r="M273" s="588">
        <f>SUBTOTAL(9,M274:M285)</f>
        <v>0</v>
      </c>
    </row>
    <row r="274" spans="6:13" s="625" customFormat="1" ht="24" outlineLevel="4" x14ac:dyDescent="0.2">
      <c r="F274" s="626">
        <v>1</v>
      </c>
      <c r="G274" s="627" t="s">
        <v>3315</v>
      </c>
      <c r="H274" s="628" t="s">
        <v>4067</v>
      </c>
      <c r="I274" s="629" t="s">
        <v>4068</v>
      </c>
      <c r="J274" s="627" t="s">
        <v>191</v>
      </c>
      <c r="K274" s="630">
        <v>0.64500000000000002</v>
      </c>
      <c r="L274" s="631"/>
      <c r="M274" s="632">
        <f>K274*L274</f>
        <v>0</v>
      </c>
    </row>
    <row r="275" spans="6:13" s="633" customFormat="1" ht="11.25" outlineLevel="5" x14ac:dyDescent="0.25">
      <c r="F275" s="634"/>
      <c r="G275" s="635"/>
      <c r="H275" s="635"/>
      <c r="I275" s="636" t="s">
        <v>4958</v>
      </c>
      <c r="J275" s="635"/>
      <c r="K275" s="637">
        <v>0.40899999999999997</v>
      </c>
      <c r="L275" s="638"/>
      <c r="M275" s="639"/>
    </row>
    <row r="276" spans="6:13" s="633" customFormat="1" ht="11.25" outlineLevel="5" x14ac:dyDescent="0.25">
      <c r="F276" s="634"/>
      <c r="G276" s="635"/>
      <c r="H276" s="635"/>
      <c r="I276" s="636" t="s">
        <v>4959</v>
      </c>
      <c r="J276" s="635"/>
      <c r="K276" s="637">
        <v>0.23599999999999999</v>
      </c>
      <c r="L276" s="638"/>
      <c r="M276" s="639"/>
    </row>
    <row r="277" spans="6:13" s="625" customFormat="1" ht="12" outlineLevel="4" x14ac:dyDescent="0.2">
      <c r="F277" s="626">
        <v>2</v>
      </c>
      <c r="G277" s="627" t="s">
        <v>3315</v>
      </c>
      <c r="H277" s="628" t="s">
        <v>4073</v>
      </c>
      <c r="I277" s="629" t="s">
        <v>4074</v>
      </c>
      <c r="J277" s="627" t="s">
        <v>191</v>
      </c>
      <c r="K277" s="630">
        <v>12.899999999999999</v>
      </c>
      <c r="L277" s="631"/>
      <c r="M277" s="632">
        <f>K277*L277</f>
        <v>0</v>
      </c>
    </row>
    <row r="278" spans="6:13" s="633" customFormat="1" ht="11.25" outlineLevel="5" x14ac:dyDescent="0.25">
      <c r="F278" s="634"/>
      <c r="G278" s="635"/>
      <c r="H278" s="635"/>
      <c r="I278" s="636" t="s">
        <v>4960</v>
      </c>
      <c r="J278" s="635"/>
      <c r="K278" s="637">
        <v>8.18</v>
      </c>
      <c r="L278" s="638"/>
      <c r="M278" s="639"/>
    </row>
    <row r="279" spans="6:13" s="633" customFormat="1" ht="11.25" outlineLevel="5" x14ac:dyDescent="0.25">
      <c r="F279" s="634"/>
      <c r="G279" s="635"/>
      <c r="H279" s="635"/>
      <c r="I279" s="636" t="s">
        <v>4961</v>
      </c>
      <c r="J279" s="635"/>
      <c r="K279" s="637">
        <v>4.72</v>
      </c>
      <c r="L279" s="638"/>
      <c r="M279" s="639"/>
    </row>
    <row r="280" spans="6:13" s="625" customFormat="1" ht="12" outlineLevel="4" x14ac:dyDescent="0.2">
      <c r="F280" s="626">
        <v>3</v>
      </c>
      <c r="G280" s="627" t="s">
        <v>3315</v>
      </c>
      <c r="H280" s="628" t="s">
        <v>4079</v>
      </c>
      <c r="I280" s="629" t="s">
        <v>4080</v>
      </c>
      <c r="J280" s="627" t="s">
        <v>191</v>
      </c>
      <c r="K280" s="630">
        <v>0.64500000000000002</v>
      </c>
      <c r="L280" s="631"/>
      <c r="M280" s="632">
        <f>K280*L280</f>
        <v>0</v>
      </c>
    </row>
    <row r="281" spans="6:13" s="633" customFormat="1" ht="11.25" outlineLevel="5" x14ac:dyDescent="0.25">
      <c r="F281" s="634"/>
      <c r="G281" s="635"/>
      <c r="H281" s="635"/>
      <c r="I281" s="636" t="s">
        <v>4958</v>
      </c>
      <c r="J281" s="635"/>
      <c r="K281" s="637">
        <v>0.40899999999999997</v>
      </c>
      <c r="L281" s="638"/>
      <c r="M281" s="639"/>
    </row>
    <row r="282" spans="6:13" s="633" customFormat="1" ht="11.25" outlineLevel="5" x14ac:dyDescent="0.25">
      <c r="F282" s="634"/>
      <c r="G282" s="635"/>
      <c r="H282" s="635"/>
      <c r="I282" s="636" t="s">
        <v>4959</v>
      </c>
      <c r="J282" s="635"/>
      <c r="K282" s="637">
        <v>0.23599999999999999</v>
      </c>
      <c r="L282" s="638"/>
      <c r="M282" s="639"/>
    </row>
    <row r="283" spans="6:13" s="625" customFormat="1" ht="24" outlineLevel="4" x14ac:dyDescent="0.2">
      <c r="F283" s="626">
        <v>4</v>
      </c>
      <c r="G283" s="627" t="s">
        <v>3315</v>
      </c>
      <c r="H283" s="628" t="s">
        <v>4081</v>
      </c>
      <c r="I283" s="629" t="s">
        <v>4082</v>
      </c>
      <c r="J283" s="627" t="s">
        <v>191</v>
      </c>
      <c r="K283" s="630">
        <v>0.23599999999999999</v>
      </c>
      <c r="L283" s="631"/>
      <c r="M283" s="632">
        <f>K283*L283</f>
        <v>0</v>
      </c>
    </row>
    <row r="284" spans="6:13" s="633" customFormat="1" ht="11.25" outlineLevel="5" x14ac:dyDescent="0.25">
      <c r="F284" s="634"/>
      <c r="G284" s="635"/>
      <c r="H284" s="635"/>
      <c r="I284" s="636" t="s">
        <v>4959</v>
      </c>
      <c r="J284" s="635"/>
      <c r="K284" s="637">
        <v>0.23599999999999999</v>
      </c>
      <c r="L284" s="638"/>
      <c r="M284" s="639"/>
    </row>
    <row r="285" spans="6:13" s="646" customFormat="1" ht="12.75" customHeight="1" outlineLevel="4" x14ac:dyDescent="0.25">
      <c r="F285" s="640"/>
      <c r="G285" s="641"/>
      <c r="H285" s="641"/>
      <c r="I285" s="642"/>
      <c r="J285" s="641"/>
      <c r="K285" s="643"/>
      <c r="L285" s="644"/>
      <c r="M285" s="645"/>
    </row>
    <row r="286" spans="6:13" s="646" customFormat="1" ht="12.75" customHeight="1" outlineLevel="3" x14ac:dyDescent="0.25">
      <c r="F286" s="640"/>
      <c r="G286" s="641"/>
      <c r="H286" s="641"/>
      <c r="I286" s="642"/>
      <c r="J286" s="641"/>
      <c r="K286" s="643"/>
      <c r="L286" s="644"/>
      <c r="M286" s="645"/>
    </row>
    <row r="287" spans="6:13" s="612" customFormat="1" ht="18.75" customHeight="1" outlineLevel="2" x14ac:dyDescent="0.2">
      <c r="F287" s="613"/>
      <c r="G287" s="614"/>
      <c r="H287" s="615"/>
      <c r="I287" s="615" t="s">
        <v>3865</v>
      </c>
      <c r="J287" s="614"/>
      <c r="K287" s="617"/>
      <c r="L287" s="618"/>
      <c r="M287" s="585">
        <f>SUBTOTAL(9,M288:M319)</f>
        <v>0</v>
      </c>
    </row>
    <row r="288" spans="6:13" s="620" customFormat="1" ht="16.5" customHeight="1" outlineLevel="3" x14ac:dyDescent="0.2">
      <c r="F288" s="621"/>
      <c r="G288" s="609"/>
      <c r="H288" s="622"/>
      <c r="I288" s="622" t="s">
        <v>4957</v>
      </c>
      <c r="J288" s="609"/>
      <c r="K288" s="623"/>
      <c r="L288" s="624"/>
      <c r="M288" s="588">
        <f>SUBTOTAL(9,M289:M318)</f>
        <v>0</v>
      </c>
    </row>
    <row r="289" spans="6:13" s="625" customFormat="1" ht="12" outlineLevel="4" x14ac:dyDescent="0.2">
      <c r="F289" s="626">
        <v>1</v>
      </c>
      <c r="G289" s="627" t="s">
        <v>3315</v>
      </c>
      <c r="H289" s="628" t="s">
        <v>4962</v>
      </c>
      <c r="I289" s="629" t="s">
        <v>4963</v>
      </c>
      <c r="J289" s="627" t="s">
        <v>172</v>
      </c>
      <c r="K289" s="630">
        <v>19.107194170400003</v>
      </c>
      <c r="L289" s="631"/>
      <c r="M289" s="632">
        <f>K289*L289</f>
        <v>0</v>
      </c>
    </row>
    <row r="290" spans="6:13" s="633" customFormat="1" ht="22.5" outlineLevel="5" x14ac:dyDescent="0.25">
      <c r="F290" s="634"/>
      <c r="G290" s="635"/>
      <c r="H290" s="635"/>
      <c r="I290" s="636" t="s">
        <v>4964</v>
      </c>
      <c r="J290" s="635"/>
      <c r="K290" s="637">
        <v>17.794006540800002</v>
      </c>
      <c r="L290" s="638"/>
      <c r="M290" s="639"/>
    </row>
    <row r="291" spans="6:13" s="633" customFormat="1" ht="22.5" outlineLevel="5" x14ac:dyDescent="0.25">
      <c r="F291" s="634"/>
      <c r="G291" s="635"/>
      <c r="H291" s="635"/>
      <c r="I291" s="636" t="s">
        <v>4965</v>
      </c>
      <c r="J291" s="635"/>
      <c r="K291" s="637">
        <v>1.3131876296</v>
      </c>
      <c r="L291" s="638"/>
      <c r="M291" s="639"/>
    </row>
    <row r="292" spans="6:13" s="625" customFormat="1" ht="12" outlineLevel="4" x14ac:dyDescent="0.2">
      <c r="F292" s="626">
        <v>2</v>
      </c>
      <c r="G292" s="627" t="s">
        <v>3315</v>
      </c>
      <c r="H292" s="628" t="s">
        <v>4966</v>
      </c>
      <c r="I292" s="629" t="s">
        <v>4967</v>
      </c>
      <c r="J292" s="627" t="s">
        <v>172</v>
      </c>
      <c r="K292" s="630">
        <v>4.7767985426000008</v>
      </c>
      <c r="L292" s="631"/>
      <c r="M292" s="632">
        <f>K292*L292</f>
        <v>0</v>
      </c>
    </row>
    <row r="293" spans="6:13" s="633" customFormat="1" ht="22.5" outlineLevel="5" x14ac:dyDescent="0.25">
      <c r="F293" s="634"/>
      <c r="G293" s="635"/>
      <c r="H293" s="635"/>
      <c r="I293" s="636" t="s">
        <v>4968</v>
      </c>
      <c r="J293" s="635"/>
      <c r="K293" s="637">
        <v>4.4485016352000004</v>
      </c>
      <c r="L293" s="638"/>
      <c r="M293" s="639"/>
    </row>
    <row r="294" spans="6:13" s="633" customFormat="1" ht="22.5" outlineLevel="5" x14ac:dyDescent="0.25">
      <c r="F294" s="634"/>
      <c r="G294" s="635"/>
      <c r="H294" s="635"/>
      <c r="I294" s="636" t="s">
        <v>4969</v>
      </c>
      <c r="J294" s="635"/>
      <c r="K294" s="637">
        <v>0.3282969074</v>
      </c>
      <c r="L294" s="638"/>
      <c r="M294" s="639"/>
    </row>
    <row r="295" spans="6:13" s="625" customFormat="1" ht="24" outlineLevel="4" x14ac:dyDescent="0.2">
      <c r="F295" s="626">
        <v>3</v>
      </c>
      <c r="G295" s="627" t="s">
        <v>3315</v>
      </c>
      <c r="H295" s="628" t="s">
        <v>4970</v>
      </c>
      <c r="I295" s="629" t="s">
        <v>4971</v>
      </c>
      <c r="J295" s="627" t="s">
        <v>532</v>
      </c>
      <c r="K295" s="630">
        <v>24</v>
      </c>
      <c r="L295" s="631"/>
      <c r="M295" s="632">
        <f>K295*L295</f>
        <v>0</v>
      </c>
    </row>
    <row r="296" spans="6:13" s="633" customFormat="1" ht="11.25" outlineLevel="5" x14ac:dyDescent="0.25">
      <c r="F296" s="634"/>
      <c r="G296" s="635"/>
      <c r="H296" s="635"/>
      <c r="I296" s="636" t="s">
        <v>4972</v>
      </c>
      <c r="J296" s="635"/>
      <c r="K296" s="637">
        <v>20</v>
      </c>
      <c r="L296" s="638"/>
      <c r="M296" s="639"/>
    </row>
    <row r="297" spans="6:13" s="633" customFormat="1" ht="11.25" outlineLevel="5" x14ac:dyDescent="0.25">
      <c r="F297" s="634"/>
      <c r="G297" s="635"/>
      <c r="H297" s="635"/>
      <c r="I297" s="636" t="s">
        <v>4973</v>
      </c>
      <c r="J297" s="635"/>
      <c r="K297" s="637">
        <v>4</v>
      </c>
      <c r="L297" s="638"/>
      <c r="M297" s="639"/>
    </row>
    <row r="298" spans="6:13" s="625" customFormat="1" ht="24" outlineLevel="4" x14ac:dyDescent="0.2">
      <c r="F298" s="626">
        <v>4</v>
      </c>
      <c r="G298" s="627" t="s">
        <v>3315</v>
      </c>
      <c r="H298" s="628" t="s">
        <v>4974</v>
      </c>
      <c r="I298" s="629" t="s">
        <v>4975</v>
      </c>
      <c r="J298" s="627" t="s">
        <v>532</v>
      </c>
      <c r="K298" s="630">
        <v>6</v>
      </c>
      <c r="L298" s="631"/>
      <c r="M298" s="632">
        <f>K298*L298</f>
        <v>0</v>
      </c>
    </row>
    <row r="299" spans="6:13" s="633" customFormat="1" ht="11.25" outlineLevel="5" x14ac:dyDescent="0.25">
      <c r="F299" s="634"/>
      <c r="G299" s="635"/>
      <c r="H299" s="635"/>
      <c r="I299" s="636" t="s">
        <v>4976</v>
      </c>
      <c r="J299" s="635"/>
      <c r="K299" s="637">
        <v>5</v>
      </c>
      <c r="L299" s="638"/>
      <c r="M299" s="639"/>
    </row>
    <row r="300" spans="6:13" s="633" customFormat="1" ht="11.25" outlineLevel="5" x14ac:dyDescent="0.25">
      <c r="F300" s="634"/>
      <c r="G300" s="635"/>
      <c r="H300" s="635"/>
      <c r="I300" s="636" t="s">
        <v>4977</v>
      </c>
      <c r="J300" s="635"/>
      <c r="K300" s="637">
        <v>1</v>
      </c>
      <c r="L300" s="638"/>
      <c r="M300" s="639"/>
    </row>
    <row r="301" spans="6:13" s="625" customFormat="1" ht="24" outlineLevel="4" x14ac:dyDescent="0.2">
      <c r="F301" s="626">
        <v>5</v>
      </c>
      <c r="G301" s="627" t="s">
        <v>3315</v>
      </c>
      <c r="H301" s="628" t="s">
        <v>4978</v>
      </c>
      <c r="I301" s="629" t="s">
        <v>4979</v>
      </c>
      <c r="J301" s="627" t="s">
        <v>532</v>
      </c>
      <c r="K301" s="630">
        <v>4</v>
      </c>
      <c r="L301" s="631"/>
      <c r="M301" s="632">
        <f>K301*L301</f>
        <v>0</v>
      </c>
    </row>
    <row r="302" spans="6:13" s="633" customFormat="1" ht="11.25" outlineLevel="5" x14ac:dyDescent="0.25">
      <c r="F302" s="634"/>
      <c r="G302" s="635"/>
      <c r="H302" s="635"/>
      <c r="I302" s="636" t="s">
        <v>4980</v>
      </c>
      <c r="J302" s="635"/>
      <c r="K302" s="637">
        <v>4</v>
      </c>
      <c r="L302" s="638"/>
      <c r="M302" s="639"/>
    </row>
    <row r="303" spans="6:13" s="625" customFormat="1" ht="24" outlineLevel="4" x14ac:dyDescent="0.2">
      <c r="F303" s="626">
        <v>6</v>
      </c>
      <c r="G303" s="627" t="s">
        <v>3315</v>
      </c>
      <c r="H303" s="628" t="s">
        <v>4981</v>
      </c>
      <c r="I303" s="629" t="s">
        <v>4982</v>
      </c>
      <c r="J303" s="627" t="s">
        <v>532</v>
      </c>
      <c r="K303" s="630">
        <v>1</v>
      </c>
      <c r="L303" s="631"/>
      <c r="M303" s="632">
        <f>K303*L303</f>
        <v>0</v>
      </c>
    </row>
    <row r="304" spans="6:13" s="633" customFormat="1" ht="11.25" outlineLevel="5" x14ac:dyDescent="0.25">
      <c r="F304" s="634"/>
      <c r="G304" s="635"/>
      <c r="H304" s="635"/>
      <c r="I304" s="636" t="s">
        <v>4983</v>
      </c>
      <c r="J304" s="635"/>
      <c r="K304" s="637">
        <v>1</v>
      </c>
      <c r="L304" s="638"/>
      <c r="M304" s="639"/>
    </row>
    <row r="305" spans="6:13" s="625" customFormat="1" ht="24" outlineLevel="4" x14ac:dyDescent="0.2">
      <c r="F305" s="626">
        <v>7</v>
      </c>
      <c r="G305" s="627" t="s">
        <v>3315</v>
      </c>
      <c r="H305" s="628" t="s">
        <v>4984</v>
      </c>
      <c r="I305" s="629" t="s">
        <v>4985</v>
      </c>
      <c r="J305" s="627" t="s">
        <v>172</v>
      </c>
      <c r="K305" s="630">
        <v>1.5</v>
      </c>
      <c r="L305" s="631"/>
      <c r="M305" s="632">
        <f>K305*L305</f>
        <v>0</v>
      </c>
    </row>
    <row r="306" spans="6:13" s="633" customFormat="1" ht="11.25" outlineLevel="5" x14ac:dyDescent="0.25">
      <c r="F306" s="634"/>
      <c r="G306" s="635"/>
      <c r="H306" s="635"/>
      <c r="I306" s="636" t="s">
        <v>4986</v>
      </c>
      <c r="J306" s="635"/>
      <c r="K306" s="637">
        <v>1.5</v>
      </c>
      <c r="L306" s="638"/>
      <c r="M306" s="639"/>
    </row>
    <row r="307" spans="6:13" s="625" customFormat="1" ht="12" outlineLevel="4" x14ac:dyDescent="0.2">
      <c r="F307" s="626">
        <v>8</v>
      </c>
      <c r="G307" s="627" t="s">
        <v>3315</v>
      </c>
      <c r="H307" s="628" t="s">
        <v>1715</v>
      </c>
      <c r="I307" s="629" t="s">
        <v>4987</v>
      </c>
      <c r="J307" s="627" t="s">
        <v>191</v>
      </c>
      <c r="K307" s="630">
        <v>7.6914282217479587E-3</v>
      </c>
      <c r="L307" s="631"/>
      <c r="M307" s="632">
        <f>K307*L307</f>
        <v>0</v>
      </c>
    </row>
    <row r="308" spans="6:13" s="625" customFormat="1" ht="24" outlineLevel="4" x14ac:dyDescent="0.2">
      <c r="F308" s="626">
        <v>9</v>
      </c>
      <c r="G308" s="627" t="s">
        <v>3315</v>
      </c>
      <c r="H308" s="628" t="s">
        <v>4092</v>
      </c>
      <c r="I308" s="629" t="s">
        <v>4093</v>
      </c>
      <c r="J308" s="627" t="s">
        <v>532</v>
      </c>
      <c r="K308" s="630">
        <v>3</v>
      </c>
      <c r="L308" s="631"/>
      <c r="M308" s="632">
        <f>K308*L308</f>
        <v>0</v>
      </c>
    </row>
    <row r="309" spans="6:13" s="633" customFormat="1" ht="11.25" outlineLevel="5" x14ac:dyDescent="0.25">
      <c r="F309" s="634"/>
      <c r="G309" s="635"/>
      <c r="H309" s="635"/>
      <c r="I309" s="636" t="s">
        <v>4988</v>
      </c>
      <c r="J309" s="635"/>
      <c r="K309" s="637">
        <v>3</v>
      </c>
      <c r="L309" s="638"/>
      <c r="M309" s="639"/>
    </row>
    <row r="310" spans="6:13" s="625" customFormat="1" ht="24" outlineLevel="4" x14ac:dyDescent="0.2">
      <c r="F310" s="626">
        <v>10</v>
      </c>
      <c r="G310" s="627" t="s">
        <v>3054</v>
      </c>
      <c r="H310" s="628" t="s">
        <v>4564</v>
      </c>
      <c r="I310" s="629" t="s">
        <v>4565</v>
      </c>
      <c r="J310" s="627" t="s">
        <v>532</v>
      </c>
      <c r="K310" s="630">
        <v>3.6</v>
      </c>
      <c r="L310" s="631"/>
      <c r="M310" s="632">
        <f>K310*L310</f>
        <v>0</v>
      </c>
    </row>
    <row r="311" spans="6:13" s="633" customFormat="1" ht="11.25" outlineLevel="5" x14ac:dyDescent="0.25">
      <c r="F311" s="634"/>
      <c r="G311" s="635"/>
      <c r="H311" s="635"/>
      <c r="I311" s="636" t="s">
        <v>4988</v>
      </c>
      <c r="J311" s="635"/>
      <c r="K311" s="637">
        <v>3</v>
      </c>
      <c r="L311" s="638"/>
      <c r="M311" s="639"/>
    </row>
    <row r="312" spans="6:13" s="625" customFormat="1" ht="12" outlineLevel="4" x14ac:dyDescent="0.2">
      <c r="F312" s="626">
        <v>11</v>
      </c>
      <c r="G312" s="627" t="s">
        <v>3315</v>
      </c>
      <c r="H312" s="628" t="s">
        <v>4989</v>
      </c>
      <c r="I312" s="629" t="s">
        <v>4990</v>
      </c>
      <c r="J312" s="627" t="s">
        <v>172</v>
      </c>
      <c r="K312" s="630">
        <v>1.5107940934799999</v>
      </c>
      <c r="L312" s="631"/>
      <c r="M312" s="632">
        <f>K312*L312</f>
        <v>0</v>
      </c>
    </row>
    <row r="313" spans="6:13" s="633" customFormat="1" ht="22.5" outlineLevel="5" x14ac:dyDescent="0.25">
      <c r="F313" s="634"/>
      <c r="G313" s="635"/>
      <c r="H313" s="635"/>
      <c r="I313" s="636" t="s">
        <v>4991</v>
      </c>
      <c r="J313" s="635"/>
      <c r="K313" s="637">
        <v>1.5107940934799999</v>
      </c>
      <c r="L313" s="638"/>
      <c r="M313" s="639"/>
    </row>
    <row r="314" spans="6:13" s="625" customFormat="1" ht="24" outlineLevel="4" x14ac:dyDescent="0.2">
      <c r="F314" s="626">
        <v>12</v>
      </c>
      <c r="G314" s="627" t="s">
        <v>3315</v>
      </c>
      <c r="H314" s="628" t="s">
        <v>4992</v>
      </c>
      <c r="I314" s="629" t="s">
        <v>4993</v>
      </c>
      <c r="J314" s="627" t="s">
        <v>172</v>
      </c>
      <c r="K314" s="630">
        <v>0.75515228490214803</v>
      </c>
      <c r="L314" s="631"/>
      <c r="M314" s="632">
        <f>K314*L314</f>
        <v>0</v>
      </c>
    </row>
    <row r="315" spans="6:13" s="633" customFormat="1" ht="33.75" outlineLevel="5" x14ac:dyDescent="0.25">
      <c r="F315" s="634"/>
      <c r="G315" s="635"/>
      <c r="H315" s="635"/>
      <c r="I315" s="636" t="s">
        <v>4994</v>
      </c>
      <c r="J315" s="635"/>
      <c r="K315" s="637">
        <v>0.75515228490214803</v>
      </c>
      <c r="L315" s="638"/>
      <c r="M315" s="639"/>
    </row>
    <row r="316" spans="6:13" s="625" customFormat="1" ht="24" outlineLevel="4" x14ac:dyDescent="0.2">
      <c r="F316" s="626">
        <v>13</v>
      </c>
      <c r="G316" s="627" t="s">
        <v>3054</v>
      </c>
      <c r="H316" s="628" t="s">
        <v>4995</v>
      </c>
      <c r="I316" s="629" t="s">
        <v>4996</v>
      </c>
      <c r="J316" s="627" t="s">
        <v>172</v>
      </c>
      <c r="K316" s="630">
        <v>0.90600000000000003</v>
      </c>
      <c r="L316" s="631"/>
      <c r="M316" s="632">
        <f>K316*L316</f>
        <v>0</v>
      </c>
    </row>
    <row r="317" spans="6:13" s="625" customFormat="1" ht="12" outlineLevel="4" x14ac:dyDescent="0.2">
      <c r="F317" s="626">
        <v>14</v>
      </c>
      <c r="G317" s="627" t="s">
        <v>3315</v>
      </c>
      <c r="H317" s="628" t="s">
        <v>3878</v>
      </c>
      <c r="I317" s="629" t="s">
        <v>4997</v>
      </c>
      <c r="J317" s="627" t="s">
        <v>3691</v>
      </c>
      <c r="K317" s="630">
        <v>1.77</v>
      </c>
      <c r="L317" s="631"/>
      <c r="M317" s="632">
        <f>K317*L317</f>
        <v>0</v>
      </c>
    </row>
    <row r="318" spans="6:13" s="646" customFormat="1" ht="12.75" customHeight="1" outlineLevel="4" x14ac:dyDescent="0.25">
      <c r="F318" s="640"/>
      <c r="G318" s="641"/>
      <c r="H318" s="641"/>
      <c r="I318" s="642"/>
      <c r="J318" s="641"/>
      <c r="K318" s="643"/>
      <c r="L318" s="644"/>
      <c r="M318" s="645"/>
    </row>
    <row r="319" spans="6:13" s="646" customFormat="1" ht="12.75" customHeight="1" outlineLevel="3" x14ac:dyDescent="0.25">
      <c r="F319" s="640"/>
      <c r="G319" s="641"/>
      <c r="H319" s="641"/>
      <c r="I319" s="642"/>
      <c r="J319" s="641"/>
      <c r="K319" s="643"/>
      <c r="L319" s="644"/>
      <c r="M319" s="645"/>
    </row>
    <row r="320" spans="6:13" s="612" customFormat="1" ht="18.75" customHeight="1" outlineLevel="2" x14ac:dyDescent="0.2">
      <c r="F320" s="613"/>
      <c r="G320" s="614"/>
      <c r="H320" s="615"/>
      <c r="I320" s="615" t="s">
        <v>3692</v>
      </c>
      <c r="J320" s="614"/>
      <c r="K320" s="617"/>
      <c r="L320" s="618"/>
      <c r="M320" s="585">
        <f>SUBTOTAL(9,M321:M328)</f>
        <v>0</v>
      </c>
    </row>
    <row r="321" spans="6:13" s="620" customFormat="1" ht="16.5" customHeight="1" outlineLevel="3" x14ac:dyDescent="0.2">
      <c r="F321" s="621"/>
      <c r="G321" s="609"/>
      <c r="H321" s="622"/>
      <c r="I321" s="622" t="s">
        <v>4957</v>
      </c>
      <c r="J321" s="609"/>
      <c r="K321" s="623"/>
      <c r="L321" s="624"/>
      <c r="M321" s="588">
        <f>SUBTOTAL(9,M322:M327)</f>
        <v>0</v>
      </c>
    </row>
    <row r="322" spans="6:13" s="625" customFormat="1" ht="12" outlineLevel="4" x14ac:dyDescent="0.2">
      <c r="F322" s="626">
        <v>1</v>
      </c>
      <c r="G322" s="627" t="s">
        <v>3315</v>
      </c>
      <c r="H322" s="628" t="s">
        <v>3693</v>
      </c>
      <c r="I322" s="629" t="s">
        <v>3694</v>
      </c>
      <c r="J322" s="627" t="s">
        <v>532</v>
      </c>
      <c r="K322" s="630">
        <v>3</v>
      </c>
      <c r="L322" s="631"/>
      <c r="M322" s="632">
        <f>K322*L322</f>
        <v>0</v>
      </c>
    </row>
    <row r="323" spans="6:13" s="633" customFormat="1" ht="11.25" outlineLevel="5" x14ac:dyDescent="0.25">
      <c r="F323" s="634"/>
      <c r="G323" s="635"/>
      <c r="H323" s="635"/>
      <c r="I323" s="636" t="s">
        <v>4998</v>
      </c>
      <c r="J323" s="635"/>
      <c r="K323" s="637">
        <v>3</v>
      </c>
      <c r="L323" s="638"/>
      <c r="M323" s="639"/>
    </row>
    <row r="324" spans="6:13" s="625" customFormat="1" ht="24" outlineLevel="4" x14ac:dyDescent="0.2">
      <c r="F324" s="626">
        <v>2</v>
      </c>
      <c r="G324" s="627" t="s">
        <v>3315</v>
      </c>
      <c r="H324" s="628" t="s">
        <v>4999</v>
      </c>
      <c r="I324" s="629" t="s">
        <v>5000</v>
      </c>
      <c r="J324" s="627" t="s">
        <v>532</v>
      </c>
      <c r="K324" s="630">
        <v>2.5</v>
      </c>
      <c r="L324" s="631"/>
      <c r="M324" s="632">
        <f>K324*L324</f>
        <v>0</v>
      </c>
    </row>
    <row r="325" spans="6:13" s="633" customFormat="1" ht="11.25" outlineLevel="5" x14ac:dyDescent="0.25">
      <c r="F325" s="634"/>
      <c r="G325" s="635"/>
      <c r="H325" s="635"/>
      <c r="I325" s="636" t="s">
        <v>5001</v>
      </c>
      <c r="J325" s="635"/>
      <c r="K325" s="637">
        <v>0.5</v>
      </c>
      <c r="L325" s="638"/>
      <c r="M325" s="639"/>
    </row>
    <row r="326" spans="6:13" s="633" customFormat="1" ht="11.25" outlineLevel="5" x14ac:dyDescent="0.25">
      <c r="F326" s="634"/>
      <c r="G326" s="635"/>
      <c r="H326" s="635"/>
      <c r="I326" s="636" t="s">
        <v>5002</v>
      </c>
      <c r="J326" s="635"/>
      <c r="K326" s="637">
        <v>2</v>
      </c>
      <c r="L326" s="638"/>
      <c r="M326" s="639"/>
    </row>
    <row r="327" spans="6:13" s="646" customFormat="1" ht="12.75" customHeight="1" outlineLevel="4" x14ac:dyDescent="0.25">
      <c r="F327" s="640"/>
      <c r="G327" s="641"/>
      <c r="H327" s="641"/>
      <c r="I327" s="642"/>
      <c r="J327" s="641"/>
      <c r="K327" s="643"/>
      <c r="L327" s="644"/>
      <c r="M327" s="645"/>
    </row>
    <row r="328" spans="6:13" s="646" customFormat="1" ht="12.75" customHeight="1" outlineLevel="3" x14ac:dyDescent="0.25">
      <c r="F328" s="640"/>
      <c r="G328" s="641"/>
      <c r="H328" s="641"/>
      <c r="I328" s="642"/>
      <c r="J328" s="641"/>
      <c r="K328" s="643"/>
      <c r="L328" s="644"/>
      <c r="M328" s="645"/>
    </row>
    <row r="329" spans="6:13" s="646" customFormat="1" ht="12.75" customHeight="1" outlineLevel="2" x14ac:dyDescent="0.25">
      <c r="F329" s="640"/>
      <c r="G329" s="641"/>
      <c r="H329" s="641"/>
      <c r="I329" s="642"/>
      <c r="J329" s="641"/>
      <c r="K329" s="643"/>
      <c r="L329" s="644"/>
      <c r="M329" s="645"/>
    </row>
    <row r="330" spans="6:13" s="612" customFormat="1" ht="18.75" customHeight="1" outlineLevel="1" x14ac:dyDescent="0.25">
      <c r="F330" s="613"/>
      <c r="G330" s="614"/>
      <c r="H330" s="615"/>
      <c r="I330" s="619" t="s">
        <v>5003</v>
      </c>
      <c r="J330" s="614"/>
      <c r="K330" s="617"/>
      <c r="L330" s="618"/>
      <c r="M330" s="583">
        <f>SUBTOTAL(9,M331:M560)</f>
        <v>0</v>
      </c>
    </row>
    <row r="331" spans="6:13" s="612" customFormat="1" ht="18.75" customHeight="1" outlineLevel="2" x14ac:dyDescent="0.2">
      <c r="F331" s="613"/>
      <c r="G331" s="614"/>
      <c r="H331" s="615"/>
      <c r="I331" s="615" t="s">
        <v>4061</v>
      </c>
      <c r="J331" s="614"/>
      <c r="K331" s="617"/>
      <c r="L331" s="618"/>
      <c r="M331" s="585">
        <f>SUBTOTAL(9,M332:M496)</f>
        <v>0</v>
      </c>
    </row>
    <row r="332" spans="6:13" s="620" customFormat="1" ht="16.5" customHeight="1" outlineLevel="3" x14ac:dyDescent="0.2">
      <c r="F332" s="621"/>
      <c r="G332" s="609"/>
      <c r="H332" s="622"/>
      <c r="I332" s="622" t="s">
        <v>4707</v>
      </c>
      <c r="J332" s="609"/>
      <c r="K332" s="623"/>
      <c r="L332" s="624"/>
      <c r="M332" s="588">
        <f>SUBTOTAL(9,M333:M397)</f>
        <v>0</v>
      </c>
    </row>
    <row r="333" spans="6:13" s="625" customFormat="1" ht="12" outlineLevel="4" x14ac:dyDescent="0.2">
      <c r="F333" s="626">
        <v>1</v>
      </c>
      <c r="G333" s="627" t="s">
        <v>3066</v>
      </c>
      <c r="H333" s="628" t="s">
        <v>5004</v>
      </c>
      <c r="I333" s="629" t="s">
        <v>5005</v>
      </c>
      <c r="J333" s="627" t="s">
        <v>447</v>
      </c>
      <c r="K333" s="630">
        <v>4</v>
      </c>
      <c r="L333" s="631"/>
      <c r="M333" s="632">
        <f>K333*L333</f>
        <v>0</v>
      </c>
    </row>
    <row r="334" spans="6:13" s="633" customFormat="1" ht="22.5" outlineLevel="5" x14ac:dyDescent="0.25">
      <c r="F334" s="634"/>
      <c r="G334" s="635"/>
      <c r="H334" s="635"/>
      <c r="I334" s="636" t="s">
        <v>5006</v>
      </c>
      <c r="J334" s="635"/>
      <c r="K334" s="637">
        <v>1</v>
      </c>
      <c r="L334" s="638"/>
      <c r="M334" s="639"/>
    </row>
    <row r="335" spans="6:13" s="633" customFormat="1" ht="22.5" outlineLevel="5" x14ac:dyDescent="0.25">
      <c r="F335" s="634"/>
      <c r="G335" s="635"/>
      <c r="H335" s="635"/>
      <c r="I335" s="636" t="s">
        <v>5007</v>
      </c>
      <c r="J335" s="635"/>
      <c r="K335" s="637">
        <v>1</v>
      </c>
      <c r="L335" s="638"/>
      <c r="M335" s="639"/>
    </row>
    <row r="336" spans="6:13" s="633" customFormat="1" ht="11.25" outlineLevel="5" x14ac:dyDescent="0.25">
      <c r="F336" s="634"/>
      <c r="G336" s="635"/>
      <c r="H336" s="635"/>
      <c r="I336" s="636" t="s">
        <v>5008</v>
      </c>
      <c r="J336" s="635"/>
      <c r="K336" s="637">
        <v>1</v>
      </c>
      <c r="L336" s="638"/>
      <c r="M336" s="639"/>
    </row>
    <row r="337" spans="6:13" s="633" customFormat="1" ht="11.25" outlineLevel="5" x14ac:dyDescent="0.25">
      <c r="F337" s="634"/>
      <c r="G337" s="635"/>
      <c r="H337" s="635"/>
      <c r="I337" s="636" t="s">
        <v>5009</v>
      </c>
      <c r="J337" s="635"/>
      <c r="K337" s="637">
        <v>1</v>
      </c>
      <c r="L337" s="638"/>
      <c r="M337" s="639"/>
    </row>
    <row r="338" spans="6:13" s="625" customFormat="1" ht="24" outlineLevel="4" x14ac:dyDescent="0.2">
      <c r="F338" s="626">
        <v>2</v>
      </c>
      <c r="G338" s="627" t="s">
        <v>3054</v>
      </c>
      <c r="H338" s="628" t="s">
        <v>5010</v>
      </c>
      <c r="I338" s="629" t="s">
        <v>5011</v>
      </c>
      <c r="J338" s="627" t="s">
        <v>447</v>
      </c>
      <c r="K338" s="630">
        <v>2</v>
      </c>
      <c r="L338" s="631"/>
      <c r="M338" s="632">
        <f>K338*L338</f>
        <v>0</v>
      </c>
    </row>
    <row r="339" spans="6:13" s="625" customFormat="1" ht="12" outlineLevel="4" x14ac:dyDescent="0.2">
      <c r="F339" s="626">
        <v>3</v>
      </c>
      <c r="G339" s="627" t="s">
        <v>3054</v>
      </c>
      <c r="H339" s="628" t="s">
        <v>5012</v>
      </c>
      <c r="I339" s="629" t="s">
        <v>5013</v>
      </c>
      <c r="J339" s="627" t="s">
        <v>447</v>
      </c>
      <c r="K339" s="630">
        <v>2</v>
      </c>
      <c r="L339" s="631"/>
      <c r="M339" s="632">
        <f>K339*L339</f>
        <v>0</v>
      </c>
    </row>
    <row r="340" spans="6:13" s="625" customFormat="1" ht="12" outlineLevel="4" x14ac:dyDescent="0.2">
      <c r="F340" s="626">
        <v>4</v>
      </c>
      <c r="G340" s="627" t="s">
        <v>3066</v>
      </c>
      <c r="H340" s="628" t="s">
        <v>5014</v>
      </c>
      <c r="I340" s="629" t="s">
        <v>5015</v>
      </c>
      <c r="J340" s="627" t="s">
        <v>447</v>
      </c>
      <c r="K340" s="630">
        <v>8</v>
      </c>
      <c r="L340" s="631"/>
      <c r="M340" s="632">
        <f>K340*L340</f>
        <v>0</v>
      </c>
    </row>
    <row r="341" spans="6:13" s="633" customFormat="1" ht="11.25" outlineLevel="5" x14ac:dyDescent="0.25">
      <c r="F341" s="634"/>
      <c r="G341" s="635"/>
      <c r="H341" s="635"/>
      <c r="I341" s="636" t="s">
        <v>5016</v>
      </c>
      <c r="J341" s="635"/>
      <c r="K341" s="637">
        <v>3</v>
      </c>
      <c r="L341" s="638"/>
      <c r="M341" s="639"/>
    </row>
    <row r="342" spans="6:13" s="633" customFormat="1" ht="11.25" outlineLevel="5" x14ac:dyDescent="0.25">
      <c r="F342" s="634"/>
      <c r="G342" s="635"/>
      <c r="H342" s="635"/>
      <c r="I342" s="636" t="s">
        <v>5017</v>
      </c>
      <c r="J342" s="635"/>
      <c r="K342" s="637">
        <v>3</v>
      </c>
      <c r="L342" s="638"/>
      <c r="M342" s="639"/>
    </row>
    <row r="343" spans="6:13" s="633" customFormat="1" ht="11.25" outlineLevel="5" x14ac:dyDescent="0.25">
      <c r="F343" s="634"/>
      <c r="G343" s="635"/>
      <c r="H343" s="635"/>
      <c r="I343" s="636" t="s">
        <v>5018</v>
      </c>
      <c r="J343" s="635"/>
      <c r="K343" s="637">
        <v>1</v>
      </c>
      <c r="L343" s="638"/>
      <c r="M343" s="639"/>
    </row>
    <row r="344" spans="6:13" s="633" customFormat="1" ht="11.25" outlineLevel="5" x14ac:dyDescent="0.25">
      <c r="F344" s="634"/>
      <c r="G344" s="635"/>
      <c r="H344" s="635"/>
      <c r="I344" s="636" t="s">
        <v>5019</v>
      </c>
      <c r="J344" s="635"/>
      <c r="K344" s="637">
        <v>1</v>
      </c>
      <c r="L344" s="638"/>
      <c r="M344" s="639"/>
    </row>
    <row r="345" spans="6:13" s="625" customFormat="1" ht="24" outlineLevel="4" x14ac:dyDescent="0.2">
      <c r="F345" s="626">
        <v>5</v>
      </c>
      <c r="G345" s="627" t="s">
        <v>3054</v>
      </c>
      <c r="H345" s="628" t="s">
        <v>5020</v>
      </c>
      <c r="I345" s="629" t="s">
        <v>5021</v>
      </c>
      <c r="J345" s="627" t="s">
        <v>532</v>
      </c>
      <c r="K345" s="630">
        <v>3</v>
      </c>
      <c r="L345" s="631"/>
      <c r="M345" s="632">
        <f>K345*L345</f>
        <v>0</v>
      </c>
    </row>
    <row r="346" spans="6:13" s="633" customFormat="1" ht="22.5" outlineLevel="5" x14ac:dyDescent="0.25">
      <c r="F346" s="634"/>
      <c r="G346" s="635"/>
      <c r="H346" s="635"/>
      <c r="I346" s="636" t="s">
        <v>5022</v>
      </c>
      <c r="J346" s="635"/>
      <c r="K346" s="637">
        <v>0.7649999999999999</v>
      </c>
      <c r="L346" s="638"/>
      <c r="M346" s="639"/>
    </row>
    <row r="347" spans="6:13" s="633" customFormat="1" ht="22.5" outlineLevel="5" x14ac:dyDescent="0.25">
      <c r="F347" s="634"/>
      <c r="G347" s="635"/>
      <c r="H347" s="635"/>
      <c r="I347" s="636" t="s">
        <v>5023</v>
      </c>
      <c r="J347" s="635"/>
      <c r="K347" s="637">
        <v>0.7649999999999999</v>
      </c>
      <c r="L347" s="638"/>
      <c r="M347" s="639"/>
    </row>
    <row r="348" spans="6:13" s="625" customFormat="1" ht="12" outlineLevel="4" x14ac:dyDescent="0.2">
      <c r="F348" s="626">
        <v>6</v>
      </c>
      <c r="G348" s="627" t="s">
        <v>3054</v>
      </c>
      <c r="H348" s="628" t="s">
        <v>5024</v>
      </c>
      <c r="I348" s="629" t="s">
        <v>5025</v>
      </c>
      <c r="J348" s="627" t="s">
        <v>447</v>
      </c>
      <c r="K348" s="630">
        <v>2</v>
      </c>
      <c r="L348" s="631"/>
      <c r="M348" s="632">
        <f>K348*L348</f>
        <v>0</v>
      </c>
    </row>
    <row r="349" spans="6:13" s="633" customFormat="1" ht="11.25" outlineLevel="5" x14ac:dyDescent="0.25">
      <c r="F349" s="634"/>
      <c r="G349" s="635"/>
      <c r="H349" s="635"/>
      <c r="I349" s="636" t="s">
        <v>5026</v>
      </c>
      <c r="J349" s="635"/>
      <c r="K349" s="637">
        <v>1</v>
      </c>
      <c r="L349" s="638"/>
      <c r="M349" s="639"/>
    </row>
    <row r="350" spans="6:13" s="633" customFormat="1" ht="11.25" outlineLevel="5" x14ac:dyDescent="0.25">
      <c r="F350" s="634"/>
      <c r="G350" s="635"/>
      <c r="H350" s="635"/>
      <c r="I350" s="636" t="s">
        <v>5027</v>
      </c>
      <c r="J350" s="635"/>
      <c r="K350" s="637">
        <v>1</v>
      </c>
      <c r="L350" s="638"/>
      <c r="M350" s="639"/>
    </row>
    <row r="351" spans="6:13" s="625" customFormat="1" ht="12" outlineLevel="4" x14ac:dyDescent="0.2">
      <c r="F351" s="626">
        <v>7</v>
      </c>
      <c r="G351" s="627" t="s">
        <v>3066</v>
      </c>
      <c r="H351" s="628" t="s">
        <v>4724</v>
      </c>
      <c r="I351" s="629" t="s">
        <v>4725</v>
      </c>
      <c r="J351" s="627" t="s">
        <v>447</v>
      </c>
      <c r="K351" s="630">
        <v>2</v>
      </c>
      <c r="L351" s="631"/>
      <c r="M351" s="632">
        <f>K351*L351</f>
        <v>0</v>
      </c>
    </row>
    <row r="352" spans="6:13" s="633" customFormat="1" ht="22.5" outlineLevel="5" x14ac:dyDescent="0.25">
      <c r="F352" s="634"/>
      <c r="G352" s="635"/>
      <c r="H352" s="635"/>
      <c r="I352" s="636" t="s">
        <v>5028</v>
      </c>
      <c r="J352" s="635"/>
      <c r="K352" s="637">
        <v>1</v>
      </c>
      <c r="L352" s="638"/>
      <c r="M352" s="639"/>
    </row>
    <row r="353" spans="6:13" s="633" customFormat="1" ht="22.5" outlineLevel="5" x14ac:dyDescent="0.25">
      <c r="F353" s="634"/>
      <c r="G353" s="635"/>
      <c r="H353" s="635"/>
      <c r="I353" s="636" t="s">
        <v>5029</v>
      </c>
      <c r="J353" s="635"/>
      <c r="K353" s="637">
        <v>1</v>
      </c>
      <c r="L353" s="638"/>
      <c r="M353" s="639"/>
    </row>
    <row r="354" spans="6:13" s="625" customFormat="1" ht="24" outlineLevel="4" x14ac:dyDescent="0.2">
      <c r="F354" s="626">
        <v>8</v>
      </c>
      <c r="G354" s="627" t="s">
        <v>3054</v>
      </c>
      <c r="H354" s="628" t="s">
        <v>4728</v>
      </c>
      <c r="I354" s="629" t="s">
        <v>4729</v>
      </c>
      <c r="J354" s="627" t="s">
        <v>447</v>
      </c>
      <c r="K354" s="630">
        <v>2</v>
      </c>
      <c r="L354" s="631"/>
      <c r="M354" s="632">
        <f>K354*L354</f>
        <v>0</v>
      </c>
    </row>
    <row r="355" spans="6:13" s="625" customFormat="1" ht="12" outlineLevel="4" x14ac:dyDescent="0.2">
      <c r="F355" s="626">
        <v>9</v>
      </c>
      <c r="G355" s="627" t="s">
        <v>3066</v>
      </c>
      <c r="H355" s="628" t="s">
        <v>4730</v>
      </c>
      <c r="I355" s="629" t="s">
        <v>4731</v>
      </c>
      <c r="J355" s="627" t="s">
        <v>447</v>
      </c>
      <c r="K355" s="630">
        <v>12</v>
      </c>
      <c r="L355" s="631"/>
      <c r="M355" s="632">
        <f>K355*L355</f>
        <v>0</v>
      </c>
    </row>
    <row r="356" spans="6:13" s="633" customFormat="1" ht="11.25" outlineLevel="5" x14ac:dyDescent="0.25">
      <c r="F356" s="634"/>
      <c r="G356" s="635"/>
      <c r="H356" s="635"/>
      <c r="I356" s="636" t="s">
        <v>5030</v>
      </c>
      <c r="J356" s="635"/>
      <c r="K356" s="637">
        <v>4</v>
      </c>
      <c r="L356" s="638"/>
      <c r="M356" s="639"/>
    </row>
    <row r="357" spans="6:13" s="633" customFormat="1" ht="11.25" outlineLevel="5" x14ac:dyDescent="0.25">
      <c r="F357" s="634"/>
      <c r="G357" s="635"/>
      <c r="H357" s="635"/>
      <c r="I357" s="636" t="s">
        <v>5031</v>
      </c>
      <c r="J357" s="635"/>
      <c r="K357" s="637">
        <v>4</v>
      </c>
      <c r="L357" s="638"/>
      <c r="M357" s="639"/>
    </row>
    <row r="358" spans="6:13" s="633" customFormat="1" ht="11.25" outlineLevel="5" x14ac:dyDescent="0.25">
      <c r="F358" s="634"/>
      <c r="G358" s="635"/>
      <c r="H358" s="635"/>
      <c r="I358" s="636" t="s">
        <v>5032</v>
      </c>
      <c r="J358" s="635"/>
      <c r="K358" s="637">
        <v>2</v>
      </c>
      <c r="L358" s="638"/>
      <c r="M358" s="639"/>
    </row>
    <row r="359" spans="6:13" s="633" customFormat="1" ht="22.5" outlineLevel="5" x14ac:dyDescent="0.25">
      <c r="F359" s="634"/>
      <c r="G359" s="635"/>
      <c r="H359" s="635"/>
      <c r="I359" s="636" t="s">
        <v>5033</v>
      </c>
      <c r="J359" s="635"/>
      <c r="K359" s="637">
        <v>2</v>
      </c>
      <c r="L359" s="638"/>
      <c r="M359" s="639"/>
    </row>
    <row r="360" spans="6:13" s="625" customFormat="1" ht="24" outlineLevel="4" x14ac:dyDescent="0.2">
      <c r="F360" s="626">
        <v>10</v>
      </c>
      <c r="G360" s="627" t="s">
        <v>3054</v>
      </c>
      <c r="H360" s="628" t="s">
        <v>4736</v>
      </c>
      <c r="I360" s="629" t="s">
        <v>4737</v>
      </c>
      <c r="J360" s="627" t="s">
        <v>532</v>
      </c>
      <c r="K360" s="630">
        <v>4</v>
      </c>
      <c r="L360" s="631"/>
      <c r="M360" s="632">
        <f>K360*L360</f>
        <v>0</v>
      </c>
    </row>
    <row r="361" spans="6:13" s="633" customFormat="1" ht="11.25" outlineLevel="5" x14ac:dyDescent="0.25">
      <c r="F361" s="634"/>
      <c r="G361" s="635"/>
      <c r="H361" s="635"/>
      <c r="I361" s="636" t="s">
        <v>5034</v>
      </c>
      <c r="J361" s="635"/>
      <c r="K361" s="637">
        <v>2.88</v>
      </c>
      <c r="L361" s="638"/>
      <c r="M361" s="639"/>
    </row>
    <row r="362" spans="6:13" s="625" customFormat="1" ht="12" outlineLevel="4" x14ac:dyDescent="0.2">
      <c r="F362" s="626">
        <v>11</v>
      </c>
      <c r="G362" s="627" t="s">
        <v>3054</v>
      </c>
      <c r="H362" s="628" t="s">
        <v>4739</v>
      </c>
      <c r="I362" s="629" t="s">
        <v>4740</v>
      </c>
      <c r="J362" s="627" t="s">
        <v>447</v>
      </c>
      <c r="K362" s="630">
        <v>4</v>
      </c>
      <c r="L362" s="631"/>
      <c r="M362" s="632">
        <f t="shared" ref="M362:M367" si="2">K362*L362</f>
        <v>0</v>
      </c>
    </row>
    <row r="363" spans="6:13" s="625" customFormat="1" ht="24" outlineLevel="4" x14ac:dyDescent="0.2">
      <c r="F363" s="626">
        <v>12</v>
      </c>
      <c r="G363" s="627" t="s">
        <v>3054</v>
      </c>
      <c r="H363" s="628" t="s">
        <v>4741</v>
      </c>
      <c r="I363" s="629" t="s">
        <v>4742</v>
      </c>
      <c r="J363" s="627" t="s">
        <v>447</v>
      </c>
      <c r="K363" s="630">
        <v>2</v>
      </c>
      <c r="L363" s="631"/>
      <c r="M363" s="632">
        <f t="shared" si="2"/>
        <v>0</v>
      </c>
    </row>
    <row r="364" spans="6:13" s="625" customFormat="1" ht="12" outlineLevel="4" x14ac:dyDescent="0.2">
      <c r="F364" s="626">
        <v>13</v>
      </c>
      <c r="G364" s="627" t="s">
        <v>3054</v>
      </c>
      <c r="H364" s="628" t="s">
        <v>4743</v>
      </c>
      <c r="I364" s="629" t="s">
        <v>4744</v>
      </c>
      <c r="J364" s="627" t="s">
        <v>447</v>
      </c>
      <c r="K364" s="630">
        <v>1</v>
      </c>
      <c r="L364" s="631"/>
      <c r="M364" s="632">
        <f t="shared" si="2"/>
        <v>0</v>
      </c>
    </row>
    <row r="365" spans="6:13" s="625" customFormat="1" ht="12" outlineLevel="4" x14ac:dyDescent="0.2">
      <c r="F365" s="626">
        <v>14</v>
      </c>
      <c r="G365" s="627" t="s">
        <v>3066</v>
      </c>
      <c r="H365" s="628" t="s">
        <v>4745</v>
      </c>
      <c r="I365" s="629" t="s">
        <v>4746</v>
      </c>
      <c r="J365" s="627" t="s">
        <v>447</v>
      </c>
      <c r="K365" s="630">
        <v>1</v>
      </c>
      <c r="L365" s="631"/>
      <c r="M365" s="632">
        <f t="shared" si="2"/>
        <v>0</v>
      </c>
    </row>
    <row r="366" spans="6:13" s="625" customFormat="1" ht="24" outlineLevel="4" x14ac:dyDescent="0.2">
      <c r="F366" s="626">
        <v>15</v>
      </c>
      <c r="G366" s="627" t="s">
        <v>3054</v>
      </c>
      <c r="H366" s="628" t="s">
        <v>4747</v>
      </c>
      <c r="I366" s="629" t="s">
        <v>4748</v>
      </c>
      <c r="J366" s="627" t="s">
        <v>447</v>
      </c>
      <c r="K366" s="630">
        <v>1</v>
      </c>
      <c r="L366" s="631"/>
      <c r="M366" s="632">
        <f t="shared" si="2"/>
        <v>0</v>
      </c>
    </row>
    <row r="367" spans="6:13" s="625" customFormat="1" ht="12" outlineLevel="4" x14ac:dyDescent="0.2">
      <c r="F367" s="626">
        <v>16</v>
      </c>
      <c r="G367" s="627" t="s">
        <v>3066</v>
      </c>
      <c r="H367" s="628" t="s">
        <v>4749</v>
      </c>
      <c r="I367" s="629" t="s">
        <v>4750</v>
      </c>
      <c r="J367" s="627" t="s">
        <v>447</v>
      </c>
      <c r="K367" s="630">
        <v>2</v>
      </c>
      <c r="L367" s="631"/>
      <c r="M367" s="632">
        <f t="shared" si="2"/>
        <v>0</v>
      </c>
    </row>
    <row r="368" spans="6:13" s="633" customFormat="1" ht="22.5" outlineLevel="5" x14ac:dyDescent="0.25">
      <c r="F368" s="634"/>
      <c r="G368" s="635"/>
      <c r="H368" s="635"/>
      <c r="I368" s="636" t="s">
        <v>5035</v>
      </c>
      <c r="J368" s="635"/>
      <c r="K368" s="637">
        <v>2</v>
      </c>
      <c r="L368" s="638"/>
      <c r="M368" s="639"/>
    </row>
    <row r="369" spans="6:13" s="625" customFormat="1" ht="12" outlineLevel="4" x14ac:dyDescent="0.2">
      <c r="F369" s="626">
        <v>17</v>
      </c>
      <c r="G369" s="627" t="s">
        <v>3054</v>
      </c>
      <c r="H369" s="628" t="s">
        <v>5036</v>
      </c>
      <c r="I369" s="629" t="s">
        <v>5037</v>
      </c>
      <c r="J369" s="627" t="s">
        <v>447</v>
      </c>
      <c r="K369" s="630">
        <v>2</v>
      </c>
      <c r="L369" s="631"/>
      <c r="M369" s="632">
        <f>K369*L369</f>
        <v>0</v>
      </c>
    </row>
    <row r="370" spans="6:13" s="625" customFormat="1" ht="12" outlineLevel="4" x14ac:dyDescent="0.2">
      <c r="F370" s="626">
        <v>18</v>
      </c>
      <c r="G370" s="627" t="s">
        <v>3066</v>
      </c>
      <c r="H370" s="628" t="s">
        <v>5038</v>
      </c>
      <c r="I370" s="629" t="s">
        <v>5039</v>
      </c>
      <c r="J370" s="627" t="s">
        <v>447</v>
      </c>
      <c r="K370" s="630">
        <v>2</v>
      </c>
      <c r="L370" s="631"/>
      <c r="M370" s="632">
        <f>K370*L370</f>
        <v>0</v>
      </c>
    </row>
    <row r="371" spans="6:13" s="625" customFormat="1" ht="24" outlineLevel="4" x14ac:dyDescent="0.2">
      <c r="F371" s="626">
        <v>19</v>
      </c>
      <c r="G371" s="627" t="s">
        <v>4756</v>
      </c>
      <c r="H371" s="628" t="s">
        <v>5040</v>
      </c>
      <c r="I371" s="629" t="s">
        <v>5041</v>
      </c>
      <c r="J371" s="627" t="s">
        <v>3065</v>
      </c>
      <c r="K371" s="630">
        <v>2</v>
      </c>
      <c r="L371" s="631"/>
      <c r="M371" s="632">
        <f>K371*L371</f>
        <v>0</v>
      </c>
    </row>
    <row r="372" spans="6:13" s="625" customFormat="1" ht="12" outlineLevel="4" x14ac:dyDescent="0.2">
      <c r="F372" s="626">
        <v>20</v>
      </c>
      <c r="G372" s="627" t="s">
        <v>3066</v>
      </c>
      <c r="H372" s="628" t="s">
        <v>5042</v>
      </c>
      <c r="I372" s="629" t="s">
        <v>5043</v>
      </c>
      <c r="J372" s="627" t="s">
        <v>3065</v>
      </c>
      <c r="K372" s="630">
        <v>1</v>
      </c>
      <c r="L372" s="631"/>
      <c r="M372" s="632">
        <f>K372*L372</f>
        <v>0</v>
      </c>
    </row>
    <row r="373" spans="6:13" s="633" customFormat="1" ht="22.5" outlineLevel="5" x14ac:dyDescent="0.25">
      <c r="F373" s="634"/>
      <c r="G373" s="635"/>
      <c r="H373" s="635"/>
      <c r="I373" s="636" t="s">
        <v>5044</v>
      </c>
      <c r="J373" s="635"/>
      <c r="K373" s="637">
        <v>1</v>
      </c>
      <c r="L373" s="638"/>
      <c r="M373" s="639"/>
    </row>
    <row r="374" spans="6:13" s="625" customFormat="1" ht="12" outlineLevel="4" x14ac:dyDescent="0.2">
      <c r="F374" s="626">
        <v>21</v>
      </c>
      <c r="G374" s="627" t="s">
        <v>3066</v>
      </c>
      <c r="H374" s="628" t="s">
        <v>5045</v>
      </c>
      <c r="I374" s="629" t="s">
        <v>5046</v>
      </c>
      <c r="J374" s="627" t="s">
        <v>532</v>
      </c>
      <c r="K374" s="630">
        <v>3</v>
      </c>
      <c r="L374" s="631"/>
      <c r="M374" s="632">
        <f>K374*L374</f>
        <v>0</v>
      </c>
    </row>
    <row r="375" spans="6:13" s="633" customFormat="1" ht="22.5" outlineLevel="5" x14ac:dyDescent="0.25">
      <c r="F375" s="634"/>
      <c r="G375" s="635"/>
      <c r="H375" s="635"/>
      <c r="I375" s="636" t="s">
        <v>5047</v>
      </c>
      <c r="J375" s="635"/>
      <c r="K375" s="637">
        <v>1.5</v>
      </c>
      <c r="L375" s="638"/>
      <c r="M375" s="639"/>
    </row>
    <row r="376" spans="6:13" s="633" customFormat="1" ht="22.5" outlineLevel="5" x14ac:dyDescent="0.25">
      <c r="F376" s="634"/>
      <c r="G376" s="635"/>
      <c r="H376" s="635"/>
      <c r="I376" s="636" t="s">
        <v>5048</v>
      </c>
      <c r="J376" s="635"/>
      <c r="K376" s="637">
        <v>1.5</v>
      </c>
      <c r="L376" s="638"/>
      <c r="M376" s="639"/>
    </row>
    <row r="377" spans="6:13" s="625" customFormat="1" ht="12" outlineLevel="4" x14ac:dyDescent="0.2">
      <c r="F377" s="626">
        <v>22</v>
      </c>
      <c r="G377" s="627" t="s">
        <v>3066</v>
      </c>
      <c r="H377" s="628" t="s">
        <v>4766</v>
      </c>
      <c r="I377" s="629" t="s">
        <v>4767</v>
      </c>
      <c r="J377" s="627" t="s">
        <v>532</v>
      </c>
      <c r="K377" s="630">
        <v>1.8</v>
      </c>
      <c r="L377" s="631"/>
      <c r="M377" s="632">
        <f>K377*L377</f>
        <v>0</v>
      </c>
    </row>
    <row r="378" spans="6:13" s="633" customFormat="1" ht="22.5" outlineLevel="5" x14ac:dyDescent="0.25">
      <c r="F378" s="634"/>
      <c r="G378" s="635"/>
      <c r="H378" s="635"/>
      <c r="I378" s="636" t="s">
        <v>5049</v>
      </c>
      <c r="J378" s="635"/>
      <c r="K378" s="637">
        <v>1.8</v>
      </c>
      <c r="L378" s="638"/>
      <c r="M378" s="639"/>
    </row>
    <row r="379" spans="6:13" s="625" customFormat="1" ht="24" outlineLevel="4" x14ac:dyDescent="0.2">
      <c r="F379" s="626">
        <v>23</v>
      </c>
      <c r="G379" s="627" t="s">
        <v>3066</v>
      </c>
      <c r="H379" s="628" t="s">
        <v>4769</v>
      </c>
      <c r="I379" s="629" t="s">
        <v>4770</v>
      </c>
      <c r="J379" s="627" t="s">
        <v>447</v>
      </c>
      <c r="K379" s="630">
        <v>2</v>
      </c>
      <c r="L379" s="631"/>
      <c r="M379" s="632">
        <f>K379*L379</f>
        <v>0</v>
      </c>
    </row>
    <row r="380" spans="6:13" s="633" customFormat="1" ht="11.25" outlineLevel="5" x14ac:dyDescent="0.25">
      <c r="F380" s="634"/>
      <c r="G380" s="635"/>
      <c r="H380" s="635"/>
      <c r="I380" s="636" t="s">
        <v>4771</v>
      </c>
      <c r="J380" s="635"/>
      <c r="K380" s="637">
        <v>2</v>
      </c>
      <c r="L380" s="638"/>
      <c r="M380" s="639"/>
    </row>
    <row r="381" spans="6:13" s="625" customFormat="1" ht="24" outlineLevel="4" x14ac:dyDescent="0.2">
      <c r="F381" s="626">
        <v>24</v>
      </c>
      <c r="G381" s="627" t="s">
        <v>3066</v>
      </c>
      <c r="H381" s="628" t="s">
        <v>5050</v>
      </c>
      <c r="I381" s="629" t="s">
        <v>5051</v>
      </c>
      <c r="J381" s="627" t="s">
        <v>447</v>
      </c>
      <c r="K381" s="630">
        <v>2</v>
      </c>
      <c r="L381" s="631"/>
      <c r="M381" s="632">
        <f>K381*L381</f>
        <v>0</v>
      </c>
    </row>
    <row r="382" spans="6:13" s="633" customFormat="1" ht="11.25" outlineLevel="5" x14ac:dyDescent="0.25">
      <c r="F382" s="634"/>
      <c r="G382" s="635"/>
      <c r="H382" s="635"/>
      <c r="I382" s="636" t="s">
        <v>5052</v>
      </c>
      <c r="J382" s="635"/>
      <c r="K382" s="637">
        <v>2</v>
      </c>
      <c r="L382" s="638"/>
      <c r="M382" s="639"/>
    </row>
    <row r="383" spans="6:13" s="625" customFormat="1" ht="12" outlineLevel="4" x14ac:dyDescent="0.2">
      <c r="F383" s="626">
        <v>25</v>
      </c>
      <c r="G383" s="627" t="s">
        <v>3066</v>
      </c>
      <c r="H383" s="628" t="s">
        <v>4775</v>
      </c>
      <c r="I383" s="629" t="s">
        <v>4776</v>
      </c>
      <c r="J383" s="627" t="s">
        <v>532</v>
      </c>
      <c r="K383" s="630">
        <v>5.2458390045599996</v>
      </c>
      <c r="L383" s="631"/>
      <c r="M383" s="632">
        <f>K383*L383</f>
        <v>0</v>
      </c>
    </row>
    <row r="384" spans="6:13" s="633" customFormat="1" ht="11.25" outlineLevel="5" x14ac:dyDescent="0.25">
      <c r="F384" s="634"/>
      <c r="G384" s="635"/>
      <c r="H384" s="635"/>
      <c r="I384" s="636" t="s">
        <v>5053</v>
      </c>
      <c r="J384" s="635"/>
      <c r="K384" s="637">
        <v>4.3090147195199995</v>
      </c>
      <c r="L384" s="638"/>
      <c r="M384" s="639"/>
    </row>
    <row r="385" spans="6:13" s="633" customFormat="1" ht="11.25" outlineLevel="5" x14ac:dyDescent="0.25">
      <c r="F385" s="634"/>
      <c r="G385" s="635"/>
      <c r="H385" s="635"/>
      <c r="I385" s="636" t="s">
        <v>4778</v>
      </c>
      <c r="J385" s="635"/>
      <c r="K385" s="637">
        <v>0.93682428503999993</v>
      </c>
      <c r="L385" s="638"/>
      <c r="M385" s="639"/>
    </row>
    <row r="386" spans="6:13" s="625" customFormat="1" ht="12" outlineLevel="4" x14ac:dyDescent="0.2">
      <c r="F386" s="626">
        <v>26</v>
      </c>
      <c r="G386" s="627" t="s">
        <v>3066</v>
      </c>
      <c r="H386" s="628" t="s">
        <v>5054</v>
      </c>
      <c r="I386" s="629" t="s">
        <v>5055</v>
      </c>
      <c r="J386" s="627" t="s">
        <v>273</v>
      </c>
      <c r="K386" s="630">
        <v>4</v>
      </c>
      <c r="L386" s="631"/>
      <c r="M386" s="632">
        <f>K386*L386</f>
        <v>0</v>
      </c>
    </row>
    <row r="387" spans="6:13" s="633" customFormat="1" ht="22.5" outlineLevel="5" x14ac:dyDescent="0.25">
      <c r="F387" s="634"/>
      <c r="G387" s="635"/>
      <c r="H387" s="635"/>
      <c r="I387" s="636" t="s">
        <v>4781</v>
      </c>
      <c r="J387" s="635"/>
      <c r="K387" s="637">
        <v>2</v>
      </c>
      <c r="L387" s="638"/>
      <c r="M387" s="639"/>
    </row>
    <row r="388" spans="6:13" s="633" customFormat="1" ht="22.5" outlineLevel="5" x14ac:dyDescent="0.25">
      <c r="F388" s="634"/>
      <c r="G388" s="635"/>
      <c r="H388" s="635"/>
      <c r="I388" s="636" t="s">
        <v>4782</v>
      </c>
      <c r="J388" s="635"/>
      <c r="K388" s="637">
        <v>2</v>
      </c>
      <c r="L388" s="638"/>
      <c r="M388" s="639"/>
    </row>
    <row r="389" spans="6:13" s="625" customFormat="1" ht="24" outlineLevel="4" x14ac:dyDescent="0.2">
      <c r="F389" s="626">
        <v>27</v>
      </c>
      <c r="G389" s="627" t="s">
        <v>3054</v>
      </c>
      <c r="H389" s="628" t="s">
        <v>5056</v>
      </c>
      <c r="I389" s="629" t="s">
        <v>5057</v>
      </c>
      <c r="J389" s="627" t="s">
        <v>447</v>
      </c>
      <c r="K389" s="630">
        <v>2</v>
      </c>
      <c r="L389" s="631"/>
      <c r="M389" s="632">
        <f>K389*L389</f>
        <v>0</v>
      </c>
    </row>
    <row r="390" spans="6:13" s="625" customFormat="1" ht="12" outlineLevel="4" x14ac:dyDescent="0.2">
      <c r="F390" s="626">
        <v>28</v>
      </c>
      <c r="G390" s="627" t="s">
        <v>3066</v>
      </c>
      <c r="H390" s="628" t="s">
        <v>4062</v>
      </c>
      <c r="I390" s="629" t="s">
        <v>4063</v>
      </c>
      <c r="J390" s="627" t="s">
        <v>273</v>
      </c>
      <c r="K390" s="630">
        <v>30</v>
      </c>
      <c r="L390" s="631"/>
      <c r="M390" s="632">
        <f>K390*L390</f>
        <v>0</v>
      </c>
    </row>
    <row r="391" spans="6:13" s="633" customFormat="1" ht="22.5" outlineLevel="5" x14ac:dyDescent="0.25">
      <c r="F391" s="634"/>
      <c r="G391" s="635"/>
      <c r="H391" s="635"/>
      <c r="I391" s="636" t="s">
        <v>5058</v>
      </c>
      <c r="J391" s="635"/>
      <c r="K391" s="637">
        <v>30</v>
      </c>
      <c r="L391" s="638"/>
      <c r="M391" s="639"/>
    </row>
    <row r="392" spans="6:13" s="625" customFormat="1" ht="12" outlineLevel="4" x14ac:dyDescent="0.2">
      <c r="F392" s="626">
        <v>29</v>
      </c>
      <c r="G392" s="627" t="s">
        <v>3054</v>
      </c>
      <c r="H392" s="628" t="s">
        <v>4786</v>
      </c>
      <c r="I392" s="629" t="s">
        <v>4065</v>
      </c>
      <c r="J392" s="627" t="s">
        <v>273</v>
      </c>
      <c r="K392" s="630">
        <v>34.5</v>
      </c>
      <c r="L392" s="631"/>
      <c r="M392" s="632">
        <f>K392*L392</f>
        <v>0</v>
      </c>
    </row>
    <row r="393" spans="6:13" s="625" customFormat="1" ht="12" outlineLevel="4" x14ac:dyDescent="0.2">
      <c r="F393" s="626">
        <v>30</v>
      </c>
      <c r="G393" s="627" t="s">
        <v>3315</v>
      </c>
      <c r="H393" s="628" t="s">
        <v>4039</v>
      </c>
      <c r="I393" s="629" t="s">
        <v>4040</v>
      </c>
      <c r="J393" s="627" t="s">
        <v>3065</v>
      </c>
      <c r="K393" s="630">
        <v>2</v>
      </c>
      <c r="L393" s="631"/>
      <c r="M393" s="632">
        <f>K393*L393</f>
        <v>0</v>
      </c>
    </row>
    <row r="394" spans="6:13" s="633" customFormat="1" ht="11.25" outlineLevel="5" x14ac:dyDescent="0.25">
      <c r="F394" s="634"/>
      <c r="G394" s="635"/>
      <c r="H394" s="635"/>
      <c r="I394" s="636" t="s">
        <v>5059</v>
      </c>
      <c r="J394" s="635"/>
      <c r="K394" s="637">
        <v>2</v>
      </c>
      <c r="L394" s="638"/>
      <c r="M394" s="639"/>
    </row>
    <row r="395" spans="6:13" s="625" customFormat="1" ht="12" outlineLevel="4" x14ac:dyDescent="0.2">
      <c r="F395" s="626">
        <v>31</v>
      </c>
      <c r="G395" s="627" t="s">
        <v>3054</v>
      </c>
      <c r="H395" s="628" t="s">
        <v>4041</v>
      </c>
      <c r="I395" s="629" t="s">
        <v>4042</v>
      </c>
      <c r="J395" s="627" t="s">
        <v>3065</v>
      </c>
      <c r="K395" s="630">
        <v>2</v>
      </c>
      <c r="L395" s="631"/>
      <c r="M395" s="632">
        <f>K395*L395</f>
        <v>0</v>
      </c>
    </row>
    <row r="396" spans="6:13" s="633" customFormat="1" ht="11.25" outlineLevel="5" x14ac:dyDescent="0.25">
      <c r="F396" s="634"/>
      <c r="G396" s="635"/>
      <c r="H396" s="635"/>
      <c r="I396" s="636" t="s">
        <v>5059</v>
      </c>
      <c r="J396" s="635"/>
      <c r="K396" s="637">
        <v>2</v>
      </c>
      <c r="L396" s="638"/>
      <c r="M396" s="639"/>
    </row>
    <row r="397" spans="6:13" s="646" customFormat="1" ht="12.75" customHeight="1" outlineLevel="4" x14ac:dyDescent="0.25">
      <c r="F397" s="640"/>
      <c r="G397" s="641"/>
      <c r="H397" s="641"/>
      <c r="I397" s="642"/>
      <c r="J397" s="641"/>
      <c r="K397" s="643"/>
      <c r="L397" s="644"/>
      <c r="M397" s="645"/>
    </row>
    <row r="398" spans="6:13" s="620" customFormat="1" ht="16.5" customHeight="1" outlineLevel="3" x14ac:dyDescent="0.2">
      <c r="F398" s="621"/>
      <c r="G398" s="609"/>
      <c r="H398" s="622"/>
      <c r="I398" s="622" t="s">
        <v>4788</v>
      </c>
      <c r="J398" s="609"/>
      <c r="K398" s="623"/>
      <c r="L398" s="624"/>
      <c r="M398" s="588">
        <f>SUBTOTAL(9,M399:M483)</f>
        <v>0</v>
      </c>
    </row>
    <row r="399" spans="6:13" s="625" customFormat="1" ht="24" outlineLevel="4" x14ac:dyDescent="0.2">
      <c r="F399" s="626">
        <v>1</v>
      </c>
      <c r="G399" s="627" t="s">
        <v>3066</v>
      </c>
      <c r="H399" s="628" t="s">
        <v>5060</v>
      </c>
      <c r="I399" s="629" t="s">
        <v>5061</v>
      </c>
      <c r="J399" s="627" t="s">
        <v>532</v>
      </c>
      <c r="K399" s="630">
        <v>12</v>
      </c>
      <c r="L399" s="631"/>
      <c r="M399" s="632">
        <f>K399*L399</f>
        <v>0</v>
      </c>
    </row>
    <row r="400" spans="6:13" s="633" customFormat="1" ht="11.25" outlineLevel="5" x14ac:dyDescent="0.25">
      <c r="F400" s="634"/>
      <c r="G400" s="635"/>
      <c r="H400" s="635"/>
      <c r="I400" s="636" t="s">
        <v>5062</v>
      </c>
      <c r="J400" s="635"/>
      <c r="K400" s="637">
        <v>12</v>
      </c>
      <c r="L400" s="638"/>
      <c r="M400" s="639"/>
    </row>
    <row r="401" spans="6:13" s="625" customFormat="1" ht="24" outlineLevel="4" x14ac:dyDescent="0.2">
      <c r="F401" s="626">
        <v>2</v>
      </c>
      <c r="G401" s="627" t="s">
        <v>3066</v>
      </c>
      <c r="H401" s="628" t="s">
        <v>5063</v>
      </c>
      <c r="I401" s="629" t="s">
        <v>5064</v>
      </c>
      <c r="J401" s="627" t="s">
        <v>532</v>
      </c>
      <c r="K401" s="630">
        <v>12</v>
      </c>
      <c r="L401" s="631"/>
      <c r="M401" s="632">
        <f>K401*L401</f>
        <v>0</v>
      </c>
    </row>
    <row r="402" spans="6:13" s="633" customFormat="1" ht="11.25" outlineLevel="5" x14ac:dyDescent="0.25">
      <c r="F402" s="634"/>
      <c r="G402" s="635"/>
      <c r="H402" s="635"/>
      <c r="I402" s="636" t="s">
        <v>5065</v>
      </c>
      <c r="J402" s="635"/>
      <c r="K402" s="637">
        <v>12</v>
      </c>
      <c r="L402" s="638"/>
      <c r="M402" s="639"/>
    </row>
    <row r="403" spans="6:13" s="625" customFormat="1" ht="24" outlineLevel="4" x14ac:dyDescent="0.2">
      <c r="F403" s="626">
        <v>3</v>
      </c>
      <c r="G403" s="627" t="s">
        <v>3066</v>
      </c>
      <c r="H403" s="628" t="s">
        <v>5066</v>
      </c>
      <c r="I403" s="629" t="s">
        <v>5067</v>
      </c>
      <c r="J403" s="627" t="s">
        <v>447</v>
      </c>
      <c r="K403" s="630">
        <v>1</v>
      </c>
      <c r="L403" s="631"/>
      <c r="M403" s="632">
        <f>K403*L403</f>
        <v>0</v>
      </c>
    </row>
    <row r="404" spans="6:13" s="633" customFormat="1" ht="11.25" outlineLevel="5" x14ac:dyDescent="0.25">
      <c r="F404" s="634"/>
      <c r="G404" s="635"/>
      <c r="H404" s="635"/>
      <c r="I404" s="636" t="s">
        <v>4797</v>
      </c>
      <c r="J404" s="635"/>
      <c r="K404" s="637">
        <v>1</v>
      </c>
      <c r="L404" s="638"/>
      <c r="M404" s="639"/>
    </row>
    <row r="405" spans="6:13" s="625" customFormat="1" ht="24" outlineLevel="4" x14ac:dyDescent="0.2">
      <c r="F405" s="626">
        <v>4</v>
      </c>
      <c r="G405" s="627" t="s">
        <v>3066</v>
      </c>
      <c r="H405" s="628" t="s">
        <v>5068</v>
      </c>
      <c r="I405" s="629" t="s">
        <v>5069</v>
      </c>
      <c r="J405" s="627" t="s">
        <v>447</v>
      </c>
      <c r="K405" s="630">
        <v>1</v>
      </c>
      <c r="L405" s="631"/>
      <c r="M405" s="632">
        <f>K405*L405</f>
        <v>0</v>
      </c>
    </row>
    <row r="406" spans="6:13" s="633" customFormat="1" ht="11.25" outlineLevel="5" x14ac:dyDescent="0.25">
      <c r="F406" s="634"/>
      <c r="G406" s="635"/>
      <c r="H406" s="635"/>
      <c r="I406" s="636" t="s">
        <v>4801</v>
      </c>
      <c r="J406" s="635"/>
      <c r="K406" s="637">
        <v>1</v>
      </c>
      <c r="L406" s="638"/>
      <c r="M406" s="639"/>
    </row>
    <row r="407" spans="6:13" s="625" customFormat="1" ht="24" outlineLevel="4" x14ac:dyDescent="0.2">
      <c r="F407" s="626">
        <v>5</v>
      </c>
      <c r="G407" s="627" t="s">
        <v>3066</v>
      </c>
      <c r="H407" s="628" t="s">
        <v>5070</v>
      </c>
      <c r="I407" s="629" t="s">
        <v>5071</v>
      </c>
      <c r="J407" s="627" t="s">
        <v>447</v>
      </c>
      <c r="K407" s="630">
        <v>4</v>
      </c>
      <c r="L407" s="631"/>
      <c r="M407" s="632">
        <f>K407*L407</f>
        <v>0</v>
      </c>
    </row>
    <row r="408" spans="6:13" s="633" customFormat="1" ht="11.25" outlineLevel="5" x14ac:dyDescent="0.25">
      <c r="F408" s="634"/>
      <c r="G408" s="635"/>
      <c r="H408" s="635"/>
      <c r="I408" s="636" t="s">
        <v>5072</v>
      </c>
      <c r="J408" s="635"/>
      <c r="K408" s="637">
        <v>1</v>
      </c>
      <c r="L408" s="638"/>
      <c r="M408" s="639"/>
    </row>
    <row r="409" spans="6:13" s="633" customFormat="1" ht="11.25" outlineLevel="5" x14ac:dyDescent="0.25">
      <c r="F409" s="634"/>
      <c r="G409" s="635"/>
      <c r="H409" s="635"/>
      <c r="I409" s="636" t="s">
        <v>5073</v>
      </c>
      <c r="J409" s="635"/>
      <c r="K409" s="637">
        <v>1</v>
      </c>
      <c r="L409" s="638"/>
      <c r="M409" s="639"/>
    </row>
    <row r="410" spans="6:13" s="633" customFormat="1" ht="11.25" outlineLevel="5" x14ac:dyDescent="0.25">
      <c r="F410" s="634"/>
      <c r="G410" s="635"/>
      <c r="H410" s="635"/>
      <c r="I410" s="636" t="s">
        <v>5074</v>
      </c>
      <c r="J410" s="635"/>
      <c r="K410" s="637">
        <v>2</v>
      </c>
      <c r="L410" s="638"/>
      <c r="M410" s="639"/>
    </row>
    <row r="411" spans="6:13" s="625" customFormat="1" ht="24" outlineLevel="4" x14ac:dyDescent="0.2">
      <c r="F411" s="626">
        <v>6</v>
      </c>
      <c r="G411" s="627" t="s">
        <v>3066</v>
      </c>
      <c r="H411" s="628" t="s">
        <v>5075</v>
      </c>
      <c r="I411" s="629" t="s">
        <v>5076</v>
      </c>
      <c r="J411" s="627" t="s">
        <v>447</v>
      </c>
      <c r="K411" s="630">
        <v>4</v>
      </c>
      <c r="L411" s="631"/>
      <c r="M411" s="632">
        <f>K411*L411</f>
        <v>0</v>
      </c>
    </row>
    <row r="412" spans="6:13" s="633" customFormat="1" ht="11.25" outlineLevel="5" x14ac:dyDescent="0.25">
      <c r="F412" s="634"/>
      <c r="G412" s="635"/>
      <c r="H412" s="635"/>
      <c r="I412" s="636" t="s">
        <v>4814</v>
      </c>
      <c r="J412" s="635"/>
      <c r="K412" s="637">
        <v>1</v>
      </c>
      <c r="L412" s="638"/>
      <c r="M412" s="639"/>
    </row>
    <row r="413" spans="6:13" s="633" customFormat="1" ht="11.25" outlineLevel="5" x14ac:dyDescent="0.25">
      <c r="F413" s="634"/>
      <c r="G413" s="635"/>
      <c r="H413" s="635"/>
      <c r="I413" s="636" t="s">
        <v>4815</v>
      </c>
      <c r="J413" s="635"/>
      <c r="K413" s="637">
        <v>1</v>
      </c>
      <c r="L413" s="638"/>
      <c r="M413" s="639"/>
    </row>
    <row r="414" spans="6:13" s="633" customFormat="1" ht="11.25" outlineLevel="5" x14ac:dyDescent="0.25">
      <c r="F414" s="634"/>
      <c r="G414" s="635"/>
      <c r="H414" s="635"/>
      <c r="I414" s="636" t="s">
        <v>5074</v>
      </c>
      <c r="J414" s="635"/>
      <c r="K414" s="637">
        <v>2</v>
      </c>
      <c r="L414" s="638"/>
      <c r="M414" s="639"/>
    </row>
    <row r="415" spans="6:13" s="625" customFormat="1" ht="12" outlineLevel="4" x14ac:dyDescent="0.2">
      <c r="F415" s="626">
        <v>7</v>
      </c>
      <c r="G415" s="627" t="s">
        <v>3054</v>
      </c>
      <c r="H415" s="628" t="s">
        <v>5077</v>
      </c>
      <c r="I415" s="629" t="s">
        <v>5078</v>
      </c>
      <c r="J415" s="627" t="s">
        <v>532</v>
      </c>
      <c r="K415" s="630">
        <v>36</v>
      </c>
      <c r="L415" s="631"/>
      <c r="M415" s="632">
        <f>K415*L415</f>
        <v>0</v>
      </c>
    </row>
    <row r="416" spans="6:13" s="633" customFormat="1" ht="11.25" outlineLevel="5" x14ac:dyDescent="0.25">
      <c r="F416" s="634"/>
      <c r="G416" s="635"/>
      <c r="H416" s="635"/>
      <c r="I416" s="636" t="s">
        <v>5079</v>
      </c>
      <c r="J416" s="635"/>
      <c r="K416" s="637">
        <v>12</v>
      </c>
      <c r="L416" s="638"/>
      <c r="M416" s="639"/>
    </row>
    <row r="417" spans="6:13" s="633" customFormat="1" ht="11.25" outlineLevel="5" x14ac:dyDescent="0.25">
      <c r="F417" s="634"/>
      <c r="G417" s="635"/>
      <c r="H417" s="635"/>
      <c r="I417" s="636" t="s">
        <v>5080</v>
      </c>
      <c r="J417" s="635"/>
      <c r="K417" s="637">
        <v>15</v>
      </c>
      <c r="L417" s="638"/>
      <c r="M417" s="639"/>
    </row>
    <row r="418" spans="6:13" s="625" customFormat="1" ht="12" outlineLevel="4" x14ac:dyDescent="0.2">
      <c r="F418" s="626">
        <v>8</v>
      </c>
      <c r="G418" s="627" t="s">
        <v>3054</v>
      </c>
      <c r="H418" s="628" t="s">
        <v>5081</v>
      </c>
      <c r="I418" s="629" t="s">
        <v>5082</v>
      </c>
      <c r="J418" s="627" t="s">
        <v>532</v>
      </c>
      <c r="K418" s="630">
        <v>36</v>
      </c>
      <c r="L418" s="631"/>
      <c r="M418" s="632">
        <f>K418*L418</f>
        <v>0</v>
      </c>
    </row>
    <row r="419" spans="6:13" s="633" customFormat="1" ht="11.25" outlineLevel="5" x14ac:dyDescent="0.25">
      <c r="F419" s="634"/>
      <c r="G419" s="635"/>
      <c r="H419" s="635"/>
      <c r="I419" s="636" t="s">
        <v>5079</v>
      </c>
      <c r="J419" s="635"/>
      <c r="K419" s="637">
        <v>12</v>
      </c>
      <c r="L419" s="638"/>
      <c r="M419" s="639"/>
    </row>
    <row r="420" spans="6:13" s="633" customFormat="1" ht="11.25" outlineLevel="5" x14ac:dyDescent="0.25">
      <c r="F420" s="634"/>
      <c r="G420" s="635"/>
      <c r="H420" s="635"/>
      <c r="I420" s="636" t="s">
        <v>5080</v>
      </c>
      <c r="J420" s="635"/>
      <c r="K420" s="637">
        <v>15</v>
      </c>
      <c r="L420" s="638"/>
      <c r="M420" s="639"/>
    </row>
    <row r="421" spans="6:13" s="625" customFormat="1" ht="12" outlineLevel="4" x14ac:dyDescent="0.2">
      <c r="F421" s="626">
        <v>9</v>
      </c>
      <c r="G421" s="627" t="s">
        <v>3054</v>
      </c>
      <c r="H421" s="628" t="s">
        <v>5083</v>
      </c>
      <c r="I421" s="629" t="s">
        <v>5084</v>
      </c>
      <c r="J421" s="627" t="s">
        <v>447</v>
      </c>
      <c r="K421" s="630">
        <v>2</v>
      </c>
      <c r="L421" s="631"/>
      <c r="M421" s="632">
        <f>K421*L421</f>
        <v>0</v>
      </c>
    </row>
    <row r="422" spans="6:13" s="625" customFormat="1" ht="12" outlineLevel="4" x14ac:dyDescent="0.2">
      <c r="F422" s="626">
        <v>10</v>
      </c>
      <c r="G422" s="627" t="s">
        <v>3054</v>
      </c>
      <c r="H422" s="628" t="s">
        <v>5085</v>
      </c>
      <c r="I422" s="629" t="s">
        <v>5086</v>
      </c>
      <c r="J422" s="627" t="s">
        <v>447</v>
      </c>
      <c r="K422" s="630">
        <v>2</v>
      </c>
      <c r="L422" s="631"/>
      <c r="M422" s="632">
        <f>K422*L422</f>
        <v>0</v>
      </c>
    </row>
    <row r="423" spans="6:13" s="625" customFormat="1" ht="24" outlineLevel="4" x14ac:dyDescent="0.2">
      <c r="F423" s="626">
        <v>11</v>
      </c>
      <c r="G423" s="627" t="s">
        <v>3066</v>
      </c>
      <c r="H423" s="628" t="s">
        <v>5087</v>
      </c>
      <c r="I423" s="629" t="s">
        <v>5088</v>
      </c>
      <c r="J423" s="627" t="s">
        <v>447</v>
      </c>
      <c r="K423" s="630">
        <v>1</v>
      </c>
      <c r="L423" s="631"/>
      <c r="M423" s="632">
        <f>K423*L423</f>
        <v>0</v>
      </c>
    </row>
    <row r="424" spans="6:13" s="633" customFormat="1" ht="11.25" outlineLevel="5" x14ac:dyDescent="0.25">
      <c r="F424" s="634"/>
      <c r="G424" s="635"/>
      <c r="H424" s="635"/>
      <c r="I424" s="636" t="s">
        <v>5089</v>
      </c>
      <c r="J424" s="635"/>
      <c r="K424" s="637">
        <v>1</v>
      </c>
      <c r="L424" s="638"/>
      <c r="M424" s="639"/>
    </row>
    <row r="425" spans="6:13" s="625" customFormat="1" ht="24" outlineLevel="4" x14ac:dyDescent="0.2">
      <c r="F425" s="626">
        <v>12</v>
      </c>
      <c r="G425" s="627" t="s">
        <v>3066</v>
      </c>
      <c r="H425" s="628" t="s">
        <v>5090</v>
      </c>
      <c r="I425" s="629" t="s">
        <v>5091</v>
      </c>
      <c r="J425" s="627" t="s">
        <v>447</v>
      </c>
      <c r="K425" s="630">
        <v>1</v>
      </c>
      <c r="L425" s="631"/>
      <c r="M425" s="632">
        <f>K425*L425</f>
        <v>0</v>
      </c>
    </row>
    <row r="426" spans="6:13" s="633" customFormat="1" ht="11.25" outlineLevel="5" x14ac:dyDescent="0.25">
      <c r="F426" s="634"/>
      <c r="G426" s="635"/>
      <c r="H426" s="635"/>
      <c r="I426" s="636" t="s">
        <v>5089</v>
      </c>
      <c r="J426" s="635"/>
      <c r="K426" s="637">
        <v>1</v>
      </c>
      <c r="L426" s="638"/>
      <c r="M426" s="639"/>
    </row>
    <row r="427" spans="6:13" s="625" customFormat="1" ht="12" outlineLevel="4" x14ac:dyDescent="0.2">
      <c r="F427" s="626">
        <v>13</v>
      </c>
      <c r="G427" s="627" t="s">
        <v>3054</v>
      </c>
      <c r="H427" s="628" t="s">
        <v>5092</v>
      </c>
      <c r="I427" s="629" t="s">
        <v>5093</v>
      </c>
      <c r="J427" s="627" t="s">
        <v>447</v>
      </c>
      <c r="K427" s="630">
        <v>1</v>
      </c>
      <c r="L427" s="631"/>
      <c r="M427" s="632">
        <f>K427*L427</f>
        <v>0</v>
      </c>
    </row>
    <row r="428" spans="6:13" s="625" customFormat="1" ht="12" outlineLevel="4" x14ac:dyDescent="0.2">
      <c r="F428" s="626">
        <v>14</v>
      </c>
      <c r="G428" s="627" t="s">
        <v>3054</v>
      </c>
      <c r="H428" s="628" t="s">
        <v>5094</v>
      </c>
      <c r="I428" s="629" t="s">
        <v>5095</v>
      </c>
      <c r="J428" s="627" t="s">
        <v>447</v>
      </c>
      <c r="K428" s="630">
        <v>1</v>
      </c>
      <c r="L428" s="631"/>
      <c r="M428" s="632">
        <f>K428*L428</f>
        <v>0</v>
      </c>
    </row>
    <row r="429" spans="6:13" s="625" customFormat="1" ht="24" outlineLevel="4" x14ac:dyDescent="0.2">
      <c r="F429" s="626">
        <v>15</v>
      </c>
      <c r="G429" s="627" t="s">
        <v>3066</v>
      </c>
      <c r="H429" s="628" t="s">
        <v>4857</v>
      </c>
      <c r="I429" s="629" t="s">
        <v>4858</v>
      </c>
      <c r="J429" s="627" t="s">
        <v>447</v>
      </c>
      <c r="K429" s="630">
        <v>1</v>
      </c>
      <c r="L429" s="631"/>
      <c r="M429" s="632">
        <f>K429*L429</f>
        <v>0</v>
      </c>
    </row>
    <row r="430" spans="6:13" s="633" customFormat="1" ht="22.5" outlineLevel="5" x14ac:dyDescent="0.25">
      <c r="F430" s="634"/>
      <c r="G430" s="635"/>
      <c r="H430" s="635"/>
      <c r="I430" s="636" t="s">
        <v>5096</v>
      </c>
      <c r="J430" s="635"/>
      <c r="K430" s="637">
        <v>1</v>
      </c>
      <c r="L430" s="638"/>
      <c r="M430" s="639"/>
    </row>
    <row r="431" spans="6:13" s="625" customFormat="1" ht="24" outlineLevel="4" x14ac:dyDescent="0.2">
      <c r="F431" s="626">
        <v>16</v>
      </c>
      <c r="G431" s="627" t="s">
        <v>3054</v>
      </c>
      <c r="H431" s="628" t="s">
        <v>5097</v>
      </c>
      <c r="I431" s="629" t="s">
        <v>5098</v>
      </c>
      <c r="J431" s="627" t="s">
        <v>447</v>
      </c>
      <c r="K431" s="630">
        <v>1</v>
      </c>
      <c r="L431" s="631"/>
      <c r="M431" s="632">
        <f>K431*L431</f>
        <v>0</v>
      </c>
    </row>
    <row r="432" spans="6:13" s="625" customFormat="1" ht="24" outlineLevel="4" x14ac:dyDescent="0.2">
      <c r="F432" s="626">
        <v>17</v>
      </c>
      <c r="G432" s="627" t="s">
        <v>3066</v>
      </c>
      <c r="H432" s="628" t="s">
        <v>5099</v>
      </c>
      <c r="I432" s="629" t="s">
        <v>5100</v>
      </c>
      <c r="J432" s="627" t="s">
        <v>447</v>
      </c>
      <c r="K432" s="630">
        <v>1</v>
      </c>
      <c r="L432" s="631"/>
      <c r="M432" s="632">
        <f>K432*L432</f>
        <v>0</v>
      </c>
    </row>
    <row r="433" spans="6:13" s="633" customFormat="1" ht="11.25" outlineLevel="5" x14ac:dyDescent="0.25">
      <c r="F433" s="634"/>
      <c r="G433" s="635"/>
      <c r="H433" s="635"/>
      <c r="I433" s="636" t="s">
        <v>5101</v>
      </c>
      <c r="J433" s="635"/>
      <c r="K433" s="637">
        <v>1</v>
      </c>
      <c r="L433" s="638"/>
      <c r="M433" s="639"/>
    </row>
    <row r="434" spans="6:13" s="625" customFormat="1" ht="24" outlineLevel="4" x14ac:dyDescent="0.2">
      <c r="F434" s="626">
        <v>18</v>
      </c>
      <c r="G434" s="627" t="s">
        <v>3054</v>
      </c>
      <c r="H434" s="628" t="s">
        <v>5102</v>
      </c>
      <c r="I434" s="629" t="s">
        <v>5103</v>
      </c>
      <c r="J434" s="627" t="s">
        <v>447</v>
      </c>
      <c r="K434" s="630">
        <v>1</v>
      </c>
      <c r="L434" s="631"/>
      <c r="M434" s="632">
        <f>K434*L434</f>
        <v>0</v>
      </c>
    </row>
    <row r="435" spans="6:13" s="625" customFormat="1" ht="24" outlineLevel="4" x14ac:dyDescent="0.2">
      <c r="F435" s="626">
        <v>19</v>
      </c>
      <c r="G435" s="627" t="s">
        <v>3066</v>
      </c>
      <c r="H435" s="628" t="s">
        <v>4863</v>
      </c>
      <c r="I435" s="629" t="s">
        <v>4864</v>
      </c>
      <c r="J435" s="627" t="s">
        <v>447</v>
      </c>
      <c r="K435" s="630">
        <v>1</v>
      </c>
      <c r="L435" s="631"/>
      <c r="M435" s="632">
        <f>K435*L435</f>
        <v>0</v>
      </c>
    </row>
    <row r="436" spans="6:13" s="633" customFormat="1" ht="22.5" outlineLevel="5" x14ac:dyDescent="0.25">
      <c r="F436" s="634"/>
      <c r="G436" s="635"/>
      <c r="H436" s="635"/>
      <c r="I436" s="636" t="s">
        <v>5096</v>
      </c>
      <c r="J436" s="635"/>
      <c r="K436" s="637">
        <v>1</v>
      </c>
      <c r="L436" s="638"/>
      <c r="M436" s="639"/>
    </row>
    <row r="437" spans="6:13" s="625" customFormat="1" ht="12" outlineLevel="4" x14ac:dyDescent="0.2">
      <c r="F437" s="626">
        <v>20</v>
      </c>
      <c r="G437" s="627" t="s">
        <v>3054</v>
      </c>
      <c r="H437" s="628" t="s">
        <v>5104</v>
      </c>
      <c r="I437" s="629" t="s">
        <v>5105</v>
      </c>
      <c r="J437" s="627" t="s">
        <v>447</v>
      </c>
      <c r="K437" s="630">
        <v>1</v>
      </c>
      <c r="L437" s="631"/>
      <c r="M437" s="632">
        <f>K437*L437</f>
        <v>0</v>
      </c>
    </row>
    <row r="438" spans="6:13" s="625" customFormat="1" ht="24" outlineLevel="4" x14ac:dyDescent="0.2">
      <c r="F438" s="626">
        <v>21</v>
      </c>
      <c r="G438" s="627" t="s">
        <v>3066</v>
      </c>
      <c r="H438" s="628" t="s">
        <v>5099</v>
      </c>
      <c r="I438" s="629" t="s">
        <v>5100</v>
      </c>
      <c r="J438" s="627" t="s">
        <v>447</v>
      </c>
      <c r="K438" s="630">
        <v>1</v>
      </c>
      <c r="L438" s="631"/>
      <c r="M438" s="632">
        <f>K438*L438</f>
        <v>0</v>
      </c>
    </row>
    <row r="439" spans="6:13" s="633" customFormat="1" ht="11.25" outlineLevel="5" x14ac:dyDescent="0.25">
      <c r="F439" s="634"/>
      <c r="G439" s="635"/>
      <c r="H439" s="635"/>
      <c r="I439" s="636" t="s">
        <v>5101</v>
      </c>
      <c r="J439" s="635"/>
      <c r="K439" s="637">
        <v>1</v>
      </c>
      <c r="L439" s="638"/>
      <c r="M439" s="639"/>
    </row>
    <row r="440" spans="6:13" s="625" customFormat="1" ht="12" outlineLevel="4" x14ac:dyDescent="0.2">
      <c r="F440" s="626">
        <v>22</v>
      </c>
      <c r="G440" s="627" t="s">
        <v>3054</v>
      </c>
      <c r="H440" s="628" t="s">
        <v>5106</v>
      </c>
      <c r="I440" s="629" t="s">
        <v>5107</v>
      </c>
      <c r="J440" s="627" t="s">
        <v>447</v>
      </c>
      <c r="K440" s="630">
        <v>1</v>
      </c>
      <c r="L440" s="631"/>
      <c r="M440" s="632">
        <f>K440*L440</f>
        <v>0</v>
      </c>
    </row>
    <row r="441" spans="6:13" s="625" customFormat="1" ht="12" outlineLevel="4" x14ac:dyDescent="0.2">
      <c r="F441" s="626">
        <v>23</v>
      </c>
      <c r="G441" s="627" t="s">
        <v>3066</v>
      </c>
      <c r="H441" s="628" t="s">
        <v>4869</v>
      </c>
      <c r="I441" s="629" t="s">
        <v>4870</v>
      </c>
      <c r="J441" s="627" t="s">
        <v>447</v>
      </c>
      <c r="K441" s="630">
        <v>6</v>
      </c>
      <c r="L441" s="631"/>
      <c r="M441" s="632">
        <f>K441*L441</f>
        <v>0</v>
      </c>
    </row>
    <row r="442" spans="6:13" s="633" customFormat="1" ht="11.25" outlineLevel="5" x14ac:dyDescent="0.25">
      <c r="F442" s="634"/>
      <c r="G442" s="635"/>
      <c r="H442" s="635"/>
      <c r="I442" s="636" t="s">
        <v>5108</v>
      </c>
      <c r="J442" s="635"/>
      <c r="K442" s="637">
        <v>6</v>
      </c>
      <c r="L442" s="638"/>
      <c r="M442" s="639"/>
    </row>
    <row r="443" spans="6:13" s="625" customFormat="1" ht="12" outlineLevel="4" x14ac:dyDescent="0.2">
      <c r="F443" s="626">
        <v>24</v>
      </c>
      <c r="G443" s="627" t="s">
        <v>3054</v>
      </c>
      <c r="H443" s="628" t="s">
        <v>5109</v>
      </c>
      <c r="I443" s="629" t="s">
        <v>5110</v>
      </c>
      <c r="J443" s="627" t="s">
        <v>447</v>
      </c>
      <c r="K443" s="630">
        <v>7</v>
      </c>
      <c r="L443" s="631"/>
      <c r="M443" s="632">
        <f>K443*L443</f>
        <v>0</v>
      </c>
    </row>
    <row r="444" spans="6:13" s="625" customFormat="1" ht="12" outlineLevel="4" x14ac:dyDescent="0.2">
      <c r="F444" s="626">
        <v>25</v>
      </c>
      <c r="G444" s="627" t="s">
        <v>3066</v>
      </c>
      <c r="H444" s="628" t="s">
        <v>5111</v>
      </c>
      <c r="I444" s="629" t="s">
        <v>5112</v>
      </c>
      <c r="J444" s="627" t="s">
        <v>447</v>
      </c>
      <c r="K444" s="630">
        <v>6</v>
      </c>
      <c r="L444" s="631"/>
      <c r="M444" s="632">
        <f>K444*L444</f>
        <v>0</v>
      </c>
    </row>
    <row r="445" spans="6:13" s="633" customFormat="1" ht="11.25" outlineLevel="5" x14ac:dyDescent="0.25">
      <c r="F445" s="634"/>
      <c r="G445" s="635"/>
      <c r="H445" s="635"/>
      <c r="I445" s="636" t="s">
        <v>5113</v>
      </c>
      <c r="J445" s="635"/>
      <c r="K445" s="637">
        <v>6</v>
      </c>
      <c r="L445" s="638"/>
      <c r="M445" s="639"/>
    </row>
    <row r="446" spans="6:13" s="625" customFormat="1" ht="12" outlineLevel="4" x14ac:dyDescent="0.2">
      <c r="F446" s="626">
        <v>26</v>
      </c>
      <c r="G446" s="627" t="s">
        <v>3054</v>
      </c>
      <c r="H446" s="628" t="s">
        <v>5114</v>
      </c>
      <c r="I446" s="629" t="s">
        <v>5115</v>
      </c>
      <c r="J446" s="627" t="s">
        <v>447</v>
      </c>
      <c r="K446" s="630">
        <v>7</v>
      </c>
      <c r="L446" s="631"/>
      <c r="M446" s="632">
        <f>K446*L446</f>
        <v>0</v>
      </c>
    </row>
    <row r="447" spans="6:13" s="625" customFormat="1" ht="12" outlineLevel="4" x14ac:dyDescent="0.2">
      <c r="F447" s="626">
        <v>27</v>
      </c>
      <c r="G447" s="627" t="s">
        <v>3066</v>
      </c>
      <c r="H447" s="628" t="s">
        <v>4877</v>
      </c>
      <c r="I447" s="629" t="s">
        <v>4878</v>
      </c>
      <c r="J447" s="627" t="s">
        <v>447</v>
      </c>
      <c r="K447" s="630">
        <v>24</v>
      </c>
      <c r="L447" s="631"/>
      <c r="M447" s="632">
        <f>K447*L447</f>
        <v>0</v>
      </c>
    </row>
    <row r="448" spans="6:13" s="633" customFormat="1" ht="11.25" outlineLevel="5" x14ac:dyDescent="0.25">
      <c r="F448" s="634"/>
      <c r="G448" s="635"/>
      <c r="H448" s="635"/>
      <c r="I448" s="636" t="s">
        <v>5116</v>
      </c>
      <c r="J448" s="635"/>
      <c r="K448" s="637">
        <v>12</v>
      </c>
      <c r="L448" s="638"/>
      <c r="M448" s="639"/>
    </row>
    <row r="449" spans="6:13" s="633" customFormat="1" ht="11.25" outlineLevel="5" x14ac:dyDescent="0.25">
      <c r="F449" s="634"/>
      <c r="G449" s="635"/>
      <c r="H449" s="635"/>
      <c r="I449" s="636" t="s">
        <v>5117</v>
      </c>
      <c r="J449" s="635"/>
      <c r="K449" s="637">
        <v>12</v>
      </c>
      <c r="L449" s="638"/>
      <c r="M449" s="639"/>
    </row>
    <row r="450" spans="6:13" s="625" customFormat="1" ht="12" outlineLevel="4" x14ac:dyDescent="0.2">
      <c r="F450" s="626">
        <v>28</v>
      </c>
      <c r="G450" s="627" t="s">
        <v>3054</v>
      </c>
      <c r="H450" s="628" t="s">
        <v>5118</v>
      </c>
      <c r="I450" s="629" t="s">
        <v>5119</v>
      </c>
      <c r="J450" s="627" t="s">
        <v>447</v>
      </c>
      <c r="K450" s="630">
        <v>24</v>
      </c>
      <c r="L450" s="631"/>
      <c r="M450" s="632">
        <f>K450*L450</f>
        <v>0</v>
      </c>
    </row>
    <row r="451" spans="6:13" s="625" customFormat="1" ht="12" outlineLevel="4" x14ac:dyDescent="0.2">
      <c r="F451" s="626">
        <v>29</v>
      </c>
      <c r="G451" s="627" t="s">
        <v>3066</v>
      </c>
      <c r="H451" s="628" t="s">
        <v>4883</v>
      </c>
      <c r="I451" s="629" t="s">
        <v>4884</v>
      </c>
      <c r="J451" s="627" t="s">
        <v>447</v>
      </c>
      <c r="K451" s="630">
        <v>2</v>
      </c>
      <c r="L451" s="631"/>
      <c r="M451" s="632">
        <f>K451*L451</f>
        <v>0</v>
      </c>
    </row>
    <row r="452" spans="6:13" s="633" customFormat="1" ht="11.25" outlineLevel="5" x14ac:dyDescent="0.25">
      <c r="F452" s="634"/>
      <c r="G452" s="635"/>
      <c r="H452" s="635"/>
      <c r="I452" s="636" t="s">
        <v>5120</v>
      </c>
      <c r="J452" s="635"/>
      <c r="K452" s="637">
        <v>2</v>
      </c>
      <c r="L452" s="638"/>
      <c r="M452" s="639"/>
    </row>
    <row r="453" spans="6:13" s="625" customFormat="1" ht="12" outlineLevel="4" x14ac:dyDescent="0.2">
      <c r="F453" s="626">
        <v>30</v>
      </c>
      <c r="G453" s="627" t="s">
        <v>3054</v>
      </c>
      <c r="H453" s="628" t="s">
        <v>4886</v>
      </c>
      <c r="I453" s="629" t="s">
        <v>4887</v>
      </c>
      <c r="J453" s="627" t="s">
        <v>4888</v>
      </c>
      <c r="K453" s="630">
        <v>2.1000000000000001E-2</v>
      </c>
      <c r="L453" s="631"/>
      <c r="M453" s="632">
        <f>K453*L453</f>
        <v>0</v>
      </c>
    </row>
    <row r="454" spans="6:13" s="633" customFormat="1" ht="11.25" outlineLevel="5" x14ac:dyDescent="0.25">
      <c r="F454" s="634"/>
      <c r="G454" s="635"/>
      <c r="H454" s="635"/>
      <c r="I454" s="636" t="s">
        <v>5121</v>
      </c>
      <c r="J454" s="635"/>
      <c r="K454" s="637">
        <v>0.02</v>
      </c>
      <c r="L454" s="638"/>
      <c r="M454" s="639"/>
    </row>
    <row r="455" spans="6:13" s="625" customFormat="1" ht="12" outlineLevel="4" x14ac:dyDescent="0.2">
      <c r="F455" s="626">
        <v>31</v>
      </c>
      <c r="G455" s="627" t="s">
        <v>3054</v>
      </c>
      <c r="H455" s="628" t="s">
        <v>4890</v>
      </c>
      <c r="I455" s="629" t="s">
        <v>4891</v>
      </c>
      <c r="J455" s="627" t="s">
        <v>4892</v>
      </c>
      <c r="K455" s="630">
        <v>4.1999999999999997E-3</v>
      </c>
      <c r="L455" s="631"/>
      <c r="M455" s="632">
        <f>K455*L455</f>
        <v>0</v>
      </c>
    </row>
    <row r="456" spans="6:13" s="633" customFormat="1" ht="11.25" outlineLevel="5" x14ac:dyDescent="0.25">
      <c r="F456" s="634"/>
      <c r="G456" s="635"/>
      <c r="H456" s="635"/>
      <c r="I456" s="636" t="s">
        <v>5122</v>
      </c>
      <c r="J456" s="635"/>
      <c r="K456" s="637">
        <v>4.0000000000000001E-3</v>
      </c>
      <c r="L456" s="638"/>
      <c r="M456" s="639"/>
    </row>
    <row r="457" spans="6:13" s="625" customFormat="1" ht="12" outlineLevel="4" x14ac:dyDescent="0.2">
      <c r="F457" s="626">
        <v>32</v>
      </c>
      <c r="G457" s="627" t="s">
        <v>3054</v>
      </c>
      <c r="H457" s="628" t="s">
        <v>4894</v>
      </c>
      <c r="I457" s="629" t="s">
        <v>4895</v>
      </c>
      <c r="J457" s="627" t="s">
        <v>4892</v>
      </c>
      <c r="K457" s="630">
        <v>4.1999999999999997E-3</v>
      </c>
      <c r="L457" s="631"/>
      <c r="M457" s="632">
        <f>K457*L457</f>
        <v>0</v>
      </c>
    </row>
    <row r="458" spans="6:13" s="633" customFormat="1" ht="11.25" outlineLevel="5" x14ac:dyDescent="0.25">
      <c r="F458" s="634"/>
      <c r="G458" s="635"/>
      <c r="H458" s="635"/>
      <c r="I458" s="636" t="s">
        <v>5122</v>
      </c>
      <c r="J458" s="635"/>
      <c r="K458" s="637">
        <v>4.0000000000000001E-3</v>
      </c>
      <c r="L458" s="638"/>
      <c r="M458" s="639"/>
    </row>
    <row r="459" spans="6:13" s="625" customFormat="1" ht="12" outlineLevel="4" x14ac:dyDescent="0.2">
      <c r="F459" s="626">
        <v>33</v>
      </c>
      <c r="G459" s="627" t="s">
        <v>3066</v>
      </c>
      <c r="H459" s="628" t="s">
        <v>4896</v>
      </c>
      <c r="I459" s="629" t="s">
        <v>4897</v>
      </c>
      <c r="J459" s="627" t="s">
        <v>532</v>
      </c>
      <c r="K459" s="630">
        <v>3</v>
      </c>
      <c r="L459" s="631"/>
      <c r="M459" s="632">
        <f>K459*L459</f>
        <v>0</v>
      </c>
    </row>
    <row r="460" spans="6:13" s="633" customFormat="1" ht="22.5" outlineLevel="5" x14ac:dyDescent="0.25">
      <c r="F460" s="634"/>
      <c r="G460" s="635"/>
      <c r="H460" s="635"/>
      <c r="I460" s="636" t="s">
        <v>5123</v>
      </c>
      <c r="J460" s="635"/>
      <c r="K460" s="637">
        <v>3</v>
      </c>
      <c r="L460" s="638"/>
      <c r="M460" s="639"/>
    </row>
    <row r="461" spans="6:13" s="625" customFormat="1" ht="12" outlineLevel="4" x14ac:dyDescent="0.2">
      <c r="F461" s="626">
        <v>34</v>
      </c>
      <c r="G461" s="627" t="s">
        <v>3054</v>
      </c>
      <c r="H461" s="628" t="s">
        <v>4900</v>
      </c>
      <c r="I461" s="629" t="s">
        <v>4901</v>
      </c>
      <c r="J461" s="627" t="s">
        <v>532</v>
      </c>
      <c r="K461" s="630">
        <v>3.3</v>
      </c>
      <c r="L461" s="631"/>
      <c r="M461" s="632">
        <f>K461*L461</f>
        <v>0</v>
      </c>
    </row>
    <row r="462" spans="6:13" s="625" customFormat="1" ht="12" outlineLevel="4" x14ac:dyDescent="0.2">
      <c r="F462" s="626">
        <v>35</v>
      </c>
      <c r="G462" s="627" t="s">
        <v>3066</v>
      </c>
      <c r="H462" s="628" t="s">
        <v>4902</v>
      </c>
      <c r="I462" s="629" t="s">
        <v>4903</v>
      </c>
      <c r="J462" s="627" t="s">
        <v>532</v>
      </c>
      <c r="K462" s="630">
        <v>15</v>
      </c>
      <c r="L462" s="631"/>
      <c r="M462" s="632">
        <f>K462*L462</f>
        <v>0</v>
      </c>
    </row>
    <row r="463" spans="6:13" s="633" customFormat="1" ht="22.5" outlineLevel="5" x14ac:dyDescent="0.25">
      <c r="F463" s="634"/>
      <c r="G463" s="635"/>
      <c r="H463" s="635"/>
      <c r="I463" s="636" t="s">
        <v>5124</v>
      </c>
      <c r="J463" s="635"/>
      <c r="K463" s="637">
        <v>15</v>
      </c>
      <c r="L463" s="638"/>
      <c r="M463" s="639"/>
    </row>
    <row r="464" spans="6:13" s="625" customFormat="1" ht="12" outlineLevel="4" x14ac:dyDescent="0.2">
      <c r="F464" s="626">
        <v>36</v>
      </c>
      <c r="G464" s="627" t="s">
        <v>3054</v>
      </c>
      <c r="H464" s="628" t="s">
        <v>4906</v>
      </c>
      <c r="I464" s="629" t="s">
        <v>4907</v>
      </c>
      <c r="J464" s="627" t="s">
        <v>532</v>
      </c>
      <c r="K464" s="630">
        <v>6</v>
      </c>
      <c r="L464" s="631"/>
      <c r="M464" s="632">
        <f>K464*L464</f>
        <v>0</v>
      </c>
    </row>
    <row r="465" spans="6:13" s="625" customFormat="1" ht="12" outlineLevel="4" x14ac:dyDescent="0.2">
      <c r="F465" s="626">
        <v>37</v>
      </c>
      <c r="G465" s="627" t="s">
        <v>3054</v>
      </c>
      <c r="H465" s="628" t="s">
        <v>4908</v>
      </c>
      <c r="I465" s="629" t="s">
        <v>4909</v>
      </c>
      <c r="J465" s="627" t="s">
        <v>532</v>
      </c>
      <c r="K465" s="630">
        <v>6</v>
      </c>
      <c r="L465" s="631"/>
      <c r="M465" s="632">
        <f>K465*L465</f>
        <v>0</v>
      </c>
    </row>
    <row r="466" spans="6:13" s="625" customFormat="1" ht="12" outlineLevel="4" x14ac:dyDescent="0.2">
      <c r="F466" s="626">
        <v>38</v>
      </c>
      <c r="G466" s="627" t="s">
        <v>3054</v>
      </c>
      <c r="H466" s="628" t="s">
        <v>4910</v>
      </c>
      <c r="I466" s="629" t="s">
        <v>4911</v>
      </c>
      <c r="J466" s="627" t="s">
        <v>532</v>
      </c>
      <c r="K466" s="630">
        <v>6</v>
      </c>
      <c r="L466" s="631"/>
      <c r="M466" s="632">
        <f>K466*L466</f>
        <v>0</v>
      </c>
    </row>
    <row r="467" spans="6:13" s="625" customFormat="1" ht="12" outlineLevel="4" x14ac:dyDescent="0.2">
      <c r="F467" s="626">
        <v>39</v>
      </c>
      <c r="G467" s="627" t="s">
        <v>3066</v>
      </c>
      <c r="H467" s="628" t="s">
        <v>4912</v>
      </c>
      <c r="I467" s="629" t="s">
        <v>4913</v>
      </c>
      <c r="J467" s="627" t="s">
        <v>447</v>
      </c>
      <c r="K467" s="630">
        <v>6</v>
      </c>
      <c r="L467" s="631"/>
      <c r="M467" s="632">
        <f>K467*L467</f>
        <v>0</v>
      </c>
    </row>
    <row r="468" spans="6:13" s="633" customFormat="1" ht="22.5" outlineLevel="5" x14ac:dyDescent="0.25">
      <c r="F468" s="634"/>
      <c r="G468" s="635"/>
      <c r="H468" s="635"/>
      <c r="I468" s="636" t="s">
        <v>5125</v>
      </c>
      <c r="J468" s="635"/>
      <c r="K468" s="637">
        <v>6</v>
      </c>
      <c r="L468" s="638"/>
      <c r="M468" s="639"/>
    </row>
    <row r="469" spans="6:13" s="625" customFormat="1" ht="12" outlineLevel="4" x14ac:dyDescent="0.2">
      <c r="F469" s="626">
        <v>40</v>
      </c>
      <c r="G469" s="627" t="s">
        <v>3066</v>
      </c>
      <c r="H469" s="628" t="s">
        <v>4916</v>
      </c>
      <c r="I469" s="629" t="s">
        <v>4917</v>
      </c>
      <c r="J469" s="627" t="s">
        <v>447</v>
      </c>
      <c r="K469" s="630">
        <v>1</v>
      </c>
      <c r="L469" s="631"/>
      <c r="M469" s="632">
        <f>K469*L469</f>
        <v>0</v>
      </c>
    </row>
    <row r="470" spans="6:13" s="633" customFormat="1" ht="11.25" outlineLevel="5" x14ac:dyDescent="0.25">
      <c r="F470" s="634"/>
      <c r="G470" s="635"/>
      <c r="H470" s="635"/>
      <c r="I470" s="636" t="s">
        <v>5126</v>
      </c>
      <c r="J470" s="635"/>
      <c r="K470" s="637">
        <v>1</v>
      </c>
      <c r="L470" s="638"/>
      <c r="M470" s="639"/>
    </row>
    <row r="471" spans="6:13" s="625" customFormat="1" ht="12" outlineLevel="4" x14ac:dyDescent="0.2">
      <c r="F471" s="626">
        <v>41</v>
      </c>
      <c r="G471" s="627" t="s">
        <v>3054</v>
      </c>
      <c r="H471" s="628" t="s">
        <v>4920</v>
      </c>
      <c r="I471" s="629" t="s">
        <v>4921</v>
      </c>
      <c r="J471" s="627" t="s">
        <v>447</v>
      </c>
      <c r="K471" s="630">
        <v>1</v>
      </c>
      <c r="L471" s="631"/>
      <c r="M471" s="632">
        <f>K471*L471</f>
        <v>0</v>
      </c>
    </row>
    <row r="472" spans="6:13" s="625" customFormat="1" ht="12" outlineLevel="4" x14ac:dyDescent="0.2">
      <c r="F472" s="626">
        <v>42</v>
      </c>
      <c r="G472" s="627" t="s">
        <v>3066</v>
      </c>
      <c r="H472" s="628" t="s">
        <v>4922</v>
      </c>
      <c r="I472" s="629" t="s">
        <v>4923</v>
      </c>
      <c r="J472" s="627" t="s">
        <v>447</v>
      </c>
      <c r="K472" s="630">
        <v>4</v>
      </c>
      <c r="L472" s="631"/>
      <c r="M472" s="632">
        <f>K472*L472</f>
        <v>0</v>
      </c>
    </row>
    <row r="473" spans="6:13" s="633" customFormat="1" ht="11.25" outlineLevel="5" x14ac:dyDescent="0.25">
      <c r="F473" s="634"/>
      <c r="G473" s="635"/>
      <c r="H473" s="635"/>
      <c r="I473" s="636" t="s">
        <v>5127</v>
      </c>
      <c r="J473" s="635"/>
      <c r="K473" s="637">
        <v>4</v>
      </c>
      <c r="L473" s="638"/>
      <c r="M473" s="639"/>
    </row>
    <row r="474" spans="6:13" s="625" customFormat="1" ht="12" outlineLevel="4" x14ac:dyDescent="0.2">
      <c r="F474" s="626">
        <v>43</v>
      </c>
      <c r="G474" s="627" t="s">
        <v>3066</v>
      </c>
      <c r="H474" s="628" t="s">
        <v>4926</v>
      </c>
      <c r="I474" s="629" t="s">
        <v>4927</v>
      </c>
      <c r="J474" s="627" t="s">
        <v>532</v>
      </c>
      <c r="K474" s="630">
        <v>56</v>
      </c>
      <c r="L474" s="631"/>
      <c r="M474" s="632">
        <f>K474*L474</f>
        <v>0</v>
      </c>
    </row>
    <row r="475" spans="6:13" s="633" customFormat="1" ht="11.25" outlineLevel="5" x14ac:dyDescent="0.25">
      <c r="F475" s="634"/>
      <c r="G475" s="635"/>
      <c r="H475" s="635"/>
      <c r="I475" s="636" t="s">
        <v>5128</v>
      </c>
      <c r="J475" s="635"/>
      <c r="K475" s="637">
        <v>56</v>
      </c>
      <c r="L475" s="638"/>
      <c r="M475" s="639"/>
    </row>
    <row r="476" spans="6:13" s="625" customFormat="1" ht="12" outlineLevel="4" x14ac:dyDescent="0.2">
      <c r="F476" s="626">
        <v>44</v>
      </c>
      <c r="G476" s="627" t="s">
        <v>3054</v>
      </c>
      <c r="H476" s="628" t="s">
        <v>4929</v>
      </c>
      <c r="I476" s="629" t="s">
        <v>4930</v>
      </c>
      <c r="J476" s="627" t="s">
        <v>532</v>
      </c>
      <c r="K476" s="630">
        <v>75</v>
      </c>
      <c r="L476" s="631"/>
      <c r="M476" s="632">
        <f>K476*L476</f>
        <v>0</v>
      </c>
    </row>
    <row r="477" spans="6:13" s="625" customFormat="1" ht="24" outlineLevel="4" x14ac:dyDescent="0.2">
      <c r="F477" s="626">
        <v>45</v>
      </c>
      <c r="G477" s="627" t="s">
        <v>3066</v>
      </c>
      <c r="H477" s="628" t="s">
        <v>5050</v>
      </c>
      <c r="I477" s="629" t="s">
        <v>5051</v>
      </c>
      <c r="J477" s="627" t="s">
        <v>447</v>
      </c>
      <c r="K477" s="630">
        <v>12</v>
      </c>
      <c r="L477" s="631"/>
      <c r="M477" s="632">
        <f>K477*L477</f>
        <v>0</v>
      </c>
    </row>
    <row r="478" spans="6:13" s="633" customFormat="1" ht="22.5" outlineLevel="5" x14ac:dyDescent="0.25">
      <c r="F478" s="634"/>
      <c r="G478" s="635"/>
      <c r="H478" s="635"/>
      <c r="I478" s="636" t="s">
        <v>5129</v>
      </c>
      <c r="J478" s="635"/>
      <c r="K478" s="637">
        <v>6</v>
      </c>
      <c r="L478" s="638"/>
      <c r="M478" s="639"/>
    </row>
    <row r="479" spans="6:13" s="633" customFormat="1" ht="22.5" outlineLevel="5" x14ac:dyDescent="0.25">
      <c r="F479" s="634"/>
      <c r="G479" s="635"/>
      <c r="H479" s="635"/>
      <c r="I479" s="636" t="s">
        <v>5130</v>
      </c>
      <c r="J479" s="635"/>
      <c r="K479" s="637">
        <v>6</v>
      </c>
      <c r="L479" s="638"/>
      <c r="M479" s="639"/>
    </row>
    <row r="480" spans="6:13" s="625" customFormat="1" ht="12" outlineLevel="4" x14ac:dyDescent="0.2">
      <c r="F480" s="626">
        <v>46</v>
      </c>
      <c r="G480" s="627" t="s">
        <v>3066</v>
      </c>
      <c r="H480" s="628" t="s">
        <v>4775</v>
      </c>
      <c r="I480" s="629" t="s">
        <v>4776</v>
      </c>
      <c r="J480" s="627" t="s">
        <v>532</v>
      </c>
      <c r="K480" s="630">
        <v>4.3090147195199995</v>
      </c>
      <c r="L480" s="631"/>
      <c r="M480" s="632">
        <f>K480*L480</f>
        <v>0</v>
      </c>
    </row>
    <row r="481" spans="6:13" s="633" customFormat="1" ht="22.5" outlineLevel="5" x14ac:dyDescent="0.25">
      <c r="F481" s="634"/>
      <c r="G481" s="635"/>
      <c r="H481" s="635"/>
      <c r="I481" s="636" t="s">
        <v>5131</v>
      </c>
      <c r="J481" s="635"/>
      <c r="K481" s="637">
        <v>2.1545073597599997</v>
      </c>
      <c r="L481" s="638"/>
      <c r="M481" s="639"/>
    </row>
    <row r="482" spans="6:13" s="633" customFormat="1" ht="22.5" outlineLevel="5" x14ac:dyDescent="0.25">
      <c r="F482" s="634"/>
      <c r="G482" s="635"/>
      <c r="H482" s="635"/>
      <c r="I482" s="636" t="s">
        <v>5132</v>
      </c>
      <c r="J482" s="635"/>
      <c r="K482" s="637">
        <v>2.1545073597599997</v>
      </c>
      <c r="L482" s="638"/>
      <c r="M482" s="639"/>
    </row>
    <row r="483" spans="6:13" s="646" customFormat="1" ht="12.75" customHeight="1" outlineLevel="4" x14ac:dyDescent="0.25">
      <c r="F483" s="640"/>
      <c r="G483" s="641"/>
      <c r="H483" s="641"/>
      <c r="I483" s="642"/>
      <c r="J483" s="641"/>
      <c r="K483" s="643"/>
      <c r="L483" s="644"/>
      <c r="M483" s="645"/>
    </row>
    <row r="484" spans="6:13" s="620" customFormat="1" ht="16.5" customHeight="1" outlineLevel="3" x14ac:dyDescent="0.2">
      <c r="F484" s="621"/>
      <c r="G484" s="609"/>
      <c r="H484" s="622"/>
      <c r="I484" s="622" t="s">
        <v>4935</v>
      </c>
      <c r="J484" s="609"/>
      <c r="K484" s="623"/>
      <c r="L484" s="624"/>
      <c r="M484" s="588">
        <f>SUBTOTAL(9,M485:M495)</f>
        <v>0</v>
      </c>
    </row>
    <row r="485" spans="6:13" s="625" customFormat="1" ht="12" outlineLevel="4" x14ac:dyDescent="0.2">
      <c r="F485" s="626">
        <v>1</v>
      </c>
      <c r="G485" s="627" t="s">
        <v>3066</v>
      </c>
      <c r="H485" s="628" t="s">
        <v>5133</v>
      </c>
      <c r="I485" s="629" t="s">
        <v>5134</v>
      </c>
      <c r="J485" s="627" t="s">
        <v>447</v>
      </c>
      <c r="K485" s="630">
        <v>1</v>
      </c>
      <c r="L485" s="631"/>
      <c r="M485" s="632">
        <f>K485*L485</f>
        <v>0</v>
      </c>
    </row>
    <row r="486" spans="6:13" s="633" customFormat="1" ht="11.25" outlineLevel="5" x14ac:dyDescent="0.25">
      <c r="F486" s="634"/>
      <c r="G486" s="635"/>
      <c r="H486" s="635"/>
      <c r="I486" s="636" t="s">
        <v>5135</v>
      </c>
      <c r="J486" s="635"/>
      <c r="K486" s="637">
        <v>1</v>
      </c>
      <c r="L486" s="638"/>
      <c r="M486" s="639"/>
    </row>
    <row r="487" spans="6:13" s="625" customFormat="1" ht="12" outlineLevel="4" x14ac:dyDescent="0.2">
      <c r="F487" s="626">
        <v>2</v>
      </c>
      <c r="G487" s="627" t="s">
        <v>3066</v>
      </c>
      <c r="H487" s="628" t="s">
        <v>5136</v>
      </c>
      <c r="I487" s="629" t="s">
        <v>5137</v>
      </c>
      <c r="J487" s="627" t="s">
        <v>447</v>
      </c>
      <c r="K487" s="630">
        <v>1</v>
      </c>
      <c r="L487" s="631"/>
      <c r="M487" s="632">
        <f>K487*L487</f>
        <v>0</v>
      </c>
    </row>
    <row r="488" spans="6:13" s="633" customFormat="1" ht="11.25" outlineLevel="5" x14ac:dyDescent="0.25">
      <c r="F488" s="634"/>
      <c r="G488" s="635"/>
      <c r="H488" s="635"/>
      <c r="I488" s="636" t="s">
        <v>5138</v>
      </c>
      <c r="J488" s="635"/>
      <c r="K488" s="637">
        <v>1</v>
      </c>
      <c r="L488" s="638"/>
      <c r="M488" s="639"/>
    </row>
    <row r="489" spans="6:13" s="625" customFormat="1" ht="12" outlineLevel="4" x14ac:dyDescent="0.2">
      <c r="F489" s="626">
        <v>3</v>
      </c>
      <c r="G489" s="627" t="s">
        <v>3066</v>
      </c>
      <c r="H489" s="628" t="s">
        <v>5139</v>
      </c>
      <c r="I489" s="629" t="s">
        <v>5140</v>
      </c>
      <c r="J489" s="627" t="s">
        <v>447</v>
      </c>
      <c r="K489" s="630">
        <v>16</v>
      </c>
      <c r="L489" s="631"/>
      <c r="M489" s="632">
        <f>K489*L489</f>
        <v>0</v>
      </c>
    </row>
    <row r="490" spans="6:13" s="633" customFormat="1" ht="11.25" outlineLevel="5" x14ac:dyDescent="0.25">
      <c r="F490" s="634"/>
      <c r="G490" s="635"/>
      <c r="H490" s="635"/>
      <c r="I490" s="636" t="s">
        <v>5141</v>
      </c>
      <c r="J490" s="635"/>
      <c r="K490" s="637">
        <v>16</v>
      </c>
      <c r="L490" s="638"/>
      <c r="M490" s="639"/>
    </row>
    <row r="491" spans="6:13" s="625" customFormat="1" ht="12" outlineLevel="4" x14ac:dyDescent="0.2">
      <c r="F491" s="626">
        <v>4</v>
      </c>
      <c r="G491" s="627" t="s">
        <v>3066</v>
      </c>
      <c r="H491" s="628" t="s">
        <v>5142</v>
      </c>
      <c r="I491" s="629" t="s">
        <v>5143</v>
      </c>
      <c r="J491" s="627" t="s">
        <v>447</v>
      </c>
      <c r="K491" s="630">
        <v>16</v>
      </c>
      <c r="L491" s="631"/>
      <c r="M491" s="632">
        <f>K491*L491</f>
        <v>0</v>
      </c>
    </row>
    <row r="492" spans="6:13" s="633" customFormat="1" ht="11.25" outlineLevel="5" x14ac:dyDescent="0.25">
      <c r="F492" s="634"/>
      <c r="G492" s="635"/>
      <c r="H492" s="635"/>
      <c r="I492" s="636" t="s">
        <v>5144</v>
      </c>
      <c r="J492" s="635"/>
      <c r="K492" s="637">
        <v>16</v>
      </c>
      <c r="L492" s="638"/>
      <c r="M492" s="639"/>
    </row>
    <row r="493" spans="6:13" s="625" customFormat="1" ht="24" outlineLevel="4" x14ac:dyDescent="0.2">
      <c r="F493" s="626">
        <v>5</v>
      </c>
      <c r="G493" s="627" t="s">
        <v>3315</v>
      </c>
      <c r="H493" s="628" t="s">
        <v>4954</v>
      </c>
      <c r="I493" s="629" t="s">
        <v>4955</v>
      </c>
      <c r="J493" s="627" t="s">
        <v>191</v>
      </c>
      <c r="K493" s="630">
        <v>0.52</v>
      </c>
      <c r="L493" s="631"/>
      <c r="M493" s="632">
        <f>K493*L493</f>
        <v>0</v>
      </c>
    </row>
    <row r="494" spans="6:13" s="633" customFormat="1" ht="11.25" outlineLevel="5" x14ac:dyDescent="0.25">
      <c r="F494" s="634"/>
      <c r="G494" s="635"/>
      <c r="H494" s="635"/>
      <c r="I494" s="636" t="s">
        <v>5145</v>
      </c>
      <c r="J494" s="635"/>
      <c r="K494" s="637">
        <v>0.52</v>
      </c>
      <c r="L494" s="638"/>
      <c r="M494" s="639"/>
    </row>
    <row r="495" spans="6:13" s="646" customFormat="1" ht="12.75" customHeight="1" outlineLevel="4" x14ac:dyDescent="0.25">
      <c r="F495" s="640"/>
      <c r="G495" s="641"/>
      <c r="H495" s="641"/>
      <c r="I495" s="642"/>
      <c r="J495" s="641"/>
      <c r="K495" s="643"/>
      <c r="L495" s="644"/>
      <c r="M495" s="645"/>
    </row>
    <row r="496" spans="6:13" s="646" customFormat="1" ht="12.75" customHeight="1" outlineLevel="3" x14ac:dyDescent="0.25">
      <c r="F496" s="640"/>
      <c r="G496" s="641"/>
      <c r="H496" s="641"/>
      <c r="I496" s="642"/>
      <c r="J496" s="641"/>
      <c r="K496" s="643"/>
      <c r="L496" s="644"/>
      <c r="M496" s="645"/>
    </row>
    <row r="497" spans="6:13" s="612" customFormat="1" ht="18.75" customHeight="1" outlineLevel="2" x14ac:dyDescent="0.2">
      <c r="F497" s="613"/>
      <c r="G497" s="614"/>
      <c r="H497" s="615"/>
      <c r="I497" s="615" t="s">
        <v>4066</v>
      </c>
      <c r="J497" s="614"/>
      <c r="K497" s="617"/>
      <c r="L497" s="618"/>
      <c r="M497" s="585">
        <f>SUBTOTAL(9,M498:M511)</f>
        <v>0</v>
      </c>
    </row>
    <row r="498" spans="6:13" s="620" customFormat="1" ht="16.5" customHeight="1" outlineLevel="3" x14ac:dyDescent="0.2">
      <c r="F498" s="621"/>
      <c r="G498" s="609"/>
      <c r="H498" s="622"/>
      <c r="I498" s="622" t="s">
        <v>4957</v>
      </c>
      <c r="J498" s="609"/>
      <c r="K498" s="623"/>
      <c r="L498" s="624"/>
      <c r="M498" s="588">
        <f>SUBTOTAL(9,M499:M510)</f>
        <v>0</v>
      </c>
    </row>
    <row r="499" spans="6:13" s="625" customFormat="1" ht="24" outlineLevel="4" x14ac:dyDescent="0.2">
      <c r="F499" s="626">
        <v>1</v>
      </c>
      <c r="G499" s="627" t="s">
        <v>3315</v>
      </c>
      <c r="H499" s="628" t="s">
        <v>4067</v>
      </c>
      <c r="I499" s="629" t="s">
        <v>4068</v>
      </c>
      <c r="J499" s="627" t="s">
        <v>191</v>
      </c>
      <c r="K499" s="630">
        <v>0.79899999999999993</v>
      </c>
      <c r="L499" s="631"/>
      <c r="M499" s="632">
        <f>K499*L499</f>
        <v>0</v>
      </c>
    </row>
    <row r="500" spans="6:13" s="633" customFormat="1" ht="11.25" outlineLevel="5" x14ac:dyDescent="0.25">
      <c r="F500" s="634"/>
      <c r="G500" s="635"/>
      <c r="H500" s="635"/>
      <c r="I500" s="636" t="s">
        <v>5146</v>
      </c>
      <c r="J500" s="635"/>
      <c r="K500" s="637">
        <v>0.57499999999999996</v>
      </c>
      <c r="L500" s="638"/>
      <c r="M500" s="639"/>
    </row>
    <row r="501" spans="6:13" s="633" customFormat="1" ht="11.25" outlineLevel="5" x14ac:dyDescent="0.25">
      <c r="F501" s="634"/>
      <c r="G501" s="635"/>
      <c r="H501" s="635"/>
      <c r="I501" s="636" t="s">
        <v>5147</v>
      </c>
      <c r="J501" s="635"/>
      <c r="K501" s="637">
        <v>0.224</v>
      </c>
      <c r="L501" s="638"/>
      <c r="M501" s="639"/>
    </row>
    <row r="502" spans="6:13" s="625" customFormat="1" ht="12" outlineLevel="4" x14ac:dyDescent="0.2">
      <c r="F502" s="626">
        <v>2</v>
      </c>
      <c r="G502" s="627" t="s">
        <v>3315</v>
      </c>
      <c r="H502" s="628" t="s">
        <v>4073</v>
      </c>
      <c r="I502" s="629" t="s">
        <v>4074</v>
      </c>
      <c r="J502" s="627" t="s">
        <v>191</v>
      </c>
      <c r="K502" s="630">
        <v>15.98</v>
      </c>
      <c r="L502" s="631"/>
      <c r="M502" s="632">
        <f>K502*L502</f>
        <v>0</v>
      </c>
    </row>
    <row r="503" spans="6:13" s="633" customFormat="1" ht="11.25" outlineLevel="5" x14ac:dyDescent="0.25">
      <c r="F503" s="634"/>
      <c r="G503" s="635"/>
      <c r="H503" s="635"/>
      <c r="I503" s="636" t="s">
        <v>5148</v>
      </c>
      <c r="J503" s="635"/>
      <c r="K503" s="637">
        <v>11.5</v>
      </c>
      <c r="L503" s="638"/>
      <c r="M503" s="639"/>
    </row>
    <row r="504" spans="6:13" s="633" customFormat="1" ht="11.25" outlineLevel="5" x14ac:dyDescent="0.25">
      <c r="F504" s="634"/>
      <c r="G504" s="635"/>
      <c r="H504" s="635"/>
      <c r="I504" s="636" t="s">
        <v>5149</v>
      </c>
      <c r="J504" s="635"/>
      <c r="K504" s="637">
        <v>4.4800000000000004</v>
      </c>
      <c r="L504" s="638"/>
      <c r="M504" s="639"/>
    </row>
    <row r="505" spans="6:13" s="625" customFormat="1" ht="12" outlineLevel="4" x14ac:dyDescent="0.2">
      <c r="F505" s="626">
        <v>3</v>
      </c>
      <c r="G505" s="627" t="s">
        <v>3315</v>
      </c>
      <c r="H505" s="628" t="s">
        <v>4079</v>
      </c>
      <c r="I505" s="629" t="s">
        <v>4080</v>
      </c>
      <c r="J505" s="627" t="s">
        <v>191</v>
      </c>
      <c r="K505" s="630">
        <v>0.79899999999999993</v>
      </c>
      <c r="L505" s="631"/>
      <c r="M505" s="632">
        <f>K505*L505</f>
        <v>0</v>
      </c>
    </row>
    <row r="506" spans="6:13" s="633" customFormat="1" ht="11.25" outlineLevel="5" x14ac:dyDescent="0.25">
      <c r="F506" s="634"/>
      <c r="G506" s="635"/>
      <c r="H506" s="635"/>
      <c r="I506" s="636" t="s">
        <v>5146</v>
      </c>
      <c r="J506" s="635"/>
      <c r="K506" s="637">
        <v>0.57499999999999996</v>
      </c>
      <c r="L506" s="638"/>
      <c r="M506" s="639"/>
    </row>
    <row r="507" spans="6:13" s="633" customFormat="1" ht="11.25" outlineLevel="5" x14ac:dyDescent="0.25">
      <c r="F507" s="634"/>
      <c r="G507" s="635"/>
      <c r="H507" s="635"/>
      <c r="I507" s="636" t="s">
        <v>5147</v>
      </c>
      <c r="J507" s="635"/>
      <c r="K507" s="637">
        <v>0.224</v>
      </c>
      <c r="L507" s="638"/>
      <c r="M507" s="639"/>
    </row>
    <row r="508" spans="6:13" s="625" customFormat="1" ht="24" outlineLevel="4" x14ac:dyDescent="0.2">
      <c r="F508" s="626">
        <v>4</v>
      </c>
      <c r="G508" s="627" t="s">
        <v>3315</v>
      </c>
      <c r="H508" s="628" t="s">
        <v>4081</v>
      </c>
      <c r="I508" s="629" t="s">
        <v>4082</v>
      </c>
      <c r="J508" s="627" t="s">
        <v>191</v>
      </c>
      <c r="K508" s="630">
        <v>0.224</v>
      </c>
      <c r="L508" s="631"/>
      <c r="M508" s="632">
        <f>K508*L508</f>
        <v>0</v>
      </c>
    </row>
    <row r="509" spans="6:13" s="633" customFormat="1" ht="11.25" outlineLevel="5" x14ac:dyDescent="0.25">
      <c r="F509" s="634"/>
      <c r="G509" s="635"/>
      <c r="H509" s="635"/>
      <c r="I509" s="636" t="s">
        <v>5147</v>
      </c>
      <c r="J509" s="635"/>
      <c r="K509" s="637">
        <v>0.224</v>
      </c>
      <c r="L509" s="638"/>
      <c r="M509" s="639"/>
    </row>
    <row r="510" spans="6:13" s="646" customFormat="1" ht="12.75" customHeight="1" outlineLevel="4" x14ac:dyDescent="0.25">
      <c r="F510" s="640"/>
      <c r="G510" s="641"/>
      <c r="H510" s="641"/>
      <c r="I510" s="642"/>
      <c r="J510" s="641"/>
      <c r="K510" s="643"/>
      <c r="L510" s="644"/>
      <c r="M510" s="645"/>
    </row>
    <row r="511" spans="6:13" s="646" customFormat="1" ht="12.75" customHeight="1" outlineLevel="3" x14ac:dyDescent="0.25">
      <c r="F511" s="640"/>
      <c r="G511" s="641"/>
      <c r="H511" s="641"/>
      <c r="I511" s="642"/>
      <c r="J511" s="641"/>
      <c r="K511" s="643"/>
      <c r="L511" s="644"/>
      <c r="M511" s="645"/>
    </row>
    <row r="512" spans="6:13" s="612" customFormat="1" ht="18.75" customHeight="1" outlineLevel="2" x14ac:dyDescent="0.2">
      <c r="F512" s="613"/>
      <c r="G512" s="614"/>
      <c r="H512" s="615"/>
      <c r="I512" s="615" t="s">
        <v>3865</v>
      </c>
      <c r="J512" s="614"/>
      <c r="K512" s="617"/>
      <c r="L512" s="618"/>
      <c r="M512" s="585">
        <f>SUBTOTAL(9,M513:M548)</f>
        <v>0</v>
      </c>
    </row>
    <row r="513" spans="6:13" s="620" customFormat="1" ht="16.5" customHeight="1" outlineLevel="3" x14ac:dyDescent="0.2">
      <c r="F513" s="621"/>
      <c r="G513" s="609"/>
      <c r="H513" s="622"/>
      <c r="I513" s="622" t="s">
        <v>4957</v>
      </c>
      <c r="J513" s="609"/>
      <c r="K513" s="623"/>
      <c r="L513" s="624"/>
      <c r="M513" s="588">
        <f>SUBTOTAL(9,M514:M547)</f>
        <v>0</v>
      </c>
    </row>
    <row r="514" spans="6:13" s="625" customFormat="1" ht="12" outlineLevel="4" x14ac:dyDescent="0.2">
      <c r="F514" s="626">
        <v>1</v>
      </c>
      <c r="G514" s="627" t="s">
        <v>3315</v>
      </c>
      <c r="H514" s="628" t="s">
        <v>4962</v>
      </c>
      <c r="I514" s="629" t="s">
        <v>4963</v>
      </c>
      <c r="J514" s="627" t="s">
        <v>172</v>
      </c>
      <c r="K514" s="630">
        <v>20.715691936800003</v>
      </c>
      <c r="L514" s="631"/>
      <c r="M514" s="632">
        <f>K514*L514</f>
        <v>0</v>
      </c>
    </row>
    <row r="515" spans="6:13" s="633" customFormat="1" ht="22.5" outlineLevel="5" x14ac:dyDescent="0.25">
      <c r="F515" s="634"/>
      <c r="G515" s="635"/>
      <c r="H515" s="635"/>
      <c r="I515" s="636" t="s">
        <v>5150</v>
      </c>
      <c r="J515" s="635"/>
      <c r="K515" s="637">
        <v>20.543532410240001</v>
      </c>
      <c r="L515" s="638"/>
      <c r="M515" s="639"/>
    </row>
    <row r="516" spans="6:13" s="633" customFormat="1" ht="22.5" outlineLevel="5" x14ac:dyDescent="0.25">
      <c r="F516" s="634"/>
      <c r="G516" s="635"/>
      <c r="H516" s="635"/>
      <c r="I516" s="636" t="s">
        <v>5151</v>
      </c>
      <c r="J516" s="635"/>
      <c r="K516" s="637">
        <v>0.17215952656000003</v>
      </c>
      <c r="L516" s="638"/>
      <c r="M516" s="639"/>
    </row>
    <row r="517" spans="6:13" s="625" customFormat="1" ht="12" outlineLevel="4" x14ac:dyDescent="0.2">
      <c r="F517" s="626">
        <v>2</v>
      </c>
      <c r="G517" s="627" t="s">
        <v>3315</v>
      </c>
      <c r="H517" s="628" t="s">
        <v>4966</v>
      </c>
      <c r="I517" s="629" t="s">
        <v>4967</v>
      </c>
      <c r="J517" s="627" t="s">
        <v>172</v>
      </c>
      <c r="K517" s="630">
        <v>5.1789229842000006</v>
      </c>
      <c r="L517" s="631"/>
      <c r="M517" s="632">
        <f>K517*L517</f>
        <v>0</v>
      </c>
    </row>
    <row r="518" spans="6:13" s="633" customFormat="1" ht="22.5" outlineLevel="5" x14ac:dyDescent="0.25">
      <c r="F518" s="634"/>
      <c r="G518" s="635"/>
      <c r="H518" s="635"/>
      <c r="I518" s="636" t="s">
        <v>5152</v>
      </c>
      <c r="J518" s="635"/>
      <c r="K518" s="637">
        <v>5.1358831025600002</v>
      </c>
      <c r="L518" s="638"/>
      <c r="M518" s="639"/>
    </row>
    <row r="519" spans="6:13" s="633" customFormat="1" ht="22.5" outlineLevel="5" x14ac:dyDescent="0.25">
      <c r="F519" s="634"/>
      <c r="G519" s="635"/>
      <c r="H519" s="635"/>
      <c r="I519" s="636" t="s">
        <v>5153</v>
      </c>
      <c r="J519" s="635"/>
      <c r="K519" s="637">
        <v>4.3039881640000006E-2</v>
      </c>
      <c r="L519" s="638"/>
      <c r="M519" s="639"/>
    </row>
    <row r="520" spans="6:13" s="625" customFormat="1" ht="24" outlineLevel="4" x14ac:dyDescent="0.2">
      <c r="F520" s="626">
        <v>3</v>
      </c>
      <c r="G520" s="627" t="s">
        <v>3315</v>
      </c>
      <c r="H520" s="628" t="s">
        <v>4970</v>
      </c>
      <c r="I520" s="629" t="s">
        <v>4971</v>
      </c>
      <c r="J520" s="627" t="s">
        <v>532</v>
      </c>
      <c r="K520" s="630">
        <v>24.4</v>
      </c>
      <c r="L520" s="631"/>
      <c r="M520" s="632">
        <f>K520*L520</f>
        <v>0</v>
      </c>
    </row>
    <row r="521" spans="6:13" s="633" customFormat="1" ht="11.25" outlineLevel="5" x14ac:dyDescent="0.25">
      <c r="F521" s="634"/>
      <c r="G521" s="635"/>
      <c r="H521" s="635"/>
      <c r="I521" s="636" t="s">
        <v>5154</v>
      </c>
      <c r="J521" s="635"/>
      <c r="K521" s="637">
        <v>0.4</v>
      </c>
      <c r="L521" s="638"/>
      <c r="M521" s="639"/>
    </row>
    <row r="522" spans="6:13" s="633" customFormat="1" ht="11.25" outlineLevel="5" x14ac:dyDescent="0.25">
      <c r="F522" s="634"/>
      <c r="G522" s="635"/>
      <c r="H522" s="635"/>
      <c r="I522" s="636" t="s">
        <v>5155</v>
      </c>
      <c r="J522" s="635"/>
      <c r="K522" s="637">
        <v>24</v>
      </c>
      <c r="L522" s="638"/>
      <c r="M522" s="639"/>
    </row>
    <row r="523" spans="6:13" s="625" customFormat="1" ht="24" outlineLevel="4" x14ac:dyDescent="0.2">
      <c r="F523" s="626">
        <v>4</v>
      </c>
      <c r="G523" s="627" t="s">
        <v>3315</v>
      </c>
      <c r="H523" s="628" t="s">
        <v>4974</v>
      </c>
      <c r="I523" s="629" t="s">
        <v>4975</v>
      </c>
      <c r="J523" s="627" t="s">
        <v>532</v>
      </c>
      <c r="K523" s="630">
        <v>6.1</v>
      </c>
      <c r="L523" s="631"/>
      <c r="M523" s="632">
        <f>K523*L523</f>
        <v>0</v>
      </c>
    </row>
    <row r="524" spans="6:13" s="633" customFormat="1" ht="11.25" outlineLevel="5" x14ac:dyDescent="0.25">
      <c r="F524" s="634"/>
      <c r="G524" s="635"/>
      <c r="H524" s="635"/>
      <c r="I524" s="636" t="s">
        <v>5156</v>
      </c>
      <c r="J524" s="635"/>
      <c r="K524" s="637">
        <v>0.1</v>
      </c>
      <c r="L524" s="638"/>
      <c r="M524" s="639"/>
    </row>
    <row r="525" spans="6:13" s="633" customFormat="1" ht="11.25" outlineLevel="5" x14ac:dyDescent="0.25">
      <c r="F525" s="634"/>
      <c r="G525" s="635"/>
      <c r="H525" s="635"/>
      <c r="I525" s="636" t="s">
        <v>5157</v>
      </c>
      <c r="J525" s="635"/>
      <c r="K525" s="637">
        <v>6</v>
      </c>
      <c r="L525" s="638"/>
      <c r="M525" s="639"/>
    </row>
    <row r="526" spans="6:13" s="625" customFormat="1" ht="24" outlineLevel="4" x14ac:dyDescent="0.2">
      <c r="F526" s="626">
        <v>5</v>
      </c>
      <c r="G526" s="627" t="s">
        <v>3315</v>
      </c>
      <c r="H526" s="628" t="s">
        <v>4978</v>
      </c>
      <c r="I526" s="629" t="s">
        <v>4979</v>
      </c>
      <c r="J526" s="627" t="s">
        <v>532</v>
      </c>
      <c r="K526" s="630">
        <v>0.1</v>
      </c>
      <c r="L526" s="631"/>
      <c r="M526" s="632">
        <f>K526*L526</f>
        <v>0</v>
      </c>
    </row>
    <row r="527" spans="6:13" s="633" customFormat="1" ht="11.25" outlineLevel="5" x14ac:dyDescent="0.25">
      <c r="F527" s="634"/>
      <c r="G527" s="635"/>
      <c r="H527" s="635"/>
      <c r="I527" s="636" t="s">
        <v>5158</v>
      </c>
      <c r="J527" s="635"/>
      <c r="K527" s="637">
        <v>0.1</v>
      </c>
      <c r="L527" s="638"/>
      <c r="M527" s="639"/>
    </row>
    <row r="528" spans="6:13" s="625" customFormat="1" ht="24" outlineLevel="4" x14ac:dyDescent="0.2">
      <c r="F528" s="626">
        <v>6</v>
      </c>
      <c r="G528" s="627" t="s">
        <v>3315</v>
      </c>
      <c r="H528" s="628" t="s">
        <v>4981</v>
      </c>
      <c r="I528" s="629" t="s">
        <v>4982</v>
      </c>
      <c r="J528" s="627" t="s">
        <v>532</v>
      </c>
      <c r="K528" s="630">
        <v>0.4</v>
      </c>
      <c r="L528" s="631"/>
      <c r="M528" s="632">
        <f>K528*L528</f>
        <v>0</v>
      </c>
    </row>
    <row r="529" spans="6:13" s="633" customFormat="1" ht="11.25" outlineLevel="5" x14ac:dyDescent="0.25">
      <c r="F529" s="634"/>
      <c r="G529" s="635"/>
      <c r="H529" s="635"/>
      <c r="I529" s="636" t="s">
        <v>5159</v>
      </c>
      <c r="J529" s="635"/>
      <c r="K529" s="637">
        <v>0.4</v>
      </c>
      <c r="L529" s="638"/>
      <c r="M529" s="639"/>
    </row>
    <row r="530" spans="6:13" s="625" customFormat="1" ht="24" outlineLevel="4" x14ac:dyDescent="0.2">
      <c r="F530" s="626">
        <v>7</v>
      </c>
      <c r="G530" s="627" t="s">
        <v>3315</v>
      </c>
      <c r="H530" s="628" t="s">
        <v>4984</v>
      </c>
      <c r="I530" s="629" t="s">
        <v>4985</v>
      </c>
      <c r="J530" s="627" t="s">
        <v>172</v>
      </c>
      <c r="K530" s="630">
        <v>1.8</v>
      </c>
      <c r="L530" s="631"/>
      <c r="M530" s="632">
        <f>K530*L530</f>
        <v>0</v>
      </c>
    </row>
    <row r="531" spans="6:13" s="633" customFormat="1" ht="11.25" outlineLevel="5" x14ac:dyDescent="0.25">
      <c r="F531" s="634"/>
      <c r="G531" s="635"/>
      <c r="H531" s="635"/>
      <c r="I531" s="636" t="s">
        <v>5160</v>
      </c>
      <c r="J531" s="635"/>
      <c r="K531" s="637">
        <v>1.8</v>
      </c>
      <c r="L531" s="638"/>
      <c r="M531" s="639"/>
    </row>
    <row r="532" spans="6:13" s="625" customFormat="1" ht="12" outlineLevel="4" x14ac:dyDescent="0.2">
      <c r="F532" s="626">
        <v>8</v>
      </c>
      <c r="G532" s="627" t="s">
        <v>3315</v>
      </c>
      <c r="H532" s="628" t="s">
        <v>1715</v>
      </c>
      <c r="I532" s="629" t="s">
        <v>4987</v>
      </c>
      <c r="J532" s="627" t="s">
        <v>191</v>
      </c>
      <c r="K532" s="630">
        <v>0.36776158363251998</v>
      </c>
      <c r="L532" s="631"/>
      <c r="M532" s="632">
        <f>K532*L532</f>
        <v>0</v>
      </c>
    </row>
    <row r="533" spans="6:13" s="625" customFormat="1" ht="24" outlineLevel="4" x14ac:dyDescent="0.2">
      <c r="F533" s="626">
        <v>9</v>
      </c>
      <c r="G533" s="627" t="s">
        <v>3315</v>
      </c>
      <c r="H533" s="628" t="s">
        <v>4266</v>
      </c>
      <c r="I533" s="629" t="s">
        <v>4267</v>
      </c>
      <c r="J533" s="627" t="s">
        <v>532</v>
      </c>
      <c r="K533" s="630">
        <v>2.7</v>
      </c>
      <c r="L533" s="631"/>
      <c r="M533" s="632">
        <f>K533*L533</f>
        <v>0</v>
      </c>
    </row>
    <row r="534" spans="6:13" s="633" customFormat="1" ht="22.5" outlineLevel="5" x14ac:dyDescent="0.25">
      <c r="F534" s="634"/>
      <c r="G534" s="635"/>
      <c r="H534" s="635"/>
      <c r="I534" s="636" t="s">
        <v>5161</v>
      </c>
      <c r="J534" s="635"/>
      <c r="K534" s="637">
        <v>2.7</v>
      </c>
      <c r="L534" s="638"/>
      <c r="M534" s="639"/>
    </row>
    <row r="535" spans="6:13" s="625" customFormat="1" ht="24" outlineLevel="4" x14ac:dyDescent="0.2">
      <c r="F535" s="626">
        <v>10</v>
      </c>
      <c r="G535" s="627" t="s">
        <v>3315</v>
      </c>
      <c r="H535" s="628" t="s">
        <v>4269</v>
      </c>
      <c r="I535" s="629" t="s">
        <v>4270</v>
      </c>
      <c r="J535" s="627" t="s">
        <v>532</v>
      </c>
      <c r="K535" s="630">
        <v>0.30000000000000004</v>
      </c>
      <c r="L535" s="631"/>
      <c r="M535" s="632">
        <f>K535*L535</f>
        <v>0</v>
      </c>
    </row>
    <row r="536" spans="6:13" s="633" customFormat="1" ht="22.5" outlineLevel="5" x14ac:dyDescent="0.25">
      <c r="F536" s="634"/>
      <c r="G536" s="635"/>
      <c r="H536" s="635"/>
      <c r="I536" s="636" t="s">
        <v>5162</v>
      </c>
      <c r="J536" s="635"/>
      <c r="K536" s="637">
        <v>0.30000000000000004</v>
      </c>
      <c r="L536" s="638"/>
      <c r="M536" s="639"/>
    </row>
    <row r="537" spans="6:13" s="625" customFormat="1" ht="24" outlineLevel="4" x14ac:dyDescent="0.2">
      <c r="F537" s="626">
        <v>11</v>
      </c>
      <c r="G537" s="627" t="s">
        <v>3054</v>
      </c>
      <c r="H537" s="628" t="s">
        <v>3933</v>
      </c>
      <c r="I537" s="629" t="s">
        <v>5163</v>
      </c>
      <c r="J537" s="627" t="s">
        <v>532</v>
      </c>
      <c r="K537" s="630">
        <v>3.6</v>
      </c>
      <c r="L537" s="631"/>
      <c r="M537" s="632">
        <f>K537*L537</f>
        <v>0</v>
      </c>
    </row>
    <row r="538" spans="6:13" s="633" customFormat="1" ht="11.25" outlineLevel="5" x14ac:dyDescent="0.25">
      <c r="F538" s="634"/>
      <c r="G538" s="635"/>
      <c r="H538" s="635"/>
      <c r="I538" s="636" t="s">
        <v>4988</v>
      </c>
      <c r="J538" s="635"/>
      <c r="K538" s="637">
        <v>3</v>
      </c>
      <c r="L538" s="638"/>
      <c r="M538" s="639"/>
    </row>
    <row r="539" spans="6:13" s="625" customFormat="1" ht="12" outlineLevel="4" x14ac:dyDescent="0.2">
      <c r="F539" s="626">
        <v>12</v>
      </c>
      <c r="G539" s="627" t="s">
        <v>3315</v>
      </c>
      <c r="H539" s="628" t="s">
        <v>4989</v>
      </c>
      <c r="I539" s="629" t="s">
        <v>4990</v>
      </c>
      <c r="J539" s="627" t="s">
        <v>172</v>
      </c>
      <c r="K539" s="630">
        <v>2.3266983022919998</v>
      </c>
      <c r="L539" s="631"/>
      <c r="M539" s="632">
        <f>K539*L539</f>
        <v>0</v>
      </c>
    </row>
    <row r="540" spans="6:13" s="633" customFormat="1" ht="22.5" outlineLevel="5" x14ac:dyDescent="0.25">
      <c r="F540" s="634"/>
      <c r="G540" s="635"/>
      <c r="H540" s="635"/>
      <c r="I540" s="636" t="s">
        <v>5164</v>
      </c>
      <c r="J540" s="635"/>
      <c r="K540" s="637">
        <v>2.3266983022919998</v>
      </c>
      <c r="L540" s="638"/>
      <c r="M540" s="639"/>
    </row>
    <row r="541" spans="6:13" s="625" customFormat="1" ht="12" outlineLevel="4" x14ac:dyDescent="0.2">
      <c r="F541" s="626">
        <v>13</v>
      </c>
      <c r="G541" s="627" t="s">
        <v>3315</v>
      </c>
      <c r="H541" s="628" t="s">
        <v>5165</v>
      </c>
      <c r="I541" s="629" t="s">
        <v>5166</v>
      </c>
      <c r="J541" s="627" t="s">
        <v>172</v>
      </c>
      <c r="K541" s="630">
        <v>0.25852203358800002</v>
      </c>
      <c r="L541" s="631"/>
      <c r="M541" s="632">
        <f>K541*L541</f>
        <v>0</v>
      </c>
    </row>
    <row r="542" spans="6:13" s="633" customFormat="1" ht="22.5" outlineLevel="5" x14ac:dyDescent="0.25">
      <c r="F542" s="634"/>
      <c r="G542" s="635"/>
      <c r="H542" s="635"/>
      <c r="I542" s="636" t="s">
        <v>5167</v>
      </c>
      <c r="J542" s="635"/>
      <c r="K542" s="637">
        <v>0.25852203358800002</v>
      </c>
      <c r="L542" s="638"/>
      <c r="M542" s="639"/>
    </row>
    <row r="543" spans="6:13" s="625" customFormat="1" ht="24" outlineLevel="4" x14ac:dyDescent="0.2">
      <c r="F543" s="626">
        <v>14</v>
      </c>
      <c r="G543" s="627" t="s">
        <v>3315</v>
      </c>
      <c r="H543" s="628" t="s">
        <v>4992</v>
      </c>
      <c r="I543" s="629" t="s">
        <v>4993</v>
      </c>
      <c r="J543" s="627" t="s">
        <v>172</v>
      </c>
      <c r="K543" s="630">
        <v>1.4406437673866279</v>
      </c>
      <c r="L543" s="631"/>
      <c r="M543" s="632">
        <f>K543*L543</f>
        <v>0</v>
      </c>
    </row>
    <row r="544" spans="6:13" s="633" customFormat="1" ht="33.75" outlineLevel="5" x14ac:dyDescent="0.25">
      <c r="F544" s="634"/>
      <c r="G544" s="635"/>
      <c r="H544" s="635"/>
      <c r="I544" s="636" t="s">
        <v>5168</v>
      </c>
      <c r="J544" s="635"/>
      <c r="K544" s="637">
        <v>1.4406437673866279</v>
      </c>
      <c r="L544" s="638"/>
      <c r="M544" s="639"/>
    </row>
    <row r="545" spans="6:13" s="625" customFormat="1" ht="24" outlineLevel="4" x14ac:dyDescent="0.2">
      <c r="F545" s="626">
        <v>15</v>
      </c>
      <c r="G545" s="627" t="s">
        <v>3054</v>
      </c>
      <c r="H545" s="628" t="s">
        <v>4995</v>
      </c>
      <c r="I545" s="629" t="s">
        <v>4996</v>
      </c>
      <c r="J545" s="627" t="s">
        <v>172</v>
      </c>
      <c r="K545" s="630">
        <v>1.7292000000000001</v>
      </c>
      <c r="L545" s="631"/>
      <c r="M545" s="632">
        <f>K545*L545</f>
        <v>0</v>
      </c>
    </row>
    <row r="546" spans="6:13" s="625" customFormat="1" ht="12" outlineLevel="4" x14ac:dyDescent="0.2">
      <c r="F546" s="626">
        <v>16</v>
      </c>
      <c r="G546" s="627" t="s">
        <v>3315</v>
      </c>
      <c r="H546" s="628" t="s">
        <v>3878</v>
      </c>
      <c r="I546" s="629" t="s">
        <v>4997</v>
      </c>
      <c r="J546" s="627" t="s">
        <v>3691</v>
      </c>
      <c r="K546" s="630">
        <v>1.77</v>
      </c>
      <c r="L546" s="631"/>
      <c r="M546" s="632">
        <f>K546*L546</f>
        <v>0</v>
      </c>
    </row>
    <row r="547" spans="6:13" s="646" customFormat="1" ht="12.75" customHeight="1" outlineLevel="4" x14ac:dyDescent="0.25">
      <c r="F547" s="640"/>
      <c r="G547" s="641"/>
      <c r="H547" s="641"/>
      <c r="I547" s="642"/>
      <c r="J547" s="641"/>
      <c r="K547" s="643"/>
      <c r="L547" s="644"/>
      <c r="M547" s="645"/>
    </row>
    <row r="548" spans="6:13" s="646" customFormat="1" ht="12.75" customHeight="1" outlineLevel="3" x14ac:dyDescent="0.25">
      <c r="F548" s="640"/>
      <c r="G548" s="641"/>
      <c r="H548" s="641"/>
      <c r="I548" s="642"/>
      <c r="J548" s="641"/>
      <c r="K548" s="643"/>
      <c r="L548" s="644"/>
      <c r="M548" s="645"/>
    </row>
    <row r="549" spans="6:13" s="612" customFormat="1" ht="18.75" customHeight="1" outlineLevel="2" x14ac:dyDescent="0.2">
      <c r="F549" s="613"/>
      <c r="G549" s="614"/>
      <c r="H549" s="615"/>
      <c r="I549" s="615" t="s">
        <v>3692</v>
      </c>
      <c r="J549" s="614"/>
      <c r="K549" s="617"/>
      <c r="L549" s="618"/>
      <c r="M549" s="585">
        <f>SUBTOTAL(9,M550:M559)</f>
        <v>0</v>
      </c>
    </row>
    <row r="550" spans="6:13" s="620" customFormat="1" ht="16.5" customHeight="1" outlineLevel="3" x14ac:dyDescent="0.2">
      <c r="F550" s="621"/>
      <c r="G550" s="609"/>
      <c r="H550" s="622"/>
      <c r="I550" s="622" t="s">
        <v>4957</v>
      </c>
      <c r="J550" s="609"/>
      <c r="K550" s="623"/>
      <c r="L550" s="624"/>
      <c r="M550" s="588">
        <f>SUBTOTAL(9,M551:M558)</f>
        <v>0</v>
      </c>
    </row>
    <row r="551" spans="6:13" s="625" customFormat="1" ht="12" outlineLevel="4" x14ac:dyDescent="0.2">
      <c r="F551" s="626">
        <v>1</v>
      </c>
      <c r="G551" s="627" t="s">
        <v>3315</v>
      </c>
      <c r="H551" s="628" t="s">
        <v>3696</v>
      </c>
      <c r="I551" s="629" t="s">
        <v>3697</v>
      </c>
      <c r="J551" s="627" t="s">
        <v>532</v>
      </c>
      <c r="K551" s="630">
        <v>3</v>
      </c>
      <c r="L551" s="631"/>
      <c r="M551" s="632">
        <f>K551*L551</f>
        <v>0</v>
      </c>
    </row>
    <row r="552" spans="6:13" s="633" customFormat="1" ht="11.25" outlineLevel="5" x14ac:dyDescent="0.25">
      <c r="F552" s="634"/>
      <c r="G552" s="635"/>
      <c r="H552" s="635"/>
      <c r="I552" s="636" t="s">
        <v>5169</v>
      </c>
      <c r="J552" s="635"/>
      <c r="K552" s="637">
        <v>3</v>
      </c>
      <c r="L552" s="638"/>
      <c r="M552" s="639"/>
    </row>
    <row r="553" spans="6:13" s="625" customFormat="1" ht="24" outlineLevel="4" x14ac:dyDescent="0.2">
      <c r="F553" s="626">
        <v>2</v>
      </c>
      <c r="G553" s="627" t="s">
        <v>3315</v>
      </c>
      <c r="H553" s="628" t="s">
        <v>5170</v>
      </c>
      <c r="I553" s="629" t="s">
        <v>5171</v>
      </c>
      <c r="J553" s="627" t="s">
        <v>532</v>
      </c>
      <c r="K553" s="630">
        <v>0.5</v>
      </c>
      <c r="L553" s="631"/>
      <c r="M553" s="632">
        <f>K553*L553</f>
        <v>0</v>
      </c>
    </row>
    <row r="554" spans="6:13" s="633" customFormat="1" ht="22.5" outlineLevel="5" x14ac:dyDescent="0.25">
      <c r="F554" s="634"/>
      <c r="G554" s="635"/>
      <c r="H554" s="635"/>
      <c r="I554" s="636" t="s">
        <v>5172</v>
      </c>
      <c r="J554" s="635"/>
      <c r="K554" s="637">
        <v>0.5</v>
      </c>
      <c r="L554" s="638"/>
      <c r="M554" s="639"/>
    </row>
    <row r="555" spans="6:13" s="625" customFormat="1" ht="24" outlineLevel="4" x14ac:dyDescent="0.2">
      <c r="F555" s="626">
        <v>3</v>
      </c>
      <c r="G555" s="627" t="s">
        <v>3315</v>
      </c>
      <c r="H555" s="628" t="s">
        <v>4999</v>
      </c>
      <c r="I555" s="629" t="s">
        <v>5000</v>
      </c>
      <c r="J555" s="627" t="s">
        <v>532</v>
      </c>
      <c r="K555" s="630">
        <v>2.5</v>
      </c>
      <c r="L555" s="631"/>
      <c r="M555" s="632">
        <f>K555*L555</f>
        <v>0</v>
      </c>
    </row>
    <row r="556" spans="6:13" s="633" customFormat="1" ht="11.25" outlineLevel="5" x14ac:dyDescent="0.25">
      <c r="F556" s="634"/>
      <c r="G556" s="635"/>
      <c r="H556" s="635"/>
      <c r="I556" s="636" t="s">
        <v>5001</v>
      </c>
      <c r="J556" s="635"/>
      <c r="K556" s="637">
        <v>0.5</v>
      </c>
      <c r="L556" s="638"/>
      <c r="M556" s="639"/>
    </row>
    <row r="557" spans="6:13" s="633" customFormat="1" ht="11.25" outlineLevel="5" x14ac:dyDescent="0.25">
      <c r="F557" s="634"/>
      <c r="G557" s="635"/>
      <c r="H557" s="635"/>
      <c r="I557" s="636" t="s">
        <v>5002</v>
      </c>
      <c r="J557" s="635"/>
      <c r="K557" s="637">
        <v>2</v>
      </c>
      <c r="L557" s="638"/>
      <c r="M557" s="639"/>
    </row>
    <row r="558" spans="6:13" s="646" customFormat="1" ht="12.75" customHeight="1" outlineLevel="4" x14ac:dyDescent="0.25">
      <c r="F558" s="640"/>
      <c r="G558" s="641"/>
      <c r="H558" s="641"/>
      <c r="I558" s="642"/>
      <c r="J558" s="641"/>
      <c r="K558" s="643"/>
      <c r="L558" s="644"/>
      <c r="M558" s="645"/>
    </row>
    <row r="559" spans="6:13" s="646" customFormat="1" ht="12.75" customHeight="1" outlineLevel="3" x14ac:dyDescent="0.25">
      <c r="F559" s="640"/>
      <c r="G559" s="641"/>
      <c r="H559" s="641"/>
      <c r="I559" s="642"/>
      <c r="J559" s="641"/>
      <c r="K559" s="643"/>
      <c r="L559" s="644"/>
      <c r="M559" s="645"/>
    </row>
    <row r="560" spans="6:13" s="646" customFormat="1" ht="12.75" customHeight="1" outlineLevel="2" x14ac:dyDescent="0.25">
      <c r="F560" s="640"/>
      <c r="G560" s="641"/>
      <c r="H560" s="641"/>
      <c r="I560" s="642"/>
      <c r="J560" s="641"/>
      <c r="K560" s="643"/>
      <c r="L560" s="644"/>
      <c r="M560" s="645"/>
    </row>
    <row r="561" spans="6:13" s="612" customFormat="1" ht="18.75" customHeight="1" outlineLevel="1" x14ac:dyDescent="0.25">
      <c r="F561" s="613"/>
      <c r="G561" s="614"/>
      <c r="H561" s="615"/>
      <c r="I561" s="619" t="s">
        <v>5173</v>
      </c>
      <c r="J561" s="614"/>
      <c r="K561" s="617"/>
      <c r="L561" s="618"/>
      <c r="M561" s="583">
        <f>SUBTOTAL(9,M562:M786)</f>
        <v>0</v>
      </c>
    </row>
    <row r="562" spans="6:13" s="612" customFormat="1" ht="18.75" customHeight="1" outlineLevel="2" x14ac:dyDescent="0.2">
      <c r="F562" s="613"/>
      <c r="G562" s="614"/>
      <c r="H562" s="615"/>
      <c r="I562" s="615" t="s">
        <v>4061</v>
      </c>
      <c r="J562" s="614"/>
      <c r="K562" s="617"/>
      <c r="L562" s="618"/>
      <c r="M562" s="585">
        <f>SUBTOTAL(9,M563:M732)</f>
        <v>0</v>
      </c>
    </row>
    <row r="563" spans="6:13" s="620" customFormat="1" ht="16.5" customHeight="1" outlineLevel="3" x14ac:dyDescent="0.2">
      <c r="F563" s="621"/>
      <c r="G563" s="609"/>
      <c r="H563" s="622"/>
      <c r="I563" s="622" t="s">
        <v>4707</v>
      </c>
      <c r="J563" s="609"/>
      <c r="K563" s="623"/>
      <c r="L563" s="624"/>
      <c r="M563" s="588">
        <f>SUBTOTAL(9,M564:M626)</f>
        <v>0</v>
      </c>
    </row>
    <row r="564" spans="6:13" s="625" customFormat="1" ht="12" outlineLevel="4" x14ac:dyDescent="0.2">
      <c r="F564" s="626">
        <v>1</v>
      </c>
      <c r="G564" s="627" t="s">
        <v>3066</v>
      </c>
      <c r="H564" s="628" t="s">
        <v>5174</v>
      </c>
      <c r="I564" s="629" t="s">
        <v>5175</v>
      </c>
      <c r="J564" s="627" t="s">
        <v>447</v>
      </c>
      <c r="K564" s="630">
        <v>4</v>
      </c>
      <c r="L564" s="631"/>
      <c r="M564" s="632">
        <f>K564*L564</f>
        <v>0</v>
      </c>
    </row>
    <row r="565" spans="6:13" s="633" customFormat="1" ht="22.5" outlineLevel="5" x14ac:dyDescent="0.25">
      <c r="F565" s="634"/>
      <c r="G565" s="635"/>
      <c r="H565" s="635"/>
      <c r="I565" s="636" t="s">
        <v>5176</v>
      </c>
      <c r="J565" s="635"/>
      <c r="K565" s="637">
        <v>1</v>
      </c>
      <c r="L565" s="638"/>
      <c r="M565" s="639"/>
    </row>
    <row r="566" spans="6:13" s="633" customFormat="1" ht="22.5" outlineLevel="5" x14ac:dyDescent="0.25">
      <c r="F566" s="634"/>
      <c r="G566" s="635"/>
      <c r="H566" s="635"/>
      <c r="I566" s="636" t="s">
        <v>5177</v>
      </c>
      <c r="J566" s="635"/>
      <c r="K566" s="637">
        <v>1</v>
      </c>
      <c r="L566" s="638"/>
      <c r="M566" s="639"/>
    </row>
    <row r="567" spans="6:13" s="633" customFormat="1" ht="11.25" outlineLevel="5" x14ac:dyDescent="0.25">
      <c r="F567" s="634"/>
      <c r="G567" s="635"/>
      <c r="H567" s="635"/>
      <c r="I567" s="636" t="s">
        <v>5178</v>
      </c>
      <c r="J567" s="635"/>
      <c r="K567" s="637">
        <v>1</v>
      </c>
      <c r="L567" s="638"/>
      <c r="M567" s="639"/>
    </row>
    <row r="568" spans="6:13" s="633" customFormat="1" ht="11.25" outlineLevel="5" x14ac:dyDescent="0.25">
      <c r="F568" s="634"/>
      <c r="G568" s="635"/>
      <c r="H568" s="635"/>
      <c r="I568" s="636" t="s">
        <v>5179</v>
      </c>
      <c r="J568" s="635"/>
      <c r="K568" s="637">
        <v>1</v>
      </c>
      <c r="L568" s="638"/>
      <c r="M568" s="639"/>
    </row>
    <row r="569" spans="6:13" s="625" customFormat="1" ht="24" outlineLevel="4" x14ac:dyDescent="0.2">
      <c r="F569" s="626">
        <v>2</v>
      </c>
      <c r="G569" s="627" t="s">
        <v>3054</v>
      </c>
      <c r="H569" s="628" t="s">
        <v>5180</v>
      </c>
      <c r="I569" s="629" t="s">
        <v>5181</v>
      </c>
      <c r="J569" s="627" t="s">
        <v>447</v>
      </c>
      <c r="K569" s="630">
        <v>2</v>
      </c>
      <c r="L569" s="631"/>
      <c r="M569" s="632">
        <f>K569*L569</f>
        <v>0</v>
      </c>
    </row>
    <row r="570" spans="6:13" s="625" customFormat="1" ht="12" outlineLevel="4" x14ac:dyDescent="0.2">
      <c r="F570" s="626">
        <v>3</v>
      </c>
      <c r="G570" s="627" t="s">
        <v>3054</v>
      </c>
      <c r="H570" s="628" t="s">
        <v>5182</v>
      </c>
      <c r="I570" s="629" t="s">
        <v>5183</v>
      </c>
      <c r="J570" s="627" t="s">
        <v>447</v>
      </c>
      <c r="K570" s="630">
        <v>2</v>
      </c>
      <c r="L570" s="631"/>
      <c r="M570" s="632">
        <f>K570*L570</f>
        <v>0</v>
      </c>
    </row>
    <row r="571" spans="6:13" s="625" customFormat="1" ht="12" outlineLevel="4" x14ac:dyDescent="0.2">
      <c r="F571" s="626">
        <v>4</v>
      </c>
      <c r="G571" s="627" t="s">
        <v>3066</v>
      </c>
      <c r="H571" s="628" t="s">
        <v>5184</v>
      </c>
      <c r="I571" s="629" t="s">
        <v>5185</v>
      </c>
      <c r="J571" s="627" t="s">
        <v>447</v>
      </c>
      <c r="K571" s="630">
        <v>8</v>
      </c>
      <c r="L571" s="631"/>
      <c r="M571" s="632">
        <f>K571*L571</f>
        <v>0</v>
      </c>
    </row>
    <row r="572" spans="6:13" s="633" customFormat="1" ht="11.25" outlineLevel="5" x14ac:dyDescent="0.25">
      <c r="F572" s="634"/>
      <c r="G572" s="635"/>
      <c r="H572" s="635"/>
      <c r="I572" s="636" t="s">
        <v>5186</v>
      </c>
      <c r="J572" s="635"/>
      <c r="K572" s="637">
        <v>3</v>
      </c>
      <c r="L572" s="638"/>
      <c r="M572" s="639"/>
    </row>
    <row r="573" spans="6:13" s="633" customFormat="1" ht="11.25" outlineLevel="5" x14ac:dyDescent="0.25">
      <c r="F573" s="634"/>
      <c r="G573" s="635"/>
      <c r="H573" s="635"/>
      <c r="I573" s="636" t="s">
        <v>5187</v>
      </c>
      <c r="J573" s="635"/>
      <c r="K573" s="637">
        <v>3</v>
      </c>
      <c r="L573" s="638"/>
      <c r="M573" s="639"/>
    </row>
    <row r="574" spans="6:13" s="633" customFormat="1" ht="11.25" outlineLevel="5" x14ac:dyDescent="0.25">
      <c r="F574" s="634"/>
      <c r="G574" s="635"/>
      <c r="H574" s="635"/>
      <c r="I574" s="636" t="s">
        <v>5188</v>
      </c>
      <c r="J574" s="635"/>
      <c r="K574" s="637">
        <v>1</v>
      </c>
      <c r="L574" s="638"/>
      <c r="M574" s="639"/>
    </row>
    <row r="575" spans="6:13" s="633" customFormat="1" ht="11.25" outlineLevel="5" x14ac:dyDescent="0.25">
      <c r="F575" s="634"/>
      <c r="G575" s="635"/>
      <c r="H575" s="635"/>
      <c r="I575" s="636" t="s">
        <v>5189</v>
      </c>
      <c r="J575" s="635"/>
      <c r="K575" s="637">
        <v>1</v>
      </c>
      <c r="L575" s="638"/>
      <c r="M575" s="639"/>
    </row>
    <row r="576" spans="6:13" s="625" customFormat="1" ht="24" outlineLevel="4" x14ac:dyDescent="0.2">
      <c r="F576" s="626">
        <v>5</v>
      </c>
      <c r="G576" s="627" t="s">
        <v>3054</v>
      </c>
      <c r="H576" s="628" t="s">
        <v>5190</v>
      </c>
      <c r="I576" s="629" t="s">
        <v>5191</v>
      </c>
      <c r="J576" s="627" t="s">
        <v>532</v>
      </c>
      <c r="K576" s="630">
        <v>3</v>
      </c>
      <c r="L576" s="631"/>
      <c r="M576" s="632">
        <f>K576*L576</f>
        <v>0</v>
      </c>
    </row>
    <row r="577" spans="6:13" s="633" customFormat="1" ht="22.5" outlineLevel="5" x14ac:dyDescent="0.25">
      <c r="F577" s="634"/>
      <c r="G577" s="635"/>
      <c r="H577" s="635"/>
      <c r="I577" s="636" t="s">
        <v>5192</v>
      </c>
      <c r="J577" s="635"/>
      <c r="K577" s="637">
        <v>0.87</v>
      </c>
      <c r="L577" s="638"/>
      <c r="M577" s="639"/>
    </row>
    <row r="578" spans="6:13" s="633" customFormat="1" ht="22.5" outlineLevel="5" x14ac:dyDescent="0.25">
      <c r="F578" s="634"/>
      <c r="G578" s="635"/>
      <c r="H578" s="635"/>
      <c r="I578" s="636" t="s">
        <v>5193</v>
      </c>
      <c r="J578" s="635"/>
      <c r="K578" s="637">
        <v>0.87</v>
      </c>
      <c r="L578" s="638"/>
      <c r="M578" s="639"/>
    </row>
    <row r="579" spans="6:13" s="625" customFormat="1" ht="12" outlineLevel="4" x14ac:dyDescent="0.2">
      <c r="F579" s="626">
        <v>6</v>
      </c>
      <c r="G579" s="627" t="s">
        <v>3054</v>
      </c>
      <c r="H579" s="628" t="s">
        <v>5194</v>
      </c>
      <c r="I579" s="629" t="s">
        <v>5195</v>
      </c>
      <c r="J579" s="627" t="s">
        <v>447</v>
      </c>
      <c r="K579" s="630">
        <v>2</v>
      </c>
      <c r="L579" s="631"/>
      <c r="M579" s="632">
        <f>K579*L579</f>
        <v>0</v>
      </c>
    </row>
    <row r="580" spans="6:13" s="633" customFormat="1" ht="11.25" outlineLevel="5" x14ac:dyDescent="0.25">
      <c r="F580" s="634"/>
      <c r="G580" s="635"/>
      <c r="H580" s="635"/>
      <c r="I580" s="636" t="s">
        <v>5196</v>
      </c>
      <c r="J580" s="635"/>
      <c r="K580" s="637">
        <v>1</v>
      </c>
      <c r="L580" s="638"/>
      <c r="M580" s="639"/>
    </row>
    <row r="581" spans="6:13" s="633" customFormat="1" ht="11.25" outlineLevel="5" x14ac:dyDescent="0.25">
      <c r="F581" s="634"/>
      <c r="G581" s="635"/>
      <c r="H581" s="635"/>
      <c r="I581" s="636" t="s">
        <v>5197</v>
      </c>
      <c r="J581" s="635"/>
      <c r="K581" s="637">
        <v>1</v>
      </c>
      <c r="L581" s="638"/>
      <c r="M581" s="639"/>
    </row>
    <row r="582" spans="6:13" s="625" customFormat="1" ht="12" outlineLevel="4" x14ac:dyDescent="0.2">
      <c r="F582" s="626">
        <v>7</v>
      </c>
      <c r="G582" s="627" t="s">
        <v>3066</v>
      </c>
      <c r="H582" s="628" t="s">
        <v>4724</v>
      </c>
      <c r="I582" s="629" t="s">
        <v>4725</v>
      </c>
      <c r="J582" s="627" t="s">
        <v>447</v>
      </c>
      <c r="K582" s="630">
        <v>2</v>
      </c>
      <c r="L582" s="631"/>
      <c r="M582" s="632">
        <f>K582*L582</f>
        <v>0</v>
      </c>
    </row>
    <row r="583" spans="6:13" s="633" customFormat="1" ht="22.5" outlineLevel="5" x14ac:dyDescent="0.25">
      <c r="F583" s="634"/>
      <c r="G583" s="635"/>
      <c r="H583" s="635"/>
      <c r="I583" s="636" t="s">
        <v>5198</v>
      </c>
      <c r="J583" s="635"/>
      <c r="K583" s="637">
        <v>1</v>
      </c>
      <c r="L583" s="638"/>
      <c r="M583" s="639"/>
    </row>
    <row r="584" spans="6:13" s="633" customFormat="1" ht="22.5" outlineLevel="5" x14ac:dyDescent="0.25">
      <c r="F584" s="634"/>
      <c r="G584" s="635"/>
      <c r="H584" s="635"/>
      <c r="I584" s="636" t="s">
        <v>5199</v>
      </c>
      <c r="J584" s="635"/>
      <c r="K584" s="637">
        <v>1</v>
      </c>
      <c r="L584" s="638"/>
      <c r="M584" s="639"/>
    </row>
    <row r="585" spans="6:13" s="625" customFormat="1" ht="24" outlineLevel="4" x14ac:dyDescent="0.2">
      <c r="F585" s="626">
        <v>8</v>
      </c>
      <c r="G585" s="627" t="s">
        <v>3054</v>
      </c>
      <c r="H585" s="628" t="s">
        <v>4728</v>
      </c>
      <c r="I585" s="629" t="s">
        <v>4729</v>
      </c>
      <c r="J585" s="627" t="s">
        <v>447</v>
      </c>
      <c r="K585" s="630">
        <v>2</v>
      </c>
      <c r="L585" s="631"/>
      <c r="M585" s="632">
        <f>K585*L585</f>
        <v>0</v>
      </c>
    </row>
    <row r="586" spans="6:13" s="625" customFormat="1" ht="12" outlineLevel="4" x14ac:dyDescent="0.2">
      <c r="F586" s="626">
        <v>9</v>
      </c>
      <c r="G586" s="627" t="s">
        <v>3066</v>
      </c>
      <c r="H586" s="628" t="s">
        <v>4730</v>
      </c>
      <c r="I586" s="629" t="s">
        <v>4731</v>
      </c>
      <c r="J586" s="627" t="s">
        <v>447</v>
      </c>
      <c r="K586" s="630">
        <v>12</v>
      </c>
      <c r="L586" s="631"/>
      <c r="M586" s="632">
        <f>K586*L586</f>
        <v>0</v>
      </c>
    </row>
    <row r="587" spans="6:13" s="633" customFormat="1" ht="11.25" outlineLevel="5" x14ac:dyDescent="0.25">
      <c r="F587" s="634"/>
      <c r="G587" s="635"/>
      <c r="H587" s="635"/>
      <c r="I587" s="636" t="s">
        <v>5200</v>
      </c>
      <c r="J587" s="635"/>
      <c r="K587" s="637">
        <v>4</v>
      </c>
      <c r="L587" s="638"/>
      <c r="M587" s="639"/>
    </row>
    <row r="588" spans="6:13" s="633" customFormat="1" ht="11.25" outlineLevel="5" x14ac:dyDescent="0.25">
      <c r="F588" s="634"/>
      <c r="G588" s="635"/>
      <c r="H588" s="635"/>
      <c r="I588" s="636" t="s">
        <v>5201</v>
      </c>
      <c r="J588" s="635"/>
      <c r="K588" s="637">
        <v>4</v>
      </c>
      <c r="L588" s="638"/>
      <c r="M588" s="639"/>
    </row>
    <row r="589" spans="6:13" s="633" customFormat="1" ht="11.25" outlineLevel="5" x14ac:dyDescent="0.25">
      <c r="F589" s="634"/>
      <c r="G589" s="635"/>
      <c r="H589" s="635"/>
      <c r="I589" s="636" t="s">
        <v>5202</v>
      </c>
      <c r="J589" s="635"/>
      <c r="K589" s="637">
        <v>2</v>
      </c>
      <c r="L589" s="638"/>
      <c r="M589" s="639"/>
    </row>
    <row r="590" spans="6:13" s="633" customFormat="1" ht="22.5" outlineLevel="5" x14ac:dyDescent="0.25">
      <c r="F590" s="634"/>
      <c r="G590" s="635"/>
      <c r="H590" s="635"/>
      <c r="I590" s="636" t="s">
        <v>5203</v>
      </c>
      <c r="J590" s="635"/>
      <c r="K590" s="637">
        <v>2</v>
      </c>
      <c r="L590" s="638"/>
      <c r="M590" s="639"/>
    </row>
    <row r="591" spans="6:13" s="625" customFormat="1" ht="24" outlineLevel="4" x14ac:dyDescent="0.2">
      <c r="F591" s="626">
        <v>10</v>
      </c>
      <c r="G591" s="627" t="s">
        <v>3054</v>
      </c>
      <c r="H591" s="628" t="s">
        <v>4736</v>
      </c>
      <c r="I591" s="629" t="s">
        <v>4737</v>
      </c>
      <c r="J591" s="627" t="s">
        <v>532</v>
      </c>
      <c r="K591" s="630">
        <v>4</v>
      </c>
      <c r="L591" s="631"/>
      <c r="M591" s="632">
        <f>K591*L591</f>
        <v>0</v>
      </c>
    </row>
    <row r="592" spans="6:13" s="633" customFormat="1" ht="11.25" outlineLevel="5" x14ac:dyDescent="0.25">
      <c r="F592" s="634"/>
      <c r="G592" s="635"/>
      <c r="H592" s="635"/>
      <c r="I592" s="636" t="s">
        <v>5204</v>
      </c>
      <c r="J592" s="635"/>
      <c r="K592" s="637">
        <v>2.88</v>
      </c>
      <c r="L592" s="638"/>
      <c r="M592" s="639"/>
    </row>
    <row r="593" spans="6:13" s="625" customFormat="1" ht="12" outlineLevel="4" x14ac:dyDescent="0.2">
      <c r="F593" s="626">
        <v>11</v>
      </c>
      <c r="G593" s="627" t="s">
        <v>3054</v>
      </c>
      <c r="H593" s="628" t="s">
        <v>4739</v>
      </c>
      <c r="I593" s="629" t="s">
        <v>4740</v>
      </c>
      <c r="J593" s="627" t="s">
        <v>447</v>
      </c>
      <c r="K593" s="630">
        <v>4</v>
      </c>
      <c r="L593" s="631"/>
      <c r="M593" s="632">
        <f t="shared" ref="M593:M598" si="3">K593*L593</f>
        <v>0</v>
      </c>
    </row>
    <row r="594" spans="6:13" s="625" customFormat="1" ht="24" outlineLevel="4" x14ac:dyDescent="0.2">
      <c r="F594" s="626">
        <v>12</v>
      </c>
      <c r="G594" s="627" t="s">
        <v>3054</v>
      </c>
      <c r="H594" s="628" t="s">
        <v>4741</v>
      </c>
      <c r="I594" s="629" t="s">
        <v>4742</v>
      </c>
      <c r="J594" s="627" t="s">
        <v>447</v>
      </c>
      <c r="K594" s="630">
        <v>2</v>
      </c>
      <c r="L594" s="631"/>
      <c r="M594" s="632">
        <f t="shared" si="3"/>
        <v>0</v>
      </c>
    </row>
    <row r="595" spans="6:13" s="625" customFormat="1" ht="12" outlineLevel="4" x14ac:dyDescent="0.2">
      <c r="F595" s="626">
        <v>13</v>
      </c>
      <c r="G595" s="627" t="s">
        <v>3054</v>
      </c>
      <c r="H595" s="628" t="s">
        <v>4743</v>
      </c>
      <c r="I595" s="629" t="s">
        <v>4744</v>
      </c>
      <c r="J595" s="627" t="s">
        <v>447</v>
      </c>
      <c r="K595" s="630">
        <v>1</v>
      </c>
      <c r="L595" s="631"/>
      <c r="M595" s="632">
        <f t="shared" si="3"/>
        <v>0</v>
      </c>
    </row>
    <row r="596" spans="6:13" s="625" customFormat="1" ht="12" outlineLevel="4" x14ac:dyDescent="0.2">
      <c r="F596" s="626">
        <v>14</v>
      </c>
      <c r="G596" s="627" t="s">
        <v>3066</v>
      </c>
      <c r="H596" s="628" t="s">
        <v>4745</v>
      </c>
      <c r="I596" s="629" t="s">
        <v>4746</v>
      </c>
      <c r="J596" s="627" t="s">
        <v>447</v>
      </c>
      <c r="K596" s="630">
        <v>1</v>
      </c>
      <c r="L596" s="631"/>
      <c r="M596" s="632">
        <f t="shared" si="3"/>
        <v>0</v>
      </c>
    </row>
    <row r="597" spans="6:13" s="625" customFormat="1" ht="24" outlineLevel="4" x14ac:dyDescent="0.2">
      <c r="F597" s="626">
        <v>15</v>
      </c>
      <c r="G597" s="627" t="s">
        <v>3054</v>
      </c>
      <c r="H597" s="628" t="s">
        <v>4747</v>
      </c>
      <c r="I597" s="629" t="s">
        <v>4748</v>
      </c>
      <c r="J597" s="627" t="s">
        <v>447</v>
      </c>
      <c r="K597" s="630">
        <v>1</v>
      </c>
      <c r="L597" s="631"/>
      <c r="M597" s="632">
        <f t="shared" si="3"/>
        <v>0</v>
      </c>
    </row>
    <row r="598" spans="6:13" s="625" customFormat="1" ht="12" outlineLevel="4" x14ac:dyDescent="0.2">
      <c r="F598" s="626">
        <v>16</v>
      </c>
      <c r="G598" s="627" t="s">
        <v>3066</v>
      </c>
      <c r="H598" s="628" t="s">
        <v>4749</v>
      </c>
      <c r="I598" s="629" t="s">
        <v>4750</v>
      </c>
      <c r="J598" s="627" t="s">
        <v>447</v>
      </c>
      <c r="K598" s="630">
        <v>2</v>
      </c>
      <c r="L598" s="631"/>
      <c r="M598" s="632">
        <f t="shared" si="3"/>
        <v>0</v>
      </c>
    </row>
    <row r="599" spans="6:13" s="633" customFormat="1" ht="22.5" outlineLevel="5" x14ac:dyDescent="0.25">
      <c r="F599" s="634"/>
      <c r="G599" s="635"/>
      <c r="H599" s="635"/>
      <c r="I599" s="636" t="s">
        <v>5205</v>
      </c>
      <c r="J599" s="635"/>
      <c r="K599" s="637">
        <v>2</v>
      </c>
      <c r="L599" s="638"/>
      <c r="M599" s="639"/>
    </row>
    <row r="600" spans="6:13" s="625" customFormat="1" ht="12" outlineLevel="4" x14ac:dyDescent="0.2">
      <c r="F600" s="626">
        <v>17</v>
      </c>
      <c r="G600" s="627" t="s">
        <v>3054</v>
      </c>
      <c r="H600" s="628" t="s">
        <v>5206</v>
      </c>
      <c r="I600" s="629" t="s">
        <v>5207</v>
      </c>
      <c r="J600" s="627" t="s">
        <v>447</v>
      </c>
      <c r="K600" s="630">
        <v>2</v>
      </c>
      <c r="L600" s="631"/>
      <c r="M600" s="632">
        <f>K600*L600</f>
        <v>0</v>
      </c>
    </row>
    <row r="601" spans="6:13" s="625" customFormat="1" ht="12" outlineLevel="4" x14ac:dyDescent="0.2">
      <c r="F601" s="626">
        <v>18</v>
      </c>
      <c r="G601" s="627" t="s">
        <v>3066</v>
      </c>
      <c r="H601" s="628" t="s">
        <v>5208</v>
      </c>
      <c r="I601" s="629" t="s">
        <v>5209</v>
      </c>
      <c r="J601" s="627" t="s">
        <v>447</v>
      </c>
      <c r="K601" s="630">
        <v>2</v>
      </c>
      <c r="L601" s="631"/>
      <c r="M601" s="632">
        <f>K601*L601</f>
        <v>0</v>
      </c>
    </row>
    <row r="602" spans="6:13" s="625" customFormat="1" ht="24" outlineLevel="4" x14ac:dyDescent="0.2">
      <c r="F602" s="626">
        <v>19</v>
      </c>
      <c r="G602" s="627" t="s">
        <v>4756</v>
      </c>
      <c r="H602" s="628" t="s">
        <v>5210</v>
      </c>
      <c r="I602" s="629" t="s">
        <v>5211</v>
      </c>
      <c r="J602" s="627" t="s">
        <v>3065</v>
      </c>
      <c r="K602" s="630">
        <v>2</v>
      </c>
      <c r="L602" s="631"/>
      <c r="M602" s="632">
        <f>K602*L602</f>
        <v>0</v>
      </c>
    </row>
    <row r="603" spans="6:13" s="625" customFormat="1" ht="12" outlineLevel="4" x14ac:dyDescent="0.2">
      <c r="F603" s="626">
        <v>20</v>
      </c>
      <c r="G603" s="627" t="s">
        <v>3066</v>
      </c>
      <c r="H603" s="628" t="s">
        <v>5212</v>
      </c>
      <c r="I603" s="629" t="s">
        <v>5213</v>
      </c>
      <c r="J603" s="627" t="s">
        <v>3065</v>
      </c>
      <c r="K603" s="630">
        <v>1</v>
      </c>
      <c r="L603" s="631"/>
      <c r="M603" s="632">
        <f>K603*L603</f>
        <v>0</v>
      </c>
    </row>
    <row r="604" spans="6:13" s="633" customFormat="1" ht="22.5" outlineLevel="5" x14ac:dyDescent="0.25">
      <c r="F604" s="634"/>
      <c r="G604" s="635"/>
      <c r="H604" s="635"/>
      <c r="I604" s="636" t="s">
        <v>5044</v>
      </c>
      <c r="J604" s="635"/>
      <c r="K604" s="637">
        <v>1</v>
      </c>
      <c r="L604" s="638"/>
      <c r="M604" s="639"/>
    </row>
    <row r="605" spans="6:13" s="625" customFormat="1" ht="12" outlineLevel="4" x14ac:dyDescent="0.2">
      <c r="F605" s="626">
        <v>21</v>
      </c>
      <c r="G605" s="627" t="s">
        <v>3066</v>
      </c>
      <c r="H605" s="628" t="s">
        <v>4766</v>
      </c>
      <c r="I605" s="629" t="s">
        <v>4767</v>
      </c>
      <c r="J605" s="627" t="s">
        <v>532</v>
      </c>
      <c r="K605" s="630">
        <v>4.8</v>
      </c>
      <c r="L605" s="631"/>
      <c r="M605" s="632">
        <f>K605*L605</f>
        <v>0</v>
      </c>
    </row>
    <row r="606" spans="6:13" s="633" customFormat="1" ht="22.5" outlineLevel="5" x14ac:dyDescent="0.25">
      <c r="F606" s="634"/>
      <c r="G606" s="635"/>
      <c r="H606" s="635"/>
      <c r="I606" s="636" t="s">
        <v>5214</v>
      </c>
      <c r="J606" s="635"/>
      <c r="K606" s="637">
        <v>1.5</v>
      </c>
      <c r="L606" s="638"/>
      <c r="M606" s="639"/>
    </row>
    <row r="607" spans="6:13" s="633" customFormat="1" ht="22.5" outlineLevel="5" x14ac:dyDescent="0.25">
      <c r="F607" s="634"/>
      <c r="G607" s="635"/>
      <c r="H607" s="635"/>
      <c r="I607" s="636" t="s">
        <v>5215</v>
      </c>
      <c r="J607" s="635"/>
      <c r="K607" s="637">
        <v>1.5</v>
      </c>
      <c r="L607" s="638"/>
      <c r="M607" s="639"/>
    </row>
    <row r="608" spans="6:13" s="633" customFormat="1" ht="22.5" outlineLevel="5" x14ac:dyDescent="0.25">
      <c r="F608" s="634"/>
      <c r="G608" s="635"/>
      <c r="H608" s="635"/>
      <c r="I608" s="636" t="s">
        <v>5216</v>
      </c>
      <c r="J608" s="635"/>
      <c r="K608" s="637">
        <v>1.8</v>
      </c>
      <c r="L608" s="638"/>
      <c r="M608" s="639"/>
    </row>
    <row r="609" spans="6:13" s="625" customFormat="1" ht="24" outlineLevel="4" x14ac:dyDescent="0.2">
      <c r="F609" s="626">
        <v>22</v>
      </c>
      <c r="G609" s="627" t="s">
        <v>3066</v>
      </c>
      <c r="H609" s="628" t="s">
        <v>4769</v>
      </c>
      <c r="I609" s="629" t="s">
        <v>4770</v>
      </c>
      <c r="J609" s="627" t="s">
        <v>447</v>
      </c>
      <c r="K609" s="630">
        <v>4</v>
      </c>
      <c r="L609" s="631"/>
      <c r="M609" s="632">
        <f>K609*L609</f>
        <v>0</v>
      </c>
    </row>
    <row r="610" spans="6:13" s="633" customFormat="1" ht="11.25" outlineLevel="5" x14ac:dyDescent="0.25">
      <c r="F610" s="634"/>
      <c r="G610" s="635"/>
      <c r="H610" s="635"/>
      <c r="I610" s="636" t="s">
        <v>5217</v>
      </c>
      <c r="J610" s="635"/>
      <c r="K610" s="637">
        <v>2</v>
      </c>
      <c r="L610" s="638"/>
      <c r="M610" s="639"/>
    </row>
    <row r="611" spans="6:13" s="633" customFormat="1" ht="11.25" outlineLevel="5" x14ac:dyDescent="0.25">
      <c r="F611" s="634"/>
      <c r="G611" s="635"/>
      <c r="H611" s="635"/>
      <c r="I611" s="636" t="s">
        <v>4771</v>
      </c>
      <c r="J611" s="635"/>
      <c r="K611" s="637">
        <v>2</v>
      </c>
      <c r="L611" s="638"/>
      <c r="M611" s="639"/>
    </row>
    <row r="612" spans="6:13" s="625" customFormat="1" ht="12" outlineLevel="4" x14ac:dyDescent="0.2">
      <c r="F612" s="626">
        <v>23</v>
      </c>
      <c r="G612" s="627" t="s">
        <v>3066</v>
      </c>
      <c r="H612" s="628" t="s">
        <v>4775</v>
      </c>
      <c r="I612" s="629" t="s">
        <v>4776</v>
      </c>
      <c r="J612" s="627" t="s">
        <v>532</v>
      </c>
      <c r="K612" s="630">
        <v>2.2072861927199998</v>
      </c>
      <c r="L612" s="631"/>
      <c r="M612" s="632">
        <f>K612*L612</f>
        <v>0</v>
      </c>
    </row>
    <row r="613" spans="6:13" s="633" customFormat="1" ht="11.25" outlineLevel="5" x14ac:dyDescent="0.25">
      <c r="F613" s="634"/>
      <c r="G613" s="635"/>
      <c r="H613" s="635"/>
      <c r="I613" s="636" t="s">
        <v>5218</v>
      </c>
      <c r="J613" s="635"/>
      <c r="K613" s="637">
        <v>1.2704619076800001</v>
      </c>
      <c r="L613" s="638"/>
      <c r="M613" s="639"/>
    </row>
    <row r="614" spans="6:13" s="633" customFormat="1" ht="11.25" outlineLevel="5" x14ac:dyDescent="0.25">
      <c r="F614" s="634"/>
      <c r="G614" s="635"/>
      <c r="H614" s="635"/>
      <c r="I614" s="636" t="s">
        <v>4778</v>
      </c>
      <c r="J614" s="635"/>
      <c r="K614" s="637">
        <v>0.93682428503999993</v>
      </c>
      <c r="L614" s="638"/>
      <c r="M614" s="639"/>
    </row>
    <row r="615" spans="6:13" s="625" customFormat="1" ht="12" outlineLevel="4" x14ac:dyDescent="0.2">
      <c r="F615" s="626">
        <v>24</v>
      </c>
      <c r="G615" s="627" t="s">
        <v>3066</v>
      </c>
      <c r="H615" s="628" t="s">
        <v>5219</v>
      </c>
      <c r="I615" s="629" t="s">
        <v>5220</v>
      </c>
      <c r="J615" s="627" t="s">
        <v>273</v>
      </c>
      <c r="K615" s="630">
        <v>4</v>
      </c>
      <c r="L615" s="631"/>
      <c r="M615" s="632">
        <f>K615*L615</f>
        <v>0</v>
      </c>
    </row>
    <row r="616" spans="6:13" s="633" customFormat="1" ht="22.5" outlineLevel="5" x14ac:dyDescent="0.25">
      <c r="F616" s="634"/>
      <c r="G616" s="635"/>
      <c r="H616" s="635"/>
      <c r="I616" s="636" t="s">
        <v>5221</v>
      </c>
      <c r="J616" s="635"/>
      <c r="K616" s="637">
        <v>2</v>
      </c>
      <c r="L616" s="638"/>
      <c r="M616" s="639"/>
    </row>
    <row r="617" spans="6:13" s="633" customFormat="1" ht="22.5" outlineLevel="5" x14ac:dyDescent="0.25">
      <c r="F617" s="634"/>
      <c r="G617" s="635"/>
      <c r="H617" s="635"/>
      <c r="I617" s="636" t="s">
        <v>5222</v>
      </c>
      <c r="J617" s="635"/>
      <c r="K617" s="637">
        <v>2</v>
      </c>
      <c r="L617" s="638"/>
      <c r="M617" s="639"/>
    </row>
    <row r="618" spans="6:13" s="625" customFormat="1" ht="24" outlineLevel="4" x14ac:dyDescent="0.2">
      <c r="F618" s="626">
        <v>25</v>
      </c>
      <c r="G618" s="627" t="s">
        <v>3054</v>
      </c>
      <c r="H618" s="628" t="s">
        <v>5223</v>
      </c>
      <c r="I618" s="629" t="s">
        <v>5224</v>
      </c>
      <c r="J618" s="627" t="s">
        <v>447</v>
      </c>
      <c r="K618" s="630">
        <v>2</v>
      </c>
      <c r="L618" s="631"/>
      <c r="M618" s="632">
        <f>K618*L618</f>
        <v>0</v>
      </c>
    </row>
    <row r="619" spans="6:13" s="625" customFormat="1" ht="12" outlineLevel="4" x14ac:dyDescent="0.2">
      <c r="F619" s="626">
        <v>26</v>
      </c>
      <c r="G619" s="627" t="s">
        <v>3066</v>
      </c>
      <c r="H619" s="628" t="s">
        <v>4062</v>
      </c>
      <c r="I619" s="629" t="s">
        <v>4063</v>
      </c>
      <c r="J619" s="627" t="s">
        <v>273</v>
      </c>
      <c r="K619" s="630">
        <v>30</v>
      </c>
      <c r="L619" s="631"/>
      <c r="M619" s="632">
        <f>K619*L619</f>
        <v>0</v>
      </c>
    </row>
    <row r="620" spans="6:13" s="633" customFormat="1" ht="22.5" outlineLevel="5" x14ac:dyDescent="0.25">
      <c r="F620" s="634"/>
      <c r="G620" s="635"/>
      <c r="H620" s="635"/>
      <c r="I620" s="636" t="s">
        <v>5225</v>
      </c>
      <c r="J620" s="635"/>
      <c r="K620" s="637">
        <v>30</v>
      </c>
      <c r="L620" s="638"/>
      <c r="M620" s="639"/>
    </row>
    <row r="621" spans="6:13" s="625" customFormat="1" ht="12" outlineLevel="4" x14ac:dyDescent="0.2">
      <c r="F621" s="626">
        <v>27</v>
      </c>
      <c r="G621" s="627" t="s">
        <v>3054</v>
      </c>
      <c r="H621" s="628" t="s">
        <v>4786</v>
      </c>
      <c r="I621" s="629" t="s">
        <v>4065</v>
      </c>
      <c r="J621" s="627" t="s">
        <v>273</v>
      </c>
      <c r="K621" s="630">
        <v>34.5</v>
      </c>
      <c r="L621" s="631"/>
      <c r="M621" s="632">
        <f>K621*L621</f>
        <v>0</v>
      </c>
    </row>
    <row r="622" spans="6:13" s="625" customFormat="1" ht="12" outlineLevel="4" x14ac:dyDescent="0.2">
      <c r="F622" s="626">
        <v>28</v>
      </c>
      <c r="G622" s="627" t="s">
        <v>3315</v>
      </c>
      <c r="H622" s="628" t="s">
        <v>4039</v>
      </c>
      <c r="I622" s="629" t="s">
        <v>4040</v>
      </c>
      <c r="J622" s="627" t="s">
        <v>3065</v>
      </c>
      <c r="K622" s="630">
        <v>2</v>
      </c>
      <c r="L622" s="631"/>
      <c r="M622" s="632">
        <f>K622*L622</f>
        <v>0</v>
      </c>
    </row>
    <row r="623" spans="6:13" s="633" customFormat="1" ht="11.25" outlineLevel="5" x14ac:dyDescent="0.25">
      <c r="F623" s="634"/>
      <c r="G623" s="635"/>
      <c r="H623" s="635"/>
      <c r="I623" s="636" t="s">
        <v>5226</v>
      </c>
      <c r="J623" s="635"/>
      <c r="K623" s="637">
        <v>2</v>
      </c>
      <c r="L623" s="638"/>
      <c r="M623" s="639"/>
    </row>
    <row r="624" spans="6:13" s="625" customFormat="1" ht="12" outlineLevel="4" x14ac:dyDescent="0.2">
      <c r="F624" s="626">
        <v>29</v>
      </c>
      <c r="G624" s="627" t="s">
        <v>3054</v>
      </c>
      <c r="H624" s="628" t="s">
        <v>4041</v>
      </c>
      <c r="I624" s="629" t="s">
        <v>4042</v>
      </c>
      <c r="J624" s="627" t="s">
        <v>3065</v>
      </c>
      <c r="K624" s="630">
        <v>2</v>
      </c>
      <c r="L624" s="631"/>
      <c r="M624" s="632">
        <f>K624*L624</f>
        <v>0</v>
      </c>
    </row>
    <row r="625" spans="6:13" s="633" customFormat="1" ht="11.25" outlineLevel="5" x14ac:dyDescent="0.25">
      <c r="F625" s="634"/>
      <c r="G625" s="635"/>
      <c r="H625" s="635"/>
      <c r="I625" s="636" t="s">
        <v>5226</v>
      </c>
      <c r="J625" s="635"/>
      <c r="K625" s="637">
        <v>2</v>
      </c>
      <c r="L625" s="638"/>
      <c r="M625" s="639"/>
    </row>
    <row r="626" spans="6:13" s="646" customFormat="1" ht="12.75" customHeight="1" outlineLevel="4" x14ac:dyDescent="0.25">
      <c r="F626" s="640"/>
      <c r="G626" s="641"/>
      <c r="H626" s="641"/>
      <c r="I626" s="642"/>
      <c r="J626" s="641"/>
      <c r="K626" s="643"/>
      <c r="L626" s="644"/>
      <c r="M626" s="645"/>
    </row>
    <row r="627" spans="6:13" s="620" customFormat="1" ht="16.5" customHeight="1" outlineLevel="3" x14ac:dyDescent="0.2">
      <c r="F627" s="621"/>
      <c r="G627" s="609"/>
      <c r="H627" s="622"/>
      <c r="I627" s="622" t="s">
        <v>4788</v>
      </c>
      <c r="J627" s="609"/>
      <c r="K627" s="623"/>
      <c r="L627" s="624"/>
      <c r="M627" s="588">
        <f>SUBTOTAL(9,M628:M719)</f>
        <v>0</v>
      </c>
    </row>
    <row r="628" spans="6:13" s="625" customFormat="1" ht="12" outlineLevel="4" x14ac:dyDescent="0.2">
      <c r="F628" s="626">
        <v>1</v>
      </c>
      <c r="G628" s="627" t="s">
        <v>3066</v>
      </c>
      <c r="H628" s="628" t="s">
        <v>5227</v>
      </c>
      <c r="I628" s="629" t="s">
        <v>5228</v>
      </c>
      <c r="J628" s="627" t="s">
        <v>447</v>
      </c>
      <c r="K628" s="630">
        <v>2</v>
      </c>
      <c r="L628" s="631"/>
      <c r="M628" s="632">
        <f>K628*L628</f>
        <v>0</v>
      </c>
    </row>
    <row r="629" spans="6:13" s="633" customFormat="1" ht="11.25" outlineLevel="5" x14ac:dyDescent="0.25">
      <c r="F629" s="634"/>
      <c r="G629" s="635"/>
      <c r="H629" s="635"/>
      <c r="I629" s="636" t="s">
        <v>5229</v>
      </c>
      <c r="J629" s="635"/>
      <c r="K629" s="637">
        <v>2</v>
      </c>
      <c r="L629" s="638"/>
      <c r="M629" s="639"/>
    </row>
    <row r="630" spans="6:13" s="625" customFormat="1" ht="24" outlineLevel="4" x14ac:dyDescent="0.2">
      <c r="F630" s="626">
        <v>2</v>
      </c>
      <c r="G630" s="627" t="s">
        <v>3054</v>
      </c>
      <c r="H630" s="628" t="s">
        <v>5230</v>
      </c>
      <c r="I630" s="629" t="s">
        <v>5231</v>
      </c>
      <c r="J630" s="627" t="s">
        <v>447</v>
      </c>
      <c r="K630" s="630">
        <v>2</v>
      </c>
      <c r="L630" s="631"/>
      <c r="M630" s="632">
        <f>K630*L630</f>
        <v>0</v>
      </c>
    </row>
    <row r="631" spans="6:13" s="633" customFormat="1" ht="11.25" outlineLevel="5" x14ac:dyDescent="0.25">
      <c r="F631" s="634"/>
      <c r="G631" s="635"/>
      <c r="H631" s="635"/>
      <c r="I631" s="636" t="s">
        <v>5232</v>
      </c>
      <c r="J631" s="635"/>
      <c r="K631" s="637">
        <v>1</v>
      </c>
      <c r="L631" s="638"/>
      <c r="M631" s="639"/>
    </row>
    <row r="632" spans="6:13" s="633" customFormat="1" ht="11.25" outlineLevel="5" x14ac:dyDescent="0.25">
      <c r="F632" s="634"/>
      <c r="G632" s="635"/>
      <c r="H632" s="635"/>
      <c r="I632" s="636" t="s">
        <v>5233</v>
      </c>
      <c r="J632" s="635"/>
      <c r="K632" s="637">
        <v>1</v>
      </c>
      <c r="L632" s="638"/>
      <c r="M632" s="639"/>
    </row>
    <row r="633" spans="6:13" s="625" customFormat="1" ht="24" outlineLevel="4" x14ac:dyDescent="0.2">
      <c r="F633" s="626">
        <v>3</v>
      </c>
      <c r="G633" s="627" t="s">
        <v>3066</v>
      </c>
      <c r="H633" s="628" t="s">
        <v>5234</v>
      </c>
      <c r="I633" s="629" t="s">
        <v>5235</v>
      </c>
      <c r="J633" s="627" t="s">
        <v>532</v>
      </c>
      <c r="K633" s="630">
        <v>24</v>
      </c>
      <c r="L633" s="631"/>
      <c r="M633" s="632">
        <f>K633*L633</f>
        <v>0</v>
      </c>
    </row>
    <row r="634" spans="6:13" s="633" customFormat="1" ht="11.25" outlineLevel="5" x14ac:dyDescent="0.25">
      <c r="F634" s="634"/>
      <c r="G634" s="635"/>
      <c r="H634" s="635"/>
      <c r="I634" s="636" t="s">
        <v>5236</v>
      </c>
      <c r="J634" s="635"/>
      <c r="K634" s="637">
        <v>24</v>
      </c>
      <c r="L634" s="638"/>
      <c r="M634" s="639"/>
    </row>
    <row r="635" spans="6:13" s="625" customFormat="1" ht="24" outlineLevel="4" x14ac:dyDescent="0.2">
      <c r="F635" s="626">
        <v>4</v>
      </c>
      <c r="G635" s="627" t="s">
        <v>3066</v>
      </c>
      <c r="H635" s="628" t="s">
        <v>5237</v>
      </c>
      <c r="I635" s="629" t="s">
        <v>5238</v>
      </c>
      <c r="J635" s="627" t="s">
        <v>532</v>
      </c>
      <c r="K635" s="630">
        <v>24</v>
      </c>
      <c r="L635" s="631"/>
      <c r="M635" s="632">
        <f>K635*L635</f>
        <v>0</v>
      </c>
    </row>
    <row r="636" spans="6:13" s="633" customFormat="1" ht="11.25" outlineLevel="5" x14ac:dyDescent="0.25">
      <c r="F636" s="634"/>
      <c r="G636" s="635"/>
      <c r="H636" s="635"/>
      <c r="I636" s="636" t="s">
        <v>5239</v>
      </c>
      <c r="J636" s="635"/>
      <c r="K636" s="637">
        <v>24</v>
      </c>
      <c r="L636" s="638"/>
      <c r="M636" s="639"/>
    </row>
    <row r="637" spans="6:13" s="625" customFormat="1" ht="24" outlineLevel="4" x14ac:dyDescent="0.2">
      <c r="F637" s="626">
        <v>5</v>
      </c>
      <c r="G637" s="627" t="s">
        <v>3066</v>
      </c>
      <c r="H637" s="628" t="s">
        <v>5240</v>
      </c>
      <c r="I637" s="629" t="s">
        <v>5241</v>
      </c>
      <c r="J637" s="627" t="s">
        <v>447</v>
      </c>
      <c r="K637" s="630">
        <v>9</v>
      </c>
      <c r="L637" s="631"/>
      <c r="M637" s="632">
        <f>K637*L637</f>
        <v>0</v>
      </c>
    </row>
    <row r="638" spans="6:13" s="633" customFormat="1" ht="11.25" outlineLevel="5" x14ac:dyDescent="0.25">
      <c r="F638" s="634"/>
      <c r="G638" s="635"/>
      <c r="H638" s="635"/>
      <c r="I638" s="636" t="s">
        <v>4801</v>
      </c>
      <c r="J638" s="635"/>
      <c r="K638" s="637">
        <v>1</v>
      </c>
      <c r="L638" s="638"/>
      <c r="M638" s="639"/>
    </row>
    <row r="639" spans="6:13" s="633" customFormat="1" ht="11.25" outlineLevel="5" x14ac:dyDescent="0.25">
      <c r="F639" s="634"/>
      <c r="G639" s="635"/>
      <c r="H639" s="635"/>
      <c r="I639" s="636" t="s">
        <v>4814</v>
      </c>
      <c r="J639" s="635"/>
      <c r="K639" s="637">
        <v>1</v>
      </c>
      <c r="L639" s="638"/>
      <c r="M639" s="639"/>
    </row>
    <row r="640" spans="6:13" s="633" customFormat="1" ht="11.25" outlineLevel="5" x14ac:dyDescent="0.25">
      <c r="F640" s="634"/>
      <c r="G640" s="635"/>
      <c r="H640" s="635"/>
      <c r="I640" s="636" t="s">
        <v>4815</v>
      </c>
      <c r="J640" s="635"/>
      <c r="K640" s="637">
        <v>1</v>
      </c>
      <c r="L640" s="638"/>
      <c r="M640" s="639"/>
    </row>
    <row r="641" spans="6:13" s="633" customFormat="1" ht="11.25" outlineLevel="5" x14ac:dyDescent="0.25">
      <c r="F641" s="634"/>
      <c r="G641" s="635"/>
      <c r="H641" s="635"/>
      <c r="I641" s="636" t="s">
        <v>4810</v>
      </c>
      <c r="J641" s="635"/>
      <c r="K641" s="637">
        <v>1</v>
      </c>
      <c r="L641" s="638"/>
      <c r="M641" s="639"/>
    </row>
    <row r="642" spans="6:13" s="633" customFormat="1" ht="11.25" outlineLevel="5" x14ac:dyDescent="0.25">
      <c r="F642" s="634"/>
      <c r="G642" s="635"/>
      <c r="H642" s="635"/>
      <c r="I642" s="636" t="s">
        <v>4816</v>
      </c>
      <c r="J642" s="635"/>
      <c r="K642" s="637">
        <v>1</v>
      </c>
      <c r="L642" s="638"/>
      <c r="M642" s="639"/>
    </row>
    <row r="643" spans="6:13" s="633" customFormat="1" ht="11.25" outlineLevel="5" x14ac:dyDescent="0.25">
      <c r="F643" s="634"/>
      <c r="G643" s="635"/>
      <c r="H643" s="635"/>
      <c r="I643" s="636" t="s">
        <v>5242</v>
      </c>
      <c r="J643" s="635"/>
      <c r="K643" s="637">
        <v>4</v>
      </c>
      <c r="L643" s="638"/>
      <c r="M643" s="639"/>
    </row>
    <row r="644" spans="6:13" s="625" customFormat="1" ht="24" outlineLevel="4" x14ac:dyDescent="0.2">
      <c r="F644" s="626">
        <v>6</v>
      </c>
      <c r="G644" s="627" t="s">
        <v>3066</v>
      </c>
      <c r="H644" s="628" t="s">
        <v>5243</v>
      </c>
      <c r="I644" s="629" t="s">
        <v>5244</v>
      </c>
      <c r="J644" s="627" t="s">
        <v>447</v>
      </c>
      <c r="K644" s="630">
        <v>9</v>
      </c>
      <c r="L644" s="631"/>
      <c r="M644" s="632">
        <f>K644*L644</f>
        <v>0</v>
      </c>
    </row>
    <row r="645" spans="6:13" s="633" customFormat="1" ht="11.25" outlineLevel="5" x14ac:dyDescent="0.25">
      <c r="F645" s="634"/>
      <c r="G645" s="635"/>
      <c r="H645" s="635"/>
      <c r="I645" s="636" t="s">
        <v>4801</v>
      </c>
      <c r="J645" s="635"/>
      <c r="K645" s="637">
        <v>1</v>
      </c>
      <c r="L645" s="638"/>
      <c r="M645" s="639"/>
    </row>
    <row r="646" spans="6:13" s="633" customFormat="1" ht="11.25" outlineLevel="5" x14ac:dyDescent="0.25">
      <c r="F646" s="634"/>
      <c r="G646" s="635"/>
      <c r="H646" s="635"/>
      <c r="I646" s="636" t="s">
        <v>4814</v>
      </c>
      <c r="J646" s="635"/>
      <c r="K646" s="637">
        <v>1</v>
      </c>
      <c r="L646" s="638"/>
      <c r="M646" s="639"/>
    </row>
    <row r="647" spans="6:13" s="633" customFormat="1" ht="11.25" outlineLevel="5" x14ac:dyDescent="0.25">
      <c r="F647" s="634"/>
      <c r="G647" s="635"/>
      <c r="H647" s="635"/>
      <c r="I647" s="636" t="s">
        <v>4815</v>
      </c>
      <c r="J647" s="635"/>
      <c r="K647" s="637">
        <v>1</v>
      </c>
      <c r="L647" s="638"/>
      <c r="M647" s="639"/>
    </row>
    <row r="648" spans="6:13" s="633" customFormat="1" ht="11.25" outlineLevel="5" x14ac:dyDescent="0.25">
      <c r="F648" s="634"/>
      <c r="G648" s="635"/>
      <c r="H648" s="635"/>
      <c r="I648" s="636" t="s">
        <v>4810</v>
      </c>
      <c r="J648" s="635"/>
      <c r="K648" s="637">
        <v>1</v>
      </c>
      <c r="L648" s="638"/>
      <c r="M648" s="639"/>
    </row>
    <row r="649" spans="6:13" s="633" customFormat="1" ht="11.25" outlineLevel="5" x14ac:dyDescent="0.25">
      <c r="F649" s="634"/>
      <c r="G649" s="635"/>
      <c r="H649" s="635"/>
      <c r="I649" s="636" t="s">
        <v>4816</v>
      </c>
      <c r="J649" s="635"/>
      <c r="K649" s="637">
        <v>1</v>
      </c>
      <c r="L649" s="638"/>
      <c r="M649" s="639"/>
    </row>
    <row r="650" spans="6:13" s="633" customFormat="1" ht="11.25" outlineLevel="5" x14ac:dyDescent="0.25">
      <c r="F650" s="634"/>
      <c r="G650" s="635"/>
      <c r="H650" s="635"/>
      <c r="I650" s="636" t="s">
        <v>5242</v>
      </c>
      <c r="J650" s="635"/>
      <c r="K650" s="637">
        <v>4</v>
      </c>
      <c r="L650" s="638"/>
      <c r="M650" s="639"/>
    </row>
    <row r="651" spans="6:13" s="625" customFormat="1" ht="12" outlineLevel="4" x14ac:dyDescent="0.2">
      <c r="F651" s="626">
        <v>7</v>
      </c>
      <c r="G651" s="627" t="s">
        <v>3054</v>
      </c>
      <c r="H651" s="628" t="s">
        <v>5245</v>
      </c>
      <c r="I651" s="629" t="s">
        <v>5246</v>
      </c>
      <c r="J651" s="627" t="s">
        <v>532</v>
      </c>
      <c r="K651" s="630">
        <v>36</v>
      </c>
      <c r="L651" s="631"/>
      <c r="M651" s="632">
        <f>K651*L651</f>
        <v>0</v>
      </c>
    </row>
    <row r="652" spans="6:13" s="633" customFormat="1" ht="11.25" outlineLevel="5" x14ac:dyDescent="0.25">
      <c r="F652" s="634"/>
      <c r="G652" s="635"/>
      <c r="H652" s="635"/>
      <c r="I652" s="636" t="s">
        <v>5247</v>
      </c>
      <c r="J652" s="635"/>
      <c r="K652" s="637">
        <v>24</v>
      </c>
      <c r="L652" s="638"/>
      <c r="M652" s="639"/>
    </row>
    <row r="653" spans="6:13" s="633" customFormat="1" ht="11.25" outlineLevel="5" x14ac:dyDescent="0.25">
      <c r="F653" s="634"/>
      <c r="G653" s="635"/>
      <c r="H653" s="635"/>
      <c r="I653" s="636" t="s">
        <v>5248</v>
      </c>
      <c r="J653" s="635"/>
      <c r="K653" s="637">
        <v>6.8</v>
      </c>
      <c r="L653" s="638"/>
      <c r="M653" s="639"/>
    </row>
    <row r="654" spans="6:13" s="625" customFormat="1" ht="12" outlineLevel="4" x14ac:dyDescent="0.2">
      <c r="F654" s="626">
        <v>8</v>
      </c>
      <c r="G654" s="627" t="s">
        <v>3054</v>
      </c>
      <c r="H654" s="628" t="s">
        <v>5249</v>
      </c>
      <c r="I654" s="629" t="s">
        <v>5250</v>
      </c>
      <c r="J654" s="627" t="s">
        <v>532</v>
      </c>
      <c r="K654" s="630">
        <v>36</v>
      </c>
      <c r="L654" s="631"/>
      <c r="M654" s="632">
        <f>K654*L654</f>
        <v>0</v>
      </c>
    </row>
    <row r="655" spans="6:13" s="633" customFormat="1" ht="11.25" outlineLevel="5" x14ac:dyDescent="0.25">
      <c r="F655" s="634"/>
      <c r="G655" s="635"/>
      <c r="H655" s="635"/>
      <c r="I655" s="636" t="s">
        <v>5247</v>
      </c>
      <c r="J655" s="635"/>
      <c r="K655" s="637">
        <v>24</v>
      </c>
      <c r="L655" s="638"/>
      <c r="M655" s="639"/>
    </row>
    <row r="656" spans="6:13" s="633" customFormat="1" ht="11.25" outlineLevel="5" x14ac:dyDescent="0.25">
      <c r="F656" s="634"/>
      <c r="G656" s="635"/>
      <c r="H656" s="635"/>
      <c r="I656" s="636" t="s">
        <v>5248</v>
      </c>
      <c r="J656" s="635"/>
      <c r="K656" s="637">
        <v>6.8</v>
      </c>
      <c r="L656" s="638"/>
      <c r="M656" s="639"/>
    </row>
    <row r="657" spans="6:13" s="625" customFormat="1" ht="12" outlineLevel="4" x14ac:dyDescent="0.2">
      <c r="F657" s="626">
        <v>9</v>
      </c>
      <c r="G657" s="627" t="s">
        <v>3054</v>
      </c>
      <c r="H657" s="628" t="s">
        <v>5251</v>
      </c>
      <c r="I657" s="629" t="s">
        <v>5252</v>
      </c>
      <c r="J657" s="627" t="s">
        <v>447</v>
      </c>
      <c r="K657" s="630">
        <v>4</v>
      </c>
      <c r="L657" s="631"/>
      <c r="M657" s="632">
        <f>K657*L657</f>
        <v>0</v>
      </c>
    </row>
    <row r="658" spans="6:13" s="625" customFormat="1" ht="12" outlineLevel="4" x14ac:dyDescent="0.2">
      <c r="F658" s="626">
        <v>10</v>
      </c>
      <c r="G658" s="627" t="s">
        <v>3054</v>
      </c>
      <c r="H658" s="628" t="s">
        <v>5253</v>
      </c>
      <c r="I658" s="629" t="s">
        <v>5254</v>
      </c>
      <c r="J658" s="627" t="s">
        <v>447</v>
      </c>
      <c r="K658" s="630">
        <v>4</v>
      </c>
      <c r="L658" s="631"/>
      <c r="M658" s="632">
        <f>K658*L658</f>
        <v>0</v>
      </c>
    </row>
    <row r="659" spans="6:13" s="625" customFormat="1" ht="24" outlineLevel="4" x14ac:dyDescent="0.2">
      <c r="F659" s="626">
        <v>11</v>
      </c>
      <c r="G659" s="627" t="s">
        <v>3066</v>
      </c>
      <c r="H659" s="628" t="s">
        <v>5255</v>
      </c>
      <c r="I659" s="629" t="s">
        <v>5256</v>
      </c>
      <c r="J659" s="627" t="s">
        <v>447</v>
      </c>
      <c r="K659" s="630">
        <v>1</v>
      </c>
      <c r="L659" s="631"/>
      <c r="M659" s="632">
        <f>K659*L659</f>
        <v>0</v>
      </c>
    </row>
    <row r="660" spans="6:13" s="633" customFormat="1" ht="11.25" outlineLevel="5" x14ac:dyDescent="0.25">
      <c r="F660" s="634"/>
      <c r="G660" s="635"/>
      <c r="H660" s="635"/>
      <c r="I660" s="636" t="s">
        <v>5257</v>
      </c>
      <c r="J660" s="635"/>
      <c r="K660" s="637">
        <v>1</v>
      </c>
      <c r="L660" s="638"/>
      <c r="M660" s="639"/>
    </row>
    <row r="661" spans="6:13" s="625" customFormat="1" ht="24" outlineLevel="4" x14ac:dyDescent="0.2">
      <c r="F661" s="626">
        <v>12</v>
      </c>
      <c r="G661" s="627" t="s">
        <v>3066</v>
      </c>
      <c r="H661" s="628" t="s">
        <v>5258</v>
      </c>
      <c r="I661" s="629" t="s">
        <v>5259</v>
      </c>
      <c r="J661" s="627" t="s">
        <v>447</v>
      </c>
      <c r="K661" s="630">
        <v>1</v>
      </c>
      <c r="L661" s="631"/>
      <c r="M661" s="632">
        <f>K661*L661</f>
        <v>0</v>
      </c>
    </row>
    <row r="662" spans="6:13" s="633" customFormat="1" ht="11.25" outlineLevel="5" x14ac:dyDescent="0.25">
      <c r="F662" s="634"/>
      <c r="G662" s="635"/>
      <c r="H662" s="635"/>
      <c r="I662" s="636" t="s">
        <v>5257</v>
      </c>
      <c r="J662" s="635"/>
      <c r="K662" s="637">
        <v>1</v>
      </c>
      <c r="L662" s="638"/>
      <c r="M662" s="639"/>
    </row>
    <row r="663" spans="6:13" s="625" customFormat="1" ht="12" outlineLevel="4" x14ac:dyDescent="0.2">
      <c r="F663" s="626">
        <v>13</v>
      </c>
      <c r="G663" s="627" t="s">
        <v>3054</v>
      </c>
      <c r="H663" s="628" t="s">
        <v>5260</v>
      </c>
      <c r="I663" s="629" t="s">
        <v>5261</v>
      </c>
      <c r="J663" s="627" t="s">
        <v>447</v>
      </c>
      <c r="K663" s="630">
        <v>1</v>
      </c>
      <c r="L663" s="631"/>
      <c r="M663" s="632">
        <f>K663*L663</f>
        <v>0</v>
      </c>
    </row>
    <row r="664" spans="6:13" s="625" customFormat="1" ht="12" outlineLevel="4" x14ac:dyDescent="0.2">
      <c r="F664" s="626">
        <v>14</v>
      </c>
      <c r="G664" s="627" t="s">
        <v>3054</v>
      </c>
      <c r="H664" s="628" t="s">
        <v>5262</v>
      </c>
      <c r="I664" s="629" t="s">
        <v>5263</v>
      </c>
      <c r="J664" s="627" t="s">
        <v>447</v>
      </c>
      <c r="K664" s="630">
        <v>1</v>
      </c>
      <c r="L664" s="631"/>
      <c r="M664" s="632">
        <f>K664*L664</f>
        <v>0</v>
      </c>
    </row>
    <row r="665" spans="6:13" s="625" customFormat="1" ht="24" outlineLevel="4" x14ac:dyDescent="0.2">
      <c r="F665" s="626">
        <v>15</v>
      </c>
      <c r="G665" s="627" t="s">
        <v>3066</v>
      </c>
      <c r="H665" s="628" t="s">
        <v>5264</v>
      </c>
      <c r="I665" s="629" t="s">
        <v>5265</v>
      </c>
      <c r="J665" s="627" t="s">
        <v>447</v>
      </c>
      <c r="K665" s="630">
        <v>2</v>
      </c>
      <c r="L665" s="631"/>
      <c r="M665" s="632">
        <f>K665*L665</f>
        <v>0</v>
      </c>
    </row>
    <row r="666" spans="6:13" s="633" customFormat="1" ht="11.25" outlineLevel="5" x14ac:dyDescent="0.25">
      <c r="F666" s="634"/>
      <c r="G666" s="635"/>
      <c r="H666" s="635"/>
      <c r="I666" s="636" t="s">
        <v>5266</v>
      </c>
      <c r="J666" s="635"/>
      <c r="K666" s="637">
        <v>1</v>
      </c>
      <c r="L666" s="638"/>
      <c r="M666" s="639"/>
    </row>
    <row r="667" spans="6:13" s="633" customFormat="1" ht="11.25" outlineLevel="5" x14ac:dyDescent="0.25">
      <c r="F667" s="634"/>
      <c r="G667" s="635"/>
      <c r="H667" s="635"/>
      <c r="I667" s="636" t="s">
        <v>5267</v>
      </c>
      <c r="J667" s="635"/>
      <c r="K667" s="637">
        <v>1</v>
      </c>
      <c r="L667" s="638"/>
      <c r="M667" s="639"/>
    </row>
    <row r="668" spans="6:13" s="625" customFormat="1" ht="24" outlineLevel="4" x14ac:dyDescent="0.2">
      <c r="F668" s="626">
        <v>16</v>
      </c>
      <c r="G668" s="627" t="s">
        <v>3054</v>
      </c>
      <c r="H668" s="628" t="s">
        <v>5268</v>
      </c>
      <c r="I668" s="629" t="s">
        <v>5269</v>
      </c>
      <c r="J668" s="627" t="s">
        <v>447</v>
      </c>
      <c r="K668" s="630">
        <v>2</v>
      </c>
      <c r="L668" s="631"/>
      <c r="M668" s="632">
        <f>K668*L668</f>
        <v>0</v>
      </c>
    </row>
    <row r="669" spans="6:13" s="625" customFormat="1" ht="24" outlineLevel="4" x14ac:dyDescent="0.2">
      <c r="F669" s="626">
        <v>17</v>
      </c>
      <c r="G669" s="627" t="s">
        <v>3066</v>
      </c>
      <c r="H669" s="628" t="s">
        <v>5270</v>
      </c>
      <c r="I669" s="629" t="s">
        <v>5271</v>
      </c>
      <c r="J669" s="627" t="s">
        <v>447</v>
      </c>
      <c r="K669" s="630">
        <v>2</v>
      </c>
      <c r="L669" s="631"/>
      <c r="M669" s="632">
        <f>K669*L669</f>
        <v>0</v>
      </c>
    </row>
    <row r="670" spans="6:13" s="633" customFormat="1" ht="11.25" outlineLevel="5" x14ac:dyDescent="0.25">
      <c r="F670" s="634"/>
      <c r="G670" s="635"/>
      <c r="H670" s="635"/>
      <c r="I670" s="636" t="s">
        <v>5266</v>
      </c>
      <c r="J670" s="635"/>
      <c r="K670" s="637">
        <v>1</v>
      </c>
      <c r="L670" s="638"/>
      <c r="M670" s="639"/>
    </row>
    <row r="671" spans="6:13" s="633" customFormat="1" ht="11.25" outlineLevel="5" x14ac:dyDescent="0.25">
      <c r="F671" s="634"/>
      <c r="G671" s="635"/>
      <c r="H671" s="635"/>
      <c r="I671" s="636" t="s">
        <v>5267</v>
      </c>
      <c r="J671" s="635"/>
      <c r="K671" s="637">
        <v>1</v>
      </c>
      <c r="L671" s="638"/>
      <c r="M671" s="639"/>
    </row>
    <row r="672" spans="6:13" s="625" customFormat="1" ht="12" outlineLevel="4" x14ac:dyDescent="0.2">
      <c r="F672" s="626">
        <v>18</v>
      </c>
      <c r="G672" s="627" t="s">
        <v>3054</v>
      </c>
      <c r="H672" s="628" t="s">
        <v>5272</v>
      </c>
      <c r="I672" s="629" t="s">
        <v>5273</v>
      </c>
      <c r="J672" s="627" t="s">
        <v>447</v>
      </c>
      <c r="K672" s="630">
        <v>1</v>
      </c>
      <c r="L672" s="631"/>
      <c r="M672" s="632">
        <f>K672*L672</f>
        <v>0</v>
      </c>
    </row>
    <row r="673" spans="6:13" s="625" customFormat="1" ht="12" outlineLevel="4" x14ac:dyDescent="0.2">
      <c r="F673" s="626">
        <v>19</v>
      </c>
      <c r="G673" s="627" t="s">
        <v>3054</v>
      </c>
      <c r="H673" s="628" t="s">
        <v>5274</v>
      </c>
      <c r="I673" s="629" t="s">
        <v>5275</v>
      </c>
      <c r="J673" s="627" t="s">
        <v>447</v>
      </c>
      <c r="K673" s="630">
        <v>1</v>
      </c>
      <c r="L673" s="631"/>
      <c r="M673" s="632">
        <f>K673*L673</f>
        <v>0</v>
      </c>
    </row>
    <row r="674" spans="6:13" s="625" customFormat="1" ht="12" outlineLevel="4" x14ac:dyDescent="0.2">
      <c r="F674" s="626">
        <v>20</v>
      </c>
      <c r="G674" s="627" t="s">
        <v>3066</v>
      </c>
      <c r="H674" s="628" t="s">
        <v>4869</v>
      </c>
      <c r="I674" s="629" t="s">
        <v>4870</v>
      </c>
      <c r="J674" s="627" t="s">
        <v>447</v>
      </c>
      <c r="K674" s="630">
        <v>1</v>
      </c>
      <c r="L674" s="631"/>
      <c r="M674" s="632">
        <f>K674*L674</f>
        <v>0</v>
      </c>
    </row>
    <row r="675" spans="6:13" s="633" customFormat="1" ht="11.25" outlineLevel="5" x14ac:dyDescent="0.25">
      <c r="F675" s="634"/>
      <c r="G675" s="635"/>
      <c r="H675" s="635"/>
      <c r="I675" s="636" t="s">
        <v>5276</v>
      </c>
      <c r="J675" s="635"/>
      <c r="K675" s="637">
        <v>1</v>
      </c>
      <c r="L675" s="638"/>
      <c r="M675" s="639"/>
    </row>
    <row r="676" spans="6:13" s="625" customFormat="1" ht="12" outlineLevel="4" x14ac:dyDescent="0.2">
      <c r="F676" s="626">
        <v>21</v>
      </c>
      <c r="G676" s="627" t="s">
        <v>3054</v>
      </c>
      <c r="H676" s="628" t="s">
        <v>5277</v>
      </c>
      <c r="I676" s="629" t="s">
        <v>5278</v>
      </c>
      <c r="J676" s="627" t="s">
        <v>447</v>
      </c>
      <c r="K676" s="630">
        <v>1</v>
      </c>
      <c r="L676" s="631"/>
      <c r="M676" s="632">
        <f>K676*L676</f>
        <v>0</v>
      </c>
    </row>
    <row r="677" spans="6:13" s="625" customFormat="1" ht="12" outlineLevel="4" x14ac:dyDescent="0.2">
      <c r="F677" s="626">
        <v>22</v>
      </c>
      <c r="G677" s="627" t="s">
        <v>3066</v>
      </c>
      <c r="H677" s="628" t="s">
        <v>5279</v>
      </c>
      <c r="I677" s="629" t="s">
        <v>5280</v>
      </c>
      <c r="J677" s="627" t="s">
        <v>447</v>
      </c>
      <c r="K677" s="630">
        <v>25</v>
      </c>
      <c r="L677" s="631"/>
      <c r="M677" s="632">
        <f>K677*L677</f>
        <v>0</v>
      </c>
    </row>
    <row r="678" spans="6:13" s="633" customFormat="1" ht="11.25" outlineLevel="5" x14ac:dyDescent="0.25">
      <c r="F678" s="634"/>
      <c r="G678" s="635"/>
      <c r="H678" s="635"/>
      <c r="I678" s="636" t="s">
        <v>5281</v>
      </c>
      <c r="J678" s="635"/>
      <c r="K678" s="637">
        <v>12</v>
      </c>
      <c r="L678" s="638"/>
      <c r="M678" s="639"/>
    </row>
    <row r="679" spans="6:13" s="633" customFormat="1" ht="11.25" outlineLevel="5" x14ac:dyDescent="0.25">
      <c r="F679" s="634"/>
      <c r="G679" s="635"/>
      <c r="H679" s="635"/>
      <c r="I679" s="636" t="s">
        <v>5282</v>
      </c>
      <c r="J679" s="635"/>
      <c r="K679" s="637">
        <v>13</v>
      </c>
      <c r="L679" s="638"/>
      <c r="M679" s="639"/>
    </row>
    <row r="680" spans="6:13" s="625" customFormat="1" ht="12" outlineLevel="4" x14ac:dyDescent="0.2">
      <c r="F680" s="626">
        <v>23</v>
      </c>
      <c r="G680" s="627" t="s">
        <v>3054</v>
      </c>
      <c r="H680" s="628" t="s">
        <v>5283</v>
      </c>
      <c r="I680" s="629" t="s">
        <v>5284</v>
      </c>
      <c r="J680" s="627" t="s">
        <v>447</v>
      </c>
      <c r="K680" s="630">
        <v>13</v>
      </c>
      <c r="L680" s="631"/>
      <c r="M680" s="632">
        <f>K680*L680</f>
        <v>0</v>
      </c>
    </row>
    <row r="681" spans="6:13" s="625" customFormat="1" ht="12" outlineLevel="4" x14ac:dyDescent="0.2">
      <c r="F681" s="626">
        <v>24</v>
      </c>
      <c r="G681" s="627" t="s">
        <v>3054</v>
      </c>
      <c r="H681" s="628" t="s">
        <v>5285</v>
      </c>
      <c r="I681" s="629" t="s">
        <v>5286</v>
      </c>
      <c r="J681" s="627" t="s">
        <v>447</v>
      </c>
      <c r="K681" s="630">
        <v>13</v>
      </c>
      <c r="L681" s="631"/>
      <c r="M681" s="632">
        <f>K681*L681</f>
        <v>0</v>
      </c>
    </row>
    <row r="682" spans="6:13" s="625" customFormat="1" ht="12" outlineLevel="4" x14ac:dyDescent="0.2">
      <c r="F682" s="626">
        <v>25</v>
      </c>
      <c r="G682" s="627" t="s">
        <v>3054</v>
      </c>
      <c r="H682" s="628" t="s">
        <v>5287</v>
      </c>
      <c r="I682" s="629" t="s">
        <v>5288</v>
      </c>
      <c r="J682" s="627" t="s">
        <v>447</v>
      </c>
      <c r="K682" s="630">
        <v>1</v>
      </c>
      <c r="L682" s="631"/>
      <c r="M682" s="632">
        <f>K682*L682</f>
        <v>0</v>
      </c>
    </row>
    <row r="683" spans="6:13" s="625" customFormat="1" ht="12" outlineLevel="4" x14ac:dyDescent="0.2">
      <c r="F683" s="626">
        <v>26</v>
      </c>
      <c r="G683" s="627" t="s">
        <v>3066</v>
      </c>
      <c r="H683" s="628" t="s">
        <v>4877</v>
      </c>
      <c r="I683" s="629" t="s">
        <v>4878</v>
      </c>
      <c r="J683" s="627" t="s">
        <v>447</v>
      </c>
      <c r="K683" s="630">
        <v>60</v>
      </c>
      <c r="L683" s="631"/>
      <c r="M683" s="632">
        <f>K683*L683</f>
        <v>0</v>
      </c>
    </row>
    <row r="684" spans="6:13" s="633" customFormat="1" ht="11.25" outlineLevel="5" x14ac:dyDescent="0.25">
      <c r="F684" s="634"/>
      <c r="G684" s="635"/>
      <c r="H684" s="635"/>
      <c r="I684" s="636" t="s">
        <v>5289</v>
      </c>
      <c r="J684" s="635"/>
      <c r="K684" s="637">
        <v>30</v>
      </c>
      <c r="L684" s="638"/>
      <c r="M684" s="639"/>
    </row>
    <row r="685" spans="6:13" s="633" customFormat="1" ht="11.25" outlineLevel="5" x14ac:dyDescent="0.25">
      <c r="F685" s="634"/>
      <c r="G685" s="635"/>
      <c r="H685" s="635"/>
      <c r="I685" s="636" t="s">
        <v>5290</v>
      </c>
      <c r="J685" s="635"/>
      <c r="K685" s="637">
        <v>30</v>
      </c>
      <c r="L685" s="638"/>
      <c r="M685" s="639"/>
    </row>
    <row r="686" spans="6:13" s="625" customFormat="1" ht="12" outlineLevel="4" x14ac:dyDescent="0.2">
      <c r="F686" s="626">
        <v>27</v>
      </c>
      <c r="G686" s="627" t="s">
        <v>3054</v>
      </c>
      <c r="H686" s="628" t="s">
        <v>4881</v>
      </c>
      <c r="I686" s="629" t="s">
        <v>4882</v>
      </c>
      <c r="J686" s="627" t="s">
        <v>447</v>
      </c>
      <c r="K686" s="630">
        <v>60</v>
      </c>
      <c r="L686" s="631"/>
      <c r="M686" s="632">
        <f>K686*L686</f>
        <v>0</v>
      </c>
    </row>
    <row r="687" spans="6:13" s="625" customFormat="1" ht="12" outlineLevel="4" x14ac:dyDescent="0.2">
      <c r="F687" s="626">
        <v>28</v>
      </c>
      <c r="G687" s="627" t="s">
        <v>3066</v>
      </c>
      <c r="H687" s="628" t="s">
        <v>4883</v>
      </c>
      <c r="I687" s="629" t="s">
        <v>4884</v>
      </c>
      <c r="J687" s="627" t="s">
        <v>447</v>
      </c>
      <c r="K687" s="630">
        <v>2</v>
      </c>
      <c r="L687" s="631"/>
      <c r="M687" s="632">
        <f>K687*L687</f>
        <v>0</v>
      </c>
    </row>
    <row r="688" spans="6:13" s="633" customFormat="1" ht="11.25" outlineLevel="5" x14ac:dyDescent="0.25">
      <c r="F688" s="634"/>
      <c r="G688" s="635"/>
      <c r="H688" s="635"/>
      <c r="I688" s="636" t="s">
        <v>5291</v>
      </c>
      <c r="J688" s="635"/>
      <c r="K688" s="637">
        <v>2</v>
      </c>
      <c r="L688" s="638"/>
      <c r="M688" s="639"/>
    </row>
    <row r="689" spans="6:13" s="625" customFormat="1" ht="12" outlineLevel="4" x14ac:dyDescent="0.2">
      <c r="F689" s="626">
        <v>29</v>
      </c>
      <c r="G689" s="627" t="s">
        <v>3054</v>
      </c>
      <c r="H689" s="628" t="s">
        <v>4886</v>
      </c>
      <c r="I689" s="629" t="s">
        <v>4887</v>
      </c>
      <c r="J689" s="627" t="s">
        <v>4888</v>
      </c>
      <c r="K689" s="630">
        <v>2.1000000000000001E-2</v>
      </c>
      <c r="L689" s="631"/>
      <c r="M689" s="632">
        <f>K689*L689</f>
        <v>0</v>
      </c>
    </row>
    <row r="690" spans="6:13" s="633" customFormat="1" ht="11.25" outlineLevel="5" x14ac:dyDescent="0.25">
      <c r="F690" s="634"/>
      <c r="G690" s="635"/>
      <c r="H690" s="635"/>
      <c r="I690" s="636" t="s">
        <v>5121</v>
      </c>
      <c r="J690" s="635"/>
      <c r="K690" s="637">
        <v>0.02</v>
      </c>
      <c r="L690" s="638"/>
      <c r="M690" s="639"/>
    </row>
    <row r="691" spans="6:13" s="625" customFormat="1" ht="12" outlineLevel="4" x14ac:dyDescent="0.2">
      <c r="F691" s="626">
        <v>30</v>
      </c>
      <c r="G691" s="627" t="s">
        <v>3054</v>
      </c>
      <c r="H691" s="628" t="s">
        <v>4890</v>
      </c>
      <c r="I691" s="629" t="s">
        <v>4891</v>
      </c>
      <c r="J691" s="627" t="s">
        <v>4892</v>
      </c>
      <c r="K691" s="630">
        <v>4.1999999999999997E-3</v>
      </c>
      <c r="L691" s="631"/>
      <c r="M691" s="632">
        <f>K691*L691</f>
        <v>0</v>
      </c>
    </row>
    <row r="692" spans="6:13" s="633" customFormat="1" ht="11.25" outlineLevel="5" x14ac:dyDescent="0.25">
      <c r="F692" s="634"/>
      <c r="G692" s="635"/>
      <c r="H692" s="635"/>
      <c r="I692" s="636" t="s">
        <v>5122</v>
      </c>
      <c r="J692" s="635"/>
      <c r="K692" s="637">
        <v>4.0000000000000001E-3</v>
      </c>
      <c r="L692" s="638"/>
      <c r="M692" s="639"/>
    </row>
    <row r="693" spans="6:13" s="625" customFormat="1" ht="12" outlineLevel="4" x14ac:dyDescent="0.2">
      <c r="F693" s="626">
        <v>31</v>
      </c>
      <c r="G693" s="627" t="s">
        <v>3054</v>
      </c>
      <c r="H693" s="628" t="s">
        <v>4894</v>
      </c>
      <c r="I693" s="629" t="s">
        <v>4895</v>
      </c>
      <c r="J693" s="627" t="s">
        <v>4892</v>
      </c>
      <c r="K693" s="630">
        <v>4.1999999999999997E-3</v>
      </c>
      <c r="L693" s="631"/>
      <c r="M693" s="632">
        <f>K693*L693</f>
        <v>0</v>
      </c>
    </row>
    <row r="694" spans="6:13" s="633" customFormat="1" ht="11.25" outlineLevel="5" x14ac:dyDescent="0.25">
      <c r="F694" s="634"/>
      <c r="G694" s="635"/>
      <c r="H694" s="635"/>
      <c r="I694" s="636" t="s">
        <v>5122</v>
      </c>
      <c r="J694" s="635"/>
      <c r="K694" s="637">
        <v>4.0000000000000001E-3</v>
      </c>
      <c r="L694" s="638"/>
      <c r="M694" s="639"/>
    </row>
    <row r="695" spans="6:13" s="625" customFormat="1" ht="12" outlineLevel="4" x14ac:dyDescent="0.2">
      <c r="F695" s="626">
        <v>32</v>
      </c>
      <c r="G695" s="627" t="s">
        <v>3066</v>
      </c>
      <c r="H695" s="628" t="s">
        <v>4896</v>
      </c>
      <c r="I695" s="629" t="s">
        <v>4897</v>
      </c>
      <c r="J695" s="627" t="s">
        <v>532</v>
      </c>
      <c r="K695" s="630">
        <v>3</v>
      </c>
      <c r="L695" s="631"/>
      <c r="M695" s="632">
        <f>K695*L695</f>
        <v>0</v>
      </c>
    </row>
    <row r="696" spans="6:13" s="633" customFormat="1" ht="22.5" outlineLevel="5" x14ac:dyDescent="0.25">
      <c r="F696" s="634"/>
      <c r="G696" s="635"/>
      <c r="H696" s="635"/>
      <c r="I696" s="636" t="s">
        <v>5292</v>
      </c>
      <c r="J696" s="635"/>
      <c r="K696" s="637">
        <v>3</v>
      </c>
      <c r="L696" s="638"/>
      <c r="M696" s="639"/>
    </row>
    <row r="697" spans="6:13" s="625" customFormat="1" ht="12" outlineLevel="4" x14ac:dyDescent="0.2">
      <c r="F697" s="626">
        <v>33</v>
      </c>
      <c r="G697" s="627" t="s">
        <v>3054</v>
      </c>
      <c r="H697" s="628" t="s">
        <v>4900</v>
      </c>
      <c r="I697" s="629" t="s">
        <v>4901</v>
      </c>
      <c r="J697" s="627" t="s">
        <v>532</v>
      </c>
      <c r="K697" s="630">
        <v>3.3</v>
      </c>
      <c r="L697" s="631"/>
      <c r="M697" s="632">
        <f>K697*L697</f>
        <v>0</v>
      </c>
    </row>
    <row r="698" spans="6:13" s="625" customFormat="1" ht="12" outlineLevel="4" x14ac:dyDescent="0.2">
      <c r="F698" s="626">
        <v>34</v>
      </c>
      <c r="G698" s="627" t="s">
        <v>3066</v>
      </c>
      <c r="H698" s="628" t="s">
        <v>4902</v>
      </c>
      <c r="I698" s="629" t="s">
        <v>4903</v>
      </c>
      <c r="J698" s="627" t="s">
        <v>532</v>
      </c>
      <c r="K698" s="630">
        <v>15</v>
      </c>
      <c r="L698" s="631"/>
      <c r="M698" s="632">
        <f>K698*L698</f>
        <v>0</v>
      </c>
    </row>
    <row r="699" spans="6:13" s="633" customFormat="1" ht="22.5" outlineLevel="5" x14ac:dyDescent="0.25">
      <c r="F699" s="634"/>
      <c r="G699" s="635"/>
      <c r="H699" s="635"/>
      <c r="I699" s="636" t="s">
        <v>5293</v>
      </c>
      <c r="J699" s="635"/>
      <c r="K699" s="637">
        <v>15</v>
      </c>
      <c r="L699" s="638"/>
      <c r="M699" s="639"/>
    </row>
    <row r="700" spans="6:13" s="625" customFormat="1" ht="12" outlineLevel="4" x14ac:dyDescent="0.2">
      <c r="F700" s="626">
        <v>35</v>
      </c>
      <c r="G700" s="627" t="s">
        <v>3054</v>
      </c>
      <c r="H700" s="628" t="s">
        <v>4906</v>
      </c>
      <c r="I700" s="629" t="s">
        <v>4907</v>
      </c>
      <c r="J700" s="627" t="s">
        <v>532</v>
      </c>
      <c r="K700" s="630">
        <v>6</v>
      </c>
      <c r="L700" s="631"/>
      <c r="M700" s="632">
        <f>K700*L700</f>
        <v>0</v>
      </c>
    </row>
    <row r="701" spans="6:13" s="625" customFormat="1" ht="12" outlineLevel="4" x14ac:dyDescent="0.2">
      <c r="F701" s="626">
        <v>36</v>
      </c>
      <c r="G701" s="627" t="s">
        <v>3054</v>
      </c>
      <c r="H701" s="628" t="s">
        <v>4908</v>
      </c>
      <c r="I701" s="629" t="s">
        <v>4909</v>
      </c>
      <c r="J701" s="627" t="s">
        <v>532</v>
      </c>
      <c r="K701" s="630">
        <v>6</v>
      </c>
      <c r="L701" s="631"/>
      <c r="M701" s="632">
        <f>K701*L701</f>
        <v>0</v>
      </c>
    </row>
    <row r="702" spans="6:13" s="625" customFormat="1" ht="12" outlineLevel="4" x14ac:dyDescent="0.2">
      <c r="F702" s="626">
        <v>37</v>
      </c>
      <c r="G702" s="627" t="s">
        <v>3054</v>
      </c>
      <c r="H702" s="628" t="s">
        <v>4910</v>
      </c>
      <c r="I702" s="629" t="s">
        <v>4911</v>
      </c>
      <c r="J702" s="627" t="s">
        <v>532</v>
      </c>
      <c r="K702" s="630">
        <v>6</v>
      </c>
      <c r="L702" s="631"/>
      <c r="M702" s="632">
        <f>K702*L702</f>
        <v>0</v>
      </c>
    </row>
    <row r="703" spans="6:13" s="625" customFormat="1" ht="12" outlineLevel="4" x14ac:dyDescent="0.2">
      <c r="F703" s="626">
        <v>38</v>
      </c>
      <c r="G703" s="627" t="s">
        <v>3066</v>
      </c>
      <c r="H703" s="628" t="s">
        <v>4912</v>
      </c>
      <c r="I703" s="629" t="s">
        <v>4913</v>
      </c>
      <c r="J703" s="627" t="s">
        <v>447</v>
      </c>
      <c r="K703" s="630">
        <v>6</v>
      </c>
      <c r="L703" s="631"/>
      <c r="M703" s="632">
        <f>K703*L703</f>
        <v>0</v>
      </c>
    </row>
    <row r="704" spans="6:13" s="633" customFormat="1" ht="22.5" outlineLevel="5" x14ac:dyDescent="0.25">
      <c r="F704" s="634"/>
      <c r="G704" s="635"/>
      <c r="H704" s="635"/>
      <c r="I704" s="636" t="s">
        <v>5294</v>
      </c>
      <c r="J704" s="635"/>
      <c r="K704" s="637">
        <v>6</v>
      </c>
      <c r="L704" s="638"/>
      <c r="M704" s="639"/>
    </row>
    <row r="705" spans="6:13" s="625" customFormat="1" ht="12" outlineLevel="4" x14ac:dyDescent="0.2">
      <c r="F705" s="626">
        <v>39</v>
      </c>
      <c r="G705" s="627" t="s">
        <v>3066</v>
      </c>
      <c r="H705" s="628" t="s">
        <v>4916</v>
      </c>
      <c r="I705" s="629" t="s">
        <v>4917</v>
      </c>
      <c r="J705" s="627" t="s">
        <v>447</v>
      </c>
      <c r="K705" s="630">
        <v>1</v>
      </c>
      <c r="L705" s="631"/>
      <c r="M705" s="632">
        <f>K705*L705</f>
        <v>0</v>
      </c>
    </row>
    <row r="706" spans="6:13" s="633" customFormat="1" ht="11.25" outlineLevel="5" x14ac:dyDescent="0.25">
      <c r="F706" s="634"/>
      <c r="G706" s="635"/>
      <c r="H706" s="635"/>
      <c r="I706" s="636" t="s">
        <v>5295</v>
      </c>
      <c r="J706" s="635"/>
      <c r="K706" s="637">
        <v>1</v>
      </c>
      <c r="L706" s="638"/>
      <c r="M706" s="639"/>
    </row>
    <row r="707" spans="6:13" s="625" customFormat="1" ht="12" outlineLevel="4" x14ac:dyDescent="0.2">
      <c r="F707" s="626">
        <v>40</v>
      </c>
      <c r="G707" s="627" t="s">
        <v>3054</v>
      </c>
      <c r="H707" s="628" t="s">
        <v>4920</v>
      </c>
      <c r="I707" s="629" t="s">
        <v>4921</v>
      </c>
      <c r="J707" s="627" t="s">
        <v>447</v>
      </c>
      <c r="K707" s="630">
        <v>1</v>
      </c>
      <c r="L707" s="631"/>
      <c r="M707" s="632">
        <f>K707*L707</f>
        <v>0</v>
      </c>
    </row>
    <row r="708" spans="6:13" s="625" customFormat="1" ht="12" outlineLevel="4" x14ac:dyDescent="0.2">
      <c r="F708" s="626">
        <v>41</v>
      </c>
      <c r="G708" s="627" t="s">
        <v>3066</v>
      </c>
      <c r="H708" s="628" t="s">
        <v>4922</v>
      </c>
      <c r="I708" s="629" t="s">
        <v>4923</v>
      </c>
      <c r="J708" s="627" t="s">
        <v>447</v>
      </c>
      <c r="K708" s="630">
        <v>4</v>
      </c>
      <c r="L708" s="631"/>
      <c r="M708" s="632">
        <f>K708*L708</f>
        <v>0</v>
      </c>
    </row>
    <row r="709" spans="6:13" s="633" customFormat="1" ht="11.25" outlineLevel="5" x14ac:dyDescent="0.25">
      <c r="F709" s="634"/>
      <c r="G709" s="635"/>
      <c r="H709" s="635"/>
      <c r="I709" s="636" t="s">
        <v>5296</v>
      </c>
      <c r="J709" s="635"/>
      <c r="K709" s="637">
        <v>4</v>
      </c>
      <c r="L709" s="638"/>
      <c r="M709" s="639"/>
    </row>
    <row r="710" spans="6:13" s="625" customFormat="1" ht="12" outlineLevel="4" x14ac:dyDescent="0.2">
      <c r="F710" s="626">
        <v>42</v>
      </c>
      <c r="G710" s="627" t="s">
        <v>3066</v>
      </c>
      <c r="H710" s="628" t="s">
        <v>4926</v>
      </c>
      <c r="I710" s="629" t="s">
        <v>4927</v>
      </c>
      <c r="J710" s="627" t="s">
        <v>532</v>
      </c>
      <c r="K710" s="630">
        <v>68</v>
      </c>
      <c r="L710" s="631"/>
      <c r="M710" s="632">
        <f>K710*L710</f>
        <v>0</v>
      </c>
    </row>
    <row r="711" spans="6:13" s="633" customFormat="1" ht="11.25" outlineLevel="5" x14ac:dyDescent="0.25">
      <c r="F711" s="634"/>
      <c r="G711" s="635"/>
      <c r="H711" s="635"/>
      <c r="I711" s="636" t="s">
        <v>5297</v>
      </c>
      <c r="J711" s="635"/>
      <c r="K711" s="637">
        <v>68</v>
      </c>
      <c r="L711" s="638"/>
      <c r="M711" s="639"/>
    </row>
    <row r="712" spans="6:13" s="625" customFormat="1" ht="12" outlineLevel="4" x14ac:dyDescent="0.2">
      <c r="F712" s="626">
        <v>43</v>
      </c>
      <c r="G712" s="627" t="s">
        <v>3054</v>
      </c>
      <c r="H712" s="628" t="s">
        <v>4929</v>
      </c>
      <c r="I712" s="629" t="s">
        <v>4930</v>
      </c>
      <c r="J712" s="627" t="s">
        <v>532</v>
      </c>
      <c r="K712" s="630">
        <v>75</v>
      </c>
      <c r="L712" s="631"/>
      <c r="M712" s="632">
        <f>K712*L712</f>
        <v>0</v>
      </c>
    </row>
    <row r="713" spans="6:13" s="625" customFormat="1" ht="24" outlineLevel="4" x14ac:dyDescent="0.2">
      <c r="F713" s="626">
        <v>44</v>
      </c>
      <c r="G713" s="627" t="s">
        <v>3066</v>
      </c>
      <c r="H713" s="628" t="s">
        <v>4769</v>
      </c>
      <c r="I713" s="629" t="s">
        <v>4770</v>
      </c>
      <c r="J713" s="627" t="s">
        <v>447</v>
      </c>
      <c r="K713" s="630">
        <v>26</v>
      </c>
      <c r="L713" s="631"/>
      <c r="M713" s="632">
        <f>K713*L713</f>
        <v>0</v>
      </c>
    </row>
    <row r="714" spans="6:13" s="633" customFormat="1" ht="22.5" outlineLevel="5" x14ac:dyDescent="0.25">
      <c r="F714" s="634"/>
      <c r="G714" s="635"/>
      <c r="H714" s="635"/>
      <c r="I714" s="636" t="s">
        <v>5298</v>
      </c>
      <c r="J714" s="635"/>
      <c r="K714" s="637">
        <v>13</v>
      </c>
      <c r="L714" s="638"/>
      <c r="M714" s="639"/>
    </row>
    <row r="715" spans="6:13" s="633" customFormat="1" ht="22.5" outlineLevel="5" x14ac:dyDescent="0.25">
      <c r="F715" s="634"/>
      <c r="G715" s="635"/>
      <c r="H715" s="635"/>
      <c r="I715" s="636" t="s">
        <v>5299</v>
      </c>
      <c r="J715" s="635"/>
      <c r="K715" s="637">
        <v>13</v>
      </c>
      <c r="L715" s="638"/>
      <c r="M715" s="639"/>
    </row>
    <row r="716" spans="6:13" s="625" customFormat="1" ht="12" outlineLevel="4" x14ac:dyDescent="0.2">
      <c r="F716" s="626">
        <v>45</v>
      </c>
      <c r="G716" s="627" t="s">
        <v>3066</v>
      </c>
      <c r="H716" s="628" t="s">
        <v>4775</v>
      </c>
      <c r="I716" s="629" t="s">
        <v>4776</v>
      </c>
      <c r="J716" s="627" t="s">
        <v>532</v>
      </c>
      <c r="K716" s="630">
        <v>2.7526674666400002</v>
      </c>
      <c r="L716" s="631"/>
      <c r="M716" s="632">
        <f>K716*L716</f>
        <v>0</v>
      </c>
    </row>
    <row r="717" spans="6:13" s="633" customFormat="1" ht="22.5" outlineLevel="5" x14ac:dyDescent="0.25">
      <c r="F717" s="634"/>
      <c r="G717" s="635"/>
      <c r="H717" s="635"/>
      <c r="I717" s="636" t="s">
        <v>5300</v>
      </c>
      <c r="J717" s="635"/>
      <c r="K717" s="637">
        <v>1.3763337333200001</v>
      </c>
      <c r="L717" s="638"/>
      <c r="M717" s="639"/>
    </row>
    <row r="718" spans="6:13" s="633" customFormat="1" ht="22.5" outlineLevel="5" x14ac:dyDescent="0.25">
      <c r="F718" s="634"/>
      <c r="G718" s="635"/>
      <c r="H718" s="635"/>
      <c r="I718" s="636" t="s">
        <v>5301</v>
      </c>
      <c r="J718" s="635"/>
      <c r="K718" s="637">
        <v>1.3763337333200001</v>
      </c>
      <c r="L718" s="638"/>
      <c r="M718" s="639"/>
    </row>
    <row r="719" spans="6:13" s="646" customFormat="1" ht="12.75" customHeight="1" outlineLevel="4" x14ac:dyDescent="0.25">
      <c r="F719" s="640"/>
      <c r="G719" s="641"/>
      <c r="H719" s="641"/>
      <c r="I719" s="642"/>
      <c r="J719" s="641"/>
      <c r="K719" s="643"/>
      <c r="L719" s="644"/>
      <c r="M719" s="645"/>
    </row>
    <row r="720" spans="6:13" s="620" customFormat="1" ht="16.5" customHeight="1" outlineLevel="3" x14ac:dyDescent="0.2">
      <c r="F720" s="621"/>
      <c r="G720" s="609"/>
      <c r="H720" s="622"/>
      <c r="I720" s="622" t="s">
        <v>4935</v>
      </c>
      <c r="J720" s="609"/>
      <c r="K720" s="623"/>
      <c r="L720" s="624"/>
      <c r="M720" s="588">
        <f>SUBTOTAL(9,M721:M731)</f>
        <v>0</v>
      </c>
    </row>
    <row r="721" spans="6:13" s="625" customFormat="1" ht="12" outlineLevel="4" x14ac:dyDescent="0.2">
      <c r="F721" s="626">
        <v>1</v>
      </c>
      <c r="G721" s="627" t="s">
        <v>3066</v>
      </c>
      <c r="H721" s="628" t="s">
        <v>4939</v>
      </c>
      <c r="I721" s="629" t="s">
        <v>4940</v>
      </c>
      <c r="J721" s="627" t="s">
        <v>447</v>
      </c>
      <c r="K721" s="630">
        <v>1</v>
      </c>
      <c r="L721" s="631"/>
      <c r="M721" s="632">
        <f>K721*L721</f>
        <v>0</v>
      </c>
    </row>
    <row r="722" spans="6:13" s="633" customFormat="1" ht="11.25" outlineLevel="5" x14ac:dyDescent="0.25">
      <c r="F722" s="634"/>
      <c r="G722" s="635"/>
      <c r="H722" s="635"/>
      <c r="I722" s="636" t="s">
        <v>5302</v>
      </c>
      <c r="J722" s="635"/>
      <c r="K722" s="637">
        <v>1</v>
      </c>
      <c r="L722" s="638"/>
      <c r="M722" s="639"/>
    </row>
    <row r="723" spans="6:13" s="625" customFormat="1" ht="12" outlineLevel="4" x14ac:dyDescent="0.2">
      <c r="F723" s="626">
        <v>2</v>
      </c>
      <c r="G723" s="627" t="s">
        <v>3066</v>
      </c>
      <c r="H723" s="628" t="s">
        <v>5303</v>
      </c>
      <c r="I723" s="629" t="s">
        <v>5304</v>
      </c>
      <c r="J723" s="627" t="s">
        <v>447</v>
      </c>
      <c r="K723" s="630">
        <v>1</v>
      </c>
      <c r="L723" s="631"/>
      <c r="M723" s="632">
        <f>K723*L723</f>
        <v>0</v>
      </c>
    </row>
    <row r="724" spans="6:13" s="633" customFormat="1" ht="11.25" outlineLevel="5" x14ac:dyDescent="0.25">
      <c r="F724" s="634"/>
      <c r="G724" s="635"/>
      <c r="H724" s="635"/>
      <c r="I724" s="636" t="s">
        <v>5305</v>
      </c>
      <c r="J724" s="635"/>
      <c r="K724" s="637">
        <v>1</v>
      </c>
      <c r="L724" s="638"/>
      <c r="M724" s="639"/>
    </row>
    <row r="725" spans="6:13" s="625" customFormat="1" ht="12" outlineLevel="4" x14ac:dyDescent="0.2">
      <c r="F725" s="626">
        <v>3</v>
      </c>
      <c r="G725" s="627" t="s">
        <v>3066</v>
      </c>
      <c r="H725" s="628" t="s">
        <v>4945</v>
      </c>
      <c r="I725" s="629" t="s">
        <v>4946</v>
      </c>
      <c r="J725" s="627" t="s">
        <v>447</v>
      </c>
      <c r="K725" s="630">
        <v>30</v>
      </c>
      <c r="L725" s="631"/>
      <c r="M725" s="632">
        <f>K725*L725</f>
        <v>0</v>
      </c>
    </row>
    <row r="726" spans="6:13" s="633" customFormat="1" ht="11.25" outlineLevel="5" x14ac:dyDescent="0.25">
      <c r="F726" s="634"/>
      <c r="G726" s="635"/>
      <c r="H726" s="635"/>
      <c r="I726" s="636" t="s">
        <v>5306</v>
      </c>
      <c r="J726" s="635"/>
      <c r="K726" s="637">
        <v>30</v>
      </c>
      <c r="L726" s="638"/>
      <c r="M726" s="639"/>
    </row>
    <row r="727" spans="6:13" s="625" customFormat="1" ht="12" outlineLevel="4" x14ac:dyDescent="0.2">
      <c r="F727" s="626">
        <v>4</v>
      </c>
      <c r="G727" s="627" t="s">
        <v>3066</v>
      </c>
      <c r="H727" s="628" t="s">
        <v>5307</v>
      </c>
      <c r="I727" s="629" t="s">
        <v>5308</v>
      </c>
      <c r="J727" s="627" t="s">
        <v>447</v>
      </c>
      <c r="K727" s="630">
        <v>30</v>
      </c>
      <c r="L727" s="631"/>
      <c r="M727" s="632">
        <f>K727*L727</f>
        <v>0</v>
      </c>
    </row>
    <row r="728" spans="6:13" s="633" customFormat="1" ht="11.25" outlineLevel="5" x14ac:dyDescent="0.25">
      <c r="F728" s="634"/>
      <c r="G728" s="635"/>
      <c r="H728" s="635"/>
      <c r="I728" s="636" t="s">
        <v>5309</v>
      </c>
      <c r="J728" s="635"/>
      <c r="K728" s="637">
        <v>30</v>
      </c>
      <c r="L728" s="638"/>
      <c r="M728" s="639"/>
    </row>
    <row r="729" spans="6:13" s="625" customFormat="1" ht="24" outlineLevel="4" x14ac:dyDescent="0.2">
      <c r="F729" s="626">
        <v>5</v>
      </c>
      <c r="G729" s="627" t="s">
        <v>3315</v>
      </c>
      <c r="H729" s="628" t="s">
        <v>4954</v>
      </c>
      <c r="I729" s="629" t="s">
        <v>4955</v>
      </c>
      <c r="J729" s="627" t="s">
        <v>191</v>
      </c>
      <c r="K729" s="630">
        <v>0.18</v>
      </c>
      <c r="L729" s="631"/>
      <c r="M729" s="632">
        <f>K729*L729</f>
        <v>0</v>
      </c>
    </row>
    <row r="730" spans="6:13" s="633" customFormat="1" ht="11.25" outlineLevel="5" x14ac:dyDescent="0.25">
      <c r="F730" s="634"/>
      <c r="G730" s="635"/>
      <c r="H730" s="635"/>
      <c r="I730" s="636" t="s">
        <v>5310</v>
      </c>
      <c r="J730" s="635"/>
      <c r="K730" s="637">
        <v>0.18</v>
      </c>
      <c r="L730" s="638"/>
      <c r="M730" s="639"/>
    </row>
    <row r="731" spans="6:13" s="646" customFormat="1" ht="12.75" customHeight="1" outlineLevel="4" x14ac:dyDescent="0.25">
      <c r="F731" s="640"/>
      <c r="G731" s="641"/>
      <c r="H731" s="641"/>
      <c r="I731" s="642"/>
      <c r="J731" s="641"/>
      <c r="K731" s="643"/>
      <c r="L731" s="644"/>
      <c r="M731" s="645"/>
    </row>
    <row r="732" spans="6:13" s="646" customFormat="1" ht="12.75" customHeight="1" outlineLevel="3" x14ac:dyDescent="0.25">
      <c r="F732" s="640"/>
      <c r="G732" s="641"/>
      <c r="H732" s="641"/>
      <c r="I732" s="642"/>
      <c r="J732" s="641"/>
      <c r="K732" s="643"/>
      <c r="L732" s="644"/>
      <c r="M732" s="645"/>
    </row>
    <row r="733" spans="6:13" s="612" customFormat="1" ht="18.75" customHeight="1" outlineLevel="2" x14ac:dyDescent="0.2">
      <c r="F733" s="613"/>
      <c r="G733" s="614"/>
      <c r="H733" s="615"/>
      <c r="I733" s="615" t="s">
        <v>4066</v>
      </c>
      <c r="J733" s="614"/>
      <c r="K733" s="617"/>
      <c r="L733" s="618"/>
      <c r="M733" s="585">
        <f>SUBTOTAL(9,M734:M747)</f>
        <v>0</v>
      </c>
    </row>
    <row r="734" spans="6:13" s="620" customFormat="1" ht="16.5" customHeight="1" outlineLevel="3" x14ac:dyDescent="0.2">
      <c r="F734" s="621"/>
      <c r="G734" s="609"/>
      <c r="H734" s="622"/>
      <c r="I734" s="622" t="s">
        <v>4957</v>
      </c>
      <c r="J734" s="609"/>
      <c r="K734" s="623"/>
      <c r="L734" s="624"/>
      <c r="M734" s="588">
        <f>SUBTOTAL(9,M735:M746)</f>
        <v>0</v>
      </c>
    </row>
    <row r="735" spans="6:13" s="625" customFormat="1" ht="24" outlineLevel="4" x14ac:dyDescent="0.2">
      <c r="F735" s="626">
        <v>1</v>
      </c>
      <c r="G735" s="627" t="s">
        <v>3315</v>
      </c>
      <c r="H735" s="628" t="s">
        <v>4067</v>
      </c>
      <c r="I735" s="629" t="s">
        <v>4068</v>
      </c>
      <c r="J735" s="627" t="s">
        <v>191</v>
      </c>
      <c r="K735" s="630">
        <v>0.39200000000000002</v>
      </c>
      <c r="L735" s="631"/>
      <c r="M735" s="632">
        <f>K735*L735</f>
        <v>0</v>
      </c>
    </row>
    <row r="736" spans="6:13" s="633" customFormat="1" ht="11.25" outlineLevel="5" x14ac:dyDescent="0.25">
      <c r="F736" s="634"/>
      <c r="G736" s="635"/>
      <c r="H736" s="635"/>
      <c r="I736" s="636" t="s">
        <v>5311</v>
      </c>
      <c r="J736" s="635"/>
      <c r="K736" s="637">
        <v>0.20499999999999999</v>
      </c>
      <c r="L736" s="638"/>
      <c r="M736" s="639"/>
    </row>
    <row r="737" spans="6:13" s="633" customFormat="1" ht="11.25" outlineLevel="5" x14ac:dyDescent="0.25">
      <c r="F737" s="634"/>
      <c r="G737" s="635"/>
      <c r="H737" s="635"/>
      <c r="I737" s="636" t="s">
        <v>5312</v>
      </c>
      <c r="J737" s="635"/>
      <c r="K737" s="637">
        <v>0.187</v>
      </c>
      <c r="L737" s="638"/>
      <c r="M737" s="639"/>
    </row>
    <row r="738" spans="6:13" s="625" customFormat="1" ht="12" outlineLevel="4" x14ac:dyDescent="0.2">
      <c r="F738" s="626">
        <v>2</v>
      </c>
      <c r="G738" s="627" t="s">
        <v>3315</v>
      </c>
      <c r="H738" s="628" t="s">
        <v>4073</v>
      </c>
      <c r="I738" s="629" t="s">
        <v>4074</v>
      </c>
      <c r="J738" s="627" t="s">
        <v>191</v>
      </c>
      <c r="K738" s="630">
        <v>7.84</v>
      </c>
      <c r="L738" s="631"/>
      <c r="M738" s="632">
        <f>K738*L738</f>
        <v>0</v>
      </c>
    </row>
    <row r="739" spans="6:13" s="633" customFormat="1" ht="11.25" outlineLevel="5" x14ac:dyDescent="0.25">
      <c r="F739" s="634"/>
      <c r="G739" s="635"/>
      <c r="H739" s="635"/>
      <c r="I739" s="636" t="s">
        <v>5313</v>
      </c>
      <c r="J739" s="635"/>
      <c r="K739" s="637">
        <v>4.0999999999999996</v>
      </c>
      <c r="L739" s="638"/>
      <c r="M739" s="639"/>
    </row>
    <row r="740" spans="6:13" s="633" customFormat="1" ht="11.25" outlineLevel="5" x14ac:dyDescent="0.25">
      <c r="F740" s="634"/>
      <c r="G740" s="635"/>
      <c r="H740" s="635"/>
      <c r="I740" s="636" t="s">
        <v>5314</v>
      </c>
      <c r="J740" s="635"/>
      <c r="K740" s="637">
        <v>3.74</v>
      </c>
      <c r="L740" s="638"/>
      <c r="M740" s="639"/>
    </row>
    <row r="741" spans="6:13" s="625" customFormat="1" ht="12" outlineLevel="4" x14ac:dyDescent="0.2">
      <c r="F741" s="626">
        <v>3</v>
      </c>
      <c r="G741" s="627" t="s">
        <v>3315</v>
      </c>
      <c r="H741" s="628" t="s">
        <v>4079</v>
      </c>
      <c r="I741" s="629" t="s">
        <v>4080</v>
      </c>
      <c r="J741" s="627" t="s">
        <v>191</v>
      </c>
      <c r="K741" s="630">
        <v>0.39200000000000002</v>
      </c>
      <c r="L741" s="631"/>
      <c r="M741" s="632">
        <f>K741*L741</f>
        <v>0</v>
      </c>
    </row>
    <row r="742" spans="6:13" s="633" customFormat="1" ht="11.25" outlineLevel="5" x14ac:dyDescent="0.25">
      <c r="F742" s="634"/>
      <c r="G742" s="635"/>
      <c r="H742" s="635"/>
      <c r="I742" s="636" t="s">
        <v>5311</v>
      </c>
      <c r="J742" s="635"/>
      <c r="K742" s="637">
        <v>0.20499999999999999</v>
      </c>
      <c r="L742" s="638"/>
      <c r="M742" s="639"/>
    </row>
    <row r="743" spans="6:13" s="633" customFormat="1" ht="11.25" outlineLevel="5" x14ac:dyDescent="0.25">
      <c r="F743" s="634"/>
      <c r="G743" s="635"/>
      <c r="H743" s="635"/>
      <c r="I743" s="636" t="s">
        <v>5312</v>
      </c>
      <c r="J743" s="635"/>
      <c r="K743" s="637">
        <v>0.187</v>
      </c>
      <c r="L743" s="638"/>
      <c r="M743" s="639"/>
    </row>
    <row r="744" spans="6:13" s="625" customFormat="1" ht="24" outlineLevel="4" x14ac:dyDescent="0.2">
      <c r="F744" s="626">
        <v>4</v>
      </c>
      <c r="G744" s="627" t="s">
        <v>3315</v>
      </c>
      <c r="H744" s="628" t="s">
        <v>4081</v>
      </c>
      <c r="I744" s="629" t="s">
        <v>4082</v>
      </c>
      <c r="J744" s="627" t="s">
        <v>191</v>
      </c>
      <c r="K744" s="630">
        <v>0.187</v>
      </c>
      <c r="L744" s="631"/>
      <c r="M744" s="632">
        <f>K744*L744</f>
        <v>0</v>
      </c>
    </row>
    <row r="745" spans="6:13" s="633" customFormat="1" ht="11.25" outlineLevel="5" x14ac:dyDescent="0.25">
      <c r="F745" s="634"/>
      <c r="G745" s="635"/>
      <c r="H745" s="635"/>
      <c r="I745" s="636" t="s">
        <v>5312</v>
      </c>
      <c r="J745" s="635"/>
      <c r="K745" s="637">
        <v>0.187</v>
      </c>
      <c r="L745" s="638"/>
      <c r="M745" s="639"/>
    </row>
    <row r="746" spans="6:13" s="646" customFormat="1" ht="12.75" customHeight="1" outlineLevel="4" x14ac:dyDescent="0.25">
      <c r="F746" s="640"/>
      <c r="G746" s="641"/>
      <c r="H746" s="641"/>
      <c r="I746" s="642"/>
      <c r="J746" s="641"/>
      <c r="K746" s="643"/>
      <c r="L746" s="644"/>
      <c r="M746" s="645"/>
    </row>
    <row r="747" spans="6:13" s="646" customFormat="1" ht="12.75" customHeight="1" outlineLevel="3" x14ac:dyDescent="0.25">
      <c r="F747" s="640"/>
      <c r="G747" s="641"/>
      <c r="H747" s="641"/>
      <c r="I747" s="642"/>
      <c r="J747" s="641"/>
      <c r="K747" s="643"/>
      <c r="L747" s="644"/>
      <c r="M747" s="645"/>
    </row>
    <row r="748" spans="6:13" s="612" customFormat="1" ht="18.75" customHeight="1" outlineLevel="2" x14ac:dyDescent="0.2">
      <c r="F748" s="613"/>
      <c r="G748" s="614"/>
      <c r="H748" s="615"/>
      <c r="I748" s="615" t="s">
        <v>3865</v>
      </c>
      <c r="J748" s="614"/>
      <c r="K748" s="617"/>
      <c r="L748" s="618"/>
      <c r="M748" s="585">
        <f>SUBTOTAL(9,M749:M776)</f>
        <v>0</v>
      </c>
    </row>
    <row r="749" spans="6:13" s="620" customFormat="1" ht="16.5" customHeight="1" outlineLevel="3" x14ac:dyDescent="0.2">
      <c r="F749" s="621"/>
      <c r="G749" s="609"/>
      <c r="H749" s="622"/>
      <c r="I749" s="622" t="s">
        <v>4957</v>
      </c>
      <c r="J749" s="609"/>
      <c r="K749" s="623"/>
      <c r="L749" s="624"/>
      <c r="M749" s="588">
        <f>SUBTOTAL(9,M750:M775)</f>
        <v>0</v>
      </c>
    </row>
    <row r="750" spans="6:13" s="625" customFormat="1" ht="12" outlineLevel="4" x14ac:dyDescent="0.2">
      <c r="F750" s="626">
        <v>1</v>
      </c>
      <c r="G750" s="627" t="s">
        <v>3315</v>
      </c>
      <c r="H750" s="628" t="s">
        <v>4962</v>
      </c>
      <c r="I750" s="629" t="s">
        <v>4963</v>
      </c>
      <c r="J750" s="627" t="s">
        <v>172</v>
      </c>
      <c r="K750" s="630">
        <v>10.335854788000001</v>
      </c>
      <c r="L750" s="631"/>
      <c r="M750" s="632">
        <f>K750*L750</f>
        <v>0</v>
      </c>
    </row>
    <row r="751" spans="6:13" s="633" customFormat="1" ht="22.5" outlineLevel="5" x14ac:dyDescent="0.25">
      <c r="F751" s="634"/>
      <c r="G751" s="635"/>
      <c r="H751" s="635"/>
      <c r="I751" s="636" t="s">
        <v>5315</v>
      </c>
      <c r="J751" s="635"/>
      <c r="K751" s="637">
        <v>10.335854788000001</v>
      </c>
      <c r="L751" s="638"/>
      <c r="M751" s="639"/>
    </row>
    <row r="752" spans="6:13" s="625" customFormat="1" ht="12" outlineLevel="4" x14ac:dyDescent="0.2">
      <c r="F752" s="626">
        <v>2</v>
      </c>
      <c r="G752" s="627" t="s">
        <v>3315</v>
      </c>
      <c r="H752" s="628" t="s">
        <v>4966</v>
      </c>
      <c r="I752" s="629" t="s">
        <v>4967</v>
      </c>
      <c r="J752" s="627" t="s">
        <v>172</v>
      </c>
      <c r="K752" s="630">
        <v>2.9973978885200006</v>
      </c>
      <c r="L752" s="631"/>
      <c r="M752" s="632">
        <f>K752*L752</f>
        <v>0</v>
      </c>
    </row>
    <row r="753" spans="6:13" s="633" customFormat="1" ht="22.5" outlineLevel="5" x14ac:dyDescent="0.25">
      <c r="F753" s="634"/>
      <c r="G753" s="635"/>
      <c r="H753" s="635"/>
      <c r="I753" s="636" t="s">
        <v>5316</v>
      </c>
      <c r="J753" s="635"/>
      <c r="K753" s="637">
        <v>2.9973978885200006</v>
      </c>
      <c r="L753" s="638"/>
      <c r="M753" s="639"/>
    </row>
    <row r="754" spans="6:13" s="625" customFormat="1" ht="24" outlineLevel="4" x14ac:dyDescent="0.2">
      <c r="F754" s="626">
        <v>3</v>
      </c>
      <c r="G754" s="627" t="s">
        <v>3315</v>
      </c>
      <c r="H754" s="628" t="s">
        <v>4970</v>
      </c>
      <c r="I754" s="629" t="s">
        <v>4971</v>
      </c>
      <c r="J754" s="627" t="s">
        <v>532</v>
      </c>
      <c r="K754" s="630">
        <v>20.8</v>
      </c>
      <c r="L754" s="631"/>
      <c r="M754" s="632">
        <f>K754*L754</f>
        <v>0</v>
      </c>
    </row>
    <row r="755" spans="6:13" s="633" customFormat="1" ht="11.25" outlineLevel="5" x14ac:dyDescent="0.25">
      <c r="F755" s="634"/>
      <c r="G755" s="635"/>
      <c r="H755" s="635"/>
      <c r="I755" s="636" t="s">
        <v>5317</v>
      </c>
      <c r="J755" s="635"/>
      <c r="K755" s="637">
        <v>20.8</v>
      </c>
      <c r="L755" s="638"/>
      <c r="M755" s="639"/>
    </row>
    <row r="756" spans="6:13" s="625" customFormat="1" ht="24" outlineLevel="4" x14ac:dyDescent="0.2">
      <c r="F756" s="626">
        <v>4</v>
      </c>
      <c r="G756" s="627" t="s">
        <v>3315</v>
      </c>
      <c r="H756" s="628" t="s">
        <v>4974</v>
      </c>
      <c r="I756" s="629" t="s">
        <v>4975</v>
      </c>
      <c r="J756" s="627" t="s">
        <v>532</v>
      </c>
      <c r="K756" s="630">
        <v>5.2</v>
      </c>
      <c r="L756" s="631"/>
      <c r="M756" s="632">
        <f>K756*L756</f>
        <v>0</v>
      </c>
    </row>
    <row r="757" spans="6:13" s="633" customFormat="1" ht="11.25" outlineLevel="5" x14ac:dyDescent="0.25">
      <c r="F757" s="634"/>
      <c r="G757" s="635"/>
      <c r="H757" s="635"/>
      <c r="I757" s="636" t="s">
        <v>5318</v>
      </c>
      <c r="J757" s="635"/>
      <c r="K757" s="637">
        <v>5.2</v>
      </c>
      <c r="L757" s="638"/>
      <c r="M757" s="639"/>
    </row>
    <row r="758" spans="6:13" s="625" customFormat="1" ht="24" outlineLevel="4" x14ac:dyDescent="0.2">
      <c r="F758" s="626">
        <v>5</v>
      </c>
      <c r="G758" s="627" t="s">
        <v>3315</v>
      </c>
      <c r="H758" s="628" t="s">
        <v>4984</v>
      </c>
      <c r="I758" s="629" t="s">
        <v>4985</v>
      </c>
      <c r="J758" s="627" t="s">
        <v>172</v>
      </c>
      <c r="K758" s="630">
        <v>0.95</v>
      </c>
      <c r="L758" s="631"/>
      <c r="M758" s="632">
        <f>K758*L758</f>
        <v>0</v>
      </c>
    </row>
    <row r="759" spans="6:13" s="633" customFormat="1" ht="11.25" outlineLevel="5" x14ac:dyDescent="0.25">
      <c r="F759" s="634"/>
      <c r="G759" s="635"/>
      <c r="H759" s="635"/>
      <c r="I759" s="636" t="s">
        <v>5319</v>
      </c>
      <c r="J759" s="635"/>
      <c r="K759" s="637">
        <v>0.95</v>
      </c>
      <c r="L759" s="638"/>
      <c r="M759" s="639"/>
    </row>
    <row r="760" spans="6:13" s="625" customFormat="1" ht="12" outlineLevel="4" x14ac:dyDescent="0.2">
      <c r="F760" s="626">
        <v>6</v>
      </c>
      <c r="G760" s="627" t="s">
        <v>3315</v>
      </c>
      <c r="H760" s="628" t="s">
        <v>1715</v>
      </c>
      <c r="I760" s="629" t="s">
        <v>4987</v>
      </c>
      <c r="J760" s="627" t="s">
        <v>191</v>
      </c>
      <c r="K760" s="630">
        <v>0.28103957040954403</v>
      </c>
      <c r="L760" s="631"/>
      <c r="M760" s="632">
        <f>K760*L760</f>
        <v>0</v>
      </c>
    </row>
    <row r="761" spans="6:13" s="625" customFormat="1" ht="24" outlineLevel="4" x14ac:dyDescent="0.2">
      <c r="F761" s="626">
        <v>7</v>
      </c>
      <c r="G761" s="627" t="s">
        <v>3315</v>
      </c>
      <c r="H761" s="628" t="s">
        <v>4092</v>
      </c>
      <c r="I761" s="629" t="s">
        <v>4093</v>
      </c>
      <c r="J761" s="627" t="s">
        <v>532</v>
      </c>
      <c r="K761" s="630">
        <v>2.7</v>
      </c>
      <c r="L761" s="631"/>
      <c r="M761" s="632">
        <f>K761*L761</f>
        <v>0</v>
      </c>
    </row>
    <row r="762" spans="6:13" s="633" customFormat="1" ht="22.5" outlineLevel="5" x14ac:dyDescent="0.25">
      <c r="F762" s="634"/>
      <c r="G762" s="635"/>
      <c r="H762" s="635"/>
      <c r="I762" s="636" t="s">
        <v>5320</v>
      </c>
      <c r="J762" s="635"/>
      <c r="K762" s="637">
        <v>2.7</v>
      </c>
      <c r="L762" s="638"/>
      <c r="M762" s="639"/>
    </row>
    <row r="763" spans="6:13" s="625" customFormat="1" ht="24" outlineLevel="4" x14ac:dyDescent="0.2">
      <c r="F763" s="626">
        <v>8</v>
      </c>
      <c r="G763" s="627" t="s">
        <v>3315</v>
      </c>
      <c r="H763" s="628" t="s">
        <v>4097</v>
      </c>
      <c r="I763" s="629" t="s">
        <v>4098</v>
      </c>
      <c r="J763" s="627" t="s">
        <v>532</v>
      </c>
      <c r="K763" s="630">
        <v>0.30000000000000004</v>
      </c>
      <c r="L763" s="631"/>
      <c r="M763" s="632">
        <f>K763*L763</f>
        <v>0</v>
      </c>
    </row>
    <row r="764" spans="6:13" s="633" customFormat="1" ht="22.5" outlineLevel="5" x14ac:dyDescent="0.25">
      <c r="F764" s="634"/>
      <c r="G764" s="635"/>
      <c r="H764" s="635"/>
      <c r="I764" s="636" t="s">
        <v>5321</v>
      </c>
      <c r="J764" s="635"/>
      <c r="K764" s="637">
        <v>0.30000000000000004</v>
      </c>
      <c r="L764" s="638"/>
      <c r="M764" s="639"/>
    </row>
    <row r="765" spans="6:13" s="625" customFormat="1" ht="24" outlineLevel="4" x14ac:dyDescent="0.2">
      <c r="F765" s="626">
        <v>9</v>
      </c>
      <c r="G765" s="627" t="s">
        <v>3054</v>
      </c>
      <c r="H765" s="628" t="s">
        <v>4105</v>
      </c>
      <c r="I765" s="629" t="s">
        <v>4106</v>
      </c>
      <c r="J765" s="627" t="s">
        <v>532</v>
      </c>
      <c r="K765" s="630">
        <v>3.6</v>
      </c>
      <c r="L765" s="631"/>
      <c r="M765" s="632">
        <f>K765*L765</f>
        <v>0</v>
      </c>
    </row>
    <row r="766" spans="6:13" s="633" customFormat="1" ht="11.25" outlineLevel="5" x14ac:dyDescent="0.25">
      <c r="F766" s="634"/>
      <c r="G766" s="635"/>
      <c r="H766" s="635"/>
      <c r="I766" s="636" t="s">
        <v>5322</v>
      </c>
      <c r="J766" s="635"/>
      <c r="K766" s="637">
        <v>3</v>
      </c>
      <c r="L766" s="638"/>
      <c r="M766" s="639"/>
    </row>
    <row r="767" spans="6:13" s="625" customFormat="1" ht="12" outlineLevel="4" x14ac:dyDescent="0.2">
      <c r="F767" s="626">
        <v>10</v>
      </c>
      <c r="G767" s="627" t="s">
        <v>3315</v>
      </c>
      <c r="H767" s="628" t="s">
        <v>4989</v>
      </c>
      <c r="I767" s="629" t="s">
        <v>4990</v>
      </c>
      <c r="J767" s="627" t="s">
        <v>172</v>
      </c>
      <c r="K767" s="630">
        <v>0.62514642682800003</v>
      </c>
      <c r="L767" s="631"/>
      <c r="M767" s="632">
        <f>K767*L767</f>
        <v>0</v>
      </c>
    </row>
    <row r="768" spans="6:13" s="633" customFormat="1" ht="22.5" outlineLevel="5" x14ac:dyDescent="0.25">
      <c r="F768" s="634"/>
      <c r="G768" s="635"/>
      <c r="H768" s="635"/>
      <c r="I768" s="636" t="s">
        <v>5323</v>
      </c>
      <c r="J768" s="635"/>
      <c r="K768" s="637">
        <v>0.62514642682800003</v>
      </c>
      <c r="L768" s="638"/>
      <c r="M768" s="639"/>
    </row>
    <row r="769" spans="6:13" s="625" customFormat="1" ht="12" outlineLevel="4" x14ac:dyDescent="0.2">
      <c r="F769" s="626">
        <v>11</v>
      </c>
      <c r="G769" s="627" t="s">
        <v>3315</v>
      </c>
      <c r="H769" s="628" t="s">
        <v>5165</v>
      </c>
      <c r="I769" s="629" t="s">
        <v>5166</v>
      </c>
      <c r="J769" s="627" t="s">
        <v>172</v>
      </c>
      <c r="K769" s="630">
        <v>6.9460714091999998E-2</v>
      </c>
      <c r="L769" s="631"/>
      <c r="M769" s="632">
        <f>K769*L769</f>
        <v>0</v>
      </c>
    </row>
    <row r="770" spans="6:13" s="633" customFormat="1" ht="22.5" outlineLevel="5" x14ac:dyDescent="0.25">
      <c r="F770" s="634"/>
      <c r="G770" s="635"/>
      <c r="H770" s="635"/>
      <c r="I770" s="636" t="s">
        <v>5324</v>
      </c>
      <c r="J770" s="635"/>
      <c r="K770" s="637">
        <v>6.9460714091999998E-2</v>
      </c>
      <c r="L770" s="638"/>
      <c r="M770" s="639"/>
    </row>
    <row r="771" spans="6:13" s="625" customFormat="1" ht="24" outlineLevel="4" x14ac:dyDescent="0.2">
      <c r="F771" s="626">
        <v>12</v>
      </c>
      <c r="G771" s="627" t="s">
        <v>3315</v>
      </c>
      <c r="H771" s="628" t="s">
        <v>4992</v>
      </c>
      <c r="I771" s="629" t="s">
        <v>4993</v>
      </c>
      <c r="J771" s="627" t="s">
        <v>172</v>
      </c>
      <c r="K771" s="630">
        <v>0.37359148193446795</v>
      </c>
      <c r="L771" s="631"/>
      <c r="M771" s="632">
        <f>K771*L771</f>
        <v>0</v>
      </c>
    </row>
    <row r="772" spans="6:13" s="633" customFormat="1" ht="33.75" outlineLevel="5" x14ac:dyDescent="0.25">
      <c r="F772" s="634"/>
      <c r="G772" s="635"/>
      <c r="H772" s="635"/>
      <c r="I772" s="636" t="s">
        <v>5325</v>
      </c>
      <c r="J772" s="635"/>
      <c r="K772" s="637">
        <v>0.37359148193446795</v>
      </c>
      <c r="L772" s="638"/>
      <c r="M772" s="639"/>
    </row>
    <row r="773" spans="6:13" s="625" customFormat="1" ht="24" outlineLevel="4" x14ac:dyDescent="0.2">
      <c r="F773" s="626">
        <v>13</v>
      </c>
      <c r="G773" s="627" t="s">
        <v>3054</v>
      </c>
      <c r="H773" s="628" t="s">
        <v>4995</v>
      </c>
      <c r="I773" s="629" t="s">
        <v>4996</v>
      </c>
      <c r="J773" s="627" t="s">
        <v>172</v>
      </c>
      <c r="K773" s="630">
        <v>0.44879999999999998</v>
      </c>
      <c r="L773" s="631"/>
      <c r="M773" s="632">
        <f>K773*L773</f>
        <v>0</v>
      </c>
    </row>
    <row r="774" spans="6:13" s="625" customFormat="1" ht="12" outlineLevel="4" x14ac:dyDescent="0.2">
      <c r="F774" s="626">
        <v>14</v>
      </c>
      <c r="G774" s="627" t="s">
        <v>3315</v>
      </c>
      <c r="H774" s="628" t="s">
        <v>3878</v>
      </c>
      <c r="I774" s="629" t="s">
        <v>4997</v>
      </c>
      <c r="J774" s="627" t="s">
        <v>3691</v>
      </c>
      <c r="K774" s="630">
        <v>1.77</v>
      </c>
      <c r="L774" s="631"/>
      <c r="M774" s="632">
        <f>K774*L774</f>
        <v>0</v>
      </c>
    </row>
    <row r="775" spans="6:13" s="646" customFormat="1" ht="12.75" customHeight="1" outlineLevel="4" x14ac:dyDescent="0.25">
      <c r="F775" s="640"/>
      <c r="G775" s="641"/>
      <c r="H775" s="641"/>
      <c r="I775" s="642"/>
      <c r="J775" s="641"/>
      <c r="K775" s="643"/>
      <c r="L775" s="644"/>
      <c r="M775" s="645"/>
    </row>
    <row r="776" spans="6:13" s="646" customFormat="1" ht="12.75" customHeight="1" outlineLevel="3" x14ac:dyDescent="0.25">
      <c r="F776" s="640"/>
      <c r="G776" s="641"/>
      <c r="H776" s="641"/>
      <c r="I776" s="642"/>
      <c r="J776" s="641"/>
      <c r="K776" s="643"/>
      <c r="L776" s="644"/>
      <c r="M776" s="645"/>
    </row>
    <row r="777" spans="6:13" s="612" customFormat="1" ht="18.75" customHeight="1" outlineLevel="2" x14ac:dyDescent="0.2">
      <c r="F777" s="613"/>
      <c r="G777" s="614"/>
      <c r="H777" s="615"/>
      <c r="I777" s="615" t="s">
        <v>3692</v>
      </c>
      <c r="J777" s="614"/>
      <c r="K777" s="617"/>
      <c r="L777" s="618"/>
      <c r="M777" s="585">
        <f>SUBTOTAL(9,M778:M785)</f>
        <v>0</v>
      </c>
    </row>
    <row r="778" spans="6:13" s="620" customFormat="1" ht="16.5" customHeight="1" outlineLevel="3" x14ac:dyDescent="0.2">
      <c r="F778" s="621"/>
      <c r="G778" s="609"/>
      <c r="H778" s="622"/>
      <c r="I778" s="622" t="s">
        <v>4957</v>
      </c>
      <c r="J778" s="609"/>
      <c r="K778" s="623"/>
      <c r="L778" s="624"/>
      <c r="M778" s="588">
        <f>SUBTOTAL(9,M779:M784)</f>
        <v>0</v>
      </c>
    </row>
    <row r="779" spans="6:13" s="625" customFormat="1" ht="12" outlineLevel="4" x14ac:dyDescent="0.2">
      <c r="F779" s="626">
        <v>1</v>
      </c>
      <c r="G779" s="627" t="s">
        <v>3315</v>
      </c>
      <c r="H779" s="628" t="s">
        <v>3693</v>
      </c>
      <c r="I779" s="629" t="s">
        <v>3694</v>
      </c>
      <c r="J779" s="627" t="s">
        <v>532</v>
      </c>
      <c r="K779" s="630">
        <v>3</v>
      </c>
      <c r="L779" s="631"/>
      <c r="M779" s="632">
        <f>K779*L779</f>
        <v>0</v>
      </c>
    </row>
    <row r="780" spans="6:13" s="633" customFormat="1" ht="11.25" outlineLevel="5" x14ac:dyDescent="0.25">
      <c r="F780" s="634"/>
      <c r="G780" s="635"/>
      <c r="H780" s="635"/>
      <c r="I780" s="636" t="s">
        <v>5326</v>
      </c>
      <c r="J780" s="635"/>
      <c r="K780" s="637">
        <v>3</v>
      </c>
      <c r="L780" s="638"/>
      <c r="M780" s="639"/>
    </row>
    <row r="781" spans="6:13" s="625" customFormat="1" ht="24" outlineLevel="4" x14ac:dyDescent="0.2">
      <c r="F781" s="626">
        <v>2</v>
      </c>
      <c r="G781" s="627" t="s">
        <v>3315</v>
      </c>
      <c r="H781" s="628" t="s">
        <v>4999</v>
      </c>
      <c r="I781" s="629" t="s">
        <v>5000</v>
      </c>
      <c r="J781" s="627" t="s">
        <v>532</v>
      </c>
      <c r="K781" s="630">
        <v>2.5</v>
      </c>
      <c r="L781" s="631"/>
      <c r="M781" s="632">
        <f>K781*L781</f>
        <v>0</v>
      </c>
    </row>
    <row r="782" spans="6:13" s="633" customFormat="1" ht="11.25" outlineLevel="5" x14ac:dyDescent="0.25">
      <c r="F782" s="634"/>
      <c r="G782" s="635"/>
      <c r="H782" s="635"/>
      <c r="I782" s="636" t="s">
        <v>5327</v>
      </c>
      <c r="J782" s="635"/>
      <c r="K782" s="637">
        <v>0.5</v>
      </c>
      <c r="L782" s="638"/>
      <c r="M782" s="639"/>
    </row>
    <row r="783" spans="6:13" s="633" customFormat="1" ht="11.25" outlineLevel="5" x14ac:dyDescent="0.25">
      <c r="F783" s="634"/>
      <c r="G783" s="635"/>
      <c r="H783" s="635"/>
      <c r="I783" s="636" t="s">
        <v>5002</v>
      </c>
      <c r="J783" s="635"/>
      <c r="K783" s="637">
        <v>2</v>
      </c>
      <c r="L783" s="638"/>
      <c r="M783" s="639"/>
    </row>
    <row r="784" spans="6:13" s="646" customFormat="1" ht="12.75" customHeight="1" outlineLevel="4" x14ac:dyDescent="0.25">
      <c r="F784" s="640"/>
      <c r="G784" s="641"/>
      <c r="H784" s="641"/>
      <c r="I784" s="642"/>
      <c r="J784" s="641"/>
      <c r="K784" s="643"/>
      <c r="L784" s="644"/>
      <c r="M784" s="645"/>
    </row>
    <row r="785" spans="6:13" s="646" customFormat="1" ht="12.75" customHeight="1" outlineLevel="3" x14ac:dyDescent="0.25">
      <c r="F785" s="640"/>
      <c r="G785" s="641"/>
      <c r="H785" s="641"/>
      <c r="I785" s="642"/>
      <c r="J785" s="641"/>
      <c r="K785" s="643"/>
      <c r="L785" s="644"/>
      <c r="M785" s="645"/>
    </row>
    <row r="786" spans="6:13" s="646" customFormat="1" ht="12.75" customHeight="1" outlineLevel="2" x14ac:dyDescent="0.25">
      <c r="F786" s="640"/>
      <c r="G786" s="641"/>
      <c r="H786" s="641"/>
      <c r="I786" s="642"/>
      <c r="J786" s="641"/>
      <c r="K786" s="643"/>
      <c r="L786" s="644"/>
      <c r="M786" s="645"/>
    </row>
    <row r="787" spans="6:13" s="612" customFormat="1" ht="18.75" customHeight="1" outlineLevel="1" x14ac:dyDescent="0.25">
      <c r="F787" s="613"/>
      <c r="G787" s="614"/>
      <c r="H787" s="615"/>
      <c r="I787" s="619" t="s">
        <v>5328</v>
      </c>
      <c r="J787" s="614"/>
      <c r="K787" s="617"/>
      <c r="L787" s="618"/>
      <c r="M787" s="583">
        <f>SUBTOTAL(9,M788:M1008)</f>
        <v>0</v>
      </c>
    </row>
    <row r="788" spans="6:13" s="612" customFormat="1" ht="18.75" customHeight="1" outlineLevel="2" x14ac:dyDescent="0.2">
      <c r="F788" s="613"/>
      <c r="G788" s="614"/>
      <c r="H788" s="615"/>
      <c r="I788" s="615" t="s">
        <v>4061</v>
      </c>
      <c r="J788" s="614"/>
      <c r="K788" s="617"/>
      <c r="L788" s="618"/>
      <c r="M788" s="585">
        <f>SUBTOTAL(9,M789:M945)</f>
        <v>0</v>
      </c>
    </row>
    <row r="789" spans="6:13" s="620" customFormat="1" ht="16.5" customHeight="1" outlineLevel="3" x14ac:dyDescent="0.2">
      <c r="F789" s="621"/>
      <c r="G789" s="609"/>
      <c r="H789" s="622"/>
      <c r="I789" s="622" t="s">
        <v>4707</v>
      </c>
      <c r="J789" s="609"/>
      <c r="K789" s="623"/>
      <c r="L789" s="624"/>
      <c r="M789" s="588">
        <f>SUBTOTAL(9,M790:M854)</f>
        <v>0</v>
      </c>
    </row>
    <row r="790" spans="6:13" s="625" customFormat="1" ht="12" outlineLevel="4" x14ac:dyDescent="0.2">
      <c r="F790" s="626">
        <v>1</v>
      </c>
      <c r="G790" s="627" t="s">
        <v>3066</v>
      </c>
      <c r="H790" s="628" t="s">
        <v>5329</v>
      </c>
      <c r="I790" s="629" t="s">
        <v>5330</v>
      </c>
      <c r="J790" s="627" t="s">
        <v>447</v>
      </c>
      <c r="K790" s="630">
        <v>4</v>
      </c>
      <c r="L790" s="631"/>
      <c r="M790" s="632">
        <f>K790*L790</f>
        <v>0</v>
      </c>
    </row>
    <row r="791" spans="6:13" s="633" customFormat="1" ht="22.5" outlineLevel="5" x14ac:dyDescent="0.25">
      <c r="F791" s="634"/>
      <c r="G791" s="635"/>
      <c r="H791" s="635"/>
      <c r="I791" s="636" t="s">
        <v>5331</v>
      </c>
      <c r="J791" s="635"/>
      <c r="K791" s="637">
        <v>1</v>
      </c>
      <c r="L791" s="638"/>
      <c r="M791" s="639"/>
    </row>
    <row r="792" spans="6:13" s="633" customFormat="1" ht="22.5" outlineLevel="5" x14ac:dyDescent="0.25">
      <c r="F792" s="634"/>
      <c r="G792" s="635"/>
      <c r="H792" s="635"/>
      <c r="I792" s="636" t="s">
        <v>5332</v>
      </c>
      <c r="J792" s="635"/>
      <c r="K792" s="637">
        <v>1</v>
      </c>
      <c r="L792" s="638"/>
      <c r="M792" s="639"/>
    </row>
    <row r="793" spans="6:13" s="633" customFormat="1" ht="11.25" outlineLevel="5" x14ac:dyDescent="0.25">
      <c r="F793" s="634"/>
      <c r="G793" s="635"/>
      <c r="H793" s="635"/>
      <c r="I793" s="636" t="s">
        <v>5333</v>
      </c>
      <c r="J793" s="635"/>
      <c r="K793" s="637">
        <v>1</v>
      </c>
      <c r="L793" s="638"/>
      <c r="M793" s="639"/>
    </row>
    <row r="794" spans="6:13" s="633" customFormat="1" ht="11.25" outlineLevel="5" x14ac:dyDescent="0.25">
      <c r="F794" s="634"/>
      <c r="G794" s="635"/>
      <c r="H794" s="635"/>
      <c r="I794" s="636" t="s">
        <v>5334</v>
      </c>
      <c r="J794" s="635"/>
      <c r="K794" s="637">
        <v>1</v>
      </c>
      <c r="L794" s="638"/>
      <c r="M794" s="639"/>
    </row>
    <row r="795" spans="6:13" s="625" customFormat="1" ht="24" outlineLevel="4" x14ac:dyDescent="0.2">
      <c r="F795" s="626">
        <v>2</v>
      </c>
      <c r="G795" s="627" t="s">
        <v>3054</v>
      </c>
      <c r="H795" s="628" t="s">
        <v>5335</v>
      </c>
      <c r="I795" s="629" t="s">
        <v>5336</v>
      </c>
      <c r="J795" s="627" t="s">
        <v>447</v>
      </c>
      <c r="K795" s="630">
        <v>2</v>
      </c>
      <c r="L795" s="631"/>
      <c r="M795" s="632">
        <f>K795*L795</f>
        <v>0</v>
      </c>
    </row>
    <row r="796" spans="6:13" s="625" customFormat="1" ht="12" outlineLevel="4" x14ac:dyDescent="0.2">
      <c r="F796" s="626">
        <v>3</v>
      </c>
      <c r="G796" s="627" t="s">
        <v>3054</v>
      </c>
      <c r="H796" s="628" t="s">
        <v>5337</v>
      </c>
      <c r="I796" s="629" t="s">
        <v>5338</v>
      </c>
      <c r="J796" s="627" t="s">
        <v>447</v>
      </c>
      <c r="K796" s="630">
        <v>2</v>
      </c>
      <c r="L796" s="631"/>
      <c r="M796" s="632">
        <f>K796*L796</f>
        <v>0</v>
      </c>
    </row>
    <row r="797" spans="6:13" s="625" customFormat="1" ht="12" outlineLevel="4" x14ac:dyDescent="0.2">
      <c r="F797" s="626">
        <v>4</v>
      </c>
      <c r="G797" s="627" t="s">
        <v>3066</v>
      </c>
      <c r="H797" s="628" t="s">
        <v>5339</v>
      </c>
      <c r="I797" s="629" t="s">
        <v>5340</v>
      </c>
      <c r="J797" s="627" t="s">
        <v>447</v>
      </c>
      <c r="K797" s="630">
        <v>8</v>
      </c>
      <c r="L797" s="631"/>
      <c r="M797" s="632">
        <f>K797*L797</f>
        <v>0</v>
      </c>
    </row>
    <row r="798" spans="6:13" s="633" customFormat="1" ht="11.25" outlineLevel="5" x14ac:dyDescent="0.25">
      <c r="F798" s="634"/>
      <c r="G798" s="635"/>
      <c r="H798" s="635"/>
      <c r="I798" s="636" t="s">
        <v>5341</v>
      </c>
      <c r="J798" s="635"/>
      <c r="K798" s="637">
        <v>3</v>
      </c>
      <c r="L798" s="638"/>
      <c r="M798" s="639"/>
    </row>
    <row r="799" spans="6:13" s="633" customFormat="1" ht="11.25" outlineLevel="5" x14ac:dyDescent="0.25">
      <c r="F799" s="634"/>
      <c r="G799" s="635"/>
      <c r="H799" s="635"/>
      <c r="I799" s="636" t="s">
        <v>5342</v>
      </c>
      <c r="J799" s="635"/>
      <c r="K799" s="637">
        <v>3</v>
      </c>
      <c r="L799" s="638"/>
      <c r="M799" s="639"/>
    </row>
    <row r="800" spans="6:13" s="633" customFormat="1" ht="11.25" outlineLevel="5" x14ac:dyDescent="0.25">
      <c r="F800" s="634"/>
      <c r="G800" s="635"/>
      <c r="H800" s="635"/>
      <c r="I800" s="636" t="s">
        <v>5343</v>
      </c>
      <c r="J800" s="635"/>
      <c r="K800" s="637">
        <v>1</v>
      </c>
      <c r="L800" s="638"/>
      <c r="M800" s="639"/>
    </row>
    <row r="801" spans="6:13" s="633" customFormat="1" ht="11.25" outlineLevel="5" x14ac:dyDescent="0.25">
      <c r="F801" s="634"/>
      <c r="G801" s="635"/>
      <c r="H801" s="635"/>
      <c r="I801" s="636" t="s">
        <v>5344</v>
      </c>
      <c r="J801" s="635"/>
      <c r="K801" s="637">
        <v>1</v>
      </c>
      <c r="L801" s="638"/>
      <c r="M801" s="639"/>
    </row>
    <row r="802" spans="6:13" s="625" customFormat="1" ht="24" outlineLevel="4" x14ac:dyDescent="0.2">
      <c r="F802" s="626">
        <v>5</v>
      </c>
      <c r="G802" s="627" t="s">
        <v>3054</v>
      </c>
      <c r="H802" s="628" t="s">
        <v>5345</v>
      </c>
      <c r="I802" s="629" t="s">
        <v>5346</v>
      </c>
      <c r="J802" s="627" t="s">
        <v>532</v>
      </c>
      <c r="K802" s="630">
        <v>2</v>
      </c>
      <c r="L802" s="631"/>
      <c r="M802" s="632">
        <f>K802*L802</f>
        <v>0</v>
      </c>
    </row>
    <row r="803" spans="6:13" s="633" customFormat="1" ht="22.5" outlineLevel="5" x14ac:dyDescent="0.25">
      <c r="F803" s="634"/>
      <c r="G803" s="635"/>
      <c r="H803" s="635"/>
      <c r="I803" s="636" t="s">
        <v>5347</v>
      </c>
      <c r="J803" s="635"/>
      <c r="K803" s="637">
        <v>0.59000000000000008</v>
      </c>
      <c r="L803" s="638"/>
      <c r="M803" s="639"/>
    </row>
    <row r="804" spans="6:13" s="633" customFormat="1" ht="22.5" outlineLevel="5" x14ac:dyDescent="0.25">
      <c r="F804" s="634"/>
      <c r="G804" s="635"/>
      <c r="H804" s="635"/>
      <c r="I804" s="636" t="s">
        <v>5348</v>
      </c>
      <c r="J804" s="635"/>
      <c r="K804" s="637">
        <v>0.59000000000000008</v>
      </c>
      <c r="L804" s="638"/>
      <c r="M804" s="639"/>
    </row>
    <row r="805" spans="6:13" s="625" customFormat="1" ht="12" outlineLevel="4" x14ac:dyDescent="0.2">
      <c r="F805" s="626">
        <v>6</v>
      </c>
      <c r="G805" s="627" t="s">
        <v>3054</v>
      </c>
      <c r="H805" s="628" t="s">
        <v>5349</v>
      </c>
      <c r="I805" s="629" t="s">
        <v>5350</v>
      </c>
      <c r="J805" s="627" t="s">
        <v>447</v>
      </c>
      <c r="K805" s="630">
        <v>2</v>
      </c>
      <c r="L805" s="631"/>
      <c r="M805" s="632">
        <f>K805*L805</f>
        <v>0</v>
      </c>
    </row>
    <row r="806" spans="6:13" s="633" customFormat="1" ht="11.25" outlineLevel="5" x14ac:dyDescent="0.25">
      <c r="F806" s="634"/>
      <c r="G806" s="635"/>
      <c r="H806" s="635"/>
      <c r="I806" s="636" t="s">
        <v>5351</v>
      </c>
      <c r="J806" s="635"/>
      <c r="K806" s="637">
        <v>1</v>
      </c>
      <c r="L806" s="638"/>
      <c r="M806" s="639"/>
    </row>
    <row r="807" spans="6:13" s="633" customFormat="1" ht="11.25" outlineLevel="5" x14ac:dyDescent="0.25">
      <c r="F807" s="634"/>
      <c r="G807" s="635"/>
      <c r="H807" s="635"/>
      <c r="I807" s="636" t="s">
        <v>5352</v>
      </c>
      <c r="J807" s="635"/>
      <c r="K807" s="637">
        <v>1</v>
      </c>
      <c r="L807" s="638"/>
      <c r="M807" s="639"/>
    </row>
    <row r="808" spans="6:13" s="625" customFormat="1" ht="12" outlineLevel="4" x14ac:dyDescent="0.2">
      <c r="F808" s="626">
        <v>7</v>
      </c>
      <c r="G808" s="627" t="s">
        <v>3066</v>
      </c>
      <c r="H808" s="628" t="s">
        <v>4724</v>
      </c>
      <c r="I808" s="629" t="s">
        <v>4725</v>
      </c>
      <c r="J808" s="627" t="s">
        <v>447</v>
      </c>
      <c r="K808" s="630">
        <v>2</v>
      </c>
      <c r="L808" s="631"/>
      <c r="M808" s="632">
        <f>K808*L808</f>
        <v>0</v>
      </c>
    </row>
    <row r="809" spans="6:13" s="633" customFormat="1" ht="22.5" outlineLevel="5" x14ac:dyDescent="0.25">
      <c r="F809" s="634"/>
      <c r="G809" s="635"/>
      <c r="H809" s="635"/>
      <c r="I809" s="636" t="s">
        <v>5353</v>
      </c>
      <c r="J809" s="635"/>
      <c r="K809" s="637">
        <v>1</v>
      </c>
      <c r="L809" s="638"/>
      <c r="M809" s="639"/>
    </row>
    <row r="810" spans="6:13" s="633" customFormat="1" ht="22.5" outlineLevel="5" x14ac:dyDescent="0.25">
      <c r="F810" s="634"/>
      <c r="G810" s="635"/>
      <c r="H810" s="635"/>
      <c r="I810" s="636" t="s">
        <v>5354</v>
      </c>
      <c r="J810" s="635"/>
      <c r="K810" s="637">
        <v>1</v>
      </c>
      <c r="L810" s="638"/>
      <c r="M810" s="639"/>
    </row>
    <row r="811" spans="6:13" s="625" customFormat="1" ht="24" outlineLevel="4" x14ac:dyDescent="0.2">
      <c r="F811" s="626">
        <v>8</v>
      </c>
      <c r="G811" s="627" t="s">
        <v>3054</v>
      </c>
      <c r="H811" s="628" t="s">
        <v>4728</v>
      </c>
      <c r="I811" s="629" t="s">
        <v>4729</v>
      </c>
      <c r="J811" s="627" t="s">
        <v>447</v>
      </c>
      <c r="K811" s="630">
        <v>2</v>
      </c>
      <c r="L811" s="631"/>
      <c r="M811" s="632">
        <f>K811*L811</f>
        <v>0</v>
      </c>
    </row>
    <row r="812" spans="6:13" s="625" customFormat="1" ht="12" outlineLevel="4" x14ac:dyDescent="0.2">
      <c r="F812" s="626">
        <v>9</v>
      </c>
      <c r="G812" s="627" t="s">
        <v>3066</v>
      </c>
      <c r="H812" s="628" t="s">
        <v>4730</v>
      </c>
      <c r="I812" s="629" t="s">
        <v>4731</v>
      </c>
      <c r="J812" s="627" t="s">
        <v>447</v>
      </c>
      <c r="K812" s="630">
        <v>12</v>
      </c>
      <c r="L812" s="631"/>
      <c r="M812" s="632">
        <f>K812*L812</f>
        <v>0</v>
      </c>
    </row>
    <row r="813" spans="6:13" s="633" customFormat="1" ht="11.25" outlineLevel="5" x14ac:dyDescent="0.25">
      <c r="F813" s="634"/>
      <c r="G813" s="635"/>
      <c r="H813" s="635"/>
      <c r="I813" s="636" t="s">
        <v>5355</v>
      </c>
      <c r="J813" s="635"/>
      <c r="K813" s="637">
        <v>4</v>
      </c>
      <c r="L813" s="638"/>
      <c r="M813" s="639"/>
    </row>
    <row r="814" spans="6:13" s="633" customFormat="1" ht="11.25" outlineLevel="5" x14ac:dyDescent="0.25">
      <c r="F814" s="634"/>
      <c r="G814" s="635"/>
      <c r="H814" s="635"/>
      <c r="I814" s="636" t="s">
        <v>5356</v>
      </c>
      <c r="J814" s="635"/>
      <c r="K814" s="637">
        <v>4</v>
      </c>
      <c r="L814" s="638"/>
      <c r="M814" s="639"/>
    </row>
    <row r="815" spans="6:13" s="633" customFormat="1" ht="11.25" outlineLevel="5" x14ac:dyDescent="0.25">
      <c r="F815" s="634"/>
      <c r="G815" s="635"/>
      <c r="H815" s="635"/>
      <c r="I815" s="636" t="s">
        <v>5357</v>
      </c>
      <c r="J815" s="635"/>
      <c r="K815" s="637">
        <v>2</v>
      </c>
      <c r="L815" s="638"/>
      <c r="M815" s="639"/>
    </row>
    <row r="816" spans="6:13" s="633" customFormat="1" ht="22.5" outlineLevel="5" x14ac:dyDescent="0.25">
      <c r="F816" s="634"/>
      <c r="G816" s="635"/>
      <c r="H816" s="635"/>
      <c r="I816" s="636" t="s">
        <v>5358</v>
      </c>
      <c r="J816" s="635"/>
      <c r="K816" s="637">
        <v>2</v>
      </c>
      <c r="L816" s="638"/>
      <c r="M816" s="639"/>
    </row>
    <row r="817" spans="6:13" s="625" customFormat="1" ht="24" outlineLevel="4" x14ac:dyDescent="0.2">
      <c r="F817" s="626">
        <v>10</v>
      </c>
      <c r="G817" s="627" t="s">
        <v>3054</v>
      </c>
      <c r="H817" s="628" t="s">
        <v>4736</v>
      </c>
      <c r="I817" s="629" t="s">
        <v>4737</v>
      </c>
      <c r="J817" s="627" t="s">
        <v>532</v>
      </c>
      <c r="K817" s="630">
        <v>4</v>
      </c>
      <c r="L817" s="631"/>
      <c r="M817" s="632">
        <f>K817*L817</f>
        <v>0</v>
      </c>
    </row>
    <row r="818" spans="6:13" s="633" customFormat="1" ht="11.25" outlineLevel="5" x14ac:dyDescent="0.25">
      <c r="F818" s="634"/>
      <c r="G818" s="635"/>
      <c r="H818" s="635"/>
      <c r="I818" s="636" t="s">
        <v>5034</v>
      </c>
      <c r="J818" s="635"/>
      <c r="K818" s="637">
        <v>2.88</v>
      </c>
      <c r="L818" s="638"/>
      <c r="M818" s="639"/>
    </row>
    <row r="819" spans="6:13" s="625" customFormat="1" ht="12" outlineLevel="4" x14ac:dyDescent="0.2">
      <c r="F819" s="626">
        <v>11</v>
      </c>
      <c r="G819" s="627" t="s">
        <v>3054</v>
      </c>
      <c r="H819" s="628" t="s">
        <v>4739</v>
      </c>
      <c r="I819" s="629" t="s">
        <v>4740</v>
      </c>
      <c r="J819" s="627" t="s">
        <v>447</v>
      </c>
      <c r="K819" s="630">
        <v>4</v>
      </c>
      <c r="L819" s="631"/>
      <c r="M819" s="632">
        <f t="shared" ref="M819:M824" si="4">K819*L819</f>
        <v>0</v>
      </c>
    </row>
    <row r="820" spans="6:13" s="625" customFormat="1" ht="24" outlineLevel="4" x14ac:dyDescent="0.2">
      <c r="F820" s="626">
        <v>12</v>
      </c>
      <c r="G820" s="627" t="s">
        <v>3054</v>
      </c>
      <c r="H820" s="628" t="s">
        <v>4741</v>
      </c>
      <c r="I820" s="629" t="s">
        <v>4742</v>
      </c>
      <c r="J820" s="627" t="s">
        <v>447</v>
      </c>
      <c r="K820" s="630">
        <v>2</v>
      </c>
      <c r="L820" s="631"/>
      <c r="M820" s="632">
        <f t="shared" si="4"/>
        <v>0</v>
      </c>
    </row>
    <row r="821" spans="6:13" s="625" customFormat="1" ht="12" outlineLevel="4" x14ac:dyDescent="0.2">
      <c r="F821" s="626">
        <v>13</v>
      </c>
      <c r="G821" s="627" t="s">
        <v>3054</v>
      </c>
      <c r="H821" s="628" t="s">
        <v>4743</v>
      </c>
      <c r="I821" s="629" t="s">
        <v>4744</v>
      </c>
      <c r="J821" s="627" t="s">
        <v>447</v>
      </c>
      <c r="K821" s="630">
        <v>1</v>
      </c>
      <c r="L821" s="631"/>
      <c r="M821" s="632">
        <f t="shared" si="4"/>
        <v>0</v>
      </c>
    </row>
    <row r="822" spans="6:13" s="625" customFormat="1" ht="12" outlineLevel="4" x14ac:dyDescent="0.2">
      <c r="F822" s="626">
        <v>14</v>
      </c>
      <c r="G822" s="627" t="s">
        <v>3066</v>
      </c>
      <c r="H822" s="628" t="s">
        <v>4745</v>
      </c>
      <c r="I822" s="629" t="s">
        <v>4746</v>
      </c>
      <c r="J822" s="627" t="s">
        <v>447</v>
      </c>
      <c r="K822" s="630">
        <v>1</v>
      </c>
      <c r="L822" s="631"/>
      <c r="M822" s="632">
        <f t="shared" si="4"/>
        <v>0</v>
      </c>
    </row>
    <row r="823" spans="6:13" s="625" customFormat="1" ht="24" outlineLevel="4" x14ac:dyDescent="0.2">
      <c r="F823" s="626">
        <v>15</v>
      </c>
      <c r="G823" s="627" t="s">
        <v>3054</v>
      </c>
      <c r="H823" s="628" t="s">
        <v>4747</v>
      </c>
      <c r="I823" s="629" t="s">
        <v>4748</v>
      </c>
      <c r="J823" s="627" t="s">
        <v>447</v>
      </c>
      <c r="K823" s="630">
        <v>1</v>
      </c>
      <c r="L823" s="631"/>
      <c r="M823" s="632">
        <f t="shared" si="4"/>
        <v>0</v>
      </c>
    </row>
    <row r="824" spans="6:13" s="625" customFormat="1" ht="12" outlineLevel="4" x14ac:dyDescent="0.2">
      <c r="F824" s="626">
        <v>16</v>
      </c>
      <c r="G824" s="627" t="s">
        <v>3066</v>
      </c>
      <c r="H824" s="628" t="s">
        <v>4749</v>
      </c>
      <c r="I824" s="629" t="s">
        <v>4750</v>
      </c>
      <c r="J824" s="627" t="s">
        <v>447</v>
      </c>
      <c r="K824" s="630">
        <v>2</v>
      </c>
      <c r="L824" s="631"/>
      <c r="M824" s="632">
        <f t="shared" si="4"/>
        <v>0</v>
      </c>
    </row>
    <row r="825" spans="6:13" s="633" customFormat="1" ht="22.5" outlineLevel="5" x14ac:dyDescent="0.25">
      <c r="F825" s="634"/>
      <c r="G825" s="635"/>
      <c r="H825" s="635"/>
      <c r="I825" s="636" t="s">
        <v>5359</v>
      </c>
      <c r="J825" s="635"/>
      <c r="K825" s="637">
        <v>2</v>
      </c>
      <c r="L825" s="638"/>
      <c r="M825" s="639"/>
    </row>
    <row r="826" spans="6:13" s="625" customFormat="1" ht="12" outlineLevel="4" x14ac:dyDescent="0.2">
      <c r="F826" s="626">
        <v>17</v>
      </c>
      <c r="G826" s="627" t="s">
        <v>3054</v>
      </c>
      <c r="H826" s="628" t="s">
        <v>5360</v>
      </c>
      <c r="I826" s="629" t="s">
        <v>5361</v>
      </c>
      <c r="J826" s="627" t="s">
        <v>447</v>
      </c>
      <c r="K826" s="630">
        <v>2</v>
      </c>
      <c r="L826" s="631"/>
      <c r="M826" s="632">
        <f>K826*L826</f>
        <v>0</v>
      </c>
    </row>
    <row r="827" spans="6:13" s="625" customFormat="1" ht="12" outlineLevel="4" x14ac:dyDescent="0.2">
      <c r="F827" s="626">
        <v>18</v>
      </c>
      <c r="G827" s="627" t="s">
        <v>3066</v>
      </c>
      <c r="H827" s="628" t="s">
        <v>5362</v>
      </c>
      <c r="I827" s="629" t="s">
        <v>5363</v>
      </c>
      <c r="J827" s="627" t="s">
        <v>447</v>
      </c>
      <c r="K827" s="630">
        <v>2</v>
      </c>
      <c r="L827" s="631"/>
      <c r="M827" s="632">
        <f>K827*L827</f>
        <v>0</v>
      </c>
    </row>
    <row r="828" spans="6:13" s="625" customFormat="1" ht="24" outlineLevel="4" x14ac:dyDescent="0.2">
      <c r="F828" s="626">
        <v>19</v>
      </c>
      <c r="G828" s="627" t="s">
        <v>4756</v>
      </c>
      <c r="H828" s="628" t="s">
        <v>5364</v>
      </c>
      <c r="I828" s="629" t="s">
        <v>5365</v>
      </c>
      <c r="J828" s="627" t="s">
        <v>3065</v>
      </c>
      <c r="K828" s="630">
        <v>2</v>
      </c>
      <c r="L828" s="631"/>
      <c r="M828" s="632">
        <f>K828*L828</f>
        <v>0</v>
      </c>
    </row>
    <row r="829" spans="6:13" s="625" customFormat="1" ht="12" outlineLevel="4" x14ac:dyDescent="0.2">
      <c r="F829" s="626">
        <v>20</v>
      </c>
      <c r="G829" s="627" t="s">
        <v>3066</v>
      </c>
      <c r="H829" s="628" t="s">
        <v>4759</v>
      </c>
      <c r="I829" s="629" t="s">
        <v>4760</v>
      </c>
      <c r="J829" s="627" t="s">
        <v>3065</v>
      </c>
      <c r="K829" s="630">
        <v>1</v>
      </c>
      <c r="L829" s="631"/>
      <c r="M829" s="632">
        <f>K829*L829</f>
        <v>0</v>
      </c>
    </row>
    <row r="830" spans="6:13" s="633" customFormat="1" ht="22.5" outlineLevel="5" x14ac:dyDescent="0.25">
      <c r="F830" s="634"/>
      <c r="G830" s="635"/>
      <c r="H830" s="635"/>
      <c r="I830" s="636" t="s">
        <v>5366</v>
      </c>
      <c r="J830" s="635"/>
      <c r="K830" s="637">
        <v>1</v>
      </c>
      <c r="L830" s="638"/>
      <c r="M830" s="639"/>
    </row>
    <row r="831" spans="6:13" s="625" customFormat="1" ht="12" outlineLevel="4" x14ac:dyDescent="0.2">
      <c r="F831" s="626">
        <v>21</v>
      </c>
      <c r="G831" s="627" t="s">
        <v>3066</v>
      </c>
      <c r="H831" s="628" t="s">
        <v>4762</v>
      </c>
      <c r="I831" s="629" t="s">
        <v>4763</v>
      </c>
      <c r="J831" s="627" t="s">
        <v>532</v>
      </c>
      <c r="K831" s="630">
        <v>3</v>
      </c>
      <c r="L831" s="631"/>
      <c r="M831" s="632">
        <f>K831*L831</f>
        <v>0</v>
      </c>
    </row>
    <row r="832" spans="6:13" s="633" customFormat="1" ht="22.5" outlineLevel="5" x14ac:dyDescent="0.25">
      <c r="F832" s="634"/>
      <c r="G832" s="635"/>
      <c r="H832" s="635"/>
      <c r="I832" s="636" t="s">
        <v>5367</v>
      </c>
      <c r="J832" s="635"/>
      <c r="K832" s="637">
        <v>1.5</v>
      </c>
      <c r="L832" s="638"/>
      <c r="M832" s="639"/>
    </row>
    <row r="833" spans="6:13" s="633" customFormat="1" ht="22.5" outlineLevel="5" x14ac:dyDescent="0.25">
      <c r="F833" s="634"/>
      <c r="G833" s="635"/>
      <c r="H833" s="635"/>
      <c r="I833" s="636" t="s">
        <v>5368</v>
      </c>
      <c r="J833" s="635"/>
      <c r="K833" s="637">
        <v>1.5</v>
      </c>
      <c r="L833" s="638"/>
      <c r="M833" s="639"/>
    </row>
    <row r="834" spans="6:13" s="625" customFormat="1" ht="12" outlineLevel="4" x14ac:dyDescent="0.2">
      <c r="F834" s="626">
        <v>22</v>
      </c>
      <c r="G834" s="627" t="s">
        <v>3066</v>
      </c>
      <c r="H834" s="628" t="s">
        <v>4766</v>
      </c>
      <c r="I834" s="629" t="s">
        <v>4767</v>
      </c>
      <c r="J834" s="627" t="s">
        <v>532</v>
      </c>
      <c r="K834" s="630">
        <v>1.8</v>
      </c>
      <c r="L834" s="631"/>
      <c r="M834" s="632">
        <f>K834*L834</f>
        <v>0</v>
      </c>
    </row>
    <row r="835" spans="6:13" s="633" customFormat="1" ht="22.5" outlineLevel="5" x14ac:dyDescent="0.25">
      <c r="F835" s="634"/>
      <c r="G835" s="635"/>
      <c r="H835" s="635"/>
      <c r="I835" s="636" t="s">
        <v>5369</v>
      </c>
      <c r="J835" s="635"/>
      <c r="K835" s="637">
        <v>1.8</v>
      </c>
      <c r="L835" s="638"/>
      <c r="M835" s="639"/>
    </row>
    <row r="836" spans="6:13" s="625" customFormat="1" ht="24" outlineLevel="4" x14ac:dyDescent="0.2">
      <c r="F836" s="626">
        <v>23</v>
      </c>
      <c r="G836" s="627" t="s">
        <v>3066</v>
      </c>
      <c r="H836" s="628" t="s">
        <v>4769</v>
      </c>
      <c r="I836" s="629" t="s">
        <v>4770</v>
      </c>
      <c r="J836" s="627" t="s">
        <v>447</v>
      </c>
      <c r="K836" s="630">
        <v>2</v>
      </c>
      <c r="L836" s="631"/>
      <c r="M836" s="632">
        <f>K836*L836</f>
        <v>0</v>
      </c>
    </row>
    <row r="837" spans="6:13" s="633" customFormat="1" ht="11.25" outlineLevel="5" x14ac:dyDescent="0.25">
      <c r="F837" s="634"/>
      <c r="G837" s="635"/>
      <c r="H837" s="635"/>
      <c r="I837" s="636" t="s">
        <v>4771</v>
      </c>
      <c r="J837" s="635"/>
      <c r="K837" s="637">
        <v>2</v>
      </c>
      <c r="L837" s="638"/>
      <c r="M837" s="639"/>
    </row>
    <row r="838" spans="6:13" s="625" customFormat="1" ht="24" outlineLevel="4" x14ac:dyDescent="0.2">
      <c r="F838" s="626">
        <v>24</v>
      </c>
      <c r="G838" s="627" t="s">
        <v>3066</v>
      </c>
      <c r="H838" s="628" t="s">
        <v>4772</v>
      </c>
      <c r="I838" s="629" t="s">
        <v>4773</v>
      </c>
      <c r="J838" s="627" t="s">
        <v>447</v>
      </c>
      <c r="K838" s="630">
        <v>2</v>
      </c>
      <c r="L838" s="631"/>
      <c r="M838" s="632">
        <f>K838*L838</f>
        <v>0</v>
      </c>
    </row>
    <row r="839" spans="6:13" s="633" customFormat="1" ht="11.25" outlineLevel="5" x14ac:dyDescent="0.25">
      <c r="F839" s="634"/>
      <c r="G839" s="635"/>
      <c r="H839" s="635"/>
      <c r="I839" s="636" t="s">
        <v>5370</v>
      </c>
      <c r="J839" s="635"/>
      <c r="K839" s="637">
        <v>2</v>
      </c>
      <c r="L839" s="638"/>
      <c r="M839" s="639"/>
    </row>
    <row r="840" spans="6:13" s="625" customFormat="1" ht="12" outlineLevel="4" x14ac:dyDescent="0.2">
      <c r="F840" s="626">
        <v>25</v>
      </c>
      <c r="G840" s="627" t="s">
        <v>3066</v>
      </c>
      <c r="H840" s="628" t="s">
        <v>4775</v>
      </c>
      <c r="I840" s="629" t="s">
        <v>4776</v>
      </c>
      <c r="J840" s="627" t="s">
        <v>532</v>
      </c>
      <c r="K840" s="630">
        <v>5.2458390045599996</v>
      </c>
      <c r="L840" s="631"/>
      <c r="M840" s="632">
        <f>K840*L840</f>
        <v>0</v>
      </c>
    </row>
    <row r="841" spans="6:13" s="633" customFormat="1" ht="11.25" outlineLevel="5" x14ac:dyDescent="0.25">
      <c r="F841" s="634"/>
      <c r="G841" s="635"/>
      <c r="H841" s="635"/>
      <c r="I841" s="636" t="s">
        <v>5053</v>
      </c>
      <c r="J841" s="635"/>
      <c r="K841" s="637">
        <v>4.3090147195199995</v>
      </c>
      <c r="L841" s="638"/>
      <c r="M841" s="639"/>
    </row>
    <row r="842" spans="6:13" s="633" customFormat="1" ht="11.25" outlineLevel="5" x14ac:dyDescent="0.25">
      <c r="F842" s="634"/>
      <c r="G842" s="635"/>
      <c r="H842" s="635"/>
      <c r="I842" s="636" t="s">
        <v>4778</v>
      </c>
      <c r="J842" s="635"/>
      <c r="K842" s="637">
        <v>0.93682428503999993</v>
      </c>
      <c r="L842" s="638"/>
      <c r="M842" s="639"/>
    </row>
    <row r="843" spans="6:13" s="625" customFormat="1" ht="12" outlineLevel="4" x14ac:dyDescent="0.2">
      <c r="F843" s="626">
        <v>26</v>
      </c>
      <c r="G843" s="627" t="s">
        <v>3066</v>
      </c>
      <c r="H843" s="628" t="s">
        <v>5054</v>
      </c>
      <c r="I843" s="629" t="s">
        <v>5055</v>
      </c>
      <c r="J843" s="627" t="s">
        <v>273</v>
      </c>
      <c r="K843" s="630">
        <v>4</v>
      </c>
      <c r="L843" s="631"/>
      <c r="M843" s="632">
        <f>K843*L843</f>
        <v>0</v>
      </c>
    </row>
    <row r="844" spans="6:13" s="633" customFormat="1" ht="22.5" outlineLevel="5" x14ac:dyDescent="0.25">
      <c r="F844" s="634"/>
      <c r="G844" s="635"/>
      <c r="H844" s="635"/>
      <c r="I844" s="636" t="s">
        <v>5371</v>
      </c>
      <c r="J844" s="635"/>
      <c r="K844" s="637">
        <v>2</v>
      </c>
      <c r="L844" s="638"/>
      <c r="M844" s="639"/>
    </row>
    <row r="845" spans="6:13" s="633" customFormat="1" ht="22.5" outlineLevel="5" x14ac:dyDescent="0.25">
      <c r="F845" s="634"/>
      <c r="G845" s="635"/>
      <c r="H845" s="635"/>
      <c r="I845" s="636" t="s">
        <v>5372</v>
      </c>
      <c r="J845" s="635"/>
      <c r="K845" s="637">
        <v>2</v>
      </c>
      <c r="L845" s="638"/>
      <c r="M845" s="639"/>
    </row>
    <row r="846" spans="6:13" s="625" customFormat="1" ht="24" outlineLevel="4" x14ac:dyDescent="0.2">
      <c r="F846" s="626">
        <v>27</v>
      </c>
      <c r="G846" s="627" t="s">
        <v>3054</v>
      </c>
      <c r="H846" s="628" t="s">
        <v>5373</v>
      </c>
      <c r="I846" s="629" t="s">
        <v>5374</v>
      </c>
      <c r="J846" s="627" t="s">
        <v>447</v>
      </c>
      <c r="K846" s="630">
        <v>2</v>
      </c>
      <c r="L846" s="631"/>
      <c r="M846" s="632">
        <f>K846*L846</f>
        <v>0</v>
      </c>
    </row>
    <row r="847" spans="6:13" s="625" customFormat="1" ht="12" outlineLevel="4" x14ac:dyDescent="0.2">
      <c r="F847" s="626">
        <v>28</v>
      </c>
      <c r="G847" s="627" t="s">
        <v>3066</v>
      </c>
      <c r="H847" s="628" t="s">
        <v>4062</v>
      </c>
      <c r="I847" s="629" t="s">
        <v>4063</v>
      </c>
      <c r="J847" s="627" t="s">
        <v>273</v>
      </c>
      <c r="K847" s="630">
        <v>30</v>
      </c>
      <c r="L847" s="631"/>
      <c r="M847" s="632">
        <f>K847*L847</f>
        <v>0</v>
      </c>
    </row>
    <row r="848" spans="6:13" s="633" customFormat="1" ht="22.5" outlineLevel="5" x14ac:dyDescent="0.25">
      <c r="F848" s="634"/>
      <c r="G848" s="635"/>
      <c r="H848" s="635"/>
      <c r="I848" s="636" t="s">
        <v>5375</v>
      </c>
      <c r="J848" s="635"/>
      <c r="K848" s="637">
        <v>30</v>
      </c>
      <c r="L848" s="638"/>
      <c r="M848" s="639"/>
    </row>
    <row r="849" spans="6:13" s="625" customFormat="1" ht="12" outlineLevel="4" x14ac:dyDescent="0.2">
      <c r="F849" s="626">
        <v>29</v>
      </c>
      <c r="G849" s="627" t="s">
        <v>3054</v>
      </c>
      <c r="H849" s="628" t="s">
        <v>4786</v>
      </c>
      <c r="I849" s="629" t="s">
        <v>4065</v>
      </c>
      <c r="J849" s="627" t="s">
        <v>273</v>
      </c>
      <c r="K849" s="630">
        <v>36</v>
      </c>
      <c r="L849" s="631"/>
      <c r="M849" s="632">
        <f>K849*L849</f>
        <v>0</v>
      </c>
    </row>
    <row r="850" spans="6:13" s="625" customFormat="1" ht="12" outlineLevel="4" x14ac:dyDescent="0.2">
      <c r="F850" s="626">
        <v>30</v>
      </c>
      <c r="G850" s="627" t="s">
        <v>3315</v>
      </c>
      <c r="H850" s="628" t="s">
        <v>4039</v>
      </c>
      <c r="I850" s="629" t="s">
        <v>4040</v>
      </c>
      <c r="J850" s="627" t="s">
        <v>3065</v>
      </c>
      <c r="K850" s="630">
        <v>2</v>
      </c>
      <c r="L850" s="631"/>
      <c r="M850" s="632">
        <f>K850*L850</f>
        <v>0</v>
      </c>
    </row>
    <row r="851" spans="6:13" s="633" customFormat="1" ht="11.25" outlineLevel="5" x14ac:dyDescent="0.25">
      <c r="F851" s="634"/>
      <c r="G851" s="635"/>
      <c r="H851" s="635"/>
      <c r="I851" s="636" t="s">
        <v>5376</v>
      </c>
      <c r="J851" s="635"/>
      <c r="K851" s="637">
        <v>2</v>
      </c>
      <c r="L851" s="638"/>
      <c r="M851" s="639"/>
    </row>
    <row r="852" spans="6:13" s="625" customFormat="1" ht="12" outlineLevel="4" x14ac:dyDescent="0.2">
      <c r="F852" s="626">
        <v>31</v>
      </c>
      <c r="G852" s="627" t="s">
        <v>3054</v>
      </c>
      <c r="H852" s="628" t="s">
        <v>4041</v>
      </c>
      <c r="I852" s="629" t="s">
        <v>4042</v>
      </c>
      <c r="J852" s="627" t="s">
        <v>3065</v>
      </c>
      <c r="K852" s="630">
        <v>2</v>
      </c>
      <c r="L852" s="631"/>
      <c r="M852" s="632">
        <f>K852*L852</f>
        <v>0</v>
      </c>
    </row>
    <row r="853" spans="6:13" s="633" customFormat="1" ht="11.25" outlineLevel="5" x14ac:dyDescent="0.25">
      <c r="F853" s="634"/>
      <c r="G853" s="635"/>
      <c r="H853" s="635"/>
      <c r="I853" s="636" t="s">
        <v>5376</v>
      </c>
      <c r="J853" s="635"/>
      <c r="K853" s="637">
        <v>2</v>
      </c>
      <c r="L853" s="638"/>
      <c r="M853" s="639"/>
    </row>
    <row r="854" spans="6:13" s="646" customFormat="1" ht="12.75" customHeight="1" outlineLevel="4" x14ac:dyDescent="0.25">
      <c r="F854" s="640"/>
      <c r="G854" s="641"/>
      <c r="H854" s="641"/>
      <c r="I854" s="642"/>
      <c r="J854" s="641"/>
      <c r="K854" s="643"/>
      <c r="L854" s="644"/>
      <c r="M854" s="645"/>
    </row>
    <row r="855" spans="6:13" s="620" customFormat="1" ht="16.5" customHeight="1" outlineLevel="3" x14ac:dyDescent="0.2">
      <c r="F855" s="621"/>
      <c r="G855" s="609"/>
      <c r="H855" s="622"/>
      <c r="I855" s="622" t="s">
        <v>4788</v>
      </c>
      <c r="J855" s="609"/>
      <c r="K855" s="623"/>
      <c r="L855" s="624"/>
      <c r="M855" s="588">
        <f>SUBTOTAL(9,M856:M930)</f>
        <v>0</v>
      </c>
    </row>
    <row r="856" spans="6:13" s="625" customFormat="1" ht="24" outlineLevel="4" x14ac:dyDescent="0.2">
      <c r="F856" s="626">
        <v>1</v>
      </c>
      <c r="G856" s="627" t="s">
        <v>3066</v>
      </c>
      <c r="H856" s="628" t="s">
        <v>5377</v>
      </c>
      <c r="I856" s="629" t="s">
        <v>5378</v>
      </c>
      <c r="J856" s="627" t="s">
        <v>447</v>
      </c>
      <c r="K856" s="630">
        <v>1</v>
      </c>
      <c r="L856" s="631"/>
      <c r="M856" s="632">
        <f>K856*L856</f>
        <v>0</v>
      </c>
    </row>
    <row r="857" spans="6:13" s="633" customFormat="1" ht="11.25" outlineLevel="5" x14ac:dyDescent="0.25">
      <c r="F857" s="634"/>
      <c r="G857" s="635"/>
      <c r="H857" s="635"/>
      <c r="I857" s="636" t="s">
        <v>4814</v>
      </c>
      <c r="J857" s="635"/>
      <c r="K857" s="637">
        <v>1</v>
      </c>
      <c r="L857" s="638"/>
      <c r="M857" s="639"/>
    </row>
    <row r="858" spans="6:13" s="625" customFormat="1" ht="24" outlineLevel="4" x14ac:dyDescent="0.2">
      <c r="F858" s="626">
        <v>2</v>
      </c>
      <c r="G858" s="627" t="s">
        <v>3066</v>
      </c>
      <c r="H858" s="628" t="s">
        <v>5379</v>
      </c>
      <c r="I858" s="629" t="s">
        <v>5380</v>
      </c>
      <c r="J858" s="627" t="s">
        <v>447</v>
      </c>
      <c r="K858" s="630">
        <v>1</v>
      </c>
      <c r="L858" s="631"/>
      <c r="M858" s="632">
        <f>K858*L858</f>
        <v>0</v>
      </c>
    </row>
    <row r="859" spans="6:13" s="633" customFormat="1" ht="11.25" outlineLevel="5" x14ac:dyDescent="0.25">
      <c r="F859" s="634"/>
      <c r="G859" s="635"/>
      <c r="H859" s="635"/>
      <c r="I859" s="636" t="s">
        <v>4814</v>
      </c>
      <c r="J859" s="635"/>
      <c r="K859" s="637">
        <v>1</v>
      </c>
      <c r="L859" s="638"/>
      <c r="M859" s="639"/>
    </row>
    <row r="860" spans="6:13" s="625" customFormat="1" ht="24" outlineLevel="4" x14ac:dyDescent="0.2">
      <c r="F860" s="626">
        <v>3</v>
      </c>
      <c r="G860" s="627" t="s">
        <v>3066</v>
      </c>
      <c r="H860" s="628" t="s">
        <v>5381</v>
      </c>
      <c r="I860" s="629" t="s">
        <v>5382</v>
      </c>
      <c r="J860" s="627" t="s">
        <v>447</v>
      </c>
      <c r="K860" s="630">
        <v>1</v>
      </c>
      <c r="L860" s="631"/>
      <c r="M860" s="632">
        <f>K860*L860</f>
        <v>0</v>
      </c>
    </row>
    <row r="861" spans="6:13" s="633" customFormat="1" ht="11.25" outlineLevel="5" x14ac:dyDescent="0.25">
      <c r="F861" s="634"/>
      <c r="G861" s="635"/>
      <c r="H861" s="635"/>
      <c r="I861" s="636" t="s">
        <v>4801</v>
      </c>
      <c r="J861" s="635"/>
      <c r="K861" s="637">
        <v>1</v>
      </c>
      <c r="L861" s="638"/>
      <c r="M861" s="639"/>
    </row>
    <row r="862" spans="6:13" s="625" customFormat="1" ht="24" outlineLevel="4" x14ac:dyDescent="0.2">
      <c r="F862" s="626">
        <v>4</v>
      </c>
      <c r="G862" s="627" t="s">
        <v>3066</v>
      </c>
      <c r="H862" s="628" t="s">
        <v>5383</v>
      </c>
      <c r="I862" s="629" t="s">
        <v>5384</v>
      </c>
      <c r="J862" s="627" t="s">
        <v>447</v>
      </c>
      <c r="K862" s="630">
        <v>1</v>
      </c>
      <c r="L862" s="631"/>
      <c r="M862" s="632">
        <f>K862*L862</f>
        <v>0</v>
      </c>
    </row>
    <row r="863" spans="6:13" s="633" customFormat="1" ht="11.25" outlineLevel="5" x14ac:dyDescent="0.25">
      <c r="F863" s="634"/>
      <c r="G863" s="635"/>
      <c r="H863" s="635"/>
      <c r="I863" s="636" t="s">
        <v>4801</v>
      </c>
      <c r="J863" s="635"/>
      <c r="K863" s="637">
        <v>1</v>
      </c>
      <c r="L863" s="638"/>
      <c r="M863" s="639"/>
    </row>
    <row r="864" spans="6:13" s="625" customFormat="1" ht="24" outlineLevel="4" x14ac:dyDescent="0.2">
      <c r="F864" s="626">
        <v>5</v>
      </c>
      <c r="G864" s="627" t="s">
        <v>3066</v>
      </c>
      <c r="H864" s="628" t="s">
        <v>5385</v>
      </c>
      <c r="I864" s="629" t="s">
        <v>5386</v>
      </c>
      <c r="J864" s="627" t="s">
        <v>447</v>
      </c>
      <c r="K864" s="630">
        <v>1</v>
      </c>
      <c r="L864" s="631"/>
      <c r="M864" s="632">
        <f>K864*L864</f>
        <v>0</v>
      </c>
    </row>
    <row r="865" spans="6:13" s="633" customFormat="1" ht="11.25" outlineLevel="5" x14ac:dyDescent="0.25">
      <c r="F865" s="634"/>
      <c r="G865" s="635"/>
      <c r="H865" s="635"/>
      <c r="I865" s="636" t="s">
        <v>5387</v>
      </c>
      <c r="J865" s="635"/>
      <c r="K865" s="637">
        <v>1</v>
      </c>
      <c r="L865" s="638"/>
      <c r="M865" s="639"/>
    </row>
    <row r="866" spans="6:13" s="625" customFormat="1" ht="24" outlineLevel="4" x14ac:dyDescent="0.2">
      <c r="F866" s="626">
        <v>6</v>
      </c>
      <c r="G866" s="627" t="s">
        <v>3066</v>
      </c>
      <c r="H866" s="628" t="s">
        <v>5388</v>
      </c>
      <c r="I866" s="629" t="s">
        <v>5389</v>
      </c>
      <c r="J866" s="627" t="s">
        <v>447</v>
      </c>
      <c r="K866" s="630">
        <v>1</v>
      </c>
      <c r="L866" s="631"/>
      <c r="M866" s="632">
        <f>K866*L866</f>
        <v>0</v>
      </c>
    </row>
    <row r="867" spans="6:13" s="633" customFormat="1" ht="11.25" outlineLevel="5" x14ac:dyDescent="0.25">
      <c r="F867" s="634"/>
      <c r="G867" s="635"/>
      <c r="H867" s="635"/>
      <c r="I867" s="636" t="s">
        <v>5387</v>
      </c>
      <c r="J867" s="635"/>
      <c r="K867" s="637">
        <v>1</v>
      </c>
      <c r="L867" s="638"/>
      <c r="M867" s="639"/>
    </row>
    <row r="868" spans="6:13" s="625" customFormat="1" ht="12" outlineLevel="4" x14ac:dyDescent="0.2">
      <c r="F868" s="626">
        <v>7</v>
      </c>
      <c r="G868" s="627" t="s">
        <v>3054</v>
      </c>
      <c r="H868" s="628" t="s">
        <v>5390</v>
      </c>
      <c r="I868" s="629" t="s">
        <v>5391</v>
      </c>
      <c r="J868" s="627" t="s">
        <v>532</v>
      </c>
      <c r="K868" s="630">
        <v>12</v>
      </c>
      <c r="L868" s="631"/>
      <c r="M868" s="632">
        <f>K868*L868</f>
        <v>0</v>
      </c>
    </row>
    <row r="869" spans="6:13" s="633" customFormat="1" ht="11.25" outlineLevel="5" x14ac:dyDescent="0.25">
      <c r="F869" s="634"/>
      <c r="G869" s="635"/>
      <c r="H869" s="635"/>
      <c r="I869" s="636" t="s">
        <v>5392</v>
      </c>
      <c r="J869" s="635"/>
      <c r="K869" s="637">
        <v>10.5</v>
      </c>
      <c r="L869" s="638"/>
      <c r="M869" s="639"/>
    </row>
    <row r="870" spans="6:13" s="625" customFormat="1" ht="12" outlineLevel="4" x14ac:dyDescent="0.2">
      <c r="F870" s="626">
        <v>8</v>
      </c>
      <c r="G870" s="627" t="s">
        <v>3054</v>
      </c>
      <c r="H870" s="628" t="s">
        <v>5393</v>
      </c>
      <c r="I870" s="629" t="s">
        <v>5394</v>
      </c>
      <c r="J870" s="627" t="s">
        <v>532</v>
      </c>
      <c r="K870" s="630">
        <v>12</v>
      </c>
      <c r="L870" s="631"/>
      <c r="M870" s="632">
        <f>K870*L870</f>
        <v>0</v>
      </c>
    </row>
    <row r="871" spans="6:13" s="633" customFormat="1" ht="11.25" outlineLevel="5" x14ac:dyDescent="0.25">
      <c r="F871" s="634"/>
      <c r="G871" s="635"/>
      <c r="H871" s="635"/>
      <c r="I871" s="636" t="s">
        <v>5392</v>
      </c>
      <c r="J871" s="635"/>
      <c r="K871" s="637">
        <v>10.5</v>
      </c>
      <c r="L871" s="638"/>
      <c r="M871" s="639"/>
    </row>
    <row r="872" spans="6:13" s="625" customFormat="1" ht="12" outlineLevel="4" x14ac:dyDescent="0.2">
      <c r="F872" s="626">
        <v>9</v>
      </c>
      <c r="G872" s="627" t="s">
        <v>3054</v>
      </c>
      <c r="H872" s="628" t="s">
        <v>5395</v>
      </c>
      <c r="I872" s="629" t="s">
        <v>5396</v>
      </c>
      <c r="J872" s="627" t="s">
        <v>447</v>
      </c>
      <c r="K872" s="630">
        <v>1</v>
      </c>
      <c r="L872" s="631"/>
      <c r="M872" s="632">
        <f>K872*L872</f>
        <v>0</v>
      </c>
    </row>
    <row r="873" spans="6:13" s="625" customFormat="1" ht="12" outlineLevel="4" x14ac:dyDescent="0.2">
      <c r="F873" s="626">
        <v>10</v>
      </c>
      <c r="G873" s="627" t="s">
        <v>3054</v>
      </c>
      <c r="H873" s="628" t="s">
        <v>5397</v>
      </c>
      <c r="I873" s="629" t="s">
        <v>5398</v>
      </c>
      <c r="J873" s="627" t="s">
        <v>447</v>
      </c>
      <c r="K873" s="630">
        <v>1</v>
      </c>
      <c r="L873" s="631"/>
      <c r="M873" s="632">
        <f>K873*L873</f>
        <v>0</v>
      </c>
    </row>
    <row r="874" spans="6:13" s="625" customFormat="1" ht="24" outlineLevel="4" x14ac:dyDescent="0.2">
      <c r="F874" s="626">
        <v>11</v>
      </c>
      <c r="G874" s="627" t="s">
        <v>3066</v>
      </c>
      <c r="H874" s="628" t="s">
        <v>5399</v>
      </c>
      <c r="I874" s="629" t="s">
        <v>5400</v>
      </c>
      <c r="J874" s="627" t="s">
        <v>447</v>
      </c>
      <c r="K874" s="630">
        <v>1</v>
      </c>
      <c r="L874" s="631"/>
      <c r="M874" s="632">
        <f>K874*L874</f>
        <v>0</v>
      </c>
    </row>
    <row r="875" spans="6:13" s="633" customFormat="1" ht="11.25" outlineLevel="5" x14ac:dyDescent="0.25">
      <c r="F875" s="634"/>
      <c r="G875" s="635"/>
      <c r="H875" s="635"/>
      <c r="I875" s="636" t="s">
        <v>5401</v>
      </c>
      <c r="J875" s="635"/>
      <c r="K875" s="637">
        <v>1</v>
      </c>
      <c r="L875" s="638"/>
      <c r="M875" s="639"/>
    </row>
    <row r="876" spans="6:13" s="625" customFormat="1" ht="24" outlineLevel="4" x14ac:dyDescent="0.2">
      <c r="F876" s="626">
        <v>12</v>
      </c>
      <c r="G876" s="627" t="s">
        <v>3066</v>
      </c>
      <c r="H876" s="628" t="s">
        <v>5402</v>
      </c>
      <c r="I876" s="629" t="s">
        <v>5403</v>
      </c>
      <c r="J876" s="627" t="s">
        <v>447</v>
      </c>
      <c r="K876" s="630">
        <v>1</v>
      </c>
      <c r="L876" s="631"/>
      <c r="M876" s="632">
        <f>K876*L876</f>
        <v>0</v>
      </c>
    </row>
    <row r="877" spans="6:13" s="633" customFormat="1" ht="11.25" outlineLevel="5" x14ac:dyDescent="0.25">
      <c r="F877" s="634"/>
      <c r="G877" s="635"/>
      <c r="H877" s="635"/>
      <c r="I877" s="636" t="s">
        <v>5401</v>
      </c>
      <c r="J877" s="635"/>
      <c r="K877" s="637">
        <v>1</v>
      </c>
      <c r="L877" s="638"/>
      <c r="M877" s="639"/>
    </row>
    <row r="878" spans="6:13" s="625" customFormat="1" ht="12" outlineLevel="4" x14ac:dyDescent="0.2">
      <c r="F878" s="626">
        <v>13</v>
      </c>
      <c r="G878" s="627" t="s">
        <v>3054</v>
      </c>
      <c r="H878" s="628" t="s">
        <v>5404</v>
      </c>
      <c r="I878" s="629" t="s">
        <v>5405</v>
      </c>
      <c r="J878" s="627" t="s">
        <v>447</v>
      </c>
      <c r="K878" s="630">
        <v>1</v>
      </c>
      <c r="L878" s="631"/>
      <c r="M878" s="632">
        <f>K878*L878</f>
        <v>0</v>
      </c>
    </row>
    <row r="879" spans="6:13" s="625" customFormat="1" ht="12" outlineLevel="4" x14ac:dyDescent="0.2">
      <c r="F879" s="626">
        <v>14</v>
      </c>
      <c r="G879" s="627" t="s">
        <v>3054</v>
      </c>
      <c r="H879" s="628" t="s">
        <v>5406</v>
      </c>
      <c r="I879" s="629" t="s">
        <v>5407</v>
      </c>
      <c r="J879" s="627" t="s">
        <v>447</v>
      </c>
      <c r="K879" s="630">
        <v>1</v>
      </c>
      <c r="L879" s="631"/>
      <c r="M879" s="632">
        <f>K879*L879</f>
        <v>0</v>
      </c>
    </row>
    <row r="880" spans="6:13" s="625" customFormat="1" ht="24" outlineLevel="4" x14ac:dyDescent="0.2">
      <c r="F880" s="626">
        <v>15</v>
      </c>
      <c r="G880" s="627" t="s">
        <v>3066</v>
      </c>
      <c r="H880" s="628" t="s">
        <v>4857</v>
      </c>
      <c r="I880" s="629" t="s">
        <v>4858</v>
      </c>
      <c r="J880" s="627" t="s">
        <v>447</v>
      </c>
      <c r="K880" s="630">
        <v>2</v>
      </c>
      <c r="L880" s="631"/>
      <c r="M880" s="632">
        <f>K880*L880</f>
        <v>0</v>
      </c>
    </row>
    <row r="881" spans="6:13" s="633" customFormat="1" ht="22.5" outlineLevel="5" x14ac:dyDescent="0.25">
      <c r="F881" s="634"/>
      <c r="G881" s="635"/>
      <c r="H881" s="635"/>
      <c r="I881" s="636" t="s">
        <v>5408</v>
      </c>
      <c r="J881" s="635"/>
      <c r="K881" s="637">
        <v>1</v>
      </c>
      <c r="L881" s="638"/>
      <c r="M881" s="639"/>
    </row>
    <row r="882" spans="6:13" s="633" customFormat="1" ht="11.25" outlineLevel="5" x14ac:dyDescent="0.25">
      <c r="F882" s="634"/>
      <c r="G882" s="635"/>
      <c r="H882" s="635"/>
      <c r="I882" s="636" t="s">
        <v>5409</v>
      </c>
      <c r="J882" s="635"/>
      <c r="K882" s="637">
        <v>1</v>
      </c>
      <c r="L882" s="638"/>
      <c r="M882" s="639"/>
    </row>
    <row r="883" spans="6:13" s="625" customFormat="1" ht="24" outlineLevel="4" x14ac:dyDescent="0.2">
      <c r="F883" s="626">
        <v>16</v>
      </c>
      <c r="G883" s="627" t="s">
        <v>3054</v>
      </c>
      <c r="H883" s="628" t="s">
        <v>4861</v>
      </c>
      <c r="I883" s="629" t="s">
        <v>4862</v>
      </c>
      <c r="J883" s="627" t="s">
        <v>447</v>
      </c>
      <c r="K883" s="630">
        <v>2</v>
      </c>
      <c r="L883" s="631"/>
      <c r="M883" s="632">
        <f>K883*L883</f>
        <v>0</v>
      </c>
    </row>
    <row r="884" spans="6:13" s="625" customFormat="1" ht="24" outlineLevel="4" x14ac:dyDescent="0.2">
      <c r="F884" s="626">
        <v>17</v>
      </c>
      <c r="G884" s="627" t="s">
        <v>3066</v>
      </c>
      <c r="H884" s="628" t="s">
        <v>4863</v>
      </c>
      <c r="I884" s="629" t="s">
        <v>4864</v>
      </c>
      <c r="J884" s="627" t="s">
        <v>447</v>
      </c>
      <c r="K884" s="630">
        <v>2</v>
      </c>
      <c r="L884" s="631"/>
      <c r="M884" s="632">
        <f>K884*L884</f>
        <v>0</v>
      </c>
    </row>
    <row r="885" spans="6:13" s="633" customFormat="1" ht="22.5" outlineLevel="5" x14ac:dyDescent="0.25">
      <c r="F885" s="634"/>
      <c r="G885" s="635"/>
      <c r="H885" s="635"/>
      <c r="I885" s="636" t="s">
        <v>5408</v>
      </c>
      <c r="J885" s="635"/>
      <c r="K885" s="637">
        <v>1</v>
      </c>
      <c r="L885" s="638"/>
      <c r="M885" s="639"/>
    </row>
    <row r="886" spans="6:13" s="633" customFormat="1" ht="11.25" outlineLevel="5" x14ac:dyDescent="0.25">
      <c r="F886" s="634"/>
      <c r="G886" s="635"/>
      <c r="H886" s="635"/>
      <c r="I886" s="636" t="s">
        <v>5409</v>
      </c>
      <c r="J886" s="635"/>
      <c r="K886" s="637">
        <v>1</v>
      </c>
      <c r="L886" s="638"/>
      <c r="M886" s="639"/>
    </row>
    <row r="887" spans="6:13" s="625" customFormat="1" ht="12" outlineLevel="4" x14ac:dyDescent="0.2">
      <c r="F887" s="626">
        <v>18</v>
      </c>
      <c r="G887" s="627" t="s">
        <v>3054</v>
      </c>
      <c r="H887" s="628" t="s">
        <v>4867</v>
      </c>
      <c r="I887" s="629" t="s">
        <v>4868</v>
      </c>
      <c r="J887" s="627" t="s">
        <v>447</v>
      </c>
      <c r="K887" s="630">
        <v>1</v>
      </c>
      <c r="L887" s="631"/>
      <c r="M887" s="632">
        <f>K887*L887</f>
        <v>0</v>
      </c>
    </row>
    <row r="888" spans="6:13" s="625" customFormat="1" ht="12" outlineLevel="4" x14ac:dyDescent="0.2">
      <c r="F888" s="626">
        <v>19</v>
      </c>
      <c r="G888" s="627" t="s">
        <v>3054</v>
      </c>
      <c r="H888" s="628" t="s">
        <v>5410</v>
      </c>
      <c r="I888" s="629" t="s">
        <v>5411</v>
      </c>
      <c r="J888" s="627" t="s">
        <v>447</v>
      </c>
      <c r="K888" s="630">
        <v>1</v>
      </c>
      <c r="L888" s="631"/>
      <c r="M888" s="632">
        <f>K888*L888</f>
        <v>0</v>
      </c>
    </row>
    <row r="889" spans="6:13" s="625" customFormat="1" ht="12" outlineLevel="4" x14ac:dyDescent="0.2">
      <c r="F889" s="626">
        <v>20</v>
      </c>
      <c r="G889" s="627" t="s">
        <v>3066</v>
      </c>
      <c r="H889" s="628" t="s">
        <v>4869</v>
      </c>
      <c r="I889" s="629" t="s">
        <v>4870</v>
      </c>
      <c r="J889" s="627" t="s">
        <v>447</v>
      </c>
      <c r="K889" s="630">
        <v>6</v>
      </c>
      <c r="L889" s="631"/>
      <c r="M889" s="632">
        <f>K889*L889</f>
        <v>0</v>
      </c>
    </row>
    <row r="890" spans="6:13" s="633" customFormat="1" ht="11.25" outlineLevel="5" x14ac:dyDescent="0.25">
      <c r="F890" s="634"/>
      <c r="G890" s="635"/>
      <c r="H890" s="635"/>
      <c r="I890" s="636" t="s">
        <v>5412</v>
      </c>
      <c r="J890" s="635"/>
      <c r="K890" s="637">
        <v>3</v>
      </c>
      <c r="L890" s="638"/>
      <c r="M890" s="639"/>
    </row>
    <row r="891" spans="6:13" s="633" customFormat="1" ht="11.25" outlineLevel="5" x14ac:dyDescent="0.25">
      <c r="F891" s="634"/>
      <c r="G891" s="635"/>
      <c r="H891" s="635"/>
      <c r="I891" s="636" t="s">
        <v>5413</v>
      </c>
      <c r="J891" s="635"/>
      <c r="K891" s="637">
        <v>3</v>
      </c>
      <c r="L891" s="638"/>
      <c r="M891" s="639"/>
    </row>
    <row r="892" spans="6:13" s="625" customFormat="1" ht="12" outlineLevel="4" x14ac:dyDescent="0.2">
      <c r="F892" s="626">
        <v>21</v>
      </c>
      <c r="G892" s="627" t="s">
        <v>3054</v>
      </c>
      <c r="H892" s="628" t="s">
        <v>5414</v>
      </c>
      <c r="I892" s="629" t="s">
        <v>5415</v>
      </c>
      <c r="J892" s="627" t="s">
        <v>447</v>
      </c>
      <c r="K892" s="630">
        <v>14</v>
      </c>
      <c r="L892" s="631"/>
      <c r="M892" s="632">
        <f>K892*L892</f>
        <v>0</v>
      </c>
    </row>
    <row r="893" spans="6:13" s="625" customFormat="1" ht="12" outlineLevel="4" x14ac:dyDescent="0.2">
      <c r="F893" s="626">
        <v>22</v>
      </c>
      <c r="G893" s="627" t="s">
        <v>3054</v>
      </c>
      <c r="H893" s="628" t="s">
        <v>5416</v>
      </c>
      <c r="I893" s="629" t="s">
        <v>5417</v>
      </c>
      <c r="J893" s="627" t="s">
        <v>447</v>
      </c>
      <c r="K893" s="630">
        <v>14</v>
      </c>
      <c r="L893" s="631"/>
      <c r="M893" s="632">
        <f>K893*L893</f>
        <v>0</v>
      </c>
    </row>
    <row r="894" spans="6:13" s="625" customFormat="1" ht="12" outlineLevel="4" x14ac:dyDescent="0.2">
      <c r="F894" s="626">
        <v>23</v>
      </c>
      <c r="G894" s="627" t="s">
        <v>3066</v>
      </c>
      <c r="H894" s="628" t="s">
        <v>4877</v>
      </c>
      <c r="I894" s="629" t="s">
        <v>4878</v>
      </c>
      <c r="J894" s="627" t="s">
        <v>447</v>
      </c>
      <c r="K894" s="630">
        <v>16</v>
      </c>
      <c r="L894" s="631"/>
      <c r="M894" s="632">
        <f>K894*L894</f>
        <v>0</v>
      </c>
    </row>
    <row r="895" spans="6:13" s="633" customFormat="1" ht="11.25" outlineLevel="5" x14ac:dyDescent="0.25">
      <c r="F895" s="634"/>
      <c r="G895" s="635"/>
      <c r="H895" s="635"/>
      <c r="I895" s="636" t="s">
        <v>5418</v>
      </c>
      <c r="J895" s="635"/>
      <c r="K895" s="637">
        <v>8</v>
      </c>
      <c r="L895" s="638"/>
      <c r="M895" s="639"/>
    </row>
    <row r="896" spans="6:13" s="633" customFormat="1" ht="11.25" outlineLevel="5" x14ac:dyDescent="0.25">
      <c r="F896" s="634"/>
      <c r="G896" s="635"/>
      <c r="H896" s="635"/>
      <c r="I896" s="636" t="s">
        <v>5419</v>
      </c>
      <c r="J896" s="635"/>
      <c r="K896" s="637">
        <v>8</v>
      </c>
      <c r="L896" s="638"/>
      <c r="M896" s="639"/>
    </row>
    <row r="897" spans="6:13" s="625" customFormat="1" ht="12" outlineLevel="4" x14ac:dyDescent="0.2">
      <c r="F897" s="626">
        <v>24</v>
      </c>
      <c r="G897" s="627" t="s">
        <v>3054</v>
      </c>
      <c r="H897" s="628" t="s">
        <v>5118</v>
      </c>
      <c r="I897" s="629" t="s">
        <v>5119</v>
      </c>
      <c r="J897" s="627" t="s">
        <v>447</v>
      </c>
      <c r="K897" s="630">
        <v>16</v>
      </c>
      <c r="L897" s="631"/>
      <c r="M897" s="632">
        <f>K897*L897</f>
        <v>0</v>
      </c>
    </row>
    <row r="898" spans="6:13" s="625" customFormat="1" ht="12" outlineLevel="4" x14ac:dyDescent="0.2">
      <c r="F898" s="626">
        <v>25</v>
      </c>
      <c r="G898" s="627" t="s">
        <v>3066</v>
      </c>
      <c r="H898" s="628" t="s">
        <v>4883</v>
      </c>
      <c r="I898" s="629" t="s">
        <v>4884</v>
      </c>
      <c r="J898" s="627" t="s">
        <v>447</v>
      </c>
      <c r="K898" s="630">
        <v>2</v>
      </c>
      <c r="L898" s="631"/>
      <c r="M898" s="632">
        <f>K898*L898</f>
        <v>0</v>
      </c>
    </row>
    <row r="899" spans="6:13" s="633" customFormat="1" ht="11.25" outlineLevel="5" x14ac:dyDescent="0.25">
      <c r="F899" s="634"/>
      <c r="G899" s="635"/>
      <c r="H899" s="635"/>
      <c r="I899" s="636" t="s">
        <v>5420</v>
      </c>
      <c r="J899" s="635"/>
      <c r="K899" s="637">
        <v>2</v>
      </c>
      <c r="L899" s="638"/>
      <c r="M899" s="639"/>
    </row>
    <row r="900" spans="6:13" s="625" customFormat="1" ht="12" outlineLevel="4" x14ac:dyDescent="0.2">
      <c r="F900" s="626">
        <v>26</v>
      </c>
      <c r="G900" s="627" t="s">
        <v>3054</v>
      </c>
      <c r="H900" s="628" t="s">
        <v>4886</v>
      </c>
      <c r="I900" s="629" t="s">
        <v>4887</v>
      </c>
      <c r="J900" s="627" t="s">
        <v>4888</v>
      </c>
      <c r="K900" s="630">
        <v>2.1000000000000001E-2</v>
      </c>
      <c r="L900" s="631"/>
      <c r="M900" s="632">
        <f>K900*L900</f>
        <v>0</v>
      </c>
    </row>
    <row r="901" spans="6:13" s="633" customFormat="1" ht="11.25" outlineLevel="5" x14ac:dyDescent="0.25">
      <c r="F901" s="634"/>
      <c r="G901" s="635"/>
      <c r="H901" s="635"/>
      <c r="I901" s="636" t="s">
        <v>5121</v>
      </c>
      <c r="J901" s="635"/>
      <c r="K901" s="637">
        <v>0.02</v>
      </c>
      <c r="L901" s="638"/>
      <c r="M901" s="639"/>
    </row>
    <row r="902" spans="6:13" s="625" customFormat="1" ht="12" outlineLevel="4" x14ac:dyDescent="0.2">
      <c r="F902" s="626">
        <v>27</v>
      </c>
      <c r="G902" s="627" t="s">
        <v>3054</v>
      </c>
      <c r="H902" s="628" t="s">
        <v>4890</v>
      </c>
      <c r="I902" s="629" t="s">
        <v>4891</v>
      </c>
      <c r="J902" s="627" t="s">
        <v>4892</v>
      </c>
      <c r="K902" s="630">
        <v>4.1999999999999997E-3</v>
      </c>
      <c r="L902" s="631"/>
      <c r="M902" s="632">
        <f>K902*L902</f>
        <v>0</v>
      </c>
    </row>
    <row r="903" spans="6:13" s="633" customFormat="1" ht="11.25" outlineLevel="5" x14ac:dyDescent="0.25">
      <c r="F903" s="634"/>
      <c r="G903" s="635"/>
      <c r="H903" s="635"/>
      <c r="I903" s="636" t="s">
        <v>5122</v>
      </c>
      <c r="J903" s="635"/>
      <c r="K903" s="637">
        <v>4.0000000000000001E-3</v>
      </c>
      <c r="L903" s="638"/>
      <c r="M903" s="639"/>
    </row>
    <row r="904" spans="6:13" s="625" customFormat="1" ht="12" outlineLevel="4" x14ac:dyDescent="0.2">
      <c r="F904" s="626">
        <v>28</v>
      </c>
      <c r="G904" s="627" t="s">
        <v>3054</v>
      </c>
      <c r="H904" s="628" t="s">
        <v>4894</v>
      </c>
      <c r="I904" s="629" t="s">
        <v>4895</v>
      </c>
      <c r="J904" s="627" t="s">
        <v>4892</v>
      </c>
      <c r="K904" s="630">
        <v>4.1999999999999997E-3</v>
      </c>
      <c r="L904" s="631"/>
      <c r="M904" s="632">
        <f>K904*L904</f>
        <v>0</v>
      </c>
    </row>
    <row r="905" spans="6:13" s="633" customFormat="1" ht="11.25" outlineLevel="5" x14ac:dyDescent="0.25">
      <c r="F905" s="634"/>
      <c r="G905" s="635"/>
      <c r="H905" s="635"/>
      <c r="I905" s="636" t="s">
        <v>5122</v>
      </c>
      <c r="J905" s="635"/>
      <c r="K905" s="637">
        <v>4.0000000000000001E-3</v>
      </c>
      <c r="L905" s="638"/>
      <c r="M905" s="639"/>
    </row>
    <row r="906" spans="6:13" s="625" customFormat="1" ht="12" outlineLevel="4" x14ac:dyDescent="0.2">
      <c r="F906" s="626">
        <v>29</v>
      </c>
      <c r="G906" s="627" t="s">
        <v>3066</v>
      </c>
      <c r="H906" s="628" t="s">
        <v>4896</v>
      </c>
      <c r="I906" s="629" t="s">
        <v>4897</v>
      </c>
      <c r="J906" s="627" t="s">
        <v>532</v>
      </c>
      <c r="K906" s="630">
        <v>3</v>
      </c>
      <c r="L906" s="631"/>
      <c r="M906" s="632">
        <f>K906*L906</f>
        <v>0</v>
      </c>
    </row>
    <row r="907" spans="6:13" s="633" customFormat="1" ht="22.5" outlineLevel="5" x14ac:dyDescent="0.25">
      <c r="F907" s="634"/>
      <c r="G907" s="635"/>
      <c r="H907" s="635"/>
      <c r="I907" s="636" t="s">
        <v>5421</v>
      </c>
      <c r="J907" s="635"/>
      <c r="K907" s="637">
        <v>3</v>
      </c>
      <c r="L907" s="638"/>
      <c r="M907" s="639"/>
    </row>
    <row r="908" spans="6:13" s="625" customFormat="1" ht="12" outlineLevel="4" x14ac:dyDescent="0.2">
      <c r="F908" s="626">
        <v>30</v>
      </c>
      <c r="G908" s="627" t="s">
        <v>3054</v>
      </c>
      <c r="H908" s="628" t="s">
        <v>4900</v>
      </c>
      <c r="I908" s="629" t="s">
        <v>4901</v>
      </c>
      <c r="J908" s="627" t="s">
        <v>532</v>
      </c>
      <c r="K908" s="630">
        <v>3.3</v>
      </c>
      <c r="L908" s="631"/>
      <c r="M908" s="632">
        <f>K908*L908</f>
        <v>0</v>
      </c>
    </row>
    <row r="909" spans="6:13" s="625" customFormat="1" ht="12" outlineLevel="4" x14ac:dyDescent="0.2">
      <c r="F909" s="626">
        <v>31</v>
      </c>
      <c r="G909" s="627" t="s">
        <v>3066</v>
      </c>
      <c r="H909" s="628" t="s">
        <v>4902</v>
      </c>
      <c r="I909" s="629" t="s">
        <v>4903</v>
      </c>
      <c r="J909" s="627" t="s">
        <v>532</v>
      </c>
      <c r="K909" s="630">
        <v>15</v>
      </c>
      <c r="L909" s="631"/>
      <c r="M909" s="632">
        <f>K909*L909</f>
        <v>0</v>
      </c>
    </row>
    <row r="910" spans="6:13" s="633" customFormat="1" ht="22.5" outlineLevel="5" x14ac:dyDescent="0.25">
      <c r="F910" s="634"/>
      <c r="G910" s="635"/>
      <c r="H910" s="635"/>
      <c r="I910" s="636" t="s">
        <v>5422</v>
      </c>
      <c r="J910" s="635"/>
      <c r="K910" s="637">
        <v>15</v>
      </c>
      <c r="L910" s="638"/>
      <c r="M910" s="639"/>
    </row>
    <row r="911" spans="6:13" s="625" customFormat="1" ht="12" outlineLevel="4" x14ac:dyDescent="0.2">
      <c r="F911" s="626">
        <v>32</v>
      </c>
      <c r="G911" s="627" t="s">
        <v>3054</v>
      </c>
      <c r="H911" s="628" t="s">
        <v>4906</v>
      </c>
      <c r="I911" s="629" t="s">
        <v>4907</v>
      </c>
      <c r="J911" s="627" t="s">
        <v>532</v>
      </c>
      <c r="K911" s="630">
        <v>6</v>
      </c>
      <c r="L911" s="631"/>
      <c r="M911" s="632">
        <f>K911*L911</f>
        <v>0</v>
      </c>
    </row>
    <row r="912" spans="6:13" s="625" customFormat="1" ht="12" outlineLevel="4" x14ac:dyDescent="0.2">
      <c r="F912" s="626">
        <v>33</v>
      </c>
      <c r="G912" s="627" t="s">
        <v>3054</v>
      </c>
      <c r="H912" s="628" t="s">
        <v>4908</v>
      </c>
      <c r="I912" s="629" t="s">
        <v>4909</v>
      </c>
      <c r="J912" s="627" t="s">
        <v>532</v>
      </c>
      <c r="K912" s="630">
        <v>6</v>
      </c>
      <c r="L912" s="631"/>
      <c r="M912" s="632">
        <f>K912*L912</f>
        <v>0</v>
      </c>
    </row>
    <row r="913" spans="6:13" s="625" customFormat="1" ht="12" outlineLevel="4" x14ac:dyDescent="0.2">
      <c r="F913" s="626">
        <v>34</v>
      </c>
      <c r="G913" s="627" t="s">
        <v>3054</v>
      </c>
      <c r="H913" s="628" t="s">
        <v>4910</v>
      </c>
      <c r="I913" s="629" t="s">
        <v>4911</v>
      </c>
      <c r="J913" s="627" t="s">
        <v>532</v>
      </c>
      <c r="K913" s="630">
        <v>6</v>
      </c>
      <c r="L913" s="631"/>
      <c r="M913" s="632">
        <f>K913*L913</f>
        <v>0</v>
      </c>
    </row>
    <row r="914" spans="6:13" s="625" customFormat="1" ht="12" outlineLevel="4" x14ac:dyDescent="0.2">
      <c r="F914" s="626">
        <v>35</v>
      </c>
      <c r="G914" s="627" t="s">
        <v>3066</v>
      </c>
      <c r="H914" s="628" t="s">
        <v>4912</v>
      </c>
      <c r="I914" s="629" t="s">
        <v>4913</v>
      </c>
      <c r="J914" s="627" t="s">
        <v>447</v>
      </c>
      <c r="K914" s="630">
        <v>6</v>
      </c>
      <c r="L914" s="631"/>
      <c r="M914" s="632">
        <f>K914*L914</f>
        <v>0</v>
      </c>
    </row>
    <row r="915" spans="6:13" s="633" customFormat="1" ht="22.5" outlineLevel="5" x14ac:dyDescent="0.25">
      <c r="F915" s="634"/>
      <c r="G915" s="635"/>
      <c r="H915" s="635"/>
      <c r="I915" s="636" t="s">
        <v>5423</v>
      </c>
      <c r="J915" s="635"/>
      <c r="K915" s="637">
        <v>6</v>
      </c>
      <c r="L915" s="638"/>
      <c r="M915" s="639"/>
    </row>
    <row r="916" spans="6:13" s="625" customFormat="1" ht="12" outlineLevel="4" x14ac:dyDescent="0.2">
      <c r="F916" s="626">
        <v>36</v>
      </c>
      <c r="G916" s="627" t="s">
        <v>3066</v>
      </c>
      <c r="H916" s="628" t="s">
        <v>4916</v>
      </c>
      <c r="I916" s="629" t="s">
        <v>4917</v>
      </c>
      <c r="J916" s="627" t="s">
        <v>447</v>
      </c>
      <c r="K916" s="630">
        <v>1</v>
      </c>
      <c r="L916" s="631"/>
      <c r="M916" s="632">
        <f>K916*L916</f>
        <v>0</v>
      </c>
    </row>
    <row r="917" spans="6:13" s="633" customFormat="1" ht="11.25" outlineLevel="5" x14ac:dyDescent="0.25">
      <c r="F917" s="634"/>
      <c r="G917" s="635"/>
      <c r="H917" s="635"/>
      <c r="I917" s="636" t="s">
        <v>5424</v>
      </c>
      <c r="J917" s="635"/>
      <c r="K917" s="637">
        <v>1</v>
      </c>
      <c r="L917" s="638"/>
      <c r="M917" s="639"/>
    </row>
    <row r="918" spans="6:13" s="625" customFormat="1" ht="12" outlineLevel="4" x14ac:dyDescent="0.2">
      <c r="F918" s="626">
        <v>37</v>
      </c>
      <c r="G918" s="627" t="s">
        <v>3054</v>
      </c>
      <c r="H918" s="628" t="s">
        <v>4920</v>
      </c>
      <c r="I918" s="629" t="s">
        <v>4921</v>
      </c>
      <c r="J918" s="627" t="s">
        <v>447</v>
      </c>
      <c r="K918" s="630">
        <v>1</v>
      </c>
      <c r="L918" s="631"/>
      <c r="M918" s="632">
        <f>K918*L918</f>
        <v>0</v>
      </c>
    </row>
    <row r="919" spans="6:13" s="625" customFormat="1" ht="12" outlineLevel="4" x14ac:dyDescent="0.2">
      <c r="F919" s="626">
        <v>38</v>
      </c>
      <c r="G919" s="627" t="s">
        <v>3066</v>
      </c>
      <c r="H919" s="628" t="s">
        <v>4922</v>
      </c>
      <c r="I919" s="629" t="s">
        <v>4923</v>
      </c>
      <c r="J919" s="627" t="s">
        <v>447</v>
      </c>
      <c r="K919" s="630">
        <v>4</v>
      </c>
      <c r="L919" s="631"/>
      <c r="M919" s="632">
        <f>K919*L919</f>
        <v>0</v>
      </c>
    </row>
    <row r="920" spans="6:13" s="633" customFormat="1" ht="11.25" outlineLevel="5" x14ac:dyDescent="0.25">
      <c r="F920" s="634"/>
      <c r="G920" s="635"/>
      <c r="H920" s="635"/>
      <c r="I920" s="636" t="s">
        <v>5425</v>
      </c>
      <c r="J920" s="635"/>
      <c r="K920" s="637">
        <v>4</v>
      </c>
      <c r="L920" s="638"/>
      <c r="M920" s="639"/>
    </row>
    <row r="921" spans="6:13" s="625" customFormat="1" ht="12" outlineLevel="4" x14ac:dyDescent="0.2">
      <c r="F921" s="626">
        <v>39</v>
      </c>
      <c r="G921" s="627" t="s">
        <v>3066</v>
      </c>
      <c r="H921" s="628" t="s">
        <v>4926</v>
      </c>
      <c r="I921" s="629" t="s">
        <v>4927</v>
      </c>
      <c r="J921" s="627" t="s">
        <v>532</v>
      </c>
      <c r="K921" s="630">
        <v>22</v>
      </c>
      <c r="L921" s="631"/>
      <c r="M921" s="632">
        <f>K921*L921</f>
        <v>0</v>
      </c>
    </row>
    <row r="922" spans="6:13" s="633" customFormat="1" ht="11.25" outlineLevel="5" x14ac:dyDescent="0.25">
      <c r="F922" s="634"/>
      <c r="G922" s="635"/>
      <c r="H922" s="635"/>
      <c r="I922" s="636" t="s">
        <v>5426</v>
      </c>
      <c r="J922" s="635"/>
      <c r="K922" s="637">
        <v>22</v>
      </c>
      <c r="L922" s="638"/>
      <c r="M922" s="639"/>
    </row>
    <row r="923" spans="6:13" s="625" customFormat="1" ht="12" outlineLevel="4" x14ac:dyDescent="0.2">
      <c r="F923" s="626">
        <v>40</v>
      </c>
      <c r="G923" s="627" t="s">
        <v>3054</v>
      </c>
      <c r="H923" s="628" t="s">
        <v>4929</v>
      </c>
      <c r="I923" s="629" t="s">
        <v>4930</v>
      </c>
      <c r="J923" s="627" t="s">
        <v>532</v>
      </c>
      <c r="K923" s="630">
        <v>25</v>
      </c>
      <c r="L923" s="631"/>
      <c r="M923" s="632">
        <f>K923*L923</f>
        <v>0</v>
      </c>
    </row>
    <row r="924" spans="6:13" s="625" customFormat="1" ht="24" outlineLevel="4" x14ac:dyDescent="0.2">
      <c r="F924" s="626">
        <v>41</v>
      </c>
      <c r="G924" s="627" t="s">
        <v>3066</v>
      </c>
      <c r="H924" s="628" t="s">
        <v>4772</v>
      </c>
      <c r="I924" s="629" t="s">
        <v>4773</v>
      </c>
      <c r="J924" s="627" t="s">
        <v>447</v>
      </c>
      <c r="K924" s="630">
        <v>6</v>
      </c>
      <c r="L924" s="631"/>
      <c r="M924" s="632">
        <f>K924*L924</f>
        <v>0</v>
      </c>
    </row>
    <row r="925" spans="6:13" s="633" customFormat="1" ht="22.5" outlineLevel="5" x14ac:dyDescent="0.25">
      <c r="F925" s="634"/>
      <c r="G925" s="635"/>
      <c r="H925" s="635"/>
      <c r="I925" s="636" t="s">
        <v>5427</v>
      </c>
      <c r="J925" s="635"/>
      <c r="K925" s="637">
        <v>3</v>
      </c>
      <c r="L925" s="638"/>
      <c r="M925" s="639"/>
    </row>
    <row r="926" spans="6:13" s="633" customFormat="1" ht="22.5" outlineLevel="5" x14ac:dyDescent="0.25">
      <c r="F926" s="634"/>
      <c r="G926" s="635"/>
      <c r="H926" s="635"/>
      <c r="I926" s="636" t="s">
        <v>5428</v>
      </c>
      <c r="J926" s="635"/>
      <c r="K926" s="637">
        <v>3</v>
      </c>
      <c r="L926" s="638"/>
      <c r="M926" s="639"/>
    </row>
    <row r="927" spans="6:13" s="625" customFormat="1" ht="12" outlineLevel="4" x14ac:dyDescent="0.2">
      <c r="F927" s="626">
        <v>42</v>
      </c>
      <c r="G927" s="627" t="s">
        <v>3066</v>
      </c>
      <c r="H927" s="628" t="s">
        <v>4775</v>
      </c>
      <c r="I927" s="629" t="s">
        <v>4776</v>
      </c>
      <c r="J927" s="627" t="s">
        <v>532</v>
      </c>
      <c r="K927" s="630">
        <v>1.43445328152</v>
      </c>
      <c r="L927" s="631"/>
      <c r="M927" s="632">
        <f>K927*L927</f>
        <v>0</v>
      </c>
    </row>
    <row r="928" spans="6:13" s="633" customFormat="1" ht="22.5" outlineLevel="5" x14ac:dyDescent="0.25">
      <c r="F928" s="634"/>
      <c r="G928" s="635"/>
      <c r="H928" s="635"/>
      <c r="I928" s="636" t="s">
        <v>5429</v>
      </c>
      <c r="J928" s="635"/>
      <c r="K928" s="637">
        <v>0.71722664075999998</v>
      </c>
      <c r="L928" s="638"/>
      <c r="M928" s="639"/>
    </row>
    <row r="929" spans="6:13" s="633" customFormat="1" ht="22.5" outlineLevel="5" x14ac:dyDescent="0.25">
      <c r="F929" s="634"/>
      <c r="G929" s="635"/>
      <c r="H929" s="635"/>
      <c r="I929" s="636" t="s">
        <v>5430</v>
      </c>
      <c r="J929" s="635"/>
      <c r="K929" s="637">
        <v>0.71722664075999998</v>
      </c>
      <c r="L929" s="638"/>
      <c r="M929" s="639"/>
    </row>
    <row r="930" spans="6:13" s="646" customFormat="1" ht="12.75" customHeight="1" outlineLevel="4" x14ac:dyDescent="0.25">
      <c r="F930" s="640"/>
      <c r="G930" s="641"/>
      <c r="H930" s="641"/>
      <c r="I930" s="642"/>
      <c r="J930" s="641"/>
      <c r="K930" s="643"/>
      <c r="L930" s="644"/>
      <c r="M930" s="645"/>
    </row>
    <row r="931" spans="6:13" s="620" customFormat="1" ht="16.5" customHeight="1" outlineLevel="3" x14ac:dyDescent="0.2">
      <c r="F931" s="621"/>
      <c r="G931" s="609"/>
      <c r="H931" s="622"/>
      <c r="I931" s="622" t="s">
        <v>4935</v>
      </c>
      <c r="J931" s="609"/>
      <c r="K931" s="623"/>
      <c r="L931" s="624"/>
      <c r="M931" s="588">
        <f>SUBTOTAL(9,M932:M944)</f>
        <v>0</v>
      </c>
    </row>
    <row r="932" spans="6:13" s="625" customFormat="1" ht="12" outlineLevel="4" x14ac:dyDescent="0.2">
      <c r="F932" s="626">
        <v>1</v>
      </c>
      <c r="G932" s="627" t="s">
        <v>3066</v>
      </c>
      <c r="H932" s="628" t="s">
        <v>5431</v>
      </c>
      <c r="I932" s="629" t="s">
        <v>5432</v>
      </c>
      <c r="J932" s="627" t="s">
        <v>447</v>
      </c>
      <c r="K932" s="630">
        <v>1</v>
      </c>
      <c r="L932" s="631"/>
      <c r="M932" s="632">
        <f>K932*L932</f>
        <v>0</v>
      </c>
    </row>
    <row r="933" spans="6:13" s="633" customFormat="1" ht="11.25" outlineLevel="5" x14ac:dyDescent="0.25">
      <c r="F933" s="634"/>
      <c r="G933" s="635"/>
      <c r="H933" s="635"/>
      <c r="I933" s="636" t="s">
        <v>5433</v>
      </c>
      <c r="J933" s="635"/>
      <c r="K933" s="637">
        <v>1</v>
      </c>
      <c r="L933" s="638"/>
      <c r="M933" s="639"/>
    </row>
    <row r="934" spans="6:13" s="625" customFormat="1" ht="12" outlineLevel="4" x14ac:dyDescent="0.2">
      <c r="F934" s="626">
        <v>2</v>
      </c>
      <c r="G934" s="627" t="s">
        <v>3066</v>
      </c>
      <c r="H934" s="628" t="s">
        <v>4939</v>
      </c>
      <c r="I934" s="629" t="s">
        <v>4940</v>
      </c>
      <c r="J934" s="627" t="s">
        <v>447</v>
      </c>
      <c r="K934" s="630">
        <v>1</v>
      </c>
      <c r="L934" s="631"/>
      <c r="M934" s="632">
        <f>K934*L934</f>
        <v>0</v>
      </c>
    </row>
    <row r="935" spans="6:13" s="633" customFormat="1" ht="11.25" outlineLevel="5" x14ac:dyDescent="0.25">
      <c r="F935" s="634"/>
      <c r="G935" s="635"/>
      <c r="H935" s="635"/>
      <c r="I935" s="636" t="s">
        <v>5434</v>
      </c>
      <c r="J935" s="635"/>
      <c r="K935" s="637">
        <v>1</v>
      </c>
      <c r="L935" s="638"/>
      <c r="M935" s="639"/>
    </row>
    <row r="936" spans="6:13" s="625" customFormat="1" ht="12" outlineLevel="4" x14ac:dyDescent="0.2">
      <c r="F936" s="626">
        <v>3</v>
      </c>
      <c r="G936" s="627" t="s">
        <v>3066</v>
      </c>
      <c r="H936" s="628" t="s">
        <v>5142</v>
      </c>
      <c r="I936" s="629" t="s">
        <v>5143</v>
      </c>
      <c r="J936" s="627" t="s">
        <v>447</v>
      </c>
      <c r="K936" s="630">
        <v>4</v>
      </c>
      <c r="L936" s="631"/>
      <c r="M936" s="632">
        <f>K936*L936</f>
        <v>0</v>
      </c>
    </row>
    <row r="937" spans="6:13" s="633" customFormat="1" ht="11.25" outlineLevel="5" x14ac:dyDescent="0.25">
      <c r="F937" s="634"/>
      <c r="G937" s="635"/>
      <c r="H937" s="635"/>
      <c r="I937" s="636" t="s">
        <v>5435</v>
      </c>
      <c r="J937" s="635"/>
      <c r="K937" s="637">
        <v>4</v>
      </c>
      <c r="L937" s="638"/>
      <c r="M937" s="639"/>
    </row>
    <row r="938" spans="6:13" s="625" customFormat="1" ht="12" outlineLevel="4" x14ac:dyDescent="0.2">
      <c r="F938" s="626">
        <v>4</v>
      </c>
      <c r="G938" s="627" t="s">
        <v>3066</v>
      </c>
      <c r="H938" s="628" t="s">
        <v>4945</v>
      </c>
      <c r="I938" s="629" t="s">
        <v>4946</v>
      </c>
      <c r="J938" s="627" t="s">
        <v>447</v>
      </c>
      <c r="K938" s="630">
        <v>3</v>
      </c>
      <c r="L938" s="631"/>
      <c r="M938" s="632">
        <f>K938*L938</f>
        <v>0</v>
      </c>
    </row>
    <row r="939" spans="6:13" s="633" customFormat="1" ht="11.25" outlineLevel="5" x14ac:dyDescent="0.25">
      <c r="F939" s="634"/>
      <c r="G939" s="635"/>
      <c r="H939" s="635"/>
      <c r="I939" s="636" t="s">
        <v>5436</v>
      </c>
      <c r="J939" s="635"/>
      <c r="K939" s="637">
        <v>3</v>
      </c>
      <c r="L939" s="638"/>
      <c r="M939" s="639"/>
    </row>
    <row r="940" spans="6:13" s="625" customFormat="1" ht="12" outlineLevel="4" x14ac:dyDescent="0.2">
      <c r="F940" s="626">
        <v>5</v>
      </c>
      <c r="G940" s="627" t="s">
        <v>3066</v>
      </c>
      <c r="H940" s="628" t="s">
        <v>4951</v>
      </c>
      <c r="I940" s="629" t="s">
        <v>4952</v>
      </c>
      <c r="J940" s="627" t="s">
        <v>447</v>
      </c>
      <c r="K940" s="630">
        <v>1</v>
      </c>
      <c r="L940" s="631"/>
      <c r="M940" s="632">
        <f>K940*L940</f>
        <v>0</v>
      </c>
    </row>
    <row r="941" spans="6:13" s="633" customFormat="1" ht="11.25" outlineLevel="5" x14ac:dyDescent="0.25">
      <c r="F941" s="634"/>
      <c r="G941" s="635"/>
      <c r="H941" s="635"/>
      <c r="I941" s="636" t="s">
        <v>4953</v>
      </c>
      <c r="J941" s="635"/>
      <c r="K941" s="637">
        <v>1</v>
      </c>
      <c r="L941" s="638"/>
      <c r="M941" s="639"/>
    </row>
    <row r="942" spans="6:13" s="625" customFormat="1" ht="24" outlineLevel="4" x14ac:dyDescent="0.2">
      <c r="F942" s="626">
        <v>6</v>
      </c>
      <c r="G942" s="627" t="s">
        <v>3315</v>
      </c>
      <c r="H942" s="628" t="s">
        <v>4954</v>
      </c>
      <c r="I942" s="629" t="s">
        <v>4955</v>
      </c>
      <c r="J942" s="627" t="s">
        <v>191</v>
      </c>
      <c r="K942" s="630">
        <v>7.0000000000000007E-2</v>
      </c>
      <c r="L942" s="631"/>
      <c r="M942" s="632">
        <f>K942*L942</f>
        <v>0</v>
      </c>
    </row>
    <row r="943" spans="6:13" s="633" customFormat="1" ht="11.25" outlineLevel="5" x14ac:dyDescent="0.25">
      <c r="F943" s="634"/>
      <c r="G943" s="635"/>
      <c r="H943" s="635"/>
      <c r="I943" s="636" t="s">
        <v>5437</v>
      </c>
      <c r="J943" s="635"/>
      <c r="K943" s="637">
        <v>7.0000000000000007E-2</v>
      </c>
      <c r="L943" s="638"/>
      <c r="M943" s="639"/>
    </row>
    <row r="944" spans="6:13" s="646" customFormat="1" ht="12.75" customHeight="1" outlineLevel="4" x14ac:dyDescent="0.25">
      <c r="F944" s="640"/>
      <c r="G944" s="641"/>
      <c r="H944" s="641"/>
      <c r="I944" s="642"/>
      <c r="J944" s="641"/>
      <c r="K944" s="643"/>
      <c r="L944" s="644"/>
      <c r="M944" s="645"/>
    </row>
    <row r="945" spans="6:13" s="646" customFormat="1" ht="12.75" customHeight="1" outlineLevel="3" x14ac:dyDescent="0.25">
      <c r="F945" s="640"/>
      <c r="G945" s="641"/>
      <c r="H945" s="641"/>
      <c r="I945" s="642"/>
      <c r="J945" s="641"/>
      <c r="K945" s="643"/>
      <c r="L945" s="644"/>
      <c r="M945" s="645"/>
    </row>
    <row r="946" spans="6:13" s="612" customFormat="1" ht="18.75" customHeight="1" outlineLevel="2" x14ac:dyDescent="0.2">
      <c r="F946" s="613"/>
      <c r="G946" s="614"/>
      <c r="H946" s="615"/>
      <c r="I946" s="615" t="s">
        <v>4066</v>
      </c>
      <c r="J946" s="614"/>
      <c r="K946" s="617"/>
      <c r="L946" s="618"/>
      <c r="M946" s="585">
        <f>SUBTOTAL(9,M947:M960)</f>
        <v>0</v>
      </c>
    </row>
    <row r="947" spans="6:13" s="620" customFormat="1" ht="16.5" customHeight="1" outlineLevel="3" x14ac:dyDescent="0.2">
      <c r="F947" s="621"/>
      <c r="G947" s="609"/>
      <c r="H947" s="622"/>
      <c r="I947" s="622" t="s">
        <v>4957</v>
      </c>
      <c r="J947" s="609"/>
      <c r="K947" s="623"/>
      <c r="L947" s="624"/>
      <c r="M947" s="588">
        <f>SUBTOTAL(9,M948:M959)</f>
        <v>0</v>
      </c>
    </row>
    <row r="948" spans="6:13" s="625" customFormat="1" ht="24" outlineLevel="4" x14ac:dyDescent="0.2">
      <c r="F948" s="626">
        <v>1</v>
      </c>
      <c r="G948" s="627" t="s">
        <v>3315</v>
      </c>
      <c r="H948" s="628" t="s">
        <v>4067</v>
      </c>
      <c r="I948" s="629" t="s">
        <v>4068</v>
      </c>
      <c r="J948" s="627" t="s">
        <v>191</v>
      </c>
      <c r="K948" s="630">
        <v>0.16599999999999998</v>
      </c>
      <c r="L948" s="631"/>
      <c r="M948" s="632">
        <f>K948*L948</f>
        <v>0</v>
      </c>
    </row>
    <row r="949" spans="6:13" s="633" customFormat="1" ht="11.25" outlineLevel="5" x14ac:dyDescent="0.25">
      <c r="F949" s="634"/>
      <c r="G949" s="635"/>
      <c r="H949" s="635"/>
      <c r="I949" s="636" t="s">
        <v>5438</v>
      </c>
      <c r="J949" s="635"/>
      <c r="K949" s="637">
        <v>9.5000000000000001E-2</v>
      </c>
      <c r="L949" s="638"/>
      <c r="M949" s="639"/>
    </row>
    <row r="950" spans="6:13" s="633" customFormat="1" ht="11.25" outlineLevel="5" x14ac:dyDescent="0.25">
      <c r="F950" s="634"/>
      <c r="G950" s="635"/>
      <c r="H950" s="635"/>
      <c r="I950" s="636" t="s">
        <v>5439</v>
      </c>
      <c r="J950" s="635"/>
      <c r="K950" s="637">
        <v>7.0999999999999994E-2</v>
      </c>
      <c r="L950" s="638"/>
      <c r="M950" s="639"/>
    </row>
    <row r="951" spans="6:13" s="625" customFormat="1" ht="12" outlineLevel="4" x14ac:dyDescent="0.2">
      <c r="F951" s="626">
        <v>2</v>
      </c>
      <c r="G951" s="627" t="s">
        <v>3315</v>
      </c>
      <c r="H951" s="628" t="s">
        <v>4073</v>
      </c>
      <c r="I951" s="629" t="s">
        <v>4074</v>
      </c>
      <c r="J951" s="627" t="s">
        <v>191</v>
      </c>
      <c r="K951" s="630">
        <v>3.32</v>
      </c>
      <c r="L951" s="631"/>
      <c r="M951" s="632">
        <f>K951*L951</f>
        <v>0</v>
      </c>
    </row>
    <row r="952" spans="6:13" s="633" customFormat="1" ht="11.25" outlineLevel="5" x14ac:dyDescent="0.25">
      <c r="F952" s="634"/>
      <c r="G952" s="635"/>
      <c r="H952" s="635"/>
      <c r="I952" s="636" t="s">
        <v>5440</v>
      </c>
      <c r="J952" s="635"/>
      <c r="K952" s="637">
        <v>1.9</v>
      </c>
      <c r="L952" s="638"/>
      <c r="M952" s="639"/>
    </row>
    <row r="953" spans="6:13" s="633" customFormat="1" ht="11.25" outlineLevel="5" x14ac:dyDescent="0.25">
      <c r="F953" s="634"/>
      <c r="G953" s="635"/>
      <c r="H953" s="635"/>
      <c r="I953" s="636" t="s">
        <v>5441</v>
      </c>
      <c r="J953" s="635"/>
      <c r="K953" s="637">
        <v>1.42</v>
      </c>
      <c r="L953" s="638"/>
      <c r="M953" s="639"/>
    </row>
    <row r="954" spans="6:13" s="625" customFormat="1" ht="12" outlineLevel="4" x14ac:dyDescent="0.2">
      <c r="F954" s="626">
        <v>3</v>
      </c>
      <c r="G954" s="627" t="s">
        <v>3315</v>
      </c>
      <c r="H954" s="628" t="s">
        <v>4079</v>
      </c>
      <c r="I954" s="629" t="s">
        <v>4080</v>
      </c>
      <c r="J954" s="627" t="s">
        <v>191</v>
      </c>
      <c r="K954" s="630">
        <v>0.16599999999999998</v>
      </c>
      <c r="L954" s="631"/>
      <c r="M954" s="632">
        <f>K954*L954</f>
        <v>0</v>
      </c>
    </row>
    <row r="955" spans="6:13" s="633" customFormat="1" ht="11.25" outlineLevel="5" x14ac:dyDescent="0.25">
      <c r="F955" s="634"/>
      <c r="G955" s="635"/>
      <c r="H955" s="635"/>
      <c r="I955" s="636" t="s">
        <v>5438</v>
      </c>
      <c r="J955" s="635"/>
      <c r="K955" s="637">
        <v>9.5000000000000001E-2</v>
      </c>
      <c r="L955" s="638"/>
      <c r="M955" s="639"/>
    </row>
    <row r="956" spans="6:13" s="633" customFormat="1" ht="11.25" outlineLevel="5" x14ac:dyDescent="0.25">
      <c r="F956" s="634"/>
      <c r="G956" s="635"/>
      <c r="H956" s="635"/>
      <c r="I956" s="636" t="s">
        <v>5439</v>
      </c>
      <c r="J956" s="635"/>
      <c r="K956" s="637">
        <v>7.0999999999999994E-2</v>
      </c>
      <c r="L956" s="638"/>
      <c r="M956" s="639"/>
    </row>
    <row r="957" spans="6:13" s="625" customFormat="1" ht="24" outlineLevel="4" x14ac:dyDescent="0.2">
      <c r="F957" s="626">
        <v>4</v>
      </c>
      <c r="G957" s="627" t="s">
        <v>3315</v>
      </c>
      <c r="H957" s="628" t="s">
        <v>4081</v>
      </c>
      <c r="I957" s="629" t="s">
        <v>4082</v>
      </c>
      <c r="J957" s="627" t="s">
        <v>191</v>
      </c>
      <c r="K957" s="630">
        <v>7.0999999999999994E-2</v>
      </c>
      <c r="L957" s="631"/>
      <c r="M957" s="632">
        <f>K957*L957</f>
        <v>0</v>
      </c>
    </row>
    <row r="958" spans="6:13" s="633" customFormat="1" ht="11.25" outlineLevel="5" x14ac:dyDescent="0.25">
      <c r="F958" s="634"/>
      <c r="G958" s="635"/>
      <c r="H958" s="635"/>
      <c r="I958" s="636" t="s">
        <v>5439</v>
      </c>
      <c r="J958" s="635"/>
      <c r="K958" s="637">
        <v>7.0999999999999994E-2</v>
      </c>
      <c r="L958" s="638"/>
      <c r="M958" s="639"/>
    </row>
    <row r="959" spans="6:13" s="646" customFormat="1" ht="12.75" customHeight="1" outlineLevel="4" x14ac:dyDescent="0.25">
      <c r="F959" s="640"/>
      <c r="G959" s="641"/>
      <c r="H959" s="641"/>
      <c r="I959" s="642"/>
      <c r="J959" s="641"/>
      <c r="K959" s="643"/>
      <c r="L959" s="644"/>
      <c r="M959" s="645"/>
    </row>
    <row r="960" spans="6:13" s="646" customFormat="1" ht="12.75" customHeight="1" outlineLevel="3" x14ac:dyDescent="0.25">
      <c r="F960" s="640"/>
      <c r="G960" s="641"/>
      <c r="H960" s="641"/>
      <c r="I960" s="642"/>
      <c r="J960" s="641"/>
      <c r="K960" s="643"/>
      <c r="L960" s="644"/>
      <c r="M960" s="645"/>
    </row>
    <row r="961" spans="6:13" s="612" customFormat="1" ht="18.75" customHeight="1" outlineLevel="2" x14ac:dyDescent="0.2">
      <c r="F961" s="613"/>
      <c r="G961" s="614"/>
      <c r="H961" s="615"/>
      <c r="I961" s="615" t="s">
        <v>3865</v>
      </c>
      <c r="J961" s="614"/>
      <c r="K961" s="617"/>
      <c r="L961" s="618"/>
      <c r="M961" s="585">
        <f>SUBTOTAL(9,M962:M997)</f>
        <v>0</v>
      </c>
    </row>
    <row r="962" spans="6:13" s="620" customFormat="1" ht="16.5" customHeight="1" outlineLevel="3" x14ac:dyDescent="0.2">
      <c r="F962" s="621"/>
      <c r="G962" s="609"/>
      <c r="H962" s="622"/>
      <c r="I962" s="622" t="s">
        <v>4957</v>
      </c>
      <c r="J962" s="609"/>
      <c r="K962" s="623"/>
      <c r="L962" s="624"/>
      <c r="M962" s="588">
        <f>SUBTOTAL(9,M963:M996)</f>
        <v>0</v>
      </c>
    </row>
    <row r="963" spans="6:13" s="625" customFormat="1" ht="12" outlineLevel="4" x14ac:dyDescent="0.2">
      <c r="F963" s="626">
        <v>1</v>
      </c>
      <c r="G963" s="627" t="s">
        <v>3315</v>
      </c>
      <c r="H963" s="628" t="s">
        <v>4962</v>
      </c>
      <c r="I963" s="629" t="s">
        <v>4963</v>
      </c>
      <c r="J963" s="627" t="s">
        <v>172</v>
      </c>
      <c r="K963" s="630">
        <v>11.856387832799999</v>
      </c>
      <c r="L963" s="631"/>
      <c r="M963" s="632">
        <f>K963*L963</f>
        <v>0</v>
      </c>
    </row>
    <row r="964" spans="6:13" s="633" customFormat="1" ht="22.5" outlineLevel="5" x14ac:dyDescent="0.25">
      <c r="F964" s="634"/>
      <c r="G964" s="635"/>
      <c r="H964" s="635"/>
      <c r="I964" s="636" t="s">
        <v>5442</v>
      </c>
      <c r="J964" s="635"/>
      <c r="K964" s="637">
        <v>4.2260765534400004</v>
      </c>
      <c r="L964" s="638"/>
      <c r="M964" s="639"/>
    </row>
    <row r="965" spans="6:13" s="633" customFormat="1" ht="22.5" outlineLevel="5" x14ac:dyDescent="0.25">
      <c r="F965" s="634"/>
      <c r="G965" s="635"/>
      <c r="H965" s="635"/>
      <c r="I965" s="636" t="s">
        <v>5443</v>
      </c>
      <c r="J965" s="635"/>
      <c r="K965" s="637">
        <v>7.6303112793599999</v>
      </c>
      <c r="L965" s="638"/>
      <c r="M965" s="639"/>
    </row>
    <row r="966" spans="6:13" s="625" customFormat="1" ht="12" outlineLevel="4" x14ac:dyDescent="0.2">
      <c r="F966" s="626">
        <v>2</v>
      </c>
      <c r="G966" s="627" t="s">
        <v>3315</v>
      </c>
      <c r="H966" s="628" t="s">
        <v>4966</v>
      </c>
      <c r="I966" s="629" t="s">
        <v>4967</v>
      </c>
      <c r="J966" s="627" t="s">
        <v>172</v>
      </c>
      <c r="K966" s="630">
        <v>3.89982168422</v>
      </c>
      <c r="L966" s="631"/>
      <c r="M966" s="632">
        <f>K966*L966</f>
        <v>0</v>
      </c>
    </row>
    <row r="967" spans="6:13" s="633" customFormat="1" ht="22.5" outlineLevel="5" x14ac:dyDescent="0.25">
      <c r="F967" s="634"/>
      <c r="G967" s="635"/>
      <c r="H967" s="635"/>
      <c r="I967" s="636" t="s">
        <v>5444</v>
      </c>
      <c r="J967" s="635"/>
      <c r="K967" s="637">
        <v>3.6700138490400001</v>
      </c>
      <c r="L967" s="638"/>
      <c r="M967" s="639"/>
    </row>
    <row r="968" spans="6:13" s="633" customFormat="1" ht="22.5" outlineLevel="5" x14ac:dyDescent="0.25">
      <c r="F968" s="634"/>
      <c r="G968" s="635"/>
      <c r="H968" s="635"/>
      <c r="I968" s="636" t="s">
        <v>5445</v>
      </c>
      <c r="J968" s="635"/>
      <c r="K968" s="637">
        <v>0.22980783518</v>
      </c>
      <c r="L968" s="638"/>
      <c r="M968" s="639"/>
    </row>
    <row r="969" spans="6:13" s="625" customFormat="1" ht="24" outlineLevel="4" x14ac:dyDescent="0.2">
      <c r="F969" s="626">
        <v>3</v>
      </c>
      <c r="G969" s="627" t="s">
        <v>3315</v>
      </c>
      <c r="H969" s="628" t="s">
        <v>4970</v>
      </c>
      <c r="I969" s="629" t="s">
        <v>4971</v>
      </c>
      <c r="J969" s="627" t="s">
        <v>532</v>
      </c>
      <c r="K969" s="630">
        <v>7.6</v>
      </c>
      <c r="L969" s="631"/>
      <c r="M969" s="632">
        <f>K969*L969</f>
        <v>0</v>
      </c>
    </row>
    <row r="970" spans="6:13" s="633" customFormat="1" ht="11.25" outlineLevel="5" x14ac:dyDescent="0.25">
      <c r="F970" s="634"/>
      <c r="G970" s="635"/>
      <c r="H970" s="635"/>
      <c r="I970" s="636" t="s">
        <v>5446</v>
      </c>
      <c r="J970" s="635"/>
      <c r="K970" s="637">
        <v>7.2</v>
      </c>
      <c r="L970" s="638"/>
      <c r="M970" s="639"/>
    </row>
    <row r="971" spans="6:13" s="633" customFormat="1" ht="11.25" outlineLevel="5" x14ac:dyDescent="0.25">
      <c r="F971" s="634"/>
      <c r="G971" s="635"/>
      <c r="H971" s="635"/>
      <c r="I971" s="636" t="s">
        <v>5447</v>
      </c>
      <c r="J971" s="635"/>
      <c r="K971" s="637">
        <v>0.4</v>
      </c>
      <c r="L971" s="638"/>
      <c r="M971" s="639"/>
    </row>
    <row r="972" spans="6:13" s="625" customFormat="1" ht="24" outlineLevel="4" x14ac:dyDescent="0.2">
      <c r="F972" s="626">
        <v>4</v>
      </c>
      <c r="G972" s="627" t="s">
        <v>3315</v>
      </c>
      <c r="H972" s="628" t="s">
        <v>4974</v>
      </c>
      <c r="I972" s="629" t="s">
        <v>4975</v>
      </c>
      <c r="J972" s="627" t="s">
        <v>532</v>
      </c>
      <c r="K972" s="630">
        <v>1.9</v>
      </c>
      <c r="L972" s="631"/>
      <c r="M972" s="632">
        <f>K972*L972</f>
        <v>0</v>
      </c>
    </row>
    <row r="973" spans="6:13" s="633" customFormat="1" ht="11.25" outlineLevel="5" x14ac:dyDescent="0.25">
      <c r="F973" s="634"/>
      <c r="G973" s="635"/>
      <c r="H973" s="635"/>
      <c r="I973" s="636" t="s">
        <v>5448</v>
      </c>
      <c r="J973" s="635"/>
      <c r="K973" s="637">
        <v>1.8</v>
      </c>
      <c r="L973" s="638"/>
      <c r="M973" s="639"/>
    </row>
    <row r="974" spans="6:13" s="633" customFormat="1" ht="11.25" outlineLevel="5" x14ac:dyDescent="0.25">
      <c r="F974" s="634"/>
      <c r="G974" s="635"/>
      <c r="H974" s="635"/>
      <c r="I974" s="636" t="s">
        <v>5449</v>
      </c>
      <c r="J974" s="635"/>
      <c r="K974" s="637">
        <v>0.1</v>
      </c>
      <c r="L974" s="638"/>
      <c r="M974" s="639"/>
    </row>
    <row r="975" spans="6:13" s="625" customFormat="1" ht="24" outlineLevel="4" x14ac:dyDescent="0.2">
      <c r="F975" s="626">
        <v>5</v>
      </c>
      <c r="G975" s="627" t="s">
        <v>3315</v>
      </c>
      <c r="H975" s="628" t="s">
        <v>4978</v>
      </c>
      <c r="I975" s="629" t="s">
        <v>4979</v>
      </c>
      <c r="J975" s="627" t="s">
        <v>532</v>
      </c>
      <c r="K975" s="630">
        <v>0.4</v>
      </c>
      <c r="L975" s="631"/>
      <c r="M975" s="632">
        <f>K975*L975</f>
        <v>0</v>
      </c>
    </row>
    <row r="976" spans="6:13" s="633" customFormat="1" ht="11.25" outlineLevel="5" x14ac:dyDescent="0.25">
      <c r="F976" s="634"/>
      <c r="G976" s="635"/>
      <c r="H976" s="635"/>
      <c r="I976" s="636" t="s">
        <v>5450</v>
      </c>
      <c r="J976" s="635"/>
      <c r="K976" s="637">
        <v>0.4</v>
      </c>
      <c r="L976" s="638"/>
      <c r="M976" s="639"/>
    </row>
    <row r="977" spans="6:13" s="625" customFormat="1" ht="24" outlineLevel="4" x14ac:dyDescent="0.2">
      <c r="F977" s="626">
        <v>6</v>
      </c>
      <c r="G977" s="627" t="s">
        <v>3315</v>
      </c>
      <c r="H977" s="628" t="s">
        <v>4981</v>
      </c>
      <c r="I977" s="629" t="s">
        <v>4982</v>
      </c>
      <c r="J977" s="627" t="s">
        <v>532</v>
      </c>
      <c r="K977" s="630">
        <v>0.1</v>
      </c>
      <c r="L977" s="631"/>
      <c r="M977" s="632">
        <f>K977*L977</f>
        <v>0</v>
      </c>
    </row>
    <row r="978" spans="6:13" s="633" customFormat="1" ht="11.25" outlineLevel="5" x14ac:dyDescent="0.25">
      <c r="F978" s="634"/>
      <c r="G978" s="635"/>
      <c r="H978" s="635"/>
      <c r="I978" s="636" t="s">
        <v>5451</v>
      </c>
      <c r="J978" s="635"/>
      <c r="K978" s="637">
        <v>0.1</v>
      </c>
      <c r="L978" s="638"/>
      <c r="M978" s="639"/>
    </row>
    <row r="979" spans="6:13" s="625" customFormat="1" ht="24" outlineLevel="4" x14ac:dyDescent="0.2">
      <c r="F979" s="626">
        <v>7</v>
      </c>
      <c r="G979" s="627" t="s">
        <v>3315</v>
      </c>
      <c r="H979" s="628" t="s">
        <v>4984</v>
      </c>
      <c r="I979" s="629" t="s">
        <v>4985</v>
      </c>
      <c r="J979" s="627" t="s">
        <v>172</v>
      </c>
      <c r="K979" s="630">
        <v>1.1000000000000001</v>
      </c>
      <c r="L979" s="631"/>
      <c r="M979" s="632">
        <f>K979*L979</f>
        <v>0</v>
      </c>
    </row>
    <row r="980" spans="6:13" s="633" customFormat="1" ht="11.25" outlineLevel="5" x14ac:dyDescent="0.25">
      <c r="F980" s="634"/>
      <c r="G980" s="635"/>
      <c r="H980" s="635"/>
      <c r="I980" s="636" t="s">
        <v>5452</v>
      </c>
      <c r="J980" s="635"/>
      <c r="K980" s="637">
        <v>1.1000000000000001</v>
      </c>
      <c r="L980" s="638"/>
      <c r="M980" s="639"/>
    </row>
    <row r="981" spans="6:13" s="625" customFormat="1" ht="12" outlineLevel="4" x14ac:dyDescent="0.2">
      <c r="F981" s="626">
        <v>8</v>
      </c>
      <c r="G981" s="627" t="s">
        <v>3315</v>
      </c>
      <c r="H981" s="628" t="s">
        <v>1715</v>
      </c>
      <c r="I981" s="629" t="s">
        <v>4987</v>
      </c>
      <c r="J981" s="627" t="s">
        <v>191</v>
      </c>
      <c r="K981" s="630">
        <v>0.14353802215416397</v>
      </c>
      <c r="L981" s="631"/>
      <c r="M981" s="632">
        <f>K981*L981</f>
        <v>0</v>
      </c>
    </row>
    <row r="982" spans="6:13" s="625" customFormat="1" ht="24" outlineLevel="4" x14ac:dyDescent="0.2">
      <c r="F982" s="626">
        <v>9</v>
      </c>
      <c r="G982" s="627" t="s">
        <v>3315</v>
      </c>
      <c r="H982" s="628" t="s">
        <v>4266</v>
      </c>
      <c r="I982" s="629" t="s">
        <v>4267</v>
      </c>
      <c r="J982" s="627" t="s">
        <v>532</v>
      </c>
      <c r="K982" s="630">
        <v>2.7</v>
      </c>
      <c r="L982" s="631"/>
      <c r="M982" s="632">
        <f>K982*L982</f>
        <v>0</v>
      </c>
    </row>
    <row r="983" spans="6:13" s="633" customFormat="1" ht="22.5" outlineLevel="5" x14ac:dyDescent="0.25">
      <c r="F983" s="634"/>
      <c r="G983" s="635"/>
      <c r="H983" s="635"/>
      <c r="I983" s="636" t="s">
        <v>5453</v>
      </c>
      <c r="J983" s="635"/>
      <c r="K983" s="637">
        <v>2.7</v>
      </c>
      <c r="L983" s="638"/>
      <c r="M983" s="639"/>
    </row>
    <row r="984" spans="6:13" s="625" customFormat="1" ht="24" outlineLevel="4" x14ac:dyDescent="0.2">
      <c r="F984" s="626">
        <v>10</v>
      </c>
      <c r="G984" s="627" t="s">
        <v>3315</v>
      </c>
      <c r="H984" s="628" t="s">
        <v>4269</v>
      </c>
      <c r="I984" s="629" t="s">
        <v>4270</v>
      </c>
      <c r="J984" s="627" t="s">
        <v>532</v>
      </c>
      <c r="K984" s="630">
        <v>0.30000000000000004</v>
      </c>
      <c r="L984" s="631"/>
      <c r="M984" s="632">
        <f>K984*L984</f>
        <v>0</v>
      </c>
    </row>
    <row r="985" spans="6:13" s="633" customFormat="1" ht="22.5" outlineLevel="5" x14ac:dyDescent="0.25">
      <c r="F985" s="634"/>
      <c r="G985" s="635"/>
      <c r="H985" s="635"/>
      <c r="I985" s="636" t="s">
        <v>5454</v>
      </c>
      <c r="J985" s="635"/>
      <c r="K985" s="637">
        <v>0.30000000000000004</v>
      </c>
      <c r="L985" s="638"/>
      <c r="M985" s="639"/>
    </row>
    <row r="986" spans="6:13" s="625" customFormat="1" ht="24" outlineLevel="4" x14ac:dyDescent="0.2">
      <c r="F986" s="626">
        <v>11</v>
      </c>
      <c r="G986" s="627" t="s">
        <v>3054</v>
      </c>
      <c r="H986" s="628" t="s">
        <v>3925</v>
      </c>
      <c r="I986" s="629" t="s">
        <v>5455</v>
      </c>
      <c r="J986" s="627" t="s">
        <v>532</v>
      </c>
      <c r="K986" s="630">
        <v>3.6</v>
      </c>
      <c r="L986" s="631"/>
      <c r="M986" s="632">
        <f>K986*L986</f>
        <v>0</v>
      </c>
    </row>
    <row r="987" spans="6:13" s="633" customFormat="1" ht="11.25" outlineLevel="5" x14ac:dyDescent="0.25">
      <c r="F987" s="634"/>
      <c r="G987" s="635"/>
      <c r="H987" s="635"/>
      <c r="I987" s="636" t="s">
        <v>4988</v>
      </c>
      <c r="J987" s="635"/>
      <c r="K987" s="637">
        <v>3</v>
      </c>
      <c r="L987" s="638"/>
      <c r="M987" s="639"/>
    </row>
    <row r="988" spans="6:13" s="625" customFormat="1" ht="12" outlineLevel="4" x14ac:dyDescent="0.2">
      <c r="F988" s="626">
        <v>12</v>
      </c>
      <c r="G988" s="627" t="s">
        <v>3315</v>
      </c>
      <c r="H988" s="628" t="s">
        <v>4989</v>
      </c>
      <c r="I988" s="629" t="s">
        <v>4990</v>
      </c>
      <c r="J988" s="627" t="s">
        <v>172</v>
      </c>
      <c r="K988" s="630">
        <v>1.6633814694839999</v>
      </c>
      <c r="L988" s="631"/>
      <c r="M988" s="632">
        <f>K988*L988</f>
        <v>0</v>
      </c>
    </row>
    <row r="989" spans="6:13" s="633" customFormat="1" ht="22.5" outlineLevel="5" x14ac:dyDescent="0.25">
      <c r="F989" s="634"/>
      <c r="G989" s="635"/>
      <c r="H989" s="635"/>
      <c r="I989" s="636" t="s">
        <v>5456</v>
      </c>
      <c r="J989" s="635"/>
      <c r="K989" s="637">
        <v>1.6633814694839999</v>
      </c>
      <c r="L989" s="638"/>
      <c r="M989" s="639"/>
    </row>
    <row r="990" spans="6:13" s="625" customFormat="1" ht="12" outlineLevel="4" x14ac:dyDescent="0.2">
      <c r="F990" s="626">
        <v>13</v>
      </c>
      <c r="G990" s="627" t="s">
        <v>3315</v>
      </c>
      <c r="H990" s="628" t="s">
        <v>5165</v>
      </c>
      <c r="I990" s="629" t="s">
        <v>5166</v>
      </c>
      <c r="J990" s="627" t="s">
        <v>172</v>
      </c>
      <c r="K990" s="630">
        <v>0.18482016327600001</v>
      </c>
      <c r="L990" s="631"/>
      <c r="M990" s="632">
        <f>K990*L990</f>
        <v>0</v>
      </c>
    </row>
    <row r="991" spans="6:13" s="633" customFormat="1" ht="22.5" outlineLevel="5" x14ac:dyDescent="0.25">
      <c r="F991" s="634"/>
      <c r="G991" s="635"/>
      <c r="H991" s="635"/>
      <c r="I991" s="636" t="s">
        <v>5457</v>
      </c>
      <c r="J991" s="635"/>
      <c r="K991" s="637">
        <v>0.18482016327600001</v>
      </c>
      <c r="L991" s="638"/>
      <c r="M991" s="639"/>
    </row>
    <row r="992" spans="6:13" s="625" customFormat="1" ht="24" outlineLevel="4" x14ac:dyDescent="0.2">
      <c r="F992" s="626">
        <v>14</v>
      </c>
      <c r="G992" s="627" t="s">
        <v>3315</v>
      </c>
      <c r="H992" s="628" t="s">
        <v>4992</v>
      </c>
      <c r="I992" s="629" t="s">
        <v>4993</v>
      </c>
      <c r="J992" s="627" t="s">
        <v>172</v>
      </c>
      <c r="K992" s="630">
        <v>1.0027953443782121</v>
      </c>
      <c r="L992" s="631"/>
      <c r="M992" s="632">
        <f>K992*L992</f>
        <v>0</v>
      </c>
    </row>
    <row r="993" spans="6:13" s="633" customFormat="1" ht="33.75" outlineLevel="5" x14ac:dyDescent="0.25">
      <c r="F993" s="634"/>
      <c r="G993" s="635"/>
      <c r="H993" s="635"/>
      <c r="I993" s="636" t="s">
        <v>5458</v>
      </c>
      <c r="J993" s="635"/>
      <c r="K993" s="637">
        <v>1.0027953443782121</v>
      </c>
      <c r="L993" s="638"/>
      <c r="M993" s="639"/>
    </row>
    <row r="994" spans="6:13" s="625" customFormat="1" ht="24" outlineLevel="4" x14ac:dyDescent="0.2">
      <c r="F994" s="626">
        <v>15</v>
      </c>
      <c r="G994" s="627" t="s">
        <v>3054</v>
      </c>
      <c r="H994" s="628" t="s">
        <v>4995</v>
      </c>
      <c r="I994" s="629" t="s">
        <v>4996</v>
      </c>
      <c r="J994" s="627" t="s">
        <v>172</v>
      </c>
      <c r="K994" s="630">
        <v>1.2035999999999998</v>
      </c>
      <c r="L994" s="631"/>
      <c r="M994" s="632">
        <f>K994*L994</f>
        <v>0</v>
      </c>
    </row>
    <row r="995" spans="6:13" s="625" customFormat="1" ht="12" outlineLevel="4" x14ac:dyDescent="0.2">
      <c r="F995" s="626">
        <v>16</v>
      </c>
      <c r="G995" s="627" t="s">
        <v>3315</v>
      </c>
      <c r="H995" s="628" t="s">
        <v>3878</v>
      </c>
      <c r="I995" s="629" t="s">
        <v>4997</v>
      </c>
      <c r="J995" s="627" t="s">
        <v>3691</v>
      </c>
      <c r="K995" s="630">
        <v>2.1739471832429979E-2</v>
      </c>
      <c r="L995" s="631"/>
      <c r="M995" s="632">
        <f>K995*L995</f>
        <v>0</v>
      </c>
    </row>
    <row r="996" spans="6:13" s="646" customFormat="1" ht="12.75" customHeight="1" outlineLevel="4" x14ac:dyDescent="0.25">
      <c r="F996" s="640"/>
      <c r="G996" s="641"/>
      <c r="H996" s="641"/>
      <c r="I996" s="642"/>
      <c r="J996" s="641"/>
      <c r="K996" s="643"/>
      <c r="L996" s="644"/>
      <c r="M996" s="645"/>
    </row>
    <row r="997" spans="6:13" s="646" customFormat="1" ht="12.75" customHeight="1" outlineLevel="3" x14ac:dyDescent="0.25">
      <c r="F997" s="640"/>
      <c r="G997" s="641"/>
      <c r="H997" s="641"/>
      <c r="I997" s="642"/>
      <c r="J997" s="641"/>
      <c r="K997" s="643"/>
      <c r="L997" s="644"/>
      <c r="M997" s="645"/>
    </row>
    <row r="998" spans="6:13" s="612" customFormat="1" ht="18.75" customHeight="1" outlineLevel="2" x14ac:dyDescent="0.2">
      <c r="F998" s="613"/>
      <c r="G998" s="614"/>
      <c r="H998" s="615"/>
      <c r="I998" s="615" t="s">
        <v>3692</v>
      </c>
      <c r="J998" s="614"/>
      <c r="K998" s="617"/>
      <c r="L998" s="618"/>
      <c r="M998" s="585">
        <f>SUBTOTAL(9,M999:M1007)</f>
        <v>0</v>
      </c>
    </row>
    <row r="999" spans="6:13" s="620" customFormat="1" ht="16.5" customHeight="1" outlineLevel="3" x14ac:dyDescent="0.2">
      <c r="F999" s="621"/>
      <c r="G999" s="609"/>
      <c r="H999" s="622"/>
      <c r="I999" s="622" t="s">
        <v>4957</v>
      </c>
      <c r="J999" s="609"/>
      <c r="K999" s="623"/>
      <c r="L999" s="624"/>
      <c r="M999" s="588">
        <f>SUBTOTAL(9,M1000:M1006)</f>
        <v>0</v>
      </c>
    </row>
    <row r="1000" spans="6:13" s="625" customFormat="1" ht="12" outlineLevel="4" x14ac:dyDescent="0.2">
      <c r="F1000" s="626">
        <v>1</v>
      </c>
      <c r="G1000" s="627" t="s">
        <v>3315</v>
      </c>
      <c r="H1000" s="628" t="s">
        <v>3696</v>
      </c>
      <c r="I1000" s="629" t="s">
        <v>3697</v>
      </c>
      <c r="J1000" s="627" t="s">
        <v>532</v>
      </c>
      <c r="K1000" s="630">
        <v>3</v>
      </c>
      <c r="L1000" s="631"/>
      <c r="M1000" s="632">
        <f>K1000*L1000</f>
        <v>0</v>
      </c>
    </row>
    <row r="1001" spans="6:13" s="633" customFormat="1" ht="11.25" outlineLevel="5" x14ac:dyDescent="0.25">
      <c r="F1001" s="634"/>
      <c r="G1001" s="635"/>
      <c r="H1001" s="635"/>
      <c r="I1001" s="636" t="s">
        <v>5459</v>
      </c>
      <c r="J1001" s="635"/>
      <c r="K1001" s="637">
        <v>3</v>
      </c>
      <c r="L1001" s="638"/>
      <c r="M1001" s="639"/>
    </row>
    <row r="1002" spans="6:13" s="625" customFormat="1" ht="24" outlineLevel="4" x14ac:dyDescent="0.2">
      <c r="F1002" s="626">
        <v>2</v>
      </c>
      <c r="G1002" s="627" t="s">
        <v>3315</v>
      </c>
      <c r="H1002" s="628" t="s">
        <v>4999</v>
      </c>
      <c r="I1002" s="629" t="s">
        <v>5000</v>
      </c>
      <c r="J1002" s="627" t="s">
        <v>532</v>
      </c>
      <c r="K1002" s="630">
        <v>2</v>
      </c>
      <c r="L1002" s="631"/>
      <c r="M1002" s="632">
        <f>K1002*L1002</f>
        <v>0</v>
      </c>
    </row>
    <row r="1003" spans="6:13" s="633" customFormat="1" ht="11.25" outlineLevel="5" x14ac:dyDescent="0.25">
      <c r="F1003" s="634"/>
      <c r="G1003" s="635"/>
      <c r="H1003" s="635"/>
      <c r="I1003" s="636" t="s">
        <v>5002</v>
      </c>
      <c r="J1003" s="635"/>
      <c r="K1003" s="637">
        <v>2</v>
      </c>
      <c r="L1003" s="638"/>
      <c r="M1003" s="639"/>
    </row>
    <row r="1004" spans="6:13" s="625" customFormat="1" ht="24" outlineLevel="4" x14ac:dyDescent="0.2">
      <c r="F1004" s="626">
        <v>3</v>
      </c>
      <c r="G1004" s="627" t="s">
        <v>3315</v>
      </c>
      <c r="H1004" s="628" t="s">
        <v>5170</v>
      </c>
      <c r="I1004" s="629" t="s">
        <v>5171</v>
      </c>
      <c r="J1004" s="627" t="s">
        <v>532</v>
      </c>
      <c r="K1004" s="630">
        <v>0.5</v>
      </c>
      <c r="L1004" s="631"/>
      <c r="M1004" s="632">
        <f>K1004*L1004</f>
        <v>0</v>
      </c>
    </row>
    <row r="1005" spans="6:13" s="633" customFormat="1" ht="11.25" outlineLevel="5" x14ac:dyDescent="0.25">
      <c r="F1005" s="634"/>
      <c r="G1005" s="635"/>
      <c r="H1005" s="635"/>
      <c r="I1005" s="636" t="s">
        <v>5460</v>
      </c>
      <c r="J1005" s="635"/>
      <c r="K1005" s="637">
        <v>0.5</v>
      </c>
      <c r="L1005" s="638"/>
      <c r="M1005" s="639"/>
    </row>
    <row r="1006" spans="6:13" s="646" customFormat="1" ht="12.75" customHeight="1" outlineLevel="4" x14ac:dyDescent="0.25">
      <c r="F1006" s="640"/>
      <c r="G1006" s="641"/>
      <c r="H1006" s="641"/>
      <c r="I1006" s="642"/>
      <c r="J1006" s="641"/>
      <c r="K1006" s="643"/>
      <c r="L1006" s="644"/>
      <c r="M1006" s="645"/>
    </row>
    <row r="1007" spans="6:13" s="646" customFormat="1" ht="12.75" customHeight="1" outlineLevel="3" x14ac:dyDescent="0.25">
      <c r="F1007" s="640"/>
      <c r="G1007" s="641"/>
      <c r="H1007" s="641"/>
      <c r="I1007" s="642"/>
      <c r="J1007" s="641"/>
      <c r="K1007" s="643"/>
      <c r="L1007" s="644"/>
      <c r="M1007" s="645"/>
    </row>
    <row r="1008" spans="6:13" s="646" customFormat="1" ht="12.75" customHeight="1" outlineLevel="2" x14ac:dyDescent="0.25">
      <c r="F1008" s="640"/>
      <c r="G1008" s="641"/>
      <c r="H1008" s="641"/>
      <c r="I1008" s="642"/>
      <c r="J1008" s="641"/>
      <c r="K1008" s="643"/>
      <c r="L1008" s="644"/>
      <c r="M1008" s="645"/>
    </row>
    <row r="1009" spans="6:13" s="612" customFormat="1" ht="18.75" customHeight="1" outlineLevel="1" x14ac:dyDescent="0.25">
      <c r="F1009" s="613"/>
      <c r="G1009" s="614"/>
      <c r="H1009" s="615"/>
      <c r="I1009" s="619" t="s">
        <v>5461</v>
      </c>
      <c r="J1009" s="614"/>
      <c r="K1009" s="617"/>
      <c r="L1009" s="618"/>
      <c r="M1009" s="583">
        <f>SUBTOTAL(9,M1010:M1221)</f>
        <v>0</v>
      </c>
    </row>
    <row r="1010" spans="6:13" s="612" customFormat="1" ht="18.75" customHeight="1" outlineLevel="2" x14ac:dyDescent="0.2">
      <c r="F1010" s="613"/>
      <c r="G1010" s="614"/>
      <c r="H1010" s="615"/>
      <c r="I1010" s="615" t="s">
        <v>4061</v>
      </c>
      <c r="J1010" s="614"/>
      <c r="K1010" s="617"/>
      <c r="L1010" s="618"/>
      <c r="M1010" s="585">
        <f>SUBTOTAL(9,M1011:M1155)</f>
        <v>0</v>
      </c>
    </row>
    <row r="1011" spans="6:13" s="620" customFormat="1" ht="16.5" customHeight="1" outlineLevel="3" x14ac:dyDescent="0.2">
      <c r="F1011" s="621"/>
      <c r="G1011" s="609"/>
      <c r="H1011" s="622"/>
      <c r="I1011" s="622" t="s">
        <v>4707</v>
      </c>
      <c r="J1011" s="609"/>
      <c r="K1011" s="623"/>
      <c r="L1011" s="624"/>
      <c r="M1011" s="588">
        <f>SUBTOTAL(9,M1012:M1063)</f>
        <v>0</v>
      </c>
    </row>
    <row r="1012" spans="6:13" s="625" customFormat="1" ht="12" outlineLevel="4" x14ac:dyDescent="0.2">
      <c r="F1012" s="626">
        <v>1</v>
      </c>
      <c r="G1012" s="627" t="s">
        <v>3066</v>
      </c>
      <c r="H1012" s="628" t="s">
        <v>4708</v>
      </c>
      <c r="I1012" s="629" t="s">
        <v>4709</v>
      </c>
      <c r="J1012" s="627" t="s">
        <v>447</v>
      </c>
      <c r="K1012" s="630">
        <v>8</v>
      </c>
      <c r="L1012" s="631"/>
      <c r="M1012" s="632">
        <f>K1012*L1012</f>
        <v>0</v>
      </c>
    </row>
    <row r="1013" spans="6:13" s="633" customFormat="1" ht="11.25" outlineLevel="5" x14ac:dyDescent="0.25">
      <c r="F1013" s="634"/>
      <c r="G1013" s="635"/>
      <c r="H1013" s="635"/>
      <c r="I1013" s="636" t="s">
        <v>5462</v>
      </c>
      <c r="J1013" s="635"/>
      <c r="K1013" s="637">
        <v>2</v>
      </c>
      <c r="L1013" s="638"/>
      <c r="M1013" s="639"/>
    </row>
    <row r="1014" spans="6:13" s="633" customFormat="1" ht="11.25" outlineLevel="5" x14ac:dyDescent="0.25">
      <c r="F1014" s="634"/>
      <c r="G1014" s="635"/>
      <c r="H1014" s="635"/>
      <c r="I1014" s="636" t="s">
        <v>5463</v>
      </c>
      <c r="J1014" s="635"/>
      <c r="K1014" s="637">
        <v>2</v>
      </c>
      <c r="L1014" s="638"/>
      <c r="M1014" s="639"/>
    </row>
    <row r="1015" spans="6:13" s="633" customFormat="1" ht="22.5" outlineLevel="5" x14ac:dyDescent="0.25">
      <c r="F1015" s="634"/>
      <c r="G1015" s="635"/>
      <c r="H1015" s="635"/>
      <c r="I1015" s="636" t="s">
        <v>5464</v>
      </c>
      <c r="J1015" s="635"/>
      <c r="K1015" s="637">
        <v>1</v>
      </c>
      <c r="L1015" s="638"/>
      <c r="M1015" s="639"/>
    </row>
    <row r="1016" spans="6:13" s="633" customFormat="1" ht="22.5" outlineLevel="5" x14ac:dyDescent="0.25">
      <c r="F1016" s="634"/>
      <c r="G1016" s="635"/>
      <c r="H1016" s="635"/>
      <c r="I1016" s="636" t="s">
        <v>5465</v>
      </c>
      <c r="J1016" s="635"/>
      <c r="K1016" s="637">
        <v>1</v>
      </c>
      <c r="L1016" s="638"/>
      <c r="M1016" s="639"/>
    </row>
    <row r="1017" spans="6:13" s="633" customFormat="1" ht="11.25" outlineLevel="5" x14ac:dyDescent="0.25">
      <c r="F1017" s="634"/>
      <c r="G1017" s="635"/>
      <c r="H1017" s="635"/>
      <c r="I1017" s="636" t="s">
        <v>5466</v>
      </c>
      <c r="J1017" s="635"/>
      <c r="K1017" s="637">
        <v>1</v>
      </c>
      <c r="L1017" s="638"/>
      <c r="M1017" s="639"/>
    </row>
    <row r="1018" spans="6:13" s="633" customFormat="1" ht="11.25" outlineLevel="5" x14ac:dyDescent="0.25">
      <c r="F1018" s="634"/>
      <c r="G1018" s="635"/>
      <c r="H1018" s="635"/>
      <c r="I1018" s="636" t="s">
        <v>5467</v>
      </c>
      <c r="J1018" s="635"/>
      <c r="K1018" s="637">
        <v>1</v>
      </c>
      <c r="L1018" s="638"/>
      <c r="M1018" s="639"/>
    </row>
    <row r="1019" spans="6:13" s="625" customFormat="1" ht="24" outlineLevel="4" x14ac:dyDescent="0.2">
      <c r="F1019" s="626">
        <v>2</v>
      </c>
      <c r="G1019" s="627" t="s">
        <v>3054</v>
      </c>
      <c r="H1019" s="628" t="s">
        <v>4716</v>
      </c>
      <c r="I1019" s="629" t="s">
        <v>4717</v>
      </c>
      <c r="J1019" s="627" t="s">
        <v>532</v>
      </c>
      <c r="K1019" s="630">
        <v>2</v>
      </c>
      <c r="L1019" s="631"/>
      <c r="M1019" s="632">
        <f>K1019*L1019</f>
        <v>0</v>
      </c>
    </row>
    <row r="1020" spans="6:13" s="633" customFormat="1" ht="22.5" outlineLevel="5" x14ac:dyDescent="0.25">
      <c r="F1020" s="634"/>
      <c r="G1020" s="635"/>
      <c r="H1020" s="635"/>
      <c r="I1020" s="636" t="s">
        <v>5468</v>
      </c>
      <c r="J1020" s="635"/>
      <c r="K1020" s="637">
        <v>0.56000000000000005</v>
      </c>
      <c r="L1020" s="638"/>
      <c r="M1020" s="639"/>
    </row>
    <row r="1021" spans="6:13" s="633" customFormat="1" ht="22.5" outlineLevel="5" x14ac:dyDescent="0.25">
      <c r="F1021" s="634"/>
      <c r="G1021" s="635"/>
      <c r="H1021" s="635"/>
      <c r="I1021" s="636" t="s">
        <v>5469</v>
      </c>
      <c r="J1021" s="635"/>
      <c r="K1021" s="637">
        <v>0.56000000000000005</v>
      </c>
      <c r="L1021" s="638"/>
      <c r="M1021" s="639"/>
    </row>
    <row r="1022" spans="6:13" s="625" customFormat="1" ht="24" outlineLevel="4" x14ac:dyDescent="0.2">
      <c r="F1022" s="626">
        <v>3</v>
      </c>
      <c r="G1022" s="627" t="s">
        <v>3054</v>
      </c>
      <c r="H1022" s="628" t="s">
        <v>4720</v>
      </c>
      <c r="I1022" s="629" t="s">
        <v>4721</v>
      </c>
      <c r="J1022" s="627" t="s">
        <v>447</v>
      </c>
      <c r="K1022" s="630">
        <v>2</v>
      </c>
      <c r="L1022" s="631"/>
      <c r="M1022" s="632">
        <f>K1022*L1022</f>
        <v>0</v>
      </c>
    </row>
    <row r="1023" spans="6:13" s="625" customFormat="1" ht="12" outlineLevel="4" x14ac:dyDescent="0.2">
      <c r="F1023" s="626">
        <v>4</v>
      </c>
      <c r="G1023" s="627" t="s">
        <v>3054</v>
      </c>
      <c r="H1023" s="628" t="s">
        <v>4722</v>
      </c>
      <c r="I1023" s="629" t="s">
        <v>4723</v>
      </c>
      <c r="J1023" s="627" t="s">
        <v>447</v>
      </c>
      <c r="K1023" s="630">
        <v>2</v>
      </c>
      <c r="L1023" s="631"/>
      <c r="M1023" s="632">
        <f>K1023*L1023</f>
        <v>0</v>
      </c>
    </row>
    <row r="1024" spans="6:13" s="625" customFormat="1" ht="12" outlineLevel="4" x14ac:dyDescent="0.2">
      <c r="F1024" s="626">
        <v>5</v>
      </c>
      <c r="G1024" s="627" t="s">
        <v>3066</v>
      </c>
      <c r="H1024" s="628" t="s">
        <v>4724</v>
      </c>
      <c r="I1024" s="629" t="s">
        <v>4725</v>
      </c>
      <c r="J1024" s="627" t="s">
        <v>447</v>
      </c>
      <c r="K1024" s="630">
        <v>2</v>
      </c>
      <c r="L1024" s="631"/>
      <c r="M1024" s="632">
        <f>K1024*L1024</f>
        <v>0</v>
      </c>
    </row>
    <row r="1025" spans="6:13" s="633" customFormat="1" ht="22.5" outlineLevel="5" x14ac:dyDescent="0.25">
      <c r="F1025" s="634"/>
      <c r="G1025" s="635"/>
      <c r="H1025" s="635"/>
      <c r="I1025" s="636" t="s">
        <v>5470</v>
      </c>
      <c r="J1025" s="635"/>
      <c r="K1025" s="637">
        <v>1</v>
      </c>
      <c r="L1025" s="638"/>
      <c r="M1025" s="639"/>
    </row>
    <row r="1026" spans="6:13" s="633" customFormat="1" ht="22.5" outlineLevel="5" x14ac:dyDescent="0.25">
      <c r="F1026" s="634"/>
      <c r="G1026" s="635"/>
      <c r="H1026" s="635"/>
      <c r="I1026" s="636" t="s">
        <v>5471</v>
      </c>
      <c r="J1026" s="635"/>
      <c r="K1026" s="637">
        <v>1</v>
      </c>
      <c r="L1026" s="638"/>
      <c r="M1026" s="639"/>
    </row>
    <row r="1027" spans="6:13" s="625" customFormat="1" ht="24" outlineLevel="4" x14ac:dyDescent="0.2">
      <c r="F1027" s="626">
        <v>6</v>
      </c>
      <c r="G1027" s="627" t="s">
        <v>3054</v>
      </c>
      <c r="H1027" s="628" t="s">
        <v>4728</v>
      </c>
      <c r="I1027" s="629" t="s">
        <v>4729</v>
      </c>
      <c r="J1027" s="627" t="s">
        <v>447</v>
      </c>
      <c r="K1027" s="630">
        <v>2</v>
      </c>
      <c r="L1027" s="631"/>
      <c r="M1027" s="632">
        <f>K1027*L1027</f>
        <v>0</v>
      </c>
    </row>
    <row r="1028" spans="6:13" s="625" customFormat="1" ht="12" outlineLevel="4" x14ac:dyDescent="0.2">
      <c r="F1028" s="626">
        <v>7</v>
      </c>
      <c r="G1028" s="627" t="s">
        <v>3066</v>
      </c>
      <c r="H1028" s="628" t="s">
        <v>4730</v>
      </c>
      <c r="I1028" s="629" t="s">
        <v>4731</v>
      </c>
      <c r="J1028" s="627" t="s">
        <v>447</v>
      </c>
      <c r="K1028" s="630">
        <v>12</v>
      </c>
      <c r="L1028" s="631"/>
      <c r="M1028" s="632">
        <f>K1028*L1028</f>
        <v>0</v>
      </c>
    </row>
    <row r="1029" spans="6:13" s="633" customFormat="1" ht="11.25" outlineLevel="5" x14ac:dyDescent="0.25">
      <c r="F1029" s="634"/>
      <c r="G1029" s="635"/>
      <c r="H1029" s="635"/>
      <c r="I1029" s="636" t="s">
        <v>5472</v>
      </c>
      <c r="J1029" s="635"/>
      <c r="K1029" s="637">
        <v>4</v>
      </c>
      <c r="L1029" s="638"/>
      <c r="M1029" s="639"/>
    </row>
    <row r="1030" spans="6:13" s="633" customFormat="1" ht="11.25" outlineLevel="5" x14ac:dyDescent="0.25">
      <c r="F1030" s="634"/>
      <c r="G1030" s="635"/>
      <c r="H1030" s="635"/>
      <c r="I1030" s="636" t="s">
        <v>5473</v>
      </c>
      <c r="J1030" s="635"/>
      <c r="K1030" s="637">
        <v>4</v>
      </c>
      <c r="L1030" s="638"/>
      <c r="M1030" s="639"/>
    </row>
    <row r="1031" spans="6:13" s="633" customFormat="1" ht="11.25" outlineLevel="5" x14ac:dyDescent="0.25">
      <c r="F1031" s="634"/>
      <c r="G1031" s="635"/>
      <c r="H1031" s="635"/>
      <c r="I1031" s="636" t="s">
        <v>5474</v>
      </c>
      <c r="J1031" s="635"/>
      <c r="K1031" s="637">
        <v>2</v>
      </c>
      <c r="L1031" s="638"/>
      <c r="M1031" s="639"/>
    </row>
    <row r="1032" spans="6:13" s="633" customFormat="1" ht="22.5" outlineLevel="5" x14ac:dyDescent="0.25">
      <c r="F1032" s="634"/>
      <c r="G1032" s="635"/>
      <c r="H1032" s="635"/>
      <c r="I1032" s="636" t="s">
        <v>5475</v>
      </c>
      <c r="J1032" s="635"/>
      <c r="K1032" s="637">
        <v>2</v>
      </c>
      <c r="L1032" s="638"/>
      <c r="M1032" s="639"/>
    </row>
    <row r="1033" spans="6:13" s="625" customFormat="1" ht="24" outlineLevel="4" x14ac:dyDescent="0.2">
      <c r="F1033" s="626">
        <v>8</v>
      </c>
      <c r="G1033" s="627" t="s">
        <v>3054</v>
      </c>
      <c r="H1033" s="628" t="s">
        <v>4736</v>
      </c>
      <c r="I1033" s="629" t="s">
        <v>4737</v>
      </c>
      <c r="J1033" s="627" t="s">
        <v>532</v>
      </c>
      <c r="K1033" s="630">
        <v>2.5</v>
      </c>
      <c r="L1033" s="631"/>
      <c r="M1033" s="632">
        <f>K1033*L1033</f>
        <v>0</v>
      </c>
    </row>
    <row r="1034" spans="6:13" s="633" customFormat="1" ht="11.25" outlineLevel="5" x14ac:dyDescent="0.25">
      <c r="F1034" s="634"/>
      <c r="G1034" s="635"/>
      <c r="H1034" s="635"/>
      <c r="I1034" s="636" t="s">
        <v>5476</v>
      </c>
      <c r="J1034" s="635"/>
      <c r="K1034" s="637">
        <v>1.88</v>
      </c>
      <c r="L1034" s="638"/>
      <c r="M1034" s="639"/>
    </row>
    <row r="1035" spans="6:13" s="625" customFormat="1" ht="12" outlineLevel="4" x14ac:dyDescent="0.2">
      <c r="F1035" s="626">
        <v>9</v>
      </c>
      <c r="G1035" s="627" t="s">
        <v>3054</v>
      </c>
      <c r="H1035" s="628" t="s">
        <v>4739</v>
      </c>
      <c r="I1035" s="629" t="s">
        <v>4740</v>
      </c>
      <c r="J1035" s="627" t="s">
        <v>447</v>
      </c>
      <c r="K1035" s="630">
        <v>4</v>
      </c>
      <c r="L1035" s="631"/>
      <c r="M1035" s="632">
        <f t="shared" ref="M1035:M1040" si="5">K1035*L1035</f>
        <v>0</v>
      </c>
    </row>
    <row r="1036" spans="6:13" s="625" customFormat="1" ht="24" outlineLevel="4" x14ac:dyDescent="0.2">
      <c r="F1036" s="626">
        <v>10</v>
      </c>
      <c r="G1036" s="627" t="s">
        <v>3054</v>
      </c>
      <c r="H1036" s="628" t="s">
        <v>4741</v>
      </c>
      <c r="I1036" s="629" t="s">
        <v>4742</v>
      </c>
      <c r="J1036" s="627" t="s">
        <v>447</v>
      </c>
      <c r="K1036" s="630">
        <v>2</v>
      </c>
      <c r="L1036" s="631"/>
      <c r="M1036" s="632">
        <f t="shared" si="5"/>
        <v>0</v>
      </c>
    </row>
    <row r="1037" spans="6:13" s="625" customFormat="1" ht="12" outlineLevel="4" x14ac:dyDescent="0.2">
      <c r="F1037" s="626">
        <v>11</v>
      </c>
      <c r="G1037" s="627" t="s">
        <v>3054</v>
      </c>
      <c r="H1037" s="628" t="s">
        <v>4743</v>
      </c>
      <c r="I1037" s="629" t="s">
        <v>4744</v>
      </c>
      <c r="J1037" s="627" t="s">
        <v>447</v>
      </c>
      <c r="K1037" s="630">
        <v>1</v>
      </c>
      <c r="L1037" s="631"/>
      <c r="M1037" s="632">
        <f t="shared" si="5"/>
        <v>0</v>
      </c>
    </row>
    <row r="1038" spans="6:13" s="625" customFormat="1" ht="12" outlineLevel="4" x14ac:dyDescent="0.2">
      <c r="F1038" s="626">
        <v>12</v>
      </c>
      <c r="G1038" s="627" t="s">
        <v>3066</v>
      </c>
      <c r="H1038" s="628" t="s">
        <v>4745</v>
      </c>
      <c r="I1038" s="629" t="s">
        <v>4746</v>
      </c>
      <c r="J1038" s="627" t="s">
        <v>447</v>
      </c>
      <c r="K1038" s="630">
        <v>1</v>
      </c>
      <c r="L1038" s="631"/>
      <c r="M1038" s="632">
        <f t="shared" si="5"/>
        <v>0</v>
      </c>
    </row>
    <row r="1039" spans="6:13" s="625" customFormat="1" ht="24" outlineLevel="4" x14ac:dyDescent="0.2">
      <c r="F1039" s="626">
        <v>13</v>
      </c>
      <c r="G1039" s="627" t="s">
        <v>3054</v>
      </c>
      <c r="H1039" s="628" t="s">
        <v>4747</v>
      </c>
      <c r="I1039" s="629" t="s">
        <v>4748</v>
      </c>
      <c r="J1039" s="627" t="s">
        <v>447</v>
      </c>
      <c r="K1039" s="630">
        <v>1</v>
      </c>
      <c r="L1039" s="631"/>
      <c r="M1039" s="632">
        <f t="shared" si="5"/>
        <v>0</v>
      </c>
    </row>
    <row r="1040" spans="6:13" s="625" customFormat="1" ht="12" outlineLevel="4" x14ac:dyDescent="0.2">
      <c r="F1040" s="626">
        <v>14</v>
      </c>
      <c r="G1040" s="627" t="s">
        <v>3066</v>
      </c>
      <c r="H1040" s="628" t="s">
        <v>4749</v>
      </c>
      <c r="I1040" s="629" t="s">
        <v>4750</v>
      </c>
      <c r="J1040" s="627" t="s">
        <v>447</v>
      </c>
      <c r="K1040" s="630">
        <v>2</v>
      </c>
      <c r="L1040" s="631"/>
      <c r="M1040" s="632">
        <f t="shared" si="5"/>
        <v>0</v>
      </c>
    </row>
    <row r="1041" spans="6:13" s="633" customFormat="1" ht="22.5" outlineLevel="5" x14ac:dyDescent="0.25">
      <c r="F1041" s="634"/>
      <c r="G1041" s="635"/>
      <c r="H1041" s="635"/>
      <c r="I1041" s="636" t="s">
        <v>5477</v>
      </c>
      <c r="J1041" s="635"/>
      <c r="K1041" s="637">
        <v>2</v>
      </c>
      <c r="L1041" s="638"/>
      <c r="M1041" s="639"/>
    </row>
    <row r="1042" spans="6:13" s="625" customFormat="1" ht="12" outlineLevel="4" x14ac:dyDescent="0.2">
      <c r="F1042" s="626">
        <v>15</v>
      </c>
      <c r="G1042" s="627" t="s">
        <v>3054</v>
      </c>
      <c r="H1042" s="628" t="s">
        <v>4752</v>
      </c>
      <c r="I1042" s="629" t="s">
        <v>4753</v>
      </c>
      <c r="J1042" s="627" t="s">
        <v>447</v>
      </c>
      <c r="K1042" s="630">
        <v>2</v>
      </c>
      <c r="L1042" s="631"/>
      <c r="M1042" s="632">
        <f>K1042*L1042</f>
        <v>0</v>
      </c>
    </row>
    <row r="1043" spans="6:13" s="625" customFormat="1" ht="12" outlineLevel="4" x14ac:dyDescent="0.2">
      <c r="F1043" s="626">
        <v>16</v>
      </c>
      <c r="G1043" s="627" t="s">
        <v>3066</v>
      </c>
      <c r="H1043" s="628" t="s">
        <v>4754</v>
      </c>
      <c r="I1043" s="629" t="s">
        <v>4755</v>
      </c>
      <c r="J1043" s="627" t="s">
        <v>447</v>
      </c>
      <c r="K1043" s="630">
        <v>2</v>
      </c>
      <c r="L1043" s="631"/>
      <c r="M1043" s="632">
        <f>K1043*L1043</f>
        <v>0</v>
      </c>
    </row>
    <row r="1044" spans="6:13" s="625" customFormat="1" ht="24" outlineLevel="4" x14ac:dyDescent="0.2">
      <c r="F1044" s="626">
        <v>17</v>
      </c>
      <c r="G1044" s="627" t="s">
        <v>4756</v>
      </c>
      <c r="H1044" s="628" t="s">
        <v>4757</v>
      </c>
      <c r="I1044" s="629" t="s">
        <v>4758</v>
      </c>
      <c r="J1044" s="627" t="s">
        <v>3065</v>
      </c>
      <c r="K1044" s="630">
        <v>2</v>
      </c>
      <c r="L1044" s="631"/>
      <c r="M1044" s="632">
        <f>K1044*L1044</f>
        <v>0</v>
      </c>
    </row>
    <row r="1045" spans="6:13" s="625" customFormat="1" ht="12" outlineLevel="4" x14ac:dyDescent="0.2">
      <c r="F1045" s="626">
        <v>18</v>
      </c>
      <c r="G1045" s="627" t="s">
        <v>3066</v>
      </c>
      <c r="H1045" s="628" t="s">
        <v>4759</v>
      </c>
      <c r="I1045" s="629" t="s">
        <v>4760</v>
      </c>
      <c r="J1045" s="627" t="s">
        <v>3065</v>
      </c>
      <c r="K1045" s="630">
        <v>1</v>
      </c>
      <c r="L1045" s="631"/>
      <c r="M1045" s="632">
        <f>K1045*L1045</f>
        <v>0</v>
      </c>
    </row>
    <row r="1046" spans="6:13" s="633" customFormat="1" ht="22.5" outlineLevel="5" x14ac:dyDescent="0.25">
      <c r="F1046" s="634"/>
      <c r="G1046" s="635"/>
      <c r="H1046" s="635"/>
      <c r="I1046" s="636" t="s">
        <v>5478</v>
      </c>
      <c r="J1046" s="635"/>
      <c r="K1046" s="637">
        <v>1</v>
      </c>
      <c r="L1046" s="638"/>
      <c r="M1046" s="639"/>
    </row>
    <row r="1047" spans="6:13" s="625" customFormat="1" ht="12" outlineLevel="4" x14ac:dyDescent="0.2">
      <c r="F1047" s="626">
        <v>19</v>
      </c>
      <c r="G1047" s="627" t="s">
        <v>3066</v>
      </c>
      <c r="H1047" s="628" t="s">
        <v>4762</v>
      </c>
      <c r="I1047" s="629" t="s">
        <v>4763</v>
      </c>
      <c r="J1047" s="627" t="s">
        <v>532</v>
      </c>
      <c r="K1047" s="630">
        <v>2</v>
      </c>
      <c r="L1047" s="631"/>
      <c r="M1047" s="632">
        <f>K1047*L1047</f>
        <v>0</v>
      </c>
    </row>
    <row r="1048" spans="6:13" s="633" customFormat="1" ht="22.5" outlineLevel="5" x14ac:dyDescent="0.25">
      <c r="F1048" s="634"/>
      <c r="G1048" s="635"/>
      <c r="H1048" s="635"/>
      <c r="I1048" s="636" t="s">
        <v>5479</v>
      </c>
      <c r="J1048" s="635"/>
      <c r="K1048" s="637">
        <v>1</v>
      </c>
      <c r="L1048" s="638"/>
      <c r="M1048" s="639"/>
    </row>
    <row r="1049" spans="6:13" s="633" customFormat="1" ht="22.5" outlineLevel="5" x14ac:dyDescent="0.25">
      <c r="F1049" s="634"/>
      <c r="G1049" s="635"/>
      <c r="H1049" s="635"/>
      <c r="I1049" s="636" t="s">
        <v>5480</v>
      </c>
      <c r="J1049" s="635"/>
      <c r="K1049" s="637">
        <v>1</v>
      </c>
      <c r="L1049" s="638"/>
      <c r="M1049" s="639"/>
    </row>
    <row r="1050" spans="6:13" s="625" customFormat="1" ht="12" outlineLevel="4" x14ac:dyDescent="0.2">
      <c r="F1050" s="626">
        <v>20</v>
      </c>
      <c r="G1050" s="627" t="s">
        <v>3066</v>
      </c>
      <c r="H1050" s="628" t="s">
        <v>4766</v>
      </c>
      <c r="I1050" s="629" t="s">
        <v>4767</v>
      </c>
      <c r="J1050" s="627" t="s">
        <v>532</v>
      </c>
      <c r="K1050" s="630">
        <v>1.7</v>
      </c>
      <c r="L1050" s="631"/>
      <c r="M1050" s="632">
        <f>K1050*L1050</f>
        <v>0</v>
      </c>
    </row>
    <row r="1051" spans="6:13" s="633" customFormat="1" ht="22.5" outlineLevel="5" x14ac:dyDescent="0.25">
      <c r="F1051" s="634"/>
      <c r="G1051" s="635"/>
      <c r="H1051" s="635"/>
      <c r="I1051" s="636" t="s">
        <v>5481</v>
      </c>
      <c r="J1051" s="635"/>
      <c r="K1051" s="637">
        <v>1.7</v>
      </c>
      <c r="L1051" s="638"/>
      <c r="M1051" s="639"/>
    </row>
    <row r="1052" spans="6:13" s="625" customFormat="1" ht="24" outlineLevel="4" x14ac:dyDescent="0.2">
      <c r="F1052" s="626">
        <v>21</v>
      </c>
      <c r="G1052" s="627" t="s">
        <v>3066</v>
      </c>
      <c r="H1052" s="628" t="s">
        <v>4769</v>
      </c>
      <c r="I1052" s="629" t="s">
        <v>4770</v>
      </c>
      <c r="J1052" s="627" t="s">
        <v>447</v>
      </c>
      <c r="K1052" s="630">
        <v>2</v>
      </c>
      <c r="L1052" s="631"/>
      <c r="M1052" s="632">
        <f>K1052*L1052</f>
        <v>0</v>
      </c>
    </row>
    <row r="1053" spans="6:13" s="633" customFormat="1" ht="11.25" outlineLevel="5" x14ac:dyDescent="0.25">
      <c r="F1053" s="634"/>
      <c r="G1053" s="635"/>
      <c r="H1053" s="635"/>
      <c r="I1053" s="636" t="s">
        <v>4771</v>
      </c>
      <c r="J1053" s="635"/>
      <c r="K1053" s="637">
        <v>2</v>
      </c>
      <c r="L1053" s="638"/>
      <c r="M1053" s="639"/>
    </row>
    <row r="1054" spans="6:13" s="625" customFormat="1" ht="24" outlineLevel="4" x14ac:dyDescent="0.2">
      <c r="F1054" s="626">
        <v>22</v>
      </c>
      <c r="G1054" s="627" t="s">
        <v>3066</v>
      </c>
      <c r="H1054" s="628" t="s">
        <v>4772</v>
      </c>
      <c r="I1054" s="629" t="s">
        <v>4773</v>
      </c>
      <c r="J1054" s="627" t="s">
        <v>447</v>
      </c>
      <c r="K1054" s="630">
        <v>1</v>
      </c>
      <c r="L1054" s="631"/>
      <c r="M1054" s="632">
        <f>K1054*L1054</f>
        <v>0</v>
      </c>
    </row>
    <row r="1055" spans="6:13" s="633" customFormat="1" ht="11.25" outlineLevel="5" x14ac:dyDescent="0.25">
      <c r="F1055" s="634"/>
      <c r="G1055" s="635"/>
      <c r="H1055" s="635"/>
      <c r="I1055" s="636" t="s">
        <v>4774</v>
      </c>
      <c r="J1055" s="635"/>
      <c r="K1055" s="637">
        <v>1</v>
      </c>
      <c r="L1055" s="638"/>
      <c r="M1055" s="639"/>
    </row>
    <row r="1056" spans="6:13" s="625" customFormat="1" ht="12" outlineLevel="4" x14ac:dyDescent="0.2">
      <c r="F1056" s="626">
        <v>23</v>
      </c>
      <c r="G1056" s="627" t="s">
        <v>3066</v>
      </c>
      <c r="H1056" s="628" t="s">
        <v>4775</v>
      </c>
      <c r="I1056" s="629" t="s">
        <v>4776</v>
      </c>
      <c r="J1056" s="627" t="s">
        <v>532</v>
      </c>
      <c r="K1056" s="630">
        <v>2.45233077432</v>
      </c>
      <c r="L1056" s="631"/>
      <c r="M1056" s="632">
        <f>K1056*L1056</f>
        <v>0</v>
      </c>
    </row>
    <row r="1057" spans="6:13" s="633" customFormat="1" ht="11.25" outlineLevel="5" x14ac:dyDescent="0.25">
      <c r="F1057" s="634"/>
      <c r="G1057" s="635"/>
      <c r="H1057" s="635"/>
      <c r="I1057" s="636" t="s">
        <v>4777</v>
      </c>
      <c r="J1057" s="635"/>
      <c r="K1057" s="637">
        <v>1.5155064892799999</v>
      </c>
      <c r="L1057" s="638"/>
      <c r="M1057" s="639"/>
    </row>
    <row r="1058" spans="6:13" s="633" customFormat="1" ht="11.25" outlineLevel="5" x14ac:dyDescent="0.25">
      <c r="F1058" s="634"/>
      <c r="G1058" s="635"/>
      <c r="H1058" s="635"/>
      <c r="I1058" s="636" t="s">
        <v>4778</v>
      </c>
      <c r="J1058" s="635"/>
      <c r="K1058" s="637">
        <v>0.93682428503999993</v>
      </c>
      <c r="L1058" s="638"/>
      <c r="M1058" s="639"/>
    </row>
    <row r="1059" spans="6:13" s="625" customFormat="1" ht="12" outlineLevel="4" x14ac:dyDescent="0.2">
      <c r="F1059" s="626">
        <v>24</v>
      </c>
      <c r="G1059" s="627" t="s">
        <v>3315</v>
      </c>
      <c r="H1059" s="628" t="s">
        <v>4039</v>
      </c>
      <c r="I1059" s="629" t="s">
        <v>4040</v>
      </c>
      <c r="J1059" s="627" t="s">
        <v>3065</v>
      </c>
      <c r="K1059" s="630">
        <v>2</v>
      </c>
      <c r="L1059" s="631"/>
      <c r="M1059" s="632">
        <f>K1059*L1059</f>
        <v>0</v>
      </c>
    </row>
    <row r="1060" spans="6:13" s="633" customFormat="1" ht="11.25" outlineLevel="5" x14ac:dyDescent="0.25">
      <c r="F1060" s="634"/>
      <c r="G1060" s="635"/>
      <c r="H1060" s="635"/>
      <c r="I1060" s="636" t="s">
        <v>5482</v>
      </c>
      <c r="J1060" s="635"/>
      <c r="K1060" s="637">
        <v>2</v>
      </c>
      <c r="L1060" s="638"/>
      <c r="M1060" s="639"/>
    </row>
    <row r="1061" spans="6:13" s="625" customFormat="1" ht="12" outlineLevel="4" x14ac:dyDescent="0.2">
      <c r="F1061" s="626">
        <v>25</v>
      </c>
      <c r="G1061" s="627" t="s">
        <v>3054</v>
      </c>
      <c r="H1061" s="628" t="s">
        <v>4041</v>
      </c>
      <c r="I1061" s="629" t="s">
        <v>4042</v>
      </c>
      <c r="J1061" s="627" t="s">
        <v>3065</v>
      </c>
      <c r="K1061" s="630">
        <v>2</v>
      </c>
      <c r="L1061" s="631"/>
      <c r="M1061" s="632">
        <f>K1061*L1061</f>
        <v>0</v>
      </c>
    </row>
    <row r="1062" spans="6:13" s="633" customFormat="1" ht="11.25" outlineLevel="5" x14ac:dyDescent="0.25">
      <c r="F1062" s="634"/>
      <c r="G1062" s="635"/>
      <c r="H1062" s="635"/>
      <c r="I1062" s="636" t="s">
        <v>5482</v>
      </c>
      <c r="J1062" s="635"/>
      <c r="K1062" s="637">
        <v>2</v>
      </c>
      <c r="L1062" s="638"/>
      <c r="M1062" s="639"/>
    </row>
    <row r="1063" spans="6:13" s="646" customFormat="1" ht="12.75" customHeight="1" outlineLevel="4" x14ac:dyDescent="0.25">
      <c r="F1063" s="640"/>
      <c r="G1063" s="641"/>
      <c r="H1063" s="641"/>
      <c r="I1063" s="642"/>
      <c r="J1063" s="641"/>
      <c r="K1063" s="643"/>
      <c r="L1063" s="644"/>
      <c r="M1063" s="645"/>
    </row>
    <row r="1064" spans="6:13" s="620" customFormat="1" ht="16.5" customHeight="1" outlineLevel="3" x14ac:dyDescent="0.2">
      <c r="F1064" s="621"/>
      <c r="G1064" s="609"/>
      <c r="H1064" s="622"/>
      <c r="I1064" s="622" t="s">
        <v>4788</v>
      </c>
      <c r="J1064" s="609"/>
      <c r="K1064" s="623"/>
      <c r="L1064" s="624"/>
      <c r="M1064" s="588">
        <f>SUBTOTAL(9,M1065:M1143)</f>
        <v>0</v>
      </c>
    </row>
    <row r="1065" spans="6:13" s="625" customFormat="1" ht="24" outlineLevel="4" x14ac:dyDescent="0.2">
      <c r="F1065" s="626">
        <v>1</v>
      </c>
      <c r="G1065" s="627" t="s">
        <v>3066</v>
      </c>
      <c r="H1065" s="628" t="s">
        <v>4789</v>
      </c>
      <c r="I1065" s="629" t="s">
        <v>4790</v>
      </c>
      <c r="J1065" s="627" t="s">
        <v>532</v>
      </c>
      <c r="K1065" s="630">
        <v>12</v>
      </c>
      <c r="L1065" s="631"/>
      <c r="M1065" s="632">
        <f>K1065*L1065</f>
        <v>0</v>
      </c>
    </row>
    <row r="1066" spans="6:13" s="633" customFormat="1" ht="11.25" outlineLevel="5" x14ac:dyDescent="0.25">
      <c r="F1066" s="634"/>
      <c r="G1066" s="635"/>
      <c r="H1066" s="635"/>
      <c r="I1066" s="636" t="s">
        <v>5483</v>
      </c>
      <c r="J1066" s="635"/>
      <c r="K1066" s="637">
        <v>12</v>
      </c>
      <c r="L1066" s="638"/>
      <c r="M1066" s="639"/>
    </row>
    <row r="1067" spans="6:13" s="625" customFormat="1" ht="24" outlineLevel="4" x14ac:dyDescent="0.2">
      <c r="F1067" s="626">
        <v>2</v>
      </c>
      <c r="G1067" s="627" t="s">
        <v>3066</v>
      </c>
      <c r="H1067" s="628" t="s">
        <v>4792</v>
      </c>
      <c r="I1067" s="629" t="s">
        <v>4793</v>
      </c>
      <c r="J1067" s="627" t="s">
        <v>532</v>
      </c>
      <c r="K1067" s="630">
        <v>12</v>
      </c>
      <c r="L1067" s="631"/>
      <c r="M1067" s="632">
        <f>K1067*L1067</f>
        <v>0</v>
      </c>
    </row>
    <row r="1068" spans="6:13" s="633" customFormat="1" ht="11.25" outlineLevel="5" x14ac:dyDescent="0.25">
      <c r="F1068" s="634"/>
      <c r="G1068" s="635"/>
      <c r="H1068" s="635"/>
      <c r="I1068" s="636" t="s">
        <v>5484</v>
      </c>
      <c r="J1068" s="635"/>
      <c r="K1068" s="637">
        <v>12</v>
      </c>
      <c r="L1068" s="638"/>
      <c r="M1068" s="639"/>
    </row>
    <row r="1069" spans="6:13" s="625" customFormat="1" ht="24" outlineLevel="4" x14ac:dyDescent="0.2">
      <c r="F1069" s="626">
        <v>3</v>
      </c>
      <c r="G1069" s="627" t="s">
        <v>3066</v>
      </c>
      <c r="H1069" s="628" t="s">
        <v>4803</v>
      </c>
      <c r="I1069" s="629" t="s">
        <v>4804</v>
      </c>
      <c r="J1069" s="627" t="s">
        <v>447</v>
      </c>
      <c r="K1069" s="630">
        <v>2</v>
      </c>
      <c r="L1069" s="631"/>
      <c r="M1069" s="632">
        <f>K1069*L1069</f>
        <v>0</v>
      </c>
    </row>
    <row r="1070" spans="6:13" s="633" customFormat="1" ht="11.25" outlineLevel="5" x14ac:dyDescent="0.25">
      <c r="F1070" s="634"/>
      <c r="G1070" s="635"/>
      <c r="H1070" s="635"/>
      <c r="I1070" s="636" t="s">
        <v>5072</v>
      </c>
      <c r="J1070" s="635"/>
      <c r="K1070" s="637">
        <v>1</v>
      </c>
      <c r="L1070" s="638"/>
      <c r="M1070" s="639"/>
    </row>
    <row r="1071" spans="6:13" s="633" customFormat="1" ht="11.25" outlineLevel="5" x14ac:dyDescent="0.25">
      <c r="F1071" s="634"/>
      <c r="G1071" s="635"/>
      <c r="H1071" s="635"/>
      <c r="I1071" s="636" t="s">
        <v>5485</v>
      </c>
      <c r="J1071" s="635"/>
      <c r="K1071" s="637">
        <v>1</v>
      </c>
      <c r="L1071" s="638"/>
      <c r="M1071" s="639"/>
    </row>
    <row r="1072" spans="6:13" s="625" customFormat="1" ht="24" outlineLevel="4" x14ac:dyDescent="0.2">
      <c r="F1072" s="626">
        <v>4</v>
      </c>
      <c r="G1072" s="627" t="s">
        <v>3066</v>
      </c>
      <c r="H1072" s="628" t="s">
        <v>4808</v>
      </c>
      <c r="I1072" s="629" t="s">
        <v>4809</v>
      </c>
      <c r="J1072" s="627" t="s">
        <v>447</v>
      </c>
      <c r="K1072" s="630">
        <v>2</v>
      </c>
      <c r="L1072" s="631"/>
      <c r="M1072" s="632">
        <f>K1072*L1072</f>
        <v>0</v>
      </c>
    </row>
    <row r="1073" spans="6:13" s="633" customFormat="1" ht="11.25" outlineLevel="5" x14ac:dyDescent="0.25">
      <c r="F1073" s="634"/>
      <c r="G1073" s="635"/>
      <c r="H1073" s="635"/>
      <c r="I1073" s="636" t="s">
        <v>4814</v>
      </c>
      <c r="J1073" s="635"/>
      <c r="K1073" s="637">
        <v>1</v>
      </c>
      <c r="L1073" s="638"/>
      <c r="M1073" s="639"/>
    </row>
    <row r="1074" spans="6:13" s="633" customFormat="1" ht="11.25" outlineLevel="5" x14ac:dyDescent="0.25">
      <c r="F1074" s="634"/>
      <c r="G1074" s="635"/>
      <c r="H1074" s="635"/>
      <c r="I1074" s="636" t="s">
        <v>5485</v>
      </c>
      <c r="J1074" s="635"/>
      <c r="K1074" s="637">
        <v>1</v>
      </c>
      <c r="L1074" s="638"/>
      <c r="M1074" s="639"/>
    </row>
    <row r="1075" spans="6:13" s="625" customFormat="1" ht="24" outlineLevel="4" x14ac:dyDescent="0.2">
      <c r="F1075" s="626">
        <v>5</v>
      </c>
      <c r="G1075" s="627" t="s">
        <v>3066</v>
      </c>
      <c r="H1075" s="628" t="s">
        <v>4812</v>
      </c>
      <c r="I1075" s="629" t="s">
        <v>4813</v>
      </c>
      <c r="J1075" s="627" t="s">
        <v>447</v>
      </c>
      <c r="K1075" s="630">
        <v>3</v>
      </c>
      <c r="L1075" s="631"/>
      <c r="M1075" s="632">
        <f>K1075*L1075</f>
        <v>0</v>
      </c>
    </row>
    <row r="1076" spans="6:13" s="633" customFormat="1" ht="11.25" outlineLevel="5" x14ac:dyDescent="0.25">
      <c r="F1076" s="634"/>
      <c r="G1076" s="635"/>
      <c r="H1076" s="635"/>
      <c r="I1076" s="636" t="s">
        <v>4801</v>
      </c>
      <c r="J1076" s="635"/>
      <c r="K1076" s="637">
        <v>1</v>
      </c>
      <c r="L1076" s="638"/>
      <c r="M1076" s="639"/>
    </row>
    <row r="1077" spans="6:13" s="633" customFormat="1" ht="11.25" outlineLevel="5" x14ac:dyDescent="0.25">
      <c r="F1077" s="634"/>
      <c r="G1077" s="635"/>
      <c r="H1077" s="635"/>
      <c r="I1077" s="636" t="s">
        <v>5486</v>
      </c>
      <c r="J1077" s="635"/>
      <c r="K1077" s="637">
        <v>2</v>
      </c>
      <c r="L1077" s="638"/>
      <c r="M1077" s="639"/>
    </row>
    <row r="1078" spans="6:13" s="625" customFormat="1" ht="24" outlineLevel="4" x14ac:dyDescent="0.2">
      <c r="F1078" s="626">
        <v>6</v>
      </c>
      <c r="G1078" s="627" t="s">
        <v>3066</v>
      </c>
      <c r="H1078" s="628" t="s">
        <v>4820</v>
      </c>
      <c r="I1078" s="629" t="s">
        <v>4821</v>
      </c>
      <c r="J1078" s="627" t="s">
        <v>447</v>
      </c>
      <c r="K1078" s="630">
        <v>3</v>
      </c>
      <c r="L1078" s="631"/>
      <c r="M1078" s="632">
        <f>K1078*L1078</f>
        <v>0</v>
      </c>
    </row>
    <row r="1079" spans="6:13" s="633" customFormat="1" ht="11.25" outlineLevel="5" x14ac:dyDescent="0.25">
      <c r="F1079" s="634"/>
      <c r="G1079" s="635"/>
      <c r="H1079" s="635"/>
      <c r="I1079" s="636" t="s">
        <v>4801</v>
      </c>
      <c r="J1079" s="635"/>
      <c r="K1079" s="637">
        <v>1</v>
      </c>
      <c r="L1079" s="638"/>
      <c r="M1079" s="639"/>
    </row>
    <row r="1080" spans="6:13" s="633" customFormat="1" ht="11.25" outlineLevel="5" x14ac:dyDescent="0.25">
      <c r="F1080" s="634"/>
      <c r="G1080" s="635"/>
      <c r="H1080" s="635"/>
      <c r="I1080" s="636" t="s">
        <v>5486</v>
      </c>
      <c r="J1080" s="635"/>
      <c r="K1080" s="637">
        <v>2</v>
      </c>
      <c r="L1080" s="638"/>
      <c r="M1080" s="639"/>
    </row>
    <row r="1081" spans="6:13" s="625" customFormat="1" ht="12" outlineLevel="4" x14ac:dyDescent="0.2">
      <c r="F1081" s="626">
        <v>7</v>
      </c>
      <c r="G1081" s="627" t="s">
        <v>3054</v>
      </c>
      <c r="H1081" s="628" t="s">
        <v>4822</v>
      </c>
      <c r="I1081" s="629" t="s">
        <v>4823</v>
      </c>
      <c r="J1081" s="627" t="s">
        <v>532</v>
      </c>
      <c r="K1081" s="630">
        <v>24</v>
      </c>
      <c r="L1081" s="631"/>
      <c r="M1081" s="632">
        <f>K1081*L1081</f>
        <v>0</v>
      </c>
    </row>
    <row r="1082" spans="6:13" s="633" customFormat="1" ht="11.25" outlineLevel="5" x14ac:dyDescent="0.25">
      <c r="F1082" s="634"/>
      <c r="G1082" s="635"/>
      <c r="H1082" s="635"/>
      <c r="I1082" s="636" t="s">
        <v>5487</v>
      </c>
      <c r="J1082" s="635"/>
      <c r="K1082" s="637">
        <v>12</v>
      </c>
      <c r="L1082" s="638"/>
      <c r="M1082" s="639"/>
    </row>
    <row r="1083" spans="6:13" s="633" customFormat="1" ht="11.25" outlineLevel="5" x14ac:dyDescent="0.25">
      <c r="F1083" s="634"/>
      <c r="G1083" s="635"/>
      <c r="H1083" s="635"/>
      <c r="I1083" s="636" t="s">
        <v>5488</v>
      </c>
      <c r="J1083" s="635"/>
      <c r="K1083" s="637">
        <v>4.0999999999999996</v>
      </c>
      <c r="L1083" s="638"/>
      <c r="M1083" s="639"/>
    </row>
    <row r="1084" spans="6:13" s="625" customFormat="1" ht="12" outlineLevel="4" x14ac:dyDescent="0.2">
      <c r="F1084" s="626">
        <v>8</v>
      </c>
      <c r="G1084" s="627" t="s">
        <v>3054</v>
      </c>
      <c r="H1084" s="628" t="s">
        <v>4826</v>
      </c>
      <c r="I1084" s="629" t="s">
        <v>4827</v>
      </c>
      <c r="J1084" s="627" t="s">
        <v>532</v>
      </c>
      <c r="K1084" s="630">
        <v>24</v>
      </c>
      <c r="L1084" s="631"/>
      <c r="M1084" s="632">
        <f>K1084*L1084</f>
        <v>0</v>
      </c>
    </row>
    <row r="1085" spans="6:13" s="633" customFormat="1" ht="11.25" outlineLevel="5" x14ac:dyDescent="0.25">
      <c r="F1085" s="634"/>
      <c r="G1085" s="635"/>
      <c r="H1085" s="635"/>
      <c r="I1085" s="636" t="s">
        <v>5487</v>
      </c>
      <c r="J1085" s="635"/>
      <c r="K1085" s="637">
        <v>12</v>
      </c>
      <c r="L1085" s="638"/>
      <c r="M1085" s="639"/>
    </row>
    <row r="1086" spans="6:13" s="633" customFormat="1" ht="11.25" outlineLevel="5" x14ac:dyDescent="0.25">
      <c r="F1086" s="634"/>
      <c r="G1086" s="635"/>
      <c r="H1086" s="635"/>
      <c r="I1086" s="636" t="s">
        <v>5488</v>
      </c>
      <c r="J1086" s="635"/>
      <c r="K1086" s="637">
        <v>4.0999999999999996</v>
      </c>
      <c r="L1086" s="638"/>
      <c r="M1086" s="639"/>
    </row>
    <row r="1087" spans="6:13" s="625" customFormat="1" ht="12" outlineLevel="4" x14ac:dyDescent="0.2">
      <c r="F1087" s="626">
        <v>9</v>
      </c>
      <c r="G1087" s="627" t="s">
        <v>3054</v>
      </c>
      <c r="H1087" s="628" t="s">
        <v>4828</v>
      </c>
      <c r="I1087" s="629" t="s">
        <v>4829</v>
      </c>
      <c r="J1087" s="627" t="s">
        <v>447</v>
      </c>
      <c r="K1087" s="630">
        <v>2</v>
      </c>
      <c r="L1087" s="631"/>
      <c r="M1087" s="632">
        <f>K1087*L1087</f>
        <v>0</v>
      </c>
    </row>
    <row r="1088" spans="6:13" s="625" customFormat="1" ht="12" outlineLevel="4" x14ac:dyDescent="0.2">
      <c r="F1088" s="626">
        <v>10</v>
      </c>
      <c r="G1088" s="627" t="s">
        <v>3054</v>
      </c>
      <c r="H1088" s="628" t="s">
        <v>4830</v>
      </c>
      <c r="I1088" s="629" t="s">
        <v>4831</v>
      </c>
      <c r="J1088" s="627" t="s">
        <v>447</v>
      </c>
      <c r="K1088" s="630">
        <v>2</v>
      </c>
      <c r="L1088" s="631"/>
      <c r="M1088" s="632">
        <f>K1088*L1088</f>
        <v>0</v>
      </c>
    </row>
    <row r="1089" spans="6:13" s="625" customFormat="1" ht="12" outlineLevel="4" x14ac:dyDescent="0.2">
      <c r="F1089" s="626">
        <v>11</v>
      </c>
      <c r="G1089" s="627" t="s">
        <v>3054</v>
      </c>
      <c r="H1089" s="628" t="s">
        <v>4836</v>
      </c>
      <c r="I1089" s="629" t="s">
        <v>4837</v>
      </c>
      <c r="J1089" s="627" t="s">
        <v>447</v>
      </c>
      <c r="K1089" s="630">
        <v>1</v>
      </c>
      <c r="L1089" s="631"/>
      <c r="M1089" s="632">
        <f>K1089*L1089</f>
        <v>0</v>
      </c>
    </row>
    <row r="1090" spans="6:13" s="625" customFormat="1" ht="12" outlineLevel="4" x14ac:dyDescent="0.2">
      <c r="F1090" s="626">
        <v>12</v>
      </c>
      <c r="G1090" s="627" t="s">
        <v>3054</v>
      </c>
      <c r="H1090" s="628" t="s">
        <v>4838</v>
      </c>
      <c r="I1090" s="629" t="s">
        <v>4839</v>
      </c>
      <c r="J1090" s="627" t="s">
        <v>447</v>
      </c>
      <c r="K1090" s="630">
        <v>1</v>
      </c>
      <c r="L1090" s="631"/>
      <c r="M1090" s="632">
        <f>K1090*L1090</f>
        <v>0</v>
      </c>
    </row>
    <row r="1091" spans="6:13" s="625" customFormat="1" ht="24" outlineLevel="4" x14ac:dyDescent="0.2">
      <c r="F1091" s="626">
        <v>13</v>
      </c>
      <c r="G1091" s="627" t="s">
        <v>3066</v>
      </c>
      <c r="H1091" s="628" t="s">
        <v>4840</v>
      </c>
      <c r="I1091" s="629" t="s">
        <v>4841</v>
      </c>
      <c r="J1091" s="627" t="s">
        <v>447</v>
      </c>
      <c r="K1091" s="630">
        <v>1</v>
      </c>
      <c r="L1091" s="631"/>
      <c r="M1091" s="632">
        <f>K1091*L1091</f>
        <v>0</v>
      </c>
    </row>
    <row r="1092" spans="6:13" s="633" customFormat="1" ht="11.25" outlineLevel="5" x14ac:dyDescent="0.25">
      <c r="F1092" s="634"/>
      <c r="G1092" s="635"/>
      <c r="H1092" s="635"/>
      <c r="I1092" s="636" t="s">
        <v>5489</v>
      </c>
      <c r="J1092" s="635"/>
      <c r="K1092" s="637">
        <v>1</v>
      </c>
      <c r="L1092" s="638"/>
      <c r="M1092" s="639"/>
    </row>
    <row r="1093" spans="6:13" s="625" customFormat="1" ht="24" outlineLevel="4" x14ac:dyDescent="0.2">
      <c r="F1093" s="626">
        <v>14</v>
      </c>
      <c r="G1093" s="627" t="s">
        <v>3066</v>
      </c>
      <c r="H1093" s="628" t="s">
        <v>4843</v>
      </c>
      <c r="I1093" s="629" t="s">
        <v>4844</v>
      </c>
      <c r="J1093" s="627" t="s">
        <v>447</v>
      </c>
      <c r="K1093" s="630">
        <v>1</v>
      </c>
      <c r="L1093" s="631"/>
      <c r="M1093" s="632">
        <f>K1093*L1093</f>
        <v>0</v>
      </c>
    </row>
    <row r="1094" spans="6:13" s="633" customFormat="1" ht="11.25" outlineLevel="5" x14ac:dyDescent="0.25">
      <c r="F1094" s="634"/>
      <c r="G1094" s="635"/>
      <c r="H1094" s="635"/>
      <c r="I1094" s="636" t="s">
        <v>5489</v>
      </c>
      <c r="J1094" s="635"/>
      <c r="K1094" s="637">
        <v>1</v>
      </c>
      <c r="L1094" s="638"/>
      <c r="M1094" s="639"/>
    </row>
    <row r="1095" spans="6:13" s="625" customFormat="1" ht="12" outlineLevel="4" x14ac:dyDescent="0.2">
      <c r="F1095" s="626">
        <v>15</v>
      </c>
      <c r="G1095" s="627" t="s">
        <v>3054</v>
      </c>
      <c r="H1095" s="628" t="s">
        <v>4845</v>
      </c>
      <c r="I1095" s="629" t="s">
        <v>4846</v>
      </c>
      <c r="J1095" s="627" t="s">
        <v>447</v>
      </c>
      <c r="K1095" s="630">
        <v>1</v>
      </c>
      <c r="L1095" s="631"/>
      <c r="M1095" s="632">
        <f>K1095*L1095</f>
        <v>0</v>
      </c>
    </row>
    <row r="1096" spans="6:13" s="625" customFormat="1" ht="12" outlineLevel="4" x14ac:dyDescent="0.2">
      <c r="F1096" s="626">
        <v>16</v>
      </c>
      <c r="G1096" s="627" t="s">
        <v>3054</v>
      </c>
      <c r="H1096" s="628" t="s">
        <v>4847</v>
      </c>
      <c r="I1096" s="629" t="s">
        <v>4848</v>
      </c>
      <c r="J1096" s="627" t="s">
        <v>447</v>
      </c>
      <c r="K1096" s="630">
        <v>1</v>
      </c>
      <c r="L1096" s="631"/>
      <c r="M1096" s="632">
        <f>K1096*L1096</f>
        <v>0</v>
      </c>
    </row>
    <row r="1097" spans="6:13" s="625" customFormat="1" ht="12" outlineLevel="4" x14ac:dyDescent="0.2">
      <c r="F1097" s="626">
        <v>17</v>
      </c>
      <c r="G1097" s="627" t="s">
        <v>3066</v>
      </c>
      <c r="H1097" s="628" t="s">
        <v>4849</v>
      </c>
      <c r="I1097" s="629" t="s">
        <v>4850</v>
      </c>
      <c r="J1097" s="627" t="s">
        <v>447</v>
      </c>
      <c r="K1097" s="630">
        <v>2</v>
      </c>
      <c r="L1097" s="631"/>
      <c r="M1097" s="632">
        <f>K1097*L1097</f>
        <v>0</v>
      </c>
    </row>
    <row r="1098" spans="6:13" s="633" customFormat="1" ht="11.25" outlineLevel="5" x14ac:dyDescent="0.25">
      <c r="F1098" s="634"/>
      <c r="G1098" s="635"/>
      <c r="H1098" s="635"/>
      <c r="I1098" s="636" t="s">
        <v>5490</v>
      </c>
      <c r="J1098" s="635"/>
      <c r="K1098" s="637">
        <v>1</v>
      </c>
      <c r="L1098" s="638"/>
      <c r="M1098" s="639"/>
    </row>
    <row r="1099" spans="6:13" s="633" customFormat="1" ht="11.25" outlineLevel="5" x14ac:dyDescent="0.25">
      <c r="F1099" s="634"/>
      <c r="G1099" s="635"/>
      <c r="H1099" s="635"/>
      <c r="I1099" s="636" t="s">
        <v>5491</v>
      </c>
      <c r="J1099" s="635"/>
      <c r="K1099" s="637">
        <v>1</v>
      </c>
      <c r="L1099" s="638"/>
      <c r="M1099" s="639"/>
    </row>
    <row r="1100" spans="6:13" s="625" customFormat="1" ht="12" outlineLevel="4" x14ac:dyDescent="0.2">
      <c r="F1100" s="626">
        <v>18</v>
      </c>
      <c r="G1100" s="627" t="s">
        <v>3054</v>
      </c>
      <c r="H1100" s="628" t="s">
        <v>4853</v>
      </c>
      <c r="I1100" s="629" t="s">
        <v>4854</v>
      </c>
      <c r="J1100" s="627" t="s">
        <v>447</v>
      </c>
      <c r="K1100" s="630">
        <v>1</v>
      </c>
      <c r="L1100" s="631"/>
      <c r="M1100" s="632">
        <f>K1100*L1100</f>
        <v>0</v>
      </c>
    </row>
    <row r="1101" spans="6:13" s="625" customFormat="1" ht="12" outlineLevel="4" x14ac:dyDescent="0.2">
      <c r="F1101" s="626">
        <v>19</v>
      </c>
      <c r="G1101" s="627" t="s">
        <v>3054</v>
      </c>
      <c r="H1101" s="628" t="s">
        <v>4855</v>
      </c>
      <c r="I1101" s="629" t="s">
        <v>4856</v>
      </c>
      <c r="J1101" s="627" t="s">
        <v>447</v>
      </c>
      <c r="K1101" s="630">
        <v>1</v>
      </c>
      <c r="L1101" s="631"/>
      <c r="M1101" s="632">
        <f>K1101*L1101</f>
        <v>0</v>
      </c>
    </row>
    <row r="1102" spans="6:13" s="625" customFormat="1" ht="12" outlineLevel="4" x14ac:dyDescent="0.2">
      <c r="F1102" s="626">
        <v>20</v>
      </c>
      <c r="G1102" s="627" t="s">
        <v>3066</v>
      </c>
      <c r="H1102" s="628" t="s">
        <v>4869</v>
      </c>
      <c r="I1102" s="629" t="s">
        <v>4870</v>
      </c>
      <c r="J1102" s="627" t="s">
        <v>447</v>
      </c>
      <c r="K1102" s="630">
        <v>12</v>
      </c>
      <c r="L1102" s="631"/>
      <c r="M1102" s="632">
        <f>K1102*L1102</f>
        <v>0</v>
      </c>
    </row>
    <row r="1103" spans="6:13" s="633" customFormat="1" ht="11.25" outlineLevel="5" x14ac:dyDescent="0.25">
      <c r="F1103" s="634"/>
      <c r="G1103" s="635"/>
      <c r="H1103" s="635"/>
      <c r="I1103" s="636" t="s">
        <v>5492</v>
      </c>
      <c r="J1103" s="635"/>
      <c r="K1103" s="637">
        <v>6</v>
      </c>
      <c r="L1103" s="638"/>
      <c r="M1103" s="639"/>
    </row>
    <row r="1104" spans="6:13" s="633" customFormat="1" ht="11.25" outlineLevel="5" x14ac:dyDescent="0.25">
      <c r="F1104" s="634"/>
      <c r="G1104" s="635"/>
      <c r="H1104" s="635"/>
      <c r="I1104" s="636" t="s">
        <v>5493</v>
      </c>
      <c r="J1104" s="635"/>
      <c r="K1104" s="637">
        <v>6</v>
      </c>
      <c r="L1104" s="638"/>
      <c r="M1104" s="639"/>
    </row>
    <row r="1105" spans="6:13" s="625" customFormat="1" ht="12" outlineLevel="4" x14ac:dyDescent="0.2">
      <c r="F1105" s="626">
        <v>21</v>
      </c>
      <c r="G1105" s="627" t="s">
        <v>3054</v>
      </c>
      <c r="H1105" s="628" t="s">
        <v>4873</v>
      </c>
      <c r="I1105" s="629" t="s">
        <v>4874</v>
      </c>
      <c r="J1105" s="627" t="s">
        <v>447</v>
      </c>
      <c r="K1105" s="630">
        <v>7</v>
      </c>
      <c r="L1105" s="631"/>
      <c r="M1105" s="632">
        <f>K1105*L1105</f>
        <v>0</v>
      </c>
    </row>
    <row r="1106" spans="6:13" s="625" customFormat="1" ht="12" outlineLevel="4" x14ac:dyDescent="0.2">
      <c r="F1106" s="626">
        <v>22</v>
      </c>
      <c r="G1106" s="627" t="s">
        <v>3054</v>
      </c>
      <c r="H1106" s="628" t="s">
        <v>4875</v>
      </c>
      <c r="I1106" s="629" t="s">
        <v>4876</v>
      </c>
      <c r="J1106" s="627" t="s">
        <v>447</v>
      </c>
      <c r="K1106" s="630">
        <v>7</v>
      </c>
      <c r="L1106" s="631"/>
      <c r="M1106" s="632">
        <f>K1106*L1106</f>
        <v>0</v>
      </c>
    </row>
    <row r="1107" spans="6:13" s="625" customFormat="1" ht="12" outlineLevel="4" x14ac:dyDescent="0.2">
      <c r="F1107" s="626">
        <v>23</v>
      </c>
      <c r="G1107" s="627" t="s">
        <v>3066</v>
      </c>
      <c r="H1107" s="628" t="s">
        <v>4877</v>
      </c>
      <c r="I1107" s="629" t="s">
        <v>4878</v>
      </c>
      <c r="J1107" s="627" t="s">
        <v>447</v>
      </c>
      <c r="K1107" s="630">
        <v>36</v>
      </c>
      <c r="L1107" s="631"/>
      <c r="M1107" s="632">
        <f>K1107*L1107</f>
        <v>0</v>
      </c>
    </row>
    <row r="1108" spans="6:13" s="633" customFormat="1" ht="11.25" outlineLevel="5" x14ac:dyDescent="0.25">
      <c r="F1108" s="634"/>
      <c r="G1108" s="635"/>
      <c r="H1108" s="635"/>
      <c r="I1108" s="636" t="s">
        <v>5494</v>
      </c>
      <c r="J1108" s="635"/>
      <c r="K1108" s="637">
        <v>18</v>
      </c>
      <c r="L1108" s="638"/>
      <c r="M1108" s="639"/>
    </row>
    <row r="1109" spans="6:13" s="633" customFormat="1" ht="11.25" outlineLevel="5" x14ac:dyDescent="0.25">
      <c r="F1109" s="634"/>
      <c r="G1109" s="635"/>
      <c r="H1109" s="635"/>
      <c r="I1109" s="636" t="s">
        <v>5495</v>
      </c>
      <c r="J1109" s="635"/>
      <c r="K1109" s="637">
        <v>18</v>
      </c>
      <c r="L1109" s="638"/>
      <c r="M1109" s="639"/>
    </row>
    <row r="1110" spans="6:13" s="625" customFormat="1" ht="12" outlineLevel="4" x14ac:dyDescent="0.2">
      <c r="F1110" s="626">
        <v>24</v>
      </c>
      <c r="G1110" s="627" t="s">
        <v>3054</v>
      </c>
      <c r="H1110" s="628" t="s">
        <v>4881</v>
      </c>
      <c r="I1110" s="629" t="s">
        <v>4882</v>
      </c>
      <c r="J1110" s="627" t="s">
        <v>447</v>
      </c>
      <c r="K1110" s="630">
        <v>36</v>
      </c>
      <c r="L1110" s="631"/>
      <c r="M1110" s="632">
        <f>K1110*L1110</f>
        <v>0</v>
      </c>
    </row>
    <row r="1111" spans="6:13" s="625" customFormat="1" ht="12" outlineLevel="4" x14ac:dyDescent="0.2">
      <c r="F1111" s="626">
        <v>25</v>
      </c>
      <c r="G1111" s="627" t="s">
        <v>3066</v>
      </c>
      <c r="H1111" s="628" t="s">
        <v>4883</v>
      </c>
      <c r="I1111" s="629" t="s">
        <v>4884</v>
      </c>
      <c r="J1111" s="627" t="s">
        <v>447</v>
      </c>
      <c r="K1111" s="630">
        <v>2</v>
      </c>
      <c r="L1111" s="631"/>
      <c r="M1111" s="632">
        <f>K1111*L1111</f>
        <v>0</v>
      </c>
    </row>
    <row r="1112" spans="6:13" s="633" customFormat="1" ht="11.25" outlineLevel="5" x14ac:dyDescent="0.25">
      <c r="F1112" s="634"/>
      <c r="G1112" s="635"/>
      <c r="H1112" s="635"/>
      <c r="I1112" s="636" t="s">
        <v>5496</v>
      </c>
      <c r="J1112" s="635"/>
      <c r="K1112" s="637">
        <v>2</v>
      </c>
      <c r="L1112" s="638"/>
      <c r="M1112" s="639"/>
    </row>
    <row r="1113" spans="6:13" s="625" customFormat="1" ht="12" outlineLevel="4" x14ac:dyDescent="0.2">
      <c r="F1113" s="626">
        <v>26</v>
      </c>
      <c r="G1113" s="627" t="s">
        <v>3054</v>
      </c>
      <c r="H1113" s="628" t="s">
        <v>4886</v>
      </c>
      <c r="I1113" s="629" t="s">
        <v>4887</v>
      </c>
      <c r="J1113" s="627" t="s">
        <v>4888</v>
      </c>
      <c r="K1113" s="630">
        <v>2.1000000000000001E-2</v>
      </c>
      <c r="L1113" s="631"/>
      <c r="M1113" s="632">
        <f>K1113*L1113</f>
        <v>0</v>
      </c>
    </row>
    <row r="1114" spans="6:13" s="633" customFormat="1" ht="11.25" outlineLevel="5" x14ac:dyDescent="0.25">
      <c r="F1114" s="634"/>
      <c r="G1114" s="635"/>
      <c r="H1114" s="635"/>
      <c r="I1114" s="636" t="s">
        <v>5121</v>
      </c>
      <c r="J1114" s="635"/>
      <c r="K1114" s="637">
        <v>0.02</v>
      </c>
      <c r="L1114" s="638"/>
      <c r="M1114" s="639"/>
    </row>
    <row r="1115" spans="6:13" s="625" customFormat="1" ht="12" outlineLevel="4" x14ac:dyDescent="0.2">
      <c r="F1115" s="626">
        <v>27</v>
      </c>
      <c r="G1115" s="627" t="s">
        <v>3054</v>
      </c>
      <c r="H1115" s="628" t="s">
        <v>4890</v>
      </c>
      <c r="I1115" s="629" t="s">
        <v>4891</v>
      </c>
      <c r="J1115" s="627" t="s">
        <v>4892</v>
      </c>
      <c r="K1115" s="630">
        <v>4.1999999999999997E-3</v>
      </c>
      <c r="L1115" s="631"/>
      <c r="M1115" s="632">
        <f>K1115*L1115</f>
        <v>0</v>
      </c>
    </row>
    <row r="1116" spans="6:13" s="633" customFormat="1" ht="11.25" outlineLevel="5" x14ac:dyDescent="0.25">
      <c r="F1116" s="634"/>
      <c r="G1116" s="635"/>
      <c r="H1116" s="635"/>
      <c r="I1116" s="636" t="s">
        <v>5122</v>
      </c>
      <c r="J1116" s="635"/>
      <c r="K1116" s="637">
        <v>4.0000000000000001E-3</v>
      </c>
      <c r="L1116" s="638"/>
      <c r="M1116" s="639"/>
    </row>
    <row r="1117" spans="6:13" s="625" customFormat="1" ht="12" outlineLevel="4" x14ac:dyDescent="0.2">
      <c r="F1117" s="626">
        <v>28</v>
      </c>
      <c r="G1117" s="627" t="s">
        <v>3054</v>
      </c>
      <c r="H1117" s="628" t="s">
        <v>4894</v>
      </c>
      <c r="I1117" s="629" t="s">
        <v>4895</v>
      </c>
      <c r="J1117" s="627" t="s">
        <v>4892</v>
      </c>
      <c r="K1117" s="630">
        <v>4.1999999999999997E-3</v>
      </c>
      <c r="L1117" s="631"/>
      <c r="M1117" s="632">
        <f>K1117*L1117</f>
        <v>0</v>
      </c>
    </row>
    <row r="1118" spans="6:13" s="633" customFormat="1" ht="11.25" outlineLevel="5" x14ac:dyDescent="0.25">
      <c r="F1118" s="634"/>
      <c r="G1118" s="635"/>
      <c r="H1118" s="635"/>
      <c r="I1118" s="636" t="s">
        <v>5122</v>
      </c>
      <c r="J1118" s="635"/>
      <c r="K1118" s="637">
        <v>4.0000000000000001E-3</v>
      </c>
      <c r="L1118" s="638"/>
      <c r="M1118" s="639"/>
    </row>
    <row r="1119" spans="6:13" s="625" customFormat="1" ht="12" outlineLevel="4" x14ac:dyDescent="0.2">
      <c r="F1119" s="626">
        <v>29</v>
      </c>
      <c r="G1119" s="627" t="s">
        <v>3066</v>
      </c>
      <c r="H1119" s="628" t="s">
        <v>4896</v>
      </c>
      <c r="I1119" s="629" t="s">
        <v>4897</v>
      </c>
      <c r="J1119" s="627" t="s">
        <v>532</v>
      </c>
      <c r="K1119" s="630">
        <v>3</v>
      </c>
      <c r="L1119" s="631"/>
      <c r="M1119" s="632">
        <f>K1119*L1119</f>
        <v>0</v>
      </c>
    </row>
    <row r="1120" spans="6:13" s="633" customFormat="1" ht="22.5" outlineLevel="5" x14ac:dyDescent="0.25">
      <c r="F1120" s="634"/>
      <c r="G1120" s="635"/>
      <c r="H1120" s="635"/>
      <c r="I1120" s="636" t="s">
        <v>5497</v>
      </c>
      <c r="J1120" s="635"/>
      <c r="K1120" s="637">
        <v>3</v>
      </c>
      <c r="L1120" s="638"/>
      <c r="M1120" s="639"/>
    </row>
    <row r="1121" spans="6:13" s="625" customFormat="1" ht="12" outlineLevel="4" x14ac:dyDescent="0.2">
      <c r="F1121" s="626">
        <v>30</v>
      </c>
      <c r="G1121" s="627" t="s">
        <v>3054</v>
      </c>
      <c r="H1121" s="628" t="s">
        <v>4900</v>
      </c>
      <c r="I1121" s="629" t="s">
        <v>4901</v>
      </c>
      <c r="J1121" s="627" t="s">
        <v>532</v>
      </c>
      <c r="K1121" s="630">
        <v>3.3</v>
      </c>
      <c r="L1121" s="631"/>
      <c r="M1121" s="632">
        <f>K1121*L1121</f>
        <v>0</v>
      </c>
    </row>
    <row r="1122" spans="6:13" s="625" customFormat="1" ht="12" outlineLevel="4" x14ac:dyDescent="0.2">
      <c r="F1122" s="626">
        <v>31</v>
      </c>
      <c r="G1122" s="627" t="s">
        <v>3066</v>
      </c>
      <c r="H1122" s="628" t="s">
        <v>4902</v>
      </c>
      <c r="I1122" s="629" t="s">
        <v>4903</v>
      </c>
      <c r="J1122" s="627" t="s">
        <v>532</v>
      </c>
      <c r="K1122" s="630">
        <v>15</v>
      </c>
      <c r="L1122" s="631"/>
      <c r="M1122" s="632">
        <f>K1122*L1122</f>
        <v>0</v>
      </c>
    </row>
    <row r="1123" spans="6:13" s="633" customFormat="1" ht="22.5" outlineLevel="5" x14ac:dyDescent="0.25">
      <c r="F1123" s="634"/>
      <c r="G1123" s="635"/>
      <c r="H1123" s="635"/>
      <c r="I1123" s="636" t="s">
        <v>5498</v>
      </c>
      <c r="J1123" s="635"/>
      <c r="K1123" s="637">
        <v>15</v>
      </c>
      <c r="L1123" s="638"/>
      <c r="M1123" s="639"/>
    </row>
    <row r="1124" spans="6:13" s="625" customFormat="1" ht="12" outlineLevel="4" x14ac:dyDescent="0.2">
      <c r="F1124" s="626">
        <v>32</v>
      </c>
      <c r="G1124" s="627" t="s">
        <v>3054</v>
      </c>
      <c r="H1124" s="628" t="s">
        <v>4906</v>
      </c>
      <c r="I1124" s="629" t="s">
        <v>4907</v>
      </c>
      <c r="J1124" s="627" t="s">
        <v>532</v>
      </c>
      <c r="K1124" s="630">
        <v>6</v>
      </c>
      <c r="L1124" s="631"/>
      <c r="M1124" s="632">
        <f>K1124*L1124</f>
        <v>0</v>
      </c>
    </row>
    <row r="1125" spans="6:13" s="625" customFormat="1" ht="12" outlineLevel="4" x14ac:dyDescent="0.2">
      <c r="F1125" s="626">
        <v>33</v>
      </c>
      <c r="G1125" s="627" t="s">
        <v>3054</v>
      </c>
      <c r="H1125" s="628" t="s">
        <v>4908</v>
      </c>
      <c r="I1125" s="629" t="s">
        <v>4909</v>
      </c>
      <c r="J1125" s="627" t="s">
        <v>532</v>
      </c>
      <c r="K1125" s="630">
        <v>6</v>
      </c>
      <c r="L1125" s="631"/>
      <c r="M1125" s="632">
        <f>K1125*L1125</f>
        <v>0</v>
      </c>
    </row>
    <row r="1126" spans="6:13" s="625" customFormat="1" ht="12" outlineLevel="4" x14ac:dyDescent="0.2">
      <c r="F1126" s="626">
        <v>34</v>
      </c>
      <c r="G1126" s="627" t="s">
        <v>3054</v>
      </c>
      <c r="H1126" s="628" t="s">
        <v>4910</v>
      </c>
      <c r="I1126" s="629" t="s">
        <v>4911</v>
      </c>
      <c r="J1126" s="627" t="s">
        <v>532</v>
      </c>
      <c r="K1126" s="630">
        <v>6</v>
      </c>
      <c r="L1126" s="631"/>
      <c r="M1126" s="632">
        <f>K1126*L1126</f>
        <v>0</v>
      </c>
    </row>
    <row r="1127" spans="6:13" s="625" customFormat="1" ht="12" outlineLevel="4" x14ac:dyDescent="0.2">
      <c r="F1127" s="626">
        <v>35</v>
      </c>
      <c r="G1127" s="627" t="s">
        <v>3066</v>
      </c>
      <c r="H1127" s="628" t="s">
        <v>4912</v>
      </c>
      <c r="I1127" s="629" t="s">
        <v>4913</v>
      </c>
      <c r="J1127" s="627" t="s">
        <v>447</v>
      </c>
      <c r="K1127" s="630">
        <v>6</v>
      </c>
      <c r="L1127" s="631"/>
      <c r="M1127" s="632">
        <f>K1127*L1127</f>
        <v>0</v>
      </c>
    </row>
    <row r="1128" spans="6:13" s="633" customFormat="1" ht="22.5" outlineLevel="5" x14ac:dyDescent="0.25">
      <c r="F1128" s="634"/>
      <c r="G1128" s="635"/>
      <c r="H1128" s="635"/>
      <c r="I1128" s="636" t="s">
        <v>5499</v>
      </c>
      <c r="J1128" s="635"/>
      <c r="K1128" s="637">
        <v>6</v>
      </c>
      <c r="L1128" s="638"/>
      <c r="M1128" s="639"/>
    </row>
    <row r="1129" spans="6:13" s="625" customFormat="1" ht="12" outlineLevel="4" x14ac:dyDescent="0.2">
      <c r="F1129" s="626">
        <v>36</v>
      </c>
      <c r="G1129" s="627" t="s">
        <v>3066</v>
      </c>
      <c r="H1129" s="628" t="s">
        <v>4916</v>
      </c>
      <c r="I1129" s="629" t="s">
        <v>4917</v>
      </c>
      <c r="J1129" s="627" t="s">
        <v>447</v>
      </c>
      <c r="K1129" s="630">
        <v>1</v>
      </c>
      <c r="L1129" s="631"/>
      <c r="M1129" s="632">
        <f>K1129*L1129</f>
        <v>0</v>
      </c>
    </row>
    <row r="1130" spans="6:13" s="633" customFormat="1" ht="11.25" outlineLevel="5" x14ac:dyDescent="0.25">
      <c r="F1130" s="634"/>
      <c r="G1130" s="635"/>
      <c r="H1130" s="635"/>
      <c r="I1130" s="636" t="s">
        <v>5500</v>
      </c>
      <c r="J1130" s="635"/>
      <c r="K1130" s="637">
        <v>1</v>
      </c>
      <c r="L1130" s="638"/>
      <c r="M1130" s="639"/>
    </row>
    <row r="1131" spans="6:13" s="625" customFormat="1" ht="12" outlineLevel="4" x14ac:dyDescent="0.2">
      <c r="F1131" s="626">
        <v>37</v>
      </c>
      <c r="G1131" s="627" t="s">
        <v>3054</v>
      </c>
      <c r="H1131" s="628" t="s">
        <v>4920</v>
      </c>
      <c r="I1131" s="629" t="s">
        <v>4921</v>
      </c>
      <c r="J1131" s="627" t="s">
        <v>447</v>
      </c>
      <c r="K1131" s="630">
        <v>1</v>
      </c>
      <c r="L1131" s="631"/>
      <c r="M1131" s="632">
        <f>K1131*L1131</f>
        <v>0</v>
      </c>
    </row>
    <row r="1132" spans="6:13" s="625" customFormat="1" ht="12" outlineLevel="4" x14ac:dyDescent="0.2">
      <c r="F1132" s="626">
        <v>38</v>
      </c>
      <c r="G1132" s="627" t="s">
        <v>3066</v>
      </c>
      <c r="H1132" s="628" t="s">
        <v>4922</v>
      </c>
      <c r="I1132" s="629" t="s">
        <v>4923</v>
      </c>
      <c r="J1132" s="627" t="s">
        <v>447</v>
      </c>
      <c r="K1132" s="630">
        <v>4</v>
      </c>
      <c r="L1132" s="631"/>
      <c r="M1132" s="632">
        <f>K1132*L1132</f>
        <v>0</v>
      </c>
    </row>
    <row r="1133" spans="6:13" s="633" customFormat="1" ht="11.25" outlineLevel="5" x14ac:dyDescent="0.25">
      <c r="F1133" s="634"/>
      <c r="G1133" s="635"/>
      <c r="H1133" s="635"/>
      <c r="I1133" s="636" t="s">
        <v>5501</v>
      </c>
      <c r="J1133" s="635"/>
      <c r="K1133" s="637">
        <v>4</v>
      </c>
      <c r="L1133" s="638"/>
      <c r="M1133" s="639"/>
    </row>
    <row r="1134" spans="6:13" s="625" customFormat="1" ht="12" outlineLevel="4" x14ac:dyDescent="0.2">
      <c r="F1134" s="626">
        <v>39</v>
      </c>
      <c r="G1134" s="627" t="s">
        <v>3066</v>
      </c>
      <c r="H1134" s="628" t="s">
        <v>4926</v>
      </c>
      <c r="I1134" s="629" t="s">
        <v>4927</v>
      </c>
      <c r="J1134" s="627" t="s">
        <v>532</v>
      </c>
      <c r="K1134" s="630">
        <v>40</v>
      </c>
      <c r="L1134" s="631"/>
      <c r="M1134" s="632">
        <f>K1134*L1134</f>
        <v>0</v>
      </c>
    </row>
    <row r="1135" spans="6:13" s="633" customFormat="1" ht="11.25" outlineLevel="5" x14ac:dyDescent="0.25">
      <c r="F1135" s="634"/>
      <c r="G1135" s="635"/>
      <c r="H1135" s="635"/>
      <c r="I1135" s="636" t="s">
        <v>5502</v>
      </c>
      <c r="J1135" s="635"/>
      <c r="K1135" s="637">
        <v>40</v>
      </c>
      <c r="L1135" s="638"/>
      <c r="M1135" s="639"/>
    </row>
    <row r="1136" spans="6:13" s="625" customFormat="1" ht="12" outlineLevel="4" x14ac:dyDescent="0.2">
      <c r="F1136" s="626">
        <v>40</v>
      </c>
      <c r="G1136" s="627" t="s">
        <v>3054</v>
      </c>
      <c r="H1136" s="628" t="s">
        <v>4929</v>
      </c>
      <c r="I1136" s="629" t="s">
        <v>4930</v>
      </c>
      <c r="J1136" s="627" t="s">
        <v>532</v>
      </c>
      <c r="K1136" s="630">
        <v>25</v>
      </c>
      <c r="L1136" s="631"/>
      <c r="M1136" s="632">
        <f>K1136*L1136</f>
        <v>0</v>
      </c>
    </row>
    <row r="1137" spans="6:13" s="625" customFormat="1" ht="24" outlineLevel="4" x14ac:dyDescent="0.2">
      <c r="F1137" s="626">
        <v>41</v>
      </c>
      <c r="G1137" s="627" t="s">
        <v>3066</v>
      </c>
      <c r="H1137" s="628" t="s">
        <v>4772</v>
      </c>
      <c r="I1137" s="629" t="s">
        <v>4773</v>
      </c>
      <c r="J1137" s="627" t="s">
        <v>447</v>
      </c>
      <c r="K1137" s="630">
        <v>12</v>
      </c>
      <c r="L1137" s="631"/>
      <c r="M1137" s="632">
        <f>K1137*L1137</f>
        <v>0</v>
      </c>
    </row>
    <row r="1138" spans="6:13" s="633" customFormat="1" ht="22.5" outlineLevel="5" x14ac:dyDescent="0.25">
      <c r="F1138" s="634"/>
      <c r="G1138" s="635"/>
      <c r="H1138" s="635"/>
      <c r="I1138" s="636" t="s">
        <v>5503</v>
      </c>
      <c r="J1138" s="635"/>
      <c r="K1138" s="637">
        <v>6</v>
      </c>
      <c r="L1138" s="638"/>
      <c r="M1138" s="639"/>
    </row>
    <row r="1139" spans="6:13" s="633" customFormat="1" ht="22.5" outlineLevel="5" x14ac:dyDescent="0.25">
      <c r="F1139" s="634"/>
      <c r="G1139" s="635"/>
      <c r="H1139" s="635"/>
      <c r="I1139" s="636" t="s">
        <v>5504</v>
      </c>
      <c r="J1139" s="635"/>
      <c r="K1139" s="637">
        <v>6</v>
      </c>
      <c r="L1139" s="638"/>
      <c r="M1139" s="639"/>
    </row>
    <row r="1140" spans="6:13" s="625" customFormat="1" ht="12" outlineLevel="4" x14ac:dyDescent="0.2">
      <c r="F1140" s="626">
        <v>42</v>
      </c>
      <c r="G1140" s="627" t="s">
        <v>3066</v>
      </c>
      <c r="H1140" s="628" t="s">
        <v>4775</v>
      </c>
      <c r="I1140" s="629" t="s">
        <v>4776</v>
      </c>
      <c r="J1140" s="627" t="s">
        <v>532</v>
      </c>
      <c r="K1140" s="630">
        <v>2.2732597339199998</v>
      </c>
      <c r="L1140" s="631"/>
      <c r="M1140" s="632">
        <f>K1140*L1140</f>
        <v>0</v>
      </c>
    </row>
    <row r="1141" spans="6:13" s="633" customFormat="1" ht="22.5" outlineLevel="5" x14ac:dyDescent="0.25">
      <c r="F1141" s="634"/>
      <c r="G1141" s="635"/>
      <c r="H1141" s="635"/>
      <c r="I1141" s="636" t="s">
        <v>5505</v>
      </c>
      <c r="J1141" s="635"/>
      <c r="K1141" s="637">
        <v>1.1366298669599999</v>
      </c>
      <c r="L1141" s="638"/>
      <c r="M1141" s="639"/>
    </row>
    <row r="1142" spans="6:13" s="633" customFormat="1" ht="22.5" outlineLevel="5" x14ac:dyDescent="0.25">
      <c r="F1142" s="634"/>
      <c r="G1142" s="635"/>
      <c r="H1142" s="635"/>
      <c r="I1142" s="636" t="s">
        <v>5506</v>
      </c>
      <c r="J1142" s="635"/>
      <c r="K1142" s="637">
        <v>1.1366298669599999</v>
      </c>
      <c r="L1142" s="638"/>
      <c r="M1142" s="639"/>
    </row>
    <row r="1143" spans="6:13" s="646" customFormat="1" ht="12.75" customHeight="1" outlineLevel="4" x14ac:dyDescent="0.25">
      <c r="F1143" s="640"/>
      <c r="G1143" s="641"/>
      <c r="H1143" s="641"/>
      <c r="I1143" s="642"/>
      <c r="J1143" s="641"/>
      <c r="K1143" s="643"/>
      <c r="L1143" s="644"/>
      <c r="M1143" s="645"/>
    </row>
    <row r="1144" spans="6:13" s="620" customFormat="1" ht="16.5" customHeight="1" outlineLevel="3" x14ac:dyDescent="0.2">
      <c r="F1144" s="621"/>
      <c r="G1144" s="609"/>
      <c r="H1144" s="622"/>
      <c r="I1144" s="622" t="s">
        <v>4935</v>
      </c>
      <c r="J1144" s="609"/>
      <c r="K1144" s="623"/>
      <c r="L1144" s="624"/>
      <c r="M1144" s="588">
        <f>SUBTOTAL(9,M1145:M1154)</f>
        <v>0</v>
      </c>
    </row>
    <row r="1145" spans="6:13" s="625" customFormat="1" ht="12" outlineLevel="4" x14ac:dyDescent="0.2">
      <c r="F1145" s="626">
        <v>1</v>
      </c>
      <c r="G1145" s="627" t="s">
        <v>3066</v>
      </c>
      <c r="H1145" s="628" t="s">
        <v>5431</v>
      </c>
      <c r="I1145" s="629" t="s">
        <v>5432</v>
      </c>
      <c r="J1145" s="627" t="s">
        <v>447</v>
      </c>
      <c r="K1145" s="630">
        <v>1</v>
      </c>
      <c r="L1145" s="631"/>
      <c r="M1145" s="632">
        <f>K1145*L1145</f>
        <v>0</v>
      </c>
    </row>
    <row r="1146" spans="6:13" s="633" customFormat="1" ht="11.25" outlineLevel="5" x14ac:dyDescent="0.25">
      <c r="F1146" s="634"/>
      <c r="G1146" s="635"/>
      <c r="H1146" s="635"/>
      <c r="I1146" s="636" t="s">
        <v>5138</v>
      </c>
      <c r="J1146" s="635"/>
      <c r="K1146" s="637">
        <v>1</v>
      </c>
      <c r="L1146" s="638"/>
      <c r="M1146" s="639"/>
    </row>
    <row r="1147" spans="6:13" s="625" customFormat="1" ht="12" outlineLevel="4" x14ac:dyDescent="0.2">
      <c r="F1147" s="626">
        <v>2</v>
      </c>
      <c r="G1147" s="627" t="s">
        <v>3066</v>
      </c>
      <c r="H1147" s="628" t="s">
        <v>5507</v>
      </c>
      <c r="I1147" s="629" t="s">
        <v>5508</v>
      </c>
      <c r="J1147" s="627" t="s">
        <v>447</v>
      </c>
      <c r="K1147" s="630">
        <v>1</v>
      </c>
      <c r="L1147" s="631"/>
      <c r="M1147" s="632">
        <f>K1147*L1147</f>
        <v>0</v>
      </c>
    </row>
    <row r="1148" spans="6:13" s="633" customFormat="1" ht="11.25" outlineLevel="5" x14ac:dyDescent="0.25">
      <c r="F1148" s="634"/>
      <c r="G1148" s="635"/>
      <c r="H1148" s="635"/>
      <c r="I1148" s="636" t="s">
        <v>5509</v>
      </c>
      <c r="J1148" s="635"/>
      <c r="K1148" s="637">
        <v>1</v>
      </c>
      <c r="L1148" s="638"/>
      <c r="M1148" s="639"/>
    </row>
    <row r="1149" spans="6:13" s="625" customFormat="1" ht="12" outlineLevel="4" x14ac:dyDescent="0.2">
      <c r="F1149" s="626">
        <v>3</v>
      </c>
      <c r="G1149" s="627" t="s">
        <v>3066</v>
      </c>
      <c r="H1149" s="628" t="s">
        <v>5142</v>
      </c>
      <c r="I1149" s="629" t="s">
        <v>5143</v>
      </c>
      <c r="J1149" s="627" t="s">
        <v>447</v>
      </c>
      <c r="K1149" s="630">
        <v>21</v>
      </c>
      <c r="L1149" s="631"/>
      <c r="M1149" s="632">
        <f>K1149*L1149</f>
        <v>0</v>
      </c>
    </row>
    <row r="1150" spans="6:13" s="633" customFormat="1" ht="11.25" outlineLevel="5" x14ac:dyDescent="0.25">
      <c r="F1150" s="634"/>
      <c r="G1150" s="635"/>
      <c r="H1150" s="635"/>
      <c r="I1150" s="636" t="s">
        <v>5510</v>
      </c>
      <c r="J1150" s="635"/>
      <c r="K1150" s="637">
        <v>21</v>
      </c>
      <c r="L1150" s="638"/>
      <c r="M1150" s="639"/>
    </row>
    <row r="1151" spans="6:13" s="625" customFormat="1" ht="12" outlineLevel="4" x14ac:dyDescent="0.2">
      <c r="F1151" s="626">
        <v>4</v>
      </c>
      <c r="G1151" s="627" t="s">
        <v>3066</v>
      </c>
      <c r="H1151" s="628" t="s">
        <v>5511</v>
      </c>
      <c r="I1151" s="629" t="s">
        <v>5512</v>
      </c>
      <c r="J1151" s="627" t="s">
        <v>447</v>
      </c>
      <c r="K1151" s="630">
        <v>5</v>
      </c>
      <c r="L1151" s="631"/>
      <c r="M1151" s="632">
        <f>K1151*L1151</f>
        <v>0</v>
      </c>
    </row>
    <row r="1152" spans="6:13" s="625" customFormat="1" ht="24" outlineLevel="4" x14ac:dyDescent="0.2">
      <c r="F1152" s="626">
        <v>5</v>
      </c>
      <c r="G1152" s="627" t="s">
        <v>3315</v>
      </c>
      <c r="H1152" s="628" t="s">
        <v>4954</v>
      </c>
      <c r="I1152" s="629" t="s">
        <v>4955</v>
      </c>
      <c r="J1152" s="627" t="s">
        <v>191</v>
      </c>
      <c r="K1152" s="630">
        <v>0.25</v>
      </c>
      <c r="L1152" s="631"/>
      <c r="M1152" s="632">
        <f>K1152*L1152</f>
        <v>0</v>
      </c>
    </row>
    <row r="1153" spans="6:13" s="633" customFormat="1" ht="11.25" outlineLevel="5" x14ac:dyDescent="0.25">
      <c r="F1153" s="634"/>
      <c r="G1153" s="635"/>
      <c r="H1153" s="635"/>
      <c r="I1153" s="636" t="s">
        <v>5513</v>
      </c>
      <c r="J1153" s="635"/>
      <c r="K1153" s="637">
        <v>0.25</v>
      </c>
      <c r="L1153" s="638"/>
      <c r="M1153" s="639"/>
    </row>
    <row r="1154" spans="6:13" s="646" customFormat="1" ht="12.75" customHeight="1" outlineLevel="4" x14ac:dyDescent="0.25">
      <c r="F1154" s="640"/>
      <c r="G1154" s="641"/>
      <c r="H1154" s="641"/>
      <c r="I1154" s="642"/>
      <c r="J1154" s="641"/>
      <c r="K1154" s="643"/>
      <c r="L1154" s="644"/>
      <c r="M1154" s="645"/>
    </row>
    <row r="1155" spans="6:13" s="646" customFormat="1" ht="12.75" customHeight="1" outlineLevel="3" x14ac:dyDescent="0.25">
      <c r="F1155" s="640"/>
      <c r="G1155" s="641"/>
      <c r="H1155" s="641"/>
      <c r="I1155" s="642"/>
      <c r="J1155" s="641"/>
      <c r="K1155" s="643"/>
      <c r="L1155" s="644"/>
      <c r="M1155" s="645"/>
    </row>
    <row r="1156" spans="6:13" s="612" customFormat="1" ht="18.75" customHeight="1" outlineLevel="2" x14ac:dyDescent="0.2">
      <c r="F1156" s="613"/>
      <c r="G1156" s="614"/>
      <c r="H1156" s="615"/>
      <c r="I1156" s="615" t="s">
        <v>4066</v>
      </c>
      <c r="J1156" s="614"/>
      <c r="K1156" s="617"/>
      <c r="L1156" s="618"/>
      <c r="M1156" s="585">
        <f>SUBTOTAL(9,M1157:M1170)</f>
        <v>0</v>
      </c>
    </row>
    <row r="1157" spans="6:13" s="620" customFormat="1" ht="16.5" customHeight="1" outlineLevel="3" x14ac:dyDescent="0.2">
      <c r="F1157" s="621"/>
      <c r="G1157" s="609"/>
      <c r="H1157" s="622"/>
      <c r="I1157" s="622" t="s">
        <v>4957</v>
      </c>
      <c r="J1157" s="609"/>
      <c r="K1157" s="623"/>
      <c r="L1157" s="624"/>
      <c r="M1157" s="588">
        <f>SUBTOTAL(9,M1158:M1169)</f>
        <v>0</v>
      </c>
    </row>
    <row r="1158" spans="6:13" s="625" customFormat="1" ht="24" outlineLevel="4" x14ac:dyDescent="0.2">
      <c r="F1158" s="626">
        <v>1</v>
      </c>
      <c r="G1158" s="627" t="s">
        <v>3315</v>
      </c>
      <c r="H1158" s="628" t="s">
        <v>4067</v>
      </c>
      <c r="I1158" s="629" t="s">
        <v>4068</v>
      </c>
      <c r="J1158" s="627" t="s">
        <v>191</v>
      </c>
      <c r="K1158" s="630">
        <v>0.95599999999999996</v>
      </c>
      <c r="L1158" s="631"/>
      <c r="M1158" s="632">
        <f>K1158*L1158</f>
        <v>0</v>
      </c>
    </row>
    <row r="1159" spans="6:13" s="633" customFormat="1" ht="11.25" outlineLevel="5" x14ac:dyDescent="0.25">
      <c r="F1159" s="634"/>
      <c r="G1159" s="635"/>
      <c r="H1159" s="635"/>
      <c r="I1159" s="636" t="s">
        <v>5514</v>
      </c>
      <c r="J1159" s="635"/>
      <c r="K1159" s="637">
        <v>0.30199999999999999</v>
      </c>
      <c r="L1159" s="638"/>
      <c r="M1159" s="639"/>
    </row>
    <row r="1160" spans="6:13" s="633" customFormat="1" ht="11.25" outlineLevel="5" x14ac:dyDescent="0.25">
      <c r="F1160" s="634"/>
      <c r="G1160" s="635"/>
      <c r="H1160" s="635"/>
      <c r="I1160" s="636" t="s">
        <v>5515</v>
      </c>
      <c r="J1160" s="635"/>
      <c r="K1160" s="637">
        <v>0.65400000000000003</v>
      </c>
      <c r="L1160" s="638"/>
      <c r="M1160" s="639"/>
    </row>
    <row r="1161" spans="6:13" s="625" customFormat="1" ht="12" outlineLevel="4" x14ac:dyDescent="0.2">
      <c r="F1161" s="626">
        <v>2</v>
      </c>
      <c r="G1161" s="627" t="s">
        <v>3315</v>
      </c>
      <c r="H1161" s="628" t="s">
        <v>4073</v>
      </c>
      <c r="I1161" s="629" t="s">
        <v>4074</v>
      </c>
      <c r="J1161" s="627" t="s">
        <v>191</v>
      </c>
      <c r="K1161" s="630">
        <v>19.12</v>
      </c>
      <c r="L1161" s="631"/>
      <c r="M1161" s="632">
        <f>K1161*L1161</f>
        <v>0</v>
      </c>
    </row>
    <row r="1162" spans="6:13" s="633" customFormat="1" ht="11.25" outlineLevel="5" x14ac:dyDescent="0.25">
      <c r="F1162" s="634"/>
      <c r="G1162" s="635"/>
      <c r="H1162" s="635"/>
      <c r="I1162" s="636" t="s">
        <v>5516</v>
      </c>
      <c r="J1162" s="635"/>
      <c r="K1162" s="637">
        <v>6.04</v>
      </c>
      <c r="L1162" s="638"/>
      <c r="M1162" s="639"/>
    </row>
    <row r="1163" spans="6:13" s="633" customFormat="1" ht="11.25" outlineLevel="5" x14ac:dyDescent="0.25">
      <c r="F1163" s="634"/>
      <c r="G1163" s="635"/>
      <c r="H1163" s="635"/>
      <c r="I1163" s="636" t="s">
        <v>5517</v>
      </c>
      <c r="J1163" s="635"/>
      <c r="K1163" s="637">
        <v>13.08</v>
      </c>
      <c r="L1163" s="638"/>
      <c r="M1163" s="639"/>
    </row>
    <row r="1164" spans="6:13" s="625" customFormat="1" ht="12" outlineLevel="4" x14ac:dyDescent="0.2">
      <c r="F1164" s="626">
        <v>3</v>
      </c>
      <c r="G1164" s="627" t="s">
        <v>3315</v>
      </c>
      <c r="H1164" s="628" t="s">
        <v>4079</v>
      </c>
      <c r="I1164" s="629" t="s">
        <v>4080</v>
      </c>
      <c r="J1164" s="627" t="s">
        <v>191</v>
      </c>
      <c r="K1164" s="630">
        <v>0.95599999999999996</v>
      </c>
      <c r="L1164" s="631"/>
      <c r="M1164" s="632">
        <f>K1164*L1164</f>
        <v>0</v>
      </c>
    </row>
    <row r="1165" spans="6:13" s="633" customFormat="1" ht="11.25" outlineLevel="5" x14ac:dyDescent="0.25">
      <c r="F1165" s="634"/>
      <c r="G1165" s="635"/>
      <c r="H1165" s="635"/>
      <c r="I1165" s="636" t="s">
        <v>5514</v>
      </c>
      <c r="J1165" s="635"/>
      <c r="K1165" s="637">
        <v>0.30199999999999999</v>
      </c>
      <c r="L1165" s="638"/>
      <c r="M1165" s="639"/>
    </row>
    <row r="1166" spans="6:13" s="633" customFormat="1" ht="11.25" outlineLevel="5" x14ac:dyDescent="0.25">
      <c r="F1166" s="634"/>
      <c r="G1166" s="635"/>
      <c r="H1166" s="635"/>
      <c r="I1166" s="636" t="s">
        <v>5515</v>
      </c>
      <c r="J1166" s="635"/>
      <c r="K1166" s="637">
        <v>0.65400000000000003</v>
      </c>
      <c r="L1166" s="638"/>
      <c r="M1166" s="639"/>
    </row>
    <row r="1167" spans="6:13" s="625" customFormat="1" ht="24" outlineLevel="4" x14ac:dyDescent="0.2">
      <c r="F1167" s="626">
        <v>4</v>
      </c>
      <c r="G1167" s="627" t="s">
        <v>3315</v>
      </c>
      <c r="H1167" s="628" t="s">
        <v>4081</v>
      </c>
      <c r="I1167" s="629" t="s">
        <v>4082</v>
      </c>
      <c r="J1167" s="627" t="s">
        <v>191</v>
      </c>
      <c r="K1167" s="630">
        <v>0.57199999999999995</v>
      </c>
      <c r="L1167" s="631"/>
      <c r="M1167" s="632">
        <f>K1167*L1167</f>
        <v>0</v>
      </c>
    </row>
    <row r="1168" spans="6:13" s="633" customFormat="1" ht="11.25" outlineLevel="5" x14ac:dyDescent="0.25">
      <c r="F1168" s="634"/>
      <c r="G1168" s="635"/>
      <c r="H1168" s="635"/>
      <c r="I1168" s="636" t="s">
        <v>5518</v>
      </c>
      <c r="J1168" s="635"/>
      <c r="K1168" s="637">
        <v>0.57199999999999995</v>
      </c>
      <c r="L1168" s="638"/>
      <c r="M1168" s="639"/>
    </row>
    <row r="1169" spans="6:13" s="646" customFormat="1" ht="12.75" customHeight="1" outlineLevel="4" x14ac:dyDescent="0.25">
      <c r="F1169" s="640"/>
      <c r="G1169" s="641"/>
      <c r="H1169" s="641"/>
      <c r="I1169" s="642"/>
      <c r="J1169" s="641"/>
      <c r="K1169" s="643"/>
      <c r="L1169" s="644"/>
      <c r="M1169" s="645"/>
    </row>
    <row r="1170" spans="6:13" s="646" customFormat="1" ht="12.75" customHeight="1" outlineLevel="3" x14ac:dyDescent="0.25">
      <c r="F1170" s="640"/>
      <c r="G1170" s="641"/>
      <c r="H1170" s="641"/>
      <c r="I1170" s="642"/>
      <c r="J1170" s="641"/>
      <c r="K1170" s="643"/>
      <c r="L1170" s="644"/>
      <c r="M1170" s="645"/>
    </row>
    <row r="1171" spans="6:13" s="612" customFormat="1" ht="18.75" customHeight="1" outlineLevel="2" x14ac:dyDescent="0.2">
      <c r="F1171" s="613"/>
      <c r="G1171" s="614"/>
      <c r="H1171" s="615"/>
      <c r="I1171" s="615" t="s">
        <v>3865</v>
      </c>
      <c r="J1171" s="614"/>
      <c r="K1171" s="617"/>
      <c r="L1171" s="618"/>
      <c r="M1171" s="585">
        <f>SUBTOTAL(9,M1172:M1211)</f>
        <v>0</v>
      </c>
    </row>
    <row r="1172" spans="6:13" s="620" customFormat="1" ht="16.5" customHeight="1" outlineLevel="3" x14ac:dyDescent="0.2">
      <c r="F1172" s="621"/>
      <c r="G1172" s="609"/>
      <c r="H1172" s="622"/>
      <c r="I1172" s="622" t="s">
        <v>4957</v>
      </c>
      <c r="J1172" s="609"/>
      <c r="K1172" s="623"/>
      <c r="L1172" s="624"/>
      <c r="M1172" s="588">
        <f>SUBTOTAL(9,M1173:M1210)</f>
        <v>0</v>
      </c>
    </row>
    <row r="1173" spans="6:13" s="625" customFormat="1" ht="24" outlineLevel="4" x14ac:dyDescent="0.2">
      <c r="F1173" s="626">
        <v>1</v>
      </c>
      <c r="G1173" s="627" t="s">
        <v>3315</v>
      </c>
      <c r="H1173" s="628" t="s">
        <v>5519</v>
      </c>
      <c r="I1173" s="629" t="s">
        <v>5520</v>
      </c>
      <c r="J1173" s="627" t="s">
        <v>532</v>
      </c>
      <c r="K1173" s="630">
        <v>48</v>
      </c>
      <c r="L1173" s="631"/>
      <c r="M1173" s="632">
        <f>K1173*L1173</f>
        <v>0</v>
      </c>
    </row>
    <row r="1174" spans="6:13" s="633" customFormat="1" ht="11.25" outlineLevel="5" x14ac:dyDescent="0.25">
      <c r="F1174" s="634"/>
      <c r="G1174" s="635"/>
      <c r="H1174" s="635"/>
      <c r="I1174" s="636" t="s">
        <v>5521</v>
      </c>
      <c r="J1174" s="635"/>
      <c r="K1174" s="637">
        <v>24</v>
      </c>
      <c r="L1174" s="638"/>
      <c r="M1174" s="639"/>
    </row>
    <row r="1175" spans="6:13" s="633" customFormat="1" ht="11.25" outlineLevel="5" x14ac:dyDescent="0.25">
      <c r="F1175" s="634"/>
      <c r="G1175" s="635"/>
      <c r="H1175" s="635"/>
      <c r="I1175" s="636" t="s">
        <v>5522</v>
      </c>
      <c r="J1175" s="635"/>
      <c r="K1175" s="637">
        <v>24</v>
      </c>
      <c r="L1175" s="638"/>
      <c r="M1175" s="639"/>
    </row>
    <row r="1176" spans="6:13" s="625" customFormat="1" ht="24" outlineLevel="4" x14ac:dyDescent="0.2">
      <c r="F1176" s="626">
        <v>2</v>
      </c>
      <c r="G1176" s="627" t="s">
        <v>3315</v>
      </c>
      <c r="H1176" s="628" t="s">
        <v>5523</v>
      </c>
      <c r="I1176" s="629" t="s">
        <v>5524</v>
      </c>
      <c r="J1176" s="627" t="s">
        <v>532</v>
      </c>
      <c r="K1176" s="630">
        <v>12</v>
      </c>
      <c r="L1176" s="631"/>
      <c r="M1176" s="632">
        <f>K1176*L1176</f>
        <v>0</v>
      </c>
    </row>
    <row r="1177" spans="6:13" s="633" customFormat="1" ht="11.25" outlineLevel="5" x14ac:dyDescent="0.25">
      <c r="F1177" s="634"/>
      <c r="G1177" s="635"/>
      <c r="H1177" s="635"/>
      <c r="I1177" s="636" t="s">
        <v>5525</v>
      </c>
      <c r="J1177" s="635"/>
      <c r="K1177" s="637">
        <v>6</v>
      </c>
      <c r="L1177" s="638"/>
      <c r="M1177" s="639"/>
    </row>
    <row r="1178" spans="6:13" s="633" customFormat="1" ht="11.25" outlineLevel="5" x14ac:dyDescent="0.25">
      <c r="F1178" s="634"/>
      <c r="G1178" s="635"/>
      <c r="H1178" s="635"/>
      <c r="I1178" s="636" t="s">
        <v>5526</v>
      </c>
      <c r="J1178" s="635"/>
      <c r="K1178" s="637">
        <v>6</v>
      </c>
      <c r="L1178" s="638"/>
      <c r="M1178" s="639"/>
    </row>
    <row r="1179" spans="6:13" s="625" customFormat="1" ht="12" outlineLevel="4" x14ac:dyDescent="0.2">
      <c r="F1179" s="626">
        <v>3</v>
      </c>
      <c r="G1179" s="627" t="s">
        <v>3315</v>
      </c>
      <c r="H1179" s="628" t="s">
        <v>4962</v>
      </c>
      <c r="I1179" s="629" t="s">
        <v>4963</v>
      </c>
      <c r="J1179" s="627" t="s">
        <v>172</v>
      </c>
      <c r="K1179" s="630">
        <v>22.310366675520001</v>
      </c>
      <c r="L1179" s="631"/>
      <c r="M1179" s="632">
        <f>K1179*L1179</f>
        <v>0</v>
      </c>
    </row>
    <row r="1180" spans="6:13" s="633" customFormat="1" ht="22.5" outlineLevel="5" x14ac:dyDescent="0.25">
      <c r="F1180" s="634"/>
      <c r="G1180" s="635"/>
      <c r="H1180" s="635"/>
      <c r="I1180" s="636" t="s">
        <v>5527</v>
      </c>
      <c r="J1180" s="635"/>
      <c r="K1180" s="637">
        <v>14.68005539616</v>
      </c>
      <c r="L1180" s="638"/>
      <c r="M1180" s="639"/>
    </row>
    <row r="1181" spans="6:13" s="633" customFormat="1" ht="22.5" outlineLevel="5" x14ac:dyDescent="0.25">
      <c r="F1181" s="634"/>
      <c r="G1181" s="635"/>
      <c r="H1181" s="635"/>
      <c r="I1181" s="636" t="s">
        <v>5443</v>
      </c>
      <c r="J1181" s="635"/>
      <c r="K1181" s="637">
        <v>7.6303112793599999</v>
      </c>
      <c r="L1181" s="638"/>
      <c r="M1181" s="639"/>
    </row>
    <row r="1182" spans="6:13" s="625" customFormat="1" ht="12" outlineLevel="4" x14ac:dyDescent="0.2">
      <c r="F1182" s="626">
        <v>4</v>
      </c>
      <c r="G1182" s="627" t="s">
        <v>3315</v>
      </c>
      <c r="H1182" s="628" t="s">
        <v>4966</v>
      </c>
      <c r="I1182" s="629" t="s">
        <v>4967</v>
      </c>
      <c r="J1182" s="627" t="s">
        <v>172</v>
      </c>
      <c r="K1182" s="630">
        <v>5.5775916688800002</v>
      </c>
      <c r="L1182" s="631"/>
      <c r="M1182" s="632">
        <f>K1182*L1182</f>
        <v>0</v>
      </c>
    </row>
    <row r="1183" spans="6:13" s="633" customFormat="1" ht="22.5" outlineLevel="5" x14ac:dyDescent="0.25">
      <c r="F1183" s="634"/>
      <c r="G1183" s="635"/>
      <c r="H1183" s="635"/>
      <c r="I1183" s="636" t="s">
        <v>5444</v>
      </c>
      <c r="J1183" s="635"/>
      <c r="K1183" s="637">
        <v>3.6700138490400001</v>
      </c>
      <c r="L1183" s="638"/>
      <c r="M1183" s="639"/>
    </row>
    <row r="1184" spans="6:13" s="633" customFormat="1" ht="22.5" outlineLevel="5" x14ac:dyDescent="0.25">
      <c r="F1184" s="634"/>
      <c r="G1184" s="635"/>
      <c r="H1184" s="635"/>
      <c r="I1184" s="636" t="s">
        <v>5528</v>
      </c>
      <c r="J1184" s="635"/>
      <c r="K1184" s="637">
        <v>1.90757781984</v>
      </c>
      <c r="L1184" s="638"/>
      <c r="M1184" s="639"/>
    </row>
    <row r="1185" spans="6:13" s="625" customFormat="1" ht="24" outlineLevel="4" x14ac:dyDescent="0.2">
      <c r="F1185" s="626">
        <v>5</v>
      </c>
      <c r="G1185" s="627" t="s">
        <v>3315</v>
      </c>
      <c r="H1185" s="628" t="s">
        <v>4970</v>
      </c>
      <c r="I1185" s="629" t="s">
        <v>4971</v>
      </c>
      <c r="J1185" s="627" t="s">
        <v>532</v>
      </c>
      <c r="K1185" s="630">
        <v>26.4</v>
      </c>
      <c r="L1185" s="631"/>
      <c r="M1185" s="632">
        <f>K1185*L1185</f>
        <v>0</v>
      </c>
    </row>
    <row r="1186" spans="6:13" s="633" customFormat="1" ht="11.25" outlineLevel="5" x14ac:dyDescent="0.25">
      <c r="F1186" s="634"/>
      <c r="G1186" s="635"/>
      <c r="H1186" s="635"/>
      <c r="I1186" s="636" t="s">
        <v>5521</v>
      </c>
      <c r="J1186" s="635"/>
      <c r="K1186" s="637">
        <v>24</v>
      </c>
      <c r="L1186" s="638"/>
      <c r="M1186" s="639"/>
    </row>
    <row r="1187" spans="6:13" s="633" customFormat="1" ht="11.25" outlineLevel="5" x14ac:dyDescent="0.25">
      <c r="F1187" s="634"/>
      <c r="G1187" s="635"/>
      <c r="H1187" s="635"/>
      <c r="I1187" s="636" t="s">
        <v>5529</v>
      </c>
      <c r="J1187" s="635"/>
      <c r="K1187" s="637">
        <v>2.4000000000000004</v>
      </c>
      <c r="L1187" s="638"/>
      <c r="M1187" s="639"/>
    </row>
    <row r="1188" spans="6:13" s="625" customFormat="1" ht="24" outlineLevel="4" x14ac:dyDescent="0.2">
      <c r="F1188" s="626">
        <v>6</v>
      </c>
      <c r="G1188" s="627" t="s">
        <v>3315</v>
      </c>
      <c r="H1188" s="628" t="s">
        <v>4974</v>
      </c>
      <c r="I1188" s="629" t="s">
        <v>4975</v>
      </c>
      <c r="J1188" s="627" t="s">
        <v>532</v>
      </c>
      <c r="K1188" s="630">
        <v>6.6</v>
      </c>
      <c r="L1188" s="631"/>
      <c r="M1188" s="632">
        <f>K1188*L1188</f>
        <v>0</v>
      </c>
    </row>
    <row r="1189" spans="6:13" s="633" customFormat="1" ht="11.25" outlineLevel="5" x14ac:dyDescent="0.25">
      <c r="F1189" s="634"/>
      <c r="G1189" s="635"/>
      <c r="H1189" s="635"/>
      <c r="I1189" s="636" t="s">
        <v>5525</v>
      </c>
      <c r="J1189" s="635"/>
      <c r="K1189" s="637">
        <v>6</v>
      </c>
      <c r="L1189" s="638"/>
      <c r="M1189" s="639"/>
    </row>
    <row r="1190" spans="6:13" s="633" customFormat="1" ht="11.25" outlineLevel="5" x14ac:dyDescent="0.25">
      <c r="F1190" s="634"/>
      <c r="G1190" s="635"/>
      <c r="H1190" s="635"/>
      <c r="I1190" s="636" t="s">
        <v>5530</v>
      </c>
      <c r="J1190" s="635"/>
      <c r="K1190" s="637">
        <v>0.60000000000000009</v>
      </c>
      <c r="L1190" s="638"/>
      <c r="M1190" s="639"/>
    </row>
    <row r="1191" spans="6:13" s="625" customFormat="1" ht="24" outlineLevel="4" x14ac:dyDescent="0.2">
      <c r="F1191" s="626">
        <v>7</v>
      </c>
      <c r="G1191" s="627" t="s">
        <v>3315</v>
      </c>
      <c r="H1191" s="628" t="s">
        <v>4978</v>
      </c>
      <c r="I1191" s="629" t="s">
        <v>4979</v>
      </c>
      <c r="J1191" s="627" t="s">
        <v>532</v>
      </c>
      <c r="K1191" s="630">
        <v>26.4</v>
      </c>
      <c r="L1191" s="631"/>
      <c r="M1191" s="632">
        <f>K1191*L1191</f>
        <v>0</v>
      </c>
    </row>
    <row r="1192" spans="6:13" s="633" customFormat="1" ht="11.25" outlineLevel="5" x14ac:dyDescent="0.25">
      <c r="F1192" s="634"/>
      <c r="G1192" s="635"/>
      <c r="H1192" s="635"/>
      <c r="I1192" s="636" t="s">
        <v>5531</v>
      </c>
      <c r="J1192" s="635"/>
      <c r="K1192" s="637">
        <v>24</v>
      </c>
      <c r="L1192" s="638"/>
      <c r="M1192" s="639"/>
    </row>
    <row r="1193" spans="6:13" s="633" customFormat="1" ht="11.25" outlineLevel="5" x14ac:dyDescent="0.25">
      <c r="F1193" s="634"/>
      <c r="G1193" s="635"/>
      <c r="H1193" s="635"/>
      <c r="I1193" s="636" t="s">
        <v>5532</v>
      </c>
      <c r="J1193" s="635"/>
      <c r="K1193" s="637">
        <v>2.4000000000000004</v>
      </c>
      <c r="L1193" s="638"/>
      <c r="M1193" s="639"/>
    </row>
    <row r="1194" spans="6:13" s="625" customFormat="1" ht="24" outlineLevel="4" x14ac:dyDescent="0.2">
      <c r="F1194" s="626">
        <v>8</v>
      </c>
      <c r="G1194" s="627" t="s">
        <v>3315</v>
      </c>
      <c r="H1194" s="628" t="s">
        <v>4981</v>
      </c>
      <c r="I1194" s="629" t="s">
        <v>4982</v>
      </c>
      <c r="J1194" s="627" t="s">
        <v>532</v>
      </c>
      <c r="K1194" s="630">
        <v>6.6</v>
      </c>
      <c r="L1194" s="631"/>
      <c r="M1194" s="632">
        <f>K1194*L1194</f>
        <v>0</v>
      </c>
    </row>
    <row r="1195" spans="6:13" s="633" customFormat="1" ht="11.25" outlineLevel="5" x14ac:dyDescent="0.25">
      <c r="F1195" s="634"/>
      <c r="G1195" s="635"/>
      <c r="H1195" s="635"/>
      <c r="I1195" s="636" t="s">
        <v>5533</v>
      </c>
      <c r="J1195" s="635"/>
      <c r="K1195" s="637">
        <v>6</v>
      </c>
      <c r="L1195" s="638"/>
      <c r="M1195" s="639"/>
    </row>
    <row r="1196" spans="6:13" s="633" customFormat="1" ht="11.25" outlineLevel="5" x14ac:dyDescent="0.25">
      <c r="F1196" s="634"/>
      <c r="G1196" s="635"/>
      <c r="H1196" s="635"/>
      <c r="I1196" s="636" t="s">
        <v>5534</v>
      </c>
      <c r="J1196" s="635"/>
      <c r="K1196" s="637">
        <v>0.60000000000000009</v>
      </c>
      <c r="L1196" s="638"/>
      <c r="M1196" s="639"/>
    </row>
    <row r="1197" spans="6:13" s="625" customFormat="1" ht="24" outlineLevel="4" x14ac:dyDescent="0.2">
      <c r="F1197" s="626">
        <v>9</v>
      </c>
      <c r="G1197" s="627" t="s">
        <v>3315</v>
      </c>
      <c r="H1197" s="628" t="s">
        <v>4984</v>
      </c>
      <c r="I1197" s="629" t="s">
        <v>4985</v>
      </c>
      <c r="J1197" s="627" t="s">
        <v>172</v>
      </c>
      <c r="K1197" s="630">
        <v>1.1000000000000001</v>
      </c>
      <c r="L1197" s="631"/>
      <c r="M1197" s="632">
        <f>K1197*L1197</f>
        <v>0</v>
      </c>
    </row>
    <row r="1198" spans="6:13" s="633" customFormat="1" ht="11.25" outlineLevel="5" x14ac:dyDescent="0.25">
      <c r="F1198" s="634"/>
      <c r="G1198" s="635"/>
      <c r="H1198" s="635"/>
      <c r="I1198" s="636" t="s">
        <v>5452</v>
      </c>
      <c r="J1198" s="635"/>
      <c r="K1198" s="637">
        <v>1.1000000000000001</v>
      </c>
      <c r="L1198" s="638"/>
      <c r="M1198" s="639"/>
    </row>
    <row r="1199" spans="6:13" s="625" customFormat="1" ht="12" outlineLevel="4" x14ac:dyDescent="0.2">
      <c r="F1199" s="626">
        <v>10</v>
      </c>
      <c r="G1199" s="627" t="s">
        <v>3315</v>
      </c>
      <c r="H1199" s="628" t="s">
        <v>1715</v>
      </c>
      <c r="I1199" s="629" t="s">
        <v>4987</v>
      </c>
      <c r="J1199" s="627" t="s">
        <v>191</v>
      </c>
      <c r="K1199" s="630">
        <v>0.63498247169012789</v>
      </c>
      <c r="L1199" s="631"/>
      <c r="M1199" s="632">
        <f>K1199*L1199</f>
        <v>0</v>
      </c>
    </row>
    <row r="1200" spans="6:13" s="625" customFormat="1" ht="24" outlineLevel="4" x14ac:dyDescent="0.2">
      <c r="F1200" s="626">
        <v>11</v>
      </c>
      <c r="G1200" s="627" t="s">
        <v>3315</v>
      </c>
      <c r="H1200" s="628" t="s">
        <v>4092</v>
      </c>
      <c r="I1200" s="629" t="s">
        <v>4093</v>
      </c>
      <c r="J1200" s="627" t="s">
        <v>532</v>
      </c>
      <c r="K1200" s="630">
        <v>3</v>
      </c>
      <c r="L1200" s="631"/>
      <c r="M1200" s="632">
        <f>K1200*L1200</f>
        <v>0</v>
      </c>
    </row>
    <row r="1201" spans="6:13" s="633" customFormat="1" ht="11.25" outlineLevel="5" x14ac:dyDescent="0.25">
      <c r="F1201" s="634"/>
      <c r="G1201" s="635"/>
      <c r="H1201" s="635"/>
      <c r="I1201" s="636" t="s">
        <v>4988</v>
      </c>
      <c r="J1201" s="635"/>
      <c r="K1201" s="637">
        <v>3</v>
      </c>
      <c r="L1201" s="638"/>
      <c r="M1201" s="639"/>
    </row>
    <row r="1202" spans="6:13" s="625" customFormat="1" ht="24" outlineLevel="4" x14ac:dyDescent="0.2">
      <c r="F1202" s="626">
        <v>12</v>
      </c>
      <c r="G1202" s="627" t="s">
        <v>3054</v>
      </c>
      <c r="H1202" s="628" t="s">
        <v>4564</v>
      </c>
      <c r="I1202" s="629" t="s">
        <v>4565</v>
      </c>
      <c r="J1202" s="627" t="s">
        <v>532</v>
      </c>
      <c r="K1202" s="630">
        <v>3.6</v>
      </c>
      <c r="L1202" s="631"/>
      <c r="M1202" s="632">
        <f>K1202*L1202</f>
        <v>0</v>
      </c>
    </row>
    <row r="1203" spans="6:13" s="633" customFormat="1" ht="11.25" outlineLevel="5" x14ac:dyDescent="0.25">
      <c r="F1203" s="634"/>
      <c r="G1203" s="635"/>
      <c r="H1203" s="635"/>
      <c r="I1203" s="636" t="s">
        <v>4988</v>
      </c>
      <c r="J1203" s="635"/>
      <c r="K1203" s="637">
        <v>3</v>
      </c>
      <c r="L1203" s="638"/>
      <c r="M1203" s="639"/>
    </row>
    <row r="1204" spans="6:13" s="625" customFormat="1" ht="12" outlineLevel="4" x14ac:dyDescent="0.2">
      <c r="F1204" s="626">
        <v>13</v>
      </c>
      <c r="G1204" s="627" t="s">
        <v>3315</v>
      </c>
      <c r="H1204" s="628" t="s">
        <v>4989</v>
      </c>
      <c r="I1204" s="629" t="s">
        <v>4990</v>
      </c>
      <c r="J1204" s="627" t="s">
        <v>172</v>
      </c>
      <c r="K1204" s="630">
        <v>1.5107940934799999</v>
      </c>
      <c r="L1204" s="631"/>
      <c r="M1204" s="632">
        <f>K1204*L1204</f>
        <v>0</v>
      </c>
    </row>
    <row r="1205" spans="6:13" s="633" customFormat="1" ht="22.5" outlineLevel="5" x14ac:dyDescent="0.25">
      <c r="F1205" s="634"/>
      <c r="G1205" s="635"/>
      <c r="H1205" s="635"/>
      <c r="I1205" s="636" t="s">
        <v>4991</v>
      </c>
      <c r="J1205" s="635"/>
      <c r="K1205" s="637">
        <v>1.5107940934799999</v>
      </c>
      <c r="L1205" s="638"/>
      <c r="M1205" s="639"/>
    </row>
    <row r="1206" spans="6:13" s="625" customFormat="1" ht="24" outlineLevel="4" x14ac:dyDescent="0.2">
      <c r="F1206" s="626">
        <v>14</v>
      </c>
      <c r="G1206" s="627" t="s">
        <v>3315</v>
      </c>
      <c r="H1206" s="628" t="s">
        <v>4992</v>
      </c>
      <c r="I1206" s="629" t="s">
        <v>4993</v>
      </c>
      <c r="J1206" s="627" t="s">
        <v>172</v>
      </c>
      <c r="K1206" s="630">
        <v>0.75515228490214803</v>
      </c>
      <c r="L1206" s="631"/>
      <c r="M1206" s="632">
        <f>K1206*L1206</f>
        <v>0</v>
      </c>
    </row>
    <row r="1207" spans="6:13" s="633" customFormat="1" ht="33.75" outlineLevel="5" x14ac:dyDescent="0.25">
      <c r="F1207" s="634"/>
      <c r="G1207" s="635"/>
      <c r="H1207" s="635"/>
      <c r="I1207" s="636" t="s">
        <v>4994</v>
      </c>
      <c r="J1207" s="635"/>
      <c r="K1207" s="637">
        <v>0.75515228490214803</v>
      </c>
      <c r="L1207" s="638"/>
      <c r="M1207" s="639"/>
    </row>
    <row r="1208" spans="6:13" s="625" customFormat="1" ht="24" outlineLevel="4" x14ac:dyDescent="0.2">
      <c r="F1208" s="626">
        <v>15</v>
      </c>
      <c r="G1208" s="627" t="s">
        <v>3054</v>
      </c>
      <c r="H1208" s="628" t="s">
        <v>4995</v>
      </c>
      <c r="I1208" s="629" t="s">
        <v>4996</v>
      </c>
      <c r="J1208" s="627" t="s">
        <v>172</v>
      </c>
      <c r="K1208" s="630">
        <v>0.90600000000000003</v>
      </c>
      <c r="L1208" s="631"/>
      <c r="M1208" s="632">
        <f>K1208*L1208</f>
        <v>0</v>
      </c>
    </row>
    <row r="1209" spans="6:13" s="625" customFormat="1" ht="12" outlineLevel="4" x14ac:dyDescent="0.2">
      <c r="F1209" s="626">
        <v>16</v>
      </c>
      <c r="G1209" s="627" t="s">
        <v>3315</v>
      </c>
      <c r="H1209" s="628" t="s">
        <v>3878</v>
      </c>
      <c r="I1209" s="629" t="s">
        <v>4997</v>
      </c>
      <c r="J1209" s="627" t="s">
        <v>3691</v>
      </c>
      <c r="K1209" s="630">
        <v>1.77</v>
      </c>
      <c r="L1209" s="631"/>
      <c r="M1209" s="632">
        <f>K1209*L1209</f>
        <v>0</v>
      </c>
    </row>
    <row r="1210" spans="6:13" s="646" customFormat="1" ht="12.75" customHeight="1" outlineLevel="4" x14ac:dyDescent="0.25">
      <c r="F1210" s="640"/>
      <c r="G1210" s="641"/>
      <c r="H1210" s="641"/>
      <c r="I1210" s="642"/>
      <c r="J1210" s="641"/>
      <c r="K1210" s="643"/>
      <c r="L1210" s="644"/>
      <c r="M1210" s="645"/>
    </row>
    <row r="1211" spans="6:13" s="646" customFormat="1" ht="12.75" customHeight="1" outlineLevel="3" x14ac:dyDescent="0.25">
      <c r="F1211" s="640"/>
      <c r="G1211" s="641"/>
      <c r="H1211" s="641"/>
      <c r="I1211" s="642"/>
      <c r="J1211" s="641"/>
      <c r="K1211" s="643"/>
      <c r="L1211" s="644"/>
      <c r="M1211" s="645"/>
    </row>
    <row r="1212" spans="6:13" s="612" customFormat="1" ht="18.75" customHeight="1" outlineLevel="2" x14ac:dyDescent="0.2">
      <c r="F1212" s="613"/>
      <c r="G1212" s="614"/>
      <c r="H1212" s="615"/>
      <c r="I1212" s="615" t="s">
        <v>3692</v>
      </c>
      <c r="J1212" s="614"/>
      <c r="K1212" s="617"/>
      <c r="L1212" s="618"/>
      <c r="M1212" s="585">
        <f>SUBTOTAL(9,M1213:M1220)</f>
        <v>0</v>
      </c>
    </row>
    <row r="1213" spans="6:13" s="620" customFormat="1" ht="16.5" customHeight="1" outlineLevel="3" x14ac:dyDescent="0.2">
      <c r="F1213" s="621"/>
      <c r="G1213" s="609"/>
      <c r="H1213" s="622"/>
      <c r="I1213" s="622" t="s">
        <v>4957</v>
      </c>
      <c r="J1213" s="609"/>
      <c r="K1213" s="623"/>
      <c r="L1213" s="624"/>
      <c r="M1213" s="588">
        <f>SUBTOTAL(9,M1214:M1219)</f>
        <v>0</v>
      </c>
    </row>
    <row r="1214" spans="6:13" s="625" customFormat="1" ht="12" outlineLevel="4" x14ac:dyDescent="0.2">
      <c r="F1214" s="626">
        <v>1</v>
      </c>
      <c r="G1214" s="627" t="s">
        <v>3315</v>
      </c>
      <c r="H1214" s="628" t="s">
        <v>3693</v>
      </c>
      <c r="I1214" s="629" t="s">
        <v>3694</v>
      </c>
      <c r="J1214" s="627" t="s">
        <v>532</v>
      </c>
      <c r="K1214" s="630">
        <v>3</v>
      </c>
      <c r="L1214" s="631"/>
      <c r="M1214" s="632">
        <f>K1214*L1214</f>
        <v>0</v>
      </c>
    </row>
    <row r="1215" spans="6:13" s="633" customFormat="1" ht="11.25" outlineLevel="5" x14ac:dyDescent="0.25">
      <c r="F1215" s="634"/>
      <c r="G1215" s="635"/>
      <c r="H1215" s="635"/>
      <c r="I1215" s="636" t="s">
        <v>4998</v>
      </c>
      <c r="J1215" s="635"/>
      <c r="K1215" s="637">
        <v>3</v>
      </c>
      <c r="L1215" s="638"/>
      <c r="M1215" s="639"/>
    </row>
    <row r="1216" spans="6:13" s="625" customFormat="1" ht="24" outlineLevel="4" x14ac:dyDescent="0.2">
      <c r="F1216" s="626">
        <v>2</v>
      </c>
      <c r="G1216" s="627" t="s">
        <v>3315</v>
      </c>
      <c r="H1216" s="628" t="s">
        <v>4999</v>
      </c>
      <c r="I1216" s="629" t="s">
        <v>5000</v>
      </c>
      <c r="J1216" s="627" t="s">
        <v>532</v>
      </c>
      <c r="K1216" s="630">
        <v>2.5</v>
      </c>
      <c r="L1216" s="631"/>
      <c r="M1216" s="632">
        <f>K1216*L1216</f>
        <v>0</v>
      </c>
    </row>
    <row r="1217" spans="6:13" s="633" customFormat="1" ht="11.25" outlineLevel="5" x14ac:dyDescent="0.25">
      <c r="F1217" s="634"/>
      <c r="G1217" s="635"/>
      <c r="H1217" s="635"/>
      <c r="I1217" s="636" t="s">
        <v>5001</v>
      </c>
      <c r="J1217" s="635"/>
      <c r="K1217" s="637">
        <v>0.5</v>
      </c>
      <c r="L1217" s="638"/>
      <c r="M1217" s="639"/>
    </row>
    <row r="1218" spans="6:13" s="633" customFormat="1" ht="11.25" outlineLevel="5" x14ac:dyDescent="0.25">
      <c r="F1218" s="634"/>
      <c r="G1218" s="635"/>
      <c r="H1218" s="635"/>
      <c r="I1218" s="636" t="s">
        <v>5002</v>
      </c>
      <c r="J1218" s="635"/>
      <c r="K1218" s="637">
        <v>2</v>
      </c>
      <c r="L1218" s="638"/>
      <c r="M1218" s="639"/>
    </row>
    <row r="1219" spans="6:13" s="646" customFormat="1" ht="12.75" customHeight="1" outlineLevel="4" x14ac:dyDescent="0.25">
      <c r="F1219" s="640"/>
      <c r="G1219" s="641"/>
      <c r="H1219" s="641"/>
      <c r="I1219" s="642"/>
      <c r="J1219" s="641"/>
      <c r="K1219" s="643"/>
      <c r="L1219" s="644"/>
      <c r="M1219" s="645"/>
    </row>
    <row r="1220" spans="6:13" s="646" customFormat="1" ht="12.75" customHeight="1" outlineLevel="3" x14ac:dyDescent="0.25">
      <c r="F1220" s="640"/>
      <c r="G1220" s="641"/>
      <c r="H1220" s="641"/>
      <c r="I1220" s="642"/>
      <c r="J1220" s="641"/>
      <c r="K1220" s="643"/>
      <c r="L1220" s="644"/>
      <c r="M1220" s="645"/>
    </row>
    <row r="1221" spans="6:13" s="646" customFormat="1" ht="12.75" customHeight="1" outlineLevel="2" x14ac:dyDescent="0.25">
      <c r="F1221" s="640"/>
      <c r="G1221" s="641"/>
      <c r="H1221" s="641"/>
      <c r="I1221" s="642"/>
      <c r="J1221" s="641"/>
      <c r="K1221" s="643"/>
      <c r="L1221" s="644"/>
      <c r="M1221" s="645"/>
    </row>
    <row r="1222" spans="6:13" s="612" customFormat="1" ht="18.75" customHeight="1" outlineLevel="1" x14ac:dyDescent="0.25">
      <c r="F1222" s="613"/>
      <c r="G1222" s="614"/>
      <c r="H1222" s="615"/>
      <c r="I1222" s="619" t="s">
        <v>5535</v>
      </c>
      <c r="J1222" s="614"/>
      <c r="K1222" s="617"/>
      <c r="L1222" s="618"/>
      <c r="M1222" s="583">
        <f>SUBTOTAL(9,M1223:M1453)</f>
        <v>0</v>
      </c>
    </row>
    <row r="1223" spans="6:13" s="612" customFormat="1" ht="18.75" customHeight="1" outlineLevel="2" x14ac:dyDescent="0.2">
      <c r="F1223" s="613"/>
      <c r="G1223" s="614"/>
      <c r="H1223" s="615"/>
      <c r="I1223" s="615" t="s">
        <v>4061</v>
      </c>
      <c r="J1223" s="614"/>
      <c r="K1223" s="617"/>
      <c r="L1223" s="618"/>
      <c r="M1223" s="585">
        <f>SUBTOTAL(9,M1224:M1389)</f>
        <v>0</v>
      </c>
    </row>
    <row r="1224" spans="6:13" s="620" customFormat="1" ht="16.5" customHeight="1" outlineLevel="3" x14ac:dyDescent="0.2">
      <c r="F1224" s="621"/>
      <c r="G1224" s="609"/>
      <c r="H1224" s="622"/>
      <c r="I1224" s="622" t="s">
        <v>4707</v>
      </c>
      <c r="J1224" s="609"/>
      <c r="K1224" s="623"/>
      <c r="L1224" s="624"/>
      <c r="M1224" s="588">
        <f>SUBTOTAL(9,M1225:M1286)</f>
        <v>0</v>
      </c>
    </row>
    <row r="1225" spans="6:13" s="625" customFormat="1" ht="12" outlineLevel="4" x14ac:dyDescent="0.2">
      <c r="F1225" s="626">
        <v>1</v>
      </c>
      <c r="G1225" s="627" t="s">
        <v>3066</v>
      </c>
      <c r="H1225" s="628" t="s">
        <v>5227</v>
      </c>
      <c r="I1225" s="629" t="s">
        <v>5228</v>
      </c>
      <c r="J1225" s="627" t="s">
        <v>447</v>
      </c>
      <c r="K1225" s="630">
        <v>10</v>
      </c>
      <c r="L1225" s="631"/>
      <c r="M1225" s="632">
        <f>K1225*L1225</f>
        <v>0</v>
      </c>
    </row>
    <row r="1226" spans="6:13" s="633" customFormat="1" ht="11.25" outlineLevel="5" x14ac:dyDescent="0.25">
      <c r="F1226" s="634"/>
      <c r="G1226" s="635"/>
      <c r="H1226" s="635"/>
      <c r="I1226" s="636" t="s">
        <v>5536</v>
      </c>
      <c r="J1226" s="635"/>
      <c r="K1226" s="637">
        <v>3</v>
      </c>
      <c r="L1226" s="638"/>
      <c r="M1226" s="639"/>
    </row>
    <row r="1227" spans="6:13" s="633" customFormat="1" ht="11.25" outlineLevel="5" x14ac:dyDescent="0.25">
      <c r="F1227" s="634"/>
      <c r="G1227" s="635"/>
      <c r="H1227" s="635"/>
      <c r="I1227" s="636" t="s">
        <v>5537</v>
      </c>
      <c r="J1227" s="635"/>
      <c r="K1227" s="637">
        <v>3</v>
      </c>
      <c r="L1227" s="638"/>
      <c r="M1227" s="639"/>
    </row>
    <row r="1228" spans="6:13" s="633" customFormat="1" ht="22.5" outlineLevel="5" x14ac:dyDescent="0.25">
      <c r="F1228" s="634"/>
      <c r="G1228" s="635"/>
      <c r="H1228" s="635"/>
      <c r="I1228" s="636" t="s">
        <v>5538</v>
      </c>
      <c r="J1228" s="635"/>
      <c r="K1228" s="637">
        <v>1</v>
      </c>
      <c r="L1228" s="638"/>
      <c r="M1228" s="639"/>
    </row>
    <row r="1229" spans="6:13" s="633" customFormat="1" ht="22.5" outlineLevel="5" x14ac:dyDescent="0.25">
      <c r="F1229" s="634"/>
      <c r="G1229" s="635"/>
      <c r="H1229" s="635"/>
      <c r="I1229" s="636" t="s">
        <v>5539</v>
      </c>
      <c r="J1229" s="635"/>
      <c r="K1229" s="637">
        <v>1</v>
      </c>
      <c r="L1229" s="638"/>
      <c r="M1229" s="639"/>
    </row>
    <row r="1230" spans="6:13" s="633" customFormat="1" ht="11.25" outlineLevel="5" x14ac:dyDescent="0.25">
      <c r="F1230" s="634"/>
      <c r="G1230" s="635"/>
      <c r="H1230" s="635"/>
      <c r="I1230" s="636" t="s">
        <v>5540</v>
      </c>
      <c r="J1230" s="635"/>
      <c r="K1230" s="637">
        <v>1</v>
      </c>
      <c r="L1230" s="638"/>
      <c r="M1230" s="639"/>
    </row>
    <row r="1231" spans="6:13" s="633" customFormat="1" ht="11.25" outlineLevel="5" x14ac:dyDescent="0.25">
      <c r="F1231" s="634"/>
      <c r="G1231" s="635"/>
      <c r="H1231" s="635"/>
      <c r="I1231" s="636" t="s">
        <v>5541</v>
      </c>
      <c r="J1231" s="635"/>
      <c r="K1231" s="637">
        <v>1</v>
      </c>
      <c r="L1231" s="638"/>
      <c r="M1231" s="639"/>
    </row>
    <row r="1232" spans="6:13" s="625" customFormat="1" ht="24" outlineLevel="4" x14ac:dyDescent="0.2">
      <c r="F1232" s="626">
        <v>2</v>
      </c>
      <c r="G1232" s="627" t="s">
        <v>3054</v>
      </c>
      <c r="H1232" s="628" t="s">
        <v>5542</v>
      </c>
      <c r="I1232" s="629" t="s">
        <v>5543</v>
      </c>
      <c r="J1232" s="627" t="s">
        <v>532</v>
      </c>
      <c r="K1232" s="630">
        <v>3</v>
      </c>
      <c r="L1232" s="631"/>
      <c r="M1232" s="632">
        <f>K1232*L1232</f>
        <v>0</v>
      </c>
    </row>
    <row r="1233" spans="6:13" s="633" customFormat="1" ht="22.5" outlineLevel="5" x14ac:dyDescent="0.25">
      <c r="F1233" s="634"/>
      <c r="G1233" s="635"/>
      <c r="H1233" s="635"/>
      <c r="I1233" s="636" t="s">
        <v>5544</v>
      </c>
      <c r="J1233" s="635"/>
      <c r="K1233" s="637">
        <v>0.89000000000000012</v>
      </c>
      <c r="L1233" s="638"/>
      <c r="M1233" s="639"/>
    </row>
    <row r="1234" spans="6:13" s="633" customFormat="1" ht="22.5" outlineLevel="5" x14ac:dyDescent="0.25">
      <c r="F1234" s="634"/>
      <c r="G1234" s="635"/>
      <c r="H1234" s="635"/>
      <c r="I1234" s="636" t="s">
        <v>5545</v>
      </c>
      <c r="J1234" s="635"/>
      <c r="K1234" s="637">
        <v>0.89000000000000012</v>
      </c>
      <c r="L1234" s="638"/>
      <c r="M1234" s="639"/>
    </row>
    <row r="1235" spans="6:13" s="625" customFormat="1" ht="24" outlineLevel="4" x14ac:dyDescent="0.2">
      <c r="F1235" s="626">
        <v>3</v>
      </c>
      <c r="G1235" s="627" t="s">
        <v>3054</v>
      </c>
      <c r="H1235" s="628" t="s">
        <v>5546</v>
      </c>
      <c r="I1235" s="629" t="s">
        <v>5547</v>
      </c>
      <c r="J1235" s="627" t="s">
        <v>447</v>
      </c>
      <c r="K1235" s="630">
        <v>2</v>
      </c>
      <c r="L1235" s="631"/>
      <c r="M1235" s="632">
        <f>K1235*L1235</f>
        <v>0</v>
      </c>
    </row>
    <row r="1236" spans="6:13" s="625" customFormat="1" ht="12" outlineLevel="4" x14ac:dyDescent="0.2">
      <c r="F1236" s="626">
        <v>4</v>
      </c>
      <c r="G1236" s="627" t="s">
        <v>3054</v>
      </c>
      <c r="H1236" s="628" t="s">
        <v>5548</v>
      </c>
      <c r="I1236" s="629" t="s">
        <v>5549</v>
      </c>
      <c r="J1236" s="627" t="s">
        <v>447</v>
      </c>
      <c r="K1236" s="630">
        <v>2</v>
      </c>
      <c r="L1236" s="631"/>
      <c r="M1236" s="632">
        <f>K1236*L1236</f>
        <v>0</v>
      </c>
    </row>
    <row r="1237" spans="6:13" s="625" customFormat="1" ht="12" outlineLevel="4" x14ac:dyDescent="0.2">
      <c r="F1237" s="626">
        <v>5</v>
      </c>
      <c r="G1237" s="627" t="s">
        <v>3066</v>
      </c>
      <c r="H1237" s="628" t="s">
        <v>5550</v>
      </c>
      <c r="I1237" s="629" t="s">
        <v>5551</v>
      </c>
      <c r="J1237" s="627" t="s">
        <v>447</v>
      </c>
      <c r="K1237" s="630">
        <v>2</v>
      </c>
      <c r="L1237" s="631"/>
      <c r="M1237" s="632">
        <f>K1237*L1237</f>
        <v>0</v>
      </c>
    </row>
    <row r="1238" spans="6:13" s="633" customFormat="1" ht="11.25" outlineLevel="5" x14ac:dyDescent="0.25">
      <c r="F1238" s="634"/>
      <c r="G1238" s="635"/>
      <c r="H1238" s="635"/>
      <c r="I1238" s="636" t="s">
        <v>5552</v>
      </c>
      <c r="J1238" s="635"/>
      <c r="K1238" s="637">
        <v>1</v>
      </c>
      <c r="L1238" s="638"/>
      <c r="M1238" s="639"/>
    </row>
    <row r="1239" spans="6:13" s="633" customFormat="1" ht="22.5" outlineLevel="5" x14ac:dyDescent="0.25">
      <c r="F1239" s="634"/>
      <c r="G1239" s="635"/>
      <c r="H1239" s="635"/>
      <c r="I1239" s="636" t="s">
        <v>5553</v>
      </c>
      <c r="J1239" s="635"/>
      <c r="K1239" s="637">
        <v>1</v>
      </c>
      <c r="L1239" s="638"/>
      <c r="M1239" s="639"/>
    </row>
    <row r="1240" spans="6:13" s="625" customFormat="1" ht="12" outlineLevel="4" x14ac:dyDescent="0.2">
      <c r="F1240" s="626">
        <v>6</v>
      </c>
      <c r="G1240" s="627" t="s">
        <v>3054</v>
      </c>
      <c r="H1240" s="628" t="s">
        <v>5554</v>
      </c>
      <c r="I1240" s="629" t="s">
        <v>5555</v>
      </c>
      <c r="J1240" s="627" t="s">
        <v>447</v>
      </c>
      <c r="K1240" s="630">
        <v>2</v>
      </c>
      <c r="L1240" s="631"/>
      <c r="M1240" s="632">
        <f>K1240*L1240</f>
        <v>0</v>
      </c>
    </row>
    <row r="1241" spans="6:13" s="625" customFormat="1" ht="12" outlineLevel="4" x14ac:dyDescent="0.2">
      <c r="F1241" s="626">
        <v>7</v>
      </c>
      <c r="G1241" s="627" t="s">
        <v>3066</v>
      </c>
      <c r="H1241" s="628" t="s">
        <v>4724</v>
      </c>
      <c r="I1241" s="629" t="s">
        <v>4725</v>
      </c>
      <c r="J1241" s="627" t="s">
        <v>447</v>
      </c>
      <c r="K1241" s="630">
        <v>2</v>
      </c>
      <c r="L1241" s="631"/>
      <c r="M1241" s="632">
        <f>K1241*L1241</f>
        <v>0</v>
      </c>
    </row>
    <row r="1242" spans="6:13" s="633" customFormat="1" ht="22.5" outlineLevel="5" x14ac:dyDescent="0.25">
      <c r="F1242" s="634"/>
      <c r="G1242" s="635"/>
      <c r="H1242" s="635"/>
      <c r="I1242" s="636" t="s">
        <v>5556</v>
      </c>
      <c r="J1242" s="635"/>
      <c r="K1242" s="637">
        <v>1</v>
      </c>
      <c r="L1242" s="638"/>
      <c r="M1242" s="639"/>
    </row>
    <row r="1243" spans="6:13" s="633" customFormat="1" ht="22.5" outlineLevel="5" x14ac:dyDescent="0.25">
      <c r="F1243" s="634"/>
      <c r="G1243" s="635"/>
      <c r="H1243" s="635"/>
      <c r="I1243" s="636" t="s">
        <v>5557</v>
      </c>
      <c r="J1243" s="635"/>
      <c r="K1243" s="637">
        <v>1</v>
      </c>
      <c r="L1243" s="638"/>
      <c r="M1243" s="639"/>
    </row>
    <row r="1244" spans="6:13" s="625" customFormat="1" ht="24" outlineLevel="4" x14ac:dyDescent="0.2">
      <c r="F1244" s="626">
        <v>8</v>
      </c>
      <c r="G1244" s="627" t="s">
        <v>3054</v>
      </c>
      <c r="H1244" s="628" t="s">
        <v>4728</v>
      </c>
      <c r="I1244" s="629" t="s">
        <v>4729</v>
      </c>
      <c r="J1244" s="627" t="s">
        <v>447</v>
      </c>
      <c r="K1244" s="630">
        <v>2</v>
      </c>
      <c r="L1244" s="631"/>
      <c r="M1244" s="632">
        <f>K1244*L1244</f>
        <v>0</v>
      </c>
    </row>
    <row r="1245" spans="6:13" s="625" customFormat="1" ht="12" outlineLevel="4" x14ac:dyDescent="0.2">
      <c r="F1245" s="626">
        <v>9</v>
      </c>
      <c r="G1245" s="627" t="s">
        <v>3066</v>
      </c>
      <c r="H1245" s="628" t="s">
        <v>4730</v>
      </c>
      <c r="I1245" s="629" t="s">
        <v>4731</v>
      </c>
      <c r="J1245" s="627" t="s">
        <v>447</v>
      </c>
      <c r="K1245" s="630">
        <v>12</v>
      </c>
      <c r="L1245" s="631"/>
      <c r="M1245" s="632">
        <f>K1245*L1245</f>
        <v>0</v>
      </c>
    </row>
    <row r="1246" spans="6:13" s="633" customFormat="1" ht="11.25" outlineLevel="5" x14ac:dyDescent="0.25">
      <c r="F1246" s="634"/>
      <c r="G1246" s="635"/>
      <c r="H1246" s="635"/>
      <c r="I1246" s="636" t="s">
        <v>5558</v>
      </c>
      <c r="J1246" s="635"/>
      <c r="K1246" s="637">
        <v>4</v>
      </c>
      <c r="L1246" s="638"/>
      <c r="M1246" s="639"/>
    </row>
    <row r="1247" spans="6:13" s="633" customFormat="1" ht="11.25" outlineLevel="5" x14ac:dyDescent="0.25">
      <c r="F1247" s="634"/>
      <c r="G1247" s="635"/>
      <c r="H1247" s="635"/>
      <c r="I1247" s="636" t="s">
        <v>5559</v>
      </c>
      <c r="J1247" s="635"/>
      <c r="K1247" s="637">
        <v>4</v>
      </c>
      <c r="L1247" s="638"/>
      <c r="M1247" s="639"/>
    </row>
    <row r="1248" spans="6:13" s="633" customFormat="1" ht="11.25" outlineLevel="5" x14ac:dyDescent="0.25">
      <c r="F1248" s="634"/>
      <c r="G1248" s="635"/>
      <c r="H1248" s="635"/>
      <c r="I1248" s="636" t="s">
        <v>5560</v>
      </c>
      <c r="J1248" s="635"/>
      <c r="K1248" s="637">
        <v>2</v>
      </c>
      <c r="L1248" s="638"/>
      <c r="M1248" s="639"/>
    </row>
    <row r="1249" spans="6:13" s="633" customFormat="1" ht="22.5" outlineLevel="5" x14ac:dyDescent="0.25">
      <c r="F1249" s="634"/>
      <c r="G1249" s="635"/>
      <c r="H1249" s="635"/>
      <c r="I1249" s="636" t="s">
        <v>5561</v>
      </c>
      <c r="J1249" s="635"/>
      <c r="K1249" s="637">
        <v>2</v>
      </c>
      <c r="L1249" s="638"/>
      <c r="M1249" s="639"/>
    </row>
    <row r="1250" spans="6:13" s="625" customFormat="1" ht="24" outlineLevel="4" x14ac:dyDescent="0.2">
      <c r="F1250" s="626">
        <v>10</v>
      </c>
      <c r="G1250" s="627" t="s">
        <v>3054</v>
      </c>
      <c r="H1250" s="628" t="s">
        <v>4736</v>
      </c>
      <c r="I1250" s="629" t="s">
        <v>4737</v>
      </c>
      <c r="J1250" s="627" t="s">
        <v>532</v>
      </c>
      <c r="K1250" s="630">
        <v>3</v>
      </c>
      <c r="L1250" s="631"/>
      <c r="M1250" s="632">
        <f>K1250*L1250</f>
        <v>0</v>
      </c>
    </row>
    <row r="1251" spans="6:13" s="633" customFormat="1" ht="11.25" outlineLevel="5" x14ac:dyDescent="0.25">
      <c r="F1251" s="634"/>
      <c r="G1251" s="635"/>
      <c r="H1251" s="635"/>
      <c r="I1251" s="636" t="s">
        <v>5562</v>
      </c>
      <c r="J1251" s="635"/>
      <c r="K1251" s="637">
        <v>2.4800000000000004</v>
      </c>
      <c r="L1251" s="638"/>
      <c r="M1251" s="639"/>
    </row>
    <row r="1252" spans="6:13" s="625" customFormat="1" ht="12" outlineLevel="4" x14ac:dyDescent="0.2">
      <c r="F1252" s="626">
        <v>11</v>
      </c>
      <c r="G1252" s="627" t="s">
        <v>3054</v>
      </c>
      <c r="H1252" s="628" t="s">
        <v>4739</v>
      </c>
      <c r="I1252" s="629" t="s">
        <v>4740</v>
      </c>
      <c r="J1252" s="627" t="s">
        <v>447</v>
      </c>
      <c r="K1252" s="630">
        <v>4</v>
      </c>
      <c r="L1252" s="631"/>
      <c r="M1252" s="632">
        <f t="shared" ref="M1252:M1257" si="6">K1252*L1252</f>
        <v>0</v>
      </c>
    </row>
    <row r="1253" spans="6:13" s="625" customFormat="1" ht="24" outlineLevel="4" x14ac:dyDescent="0.2">
      <c r="F1253" s="626">
        <v>12</v>
      </c>
      <c r="G1253" s="627" t="s">
        <v>3054</v>
      </c>
      <c r="H1253" s="628" t="s">
        <v>4741</v>
      </c>
      <c r="I1253" s="629" t="s">
        <v>4742</v>
      </c>
      <c r="J1253" s="627" t="s">
        <v>447</v>
      </c>
      <c r="K1253" s="630">
        <v>2</v>
      </c>
      <c r="L1253" s="631"/>
      <c r="M1253" s="632">
        <f t="shared" si="6"/>
        <v>0</v>
      </c>
    </row>
    <row r="1254" spans="6:13" s="625" customFormat="1" ht="12" outlineLevel="4" x14ac:dyDescent="0.2">
      <c r="F1254" s="626">
        <v>13</v>
      </c>
      <c r="G1254" s="627" t="s">
        <v>3054</v>
      </c>
      <c r="H1254" s="628" t="s">
        <v>4743</v>
      </c>
      <c r="I1254" s="629" t="s">
        <v>4744</v>
      </c>
      <c r="J1254" s="627" t="s">
        <v>447</v>
      </c>
      <c r="K1254" s="630">
        <v>1</v>
      </c>
      <c r="L1254" s="631"/>
      <c r="M1254" s="632">
        <f t="shared" si="6"/>
        <v>0</v>
      </c>
    </row>
    <row r="1255" spans="6:13" s="625" customFormat="1" ht="12" outlineLevel="4" x14ac:dyDescent="0.2">
      <c r="F1255" s="626">
        <v>14</v>
      </c>
      <c r="G1255" s="627" t="s">
        <v>3066</v>
      </c>
      <c r="H1255" s="628" t="s">
        <v>4745</v>
      </c>
      <c r="I1255" s="629" t="s">
        <v>4746</v>
      </c>
      <c r="J1255" s="627" t="s">
        <v>447</v>
      </c>
      <c r="K1255" s="630">
        <v>1</v>
      </c>
      <c r="L1255" s="631"/>
      <c r="M1255" s="632">
        <f t="shared" si="6"/>
        <v>0</v>
      </c>
    </row>
    <row r="1256" spans="6:13" s="625" customFormat="1" ht="24" outlineLevel="4" x14ac:dyDescent="0.2">
      <c r="F1256" s="626">
        <v>15</v>
      </c>
      <c r="G1256" s="627" t="s">
        <v>3054</v>
      </c>
      <c r="H1256" s="628" t="s">
        <v>4747</v>
      </c>
      <c r="I1256" s="629" t="s">
        <v>4748</v>
      </c>
      <c r="J1256" s="627" t="s">
        <v>447</v>
      </c>
      <c r="K1256" s="630">
        <v>1</v>
      </c>
      <c r="L1256" s="631"/>
      <c r="M1256" s="632">
        <f t="shared" si="6"/>
        <v>0</v>
      </c>
    </row>
    <row r="1257" spans="6:13" s="625" customFormat="1" ht="12" outlineLevel="4" x14ac:dyDescent="0.2">
      <c r="F1257" s="626">
        <v>16</v>
      </c>
      <c r="G1257" s="627" t="s">
        <v>3066</v>
      </c>
      <c r="H1257" s="628" t="s">
        <v>4749</v>
      </c>
      <c r="I1257" s="629" t="s">
        <v>4750</v>
      </c>
      <c r="J1257" s="627" t="s">
        <v>447</v>
      </c>
      <c r="K1257" s="630">
        <v>2</v>
      </c>
      <c r="L1257" s="631"/>
      <c r="M1257" s="632">
        <f t="shared" si="6"/>
        <v>0</v>
      </c>
    </row>
    <row r="1258" spans="6:13" s="633" customFormat="1" ht="22.5" outlineLevel="5" x14ac:dyDescent="0.25">
      <c r="F1258" s="634"/>
      <c r="G1258" s="635"/>
      <c r="H1258" s="635"/>
      <c r="I1258" s="636" t="s">
        <v>5563</v>
      </c>
      <c r="J1258" s="635"/>
      <c r="K1258" s="637">
        <v>2</v>
      </c>
      <c r="L1258" s="638"/>
      <c r="M1258" s="639"/>
    </row>
    <row r="1259" spans="6:13" s="625" customFormat="1" ht="12" outlineLevel="4" x14ac:dyDescent="0.2">
      <c r="F1259" s="626">
        <v>17</v>
      </c>
      <c r="G1259" s="627" t="s">
        <v>3054</v>
      </c>
      <c r="H1259" s="628" t="s">
        <v>5548</v>
      </c>
      <c r="I1259" s="629" t="s">
        <v>5549</v>
      </c>
      <c r="J1259" s="627" t="s">
        <v>447</v>
      </c>
      <c r="K1259" s="630">
        <v>2</v>
      </c>
      <c r="L1259" s="631"/>
      <c r="M1259" s="632">
        <f>K1259*L1259</f>
        <v>0</v>
      </c>
    </row>
    <row r="1260" spans="6:13" s="625" customFormat="1" ht="12" outlineLevel="4" x14ac:dyDescent="0.2">
      <c r="F1260" s="626">
        <v>18</v>
      </c>
      <c r="G1260" s="627" t="s">
        <v>3066</v>
      </c>
      <c r="H1260" s="628" t="s">
        <v>5564</v>
      </c>
      <c r="I1260" s="629" t="s">
        <v>5565</v>
      </c>
      <c r="J1260" s="627" t="s">
        <v>447</v>
      </c>
      <c r="K1260" s="630">
        <v>2</v>
      </c>
      <c r="L1260" s="631"/>
      <c r="M1260" s="632">
        <f>K1260*L1260</f>
        <v>0</v>
      </c>
    </row>
    <row r="1261" spans="6:13" s="625" customFormat="1" ht="24" outlineLevel="4" x14ac:dyDescent="0.2">
      <c r="F1261" s="626">
        <v>19</v>
      </c>
      <c r="G1261" s="627" t="s">
        <v>4756</v>
      </c>
      <c r="H1261" s="628" t="s">
        <v>5566</v>
      </c>
      <c r="I1261" s="629" t="s">
        <v>5567</v>
      </c>
      <c r="J1261" s="627" t="s">
        <v>3065</v>
      </c>
      <c r="K1261" s="630">
        <v>2</v>
      </c>
      <c r="L1261" s="631"/>
      <c r="M1261" s="632">
        <f>K1261*L1261</f>
        <v>0</v>
      </c>
    </row>
    <row r="1262" spans="6:13" s="625" customFormat="1" ht="12" outlineLevel="4" x14ac:dyDescent="0.2">
      <c r="F1262" s="626">
        <v>20</v>
      </c>
      <c r="G1262" s="627" t="s">
        <v>3066</v>
      </c>
      <c r="H1262" s="628" t="s">
        <v>5212</v>
      </c>
      <c r="I1262" s="629" t="s">
        <v>5213</v>
      </c>
      <c r="J1262" s="627" t="s">
        <v>3065</v>
      </c>
      <c r="K1262" s="630">
        <v>1</v>
      </c>
      <c r="L1262" s="631"/>
      <c r="M1262" s="632">
        <f>K1262*L1262</f>
        <v>0</v>
      </c>
    </row>
    <row r="1263" spans="6:13" s="633" customFormat="1" ht="22.5" outlineLevel="5" x14ac:dyDescent="0.25">
      <c r="F1263" s="634"/>
      <c r="G1263" s="635"/>
      <c r="H1263" s="635"/>
      <c r="I1263" s="636" t="s">
        <v>5568</v>
      </c>
      <c r="J1263" s="635"/>
      <c r="K1263" s="637">
        <v>1</v>
      </c>
      <c r="L1263" s="638"/>
      <c r="M1263" s="639"/>
    </row>
    <row r="1264" spans="6:13" s="625" customFormat="1" ht="12" outlineLevel="4" x14ac:dyDescent="0.2">
      <c r="F1264" s="626">
        <v>21</v>
      </c>
      <c r="G1264" s="627" t="s">
        <v>3066</v>
      </c>
      <c r="H1264" s="628" t="s">
        <v>4766</v>
      </c>
      <c r="I1264" s="629" t="s">
        <v>4767</v>
      </c>
      <c r="J1264" s="627" t="s">
        <v>532</v>
      </c>
      <c r="K1264" s="630">
        <v>5</v>
      </c>
      <c r="L1264" s="631"/>
      <c r="M1264" s="632">
        <f>K1264*L1264</f>
        <v>0</v>
      </c>
    </row>
    <row r="1265" spans="6:13" s="633" customFormat="1" ht="22.5" outlineLevel="5" x14ac:dyDescent="0.25">
      <c r="F1265" s="634"/>
      <c r="G1265" s="635"/>
      <c r="H1265" s="635"/>
      <c r="I1265" s="636" t="s">
        <v>5569</v>
      </c>
      <c r="J1265" s="635"/>
      <c r="K1265" s="637">
        <v>1.5</v>
      </c>
      <c r="L1265" s="638"/>
      <c r="M1265" s="639"/>
    </row>
    <row r="1266" spans="6:13" s="633" customFormat="1" ht="22.5" outlineLevel="5" x14ac:dyDescent="0.25">
      <c r="F1266" s="634"/>
      <c r="G1266" s="635"/>
      <c r="H1266" s="635"/>
      <c r="I1266" s="636" t="s">
        <v>5570</v>
      </c>
      <c r="J1266" s="635"/>
      <c r="K1266" s="637">
        <v>1.5</v>
      </c>
      <c r="L1266" s="638"/>
      <c r="M1266" s="639"/>
    </row>
    <row r="1267" spans="6:13" s="633" customFormat="1" ht="22.5" outlineLevel="5" x14ac:dyDescent="0.25">
      <c r="F1267" s="634"/>
      <c r="G1267" s="635"/>
      <c r="H1267" s="635"/>
      <c r="I1267" s="636" t="s">
        <v>5571</v>
      </c>
      <c r="J1267" s="635"/>
      <c r="K1267" s="637">
        <v>2</v>
      </c>
      <c r="L1267" s="638"/>
      <c r="M1267" s="639"/>
    </row>
    <row r="1268" spans="6:13" s="625" customFormat="1" ht="24" outlineLevel="4" x14ac:dyDescent="0.2">
      <c r="F1268" s="626">
        <v>22</v>
      </c>
      <c r="G1268" s="627" t="s">
        <v>3066</v>
      </c>
      <c r="H1268" s="628" t="s">
        <v>4769</v>
      </c>
      <c r="I1268" s="629" t="s">
        <v>4770</v>
      </c>
      <c r="J1268" s="627" t="s">
        <v>447</v>
      </c>
      <c r="K1268" s="630">
        <v>2</v>
      </c>
      <c r="L1268" s="631"/>
      <c r="M1268" s="632">
        <f>K1268*L1268</f>
        <v>0</v>
      </c>
    </row>
    <row r="1269" spans="6:13" s="633" customFormat="1" ht="11.25" outlineLevel="5" x14ac:dyDescent="0.25">
      <c r="F1269" s="634"/>
      <c r="G1269" s="635"/>
      <c r="H1269" s="635"/>
      <c r="I1269" s="636" t="s">
        <v>4771</v>
      </c>
      <c r="J1269" s="635"/>
      <c r="K1269" s="637">
        <v>2</v>
      </c>
      <c r="L1269" s="638"/>
      <c r="M1269" s="639"/>
    </row>
    <row r="1270" spans="6:13" s="625" customFormat="1" ht="24" outlineLevel="4" x14ac:dyDescent="0.2">
      <c r="F1270" s="626">
        <v>23</v>
      </c>
      <c r="G1270" s="627" t="s">
        <v>3066</v>
      </c>
      <c r="H1270" s="628" t="s">
        <v>4772</v>
      </c>
      <c r="I1270" s="629" t="s">
        <v>4773</v>
      </c>
      <c r="J1270" s="627" t="s">
        <v>447</v>
      </c>
      <c r="K1270" s="630">
        <v>2</v>
      </c>
      <c r="L1270" s="631"/>
      <c r="M1270" s="632">
        <f>K1270*L1270</f>
        <v>0</v>
      </c>
    </row>
    <row r="1271" spans="6:13" s="633" customFormat="1" ht="11.25" outlineLevel="5" x14ac:dyDescent="0.25">
      <c r="F1271" s="634"/>
      <c r="G1271" s="635"/>
      <c r="H1271" s="635"/>
      <c r="I1271" s="636" t="s">
        <v>5572</v>
      </c>
      <c r="J1271" s="635"/>
      <c r="K1271" s="637">
        <v>2</v>
      </c>
      <c r="L1271" s="638"/>
      <c r="M1271" s="639"/>
    </row>
    <row r="1272" spans="6:13" s="625" customFormat="1" ht="12" outlineLevel="4" x14ac:dyDescent="0.2">
      <c r="F1272" s="626">
        <v>24</v>
      </c>
      <c r="G1272" s="627" t="s">
        <v>3066</v>
      </c>
      <c r="H1272" s="628" t="s">
        <v>4775</v>
      </c>
      <c r="I1272" s="629" t="s">
        <v>4776</v>
      </c>
      <c r="J1272" s="627" t="s">
        <v>532</v>
      </c>
      <c r="K1272" s="630">
        <v>2.7576940221599999</v>
      </c>
      <c r="L1272" s="631"/>
      <c r="M1272" s="632">
        <f>K1272*L1272</f>
        <v>0</v>
      </c>
    </row>
    <row r="1273" spans="6:13" s="633" customFormat="1" ht="11.25" outlineLevel="5" x14ac:dyDescent="0.25">
      <c r="F1273" s="634"/>
      <c r="G1273" s="635"/>
      <c r="H1273" s="635"/>
      <c r="I1273" s="636" t="s">
        <v>5573</v>
      </c>
      <c r="J1273" s="635"/>
      <c r="K1273" s="637">
        <v>1.8208697371199998</v>
      </c>
      <c r="L1273" s="638"/>
      <c r="M1273" s="639"/>
    </row>
    <row r="1274" spans="6:13" s="633" customFormat="1" ht="11.25" outlineLevel="5" x14ac:dyDescent="0.25">
      <c r="F1274" s="634"/>
      <c r="G1274" s="635"/>
      <c r="H1274" s="635"/>
      <c r="I1274" s="636" t="s">
        <v>4778</v>
      </c>
      <c r="J1274" s="635"/>
      <c r="K1274" s="637">
        <v>0.93682428503999993</v>
      </c>
      <c r="L1274" s="638"/>
      <c r="M1274" s="639"/>
    </row>
    <row r="1275" spans="6:13" s="625" customFormat="1" ht="12" outlineLevel="4" x14ac:dyDescent="0.2">
      <c r="F1275" s="626">
        <v>25</v>
      </c>
      <c r="G1275" s="627" t="s">
        <v>3066</v>
      </c>
      <c r="H1275" s="628" t="s">
        <v>4779</v>
      </c>
      <c r="I1275" s="629" t="s">
        <v>4780</v>
      </c>
      <c r="J1275" s="627" t="s">
        <v>273</v>
      </c>
      <c r="K1275" s="630">
        <v>4</v>
      </c>
      <c r="L1275" s="631"/>
      <c r="M1275" s="632">
        <f>K1275*L1275</f>
        <v>0</v>
      </c>
    </row>
    <row r="1276" spans="6:13" s="633" customFormat="1" ht="22.5" outlineLevel="5" x14ac:dyDescent="0.25">
      <c r="F1276" s="634"/>
      <c r="G1276" s="635"/>
      <c r="H1276" s="635"/>
      <c r="I1276" s="636" t="s">
        <v>5574</v>
      </c>
      <c r="J1276" s="635"/>
      <c r="K1276" s="637">
        <v>2</v>
      </c>
      <c r="L1276" s="638"/>
      <c r="M1276" s="639"/>
    </row>
    <row r="1277" spans="6:13" s="633" customFormat="1" ht="22.5" outlineLevel="5" x14ac:dyDescent="0.25">
      <c r="F1277" s="634"/>
      <c r="G1277" s="635"/>
      <c r="H1277" s="635"/>
      <c r="I1277" s="636" t="s">
        <v>5575</v>
      </c>
      <c r="J1277" s="635"/>
      <c r="K1277" s="637">
        <v>2</v>
      </c>
      <c r="L1277" s="638"/>
      <c r="M1277" s="639"/>
    </row>
    <row r="1278" spans="6:13" s="625" customFormat="1" ht="24" outlineLevel="4" x14ac:dyDescent="0.2">
      <c r="F1278" s="626">
        <v>26</v>
      </c>
      <c r="G1278" s="627" t="s">
        <v>3054</v>
      </c>
      <c r="H1278" s="628" t="s">
        <v>5576</v>
      </c>
      <c r="I1278" s="629" t="s">
        <v>5577</v>
      </c>
      <c r="J1278" s="627" t="s">
        <v>447</v>
      </c>
      <c r="K1278" s="630">
        <v>2</v>
      </c>
      <c r="L1278" s="631"/>
      <c r="M1278" s="632">
        <f>K1278*L1278</f>
        <v>0</v>
      </c>
    </row>
    <row r="1279" spans="6:13" s="625" customFormat="1" ht="12" outlineLevel="4" x14ac:dyDescent="0.2">
      <c r="F1279" s="626">
        <v>27</v>
      </c>
      <c r="G1279" s="627" t="s">
        <v>3066</v>
      </c>
      <c r="H1279" s="628" t="s">
        <v>4062</v>
      </c>
      <c r="I1279" s="629" t="s">
        <v>4063</v>
      </c>
      <c r="J1279" s="627" t="s">
        <v>273</v>
      </c>
      <c r="K1279" s="630">
        <v>30</v>
      </c>
      <c r="L1279" s="631"/>
      <c r="M1279" s="632">
        <f>K1279*L1279</f>
        <v>0</v>
      </c>
    </row>
    <row r="1280" spans="6:13" s="633" customFormat="1" ht="22.5" outlineLevel="5" x14ac:dyDescent="0.25">
      <c r="F1280" s="634"/>
      <c r="G1280" s="635"/>
      <c r="H1280" s="635"/>
      <c r="I1280" s="636" t="s">
        <v>4785</v>
      </c>
      <c r="J1280" s="635"/>
      <c r="K1280" s="637">
        <v>30</v>
      </c>
      <c r="L1280" s="638"/>
      <c r="M1280" s="639"/>
    </row>
    <row r="1281" spans="6:13" s="625" customFormat="1" ht="12" outlineLevel="4" x14ac:dyDescent="0.2">
      <c r="F1281" s="626">
        <v>28</v>
      </c>
      <c r="G1281" s="627" t="s">
        <v>3054</v>
      </c>
      <c r="H1281" s="628" t="s">
        <v>4786</v>
      </c>
      <c r="I1281" s="629" t="s">
        <v>4065</v>
      </c>
      <c r="J1281" s="627" t="s">
        <v>273</v>
      </c>
      <c r="K1281" s="630">
        <v>34.5</v>
      </c>
      <c r="L1281" s="631"/>
      <c r="M1281" s="632">
        <f>K1281*L1281</f>
        <v>0</v>
      </c>
    </row>
    <row r="1282" spans="6:13" s="625" customFormat="1" ht="12" outlineLevel="4" x14ac:dyDescent="0.2">
      <c r="F1282" s="626">
        <v>29</v>
      </c>
      <c r="G1282" s="627" t="s">
        <v>3315</v>
      </c>
      <c r="H1282" s="628" t="s">
        <v>4039</v>
      </c>
      <c r="I1282" s="629" t="s">
        <v>4040</v>
      </c>
      <c r="J1282" s="627" t="s">
        <v>3065</v>
      </c>
      <c r="K1282" s="630">
        <v>2</v>
      </c>
      <c r="L1282" s="631"/>
      <c r="M1282" s="632">
        <f>K1282*L1282</f>
        <v>0</v>
      </c>
    </row>
    <row r="1283" spans="6:13" s="633" customFormat="1" ht="11.25" outlineLevel="5" x14ac:dyDescent="0.25">
      <c r="F1283" s="634"/>
      <c r="G1283" s="635"/>
      <c r="H1283" s="635"/>
      <c r="I1283" s="636" t="s">
        <v>5578</v>
      </c>
      <c r="J1283" s="635"/>
      <c r="K1283" s="637">
        <v>2</v>
      </c>
      <c r="L1283" s="638"/>
      <c r="M1283" s="639"/>
    </row>
    <row r="1284" spans="6:13" s="625" customFormat="1" ht="12" outlineLevel="4" x14ac:dyDescent="0.2">
      <c r="F1284" s="626">
        <v>30</v>
      </c>
      <c r="G1284" s="627" t="s">
        <v>3054</v>
      </c>
      <c r="H1284" s="628" t="s">
        <v>4041</v>
      </c>
      <c r="I1284" s="629" t="s">
        <v>4042</v>
      </c>
      <c r="J1284" s="627" t="s">
        <v>3065</v>
      </c>
      <c r="K1284" s="630">
        <v>2</v>
      </c>
      <c r="L1284" s="631"/>
      <c r="M1284" s="632">
        <f>K1284*L1284</f>
        <v>0</v>
      </c>
    </row>
    <row r="1285" spans="6:13" s="633" customFormat="1" ht="11.25" outlineLevel="5" x14ac:dyDescent="0.25">
      <c r="F1285" s="634"/>
      <c r="G1285" s="635"/>
      <c r="H1285" s="635"/>
      <c r="I1285" s="636" t="s">
        <v>5578</v>
      </c>
      <c r="J1285" s="635"/>
      <c r="K1285" s="637">
        <v>2</v>
      </c>
      <c r="L1285" s="638"/>
      <c r="M1285" s="639"/>
    </row>
    <row r="1286" spans="6:13" s="646" customFormat="1" ht="12.75" customHeight="1" outlineLevel="4" x14ac:dyDescent="0.25">
      <c r="F1286" s="640"/>
      <c r="G1286" s="641"/>
      <c r="H1286" s="641"/>
      <c r="I1286" s="642"/>
      <c r="J1286" s="641"/>
      <c r="K1286" s="643"/>
      <c r="L1286" s="644"/>
      <c r="M1286" s="645"/>
    </row>
    <row r="1287" spans="6:13" s="620" customFormat="1" ht="16.5" customHeight="1" outlineLevel="3" x14ac:dyDescent="0.2">
      <c r="F1287" s="621"/>
      <c r="G1287" s="609"/>
      <c r="H1287" s="622"/>
      <c r="I1287" s="622" t="s">
        <v>4788</v>
      </c>
      <c r="J1287" s="609"/>
      <c r="K1287" s="623"/>
      <c r="L1287" s="624"/>
      <c r="M1287" s="588">
        <f>SUBTOTAL(9,M1288:M1376)</f>
        <v>0</v>
      </c>
    </row>
    <row r="1288" spans="6:13" s="625" customFormat="1" ht="24" outlineLevel="4" x14ac:dyDescent="0.2">
      <c r="F1288" s="626">
        <v>1</v>
      </c>
      <c r="G1288" s="627" t="s">
        <v>3066</v>
      </c>
      <c r="H1288" s="628" t="s">
        <v>5579</v>
      </c>
      <c r="I1288" s="629" t="s">
        <v>5580</v>
      </c>
      <c r="J1288" s="627" t="s">
        <v>532</v>
      </c>
      <c r="K1288" s="630">
        <v>36</v>
      </c>
      <c r="L1288" s="631"/>
      <c r="M1288" s="632">
        <f>K1288*L1288</f>
        <v>0</v>
      </c>
    </row>
    <row r="1289" spans="6:13" s="633" customFormat="1" ht="11.25" outlineLevel="5" x14ac:dyDescent="0.25">
      <c r="F1289" s="634"/>
      <c r="G1289" s="635"/>
      <c r="H1289" s="635"/>
      <c r="I1289" s="636" t="s">
        <v>5581</v>
      </c>
      <c r="J1289" s="635"/>
      <c r="K1289" s="637">
        <v>36</v>
      </c>
      <c r="L1289" s="638"/>
      <c r="M1289" s="639"/>
    </row>
    <row r="1290" spans="6:13" s="625" customFormat="1" ht="24" outlineLevel="4" x14ac:dyDescent="0.2">
      <c r="F1290" s="626">
        <v>2</v>
      </c>
      <c r="G1290" s="627" t="s">
        <v>3066</v>
      </c>
      <c r="H1290" s="628" t="s">
        <v>5582</v>
      </c>
      <c r="I1290" s="629" t="s">
        <v>5583</v>
      </c>
      <c r="J1290" s="627" t="s">
        <v>532</v>
      </c>
      <c r="K1290" s="630">
        <v>36</v>
      </c>
      <c r="L1290" s="631"/>
      <c r="M1290" s="632">
        <f>K1290*L1290</f>
        <v>0</v>
      </c>
    </row>
    <row r="1291" spans="6:13" s="633" customFormat="1" ht="11.25" outlineLevel="5" x14ac:dyDescent="0.25">
      <c r="F1291" s="634"/>
      <c r="G1291" s="635"/>
      <c r="H1291" s="635"/>
      <c r="I1291" s="636" t="s">
        <v>5584</v>
      </c>
      <c r="J1291" s="635"/>
      <c r="K1291" s="637">
        <v>36</v>
      </c>
      <c r="L1291" s="638"/>
      <c r="M1291" s="639"/>
    </row>
    <row r="1292" spans="6:13" s="625" customFormat="1" ht="24" outlineLevel="4" x14ac:dyDescent="0.2">
      <c r="F1292" s="626">
        <v>3</v>
      </c>
      <c r="G1292" s="627" t="s">
        <v>3066</v>
      </c>
      <c r="H1292" s="628" t="s">
        <v>5585</v>
      </c>
      <c r="I1292" s="629" t="s">
        <v>5586</v>
      </c>
      <c r="J1292" s="627" t="s">
        <v>447</v>
      </c>
      <c r="K1292" s="630">
        <v>3</v>
      </c>
      <c r="L1292" s="631"/>
      <c r="M1292" s="632">
        <f>K1292*L1292</f>
        <v>0</v>
      </c>
    </row>
    <row r="1293" spans="6:13" s="633" customFormat="1" ht="11.25" outlineLevel="5" x14ac:dyDescent="0.25">
      <c r="F1293" s="634"/>
      <c r="G1293" s="635"/>
      <c r="H1293" s="635"/>
      <c r="I1293" s="636" t="s">
        <v>5072</v>
      </c>
      <c r="J1293" s="635"/>
      <c r="K1293" s="637">
        <v>1</v>
      </c>
      <c r="L1293" s="638"/>
      <c r="M1293" s="639"/>
    </row>
    <row r="1294" spans="6:13" s="633" customFormat="1" ht="11.25" outlineLevel="5" x14ac:dyDescent="0.25">
      <c r="F1294" s="634"/>
      <c r="G1294" s="635"/>
      <c r="H1294" s="635"/>
      <c r="I1294" s="636" t="s">
        <v>5073</v>
      </c>
      <c r="J1294" s="635"/>
      <c r="K1294" s="637">
        <v>1</v>
      </c>
      <c r="L1294" s="638"/>
      <c r="M1294" s="639"/>
    </row>
    <row r="1295" spans="6:13" s="633" customFormat="1" ht="11.25" outlineLevel="5" x14ac:dyDescent="0.25">
      <c r="F1295" s="634"/>
      <c r="G1295" s="635"/>
      <c r="H1295" s="635"/>
      <c r="I1295" s="636" t="s">
        <v>4805</v>
      </c>
      <c r="J1295" s="635"/>
      <c r="K1295" s="637">
        <v>1</v>
      </c>
      <c r="L1295" s="638"/>
      <c r="M1295" s="639"/>
    </row>
    <row r="1296" spans="6:13" s="625" customFormat="1" ht="24" outlineLevel="4" x14ac:dyDescent="0.2">
      <c r="F1296" s="626">
        <v>4</v>
      </c>
      <c r="G1296" s="627" t="s">
        <v>3066</v>
      </c>
      <c r="H1296" s="628" t="s">
        <v>5587</v>
      </c>
      <c r="I1296" s="629" t="s">
        <v>5588</v>
      </c>
      <c r="J1296" s="627" t="s">
        <v>447</v>
      </c>
      <c r="K1296" s="630">
        <v>3</v>
      </c>
      <c r="L1296" s="631"/>
      <c r="M1296" s="632">
        <f>K1296*L1296</f>
        <v>0</v>
      </c>
    </row>
    <row r="1297" spans="6:13" s="633" customFormat="1" ht="11.25" outlineLevel="5" x14ac:dyDescent="0.25">
      <c r="F1297" s="634"/>
      <c r="G1297" s="635"/>
      <c r="H1297" s="635"/>
      <c r="I1297" s="636" t="s">
        <v>4814</v>
      </c>
      <c r="J1297" s="635"/>
      <c r="K1297" s="637">
        <v>1</v>
      </c>
      <c r="L1297" s="638"/>
      <c r="M1297" s="639"/>
    </row>
    <row r="1298" spans="6:13" s="633" customFormat="1" ht="11.25" outlineLevel="5" x14ac:dyDescent="0.25">
      <c r="F1298" s="634"/>
      <c r="G1298" s="635"/>
      <c r="H1298" s="635"/>
      <c r="I1298" s="636" t="s">
        <v>4815</v>
      </c>
      <c r="J1298" s="635"/>
      <c r="K1298" s="637">
        <v>1</v>
      </c>
      <c r="L1298" s="638"/>
      <c r="M1298" s="639"/>
    </row>
    <row r="1299" spans="6:13" s="633" customFormat="1" ht="11.25" outlineLevel="5" x14ac:dyDescent="0.25">
      <c r="F1299" s="634"/>
      <c r="G1299" s="635"/>
      <c r="H1299" s="635"/>
      <c r="I1299" s="636" t="s">
        <v>4810</v>
      </c>
      <c r="J1299" s="635"/>
      <c r="K1299" s="637">
        <v>1</v>
      </c>
      <c r="L1299" s="638"/>
      <c r="M1299" s="639"/>
    </row>
    <row r="1300" spans="6:13" s="625" customFormat="1" ht="24" outlineLevel="4" x14ac:dyDescent="0.2">
      <c r="F1300" s="626">
        <v>5</v>
      </c>
      <c r="G1300" s="627" t="s">
        <v>3066</v>
      </c>
      <c r="H1300" s="628" t="s">
        <v>5589</v>
      </c>
      <c r="I1300" s="629" t="s">
        <v>5590</v>
      </c>
      <c r="J1300" s="627" t="s">
        <v>447</v>
      </c>
      <c r="K1300" s="630">
        <v>6</v>
      </c>
      <c r="L1300" s="631"/>
      <c r="M1300" s="632">
        <f>K1300*L1300</f>
        <v>0</v>
      </c>
    </row>
    <row r="1301" spans="6:13" s="633" customFormat="1" ht="11.25" outlineLevel="5" x14ac:dyDescent="0.25">
      <c r="F1301" s="634"/>
      <c r="G1301" s="635"/>
      <c r="H1301" s="635"/>
      <c r="I1301" s="636" t="s">
        <v>4801</v>
      </c>
      <c r="J1301" s="635"/>
      <c r="K1301" s="637">
        <v>1</v>
      </c>
      <c r="L1301" s="638"/>
      <c r="M1301" s="639"/>
    </row>
    <row r="1302" spans="6:13" s="633" customFormat="1" ht="11.25" outlineLevel="5" x14ac:dyDescent="0.25">
      <c r="F1302" s="634"/>
      <c r="G1302" s="635"/>
      <c r="H1302" s="635"/>
      <c r="I1302" s="636" t="s">
        <v>4816</v>
      </c>
      <c r="J1302" s="635"/>
      <c r="K1302" s="637">
        <v>1</v>
      </c>
      <c r="L1302" s="638"/>
      <c r="M1302" s="639"/>
    </row>
    <row r="1303" spans="6:13" s="633" customFormat="1" ht="11.25" outlineLevel="5" x14ac:dyDescent="0.25">
      <c r="F1303" s="634"/>
      <c r="G1303" s="635"/>
      <c r="H1303" s="635"/>
      <c r="I1303" s="636" t="s">
        <v>5242</v>
      </c>
      <c r="J1303" s="635"/>
      <c r="K1303" s="637">
        <v>4</v>
      </c>
      <c r="L1303" s="638"/>
      <c r="M1303" s="639"/>
    </row>
    <row r="1304" spans="6:13" s="625" customFormat="1" ht="24" outlineLevel="4" x14ac:dyDescent="0.2">
      <c r="F1304" s="626">
        <v>6</v>
      </c>
      <c r="G1304" s="627" t="s">
        <v>3066</v>
      </c>
      <c r="H1304" s="628" t="s">
        <v>5591</v>
      </c>
      <c r="I1304" s="629" t="s">
        <v>5592</v>
      </c>
      <c r="J1304" s="627" t="s">
        <v>447</v>
      </c>
      <c r="K1304" s="630">
        <v>6</v>
      </c>
      <c r="L1304" s="631"/>
      <c r="M1304" s="632">
        <f>K1304*L1304</f>
        <v>0</v>
      </c>
    </row>
    <row r="1305" spans="6:13" s="633" customFormat="1" ht="11.25" outlineLevel="5" x14ac:dyDescent="0.25">
      <c r="F1305" s="634"/>
      <c r="G1305" s="635"/>
      <c r="H1305" s="635"/>
      <c r="I1305" s="636" t="s">
        <v>4801</v>
      </c>
      <c r="J1305" s="635"/>
      <c r="K1305" s="637">
        <v>1</v>
      </c>
      <c r="L1305" s="638"/>
      <c r="M1305" s="639"/>
    </row>
    <row r="1306" spans="6:13" s="633" customFormat="1" ht="11.25" outlineLevel="5" x14ac:dyDescent="0.25">
      <c r="F1306" s="634"/>
      <c r="G1306" s="635"/>
      <c r="H1306" s="635"/>
      <c r="I1306" s="636" t="s">
        <v>4816</v>
      </c>
      <c r="J1306" s="635"/>
      <c r="K1306" s="637">
        <v>1</v>
      </c>
      <c r="L1306" s="638"/>
      <c r="M1306" s="639"/>
    </row>
    <row r="1307" spans="6:13" s="633" customFormat="1" ht="11.25" outlineLevel="5" x14ac:dyDescent="0.25">
      <c r="F1307" s="634"/>
      <c r="G1307" s="635"/>
      <c r="H1307" s="635"/>
      <c r="I1307" s="636" t="s">
        <v>5242</v>
      </c>
      <c r="J1307" s="635"/>
      <c r="K1307" s="637">
        <v>4</v>
      </c>
      <c r="L1307" s="638"/>
      <c r="M1307" s="639"/>
    </row>
    <row r="1308" spans="6:13" s="625" customFormat="1" ht="12" outlineLevel="4" x14ac:dyDescent="0.2">
      <c r="F1308" s="626">
        <v>7</v>
      </c>
      <c r="G1308" s="627" t="s">
        <v>3054</v>
      </c>
      <c r="H1308" s="628" t="s">
        <v>5593</v>
      </c>
      <c r="I1308" s="629" t="s">
        <v>5594</v>
      </c>
      <c r="J1308" s="627" t="s">
        <v>532</v>
      </c>
      <c r="K1308" s="630">
        <v>60</v>
      </c>
      <c r="L1308" s="631"/>
      <c r="M1308" s="632">
        <f>K1308*L1308</f>
        <v>0</v>
      </c>
    </row>
    <row r="1309" spans="6:13" s="633" customFormat="1" ht="11.25" outlineLevel="5" x14ac:dyDescent="0.25">
      <c r="F1309" s="634"/>
      <c r="G1309" s="635"/>
      <c r="H1309" s="635"/>
      <c r="I1309" s="636" t="s">
        <v>5595</v>
      </c>
      <c r="J1309" s="635"/>
      <c r="K1309" s="637">
        <v>36</v>
      </c>
      <c r="L1309" s="638"/>
      <c r="M1309" s="639"/>
    </row>
    <row r="1310" spans="6:13" s="633" customFormat="1" ht="11.25" outlineLevel="5" x14ac:dyDescent="0.25">
      <c r="F1310" s="634"/>
      <c r="G1310" s="635"/>
      <c r="H1310" s="635"/>
      <c r="I1310" s="636" t="s">
        <v>5596</v>
      </c>
      <c r="J1310" s="635"/>
      <c r="K1310" s="637">
        <v>17.2</v>
      </c>
      <c r="L1310" s="638"/>
      <c r="M1310" s="639"/>
    </row>
    <row r="1311" spans="6:13" s="625" customFormat="1" ht="12" outlineLevel="4" x14ac:dyDescent="0.2">
      <c r="F1311" s="626">
        <v>8</v>
      </c>
      <c r="G1311" s="627" t="s">
        <v>3054</v>
      </c>
      <c r="H1311" s="628" t="s">
        <v>5597</v>
      </c>
      <c r="I1311" s="629" t="s">
        <v>5598</v>
      </c>
      <c r="J1311" s="627" t="s">
        <v>532</v>
      </c>
      <c r="K1311" s="630">
        <v>60</v>
      </c>
      <c r="L1311" s="631"/>
      <c r="M1311" s="632">
        <f>K1311*L1311</f>
        <v>0</v>
      </c>
    </row>
    <row r="1312" spans="6:13" s="633" customFormat="1" ht="11.25" outlineLevel="5" x14ac:dyDescent="0.25">
      <c r="F1312" s="634"/>
      <c r="G1312" s="635"/>
      <c r="H1312" s="635"/>
      <c r="I1312" s="636" t="s">
        <v>5595</v>
      </c>
      <c r="J1312" s="635"/>
      <c r="K1312" s="637">
        <v>36</v>
      </c>
      <c r="L1312" s="638"/>
      <c r="M1312" s="639"/>
    </row>
    <row r="1313" spans="6:13" s="633" customFormat="1" ht="11.25" outlineLevel="5" x14ac:dyDescent="0.25">
      <c r="F1313" s="634"/>
      <c r="G1313" s="635"/>
      <c r="H1313" s="635"/>
      <c r="I1313" s="636" t="s">
        <v>5596</v>
      </c>
      <c r="J1313" s="635"/>
      <c r="K1313" s="637">
        <v>17.2</v>
      </c>
      <c r="L1313" s="638"/>
      <c r="M1313" s="639"/>
    </row>
    <row r="1314" spans="6:13" s="625" customFormat="1" ht="12" outlineLevel="4" x14ac:dyDescent="0.2">
      <c r="F1314" s="626">
        <v>9</v>
      </c>
      <c r="G1314" s="627" t="s">
        <v>3054</v>
      </c>
      <c r="H1314" s="628" t="s">
        <v>5599</v>
      </c>
      <c r="I1314" s="629" t="s">
        <v>5600</v>
      </c>
      <c r="J1314" s="627" t="s">
        <v>447</v>
      </c>
      <c r="K1314" s="630">
        <v>4</v>
      </c>
      <c r="L1314" s="631"/>
      <c r="M1314" s="632">
        <f>K1314*L1314</f>
        <v>0</v>
      </c>
    </row>
    <row r="1315" spans="6:13" s="625" customFormat="1" ht="12" outlineLevel="4" x14ac:dyDescent="0.2">
      <c r="F1315" s="626">
        <v>10</v>
      </c>
      <c r="G1315" s="627" t="s">
        <v>3054</v>
      </c>
      <c r="H1315" s="628" t="s">
        <v>5601</v>
      </c>
      <c r="I1315" s="629" t="s">
        <v>5602</v>
      </c>
      <c r="J1315" s="627" t="s">
        <v>447</v>
      </c>
      <c r="K1315" s="630">
        <v>4</v>
      </c>
      <c r="L1315" s="631"/>
      <c r="M1315" s="632">
        <f>K1315*L1315</f>
        <v>0</v>
      </c>
    </row>
    <row r="1316" spans="6:13" s="625" customFormat="1" ht="24" outlineLevel="4" x14ac:dyDescent="0.2">
      <c r="F1316" s="626">
        <v>11</v>
      </c>
      <c r="G1316" s="627" t="s">
        <v>3066</v>
      </c>
      <c r="H1316" s="628" t="s">
        <v>5603</v>
      </c>
      <c r="I1316" s="629" t="s">
        <v>5604</v>
      </c>
      <c r="J1316" s="627" t="s">
        <v>447</v>
      </c>
      <c r="K1316" s="630">
        <v>1</v>
      </c>
      <c r="L1316" s="631"/>
      <c r="M1316" s="632">
        <f>K1316*L1316</f>
        <v>0</v>
      </c>
    </row>
    <row r="1317" spans="6:13" s="633" customFormat="1" ht="11.25" outlineLevel="5" x14ac:dyDescent="0.25">
      <c r="F1317" s="634"/>
      <c r="G1317" s="635"/>
      <c r="H1317" s="635"/>
      <c r="I1317" s="636" t="s">
        <v>5605</v>
      </c>
      <c r="J1317" s="635"/>
      <c r="K1317" s="637">
        <v>1</v>
      </c>
      <c r="L1317" s="638"/>
      <c r="M1317" s="639"/>
    </row>
    <row r="1318" spans="6:13" s="625" customFormat="1" ht="24" outlineLevel="4" x14ac:dyDescent="0.2">
      <c r="F1318" s="626">
        <v>12</v>
      </c>
      <c r="G1318" s="627" t="s">
        <v>3066</v>
      </c>
      <c r="H1318" s="628" t="s">
        <v>5606</v>
      </c>
      <c r="I1318" s="629" t="s">
        <v>5607</v>
      </c>
      <c r="J1318" s="627" t="s">
        <v>447</v>
      </c>
      <c r="K1318" s="630">
        <v>1</v>
      </c>
      <c r="L1318" s="631"/>
      <c r="M1318" s="632">
        <f>K1318*L1318</f>
        <v>0</v>
      </c>
    </row>
    <row r="1319" spans="6:13" s="633" customFormat="1" ht="11.25" outlineLevel="5" x14ac:dyDescent="0.25">
      <c r="F1319" s="634"/>
      <c r="G1319" s="635"/>
      <c r="H1319" s="635"/>
      <c r="I1319" s="636" t="s">
        <v>5605</v>
      </c>
      <c r="J1319" s="635"/>
      <c r="K1319" s="637">
        <v>1</v>
      </c>
      <c r="L1319" s="638"/>
      <c r="M1319" s="639"/>
    </row>
    <row r="1320" spans="6:13" s="625" customFormat="1" ht="12" outlineLevel="4" x14ac:dyDescent="0.2">
      <c r="F1320" s="626">
        <v>13</v>
      </c>
      <c r="G1320" s="627" t="s">
        <v>3054</v>
      </c>
      <c r="H1320" s="628" t="s">
        <v>5608</v>
      </c>
      <c r="I1320" s="629" t="s">
        <v>5609</v>
      </c>
      <c r="J1320" s="627" t="s">
        <v>447</v>
      </c>
      <c r="K1320" s="630">
        <v>2</v>
      </c>
      <c r="L1320" s="631"/>
      <c r="M1320" s="632">
        <f>K1320*L1320</f>
        <v>0</v>
      </c>
    </row>
    <row r="1321" spans="6:13" s="625" customFormat="1" ht="12" outlineLevel="4" x14ac:dyDescent="0.2">
      <c r="F1321" s="626">
        <v>14</v>
      </c>
      <c r="G1321" s="627" t="s">
        <v>3054</v>
      </c>
      <c r="H1321" s="628" t="s">
        <v>5610</v>
      </c>
      <c r="I1321" s="629" t="s">
        <v>5611</v>
      </c>
      <c r="J1321" s="627" t="s">
        <v>447</v>
      </c>
      <c r="K1321" s="630">
        <v>2</v>
      </c>
      <c r="L1321" s="631"/>
      <c r="M1321" s="632">
        <f>K1321*L1321</f>
        <v>0</v>
      </c>
    </row>
    <row r="1322" spans="6:13" s="625" customFormat="1" ht="24" outlineLevel="4" x14ac:dyDescent="0.2">
      <c r="F1322" s="626">
        <v>15</v>
      </c>
      <c r="G1322" s="627" t="s">
        <v>3066</v>
      </c>
      <c r="H1322" s="628" t="s">
        <v>5264</v>
      </c>
      <c r="I1322" s="629" t="s">
        <v>5265</v>
      </c>
      <c r="J1322" s="627" t="s">
        <v>447</v>
      </c>
      <c r="K1322" s="630">
        <v>1</v>
      </c>
      <c r="L1322" s="631"/>
      <c r="M1322" s="632">
        <f>K1322*L1322</f>
        <v>0</v>
      </c>
    </row>
    <row r="1323" spans="6:13" s="633" customFormat="1" ht="11.25" outlineLevel="5" x14ac:dyDescent="0.25">
      <c r="F1323" s="634"/>
      <c r="G1323" s="635"/>
      <c r="H1323" s="635"/>
      <c r="I1323" s="636" t="s">
        <v>5612</v>
      </c>
      <c r="J1323" s="635"/>
      <c r="K1323" s="637">
        <v>1</v>
      </c>
      <c r="L1323" s="638"/>
      <c r="M1323" s="639"/>
    </row>
    <row r="1324" spans="6:13" s="625" customFormat="1" ht="24" outlineLevel="4" x14ac:dyDescent="0.2">
      <c r="F1324" s="626">
        <v>16</v>
      </c>
      <c r="G1324" s="627" t="s">
        <v>3054</v>
      </c>
      <c r="H1324" s="628" t="s">
        <v>5268</v>
      </c>
      <c r="I1324" s="629" t="s">
        <v>5269</v>
      </c>
      <c r="J1324" s="627" t="s">
        <v>447</v>
      </c>
      <c r="K1324" s="630">
        <v>1</v>
      </c>
      <c r="L1324" s="631"/>
      <c r="M1324" s="632">
        <f>K1324*L1324</f>
        <v>0</v>
      </c>
    </row>
    <row r="1325" spans="6:13" s="625" customFormat="1" ht="24" outlineLevel="4" x14ac:dyDescent="0.2">
      <c r="F1325" s="626">
        <v>17</v>
      </c>
      <c r="G1325" s="627" t="s">
        <v>3066</v>
      </c>
      <c r="H1325" s="628" t="s">
        <v>4857</v>
      </c>
      <c r="I1325" s="629" t="s">
        <v>4858</v>
      </c>
      <c r="J1325" s="627" t="s">
        <v>447</v>
      </c>
      <c r="K1325" s="630">
        <v>1</v>
      </c>
      <c r="L1325" s="631"/>
      <c r="M1325" s="632">
        <f>K1325*L1325</f>
        <v>0</v>
      </c>
    </row>
    <row r="1326" spans="6:13" s="633" customFormat="1" ht="22.5" outlineLevel="5" x14ac:dyDescent="0.25">
      <c r="F1326" s="634"/>
      <c r="G1326" s="635"/>
      <c r="H1326" s="635"/>
      <c r="I1326" s="636" t="s">
        <v>5613</v>
      </c>
      <c r="J1326" s="635"/>
      <c r="K1326" s="637">
        <v>1</v>
      </c>
      <c r="L1326" s="638"/>
      <c r="M1326" s="639"/>
    </row>
    <row r="1327" spans="6:13" s="625" customFormat="1" ht="24" outlineLevel="4" x14ac:dyDescent="0.2">
      <c r="F1327" s="626">
        <v>18</v>
      </c>
      <c r="G1327" s="627" t="s">
        <v>3054</v>
      </c>
      <c r="H1327" s="628" t="s">
        <v>4861</v>
      </c>
      <c r="I1327" s="629" t="s">
        <v>4862</v>
      </c>
      <c r="J1327" s="627" t="s">
        <v>447</v>
      </c>
      <c r="K1327" s="630">
        <v>1</v>
      </c>
      <c r="L1327" s="631"/>
      <c r="M1327" s="632">
        <f>K1327*L1327</f>
        <v>0</v>
      </c>
    </row>
    <row r="1328" spans="6:13" s="625" customFormat="1" ht="24" outlineLevel="4" x14ac:dyDescent="0.2">
      <c r="F1328" s="626">
        <v>19</v>
      </c>
      <c r="G1328" s="627" t="s">
        <v>3066</v>
      </c>
      <c r="H1328" s="628" t="s">
        <v>4863</v>
      </c>
      <c r="I1328" s="629" t="s">
        <v>4864</v>
      </c>
      <c r="J1328" s="627" t="s">
        <v>447</v>
      </c>
      <c r="K1328" s="630">
        <v>1</v>
      </c>
      <c r="L1328" s="631"/>
      <c r="M1328" s="632">
        <f>K1328*L1328</f>
        <v>0</v>
      </c>
    </row>
    <row r="1329" spans="6:13" s="633" customFormat="1" ht="11.25" outlineLevel="5" x14ac:dyDescent="0.25">
      <c r="F1329" s="634"/>
      <c r="G1329" s="635"/>
      <c r="H1329" s="635"/>
      <c r="I1329" s="636" t="s">
        <v>5614</v>
      </c>
      <c r="J1329" s="635"/>
      <c r="K1329" s="637">
        <v>1</v>
      </c>
      <c r="L1329" s="638"/>
      <c r="M1329" s="639"/>
    </row>
    <row r="1330" spans="6:13" s="625" customFormat="1" ht="12" outlineLevel="4" x14ac:dyDescent="0.2">
      <c r="F1330" s="626">
        <v>20</v>
      </c>
      <c r="G1330" s="627" t="s">
        <v>3054</v>
      </c>
      <c r="H1330" s="628" t="s">
        <v>5274</v>
      </c>
      <c r="I1330" s="629" t="s">
        <v>5275</v>
      </c>
      <c r="J1330" s="627" t="s">
        <v>447</v>
      </c>
      <c r="K1330" s="630">
        <v>1</v>
      </c>
      <c r="L1330" s="631"/>
      <c r="M1330" s="632">
        <f>K1330*L1330</f>
        <v>0</v>
      </c>
    </row>
    <row r="1331" spans="6:13" s="625" customFormat="1" ht="24" outlineLevel="4" x14ac:dyDescent="0.2">
      <c r="F1331" s="626">
        <v>21</v>
      </c>
      <c r="G1331" s="627" t="s">
        <v>3066</v>
      </c>
      <c r="H1331" s="628" t="s">
        <v>4863</v>
      </c>
      <c r="I1331" s="629" t="s">
        <v>4864</v>
      </c>
      <c r="J1331" s="627" t="s">
        <v>447</v>
      </c>
      <c r="K1331" s="630">
        <v>1</v>
      </c>
      <c r="L1331" s="631"/>
      <c r="M1331" s="632">
        <f>K1331*L1331</f>
        <v>0</v>
      </c>
    </row>
    <row r="1332" spans="6:13" s="633" customFormat="1" ht="22.5" outlineLevel="5" x14ac:dyDescent="0.25">
      <c r="F1332" s="634"/>
      <c r="G1332" s="635"/>
      <c r="H1332" s="635"/>
      <c r="I1332" s="636" t="s">
        <v>5613</v>
      </c>
      <c r="J1332" s="635"/>
      <c r="K1332" s="637">
        <v>1</v>
      </c>
      <c r="L1332" s="638"/>
      <c r="M1332" s="639"/>
    </row>
    <row r="1333" spans="6:13" s="625" customFormat="1" ht="12" outlineLevel="4" x14ac:dyDescent="0.2">
      <c r="F1333" s="626">
        <v>22</v>
      </c>
      <c r="G1333" s="627" t="s">
        <v>3054</v>
      </c>
      <c r="H1333" s="628" t="s">
        <v>4865</v>
      </c>
      <c r="I1333" s="629" t="s">
        <v>4866</v>
      </c>
      <c r="J1333" s="627" t="s">
        <v>447</v>
      </c>
      <c r="K1333" s="630">
        <v>1</v>
      </c>
      <c r="L1333" s="631"/>
      <c r="M1333" s="632">
        <f>K1333*L1333</f>
        <v>0</v>
      </c>
    </row>
    <row r="1334" spans="6:13" s="625" customFormat="1" ht="12" outlineLevel="4" x14ac:dyDescent="0.2">
      <c r="F1334" s="626">
        <v>23</v>
      </c>
      <c r="G1334" s="627" t="s">
        <v>3066</v>
      </c>
      <c r="H1334" s="628" t="s">
        <v>5279</v>
      </c>
      <c r="I1334" s="629" t="s">
        <v>5280</v>
      </c>
      <c r="J1334" s="627" t="s">
        <v>447</v>
      </c>
      <c r="K1334" s="630">
        <v>12</v>
      </c>
      <c r="L1334" s="631"/>
      <c r="M1334" s="632">
        <f>K1334*L1334</f>
        <v>0</v>
      </c>
    </row>
    <row r="1335" spans="6:13" s="633" customFormat="1" ht="11.25" outlineLevel="5" x14ac:dyDescent="0.25">
      <c r="F1335" s="634"/>
      <c r="G1335" s="635"/>
      <c r="H1335" s="635"/>
      <c r="I1335" s="636" t="s">
        <v>5615</v>
      </c>
      <c r="J1335" s="635"/>
      <c r="K1335" s="637">
        <v>12</v>
      </c>
      <c r="L1335" s="638"/>
      <c r="M1335" s="639"/>
    </row>
    <row r="1336" spans="6:13" s="625" customFormat="1" ht="12" outlineLevel="4" x14ac:dyDescent="0.2">
      <c r="F1336" s="626">
        <v>24</v>
      </c>
      <c r="G1336" s="627" t="s">
        <v>3054</v>
      </c>
      <c r="H1336" s="628" t="s">
        <v>5287</v>
      </c>
      <c r="I1336" s="629" t="s">
        <v>5288</v>
      </c>
      <c r="J1336" s="627" t="s">
        <v>447</v>
      </c>
      <c r="K1336" s="630">
        <v>13</v>
      </c>
      <c r="L1336" s="631"/>
      <c r="M1336" s="632">
        <f>K1336*L1336</f>
        <v>0</v>
      </c>
    </row>
    <row r="1337" spans="6:13" s="625" customFormat="1" ht="12" outlineLevel="4" x14ac:dyDescent="0.2">
      <c r="F1337" s="626">
        <v>25</v>
      </c>
      <c r="G1337" s="627" t="s">
        <v>3066</v>
      </c>
      <c r="H1337" s="628" t="s">
        <v>4869</v>
      </c>
      <c r="I1337" s="629" t="s">
        <v>4870</v>
      </c>
      <c r="J1337" s="627" t="s">
        <v>447</v>
      </c>
      <c r="K1337" s="630">
        <v>12</v>
      </c>
      <c r="L1337" s="631"/>
      <c r="M1337" s="632">
        <f>K1337*L1337</f>
        <v>0</v>
      </c>
    </row>
    <row r="1338" spans="6:13" s="633" customFormat="1" ht="11.25" outlineLevel="5" x14ac:dyDescent="0.25">
      <c r="F1338" s="634"/>
      <c r="G1338" s="635"/>
      <c r="H1338" s="635"/>
      <c r="I1338" s="636" t="s">
        <v>5616</v>
      </c>
      <c r="J1338" s="635"/>
      <c r="K1338" s="637">
        <v>12</v>
      </c>
      <c r="L1338" s="638"/>
      <c r="M1338" s="639"/>
    </row>
    <row r="1339" spans="6:13" s="625" customFormat="1" ht="12" outlineLevel="4" x14ac:dyDescent="0.2">
      <c r="F1339" s="626">
        <v>26</v>
      </c>
      <c r="G1339" s="627" t="s">
        <v>3054</v>
      </c>
      <c r="H1339" s="628" t="s">
        <v>5277</v>
      </c>
      <c r="I1339" s="629" t="s">
        <v>5278</v>
      </c>
      <c r="J1339" s="627" t="s">
        <v>447</v>
      </c>
      <c r="K1339" s="630">
        <v>13</v>
      </c>
      <c r="L1339" s="631"/>
      <c r="M1339" s="632">
        <f>K1339*L1339</f>
        <v>0</v>
      </c>
    </row>
    <row r="1340" spans="6:13" s="625" customFormat="1" ht="12" outlineLevel="4" x14ac:dyDescent="0.2">
      <c r="F1340" s="626">
        <v>27</v>
      </c>
      <c r="G1340" s="627" t="s">
        <v>3066</v>
      </c>
      <c r="H1340" s="628" t="s">
        <v>4877</v>
      </c>
      <c r="I1340" s="629" t="s">
        <v>4878</v>
      </c>
      <c r="J1340" s="627" t="s">
        <v>447</v>
      </c>
      <c r="K1340" s="630">
        <v>44</v>
      </c>
      <c r="L1340" s="631"/>
      <c r="M1340" s="632">
        <f>K1340*L1340</f>
        <v>0</v>
      </c>
    </row>
    <row r="1341" spans="6:13" s="633" customFormat="1" ht="11.25" outlineLevel="5" x14ac:dyDescent="0.25">
      <c r="F1341" s="634"/>
      <c r="G1341" s="635"/>
      <c r="H1341" s="635"/>
      <c r="I1341" s="636" t="s">
        <v>5617</v>
      </c>
      <c r="J1341" s="635"/>
      <c r="K1341" s="637">
        <v>22</v>
      </c>
      <c r="L1341" s="638"/>
      <c r="M1341" s="639"/>
    </row>
    <row r="1342" spans="6:13" s="633" customFormat="1" ht="11.25" outlineLevel="5" x14ac:dyDescent="0.25">
      <c r="F1342" s="634"/>
      <c r="G1342" s="635"/>
      <c r="H1342" s="635"/>
      <c r="I1342" s="636" t="s">
        <v>5618</v>
      </c>
      <c r="J1342" s="635"/>
      <c r="K1342" s="637">
        <v>22</v>
      </c>
      <c r="L1342" s="638"/>
      <c r="M1342" s="639"/>
    </row>
    <row r="1343" spans="6:13" s="625" customFormat="1" ht="12" outlineLevel="4" x14ac:dyDescent="0.2">
      <c r="F1343" s="626">
        <v>28</v>
      </c>
      <c r="G1343" s="627" t="s">
        <v>3054</v>
      </c>
      <c r="H1343" s="628" t="s">
        <v>4881</v>
      </c>
      <c r="I1343" s="629" t="s">
        <v>4882</v>
      </c>
      <c r="J1343" s="627" t="s">
        <v>447</v>
      </c>
      <c r="K1343" s="630">
        <v>44</v>
      </c>
      <c r="L1343" s="631"/>
      <c r="M1343" s="632">
        <f>K1343*L1343</f>
        <v>0</v>
      </c>
    </row>
    <row r="1344" spans="6:13" s="625" customFormat="1" ht="12" outlineLevel="4" x14ac:dyDescent="0.2">
      <c r="F1344" s="626">
        <v>29</v>
      </c>
      <c r="G1344" s="627" t="s">
        <v>3066</v>
      </c>
      <c r="H1344" s="628" t="s">
        <v>4883</v>
      </c>
      <c r="I1344" s="629" t="s">
        <v>4884</v>
      </c>
      <c r="J1344" s="627" t="s">
        <v>447</v>
      </c>
      <c r="K1344" s="630">
        <v>2</v>
      </c>
      <c r="L1344" s="631"/>
      <c r="M1344" s="632">
        <f>K1344*L1344</f>
        <v>0</v>
      </c>
    </row>
    <row r="1345" spans="6:13" s="633" customFormat="1" ht="11.25" outlineLevel="5" x14ac:dyDescent="0.25">
      <c r="F1345" s="634"/>
      <c r="G1345" s="635"/>
      <c r="H1345" s="635"/>
      <c r="I1345" s="636" t="s">
        <v>5619</v>
      </c>
      <c r="J1345" s="635"/>
      <c r="K1345" s="637">
        <v>2</v>
      </c>
      <c r="L1345" s="638"/>
      <c r="M1345" s="639"/>
    </row>
    <row r="1346" spans="6:13" s="625" customFormat="1" ht="12" outlineLevel="4" x14ac:dyDescent="0.2">
      <c r="F1346" s="626">
        <v>30</v>
      </c>
      <c r="G1346" s="627" t="s">
        <v>3054</v>
      </c>
      <c r="H1346" s="628" t="s">
        <v>4886</v>
      </c>
      <c r="I1346" s="629" t="s">
        <v>4887</v>
      </c>
      <c r="J1346" s="627" t="s">
        <v>4888</v>
      </c>
      <c r="K1346" s="630">
        <v>2.1000000000000001E-2</v>
      </c>
      <c r="L1346" s="631"/>
      <c r="M1346" s="632">
        <f>K1346*L1346</f>
        <v>0</v>
      </c>
    </row>
    <row r="1347" spans="6:13" s="633" customFormat="1" ht="11.25" outlineLevel="5" x14ac:dyDescent="0.25">
      <c r="F1347" s="634"/>
      <c r="G1347" s="635"/>
      <c r="H1347" s="635"/>
      <c r="I1347" s="636" t="s">
        <v>5121</v>
      </c>
      <c r="J1347" s="635"/>
      <c r="K1347" s="637">
        <v>0.02</v>
      </c>
      <c r="L1347" s="638"/>
      <c r="M1347" s="639"/>
    </row>
    <row r="1348" spans="6:13" s="625" customFormat="1" ht="12" outlineLevel="4" x14ac:dyDescent="0.2">
      <c r="F1348" s="626">
        <v>31</v>
      </c>
      <c r="G1348" s="627" t="s">
        <v>3054</v>
      </c>
      <c r="H1348" s="628" t="s">
        <v>4890</v>
      </c>
      <c r="I1348" s="629" t="s">
        <v>4891</v>
      </c>
      <c r="J1348" s="627" t="s">
        <v>4892</v>
      </c>
      <c r="K1348" s="630">
        <v>4.1999999999999997E-3</v>
      </c>
      <c r="L1348" s="631"/>
      <c r="M1348" s="632">
        <f>K1348*L1348</f>
        <v>0</v>
      </c>
    </row>
    <row r="1349" spans="6:13" s="633" customFormat="1" ht="11.25" outlineLevel="5" x14ac:dyDescent="0.25">
      <c r="F1349" s="634"/>
      <c r="G1349" s="635"/>
      <c r="H1349" s="635"/>
      <c r="I1349" s="636" t="s">
        <v>5122</v>
      </c>
      <c r="J1349" s="635"/>
      <c r="K1349" s="637">
        <v>4.0000000000000001E-3</v>
      </c>
      <c r="L1349" s="638"/>
      <c r="M1349" s="639"/>
    </row>
    <row r="1350" spans="6:13" s="625" customFormat="1" ht="12" outlineLevel="4" x14ac:dyDescent="0.2">
      <c r="F1350" s="626">
        <v>32</v>
      </c>
      <c r="G1350" s="627" t="s">
        <v>3054</v>
      </c>
      <c r="H1350" s="628" t="s">
        <v>4894</v>
      </c>
      <c r="I1350" s="629" t="s">
        <v>4895</v>
      </c>
      <c r="J1350" s="627" t="s">
        <v>4892</v>
      </c>
      <c r="K1350" s="630">
        <v>4.1999999999999997E-3</v>
      </c>
      <c r="L1350" s="631"/>
      <c r="M1350" s="632">
        <f>K1350*L1350</f>
        <v>0</v>
      </c>
    </row>
    <row r="1351" spans="6:13" s="633" customFormat="1" ht="11.25" outlineLevel="5" x14ac:dyDescent="0.25">
      <c r="F1351" s="634"/>
      <c r="G1351" s="635"/>
      <c r="H1351" s="635"/>
      <c r="I1351" s="636" t="s">
        <v>5122</v>
      </c>
      <c r="J1351" s="635"/>
      <c r="K1351" s="637">
        <v>4.0000000000000001E-3</v>
      </c>
      <c r="L1351" s="638"/>
      <c r="M1351" s="639"/>
    </row>
    <row r="1352" spans="6:13" s="625" customFormat="1" ht="12" outlineLevel="4" x14ac:dyDescent="0.2">
      <c r="F1352" s="626">
        <v>33</v>
      </c>
      <c r="G1352" s="627" t="s">
        <v>3066</v>
      </c>
      <c r="H1352" s="628" t="s">
        <v>4896</v>
      </c>
      <c r="I1352" s="629" t="s">
        <v>4897</v>
      </c>
      <c r="J1352" s="627" t="s">
        <v>532</v>
      </c>
      <c r="K1352" s="630">
        <v>3</v>
      </c>
      <c r="L1352" s="631"/>
      <c r="M1352" s="632">
        <f>K1352*L1352</f>
        <v>0</v>
      </c>
    </row>
    <row r="1353" spans="6:13" s="633" customFormat="1" ht="22.5" outlineLevel="5" x14ac:dyDescent="0.25">
      <c r="F1353" s="634"/>
      <c r="G1353" s="635"/>
      <c r="H1353" s="635"/>
      <c r="I1353" s="636" t="s">
        <v>5620</v>
      </c>
      <c r="J1353" s="635"/>
      <c r="K1353" s="637">
        <v>3</v>
      </c>
      <c r="L1353" s="638"/>
      <c r="M1353" s="639"/>
    </row>
    <row r="1354" spans="6:13" s="625" customFormat="1" ht="12" outlineLevel="4" x14ac:dyDescent="0.2">
      <c r="F1354" s="626">
        <v>34</v>
      </c>
      <c r="G1354" s="627" t="s">
        <v>3054</v>
      </c>
      <c r="H1354" s="628" t="s">
        <v>4900</v>
      </c>
      <c r="I1354" s="629" t="s">
        <v>4901</v>
      </c>
      <c r="J1354" s="627" t="s">
        <v>532</v>
      </c>
      <c r="K1354" s="630">
        <v>3.3</v>
      </c>
      <c r="L1354" s="631"/>
      <c r="M1354" s="632">
        <f>K1354*L1354</f>
        <v>0</v>
      </c>
    </row>
    <row r="1355" spans="6:13" s="625" customFormat="1" ht="12" outlineLevel="4" x14ac:dyDescent="0.2">
      <c r="F1355" s="626">
        <v>35</v>
      </c>
      <c r="G1355" s="627" t="s">
        <v>3066</v>
      </c>
      <c r="H1355" s="628" t="s">
        <v>4902</v>
      </c>
      <c r="I1355" s="629" t="s">
        <v>4903</v>
      </c>
      <c r="J1355" s="627" t="s">
        <v>532</v>
      </c>
      <c r="K1355" s="630">
        <v>15</v>
      </c>
      <c r="L1355" s="631"/>
      <c r="M1355" s="632">
        <f>K1355*L1355</f>
        <v>0</v>
      </c>
    </row>
    <row r="1356" spans="6:13" s="633" customFormat="1" ht="22.5" outlineLevel="5" x14ac:dyDescent="0.25">
      <c r="F1356" s="634"/>
      <c r="G1356" s="635"/>
      <c r="H1356" s="635"/>
      <c r="I1356" s="636" t="s">
        <v>5621</v>
      </c>
      <c r="J1356" s="635"/>
      <c r="K1356" s="637">
        <v>15</v>
      </c>
      <c r="L1356" s="638"/>
      <c r="M1356" s="639"/>
    </row>
    <row r="1357" spans="6:13" s="625" customFormat="1" ht="12" outlineLevel="4" x14ac:dyDescent="0.2">
      <c r="F1357" s="626">
        <v>36</v>
      </c>
      <c r="G1357" s="627" t="s">
        <v>3054</v>
      </c>
      <c r="H1357" s="628" t="s">
        <v>4906</v>
      </c>
      <c r="I1357" s="629" t="s">
        <v>4907</v>
      </c>
      <c r="J1357" s="627" t="s">
        <v>532</v>
      </c>
      <c r="K1357" s="630">
        <v>6</v>
      </c>
      <c r="L1357" s="631"/>
      <c r="M1357" s="632">
        <f>K1357*L1357</f>
        <v>0</v>
      </c>
    </row>
    <row r="1358" spans="6:13" s="625" customFormat="1" ht="12" outlineLevel="4" x14ac:dyDescent="0.2">
      <c r="F1358" s="626">
        <v>37</v>
      </c>
      <c r="G1358" s="627" t="s">
        <v>3054</v>
      </c>
      <c r="H1358" s="628" t="s">
        <v>4908</v>
      </c>
      <c r="I1358" s="629" t="s">
        <v>4909</v>
      </c>
      <c r="J1358" s="627" t="s">
        <v>532</v>
      </c>
      <c r="K1358" s="630">
        <v>6</v>
      </c>
      <c r="L1358" s="631"/>
      <c r="M1358" s="632">
        <f>K1358*L1358</f>
        <v>0</v>
      </c>
    </row>
    <row r="1359" spans="6:13" s="625" customFormat="1" ht="12" outlineLevel="4" x14ac:dyDescent="0.2">
      <c r="F1359" s="626">
        <v>38</v>
      </c>
      <c r="G1359" s="627" t="s">
        <v>3054</v>
      </c>
      <c r="H1359" s="628" t="s">
        <v>4910</v>
      </c>
      <c r="I1359" s="629" t="s">
        <v>4911</v>
      </c>
      <c r="J1359" s="627" t="s">
        <v>532</v>
      </c>
      <c r="K1359" s="630">
        <v>6</v>
      </c>
      <c r="L1359" s="631"/>
      <c r="M1359" s="632">
        <f>K1359*L1359</f>
        <v>0</v>
      </c>
    </row>
    <row r="1360" spans="6:13" s="625" customFormat="1" ht="12" outlineLevel="4" x14ac:dyDescent="0.2">
      <c r="F1360" s="626">
        <v>39</v>
      </c>
      <c r="G1360" s="627" t="s">
        <v>3066</v>
      </c>
      <c r="H1360" s="628" t="s">
        <v>4912</v>
      </c>
      <c r="I1360" s="629" t="s">
        <v>4913</v>
      </c>
      <c r="J1360" s="627" t="s">
        <v>447</v>
      </c>
      <c r="K1360" s="630">
        <v>6</v>
      </c>
      <c r="L1360" s="631"/>
      <c r="M1360" s="632">
        <f>K1360*L1360</f>
        <v>0</v>
      </c>
    </row>
    <row r="1361" spans="6:13" s="633" customFormat="1" ht="22.5" outlineLevel="5" x14ac:dyDescent="0.25">
      <c r="F1361" s="634"/>
      <c r="G1361" s="635"/>
      <c r="H1361" s="635"/>
      <c r="I1361" s="636" t="s">
        <v>5622</v>
      </c>
      <c r="J1361" s="635"/>
      <c r="K1361" s="637">
        <v>6</v>
      </c>
      <c r="L1361" s="638"/>
      <c r="M1361" s="639"/>
    </row>
    <row r="1362" spans="6:13" s="625" customFormat="1" ht="12" outlineLevel="4" x14ac:dyDescent="0.2">
      <c r="F1362" s="626">
        <v>40</v>
      </c>
      <c r="G1362" s="627" t="s">
        <v>3066</v>
      </c>
      <c r="H1362" s="628" t="s">
        <v>4916</v>
      </c>
      <c r="I1362" s="629" t="s">
        <v>4917</v>
      </c>
      <c r="J1362" s="627" t="s">
        <v>447</v>
      </c>
      <c r="K1362" s="630">
        <v>1</v>
      </c>
      <c r="L1362" s="631"/>
      <c r="M1362" s="632">
        <f>K1362*L1362</f>
        <v>0</v>
      </c>
    </row>
    <row r="1363" spans="6:13" s="633" customFormat="1" ht="11.25" outlineLevel="5" x14ac:dyDescent="0.25">
      <c r="F1363" s="634"/>
      <c r="G1363" s="635"/>
      <c r="H1363" s="635"/>
      <c r="I1363" s="636" t="s">
        <v>5623</v>
      </c>
      <c r="J1363" s="635"/>
      <c r="K1363" s="637">
        <v>1</v>
      </c>
      <c r="L1363" s="638"/>
      <c r="M1363" s="639"/>
    </row>
    <row r="1364" spans="6:13" s="625" customFormat="1" ht="12" outlineLevel="4" x14ac:dyDescent="0.2">
      <c r="F1364" s="626">
        <v>41</v>
      </c>
      <c r="G1364" s="627" t="s">
        <v>3054</v>
      </c>
      <c r="H1364" s="628" t="s">
        <v>4920</v>
      </c>
      <c r="I1364" s="629" t="s">
        <v>4921</v>
      </c>
      <c r="J1364" s="627" t="s">
        <v>447</v>
      </c>
      <c r="K1364" s="630">
        <v>1</v>
      </c>
      <c r="L1364" s="631"/>
      <c r="M1364" s="632">
        <f>K1364*L1364</f>
        <v>0</v>
      </c>
    </row>
    <row r="1365" spans="6:13" s="625" customFormat="1" ht="12" outlineLevel="4" x14ac:dyDescent="0.2">
      <c r="F1365" s="626">
        <v>42</v>
      </c>
      <c r="G1365" s="627" t="s">
        <v>3066</v>
      </c>
      <c r="H1365" s="628" t="s">
        <v>4922</v>
      </c>
      <c r="I1365" s="629" t="s">
        <v>4923</v>
      </c>
      <c r="J1365" s="627" t="s">
        <v>447</v>
      </c>
      <c r="K1365" s="630">
        <v>4</v>
      </c>
      <c r="L1365" s="631"/>
      <c r="M1365" s="632">
        <f>K1365*L1365</f>
        <v>0</v>
      </c>
    </row>
    <row r="1366" spans="6:13" s="633" customFormat="1" ht="11.25" outlineLevel="5" x14ac:dyDescent="0.25">
      <c r="F1366" s="634"/>
      <c r="G1366" s="635"/>
      <c r="H1366" s="635"/>
      <c r="I1366" s="636" t="s">
        <v>5624</v>
      </c>
      <c r="J1366" s="635"/>
      <c r="K1366" s="637">
        <v>4</v>
      </c>
      <c r="L1366" s="638"/>
      <c r="M1366" s="639"/>
    </row>
    <row r="1367" spans="6:13" s="625" customFormat="1" ht="12" outlineLevel="4" x14ac:dyDescent="0.2">
      <c r="F1367" s="626">
        <v>43</v>
      </c>
      <c r="G1367" s="627" t="s">
        <v>3066</v>
      </c>
      <c r="H1367" s="628" t="s">
        <v>4926</v>
      </c>
      <c r="I1367" s="629" t="s">
        <v>4927</v>
      </c>
      <c r="J1367" s="627" t="s">
        <v>532</v>
      </c>
      <c r="K1367" s="630">
        <v>112</v>
      </c>
      <c r="L1367" s="631"/>
      <c r="M1367" s="632">
        <f>K1367*L1367</f>
        <v>0</v>
      </c>
    </row>
    <row r="1368" spans="6:13" s="633" customFormat="1" ht="11.25" outlineLevel="5" x14ac:dyDescent="0.25">
      <c r="F1368" s="634"/>
      <c r="G1368" s="635"/>
      <c r="H1368" s="635"/>
      <c r="I1368" s="636" t="s">
        <v>5625</v>
      </c>
      <c r="J1368" s="635"/>
      <c r="K1368" s="637">
        <v>112</v>
      </c>
      <c r="L1368" s="638"/>
      <c r="M1368" s="639"/>
    </row>
    <row r="1369" spans="6:13" s="625" customFormat="1" ht="12" outlineLevel="4" x14ac:dyDescent="0.2">
      <c r="F1369" s="626">
        <v>44</v>
      </c>
      <c r="G1369" s="627" t="s">
        <v>3054</v>
      </c>
      <c r="H1369" s="628" t="s">
        <v>4929</v>
      </c>
      <c r="I1369" s="629" t="s">
        <v>4930</v>
      </c>
      <c r="J1369" s="627" t="s">
        <v>532</v>
      </c>
      <c r="K1369" s="630">
        <v>150</v>
      </c>
      <c r="L1369" s="631"/>
      <c r="M1369" s="632">
        <f>K1369*L1369</f>
        <v>0</v>
      </c>
    </row>
    <row r="1370" spans="6:13" s="625" customFormat="1" ht="24" outlineLevel="4" x14ac:dyDescent="0.2">
      <c r="F1370" s="626">
        <v>45</v>
      </c>
      <c r="G1370" s="627" t="s">
        <v>3066</v>
      </c>
      <c r="H1370" s="628" t="s">
        <v>4772</v>
      </c>
      <c r="I1370" s="629" t="s">
        <v>4773</v>
      </c>
      <c r="J1370" s="627" t="s">
        <v>447</v>
      </c>
      <c r="K1370" s="630">
        <v>24</v>
      </c>
      <c r="L1370" s="631"/>
      <c r="M1370" s="632">
        <f>K1370*L1370</f>
        <v>0</v>
      </c>
    </row>
    <row r="1371" spans="6:13" s="633" customFormat="1" ht="22.5" outlineLevel="5" x14ac:dyDescent="0.25">
      <c r="F1371" s="634"/>
      <c r="G1371" s="635"/>
      <c r="H1371" s="635"/>
      <c r="I1371" s="636" t="s">
        <v>5626</v>
      </c>
      <c r="J1371" s="635"/>
      <c r="K1371" s="637">
        <v>12</v>
      </c>
      <c r="L1371" s="638"/>
      <c r="M1371" s="639"/>
    </row>
    <row r="1372" spans="6:13" s="633" customFormat="1" ht="22.5" outlineLevel="5" x14ac:dyDescent="0.25">
      <c r="F1372" s="634"/>
      <c r="G1372" s="635"/>
      <c r="H1372" s="635"/>
      <c r="I1372" s="636" t="s">
        <v>5627</v>
      </c>
      <c r="J1372" s="635"/>
      <c r="K1372" s="637">
        <v>12</v>
      </c>
      <c r="L1372" s="638"/>
      <c r="M1372" s="639"/>
    </row>
    <row r="1373" spans="6:13" s="625" customFormat="1" ht="12" outlineLevel="4" x14ac:dyDescent="0.2">
      <c r="F1373" s="626">
        <v>46</v>
      </c>
      <c r="G1373" s="627" t="s">
        <v>3066</v>
      </c>
      <c r="H1373" s="628" t="s">
        <v>4775</v>
      </c>
      <c r="I1373" s="629" t="s">
        <v>4776</v>
      </c>
      <c r="J1373" s="627" t="s">
        <v>532</v>
      </c>
      <c r="K1373" s="630">
        <v>3.6417394742399996</v>
      </c>
      <c r="L1373" s="631"/>
      <c r="M1373" s="632">
        <f>K1373*L1373</f>
        <v>0</v>
      </c>
    </row>
    <row r="1374" spans="6:13" s="633" customFormat="1" ht="22.5" outlineLevel="5" x14ac:dyDescent="0.25">
      <c r="F1374" s="634"/>
      <c r="G1374" s="635"/>
      <c r="H1374" s="635"/>
      <c r="I1374" s="636" t="s">
        <v>5628</v>
      </c>
      <c r="J1374" s="635"/>
      <c r="K1374" s="637">
        <v>1.8208697371199998</v>
      </c>
      <c r="L1374" s="638"/>
      <c r="M1374" s="639"/>
    </row>
    <row r="1375" spans="6:13" s="633" customFormat="1" ht="22.5" outlineLevel="5" x14ac:dyDescent="0.25">
      <c r="F1375" s="634"/>
      <c r="G1375" s="635"/>
      <c r="H1375" s="635"/>
      <c r="I1375" s="636" t="s">
        <v>5629</v>
      </c>
      <c r="J1375" s="635"/>
      <c r="K1375" s="637">
        <v>1.8208697371199998</v>
      </c>
      <c r="L1375" s="638"/>
      <c r="M1375" s="639"/>
    </row>
    <row r="1376" spans="6:13" s="646" customFormat="1" ht="12.75" customHeight="1" outlineLevel="4" x14ac:dyDescent="0.25">
      <c r="F1376" s="640"/>
      <c r="G1376" s="641"/>
      <c r="H1376" s="641"/>
      <c r="I1376" s="642"/>
      <c r="J1376" s="641"/>
      <c r="K1376" s="643"/>
      <c r="L1376" s="644"/>
      <c r="M1376" s="645"/>
    </row>
    <row r="1377" spans="6:13" s="620" customFormat="1" ht="16.5" customHeight="1" outlineLevel="3" x14ac:dyDescent="0.2">
      <c r="F1377" s="621"/>
      <c r="G1377" s="609"/>
      <c r="H1377" s="622"/>
      <c r="I1377" s="622" t="s">
        <v>4935</v>
      </c>
      <c r="J1377" s="609"/>
      <c r="K1377" s="623"/>
      <c r="L1377" s="624"/>
      <c r="M1377" s="588">
        <f>SUBTOTAL(9,M1378:M1388)</f>
        <v>0</v>
      </c>
    </row>
    <row r="1378" spans="6:13" s="625" customFormat="1" ht="12" outlineLevel="4" x14ac:dyDescent="0.2">
      <c r="F1378" s="626">
        <v>1</v>
      </c>
      <c r="G1378" s="627" t="s">
        <v>3066</v>
      </c>
      <c r="H1378" s="628" t="s">
        <v>5630</v>
      </c>
      <c r="I1378" s="629" t="s">
        <v>5631</v>
      </c>
      <c r="J1378" s="627" t="s">
        <v>447</v>
      </c>
      <c r="K1378" s="630">
        <v>2</v>
      </c>
      <c r="L1378" s="631"/>
      <c r="M1378" s="632">
        <f>K1378*L1378</f>
        <v>0</v>
      </c>
    </row>
    <row r="1379" spans="6:13" s="633" customFormat="1" ht="11.25" outlineLevel="5" x14ac:dyDescent="0.25">
      <c r="F1379" s="634"/>
      <c r="G1379" s="635"/>
      <c r="H1379" s="635"/>
      <c r="I1379" s="636" t="s">
        <v>5632</v>
      </c>
      <c r="J1379" s="635"/>
      <c r="K1379" s="637">
        <v>2</v>
      </c>
      <c r="L1379" s="638"/>
      <c r="M1379" s="639"/>
    </row>
    <row r="1380" spans="6:13" s="625" customFormat="1" ht="12" outlineLevel="4" x14ac:dyDescent="0.2">
      <c r="F1380" s="626">
        <v>2</v>
      </c>
      <c r="G1380" s="627" t="s">
        <v>3066</v>
      </c>
      <c r="H1380" s="628" t="s">
        <v>4939</v>
      </c>
      <c r="I1380" s="629" t="s">
        <v>4940</v>
      </c>
      <c r="J1380" s="627" t="s">
        <v>447</v>
      </c>
      <c r="K1380" s="630">
        <v>2</v>
      </c>
      <c r="L1380" s="631"/>
      <c r="M1380" s="632">
        <f>K1380*L1380</f>
        <v>0</v>
      </c>
    </row>
    <row r="1381" spans="6:13" s="633" customFormat="1" ht="11.25" outlineLevel="5" x14ac:dyDescent="0.25">
      <c r="F1381" s="634"/>
      <c r="G1381" s="635"/>
      <c r="H1381" s="635"/>
      <c r="I1381" s="636" t="s">
        <v>5633</v>
      </c>
      <c r="J1381" s="635"/>
      <c r="K1381" s="637">
        <v>2</v>
      </c>
      <c r="L1381" s="638"/>
      <c r="M1381" s="639"/>
    </row>
    <row r="1382" spans="6:13" s="625" customFormat="1" ht="12" outlineLevel="4" x14ac:dyDescent="0.2">
      <c r="F1382" s="626">
        <v>3</v>
      </c>
      <c r="G1382" s="627" t="s">
        <v>3066</v>
      </c>
      <c r="H1382" s="628" t="s">
        <v>5142</v>
      </c>
      <c r="I1382" s="629" t="s">
        <v>5143</v>
      </c>
      <c r="J1382" s="627" t="s">
        <v>447</v>
      </c>
      <c r="K1382" s="630">
        <v>30</v>
      </c>
      <c r="L1382" s="631"/>
      <c r="M1382" s="632">
        <f>K1382*L1382</f>
        <v>0</v>
      </c>
    </row>
    <row r="1383" spans="6:13" s="633" customFormat="1" ht="11.25" outlineLevel="5" x14ac:dyDescent="0.25">
      <c r="F1383" s="634"/>
      <c r="G1383" s="635"/>
      <c r="H1383" s="635"/>
      <c r="I1383" s="636" t="s">
        <v>5634</v>
      </c>
      <c r="J1383" s="635"/>
      <c r="K1383" s="637">
        <v>30</v>
      </c>
      <c r="L1383" s="638"/>
      <c r="M1383" s="639"/>
    </row>
    <row r="1384" spans="6:13" s="625" customFormat="1" ht="12" outlineLevel="4" x14ac:dyDescent="0.2">
      <c r="F1384" s="626">
        <v>4</v>
      </c>
      <c r="G1384" s="627" t="s">
        <v>3066</v>
      </c>
      <c r="H1384" s="628" t="s">
        <v>4945</v>
      </c>
      <c r="I1384" s="629" t="s">
        <v>4946</v>
      </c>
      <c r="J1384" s="627" t="s">
        <v>447</v>
      </c>
      <c r="K1384" s="630">
        <v>24</v>
      </c>
      <c r="L1384" s="631"/>
      <c r="M1384" s="632">
        <f>K1384*L1384</f>
        <v>0</v>
      </c>
    </row>
    <row r="1385" spans="6:13" s="633" customFormat="1" ht="11.25" outlineLevel="5" x14ac:dyDescent="0.25">
      <c r="F1385" s="634"/>
      <c r="G1385" s="635"/>
      <c r="H1385" s="635"/>
      <c r="I1385" s="636" t="s">
        <v>5635</v>
      </c>
      <c r="J1385" s="635"/>
      <c r="K1385" s="637">
        <v>24</v>
      </c>
      <c r="L1385" s="638"/>
      <c r="M1385" s="639"/>
    </row>
    <row r="1386" spans="6:13" s="625" customFormat="1" ht="24" outlineLevel="4" x14ac:dyDescent="0.2">
      <c r="F1386" s="626">
        <v>5</v>
      </c>
      <c r="G1386" s="627" t="s">
        <v>3315</v>
      </c>
      <c r="H1386" s="628" t="s">
        <v>4954</v>
      </c>
      <c r="I1386" s="629" t="s">
        <v>4955</v>
      </c>
      <c r="J1386" s="627" t="s">
        <v>191</v>
      </c>
      <c r="K1386" s="630">
        <v>0.48</v>
      </c>
      <c r="L1386" s="631"/>
      <c r="M1386" s="632">
        <f>K1386*L1386</f>
        <v>0</v>
      </c>
    </row>
    <row r="1387" spans="6:13" s="633" customFormat="1" ht="11.25" outlineLevel="5" x14ac:dyDescent="0.25">
      <c r="F1387" s="634"/>
      <c r="G1387" s="635"/>
      <c r="H1387" s="635"/>
      <c r="I1387" s="636" t="s">
        <v>5636</v>
      </c>
      <c r="J1387" s="635"/>
      <c r="K1387" s="637">
        <v>0.48</v>
      </c>
      <c r="L1387" s="638"/>
      <c r="M1387" s="639"/>
    </row>
    <row r="1388" spans="6:13" s="646" customFormat="1" ht="12.75" customHeight="1" outlineLevel="4" x14ac:dyDescent="0.25">
      <c r="F1388" s="640"/>
      <c r="G1388" s="641"/>
      <c r="H1388" s="641"/>
      <c r="I1388" s="642"/>
      <c r="J1388" s="641"/>
      <c r="K1388" s="643"/>
      <c r="L1388" s="644"/>
      <c r="M1388" s="645"/>
    </row>
    <row r="1389" spans="6:13" s="646" customFormat="1" ht="12.75" customHeight="1" outlineLevel="3" x14ac:dyDescent="0.25">
      <c r="F1389" s="640"/>
      <c r="G1389" s="641"/>
      <c r="H1389" s="641"/>
      <c r="I1389" s="642"/>
      <c r="J1389" s="641"/>
      <c r="K1389" s="643"/>
      <c r="L1389" s="644"/>
      <c r="M1389" s="645"/>
    </row>
    <row r="1390" spans="6:13" s="612" customFormat="1" ht="18.75" customHeight="1" outlineLevel="2" x14ac:dyDescent="0.2">
      <c r="F1390" s="613"/>
      <c r="G1390" s="614"/>
      <c r="H1390" s="615"/>
      <c r="I1390" s="615" t="s">
        <v>4066</v>
      </c>
      <c r="J1390" s="614"/>
      <c r="K1390" s="617"/>
      <c r="L1390" s="618"/>
      <c r="M1390" s="585">
        <f>SUBTOTAL(9,M1391:M1404)</f>
        <v>0</v>
      </c>
    </row>
    <row r="1391" spans="6:13" s="620" customFormat="1" ht="16.5" customHeight="1" outlineLevel="3" x14ac:dyDescent="0.2">
      <c r="F1391" s="621"/>
      <c r="G1391" s="609"/>
      <c r="H1391" s="622"/>
      <c r="I1391" s="622" t="s">
        <v>4957</v>
      </c>
      <c r="J1391" s="609"/>
      <c r="K1391" s="623"/>
      <c r="L1391" s="624"/>
      <c r="M1391" s="588">
        <f>SUBTOTAL(9,M1392:M1403)</f>
        <v>0</v>
      </c>
    </row>
    <row r="1392" spans="6:13" s="625" customFormat="1" ht="24" outlineLevel="4" x14ac:dyDescent="0.2">
      <c r="F1392" s="626">
        <v>1</v>
      </c>
      <c r="G1392" s="627" t="s">
        <v>3315</v>
      </c>
      <c r="H1392" s="628" t="s">
        <v>4067</v>
      </c>
      <c r="I1392" s="629" t="s">
        <v>4068</v>
      </c>
      <c r="J1392" s="627" t="s">
        <v>191</v>
      </c>
      <c r="K1392" s="630">
        <v>0.87</v>
      </c>
      <c r="L1392" s="631"/>
      <c r="M1392" s="632">
        <f>K1392*L1392</f>
        <v>0</v>
      </c>
    </row>
    <row r="1393" spans="6:13" s="633" customFormat="1" ht="11.25" outlineLevel="5" x14ac:dyDescent="0.25">
      <c r="F1393" s="634"/>
      <c r="G1393" s="635"/>
      <c r="H1393" s="635"/>
      <c r="I1393" s="636" t="s">
        <v>5637</v>
      </c>
      <c r="J1393" s="635"/>
      <c r="K1393" s="637">
        <v>0.51100000000000001</v>
      </c>
      <c r="L1393" s="638"/>
      <c r="M1393" s="639"/>
    </row>
    <row r="1394" spans="6:13" s="633" customFormat="1" ht="11.25" outlineLevel="5" x14ac:dyDescent="0.25">
      <c r="F1394" s="634"/>
      <c r="G1394" s="635"/>
      <c r="H1394" s="635"/>
      <c r="I1394" s="636" t="s">
        <v>5638</v>
      </c>
      <c r="J1394" s="635"/>
      <c r="K1394" s="637">
        <v>0.35899999999999999</v>
      </c>
      <c r="L1394" s="638"/>
      <c r="M1394" s="639"/>
    </row>
    <row r="1395" spans="6:13" s="625" customFormat="1" ht="12" outlineLevel="4" x14ac:dyDescent="0.2">
      <c r="F1395" s="626">
        <v>2</v>
      </c>
      <c r="G1395" s="627" t="s">
        <v>3315</v>
      </c>
      <c r="H1395" s="628" t="s">
        <v>4073</v>
      </c>
      <c r="I1395" s="629" t="s">
        <v>4074</v>
      </c>
      <c r="J1395" s="627" t="s">
        <v>191</v>
      </c>
      <c r="K1395" s="630">
        <v>17.399999999999999</v>
      </c>
      <c r="L1395" s="631"/>
      <c r="M1395" s="632">
        <f>K1395*L1395</f>
        <v>0</v>
      </c>
    </row>
    <row r="1396" spans="6:13" s="633" customFormat="1" ht="11.25" outlineLevel="5" x14ac:dyDescent="0.25">
      <c r="F1396" s="634"/>
      <c r="G1396" s="635"/>
      <c r="H1396" s="635"/>
      <c r="I1396" s="636" t="s">
        <v>5639</v>
      </c>
      <c r="J1396" s="635"/>
      <c r="K1396" s="637">
        <v>10.220000000000001</v>
      </c>
      <c r="L1396" s="638"/>
      <c r="M1396" s="639"/>
    </row>
    <row r="1397" spans="6:13" s="633" customFormat="1" ht="11.25" outlineLevel="5" x14ac:dyDescent="0.25">
      <c r="F1397" s="634"/>
      <c r="G1397" s="635"/>
      <c r="H1397" s="635"/>
      <c r="I1397" s="636" t="s">
        <v>5640</v>
      </c>
      <c r="J1397" s="635"/>
      <c r="K1397" s="637">
        <v>7.18</v>
      </c>
      <c r="L1397" s="638"/>
      <c r="M1397" s="639"/>
    </row>
    <row r="1398" spans="6:13" s="625" customFormat="1" ht="12" outlineLevel="4" x14ac:dyDescent="0.2">
      <c r="F1398" s="626">
        <v>3</v>
      </c>
      <c r="G1398" s="627" t="s">
        <v>3315</v>
      </c>
      <c r="H1398" s="628" t="s">
        <v>4079</v>
      </c>
      <c r="I1398" s="629" t="s">
        <v>4080</v>
      </c>
      <c r="J1398" s="627" t="s">
        <v>191</v>
      </c>
      <c r="K1398" s="630">
        <v>0.87</v>
      </c>
      <c r="L1398" s="631"/>
      <c r="M1398" s="632">
        <f>K1398*L1398</f>
        <v>0</v>
      </c>
    </row>
    <row r="1399" spans="6:13" s="633" customFormat="1" ht="11.25" outlineLevel="5" x14ac:dyDescent="0.25">
      <c r="F1399" s="634"/>
      <c r="G1399" s="635"/>
      <c r="H1399" s="635"/>
      <c r="I1399" s="636" t="s">
        <v>5637</v>
      </c>
      <c r="J1399" s="635"/>
      <c r="K1399" s="637">
        <v>0.51100000000000001</v>
      </c>
      <c r="L1399" s="638"/>
      <c r="M1399" s="639"/>
    </row>
    <row r="1400" spans="6:13" s="633" customFormat="1" ht="11.25" outlineLevel="5" x14ac:dyDescent="0.25">
      <c r="F1400" s="634"/>
      <c r="G1400" s="635"/>
      <c r="H1400" s="635"/>
      <c r="I1400" s="636" t="s">
        <v>5638</v>
      </c>
      <c r="J1400" s="635"/>
      <c r="K1400" s="637">
        <v>0.35899999999999999</v>
      </c>
      <c r="L1400" s="638"/>
      <c r="M1400" s="639"/>
    </row>
    <row r="1401" spans="6:13" s="625" customFormat="1" ht="24" outlineLevel="4" x14ac:dyDescent="0.2">
      <c r="F1401" s="626">
        <v>4</v>
      </c>
      <c r="G1401" s="627" t="s">
        <v>3315</v>
      </c>
      <c r="H1401" s="628" t="s">
        <v>4081</v>
      </c>
      <c r="I1401" s="629" t="s">
        <v>4082</v>
      </c>
      <c r="J1401" s="627" t="s">
        <v>191</v>
      </c>
      <c r="K1401" s="630">
        <v>0.35899999999999999</v>
      </c>
      <c r="L1401" s="631"/>
      <c r="M1401" s="632">
        <f>K1401*L1401</f>
        <v>0</v>
      </c>
    </row>
    <row r="1402" spans="6:13" s="633" customFormat="1" ht="11.25" outlineLevel="5" x14ac:dyDescent="0.25">
      <c r="F1402" s="634"/>
      <c r="G1402" s="635"/>
      <c r="H1402" s="635"/>
      <c r="I1402" s="636" t="s">
        <v>5638</v>
      </c>
      <c r="J1402" s="635"/>
      <c r="K1402" s="637">
        <v>0.35899999999999999</v>
      </c>
      <c r="L1402" s="638"/>
      <c r="M1402" s="639"/>
    </row>
    <row r="1403" spans="6:13" s="646" customFormat="1" ht="12.75" customHeight="1" outlineLevel="4" x14ac:dyDescent="0.25">
      <c r="F1403" s="640"/>
      <c r="G1403" s="641"/>
      <c r="H1403" s="641"/>
      <c r="I1403" s="642"/>
      <c r="J1403" s="641"/>
      <c r="K1403" s="643"/>
      <c r="L1403" s="644"/>
      <c r="M1403" s="645"/>
    </row>
    <row r="1404" spans="6:13" s="646" customFormat="1" ht="12.75" customHeight="1" outlineLevel="3" x14ac:dyDescent="0.25">
      <c r="F1404" s="640"/>
      <c r="G1404" s="641"/>
      <c r="H1404" s="641"/>
      <c r="I1404" s="642"/>
      <c r="J1404" s="641"/>
      <c r="K1404" s="643"/>
      <c r="L1404" s="644"/>
      <c r="M1404" s="645"/>
    </row>
    <row r="1405" spans="6:13" s="612" customFormat="1" ht="18.75" customHeight="1" outlineLevel="2" x14ac:dyDescent="0.2">
      <c r="F1405" s="613"/>
      <c r="G1405" s="614"/>
      <c r="H1405" s="615"/>
      <c r="I1405" s="615" t="s">
        <v>3865</v>
      </c>
      <c r="J1405" s="614"/>
      <c r="K1405" s="617"/>
      <c r="L1405" s="618"/>
      <c r="M1405" s="585">
        <f>SUBTOTAL(9,M1406:M1443)</f>
        <v>0</v>
      </c>
    </row>
    <row r="1406" spans="6:13" s="620" customFormat="1" ht="16.5" customHeight="1" outlineLevel="3" x14ac:dyDescent="0.2">
      <c r="F1406" s="621"/>
      <c r="G1406" s="609"/>
      <c r="H1406" s="622"/>
      <c r="I1406" s="622" t="s">
        <v>4957</v>
      </c>
      <c r="J1406" s="609"/>
      <c r="K1406" s="623"/>
      <c r="L1406" s="624"/>
      <c r="M1406" s="588">
        <f>SUBTOTAL(9,M1407:M1442)</f>
        <v>0</v>
      </c>
    </row>
    <row r="1407" spans="6:13" s="625" customFormat="1" ht="24" outlineLevel="4" x14ac:dyDescent="0.2">
      <c r="F1407" s="626">
        <v>1</v>
      </c>
      <c r="G1407" s="627" t="s">
        <v>3315</v>
      </c>
      <c r="H1407" s="628" t="s">
        <v>4970</v>
      </c>
      <c r="I1407" s="629" t="s">
        <v>4971</v>
      </c>
      <c r="J1407" s="627" t="s">
        <v>532</v>
      </c>
      <c r="K1407" s="630">
        <v>38.400000000000006</v>
      </c>
      <c r="L1407" s="631"/>
      <c r="M1407" s="632">
        <f>K1407*L1407</f>
        <v>0</v>
      </c>
    </row>
    <row r="1408" spans="6:13" s="633" customFormat="1" ht="11.25" outlineLevel="5" x14ac:dyDescent="0.25">
      <c r="F1408" s="634"/>
      <c r="G1408" s="635"/>
      <c r="H1408" s="635"/>
      <c r="I1408" s="636" t="s">
        <v>5641</v>
      </c>
      <c r="J1408" s="635"/>
      <c r="K1408" s="637">
        <v>38.400000000000006</v>
      </c>
      <c r="L1408" s="638"/>
      <c r="M1408" s="639"/>
    </row>
    <row r="1409" spans="6:13" s="625" customFormat="1" ht="24" outlineLevel="4" x14ac:dyDescent="0.2">
      <c r="F1409" s="626">
        <v>2</v>
      </c>
      <c r="G1409" s="627" t="s">
        <v>3315</v>
      </c>
      <c r="H1409" s="628" t="s">
        <v>4974</v>
      </c>
      <c r="I1409" s="629" t="s">
        <v>4975</v>
      </c>
      <c r="J1409" s="627" t="s">
        <v>532</v>
      </c>
      <c r="K1409" s="630">
        <v>9.6000000000000014</v>
      </c>
      <c r="L1409" s="631"/>
      <c r="M1409" s="632">
        <f>K1409*L1409</f>
        <v>0</v>
      </c>
    </row>
    <row r="1410" spans="6:13" s="633" customFormat="1" ht="11.25" outlineLevel="5" x14ac:dyDescent="0.25">
      <c r="F1410" s="634"/>
      <c r="G1410" s="635"/>
      <c r="H1410" s="635"/>
      <c r="I1410" s="636" t="s">
        <v>5642</v>
      </c>
      <c r="J1410" s="635"/>
      <c r="K1410" s="637">
        <v>9.6000000000000014</v>
      </c>
      <c r="L1410" s="638"/>
      <c r="M1410" s="639"/>
    </row>
    <row r="1411" spans="6:13" s="625" customFormat="1" ht="24" outlineLevel="4" x14ac:dyDescent="0.2">
      <c r="F1411" s="626">
        <v>3</v>
      </c>
      <c r="G1411" s="627" t="s">
        <v>3315</v>
      </c>
      <c r="H1411" s="628" t="s">
        <v>4978</v>
      </c>
      <c r="I1411" s="629" t="s">
        <v>4979</v>
      </c>
      <c r="J1411" s="627" t="s">
        <v>532</v>
      </c>
      <c r="K1411" s="630">
        <v>1.6</v>
      </c>
      <c r="L1411" s="631"/>
      <c r="M1411" s="632">
        <f>K1411*L1411</f>
        <v>0</v>
      </c>
    </row>
    <row r="1412" spans="6:13" s="633" customFormat="1" ht="11.25" outlineLevel="5" x14ac:dyDescent="0.25">
      <c r="F1412" s="634"/>
      <c r="G1412" s="635"/>
      <c r="H1412" s="635"/>
      <c r="I1412" s="636" t="s">
        <v>5643</v>
      </c>
      <c r="J1412" s="635"/>
      <c r="K1412" s="637">
        <v>0.8</v>
      </c>
      <c r="L1412" s="638"/>
      <c r="M1412" s="639"/>
    </row>
    <row r="1413" spans="6:13" s="633" customFormat="1" ht="11.25" outlineLevel="5" x14ac:dyDescent="0.25">
      <c r="F1413" s="634"/>
      <c r="G1413" s="635"/>
      <c r="H1413" s="635"/>
      <c r="I1413" s="636" t="s">
        <v>5644</v>
      </c>
      <c r="J1413" s="635"/>
      <c r="K1413" s="637">
        <v>0.8</v>
      </c>
      <c r="L1413" s="638"/>
      <c r="M1413" s="639"/>
    </row>
    <row r="1414" spans="6:13" s="625" customFormat="1" ht="24" outlineLevel="4" x14ac:dyDescent="0.2">
      <c r="F1414" s="626">
        <v>4</v>
      </c>
      <c r="G1414" s="627" t="s">
        <v>3315</v>
      </c>
      <c r="H1414" s="628" t="s">
        <v>4981</v>
      </c>
      <c r="I1414" s="629" t="s">
        <v>4982</v>
      </c>
      <c r="J1414" s="627" t="s">
        <v>532</v>
      </c>
      <c r="K1414" s="630">
        <v>0.4</v>
      </c>
      <c r="L1414" s="631"/>
      <c r="M1414" s="632">
        <f>K1414*L1414</f>
        <v>0</v>
      </c>
    </row>
    <row r="1415" spans="6:13" s="633" customFormat="1" ht="11.25" outlineLevel="5" x14ac:dyDescent="0.25">
      <c r="F1415" s="634"/>
      <c r="G1415" s="635"/>
      <c r="H1415" s="635"/>
      <c r="I1415" s="636" t="s">
        <v>5645</v>
      </c>
      <c r="J1415" s="635"/>
      <c r="K1415" s="637">
        <v>0.2</v>
      </c>
      <c r="L1415" s="638"/>
      <c r="M1415" s="639"/>
    </row>
    <row r="1416" spans="6:13" s="633" customFormat="1" ht="11.25" outlineLevel="5" x14ac:dyDescent="0.25">
      <c r="F1416" s="634"/>
      <c r="G1416" s="635"/>
      <c r="H1416" s="635"/>
      <c r="I1416" s="636" t="s">
        <v>5646</v>
      </c>
      <c r="J1416" s="635"/>
      <c r="K1416" s="637">
        <v>0.2</v>
      </c>
      <c r="L1416" s="638"/>
      <c r="M1416" s="639"/>
    </row>
    <row r="1417" spans="6:13" s="625" customFormat="1" ht="12" outlineLevel="4" x14ac:dyDescent="0.2">
      <c r="F1417" s="626">
        <v>5</v>
      </c>
      <c r="G1417" s="627" t="s">
        <v>3315</v>
      </c>
      <c r="H1417" s="628" t="s">
        <v>4962</v>
      </c>
      <c r="I1417" s="629" t="s">
        <v>4963</v>
      </c>
      <c r="J1417" s="627" t="s">
        <v>172</v>
      </c>
      <c r="K1417" s="630">
        <v>21.969566211264006</v>
      </c>
      <c r="L1417" s="631"/>
      <c r="M1417" s="632">
        <f>K1417*L1417</f>
        <v>0</v>
      </c>
    </row>
    <row r="1418" spans="6:13" s="633" customFormat="1" ht="11.25" outlineLevel="5" x14ac:dyDescent="0.25">
      <c r="F1418" s="634"/>
      <c r="G1418" s="635"/>
      <c r="H1418" s="635"/>
      <c r="I1418" s="636" t="s">
        <v>5647</v>
      </c>
      <c r="J1418" s="635"/>
      <c r="K1418" s="637">
        <v>21.352807848960005</v>
      </c>
      <c r="L1418" s="638"/>
      <c r="M1418" s="639"/>
    </row>
    <row r="1419" spans="6:13" s="633" customFormat="1" ht="11.25" outlineLevel="5" x14ac:dyDescent="0.25">
      <c r="F1419" s="634"/>
      <c r="G1419" s="635"/>
      <c r="H1419" s="635"/>
      <c r="I1419" s="636" t="s">
        <v>5648</v>
      </c>
      <c r="J1419" s="635"/>
      <c r="K1419" s="637">
        <v>0.34431905312000005</v>
      </c>
      <c r="L1419" s="638"/>
      <c r="M1419" s="639"/>
    </row>
    <row r="1420" spans="6:13" s="633" customFormat="1" ht="22.5" outlineLevel="5" x14ac:dyDescent="0.25">
      <c r="F1420" s="634"/>
      <c r="G1420" s="635"/>
      <c r="H1420" s="635"/>
      <c r="I1420" s="636" t="s">
        <v>5649</v>
      </c>
      <c r="J1420" s="635"/>
      <c r="K1420" s="637">
        <v>0.272439309184</v>
      </c>
      <c r="L1420" s="638"/>
      <c r="M1420" s="639"/>
    </row>
    <row r="1421" spans="6:13" s="625" customFormat="1" ht="12" outlineLevel="4" x14ac:dyDescent="0.2">
      <c r="F1421" s="626">
        <v>6</v>
      </c>
      <c r="G1421" s="627" t="s">
        <v>3315</v>
      </c>
      <c r="H1421" s="628" t="s">
        <v>4966</v>
      </c>
      <c r="I1421" s="629" t="s">
        <v>4967</v>
      </c>
      <c r="J1421" s="627" t="s">
        <v>172</v>
      </c>
      <c r="K1421" s="630">
        <v>5.4923915528160014</v>
      </c>
      <c r="L1421" s="631"/>
      <c r="M1421" s="632">
        <f>K1421*L1421</f>
        <v>0</v>
      </c>
    </row>
    <row r="1422" spans="6:13" s="633" customFormat="1" ht="11.25" outlineLevel="5" x14ac:dyDescent="0.25">
      <c r="F1422" s="634"/>
      <c r="G1422" s="635"/>
      <c r="H1422" s="635"/>
      <c r="I1422" s="636" t="s">
        <v>5650</v>
      </c>
      <c r="J1422" s="635"/>
      <c r="K1422" s="637">
        <v>5.3382019622400012</v>
      </c>
      <c r="L1422" s="638"/>
      <c r="M1422" s="639"/>
    </row>
    <row r="1423" spans="6:13" s="633" customFormat="1" ht="11.25" outlineLevel="5" x14ac:dyDescent="0.25">
      <c r="F1423" s="634"/>
      <c r="G1423" s="635"/>
      <c r="H1423" s="635"/>
      <c r="I1423" s="636" t="s">
        <v>5651</v>
      </c>
      <c r="J1423" s="635"/>
      <c r="K1423" s="637">
        <v>8.6079763280000013E-2</v>
      </c>
      <c r="L1423" s="638"/>
      <c r="M1423" s="639"/>
    </row>
    <row r="1424" spans="6:13" s="633" customFormat="1" ht="22.5" outlineLevel="5" x14ac:dyDescent="0.25">
      <c r="F1424" s="634"/>
      <c r="G1424" s="635"/>
      <c r="H1424" s="635"/>
      <c r="I1424" s="636" t="s">
        <v>5652</v>
      </c>
      <c r="J1424" s="635"/>
      <c r="K1424" s="637">
        <v>6.8109827296E-2</v>
      </c>
      <c r="L1424" s="638"/>
      <c r="M1424" s="639"/>
    </row>
    <row r="1425" spans="6:13" s="625" customFormat="1" ht="24" outlineLevel="4" x14ac:dyDescent="0.2">
      <c r="F1425" s="626">
        <v>7</v>
      </c>
      <c r="G1425" s="627" t="s">
        <v>3315</v>
      </c>
      <c r="H1425" s="628" t="s">
        <v>4984</v>
      </c>
      <c r="I1425" s="629" t="s">
        <v>4985</v>
      </c>
      <c r="J1425" s="627" t="s">
        <v>172</v>
      </c>
      <c r="K1425" s="630">
        <v>2.2000000000000002</v>
      </c>
      <c r="L1425" s="631"/>
      <c r="M1425" s="632">
        <f>K1425*L1425</f>
        <v>0</v>
      </c>
    </row>
    <row r="1426" spans="6:13" s="633" customFormat="1" ht="11.25" outlineLevel="5" x14ac:dyDescent="0.25">
      <c r="F1426" s="634"/>
      <c r="G1426" s="635"/>
      <c r="H1426" s="635"/>
      <c r="I1426" s="636" t="s">
        <v>5653</v>
      </c>
      <c r="J1426" s="635"/>
      <c r="K1426" s="637">
        <v>2.2000000000000002</v>
      </c>
      <c r="L1426" s="638"/>
      <c r="M1426" s="639"/>
    </row>
    <row r="1427" spans="6:13" s="625" customFormat="1" ht="12" outlineLevel="4" x14ac:dyDescent="0.2">
      <c r="F1427" s="626">
        <v>8</v>
      </c>
      <c r="G1427" s="627" t="s">
        <v>3315</v>
      </c>
      <c r="H1427" s="628" t="s">
        <v>1715</v>
      </c>
      <c r="I1427" s="629" t="s">
        <v>4987</v>
      </c>
      <c r="J1427" s="627" t="s">
        <v>191</v>
      </c>
      <c r="K1427" s="630">
        <v>0.54435935045984973</v>
      </c>
      <c r="L1427" s="631"/>
      <c r="M1427" s="632">
        <f>K1427*L1427</f>
        <v>0</v>
      </c>
    </row>
    <row r="1428" spans="6:13" s="625" customFormat="1" ht="24" outlineLevel="4" x14ac:dyDescent="0.2">
      <c r="F1428" s="626">
        <v>9</v>
      </c>
      <c r="G1428" s="627" t="s">
        <v>3315</v>
      </c>
      <c r="H1428" s="628" t="s">
        <v>4092</v>
      </c>
      <c r="I1428" s="629" t="s">
        <v>4093</v>
      </c>
      <c r="J1428" s="627" t="s">
        <v>532</v>
      </c>
      <c r="K1428" s="630">
        <v>2.7</v>
      </c>
      <c r="L1428" s="631"/>
      <c r="M1428" s="632">
        <f>K1428*L1428</f>
        <v>0</v>
      </c>
    </row>
    <row r="1429" spans="6:13" s="633" customFormat="1" ht="22.5" outlineLevel="5" x14ac:dyDescent="0.25">
      <c r="F1429" s="634"/>
      <c r="G1429" s="635"/>
      <c r="H1429" s="635"/>
      <c r="I1429" s="636" t="s">
        <v>5654</v>
      </c>
      <c r="J1429" s="635"/>
      <c r="K1429" s="637">
        <v>2.7</v>
      </c>
      <c r="L1429" s="638"/>
      <c r="M1429" s="639"/>
    </row>
    <row r="1430" spans="6:13" s="625" customFormat="1" ht="24" outlineLevel="4" x14ac:dyDescent="0.2">
      <c r="F1430" s="626">
        <v>10</v>
      </c>
      <c r="G1430" s="627" t="s">
        <v>3315</v>
      </c>
      <c r="H1430" s="628" t="s">
        <v>4097</v>
      </c>
      <c r="I1430" s="629" t="s">
        <v>4098</v>
      </c>
      <c r="J1430" s="627" t="s">
        <v>532</v>
      </c>
      <c r="K1430" s="630">
        <v>0.30000000000000004</v>
      </c>
      <c r="L1430" s="631"/>
      <c r="M1430" s="632">
        <f>K1430*L1430</f>
        <v>0</v>
      </c>
    </row>
    <row r="1431" spans="6:13" s="633" customFormat="1" ht="22.5" outlineLevel="5" x14ac:dyDescent="0.25">
      <c r="F1431" s="634"/>
      <c r="G1431" s="635"/>
      <c r="H1431" s="635"/>
      <c r="I1431" s="636" t="s">
        <v>5655</v>
      </c>
      <c r="J1431" s="635"/>
      <c r="K1431" s="637">
        <v>0.30000000000000004</v>
      </c>
      <c r="L1431" s="638"/>
      <c r="M1431" s="639"/>
    </row>
    <row r="1432" spans="6:13" s="625" customFormat="1" ht="24" outlineLevel="4" x14ac:dyDescent="0.2">
      <c r="F1432" s="626">
        <v>11</v>
      </c>
      <c r="G1432" s="627" t="s">
        <v>3054</v>
      </c>
      <c r="H1432" s="628" t="s">
        <v>4564</v>
      </c>
      <c r="I1432" s="629" t="s">
        <v>4565</v>
      </c>
      <c r="J1432" s="627" t="s">
        <v>532</v>
      </c>
      <c r="K1432" s="630">
        <v>3.6</v>
      </c>
      <c r="L1432" s="631"/>
      <c r="M1432" s="632">
        <f>K1432*L1432</f>
        <v>0</v>
      </c>
    </row>
    <row r="1433" spans="6:13" s="633" customFormat="1" ht="11.25" outlineLevel="5" x14ac:dyDescent="0.25">
      <c r="F1433" s="634"/>
      <c r="G1433" s="635"/>
      <c r="H1433" s="635"/>
      <c r="I1433" s="636" t="s">
        <v>5656</v>
      </c>
      <c r="J1433" s="635"/>
      <c r="K1433" s="637">
        <v>3</v>
      </c>
      <c r="L1433" s="638"/>
      <c r="M1433" s="639"/>
    </row>
    <row r="1434" spans="6:13" s="625" customFormat="1" ht="12" outlineLevel="4" x14ac:dyDescent="0.2">
      <c r="F1434" s="626">
        <v>12</v>
      </c>
      <c r="G1434" s="627" t="s">
        <v>3315</v>
      </c>
      <c r="H1434" s="628" t="s">
        <v>4989</v>
      </c>
      <c r="I1434" s="629" t="s">
        <v>4990</v>
      </c>
      <c r="J1434" s="627" t="s">
        <v>172</v>
      </c>
      <c r="K1434" s="630">
        <v>1.088280686052</v>
      </c>
      <c r="L1434" s="631"/>
      <c r="M1434" s="632">
        <f>K1434*L1434</f>
        <v>0</v>
      </c>
    </row>
    <row r="1435" spans="6:13" s="633" customFormat="1" ht="22.5" outlineLevel="5" x14ac:dyDescent="0.25">
      <c r="F1435" s="634"/>
      <c r="G1435" s="635"/>
      <c r="H1435" s="635"/>
      <c r="I1435" s="636" t="s">
        <v>5657</v>
      </c>
      <c r="J1435" s="635"/>
      <c r="K1435" s="637">
        <v>1.088280686052</v>
      </c>
      <c r="L1435" s="638"/>
      <c r="M1435" s="639"/>
    </row>
    <row r="1436" spans="6:13" s="625" customFormat="1" ht="12" outlineLevel="4" x14ac:dyDescent="0.2">
      <c r="F1436" s="626">
        <v>13</v>
      </c>
      <c r="G1436" s="627" t="s">
        <v>3315</v>
      </c>
      <c r="H1436" s="628" t="s">
        <v>5165</v>
      </c>
      <c r="I1436" s="629" t="s">
        <v>5166</v>
      </c>
      <c r="J1436" s="627" t="s">
        <v>172</v>
      </c>
      <c r="K1436" s="630">
        <v>0.12092007622800001</v>
      </c>
      <c r="L1436" s="631"/>
      <c r="M1436" s="632">
        <f>K1436*L1436</f>
        <v>0</v>
      </c>
    </row>
    <row r="1437" spans="6:13" s="633" customFormat="1" ht="22.5" outlineLevel="5" x14ac:dyDescent="0.25">
      <c r="F1437" s="634"/>
      <c r="G1437" s="635"/>
      <c r="H1437" s="635"/>
      <c r="I1437" s="636" t="s">
        <v>5658</v>
      </c>
      <c r="J1437" s="635"/>
      <c r="K1437" s="637">
        <v>0.12092007622800001</v>
      </c>
      <c r="L1437" s="638"/>
      <c r="M1437" s="639"/>
    </row>
    <row r="1438" spans="6:13" s="625" customFormat="1" ht="24" outlineLevel="4" x14ac:dyDescent="0.2">
      <c r="F1438" s="626">
        <v>14</v>
      </c>
      <c r="G1438" s="627" t="s">
        <v>3315</v>
      </c>
      <c r="H1438" s="628" t="s">
        <v>4992</v>
      </c>
      <c r="I1438" s="629" t="s">
        <v>4993</v>
      </c>
      <c r="J1438" s="627" t="s">
        <v>172</v>
      </c>
      <c r="K1438" s="630">
        <v>0.58129880913190812</v>
      </c>
      <c r="L1438" s="631"/>
      <c r="M1438" s="632">
        <f>K1438*L1438</f>
        <v>0</v>
      </c>
    </row>
    <row r="1439" spans="6:13" s="633" customFormat="1" ht="33.75" outlineLevel="5" x14ac:dyDescent="0.25">
      <c r="F1439" s="634"/>
      <c r="G1439" s="635"/>
      <c r="H1439" s="635"/>
      <c r="I1439" s="636" t="s">
        <v>5659</v>
      </c>
      <c r="J1439" s="635"/>
      <c r="K1439" s="637">
        <v>0.58129880913190812</v>
      </c>
      <c r="L1439" s="638"/>
      <c r="M1439" s="639"/>
    </row>
    <row r="1440" spans="6:13" s="625" customFormat="1" ht="24" outlineLevel="4" x14ac:dyDescent="0.2">
      <c r="F1440" s="626">
        <v>15</v>
      </c>
      <c r="G1440" s="627" t="s">
        <v>3054</v>
      </c>
      <c r="H1440" s="628" t="s">
        <v>4995</v>
      </c>
      <c r="I1440" s="629" t="s">
        <v>4996</v>
      </c>
      <c r="J1440" s="627" t="s">
        <v>172</v>
      </c>
      <c r="K1440" s="630">
        <v>0.69719999999999993</v>
      </c>
      <c r="L1440" s="631"/>
      <c r="M1440" s="632">
        <f>K1440*L1440</f>
        <v>0</v>
      </c>
    </row>
    <row r="1441" spans="6:13" s="625" customFormat="1" ht="12" outlineLevel="4" x14ac:dyDescent="0.2">
      <c r="F1441" s="626">
        <v>16</v>
      </c>
      <c r="G1441" s="627" t="s">
        <v>3315</v>
      </c>
      <c r="H1441" s="628" t="s">
        <v>3878</v>
      </c>
      <c r="I1441" s="629" t="s">
        <v>4997</v>
      </c>
      <c r="J1441" s="627" t="s">
        <v>3691</v>
      </c>
      <c r="K1441" s="630">
        <v>1.77</v>
      </c>
      <c r="L1441" s="631"/>
      <c r="M1441" s="632">
        <f>K1441*L1441</f>
        <v>0</v>
      </c>
    </row>
    <row r="1442" spans="6:13" s="646" customFormat="1" ht="12.75" customHeight="1" outlineLevel="4" x14ac:dyDescent="0.25">
      <c r="F1442" s="640"/>
      <c r="G1442" s="641"/>
      <c r="H1442" s="641"/>
      <c r="I1442" s="642"/>
      <c r="J1442" s="641"/>
      <c r="K1442" s="643"/>
      <c r="L1442" s="644"/>
      <c r="M1442" s="645"/>
    </row>
    <row r="1443" spans="6:13" s="646" customFormat="1" ht="12.75" customHeight="1" outlineLevel="3" x14ac:dyDescent="0.25">
      <c r="F1443" s="640"/>
      <c r="G1443" s="641"/>
      <c r="H1443" s="641"/>
      <c r="I1443" s="642"/>
      <c r="J1443" s="641"/>
      <c r="K1443" s="643"/>
      <c r="L1443" s="644"/>
      <c r="M1443" s="645"/>
    </row>
    <row r="1444" spans="6:13" s="612" customFormat="1" ht="18.75" customHeight="1" outlineLevel="2" x14ac:dyDescent="0.2">
      <c r="F1444" s="613"/>
      <c r="G1444" s="614"/>
      <c r="H1444" s="615"/>
      <c r="I1444" s="615" t="s">
        <v>3692</v>
      </c>
      <c r="J1444" s="614"/>
      <c r="K1444" s="617"/>
      <c r="L1444" s="618"/>
      <c r="M1444" s="585">
        <f>SUBTOTAL(9,M1445:M1452)</f>
        <v>0</v>
      </c>
    </row>
    <row r="1445" spans="6:13" s="620" customFormat="1" ht="16.5" customHeight="1" outlineLevel="3" x14ac:dyDescent="0.2">
      <c r="F1445" s="621"/>
      <c r="G1445" s="609"/>
      <c r="H1445" s="622"/>
      <c r="I1445" s="622" t="s">
        <v>4957</v>
      </c>
      <c r="J1445" s="609"/>
      <c r="K1445" s="623"/>
      <c r="L1445" s="624"/>
      <c r="M1445" s="588">
        <f>SUBTOTAL(9,M1446:M1451)</f>
        <v>0</v>
      </c>
    </row>
    <row r="1446" spans="6:13" s="625" customFormat="1" ht="12" outlineLevel="4" x14ac:dyDescent="0.2">
      <c r="F1446" s="626">
        <v>1</v>
      </c>
      <c r="G1446" s="627" t="s">
        <v>3315</v>
      </c>
      <c r="H1446" s="628" t="s">
        <v>3693</v>
      </c>
      <c r="I1446" s="629" t="s">
        <v>3694</v>
      </c>
      <c r="J1446" s="627" t="s">
        <v>532</v>
      </c>
      <c r="K1446" s="630">
        <v>3</v>
      </c>
      <c r="L1446" s="631"/>
      <c r="M1446" s="632">
        <f>K1446*L1446</f>
        <v>0</v>
      </c>
    </row>
    <row r="1447" spans="6:13" s="633" customFormat="1" ht="11.25" outlineLevel="5" x14ac:dyDescent="0.25">
      <c r="F1447" s="634"/>
      <c r="G1447" s="635"/>
      <c r="H1447" s="635"/>
      <c r="I1447" s="636" t="s">
        <v>5660</v>
      </c>
      <c r="J1447" s="635"/>
      <c r="K1447" s="637">
        <v>3</v>
      </c>
      <c r="L1447" s="638"/>
      <c r="M1447" s="639"/>
    </row>
    <row r="1448" spans="6:13" s="625" customFormat="1" ht="24" outlineLevel="4" x14ac:dyDescent="0.2">
      <c r="F1448" s="626">
        <v>2</v>
      </c>
      <c r="G1448" s="627" t="s">
        <v>3315</v>
      </c>
      <c r="H1448" s="628" t="s">
        <v>4999</v>
      </c>
      <c r="I1448" s="629" t="s">
        <v>5000</v>
      </c>
      <c r="J1448" s="627" t="s">
        <v>532</v>
      </c>
      <c r="K1448" s="630">
        <v>2.5</v>
      </c>
      <c r="L1448" s="631"/>
      <c r="M1448" s="632">
        <f>K1448*L1448</f>
        <v>0</v>
      </c>
    </row>
    <row r="1449" spans="6:13" s="633" customFormat="1" ht="11.25" outlineLevel="5" x14ac:dyDescent="0.25">
      <c r="F1449" s="634"/>
      <c r="G1449" s="635"/>
      <c r="H1449" s="635"/>
      <c r="I1449" s="636" t="s">
        <v>5661</v>
      </c>
      <c r="J1449" s="635"/>
      <c r="K1449" s="637">
        <v>0.5</v>
      </c>
      <c r="L1449" s="638"/>
      <c r="M1449" s="639"/>
    </row>
    <row r="1450" spans="6:13" s="633" customFormat="1" ht="11.25" outlineLevel="5" x14ac:dyDescent="0.25">
      <c r="F1450" s="634"/>
      <c r="G1450" s="635"/>
      <c r="H1450" s="635"/>
      <c r="I1450" s="636" t="s">
        <v>5002</v>
      </c>
      <c r="J1450" s="635"/>
      <c r="K1450" s="637">
        <v>2</v>
      </c>
      <c r="L1450" s="638"/>
      <c r="M1450" s="639"/>
    </row>
    <row r="1451" spans="6:13" s="646" customFormat="1" ht="12.75" customHeight="1" outlineLevel="4" x14ac:dyDescent="0.25">
      <c r="F1451" s="640"/>
      <c r="G1451" s="641"/>
      <c r="H1451" s="641"/>
      <c r="I1451" s="642"/>
      <c r="J1451" s="641"/>
      <c r="K1451" s="643"/>
      <c r="L1451" s="644"/>
      <c r="M1451" s="645"/>
    </row>
    <row r="1452" spans="6:13" s="646" customFormat="1" ht="12.75" customHeight="1" outlineLevel="3" x14ac:dyDescent="0.25">
      <c r="F1452" s="640"/>
      <c r="G1452" s="641"/>
      <c r="H1452" s="641"/>
      <c r="I1452" s="642"/>
      <c r="J1452" s="641"/>
      <c r="K1452" s="643"/>
      <c r="L1452" s="644"/>
      <c r="M1452" s="645"/>
    </row>
    <row r="1453" spans="6:13" s="646" customFormat="1" ht="12.75" customHeight="1" outlineLevel="2" x14ac:dyDescent="0.25">
      <c r="F1453" s="640"/>
      <c r="G1453" s="641"/>
      <c r="H1453" s="641"/>
      <c r="I1453" s="642"/>
      <c r="J1453" s="641"/>
      <c r="K1453" s="643"/>
      <c r="L1453" s="644"/>
      <c r="M1453" s="645"/>
    </row>
    <row r="1454" spans="6:13" s="612" customFormat="1" ht="18.75" customHeight="1" outlineLevel="1" x14ac:dyDescent="0.25">
      <c r="F1454" s="613"/>
      <c r="G1454" s="614"/>
      <c r="H1454" s="615"/>
      <c r="I1454" s="619" t="s">
        <v>5662</v>
      </c>
      <c r="J1454" s="614"/>
      <c r="K1454" s="617"/>
      <c r="L1454" s="618"/>
      <c r="M1454" s="583">
        <f>SUBTOTAL(9,M1455:M1713)</f>
        <v>0</v>
      </c>
    </row>
    <row r="1455" spans="6:13" s="612" customFormat="1" ht="18.75" customHeight="1" outlineLevel="2" x14ac:dyDescent="0.2">
      <c r="F1455" s="613"/>
      <c r="G1455" s="614"/>
      <c r="H1455" s="615"/>
      <c r="I1455" s="615" t="s">
        <v>4061</v>
      </c>
      <c r="J1455" s="614"/>
      <c r="K1455" s="617"/>
      <c r="L1455" s="618"/>
      <c r="M1455" s="585">
        <f>SUBTOTAL(9,M1456:M1643)</f>
        <v>0</v>
      </c>
    </row>
    <row r="1456" spans="6:13" s="620" customFormat="1" ht="16.5" customHeight="1" outlineLevel="3" x14ac:dyDescent="0.2">
      <c r="F1456" s="621"/>
      <c r="G1456" s="609"/>
      <c r="H1456" s="622"/>
      <c r="I1456" s="622" t="s">
        <v>4707</v>
      </c>
      <c r="J1456" s="609"/>
      <c r="K1456" s="623"/>
      <c r="L1456" s="624"/>
      <c r="M1456" s="588">
        <f>SUBTOTAL(9,M1457:M1513)</f>
        <v>0</v>
      </c>
    </row>
    <row r="1457" spans="6:13" s="625" customFormat="1" ht="12" outlineLevel="4" x14ac:dyDescent="0.2">
      <c r="F1457" s="626">
        <v>1</v>
      </c>
      <c r="G1457" s="627" t="s">
        <v>3066</v>
      </c>
      <c r="H1457" s="628" t="s">
        <v>5227</v>
      </c>
      <c r="I1457" s="629" t="s">
        <v>5228</v>
      </c>
      <c r="J1457" s="627" t="s">
        <v>447</v>
      </c>
      <c r="K1457" s="630">
        <v>8</v>
      </c>
      <c r="L1457" s="631"/>
      <c r="M1457" s="632">
        <f>K1457*L1457</f>
        <v>0</v>
      </c>
    </row>
    <row r="1458" spans="6:13" s="633" customFormat="1" ht="11.25" outlineLevel="5" x14ac:dyDescent="0.25">
      <c r="F1458" s="634"/>
      <c r="G1458" s="635"/>
      <c r="H1458" s="635"/>
      <c r="I1458" s="636" t="s">
        <v>5663</v>
      </c>
      <c r="J1458" s="635"/>
      <c r="K1458" s="637">
        <v>2</v>
      </c>
      <c r="L1458" s="638"/>
      <c r="M1458" s="639"/>
    </row>
    <row r="1459" spans="6:13" s="633" customFormat="1" ht="11.25" outlineLevel="5" x14ac:dyDescent="0.25">
      <c r="F1459" s="634"/>
      <c r="G1459" s="635"/>
      <c r="H1459" s="635"/>
      <c r="I1459" s="636" t="s">
        <v>5664</v>
      </c>
      <c r="J1459" s="635"/>
      <c r="K1459" s="637">
        <v>2</v>
      </c>
      <c r="L1459" s="638"/>
      <c r="M1459" s="639"/>
    </row>
    <row r="1460" spans="6:13" s="633" customFormat="1" ht="22.5" outlineLevel="5" x14ac:dyDescent="0.25">
      <c r="F1460" s="634"/>
      <c r="G1460" s="635"/>
      <c r="H1460" s="635"/>
      <c r="I1460" s="636" t="s">
        <v>5665</v>
      </c>
      <c r="J1460" s="635"/>
      <c r="K1460" s="637">
        <v>1</v>
      </c>
      <c r="L1460" s="638"/>
      <c r="M1460" s="639"/>
    </row>
    <row r="1461" spans="6:13" s="633" customFormat="1" ht="22.5" outlineLevel="5" x14ac:dyDescent="0.25">
      <c r="F1461" s="634"/>
      <c r="G1461" s="635"/>
      <c r="H1461" s="635"/>
      <c r="I1461" s="636" t="s">
        <v>5666</v>
      </c>
      <c r="J1461" s="635"/>
      <c r="K1461" s="637">
        <v>1</v>
      </c>
      <c r="L1461" s="638"/>
      <c r="M1461" s="639"/>
    </row>
    <row r="1462" spans="6:13" s="633" customFormat="1" ht="11.25" outlineLevel="5" x14ac:dyDescent="0.25">
      <c r="F1462" s="634"/>
      <c r="G1462" s="635"/>
      <c r="H1462" s="635"/>
      <c r="I1462" s="636" t="s">
        <v>5667</v>
      </c>
      <c r="J1462" s="635"/>
      <c r="K1462" s="637">
        <v>1</v>
      </c>
      <c r="L1462" s="638"/>
      <c r="M1462" s="639"/>
    </row>
    <row r="1463" spans="6:13" s="633" customFormat="1" ht="11.25" outlineLevel="5" x14ac:dyDescent="0.25">
      <c r="F1463" s="634"/>
      <c r="G1463" s="635"/>
      <c r="H1463" s="635"/>
      <c r="I1463" s="636" t="s">
        <v>5668</v>
      </c>
      <c r="J1463" s="635"/>
      <c r="K1463" s="637">
        <v>1</v>
      </c>
      <c r="L1463" s="638"/>
      <c r="M1463" s="639"/>
    </row>
    <row r="1464" spans="6:13" s="625" customFormat="1" ht="24" outlineLevel="4" x14ac:dyDescent="0.2">
      <c r="F1464" s="626">
        <v>2</v>
      </c>
      <c r="G1464" s="627" t="s">
        <v>3054</v>
      </c>
      <c r="H1464" s="628" t="s">
        <v>5542</v>
      </c>
      <c r="I1464" s="629" t="s">
        <v>5543</v>
      </c>
      <c r="J1464" s="627" t="s">
        <v>532</v>
      </c>
      <c r="K1464" s="630">
        <v>2</v>
      </c>
      <c r="L1464" s="631"/>
      <c r="M1464" s="632">
        <f>K1464*L1464</f>
        <v>0</v>
      </c>
    </row>
    <row r="1465" spans="6:13" s="633" customFormat="1" ht="22.5" outlineLevel="5" x14ac:dyDescent="0.25">
      <c r="F1465" s="634"/>
      <c r="G1465" s="635"/>
      <c r="H1465" s="635"/>
      <c r="I1465" s="636" t="s">
        <v>5669</v>
      </c>
      <c r="J1465" s="635"/>
      <c r="K1465" s="637">
        <v>0.59000000000000008</v>
      </c>
      <c r="L1465" s="638"/>
      <c r="M1465" s="639"/>
    </row>
    <row r="1466" spans="6:13" s="633" customFormat="1" ht="22.5" outlineLevel="5" x14ac:dyDescent="0.25">
      <c r="F1466" s="634"/>
      <c r="G1466" s="635"/>
      <c r="H1466" s="635"/>
      <c r="I1466" s="636" t="s">
        <v>5670</v>
      </c>
      <c r="J1466" s="635"/>
      <c r="K1466" s="637">
        <v>0.59000000000000008</v>
      </c>
      <c r="L1466" s="638"/>
      <c r="M1466" s="639"/>
    </row>
    <row r="1467" spans="6:13" s="625" customFormat="1" ht="24" outlineLevel="4" x14ac:dyDescent="0.2">
      <c r="F1467" s="626">
        <v>3</v>
      </c>
      <c r="G1467" s="627" t="s">
        <v>3054</v>
      </c>
      <c r="H1467" s="628" t="s">
        <v>5546</v>
      </c>
      <c r="I1467" s="629" t="s">
        <v>5547</v>
      </c>
      <c r="J1467" s="627" t="s">
        <v>447</v>
      </c>
      <c r="K1467" s="630">
        <v>2</v>
      </c>
      <c r="L1467" s="631"/>
      <c r="M1467" s="632">
        <f>K1467*L1467</f>
        <v>0</v>
      </c>
    </row>
    <row r="1468" spans="6:13" s="625" customFormat="1" ht="12" outlineLevel="4" x14ac:dyDescent="0.2">
      <c r="F1468" s="626">
        <v>4</v>
      </c>
      <c r="G1468" s="627" t="s">
        <v>3054</v>
      </c>
      <c r="H1468" s="628" t="s">
        <v>5548</v>
      </c>
      <c r="I1468" s="629" t="s">
        <v>5549</v>
      </c>
      <c r="J1468" s="627" t="s">
        <v>447</v>
      </c>
      <c r="K1468" s="630">
        <v>2</v>
      </c>
      <c r="L1468" s="631"/>
      <c r="M1468" s="632">
        <f>K1468*L1468</f>
        <v>0</v>
      </c>
    </row>
    <row r="1469" spans="6:13" s="625" customFormat="1" ht="12" outlineLevel="4" x14ac:dyDescent="0.2">
      <c r="F1469" s="626">
        <v>5</v>
      </c>
      <c r="G1469" s="627" t="s">
        <v>3066</v>
      </c>
      <c r="H1469" s="628" t="s">
        <v>4724</v>
      </c>
      <c r="I1469" s="629" t="s">
        <v>4725</v>
      </c>
      <c r="J1469" s="627" t="s">
        <v>447</v>
      </c>
      <c r="K1469" s="630">
        <v>2</v>
      </c>
      <c r="L1469" s="631"/>
      <c r="M1469" s="632">
        <f>K1469*L1469</f>
        <v>0</v>
      </c>
    </row>
    <row r="1470" spans="6:13" s="633" customFormat="1" ht="22.5" outlineLevel="5" x14ac:dyDescent="0.25">
      <c r="F1470" s="634"/>
      <c r="G1470" s="635"/>
      <c r="H1470" s="635"/>
      <c r="I1470" s="636" t="s">
        <v>5671</v>
      </c>
      <c r="J1470" s="635"/>
      <c r="K1470" s="637">
        <v>1</v>
      </c>
      <c r="L1470" s="638"/>
      <c r="M1470" s="639"/>
    </row>
    <row r="1471" spans="6:13" s="633" customFormat="1" ht="22.5" outlineLevel="5" x14ac:dyDescent="0.25">
      <c r="F1471" s="634"/>
      <c r="G1471" s="635"/>
      <c r="H1471" s="635"/>
      <c r="I1471" s="636" t="s">
        <v>5672</v>
      </c>
      <c r="J1471" s="635"/>
      <c r="K1471" s="637">
        <v>1</v>
      </c>
      <c r="L1471" s="638"/>
      <c r="M1471" s="639"/>
    </row>
    <row r="1472" spans="6:13" s="625" customFormat="1" ht="24" outlineLevel="4" x14ac:dyDescent="0.2">
      <c r="F1472" s="626">
        <v>6</v>
      </c>
      <c r="G1472" s="627" t="s">
        <v>3054</v>
      </c>
      <c r="H1472" s="628" t="s">
        <v>4728</v>
      </c>
      <c r="I1472" s="629" t="s">
        <v>4729</v>
      </c>
      <c r="J1472" s="627" t="s">
        <v>447</v>
      </c>
      <c r="K1472" s="630">
        <v>2</v>
      </c>
      <c r="L1472" s="631"/>
      <c r="M1472" s="632">
        <f>K1472*L1472</f>
        <v>0</v>
      </c>
    </row>
    <row r="1473" spans="6:13" s="625" customFormat="1" ht="12" outlineLevel="4" x14ac:dyDescent="0.2">
      <c r="F1473" s="626">
        <v>7</v>
      </c>
      <c r="G1473" s="627" t="s">
        <v>3066</v>
      </c>
      <c r="H1473" s="628" t="s">
        <v>4730</v>
      </c>
      <c r="I1473" s="629" t="s">
        <v>4731</v>
      </c>
      <c r="J1473" s="627" t="s">
        <v>447</v>
      </c>
      <c r="K1473" s="630">
        <v>12</v>
      </c>
      <c r="L1473" s="631"/>
      <c r="M1473" s="632">
        <f>K1473*L1473</f>
        <v>0</v>
      </c>
    </row>
    <row r="1474" spans="6:13" s="633" customFormat="1" ht="11.25" outlineLevel="5" x14ac:dyDescent="0.25">
      <c r="F1474" s="634"/>
      <c r="G1474" s="635"/>
      <c r="H1474" s="635"/>
      <c r="I1474" s="636" t="s">
        <v>5673</v>
      </c>
      <c r="J1474" s="635"/>
      <c r="K1474" s="637">
        <v>4</v>
      </c>
      <c r="L1474" s="638"/>
      <c r="M1474" s="639"/>
    </row>
    <row r="1475" spans="6:13" s="633" customFormat="1" ht="11.25" outlineLevel="5" x14ac:dyDescent="0.25">
      <c r="F1475" s="634"/>
      <c r="G1475" s="635"/>
      <c r="H1475" s="635"/>
      <c r="I1475" s="636" t="s">
        <v>5674</v>
      </c>
      <c r="J1475" s="635"/>
      <c r="K1475" s="637">
        <v>4</v>
      </c>
      <c r="L1475" s="638"/>
      <c r="M1475" s="639"/>
    </row>
    <row r="1476" spans="6:13" s="633" customFormat="1" ht="11.25" outlineLevel="5" x14ac:dyDescent="0.25">
      <c r="F1476" s="634"/>
      <c r="G1476" s="635"/>
      <c r="H1476" s="635"/>
      <c r="I1476" s="636" t="s">
        <v>5675</v>
      </c>
      <c r="J1476" s="635"/>
      <c r="K1476" s="637">
        <v>2</v>
      </c>
      <c r="L1476" s="638"/>
      <c r="M1476" s="639"/>
    </row>
    <row r="1477" spans="6:13" s="633" customFormat="1" ht="22.5" outlineLevel="5" x14ac:dyDescent="0.25">
      <c r="F1477" s="634"/>
      <c r="G1477" s="635"/>
      <c r="H1477" s="635"/>
      <c r="I1477" s="636" t="s">
        <v>5676</v>
      </c>
      <c r="J1477" s="635"/>
      <c r="K1477" s="637">
        <v>2</v>
      </c>
      <c r="L1477" s="638"/>
      <c r="M1477" s="639"/>
    </row>
    <row r="1478" spans="6:13" s="625" customFormat="1" ht="24" outlineLevel="4" x14ac:dyDescent="0.2">
      <c r="F1478" s="626">
        <v>8</v>
      </c>
      <c r="G1478" s="627" t="s">
        <v>3054</v>
      </c>
      <c r="H1478" s="628" t="s">
        <v>4736</v>
      </c>
      <c r="I1478" s="629" t="s">
        <v>4737</v>
      </c>
      <c r="J1478" s="627" t="s">
        <v>532</v>
      </c>
      <c r="K1478" s="630">
        <v>2.5</v>
      </c>
      <c r="L1478" s="631"/>
      <c r="M1478" s="632">
        <f>K1478*L1478</f>
        <v>0</v>
      </c>
    </row>
    <row r="1479" spans="6:13" s="633" customFormat="1" ht="11.25" outlineLevel="5" x14ac:dyDescent="0.25">
      <c r="F1479" s="634"/>
      <c r="G1479" s="635"/>
      <c r="H1479" s="635"/>
      <c r="I1479" s="636" t="s">
        <v>5677</v>
      </c>
      <c r="J1479" s="635"/>
      <c r="K1479" s="637">
        <v>1.88</v>
      </c>
      <c r="L1479" s="638"/>
      <c r="M1479" s="639"/>
    </row>
    <row r="1480" spans="6:13" s="625" customFormat="1" ht="12" outlineLevel="4" x14ac:dyDescent="0.2">
      <c r="F1480" s="626">
        <v>9</v>
      </c>
      <c r="G1480" s="627" t="s">
        <v>3054</v>
      </c>
      <c r="H1480" s="628" t="s">
        <v>4739</v>
      </c>
      <c r="I1480" s="629" t="s">
        <v>4740</v>
      </c>
      <c r="J1480" s="627" t="s">
        <v>447</v>
      </c>
      <c r="K1480" s="630">
        <v>4</v>
      </c>
      <c r="L1480" s="631"/>
      <c r="M1480" s="632">
        <f t="shared" ref="M1480:M1485" si="7">K1480*L1480</f>
        <v>0</v>
      </c>
    </row>
    <row r="1481" spans="6:13" s="625" customFormat="1" ht="24" outlineLevel="4" x14ac:dyDescent="0.2">
      <c r="F1481" s="626">
        <v>10</v>
      </c>
      <c r="G1481" s="627" t="s">
        <v>3054</v>
      </c>
      <c r="H1481" s="628" t="s">
        <v>4741</v>
      </c>
      <c r="I1481" s="629" t="s">
        <v>4742</v>
      </c>
      <c r="J1481" s="627" t="s">
        <v>447</v>
      </c>
      <c r="K1481" s="630">
        <v>2</v>
      </c>
      <c r="L1481" s="631"/>
      <c r="M1481" s="632">
        <f t="shared" si="7"/>
        <v>0</v>
      </c>
    </row>
    <row r="1482" spans="6:13" s="625" customFormat="1" ht="12" outlineLevel="4" x14ac:dyDescent="0.2">
      <c r="F1482" s="626">
        <v>11</v>
      </c>
      <c r="G1482" s="627" t="s">
        <v>3054</v>
      </c>
      <c r="H1482" s="628" t="s">
        <v>4743</v>
      </c>
      <c r="I1482" s="629" t="s">
        <v>4744</v>
      </c>
      <c r="J1482" s="627" t="s">
        <v>447</v>
      </c>
      <c r="K1482" s="630">
        <v>1</v>
      </c>
      <c r="L1482" s="631"/>
      <c r="M1482" s="632">
        <f t="shared" si="7"/>
        <v>0</v>
      </c>
    </row>
    <row r="1483" spans="6:13" s="625" customFormat="1" ht="12" outlineLevel="4" x14ac:dyDescent="0.2">
      <c r="F1483" s="626">
        <v>12</v>
      </c>
      <c r="G1483" s="627" t="s">
        <v>3066</v>
      </c>
      <c r="H1483" s="628" t="s">
        <v>4745</v>
      </c>
      <c r="I1483" s="629" t="s">
        <v>4746</v>
      </c>
      <c r="J1483" s="627" t="s">
        <v>447</v>
      </c>
      <c r="K1483" s="630">
        <v>1</v>
      </c>
      <c r="L1483" s="631"/>
      <c r="M1483" s="632">
        <f t="shared" si="7"/>
        <v>0</v>
      </c>
    </row>
    <row r="1484" spans="6:13" s="625" customFormat="1" ht="24" outlineLevel="4" x14ac:dyDescent="0.2">
      <c r="F1484" s="626">
        <v>13</v>
      </c>
      <c r="G1484" s="627" t="s">
        <v>3054</v>
      </c>
      <c r="H1484" s="628" t="s">
        <v>4747</v>
      </c>
      <c r="I1484" s="629" t="s">
        <v>4748</v>
      </c>
      <c r="J1484" s="627" t="s">
        <v>447</v>
      </c>
      <c r="K1484" s="630">
        <v>1</v>
      </c>
      <c r="L1484" s="631"/>
      <c r="M1484" s="632">
        <f t="shared" si="7"/>
        <v>0</v>
      </c>
    </row>
    <row r="1485" spans="6:13" s="625" customFormat="1" ht="12" outlineLevel="4" x14ac:dyDescent="0.2">
      <c r="F1485" s="626">
        <v>14</v>
      </c>
      <c r="G1485" s="627" t="s">
        <v>3066</v>
      </c>
      <c r="H1485" s="628" t="s">
        <v>4749</v>
      </c>
      <c r="I1485" s="629" t="s">
        <v>4750</v>
      </c>
      <c r="J1485" s="627" t="s">
        <v>447</v>
      </c>
      <c r="K1485" s="630">
        <v>2</v>
      </c>
      <c r="L1485" s="631"/>
      <c r="M1485" s="632">
        <f t="shared" si="7"/>
        <v>0</v>
      </c>
    </row>
    <row r="1486" spans="6:13" s="633" customFormat="1" ht="22.5" outlineLevel="5" x14ac:dyDescent="0.25">
      <c r="F1486" s="634"/>
      <c r="G1486" s="635"/>
      <c r="H1486" s="635"/>
      <c r="I1486" s="636" t="s">
        <v>5678</v>
      </c>
      <c r="J1486" s="635"/>
      <c r="K1486" s="637">
        <v>2</v>
      </c>
      <c r="L1486" s="638"/>
      <c r="M1486" s="639"/>
    </row>
    <row r="1487" spans="6:13" s="625" customFormat="1" ht="12" outlineLevel="4" x14ac:dyDescent="0.2">
      <c r="F1487" s="626">
        <v>15</v>
      </c>
      <c r="G1487" s="627" t="s">
        <v>3054</v>
      </c>
      <c r="H1487" s="628" t="s">
        <v>5548</v>
      </c>
      <c r="I1487" s="629" t="s">
        <v>5549</v>
      </c>
      <c r="J1487" s="627" t="s">
        <v>447</v>
      </c>
      <c r="K1487" s="630">
        <v>2</v>
      </c>
      <c r="L1487" s="631"/>
      <c r="M1487" s="632">
        <f>K1487*L1487</f>
        <v>0</v>
      </c>
    </row>
    <row r="1488" spans="6:13" s="625" customFormat="1" ht="12" outlineLevel="4" x14ac:dyDescent="0.2">
      <c r="F1488" s="626">
        <v>16</v>
      </c>
      <c r="G1488" s="627" t="s">
        <v>3066</v>
      </c>
      <c r="H1488" s="628" t="s">
        <v>5564</v>
      </c>
      <c r="I1488" s="629" t="s">
        <v>5565</v>
      </c>
      <c r="J1488" s="627" t="s">
        <v>447</v>
      </c>
      <c r="K1488" s="630">
        <v>2</v>
      </c>
      <c r="L1488" s="631"/>
      <c r="M1488" s="632">
        <f>K1488*L1488</f>
        <v>0</v>
      </c>
    </row>
    <row r="1489" spans="6:13" s="625" customFormat="1" ht="24" outlineLevel="4" x14ac:dyDescent="0.2">
      <c r="F1489" s="626">
        <v>17</v>
      </c>
      <c r="G1489" s="627" t="s">
        <v>4756</v>
      </c>
      <c r="H1489" s="628" t="s">
        <v>5566</v>
      </c>
      <c r="I1489" s="629" t="s">
        <v>5567</v>
      </c>
      <c r="J1489" s="627" t="s">
        <v>3065</v>
      </c>
      <c r="K1489" s="630">
        <v>2</v>
      </c>
      <c r="L1489" s="631"/>
      <c r="M1489" s="632">
        <f>K1489*L1489</f>
        <v>0</v>
      </c>
    </row>
    <row r="1490" spans="6:13" s="625" customFormat="1" ht="12" outlineLevel="4" x14ac:dyDescent="0.2">
      <c r="F1490" s="626">
        <v>18</v>
      </c>
      <c r="G1490" s="627" t="s">
        <v>3066</v>
      </c>
      <c r="H1490" s="628" t="s">
        <v>5212</v>
      </c>
      <c r="I1490" s="629" t="s">
        <v>5213</v>
      </c>
      <c r="J1490" s="627" t="s">
        <v>3065</v>
      </c>
      <c r="K1490" s="630">
        <v>1</v>
      </c>
      <c r="L1490" s="631"/>
      <c r="M1490" s="632">
        <f>K1490*L1490</f>
        <v>0</v>
      </c>
    </row>
    <row r="1491" spans="6:13" s="633" customFormat="1" ht="22.5" outlineLevel="5" x14ac:dyDescent="0.25">
      <c r="F1491" s="634"/>
      <c r="G1491" s="635"/>
      <c r="H1491" s="635"/>
      <c r="I1491" s="636" t="s">
        <v>5679</v>
      </c>
      <c r="J1491" s="635"/>
      <c r="K1491" s="637">
        <v>1</v>
      </c>
      <c r="L1491" s="638"/>
      <c r="M1491" s="639"/>
    </row>
    <row r="1492" spans="6:13" s="625" customFormat="1" ht="12" outlineLevel="4" x14ac:dyDescent="0.2">
      <c r="F1492" s="626">
        <v>19</v>
      </c>
      <c r="G1492" s="627" t="s">
        <v>3066</v>
      </c>
      <c r="H1492" s="628" t="s">
        <v>4766</v>
      </c>
      <c r="I1492" s="629" t="s">
        <v>4767</v>
      </c>
      <c r="J1492" s="627" t="s">
        <v>532</v>
      </c>
      <c r="K1492" s="630">
        <v>3.7</v>
      </c>
      <c r="L1492" s="631"/>
      <c r="M1492" s="632">
        <f>K1492*L1492</f>
        <v>0</v>
      </c>
    </row>
    <row r="1493" spans="6:13" s="633" customFormat="1" ht="22.5" outlineLevel="5" x14ac:dyDescent="0.25">
      <c r="F1493" s="634"/>
      <c r="G1493" s="635"/>
      <c r="H1493" s="635"/>
      <c r="I1493" s="636" t="s">
        <v>5680</v>
      </c>
      <c r="J1493" s="635"/>
      <c r="K1493" s="637">
        <v>1</v>
      </c>
      <c r="L1493" s="638"/>
      <c r="M1493" s="639"/>
    </row>
    <row r="1494" spans="6:13" s="633" customFormat="1" ht="22.5" outlineLevel="5" x14ac:dyDescent="0.25">
      <c r="F1494" s="634"/>
      <c r="G1494" s="635"/>
      <c r="H1494" s="635"/>
      <c r="I1494" s="636" t="s">
        <v>5681</v>
      </c>
      <c r="J1494" s="635"/>
      <c r="K1494" s="637">
        <v>1</v>
      </c>
      <c r="L1494" s="638"/>
      <c r="M1494" s="639"/>
    </row>
    <row r="1495" spans="6:13" s="633" customFormat="1" ht="22.5" outlineLevel="5" x14ac:dyDescent="0.25">
      <c r="F1495" s="634"/>
      <c r="G1495" s="635"/>
      <c r="H1495" s="635"/>
      <c r="I1495" s="636" t="s">
        <v>5682</v>
      </c>
      <c r="J1495" s="635"/>
      <c r="K1495" s="637">
        <v>1.7</v>
      </c>
      <c r="L1495" s="638"/>
      <c r="M1495" s="639"/>
    </row>
    <row r="1496" spans="6:13" s="625" customFormat="1" ht="24" outlineLevel="4" x14ac:dyDescent="0.2">
      <c r="F1496" s="626">
        <v>20</v>
      </c>
      <c r="G1496" s="627" t="s">
        <v>3066</v>
      </c>
      <c r="H1496" s="628" t="s">
        <v>4769</v>
      </c>
      <c r="I1496" s="629" t="s">
        <v>4770</v>
      </c>
      <c r="J1496" s="627" t="s">
        <v>447</v>
      </c>
      <c r="K1496" s="630">
        <v>2</v>
      </c>
      <c r="L1496" s="631"/>
      <c r="M1496" s="632">
        <f>K1496*L1496</f>
        <v>0</v>
      </c>
    </row>
    <row r="1497" spans="6:13" s="633" customFormat="1" ht="11.25" outlineLevel="5" x14ac:dyDescent="0.25">
      <c r="F1497" s="634"/>
      <c r="G1497" s="635"/>
      <c r="H1497" s="635"/>
      <c r="I1497" s="636" t="s">
        <v>4771</v>
      </c>
      <c r="J1497" s="635"/>
      <c r="K1497" s="637">
        <v>2</v>
      </c>
      <c r="L1497" s="638"/>
      <c r="M1497" s="639"/>
    </row>
    <row r="1498" spans="6:13" s="625" customFormat="1" ht="24" outlineLevel="4" x14ac:dyDescent="0.2">
      <c r="F1498" s="626">
        <v>21</v>
      </c>
      <c r="G1498" s="627" t="s">
        <v>3066</v>
      </c>
      <c r="H1498" s="628" t="s">
        <v>4772</v>
      </c>
      <c r="I1498" s="629" t="s">
        <v>4773</v>
      </c>
      <c r="J1498" s="627" t="s">
        <v>447</v>
      </c>
      <c r="K1498" s="630">
        <v>1</v>
      </c>
      <c r="L1498" s="631"/>
      <c r="M1498" s="632">
        <f>K1498*L1498</f>
        <v>0</v>
      </c>
    </row>
    <row r="1499" spans="6:13" s="633" customFormat="1" ht="11.25" outlineLevel="5" x14ac:dyDescent="0.25">
      <c r="F1499" s="634"/>
      <c r="G1499" s="635"/>
      <c r="H1499" s="635"/>
      <c r="I1499" s="636" t="s">
        <v>5683</v>
      </c>
      <c r="J1499" s="635"/>
      <c r="K1499" s="637">
        <v>1</v>
      </c>
      <c r="L1499" s="638"/>
      <c r="M1499" s="639"/>
    </row>
    <row r="1500" spans="6:13" s="625" customFormat="1" ht="12" outlineLevel="4" x14ac:dyDescent="0.2">
      <c r="F1500" s="626">
        <v>22</v>
      </c>
      <c r="G1500" s="627" t="s">
        <v>3066</v>
      </c>
      <c r="H1500" s="628" t="s">
        <v>4775</v>
      </c>
      <c r="I1500" s="629" t="s">
        <v>4776</v>
      </c>
      <c r="J1500" s="627" t="s">
        <v>532</v>
      </c>
      <c r="K1500" s="630">
        <v>2.1507374431199997</v>
      </c>
      <c r="L1500" s="631"/>
      <c r="M1500" s="632">
        <f>K1500*L1500</f>
        <v>0</v>
      </c>
    </row>
    <row r="1501" spans="6:13" s="633" customFormat="1" ht="11.25" outlineLevel="5" x14ac:dyDescent="0.25">
      <c r="F1501" s="634"/>
      <c r="G1501" s="635"/>
      <c r="H1501" s="635"/>
      <c r="I1501" s="636" t="s">
        <v>5684</v>
      </c>
      <c r="J1501" s="635"/>
      <c r="K1501" s="637">
        <v>1.21391315808</v>
      </c>
      <c r="L1501" s="638"/>
      <c r="M1501" s="639"/>
    </row>
    <row r="1502" spans="6:13" s="633" customFormat="1" ht="11.25" outlineLevel="5" x14ac:dyDescent="0.25">
      <c r="F1502" s="634"/>
      <c r="G1502" s="635"/>
      <c r="H1502" s="635"/>
      <c r="I1502" s="636" t="s">
        <v>4778</v>
      </c>
      <c r="J1502" s="635"/>
      <c r="K1502" s="637">
        <v>0.93682428503999993</v>
      </c>
      <c r="L1502" s="638"/>
      <c r="M1502" s="639"/>
    </row>
    <row r="1503" spans="6:13" s="625" customFormat="1" ht="12" outlineLevel="4" x14ac:dyDescent="0.2">
      <c r="F1503" s="626">
        <v>23</v>
      </c>
      <c r="G1503" s="627" t="s">
        <v>3315</v>
      </c>
      <c r="H1503" s="628" t="s">
        <v>4039</v>
      </c>
      <c r="I1503" s="629" t="s">
        <v>4040</v>
      </c>
      <c r="J1503" s="627" t="s">
        <v>3065</v>
      </c>
      <c r="K1503" s="630">
        <v>2</v>
      </c>
      <c r="L1503" s="631"/>
      <c r="M1503" s="632">
        <f>K1503*L1503</f>
        <v>0</v>
      </c>
    </row>
    <row r="1504" spans="6:13" s="633" customFormat="1" ht="11.25" outlineLevel="5" x14ac:dyDescent="0.25">
      <c r="F1504" s="634"/>
      <c r="G1504" s="635"/>
      <c r="H1504" s="635"/>
      <c r="I1504" s="636" t="s">
        <v>5685</v>
      </c>
      <c r="J1504" s="635"/>
      <c r="K1504" s="637">
        <v>2</v>
      </c>
      <c r="L1504" s="638"/>
      <c r="M1504" s="639"/>
    </row>
    <row r="1505" spans="6:13" s="625" customFormat="1" ht="12" outlineLevel="4" x14ac:dyDescent="0.2">
      <c r="F1505" s="626">
        <v>24</v>
      </c>
      <c r="G1505" s="627" t="s">
        <v>3054</v>
      </c>
      <c r="H1505" s="628" t="s">
        <v>4041</v>
      </c>
      <c r="I1505" s="629" t="s">
        <v>4042</v>
      </c>
      <c r="J1505" s="627" t="s">
        <v>3065</v>
      </c>
      <c r="K1505" s="630">
        <v>2</v>
      </c>
      <c r="L1505" s="631"/>
      <c r="M1505" s="632">
        <f>K1505*L1505</f>
        <v>0</v>
      </c>
    </row>
    <row r="1506" spans="6:13" s="633" customFormat="1" ht="11.25" outlineLevel="5" x14ac:dyDescent="0.25">
      <c r="F1506" s="634"/>
      <c r="G1506" s="635"/>
      <c r="H1506" s="635"/>
      <c r="I1506" s="636" t="s">
        <v>5685</v>
      </c>
      <c r="J1506" s="635"/>
      <c r="K1506" s="637">
        <v>2</v>
      </c>
      <c r="L1506" s="638"/>
      <c r="M1506" s="639"/>
    </row>
    <row r="1507" spans="6:13" s="625" customFormat="1" ht="12" outlineLevel="4" x14ac:dyDescent="0.2">
      <c r="F1507" s="626">
        <v>25</v>
      </c>
      <c r="G1507" s="627" t="s">
        <v>3066</v>
      </c>
      <c r="H1507" s="628" t="s">
        <v>5686</v>
      </c>
      <c r="I1507" s="629" t="s">
        <v>5687</v>
      </c>
      <c r="J1507" s="627" t="s">
        <v>447</v>
      </c>
      <c r="K1507" s="630">
        <v>4</v>
      </c>
      <c r="L1507" s="631"/>
      <c r="M1507" s="632">
        <f>K1507*L1507</f>
        <v>0</v>
      </c>
    </row>
    <row r="1508" spans="6:13" s="633" customFormat="1" ht="11.25" outlineLevel="5" x14ac:dyDescent="0.25">
      <c r="F1508" s="634"/>
      <c r="G1508" s="635"/>
      <c r="H1508" s="635"/>
      <c r="I1508" s="636" t="s">
        <v>5688</v>
      </c>
      <c r="J1508" s="635"/>
      <c r="K1508" s="637">
        <v>4</v>
      </c>
      <c r="L1508" s="638"/>
      <c r="M1508" s="639"/>
    </row>
    <row r="1509" spans="6:13" s="625" customFormat="1" ht="12" outlineLevel="4" x14ac:dyDescent="0.2">
      <c r="F1509" s="626">
        <v>26</v>
      </c>
      <c r="G1509" s="627" t="s">
        <v>3066</v>
      </c>
      <c r="H1509" s="628" t="s">
        <v>5689</v>
      </c>
      <c r="I1509" s="629" t="s">
        <v>5690</v>
      </c>
      <c r="J1509" s="627" t="s">
        <v>447</v>
      </c>
      <c r="K1509" s="630">
        <v>2</v>
      </c>
      <c r="L1509" s="631"/>
      <c r="M1509" s="632">
        <f>K1509*L1509</f>
        <v>0</v>
      </c>
    </row>
    <row r="1510" spans="6:13" s="633" customFormat="1" ht="11.25" outlineLevel="5" x14ac:dyDescent="0.25">
      <c r="F1510" s="634"/>
      <c r="G1510" s="635"/>
      <c r="H1510" s="635"/>
      <c r="I1510" s="636" t="s">
        <v>5691</v>
      </c>
      <c r="J1510" s="635"/>
      <c r="K1510" s="637">
        <v>2</v>
      </c>
      <c r="L1510" s="638"/>
      <c r="M1510" s="639"/>
    </row>
    <row r="1511" spans="6:13" s="625" customFormat="1" ht="12" outlineLevel="4" x14ac:dyDescent="0.2">
      <c r="F1511" s="626">
        <v>27</v>
      </c>
      <c r="G1511" s="627" t="s">
        <v>3066</v>
      </c>
      <c r="H1511" s="628" t="s">
        <v>5692</v>
      </c>
      <c r="I1511" s="629" t="s">
        <v>5693</v>
      </c>
      <c r="J1511" s="627" t="s">
        <v>447</v>
      </c>
      <c r="K1511" s="630">
        <v>2</v>
      </c>
      <c r="L1511" s="631"/>
      <c r="M1511" s="632">
        <f>K1511*L1511</f>
        <v>0</v>
      </c>
    </row>
    <row r="1512" spans="6:13" s="625" customFormat="1" ht="12" outlineLevel="4" x14ac:dyDescent="0.2">
      <c r="F1512" s="626">
        <v>28</v>
      </c>
      <c r="G1512" s="627" t="s">
        <v>3054</v>
      </c>
      <c r="H1512" s="628" t="s">
        <v>5694</v>
      </c>
      <c r="I1512" s="629" t="s">
        <v>5695</v>
      </c>
      <c r="J1512" s="627" t="s">
        <v>191</v>
      </c>
      <c r="K1512" s="630">
        <v>0.13</v>
      </c>
      <c r="L1512" s="631"/>
      <c r="M1512" s="632">
        <f>K1512*L1512</f>
        <v>0</v>
      </c>
    </row>
    <row r="1513" spans="6:13" s="646" customFormat="1" ht="12.75" customHeight="1" outlineLevel="4" x14ac:dyDescent="0.25">
      <c r="F1513" s="640"/>
      <c r="G1513" s="641"/>
      <c r="H1513" s="641"/>
      <c r="I1513" s="642"/>
      <c r="J1513" s="641"/>
      <c r="K1513" s="643"/>
      <c r="L1513" s="644"/>
      <c r="M1513" s="645"/>
    </row>
    <row r="1514" spans="6:13" s="620" customFormat="1" ht="16.5" customHeight="1" outlineLevel="3" x14ac:dyDescent="0.2">
      <c r="F1514" s="621"/>
      <c r="G1514" s="609"/>
      <c r="H1514" s="622"/>
      <c r="I1514" s="622" t="s">
        <v>4788</v>
      </c>
      <c r="J1514" s="609"/>
      <c r="K1514" s="623"/>
      <c r="L1514" s="624"/>
      <c r="M1514" s="588">
        <f>SUBTOTAL(9,M1515:M1604)</f>
        <v>0</v>
      </c>
    </row>
    <row r="1515" spans="6:13" s="625" customFormat="1" ht="24" outlineLevel="4" x14ac:dyDescent="0.2">
      <c r="F1515" s="626">
        <v>1</v>
      </c>
      <c r="G1515" s="627" t="s">
        <v>3066</v>
      </c>
      <c r="H1515" s="628" t="s">
        <v>5585</v>
      </c>
      <c r="I1515" s="629" t="s">
        <v>5586</v>
      </c>
      <c r="J1515" s="627" t="s">
        <v>447</v>
      </c>
      <c r="K1515" s="630">
        <v>1</v>
      </c>
      <c r="L1515" s="631"/>
      <c r="M1515" s="632">
        <f>K1515*L1515</f>
        <v>0</v>
      </c>
    </row>
    <row r="1516" spans="6:13" s="633" customFormat="1" ht="11.25" outlineLevel="5" x14ac:dyDescent="0.25">
      <c r="F1516" s="634"/>
      <c r="G1516" s="635"/>
      <c r="H1516" s="635"/>
      <c r="I1516" s="636" t="s">
        <v>5696</v>
      </c>
      <c r="J1516" s="635"/>
      <c r="K1516" s="637">
        <v>1</v>
      </c>
      <c r="L1516" s="638"/>
      <c r="M1516" s="639"/>
    </row>
    <row r="1517" spans="6:13" s="625" customFormat="1" ht="24" outlineLevel="4" x14ac:dyDescent="0.2">
      <c r="F1517" s="626">
        <v>2</v>
      </c>
      <c r="G1517" s="627" t="s">
        <v>3066</v>
      </c>
      <c r="H1517" s="628" t="s">
        <v>5587</v>
      </c>
      <c r="I1517" s="629" t="s">
        <v>5588</v>
      </c>
      <c r="J1517" s="627" t="s">
        <v>447</v>
      </c>
      <c r="K1517" s="630">
        <v>1</v>
      </c>
      <c r="L1517" s="631"/>
      <c r="M1517" s="632">
        <f>K1517*L1517</f>
        <v>0</v>
      </c>
    </row>
    <row r="1518" spans="6:13" s="633" customFormat="1" ht="11.25" outlineLevel="5" x14ac:dyDescent="0.25">
      <c r="F1518" s="634"/>
      <c r="G1518" s="635"/>
      <c r="H1518" s="635"/>
      <c r="I1518" s="636" t="s">
        <v>5696</v>
      </c>
      <c r="J1518" s="635"/>
      <c r="K1518" s="637">
        <v>1</v>
      </c>
      <c r="L1518" s="638"/>
      <c r="M1518" s="639"/>
    </row>
    <row r="1519" spans="6:13" s="625" customFormat="1" ht="24" outlineLevel="4" x14ac:dyDescent="0.2">
      <c r="F1519" s="626">
        <v>3</v>
      </c>
      <c r="G1519" s="627" t="s">
        <v>3066</v>
      </c>
      <c r="H1519" s="628" t="s">
        <v>5589</v>
      </c>
      <c r="I1519" s="629" t="s">
        <v>5590</v>
      </c>
      <c r="J1519" s="627" t="s">
        <v>447</v>
      </c>
      <c r="K1519" s="630">
        <v>3</v>
      </c>
      <c r="L1519" s="631"/>
      <c r="M1519" s="632">
        <f>K1519*L1519</f>
        <v>0</v>
      </c>
    </row>
    <row r="1520" spans="6:13" s="633" customFormat="1" ht="11.25" outlineLevel="5" x14ac:dyDescent="0.25">
      <c r="F1520" s="634"/>
      <c r="G1520" s="635"/>
      <c r="H1520" s="635"/>
      <c r="I1520" s="636" t="s">
        <v>4801</v>
      </c>
      <c r="J1520" s="635"/>
      <c r="K1520" s="637">
        <v>1</v>
      </c>
      <c r="L1520" s="638"/>
      <c r="M1520" s="639"/>
    </row>
    <row r="1521" spans="6:13" s="633" customFormat="1" ht="11.25" outlineLevel="5" x14ac:dyDescent="0.25">
      <c r="F1521" s="634"/>
      <c r="G1521" s="635"/>
      <c r="H1521" s="635"/>
      <c r="I1521" s="636" t="s">
        <v>4814</v>
      </c>
      <c r="J1521" s="635"/>
      <c r="K1521" s="637">
        <v>1</v>
      </c>
      <c r="L1521" s="638"/>
      <c r="M1521" s="639"/>
    </row>
    <row r="1522" spans="6:13" s="633" customFormat="1" ht="11.25" outlineLevel="5" x14ac:dyDescent="0.25">
      <c r="F1522" s="634"/>
      <c r="G1522" s="635"/>
      <c r="H1522" s="635"/>
      <c r="I1522" s="636" t="s">
        <v>5387</v>
      </c>
      <c r="J1522" s="635"/>
      <c r="K1522" s="637">
        <v>1</v>
      </c>
      <c r="L1522" s="638"/>
      <c r="M1522" s="639"/>
    </row>
    <row r="1523" spans="6:13" s="625" customFormat="1" ht="24" outlineLevel="4" x14ac:dyDescent="0.2">
      <c r="F1523" s="626">
        <v>4</v>
      </c>
      <c r="G1523" s="627" t="s">
        <v>3066</v>
      </c>
      <c r="H1523" s="628" t="s">
        <v>5591</v>
      </c>
      <c r="I1523" s="629" t="s">
        <v>5592</v>
      </c>
      <c r="J1523" s="627" t="s">
        <v>447</v>
      </c>
      <c r="K1523" s="630">
        <v>3</v>
      </c>
      <c r="L1523" s="631"/>
      <c r="M1523" s="632">
        <f>K1523*L1523</f>
        <v>0</v>
      </c>
    </row>
    <row r="1524" spans="6:13" s="633" customFormat="1" ht="11.25" outlineLevel="5" x14ac:dyDescent="0.25">
      <c r="F1524" s="634"/>
      <c r="G1524" s="635"/>
      <c r="H1524" s="635"/>
      <c r="I1524" s="636" t="s">
        <v>4801</v>
      </c>
      <c r="J1524" s="635"/>
      <c r="K1524" s="637">
        <v>1</v>
      </c>
      <c r="L1524" s="638"/>
      <c r="M1524" s="639"/>
    </row>
    <row r="1525" spans="6:13" s="633" customFormat="1" ht="11.25" outlineLevel="5" x14ac:dyDescent="0.25">
      <c r="F1525" s="634"/>
      <c r="G1525" s="635"/>
      <c r="H1525" s="635"/>
      <c r="I1525" s="636" t="s">
        <v>4814</v>
      </c>
      <c r="J1525" s="635"/>
      <c r="K1525" s="637">
        <v>1</v>
      </c>
      <c r="L1525" s="638"/>
      <c r="M1525" s="639"/>
    </row>
    <row r="1526" spans="6:13" s="633" customFormat="1" ht="11.25" outlineLevel="5" x14ac:dyDescent="0.25">
      <c r="F1526" s="634"/>
      <c r="G1526" s="635"/>
      <c r="H1526" s="635"/>
      <c r="I1526" s="636" t="s">
        <v>5387</v>
      </c>
      <c r="J1526" s="635"/>
      <c r="K1526" s="637">
        <v>1</v>
      </c>
      <c r="L1526" s="638"/>
      <c r="M1526" s="639"/>
    </row>
    <row r="1527" spans="6:13" s="625" customFormat="1" ht="12" outlineLevel="4" x14ac:dyDescent="0.2">
      <c r="F1527" s="626">
        <v>5</v>
      </c>
      <c r="G1527" s="627" t="s">
        <v>3054</v>
      </c>
      <c r="H1527" s="628" t="s">
        <v>5593</v>
      </c>
      <c r="I1527" s="629" t="s">
        <v>5594</v>
      </c>
      <c r="J1527" s="627" t="s">
        <v>532</v>
      </c>
      <c r="K1527" s="630">
        <v>12</v>
      </c>
      <c r="L1527" s="631"/>
      <c r="M1527" s="632">
        <f>K1527*L1527</f>
        <v>0</v>
      </c>
    </row>
    <row r="1528" spans="6:13" s="633" customFormat="1" ht="11.25" outlineLevel="5" x14ac:dyDescent="0.25">
      <c r="F1528" s="634"/>
      <c r="G1528" s="635"/>
      <c r="H1528" s="635"/>
      <c r="I1528" s="636" t="s">
        <v>5697</v>
      </c>
      <c r="J1528" s="635"/>
      <c r="K1528" s="637">
        <v>3.5</v>
      </c>
      <c r="L1528" s="638"/>
      <c r="M1528" s="639"/>
    </row>
    <row r="1529" spans="6:13" s="625" customFormat="1" ht="12" outlineLevel="4" x14ac:dyDescent="0.2">
      <c r="F1529" s="626">
        <v>6</v>
      </c>
      <c r="G1529" s="627" t="s">
        <v>3054</v>
      </c>
      <c r="H1529" s="628" t="s">
        <v>5597</v>
      </c>
      <c r="I1529" s="629" t="s">
        <v>5598</v>
      </c>
      <c r="J1529" s="627" t="s">
        <v>532</v>
      </c>
      <c r="K1529" s="630">
        <v>12</v>
      </c>
      <c r="L1529" s="631"/>
      <c r="M1529" s="632">
        <f>K1529*L1529</f>
        <v>0</v>
      </c>
    </row>
    <row r="1530" spans="6:13" s="633" customFormat="1" ht="11.25" outlineLevel="5" x14ac:dyDescent="0.25">
      <c r="F1530" s="634"/>
      <c r="G1530" s="635"/>
      <c r="H1530" s="635"/>
      <c r="I1530" s="636" t="s">
        <v>5697</v>
      </c>
      <c r="J1530" s="635"/>
      <c r="K1530" s="637">
        <v>3.5</v>
      </c>
      <c r="L1530" s="638"/>
      <c r="M1530" s="639"/>
    </row>
    <row r="1531" spans="6:13" s="625" customFormat="1" ht="12" outlineLevel="4" x14ac:dyDescent="0.2">
      <c r="F1531" s="626">
        <v>7</v>
      </c>
      <c r="G1531" s="627" t="s">
        <v>3054</v>
      </c>
      <c r="H1531" s="628" t="s">
        <v>5599</v>
      </c>
      <c r="I1531" s="629" t="s">
        <v>5600</v>
      </c>
      <c r="J1531" s="627" t="s">
        <v>447</v>
      </c>
      <c r="K1531" s="630">
        <v>1</v>
      </c>
      <c r="L1531" s="631"/>
      <c r="M1531" s="632">
        <f>K1531*L1531</f>
        <v>0</v>
      </c>
    </row>
    <row r="1532" spans="6:13" s="625" customFormat="1" ht="12" outlineLevel="4" x14ac:dyDescent="0.2">
      <c r="F1532" s="626">
        <v>8</v>
      </c>
      <c r="G1532" s="627" t="s">
        <v>3054</v>
      </c>
      <c r="H1532" s="628" t="s">
        <v>5601</v>
      </c>
      <c r="I1532" s="629" t="s">
        <v>5602</v>
      </c>
      <c r="J1532" s="627" t="s">
        <v>447</v>
      </c>
      <c r="K1532" s="630">
        <v>1</v>
      </c>
      <c r="L1532" s="631"/>
      <c r="M1532" s="632">
        <f>K1532*L1532</f>
        <v>0</v>
      </c>
    </row>
    <row r="1533" spans="6:13" s="625" customFormat="1" ht="12" outlineLevel="4" x14ac:dyDescent="0.2">
      <c r="F1533" s="626">
        <v>9</v>
      </c>
      <c r="G1533" s="627" t="s">
        <v>3054</v>
      </c>
      <c r="H1533" s="628" t="s">
        <v>5698</v>
      </c>
      <c r="I1533" s="629" t="s">
        <v>5699</v>
      </c>
      <c r="J1533" s="627" t="s">
        <v>447</v>
      </c>
      <c r="K1533" s="630">
        <v>1</v>
      </c>
      <c r="L1533" s="631"/>
      <c r="M1533" s="632">
        <f>K1533*L1533</f>
        <v>0</v>
      </c>
    </row>
    <row r="1534" spans="6:13" s="625" customFormat="1" ht="12" outlineLevel="4" x14ac:dyDescent="0.2">
      <c r="F1534" s="626">
        <v>10</v>
      </c>
      <c r="G1534" s="627" t="s">
        <v>3054</v>
      </c>
      <c r="H1534" s="628" t="s">
        <v>5700</v>
      </c>
      <c r="I1534" s="629" t="s">
        <v>5701</v>
      </c>
      <c r="J1534" s="627" t="s">
        <v>447</v>
      </c>
      <c r="K1534" s="630">
        <v>1</v>
      </c>
      <c r="L1534" s="631"/>
      <c r="M1534" s="632">
        <f>K1534*L1534</f>
        <v>0</v>
      </c>
    </row>
    <row r="1535" spans="6:13" s="625" customFormat="1" ht="24" outlineLevel="4" x14ac:dyDescent="0.2">
      <c r="F1535" s="626">
        <v>11</v>
      </c>
      <c r="G1535" s="627" t="s">
        <v>3066</v>
      </c>
      <c r="H1535" s="628" t="s">
        <v>5603</v>
      </c>
      <c r="I1535" s="629" t="s">
        <v>5604</v>
      </c>
      <c r="J1535" s="627" t="s">
        <v>447</v>
      </c>
      <c r="K1535" s="630">
        <v>1</v>
      </c>
      <c r="L1535" s="631"/>
      <c r="M1535" s="632">
        <f>K1535*L1535</f>
        <v>0</v>
      </c>
    </row>
    <row r="1536" spans="6:13" s="633" customFormat="1" ht="11.25" outlineLevel="5" x14ac:dyDescent="0.25">
      <c r="F1536" s="634"/>
      <c r="G1536" s="635"/>
      <c r="H1536" s="635"/>
      <c r="I1536" s="636" t="s">
        <v>5702</v>
      </c>
      <c r="J1536" s="635"/>
      <c r="K1536" s="637">
        <v>1</v>
      </c>
      <c r="L1536" s="638"/>
      <c r="M1536" s="639"/>
    </row>
    <row r="1537" spans="6:13" s="625" customFormat="1" ht="24" outlineLevel="4" x14ac:dyDescent="0.2">
      <c r="F1537" s="626">
        <v>12</v>
      </c>
      <c r="G1537" s="627" t="s">
        <v>3066</v>
      </c>
      <c r="H1537" s="628" t="s">
        <v>5606</v>
      </c>
      <c r="I1537" s="629" t="s">
        <v>5607</v>
      </c>
      <c r="J1537" s="627" t="s">
        <v>447</v>
      </c>
      <c r="K1537" s="630">
        <v>1</v>
      </c>
      <c r="L1537" s="631"/>
      <c r="M1537" s="632">
        <f>K1537*L1537</f>
        <v>0</v>
      </c>
    </row>
    <row r="1538" spans="6:13" s="633" customFormat="1" ht="11.25" outlineLevel="5" x14ac:dyDescent="0.25">
      <c r="F1538" s="634"/>
      <c r="G1538" s="635"/>
      <c r="H1538" s="635"/>
      <c r="I1538" s="636" t="s">
        <v>5702</v>
      </c>
      <c r="J1538" s="635"/>
      <c r="K1538" s="637">
        <v>1</v>
      </c>
      <c r="L1538" s="638"/>
      <c r="M1538" s="639"/>
    </row>
    <row r="1539" spans="6:13" s="625" customFormat="1" ht="12" outlineLevel="4" x14ac:dyDescent="0.2">
      <c r="F1539" s="626">
        <v>13</v>
      </c>
      <c r="G1539" s="627" t="s">
        <v>3054</v>
      </c>
      <c r="H1539" s="628" t="s">
        <v>5608</v>
      </c>
      <c r="I1539" s="629" t="s">
        <v>5609</v>
      </c>
      <c r="J1539" s="627" t="s">
        <v>447</v>
      </c>
      <c r="K1539" s="630">
        <v>2</v>
      </c>
      <c r="L1539" s="631"/>
      <c r="M1539" s="632">
        <f>K1539*L1539</f>
        <v>0</v>
      </c>
    </row>
    <row r="1540" spans="6:13" s="625" customFormat="1" ht="12" outlineLevel="4" x14ac:dyDescent="0.2">
      <c r="F1540" s="626">
        <v>14</v>
      </c>
      <c r="G1540" s="627" t="s">
        <v>3054</v>
      </c>
      <c r="H1540" s="628" t="s">
        <v>5610</v>
      </c>
      <c r="I1540" s="629" t="s">
        <v>5611</v>
      </c>
      <c r="J1540" s="627" t="s">
        <v>447</v>
      </c>
      <c r="K1540" s="630">
        <v>2</v>
      </c>
      <c r="L1540" s="631"/>
      <c r="M1540" s="632">
        <f>K1540*L1540</f>
        <v>0</v>
      </c>
    </row>
    <row r="1541" spans="6:13" s="625" customFormat="1" ht="24" outlineLevel="4" x14ac:dyDescent="0.2">
      <c r="F1541" s="626">
        <v>15</v>
      </c>
      <c r="G1541" s="627" t="s">
        <v>3066</v>
      </c>
      <c r="H1541" s="628" t="s">
        <v>5264</v>
      </c>
      <c r="I1541" s="629" t="s">
        <v>5265</v>
      </c>
      <c r="J1541" s="627" t="s">
        <v>447</v>
      </c>
      <c r="K1541" s="630">
        <v>1</v>
      </c>
      <c r="L1541" s="631"/>
      <c r="M1541" s="632">
        <f>K1541*L1541</f>
        <v>0</v>
      </c>
    </row>
    <row r="1542" spans="6:13" s="633" customFormat="1" ht="11.25" outlineLevel="5" x14ac:dyDescent="0.25">
      <c r="F1542" s="634"/>
      <c r="G1542" s="635"/>
      <c r="H1542" s="635"/>
      <c r="I1542" s="636" t="s">
        <v>5703</v>
      </c>
      <c r="J1542" s="635"/>
      <c r="K1542" s="637">
        <v>1</v>
      </c>
      <c r="L1542" s="638"/>
      <c r="M1542" s="639"/>
    </row>
    <row r="1543" spans="6:13" s="625" customFormat="1" ht="24" outlineLevel="4" x14ac:dyDescent="0.2">
      <c r="F1543" s="626">
        <v>16</v>
      </c>
      <c r="G1543" s="627" t="s">
        <v>3054</v>
      </c>
      <c r="H1543" s="628" t="s">
        <v>5268</v>
      </c>
      <c r="I1543" s="629" t="s">
        <v>5269</v>
      </c>
      <c r="J1543" s="627" t="s">
        <v>447</v>
      </c>
      <c r="K1543" s="630">
        <v>1</v>
      </c>
      <c r="L1543" s="631"/>
      <c r="M1543" s="632">
        <f>K1543*L1543</f>
        <v>0</v>
      </c>
    </row>
    <row r="1544" spans="6:13" s="625" customFormat="1" ht="24" outlineLevel="4" x14ac:dyDescent="0.2">
      <c r="F1544" s="626">
        <v>17</v>
      </c>
      <c r="G1544" s="627" t="s">
        <v>3066</v>
      </c>
      <c r="H1544" s="628" t="s">
        <v>4857</v>
      </c>
      <c r="I1544" s="629" t="s">
        <v>4858</v>
      </c>
      <c r="J1544" s="627" t="s">
        <v>447</v>
      </c>
      <c r="K1544" s="630">
        <v>1</v>
      </c>
      <c r="L1544" s="631"/>
      <c r="M1544" s="632">
        <f>K1544*L1544</f>
        <v>0</v>
      </c>
    </row>
    <row r="1545" spans="6:13" s="633" customFormat="1" ht="22.5" outlineLevel="5" x14ac:dyDescent="0.25">
      <c r="F1545" s="634"/>
      <c r="G1545" s="635"/>
      <c r="H1545" s="635"/>
      <c r="I1545" s="636" t="s">
        <v>5704</v>
      </c>
      <c r="J1545" s="635"/>
      <c r="K1545" s="637">
        <v>1</v>
      </c>
      <c r="L1545" s="638"/>
      <c r="M1545" s="639"/>
    </row>
    <row r="1546" spans="6:13" s="625" customFormat="1" ht="24" outlineLevel="4" x14ac:dyDescent="0.2">
      <c r="F1546" s="626">
        <v>18</v>
      </c>
      <c r="G1546" s="627" t="s">
        <v>3054</v>
      </c>
      <c r="H1546" s="628" t="s">
        <v>4861</v>
      </c>
      <c r="I1546" s="629" t="s">
        <v>4862</v>
      </c>
      <c r="J1546" s="627" t="s">
        <v>447</v>
      </c>
      <c r="K1546" s="630">
        <v>1</v>
      </c>
      <c r="L1546" s="631"/>
      <c r="M1546" s="632">
        <f>K1546*L1546</f>
        <v>0</v>
      </c>
    </row>
    <row r="1547" spans="6:13" s="625" customFormat="1" ht="24" outlineLevel="4" x14ac:dyDescent="0.2">
      <c r="F1547" s="626">
        <v>19</v>
      </c>
      <c r="G1547" s="627" t="s">
        <v>3066</v>
      </c>
      <c r="H1547" s="628" t="s">
        <v>4863</v>
      </c>
      <c r="I1547" s="629" t="s">
        <v>4864</v>
      </c>
      <c r="J1547" s="627" t="s">
        <v>447</v>
      </c>
      <c r="K1547" s="630">
        <v>1</v>
      </c>
      <c r="L1547" s="631"/>
      <c r="M1547" s="632">
        <f>K1547*L1547</f>
        <v>0</v>
      </c>
    </row>
    <row r="1548" spans="6:13" s="633" customFormat="1" ht="11.25" outlineLevel="5" x14ac:dyDescent="0.25">
      <c r="F1548" s="634"/>
      <c r="G1548" s="635"/>
      <c r="H1548" s="635"/>
      <c r="I1548" s="636" t="s">
        <v>5705</v>
      </c>
      <c r="J1548" s="635"/>
      <c r="K1548" s="637">
        <v>1</v>
      </c>
      <c r="L1548" s="638"/>
      <c r="M1548" s="639"/>
    </row>
    <row r="1549" spans="6:13" s="625" customFormat="1" ht="12" outlineLevel="4" x14ac:dyDescent="0.2">
      <c r="F1549" s="626">
        <v>20</v>
      </c>
      <c r="G1549" s="627" t="s">
        <v>3054</v>
      </c>
      <c r="H1549" s="628" t="s">
        <v>5274</v>
      </c>
      <c r="I1549" s="629" t="s">
        <v>5275</v>
      </c>
      <c r="J1549" s="627" t="s">
        <v>447</v>
      </c>
      <c r="K1549" s="630">
        <v>1</v>
      </c>
      <c r="L1549" s="631"/>
      <c r="M1549" s="632">
        <f>K1549*L1549</f>
        <v>0</v>
      </c>
    </row>
    <row r="1550" spans="6:13" s="625" customFormat="1" ht="24" outlineLevel="4" x14ac:dyDescent="0.2">
      <c r="F1550" s="626">
        <v>21</v>
      </c>
      <c r="G1550" s="627" t="s">
        <v>3066</v>
      </c>
      <c r="H1550" s="628" t="s">
        <v>4863</v>
      </c>
      <c r="I1550" s="629" t="s">
        <v>4864</v>
      </c>
      <c r="J1550" s="627" t="s">
        <v>447</v>
      </c>
      <c r="K1550" s="630">
        <v>1</v>
      </c>
      <c r="L1550" s="631"/>
      <c r="M1550" s="632">
        <f>K1550*L1550</f>
        <v>0</v>
      </c>
    </row>
    <row r="1551" spans="6:13" s="633" customFormat="1" ht="22.5" outlineLevel="5" x14ac:dyDescent="0.25">
      <c r="F1551" s="634"/>
      <c r="G1551" s="635"/>
      <c r="H1551" s="635"/>
      <c r="I1551" s="636" t="s">
        <v>5704</v>
      </c>
      <c r="J1551" s="635"/>
      <c r="K1551" s="637">
        <v>1</v>
      </c>
      <c r="L1551" s="638"/>
      <c r="M1551" s="639"/>
    </row>
    <row r="1552" spans="6:13" s="625" customFormat="1" ht="12" outlineLevel="4" x14ac:dyDescent="0.2">
      <c r="F1552" s="626">
        <v>22</v>
      </c>
      <c r="G1552" s="627" t="s">
        <v>3054</v>
      </c>
      <c r="H1552" s="628" t="s">
        <v>4865</v>
      </c>
      <c r="I1552" s="629" t="s">
        <v>4866</v>
      </c>
      <c r="J1552" s="627" t="s">
        <v>447</v>
      </c>
      <c r="K1552" s="630">
        <v>1</v>
      </c>
      <c r="L1552" s="631"/>
      <c r="M1552" s="632">
        <f>K1552*L1552</f>
        <v>0</v>
      </c>
    </row>
    <row r="1553" spans="6:13" s="625" customFormat="1" ht="12" outlineLevel="4" x14ac:dyDescent="0.2">
      <c r="F1553" s="626">
        <v>23</v>
      </c>
      <c r="G1553" s="627" t="s">
        <v>3066</v>
      </c>
      <c r="H1553" s="628" t="s">
        <v>5279</v>
      </c>
      <c r="I1553" s="629" t="s">
        <v>5280</v>
      </c>
      <c r="J1553" s="627" t="s">
        <v>447</v>
      </c>
      <c r="K1553" s="630">
        <v>4</v>
      </c>
      <c r="L1553" s="631"/>
      <c r="M1553" s="632">
        <f>K1553*L1553</f>
        <v>0</v>
      </c>
    </row>
    <row r="1554" spans="6:13" s="633" customFormat="1" ht="11.25" outlineLevel="5" x14ac:dyDescent="0.25">
      <c r="F1554" s="634"/>
      <c r="G1554" s="635"/>
      <c r="H1554" s="635"/>
      <c r="I1554" s="636" t="s">
        <v>5706</v>
      </c>
      <c r="J1554" s="635"/>
      <c r="K1554" s="637">
        <v>4</v>
      </c>
      <c r="L1554" s="638"/>
      <c r="M1554" s="639"/>
    </row>
    <row r="1555" spans="6:13" s="625" customFormat="1" ht="12" outlineLevel="4" x14ac:dyDescent="0.2">
      <c r="F1555" s="626">
        <v>24</v>
      </c>
      <c r="G1555" s="627" t="s">
        <v>3054</v>
      </c>
      <c r="H1555" s="628" t="s">
        <v>5287</v>
      </c>
      <c r="I1555" s="629" t="s">
        <v>5288</v>
      </c>
      <c r="J1555" s="627" t="s">
        <v>447</v>
      </c>
      <c r="K1555" s="630">
        <v>5</v>
      </c>
      <c r="L1555" s="631"/>
      <c r="M1555" s="632">
        <f>K1555*L1555</f>
        <v>0</v>
      </c>
    </row>
    <row r="1556" spans="6:13" s="625" customFormat="1" ht="12" outlineLevel="4" x14ac:dyDescent="0.2">
      <c r="F1556" s="626">
        <v>25</v>
      </c>
      <c r="G1556" s="627" t="s">
        <v>3066</v>
      </c>
      <c r="H1556" s="628" t="s">
        <v>4869</v>
      </c>
      <c r="I1556" s="629" t="s">
        <v>4870</v>
      </c>
      <c r="J1556" s="627" t="s">
        <v>447</v>
      </c>
      <c r="K1556" s="630">
        <v>4</v>
      </c>
      <c r="L1556" s="631"/>
      <c r="M1556" s="632">
        <f>K1556*L1556</f>
        <v>0</v>
      </c>
    </row>
    <row r="1557" spans="6:13" s="633" customFormat="1" ht="11.25" outlineLevel="5" x14ac:dyDescent="0.25">
      <c r="F1557" s="634"/>
      <c r="G1557" s="635"/>
      <c r="H1557" s="635"/>
      <c r="I1557" s="636" t="s">
        <v>5707</v>
      </c>
      <c r="J1557" s="635"/>
      <c r="K1557" s="637">
        <v>4</v>
      </c>
      <c r="L1557" s="638"/>
      <c r="M1557" s="639"/>
    </row>
    <row r="1558" spans="6:13" s="625" customFormat="1" ht="12" outlineLevel="4" x14ac:dyDescent="0.2">
      <c r="F1558" s="626">
        <v>26</v>
      </c>
      <c r="G1558" s="627" t="s">
        <v>3054</v>
      </c>
      <c r="H1558" s="628" t="s">
        <v>5277</v>
      </c>
      <c r="I1558" s="629" t="s">
        <v>5278</v>
      </c>
      <c r="J1558" s="627" t="s">
        <v>447</v>
      </c>
      <c r="K1558" s="630">
        <v>5</v>
      </c>
      <c r="L1558" s="631"/>
      <c r="M1558" s="632">
        <f>K1558*L1558</f>
        <v>0</v>
      </c>
    </row>
    <row r="1559" spans="6:13" s="625" customFormat="1" ht="12" outlineLevel="4" x14ac:dyDescent="0.2">
      <c r="F1559" s="626">
        <v>27</v>
      </c>
      <c r="G1559" s="627" t="s">
        <v>3066</v>
      </c>
      <c r="H1559" s="628" t="s">
        <v>4877</v>
      </c>
      <c r="I1559" s="629" t="s">
        <v>4878</v>
      </c>
      <c r="J1559" s="627" t="s">
        <v>447</v>
      </c>
      <c r="K1559" s="630">
        <v>16</v>
      </c>
      <c r="L1559" s="631"/>
      <c r="M1559" s="632">
        <f>K1559*L1559</f>
        <v>0</v>
      </c>
    </row>
    <row r="1560" spans="6:13" s="633" customFormat="1" ht="11.25" outlineLevel="5" x14ac:dyDescent="0.25">
      <c r="F1560" s="634"/>
      <c r="G1560" s="635"/>
      <c r="H1560" s="635"/>
      <c r="I1560" s="636" t="s">
        <v>5418</v>
      </c>
      <c r="J1560" s="635"/>
      <c r="K1560" s="637">
        <v>8</v>
      </c>
      <c r="L1560" s="638"/>
      <c r="M1560" s="639"/>
    </row>
    <row r="1561" spans="6:13" s="633" customFormat="1" ht="11.25" outlineLevel="5" x14ac:dyDescent="0.25">
      <c r="F1561" s="634"/>
      <c r="G1561" s="635"/>
      <c r="H1561" s="635"/>
      <c r="I1561" s="636" t="s">
        <v>5419</v>
      </c>
      <c r="J1561" s="635"/>
      <c r="K1561" s="637">
        <v>8</v>
      </c>
      <c r="L1561" s="638"/>
      <c r="M1561" s="639"/>
    </row>
    <row r="1562" spans="6:13" s="625" customFormat="1" ht="12" outlineLevel="4" x14ac:dyDescent="0.2">
      <c r="F1562" s="626">
        <v>28</v>
      </c>
      <c r="G1562" s="627" t="s">
        <v>3054</v>
      </c>
      <c r="H1562" s="628" t="s">
        <v>4881</v>
      </c>
      <c r="I1562" s="629" t="s">
        <v>4882</v>
      </c>
      <c r="J1562" s="627" t="s">
        <v>447</v>
      </c>
      <c r="K1562" s="630">
        <v>16</v>
      </c>
      <c r="L1562" s="631"/>
      <c r="M1562" s="632">
        <f>K1562*L1562</f>
        <v>0</v>
      </c>
    </row>
    <row r="1563" spans="6:13" s="625" customFormat="1" ht="12" outlineLevel="4" x14ac:dyDescent="0.2">
      <c r="F1563" s="626">
        <v>29</v>
      </c>
      <c r="G1563" s="627" t="s">
        <v>3066</v>
      </c>
      <c r="H1563" s="628" t="s">
        <v>4883</v>
      </c>
      <c r="I1563" s="629" t="s">
        <v>4884</v>
      </c>
      <c r="J1563" s="627" t="s">
        <v>447</v>
      </c>
      <c r="K1563" s="630">
        <v>2</v>
      </c>
      <c r="L1563" s="631"/>
      <c r="M1563" s="632">
        <f>K1563*L1563</f>
        <v>0</v>
      </c>
    </row>
    <row r="1564" spans="6:13" s="633" customFormat="1" ht="11.25" outlineLevel="5" x14ac:dyDescent="0.25">
      <c r="F1564" s="634"/>
      <c r="G1564" s="635"/>
      <c r="H1564" s="635"/>
      <c r="I1564" s="636" t="s">
        <v>5708</v>
      </c>
      <c r="J1564" s="635"/>
      <c r="K1564" s="637">
        <v>2</v>
      </c>
      <c r="L1564" s="638"/>
      <c r="M1564" s="639"/>
    </row>
    <row r="1565" spans="6:13" s="625" customFormat="1" ht="12" outlineLevel="4" x14ac:dyDescent="0.2">
      <c r="F1565" s="626">
        <v>30</v>
      </c>
      <c r="G1565" s="627" t="s">
        <v>3054</v>
      </c>
      <c r="H1565" s="628" t="s">
        <v>4886</v>
      </c>
      <c r="I1565" s="629" t="s">
        <v>4887</v>
      </c>
      <c r="J1565" s="627" t="s">
        <v>4888</v>
      </c>
      <c r="K1565" s="630">
        <v>2.1000000000000001E-2</v>
      </c>
      <c r="L1565" s="631"/>
      <c r="M1565" s="632">
        <f>K1565*L1565</f>
        <v>0</v>
      </c>
    </row>
    <row r="1566" spans="6:13" s="633" customFormat="1" ht="11.25" outlineLevel="5" x14ac:dyDescent="0.25">
      <c r="F1566" s="634"/>
      <c r="G1566" s="635"/>
      <c r="H1566" s="635"/>
      <c r="I1566" s="636" t="s">
        <v>5121</v>
      </c>
      <c r="J1566" s="635"/>
      <c r="K1566" s="637">
        <v>0.02</v>
      </c>
      <c r="L1566" s="638"/>
      <c r="M1566" s="639"/>
    </row>
    <row r="1567" spans="6:13" s="625" customFormat="1" ht="12" outlineLevel="4" x14ac:dyDescent="0.2">
      <c r="F1567" s="626">
        <v>31</v>
      </c>
      <c r="G1567" s="627" t="s">
        <v>3054</v>
      </c>
      <c r="H1567" s="628" t="s">
        <v>4890</v>
      </c>
      <c r="I1567" s="629" t="s">
        <v>4891</v>
      </c>
      <c r="J1567" s="627" t="s">
        <v>4892</v>
      </c>
      <c r="K1567" s="630">
        <v>4.1999999999999997E-3</v>
      </c>
      <c r="L1567" s="631"/>
      <c r="M1567" s="632">
        <f>K1567*L1567</f>
        <v>0</v>
      </c>
    </row>
    <row r="1568" spans="6:13" s="633" customFormat="1" ht="11.25" outlineLevel="5" x14ac:dyDescent="0.25">
      <c r="F1568" s="634"/>
      <c r="G1568" s="635"/>
      <c r="H1568" s="635"/>
      <c r="I1568" s="636" t="s">
        <v>5122</v>
      </c>
      <c r="J1568" s="635"/>
      <c r="K1568" s="637">
        <v>4.0000000000000001E-3</v>
      </c>
      <c r="L1568" s="638"/>
      <c r="M1568" s="639"/>
    </row>
    <row r="1569" spans="6:13" s="625" customFormat="1" ht="12" outlineLevel="4" x14ac:dyDescent="0.2">
      <c r="F1569" s="626">
        <v>32</v>
      </c>
      <c r="G1569" s="627" t="s">
        <v>3054</v>
      </c>
      <c r="H1569" s="628" t="s">
        <v>4894</v>
      </c>
      <c r="I1569" s="629" t="s">
        <v>4895</v>
      </c>
      <c r="J1569" s="627" t="s">
        <v>4892</v>
      </c>
      <c r="K1569" s="630">
        <v>4.1999999999999997E-3</v>
      </c>
      <c r="L1569" s="631"/>
      <c r="M1569" s="632">
        <f>K1569*L1569</f>
        <v>0</v>
      </c>
    </row>
    <row r="1570" spans="6:13" s="633" customFormat="1" ht="11.25" outlineLevel="5" x14ac:dyDescent="0.25">
      <c r="F1570" s="634"/>
      <c r="G1570" s="635"/>
      <c r="H1570" s="635"/>
      <c r="I1570" s="636" t="s">
        <v>5122</v>
      </c>
      <c r="J1570" s="635"/>
      <c r="K1570" s="637">
        <v>4.0000000000000001E-3</v>
      </c>
      <c r="L1570" s="638"/>
      <c r="M1570" s="639"/>
    </row>
    <row r="1571" spans="6:13" s="625" customFormat="1" ht="12" outlineLevel="4" x14ac:dyDescent="0.2">
      <c r="F1571" s="626">
        <v>33</v>
      </c>
      <c r="G1571" s="627" t="s">
        <v>3066</v>
      </c>
      <c r="H1571" s="628" t="s">
        <v>4896</v>
      </c>
      <c r="I1571" s="629" t="s">
        <v>4897</v>
      </c>
      <c r="J1571" s="627" t="s">
        <v>532</v>
      </c>
      <c r="K1571" s="630">
        <v>3</v>
      </c>
      <c r="L1571" s="631"/>
      <c r="M1571" s="632">
        <f>K1571*L1571</f>
        <v>0</v>
      </c>
    </row>
    <row r="1572" spans="6:13" s="633" customFormat="1" ht="22.5" outlineLevel="5" x14ac:dyDescent="0.25">
      <c r="F1572" s="634"/>
      <c r="G1572" s="635"/>
      <c r="H1572" s="635"/>
      <c r="I1572" s="636" t="s">
        <v>5709</v>
      </c>
      <c r="J1572" s="635"/>
      <c r="K1572" s="637">
        <v>3</v>
      </c>
      <c r="L1572" s="638"/>
      <c r="M1572" s="639"/>
    </row>
    <row r="1573" spans="6:13" s="625" customFormat="1" ht="12" outlineLevel="4" x14ac:dyDescent="0.2">
      <c r="F1573" s="626">
        <v>34</v>
      </c>
      <c r="G1573" s="627" t="s">
        <v>3054</v>
      </c>
      <c r="H1573" s="628" t="s">
        <v>4900</v>
      </c>
      <c r="I1573" s="629" t="s">
        <v>4901</v>
      </c>
      <c r="J1573" s="627" t="s">
        <v>532</v>
      </c>
      <c r="K1573" s="630">
        <v>3.3</v>
      </c>
      <c r="L1573" s="631"/>
      <c r="M1573" s="632">
        <f>K1573*L1573</f>
        <v>0</v>
      </c>
    </row>
    <row r="1574" spans="6:13" s="625" customFormat="1" ht="12" outlineLevel="4" x14ac:dyDescent="0.2">
      <c r="F1574" s="626">
        <v>35</v>
      </c>
      <c r="G1574" s="627" t="s">
        <v>3066</v>
      </c>
      <c r="H1574" s="628" t="s">
        <v>4902</v>
      </c>
      <c r="I1574" s="629" t="s">
        <v>4903</v>
      </c>
      <c r="J1574" s="627" t="s">
        <v>532</v>
      </c>
      <c r="K1574" s="630">
        <v>15</v>
      </c>
      <c r="L1574" s="631"/>
      <c r="M1574" s="632">
        <f>K1574*L1574</f>
        <v>0</v>
      </c>
    </row>
    <row r="1575" spans="6:13" s="633" customFormat="1" ht="22.5" outlineLevel="5" x14ac:dyDescent="0.25">
      <c r="F1575" s="634"/>
      <c r="G1575" s="635"/>
      <c r="H1575" s="635"/>
      <c r="I1575" s="636" t="s">
        <v>5710</v>
      </c>
      <c r="J1575" s="635"/>
      <c r="K1575" s="637">
        <v>15</v>
      </c>
      <c r="L1575" s="638"/>
      <c r="M1575" s="639"/>
    </row>
    <row r="1576" spans="6:13" s="625" customFormat="1" ht="12" outlineLevel="4" x14ac:dyDescent="0.2">
      <c r="F1576" s="626">
        <v>36</v>
      </c>
      <c r="G1576" s="627" t="s">
        <v>3054</v>
      </c>
      <c r="H1576" s="628" t="s">
        <v>4906</v>
      </c>
      <c r="I1576" s="629" t="s">
        <v>4907</v>
      </c>
      <c r="J1576" s="627" t="s">
        <v>532</v>
      </c>
      <c r="K1576" s="630">
        <v>6</v>
      </c>
      <c r="L1576" s="631"/>
      <c r="M1576" s="632">
        <f>K1576*L1576</f>
        <v>0</v>
      </c>
    </row>
    <row r="1577" spans="6:13" s="625" customFormat="1" ht="12" outlineLevel="4" x14ac:dyDescent="0.2">
      <c r="F1577" s="626">
        <v>37</v>
      </c>
      <c r="G1577" s="627" t="s">
        <v>3054</v>
      </c>
      <c r="H1577" s="628" t="s">
        <v>4908</v>
      </c>
      <c r="I1577" s="629" t="s">
        <v>4909</v>
      </c>
      <c r="J1577" s="627" t="s">
        <v>532</v>
      </c>
      <c r="K1577" s="630">
        <v>6</v>
      </c>
      <c r="L1577" s="631"/>
      <c r="M1577" s="632">
        <f>K1577*L1577</f>
        <v>0</v>
      </c>
    </row>
    <row r="1578" spans="6:13" s="625" customFormat="1" ht="12" outlineLevel="4" x14ac:dyDescent="0.2">
      <c r="F1578" s="626">
        <v>38</v>
      </c>
      <c r="G1578" s="627" t="s">
        <v>3054</v>
      </c>
      <c r="H1578" s="628" t="s">
        <v>4910</v>
      </c>
      <c r="I1578" s="629" t="s">
        <v>4911</v>
      </c>
      <c r="J1578" s="627" t="s">
        <v>532</v>
      </c>
      <c r="K1578" s="630">
        <v>6</v>
      </c>
      <c r="L1578" s="631"/>
      <c r="M1578" s="632">
        <f>K1578*L1578</f>
        <v>0</v>
      </c>
    </row>
    <row r="1579" spans="6:13" s="625" customFormat="1" ht="12" outlineLevel="4" x14ac:dyDescent="0.2">
      <c r="F1579" s="626">
        <v>39</v>
      </c>
      <c r="G1579" s="627" t="s">
        <v>3066</v>
      </c>
      <c r="H1579" s="628" t="s">
        <v>4912</v>
      </c>
      <c r="I1579" s="629" t="s">
        <v>4913</v>
      </c>
      <c r="J1579" s="627" t="s">
        <v>447</v>
      </c>
      <c r="K1579" s="630">
        <v>6</v>
      </c>
      <c r="L1579" s="631"/>
      <c r="M1579" s="632">
        <f>K1579*L1579</f>
        <v>0</v>
      </c>
    </row>
    <row r="1580" spans="6:13" s="633" customFormat="1" ht="22.5" outlineLevel="5" x14ac:dyDescent="0.25">
      <c r="F1580" s="634"/>
      <c r="G1580" s="635"/>
      <c r="H1580" s="635"/>
      <c r="I1580" s="636" t="s">
        <v>5711</v>
      </c>
      <c r="J1580" s="635"/>
      <c r="K1580" s="637">
        <v>6</v>
      </c>
      <c r="L1580" s="638"/>
      <c r="M1580" s="639"/>
    </row>
    <row r="1581" spans="6:13" s="625" customFormat="1" ht="12" outlineLevel="4" x14ac:dyDescent="0.2">
      <c r="F1581" s="626">
        <v>40</v>
      </c>
      <c r="G1581" s="627" t="s">
        <v>3066</v>
      </c>
      <c r="H1581" s="628" t="s">
        <v>4916</v>
      </c>
      <c r="I1581" s="629" t="s">
        <v>4917</v>
      </c>
      <c r="J1581" s="627" t="s">
        <v>447</v>
      </c>
      <c r="K1581" s="630">
        <v>1</v>
      </c>
      <c r="L1581" s="631"/>
      <c r="M1581" s="632">
        <f>K1581*L1581</f>
        <v>0</v>
      </c>
    </row>
    <row r="1582" spans="6:13" s="633" customFormat="1" ht="11.25" outlineLevel="5" x14ac:dyDescent="0.25">
      <c r="F1582" s="634"/>
      <c r="G1582" s="635"/>
      <c r="H1582" s="635"/>
      <c r="I1582" s="636" t="s">
        <v>5712</v>
      </c>
      <c r="J1582" s="635"/>
      <c r="K1582" s="637">
        <v>1</v>
      </c>
      <c r="L1582" s="638"/>
      <c r="M1582" s="639"/>
    </row>
    <row r="1583" spans="6:13" s="625" customFormat="1" ht="12" outlineLevel="4" x14ac:dyDescent="0.2">
      <c r="F1583" s="626">
        <v>41</v>
      </c>
      <c r="G1583" s="627" t="s">
        <v>3054</v>
      </c>
      <c r="H1583" s="628" t="s">
        <v>4920</v>
      </c>
      <c r="I1583" s="629" t="s">
        <v>4921</v>
      </c>
      <c r="J1583" s="627" t="s">
        <v>447</v>
      </c>
      <c r="K1583" s="630">
        <v>1</v>
      </c>
      <c r="L1583" s="631"/>
      <c r="M1583" s="632">
        <f>K1583*L1583</f>
        <v>0</v>
      </c>
    </row>
    <row r="1584" spans="6:13" s="625" customFormat="1" ht="12" outlineLevel="4" x14ac:dyDescent="0.2">
      <c r="F1584" s="626">
        <v>42</v>
      </c>
      <c r="G1584" s="627" t="s">
        <v>3066</v>
      </c>
      <c r="H1584" s="628" t="s">
        <v>4922</v>
      </c>
      <c r="I1584" s="629" t="s">
        <v>4923</v>
      </c>
      <c r="J1584" s="627" t="s">
        <v>447</v>
      </c>
      <c r="K1584" s="630">
        <v>4</v>
      </c>
      <c r="L1584" s="631"/>
      <c r="M1584" s="632">
        <f>K1584*L1584</f>
        <v>0</v>
      </c>
    </row>
    <row r="1585" spans="6:13" s="633" customFormat="1" ht="11.25" outlineLevel="5" x14ac:dyDescent="0.25">
      <c r="F1585" s="634"/>
      <c r="G1585" s="635"/>
      <c r="H1585" s="635"/>
      <c r="I1585" s="636" t="s">
        <v>5713</v>
      </c>
      <c r="J1585" s="635"/>
      <c r="K1585" s="637">
        <v>4</v>
      </c>
      <c r="L1585" s="638"/>
      <c r="M1585" s="639"/>
    </row>
    <row r="1586" spans="6:13" s="625" customFormat="1" ht="12" outlineLevel="4" x14ac:dyDescent="0.2">
      <c r="F1586" s="626">
        <v>43</v>
      </c>
      <c r="G1586" s="627" t="s">
        <v>3066</v>
      </c>
      <c r="H1586" s="628" t="s">
        <v>4926</v>
      </c>
      <c r="I1586" s="629" t="s">
        <v>4927</v>
      </c>
      <c r="J1586" s="627" t="s">
        <v>532</v>
      </c>
      <c r="K1586" s="630">
        <v>9</v>
      </c>
      <c r="L1586" s="631"/>
      <c r="M1586" s="632">
        <f>K1586*L1586</f>
        <v>0</v>
      </c>
    </row>
    <row r="1587" spans="6:13" s="633" customFormat="1" ht="11.25" outlineLevel="5" x14ac:dyDescent="0.25">
      <c r="F1587" s="634"/>
      <c r="G1587" s="635"/>
      <c r="H1587" s="635"/>
      <c r="I1587" s="636" t="s">
        <v>5714</v>
      </c>
      <c r="J1587" s="635"/>
      <c r="K1587" s="637">
        <v>9</v>
      </c>
      <c r="L1587" s="638"/>
      <c r="M1587" s="639"/>
    </row>
    <row r="1588" spans="6:13" s="625" customFormat="1" ht="12" outlineLevel="4" x14ac:dyDescent="0.2">
      <c r="F1588" s="626">
        <v>44</v>
      </c>
      <c r="G1588" s="627" t="s">
        <v>3054</v>
      </c>
      <c r="H1588" s="628" t="s">
        <v>4929</v>
      </c>
      <c r="I1588" s="629" t="s">
        <v>4930</v>
      </c>
      <c r="J1588" s="627" t="s">
        <v>532</v>
      </c>
      <c r="K1588" s="630">
        <v>15</v>
      </c>
      <c r="L1588" s="631"/>
      <c r="M1588" s="632">
        <f>K1588*L1588</f>
        <v>0</v>
      </c>
    </row>
    <row r="1589" spans="6:13" s="625" customFormat="1" ht="24" outlineLevel="4" x14ac:dyDescent="0.2">
      <c r="F1589" s="626">
        <v>45</v>
      </c>
      <c r="G1589" s="627" t="s">
        <v>3066</v>
      </c>
      <c r="H1589" s="628" t="s">
        <v>4772</v>
      </c>
      <c r="I1589" s="629" t="s">
        <v>4773</v>
      </c>
      <c r="J1589" s="627" t="s">
        <v>447</v>
      </c>
      <c r="K1589" s="630">
        <v>8</v>
      </c>
      <c r="L1589" s="631"/>
      <c r="M1589" s="632">
        <f>K1589*L1589</f>
        <v>0</v>
      </c>
    </row>
    <row r="1590" spans="6:13" s="633" customFormat="1" ht="22.5" outlineLevel="5" x14ac:dyDescent="0.25">
      <c r="F1590" s="634"/>
      <c r="G1590" s="635"/>
      <c r="H1590" s="635"/>
      <c r="I1590" s="636" t="s">
        <v>5715</v>
      </c>
      <c r="J1590" s="635"/>
      <c r="K1590" s="637">
        <v>4</v>
      </c>
      <c r="L1590" s="638"/>
      <c r="M1590" s="639"/>
    </row>
    <row r="1591" spans="6:13" s="633" customFormat="1" ht="22.5" outlineLevel="5" x14ac:dyDescent="0.25">
      <c r="F1591" s="634"/>
      <c r="G1591" s="635"/>
      <c r="H1591" s="635"/>
      <c r="I1591" s="636" t="s">
        <v>5716</v>
      </c>
      <c r="J1591" s="635"/>
      <c r="K1591" s="637">
        <v>4</v>
      </c>
      <c r="L1591" s="638"/>
      <c r="M1591" s="639"/>
    </row>
    <row r="1592" spans="6:13" s="625" customFormat="1" ht="12" outlineLevel="4" x14ac:dyDescent="0.2">
      <c r="F1592" s="626">
        <v>46</v>
      </c>
      <c r="G1592" s="627" t="s">
        <v>3066</v>
      </c>
      <c r="H1592" s="628" t="s">
        <v>4775</v>
      </c>
      <c r="I1592" s="629" t="s">
        <v>4776</v>
      </c>
      <c r="J1592" s="627" t="s">
        <v>532</v>
      </c>
      <c r="K1592" s="630">
        <v>1.21391315808</v>
      </c>
      <c r="L1592" s="631"/>
      <c r="M1592" s="632">
        <f>K1592*L1592</f>
        <v>0</v>
      </c>
    </row>
    <row r="1593" spans="6:13" s="633" customFormat="1" ht="22.5" outlineLevel="5" x14ac:dyDescent="0.25">
      <c r="F1593" s="634"/>
      <c r="G1593" s="635"/>
      <c r="H1593" s="635"/>
      <c r="I1593" s="636" t="s">
        <v>5717</v>
      </c>
      <c r="J1593" s="635"/>
      <c r="K1593" s="637">
        <v>0.60695657904</v>
      </c>
      <c r="L1593" s="638"/>
      <c r="M1593" s="639"/>
    </row>
    <row r="1594" spans="6:13" s="633" customFormat="1" ht="22.5" outlineLevel="5" x14ac:dyDescent="0.25">
      <c r="F1594" s="634"/>
      <c r="G1594" s="635"/>
      <c r="H1594" s="635"/>
      <c r="I1594" s="636" t="s">
        <v>5718</v>
      </c>
      <c r="J1594" s="635"/>
      <c r="K1594" s="637">
        <v>0.60695657904</v>
      </c>
      <c r="L1594" s="638"/>
      <c r="M1594" s="639"/>
    </row>
    <row r="1595" spans="6:13" s="625" customFormat="1" ht="12" outlineLevel="4" x14ac:dyDescent="0.2">
      <c r="F1595" s="626">
        <v>47</v>
      </c>
      <c r="G1595" s="627" t="s">
        <v>3066</v>
      </c>
      <c r="H1595" s="628" t="s">
        <v>5054</v>
      </c>
      <c r="I1595" s="629" t="s">
        <v>5055</v>
      </c>
      <c r="J1595" s="627" t="s">
        <v>273</v>
      </c>
      <c r="K1595" s="630">
        <v>12.4</v>
      </c>
      <c r="L1595" s="631"/>
      <c r="M1595" s="632">
        <f>K1595*L1595</f>
        <v>0</v>
      </c>
    </row>
    <row r="1596" spans="6:13" s="633" customFormat="1" ht="22.5" outlineLevel="5" x14ac:dyDescent="0.25">
      <c r="F1596" s="634"/>
      <c r="G1596" s="635"/>
      <c r="H1596" s="635"/>
      <c r="I1596" s="636" t="s">
        <v>5719</v>
      </c>
      <c r="J1596" s="635"/>
      <c r="K1596" s="637">
        <v>6.4</v>
      </c>
      <c r="L1596" s="638"/>
      <c r="M1596" s="639"/>
    </row>
    <row r="1597" spans="6:13" s="633" customFormat="1" ht="22.5" outlineLevel="5" x14ac:dyDescent="0.25">
      <c r="F1597" s="634"/>
      <c r="G1597" s="635"/>
      <c r="H1597" s="635"/>
      <c r="I1597" s="636" t="s">
        <v>5720</v>
      </c>
      <c r="J1597" s="635"/>
      <c r="K1597" s="637">
        <v>6</v>
      </c>
      <c r="L1597" s="638"/>
      <c r="M1597" s="639"/>
    </row>
    <row r="1598" spans="6:13" s="625" customFormat="1" ht="24" outlineLevel="4" x14ac:dyDescent="0.2">
      <c r="F1598" s="626">
        <v>48</v>
      </c>
      <c r="G1598" s="627" t="s">
        <v>3054</v>
      </c>
      <c r="H1598" s="628" t="s">
        <v>5721</v>
      </c>
      <c r="I1598" s="629" t="s">
        <v>5722</v>
      </c>
      <c r="J1598" s="627" t="s">
        <v>447</v>
      </c>
      <c r="K1598" s="630">
        <v>2</v>
      </c>
      <c r="L1598" s="631"/>
      <c r="M1598" s="632">
        <f>K1598*L1598</f>
        <v>0</v>
      </c>
    </row>
    <row r="1599" spans="6:13" s="625" customFormat="1" ht="24" outlineLevel="4" x14ac:dyDescent="0.2">
      <c r="F1599" s="626">
        <v>49</v>
      </c>
      <c r="G1599" s="627" t="s">
        <v>3054</v>
      </c>
      <c r="H1599" s="628" t="s">
        <v>5723</v>
      </c>
      <c r="I1599" s="629" t="s">
        <v>5724</v>
      </c>
      <c r="J1599" s="627" t="s">
        <v>447</v>
      </c>
      <c r="K1599" s="630">
        <v>2</v>
      </c>
      <c r="L1599" s="631"/>
      <c r="M1599" s="632">
        <f>K1599*L1599</f>
        <v>0</v>
      </c>
    </row>
    <row r="1600" spans="6:13" s="625" customFormat="1" ht="12" outlineLevel="4" x14ac:dyDescent="0.2">
      <c r="F1600" s="626">
        <v>50</v>
      </c>
      <c r="G1600" s="627" t="s">
        <v>3066</v>
      </c>
      <c r="H1600" s="628" t="s">
        <v>4062</v>
      </c>
      <c r="I1600" s="629" t="s">
        <v>4063</v>
      </c>
      <c r="J1600" s="627" t="s">
        <v>273</v>
      </c>
      <c r="K1600" s="630">
        <v>30</v>
      </c>
      <c r="L1600" s="631"/>
      <c r="M1600" s="632">
        <f>K1600*L1600</f>
        <v>0</v>
      </c>
    </row>
    <row r="1601" spans="6:13" s="633" customFormat="1" ht="22.5" outlineLevel="5" x14ac:dyDescent="0.25">
      <c r="F1601" s="634"/>
      <c r="G1601" s="635"/>
      <c r="H1601" s="635"/>
      <c r="I1601" s="636" t="s">
        <v>5725</v>
      </c>
      <c r="J1601" s="635"/>
      <c r="K1601" s="637">
        <v>15</v>
      </c>
      <c r="L1601" s="638"/>
      <c r="M1601" s="639"/>
    </row>
    <row r="1602" spans="6:13" s="633" customFormat="1" ht="22.5" outlineLevel="5" x14ac:dyDescent="0.25">
      <c r="F1602" s="634"/>
      <c r="G1602" s="635"/>
      <c r="H1602" s="635"/>
      <c r="I1602" s="636" t="s">
        <v>5725</v>
      </c>
      <c r="J1602" s="635"/>
      <c r="K1602" s="637">
        <v>15</v>
      </c>
      <c r="L1602" s="638"/>
      <c r="M1602" s="639"/>
    </row>
    <row r="1603" spans="6:13" s="625" customFormat="1" ht="12" outlineLevel="4" x14ac:dyDescent="0.2">
      <c r="F1603" s="626">
        <v>51</v>
      </c>
      <c r="G1603" s="627" t="s">
        <v>3054</v>
      </c>
      <c r="H1603" s="628" t="s">
        <v>4786</v>
      </c>
      <c r="I1603" s="629" t="s">
        <v>4065</v>
      </c>
      <c r="J1603" s="627" t="s">
        <v>273</v>
      </c>
      <c r="K1603" s="630">
        <v>34.5</v>
      </c>
      <c r="L1603" s="631"/>
      <c r="M1603" s="632">
        <f>K1603*L1603</f>
        <v>0</v>
      </c>
    </row>
    <row r="1604" spans="6:13" s="646" customFormat="1" ht="12.75" customHeight="1" outlineLevel="4" x14ac:dyDescent="0.25">
      <c r="F1604" s="640"/>
      <c r="G1604" s="641"/>
      <c r="H1604" s="641"/>
      <c r="I1604" s="642"/>
      <c r="J1604" s="641"/>
      <c r="K1604" s="643"/>
      <c r="L1604" s="644"/>
      <c r="M1604" s="645"/>
    </row>
    <row r="1605" spans="6:13" s="620" customFormat="1" ht="16.5" customHeight="1" outlineLevel="3" x14ac:dyDescent="0.2">
      <c r="F1605" s="621"/>
      <c r="G1605" s="609"/>
      <c r="H1605" s="622"/>
      <c r="I1605" s="622" t="s">
        <v>4935</v>
      </c>
      <c r="J1605" s="609"/>
      <c r="K1605" s="623"/>
      <c r="L1605" s="624"/>
      <c r="M1605" s="588">
        <f>SUBTOTAL(9,M1606:M1642)</f>
        <v>0</v>
      </c>
    </row>
    <row r="1606" spans="6:13" s="625" customFormat="1" ht="12" outlineLevel="4" x14ac:dyDescent="0.2">
      <c r="F1606" s="626">
        <v>1</v>
      </c>
      <c r="G1606" s="627" t="s">
        <v>3066</v>
      </c>
      <c r="H1606" s="628" t="s">
        <v>5726</v>
      </c>
      <c r="I1606" s="629" t="s">
        <v>5727</v>
      </c>
      <c r="J1606" s="627" t="s">
        <v>447</v>
      </c>
      <c r="K1606" s="630">
        <v>2</v>
      </c>
      <c r="L1606" s="631"/>
      <c r="M1606" s="632">
        <f>K1606*L1606</f>
        <v>0</v>
      </c>
    </row>
    <row r="1607" spans="6:13" s="633" customFormat="1" ht="11.25" outlineLevel="5" x14ac:dyDescent="0.25">
      <c r="F1607" s="634"/>
      <c r="G1607" s="635"/>
      <c r="H1607" s="635"/>
      <c r="I1607" s="636" t="s">
        <v>5728</v>
      </c>
      <c r="J1607" s="635"/>
      <c r="K1607" s="637">
        <v>2</v>
      </c>
      <c r="L1607" s="638"/>
      <c r="M1607" s="639"/>
    </row>
    <row r="1608" spans="6:13" s="625" customFormat="1" ht="12" outlineLevel="4" x14ac:dyDescent="0.2">
      <c r="F1608" s="626">
        <v>2</v>
      </c>
      <c r="G1608" s="627" t="s">
        <v>3066</v>
      </c>
      <c r="H1608" s="628" t="s">
        <v>5136</v>
      </c>
      <c r="I1608" s="629" t="s">
        <v>5137</v>
      </c>
      <c r="J1608" s="627" t="s">
        <v>447</v>
      </c>
      <c r="K1608" s="630">
        <v>3</v>
      </c>
      <c r="L1608" s="631"/>
      <c r="M1608" s="632">
        <f>K1608*L1608</f>
        <v>0</v>
      </c>
    </row>
    <row r="1609" spans="6:13" s="633" customFormat="1" ht="11.25" outlineLevel="5" x14ac:dyDescent="0.25">
      <c r="F1609" s="634"/>
      <c r="G1609" s="635"/>
      <c r="H1609" s="635"/>
      <c r="I1609" s="636" t="s">
        <v>5729</v>
      </c>
      <c r="J1609" s="635"/>
      <c r="K1609" s="637">
        <v>2</v>
      </c>
      <c r="L1609" s="638"/>
      <c r="M1609" s="639"/>
    </row>
    <row r="1610" spans="6:13" s="633" customFormat="1" ht="11.25" outlineLevel="5" x14ac:dyDescent="0.25">
      <c r="F1610" s="634"/>
      <c r="G1610" s="635"/>
      <c r="H1610" s="635"/>
      <c r="I1610" s="636" t="s">
        <v>5730</v>
      </c>
      <c r="J1610" s="635"/>
      <c r="K1610" s="637">
        <v>1</v>
      </c>
      <c r="L1610" s="638"/>
      <c r="M1610" s="639"/>
    </row>
    <row r="1611" spans="6:13" s="625" customFormat="1" ht="12" outlineLevel="4" x14ac:dyDescent="0.2">
      <c r="F1611" s="626">
        <v>3</v>
      </c>
      <c r="G1611" s="627" t="s">
        <v>3066</v>
      </c>
      <c r="H1611" s="628" t="s">
        <v>5731</v>
      </c>
      <c r="I1611" s="629" t="s">
        <v>5732</v>
      </c>
      <c r="J1611" s="627" t="s">
        <v>447</v>
      </c>
      <c r="K1611" s="630">
        <v>4</v>
      </c>
      <c r="L1611" s="631"/>
      <c r="M1611" s="632">
        <f>K1611*L1611</f>
        <v>0</v>
      </c>
    </row>
    <row r="1612" spans="6:13" s="633" customFormat="1" ht="11.25" outlineLevel="5" x14ac:dyDescent="0.25">
      <c r="F1612" s="634"/>
      <c r="G1612" s="635"/>
      <c r="H1612" s="635"/>
      <c r="I1612" s="636" t="s">
        <v>5733</v>
      </c>
      <c r="J1612" s="635"/>
      <c r="K1612" s="637">
        <v>2</v>
      </c>
      <c r="L1612" s="638"/>
      <c r="M1612" s="639"/>
    </row>
    <row r="1613" spans="6:13" s="633" customFormat="1" ht="11.25" outlineLevel="5" x14ac:dyDescent="0.25">
      <c r="F1613" s="634"/>
      <c r="G1613" s="635"/>
      <c r="H1613" s="635"/>
      <c r="I1613" s="636" t="s">
        <v>5734</v>
      </c>
      <c r="J1613" s="635"/>
      <c r="K1613" s="637">
        <v>1</v>
      </c>
      <c r="L1613" s="638"/>
      <c r="M1613" s="639"/>
    </row>
    <row r="1614" spans="6:13" s="633" customFormat="1" ht="11.25" outlineLevel="5" x14ac:dyDescent="0.25">
      <c r="F1614" s="634"/>
      <c r="G1614" s="635"/>
      <c r="H1614" s="635"/>
      <c r="I1614" s="636" t="s">
        <v>5735</v>
      </c>
      <c r="J1614" s="635"/>
      <c r="K1614" s="637">
        <v>1</v>
      </c>
      <c r="L1614" s="638"/>
      <c r="M1614" s="639"/>
    </row>
    <row r="1615" spans="6:13" s="625" customFormat="1" ht="12" outlineLevel="4" x14ac:dyDescent="0.2">
      <c r="F1615" s="626">
        <v>4</v>
      </c>
      <c r="G1615" s="627" t="s">
        <v>3066</v>
      </c>
      <c r="H1615" s="628" t="s">
        <v>5303</v>
      </c>
      <c r="I1615" s="629" t="s">
        <v>5304</v>
      </c>
      <c r="J1615" s="627" t="s">
        <v>447</v>
      </c>
      <c r="K1615" s="630">
        <v>1</v>
      </c>
      <c r="L1615" s="631"/>
      <c r="M1615" s="632">
        <f>K1615*L1615</f>
        <v>0</v>
      </c>
    </row>
    <row r="1616" spans="6:13" s="633" customFormat="1" ht="11.25" outlineLevel="5" x14ac:dyDescent="0.25">
      <c r="F1616" s="634"/>
      <c r="G1616" s="635"/>
      <c r="H1616" s="635"/>
      <c r="I1616" s="636" t="s">
        <v>5736</v>
      </c>
      <c r="J1616" s="635"/>
      <c r="K1616" s="637">
        <v>1</v>
      </c>
      <c r="L1616" s="638"/>
      <c r="M1616" s="639"/>
    </row>
    <row r="1617" spans="6:13" s="625" customFormat="1" ht="12" outlineLevel="4" x14ac:dyDescent="0.2">
      <c r="F1617" s="626">
        <v>5</v>
      </c>
      <c r="G1617" s="627" t="s">
        <v>3066</v>
      </c>
      <c r="H1617" s="628" t="s">
        <v>5737</v>
      </c>
      <c r="I1617" s="629" t="s">
        <v>5738</v>
      </c>
      <c r="J1617" s="627" t="s">
        <v>447</v>
      </c>
      <c r="K1617" s="630">
        <v>3</v>
      </c>
      <c r="L1617" s="631"/>
      <c r="M1617" s="632">
        <f>K1617*L1617</f>
        <v>0</v>
      </c>
    </row>
    <row r="1618" spans="6:13" s="633" customFormat="1" ht="11.25" outlineLevel="5" x14ac:dyDescent="0.25">
      <c r="F1618" s="634"/>
      <c r="G1618" s="635"/>
      <c r="H1618" s="635"/>
      <c r="I1618" s="636" t="s">
        <v>5739</v>
      </c>
      <c r="J1618" s="635"/>
      <c r="K1618" s="637">
        <v>3</v>
      </c>
      <c r="L1618" s="638"/>
      <c r="M1618" s="639"/>
    </row>
    <row r="1619" spans="6:13" s="625" customFormat="1" ht="12" outlineLevel="4" x14ac:dyDescent="0.2">
      <c r="F1619" s="626">
        <v>6</v>
      </c>
      <c r="G1619" s="627" t="s">
        <v>3066</v>
      </c>
      <c r="H1619" s="628" t="s">
        <v>5740</v>
      </c>
      <c r="I1619" s="629" t="s">
        <v>5741</v>
      </c>
      <c r="J1619" s="627" t="s">
        <v>447</v>
      </c>
      <c r="K1619" s="630">
        <v>2</v>
      </c>
      <c r="L1619" s="631"/>
      <c r="M1619" s="632">
        <f>K1619*L1619</f>
        <v>0</v>
      </c>
    </row>
    <row r="1620" spans="6:13" s="633" customFormat="1" ht="11.25" outlineLevel="5" x14ac:dyDescent="0.25">
      <c r="F1620" s="634"/>
      <c r="G1620" s="635"/>
      <c r="H1620" s="635"/>
      <c r="I1620" s="636" t="s">
        <v>5742</v>
      </c>
      <c r="J1620" s="635"/>
      <c r="K1620" s="637">
        <v>2</v>
      </c>
      <c r="L1620" s="638"/>
      <c r="M1620" s="639"/>
    </row>
    <row r="1621" spans="6:13" s="625" customFormat="1" ht="12" outlineLevel="4" x14ac:dyDescent="0.2">
      <c r="F1621" s="626">
        <v>7</v>
      </c>
      <c r="G1621" s="627" t="s">
        <v>3066</v>
      </c>
      <c r="H1621" s="628" t="s">
        <v>5743</v>
      </c>
      <c r="I1621" s="629" t="s">
        <v>5744</v>
      </c>
      <c r="J1621" s="627" t="s">
        <v>447</v>
      </c>
      <c r="K1621" s="630">
        <v>6</v>
      </c>
      <c r="L1621" s="631"/>
      <c r="M1621" s="632">
        <f>K1621*L1621</f>
        <v>0</v>
      </c>
    </row>
    <row r="1622" spans="6:13" s="633" customFormat="1" ht="11.25" outlineLevel="5" x14ac:dyDescent="0.25">
      <c r="F1622" s="634"/>
      <c r="G1622" s="635"/>
      <c r="H1622" s="635"/>
      <c r="I1622" s="636" t="s">
        <v>5745</v>
      </c>
      <c r="J1622" s="635"/>
      <c r="K1622" s="637">
        <v>6</v>
      </c>
      <c r="L1622" s="638"/>
      <c r="M1622" s="639"/>
    </row>
    <row r="1623" spans="6:13" s="625" customFormat="1" ht="12" outlineLevel="4" x14ac:dyDescent="0.2">
      <c r="F1623" s="626">
        <v>8</v>
      </c>
      <c r="G1623" s="627" t="s">
        <v>3066</v>
      </c>
      <c r="H1623" s="628" t="s">
        <v>4942</v>
      </c>
      <c r="I1623" s="629" t="s">
        <v>4943</v>
      </c>
      <c r="J1623" s="627" t="s">
        <v>447</v>
      </c>
      <c r="K1623" s="630">
        <v>4</v>
      </c>
      <c r="L1623" s="631"/>
      <c r="M1623" s="632">
        <f>K1623*L1623</f>
        <v>0</v>
      </c>
    </row>
    <row r="1624" spans="6:13" s="633" customFormat="1" ht="11.25" outlineLevel="5" x14ac:dyDescent="0.25">
      <c r="F1624" s="634"/>
      <c r="G1624" s="635"/>
      <c r="H1624" s="635"/>
      <c r="I1624" s="636" t="s">
        <v>5746</v>
      </c>
      <c r="J1624" s="635"/>
      <c r="K1624" s="637">
        <v>4</v>
      </c>
      <c r="L1624" s="638"/>
      <c r="M1624" s="639"/>
    </row>
    <row r="1625" spans="6:13" s="625" customFormat="1" ht="12" outlineLevel="4" x14ac:dyDescent="0.2">
      <c r="F1625" s="626">
        <v>9</v>
      </c>
      <c r="G1625" s="627" t="s">
        <v>3066</v>
      </c>
      <c r="H1625" s="628" t="s">
        <v>5747</v>
      </c>
      <c r="I1625" s="629" t="s">
        <v>5748</v>
      </c>
      <c r="J1625" s="627" t="s">
        <v>447</v>
      </c>
      <c r="K1625" s="630">
        <v>2</v>
      </c>
      <c r="L1625" s="631"/>
      <c r="M1625" s="632">
        <f>K1625*L1625</f>
        <v>0</v>
      </c>
    </row>
    <row r="1626" spans="6:13" s="633" customFormat="1" ht="11.25" outlineLevel="5" x14ac:dyDescent="0.25">
      <c r="F1626" s="634"/>
      <c r="G1626" s="635"/>
      <c r="H1626" s="635"/>
      <c r="I1626" s="636" t="s">
        <v>5749</v>
      </c>
      <c r="J1626" s="635"/>
      <c r="K1626" s="637">
        <v>2</v>
      </c>
      <c r="L1626" s="638"/>
      <c r="M1626" s="639"/>
    </row>
    <row r="1627" spans="6:13" s="625" customFormat="1" ht="12" outlineLevel="4" x14ac:dyDescent="0.2">
      <c r="F1627" s="626">
        <v>10</v>
      </c>
      <c r="G1627" s="627" t="s">
        <v>3066</v>
      </c>
      <c r="H1627" s="628" t="s">
        <v>5750</v>
      </c>
      <c r="I1627" s="629" t="s">
        <v>5751</v>
      </c>
      <c r="J1627" s="627" t="s">
        <v>447</v>
      </c>
      <c r="K1627" s="630">
        <v>6</v>
      </c>
      <c r="L1627" s="631"/>
      <c r="M1627" s="632">
        <f>K1627*L1627</f>
        <v>0</v>
      </c>
    </row>
    <row r="1628" spans="6:13" s="633" customFormat="1" ht="11.25" outlineLevel="5" x14ac:dyDescent="0.25">
      <c r="F1628" s="634"/>
      <c r="G1628" s="635"/>
      <c r="H1628" s="635"/>
      <c r="I1628" s="636" t="s">
        <v>5752</v>
      </c>
      <c r="J1628" s="635"/>
      <c r="K1628" s="637">
        <v>6</v>
      </c>
      <c r="L1628" s="638"/>
      <c r="M1628" s="639"/>
    </row>
    <row r="1629" spans="6:13" s="625" customFormat="1" ht="12" outlineLevel="4" x14ac:dyDescent="0.2">
      <c r="F1629" s="626">
        <v>11</v>
      </c>
      <c r="G1629" s="627" t="s">
        <v>3066</v>
      </c>
      <c r="H1629" s="628" t="s">
        <v>4948</v>
      </c>
      <c r="I1629" s="629" t="s">
        <v>4949</v>
      </c>
      <c r="J1629" s="627" t="s">
        <v>447</v>
      </c>
      <c r="K1629" s="630">
        <v>2</v>
      </c>
      <c r="L1629" s="631"/>
      <c r="M1629" s="632">
        <f>K1629*L1629</f>
        <v>0</v>
      </c>
    </row>
    <row r="1630" spans="6:13" s="633" customFormat="1" ht="11.25" outlineLevel="5" x14ac:dyDescent="0.25">
      <c r="F1630" s="634"/>
      <c r="G1630" s="635"/>
      <c r="H1630" s="635"/>
      <c r="I1630" s="636" t="s">
        <v>5753</v>
      </c>
      <c r="J1630" s="635"/>
      <c r="K1630" s="637">
        <v>2</v>
      </c>
      <c r="L1630" s="638"/>
      <c r="M1630" s="639"/>
    </row>
    <row r="1631" spans="6:13" s="625" customFormat="1" ht="12" outlineLevel="4" x14ac:dyDescent="0.2">
      <c r="F1631" s="626">
        <v>12</v>
      </c>
      <c r="G1631" s="627" t="s">
        <v>3066</v>
      </c>
      <c r="H1631" s="628" t="s">
        <v>5754</v>
      </c>
      <c r="I1631" s="629" t="s">
        <v>5755</v>
      </c>
      <c r="J1631" s="627" t="s">
        <v>447</v>
      </c>
      <c r="K1631" s="630">
        <v>6</v>
      </c>
      <c r="L1631" s="631"/>
      <c r="M1631" s="632">
        <f>K1631*L1631</f>
        <v>0</v>
      </c>
    </row>
    <row r="1632" spans="6:13" s="633" customFormat="1" ht="11.25" outlineLevel="5" x14ac:dyDescent="0.25">
      <c r="F1632" s="634"/>
      <c r="G1632" s="635"/>
      <c r="H1632" s="635"/>
      <c r="I1632" s="636" t="s">
        <v>5745</v>
      </c>
      <c r="J1632" s="635"/>
      <c r="K1632" s="637">
        <v>6</v>
      </c>
      <c r="L1632" s="638"/>
      <c r="M1632" s="639"/>
    </row>
    <row r="1633" spans="6:13" s="625" customFormat="1" ht="12" outlineLevel="4" x14ac:dyDescent="0.2">
      <c r="F1633" s="626">
        <v>13</v>
      </c>
      <c r="G1633" s="627" t="s">
        <v>3066</v>
      </c>
      <c r="H1633" s="628" t="s">
        <v>4951</v>
      </c>
      <c r="I1633" s="629" t="s">
        <v>4952</v>
      </c>
      <c r="J1633" s="627" t="s">
        <v>447</v>
      </c>
      <c r="K1633" s="630">
        <v>30</v>
      </c>
      <c r="L1633" s="631"/>
      <c r="M1633" s="632">
        <f>K1633*L1633</f>
        <v>0</v>
      </c>
    </row>
    <row r="1634" spans="6:13" s="633" customFormat="1" ht="11.25" outlineLevel="5" x14ac:dyDescent="0.25">
      <c r="F1634" s="634"/>
      <c r="G1634" s="635"/>
      <c r="H1634" s="635"/>
      <c r="I1634" s="636" t="s">
        <v>5756</v>
      </c>
      <c r="J1634" s="635"/>
      <c r="K1634" s="637">
        <v>6</v>
      </c>
      <c r="L1634" s="638"/>
      <c r="M1634" s="639"/>
    </row>
    <row r="1635" spans="6:13" s="633" customFormat="1" ht="11.25" outlineLevel="5" x14ac:dyDescent="0.25">
      <c r="F1635" s="634"/>
      <c r="G1635" s="635"/>
      <c r="H1635" s="635"/>
      <c r="I1635" s="636" t="s">
        <v>5757</v>
      </c>
      <c r="J1635" s="635"/>
      <c r="K1635" s="637">
        <v>11</v>
      </c>
      <c r="L1635" s="638"/>
      <c r="M1635" s="639"/>
    </row>
    <row r="1636" spans="6:13" s="633" customFormat="1" ht="11.25" outlineLevel="5" x14ac:dyDescent="0.25">
      <c r="F1636" s="634"/>
      <c r="G1636" s="635"/>
      <c r="H1636" s="635"/>
      <c r="I1636" s="636" t="s">
        <v>5758</v>
      </c>
      <c r="J1636" s="635"/>
      <c r="K1636" s="637">
        <v>2</v>
      </c>
      <c r="L1636" s="638"/>
      <c r="M1636" s="639"/>
    </row>
    <row r="1637" spans="6:13" s="633" customFormat="1" ht="11.25" outlineLevel="5" x14ac:dyDescent="0.25">
      <c r="F1637" s="634"/>
      <c r="G1637" s="635"/>
      <c r="H1637" s="635"/>
      <c r="I1637" s="636" t="s">
        <v>5759</v>
      </c>
      <c r="J1637" s="635"/>
      <c r="K1637" s="637">
        <v>11</v>
      </c>
      <c r="L1637" s="638"/>
      <c r="M1637" s="639"/>
    </row>
    <row r="1638" spans="6:13" s="625" customFormat="1" ht="12" outlineLevel="4" x14ac:dyDescent="0.2">
      <c r="F1638" s="626">
        <v>14</v>
      </c>
      <c r="G1638" s="627" t="s">
        <v>3066</v>
      </c>
      <c r="H1638" s="628" t="s">
        <v>5507</v>
      </c>
      <c r="I1638" s="629" t="s">
        <v>5508</v>
      </c>
      <c r="J1638" s="627" t="s">
        <v>447</v>
      </c>
      <c r="K1638" s="630">
        <v>22</v>
      </c>
      <c r="L1638" s="631"/>
      <c r="M1638" s="632">
        <f>K1638*L1638</f>
        <v>0</v>
      </c>
    </row>
    <row r="1639" spans="6:13" s="633" customFormat="1" ht="11.25" outlineLevel="5" x14ac:dyDescent="0.25">
      <c r="F1639" s="634"/>
      <c r="G1639" s="635"/>
      <c r="H1639" s="635"/>
      <c r="I1639" s="636" t="s">
        <v>5760</v>
      </c>
      <c r="J1639" s="635"/>
      <c r="K1639" s="637">
        <v>11</v>
      </c>
      <c r="L1639" s="638"/>
      <c r="M1639" s="639"/>
    </row>
    <row r="1640" spans="6:13" s="633" customFormat="1" ht="11.25" outlineLevel="5" x14ac:dyDescent="0.25">
      <c r="F1640" s="634"/>
      <c r="G1640" s="635"/>
      <c r="H1640" s="635"/>
      <c r="I1640" s="636" t="s">
        <v>5761</v>
      </c>
      <c r="J1640" s="635"/>
      <c r="K1640" s="637">
        <v>11</v>
      </c>
      <c r="L1640" s="638"/>
      <c r="M1640" s="639"/>
    </row>
    <row r="1641" spans="6:13" s="625" customFormat="1" ht="24" outlineLevel="4" x14ac:dyDescent="0.2">
      <c r="F1641" s="626">
        <v>15</v>
      </c>
      <c r="G1641" s="627" t="s">
        <v>3315</v>
      </c>
      <c r="H1641" s="628" t="s">
        <v>4954</v>
      </c>
      <c r="I1641" s="629" t="s">
        <v>4955</v>
      </c>
      <c r="J1641" s="627" t="s">
        <v>191</v>
      </c>
      <c r="K1641" s="630">
        <v>0.35799999999999998</v>
      </c>
      <c r="L1641" s="631"/>
      <c r="M1641" s="632">
        <f>K1641*L1641</f>
        <v>0</v>
      </c>
    </row>
    <row r="1642" spans="6:13" s="646" customFormat="1" ht="12.75" customHeight="1" outlineLevel="4" x14ac:dyDescent="0.25">
      <c r="F1642" s="640"/>
      <c r="G1642" s="641"/>
      <c r="H1642" s="641"/>
      <c r="I1642" s="642"/>
      <c r="J1642" s="641"/>
      <c r="K1642" s="643"/>
      <c r="L1642" s="644"/>
      <c r="M1642" s="645"/>
    </row>
    <row r="1643" spans="6:13" s="646" customFormat="1" ht="12.75" customHeight="1" outlineLevel="3" x14ac:dyDescent="0.25">
      <c r="F1643" s="640"/>
      <c r="G1643" s="641"/>
      <c r="H1643" s="641"/>
      <c r="I1643" s="642"/>
      <c r="J1643" s="641"/>
      <c r="K1643" s="643"/>
      <c r="L1643" s="644"/>
      <c r="M1643" s="645"/>
    </row>
    <row r="1644" spans="6:13" s="612" customFormat="1" ht="18.75" customHeight="1" outlineLevel="2" x14ac:dyDescent="0.2">
      <c r="F1644" s="613"/>
      <c r="G1644" s="614"/>
      <c r="H1644" s="615"/>
      <c r="I1644" s="615" t="s">
        <v>4066</v>
      </c>
      <c r="J1644" s="614"/>
      <c r="K1644" s="617"/>
      <c r="L1644" s="618"/>
      <c r="M1644" s="585">
        <f>SUBTOTAL(9,M1645:M1658)</f>
        <v>0</v>
      </c>
    </row>
    <row r="1645" spans="6:13" s="620" customFormat="1" ht="16.5" customHeight="1" outlineLevel="3" x14ac:dyDescent="0.2">
      <c r="F1645" s="621"/>
      <c r="G1645" s="609"/>
      <c r="H1645" s="622"/>
      <c r="I1645" s="622" t="s">
        <v>4957</v>
      </c>
      <c r="J1645" s="609"/>
      <c r="K1645" s="623"/>
      <c r="L1645" s="624"/>
      <c r="M1645" s="588">
        <f>SUBTOTAL(9,M1646:M1657)</f>
        <v>0</v>
      </c>
    </row>
    <row r="1646" spans="6:13" s="625" customFormat="1" ht="24" outlineLevel="4" x14ac:dyDescent="0.2">
      <c r="F1646" s="626">
        <v>1</v>
      </c>
      <c r="G1646" s="627" t="s">
        <v>3315</v>
      </c>
      <c r="H1646" s="628" t="s">
        <v>4067</v>
      </c>
      <c r="I1646" s="629" t="s">
        <v>4068</v>
      </c>
      <c r="J1646" s="627" t="s">
        <v>191</v>
      </c>
      <c r="K1646" s="630">
        <v>0.45099999999999996</v>
      </c>
      <c r="L1646" s="631"/>
      <c r="M1646" s="632">
        <f>K1646*L1646</f>
        <v>0</v>
      </c>
    </row>
    <row r="1647" spans="6:13" s="633" customFormat="1" ht="11.25" outlineLevel="5" x14ac:dyDescent="0.25">
      <c r="F1647" s="634"/>
      <c r="G1647" s="635"/>
      <c r="H1647" s="635"/>
      <c r="I1647" s="636" t="s">
        <v>5762</v>
      </c>
      <c r="J1647" s="635"/>
      <c r="K1647" s="637">
        <v>0.35799999999999998</v>
      </c>
      <c r="L1647" s="638"/>
      <c r="M1647" s="639"/>
    </row>
    <row r="1648" spans="6:13" s="633" customFormat="1" ht="11.25" outlineLevel="5" x14ac:dyDescent="0.25">
      <c r="F1648" s="634"/>
      <c r="G1648" s="635"/>
      <c r="H1648" s="635"/>
      <c r="I1648" s="636" t="s">
        <v>5763</v>
      </c>
      <c r="J1648" s="635"/>
      <c r="K1648" s="637">
        <v>9.2999999999999999E-2</v>
      </c>
      <c r="L1648" s="638"/>
      <c r="M1648" s="639"/>
    </row>
    <row r="1649" spans="6:13" s="625" customFormat="1" ht="12" outlineLevel="4" x14ac:dyDescent="0.2">
      <c r="F1649" s="626">
        <v>2</v>
      </c>
      <c r="G1649" s="627" t="s">
        <v>3315</v>
      </c>
      <c r="H1649" s="628" t="s">
        <v>4073</v>
      </c>
      <c r="I1649" s="629" t="s">
        <v>4074</v>
      </c>
      <c r="J1649" s="627" t="s">
        <v>191</v>
      </c>
      <c r="K1649" s="630">
        <v>9.02</v>
      </c>
      <c r="L1649" s="631"/>
      <c r="M1649" s="632">
        <f>K1649*L1649</f>
        <v>0</v>
      </c>
    </row>
    <row r="1650" spans="6:13" s="633" customFormat="1" ht="11.25" outlineLevel="5" x14ac:dyDescent="0.25">
      <c r="F1650" s="634"/>
      <c r="G1650" s="635"/>
      <c r="H1650" s="635"/>
      <c r="I1650" s="636" t="s">
        <v>5764</v>
      </c>
      <c r="J1650" s="635"/>
      <c r="K1650" s="637">
        <v>7.16</v>
      </c>
      <c r="L1650" s="638"/>
      <c r="M1650" s="639"/>
    </row>
    <row r="1651" spans="6:13" s="633" customFormat="1" ht="11.25" outlineLevel="5" x14ac:dyDescent="0.25">
      <c r="F1651" s="634"/>
      <c r="G1651" s="635"/>
      <c r="H1651" s="635"/>
      <c r="I1651" s="636" t="s">
        <v>5765</v>
      </c>
      <c r="J1651" s="635"/>
      <c r="K1651" s="637">
        <v>1.86</v>
      </c>
      <c r="L1651" s="638"/>
      <c r="M1651" s="639"/>
    </row>
    <row r="1652" spans="6:13" s="625" customFormat="1" ht="12" outlineLevel="4" x14ac:dyDescent="0.2">
      <c r="F1652" s="626">
        <v>3</v>
      </c>
      <c r="G1652" s="627" t="s">
        <v>3315</v>
      </c>
      <c r="H1652" s="628" t="s">
        <v>4079</v>
      </c>
      <c r="I1652" s="629" t="s">
        <v>4080</v>
      </c>
      <c r="J1652" s="627" t="s">
        <v>191</v>
      </c>
      <c r="K1652" s="630">
        <v>0.371</v>
      </c>
      <c r="L1652" s="631"/>
      <c r="M1652" s="632">
        <f>K1652*L1652</f>
        <v>0</v>
      </c>
    </row>
    <row r="1653" spans="6:13" s="633" customFormat="1" ht="11.25" outlineLevel="5" x14ac:dyDescent="0.25">
      <c r="F1653" s="634"/>
      <c r="G1653" s="635"/>
      <c r="H1653" s="635"/>
      <c r="I1653" s="636" t="s">
        <v>5762</v>
      </c>
      <c r="J1653" s="635"/>
      <c r="K1653" s="637">
        <v>0.35799999999999998</v>
      </c>
      <c r="L1653" s="638"/>
      <c r="M1653" s="639"/>
    </row>
    <row r="1654" spans="6:13" s="633" customFormat="1" ht="11.25" outlineLevel="5" x14ac:dyDescent="0.25">
      <c r="F1654" s="634"/>
      <c r="G1654" s="635"/>
      <c r="H1654" s="635"/>
      <c r="I1654" s="636" t="s">
        <v>5766</v>
      </c>
      <c r="J1654" s="635"/>
      <c r="K1654" s="637">
        <v>1.2999999999999999E-2</v>
      </c>
      <c r="L1654" s="638"/>
      <c r="M1654" s="639"/>
    </row>
    <row r="1655" spans="6:13" s="625" customFormat="1" ht="24" outlineLevel="4" x14ac:dyDescent="0.2">
      <c r="F1655" s="626">
        <v>4</v>
      </c>
      <c r="G1655" s="627" t="s">
        <v>3315</v>
      </c>
      <c r="H1655" s="628" t="s">
        <v>4081</v>
      </c>
      <c r="I1655" s="629" t="s">
        <v>4082</v>
      </c>
      <c r="J1655" s="627" t="s">
        <v>191</v>
      </c>
      <c r="K1655" s="630">
        <v>9.2999999999999999E-2</v>
      </c>
      <c r="L1655" s="631"/>
      <c r="M1655" s="632">
        <f>K1655*L1655</f>
        <v>0</v>
      </c>
    </row>
    <row r="1656" spans="6:13" s="633" customFormat="1" ht="11.25" outlineLevel="5" x14ac:dyDescent="0.25">
      <c r="F1656" s="634"/>
      <c r="G1656" s="635"/>
      <c r="H1656" s="635"/>
      <c r="I1656" s="636" t="s">
        <v>5763</v>
      </c>
      <c r="J1656" s="635"/>
      <c r="K1656" s="637">
        <v>9.2999999999999999E-2</v>
      </c>
      <c r="L1656" s="638"/>
      <c r="M1656" s="639"/>
    </row>
    <row r="1657" spans="6:13" s="646" customFormat="1" ht="12.75" customHeight="1" outlineLevel="4" x14ac:dyDescent="0.25">
      <c r="F1657" s="640"/>
      <c r="G1657" s="641"/>
      <c r="H1657" s="641"/>
      <c r="I1657" s="642"/>
      <c r="J1657" s="641"/>
      <c r="K1657" s="643"/>
      <c r="L1657" s="644"/>
      <c r="M1657" s="645"/>
    </row>
    <row r="1658" spans="6:13" s="646" customFormat="1" ht="12.75" customHeight="1" outlineLevel="3" x14ac:dyDescent="0.25">
      <c r="F1658" s="640"/>
      <c r="G1658" s="641"/>
      <c r="H1658" s="641"/>
      <c r="I1658" s="642"/>
      <c r="J1658" s="641"/>
      <c r="K1658" s="643"/>
      <c r="L1658" s="644"/>
      <c r="M1658" s="645"/>
    </row>
    <row r="1659" spans="6:13" s="612" customFormat="1" ht="18.75" customHeight="1" outlineLevel="2" x14ac:dyDescent="0.2">
      <c r="F1659" s="613"/>
      <c r="G1659" s="614"/>
      <c r="H1659" s="615"/>
      <c r="I1659" s="615" t="s">
        <v>3865</v>
      </c>
      <c r="J1659" s="614"/>
      <c r="K1659" s="617"/>
      <c r="L1659" s="618"/>
      <c r="M1659" s="585">
        <f>SUBTOTAL(9,M1660:M1703)</f>
        <v>0</v>
      </c>
    </row>
    <row r="1660" spans="6:13" s="620" customFormat="1" ht="16.5" customHeight="1" outlineLevel="3" x14ac:dyDescent="0.2">
      <c r="F1660" s="621"/>
      <c r="G1660" s="609"/>
      <c r="H1660" s="622"/>
      <c r="I1660" s="622" t="s">
        <v>4957</v>
      </c>
      <c r="J1660" s="609"/>
      <c r="K1660" s="623"/>
      <c r="L1660" s="624"/>
      <c r="M1660" s="588">
        <f>SUBTOTAL(9,M1661:M1702)</f>
        <v>0</v>
      </c>
    </row>
    <row r="1661" spans="6:13" s="625" customFormat="1" ht="24" outlineLevel="4" x14ac:dyDescent="0.2">
      <c r="F1661" s="626">
        <v>1</v>
      </c>
      <c r="G1661" s="627" t="s">
        <v>3315</v>
      </c>
      <c r="H1661" s="628" t="s">
        <v>4970</v>
      </c>
      <c r="I1661" s="629" t="s">
        <v>4971</v>
      </c>
      <c r="J1661" s="627" t="s">
        <v>532</v>
      </c>
      <c r="K1661" s="630">
        <v>4</v>
      </c>
      <c r="L1661" s="631"/>
      <c r="M1661" s="632">
        <f>K1661*L1661</f>
        <v>0</v>
      </c>
    </row>
    <row r="1662" spans="6:13" s="633" customFormat="1" ht="11.25" outlineLevel="5" x14ac:dyDescent="0.25">
      <c r="F1662" s="634"/>
      <c r="G1662" s="635"/>
      <c r="H1662" s="635"/>
      <c r="I1662" s="636" t="s">
        <v>5767</v>
      </c>
      <c r="J1662" s="635"/>
      <c r="K1662" s="637">
        <v>4</v>
      </c>
      <c r="L1662" s="638"/>
      <c r="M1662" s="639"/>
    </row>
    <row r="1663" spans="6:13" s="625" customFormat="1" ht="24" outlineLevel="4" x14ac:dyDescent="0.2">
      <c r="F1663" s="626">
        <v>2</v>
      </c>
      <c r="G1663" s="627" t="s">
        <v>3315</v>
      </c>
      <c r="H1663" s="628" t="s">
        <v>4978</v>
      </c>
      <c r="I1663" s="629" t="s">
        <v>4979</v>
      </c>
      <c r="J1663" s="627" t="s">
        <v>532</v>
      </c>
      <c r="K1663" s="630">
        <v>51.2</v>
      </c>
      <c r="L1663" s="631"/>
      <c r="M1663" s="632">
        <f>K1663*L1663</f>
        <v>0</v>
      </c>
    </row>
    <row r="1664" spans="6:13" s="633" customFormat="1" ht="11.25" outlineLevel="5" x14ac:dyDescent="0.25">
      <c r="F1664" s="634"/>
      <c r="G1664" s="635"/>
      <c r="H1664" s="635"/>
      <c r="I1664" s="636" t="s">
        <v>5768</v>
      </c>
      <c r="J1664" s="635"/>
      <c r="K1664" s="637">
        <v>1.6</v>
      </c>
      <c r="L1664" s="638"/>
      <c r="M1664" s="639"/>
    </row>
    <row r="1665" spans="6:13" s="633" customFormat="1" ht="11.25" outlineLevel="5" x14ac:dyDescent="0.25">
      <c r="F1665" s="634"/>
      <c r="G1665" s="635"/>
      <c r="H1665" s="635"/>
      <c r="I1665" s="636" t="s">
        <v>5769</v>
      </c>
      <c r="J1665" s="635"/>
      <c r="K1665" s="637">
        <v>25.6</v>
      </c>
      <c r="L1665" s="638"/>
      <c r="M1665" s="639"/>
    </row>
    <row r="1666" spans="6:13" s="633" customFormat="1" ht="11.25" outlineLevel="5" x14ac:dyDescent="0.25">
      <c r="F1666" s="634"/>
      <c r="G1666" s="635"/>
      <c r="H1666" s="635"/>
      <c r="I1666" s="636" t="s">
        <v>5770</v>
      </c>
      <c r="J1666" s="635"/>
      <c r="K1666" s="637">
        <v>6.4</v>
      </c>
      <c r="L1666" s="638"/>
      <c r="M1666" s="639"/>
    </row>
    <row r="1667" spans="6:13" s="633" customFormat="1" ht="11.25" outlineLevel="5" x14ac:dyDescent="0.25">
      <c r="F1667" s="634"/>
      <c r="G1667" s="635"/>
      <c r="H1667" s="635"/>
      <c r="I1667" s="636" t="s">
        <v>5771</v>
      </c>
      <c r="J1667" s="635"/>
      <c r="K1667" s="637">
        <v>8.8000000000000007</v>
      </c>
      <c r="L1667" s="638"/>
      <c r="M1667" s="639"/>
    </row>
    <row r="1668" spans="6:13" s="633" customFormat="1" ht="11.25" outlineLevel="5" x14ac:dyDescent="0.25">
      <c r="F1668" s="634"/>
      <c r="G1668" s="635"/>
      <c r="H1668" s="635"/>
      <c r="I1668" s="636" t="s">
        <v>5772</v>
      </c>
      <c r="J1668" s="635"/>
      <c r="K1668" s="637">
        <v>8.8000000000000007</v>
      </c>
      <c r="L1668" s="638"/>
      <c r="M1668" s="639"/>
    </row>
    <row r="1669" spans="6:13" s="625" customFormat="1" ht="24" outlineLevel="4" x14ac:dyDescent="0.2">
      <c r="F1669" s="626">
        <v>3</v>
      </c>
      <c r="G1669" s="627" t="s">
        <v>3315</v>
      </c>
      <c r="H1669" s="628" t="s">
        <v>4974</v>
      </c>
      <c r="I1669" s="629" t="s">
        <v>4975</v>
      </c>
      <c r="J1669" s="627" t="s">
        <v>532</v>
      </c>
      <c r="K1669" s="630">
        <v>1</v>
      </c>
      <c r="L1669" s="631"/>
      <c r="M1669" s="632">
        <f>K1669*L1669</f>
        <v>0</v>
      </c>
    </row>
    <row r="1670" spans="6:13" s="633" customFormat="1" ht="11.25" outlineLevel="5" x14ac:dyDescent="0.25">
      <c r="F1670" s="634"/>
      <c r="G1670" s="635"/>
      <c r="H1670" s="635"/>
      <c r="I1670" s="636" t="s">
        <v>5773</v>
      </c>
      <c r="J1670" s="635"/>
      <c r="K1670" s="637">
        <v>1</v>
      </c>
      <c r="L1670" s="638"/>
      <c r="M1670" s="639"/>
    </row>
    <row r="1671" spans="6:13" s="625" customFormat="1" ht="24" outlineLevel="4" x14ac:dyDescent="0.2">
      <c r="F1671" s="626">
        <v>4</v>
      </c>
      <c r="G1671" s="627" t="s">
        <v>3315</v>
      </c>
      <c r="H1671" s="628" t="s">
        <v>4981</v>
      </c>
      <c r="I1671" s="629" t="s">
        <v>4982</v>
      </c>
      <c r="J1671" s="627" t="s">
        <v>532</v>
      </c>
      <c r="K1671" s="630">
        <v>12.8</v>
      </c>
      <c r="L1671" s="631"/>
      <c r="M1671" s="632">
        <f>K1671*L1671</f>
        <v>0</v>
      </c>
    </row>
    <row r="1672" spans="6:13" s="633" customFormat="1" ht="11.25" outlineLevel="5" x14ac:dyDescent="0.25">
      <c r="F1672" s="634"/>
      <c r="G1672" s="635"/>
      <c r="H1672" s="635"/>
      <c r="I1672" s="636" t="s">
        <v>5774</v>
      </c>
      <c r="J1672" s="635"/>
      <c r="K1672" s="637">
        <v>0.4</v>
      </c>
      <c r="L1672" s="638"/>
      <c r="M1672" s="639"/>
    </row>
    <row r="1673" spans="6:13" s="633" customFormat="1" ht="11.25" outlineLevel="5" x14ac:dyDescent="0.25">
      <c r="F1673" s="634"/>
      <c r="G1673" s="635"/>
      <c r="H1673" s="635"/>
      <c r="I1673" s="636" t="s">
        <v>5775</v>
      </c>
      <c r="J1673" s="635"/>
      <c r="K1673" s="637">
        <v>6.4</v>
      </c>
      <c r="L1673" s="638"/>
      <c r="M1673" s="639"/>
    </row>
    <row r="1674" spans="6:13" s="633" customFormat="1" ht="11.25" outlineLevel="5" x14ac:dyDescent="0.25">
      <c r="F1674" s="634"/>
      <c r="G1674" s="635"/>
      <c r="H1674" s="635"/>
      <c r="I1674" s="636" t="s">
        <v>5776</v>
      </c>
      <c r="J1674" s="635"/>
      <c r="K1674" s="637">
        <v>1.6</v>
      </c>
      <c r="L1674" s="638"/>
      <c r="M1674" s="639"/>
    </row>
    <row r="1675" spans="6:13" s="633" customFormat="1" ht="11.25" outlineLevel="5" x14ac:dyDescent="0.25">
      <c r="F1675" s="634"/>
      <c r="G1675" s="635"/>
      <c r="H1675" s="635"/>
      <c r="I1675" s="636" t="s">
        <v>5777</v>
      </c>
      <c r="J1675" s="635"/>
      <c r="K1675" s="637">
        <v>2.2000000000000002</v>
      </c>
      <c r="L1675" s="638"/>
      <c r="M1675" s="639"/>
    </row>
    <row r="1676" spans="6:13" s="633" customFormat="1" ht="11.25" outlineLevel="5" x14ac:dyDescent="0.25">
      <c r="F1676" s="634"/>
      <c r="G1676" s="635"/>
      <c r="H1676" s="635"/>
      <c r="I1676" s="636" t="s">
        <v>5778</v>
      </c>
      <c r="J1676" s="635"/>
      <c r="K1676" s="637">
        <v>2.2000000000000002</v>
      </c>
      <c r="L1676" s="638"/>
      <c r="M1676" s="639"/>
    </row>
    <row r="1677" spans="6:13" s="625" customFormat="1" ht="12" outlineLevel="4" x14ac:dyDescent="0.2">
      <c r="F1677" s="626">
        <v>5</v>
      </c>
      <c r="G1677" s="627" t="s">
        <v>3315</v>
      </c>
      <c r="H1677" s="628" t="s">
        <v>4962</v>
      </c>
      <c r="I1677" s="629" t="s">
        <v>4963</v>
      </c>
      <c r="J1677" s="627" t="s">
        <v>172</v>
      </c>
      <c r="K1677" s="630">
        <v>18.568347418656</v>
      </c>
      <c r="L1677" s="631"/>
      <c r="M1677" s="632">
        <f>K1677*L1677</f>
        <v>0</v>
      </c>
    </row>
    <row r="1678" spans="6:13" s="633" customFormat="1" ht="11.25" outlineLevel="5" x14ac:dyDescent="0.25">
      <c r="F1678" s="634"/>
      <c r="G1678" s="635"/>
      <c r="H1678" s="635"/>
      <c r="I1678" s="636" t="s">
        <v>5779</v>
      </c>
      <c r="J1678" s="635"/>
      <c r="K1678" s="637">
        <v>4.1846074704000005</v>
      </c>
      <c r="L1678" s="638"/>
      <c r="M1678" s="639"/>
    </row>
    <row r="1679" spans="6:13" s="633" customFormat="1" ht="22.5" outlineLevel="5" x14ac:dyDescent="0.25">
      <c r="F1679" s="634"/>
      <c r="G1679" s="635"/>
      <c r="H1679" s="635"/>
      <c r="I1679" s="636" t="s">
        <v>5780</v>
      </c>
      <c r="J1679" s="635"/>
      <c r="K1679" s="637">
        <v>0.94499243776000019</v>
      </c>
      <c r="L1679" s="638"/>
      <c r="M1679" s="639"/>
    </row>
    <row r="1680" spans="6:13" s="633" customFormat="1" ht="22.5" outlineLevel="5" x14ac:dyDescent="0.25">
      <c r="F1680" s="634"/>
      <c r="G1680" s="635"/>
      <c r="H1680" s="635"/>
      <c r="I1680" s="636" t="s">
        <v>5781</v>
      </c>
      <c r="J1680" s="635"/>
      <c r="K1680" s="637">
        <v>5.0969272972800006</v>
      </c>
      <c r="L1680" s="638"/>
      <c r="M1680" s="639"/>
    </row>
    <row r="1681" spans="6:13" s="633" customFormat="1" ht="22.5" outlineLevel="5" x14ac:dyDescent="0.25">
      <c r="F1681" s="634"/>
      <c r="G1681" s="635"/>
      <c r="H1681" s="635"/>
      <c r="I1681" s="636" t="s">
        <v>5782</v>
      </c>
      <c r="J1681" s="635"/>
      <c r="K1681" s="637">
        <v>2.7545524249600004</v>
      </c>
      <c r="L1681" s="638"/>
      <c r="M1681" s="639"/>
    </row>
    <row r="1682" spans="6:13" s="633" customFormat="1" ht="22.5" outlineLevel="5" x14ac:dyDescent="0.25">
      <c r="F1682" s="634"/>
      <c r="G1682" s="635"/>
      <c r="H1682" s="635"/>
      <c r="I1682" s="636" t="s">
        <v>5783</v>
      </c>
      <c r="J1682" s="635"/>
      <c r="K1682" s="637">
        <v>2.9968324010240002</v>
      </c>
      <c r="L1682" s="638"/>
      <c r="M1682" s="639"/>
    </row>
    <row r="1683" spans="6:13" s="633" customFormat="1" ht="22.5" outlineLevel="5" x14ac:dyDescent="0.25">
      <c r="F1683" s="634"/>
      <c r="G1683" s="635"/>
      <c r="H1683" s="635"/>
      <c r="I1683" s="636" t="s">
        <v>5784</v>
      </c>
      <c r="J1683" s="635"/>
      <c r="K1683" s="637">
        <v>2.5904353872320001</v>
      </c>
      <c r="L1683" s="638"/>
      <c r="M1683" s="639"/>
    </row>
    <row r="1684" spans="6:13" s="625" customFormat="1" ht="12" outlineLevel="4" x14ac:dyDescent="0.2">
      <c r="F1684" s="626">
        <v>6</v>
      </c>
      <c r="G1684" s="627" t="s">
        <v>3315</v>
      </c>
      <c r="H1684" s="628" t="s">
        <v>4966</v>
      </c>
      <c r="I1684" s="629" t="s">
        <v>4967</v>
      </c>
      <c r="J1684" s="627" t="s">
        <v>172</v>
      </c>
      <c r="K1684" s="630">
        <v>4.642086854664</v>
      </c>
      <c r="L1684" s="631"/>
      <c r="M1684" s="632">
        <f>K1684*L1684</f>
        <v>0</v>
      </c>
    </row>
    <row r="1685" spans="6:13" s="633" customFormat="1" ht="11.25" outlineLevel="5" x14ac:dyDescent="0.25">
      <c r="F1685" s="634"/>
      <c r="G1685" s="635"/>
      <c r="H1685" s="635"/>
      <c r="I1685" s="636" t="s">
        <v>5785</v>
      </c>
      <c r="J1685" s="635"/>
      <c r="K1685" s="637">
        <v>1.0461518676000001</v>
      </c>
      <c r="L1685" s="638"/>
      <c r="M1685" s="639"/>
    </row>
    <row r="1686" spans="6:13" s="633" customFormat="1" ht="22.5" outlineLevel="5" x14ac:dyDescent="0.25">
      <c r="F1686" s="634"/>
      <c r="G1686" s="635"/>
      <c r="H1686" s="635"/>
      <c r="I1686" s="636" t="s">
        <v>5786</v>
      </c>
      <c r="J1686" s="635"/>
      <c r="K1686" s="637">
        <v>0.23624810944000005</v>
      </c>
      <c r="L1686" s="638"/>
      <c r="M1686" s="639"/>
    </row>
    <row r="1687" spans="6:13" s="633" customFormat="1" ht="22.5" outlineLevel="5" x14ac:dyDescent="0.25">
      <c r="F1687" s="634"/>
      <c r="G1687" s="635"/>
      <c r="H1687" s="635"/>
      <c r="I1687" s="636" t="s">
        <v>5787</v>
      </c>
      <c r="J1687" s="635"/>
      <c r="K1687" s="637">
        <v>1.2742318243200002</v>
      </c>
      <c r="L1687" s="638"/>
      <c r="M1687" s="639"/>
    </row>
    <row r="1688" spans="6:13" s="633" customFormat="1" ht="22.5" outlineLevel="5" x14ac:dyDescent="0.25">
      <c r="F1688" s="634"/>
      <c r="G1688" s="635"/>
      <c r="H1688" s="635"/>
      <c r="I1688" s="636" t="s">
        <v>5788</v>
      </c>
      <c r="J1688" s="635"/>
      <c r="K1688" s="637">
        <v>0.6886381062400001</v>
      </c>
      <c r="L1688" s="638"/>
      <c r="M1688" s="639"/>
    </row>
    <row r="1689" spans="6:13" s="633" customFormat="1" ht="22.5" outlineLevel="5" x14ac:dyDescent="0.25">
      <c r="F1689" s="634"/>
      <c r="G1689" s="635"/>
      <c r="H1689" s="635"/>
      <c r="I1689" s="636" t="s">
        <v>5789</v>
      </c>
      <c r="J1689" s="635"/>
      <c r="K1689" s="637">
        <v>0.74920810025600004</v>
      </c>
      <c r="L1689" s="638"/>
      <c r="M1689" s="639"/>
    </row>
    <row r="1690" spans="6:13" s="633" customFormat="1" ht="22.5" outlineLevel="5" x14ac:dyDescent="0.25">
      <c r="F1690" s="634"/>
      <c r="G1690" s="635"/>
      <c r="H1690" s="635"/>
      <c r="I1690" s="636" t="s">
        <v>5790</v>
      </c>
      <c r="J1690" s="635"/>
      <c r="K1690" s="637">
        <v>0.64760884680800002</v>
      </c>
      <c r="L1690" s="638"/>
      <c r="M1690" s="639"/>
    </row>
    <row r="1691" spans="6:13" s="625" customFormat="1" ht="12" outlineLevel="4" x14ac:dyDescent="0.2">
      <c r="F1691" s="626">
        <v>7</v>
      </c>
      <c r="G1691" s="627" t="s">
        <v>3315</v>
      </c>
      <c r="H1691" s="628" t="s">
        <v>1715</v>
      </c>
      <c r="I1691" s="629" t="s">
        <v>4987</v>
      </c>
      <c r="J1691" s="627" t="s">
        <v>191</v>
      </c>
      <c r="K1691" s="630">
        <v>0.43399612065943838</v>
      </c>
      <c r="L1691" s="631"/>
      <c r="M1691" s="632">
        <f>K1691*L1691</f>
        <v>0</v>
      </c>
    </row>
    <row r="1692" spans="6:13" s="625" customFormat="1" ht="24" outlineLevel="4" x14ac:dyDescent="0.2">
      <c r="F1692" s="626">
        <v>8</v>
      </c>
      <c r="G1692" s="627" t="s">
        <v>3315</v>
      </c>
      <c r="H1692" s="628" t="s">
        <v>4092</v>
      </c>
      <c r="I1692" s="629" t="s">
        <v>4093</v>
      </c>
      <c r="J1692" s="627" t="s">
        <v>532</v>
      </c>
      <c r="K1692" s="630">
        <v>3</v>
      </c>
      <c r="L1692" s="631"/>
      <c r="M1692" s="632">
        <f>K1692*L1692</f>
        <v>0</v>
      </c>
    </row>
    <row r="1693" spans="6:13" s="633" customFormat="1" ht="11.25" outlineLevel="5" x14ac:dyDescent="0.25">
      <c r="F1693" s="634"/>
      <c r="G1693" s="635"/>
      <c r="H1693" s="635"/>
      <c r="I1693" s="636" t="s">
        <v>5656</v>
      </c>
      <c r="J1693" s="635"/>
      <c r="K1693" s="637">
        <v>3</v>
      </c>
      <c r="L1693" s="638"/>
      <c r="M1693" s="639"/>
    </row>
    <row r="1694" spans="6:13" s="625" customFormat="1" ht="24" outlineLevel="4" x14ac:dyDescent="0.2">
      <c r="F1694" s="626">
        <v>9</v>
      </c>
      <c r="G1694" s="627" t="s">
        <v>3054</v>
      </c>
      <c r="H1694" s="628" t="s">
        <v>4564</v>
      </c>
      <c r="I1694" s="629" t="s">
        <v>4565</v>
      </c>
      <c r="J1694" s="627" t="s">
        <v>532</v>
      </c>
      <c r="K1694" s="630">
        <v>3.6</v>
      </c>
      <c r="L1694" s="631"/>
      <c r="M1694" s="632">
        <f>K1694*L1694</f>
        <v>0</v>
      </c>
    </row>
    <row r="1695" spans="6:13" s="633" customFormat="1" ht="11.25" outlineLevel="5" x14ac:dyDescent="0.25">
      <c r="F1695" s="634"/>
      <c r="G1695" s="635"/>
      <c r="H1695" s="635"/>
      <c r="I1695" s="636" t="s">
        <v>5656</v>
      </c>
      <c r="J1695" s="635"/>
      <c r="K1695" s="637">
        <v>3</v>
      </c>
      <c r="L1695" s="638"/>
      <c r="M1695" s="639"/>
    </row>
    <row r="1696" spans="6:13" s="625" customFormat="1" ht="12" outlineLevel="4" x14ac:dyDescent="0.2">
      <c r="F1696" s="626">
        <v>10</v>
      </c>
      <c r="G1696" s="627" t="s">
        <v>3315</v>
      </c>
      <c r="H1696" s="628" t="s">
        <v>4989</v>
      </c>
      <c r="I1696" s="629" t="s">
        <v>4990</v>
      </c>
      <c r="J1696" s="627" t="s">
        <v>172</v>
      </c>
      <c r="K1696" s="630">
        <v>1.2092007622800001</v>
      </c>
      <c r="L1696" s="631"/>
      <c r="M1696" s="632">
        <f>K1696*L1696</f>
        <v>0</v>
      </c>
    </row>
    <row r="1697" spans="6:13" s="633" customFormat="1" ht="22.5" outlineLevel="5" x14ac:dyDescent="0.25">
      <c r="F1697" s="634"/>
      <c r="G1697" s="635"/>
      <c r="H1697" s="635"/>
      <c r="I1697" s="636" t="s">
        <v>5791</v>
      </c>
      <c r="J1697" s="635"/>
      <c r="K1697" s="637">
        <v>1.2092007622800001</v>
      </c>
      <c r="L1697" s="638"/>
      <c r="M1697" s="639"/>
    </row>
    <row r="1698" spans="6:13" s="625" customFormat="1" ht="24" outlineLevel="4" x14ac:dyDescent="0.2">
      <c r="F1698" s="626">
        <v>11</v>
      </c>
      <c r="G1698" s="627" t="s">
        <v>3315</v>
      </c>
      <c r="H1698" s="628" t="s">
        <v>4992</v>
      </c>
      <c r="I1698" s="629" t="s">
        <v>4993</v>
      </c>
      <c r="J1698" s="627" t="s">
        <v>172</v>
      </c>
      <c r="K1698" s="630">
        <v>0.58129880913190812</v>
      </c>
      <c r="L1698" s="631"/>
      <c r="M1698" s="632">
        <f>K1698*L1698</f>
        <v>0</v>
      </c>
    </row>
    <row r="1699" spans="6:13" s="633" customFormat="1" ht="33.75" outlineLevel="5" x14ac:dyDescent="0.25">
      <c r="F1699" s="634"/>
      <c r="G1699" s="635"/>
      <c r="H1699" s="635"/>
      <c r="I1699" s="636" t="s">
        <v>5659</v>
      </c>
      <c r="J1699" s="635"/>
      <c r="K1699" s="637">
        <v>0.58129880913190812</v>
      </c>
      <c r="L1699" s="638"/>
      <c r="M1699" s="639"/>
    </row>
    <row r="1700" spans="6:13" s="625" customFormat="1" ht="24" outlineLevel="4" x14ac:dyDescent="0.2">
      <c r="F1700" s="626">
        <v>12</v>
      </c>
      <c r="G1700" s="627" t="s">
        <v>3054</v>
      </c>
      <c r="H1700" s="628" t="s">
        <v>4995</v>
      </c>
      <c r="I1700" s="629" t="s">
        <v>4996</v>
      </c>
      <c r="J1700" s="627" t="s">
        <v>172</v>
      </c>
      <c r="K1700" s="630">
        <v>0.69719999999999993</v>
      </c>
      <c r="L1700" s="631"/>
      <c r="M1700" s="632">
        <f>K1700*L1700</f>
        <v>0</v>
      </c>
    </row>
    <row r="1701" spans="6:13" s="625" customFormat="1" ht="12" outlineLevel="4" x14ac:dyDescent="0.2">
      <c r="F1701" s="626">
        <v>13</v>
      </c>
      <c r="G1701" s="627" t="s">
        <v>3315</v>
      </c>
      <c r="H1701" s="628" t="s">
        <v>3878</v>
      </c>
      <c r="I1701" s="629" t="s">
        <v>4997</v>
      </c>
      <c r="J1701" s="627" t="s">
        <v>3691</v>
      </c>
      <c r="K1701" s="630">
        <v>1.77</v>
      </c>
      <c r="L1701" s="631"/>
      <c r="M1701" s="632">
        <f>K1701*L1701</f>
        <v>0</v>
      </c>
    </row>
    <row r="1702" spans="6:13" s="646" customFormat="1" ht="12.75" customHeight="1" outlineLevel="4" x14ac:dyDescent="0.25">
      <c r="F1702" s="640"/>
      <c r="G1702" s="641"/>
      <c r="H1702" s="641"/>
      <c r="I1702" s="642"/>
      <c r="J1702" s="641"/>
      <c r="K1702" s="643"/>
      <c r="L1702" s="644"/>
      <c r="M1702" s="645"/>
    </row>
    <row r="1703" spans="6:13" s="646" customFormat="1" ht="12.75" customHeight="1" outlineLevel="3" x14ac:dyDescent="0.25">
      <c r="F1703" s="640"/>
      <c r="G1703" s="641"/>
      <c r="H1703" s="641"/>
      <c r="I1703" s="642"/>
      <c r="J1703" s="641"/>
      <c r="K1703" s="643"/>
      <c r="L1703" s="644"/>
      <c r="M1703" s="645"/>
    </row>
    <row r="1704" spans="6:13" s="612" customFormat="1" ht="18.75" customHeight="1" outlineLevel="2" x14ac:dyDescent="0.2">
      <c r="F1704" s="613"/>
      <c r="G1704" s="614"/>
      <c r="H1704" s="615"/>
      <c r="I1704" s="615" t="s">
        <v>3692</v>
      </c>
      <c r="J1704" s="614"/>
      <c r="K1704" s="617"/>
      <c r="L1704" s="618"/>
      <c r="M1704" s="585">
        <f>SUBTOTAL(9,M1705:M1712)</f>
        <v>0</v>
      </c>
    </row>
    <row r="1705" spans="6:13" s="620" customFormat="1" ht="16.5" customHeight="1" outlineLevel="3" x14ac:dyDescent="0.2">
      <c r="F1705" s="621"/>
      <c r="G1705" s="609"/>
      <c r="H1705" s="622"/>
      <c r="I1705" s="622" t="s">
        <v>4957</v>
      </c>
      <c r="J1705" s="609"/>
      <c r="K1705" s="623"/>
      <c r="L1705" s="624"/>
      <c r="M1705" s="588">
        <f>SUBTOTAL(9,M1706:M1711)</f>
        <v>0</v>
      </c>
    </row>
    <row r="1706" spans="6:13" s="625" customFormat="1" ht="12" outlineLevel="4" x14ac:dyDescent="0.2">
      <c r="F1706" s="626">
        <v>1</v>
      </c>
      <c r="G1706" s="627" t="s">
        <v>3315</v>
      </c>
      <c r="H1706" s="628" t="s">
        <v>3693</v>
      </c>
      <c r="I1706" s="629" t="s">
        <v>3694</v>
      </c>
      <c r="J1706" s="627" t="s">
        <v>532</v>
      </c>
      <c r="K1706" s="630">
        <v>3</v>
      </c>
      <c r="L1706" s="631"/>
      <c r="M1706" s="632">
        <f>K1706*L1706</f>
        <v>0</v>
      </c>
    </row>
    <row r="1707" spans="6:13" s="633" customFormat="1" ht="11.25" outlineLevel="5" x14ac:dyDescent="0.25">
      <c r="F1707" s="634"/>
      <c r="G1707" s="635"/>
      <c r="H1707" s="635"/>
      <c r="I1707" s="636" t="s">
        <v>5660</v>
      </c>
      <c r="J1707" s="635"/>
      <c r="K1707" s="637">
        <v>3</v>
      </c>
      <c r="L1707" s="638"/>
      <c r="M1707" s="639"/>
    </row>
    <row r="1708" spans="6:13" s="625" customFormat="1" ht="24" outlineLevel="4" x14ac:dyDescent="0.2">
      <c r="F1708" s="626">
        <v>2</v>
      </c>
      <c r="G1708" s="627" t="s">
        <v>3315</v>
      </c>
      <c r="H1708" s="628" t="s">
        <v>4999</v>
      </c>
      <c r="I1708" s="629" t="s">
        <v>5000</v>
      </c>
      <c r="J1708" s="627" t="s">
        <v>532</v>
      </c>
      <c r="K1708" s="630">
        <v>2.5</v>
      </c>
      <c r="L1708" s="631"/>
      <c r="M1708" s="632">
        <f>K1708*L1708</f>
        <v>0</v>
      </c>
    </row>
    <row r="1709" spans="6:13" s="633" customFormat="1" ht="11.25" outlineLevel="5" x14ac:dyDescent="0.25">
      <c r="F1709" s="634"/>
      <c r="G1709" s="635"/>
      <c r="H1709" s="635"/>
      <c r="I1709" s="636" t="s">
        <v>5661</v>
      </c>
      <c r="J1709" s="635"/>
      <c r="K1709" s="637">
        <v>0.5</v>
      </c>
      <c r="L1709" s="638"/>
      <c r="M1709" s="639"/>
    </row>
    <row r="1710" spans="6:13" s="633" customFormat="1" ht="11.25" outlineLevel="5" x14ac:dyDescent="0.25">
      <c r="F1710" s="634"/>
      <c r="G1710" s="635"/>
      <c r="H1710" s="635"/>
      <c r="I1710" s="636" t="s">
        <v>5002</v>
      </c>
      <c r="J1710" s="635"/>
      <c r="K1710" s="637">
        <v>2</v>
      </c>
      <c r="L1710" s="638"/>
      <c r="M1710" s="639"/>
    </row>
    <row r="1711" spans="6:13" s="646" customFormat="1" ht="12.75" customHeight="1" outlineLevel="4" x14ac:dyDescent="0.25">
      <c r="F1711" s="640"/>
      <c r="G1711" s="641"/>
      <c r="H1711" s="641"/>
      <c r="I1711" s="642"/>
      <c r="J1711" s="641"/>
      <c r="K1711" s="643"/>
      <c r="L1711" s="644"/>
      <c r="M1711" s="645"/>
    </row>
    <row r="1712" spans="6:13" s="646" customFormat="1" ht="12.75" customHeight="1" outlineLevel="3" x14ac:dyDescent="0.25">
      <c r="F1712" s="640"/>
      <c r="G1712" s="641"/>
      <c r="H1712" s="641"/>
      <c r="I1712" s="642"/>
      <c r="J1712" s="641"/>
      <c r="K1712" s="643"/>
      <c r="L1712" s="644"/>
      <c r="M1712" s="645"/>
    </row>
    <row r="1713" spans="6:13" s="646" customFormat="1" ht="12.75" customHeight="1" outlineLevel="2" x14ac:dyDescent="0.25">
      <c r="F1713" s="640"/>
      <c r="G1713" s="641"/>
      <c r="H1713" s="641"/>
      <c r="I1713" s="642"/>
      <c r="J1713" s="641"/>
      <c r="K1713" s="643"/>
      <c r="L1713" s="644"/>
      <c r="M1713" s="645"/>
    </row>
    <row r="1714" spans="6:13" s="612" customFormat="1" ht="18.75" customHeight="1" outlineLevel="1" x14ac:dyDescent="0.25">
      <c r="F1714" s="613"/>
      <c r="G1714" s="614"/>
      <c r="H1714" s="615"/>
      <c r="I1714" s="619" t="s">
        <v>5792</v>
      </c>
      <c r="J1714" s="614"/>
      <c r="K1714" s="617"/>
      <c r="L1714" s="618"/>
      <c r="M1714" s="583">
        <f>SUBTOTAL(9,M1715:M1905)</f>
        <v>0</v>
      </c>
    </row>
    <row r="1715" spans="6:13" s="612" customFormat="1" ht="18.75" customHeight="1" outlineLevel="2" x14ac:dyDescent="0.2">
      <c r="F1715" s="613"/>
      <c r="G1715" s="614"/>
      <c r="H1715" s="615"/>
      <c r="I1715" s="615" t="s">
        <v>4061</v>
      </c>
      <c r="J1715" s="614"/>
      <c r="K1715" s="617"/>
      <c r="L1715" s="618"/>
      <c r="M1715" s="585">
        <f>SUBTOTAL(9,M1716:M1855)</f>
        <v>0</v>
      </c>
    </row>
    <row r="1716" spans="6:13" s="620" customFormat="1" ht="16.5" customHeight="1" outlineLevel="3" x14ac:dyDescent="0.2">
      <c r="F1716" s="621"/>
      <c r="G1716" s="609"/>
      <c r="H1716" s="622"/>
      <c r="I1716" s="622" t="s">
        <v>4707</v>
      </c>
      <c r="J1716" s="609"/>
      <c r="K1716" s="623"/>
      <c r="L1716" s="624"/>
      <c r="M1716" s="588">
        <f>SUBTOTAL(9,M1717:M1767)</f>
        <v>0</v>
      </c>
    </row>
    <row r="1717" spans="6:13" s="625" customFormat="1" ht="12" outlineLevel="4" x14ac:dyDescent="0.2">
      <c r="F1717" s="626">
        <v>1</v>
      </c>
      <c r="G1717" s="627" t="s">
        <v>3066</v>
      </c>
      <c r="H1717" s="628" t="s">
        <v>5793</v>
      </c>
      <c r="I1717" s="629" t="s">
        <v>5794</v>
      </c>
      <c r="J1717" s="627" t="s">
        <v>447</v>
      </c>
      <c r="K1717" s="630">
        <v>4</v>
      </c>
      <c r="L1717" s="631"/>
      <c r="M1717" s="632">
        <f>K1717*L1717</f>
        <v>0</v>
      </c>
    </row>
    <row r="1718" spans="6:13" s="633" customFormat="1" ht="22.5" outlineLevel="5" x14ac:dyDescent="0.25">
      <c r="F1718" s="634"/>
      <c r="G1718" s="635"/>
      <c r="H1718" s="635"/>
      <c r="I1718" s="636" t="s">
        <v>5795</v>
      </c>
      <c r="J1718" s="635"/>
      <c r="K1718" s="637">
        <v>1</v>
      </c>
      <c r="L1718" s="638"/>
      <c r="M1718" s="639"/>
    </row>
    <row r="1719" spans="6:13" s="633" customFormat="1" ht="22.5" outlineLevel="5" x14ac:dyDescent="0.25">
      <c r="F1719" s="634"/>
      <c r="G1719" s="635"/>
      <c r="H1719" s="635"/>
      <c r="I1719" s="636" t="s">
        <v>5796</v>
      </c>
      <c r="J1719" s="635"/>
      <c r="K1719" s="637">
        <v>1</v>
      </c>
      <c r="L1719" s="638"/>
      <c r="M1719" s="639"/>
    </row>
    <row r="1720" spans="6:13" s="633" customFormat="1" ht="11.25" outlineLevel="5" x14ac:dyDescent="0.25">
      <c r="F1720" s="634"/>
      <c r="G1720" s="635"/>
      <c r="H1720" s="635"/>
      <c r="I1720" s="636" t="s">
        <v>5797</v>
      </c>
      <c r="J1720" s="635"/>
      <c r="K1720" s="637">
        <v>1</v>
      </c>
      <c r="L1720" s="638"/>
      <c r="M1720" s="639"/>
    </row>
    <row r="1721" spans="6:13" s="633" customFormat="1" ht="11.25" outlineLevel="5" x14ac:dyDescent="0.25">
      <c r="F1721" s="634"/>
      <c r="G1721" s="635"/>
      <c r="H1721" s="635"/>
      <c r="I1721" s="636" t="s">
        <v>5798</v>
      </c>
      <c r="J1721" s="635"/>
      <c r="K1721" s="637">
        <v>1</v>
      </c>
      <c r="L1721" s="638"/>
      <c r="M1721" s="639"/>
    </row>
    <row r="1722" spans="6:13" s="625" customFormat="1" ht="24" outlineLevel="4" x14ac:dyDescent="0.2">
      <c r="F1722" s="626">
        <v>2</v>
      </c>
      <c r="G1722" s="627" t="s">
        <v>3054</v>
      </c>
      <c r="H1722" s="628" t="s">
        <v>5799</v>
      </c>
      <c r="I1722" s="629" t="s">
        <v>5800</v>
      </c>
      <c r="J1722" s="627" t="s">
        <v>447</v>
      </c>
      <c r="K1722" s="630">
        <v>2</v>
      </c>
      <c r="L1722" s="631"/>
      <c r="M1722" s="632">
        <f>K1722*L1722</f>
        <v>0</v>
      </c>
    </row>
    <row r="1723" spans="6:13" s="625" customFormat="1" ht="12" outlineLevel="4" x14ac:dyDescent="0.2">
      <c r="F1723" s="626">
        <v>3</v>
      </c>
      <c r="G1723" s="627" t="s">
        <v>3054</v>
      </c>
      <c r="H1723" s="628" t="s">
        <v>5801</v>
      </c>
      <c r="I1723" s="629" t="s">
        <v>5802</v>
      </c>
      <c r="J1723" s="627" t="s">
        <v>447</v>
      </c>
      <c r="K1723" s="630">
        <v>2</v>
      </c>
      <c r="L1723" s="631"/>
      <c r="M1723" s="632">
        <f>K1723*L1723</f>
        <v>0</v>
      </c>
    </row>
    <row r="1724" spans="6:13" s="625" customFormat="1" ht="12" outlineLevel="4" x14ac:dyDescent="0.2">
      <c r="F1724" s="626">
        <v>4</v>
      </c>
      <c r="G1724" s="627" t="s">
        <v>3066</v>
      </c>
      <c r="H1724" s="628" t="s">
        <v>5803</v>
      </c>
      <c r="I1724" s="629" t="s">
        <v>5804</v>
      </c>
      <c r="J1724" s="627" t="s">
        <v>447</v>
      </c>
      <c r="K1724" s="630">
        <v>4</v>
      </c>
      <c r="L1724" s="631"/>
      <c r="M1724" s="632">
        <f>K1724*L1724</f>
        <v>0</v>
      </c>
    </row>
    <row r="1725" spans="6:13" s="633" customFormat="1" ht="11.25" outlineLevel="5" x14ac:dyDescent="0.25">
      <c r="F1725" s="634"/>
      <c r="G1725" s="635"/>
      <c r="H1725" s="635"/>
      <c r="I1725" s="636" t="s">
        <v>5805</v>
      </c>
      <c r="J1725" s="635"/>
      <c r="K1725" s="637">
        <v>2</v>
      </c>
      <c r="L1725" s="638"/>
      <c r="M1725" s="639"/>
    </row>
    <row r="1726" spans="6:13" s="633" customFormat="1" ht="11.25" outlineLevel="5" x14ac:dyDescent="0.25">
      <c r="F1726" s="634"/>
      <c r="G1726" s="635"/>
      <c r="H1726" s="635"/>
      <c r="I1726" s="636" t="s">
        <v>5806</v>
      </c>
      <c r="J1726" s="635"/>
      <c r="K1726" s="637">
        <v>2</v>
      </c>
      <c r="L1726" s="638"/>
      <c r="M1726" s="639"/>
    </row>
    <row r="1727" spans="6:13" s="625" customFormat="1" ht="24" outlineLevel="4" x14ac:dyDescent="0.2">
      <c r="F1727" s="626">
        <v>5</v>
      </c>
      <c r="G1727" s="627" t="s">
        <v>3054</v>
      </c>
      <c r="H1727" s="628" t="s">
        <v>5807</v>
      </c>
      <c r="I1727" s="629" t="s">
        <v>5808</v>
      </c>
      <c r="J1727" s="627" t="s">
        <v>532</v>
      </c>
      <c r="K1727" s="630">
        <v>2</v>
      </c>
      <c r="L1727" s="631"/>
      <c r="M1727" s="632">
        <f>K1727*L1727</f>
        <v>0</v>
      </c>
    </row>
    <row r="1728" spans="6:13" s="633" customFormat="1" ht="22.5" outlineLevel="5" x14ac:dyDescent="0.25">
      <c r="F1728" s="634"/>
      <c r="G1728" s="635"/>
      <c r="H1728" s="635"/>
      <c r="I1728" s="636" t="s">
        <v>5809</v>
      </c>
      <c r="J1728" s="635"/>
      <c r="K1728" s="637">
        <v>0.59000000000000008</v>
      </c>
      <c r="L1728" s="638"/>
      <c r="M1728" s="639"/>
    </row>
    <row r="1729" spans="6:13" s="633" customFormat="1" ht="22.5" outlineLevel="5" x14ac:dyDescent="0.25">
      <c r="F1729" s="634"/>
      <c r="G1729" s="635"/>
      <c r="H1729" s="635"/>
      <c r="I1729" s="636" t="s">
        <v>5810</v>
      </c>
      <c r="J1729" s="635"/>
      <c r="K1729" s="637">
        <v>0.59000000000000008</v>
      </c>
      <c r="L1729" s="638"/>
      <c r="M1729" s="639"/>
    </row>
    <row r="1730" spans="6:13" s="625" customFormat="1" ht="12" outlineLevel="4" x14ac:dyDescent="0.2">
      <c r="F1730" s="626">
        <v>6</v>
      </c>
      <c r="G1730" s="627" t="s">
        <v>3066</v>
      </c>
      <c r="H1730" s="628" t="s">
        <v>4724</v>
      </c>
      <c r="I1730" s="629" t="s">
        <v>4725</v>
      </c>
      <c r="J1730" s="627" t="s">
        <v>447</v>
      </c>
      <c r="K1730" s="630">
        <v>2</v>
      </c>
      <c r="L1730" s="631"/>
      <c r="M1730" s="632">
        <f>K1730*L1730</f>
        <v>0</v>
      </c>
    </row>
    <row r="1731" spans="6:13" s="633" customFormat="1" ht="22.5" outlineLevel="5" x14ac:dyDescent="0.25">
      <c r="F1731" s="634"/>
      <c r="G1731" s="635"/>
      <c r="H1731" s="635"/>
      <c r="I1731" s="636" t="s">
        <v>5470</v>
      </c>
      <c r="J1731" s="635"/>
      <c r="K1731" s="637">
        <v>1</v>
      </c>
      <c r="L1731" s="638"/>
      <c r="M1731" s="639"/>
    </row>
    <row r="1732" spans="6:13" s="633" customFormat="1" ht="22.5" outlineLevel="5" x14ac:dyDescent="0.25">
      <c r="F1732" s="634"/>
      <c r="G1732" s="635"/>
      <c r="H1732" s="635"/>
      <c r="I1732" s="636" t="s">
        <v>5471</v>
      </c>
      <c r="J1732" s="635"/>
      <c r="K1732" s="637">
        <v>1</v>
      </c>
      <c r="L1732" s="638"/>
      <c r="M1732" s="639"/>
    </row>
    <row r="1733" spans="6:13" s="625" customFormat="1" ht="24" outlineLevel="4" x14ac:dyDescent="0.2">
      <c r="F1733" s="626">
        <v>7</v>
      </c>
      <c r="G1733" s="627" t="s">
        <v>3054</v>
      </c>
      <c r="H1733" s="628" t="s">
        <v>4728</v>
      </c>
      <c r="I1733" s="629" t="s">
        <v>4729</v>
      </c>
      <c r="J1733" s="627" t="s">
        <v>447</v>
      </c>
      <c r="K1733" s="630">
        <v>2</v>
      </c>
      <c r="L1733" s="631"/>
      <c r="M1733" s="632">
        <f>K1733*L1733</f>
        <v>0</v>
      </c>
    </row>
    <row r="1734" spans="6:13" s="625" customFormat="1" ht="12" outlineLevel="4" x14ac:dyDescent="0.2">
      <c r="F1734" s="626">
        <v>8</v>
      </c>
      <c r="G1734" s="627" t="s">
        <v>3066</v>
      </c>
      <c r="H1734" s="628" t="s">
        <v>4730</v>
      </c>
      <c r="I1734" s="629" t="s">
        <v>4731</v>
      </c>
      <c r="J1734" s="627" t="s">
        <v>447</v>
      </c>
      <c r="K1734" s="630">
        <v>12</v>
      </c>
      <c r="L1734" s="631"/>
      <c r="M1734" s="632">
        <f>K1734*L1734</f>
        <v>0</v>
      </c>
    </row>
    <row r="1735" spans="6:13" s="633" customFormat="1" ht="11.25" outlineLevel="5" x14ac:dyDescent="0.25">
      <c r="F1735" s="634"/>
      <c r="G1735" s="635"/>
      <c r="H1735" s="635"/>
      <c r="I1735" s="636" t="s">
        <v>5472</v>
      </c>
      <c r="J1735" s="635"/>
      <c r="K1735" s="637">
        <v>4</v>
      </c>
      <c r="L1735" s="638"/>
      <c r="M1735" s="639"/>
    </row>
    <row r="1736" spans="6:13" s="633" customFormat="1" ht="11.25" outlineLevel="5" x14ac:dyDescent="0.25">
      <c r="F1736" s="634"/>
      <c r="G1736" s="635"/>
      <c r="H1736" s="635"/>
      <c r="I1736" s="636" t="s">
        <v>5473</v>
      </c>
      <c r="J1736" s="635"/>
      <c r="K1736" s="637">
        <v>4</v>
      </c>
      <c r="L1736" s="638"/>
      <c r="M1736" s="639"/>
    </row>
    <row r="1737" spans="6:13" s="633" customFormat="1" ht="11.25" outlineLevel="5" x14ac:dyDescent="0.25">
      <c r="F1737" s="634"/>
      <c r="G1737" s="635"/>
      <c r="H1737" s="635"/>
      <c r="I1737" s="636" t="s">
        <v>5474</v>
      </c>
      <c r="J1737" s="635"/>
      <c r="K1737" s="637">
        <v>2</v>
      </c>
      <c r="L1737" s="638"/>
      <c r="M1737" s="639"/>
    </row>
    <row r="1738" spans="6:13" s="633" customFormat="1" ht="22.5" outlineLevel="5" x14ac:dyDescent="0.25">
      <c r="F1738" s="634"/>
      <c r="G1738" s="635"/>
      <c r="H1738" s="635"/>
      <c r="I1738" s="636" t="s">
        <v>5475</v>
      </c>
      <c r="J1738" s="635"/>
      <c r="K1738" s="637">
        <v>2</v>
      </c>
      <c r="L1738" s="638"/>
      <c r="M1738" s="639"/>
    </row>
    <row r="1739" spans="6:13" s="625" customFormat="1" ht="24" outlineLevel="4" x14ac:dyDescent="0.2">
      <c r="F1739" s="626">
        <v>9</v>
      </c>
      <c r="G1739" s="627" t="s">
        <v>3054</v>
      </c>
      <c r="H1739" s="628" t="s">
        <v>4736</v>
      </c>
      <c r="I1739" s="629" t="s">
        <v>4737</v>
      </c>
      <c r="J1739" s="627" t="s">
        <v>532</v>
      </c>
      <c r="K1739" s="630">
        <v>2.5</v>
      </c>
      <c r="L1739" s="631"/>
      <c r="M1739" s="632">
        <f>K1739*L1739</f>
        <v>0</v>
      </c>
    </row>
    <row r="1740" spans="6:13" s="633" customFormat="1" ht="11.25" outlineLevel="5" x14ac:dyDescent="0.25">
      <c r="F1740" s="634"/>
      <c r="G1740" s="635"/>
      <c r="H1740" s="635"/>
      <c r="I1740" s="636" t="s">
        <v>5476</v>
      </c>
      <c r="J1740" s="635"/>
      <c r="K1740" s="637">
        <v>1.88</v>
      </c>
      <c r="L1740" s="638"/>
      <c r="M1740" s="639"/>
    </row>
    <row r="1741" spans="6:13" s="625" customFormat="1" ht="12" outlineLevel="4" x14ac:dyDescent="0.2">
      <c r="F1741" s="626">
        <v>10</v>
      </c>
      <c r="G1741" s="627" t="s">
        <v>3054</v>
      </c>
      <c r="H1741" s="628" t="s">
        <v>4739</v>
      </c>
      <c r="I1741" s="629" t="s">
        <v>4740</v>
      </c>
      <c r="J1741" s="627" t="s">
        <v>447</v>
      </c>
      <c r="K1741" s="630">
        <v>4</v>
      </c>
      <c r="L1741" s="631"/>
      <c r="M1741" s="632">
        <f t="shared" ref="M1741:M1746" si="8">K1741*L1741</f>
        <v>0</v>
      </c>
    </row>
    <row r="1742" spans="6:13" s="625" customFormat="1" ht="24" outlineLevel="4" x14ac:dyDescent="0.2">
      <c r="F1742" s="626">
        <v>11</v>
      </c>
      <c r="G1742" s="627" t="s">
        <v>3054</v>
      </c>
      <c r="H1742" s="628" t="s">
        <v>4741</v>
      </c>
      <c r="I1742" s="629" t="s">
        <v>4742</v>
      </c>
      <c r="J1742" s="627" t="s">
        <v>447</v>
      </c>
      <c r="K1742" s="630">
        <v>2</v>
      </c>
      <c r="L1742" s="631"/>
      <c r="M1742" s="632">
        <f t="shared" si="8"/>
        <v>0</v>
      </c>
    </row>
    <row r="1743" spans="6:13" s="625" customFormat="1" ht="12" outlineLevel="4" x14ac:dyDescent="0.2">
      <c r="F1743" s="626">
        <v>12</v>
      </c>
      <c r="G1743" s="627" t="s">
        <v>3054</v>
      </c>
      <c r="H1743" s="628" t="s">
        <v>4743</v>
      </c>
      <c r="I1743" s="629" t="s">
        <v>4744</v>
      </c>
      <c r="J1743" s="627" t="s">
        <v>447</v>
      </c>
      <c r="K1743" s="630">
        <v>1</v>
      </c>
      <c r="L1743" s="631"/>
      <c r="M1743" s="632">
        <f t="shared" si="8"/>
        <v>0</v>
      </c>
    </row>
    <row r="1744" spans="6:13" s="625" customFormat="1" ht="12" outlineLevel="4" x14ac:dyDescent="0.2">
      <c r="F1744" s="626">
        <v>13</v>
      </c>
      <c r="G1744" s="627" t="s">
        <v>3066</v>
      </c>
      <c r="H1744" s="628" t="s">
        <v>4745</v>
      </c>
      <c r="I1744" s="629" t="s">
        <v>4746</v>
      </c>
      <c r="J1744" s="627" t="s">
        <v>447</v>
      </c>
      <c r="K1744" s="630">
        <v>1</v>
      </c>
      <c r="L1744" s="631"/>
      <c r="M1744" s="632">
        <f t="shared" si="8"/>
        <v>0</v>
      </c>
    </row>
    <row r="1745" spans="6:13" s="625" customFormat="1" ht="24" outlineLevel="4" x14ac:dyDescent="0.2">
      <c r="F1745" s="626">
        <v>14</v>
      </c>
      <c r="G1745" s="627" t="s">
        <v>3054</v>
      </c>
      <c r="H1745" s="628" t="s">
        <v>4747</v>
      </c>
      <c r="I1745" s="629" t="s">
        <v>4748</v>
      </c>
      <c r="J1745" s="627" t="s">
        <v>447</v>
      </c>
      <c r="K1745" s="630">
        <v>1</v>
      </c>
      <c r="L1745" s="631"/>
      <c r="M1745" s="632">
        <f t="shared" si="8"/>
        <v>0</v>
      </c>
    </row>
    <row r="1746" spans="6:13" s="625" customFormat="1" ht="12" outlineLevel="4" x14ac:dyDescent="0.2">
      <c r="F1746" s="626">
        <v>15</v>
      </c>
      <c r="G1746" s="627" t="s">
        <v>3066</v>
      </c>
      <c r="H1746" s="628" t="s">
        <v>4749</v>
      </c>
      <c r="I1746" s="629" t="s">
        <v>4750</v>
      </c>
      <c r="J1746" s="627" t="s">
        <v>447</v>
      </c>
      <c r="K1746" s="630">
        <v>2</v>
      </c>
      <c r="L1746" s="631"/>
      <c r="M1746" s="632">
        <f t="shared" si="8"/>
        <v>0</v>
      </c>
    </row>
    <row r="1747" spans="6:13" s="633" customFormat="1" ht="22.5" outlineLevel="5" x14ac:dyDescent="0.25">
      <c r="F1747" s="634"/>
      <c r="G1747" s="635"/>
      <c r="H1747" s="635"/>
      <c r="I1747" s="636" t="s">
        <v>5811</v>
      </c>
      <c r="J1747" s="635"/>
      <c r="K1747" s="637">
        <v>2</v>
      </c>
      <c r="L1747" s="638"/>
      <c r="M1747" s="639"/>
    </row>
    <row r="1748" spans="6:13" s="625" customFormat="1" ht="12" outlineLevel="4" x14ac:dyDescent="0.2">
      <c r="F1748" s="626">
        <v>16</v>
      </c>
      <c r="G1748" s="627" t="s">
        <v>3054</v>
      </c>
      <c r="H1748" s="628" t="s">
        <v>5812</v>
      </c>
      <c r="I1748" s="629" t="s">
        <v>5813</v>
      </c>
      <c r="J1748" s="627" t="s">
        <v>447</v>
      </c>
      <c r="K1748" s="630">
        <v>2</v>
      </c>
      <c r="L1748" s="631"/>
      <c r="M1748" s="632">
        <f>K1748*L1748</f>
        <v>0</v>
      </c>
    </row>
    <row r="1749" spans="6:13" s="625" customFormat="1" ht="12" outlineLevel="4" x14ac:dyDescent="0.2">
      <c r="F1749" s="626">
        <v>17</v>
      </c>
      <c r="G1749" s="627" t="s">
        <v>3066</v>
      </c>
      <c r="H1749" s="628" t="s">
        <v>5814</v>
      </c>
      <c r="I1749" s="629" t="s">
        <v>5815</v>
      </c>
      <c r="J1749" s="627" t="s">
        <v>447</v>
      </c>
      <c r="K1749" s="630">
        <v>2</v>
      </c>
      <c r="L1749" s="631"/>
      <c r="M1749" s="632">
        <f>K1749*L1749</f>
        <v>0</v>
      </c>
    </row>
    <row r="1750" spans="6:13" s="625" customFormat="1" ht="24" outlineLevel="4" x14ac:dyDescent="0.2">
      <c r="F1750" s="626">
        <v>18</v>
      </c>
      <c r="G1750" s="627" t="s">
        <v>4756</v>
      </c>
      <c r="H1750" s="628" t="s">
        <v>5816</v>
      </c>
      <c r="I1750" s="629" t="s">
        <v>5817</v>
      </c>
      <c r="J1750" s="627" t="s">
        <v>3065</v>
      </c>
      <c r="K1750" s="630">
        <v>2</v>
      </c>
      <c r="L1750" s="631"/>
      <c r="M1750" s="632">
        <f>K1750*L1750</f>
        <v>0</v>
      </c>
    </row>
    <row r="1751" spans="6:13" s="625" customFormat="1" ht="12" outlineLevel="4" x14ac:dyDescent="0.2">
      <c r="F1751" s="626">
        <v>19</v>
      </c>
      <c r="G1751" s="627" t="s">
        <v>3066</v>
      </c>
      <c r="H1751" s="628" t="s">
        <v>5212</v>
      </c>
      <c r="I1751" s="629" t="s">
        <v>5213</v>
      </c>
      <c r="J1751" s="627" t="s">
        <v>3065</v>
      </c>
      <c r="K1751" s="630">
        <v>1</v>
      </c>
      <c r="L1751" s="631"/>
      <c r="M1751" s="632">
        <f>K1751*L1751</f>
        <v>0</v>
      </c>
    </row>
    <row r="1752" spans="6:13" s="633" customFormat="1" ht="22.5" outlineLevel="5" x14ac:dyDescent="0.25">
      <c r="F1752" s="634"/>
      <c r="G1752" s="635"/>
      <c r="H1752" s="635"/>
      <c r="I1752" s="636" t="s">
        <v>5818</v>
      </c>
      <c r="J1752" s="635"/>
      <c r="K1752" s="637">
        <v>1</v>
      </c>
      <c r="L1752" s="638"/>
      <c r="M1752" s="639"/>
    </row>
    <row r="1753" spans="6:13" s="625" customFormat="1" ht="12" outlineLevel="4" x14ac:dyDescent="0.2">
      <c r="F1753" s="626">
        <v>20</v>
      </c>
      <c r="G1753" s="627" t="s">
        <v>3066</v>
      </c>
      <c r="H1753" s="628" t="s">
        <v>4766</v>
      </c>
      <c r="I1753" s="629" t="s">
        <v>4767</v>
      </c>
      <c r="J1753" s="627" t="s">
        <v>532</v>
      </c>
      <c r="K1753" s="630">
        <v>3.7</v>
      </c>
      <c r="L1753" s="631"/>
      <c r="M1753" s="632">
        <f>K1753*L1753</f>
        <v>0</v>
      </c>
    </row>
    <row r="1754" spans="6:13" s="633" customFormat="1" ht="22.5" outlineLevel="5" x14ac:dyDescent="0.25">
      <c r="F1754" s="634"/>
      <c r="G1754" s="635"/>
      <c r="H1754" s="635"/>
      <c r="I1754" s="636" t="s">
        <v>5819</v>
      </c>
      <c r="J1754" s="635"/>
      <c r="K1754" s="637">
        <v>1</v>
      </c>
      <c r="L1754" s="638"/>
      <c r="M1754" s="639"/>
    </row>
    <row r="1755" spans="6:13" s="633" customFormat="1" ht="22.5" outlineLevel="5" x14ac:dyDescent="0.25">
      <c r="F1755" s="634"/>
      <c r="G1755" s="635"/>
      <c r="H1755" s="635"/>
      <c r="I1755" s="636" t="s">
        <v>5820</v>
      </c>
      <c r="J1755" s="635"/>
      <c r="K1755" s="637">
        <v>1</v>
      </c>
      <c r="L1755" s="638"/>
      <c r="M1755" s="639"/>
    </row>
    <row r="1756" spans="6:13" s="633" customFormat="1" ht="22.5" outlineLevel="5" x14ac:dyDescent="0.25">
      <c r="F1756" s="634"/>
      <c r="G1756" s="635"/>
      <c r="H1756" s="635"/>
      <c r="I1756" s="636" t="s">
        <v>5821</v>
      </c>
      <c r="J1756" s="635"/>
      <c r="K1756" s="637">
        <v>1.7</v>
      </c>
      <c r="L1756" s="638"/>
      <c r="M1756" s="639"/>
    </row>
    <row r="1757" spans="6:13" s="625" customFormat="1" ht="24" outlineLevel="4" x14ac:dyDescent="0.2">
      <c r="F1757" s="626">
        <v>21</v>
      </c>
      <c r="G1757" s="627" t="s">
        <v>3066</v>
      </c>
      <c r="H1757" s="628" t="s">
        <v>4769</v>
      </c>
      <c r="I1757" s="629" t="s">
        <v>4770</v>
      </c>
      <c r="J1757" s="627" t="s">
        <v>447</v>
      </c>
      <c r="K1757" s="630">
        <v>3</v>
      </c>
      <c r="L1757" s="631"/>
      <c r="M1757" s="632">
        <f>K1757*L1757</f>
        <v>0</v>
      </c>
    </row>
    <row r="1758" spans="6:13" s="633" customFormat="1" ht="11.25" outlineLevel="5" x14ac:dyDescent="0.25">
      <c r="F1758" s="634"/>
      <c r="G1758" s="635"/>
      <c r="H1758" s="635"/>
      <c r="I1758" s="636" t="s">
        <v>5822</v>
      </c>
      <c r="J1758" s="635"/>
      <c r="K1758" s="637">
        <v>1</v>
      </c>
      <c r="L1758" s="638"/>
      <c r="M1758" s="639"/>
    </row>
    <row r="1759" spans="6:13" s="633" customFormat="1" ht="11.25" outlineLevel="5" x14ac:dyDescent="0.25">
      <c r="F1759" s="634"/>
      <c r="G1759" s="635"/>
      <c r="H1759" s="635"/>
      <c r="I1759" s="636" t="s">
        <v>4771</v>
      </c>
      <c r="J1759" s="635"/>
      <c r="K1759" s="637">
        <v>2</v>
      </c>
      <c r="L1759" s="638"/>
      <c r="M1759" s="639"/>
    </row>
    <row r="1760" spans="6:13" s="625" customFormat="1" ht="12" outlineLevel="4" x14ac:dyDescent="0.2">
      <c r="F1760" s="626">
        <v>22</v>
      </c>
      <c r="G1760" s="627" t="s">
        <v>3066</v>
      </c>
      <c r="H1760" s="628" t="s">
        <v>4775</v>
      </c>
      <c r="I1760" s="629" t="s">
        <v>4776</v>
      </c>
      <c r="J1760" s="627" t="s">
        <v>532</v>
      </c>
      <c r="K1760" s="630">
        <v>2.0024540552799999</v>
      </c>
      <c r="L1760" s="631"/>
      <c r="M1760" s="632">
        <f>K1760*L1760</f>
        <v>0</v>
      </c>
    </row>
    <row r="1761" spans="6:13" s="633" customFormat="1" ht="11.25" outlineLevel="5" x14ac:dyDescent="0.25">
      <c r="F1761" s="634"/>
      <c r="G1761" s="635"/>
      <c r="H1761" s="635"/>
      <c r="I1761" s="636" t="s">
        <v>5823</v>
      </c>
      <c r="J1761" s="635"/>
      <c r="K1761" s="637">
        <v>1.0656297702399999</v>
      </c>
      <c r="L1761" s="638"/>
      <c r="M1761" s="639"/>
    </row>
    <row r="1762" spans="6:13" s="633" customFormat="1" ht="11.25" outlineLevel="5" x14ac:dyDescent="0.25">
      <c r="F1762" s="634"/>
      <c r="G1762" s="635"/>
      <c r="H1762" s="635"/>
      <c r="I1762" s="636" t="s">
        <v>4778</v>
      </c>
      <c r="J1762" s="635"/>
      <c r="K1762" s="637">
        <v>0.93682428503999993</v>
      </c>
      <c r="L1762" s="638"/>
      <c r="M1762" s="639"/>
    </row>
    <row r="1763" spans="6:13" s="625" customFormat="1" ht="12" outlineLevel="4" x14ac:dyDescent="0.2">
      <c r="F1763" s="626">
        <v>23</v>
      </c>
      <c r="G1763" s="627" t="s">
        <v>3315</v>
      </c>
      <c r="H1763" s="628" t="s">
        <v>4039</v>
      </c>
      <c r="I1763" s="629" t="s">
        <v>4040</v>
      </c>
      <c r="J1763" s="627" t="s">
        <v>3065</v>
      </c>
      <c r="K1763" s="630">
        <v>2</v>
      </c>
      <c r="L1763" s="631"/>
      <c r="M1763" s="632">
        <f>K1763*L1763</f>
        <v>0</v>
      </c>
    </row>
    <row r="1764" spans="6:13" s="633" customFormat="1" ht="11.25" outlineLevel="5" x14ac:dyDescent="0.25">
      <c r="F1764" s="634"/>
      <c r="G1764" s="635"/>
      <c r="H1764" s="635"/>
      <c r="I1764" s="636" t="s">
        <v>5824</v>
      </c>
      <c r="J1764" s="635"/>
      <c r="K1764" s="637">
        <v>2</v>
      </c>
      <c r="L1764" s="638"/>
      <c r="M1764" s="639"/>
    </row>
    <row r="1765" spans="6:13" s="625" customFormat="1" ht="12" outlineLevel="4" x14ac:dyDescent="0.2">
      <c r="F1765" s="626">
        <v>24</v>
      </c>
      <c r="G1765" s="627" t="s">
        <v>3054</v>
      </c>
      <c r="H1765" s="628" t="s">
        <v>4041</v>
      </c>
      <c r="I1765" s="629" t="s">
        <v>4042</v>
      </c>
      <c r="J1765" s="627" t="s">
        <v>3065</v>
      </c>
      <c r="K1765" s="630">
        <v>2</v>
      </c>
      <c r="L1765" s="631"/>
      <c r="M1765" s="632">
        <f>K1765*L1765</f>
        <v>0</v>
      </c>
    </row>
    <row r="1766" spans="6:13" s="633" customFormat="1" ht="11.25" outlineLevel="5" x14ac:dyDescent="0.25">
      <c r="F1766" s="634"/>
      <c r="G1766" s="635"/>
      <c r="H1766" s="635"/>
      <c r="I1766" s="636" t="s">
        <v>5824</v>
      </c>
      <c r="J1766" s="635"/>
      <c r="K1766" s="637">
        <v>2</v>
      </c>
      <c r="L1766" s="638"/>
      <c r="M1766" s="639"/>
    </row>
    <row r="1767" spans="6:13" s="646" customFormat="1" ht="12.75" customHeight="1" outlineLevel="4" x14ac:dyDescent="0.25">
      <c r="F1767" s="640"/>
      <c r="G1767" s="641"/>
      <c r="H1767" s="641"/>
      <c r="I1767" s="642"/>
      <c r="J1767" s="641"/>
      <c r="K1767" s="643"/>
      <c r="L1767" s="644"/>
      <c r="M1767" s="645"/>
    </row>
    <row r="1768" spans="6:13" s="620" customFormat="1" ht="16.5" customHeight="1" outlineLevel="3" x14ac:dyDescent="0.2">
      <c r="F1768" s="621"/>
      <c r="G1768" s="609"/>
      <c r="H1768" s="622"/>
      <c r="I1768" s="622" t="s">
        <v>4788</v>
      </c>
      <c r="J1768" s="609"/>
      <c r="K1768" s="623"/>
      <c r="L1768" s="624"/>
      <c r="M1768" s="588">
        <f>SUBTOTAL(9,M1769:M1843)</f>
        <v>0</v>
      </c>
    </row>
    <row r="1769" spans="6:13" s="625" customFormat="1" ht="24" outlineLevel="4" x14ac:dyDescent="0.2">
      <c r="F1769" s="626">
        <v>1</v>
      </c>
      <c r="G1769" s="627" t="s">
        <v>3066</v>
      </c>
      <c r="H1769" s="628" t="s">
        <v>5825</v>
      </c>
      <c r="I1769" s="629" t="s">
        <v>5826</v>
      </c>
      <c r="J1769" s="627" t="s">
        <v>447</v>
      </c>
      <c r="K1769" s="630">
        <v>2</v>
      </c>
      <c r="L1769" s="631"/>
      <c r="M1769" s="632">
        <f>K1769*L1769</f>
        <v>0</v>
      </c>
    </row>
    <row r="1770" spans="6:13" s="633" customFormat="1" ht="11.25" outlineLevel="5" x14ac:dyDescent="0.25">
      <c r="F1770" s="634"/>
      <c r="G1770" s="635"/>
      <c r="H1770" s="635"/>
      <c r="I1770" s="636" t="s">
        <v>5072</v>
      </c>
      <c r="J1770" s="635"/>
      <c r="K1770" s="637">
        <v>1</v>
      </c>
      <c r="L1770" s="638"/>
      <c r="M1770" s="639"/>
    </row>
    <row r="1771" spans="6:13" s="633" customFormat="1" ht="11.25" outlineLevel="5" x14ac:dyDescent="0.25">
      <c r="F1771" s="634"/>
      <c r="G1771" s="635"/>
      <c r="H1771" s="635"/>
      <c r="I1771" s="636" t="s">
        <v>5827</v>
      </c>
      <c r="J1771" s="635"/>
      <c r="K1771" s="637">
        <v>1</v>
      </c>
      <c r="L1771" s="638"/>
      <c r="M1771" s="639"/>
    </row>
    <row r="1772" spans="6:13" s="625" customFormat="1" ht="24" outlineLevel="4" x14ac:dyDescent="0.2">
      <c r="F1772" s="626">
        <v>2</v>
      </c>
      <c r="G1772" s="627" t="s">
        <v>3066</v>
      </c>
      <c r="H1772" s="628" t="s">
        <v>5828</v>
      </c>
      <c r="I1772" s="629" t="s">
        <v>5829</v>
      </c>
      <c r="J1772" s="627" t="s">
        <v>447</v>
      </c>
      <c r="K1772" s="630">
        <v>2</v>
      </c>
      <c r="L1772" s="631"/>
      <c r="M1772" s="632">
        <f>K1772*L1772</f>
        <v>0</v>
      </c>
    </row>
    <row r="1773" spans="6:13" s="633" customFormat="1" ht="11.25" outlineLevel="5" x14ac:dyDescent="0.25">
      <c r="F1773" s="634"/>
      <c r="G1773" s="635"/>
      <c r="H1773" s="635"/>
      <c r="I1773" s="636" t="s">
        <v>4814</v>
      </c>
      <c r="J1773" s="635"/>
      <c r="K1773" s="637">
        <v>1</v>
      </c>
      <c r="L1773" s="638"/>
      <c r="M1773" s="639"/>
    </row>
    <row r="1774" spans="6:13" s="633" customFormat="1" ht="11.25" outlineLevel="5" x14ac:dyDescent="0.25">
      <c r="F1774" s="634"/>
      <c r="G1774" s="635"/>
      <c r="H1774" s="635"/>
      <c r="I1774" s="636" t="s">
        <v>5827</v>
      </c>
      <c r="J1774" s="635"/>
      <c r="K1774" s="637">
        <v>1</v>
      </c>
      <c r="L1774" s="638"/>
      <c r="M1774" s="639"/>
    </row>
    <row r="1775" spans="6:13" s="625" customFormat="1" ht="24" outlineLevel="4" x14ac:dyDescent="0.2">
      <c r="F1775" s="626">
        <v>3</v>
      </c>
      <c r="G1775" s="627" t="s">
        <v>3066</v>
      </c>
      <c r="H1775" s="628" t="s">
        <v>5830</v>
      </c>
      <c r="I1775" s="629" t="s">
        <v>5831</v>
      </c>
      <c r="J1775" s="627" t="s">
        <v>447</v>
      </c>
      <c r="K1775" s="630">
        <v>2</v>
      </c>
      <c r="L1775" s="631"/>
      <c r="M1775" s="632">
        <f>K1775*L1775</f>
        <v>0</v>
      </c>
    </row>
    <row r="1776" spans="6:13" s="633" customFormat="1" ht="11.25" outlineLevel="5" x14ac:dyDescent="0.25">
      <c r="F1776" s="634"/>
      <c r="G1776" s="635"/>
      <c r="H1776" s="635"/>
      <c r="I1776" s="636" t="s">
        <v>4801</v>
      </c>
      <c r="J1776" s="635"/>
      <c r="K1776" s="637">
        <v>1</v>
      </c>
      <c r="L1776" s="638"/>
      <c r="M1776" s="639"/>
    </row>
    <row r="1777" spans="6:13" s="633" customFormat="1" ht="11.25" outlineLevel="5" x14ac:dyDescent="0.25">
      <c r="F1777" s="634"/>
      <c r="G1777" s="635"/>
      <c r="H1777" s="635"/>
      <c r="I1777" s="636" t="s">
        <v>5387</v>
      </c>
      <c r="J1777" s="635"/>
      <c r="K1777" s="637">
        <v>1</v>
      </c>
      <c r="L1777" s="638"/>
      <c r="M1777" s="639"/>
    </row>
    <row r="1778" spans="6:13" s="625" customFormat="1" ht="24" outlineLevel="4" x14ac:dyDescent="0.2">
      <c r="F1778" s="626">
        <v>4</v>
      </c>
      <c r="G1778" s="627" t="s">
        <v>3066</v>
      </c>
      <c r="H1778" s="628" t="s">
        <v>5832</v>
      </c>
      <c r="I1778" s="629" t="s">
        <v>5833</v>
      </c>
      <c r="J1778" s="627" t="s">
        <v>447</v>
      </c>
      <c r="K1778" s="630">
        <v>2</v>
      </c>
      <c r="L1778" s="631"/>
      <c r="M1778" s="632">
        <f>K1778*L1778</f>
        <v>0</v>
      </c>
    </row>
    <row r="1779" spans="6:13" s="633" customFormat="1" ht="11.25" outlineLevel="5" x14ac:dyDescent="0.25">
      <c r="F1779" s="634"/>
      <c r="G1779" s="635"/>
      <c r="H1779" s="635"/>
      <c r="I1779" s="636" t="s">
        <v>4801</v>
      </c>
      <c r="J1779" s="635"/>
      <c r="K1779" s="637">
        <v>1</v>
      </c>
      <c r="L1779" s="638"/>
      <c r="M1779" s="639"/>
    </row>
    <row r="1780" spans="6:13" s="633" customFormat="1" ht="11.25" outlineLevel="5" x14ac:dyDescent="0.25">
      <c r="F1780" s="634"/>
      <c r="G1780" s="635"/>
      <c r="H1780" s="635"/>
      <c r="I1780" s="636" t="s">
        <v>5387</v>
      </c>
      <c r="J1780" s="635"/>
      <c r="K1780" s="637">
        <v>1</v>
      </c>
      <c r="L1780" s="638"/>
      <c r="M1780" s="639"/>
    </row>
    <row r="1781" spans="6:13" s="625" customFormat="1" ht="12" outlineLevel="4" x14ac:dyDescent="0.2">
      <c r="F1781" s="626">
        <v>5</v>
      </c>
      <c r="G1781" s="627" t="s">
        <v>3054</v>
      </c>
      <c r="H1781" s="628" t="s">
        <v>5834</v>
      </c>
      <c r="I1781" s="629" t="s">
        <v>5835</v>
      </c>
      <c r="J1781" s="627" t="s">
        <v>532</v>
      </c>
      <c r="K1781" s="630">
        <v>6</v>
      </c>
      <c r="L1781" s="631"/>
      <c r="M1781" s="632">
        <f>K1781*L1781</f>
        <v>0</v>
      </c>
    </row>
    <row r="1782" spans="6:13" s="633" customFormat="1" ht="11.25" outlineLevel="5" x14ac:dyDescent="0.25">
      <c r="F1782" s="634"/>
      <c r="G1782" s="635"/>
      <c r="H1782" s="635"/>
      <c r="I1782" s="636" t="s">
        <v>5836</v>
      </c>
      <c r="J1782" s="635"/>
      <c r="K1782" s="637">
        <v>5.9</v>
      </c>
      <c r="L1782" s="638"/>
      <c r="M1782" s="639"/>
    </row>
    <row r="1783" spans="6:13" s="625" customFormat="1" ht="12" outlineLevel="4" x14ac:dyDescent="0.2">
      <c r="F1783" s="626">
        <v>6</v>
      </c>
      <c r="G1783" s="627" t="s">
        <v>3054</v>
      </c>
      <c r="H1783" s="628" t="s">
        <v>5837</v>
      </c>
      <c r="I1783" s="629" t="s">
        <v>5838</v>
      </c>
      <c r="J1783" s="627" t="s">
        <v>532</v>
      </c>
      <c r="K1783" s="630">
        <v>6</v>
      </c>
      <c r="L1783" s="631"/>
      <c r="M1783" s="632">
        <f>K1783*L1783</f>
        <v>0</v>
      </c>
    </row>
    <row r="1784" spans="6:13" s="633" customFormat="1" ht="11.25" outlineLevel="5" x14ac:dyDescent="0.25">
      <c r="F1784" s="634"/>
      <c r="G1784" s="635"/>
      <c r="H1784" s="635"/>
      <c r="I1784" s="636" t="s">
        <v>5836</v>
      </c>
      <c r="J1784" s="635"/>
      <c r="K1784" s="637">
        <v>5.9</v>
      </c>
      <c r="L1784" s="638"/>
      <c r="M1784" s="639"/>
    </row>
    <row r="1785" spans="6:13" s="625" customFormat="1" ht="12" outlineLevel="4" x14ac:dyDescent="0.2">
      <c r="F1785" s="626">
        <v>7</v>
      </c>
      <c r="G1785" s="627" t="s">
        <v>3054</v>
      </c>
      <c r="H1785" s="628" t="s">
        <v>5839</v>
      </c>
      <c r="I1785" s="629" t="s">
        <v>5840</v>
      </c>
      <c r="J1785" s="627" t="s">
        <v>447</v>
      </c>
      <c r="K1785" s="630">
        <v>1</v>
      </c>
      <c r="L1785" s="631"/>
      <c r="M1785" s="632">
        <f>K1785*L1785</f>
        <v>0</v>
      </c>
    </row>
    <row r="1786" spans="6:13" s="625" customFormat="1" ht="12" outlineLevel="4" x14ac:dyDescent="0.2">
      <c r="F1786" s="626">
        <v>8</v>
      </c>
      <c r="G1786" s="627" t="s">
        <v>3054</v>
      </c>
      <c r="H1786" s="628" t="s">
        <v>5841</v>
      </c>
      <c r="I1786" s="629" t="s">
        <v>5842</v>
      </c>
      <c r="J1786" s="627" t="s">
        <v>447</v>
      </c>
      <c r="K1786" s="630">
        <v>1</v>
      </c>
      <c r="L1786" s="631"/>
      <c r="M1786" s="632">
        <f>K1786*L1786</f>
        <v>0</v>
      </c>
    </row>
    <row r="1787" spans="6:13" s="625" customFormat="1" ht="12" outlineLevel="4" x14ac:dyDescent="0.2">
      <c r="F1787" s="626">
        <v>9</v>
      </c>
      <c r="G1787" s="627" t="s">
        <v>3054</v>
      </c>
      <c r="H1787" s="628" t="s">
        <v>5843</v>
      </c>
      <c r="I1787" s="629" t="s">
        <v>5844</v>
      </c>
      <c r="J1787" s="627" t="s">
        <v>447</v>
      </c>
      <c r="K1787" s="630">
        <v>1</v>
      </c>
      <c r="L1787" s="631"/>
      <c r="M1787" s="632">
        <f>K1787*L1787</f>
        <v>0</v>
      </c>
    </row>
    <row r="1788" spans="6:13" s="625" customFormat="1" ht="12" outlineLevel="4" x14ac:dyDescent="0.2">
      <c r="F1788" s="626">
        <v>10</v>
      </c>
      <c r="G1788" s="627" t="s">
        <v>3054</v>
      </c>
      <c r="H1788" s="628" t="s">
        <v>5845</v>
      </c>
      <c r="I1788" s="629" t="s">
        <v>5846</v>
      </c>
      <c r="J1788" s="627" t="s">
        <v>447</v>
      </c>
      <c r="K1788" s="630">
        <v>1</v>
      </c>
      <c r="L1788" s="631"/>
      <c r="M1788" s="632">
        <f>K1788*L1788</f>
        <v>0</v>
      </c>
    </row>
    <row r="1789" spans="6:13" s="625" customFormat="1" ht="24" outlineLevel="4" x14ac:dyDescent="0.2">
      <c r="F1789" s="626">
        <v>11</v>
      </c>
      <c r="G1789" s="627" t="s">
        <v>3066</v>
      </c>
      <c r="H1789" s="628" t="s">
        <v>5847</v>
      </c>
      <c r="I1789" s="629" t="s">
        <v>5848</v>
      </c>
      <c r="J1789" s="627" t="s">
        <v>447</v>
      </c>
      <c r="K1789" s="630">
        <v>1</v>
      </c>
      <c r="L1789" s="631"/>
      <c r="M1789" s="632">
        <f>K1789*L1789</f>
        <v>0</v>
      </c>
    </row>
    <row r="1790" spans="6:13" s="633" customFormat="1" ht="11.25" outlineLevel="5" x14ac:dyDescent="0.25">
      <c r="F1790" s="634"/>
      <c r="G1790" s="635"/>
      <c r="H1790" s="635"/>
      <c r="I1790" s="636" t="s">
        <v>5849</v>
      </c>
      <c r="J1790" s="635"/>
      <c r="K1790" s="637">
        <v>1</v>
      </c>
      <c r="L1790" s="638"/>
      <c r="M1790" s="639"/>
    </row>
    <row r="1791" spans="6:13" s="625" customFormat="1" ht="24" outlineLevel="4" x14ac:dyDescent="0.2">
      <c r="F1791" s="626">
        <v>12</v>
      </c>
      <c r="G1791" s="627" t="s">
        <v>3066</v>
      </c>
      <c r="H1791" s="628" t="s">
        <v>5850</v>
      </c>
      <c r="I1791" s="629" t="s">
        <v>5851</v>
      </c>
      <c r="J1791" s="627" t="s">
        <v>447</v>
      </c>
      <c r="K1791" s="630">
        <v>1</v>
      </c>
      <c r="L1791" s="631"/>
      <c r="M1791" s="632">
        <f>K1791*L1791</f>
        <v>0</v>
      </c>
    </row>
    <row r="1792" spans="6:13" s="633" customFormat="1" ht="11.25" outlineLevel="5" x14ac:dyDescent="0.25">
      <c r="F1792" s="634"/>
      <c r="G1792" s="635"/>
      <c r="H1792" s="635"/>
      <c r="I1792" s="636" t="s">
        <v>5849</v>
      </c>
      <c r="J1792" s="635"/>
      <c r="K1792" s="637">
        <v>1</v>
      </c>
      <c r="L1792" s="638"/>
      <c r="M1792" s="639"/>
    </row>
    <row r="1793" spans="6:13" s="625" customFormat="1" ht="12" outlineLevel="4" x14ac:dyDescent="0.2">
      <c r="F1793" s="626">
        <v>13</v>
      </c>
      <c r="G1793" s="627" t="s">
        <v>3054</v>
      </c>
      <c r="H1793" s="628" t="s">
        <v>5852</v>
      </c>
      <c r="I1793" s="629" t="s">
        <v>5853</v>
      </c>
      <c r="J1793" s="627" t="s">
        <v>447</v>
      </c>
      <c r="K1793" s="630">
        <v>2</v>
      </c>
      <c r="L1793" s="631"/>
      <c r="M1793" s="632">
        <f>K1793*L1793</f>
        <v>0</v>
      </c>
    </row>
    <row r="1794" spans="6:13" s="625" customFormat="1" ht="12" outlineLevel="4" x14ac:dyDescent="0.2">
      <c r="F1794" s="626">
        <v>14</v>
      </c>
      <c r="G1794" s="627" t="s">
        <v>3054</v>
      </c>
      <c r="H1794" s="628" t="s">
        <v>5854</v>
      </c>
      <c r="I1794" s="629" t="s">
        <v>5855</v>
      </c>
      <c r="J1794" s="627" t="s">
        <v>447</v>
      </c>
      <c r="K1794" s="630">
        <v>2</v>
      </c>
      <c r="L1794" s="631"/>
      <c r="M1794" s="632">
        <f>K1794*L1794</f>
        <v>0</v>
      </c>
    </row>
    <row r="1795" spans="6:13" s="625" customFormat="1" ht="12" outlineLevel="4" x14ac:dyDescent="0.2">
      <c r="F1795" s="626">
        <v>15</v>
      </c>
      <c r="G1795" s="627" t="s">
        <v>3066</v>
      </c>
      <c r="H1795" s="628" t="s">
        <v>5856</v>
      </c>
      <c r="I1795" s="629" t="s">
        <v>5857</v>
      </c>
      <c r="J1795" s="627" t="s">
        <v>447</v>
      </c>
      <c r="K1795" s="630">
        <v>1</v>
      </c>
      <c r="L1795" s="631"/>
      <c r="M1795" s="632">
        <f>K1795*L1795</f>
        <v>0</v>
      </c>
    </row>
    <row r="1796" spans="6:13" s="633" customFormat="1" ht="11.25" outlineLevel="5" x14ac:dyDescent="0.25">
      <c r="F1796" s="634"/>
      <c r="G1796" s="635"/>
      <c r="H1796" s="635"/>
      <c r="I1796" s="636" t="s">
        <v>5858</v>
      </c>
      <c r="J1796" s="635"/>
      <c r="K1796" s="637">
        <v>1</v>
      </c>
      <c r="L1796" s="638"/>
      <c r="M1796" s="639"/>
    </row>
    <row r="1797" spans="6:13" s="625" customFormat="1" ht="12" outlineLevel="4" x14ac:dyDescent="0.2">
      <c r="F1797" s="626">
        <v>16</v>
      </c>
      <c r="G1797" s="627" t="s">
        <v>3054</v>
      </c>
      <c r="H1797" s="628" t="s">
        <v>5859</v>
      </c>
      <c r="I1797" s="629" t="s">
        <v>5860</v>
      </c>
      <c r="J1797" s="627" t="s">
        <v>447</v>
      </c>
      <c r="K1797" s="630">
        <v>1</v>
      </c>
      <c r="L1797" s="631"/>
      <c r="M1797" s="632">
        <f>K1797*L1797</f>
        <v>0</v>
      </c>
    </row>
    <row r="1798" spans="6:13" s="625" customFormat="1" ht="12" outlineLevel="4" x14ac:dyDescent="0.2">
      <c r="F1798" s="626">
        <v>17</v>
      </c>
      <c r="G1798" s="627" t="s">
        <v>3066</v>
      </c>
      <c r="H1798" s="628" t="s">
        <v>4849</v>
      </c>
      <c r="I1798" s="629" t="s">
        <v>4850</v>
      </c>
      <c r="J1798" s="627" t="s">
        <v>447</v>
      </c>
      <c r="K1798" s="630">
        <v>1</v>
      </c>
      <c r="L1798" s="631"/>
      <c r="M1798" s="632">
        <f>K1798*L1798</f>
        <v>0</v>
      </c>
    </row>
    <row r="1799" spans="6:13" s="633" customFormat="1" ht="11.25" outlineLevel="5" x14ac:dyDescent="0.25">
      <c r="F1799" s="634"/>
      <c r="G1799" s="635"/>
      <c r="H1799" s="635"/>
      <c r="I1799" s="636" t="s">
        <v>5861</v>
      </c>
      <c r="J1799" s="635"/>
      <c r="K1799" s="637">
        <v>1</v>
      </c>
      <c r="L1799" s="638"/>
      <c r="M1799" s="639"/>
    </row>
    <row r="1800" spans="6:13" s="625" customFormat="1" ht="12" outlineLevel="4" x14ac:dyDescent="0.2">
      <c r="F1800" s="626">
        <v>18</v>
      </c>
      <c r="G1800" s="627" t="s">
        <v>3054</v>
      </c>
      <c r="H1800" s="628" t="s">
        <v>4853</v>
      </c>
      <c r="I1800" s="629" t="s">
        <v>4854</v>
      </c>
      <c r="J1800" s="627" t="s">
        <v>447</v>
      </c>
      <c r="K1800" s="630">
        <v>1</v>
      </c>
      <c r="L1800" s="631"/>
      <c r="M1800" s="632">
        <f>K1800*L1800</f>
        <v>0</v>
      </c>
    </row>
    <row r="1801" spans="6:13" s="625" customFormat="1" ht="12" outlineLevel="4" x14ac:dyDescent="0.2">
      <c r="F1801" s="626">
        <v>19</v>
      </c>
      <c r="G1801" s="627" t="s">
        <v>3066</v>
      </c>
      <c r="H1801" s="628" t="s">
        <v>5279</v>
      </c>
      <c r="I1801" s="629" t="s">
        <v>5280</v>
      </c>
      <c r="J1801" s="627" t="s">
        <v>447</v>
      </c>
      <c r="K1801" s="630">
        <v>4</v>
      </c>
      <c r="L1801" s="631"/>
      <c r="M1801" s="632">
        <f>K1801*L1801</f>
        <v>0</v>
      </c>
    </row>
    <row r="1802" spans="6:13" s="633" customFormat="1" ht="11.25" outlineLevel="5" x14ac:dyDescent="0.25">
      <c r="F1802" s="634"/>
      <c r="G1802" s="635"/>
      <c r="H1802" s="635"/>
      <c r="I1802" s="636" t="s">
        <v>5862</v>
      </c>
      <c r="J1802" s="635"/>
      <c r="K1802" s="637">
        <v>4</v>
      </c>
      <c r="L1802" s="638"/>
      <c r="M1802" s="639"/>
    </row>
    <row r="1803" spans="6:13" s="625" customFormat="1" ht="12" outlineLevel="4" x14ac:dyDescent="0.2">
      <c r="F1803" s="626">
        <v>20</v>
      </c>
      <c r="G1803" s="627" t="s">
        <v>3054</v>
      </c>
      <c r="H1803" s="628" t="s">
        <v>5863</v>
      </c>
      <c r="I1803" s="629" t="s">
        <v>5864</v>
      </c>
      <c r="J1803" s="627" t="s">
        <v>447</v>
      </c>
      <c r="K1803" s="630">
        <v>5</v>
      </c>
      <c r="L1803" s="631"/>
      <c r="M1803" s="632">
        <f>K1803*L1803</f>
        <v>0</v>
      </c>
    </row>
    <row r="1804" spans="6:13" s="625" customFormat="1" ht="12" outlineLevel="4" x14ac:dyDescent="0.2">
      <c r="F1804" s="626">
        <v>21</v>
      </c>
      <c r="G1804" s="627" t="s">
        <v>3066</v>
      </c>
      <c r="H1804" s="628" t="s">
        <v>4869</v>
      </c>
      <c r="I1804" s="629" t="s">
        <v>4870</v>
      </c>
      <c r="J1804" s="627" t="s">
        <v>447</v>
      </c>
      <c r="K1804" s="630">
        <v>4</v>
      </c>
      <c r="L1804" s="631"/>
      <c r="M1804" s="632">
        <f>K1804*L1804</f>
        <v>0</v>
      </c>
    </row>
    <row r="1805" spans="6:13" s="633" customFormat="1" ht="11.25" outlineLevel="5" x14ac:dyDescent="0.25">
      <c r="F1805" s="634"/>
      <c r="G1805" s="635"/>
      <c r="H1805" s="635"/>
      <c r="I1805" s="636" t="s">
        <v>5865</v>
      </c>
      <c r="J1805" s="635"/>
      <c r="K1805" s="637">
        <v>4</v>
      </c>
      <c r="L1805" s="638"/>
      <c r="M1805" s="639"/>
    </row>
    <row r="1806" spans="6:13" s="625" customFormat="1" ht="12" outlineLevel="4" x14ac:dyDescent="0.2">
      <c r="F1806" s="626">
        <v>22</v>
      </c>
      <c r="G1806" s="627" t="s">
        <v>3054</v>
      </c>
      <c r="H1806" s="628" t="s">
        <v>5866</v>
      </c>
      <c r="I1806" s="629" t="s">
        <v>5867</v>
      </c>
      <c r="J1806" s="627" t="s">
        <v>447</v>
      </c>
      <c r="K1806" s="630">
        <v>5</v>
      </c>
      <c r="L1806" s="631"/>
      <c r="M1806" s="632">
        <f>K1806*L1806</f>
        <v>0</v>
      </c>
    </row>
    <row r="1807" spans="6:13" s="625" customFormat="1" ht="12" outlineLevel="4" x14ac:dyDescent="0.2">
      <c r="F1807" s="626">
        <v>23</v>
      </c>
      <c r="G1807" s="627" t="s">
        <v>3066</v>
      </c>
      <c r="H1807" s="628" t="s">
        <v>4877</v>
      </c>
      <c r="I1807" s="629" t="s">
        <v>4878</v>
      </c>
      <c r="J1807" s="627" t="s">
        <v>447</v>
      </c>
      <c r="K1807" s="630">
        <v>24</v>
      </c>
      <c r="L1807" s="631"/>
      <c r="M1807" s="632">
        <f>K1807*L1807</f>
        <v>0</v>
      </c>
    </row>
    <row r="1808" spans="6:13" s="633" customFormat="1" ht="11.25" outlineLevel="5" x14ac:dyDescent="0.25">
      <c r="F1808" s="634"/>
      <c r="G1808" s="635"/>
      <c r="H1808" s="635"/>
      <c r="I1808" s="636" t="s">
        <v>5116</v>
      </c>
      <c r="J1808" s="635"/>
      <c r="K1808" s="637">
        <v>12</v>
      </c>
      <c r="L1808" s="638"/>
      <c r="M1808" s="639"/>
    </row>
    <row r="1809" spans="6:13" s="633" customFormat="1" ht="11.25" outlineLevel="5" x14ac:dyDescent="0.25">
      <c r="F1809" s="634"/>
      <c r="G1809" s="635"/>
      <c r="H1809" s="635"/>
      <c r="I1809" s="636" t="s">
        <v>5117</v>
      </c>
      <c r="J1809" s="635"/>
      <c r="K1809" s="637">
        <v>12</v>
      </c>
      <c r="L1809" s="638"/>
      <c r="M1809" s="639"/>
    </row>
    <row r="1810" spans="6:13" s="625" customFormat="1" ht="12" outlineLevel="4" x14ac:dyDescent="0.2">
      <c r="F1810" s="626">
        <v>24</v>
      </c>
      <c r="G1810" s="627" t="s">
        <v>3054</v>
      </c>
      <c r="H1810" s="628" t="s">
        <v>4881</v>
      </c>
      <c r="I1810" s="629" t="s">
        <v>4882</v>
      </c>
      <c r="J1810" s="627" t="s">
        <v>447</v>
      </c>
      <c r="K1810" s="630">
        <v>24</v>
      </c>
      <c r="L1810" s="631"/>
      <c r="M1810" s="632">
        <f>K1810*L1810</f>
        <v>0</v>
      </c>
    </row>
    <row r="1811" spans="6:13" s="625" customFormat="1" ht="12" outlineLevel="4" x14ac:dyDescent="0.2">
      <c r="F1811" s="626">
        <v>25</v>
      </c>
      <c r="G1811" s="627" t="s">
        <v>3066</v>
      </c>
      <c r="H1811" s="628" t="s">
        <v>4883</v>
      </c>
      <c r="I1811" s="629" t="s">
        <v>4884</v>
      </c>
      <c r="J1811" s="627" t="s">
        <v>447</v>
      </c>
      <c r="K1811" s="630">
        <v>2</v>
      </c>
      <c r="L1811" s="631"/>
      <c r="M1811" s="632">
        <f>K1811*L1811</f>
        <v>0</v>
      </c>
    </row>
    <row r="1812" spans="6:13" s="633" customFormat="1" ht="11.25" outlineLevel="5" x14ac:dyDescent="0.25">
      <c r="F1812" s="634"/>
      <c r="G1812" s="635"/>
      <c r="H1812" s="635"/>
      <c r="I1812" s="636" t="s">
        <v>5868</v>
      </c>
      <c r="J1812" s="635"/>
      <c r="K1812" s="637">
        <v>2</v>
      </c>
      <c r="L1812" s="638"/>
      <c r="M1812" s="639"/>
    </row>
    <row r="1813" spans="6:13" s="625" customFormat="1" ht="12" outlineLevel="4" x14ac:dyDescent="0.2">
      <c r="F1813" s="626">
        <v>26</v>
      </c>
      <c r="G1813" s="627" t="s">
        <v>3054</v>
      </c>
      <c r="H1813" s="628" t="s">
        <v>4886</v>
      </c>
      <c r="I1813" s="629" t="s">
        <v>4887</v>
      </c>
      <c r="J1813" s="627" t="s">
        <v>4888</v>
      </c>
      <c r="K1813" s="630">
        <v>2.1000000000000001E-2</v>
      </c>
      <c r="L1813" s="631"/>
      <c r="M1813" s="632">
        <f>K1813*L1813</f>
        <v>0</v>
      </c>
    </row>
    <row r="1814" spans="6:13" s="633" customFormat="1" ht="11.25" outlineLevel="5" x14ac:dyDescent="0.25">
      <c r="F1814" s="634"/>
      <c r="G1814" s="635"/>
      <c r="H1814" s="635"/>
      <c r="I1814" s="636" t="s">
        <v>5121</v>
      </c>
      <c r="J1814" s="635"/>
      <c r="K1814" s="637">
        <v>0.02</v>
      </c>
      <c r="L1814" s="638"/>
      <c r="M1814" s="639"/>
    </row>
    <row r="1815" spans="6:13" s="625" customFormat="1" ht="12" outlineLevel="4" x14ac:dyDescent="0.2">
      <c r="F1815" s="626">
        <v>27</v>
      </c>
      <c r="G1815" s="627" t="s">
        <v>3054</v>
      </c>
      <c r="H1815" s="628" t="s">
        <v>4890</v>
      </c>
      <c r="I1815" s="629" t="s">
        <v>4891</v>
      </c>
      <c r="J1815" s="627" t="s">
        <v>4892</v>
      </c>
      <c r="K1815" s="630">
        <v>4.1999999999999997E-3</v>
      </c>
      <c r="L1815" s="631"/>
      <c r="M1815" s="632">
        <f>K1815*L1815</f>
        <v>0</v>
      </c>
    </row>
    <row r="1816" spans="6:13" s="633" customFormat="1" ht="11.25" outlineLevel="5" x14ac:dyDescent="0.25">
      <c r="F1816" s="634"/>
      <c r="G1816" s="635"/>
      <c r="H1816" s="635"/>
      <c r="I1816" s="636" t="s">
        <v>5122</v>
      </c>
      <c r="J1816" s="635"/>
      <c r="K1816" s="637">
        <v>4.0000000000000001E-3</v>
      </c>
      <c r="L1816" s="638"/>
      <c r="M1816" s="639"/>
    </row>
    <row r="1817" spans="6:13" s="625" customFormat="1" ht="12" outlineLevel="4" x14ac:dyDescent="0.2">
      <c r="F1817" s="626">
        <v>28</v>
      </c>
      <c r="G1817" s="627" t="s">
        <v>3054</v>
      </c>
      <c r="H1817" s="628" t="s">
        <v>4894</v>
      </c>
      <c r="I1817" s="629" t="s">
        <v>4895</v>
      </c>
      <c r="J1817" s="627" t="s">
        <v>4892</v>
      </c>
      <c r="K1817" s="630">
        <v>4.1999999999999997E-3</v>
      </c>
      <c r="L1817" s="631"/>
      <c r="M1817" s="632">
        <f>K1817*L1817</f>
        <v>0</v>
      </c>
    </row>
    <row r="1818" spans="6:13" s="633" customFormat="1" ht="11.25" outlineLevel="5" x14ac:dyDescent="0.25">
      <c r="F1818" s="634"/>
      <c r="G1818" s="635"/>
      <c r="H1818" s="635"/>
      <c r="I1818" s="636" t="s">
        <v>5122</v>
      </c>
      <c r="J1818" s="635"/>
      <c r="K1818" s="637">
        <v>4.0000000000000001E-3</v>
      </c>
      <c r="L1818" s="638"/>
      <c r="M1818" s="639"/>
    </row>
    <row r="1819" spans="6:13" s="625" customFormat="1" ht="12" outlineLevel="4" x14ac:dyDescent="0.2">
      <c r="F1819" s="626">
        <v>29</v>
      </c>
      <c r="G1819" s="627" t="s">
        <v>3066</v>
      </c>
      <c r="H1819" s="628" t="s">
        <v>4896</v>
      </c>
      <c r="I1819" s="629" t="s">
        <v>4897</v>
      </c>
      <c r="J1819" s="627" t="s">
        <v>532</v>
      </c>
      <c r="K1819" s="630">
        <v>3</v>
      </c>
      <c r="L1819" s="631"/>
      <c r="M1819" s="632">
        <f>K1819*L1819</f>
        <v>0</v>
      </c>
    </row>
    <row r="1820" spans="6:13" s="633" customFormat="1" ht="22.5" outlineLevel="5" x14ac:dyDescent="0.25">
      <c r="F1820" s="634"/>
      <c r="G1820" s="635"/>
      <c r="H1820" s="635"/>
      <c r="I1820" s="636" t="s">
        <v>5869</v>
      </c>
      <c r="J1820" s="635"/>
      <c r="K1820" s="637">
        <v>3</v>
      </c>
      <c r="L1820" s="638"/>
      <c r="M1820" s="639"/>
    </row>
    <row r="1821" spans="6:13" s="625" customFormat="1" ht="12" outlineLevel="4" x14ac:dyDescent="0.2">
      <c r="F1821" s="626">
        <v>30</v>
      </c>
      <c r="G1821" s="627" t="s">
        <v>3054</v>
      </c>
      <c r="H1821" s="628" t="s">
        <v>4900</v>
      </c>
      <c r="I1821" s="629" t="s">
        <v>4901</v>
      </c>
      <c r="J1821" s="627" t="s">
        <v>532</v>
      </c>
      <c r="K1821" s="630">
        <v>3.3</v>
      </c>
      <c r="L1821" s="631"/>
      <c r="M1821" s="632">
        <f>K1821*L1821</f>
        <v>0</v>
      </c>
    </row>
    <row r="1822" spans="6:13" s="625" customFormat="1" ht="12" outlineLevel="4" x14ac:dyDescent="0.2">
      <c r="F1822" s="626">
        <v>31</v>
      </c>
      <c r="G1822" s="627" t="s">
        <v>3066</v>
      </c>
      <c r="H1822" s="628" t="s">
        <v>4902</v>
      </c>
      <c r="I1822" s="629" t="s">
        <v>4903</v>
      </c>
      <c r="J1822" s="627" t="s">
        <v>532</v>
      </c>
      <c r="K1822" s="630">
        <v>15</v>
      </c>
      <c r="L1822" s="631"/>
      <c r="M1822" s="632">
        <f>K1822*L1822</f>
        <v>0</v>
      </c>
    </row>
    <row r="1823" spans="6:13" s="633" customFormat="1" ht="22.5" outlineLevel="5" x14ac:dyDescent="0.25">
      <c r="F1823" s="634"/>
      <c r="G1823" s="635"/>
      <c r="H1823" s="635"/>
      <c r="I1823" s="636" t="s">
        <v>5870</v>
      </c>
      <c r="J1823" s="635"/>
      <c r="K1823" s="637">
        <v>15</v>
      </c>
      <c r="L1823" s="638"/>
      <c r="M1823" s="639"/>
    </row>
    <row r="1824" spans="6:13" s="625" customFormat="1" ht="12" outlineLevel="4" x14ac:dyDescent="0.2">
      <c r="F1824" s="626">
        <v>32</v>
      </c>
      <c r="G1824" s="627" t="s">
        <v>3054</v>
      </c>
      <c r="H1824" s="628" t="s">
        <v>4906</v>
      </c>
      <c r="I1824" s="629" t="s">
        <v>4907</v>
      </c>
      <c r="J1824" s="627" t="s">
        <v>532</v>
      </c>
      <c r="K1824" s="630">
        <v>6</v>
      </c>
      <c r="L1824" s="631"/>
      <c r="M1824" s="632">
        <f>K1824*L1824</f>
        <v>0</v>
      </c>
    </row>
    <row r="1825" spans="6:13" s="625" customFormat="1" ht="12" outlineLevel="4" x14ac:dyDescent="0.2">
      <c r="F1825" s="626">
        <v>33</v>
      </c>
      <c r="G1825" s="627" t="s">
        <v>3054</v>
      </c>
      <c r="H1825" s="628" t="s">
        <v>4908</v>
      </c>
      <c r="I1825" s="629" t="s">
        <v>4909</v>
      </c>
      <c r="J1825" s="627" t="s">
        <v>532</v>
      </c>
      <c r="K1825" s="630">
        <v>6</v>
      </c>
      <c r="L1825" s="631"/>
      <c r="M1825" s="632">
        <f>K1825*L1825</f>
        <v>0</v>
      </c>
    </row>
    <row r="1826" spans="6:13" s="625" customFormat="1" ht="12" outlineLevel="4" x14ac:dyDescent="0.2">
      <c r="F1826" s="626">
        <v>34</v>
      </c>
      <c r="G1826" s="627" t="s">
        <v>3054</v>
      </c>
      <c r="H1826" s="628" t="s">
        <v>4910</v>
      </c>
      <c r="I1826" s="629" t="s">
        <v>4911</v>
      </c>
      <c r="J1826" s="627" t="s">
        <v>532</v>
      </c>
      <c r="K1826" s="630">
        <v>6</v>
      </c>
      <c r="L1826" s="631"/>
      <c r="M1826" s="632">
        <f>K1826*L1826</f>
        <v>0</v>
      </c>
    </row>
    <row r="1827" spans="6:13" s="625" customFormat="1" ht="12" outlineLevel="4" x14ac:dyDescent="0.2">
      <c r="F1827" s="626">
        <v>35</v>
      </c>
      <c r="G1827" s="627" t="s">
        <v>3066</v>
      </c>
      <c r="H1827" s="628" t="s">
        <v>4912</v>
      </c>
      <c r="I1827" s="629" t="s">
        <v>4913</v>
      </c>
      <c r="J1827" s="627" t="s">
        <v>447</v>
      </c>
      <c r="K1827" s="630">
        <v>6</v>
      </c>
      <c r="L1827" s="631"/>
      <c r="M1827" s="632">
        <f>K1827*L1827</f>
        <v>0</v>
      </c>
    </row>
    <row r="1828" spans="6:13" s="633" customFormat="1" ht="22.5" outlineLevel="5" x14ac:dyDescent="0.25">
      <c r="F1828" s="634"/>
      <c r="G1828" s="635"/>
      <c r="H1828" s="635"/>
      <c r="I1828" s="636" t="s">
        <v>5871</v>
      </c>
      <c r="J1828" s="635"/>
      <c r="K1828" s="637">
        <v>6</v>
      </c>
      <c r="L1828" s="638"/>
      <c r="M1828" s="639"/>
    </row>
    <row r="1829" spans="6:13" s="625" customFormat="1" ht="12" outlineLevel="4" x14ac:dyDescent="0.2">
      <c r="F1829" s="626">
        <v>36</v>
      </c>
      <c r="G1829" s="627" t="s">
        <v>3066</v>
      </c>
      <c r="H1829" s="628" t="s">
        <v>4916</v>
      </c>
      <c r="I1829" s="629" t="s">
        <v>4917</v>
      </c>
      <c r="J1829" s="627" t="s">
        <v>447</v>
      </c>
      <c r="K1829" s="630">
        <v>1</v>
      </c>
      <c r="L1829" s="631"/>
      <c r="M1829" s="632">
        <f>K1829*L1829</f>
        <v>0</v>
      </c>
    </row>
    <row r="1830" spans="6:13" s="633" customFormat="1" ht="11.25" outlineLevel="5" x14ac:dyDescent="0.25">
      <c r="F1830" s="634"/>
      <c r="G1830" s="635"/>
      <c r="H1830" s="635"/>
      <c r="I1830" s="636" t="s">
        <v>5872</v>
      </c>
      <c r="J1830" s="635"/>
      <c r="K1830" s="637">
        <v>1</v>
      </c>
      <c r="L1830" s="638"/>
      <c r="M1830" s="639"/>
    </row>
    <row r="1831" spans="6:13" s="625" customFormat="1" ht="12" outlineLevel="4" x14ac:dyDescent="0.2">
      <c r="F1831" s="626">
        <v>37</v>
      </c>
      <c r="G1831" s="627" t="s">
        <v>3054</v>
      </c>
      <c r="H1831" s="628" t="s">
        <v>4920</v>
      </c>
      <c r="I1831" s="629" t="s">
        <v>4921</v>
      </c>
      <c r="J1831" s="627" t="s">
        <v>447</v>
      </c>
      <c r="K1831" s="630">
        <v>1</v>
      </c>
      <c r="L1831" s="631"/>
      <c r="M1831" s="632">
        <f>K1831*L1831</f>
        <v>0</v>
      </c>
    </row>
    <row r="1832" spans="6:13" s="625" customFormat="1" ht="12" outlineLevel="4" x14ac:dyDescent="0.2">
      <c r="F1832" s="626">
        <v>38</v>
      </c>
      <c r="G1832" s="627" t="s">
        <v>3066</v>
      </c>
      <c r="H1832" s="628" t="s">
        <v>4922</v>
      </c>
      <c r="I1832" s="629" t="s">
        <v>4923</v>
      </c>
      <c r="J1832" s="627" t="s">
        <v>447</v>
      </c>
      <c r="K1832" s="630">
        <v>4</v>
      </c>
      <c r="L1832" s="631"/>
      <c r="M1832" s="632">
        <f>K1832*L1832</f>
        <v>0</v>
      </c>
    </row>
    <row r="1833" spans="6:13" s="633" customFormat="1" ht="11.25" outlineLevel="5" x14ac:dyDescent="0.25">
      <c r="F1833" s="634"/>
      <c r="G1833" s="635"/>
      <c r="H1833" s="635"/>
      <c r="I1833" s="636" t="s">
        <v>5873</v>
      </c>
      <c r="J1833" s="635"/>
      <c r="K1833" s="637">
        <v>4</v>
      </c>
      <c r="L1833" s="638"/>
      <c r="M1833" s="639"/>
    </row>
    <row r="1834" spans="6:13" s="625" customFormat="1" ht="12" outlineLevel="4" x14ac:dyDescent="0.2">
      <c r="F1834" s="626">
        <v>39</v>
      </c>
      <c r="G1834" s="627" t="s">
        <v>3066</v>
      </c>
      <c r="H1834" s="628" t="s">
        <v>4926</v>
      </c>
      <c r="I1834" s="629" t="s">
        <v>4927</v>
      </c>
      <c r="J1834" s="627" t="s">
        <v>532</v>
      </c>
      <c r="K1834" s="630">
        <v>18</v>
      </c>
      <c r="L1834" s="631"/>
      <c r="M1834" s="632">
        <f>K1834*L1834</f>
        <v>0</v>
      </c>
    </row>
    <row r="1835" spans="6:13" s="633" customFormat="1" ht="11.25" outlineLevel="5" x14ac:dyDescent="0.25">
      <c r="F1835" s="634"/>
      <c r="G1835" s="635"/>
      <c r="H1835" s="635"/>
      <c r="I1835" s="636" t="s">
        <v>5874</v>
      </c>
      <c r="J1835" s="635"/>
      <c r="K1835" s="637">
        <v>18</v>
      </c>
      <c r="L1835" s="638"/>
      <c r="M1835" s="639"/>
    </row>
    <row r="1836" spans="6:13" s="625" customFormat="1" ht="12" outlineLevel="4" x14ac:dyDescent="0.2">
      <c r="F1836" s="626">
        <v>40</v>
      </c>
      <c r="G1836" s="627" t="s">
        <v>3054</v>
      </c>
      <c r="H1836" s="628" t="s">
        <v>4929</v>
      </c>
      <c r="I1836" s="629" t="s">
        <v>4930</v>
      </c>
      <c r="J1836" s="627" t="s">
        <v>532</v>
      </c>
      <c r="K1836" s="630">
        <v>25</v>
      </c>
      <c r="L1836" s="631"/>
      <c r="M1836" s="632">
        <f>K1836*L1836</f>
        <v>0</v>
      </c>
    </row>
    <row r="1837" spans="6:13" s="625" customFormat="1" ht="24" outlineLevel="4" x14ac:dyDescent="0.2">
      <c r="F1837" s="626">
        <v>41</v>
      </c>
      <c r="G1837" s="627" t="s">
        <v>3066</v>
      </c>
      <c r="H1837" s="628" t="s">
        <v>4769</v>
      </c>
      <c r="I1837" s="629" t="s">
        <v>4770</v>
      </c>
      <c r="J1837" s="627" t="s">
        <v>447</v>
      </c>
      <c r="K1837" s="630">
        <v>8</v>
      </c>
      <c r="L1837" s="631"/>
      <c r="M1837" s="632">
        <f>K1837*L1837</f>
        <v>0</v>
      </c>
    </row>
    <row r="1838" spans="6:13" s="633" customFormat="1" ht="22.5" outlineLevel="5" x14ac:dyDescent="0.25">
      <c r="F1838" s="634"/>
      <c r="G1838" s="635"/>
      <c r="H1838" s="635"/>
      <c r="I1838" s="636" t="s">
        <v>5875</v>
      </c>
      <c r="J1838" s="635"/>
      <c r="K1838" s="637">
        <v>4</v>
      </c>
      <c r="L1838" s="638"/>
      <c r="M1838" s="639"/>
    </row>
    <row r="1839" spans="6:13" s="633" customFormat="1" ht="22.5" outlineLevel="5" x14ac:dyDescent="0.25">
      <c r="F1839" s="634"/>
      <c r="G1839" s="635"/>
      <c r="H1839" s="635"/>
      <c r="I1839" s="636" t="s">
        <v>5876</v>
      </c>
      <c r="J1839" s="635"/>
      <c r="K1839" s="637">
        <v>4</v>
      </c>
      <c r="L1839" s="638"/>
      <c r="M1839" s="639"/>
    </row>
    <row r="1840" spans="6:13" s="625" customFormat="1" ht="12" outlineLevel="4" x14ac:dyDescent="0.2">
      <c r="F1840" s="626">
        <v>42</v>
      </c>
      <c r="G1840" s="627" t="s">
        <v>3066</v>
      </c>
      <c r="H1840" s="628" t="s">
        <v>4775</v>
      </c>
      <c r="I1840" s="629" t="s">
        <v>4776</v>
      </c>
      <c r="J1840" s="627" t="s">
        <v>532</v>
      </c>
      <c r="K1840" s="630">
        <v>1.0656297702399999</v>
      </c>
      <c r="L1840" s="631"/>
      <c r="M1840" s="632">
        <f>K1840*L1840</f>
        <v>0</v>
      </c>
    </row>
    <row r="1841" spans="6:13" s="633" customFormat="1" ht="22.5" outlineLevel="5" x14ac:dyDescent="0.25">
      <c r="F1841" s="634"/>
      <c r="G1841" s="635"/>
      <c r="H1841" s="635"/>
      <c r="I1841" s="636" t="s">
        <v>5877</v>
      </c>
      <c r="J1841" s="635"/>
      <c r="K1841" s="637">
        <v>0.53281488511999997</v>
      </c>
      <c r="L1841" s="638"/>
      <c r="M1841" s="639"/>
    </row>
    <row r="1842" spans="6:13" s="633" customFormat="1" ht="22.5" outlineLevel="5" x14ac:dyDescent="0.25">
      <c r="F1842" s="634"/>
      <c r="G1842" s="635"/>
      <c r="H1842" s="635"/>
      <c r="I1842" s="636" t="s">
        <v>5878</v>
      </c>
      <c r="J1842" s="635"/>
      <c r="K1842" s="637">
        <v>0.53281488511999997</v>
      </c>
      <c r="L1842" s="638"/>
      <c r="M1842" s="639"/>
    </row>
    <row r="1843" spans="6:13" s="646" customFormat="1" ht="12.75" customHeight="1" outlineLevel="4" x14ac:dyDescent="0.25">
      <c r="F1843" s="640"/>
      <c r="G1843" s="641"/>
      <c r="H1843" s="641"/>
      <c r="I1843" s="642"/>
      <c r="J1843" s="641"/>
      <c r="K1843" s="643"/>
      <c r="L1843" s="644"/>
      <c r="M1843" s="645"/>
    </row>
    <row r="1844" spans="6:13" s="620" customFormat="1" ht="16.5" customHeight="1" outlineLevel="3" x14ac:dyDescent="0.2">
      <c r="F1844" s="621"/>
      <c r="G1844" s="609"/>
      <c r="H1844" s="622"/>
      <c r="I1844" s="622" t="s">
        <v>4935</v>
      </c>
      <c r="J1844" s="609"/>
      <c r="K1844" s="623"/>
      <c r="L1844" s="624"/>
      <c r="M1844" s="588">
        <f>SUBTOTAL(9,M1845:M1854)</f>
        <v>0</v>
      </c>
    </row>
    <row r="1845" spans="6:13" s="625" customFormat="1" ht="12" outlineLevel="4" x14ac:dyDescent="0.2">
      <c r="F1845" s="626">
        <v>1</v>
      </c>
      <c r="G1845" s="627" t="s">
        <v>3066</v>
      </c>
      <c r="H1845" s="628" t="s">
        <v>5630</v>
      </c>
      <c r="I1845" s="629" t="s">
        <v>5631</v>
      </c>
      <c r="J1845" s="627" t="s">
        <v>447</v>
      </c>
      <c r="K1845" s="630">
        <v>2</v>
      </c>
      <c r="L1845" s="631"/>
      <c r="M1845" s="632">
        <f>K1845*L1845</f>
        <v>0</v>
      </c>
    </row>
    <row r="1846" spans="6:13" s="633" customFormat="1" ht="11.25" outlineLevel="5" x14ac:dyDescent="0.25">
      <c r="F1846" s="634"/>
      <c r="G1846" s="635"/>
      <c r="H1846" s="635"/>
      <c r="I1846" s="636" t="s">
        <v>5879</v>
      </c>
      <c r="J1846" s="635"/>
      <c r="K1846" s="637">
        <v>2</v>
      </c>
      <c r="L1846" s="638"/>
      <c r="M1846" s="639"/>
    </row>
    <row r="1847" spans="6:13" s="625" customFormat="1" ht="12" outlineLevel="4" x14ac:dyDescent="0.2">
      <c r="F1847" s="626">
        <v>2</v>
      </c>
      <c r="G1847" s="627" t="s">
        <v>3066</v>
      </c>
      <c r="H1847" s="628" t="s">
        <v>5136</v>
      </c>
      <c r="I1847" s="629" t="s">
        <v>5137</v>
      </c>
      <c r="J1847" s="627" t="s">
        <v>447</v>
      </c>
      <c r="K1847" s="630">
        <v>6</v>
      </c>
      <c r="L1847" s="631"/>
      <c r="M1847" s="632">
        <f>K1847*L1847</f>
        <v>0</v>
      </c>
    </row>
    <row r="1848" spans="6:13" s="633" customFormat="1" ht="11.25" outlineLevel="5" x14ac:dyDescent="0.25">
      <c r="F1848" s="634"/>
      <c r="G1848" s="635"/>
      <c r="H1848" s="635"/>
      <c r="I1848" s="636" t="s">
        <v>5880</v>
      </c>
      <c r="J1848" s="635"/>
      <c r="K1848" s="637">
        <v>6</v>
      </c>
      <c r="L1848" s="638"/>
      <c r="M1848" s="639"/>
    </row>
    <row r="1849" spans="6:13" s="625" customFormat="1" ht="12" outlineLevel="4" x14ac:dyDescent="0.2">
      <c r="F1849" s="626">
        <v>3</v>
      </c>
      <c r="G1849" s="627" t="s">
        <v>3066</v>
      </c>
      <c r="H1849" s="628" t="s">
        <v>5881</v>
      </c>
      <c r="I1849" s="629" t="s">
        <v>5882</v>
      </c>
      <c r="J1849" s="627" t="s">
        <v>447</v>
      </c>
      <c r="K1849" s="630">
        <v>14</v>
      </c>
      <c r="L1849" s="631"/>
      <c r="M1849" s="632">
        <f>K1849*L1849</f>
        <v>0</v>
      </c>
    </row>
    <row r="1850" spans="6:13" s="633" customFormat="1" ht="11.25" outlineLevel="5" x14ac:dyDescent="0.25">
      <c r="F1850" s="634"/>
      <c r="G1850" s="635"/>
      <c r="H1850" s="635"/>
      <c r="I1850" s="636" t="s">
        <v>5883</v>
      </c>
      <c r="J1850" s="635"/>
      <c r="K1850" s="637">
        <v>14</v>
      </c>
      <c r="L1850" s="638"/>
      <c r="M1850" s="639"/>
    </row>
    <row r="1851" spans="6:13" s="625" customFormat="1" ht="12" outlineLevel="4" x14ac:dyDescent="0.2">
      <c r="F1851" s="626">
        <v>4</v>
      </c>
      <c r="G1851" s="627" t="s">
        <v>3066</v>
      </c>
      <c r="H1851" s="628" t="s">
        <v>5754</v>
      </c>
      <c r="I1851" s="629" t="s">
        <v>5755</v>
      </c>
      <c r="J1851" s="627" t="s">
        <v>447</v>
      </c>
      <c r="K1851" s="630">
        <v>2</v>
      </c>
      <c r="L1851" s="631"/>
      <c r="M1851" s="632">
        <f>K1851*L1851</f>
        <v>0</v>
      </c>
    </row>
    <row r="1852" spans="6:13" s="633" customFormat="1" ht="11.25" outlineLevel="5" x14ac:dyDescent="0.25">
      <c r="F1852" s="634"/>
      <c r="G1852" s="635"/>
      <c r="H1852" s="635"/>
      <c r="I1852" s="636" t="s">
        <v>5884</v>
      </c>
      <c r="J1852" s="635"/>
      <c r="K1852" s="637">
        <v>2</v>
      </c>
      <c r="L1852" s="638"/>
      <c r="M1852" s="639"/>
    </row>
    <row r="1853" spans="6:13" s="625" customFormat="1" ht="24" outlineLevel="4" x14ac:dyDescent="0.2">
      <c r="F1853" s="626">
        <v>5</v>
      </c>
      <c r="G1853" s="627" t="s">
        <v>3315</v>
      </c>
      <c r="H1853" s="628" t="s">
        <v>4954</v>
      </c>
      <c r="I1853" s="629" t="s">
        <v>4955</v>
      </c>
      <c r="J1853" s="627" t="s">
        <v>191</v>
      </c>
      <c r="K1853" s="630">
        <v>0.112</v>
      </c>
      <c r="L1853" s="631"/>
      <c r="M1853" s="632">
        <f>K1853*L1853</f>
        <v>0</v>
      </c>
    </row>
    <row r="1854" spans="6:13" s="646" customFormat="1" ht="12.75" customHeight="1" outlineLevel="4" x14ac:dyDescent="0.25">
      <c r="F1854" s="640"/>
      <c r="G1854" s="641"/>
      <c r="H1854" s="641"/>
      <c r="I1854" s="642"/>
      <c r="J1854" s="641"/>
      <c r="K1854" s="643"/>
      <c r="L1854" s="644"/>
      <c r="M1854" s="645"/>
    </row>
    <row r="1855" spans="6:13" s="646" customFormat="1" ht="12.75" customHeight="1" outlineLevel="3" x14ac:dyDescent="0.25">
      <c r="F1855" s="640"/>
      <c r="G1855" s="641"/>
      <c r="H1855" s="641"/>
      <c r="I1855" s="642"/>
      <c r="J1855" s="641"/>
      <c r="K1855" s="643"/>
      <c r="L1855" s="644"/>
      <c r="M1855" s="645"/>
    </row>
    <row r="1856" spans="6:13" s="612" customFormat="1" ht="18.75" customHeight="1" outlineLevel="2" x14ac:dyDescent="0.2">
      <c r="F1856" s="613"/>
      <c r="G1856" s="614"/>
      <c r="H1856" s="615"/>
      <c r="I1856" s="615" t="s">
        <v>4066</v>
      </c>
      <c r="J1856" s="614"/>
      <c r="K1856" s="617"/>
      <c r="L1856" s="618"/>
      <c r="M1856" s="585">
        <f>SUBTOTAL(9,M1857:M1870)</f>
        <v>0</v>
      </c>
    </row>
    <row r="1857" spans="6:13" s="620" customFormat="1" ht="16.5" customHeight="1" outlineLevel="3" x14ac:dyDescent="0.2">
      <c r="F1857" s="621"/>
      <c r="G1857" s="609"/>
      <c r="H1857" s="622"/>
      <c r="I1857" s="622" t="s">
        <v>4957</v>
      </c>
      <c r="J1857" s="609"/>
      <c r="K1857" s="623"/>
      <c r="L1857" s="624"/>
      <c r="M1857" s="588">
        <f>SUBTOTAL(9,M1858:M1869)</f>
        <v>0</v>
      </c>
    </row>
    <row r="1858" spans="6:13" s="625" customFormat="1" ht="24" outlineLevel="4" x14ac:dyDescent="0.2">
      <c r="F1858" s="626">
        <v>1</v>
      </c>
      <c r="G1858" s="627" t="s">
        <v>3315</v>
      </c>
      <c r="H1858" s="628" t="s">
        <v>4067</v>
      </c>
      <c r="I1858" s="629" t="s">
        <v>4068</v>
      </c>
      <c r="J1858" s="627" t="s">
        <v>191</v>
      </c>
      <c r="K1858" s="630">
        <v>0.125</v>
      </c>
      <c r="L1858" s="631"/>
      <c r="M1858" s="632">
        <f>K1858*L1858</f>
        <v>0</v>
      </c>
    </row>
    <row r="1859" spans="6:13" s="633" customFormat="1" ht="11.25" outlineLevel="5" x14ac:dyDescent="0.25">
      <c r="F1859" s="634"/>
      <c r="G1859" s="635"/>
      <c r="H1859" s="635"/>
      <c r="I1859" s="636" t="s">
        <v>5885</v>
      </c>
      <c r="J1859" s="635"/>
      <c r="K1859" s="637">
        <v>0.112</v>
      </c>
      <c r="L1859" s="638"/>
      <c r="M1859" s="639"/>
    </row>
    <row r="1860" spans="6:13" s="633" customFormat="1" ht="11.25" outlineLevel="5" x14ac:dyDescent="0.25">
      <c r="F1860" s="634"/>
      <c r="G1860" s="635"/>
      <c r="H1860" s="635"/>
      <c r="I1860" s="636" t="s">
        <v>5766</v>
      </c>
      <c r="J1860" s="635"/>
      <c r="K1860" s="637">
        <v>1.2999999999999999E-2</v>
      </c>
      <c r="L1860" s="638"/>
      <c r="M1860" s="639"/>
    </row>
    <row r="1861" spans="6:13" s="625" customFormat="1" ht="12" outlineLevel="4" x14ac:dyDescent="0.2">
      <c r="F1861" s="626">
        <v>2</v>
      </c>
      <c r="G1861" s="627" t="s">
        <v>3315</v>
      </c>
      <c r="H1861" s="628" t="s">
        <v>4073</v>
      </c>
      <c r="I1861" s="629" t="s">
        <v>4074</v>
      </c>
      <c r="J1861" s="627" t="s">
        <v>191</v>
      </c>
      <c r="K1861" s="630">
        <v>2.5</v>
      </c>
      <c r="L1861" s="631"/>
      <c r="M1861" s="632">
        <f>K1861*L1861</f>
        <v>0</v>
      </c>
    </row>
    <row r="1862" spans="6:13" s="633" customFormat="1" ht="11.25" outlineLevel="5" x14ac:dyDescent="0.25">
      <c r="F1862" s="634"/>
      <c r="G1862" s="635"/>
      <c r="H1862" s="635"/>
      <c r="I1862" s="636" t="s">
        <v>5886</v>
      </c>
      <c r="J1862" s="635"/>
      <c r="K1862" s="637">
        <v>2.2400000000000002</v>
      </c>
      <c r="L1862" s="638"/>
      <c r="M1862" s="639"/>
    </row>
    <row r="1863" spans="6:13" s="633" customFormat="1" ht="11.25" outlineLevel="5" x14ac:dyDescent="0.25">
      <c r="F1863" s="634"/>
      <c r="G1863" s="635"/>
      <c r="H1863" s="635"/>
      <c r="I1863" s="636" t="s">
        <v>5887</v>
      </c>
      <c r="J1863" s="635"/>
      <c r="K1863" s="637">
        <v>0.26</v>
      </c>
      <c r="L1863" s="638"/>
      <c r="M1863" s="639"/>
    </row>
    <row r="1864" spans="6:13" s="625" customFormat="1" ht="12" outlineLevel="4" x14ac:dyDescent="0.2">
      <c r="F1864" s="626">
        <v>3</v>
      </c>
      <c r="G1864" s="627" t="s">
        <v>3315</v>
      </c>
      <c r="H1864" s="628" t="s">
        <v>4079</v>
      </c>
      <c r="I1864" s="629" t="s">
        <v>4080</v>
      </c>
      <c r="J1864" s="627" t="s">
        <v>191</v>
      </c>
      <c r="K1864" s="630">
        <v>0.125</v>
      </c>
      <c r="L1864" s="631"/>
      <c r="M1864" s="632">
        <f>K1864*L1864</f>
        <v>0</v>
      </c>
    </row>
    <row r="1865" spans="6:13" s="633" customFormat="1" ht="11.25" outlineLevel="5" x14ac:dyDescent="0.25">
      <c r="F1865" s="634"/>
      <c r="G1865" s="635"/>
      <c r="H1865" s="635"/>
      <c r="I1865" s="636" t="s">
        <v>5885</v>
      </c>
      <c r="J1865" s="635"/>
      <c r="K1865" s="637">
        <v>0.112</v>
      </c>
      <c r="L1865" s="638"/>
      <c r="M1865" s="639"/>
    </row>
    <row r="1866" spans="6:13" s="633" customFormat="1" ht="11.25" outlineLevel="5" x14ac:dyDescent="0.25">
      <c r="F1866" s="634"/>
      <c r="G1866" s="635"/>
      <c r="H1866" s="635"/>
      <c r="I1866" s="636" t="s">
        <v>5766</v>
      </c>
      <c r="J1866" s="635"/>
      <c r="K1866" s="637">
        <v>1.2999999999999999E-2</v>
      </c>
      <c r="L1866" s="638"/>
      <c r="M1866" s="639"/>
    </row>
    <row r="1867" spans="6:13" s="625" customFormat="1" ht="24" outlineLevel="4" x14ac:dyDescent="0.2">
      <c r="F1867" s="626">
        <v>4</v>
      </c>
      <c r="G1867" s="627" t="s">
        <v>3315</v>
      </c>
      <c r="H1867" s="628" t="s">
        <v>4081</v>
      </c>
      <c r="I1867" s="629" t="s">
        <v>4082</v>
      </c>
      <c r="J1867" s="627" t="s">
        <v>191</v>
      </c>
      <c r="K1867" s="630">
        <v>1.2999999999999999E-2</v>
      </c>
      <c r="L1867" s="631"/>
      <c r="M1867" s="632">
        <f>K1867*L1867</f>
        <v>0</v>
      </c>
    </row>
    <row r="1868" spans="6:13" s="633" customFormat="1" ht="11.25" outlineLevel="5" x14ac:dyDescent="0.25">
      <c r="F1868" s="634"/>
      <c r="G1868" s="635"/>
      <c r="H1868" s="635"/>
      <c r="I1868" s="636" t="s">
        <v>5766</v>
      </c>
      <c r="J1868" s="635"/>
      <c r="K1868" s="637">
        <v>1.2999999999999999E-2</v>
      </c>
      <c r="L1868" s="638"/>
      <c r="M1868" s="639"/>
    </row>
    <row r="1869" spans="6:13" s="646" customFormat="1" ht="12.75" customHeight="1" outlineLevel="4" x14ac:dyDescent="0.25">
      <c r="F1869" s="640"/>
      <c r="G1869" s="641"/>
      <c r="H1869" s="641"/>
      <c r="I1869" s="642"/>
      <c r="J1869" s="641"/>
      <c r="K1869" s="643"/>
      <c r="L1869" s="644"/>
      <c r="M1869" s="645"/>
    </row>
    <row r="1870" spans="6:13" s="646" customFormat="1" ht="12.75" customHeight="1" outlineLevel="3" x14ac:dyDescent="0.25">
      <c r="F1870" s="640"/>
      <c r="G1870" s="641"/>
      <c r="H1870" s="641"/>
      <c r="I1870" s="642"/>
      <c r="J1870" s="641"/>
      <c r="K1870" s="643"/>
      <c r="L1870" s="644"/>
      <c r="M1870" s="645"/>
    </row>
    <row r="1871" spans="6:13" s="612" customFormat="1" ht="18.75" customHeight="1" outlineLevel="2" x14ac:dyDescent="0.2">
      <c r="F1871" s="613"/>
      <c r="G1871" s="614"/>
      <c r="H1871" s="615"/>
      <c r="I1871" s="615" t="s">
        <v>3865</v>
      </c>
      <c r="J1871" s="614"/>
      <c r="K1871" s="617"/>
      <c r="L1871" s="618"/>
      <c r="M1871" s="585">
        <f>SUBTOTAL(9,M1872:M1895)</f>
        <v>0</v>
      </c>
    </row>
    <row r="1872" spans="6:13" s="620" customFormat="1" ht="16.5" customHeight="1" outlineLevel="3" x14ac:dyDescent="0.2">
      <c r="F1872" s="621"/>
      <c r="G1872" s="609"/>
      <c r="H1872" s="622"/>
      <c r="I1872" s="622" t="s">
        <v>4957</v>
      </c>
      <c r="J1872" s="609"/>
      <c r="K1872" s="623"/>
      <c r="L1872" s="624"/>
      <c r="M1872" s="588">
        <f>SUBTOTAL(9,M1873:M1894)</f>
        <v>0</v>
      </c>
    </row>
    <row r="1873" spans="6:13" s="625" customFormat="1" ht="24" outlineLevel="4" x14ac:dyDescent="0.2">
      <c r="F1873" s="626">
        <v>1</v>
      </c>
      <c r="G1873" s="627" t="s">
        <v>3315</v>
      </c>
      <c r="H1873" s="628" t="s">
        <v>4978</v>
      </c>
      <c r="I1873" s="629" t="s">
        <v>4979</v>
      </c>
      <c r="J1873" s="627" t="s">
        <v>532</v>
      </c>
      <c r="K1873" s="630">
        <v>14.4</v>
      </c>
      <c r="L1873" s="631"/>
      <c r="M1873" s="632">
        <f>K1873*L1873</f>
        <v>0</v>
      </c>
    </row>
    <row r="1874" spans="6:13" s="633" customFormat="1" ht="11.25" outlineLevel="5" x14ac:dyDescent="0.25">
      <c r="F1874" s="634"/>
      <c r="G1874" s="635"/>
      <c r="H1874" s="635"/>
      <c r="I1874" s="636" t="s">
        <v>5888</v>
      </c>
      <c r="J1874" s="635"/>
      <c r="K1874" s="637">
        <v>14.4</v>
      </c>
      <c r="L1874" s="638"/>
      <c r="M1874" s="639"/>
    </row>
    <row r="1875" spans="6:13" s="625" customFormat="1" ht="24" outlineLevel="4" x14ac:dyDescent="0.2">
      <c r="F1875" s="626">
        <v>2</v>
      </c>
      <c r="G1875" s="627" t="s">
        <v>3315</v>
      </c>
      <c r="H1875" s="628" t="s">
        <v>4981</v>
      </c>
      <c r="I1875" s="629" t="s">
        <v>4982</v>
      </c>
      <c r="J1875" s="627" t="s">
        <v>532</v>
      </c>
      <c r="K1875" s="630">
        <v>3.6</v>
      </c>
      <c r="L1875" s="631"/>
      <c r="M1875" s="632">
        <f>K1875*L1875</f>
        <v>0</v>
      </c>
    </row>
    <row r="1876" spans="6:13" s="633" customFormat="1" ht="11.25" outlineLevel="5" x14ac:dyDescent="0.25">
      <c r="F1876" s="634"/>
      <c r="G1876" s="635"/>
      <c r="H1876" s="635"/>
      <c r="I1876" s="636" t="s">
        <v>5889</v>
      </c>
      <c r="J1876" s="635"/>
      <c r="K1876" s="637">
        <v>3.6</v>
      </c>
      <c r="L1876" s="638"/>
      <c r="M1876" s="639"/>
    </row>
    <row r="1877" spans="6:13" s="625" customFormat="1" ht="24" outlineLevel="4" x14ac:dyDescent="0.2">
      <c r="F1877" s="626">
        <v>3</v>
      </c>
      <c r="G1877" s="627" t="s">
        <v>3315</v>
      </c>
      <c r="H1877" s="628" t="s">
        <v>4984</v>
      </c>
      <c r="I1877" s="629" t="s">
        <v>4985</v>
      </c>
      <c r="J1877" s="627" t="s">
        <v>172</v>
      </c>
      <c r="K1877" s="630">
        <v>2</v>
      </c>
      <c r="L1877" s="631"/>
      <c r="M1877" s="632">
        <f>K1877*L1877</f>
        <v>0</v>
      </c>
    </row>
    <row r="1878" spans="6:13" s="633" customFormat="1" ht="11.25" outlineLevel="5" x14ac:dyDescent="0.25">
      <c r="F1878" s="634"/>
      <c r="G1878" s="635"/>
      <c r="H1878" s="635"/>
      <c r="I1878" s="636" t="s">
        <v>5890</v>
      </c>
      <c r="J1878" s="635"/>
      <c r="K1878" s="637">
        <v>2</v>
      </c>
      <c r="L1878" s="638"/>
      <c r="M1878" s="639"/>
    </row>
    <row r="1879" spans="6:13" s="625" customFormat="1" ht="12" outlineLevel="4" x14ac:dyDescent="0.2">
      <c r="F1879" s="626">
        <v>4</v>
      </c>
      <c r="G1879" s="627" t="s">
        <v>3315</v>
      </c>
      <c r="H1879" s="628" t="s">
        <v>4962</v>
      </c>
      <c r="I1879" s="629" t="s">
        <v>4963</v>
      </c>
      <c r="J1879" s="627" t="s">
        <v>172</v>
      </c>
      <c r="K1879" s="630">
        <v>6.1977429561599999</v>
      </c>
      <c r="L1879" s="631"/>
      <c r="M1879" s="632">
        <f>K1879*L1879</f>
        <v>0</v>
      </c>
    </row>
    <row r="1880" spans="6:13" s="633" customFormat="1" ht="22.5" outlineLevel="5" x14ac:dyDescent="0.25">
      <c r="F1880" s="634"/>
      <c r="G1880" s="635"/>
      <c r="H1880" s="635"/>
      <c r="I1880" s="636" t="s">
        <v>5891</v>
      </c>
      <c r="J1880" s="635"/>
      <c r="K1880" s="637">
        <v>6.1977429561599999</v>
      </c>
      <c r="L1880" s="638"/>
      <c r="M1880" s="639"/>
    </row>
    <row r="1881" spans="6:13" s="625" customFormat="1" ht="12" outlineLevel="4" x14ac:dyDescent="0.2">
      <c r="F1881" s="626">
        <v>5</v>
      </c>
      <c r="G1881" s="627" t="s">
        <v>3315</v>
      </c>
      <c r="H1881" s="628" t="s">
        <v>4966</v>
      </c>
      <c r="I1881" s="629" t="s">
        <v>4967</v>
      </c>
      <c r="J1881" s="627" t="s">
        <v>172</v>
      </c>
      <c r="K1881" s="630">
        <v>1.54943573904</v>
      </c>
      <c r="L1881" s="631"/>
      <c r="M1881" s="632">
        <f>K1881*L1881</f>
        <v>0</v>
      </c>
    </row>
    <row r="1882" spans="6:13" s="633" customFormat="1" ht="22.5" outlineLevel="5" x14ac:dyDescent="0.25">
      <c r="F1882" s="634"/>
      <c r="G1882" s="635"/>
      <c r="H1882" s="635"/>
      <c r="I1882" s="636" t="s">
        <v>5892</v>
      </c>
      <c r="J1882" s="635"/>
      <c r="K1882" s="637">
        <v>1.54943573904</v>
      </c>
      <c r="L1882" s="638"/>
      <c r="M1882" s="639"/>
    </row>
    <row r="1883" spans="6:13" s="625" customFormat="1" ht="12" outlineLevel="4" x14ac:dyDescent="0.2">
      <c r="F1883" s="626">
        <v>6</v>
      </c>
      <c r="G1883" s="627" t="s">
        <v>3315</v>
      </c>
      <c r="H1883" s="628" t="s">
        <v>1715</v>
      </c>
      <c r="I1883" s="629" t="s">
        <v>4987</v>
      </c>
      <c r="J1883" s="627" t="s">
        <v>191</v>
      </c>
      <c r="K1883" s="630">
        <v>0.152004018833824</v>
      </c>
      <c r="L1883" s="631"/>
      <c r="M1883" s="632">
        <f>K1883*L1883</f>
        <v>0</v>
      </c>
    </row>
    <row r="1884" spans="6:13" s="625" customFormat="1" ht="24" outlineLevel="4" x14ac:dyDescent="0.2">
      <c r="F1884" s="626">
        <v>7</v>
      </c>
      <c r="G1884" s="627" t="s">
        <v>3315</v>
      </c>
      <c r="H1884" s="628" t="s">
        <v>4092</v>
      </c>
      <c r="I1884" s="629" t="s">
        <v>4093</v>
      </c>
      <c r="J1884" s="627" t="s">
        <v>532</v>
      </c>
      <c r="K1884" s="630">
        <v>3</v>
      </c>
      <c r="L1884" s="631"/>
      <c r="M1884" s="632">
        <f>K1884*L1884</f>
        <v>0</v>
      </c>
    </row>
    <row r="1885" spans="6:13" s="633" customFormat="1" ht="11.25" outlineLevel="5" x14ac:dyDescent="0.25">
      <c r="F1885" s="634"/>
      <c r="G1885" s="635"/>
      <c r="H1885" s="635"/>
      <c r="I1885" s="636" t="s">
        <v>5893</v>
      </c>
      <c r="J1885" s="635"/>
      <c r="K1885" s="637">
        <v>3</v>
      </c>
      <c r="L1885" s="638"/>
      <c r="M1885" s="639"/>
    </row>
    <row r="1886" spans="6:13" s="625" customFormat="1" ht="24" outlineLevel="4" x14ac:dyDescent="0.2">
      <c r="F1886" s="626">
        <v>8</v>
      </c>
      <c r="G1886" s="627" t="s">
        <v>3054</v>
      </c>
      <c r="H1886" s="628" t="s">
        <v>5894</v>
      </c>
      <c r="I1886" s="629" t="s">
        <v>4109</v>
      </c>
      <c r="J1886" s="627" t="s">
        <v>532</v>
      </c>
      <c r="K1886" s="630">
        <v>3.6</v>
      </c>
      <c r="L1886" s="631"/>
      <c r="M1886" s="632">
        <f>K1886*L1886</f>
        <v>0</v>
      </c>
    </row>
    <row r="1887" spans="6:13" s="633" customFormat="1" ht="11.25" outlineLevel="5" x14ac:dyDescent="0.25">
      <c r="F1887" s="634"/>
      <c r="G1887" s="635"/>
      <c r="H1887" s="635"/>
      <c r="I1887" s="636" t="s">
        <v>5893</v>
      </c>
      <c r="J1887" s="635"/>
      <c r="K1887" s="637">
        <v>3</v>
      </c>
      <c r="L1887" s="638"/>
      <c r="M1887" s="639"/>
    </row>
    <row r="1888" spans="6:13" s="625" customFormat="1" ht="12" outlineLevel="4" x14ac:dyDescent="0.2">
      <c r="F1888" s="626">
        <v>9</v>
      </c>
      <c r="G1888" s="627" t="s">
        <v>3315</v>
      </c>
      <c r="H1888" s="628" t="s">
        <v>4989</v>
      </c>
      <c r="I1888" s="629" t="s">
        <v>4990</v>
      </c>
      <c r="J1888" s="627" t="s">
        <v>172</v>
      </c>
      <c r="K1888" s="630">
        <v>0.96886857648000002</v>
      </c>
      <c r="L1888" s="631"/>
      <c r="M1888" s="632">
        <f>K1888*L1888</f>
        <v>0</v>
      </c>
    </row>
    <row r="1889" spans="6:13" s="633" customFormat="1" ht="22.5" outlineLevel="5" x14ac:dyDescent="0.25">
      <c r="F1889" s="634"/>
      <c r="G1889" s="635"/>
      <c r="H1889" s="635"/>
      <c r="I1889" s="636" t="s">
        <v>5895</v>
      </c>
      <c r="J1889" s="635"/>
      <c r="K1889" s="637">
        <v>0.96886857648000002</v>
      </c>
      <c r="L1889" s="638"/>
      <c r="M1889" s="639"/>
    </row>
    <row r="1890" spans="6:13" s="625" customFormat="1" ht="24" outlineLevel="4" x14ac:dyDescent="0.2">
      <c r="F1890" s="626">
        <v>10</v>
      </c>
      <c r="G1890" s="627" t="s">
        <v>3315</v>
      </c>
      <c r="H1890" s="628" t="s">
        <v>4992</v>
      </c>
      <c r="I1890" s="629" t="s">
        <v>4993</v>
      </c>
      <c r="J1890" s="627" t="s">
        <v>172</v>
      </c>
      <c r="K1890" s="630">
        <v>0.52007156156569612</v>
      </c>
      <c r="L1890" s="631"/>
      <c r="M1890" s="632">
        <f>K1890*L1890</f>
        <v>0</v>
      </c>
    </row>
    <row r="1891" spans="6:13" s="633" customFormat="1" ht="33.75" outlineLevel="5" x14ac:dyDescent="0.25">
      <c r="F1891" s="634"/>
      <c r="G1891" s="635"/>
      <c r="H1891" s="635"/>
      <c r="I1891" s="636" t="s">
        <v>5896</v>
      </c>
      <c r="J1891" s="635"/>
      <c r="K1891" s="637">
        <v>0.52007156156569612</v>
      </c>
      <c r="L1891" s="638"/>
      <c r="M1891" s="639"/>
    </row>
    <row r="1892" spans="6:13" s="625" customFormat="1" ht="24" outlineLevel="4" x14ac:dyDescent="0.2">
      <c r="F1892" s="626">
        <v>11</v>
      </c>
      <c r="G1892" s="627" t="s">
        <v>3054</v>
      </c>
      <c r="H1892" s="628" t="s">
        <v>4995</v>
      </c>
      <c r="I1892" s="629" t="s">
        <v>4996</v>
      </c>
      <c r="J1892" s="627" t="s">
        <v>172</v>
      </c>
      <c r="K1892" s="630">
        <v>0.624</v>
      </c>
      <c r="L1892" s="631"/>
      <c r="M1892" s="632">
        <f>K1892*L1892</f>
        <v>0</v>
      </c>
    </row>
    <row r="1893" spans="6:13" s="625" customFormat="1" ht="12" outlineLevel="4" x14ac:dyDescent="0.2">
      <c r="F1893" s="626">
        <v>12</v>
      </c>
      <c r="G1893" s="627" t="s">
        <v>3315</v>
      </c>
      <c r="H1893" s="628" t="s">
        <v>3878</v>
      </c>
      <c r="I1893" s="629" t="s">
        <v>4997</v>
      </c>
      <c r="J1893" s="627" t="s">
        <v>3691</v>
      </c>
      <c r="K1893" s="630">
        <v>1.77</v>
      </c>
      <c r="L1893" s="631"/>
      <c r="M1893" s="632">
        <f>K1893*L1893</f>
        <v>0</v>
      </c>
    </row>
    <row r="1894" spans="6:13" s="646" customFormat="1" ht="12.75" customHeight="1" outlineLevel="4" x14ac:dyDescent="0.25">
      <c r="F1894" s="640"/>
      <c r="G1894" s="641"/>
      <c r="H1894" s="641"/>
      <c r="I1894" s="642"/>
      <c r="J1894" s="641"/>
      <c r="K1894" s="643"/>
      <c r="L1894" s="644"/>
      <c r="M1894" s="645"/>
    </row>
    <row r="1895" spans="6:13" s="646" customFormat="1" ht="12.75" customHeight="1" outlineLevel="3" x14ac:dyDescent="0.25">
      <c r="F1895" s="640"/>
      <c r="G1895" s="641"/>
      <c r="H1895" s="641"/>
      <c r="I1895" s="642"/>
      <c r="J1895" s="641"/>
      <c r="K1895" s="643"/>
      <c r="L1895" s="644"/>
      <c r="M1895" s="645"/>
    </row>
    <row r="1896" spans="6:13" s="612" customFormat="1" ht="18.75" customHeight="1" outlineLevel="2" x14ac:dyDescent="0.2">
      <c r="F1896" s="613"/>
      <c r="G1896" s="614"/>
      <c r="H1896" s="615"/>
      <c r="I1896" s="615" t="s">
        <v>3692</v>
      </c>
      <c r="J1896" s="614"/>
      <c r="K1896" s="617"/>
      <c r="L1896" s="618"/>
      <c r="M1896" s="585">
        <f>SUBTOTAL(9,M1897:M1904)</f>
        <v>0</v>
      </c>
    </row>
    <row r="1897" spans="6:13" s="620" customFormat="1" ht="16.5" customHeight="1" outlineLevel="3" x14ac:dyDescent="0.2">
      <c r="F1897" s="621"/>
      <c r="G1897" s="609"/>
      <c r="H1897" s="622"/>
      <c r="I1897" s="622" t="s">
        <v>4957</v>
      </c>
      <c r="J1897" s="609"/>
      <c r="K1897" s="623"/>
      <c r="L1897" s="624"/>
      <c r="M1897" s="588">
        <f>SUBTOTAL(9,M1898:M1903)</f>
        <v>0</v>
      </c>
    </row>
    <row r="1898" spans="6:13" s="625" customFormat="1" ht="12" outlineLevel="4" x14ac:dyDescent="0.2">
      <c r="F1898" s="626">
        <v>1</v>
      </c>
      <c r="G1898" s="627" t="s">
        <v>3315</v>
      </c>
      <c r="H1898" s="628" t="s">
        <v>3693</v>
      </c>
      <c r="I1898" s="629" t="s">
        <v>3694</v>
      </c>
      <c r="J1898" s="627" t="s">
        <v>532</v>
      </c>
      <c r="K1898" s="630">
        <v>3</v>
      </c>
      <c r="L1898" s="631"/>
      <c r="M1898" s="632">
        <f>K1898*L1898</f>
        <v>0</v>
      </c>
    </row>
    <row r="1899" spans="6:13" s="633" customFormat="1" ht="11.25" outlineLevel="5" x14ac:dyDescent="0.25">
      <c r="F1899" s="634"/>
      <c r="G1899" s="635"/>
      <c r="H1899" s="635"/>
      <c r="I1899" s="636" t="s">
        <v>5897</v>
      </c>
      <c r="J1899" s="635"/>
      <c r="K1899" s="637">
        <v>3</v>
      </c>
      <c r="L1899" s="638"/>
      <c r="M1899" s="639"/>
    </row>
    <row r="1900" spans="6:13" s="625" customFormat="1" ht="24" outlineLevel="4" x14ac:dyDescent="0.2">
      <c r="F1900" s="626">
        <v>2</v>
      </c>
      <c r="G1900" s="627" t="s">
        <v>3315</v>
      </c>
      <c r="H1900" s="628" t="s">
        <v>4999</v>
      </c>
      <c r="I1900" s="629" t="s">
        <v>5000</v>
      </c>
      <c r="J1900" s="627" t="s">
        <v>532</v>
      </c>
      <c r="K1900" s="630">
        <v>2.5</v>
      </c>
      <c r="L1900" s="631"/>
      <c r="M1900" s="632">
        <f>K1900*L1900</f>
        <v>0</v>
      </c>
    </row>
    <row r="1901" spans="6:13" s="633" customFormat="1" ht="11.25" outlineLevel="5" x14ac:dyDescent="0.25">
      <c r="F1901" s="634"/>
      <c r="G1901" s="635"/>
      <c r="H1901" s="635"/>
      <c r="I1901" s="636" t="s">
        <v>5898</v>
      </c>
      <c r="J1901" s="635"/>
      <c r="K1901" s="637">
        <v>0.5</v>
      </c>
      <c r="L1901" s="638"/>
      <c r="M1901" s="639"/>
    </row>
    <row r="1902" spans="6:13" s="633" customFormat="1" ht="11.25" outlineLevel="5" x14ac:dyDescent="0.25">
      <c r="F1902" s="634"/>
      <c r="G1902" s="635"/>
      <c r="H1902" s="635"/>
      <c r="I1902" s="636" t="s">
        <v>5002</v>
      </c>
      <c r="J1902" s="635"/>
      <c r="K1902" s="637">
        <v>2</v>
      </c>
      <c r="L1902" s="638"/>
      <c r="M1902" s="639"/>
    </row>
    <row r="1903" spans="6:13" s="646" customFormat="1" ht="12.75" customHeight="1" outlineLevel="4" x14ac:dyDescent="0.25">
      <c r="F1903" s="640"/>
      <c r="G1903" s="641"/>
      <c r="H1903" s="641"/>
      <c r="I1903" s="642"/>
      <c r="J1903" s="641"/>
      <c r="K1903" s="643"/>
      <c r="L1903" s="644"/>
      <c r="M1903" s="645"/>
    </row>
    <row r="1904" spans="6:13" s="646" customFormat="1" ht="12.75" customHeight="1" outlineLevel="3" x14ac:dyDescent="0.25">
      <c r="F1904" s="640"/>
      <c r="G1904" s="641"/>
      <c r="H1904" s="641"/>
      <c r="I1904" s="642"/>
      <c r="J1904" s="641"/>
      <c r="K1904" s="643"/>
      <c r="L1904" s="644"/>
      <c r="M1904" s="645"/>
    </row>
    <row r="1905" spans="6:13" s="646" customFormat="1" ht="12.75" customHeight="1" outlineLevel="2" x14ac:dyDescent="0.25">
      <c r="F1905" s="640"/>
      <c r="G1905" s="641"/>
      <c r="H1905" s="641"/>
      <c r="I1905" s="642"/>
      <c r="J1905" s="641"/>
      <c r="K1905" s="643"/>
      <c r="L1905" s="644"/>
      <c r="M1905" s="645"/>
    </row>
    <row r="1906" spans="6:13" s="612" customFormat="1" ht="18.75" customHeight="1" outlineLevel="1" x14ac:dyDescent="0.25">
      <c r="F1906" s="613"/>
      <c r="G1906" s="614"/>
      <c r="H1906" s="615"/>
      <c r="I1906" s="619" t="s">
        <v>5899</v>
      </c>
      <c r="J1906" s="614"/>
      <c r="K1906" s="617"/>
      <c r="L1906" s="618"/>
      <c r="M1906" s="583">
        <f>SUBTOTAL(9,M1907:M2836)</f>
        <v>0</v>
      </c>
    </row>
    <row r="1907" spans="6:13" s="612" customFormat="1" ht="18.75" customHeight="1" outlineLevel="2" x14ac:dyDescent="0.2">
      <c r="F1907" s="613"/>
      <c r="G1907" s="614"/>
      <c r="H1907" s="615"/>
      <c r="I1907" s="615" t="s">
        <v>5900</v>
      </c>
      <c r="J1907" s="614"/>
      <c r="K1907" s="617"/>
      <c r="L1907" s="618"/>
      <c r="M1907" s="585">
        <f>SUBTOTAL(9,M1908:M1926)</f>
        <v>0</v>
      </c>
    </row>
    <row r="1908" spans="6:13" s="620" customFormat="1" ht="16.5" customHeight="1" outlineLevel="3" x14ac:dyDescent="0.2">
      <c r="F1908" s="621"/>
      <c r="G1908" s="609"/>
      <c r="H1908" s="622"/>
      <c r="I1908" s="622" t="s">
        <v>4957</v>
      </c>
      <c r="J1908" s="609"/>
      <c r="K1908" s="623"/>
      <c r="L1908" s="624"/>
      <c r="M1908" s="588">
        <f>SUBTOTAL(9,M1909:M1925)</f>
        <v>0</v>
      </c>
    </row>
    <row r="1909" spans="6:13" s="625" customFormat="1" ht="24" outlineLevel="4" x14ac:dyDescent="0.2">
      <c r="F1909" s="626">
        <v>1</v>
      </c>
      <c r="G1909" s="627" t="s">
        <v>3315</v>
      </c>
      <c r="H1909" s="628" t="s">
        <v>5901</v>
      </c>
      <c r="I1909" s="629" t="s">
        <v>5902</v>
      </c>
      <c r="J1909" s="627" t="s">
        <v>172</v>
      </c>
      <c r="K1909" s="630">
        <v>0.96</v>
      </c>
      <c r="L1909" s="631"/>
      <c r="M1909" s="632">
        <f>K1909*L1909</f>
        <v>0</v>
      </c>
    </row>
    <row r="1910" spans="6:13" s="633" customFormat="1" ht="22.5" outlineLevel="5" x14ac:dyDescent="0.25">
      <c r="F1910" s="634"/>
      <c r="G1910" s="635"/>
      <c r="H1910" s="635"/>
      <c r="I1910" s="636" t="s">
        <v>5903</v>
      </c>
      <c r="J1910" s="635"/>
      <c r="K1910" s="637">
        <v>0</v>
      </c>
      <c r="L1910" s="638"/>
      <c r="M1910" s="639"/>
    </row>
    <row r="1911" spans="6:13" s="633" customFormat="1" ht="11.25" outlineLevel="5" x14ac:dyDescent="0.25">
      <c r="F1911" s="634"/>
      <c r="G1911" s="635"/>
      <c r="H1911" s="635"/>
      <c r="I1911" s="636" t="s">
        <v>5904</v>
      </c>
      <c r="J1911" s="635"/>
      <c r="K1911" s="637">
        <v>0</v>
      </c>
      <c r="L1911" s="638"/>
      <c r="M1911" s="639"/>
    </row>
    <row r="1912" spans="6:13" s="633" customFormat="1" ht="11.25" outlineLevel="5" x14ac:dyDescent="0.25">
      <c r="F1912" s="634"/>
      <c r="G1912" s="635"/>
      <c r="H1912" s="635"/>
      <c r="I1912" s="636" t="s">
        <v>5905</v>
      </c>
      <c r="J1912" s="635"/>
      <c r="K1912" s="637">
        <v>0</v>
      </c>
      <c r="L1912" s="638"/>
      <c r="M1912" s="639"/>
    </row>
    <row r="1913" spans="6:13" s="633" customFormat="1" ht="11.25" outlineLevel="5" x14ac:dyDescent="0.25">
      <c r="F1913" s="634"/>
      <c r="G1913" s="635"/>
      <c r="H1913" s="635"/>
      <c r="I1913" s="636" t="s">
        <v>5906</v>
      </c>
      <c r="J1913" s="635"/>
      <c r="K1913" s="637">
        <v>0.96</v>
      </c>
      <c r="L1913" s="638"/>
      <c r="M1913" s="639"/>
    </row>
    <row r="1914" spans="6:13" s="625" customFormat="1" ht="12" outlineLevel="4" x14ac:dyDescent="0.2">
      <c r="F1914" s="626">
        <v>2</v>
      </c>
      <c r="G1914" s="627" t="s">
        <v>3315</v>
      </c>
      <c r="H1914" s="628" t="s">
        <v>5907</v>
      </c>
      <c r="I1914" s="629" t="s">
        <v>5908</v>
      </c>
      <c r="J1914" s="627" t="s">
        <v>134</v>
      </c>
      <c r="K1914" s="630">
        <v>0.27387</v>
      </c>
      <c r="L1914" s="631"/>
      <c r="M1914" s="632">
        <f>K1914*L1914</f>
        <v>0</v>
      </c>
    </row>
    <row r="1915" spans="6:13" s="633" customFormat="1" ht="11.25" outlineLevel="5" x14ac:dyDescent="0.25">
      <c r="F1915" s="634"/>
      <c r="G1915" s="635"/>
      <c r="H1915" s="635"/>
      <c r="I1915" s="636" t="s">
        <v>5909</v>
      </c>
      <c r="J1915" s="635"/>
      <c r="K1915" s="637">
        <v>0</v>
      </c>
      <c r="L1915" s="638"/>
      <c r="M1915" s="639"/>
    </row>
    <row r="1916" spans="6:13" s="633" customFormat="1" ht="11.25" outlineLevel="5" x14ac:dyDescent="0.25">
      <c r="F1916" s="634"/>
      <c r="G1916" s="635"/>
      <c r="H1916" s="635"/>
      <c r="I1916" s="636" t="s">
        <v>5904</v>
      </c>
      <c r="J1916" s="635"/>
      <c r="K1916" s="637">
        <v>0</v>
      </c>
      <c r="L1916" s="638"/>
      <c r="M1916" s="639"/>
    </row>
    <row r="1917" spans="6:13" s="633" customFormat="1" ht="11.25" outlineLevel="5" x14ac:dyDescent="0.25">
      <c r="F1917" s="634"/>
      <c r="G1917" s="635"/>
      <c r="H1917" s="635"/>
      <c r="I1917" s="636" t="s">
        <v>5905</v>
      </c>
      <c r="J1917" s="635"/>
      <c r="K1917" s="637">
        <v>0</v>
      </c>
      <c r="L1917" s="638"/>
      <c r="M1917" s="639"/>
    </row>
    <row r="1918" spans="6:13" s="633" customFormat="1" ht="11.25" outlineLevel="5" x14ac:dyDescent="0.25">
      <c r="F1918" s="634"/>
      <c r="G1918" s="635"/>
      <c r="H1918" s="635"/>
      <c r="I1918" s="636" t="s">
        <v>5910</v>
      </c>
      <c r="J1918" s="635"/>
      <c r="K1918" s="637">
        <v>0</v>
      </c>
      <c r="L1918" s="638"/>
      <c r="M1918" s="639"/>
    </row>
    <row r="1919" spans="6:13" s="633" customFormat="1" ht="11.25" outlineLevel="5" x14ac:dyDescent="0.25">
      <c r="F1919" s="634"/>
      <c r="G1919" s="635"/>
      <c r="H1919" s="635"/>
      <c r="I1919" s="636" t="s">
        <v>5911</v>
      </c>
      <c r="J1919" s="635"/>
      <c r="K1919" s="637">
        <v>0.27387</v>
      </c>
      <c r="L1919" s="638"/>
      <c r="M1919" s="639"/>
    </row>
    <row r="1920" spans="6:13" s="625" customFormat="1" ht="24" outlineLevel="4" x14ac:dyDescent="0.2">
      <c r="F1920" s="626">
        <v>3</v>
      </c>
      <c r="G1920" s="627" t="s">
        <v>3315</v>
      </c>
      <c r="H1920" s="628" t="s">
        <v>5912</v>
      </c>
      <c r="I1920" s="629" t="s">
        <v>5913</v>
      </c>
      <c r="J1920" s="627" t="s">
        <v>191</v>
      </c>
      <c r="K1920" s="630">
        <v>8.6400000000000001E-3</v>
      </c>
      <c r="L1920" s="631"/>
      <c r="M1920" s="632">
        <f>K1920*L1920</f>
        <v>0</v>
      </c>
    </row>
    <row r="1921" spans="6:13" s="633" customFormat="1" ht="11.25" outlineLevel="5" x14ac:dyDescent="0.25">
      <c r="F1921" s="634"/>
      <c r="G1921" s="635"/>
      <c r="H1921" s="635"/>
      <c r="I1921" s="636" t="s">
        <v>5914</v>
      </c>
      <c r="J1921" s="635"/>
      <c r="K1921" s="637">
        <v>0</v>
      </c>
      <c r="L1921" s="638"/>
      <c r="M1921" s="639"/>
    </row>
    <row r="1922" spans="6:13" s="633" customFormat="1" ht="11.25" outlineLevel="5" x14ac:dyDescent="0.25">
      <c r="F1922" s="634"/>
      <c r="G1922" s="635"/>
      <c r="H1922" s="635"/>
      <c r="I1922" s="636" t="s">
        <v>5904</v>
      </c>
      <c r="J1922" s="635"/>
      <c r="K1922" s="637">
        <v>0</v>
      </c>
      <c r="L1922" s="638"/>
      <c r="M1922" s="639"/>
    </row>
    <row r="1923" spans="6:13" s="633" customFormat="1" ht="11.25" outlineLevel="5" x14ac:dyDescent="0.25">
      <c r="F1923" s="634"/>
      <c r="G1923" s="635"/>
      <c r="H1923" s="635"/>
      <c r="I1923" s="636" t="s">
        <v>5915</v>
      </c>
      <c r="J1923" s="635"/>
      <c r="K1923" s="637">
        <v>0</v>
      </c>
      <c r="L1923" s="638"/>
      <c r="M1923" s="639"/>
    </row>
    <row r="1924" spans="6:13" s="633" customFormat="1" ht="11.25" outlineLevel="5" x14ac:dyDescent="0.25">
      <c r="F1924" s="634"/>
      <c r="G1924" s="635"/>
      <c r="H1924" s="635"/>
      <c r="I1924" s="636" t="s">
        <v>5916</v>
      </c>
      <c r="J1924" s="635"/>
      <c r="K1924" s="637">
        <v>8.6400000000000001E-3</v>
      </c>
      <c r="L1924" s="638"/>
      <c r="M1924" s="639"/>
    </row>
    <row r="1925" spans="6:13" s="646" customFormat="1" ht="12.75" customHeight="1" outlineLevel="4" x14ac:dyDescent="0.25">
      <c r="F1925" s="640"/>
      <c r="G1925" s="641"/>
      <c r="H1925" s="641"/>
      <c r="I1925" s="642"/>
      <c r="J1925" s="641"/>
      <c r="K1925" s="643"/>
      <c r="L1925" s="644"/>
      <c r="M1925" s="645"/>
    </row>
    <row r="1926" spans="6:13" s="646" customFormat="1" ht="12.75" customHeight="1" outlineLevel="3" x14ac:dyDescent="0.25">
      <c r="F1926" s="640"/>
      <c r="G1926" s="641"/>
      <c r="H1926" s="641"/>
      <c r="I1926" s="642"/>
      <c r="J1926" s="641"/>
      <c r="K1926" s="643"/>
      <c r="L1926" s="644"/>
      <c r="M1926" s="645"/>
    </row>
    <row r="1927" spans="6:13" s="612" customFormat="1" ht="18.75" customHeight="1" outlineLevel="2" x14ac:dyDescent="0.2">
      <c r="F1927" s="613"/>
      <c r="G1927" s="614"/>
      <c r="H1927" s="615"/>
      <c r="I1927" s="615" t="s">
        <v>5917</v>
      </c>
      <c r="J1927" s="614"/>
      <c r="K1927" s="617"/>
      <c r="L1927" s="618"/>
      <c r="M1927" s="585">
        <f>SUBTOTAL(9,M1928:M1940)</f>
        <v>0</v>
      </c>
    </row>
    <row r="1928" spans="6:13" s="620" customFormat="1" ht="16.5" customHeight="1" outlineLevel="3" x14ac:dyDescent="0.2">
      <c r="F1928" s="621"/>
      <c r="G1928" s="609"/>
      <c r="H1928" s="622"/>
      <c r="I1928" s="622" t="s">
        <v>4957</v>
      </c>
      <c r="J1928" s="609"/>
      <c r="K1928" s="623"/>
      <c r="L1928" s="624"/>
      <c r="M1928" s="588">
        <f>SUBTOTAL(9,M1929:M1939)</f>
        <v>0</v>
      </c>
    </row>
    <row r="1929" spans="6:13" s="625" customFormat="1" ht="12" outlineLevel="4" x14ac:dyDescent="0.2">
      <c r="F1929" s="626">
        <v>1</v>
      </c>
      <c r="G1929" s="627" t="s">
        <v>3315</v>
      </c>
      <c r="H1929" s="628" t="s">
        <v>5918</v>
      </c>
      <c r="I1929" s="629" t="s">
        <v>5919</v>
      </c>
      <c r="J1929" s="627" t="s">
        <v>447</v>
      </c>
      <c r="K1929" s="630">
        <v>6</v>
      </c>
      <c r="L1929" s="631"/>
      <c r="M1929" s="632">
        <f>K1929*L1929</f>
        <v>0</v>
      </c>
    </row>
    <row r="1930" spans="6:13" s="633" customFormat="1" ht="11.25" outlineLevel="5" x14ac:dyDescent="0.25">
      <c r="F1930" s="634"/>
      <c r="G1930" s="635"/>
      <c r="H1930" s="635"/>
      <c r="I1930" s="636" t="s">
        <v>5920</v>
      </c>
      <c r="J1930" s="635"/>
      <c r="K1930" s="637">
        <v>0</v>
      </c>
      <c r="L1930" s="638"/>
      <c r="M1930" s="639"/>
    </row>
    <row r="1931" spans="6:13" s="633" customFormat="1" ht="11.25" outlineLevel="5" x14ac:dyDescent="0.25">
      <c r="F1931" s="634"/>
      <c r="G1931" s="635"/>
      <c r="H1931" s="635"/>
      <c r="I1931" s="636" t="s">
        <v>5921</v>
      </c>
      <c r="J1931" s="635"/>
      <c r="K1931" s="637">
        <v>0</v>
      </c>
      <c r="L1931" s="638"/>
      <c r="M1931" s="639"/>
    </row>
    <row r="1932" spans="6:13" s="633" customFormat="1" ht="11.25" outlineLevel="5" x14ac:dyDescent="0.25">
      <c r="F1932" s="634"/>
      <c r="G1932" s="635"/>
      <c r="H1932" s="635"/>
      <c r="I1932" s="636" t="s">
        <v>5922</v>
      </c>
      <c r="J1932" s="635"/>
      <c r="K1932" s="637">
        <v>2</v>
      </c>
      <c r="L1932" s="638"/>
      <c r="M1932" s="639"/>
    </row>
    <row r="1933" spans="6:13" s="633" customFormat="1" ht="11.25" outlineLevel="5" x14ac:dyDescent="0.25">
      <c r="F1933" s="634"/>
      <c r="G1933" s="635"/>
      <c r="H1933" s="635"/>
      <c r="I1933" s="636" t="s">
        <v>5923</v>
      </c>
      <c r="J1933" s="635"/>
      <c r="K1933" s="637">
        <v>1</v>
      </c>
      <c r="L1933" s="638"/>
      <c r="M1933" s="639"/>
    </row>
    <row r="1934" spans="6:13" s="633" customFormat="1" ht="11.25" outlineLevel="5" x14ac:dyDescent="0.25">
      <c r="F1934" s="634"/>
      <c r="G1934" s="635"/>
      <c r="H1934" s="635"/>
      <c r="I1934" s="636" t="s">
        <v>5924</v>
      </c>
      <c r="J1934" s="635"/>
      <c r="K1934" s="637">
        <v>0</v>
      </c>
      <c r="L1934" s="638"/>
      <c r="M1934" s="639"/>
    </row>
    <row r="1935" spans="6:13" s="633" customFormat="1" ht="11.25" outlineLevel="5" x14ac:dyDescent="0.25">
      <c r="F1935" s="634"/>
      <c r="G1935" s="635"/>
      <c r="H1935" s="635"/>
      <c r="I1935" s="636" t="s">
        <v>5922</v>
      </c>
      <c r="J1935" s="635"/>
      <c r="K1935" s="637">
        <v>2</v>
      </c>
      <c r="L1935" s="638"/>
      <c r="M1935" s="639"/>
    </row>
    <row r="1936" spans="6:13" s="633" customFormat="1" ht="11.25" outlineLevel="5" x14ac:dyDescent="0.25">
      <c r="F1936" s="634"/>
      <c r="G1936" s="635"/>
      <c r="H1936" s="635"/>
      <c r="I1936" s="636" t="s">
        <v>5923</v>
      </c>
      <c r="J1936" s="635"/>
      <c r="K1936" s="637">
        <v>1</v>
      </c>
      <c r="L1936" s="638"/>
      <c r="M1936" s="639"/>
    </row>
    <row r="1937" spans="6:13" s="625" customFormat="1" ht="24" outlineLevel="4" x14ac:dyDescent="0.2">
      <c r="F1937" s="626">
        <v>2</v>
      </c>
      <c r="G1937" s="627" t="s">
        <v>3054</v>
      </c>
      <c r="H1937" s="628" t="s">
        <v>5925</v>
      </c>
      <c r="I1937" s="629" t="s">
        <v>5926</v>
      </c>
      <c r="J1937" s="627" t="s">
        <v>447</v>
      </c>
      <c r="K1937" s="630">
        <v>2</v>
      </c>
      <c r="L1937" s="631"/>
      <c r="M1937" s="632">
        <f>K1937*L1937</f>
        <v>0</v>
      </c>
    </row>
    <row r="1938" spans="6:13" s="625" customFormat="1" ht="12" outlineLevel="4" x14ac:dyDescent="0.2">
      <c r="F1938" s="626">
        <v>3</v>
      </c>
      <c r="G1938" s="627" t="s">
        <v>3054</v>
      </c>
      <c r="H1938" s="628" t="s">
        <v>5927</v>
      </c>
      <c r="I1938" s="629" t="s">
        <v>5928</v>
      </c>
      <c r="J1938" s="627" t="s">
        <v>447</v>
      </c>
      <c r="K1938" s="630">
        <v>4</v>
      </c>
      <c r="L1938" s="631"/>
      <c r="M1938" s="632">
        <f>K1938*L1938</f>
        <v>0</v>
      </c>
    </row>
    <row r="1939" spans="6:13" s="646" customFormat="1" ht="12.75" customHeight="1" outlineLevel="4" x14ac:dyDescent="0.25">
      <c r="F1939" s="640"/>
      <c r="G1939" s="641"/>
      <c r="H1939" s="641"/>
      <c r="I1939" s="642"/>
      <c r="J1939" s="641"/>
      <c r="K1939" s="643"/>
      <c r="L1939" s="644"/>
      <c r="M1939" s="645"/>
    </row>
    <row r="1940" spans="6:13" s="646" customFormat="1" ht="12.75" customHeight="1" outlineLevel="3" x14ac:dyDescent="0.25">
      <c r="F1940" s="640"/>
      <c r="G1940" s="641"/>
      <c r="H1940" s="641"/>
      <c r="I1940" s="642"/>
      <c r="J1940" s="641"/>
      <c r="K1940" s="643"/>
      <c r="L1940" s="644"/>
      <c r="M1940" s="645"/>
    </row>
    <row r="1941" spans="6:13" s="612" customFormat="1" ht="18.75" customHeight="1" outlineLevel="2" x14ac:dyDescent="0.2">
      <c r="F1941" s="613"/>
      <c r="G1941" s="614"/>
      <c r="H1941" s="615"/>
      <c r="I1941" s="615" t="s">
        <v>4061</v>
      </c>
      <c r="J1941" s="614"/>
      <c r="K1941" s="617"/>
      <c r="L1941" s="618"/>
      <c r="M1941" s="585">
        <f>SUBTOTAL(9,M1942:M2689)</f>
        <v>0</v>
      </c>
    </row>
    <row r="1942" spans="6:13" s="620" customFormat="1" ht="16.5" customHeight="1" outlineLevel="3" x14ac:dyDescent="0.2">
      <c r="F1942" s="621"/>
      <c r="G1942" s="609"/>
      <c r="H1942" s="622"/>
      <c r="I1942" s="622" t="s">
        <v>4707</v>
      </c>
      <c r="J1942" s="609"/>
      <c r="K1942" s="623"/>
      <c r="L1942" s="624"/>
      <c r="M1942" s="588">
        <f>SUBTOTAL(9,M1943:M1995)</f>
        <v>0</v>
      </c>
    </row>
    <row r="1943" spans="6:13" s="625" customFormat="1" ht="12" outlineLevel="4" x14ac:dyDescent="0.2">
      <c r="F1943" s="626">
        <v>1</v>
      </c>
      <c r="G1943" s="627" t="s">
        <v>3066</v>
      </c>
      <c r="H1943" s="628" t="s">
        <v>5004</v>
      </c>
      <c r="I1943" s="629" t="s">
        <v>5005</v>
      </c>
      <c r="J1943" s="627" t="s">
        <v>447</v>
      </c>
      <c r="K1943" s="630">
        <v>4</v>
      </c>
      <c r="L1943" s="631"/>
      <c r="M1943" s="632">
        <f>K1943*L1943</f>
        <v>0</v>
      </c>
    </row>
    <row r="1944" spans="6:13" s="633" customFormat="1" ht="22.5" outlineLevel="5" x14ac:dyDescent="0.25">
      <c r="F1944" s="634"/>
      <c r="G1944" s="635"/>
      <c r="H1944" s="635"/>
      <c r="I1944" s="636" t="s">
        <v>5929</v>
      </c>
      <c r="J1944" s="635"/>
      <c r="K1944" s="637">
        <v>1</v>
      </c>
      <c r="L1944" s="638"/>
      <c r="M1944" s="639"/>
    </row>
    <row r="1945" spans="6:13" s="633" customFormat="1" ht="22.5" outlineLevel="5" x14ac:dyDescent="0.25">
      <c r="F1945" s="634"/>
      <c r="G1945" s="635"/>
      <c r="H1945" s="635"/>
      <c r="I1945" s="636" t="s">
        <v>5930</v>
      </c>
      <c r="J1945" s="635"/>
      <c r="K1945" s="637">
        <v>1</v>
      </c>
      <c r="L1945" s="638"/>
      <c r="M1945" s="639"/>
    </row>
    <row r="1946" spans="6:13" s="633" customFormat="1" ht="11.25" outlineLevel="5" x14ac:dyDescent="0.25">
      <c r="F1946" s="634"/>
      <c r="G1946" s="635"/>
      <c r="H1946" s="635"/>
      <c r="I1946" s="636" t="s">
        <v>5931</v>
      </c>
      <c r="J1946" s="635"/>
      <c r="K1946" s="637">
        <v>1</v>
      </c>
      <c r="L1946" s="638"/>
      <c r="M1946" s="639"/>
    </row>
    <row r="1947" spans="6:13" s="633" customFormat="1" ht="11.25" outlineLevel="5" x14ac:dyDescent="0.25">
      <c r="F1947" s="634"/>
      <c r="G1947" s="635"/>
      <c r="H1947" s="635"/>
      <c r="I1947" s="636" t="s">
        <v>5932</v>
      </c>
      <c r="J1947" s="635"/>
      <c r="K1947" s="637">
        <v>1</v>
      </c>
      <c r="L1947" s="638"/>
      <c r="M1947" s="639"/>
    </row>
    <row r="1948" spans="6:13" s="625" customFormat="1" ht="24" outlineLevel="4" x14ac:dyDescent="0.2">
      <c r="F1948" s="626">
        <v>2</v>
      </c>
      <c r="G1948" s="627" t="s">
        <v>3054</v>
      </c>
      <c r="H1948" s="628" t="s">
        <v>5010</v>
      </c>
      <c r="I1948" s="629" t="s">
        <v>5011</v>
      </c>
      <c r="J1948" s="627" t="s">
        <v>447</v>
      </c>
      <c r="K1948" s="630">
        <v>2</v>
      </c>
      <c r="L1948" s="631"/>
      <c r="M1948" s="632">
        <f>K1948*L1948</f>
        <v>0</v>
      </c>
    </row>
    <row r="1949" spans="6:13" s="625" customFormat="1" ht="12" outlineLevel="4" x14ac:dyDescent="0.2">
      <c r="F1949" s="626">
        <v>3</v>
      </c>
      <c r="G1949" s="627" t="s">
        <v>3054</v>
      </c>
      <c r="H1949" s="628" t="s">
        <v>5012</v>
      </c>
      <c r="I1949" s="629" t="s">
        <v>5013</v>
      </c>
      <c r="J1949" s="627" t="s">
        <v>447</v>
      </c>
      <c r="K1949" s="630">
        <v>2</v>
      </c>
      <c r="L1949" s="631"/>
      <c r="M1949" s="632">
        <f>K1949*L1949</f>
        <v>0</v>
      </c>
    </row>
    <row r="1950" spans="6:13" s="625" customFormat="1" ht="12" outlineLevel="4" x14ac:dyDescent="0.2">
      <c r="F1950" s="626">
        <v>4</v>
      </c>
      <c r="G1950" s="627" t="s">
        <v>3066</v>
      </c>
      <c r="H1950" s="628" t="s">
        <v>5014</v>
      </c>
      <c r="I1950" s="629" t="s">
        <v>5015</v>
      </c>
      <c r="J1950" s="627" t="s">
        <v>447</v>
      </c>
      <c r="K1950" s="630">
        <v>4</v>
      </c>
      <c r="L1950" s="631"/>
      <c r="M1950" s="632">
        <f>K1950*L1950</f>
        <v>0</v>
      </c>
    </row>
    <row r="1951" spans="6:13" s="633" customFormat="1" ht="11.25" outlineLevel="5" x14ac:dyDescent="0.25">
      <c r="F1951" s="634"/>
      <c r="G1951" s="635"/>
      <c r="H1951" s="635"/>
      <c r="I1951" s="636" t="s">
        <v>5933</v>
      </c>
      <c r="J1951" s="635"/>
      <c r="K1951" s="637">
        <v>2</v>
      </c>
      <c r="L1951" s="638"/>
      <c r="M1951" s="639"/>
    </row>
    <row r="1952" spans="6:13" s="633" customFormat="1" ht="11.25" outlineLevel="5" x14ac:dyDescent="0.25">
      <c r="F1952" s="634"/>
      <c r="G1952" s="635"/>
      <c r="H1952" s="635"/>
      <c r="I1952" s="636" t="s">
        <v>5934</v>
      </c>
      <c r="J1952" s="635"/>
      <c r="K1952" s="637">
        <v>2</v>
      </c>
      <c r="L1952" s="638"/>
      <c r="M1952" s="639"/>
    </row>
    <row r="1953" spans="6:13" s="625" customFormat="1" ht="24" outlineLevel="4" x14ac:dyDescent="0.2">
      <c r="F1953" s="626">
        <v>5</v>
      </c>
      <c r="G1953" s="627" t="s">
        <v>3054</v>
      </c>
      <c r="H1953" s="628" t="s">
        <v>5020</v>
      </c>
      <c r="I1953" s="629" t="s">
        <v>5021</v>
      </c>
      <c r="J1953" s="627" t="s">
        <v>532</v>
      </c>
      <c r="K1953" s="630">
        <v>2</v>
      </c>
      <c r="L1953" s="631"/>
      <c r="M1953" s="632">
        <f>K1953*L1953</f>
        <v>0</v>
      </c>
    </row>
    <row r="1954" spans="6:13" s="633" customFormat="1" ht="22.5" outlineLevel="5" x14ac:dyDescent="0.25">
      <c r="F1954" s="634"/>
      <c r="G1954" s="635"/>
      <c r="H1954" s="635"/>
      <c r="I1954" s="636" t="s">
        <v>5935</v>
      </c>
      <c r="J1954" s="635"/>
      <c r="K1954" s="637">
        <v>0.46500000000000002</v>
      </c>
      <c r="L1954" s="638"/>
      <c r="M1954" s="639"/>
    </row>
    <row r="1955" spans="6:13" s="633" customFormat="1" ht="22.5" outlineLevel="5" x14ac:dyDescent="0.25">
      <c r="F1955" s="634"/>
      <c r="G1955" s="635"/>
      <c r="H1955" s="635"/>
      <c r="I1955" s="636" t="s">
        <v>5936</v>
      </c>
      <c r="J1955" s="635"/>
      <c r="K1955" s="637">
        <v>0.46500000000000002</v>
      </c>
      <c r="L1955" s="638"/>
      <c r="M1955" s="639"/>
    </row>
    <row r="1956" spans="6:13" s="625" customFormat="1" ht="12" outlineLevel="4" x14ac:dyDescent="0.2">
      <c r="F1956" s="626">
        <v>6</v>
      </c>
      <c r="G1956" s="627" t="s">
        <v>3066</v>
      </c>
      <c r="H1956" s="628" t="s">
        <v>4724</v>
      </c>
      <c r="I1956" s="629" t="s">
        <v>4725</v>
      </c>
      <c r="J1956" s="627" t="s">
        <v>447</v>
      </c>
      <c r="K1956" s="630">
        <v>2</v>
      </c>
      <c r="L1956" s="631"/>
      <c r="M1956" s="632">
        <f>K1956*L1956</f>
        <v>0</v>
      </c>
    </row>
    <row r="1957" spans="6:13" s="633" customFormat="1" ht="22.5" outlineLevel="5" x14ac:dyDescent="0.25">
      <c r="F1957" s="634"/>
      <c r="G1957" s="635"/>
      <c r="H1957" s="635"/>
      <c r="I1957" s="636" t="s">
        <v>5937</v>
      </c>
      <c r="J1957" s="635"/>
      <c r="K1957" s="637">
        <v>1</v>
      </c>
      <c r="L1957" s="638"/>
      <c r="M1957" s="639"/>
    </row>
    <row r="1958" spans="6:13" s="633" customFormat="1" ht="22.5" outlineLevel="5" x14ac:dyDescent="0.25">
      <c r="F1958" s="634"/>
      <c r="G1958" s="635"/>
      <c r="H1958" s="635"/>
      <c r="I1958" s="636" t="s">
        <v>5938</v>
      </c>
      <c r="J1958" s="635"/>
      <c r="K1958" s="637">
        <v>1</v>
      </c>
      <c r="L1958" s="638"/>
      <c r="M1958" s="639"/>
    </row>
    <row r="1959" spans="6:13" s="625" customFormat="1" ht="24" outlineLevel="4" x14ac:dyDescent="0.2">
      <c r="F1959" s="626">
        <v>7</v>
      </c>
      <c r="G1959" s="627" t="s">
        <v>3054</v>
      </c>
      <c r="H1959" s="628" t="s">
        <v>4728</v>
      </c>
      <c r="I1959" s="629" t="s">
        <v>4729</v>
      </c>
      <c r="J1959" s="627" t="s">
        <v>447</v>
      </c>
      <c r="K1959" s="630">
        <v>2</v>
      </c>
      <c r="L1959" s="631"/>
      <c r="M1959" s="632">
        <f>K1959*L1959</f>
        <v>0</v>
      </c>
    </row>
    <row r="1960" spans="6:13" s="625" customFormat="1" ht="12" outlineLevel="4" x14ac:dyDescent="0.2">
      <c r="F1960" s="626">
        <v>8</v>
      </c>
      <c r="G1960" s="627" t="s">
        <v>3066</v>
      </c>
      <c r="H1960" s="628" t="s">
        <v>4730</v>
      </c>
      <c r="I1960" s="629" t="s">
        <v>4731</v>
      </c>
      <c r="J1960" s="627" t="s">
        <v>447</v>
      </c>
      <c r="K1960" s="630">
        <v>12</v>
      </c>
      <c r="L1960" s="631"/>
      <c r="M1960" s="632">
        <f>K1960*L1960</f>
        <v>0</v>
      </c>
    </row>
    <row r="1961" spans="6:13" s="633" customFormat="1" ht="11.25" outlineLevel="5" x14ac:dyDescent="0.25">
      <c r="F1961" s="634"/>
      <c r="G1961" s="635"/>
      <c r="H1961" s="635"/>
      <c r="I1961" s="636" t="s">
        <v>5939</v>
      </c>
      <c r="J1961" s="635"/>
      <c r="K1961" s="637">
        <v>4</v>
      </c>
      <c r="L1961" s="638"/>
      <c r="M1961" s="639"/>
    </row>
    <row r="1962" spans="6:13" s="633" customFormat="1" ht="11.25" outlineLevel="5" x14ac:dyDescent="0.25">
      <c r="F1962" s="634"/>
      <c r="G1962" s="635"/>
      <c r="H1962" s="635"/>
      <c r="I1962" s="636" t="s">
        <v>5940</v>
      </c>
      <c r="J1962" s="635"/>
      <c r="K1962" s="637">
        <v>4</v>
      </c>
      <c r="L1962" s="638"/>
      <c r="M1962" s="639"/>
    </row>
    <row r="1963" spans="6:13" s="633" customFormat="1" ht="11.25" outlineLevel="5" x14ac:dyDescent="0.25">
      <c r="F1963" s="634"/>
      <c r="G1963" s="635"/>
      <c r="H1963" s="635"/>
      <c r="I1963" s="636" t="s">
        <v>5941</v>
      </c>
      <c r="J1963" s="635"/>
      <c r="K1963" s="637">
        <v>2</v>
      </c>
      <c r="L1963" s="638"/>
      <c r="M1963" s="639"/>
    </row>
    <row r="1964" spans="6:13" s="633" customFormat="1" ht="22.5" outlineLevel="5" x14ac:dyDescent="0.25">
      <c r="F1964" s="634"/>
      <c r="G1964" s="635"/>
      <c r="H1964" s="635"/>
      <c r="I1964" s="636" t="s">
        <v>5942</v>
      </c>
      <c r="J1964" s="635"/>
      <c r="K1964" s="637">
        <v>2</v>
      </c>
      <c r="L1964" s="638"/>
      <c r="M1964" s="639"/>
    </row>
    <row r="1965" spans="6:13" s="625" customFormat="1" ht="24" outlineLevel="4" x14ac:dyDescent="0.2">
      <c r="F1965" s="626">
        <v>9</v>
      </c>
      <c r="G1965" s="627" t="s">
        <v>3054</v>
      </c>
      <c r="H1965" s="628" t="s">
        <v>4736</v>
      </c>
      <c r="I1965" s="629" t="s">
        <v>4737</v>
      </c>
      <c r="J1965" s="627" t="s">
        <v>532</v>
      </c>
      <c r="K1965" s="630">
        <v>4</v>
      </c>
      <c r="L1965" s="631"/>
      <c r="M1965" s="632">
        <f>K1965*L1965</f>
        <v>0</v>
      </c>
    </row>
    <row r="1966" spans="6:13" s="633" customFormat="1" ht="11.25" outlineLevel="5" x14ac:dyDescent="0.25">
      <c r="F1966" s="634"/>
      <c r="G1966" s="635"/>
      <c r="H1966" s="635"/>
      <c r="I1966" s="636" t="s">
        <v>5943</v>
      </c>
      <c r="J1966" s="635"/>
      <c r="K1966" s="637">
        <v>2.88</v>
      </c>
      <c r="L1966" s="638"/>
      <c r="M1966" s="639"/>
    </row>
    <row r="1967" spans="6:13" s="625" customFormat="1" ht="12" outlineLevel="4" x14ac:dyDescent="0.2">
      <c r="F1967" s="626">
        <v>10</v>
      </c>
      <c r="G1967" s="627" t="s">
        <v>3054</v>
      </c>
      <c r="H1967" s="628" t="s">
        <v>4739</v>
      </c>
      <c r="I1967" s="629" t="s">
        <v>4740</v>
      </c>
      <c r="J1967" s="627" t="s">
        <v>447</v>
      </c>
      <c r="K1967" s="630">
        <v>4</v>
      </c>
      <c r="L1967" s="631"/>
      <c r="M1967" s="632">
        <f t="shared" ref="M1967:M1972" si="9">K1967*L1967</f>
        <v>0</v>
      </c>
    </row>
    <row r="1968" spans="6:13" s="625" customFormat="1" ht="24" outlineLevel="4" x14ac:dyDescent="0.2">
      <c r="F1968" s="626">
        <v>11</v>
      </c>
      <c r="G1968" s="627" t="s">
        <v>3054</v>
      </c>
      <c r="H1968" s="628" t="s">
        <v>4741</v>
      </c>
      <c r="I1968" s="629" t="s">
        <v>4742</v>
      </c>
      <c r="J1968" s="627" t="s">
        <v>447</v>
      </c>
      <c r="K1968" s="630">
        <v>2</v>
      </c>
      <c r="L1968" s="631"/>
      <c r="M1968" s="632">
        <f t="shared" si="9"/>
        <v>0</v>
      </c>
    </row>
    <row r="1969" spans="6:13" s="625" customFormat="1" ht="12" outlineLevel="4" x14ac:dyDescent="0.2">
      <c r="F1969" s="626">
        <v>12</v>
      </c>
      <c r="G1969" s="627" t="s">
        <v>3054</v>
      </c>
      <c r="H1969" s="628" t="s">
        <v>4743</v>
      </c>
      <c r="I1969" s="629" t="s">
        <v>4744</v>
      </c>
      <c r="J1969" s="627" t="s">
        <v>447</v>
      </c>
      <c r="K1969" s="630">
        <v>1</v>
      </c>
      <c r="L1969" s="631"/>
      <c r="M1969" s="632">
        <f t="shared" si="9"/>
        <v>0</v>
      </c>
    </row>
    <row r="1970" spans="6:13" s="625" customFormat="1" ht="12" outlineLevel="4" x14ac:dyDescent="0.2">
      <c r="F1970" s="626">
        <v>13</v>
      </c>
      <c r="G1970" s="627" t="s">
        <v>3066</v>
      </c>
      <c r="H1970" s="628" t="s">
        <v>4745</v>
      </c>
      <c r="I1970" s="629" t="s">
        <v>4746</v>
      </c>
      <c r="J1970" s="627" t="s">
        <v>447</v>
      </c>
      <c r="K1970" s="630">
        <v>1</v>
      </c>
      <c r="L1970" s="631"/>
      <c r="M1970" s="632">
        <f t="shared" si="9"/>
        <v>0</v>
      </c>
    </row>
    <row r="1971" spans="6:13" s="625" customFormat="1" ht="24" outlineLevel="4" x14ac:dyDescent="0.2">
      <c r="F1971" s="626">
        <v>14</v>
      </c>
      <c r="G1971" s="627" t="s">
        <v>3054</v>
      </c>
      <c r="H1971" s="628" t="s">
        <v>4747</v>
      </c>
      <c r="I1971" s="629" t="s">
        <v>4748</v>
      </c>
      <c r="J1971" s="627" t="s">
        <v>447</v>
      </c>
      <c r="K1971" s="630">
        <v>1</v>
      </c>
      <c r="L1971" s="631"/>
      <c r="M1971" s="632">
        <f t="shared" si="9"/>
        <v>0</v>
      </c>
    </row>
    <row r="1972" spans="6:13" s="625" customFormat="1" ht="12" outlineLevel="4" x14ac:dyDescent="0.2">
      <c r="F1972" s="626">
        <v>15</v>
      </c>
      <c r="G1972" s="627" t="s">
        <v>3066</v>
      </c>
      <c r="H1972" s="628" t="s">
        <v>4749</v>
      </c>
      <c r="I1972" s="629" t="s">
        <v>4750</v>
      </c>
      <c r="J1972" s="627" t="s">
        <v>447</v>
      </c>
      <c r="K1972" s="630">
        <v>2</v>
      </c>
      <c r="L1972" s="631"/>
      <c r="M1972" s="632">
        <f t="shared" si="9"/>
        <v>0</v>
      </c>
    </row>
    <row r="1973" spans="6:13" s="633" customFormat="1" ht="22.5" outlineLevel="5" x14ac:dyDescent="0.25">
      <c r="F1973" s="634"/>
      <c r="G1973" s="635"/>
      <c r="H1973" s="635"/>
      <c r="I1973" s="636" t="s">
        <v>5944</v>
      </c>
      <c r="J1973" s="635"/>
      <c r="K1973" s="637">
        <v>2</v>
      </c>
      <c r="L1973" s="638"/>
      <c r="M1973" s="639"/>
    </row>
    <row r="1974" spans="6:13" s="625" customFormat="1" ht="12" outlineLevel="4" x14ac:dyDescent="0.2">
      <c r="F1974" s="626">
        <v>16</v>
      </c>
      <c r="G1974" s="627" t="s">
        <v>3054</v>
      </c>
      <c r="H1974" s="628" t="s">
        <v>5036</v>
      </c>
      <c r="I1974" s="629" t="s">
        <v>5037</v>
      </c>
      <c r="J1974" s="627" t="s">
        <v>447</v>
      </c>
      <c r="K1974" s="630">
        <v>2</v>
      </c>
      <c r="L1974" s="631"/>
      <c r="M1974" s="632">
        <f>K1974*L1974</f>
        <v>0</v>
      </c>
    </row>
    <row r="1975" spans="6:13" s="625" customFormat="1" ht="12" outlineLevel="4" x14ac:dyDescent="0.2">
      <c r="F1975" s="626">
        <v>17</v>
      </c>
      <c r="G1975" s="627" t="s">
        <v>3066</v>
      </c>
      <c r="H1975" s="628" t="s">
        <v>5038</v>
      </c>
      <c r="I1975" s="629" t="s">
        <v>5039</v>
      </c>
      <c r="J1975" s="627" t="s">
        <v>447</v>
      </c>
      <c r="K1975" s="630">
        <v>2</v>
      </c>
      <c r="L1975" s="631"/>
      <c r="M1975" s="632">
        <f>K1975*L1975</f>
        <v>0</v>
      </c>
    </row>
    <row r="1976" spans="6:13" s="625" customFormat="1" ht="24" outlineLevel="4" x14ac:dyDescent="0.2">
      <c r="F1976" s="626">
        <v>18</v>
      </c>
      <c r="G1976" s="627" t="s">
        <v>4756</v>
      </c>
      <c r="H1976" s="628" t="s">
        <v>5040</v>
      </c>
      <c r="I1976" s="629" t="s">
        <v>5041</v>
      </c>
      <c r="J1976" s="627" t="s">
        <v>3065</v>
      </c>
      <c r="K1976" s="630">
        <v>2</v>
      </c>
      <c r="L1976" s="631"/>
      <c r="M1976" s="632">
        <f>K1976*L1976</f>
        <v>0</v>
      </c>
    </row>
    <row r="1977" spans="6:13" s="625" customFormat="1" ht="12" outlineLevel="4" x14ac:dyDescent="0.2">
      <c r="F1977" s="626">
        <v>19</v>
      </c>
      <c r="G1977" s="627" t="s">
        <v>3066</v>
      </c>
      <c r="H1977" s="628" t="s">
        <v>5042</v>
      </c>
      <c r="I1977" s="629" t="s">
        <v>5043</v>
      </c>
      <c r="J1977" s="627" t="s">
        <v>3065</v>
      </c>
      <c r="K1977" s="630">
        <v>1</v>
      </c>
      <c r="L1977" s="631"/>
      <c r="M1977" s="632">
        <f>K1977*L1977</f>
        <v>0</v>
      </c>
    </row>
    <row r="1978" spans="6:13" s="633" customFormat="1" ht="22.5" outlineLevel="5" x14ac:dyDescent="0.25">
      <c r="F1978" s="634"/>
      <c r="G1978" s="635"/>
      <c r="H1978" s="635"/>
      <c r="I1978" s="636" t="s">
        <v>5945</v>
      </c>
      <c r="J1978" s="635"/>
      <c r="K1978" s="637">
        <v>1</v>
      </c>
      <c r="L1978" s="638"/>
      <c r="M1978" s="639"/>
    </row>
    <row r="1979" spans="6:13" s="625" customFormat="1" ht="12" outlineLevel="4" x14ac:dyDescent="0.2">
      <c r="F1979" s="626">
        <v>20</v>
      </c>
      <c r="G1979" s="627" t="s">
        <v>3066</v>
      </c>
      <c r="H1979" s="628" t="s">
        <v>5045</v>
      </c>
      <c r="I1979" s="629" t="s">
        <v>5046</v>
      </c>
      <c r="J1979" s="627" t="s">
        <v>532</v>
      </c>
      <c r="K1979" s="630">
        <v>2</v>
      </c>
      <c r="L1979" s="631"/>
      <c r="M1979" s="632">
        <f>K1979*L1979</f>
        <v>0</v>
      </c>
    </row>
    <row r="1980" spans="6:13" s="633" customFormat="1" ht="22.5" outlineLevel="5" x14ac:dyDescent="0.25">
      <c r="F1980" s="634"/>
      <c r="G1980" s="635"/>
      <c r="H1980" s="635"/>
      <c r="I1980" s="636" t="s">
        <v>5946</v>
      </c>
      <c r="J1980" s="635"/>
      <c r="K1980" s="637">
        <v>1</v>
      </c>
      <c r="L1980" s="638"/>
      <c r="M1980" s="639"/>
    </row>
    <row r="1981" spans="6:13" s="633" customFormat="1" ht="22.5" outlineLevel="5" x14ac:dyDescent="0.25">
      <c r="F1981" s="634"/>
      <c r="G1981" s="635"/>
      <c r="H1981" s="635"/>
      <c r="I1981" s="636" t="s">
        <v>5947</v>
      </c>
      <c r="J1981" s="635"/>
      <c r="K1981" s="637">
        <v>1</v>
      </c>
      <c r="L1981" s="638"/>
      <c r="M1981" s="639"/>
    </row>
    <row r="1982" spans="6:13" s="625" customFormat="1" ht="12" outlineLevel="4" x14ac:dyDescent="0.2">
      <c r="F1982" s="626">
        <v>21</v>
      </c>
      <c r="G1982" s="627" t="s">
        <v>3066</v>
      </c>
      <c r="H1982" s="628" t="s">
        <v>4766</v>
      </c>
      <c r="I1982" s="629" t="s">
        <v>4767</v>
      </c>
      <c r="J1982" s="627" t="s">
        <v>532</v>
      </c>
      <c r="K1982" s="630">
        <v>1.8</v>
      </c>
      <c r="L1982" s="631"/>
      <c r="M1982" s="632">
        <f>K1982*L1982</f>
        <v>0</v>
      </c>
    </row>
    <row r="1983" spans="6:13" s="633" customFormat="1" ht="22.5" outlineLevel="5" x14ac:dyDescent="0.25">
      <c r="F1983" s="634"/>
      <c r="G1983" s="635"/>
      <c r="H1983" s="635"/>
      <c r="I1983" s="636" t="s">
        <v>5948</v>
      </c>
      <c r="J1983" s="635"/>
      <c r="K1983" s="637">
        <v>1.8</v>
      </c>
      <c r="L1983" s="638"/>
      <c r="M1983" s="639"/>
    </row>
    <row r="1984" spans="6:13" s="625" customFormat="1" ht="24" outlineLevel="4" x14ac:dyDescent="0.2">
      <c r="F1984" s="626">
        <v>22</v>
      </c>
      <c r="G1984" s="627" t="s">
        <v>3066</v>
      </c>
      <c r="H1984" s="628" t="s">
        <v>4769</v>
      </c>
      <c r="I1984" s="629" t="s">
        <v>4770</v>
      </c>
      <c r="J1984" s="627" t="s">
        <v>447</v>
      </c>
      <c r="K1984" s="630">
        <v>2</v>
      </c>
      <c r="L1984" s="631"/>
      <c r="M1984" s="632">
        <f>K1984*L1984</f>
        <v>0</v>
      </c>
    </row>
    <row r="1985" spans="6:13" s="633" customFormat="1" ht="11.25" outlineLevel="5" x14ac:dyDescent="0.25">
      <c r="F1985" s="634"/>
      <c r="G1985" s="635"/>
      <c r="H1985" s="635"/>
      <c r="I1985" s="636" t="s">
        <v>4771</v>
      </c>
      <c r="J1985" s="635"/>
      <c r="K1985" s="637">
        <v>2</v>
      </c>
      <c r="L1985" s="638"/>
      <c r="M1985" s="639"/>
    </row>
    <row r="1986" spans="6:13" s="625" customFormat="1" ht="24" outlineLevel="4" x14ac:dyDescent="0.2">
      <c r="F1986" s="626">
        <v>23</v>
      </c>
      <c r="G1986" s="627" t="s">
        <v>3066</v>
      </c>
      <c r="H1986" s="628" t="s">
        <v>5050</v>
      </c>
      <c r="I1986" s="629" t="s">
        <v>5051</v>
      </c>
      <c r="J1986" s="627" t="s">
        <v>447</v>
      </c>
      <c r="K1986" s="630">
        <v>1</v>
      </c>
      <c r="L1986" s="631"/>
      <c r="M1986" s="632">
        <f>K1986*L1986</f>
        <v>0</v>
      </c>
    </row>
    <row r="1987" spans="6:13" s="633" customFormat="1" ht="11.25" outlineLevel="5" x14ac:dyDescent="0.25">
      <c r="F1987" s="634"/>
      <c r="G1987" s="635"/>
      <c r="H1987" s="635"/>
      <c r="I1987" s="636" t="s">
        <v>5949</v>
      </c>
      <c r="J1987" s="635"/>
      <c r="K1987" s="637">
        <v>1</v>
      </c>
      <c r="L1987" s="638"/>
      <c r="M1987" s="639"/>
    </row>
    <row r="1988" spans="6:13" s="625" customFormat="1" ht="12" outlineLevel="4" x14ac:dyDescent="0.2">
      <c r="F1988" s="626">
        <v>24</v>
      </c>
      <c r="G1988" s="627" t="s">
        <v>3066</v>
      </c>
      <c r="H1988" s="628" t="s">
        <v>4775</v>
      </c>
      <c r="I1988" s="629" t="s">
        <v>4776</v>
      </c>
      <c r="J1988" s="627" t="s">
        <v>532</v>
      </c>
      <c r="K1988" s="630">
        <v>3.8095007647200001</v>
      </c>
      <c r="L1988" s="631"/>
      <c r="M1988" s="632">
        <f>K1988*L1988</f>
        <v>0</v>
      </c>
    </row>
    <row r="1989" spans="6:13" s="633" customFormat="1" ht="11.25" outlineLevel="5" x14ac:dyDescent="0.25">
      <c r="F1989" s="634"/>
      <c r="G1989" s="635"/>
      <c r="H1989" s="635"/>
      <c r="I1989" s="636" t="s">
        <v>5950</v>
      </c>
      <c r="J1989" s="635"/>
      <c r="K1989" s="637">
        <v>2.87267647968</v>
      </c>
      <c r="L1989" s="638"/>
      <c r="M1989" s="639"/>
    </row>
    <row r="1990" spans="6:13" s="633" customFormat="1" ht="11.25" outlineLevel="5" x14ac:dyDescent="0.25">
      <c r="F1990" s="634"/>
      <c r="G1990" s="635"/>
      <c r="H1990" s="635"/>
      <c r="I1990" s="636" t="s">
        <v>4778</v>
      </c>
      <c r="J1990" s="635"/>
      <c r="K1990" s="637">
        <v>0.93682428503999993</v>
      </c>
      <c r="L1990" s="638"/>
      <c r="M1990" s="639"/>
    </row>
    <row r="1991" spans="6:13" s="625" customFormat="1" ht="12" outlineLevel="4" x14ac:dyDescent="0.2">
      <c r="F1991" s="626">
        <v>25</v>
      </c>
      <c r="G1991" s="627" t="s">
        <v>3315</v>
      </c>
      <c r="H1991" s="628" t="s">
        <v>4039</v>
      </c>
      <c r="I1991" s="629" t="s">
        <v>4040</v>
      </c>
      <c r="J1991" s="627" t="s">
        <v>3065</v>
      </c>
      <c r="K1991" s="630">
        <v>2</v>
      </c>
      <c r="L1991" s="631"/>
      <c r="M1991" s="632">
        <f>K1991*L1991</f>
        <v>0</v>
      </c>
    </row>
    <row r="1992" spans="6:13" s="633" customFormat="1" ht="11.25" outlineLevel="5" x14ac:dyDescent="0.25">
      <c r="F1992" s="634"/>
      <c r="G1992" s="635"/>
      <c r="H1992" s="635"/>
      <c r="I1992" s="636" t="s">
        <v>5951</v>
      </c>
      <c r="J1992" s="635"/>
      <c r="K1992" s="637">
        <v>2</v>
      </c>
      <c r="L1992" s="638"/>
      <c r="M1992" s="639"/>
    </row>
    <row r="1993" spans="6:13" s="625" customFormat="1" ht="12" outlineLevel="4" x14ac:dyDescent="0.2">
      <c r="F1993" s="626">
        <v>26</v>
      </c>
      <c r="G1993" s="627" t="s">
        <v>3054</v>
      </c>
      <c r="H1993" s="628" t="s">
        <v>4041</v>
      </c>
      <c r="I1993" s="629" t="s">
        <v>4042</v>
      </c>
      <c r="J1993" s="627" t="s">
        <v>3065</v>
      </c>
      <c r="K1993" s="630">
        <v>2</v>
      </c>
      <c r="L1993" s="631"/>
      <c r="M1993" s="632">
        <f>K1993*L1993</f>
        <v>0</v>
      </c>
    </row>
    <row r="1994" spans="6:13" s="633" customFormat="1" ht="11.25" outlineLevel="5" x14ac:dyDescent="0.25">
      <c r="F1994" s="634"/>
      <c r="G1994" s="635"/>
      <c r="H1994" s="635"/>
      <c r="I1994" s="636" t="s">
        <v>5951</v>
      </c>
      <c r="J1994" s="635"/>
      <c r="K1994" s="637">
        <v>2</v>
      </c>
      <c r="L1994" s="638"/>
      <c r="M1994" s="639"/>
    </row>
    <row r="1995" spans="6:13" s="646" customFormat="1" ht="12.75" customHeight="1" outlineLevel="4" x14ac:dyDescent="0.25">
      <c r="F1995" s="640"/>
      <c r="G1995" s="641"/>
      <c r="H1995" s="641"/>
      <c r="I1995" s="642"/>
      <c r="J1995" s="641"/>
      <c r="K1995" s="643"/>
      <c r="L1995" s="644"/>
      <c r="M1995" s="645"/>
    </row>
    <row r="1996" spans="6:13" s="620" customFormat="1" ht="16.5" customHeight="1" outlineLevel="3" x14ac:dyDescent="0.2">
      <c r="F1996" s="621"/>
      <c r="G1996" s="609"/>
      <c r="H1996" s="622"/>
      <c r="I1996" s="622" t="s">
        <v>4788</v>
      </c>
      <c r="J1996" s="609"/>
      <c r="K1996" s="623"/>
      <c r="L1996" s="624"/>
      <c r="M1996" s="588">
        <f>SUBTOTAL(9,M1997:M2530)</f>
        <v>0</v>
      </c>
    </row>
    <row r="1997" spans="6:13" s="625" customFormat="1" ht="24" outlineLevel="4" x14ac:dyDescent="0.2">
      <c r="F1997" s="626">
        <v>1</v>
      </c>
      <c r="G1997" s="627" t="s">
        <v>3066</v>
      </c>
      <c r="H1997" s="628" t="s">
        <v>5952</v>
      </c>
      <c r="I1997" s="629" t="s">
        <v>5953</v>
      </c>
      <c r="J1997" s="627" t="s">
        <v>532</v>
      </c>
      <c r="K1997" s="630">
        <v>396</v>
      </c>
      <c r="L1997" s="631"/>
      <c r="M1997" s="632">
        <f>K1997*L1997</f>
        <v>0</v>
      </c>
    </row>
    <row r="1998" spans="6:13" s="633" customFormat="1" ht="11.25" outlineLevel="5" x14ac:dyDescent="0.25">
      <c r="F1998" s="634"/>
      <c r="G1998" s="635"/>
      <c r="H1998" s="635"/>
      <c r="I1998" s="636" t="s">
        <v>5954</v>
      </c>
      <c r="J1998" s="635"/>
      <c r="K1998" s="637">
        <v>372</v>
      </c>
      <c r="L1998" s="638"/>
      <c r="M1998" s="639"/>
    </row>
    <row r="1999" spans="6:13" s="633" customFormat="1" ht="11.25" outlineLevel="5" x14ac:dyDescent="0.25">
      <c r="F1999" s="634"/>
      <c r="G1999" s="635"/>
      <c r="H1999" s="635"/>
      <c r="I1999" s="636" t="s">
        <v>5955</v>
      </c>
      <c r="J1999" s="635"/>
      <c r="K1999" s="637">
        <v>24</v>
      </c>
      <c r="L1999" s="638"/>
      <c r="M1999" s="639"/>
    </row>
    <row r="2000" spans="6:13" s="625" customFormat="1" ht="24" outlineLevel="4" x14ac:dyDescent="0.2">
      <c r="F2000" s="626">
        <v>2</v>
      </c>
      <c r="G2000" s="627" t="s">
        <v>3066</v>
      </c>
      <c r="H2000" s="628" t="s">
        <v>5956</v>
      </c>
      <c r="I2000" s="629" t="s">
        <v>5957</v>
      </c>
      <c r="J2000" s="627" t="s">
        <v>532</v>
      </c>
      <c r="K2000" s="630">
        <v>396</v>
      </c>
      <c r="L2000" s="631"/>
      <c r="M2000" s="632">
        <f>K2000*L2000</f>
        <v>0</v>
      </c>
    </row>
    <row r="2001" spans="6:13" s="633" customFormat="1" ht="11.25" outlineLevel="5" x14ac:dyDescent="0.25">
      <c r="F2001" s="634"/>
      <c r="G2001" s="635"/>
      <c r="H2001" s="635"/>
      <c r="I2001" s="636" t="s">
        <v>5958</v>
      </c>
      <c r="J2001" s="635"/>
      <c r="K2001" s="637">
        <v>372</v>
      </c>
      <c r="L2001" s="638"/>
      <c r="M2001" s="639"/>
    </row>
    <row r="2002" spans="6:13" s="633" customFormat="1" ht="11.25" outlineLevel="5" x14ac:dyDescent="0.25">
      <c r="F2002" s="634"/>
      <c r="G2002" s="635"/>
      <c r="H2002" s="635"/>
      <c r="I2002" s="636" t="s">
        <v>5959</v>
      </c>
      <c r="J2002" s="635"/>
      <c r="K2002" s="637">
        <v>24</v>
      </c>
      <c r="L2002" s="638"/>
      <c r="M2002" s="639"/>
    </row>
    <row r="2003" spans="6:13" s="625" customFormat="1" ht="24" outlineLevel="4" x14ac:dyDescent="0.2">
      <c r="F2003" s="626">
        <v>3</v>
      </c>
      <c r="G2003" s="627" t="s">
        <v>3066</v>
      </c>
      <c r="H2003" s="628" t="s">
        <v>5960</v>
      </c>
      <c r="I2003" s="629" t="s">
        <v>5961</v>
      </c>
      <c r="J2003" s="627" t="s">
        <v>447</v>
      </c>
      <c r="K2003" s="630">
        <v>13</v>
      </c>
      <c r="L2003" s="631"/>
      <c r="M2003" s="632">
        <f>K2003*L2003</f>
        <v>0</v>
      </c>
    </row>
    <row r="2004" spans="6:13" s="633" customFormat="1" ht="11.25" outlineLevel="5" x14ac:dyDescent="0.25">
      <c r="F2004" s="634"/>
      <c r="G2004" s="635"/>
      <c r="H2004" s="635"/>
      <c r="I2004" s="636" t="s">
        <v>5962</v>
      </c>
      <c r="J2004" s="635"/>
      <c r="K2004" s="637">
        <v>0</v>
      </c>
      <c r="L2004" s="638"/>
      <c r="M2004" s="639"/>
    </row>
    <row r="2005" spans="6:13" s="633" customFormat="1" ht="11.25" outlineLevel="5" x14ac:dyDescent="0.25">
      <c r="F2005" s="634"/>
      <c r="G2005" s="635"/>
      <c r="H2005" s="635"/>
      <c r="I2005" s="636" t="s">
        <v>4797</v>
      </c>
      <c r="J2005" s="635"/>
      <c r="K2005" s="637">
        <v>1</v>
      </c>
      <c r="L2005" s="638"/>
      <c r="M2005" s="639"/>
    </row>
    <row r="2006" spans="6:13" s="633" customFormat="1" ht="11.25" outlineLevel="5" x14ac:dyDescent="0.25">
      <c r="F2006" s="634"/>
      <c r="G2006" s="635"/>
      <c r="H2006" s="635"/>
      <c r="I2006" s="636" t="s">
        <v>5963</v>
      </c>
      <c r="J2006" s="635"/>
      <c r="K2006" s="637">
        <v>1</v>
      </c>
      <c r="L2006" s="638"/>
      <c r="M2006" s="639"/>
    </row>
    <row r="2007" spans="6:13" s="633" customFormat="1" ht="11.25" outlineLevel="5" x14ac:dyDescent="0.25">
      <c r="F2007" s="634"/>
      <c r="G2007" s="635"/>
      <c r="H2007" s="635"/>
      <c r="I2007" s="636" t="s">
        <v>5964</v>
      </c>
      <c r="J2007" s="635"/>
      <c r="K2007" s="637">
        <v>1</v>
      </c>
      <c r="L2007" s="638"/>
      <c r="M2007" s="639"/>
    </row>
    <row r="2008" spans="6:13" s="633" customFormat="1" ht="11.25" outlineLevel="5" x14ac:dyDescent="0.25">
      <c r="F2008" s="634"/>
      <c r="G2008" s="635"/>
      <c r="H2008" s="635"/>
      <c r="I2008" s="636" t="s">
        <v>5965</v>
      </c>
      <c r="J2008" s="635"/>
      <c r="K2008" s="637">
        <v>1</v>
      </c>
      <c r="L2008" s="638"/>
      <c r="M2008" s="639"/>
    </row>
    <row r="2009" spans="6:13" s="633" customFormat="1" ht="11.25" outlineLevel="5" x14ac:dyDescent="0.25">
      <c r="F2009" s="634"/>
      <c r="G2009" s="635"/>
      <c r="H2009" s="635"/>
      <c r="I2009" s="636" t="s">
        <v>5966</v>
      </c>
      <c r="J2009" s="635"/>
      <c r="K2009" s="637">
        <v>1</v>
      </c>
      <c r="L2009" s="638"/>
      <c r="M2009" s="639"/>
    </row>
    <row r="2010" spans="6:13" s="633" customFormat="1" ht="11.25" outlineLevel="5" x14ac:dyDescent="0.25">
      <c r="F2010" s="634"/>
      <c r="G2010" s="635"/>
      <c r="H2010" s="635"/>
      <c r="I2010" s="636" t="s">
        <v>4798</v>
      </c>
      <c r="J2010" s="635"/>
      <c r="K2010" s="637">
        <v>1</v>
      </c>
      <c r="L2010" s="638"/>
      <c r="M2010" s="639"/>
    </row>
    <row r="2011" spans="6:13" s="633" customFormat="1" ht="11.25" outlineLevel="5" x14ac:dyDescent="0.25">
      <c r="F2011" s="634"/>
      <c r="G2011" s="635"/>
      <c r="H2011" s="635"/>
      <c r="I2011" s="636" t="s">
        <v>5967</v>
      </c>
      <c r="J2011" s="635"/>
      <c r="K2011" s="637">
        <v>1</v>
      </c>
      <c r="L2011" s="638"/>
      <c r="M2011" s="639"/>
    </row>
    <row r="2012" spans="6:13" s="633" customFormat="1" ht="11.25" outlineLevel="5" x14ac:dyDescent="0.25">
      <c r="F2012" s="634"/>
      <c r="G2012" s="635"/>
      <c r="H2012" s="635"/>
      <c r="I2012" s="636" t="s">
        <v>5968</v>
      </c>
      <c r="J2012" s="635"/>
      <c r="K2012" s="637">
        <v>1</v>
      </c>
      <c r="L2012" s="638"/>
      <c r="M2012" s="639"/>
    </row>
    <row r="2013" spans="6:13" s="633" customFormat="1" ht="11.25" outlineLevel="5" x14ac:dyDescent="0.25">
      <c r="F2013" s="634"/>
      <c r="G2013" s="635"/>
      <c r="H2013" s="635"/>
      <c r="I2013" s="636" t="s">
        <v>5969</v>
      </c>
      <c r="J2013" s="635"/>
      <c r="K2013" s="637">
        <v>1</v>
      </c>
      <c r="L2013" s="638"/>
      <c r="M2013" s="639"/>
    </row>
    <row r="2014" spans="6:13" s="633" customFormat="1" ht="11.25" outlineLevel="5" x14ac:dyDescent="0.25">
      <c r="F2014" s="634"/>
      <c r="G2014" s="635"/>
      <c r="H2014" s="635"/>
      <c r="I2014" s="636" t="s">
        <v>5970</v>
      </c>
      <c r="J2014" s="635"/>
      <c r="K2014" s="637">
        <v>1</v>
      </c>
      <c r="L2014" s="638"/>
      <c r="M2014" s="639"/>
    </row>
    <row r="2015" spans="6:13" s="633" customFormat="1" ht="11.25" outlineLevel="5" x14ac:dyDescent="0.25">
      <c r="F2015" s="634"/>
      <c r="G2015" s="635"/>
      <c r="H2015" s="635"/>
      <c r="I2015" s="636" t="s">
        <v>5971</v>
      </c>
      <c r="J2015" s="635"/>
      <c r="K2015" s="637">
        <v>1</v>
      </c>
      <c r="L2015" s="638"/>
      <c r="M2015" s="639"/>
    </row>
    <row r="2016" spans="6:13" s="633" customFormat="1" ht="11.25" outlineLevel="5" x14ac:dyDescent="0.25">
      <c r="F2016" s="634"/>
      <c r="G2016" s="635"/>
      <c r="H2016" s="635"/>
      <c r="I2016" s="636" t="s">
        <v>5485</v>
      </c>
      <c r="J2016" s="635"/>
      <c r="K2016" s="637">
        <v>1</v>
      </c>
      <c r="L2016" s="638"/>
      <c r="M2016" s="639"/>
    </row>
    <row r="2017" spans="6:13" s="633" customFormat="1" ht="11.25" outlineLevel="5" x14ac:dyDescent="0.25">
      <c r="F2017" s="634"/>
      <c r="G2017" s="635"/>
      <c r="H2017" s="635"/>
      <c r="I2017" s="636" t="s">
        <v>5972</v>
      </c>
      <c r="J2017" s="635"/>
      <c r="K2017" s="637">
        <v>0</v>
      </c>
      <c r="L2017" s="638"/>
      <c r="M2017" s="639"/>
    </row>
    <row r="2018" spans="6:13" s="633" customFormat="1" ht="11.25" outlineLevel="5" x14ac:dyDescent="0.25">
      <c r="F2018" s="634"/>
      <c r="G2018" s="635"/>
      <c r="H2018" s="635"/>
      <c r="I2018" s="636" t="s">
        <v>5973</v>
      </c>
      <c r="J2018" s="635"/>
      <c r="K2018" s="637">
        <v>1</v>
      </c>
      <c r="L2018" s="638"/>
      <c r="M2018" s="639"/>
    </row>
    <row r="2019" spans="6:13" s="625" customFormat="1" ht="24" outlineLevel="4" x14ac:dyDescent="0.2">
      <c r="F2019" s="626">
        <v>4</v>
      </c>
      <c r="G2019" s="627" t="s">
        <v>3066</v>
      </c>
      <c r="H2019" s="628" t="s">
        <v>5974</v>
      </c>
      <c r="I2019" s="629" t="s">
        <v>5975</v>
      </c>
      <c r="J2019" s="627" t="s">
        <v>447</v>
      </c>
      <c r="K2019" s="630">
        <v>11</v>
      </c>
      <c r="L2019" s="631"/>
      <c r="M2019" s="632">
        <f>K2019*L2019</f>
        <v>0</v>
      </c>
    </row>
    <row r="2020" spans="6:13" s="633" customFormat="1" ht="11.25" outlineLevel="5" x14ac:dyDescent="0.25">
      <c r="F2020" s="634"/>
      <c r="G2020" s="635"/>
      <c r="H2020" s="635"/>
      <c r="I2020" s="636" t="s">
        <v>5976</v>
      </c>
      <c r="J2020" s="635"/>
      <c r="K2020" s="637">
        <v>0</v>
      </c>
      <c r="L2020" s="638"/>
      <c r="M2020" s="639"/>
    </row>
    <row r="2021" spans="6:13" s="633" customFormat="1" ht="11.25" outlineLevel="5" x14ac:dyDescent="0.25">
      <c r="F2021" s="634"/>
      <c r="G2021" s="635"/>
      <c r="H2021" s="635"/>
      <c r="I2021" s="636" t="s">
        <v>4797</v>
      </c>
      <c r="J2021" s="635"/>
      <c r="K2021" s="637">
        <v>1</v>
      </c>
      <c r="L2021" s="638"/>
      <c r="M2021" s="639"/>
    </row>
    <row r="2022" spans="6:13" s="633" customFormat="1" ht="11.25" outlineLevel="5" x14ac:dyDescent="0.25">
      <c r="F2022" s="634"/>
      <c r="G2022" s="635"/>
      <c r="H2022" s="635"/>
      <c r="I2022" s="636" t="s">
        <v>5963</v>
      </c>
      <c r="J2022" s="635"/>
      <c r="K2022" s="637">
        <v>1</v>
      </c>
      <c r="L2022" s="638"/>
      <c r="M2022" s="639"/>
    </row>
    <row r="2023" spans="6:13" s="633" customFormat="1" ht="11.25" outlineLevel="5" x14ac:dyDescent="0.25">
      <c r="F2023" s="634"/>
      <c r="G2023" s="635"/>
      <c r="H2023" s="635"/>
      <c r="I2023" s="636" t="s">
        <v>5964</v>
      </c>
      <c r="J2023" s="635"/>
      <c r="K2023" s="637">
        <v>1</v>
      </c>
      <c r="L2023" s="638"/>
      <c r="M2023" s="639"/>
    </row>
    <row r="2024" spans="6:13" s="633" customFormat="1" ht="11.25" outlineLevel="5" x14ac:dyDescent="0.25">
      <c r="F2024" s="634"/>
      <c r="G2024" s="635"/>
      <c r="H2024" s="635"/>
      <c r="I2024" s="636" t="s">
        <v>5965</v>
      </c>
      <c r="J2024" s="635"/>
      <c r="K2024" s="637">
        <v>1</v>
      </c>
      <c r="L2024" s="638"/>
      <c r="M2024" s="639"/>
    </row>
    <row r="2025" spans="6:13" s="633" customFormat="1" ht="11.25" outlineLevel="5" x14ac:dyDescent="0.25">
      <c r="F2025" s="634"/>
      <c r="G2025" s="635"/>
      <c r="H2025" s="635"/>
      <c r="I2025" s="636" t="s">
        <v>4798</v>
      </c>
      <c r="J2025" s="635"/>
      <c r="K2025" s="637">
        <v>1</v>
      </c>
      <c r="L2025" s="638"/>
      <c r="M2025" s="639"/>
    </row>
    <row r="2026" spans="6:13" s="633" customFormat="1" ht="11.25" outlineLevel="5" x14ac:dyDescent="0.25">
      <c r="F2026" s="634"/>
      <c r="G2026" s="635"/>
      <c r="H2026" s="635"/>
      <c r="I2026" s="636" t="s">
        <v>5968</v>
      </c>
      <c r="J2026" s="635"/>
      <c r="K2026" s="637">
        <v>1</v>
      </c>
      <c r="L2026" s="638"/>
      <c r="M2026" s="639"/>
    </row>
    <row r="2027" spans="6:13" s="633" customFormat="1" ht="11.25" outlineLevel="5" x14ac:dyDescent="0.25">
      <c r="F2027" s="634"/>
      <c r="G2027" s="635"/>
      <c r="H2027" s="635"/>
      <c r="I2027" s="636" t="s">
        <v>5970</v>
      </c>
      <c r="J2027" s="635"/>
      <c r="K2027" s="637">
        <v>1</v>
      </c>
      <c r="L2027" s="638"/>
      <c r="M2027" s="639"/>
    </row>
    <row r="2028" spans="6:13" s="633" customFormat="1" ht="11.25" outlineLevel="5" x14ac:dyDescent="0.25">
      <c r="F2028" s="634"/>
      <c r="G2028" s="635"/>
      <c r="H2028" s="635"/>
      <c r="I2028" s="636" t="s">
        <v>5971</v>
      </c>
      <c r="J2028" s="635"/>
      <c r="K2028" s="637">
        <v>1</v>
      </c>
      <c r="L2028" s="638"/>
      <c r="M2028" s="639"/>
    </row>
    <row r="2029" spans="6:13" s="633" customFormat="1" ht="11.25" outlineLevel="5" x14ac:dyDescent="0.25">
      <c r="F2029" s="634"/>
      <c r="G2029" s="635"/>
      <c r="H2029" s="635"/>
      <c r="I2029" s="636" t="s">
        <v>5977</v>
      </c>
      <c r="J2029" s="635"/>
      <c r="K2029" s="637">
        <v>1</v>
      </c>
      <c r="L2029" s="638"/>
      <c r="M2029" s="639"/>
    </row>
    <row r="2030" spans="6:13" s="633" customFormat="1" ht="11.25" outlineLevel="5" x14ac:dyDescent="0.25">
      <c r="F2030" s="634"/>
      <c r="G2030" s="635"/>
      <c r="H2030" s="635"/>
      <c r="I2030" s="636" t="s">
        <v>5485</v>
      </c>
      <c r="J2030" s="635"/>
      <c r="K2030" s="637">
        <v>1</v>
      </c>
      <c r="L2030" s="638"/>
      <c r="M2030" s="639"/>
    </row>
    <row r="2031" spans="6:13" s="633" customFormat="1" ht="11.25" outlineLevel="5" x14ac:dyDescent="0.25">
      <c r="F2031" s="634"/>
      <c r="G2031" s="635"/>
      <c r="H2031" s="635"/>
      <c r="I2031" s="636" t="s">
        <v>5978</v>
      </c>
      <c r="J2031" s="635"/>
      <c r="K2031" s="637">
        <v>0</v>
      </c>
      <c r="L2031" s="638"/>
      <c r="M2031" s="639"/>
    </row>
    <row r="2032" spans="6:13" s="633" customFormat="1" ht="11.25" outlineLevel="5" x14ac:dyDescent="0.25">
      <c r="F2032" s="634"/>
      <c r="G2032" s="635"/>
      <c r="H2032" s="635"/>
      <c r="I2032" s="636" t="s">
        <v>5973</v>
      </c>
      <c r="J2032" s="635"/>
      <c r="K2032" s="637">
        <v>1</v>
      </c>
      <c r="L2032" s="638"/>
      <c r="M2032" s="639"/>
    </row>
    <row r="2033" spans="6:13" s="625" customFormat="1" ht="24" outlineLevel="4" x14ac:dyDescent="0.2">
      <c r="F2033" s="626">
        <v>5</v>
      </c>
      <c r="G2033" s="627" t="s">
        <v>3066</v>
      </c>
      <c r="H2033" s="628" t="s">
        <v>5979</v>
      </c>
      <c r="I2033" s="629" t="s">
        <v>5980</v>
      </c>
      <c r="J2033" s="627" t="s">
        <v>447</v>
      </c>
      <c r="K2033" s="630">
        <v>33</v>
      </c>
      <c r="L2033" s="631"/>
      <c r="M2033" s="632">
        <f>K2033*L2033</f>
        <v>0</v>
      </c>
    </row>
    <row r="2034" spans="6:13" s="633" customFormat="1" ht="11.25" outlineLevel="5" x14ac:dyDescent="0.25">
      <c r="F2034" s="634"/>
      <c r="G2034" s="635"/>
      <c r="H2034" s="635"/>
      <c r="I2034" s="636" t="s">
        <v>5962</v>
      </c>
      <c r="J2034" s="635"/>
      <c r="K2034" s="637">
        <v>0</v>
      </c>
      <c r="L2034" s="638"/>
      <c r="M2034" s="639"/>
    </row>
    <row r="2035" spans="6:13" s="633" customFormat="1" ht="11.25" outlineLevel="5" x14ac:dyDescent="0.25">
      <c r="F2035" s="634"/>
      <c r="G2035" s="635"/>
      <c r="H2035" s="635"/>
      <c r="I2035" s="636" t="s">
        <v>5981</v>
      </c>
      <c r="J2035" s="635"/>
      <c r="K2035" s="637">
        <v>1</v>
      </c>
      <c r="L2035" s="638"/>
      <c r="M2035" s="639"/>
    </row>
    <row r="2036" spans="6:13" s="633" customFormat="1" ht="11.25" outlineLevel="5" x14ac:dyDescent="0.25">
      <c r="F2036" s="634"/>
      <c r="G2036" s="635"/>
      <c r="H2036" s="635"/>
      <c r="I2036" s="636" t="s">
        <v>5982</v>
      </c>
      <c r="J2036" s="635"/>
      <c r="K2036" s="637">
        <v>1</v>
      </c>
      <c r="L2036" s="638"/>
      <c r="M2036" s="639"/>
    </row>
    <row r="2037" spans="6:13" s="633" customFormat="1" ht="11.25" outlineLevel="5" x14ac:dyDescent="0.25">
      <c r="F2037" s="634"/>
      <c r="G2037" s="635"/>
      <c r="H2037" s="635"/>
      <c r="I2037" s="636" t="s">
        <v>5983</v>
      </c>
      <c r="J2037" s="635"/>
      <c r="K2037" s="637">
        <v>1</v>
      </c>
      <c r="L2037" s="638"/>
      <c r="M2037" s="639"/>
    </row>
    <row r="2038" spans="6:13" s="633" customFormat="1" ht="11.25" outlineLevel="5" x14ac:dyDescent="0.25">
      <c r="F2038" s="634"/>
      <c r="G2038" s="635"/>
      <c r="H2038" s="635"/>
      <c r="I2038" s="636" t="s">
        <v>5984</v>
      </c>
      <c r="J2038" s="635"/>
      <c r="K2038" s="637">
        <v>1</v>
      </c>
      <c r="L2038" s="638"/>
      <c r="M2038" s="639"/>
    </row>
    <row r="2039" spans="6:13" s="633" customFormat="1" ht="11.25" outlineLevel="5" x14ac:dyDescent="0.25">
      <c r="F2039" s="634"/>
      <c r="G2039" s="635"/>
      <c r="H2039" s="635"/>
      <c r="I2039" s="636" t="s">
        <v>5985</v>
      </c>
      <c r="J2039" s="635"/>
      <c r="K2039" s="637">
        <v>1</v>
      </c>
      <c r="L2039" s="638"/>
      <c r="M2039" s="639"/>
    </row>
    <row r="2040" spans="6:13" s="633" customFormat="1" ht="11.25" outlineLevel="5" x14ac:dyDescent="0.25">
      <c r="F2040" s="634"/>
      <c r="G2040" s="635"/>
      <c r="H2040" s="635"/>
      <c r="I2040" s="636" t="s">
        <v>5986</v>
      </c>
      <c r="J2040" s="635"/>
      <c r="K2040" s="637">
        <v>1</v>
      </c>
      <c r="L2040" s="638"/>
      <c r="M2040" s="639"/>
    </row>
    <row r="2041" spans="6:13" s="633" customFormat="1" ht="11.25" outlineLevel="5" x14ac:dyDescent="0.25">
      <c r="F2041" s="634"/>
      <c r="G2041" s="635"/>
      <c r="H2041" s="635"/>
      <c r="I2041" s="636" t="s">
        <v>5987</v>
      </c>
      <c r="J2041" s="635"/>
      <c r="K2041" s="637">
        <v>1</v>
      </c>
      <c r="L2041" s="638"/>
      <c r="M2041" s="639"/>
    </row>
    <row r="2042" spans="6:13" s="633" customFormat="1" ht="11.25" outlineLevel="5" x14ac:dyDescent="0.25">
      <c r="F2042" s="634"/>
      <c r="G2042" s="635"/>
      <c r="H2042" s="635"/>
      <c r="I2042" s="636" t="s">
        <v>5988</v>
      </c>
      <c r="J2042" s="635"/>
      <c r="K2042" s="637">
        <v>1</v>
      </c>
      <c r="L2042" s="638"/>
      <c r="M2042" s="639"/>
    </row>
    <row r="2043" spans="6:13" s="633" customFormat="1" ht="11.25" outlineLevel="5" x14ac:dyDescent="0.25">
      <c r="F2043" s="634"/>
      <c r="G2043" s="635"/>
      <c r="H2043" s="635"/>
      <c r="I2043" s="636" t="s">
        <v>5977</v>
      </c>
      <c r="J2043" s="635"/>
      <c r="K2043" s="637">
        <v>1</v>
      </c>
      <c r="L2043" s="638"/>
      <c r="M2043" s="639"/>
    </row>
    <row r="2044" spans="6:13" s="633" customFormat="1" ht="11.25" outlineLevel="5" x14ac:dyDescent="0.25">
      <c r="F2044" s="634"/>
      <c r="G2044" s="635"/>
      <c r="H2044" s="635"/>
      <c r="I2044" s="636" t="s">
        <v>5989</v>
      </c>
      <c r="J2044" s="635"/>
      <c r="K2044" s="637">
        <v>1</v>
      </c>
      <c r="L2044" s="638"/>
      <c r="M2044" s="639"/>
    </row>
    <row r="2045" spans="6:13" s="633" customFormat="1" ht="11.25" outlineLevel="5" x14ac:dyDescent="0.25">
      <c r="F2045" s="634"/>
      <c r="G2045" s="635"/>
      <c r="H2045" s="635"/>
      <c r="I2045" s="636" t="s">
        <v>5990</v>
      </c>
      <c r="J2045" s="635"/>
      <c r="K2045" s="637">
        <v>1</v>
      </c>
      <c r="L2045" s="638"/>
      <c r="M2045" s="639"/>
    </row>
    <row r="2046" spans="6:13" s="633" customFormat="1" ht="11.25" outlineLevel="5" x14ac:dyDescent="0.25">
      <c r="F2046" s="634"/>
      <c r="G2046" s="635"/>
      <c r="H2046" s="635"/>
      <c r="I2046" s="636" t="s">
        <v>5991</v>
      </c>
      <c r="J2046" s="635"/>
      <c r="K2046" s="637">
        <v>21</v>
      </c>
      <c r="L2046" s="638"/>
      <c r="M2046" s="639"/>
    </row>
    <row r="2047" spans="6:13" s="633" customFormat="1" ht="11.25" outlineLevel="5" x14ac:dyDescent="0.25">
      <c r="F2047" s="634"/>
      <c r="G2047" s="635"/>
      <c r="H2047" s="635"/>
      <c r="I2047" s="636" t="s">
        <v>5992</v>
      </c>
      <c r="J2047" s="635"/>
      <c r="K2047" s="637">
        <v>1</v>
      </c>
      <c r="L2047" s="638"/>
      <c r="M2047" s="639"/>
    </row>
    <row r="2048" spans="6:13" s="625" customFormat="1" ht="24" outlineLevel="4" x14ac:dyDescent="0.2">
      <c r="F2048" s="626">
        <v>6</v>
      </c>
      <c r="G2048" s="627" t="s">
        <v>3066</v>
      </c>
      <c r="H2048" s="628" t="s">
        <v>5993</v>
      </c>
      <c r="I2048" s="629" t="s">
        <v>5994</v>
      </c>
      <c r="J2048" s="627" t="s">
        <v>447</v>
      </c>
      <c r="K2048" s="630">
        <v>35</v>
      </c>
      <c r="L2048" s="631"/>
      <c r="M2048" s="632">
        <f>K2048*L2048</f>
        <v>0</v>
      </c>
    </row>
    <row r="2049" spans="6:13" s="633" customFormat="1" ht="11.25" outlineLevel="5" x14ac:dyDescent="0.25">
      <c r="F2049" s="634"/>
      <c r="G2049" s="635"/>
      <c r="H2049" s="635"/>
      <c r="I2049" s="636" t="s">
        <v>5976</v>
      </c>
      <c r="J2049" s="635"/>
      <c r="K2049" s="637">
        <v>0</v>
      </c>
      <c r="L2049" s="638"/>
      <c r="M2049" s="639"/>
    </row>
    <row r="2050" spans="6:13" s="633" customFormat="1" ht="11.25" outlineLevel="5" x14ac:dyDescent="0.25">
      <c r="F2050" s="634"/>
      <c r="G2050" s="635"/>
      <c r="H2050" s="635"/>
      <c r="I2050" s="636" t="s">
        <v>5981</v>
      </c>
      <c r="J2050" s="635"/>
      <c r="K2050" s="637">
        <v>1</v>
      </c>
      <c r="L2050" s="638"/>
      <c r="M2050" s="639"/>
    </row>
    <row r="2051" spans="6:13" s="633" customFormat="1" ht="11.25" outlineLevel="5" x14ac:dyDescent="0.25">
      <c r="F2051" s="634"/>
      <c r="G2051" s="635"/>
      <c r="H2051" s="635"/>
      <c r="I2051" s="636" t="s">
        <v>5966</v>
      </c>
      <c r="J2051" s="635"/>
      <c r="K2051" s="637">
        <v>1</v>
      </c>
      <c r="L2051" s="638"/>
      <c r="M2051" s="639"/>
    </row>
    <row r="2052" spans="6:13" s="633" customFormat="1" ht="11.25" outlineLevel="5" x14ac:dyDescent="0.25">
      <c r="F2052" s="634"/>
      <c r="G2052" s="635"/>
      <c r="H2052" s="635"/>
      <c r="I2052" s="636" t="s">
        <v>5982</v>
      </c>
      <c r="J2052" s="635"/>
      <c r="K2052" s="637">
        <v>1</v>
      </c>
      <c r="L2052" s="638"/>
      <c r="M2052" s="639"/>
    </row>
    <row r="2053" spans="6:13" s="633" customFormat="1" ht="11.25" outlineLevel="5" x14ac:dyDescent="0.25">
      <c r="F2053" s="634"/>
      <c r="G2053" s="635"/>
      <c r="H2053" s="635"/>
      <c r="I2053" s="636" t="s">
        <v>5983</v>
      </c>
      <c r="J2053" s="635"/>
      <c r="K2053" s="637">
        <v>1</v>
      </c>
      <c r="L2053" s="638"/>
      <c r="M2053" s="639"/>
    </row>
    <row r="2054" spans="6:13" s="633" customFormat="1" ht="11.25" outlineLevel="5" x14ac:dyDescent="0.25">
      <c r="F2054" s="634"/>
      <c r="G2054" s="635"/>
      <c r="H2054" s="635"/>
      <c r="I2054" s="636" t="s">
        <v>5967</v>
      </c>
      <c r="J2054" s="635"/>
      <c r="K2054" s="637">
        <v>1</v>
      </c>
      <c r="L2054" s="638"/>
      <c r="M2054" s="639"/>
    </row>
    <row r="2055" spans="6:13" s="633" customFormat="1" ht="11.25" outlineLevel="5" x14ac:dyDescent="0.25">
      <c r="F2055" s="634"/>
      <c r="G2055" s="635"/>
      <c r="H2055" s="635"/>
      <c r="I2055" s="636" t="s">
        <v>5984</v>
      </c>
      <c r="J2055" s="635"/>
      <c r="K2055" s="637">
        <v>1</v>
      </c>
      <c r="L2055" s="638"/>
      <c r="M2055" s="639"/>
    </row>
    <row r="2056" spans="6:13" s="633" customFormat="1" ht="11.25" outlineLevel="5" x14ac:dyDescent="0.25">
      <c r="F2056" s="634"/>
      <c r="G2056" s="635"/>
      <c r="H2056" s="635"/>
      <c r="I2056" s="636" t="s">
        <v>5985</v>
      </c>
      <c r="J2056" s="635"/>
      <c r="K2056" s="637">
        <v>1</v>
      </c>
      <c r="L2056" s="638"/>
      <c r="M2056" s="639"/>
    </row>
    <row r="2057" spans="6:13" s="633" customFormat="1" ht="11.25" outlineLevel="5" x14ac:dyDescent="0.25">
      <c r="F2057" s="634"/>
      <c r="G2057" s="635"/>
      <c r="H2057" s="635"/>
      <c r="I2057" s="636" t="s">
        <v>5969</v>
      </c>
      <c r="J2057" s="635"/>
      <c r="K2057" s="637">
        <v>1</v>
      </c>
      <c r="L2057" s="638"/>
      <c r="M2057" s="639"/>
    </row>
    <row r="2058" spans="6:13" s="633" customFormat="1" ht="11.25" outlineLevel="5" x14ac:dyDescent="0.25">
      <c r="F2058" s="634"/>
      <c r="G2058" s="635"/>
      <c r="H2058" s="635"/>
      <c r="I2058" s="636" t="s">
        <v>5986</v>
      </c>
      <c r="J2058" s="635"/>
      <c r="K2058" s="637">
        <v>1</v>
      </c>
      <c r="L2058" s="638"/>
      <c r="M2058" s="639"/>
    </row>
    <row r="2059" spans="6:13" s="633" customFormat="1" ht="11.25" outlineLevel="5" x14ac:dyDescent="0.25">
      <c r="F2059" s="634"/>
      <c r="G2059" s="635"/>
      <c r="H2059" s="635"/>
      <c r="I2059" s="636" t="s">
        <v>5987</v>
      </c>
      <c r="J2059" s="635"/>
      <c r="K2059" s="637">
        <v>1</v>
      </c>
      <c r="L2059" s="638"/>
      <c r="M2059" s="639"/>
    </row>
    <row r="2060" spans="6:13" s="633" customFormat="1" ht="11.25" outlineLevel="5" x14ac:dyDescent="0.25">
      <c r="F2060" s="634"/>
      <c r="G2060" s="635"/>
      <c r="H2060" s="635"/>
      <c r="I2060" s="636" t="s">
        <v>5988</v>
      </c>
      <c r="J2060" s="635"/>
      <c r="K2060" s="637">
        <v>1</v>
      </c>
      <c r="L2060" s="638"/>
      <c r="M2060" s="639"/>
    </row>
    <row r="2061" spans="6:13" s="633" customFormat="1" ht="11.25" outlineLevel="5" x14ac:dyDescent="0.25">
      <c r="F2061" s="634"/>
      <c r="G2061" s="635"/>
      <c r="H2061" s="635"/>
      <c r="I2061" s="636" t="s">
        <v>5989</v>
      </c>
      <c r="J2061" s="635"/>
      <c r="K2061" s="637">
        <v>1</v>
      </c>
      <c r="L2061" s="638"/>
      <c r="M2061" s="639"/>
    </row>
    <row r="2062" spans="6:13" s="633" customFormat="1" ht="11.25" outlineLevel="5" x14ac:dyDescent="0.25">
      <c r="F2062" s="634"/>
      <c r="G2062" s="635"/>
      <c r="H2062" s="635"/>
      <c r="I2062" s="636" t="s">
        <v>5990</v>
      </c>
      <c r="J2062" s="635"/>
      <c r="K2062" s="637">
        <v>1</v>
      </c>
      <c r="L2062" s="638"/>
      <c r="M2062" s="639"/>
    </row>
    <row r="2063" spans="6:13" s="633" customFormat="1" ht="11.25" outlineLevel="5" x14ac:dyDescent="0.25">
      <c r="F2063" s="634"/>
      <c r="G2063" s="635"/>
      <c r="H2063" s="635"/>
      <c r="I2063" s="636" t="s">
        <v>5991</v>
      </c>
      <c r="J2063" s="635"/>
      <c r="K2063" s="637">
        <v>21</v>
      </c>
      <c r="L2063" s="638"/>
      <c r="M2063" s="639"/>
    </row>
    <row r="2064" spans="6:13" s="633" customFormat="1" ht="11.25" outlineLevel="5" x14ac:dyDescent="0.25">
      <c r="F2064" s="634"/>
      <c r="G2064" s="635"/>
      <c r="H2064" s="635"/>
      <c r="I2064" s="636" t="s">
        <v>5992</v>
      </c>
      <c r="J2064" s="635"/>
      <c r="K2064" s="637">
        <v>1</v>
      </c>
      <c r="L2064" s="638"/>
      <c r="M2064" s="639"/>
    </row>
    <row r="2065" spans="6:13" s="625" customFormat="1" ht="12" outlineLevel="4" x14ac:dyDescent="0.2">
      <c r="F2065" s="626">
        <v>7</v>
      </c>
      <c r="G2065" s="627" t="s">
        <v>3054</v>
      </c>
      <c r="H2065" s="628" t="s">
        <v>5995</v>
      </c>
      <c r="I2065" s="629" t="s">
        <v>5996</v>
      </c>
      <c r="J2065" s="627" t="s">
        <v>532</v>
      </c>
      <c r="K2065" s="630">
        <v>468</v>
      </c>
      <c r="L2065" s="631"/>
      <c r="M2065" s="632">
        <f>K2065*L2065</f>
        <v>0</v>
      </c>
    </row>
    <row r="2066" spans="6:13" s="633" customFormat="1" ht="11.25" outlineLevel="5" x14ac:dyDescent="0.25">
      <c r="F2066" s="634"/>
      <c r="G2066" s="635"/>
      <c r="H2066" s="635"/>
      <c r="I2066" s="636" t="s">
        <v>5997</v>
      </c>
      <c r="J2066" s="635"/>
      <c r="K2066" s="637">
        <v>336</v>
      </c>
      <c r="L2066" s="638"/>
      <c r="M2066" s="639"/>
    </row>
    <row r="2067" spans="6:13" s="633" customFormat="1" ht="11.25" outlineLevel="5" x14ac:dyDescent="0.25">
      <c r="F2067" s="634"/>
      <c r="G2067" s="635"/>
      <c r="H2067" s="635"/>
      <c r="I2067" s="636" t="s">
        <v>5998</v>
      </c>
      <c r="J2067" s="635"/>
      <c r="K2067" s="637">
        <v>24</v>
      </c>
      <c r="L2067" s="638"/>
      <c r="M2067" s="639"/>
    </row>
    <row r="2068" spans="6:13" s="633" customFormat="1" ht="33.75" outlineLevel="5" x14ac:dyDescent="0.25">
      <c r="F2068" s="634"/>
      <c r="G2068" s="635"/>
      <c r="H2068" s="635"/>
      <c r="I2068" s="636" t="s">
        <v>5999</v>
      </c>
      <c r="J2068" s="635"/>
      <c r="K2068" s="637">
        <v>76.499999999999986</v>
      </c>
      <c r="L2068" s="638"/>
      <c r="M2068" s="639"/>
    </row>
    <row r="2069" spans="6:13" s="633" customFormat="1" ht="11.25" outlineLevel="5" x14ac:dyDescent="0.25">
      <c r="F2069" s="634"/>
      <c r="G2069" s="635"/>
      <c r="H2069" s="635"/>
      <c r="I2069" s="636" t="s">
        <v>6000</v>
      </c>
      <c r="J2069" s="635"/>
      <c r="K2069" s="637">
        <v>4.2</v>
      </c>
      <c r="L2069" s="638"/>
      <c r="M2069" s="639"/>
    </row>
    <row r="2070" spans="6:13" s="633" customFormat="1" ht="11.25" outlineLevel="5" x14ac:dyDescent="0.25">
      <c r="F2070" s="634"/>
      <c r="G2070" s="635"/>
      <c r="H2070" s="635"/>
      <c r="I2070" s="636" t="s">
        <v>6001</v>
      </c>
      <c r="J2070" s="635"/>
      <c r="K2070" s="637">
        <v>0</v>
      </c>
      <c r="L2070" s="638"/>
      <c r="M2070" s="639"/>
    </row>
    <row r="2071" spans="6:13" s="633" customFormat="1" ht="11.25" outlineLevel="5" x14ac:dyDescent="0.25">
      <c r="F2071" s="634"/>
      <c r="G2071" s="635"/>
      <c r="H2071" s="635"/>
      <c r="I2071" s="636" t="s">
        <v>6002</v>
      </c>
      <c r="J2071" s="635"/>
      <c r="K2071" s="637">
        <v>10.8</v>
      </c>
      <c r="L2071" s="638"/>
      <c r="M2071" s="639"/>
    </row>
    <row r="2072" spans="6:13" s="633" customFormat="1" ht="11.25" outlineLevel="5" x14ac:dyDescent="0.25">
      <c r="F2072" s="634"/>
      <c r="G2072" s="635"/>
      <c r="H2072" s="635"/>
      <c r="I2072" s="636" t="s">
        <v>6003</v>
      </c>
      <c r="J2072" s="635"/>
      <c r="K2072" s="637">
        <v>10.3</v>
      </c>
      <c r="L2072" s="638"/>
      <c r="M2072" s="639"/>
    </row>
    <row r="2073" spans="6:13" s="633" customFormat="1" ht="11.25" outlineLevel="5" x14ac:dyDescent="0.25">
      <c r="F2073" s="634"/>
      <c r="G2073" s="635"/>
      <c r="H2073" s="635"/>
      <c r="I2073" s="636" t="s">
        <v>6004</v>
      </c>
      <c r="J2073" s="635"/>
      <c r="K2073" s="637">
        <v>11.7</v>
      </c>
      <c r="L2073" s="638"/>
      <c r="M2073" s="639"/>
    </row>
    <row r="2074" spans="6:13" s="633" customFormat="1" ht="22.5" outlineLevel="5" x14ac:dyDescent="0.25">
      <c r="F2074" s="634"/>
      <c r="G2074" s="635"/>
      <c r="H2074" s="635"/>
      <c r="I2074" s="636" t="s">
        <v>6005</v>
      </c>
      <c r="J2074" s="635"/>
      <c r="K2074" s="637">
        <v>11.4</v>
      </c>
      <c r="L2074" s="638"/>
      <c r="M2074" s="639"/>
    </row>
    <row r="2075" spans="6:13" s="633" customFormat="1" ht="11.25" outlineLevel="5" x14ac:dyDescent="0.25">
      <c r="F2075" s="634"/>
      <c r="G2075" s="635"/>
      <c r="H2075" s="635"/>
      <c r="I2075" s="636" t="s">
        <v>6006</v>
      </c>
      <c r="J2075" s="635"/>
      <c r="K2075" s="637">
        <v>10.399999999999999</v>
      </c>
      <c r="L2075" s="638"/>
      <c r="M2075" s="639"/>
    </row>
    <row r="2076" spans="6:13" s="633" customFormat="1" ht="11.25" outlineLevel="5" x14ac:dyDescent="0.25">
      <c r="F2076" s="634"/>
      <c r="G2076" s="635"/>
      <c r="H2076" s="635"/>
      <c r="I2076" s="636" t="s">
        <v>6007</v>
      </c>
      <c r="J2076" s="635"/>
      <c r="K2076" s="637">
        <v>10.4</v>
      </c>
      <c r="L2076" s="638"/>
      <c r="M2076" s="639"/>
    </row>
    <row r="2077" spans="6:13" s="633" customFormat="1" ht="11.25" outlineLevel="5" x14ac:dyDescent="0.25">
      <c r="F2077" s="634"/>
      <c r="G2077" s="635"/>
      <c r="H2077" s="635"/>
      <c r="I2077" s="636" t="s">
        <v>6008</v>
      </c>
      <c r="J2077" s="635"/>
      <c r="K2077" s="637">
        <v>11.5</v>
      </c>
      <c r="L2077" s="638"/>
      <c r="M2077" s="639"/>
    </row>
    <row r="2078" spans="6:13" s="625" customFormat="1" ht="12" outlineLevel="4" x14ac:dyDescent="0.2">
      <c r="F2078" s="626">
        <v>8</v>
      </c>
      <c r="G2078" s="627" t="s">
        <v>3054</v>
      </c>
      <c r="H2078" s="628" t="s">
        <v>6009</v>
      </c>
      <c r="I2078" s="629" t="s">
        <v>6010</v>
      </c>
      <c r="J2078" s="627" t="s">
        <v>532</v>
      </c>
      <c r="K2078" s="630">
        <v>468</v>
      </c>
      <c r="L2078" s="631"/>
      <c r="M2078" s="632">
        <f>K2078*L2078</f>
        <v>0</v>
      </c>
    </row>
    <row r="2079" spans="6:13" s="633" customFormat="1" ht="11.25" outlineLevel="5" x14ac:dyDescent="0.25">
      <c r="F2079" s="634"/>
      <c r="G2079" s="635"/>
      <c r="H2079" s="635"/>
      <c r="I2079" s="636" t="s">
        <v>5997</v>
      </c>
      <c r="J2079" s="635"/>
      <c r="K2079" s="637">
        <v>336</v>
      </c>
      <c r="L2079" s="638"/>
      <c r="M2079" s="639"/>
    </row>
    <row r="2080" spans="6:13" s="633" customFormat="1" ht="11.25" outlineLevel="5" x14ac:dyDescent="0.25">
      <c r="F2080" s="634"/>
      <c r="G2080" s="635"/>
      <c r="H2080" s="635"/>
      <c r="I2080" s="636" t="s">
        <v>5998</v>
      </c>
      <c r="J2080" s="635"/>
      <c r="K2080" s="637">
        <v>24</v>
      </c>
      <c r="L2080" s="638"/>
      <c r="M2080" s="639"/>
    </row>
    <row r="2081" spans="6:13" s="633" customFormat="1" ht="33.75" outlineLevel="5" x14ac:dyDescent="0.25">
      <c r="F2081" s="634"/>
      <c r="G2081" s="635"/>
      <c r="H2081" s="635"/>
      <c r="I2081" s="636" t="s">
        <v>6011</v>
      </c>
      <c r="J2081" s="635"/>
      <c r="K2081" s="637">
        <v>74.099999999999994</v>
      </c>
      <c r="L2081" s="638"/>
      <c r="M2081" s="639"/>
    </row>
    <row r="2082" spans="6:13" s="633" customFormat="1" ht="11.25" outlineLevel="5" x14ac:dyDescent="0.25">
      <c r="F2082" s="634"/>
      <c r="G2082" s="635"/>
      <c r="H2082" s="635"/>
      <c r="I2082" s="636" t="s">
        <v>6000</v>
      </c>
      <c r="J2082" s="635"/>
      <c r="K2082" s="637">
        <v>4.2</v>
      </c>
      <c r="L2082" s="638"/>
      <c r="M2082" s="639"/>
    </row>
    <row r="2083" spans="6:13" s="633" customFormat="1" ht="11.25" outlineLevel="5" x14ac:dyDescent="0.25">
      <c r="F2083" s="634"/>
      <c r="G2083" s="635"/>
      <c r="H2083" s="635"/>
      <c r="I2083" s="636" t="s">
        <v>6012</v>
      </c>
      <c r="J2083" s="635"/>
      <c r="K2083" s="637">
        <v>0</v>
      </c>
      <c r="L2083" s="638"/>
      <c r="M2083" s="639"/>
    </row>
    <row r="2084" spans="6:13" s="633" customFormat="1" ht="11.25" outlineLevel="5" x14ac:dyDescent="0.25">
      <c r="F2084" s="634"/>
      <c r="G2084" s="635"/>
      <c r="H2084" s="635"/>
      <c r="I2084" s="636" t="s">
        <v>6002</v>
      </c>
      <c r="J2084" s="635"/>
      <c r="K2084" s="637">
        <v>10.8</v>
      </c>
      <c r="L2084" s="638"/>
      <c r="M2084" s="639"/>
    </row>
    <row r="2085" spans="6:13" s="633" customFormat="1" ht="11.25" outlineLevel="5" x14ac:dyDescent="0.25">
      <c r="F2085" s="634"/>
      <c r="G2085" s="635"/>
      <c r="H2085" s="635"/>
      <c r="I2085" s="636" t="s">
        <v>6013</v>
      </c>
      <c r="J2085" s="635"/>
      <c r="K2085" s="637">
        <v>8.5</v>
      </c>
      <c r="L2085" s="638"/>
      <c r="M2085" s="639"/>
    </row>
    <row r="2086" spans="6:13" s="633" customFormat="1" ht="11.25" outlineLevel="5" x14ac:dyDescent="0.25">
      <c r="F2086" s="634"/>
      <c r="G2086" s="635"/>
      <c r="H2086" s="635"/>
      <c r="I2086" s="636" t="s">
        <v>6014</v>
      </c>
      <c r="J2086" s="635"/>
      <c r="K2086" s="637">
        <v>10.6</v>
      </c>
      <c r="L2086" s="638"/>
      <c r="M2086" s="639"/>
    </row>
    <row r="2087" spans="6:13" s="633" customFormat="1" ht="22.5" outlineLevel="5" x14ac:dyDescent="0.25">
      <c r="F2087" s="634"/>
      <c r="G2087" s="635"/>
      <c r="H2087" s="635"/>
      <c r="I2087" s="636" t="s">
        <v>6015</v>
      </c>
      <c r="J2087" s="635"/>
      <c r="K2087" s="637">
        <v>11.3</v>
      </c>
      <c r="L2087" s="638"/>
      <c r="M2087" s="639"/>
    </row>
    <row r="2088" spans="6:13" s="633" customFormat="1" ht="11.25" outlineLevel="5" x14ac:dyDescent="0.25">
      <c r="F2088" s="634"/>
      <c r="G2088" s="635"/>
      <c r="H2088" s="635"/>
      <c r="I2088" s="636" t="s">
        <v>6016</v>
      </c>
      <c r="J2088" s="635"/>
      <c r="K2088" s="637">
        <v>11</v>
      </c>
      <c r="L2088" s="638"/>
      <c r="M2088" s="639"/>
    </row>
    <row r="2089" spans="6:13" s="633" customFormat="1" ht="11.25" outlineLevel="5" x14ac:dyDescent="0.25">
      <c r="F2089" s="634"/>
      <c r="G2089" s="635"/>
      <c r="H2089" s="635"/>
      <c r="I2089" s="636" t="s">
        <v>6017</v>
      </c>
      <c r="J2089" s="635"/>
      <c r="K2089" s="637">
        <v>10.4</v>
      </c>
      <c r="L2089" s="638"/>
      <c r="M2089" s="639"/>
    </row>
    <row r="2090" spans="6:13" s="633" customFormat="1" ht="11.25" outlineLevel="5" x14ac:dyDescent="0.25">
      <c r="F2090" s="634"/>
      <c r="G2090" s="635"/>
      <c r="H2090" s="635"/>
      <c r="I2090" s="636" t="s">
        <v>6008</v>
      </c>
      <c r="J2090" s="635"/>
      <c r="K2090" s="637">
        <v>11.5</v>
      </c>
      <c r="L2090" s="638"/>
      <c r="M2090" s="639"/>
    </row>
    <row r="2091" spans="6:13" s="625" customFormat="1" ht="12" outlineLevel="4" x14ac:dyDescent="0.2">
      <c r="F2091" s="626">
        <v>9</v>
      </c>
      <c r="G2091" s="627" t="s">
        <v>3054</v>
      </c>
      <c r="H2091" s="628" t="s">
        <v>6018</v>
      </c>
      <c r="I2091" s="629" t="s">
        <v>6019</v>
      </c>
      <c r="J2091" s="627" t="s">
        <v>447</v>
      </c>
      <c r="K2091" s="630">
        <v>21</v>
      </c>
      <c r="L2091" s="631"/>
      <c r="M2091" s="632">
        <f>K2091*L2091</f>
        <v>0</v>
      </c>
    </row>
    <row r="2092" spans="6:13" s="633" customFormat="1" ht="11.25" outlineLevel="5" x14ac:dyDescent="0.25">
      <c r="F2092" s="634"/>
      <c r="G2092" s="635"/>
      <c r="H2092" s="635"/>
      <c r="I2092" s="636" t="s">
        <v>6020</v>
      </c>
      <c r="J2092" s="635"/>
      <c r="K2092" s="637">
        <v>21</v>
      </c>
      <c r="L2092" s="638"/>
      <c r="M2092" s="639"/>
    </row>
    <row r="2093" spans="6:13" s="625" customFormat="1" ht="12" outlineLevel="4" x14ac:dyDescent="0.2">
      <c r="F2093" s="626">
        <v>10</v>
      </c>
      <c r="G2093" s="627" t="s">
        <v>3054</v>
      </c>
      <c r="H2093" s="628" t="s">
        <v>6021</v>
      </c>
      <c r="I2093" s="629" t="s">
        <v>6022</v>
      </c>
      <c r="J2093" s="627" t="s">
        <v>447</v>
      </c>
      <c r="K2093" s="630">
        <v>21</v>
      </c>
      <c r="L2093" s="631"/>
      <c r="M2093" s="632">
        <f>K2093*L2093</f>
        <v>0</v>
      </c>
    </row>
    <row r="2094" spans="6:13" s="633" customFormat="1" ht="11.25" outlineLevel="5" x14ac:dyDescent="0.25">
      <c r="F2094" s="634"/>
      <c r="G2094" s="635"/>
      <c r="H2094" s="635"/>
      <c r="I2094" s="636" t="s">
        <v>6023</v>
      </c>
      <c r="J2094" s="635"/>
      <c r="K2094" s="637">
        <v>21</v>
      </c>
      <c r="L2094" s="638"/>
      <c r="M2094" s="639"/>
    </row>
    <row r="2095" spans="6:13" s="625" customFormat="1" ht="12" outlineLevel="4" x14ac:dyDescent="0.2">
      <c r="F2095" s="626">
        <v>11</v>
      </c>
      <c r="G2095" s="627" t="s">
        <v>3054</v>
      </c>
      <c r="H2095" s="628" t="s">
        <v>6024</v>
      </c>
      <c r="I2095" s="629" t="s">
        <v>6025</v>
      </c>
      <c r="J2095" s="627" t="s">
        <v>447</v>
      </c>
      <c r="K2095" s="630">
        <v>1</v>
      </c>
      <c r="L2095" s="631"/>
      <c r="M2095" s="632">
        <f>K2095*L2095</f>
        <v>0</v>
      </c>
    </row>
    <row r="2096" spans="6:13" s="633" customFormat="1" ht="11.25" outlineLevel="5" x14ac:dyDescent="0.25">
      <c r="F2096" s="634"/>
      <c r="G2096" s="635"/>
      <c r="H2096" s="635"/>
      <c r="I2096" s="636" t="s">
        <v>6026</v>
      </c>
      <c r="J2096" s="635"/>
      <c r="K2096" s="637">
        <v>1</v>
      </c>
      <c r="L2096" s="638"/>
      <c r="M2096" s="639"/>
    </row>
    <row r="2097" spans="6:13" s="625" customFormat="1" ht="12" outlineLevel="4" x14ac:dyDescent="0.2">
      <c r="F2097" s="626">
        <v>12</v>
      </c>
      <c r="G2097" s="627" t="s">
        <v>3054</v>
      </c>
      <c r="H2097" s="628" t="s">
        <v>6027</v>
      </c>
      <c r="I2097" s="629" t="s">
        <v>6028</v>
      </c>
      <c r="J2097" s="627" t="s">
        <v>447</v>
      </c>
      <c r="K2097" s="630">
        <v>1</v>
      </c>
      <c r="L2097" s="631"/>
      <c r="M2097" s="632">
        <f>K2097*L2097</f>
        <v>0</v>
      </c>
    </row>
    <row r="2098" spans="6:13" s="633" customFormat="1" ht="11.25" outlineLevel="5" x14ac:dyDescent="0.25">
      <c r="F2098" s="634"/>
      <c r="G2098" s="635"/>
      <c r="H2098" s="635"/>
      <c r="I2098" s="636" t="s">
        <v>6029</v>
      </c>
      <c r="J2098" s="635"/>
      <c r="K2098" s="637">
        <v>1</v>
      </c>
      <c r="L2098" s="638"/>
      <c r="M2098" s="639"/>
    </row>
    <row r="2099" spans="6:13" s="625" customFormat="1" ht="12" outlineLevel="4" x14ac:dyDescent="0.2">
      <c r="F2099" s="626">
        <v>13</v>
      </c>
      <c r="G2099" s="627" t="s">
        <v>3054</v>
      </c>
      <c r="H2099" s="628" t="s">
        <v>6030</v>
      </c>
      <c r="I2099" s="629" t="s">
        <v>6031</v>
      </c>
      <c r="J2099" s="627" t="s">
        <v>447</v>
      </c>
      <c r="K2099" s="630">
        <v>1</v>
      </c>
      <c r="L2099" s="631"/>
      <c r="M2099" s="632">
        <f>K2099*L2099</f>
        <v>0</v>
      </c>
    </row>
    <row r="2100" spans="6:13" s="633" customFormat="1" ht="11.25" outlineLevel="5" x14ac:dyDescent="0.25">
      <c r="F2100" s="634"/>
      <c r="G2100" s="635"/>
      <c r="H2100" s="635"/>
      <c r="I2100" s="636" t="s">
        <v>6026</v>
      </c>
      <c r="J2100" s="635"/>
      <c r="K2100" s="637">
        <v>1</v>
      </c>
      <c r="L2100" s="638"/>
      <c r="M2100" s="639"/>
    </row>
    <row r="2101" spans="6:13" s="625" customFormat="1" ht="12" outlineLevel="4" x14ac:dyDescent="0.2">
      <c r="F2101" s="626">
        <v>14</v>
      </c>
      <c r="G2101" s="627" t="s">
        <v>3054</v>
      </c>
      <c r="H2101" s="628" t="s">
        <v>6032</v>
      </c>
      <c r="I2101" s="629" t="s">
        <v>6033</v>
      </c>
      <c r="J2101" s="627" t="s">
        <v>447</v>
      </c>
      <c r="K2101" s="630">
        <v>1</v>
      </c>
      <c r="L2101" s="631"/>
      <c r="M2101" s="632">
        <f>K2101*L2101</f>
        <v>0</v>
      </c>
    </row>
    <row r="2102" spans="6:13" s="633" customFormat="1" ht="11.25" outlineLevel="5" x14ac:dyDescent="0.25">
      <c r="F2102" s="634"/>
      <c r="G2102" s="635"/>
      <c r="H2102" s="635"/>
      <c r="I2102" s="636" t="s">
        <v>6029</v>
      </c>
      <c r="J2102" s="635"/>
      <c r="K2102" s="637">
        <v>1</v>
      </c>
      <c r="L2102" s="638"/>
      <c r="M2102" s="639"/>
    </row>
    <row r="2103" spans="6:13" s="625" customFormat="1" ht="12" outlineLevel="4" x14ac:dyDescent="0.2">
      <c r="F2103" s="626">
        <v>15</v>
      </c>
      <c r="G2103" s="627" t="s">
        <v>3066</v>
      </c>
      <c r="H2103" s="628" t="s">
        <v>6034</v>
      </c>
      <c r="I2103" s="629" t="s">
        <v>6035</v>
      </c>
      <c r="J2103" s="627" t="s">
        <v>447</v>
      </c>
      <c r="K2103" s="630">
        <v>2</v>
      </c>
      <c r="L2103" s="631"/>
      <c r="M2103" s="632">
        <f>K2103*L2103</f>
        <v>0</v>
      </c>
    </row>
    <row r="2104" spans="6:13" s="633" customFormat="1" ht="22.5" outlineLevel="5" x14ac:dyDescent="0.25">
      <c r="F2104" s="634"/>
      <c r="G2104" s="635"/>
      <c r="H2104" s="635"/>
      <c r="I2104" s="636" t="s">
        <v>6036</v>
      </c>
      <c r="J2104" s="635"/>
      <c r="K2104" s="637">
        <v>2</v>
      </c>
      <c r="L2104" s="638"/>
      <c r="M2104" s="639"/>
    </row>
    <row r="2105" spans="6:13" s="625" customFormat="1" ht="24" outlineLevel="4" x14ac:dyDescent="0.2">
      <c r="F2105" s="626">
        <v>16</v>
      </c>
      <c r="G2105" s="627" t="s">
        <v>3054</v>
      </c>
      <c r="H2105" s="628" t="s">
        <v>6037</v>
      </c>
      <c r="I2105" s="629" t="s">
        <v>6038</v>
      </c>
      <c r="J2105" s="627" t="s">
        <v>447</v>
      </c>
      <c r="K2105" s="630">
        <v>2</v>
      </c>
      <c r="L2105" s="631"/>
      <c r="M2105" s="632">
        <f>K2105*L2105</f>
        <v>0</v>
      </c>
    </row>
    <row r="2106" spans="6:13" s="633" customFormat="1" ht="11.25" outlineLevel="5" x14ac:dyDescent="0.25">
      <c r="F2106" s="634"/>
      <c r="G2106" s="635"/>
      <c r="H2106" s="635"/>
      <c r="I2106" s="636" t="s">
        <v>6039</v>
      </c>
      <c r="J2106" s="635"/>
      <c r="K2106" s="637">
        <v>1</v>
      </c>
      <c r="L2106" s="638"/>
      <c r="M2106" s="639"/>
    </row>
    <row r="2107" spans="6:13" s="633" customFormat="1" ht="11.25" outlineLevel="5" x14ac:dyDescent="0.25">
      <c r="F2107" s="634"/>
      <c r="G2107" s="635"/>
      <c r="H2107" s="635"/>
      <c r="I2107" s="636" t="s">
        <v>6040</v>
      </c>
      <c r="J2107" s="635"/>
      <c r="K2107" s="637">
        <v>1</v>
      </c>
      <c r="L2107" s="638"/>
      <c r="M2107" s="639"/>
    </row>
    <row r="2108" spans="6:13" s="625" customFormat="1" ht="24" outlineLevel="4" x14ac:dyDescent="0.2">
      <c r="F2108" s="626">
        <v>17</v>
      </c>
      <c r="G2108" s="627" t="s">
        <v>3066</v>
      </c>
      <c r="H2108" s="628" t="s">
        <v>6041</v>
      </c>
      <c r="I2108" s="629" t="s">
        <v>6042</v>
      </c>
      <c r="J2108" s="627" t="s">
        <v>532</v>
      </c>
      <c r="K2108" s="630">
        <v>168</v>
      </c>
      <c r="L2108" s="631"/>
      <c r="M2108" s="632">
        <f>K2108*L2108</f>
        <v>0</v>
      </c>
    </row>
    <row r="2109" spans="6:13" s="633" customFormat="1" ht="11.25" outlineLevel="5" x14ac:dyDescent="0.25">
      <c r="F2109" s="634"/>
      <c r="G2109" s="635"/>
      <c r="H2109" s="635"/>
      <c r="I2109" s="636" t="s">
        <v>6043</v>
      </c>
      <c r="J2109" s="635"/>
      <c r="K2109" s="637">
        <v>48</v>
      </c>
      <c r="L2109" s="638"/>
      <c r="M2109" s="639"/>
    </row>
    <row r="2110" spans="6:13" s="633" customFormat="1" ht="11.25" outlineLevel="5" x14ac:dyDescent="0.25">
      <c r="F2110" s="634"/>
      <c r="G2110" s="635"/>
      <c r="H2110" s="635"/>
      <c r="I2110" s="636" t="s">
        <v>6044</v>
      </c>
      <c r="J2110" s="635"/>
      <c r="K2110" s="637">
        <v>48</v>
      </c>
      <c r="L2110" s="638"/>
      <c r="M2110" s="639"/>
    </row>
    <row r="2111" spans="6:13" s="633" customFormat="1" ht="11.25" outlineLevel="5" x14ac:dyDescent="0.25">
      <c r="F2111" s="634"/>
      <c r="G2111" s="635"/>
      <c r="H2111" s="635"/>
      <c r="I2111" s="636" t="s">
        <v>6045</v>
      </c>
      <c r="J2111" s="635"/>
      <c r="K2111" s="637">
        <v>72</v>
      </c>
      <c r="L2111" s="638"/>
      <c r="M2111" s="639"/>
    </row>
    <row r="2112" spans="6:13" s="625" customFormat="1" ht="24" outlineLevel="4" x14ac:dyDescent="0.2">
      <c r="F2112" s="626">
        <v>18</v>
      </c>
      <c r="G2112" s="627" t="s">
        <v>3066</v>
      </c>
      <c r="H2112" s="628" t="s">
        <v>6046</v>
      </c>
      <c r="I2112" s="629" t="s">
        <v>6047</v>
      </c>
      <c r="J2112" s="627" t="s">
        <v>532</v>
      </c>
      <c r="K2112" s="630">
        <v>168</v>
      </c>
      <c r="L2112" s="631"/>
      <c r="M2112" s="632">
        <f>K2112*L2112</f>
        <v>0</v>
      </c>
    </row>
    <row r="2113" spans="6:13" s="633" customFormat="1" ht="11.25" outlineLevel="5" x14ac:dyDescent="0.25">
      <c r="F2113" s="634"/>
      <c r="G2113" s="635"/>
      <c r="H2113" s="635"/>
      <c r="I2113" s="636" t="s">
        <v>6048</v>
      </c>
      <c r="J2113" s="635"/>
      <c r="K2113" s="637">
        <v>48</v>
      </c>
      <c r="L2113" s="638"/>
      <c r="M2113" s="639"/>
    </row>
    <row r="2114" spans="6:13" s="633" customFormat="1" ht="11.25" outlineLevel="5" x14ac:dyDescent="0.25">
      <c r="F2114" s="634"/>
      <c r="G2114" s="635"/>
      <c r="H2114" s="635"/>
      <c r="I2114" s="636" t="s">
        <v>6049</v>
      </c>
      <c r="J2114" s="635"/>
      <c r="K2114" s="637">
        <v>48</v>
      </c>
      <c r="L2114" s="638"/>
      <c r="M2114" s="639"/>
    </row>
    <row r="2115" spans="6:13" s="633" customFormat="1" ht="11.25" outlineLevel="5" x14ac:dyDescent="0.25">
      <c r="F2115" s="634"/>
      <c r="G2115" s="635"/>
      <c r="H2115" s="635"/>
      <c r="I2115" s="636" t="s">
        <v>6050</v>
      </c>
      <c r="J2115" s="635"/>
      <c r="K2115" s="637">
        <v>72</v>
      </c>
      <c r="L2115" s="638"/>
      <c r="M2115" s="639"/>
    </row>
    <row r="2116" spans="6:13" s="625" customFormat="1" ht="24" outlineLevel="4" x14ac:dyDescent="0.2">
      <c r="F2116" s="626">
        <v>19</v>
      </c>
      <c r="G2116" s="627" t="s">
        <v>3066</v>
      </c>
      <c r="H2116" s="628" t="s">
        <v>6051</v>
      </c>
      <c r="I2116" s="629" t="s">
        <v>6052</v>
      </c>
      <c r="J2116" s="627" t="s">
        <v>447</v>
      </c>
      <c r="K2116" s="630">
        <v>9</v>
      </c>
      <c r="L2116" s="631"/>
      <c r="M2116" s="632">
        <f>K2116*L2116</f>
        <v>0</v>
      </c>
    </row>
    <row r="2117" spans="6:13" s="633" customFormat="1" ht="11.25" outlineLevel="5" x14ac:dyDescent="0.25">
      <c r="F2117" s="634"/>
      <c r="G2117" s="635"/>
      <c r="H2117" s="635"/>
      <c r="I2117" s="636" t="s">
        <v>5972</v>
      </c>
      <c r="J2117" s="635"/>
      <c r="K2117" s="637">
        <v>0</v>
      </c>
      <c r="L2117" s="638"/>
      <c r="M2117" s="639"/>
    </row>
    <row r="2118" spans="6:13" s="633" customFormat="1" ht="11.25" outlineLevel="5" x14ac:dyDescent="0.25">
      <c r="F2118" s="634"/>
      <c r="G2118" s="635"/>
      <c r="H2118" s="635"/>
      <c r="I2118" s="636" t="s">
        <v>6053</v>
      </c>
      <c r="J2118" s="635"/>
      <c r="K2118" s="637">
        <v>1</v>
      </c>
      <c r="L2118" s="638"/>
      <c r="M2118" s="639"/>
    </row>
    <row r="2119" spans="6:13" s="633" customFormat="1" ht="11.25" outlineLevel="5" x14ac:dyDescent="0.25">
      <c r="F2119" s="634"/>
      <c r="G2119" s="635"/>
      <c r="H2119" s="635"/>
      <c r="I2119" s="636" t="s">
        <v>6054</v>
      </c>
      <c r="J2119" s="635"/>
      <c r="K2119" s="637">
        <v>1</v>
      </c>
      <c r="L2119" s="638"/>
      <c r="M2119" s="639"/>
    </row>
    <row r="2120" spans="6:13" s="633" customFormat="1" ht="11.25" outlineLevel="5" x14ac:dyDescent="0.25">
      <c r="F2120" s="634"/>
      <c r="G2120" s="635"/>
      <c r="H2120" s="635"/>
      <c r="I2120" s="636" t="s">
        <v>6055</v>
      </c>
      <c r="J2120" s="635"/>
      <c r="K2120" s="637">
        <v>1</v>
      </c>
      <c r="L2120" s="638"/>
      <c r="M2120" s="639"/>
    </row>
    <row r="2121" spans="6:13" s="633" customFormat="1" ht="11.25" outlineLevel="5" x14ac:dyDescent="0.25">
      <c r="F2121" s="634"/>
      <c r="G2121" s="635"/>
      <c r="H2121" s="635"/>
      <c r="I2121" s="636" t="s">
        <v>6056</v>
      </c>
      <c r="J2121" s="635"/>
      <c r="K2121" s="637">
        <v>0</v>
      </c>
      <c r="L2121" s="638"/>
      <c r="M2121" s="639"/>
    </row>
    <row r="2122" spans="6:13" s="633" customFormat="1" ht="11.25" outlineLevel="5" x14ac:dyDescent="0.25">
      <c r="F2122" s="634"/>
      <c r="G2122" s="635"/>
      <c r="H2122" s="635"/>
      <c r="I2122" s="636" t="s">
        <v>6057</v>
      </c>
      <c r="J2122" s="635"/>
      <c r="K2122" s="637">
        <v>1</v>
      </c>
      <c r="L2122" s="638"/>
      <c r="M2122" s="639"/>
    </row>
    <row r="2123" spans="6:13" s="633" customFormat="1" ht="11.25" outlineLevel="5" x14ac:dyDescent="0.25">
      <c r="F2123" s="634"/>
      <c r="G2123" s="635"/>
      <c r="H2123" s="635"/>
      <c r="I2123" s="636" t="s">
        <v>6058</v>
      </c>
      <c r="J2123" s="635"/>
      <c r="K2123" s="637">
        <v>1</v>
      </c>
      <c r="L2123" s="638"/>
      <c r="M2123" s="639"/>
    </row>
    <row r="2124" spans="6:13" s="633" customFormat="1" ht="11.25" outlineLevel="5" x14ac:dyDescent="0.25">
      <c r="F2124" s="634"/>
      <c r="G2124" s="635"/>
      <c r="H2124" s="635"/>
      <c r="I2124" s="636" t="s">
        <v>6059</v>
      </c>
      <c r="J2124" s="635"/>
      <c r="K2124" s="637">
        <v>1</v>
      </c>
      <c r="L2124" s="638"/>
      <c r="M2124" s="639"/>
    </row>
    <row r="2125" spans="6:13" s="633" customFormat="1" ht="11.25" outlineLevel="5" x14ac:dyDescent="0.25">
      <c r="F2125" s="634"/>
      <c r="G2125" s="635"/>
      <c r="H2125" s="635"/>
      <c r="I2125" s="636" t="s">
        <v>6060</v>
      </c>
      <c r="J2125" s="635"/>
      <c r="K2125" s="637">
        <v>0</v>
      </c>
      <c r="L2125" s="638"/>
      <c r="M2125" s="639"/>
    </row>
    <row r="2126" spans="6:13" s="633" customFormat="1" ht="11.25" outlineLevel="5" x14ac:dyDescent="0.25">
      <c r="F2126" s="634"/>
      <c r="G2126" s="635"/>
      <c r="H2126" s="635"/>
      <c r="I2126" s="636" t="s">
        <v>6061</v>
      </c>
      <c r="J2126" s="635"/>
      <c r="K2126" s="637">
        <v>1</v>
      </c>
      <c r="L2126" s="638"/>
      <c r="M2126" s="639"/>
    </row>
    <row r="2127" spans="6:13" s="633" customFormat="1" ht="11.25" outlineLevel="5" x14ac:dyDescent="0.25">
      <c r="F2127" s="634"/>
      <c r="G2127" s="635"/>
      <c r="H2127" s="635"/>
      <c r="I2127" s="636" t="s">
        <v>6062</v>
      </c>
      <c r="J2127" s="635"/>
      <c r="K2127" s="637">
        <v>1</v>
      </c>
      <c r="L2127" s="638"/>
      <c r="M2127" s="639"/>
    </row>
    <row r="2128" spans="6:13" s="633" customFormat="1" ht="11.25" outlineLevel="5" x14ac:dyDescent="0.25">
      <c r="F2128" s="634"/>
      <c r="G2128" s="635"/>
      <c r="H2128" s="635"/>
      <c r="I2128" s="636" t="s">
        <v>6063</v>
      </c>
      <c r="J2128" s="635"/>
      <c r="K2128" s="637">
        <v>1</v>
      </c>
      <c r="L2128" s="638"/>
      <c r="M2128" s="639"/>
    </row>
    <row r="2129" spans="6:13" s="625" customFormat="1" ht="24" outlineLevel="4" x14ac:dyDescent="0.2">
      <c r="F2129" s="626">
        <v>20</v>
      </c>
      <c r="G2129" s="627" t="s">
        <v>3066</v>
      </c>
      <c r="H2129" s="628" t="s">
        <v>6064</v>
      </c>
      <c r="I2129" s="629" t="s">
        <v>6065</v>
      </c>
      <c r="J2129" s="627" t="s">
        <v>447</v>
      </c>
      <c r="K2129" s="630">
        <v>11</v>
      </c>
      <c r="L2129" s="631"/>
      <c r="M2129" s="632">
        <f>K2129*L2129</f>
        <v>0</v>
      </c>
    </row>
    <row r="2130" spans="6:13" s="633" customFormat="1" ht="11.25" outlineLevel="5" x14ac:dyDescent="0.25">
      <c r="F2130" s="634"/>
      <c r="G2130" s="635"/>
      <c r="H2130" s="635"/>
      <c r="I2130" s="636" t="s">
        <v>5978</v>
      </c>
      <c r="J2130" s="635"/>
      <c r="K2130" s="637">
        <v>0</v>
      </c>
      <c r="L2130" s="638"/>
      <c r="M2130" s="639"/>
    </row>
    <row r="2131" spans="6:13" s="633" customFormat="1" ht="11.25" outlineLevel="5" x14ac:dyDescent="0.25">
      <c r="F2131" s="634"/>
      <c r="G2131" s="635"/>
      <c r="H2131" s="635"/>
      <c r="I2131" s="636" t="s">
        <v>6053</v>
      </c>
      <c r="J2131" s="635"/>
      <c r="K2131" s="637">
        <v>1</v>
      </c>
      <c r="L2131" s="638"/>
      <c r="M2131" s="639"/>
    </row>
    <row r="2132" spans="6:13" s="633" customFormat="1" ht="11.25" outlineLevel="5" x14ac:dyDescent="0.25">
      <c r="F2132" s="634"/>
      <c r="G2132" s="635"/>
      <c r="H2132" s="635"/>
      <c r="I2132" s="636" t="s">
        <v>6066</v>
      </c>
      <c r="J2132" s="635"/>
      <c r="K2132" s="637">
        <v>1</v>
      </c>
      <c r="L2132" s="638"/>
      <c r="M2132" s="639"/>
    </row>
    <row r="2133" spans="6:13" s="633" customFormat="1" ht="11.25" outlineLevel="5" x14ac:dyDescent="0.25">
      <c r="F2133" s="634"/>
      <c r="G2133" s="635"/>
      <c r="H2133" s="635"/>
      <c r="I2133" s="636" t="s">
        <v>6054</v>
      </c>
      <c r="J2133" s="635"/>
      <c r="K2133" s="637">
        <v>1</v>
      </c>
      <c r="L2133" s="638"/>
      <c r="M2133" s="639"/>
    </row>
    <row r="2134" spans="6:13" s="633" customFormat="1" ht="11.25" outlineLevel="5" x14ac:dyDescent="0.25">
      <c r="F2134" s="634"/>
      <c r="G2134" s="635"/>
      <c r="H2134" s="635"/>
      <c r="I2134" s="636" t="s">
        <v>6055</v>
      </c>
      <c r="J2134" s="635"/>
      <c r="K2134" s="637">
        <v>1</v>
      </c>
      <c r="L2134" s="638"/>
      <c r="M2134" s="639"/>
    </row>
    <row r="2135" spans="6:13" s="633" customFormat="1" ht="11.25" outlineLevel="5" x14ac:dyDescent="0.25">
      <c r="F2135" s="634"/>
      <c r="G2135" s="635"/>
      <c r="H2135" s="635"/>
      <c r="I2135" s="636" t="s">
        <v>6067</v>
      </c>
      <c r="J2135" s="635"/>
      <c r="K2135" s="637">
        <v>0</v>
      </c>
      <c r="L2135" s="638"/>
      <c r="M2135" s="639"/>
    </row>
    <row r="2136" spans="6:13" s="633" customFormat="1" ht="11.25" outlineLevel="5" x14ac:dyDescent="0.25">
      <c r="F2136" s="634"/>
      <c r="G2136" s="635"/>
      <c r="H2136" s="635"/>
      <c r="I2136" s="636" t="s">
        <v>6057</v>
      </c>
      <c r="J2136" s="635"/>
      <c r="K2136" s="637">
        <v>1</v>
      </c>
      <c r="L2136" s="638"/>
      <c r="M2136" s="639"/>
    </row>
    <row r="2137" spans="6:13" s="633" customFormat="1" ht="11.25" outlineLevel="5" x14ac:dyDescent="0.25">
      <c r="F2137" s="634"/>
      <c r="G2137" s="635"/>
      <c r="H2137" s="635"/>
      <c r="I2137" s="636" t="s">
        <v>6068</v>
      </c>
      <c r="J2137" s="635"/>
      <c r="K2137" s="637">
        <v>1</v>
      </c>
      <c r="L2137" s="638"/>
      <c r="M2137" s="639"/>
    </row>
    <row r="2138" spans="6:13" s="633" customFormat="1" ht="11.25" outlineLevel="5" x14ac:dyDescent="0.25">
      <c r="F2138" s="634"/>
      <c r="G2138" s="635"/>
      <c r="H2138" s="635"/>
      <c r="I2138" s="636" t="s">
        <v>6058</v>
      </c>
      <c r="J2138" s="635"/>
      <c r="K2138" s="637">
        <v>1</v>
      </c>
      <c r="L2138" s="638"/>
      <c r="M2138" s="639"/>
    </row>
    <row r="2139" spans="6:13" s="633" customFormat="1" ht="11.25" outlineLevel="5" x14ac:dyDescent="0.25">
      <c r="F2139" s="634"/>
      <c r="G2139" s="635"/>
      <c r="H2139" s="635"/>
      <c r="I2139" s="636" t="s">
        <v>6059</v>
      </c>
      <c r="J2139" s="635"/>
      <c r="K2139" s="637">
        <v>1</v>
      </c>
      <c r="L2139" s="638"/>
      <c r="M2139" s="639"/>
    </row>
    <row r="2140" spans="6:13" s="633" customFormat="1" ht="11.25" outlineLevel="5" x14ac:dyDescent="0.25">
      <c r="F2140" s="634"/>
      <c r="G2140" s="635"/>
      <c r="H2140" s="635"/>
      <c r="I2140" s="636" t="s">
        <v>6069</v>
      </c>
      <c r="J2140" s="635"/>
      <c r="K2140" s="637">
        <v>0</v>
      </c>
      <c r="L2140" s="638"/>
      <c r="M2140" s="639"/>
    </row>
    <row r="2141" spans="6:13" s="633" customFormat="1" ht="11.25" outlineLevel="5" x14ac:dyDescent="0.25">
      <c r="F2141" s="634"/>
      <c r="G2141" s="635"/>
      <c r="H2141" s="635"/>
      <c r="I2141" s="636" t="s">
        <v>6061</v>
      </c>
      <c r="J2141" s="635"/>
      <c r="K2141" s="637">
        <v>1</v>
      </c>
      <c r="L2141" s="638"/>
      <c r="M2141" s="639"/>
    </row>
    <row r="2142" spans="6:13" s="633" customFormat="1" ht="11.25" outlineLevel="5" x14ac:dyDescent="0.25">
      <c r="F2142" s="634"/>
      <c r="G2142" s="635"/>
      <c r="H2142" s="635"/>
      <c r="I2142" s="636" t="s">
        <v>6062</v>
      </c>
      <c r="J2142" s="635"/>
      <c r="K2142" s="637">
        <v>1</v>
      </c>
      <c r="L2142" s="638"/>
      <c r="M2142" s="639"/>
    </row>
    <row r="2143" spans="6:13" s="633" customFormat="1" ht="11.25" outlineLevel="5" x14ac:dyDescent="0.25">
      <c r="F2143" s="634"/>
      <c r="G2143" s="635"/>
      <c r="H2143" s="635"/>
      <c r="I2143" s="636" t="s">
        <v>6063</v>
      </c>
      <c r="J2143" s="635"/>
      <c r="K2143" s="637">
        <v>1</v>
      </c>
      <c r="L2143" s="638"/>
      <c r="M2143" s="639"/>
    </row>
    <row r="2144" spans="6:13" s="625" customFormat="1" ht="24" outlineLevel="4" x14ac:dyDescent="0.2">
      <c r="F2144" s="626">
        <v>21</v>
      </c>
      <c r="G2144" s="627" t="s">
        <v>3066</v>
      </c>
      <c r="H2144" s="628" t="s">
        <v>6070</v>
      </c>
      <c r="I2144" s="629" t="s">
        <v>6071</v>
      </c>
      <c r="J2144" s="627" t="s">
        <v>447</v>
      </c>
      <c r="K2144" s="630">
        <v>20</v>
      </c>
      <c r="L2144" s="631"/>
      <c r="M2144" s="632">
        <f>K2144*L2144</f>
        <v>0</v>
      </c>
    </row>
    <row r="2145" spans="6:13" s="633" customFormat="1" ht="11.25" outlineLevel="5" x14ac:dyDescent="0.25">
      <c r="F2145" s="634"/>
      <c r="G2145" s="635"/>
      <c r="H2145" s="635"/>
      <c r="I2145" s="636" t="s">
        <v>5972</v>
      </c>
      <c r="J2145" s="635"/>
      <c r="K2145" s="637">
        <v>0</v>
      </c>
      <c r="L2145" s="638"/>
      <c r="M2145" s="639"/>
    </row>
    <row r="2146" spans="6:13" s="633" customFormat="1" ht="11.25" outlineLevel="5" x14ac:dyDescent="0.25">
      <c r="F2146" s="634"/>
      <c r="G2146" s="635"/>
      <c r="H2146" s="635"/>
      <c r="I2146" s="636" t="s">
        <v>6072</v>
      </c>
      <c r="J2146" s="635"/>
      <c r="K2146" s="637">
        <v>1</v>
      </c>
      <c r="L2146" s="638"/>
      <c r="M2146" s="639"/>
    </row>
    <row r="2147" spans="6:13" s="633" customFormat="1" ht="11.25" outlineLevel="5" x14ac:dyDescent="0.25">
      <c r="F2147" s="634"/>
      <c r="G2147" s="635"/>
      <c r="H2147" s="635"/>
      <c r="I2147" s="636" t="s">
        <v>6066</v>
      </c>
      <c r="J2147" s="635"/>
      <c r="K2147" s="637">
        <v>1</v>
      </c>
      <c r="L2147" s="638"/>
      <c r="M2147" s="639"/>
    </row>
    <row r="2148" spans="6:13" s="633" customFormat="1" ht="11.25" outlineLevel="5" x14ac:dyDescent="0.25">
      <c r="F2148" s="634"/>
      <c r="G2148" s="635"/>
      <c r="H2148" s="635"/>
      <c r="I2148" s="636" t="s">
        <v>6073</v>
      </c>
      <c r="J2148" s="635"/>
      <c r="K2148" s="637">
        <v>1</v>
      </c>
      <c r="L2148" s="638"/>
      <c r="M2148" s="639"/>
    </row>
    <row r="2149" spans="6:13" s="633" customFormat="1" ht="11.25" outlineLevel="5" x14ac:dyDescent="0.25">
      <c r="F2149" s="634"/>
      <c r="G2149" s="635"/>
      <c r="H2149" s="635"/>
      <c r="I2149" s="636" t="s">
        <v>6074</v>
      </c>
      <c r="J2149" s="635"/>
      <c r="K2149" s="637">
        <v>1</v>
      </c>
      <c r="L2149" s="638"/>
      <c r="M2149" s="639"/>
    </row>
    <row r="2150" spans="6:13" s="633" customFormat="1" ht="11.25" outlineLevel="5" x14ac:dyDescent="0.25">
      <c r="F2150" s="634"/>
      <c r="G2150" s="635"/>
      <c r="H2150" s="635"/>
      <c r="I2150" s="636" t="s">
        <v>6056</v>
      </c>
      <c r="J2150" s="635"/>
      <c r="K2150" s="637">
        <v>0</v>
      </c>
      <c r="L2150" s="638"/>
      <c r="M2150" s="639"/>
    </row>
    <row r="2151" spans="6:13" s="633" customFormat="1" ht="11.25" outlineLevel="5" x14ac:dyDescent="0.25">
      <c r="F2151" s="634"/>
      <c r="G2151" s="635"/>
      <c r="H2151" s="635"/>
      <c r="I2151" s="636" t="s">
        <v>6075</v>
      </c>
      <c r="J2151" s="635"/>
      <c r="K2151" s="637">
        <v>1</v>
      </c>
      <c r="L2151" s="638"/>
      <c r="M2151" s="639"/>
    </row>
    <row r="2152" spans="6:13" s="633" customFormat="1" ht="11.25" outlineLevel="5" x14ac:dyDescent="0.25">
      <c r="F2152" s="634"/>
      <c r="G2152" s="635"/>
      <c r="H2152" s="635"/>
      <c r="I2152" s="636" t="s">
        <v>6076</v>
      </c>
      <c r="J2152" s="635"/>
      <c r="K2152" s="637">
        <v>1</v>
      </c>
      <c r="L2152" s="638"/>
      <c r="M2152" s="639"/>
    </row>
    <row r="2153" spans="6:13" s="633" customFormat="1" ht="11.25" outlineLevel="5" x14ac:dyDescent="0.25">
      <c r="F2153" s="634"/>
      <c r="G2153" s="635"/>
      <c r="H2153" s="635"/>
      <c r="I2153" s="636" t="s">
        <v>6068</v>
      </c>
      <c r="J2153" s="635"/>
      <c r="K2153" s="637">
        <v>1</v>
      </c>
      <c r="L2153" s="638"/>
      <c r="M2153" s="639"/>
    </row>
    <row r="2154" spans="6:13" s="633" customFormat="1" ht="11.25" outlineLevel="5" x14ac:dyDescent="0.25">
      <c r="F2154" s="634"/>
      <c r="G2154" s="635"/>
      <c r="H2154" s="635"/>
      <c r="I2154" s="636" t="s">
        <v>6077</v>
      </c>
      <c r="J2154" s="635"/>
      <c r="K2154" s="637">
        <v>1</v>
      </c>
      <c r="L2154" s="638"/>
      <c r="M2154" s="639"/>
    </row>
    <row r="2155" spans="6:13" s="633" customFormat="1" ht="11.25" outlineLevel="5" x14ac:dyDescent="0.25">
      <c r="F2155" s="634"/>
      <c r="G2155" s="635"/>
      <c r="H2155" s="635"/>
      <c r="I2155" s="636" t="s">
        <v>6078</v>
      </c>
      <c r="J2155" s="635"/>
      <c r="K2155" s="637">
        <v>6</v>
      </c>
      <c r="L2155" s="638"/>
      <c r="M2155" s="639"/>
    </row>
    <row r="2156" spans="6:13" s="633" customFormat="1" ht="11.25" outlineLevel="5" x14ac:dyDescent="0.25">
      <c r="F2156" s="634"/>
      <c r="G2156" s="635"/>
      <c r="H2156" s="635"/>
      <c r="I2156" s="636" t="s">
        <v>6079</v>
      </c>
      <c r="J2156" s="635"/>
      <c r="K2156" s="637">
        <v>1</v>
      </c>
      <c r="L2156" s="638"/>
      <c r="M2156" s="639"/>
    </row>
    <row r="2157" spans="6:13" s="633" customFormat="1" ht="11.25" outlineLevel="5" x14ac:dyDescent="0.25">
      <c r="F2157" s="634"/>
      <c r="G2157" s="635"/>
      <c r="H2157" s="635"/>
      <c r="I2157" s="636" t="s">
        <v>6060</v>
      </c>
      <c r="J2157" s="635"/>
      <c r="K2157" s="637">
        <v>0</v>
      </c>
      <c r="L2157" s="638"/>
      <c r="M2157" s="639"/>
    </row>
    <row r="2158" spans="6:13" s="633" customFormat="1" ht="11.25" outlineLevel="5" x14ac:dyDescent="0.25">
      <c r="F2158" s="634"/>
      <c r="G2158" s="635"/>
      <c r="H2158" s="635"/>
      <c r="I2158" s="636" t="s">
        <v>6080</v>
      </c>
      <c r="J2158" s="635"/>
      <c r="K2158" s="637">
        <v>1</v>
      </c>
      <c r="L2158" s="638"/>
      <c r="M2158" s="639"/>
    </row>
    <row r="2159" spans="6:13" s="633" customFormat="1" ht="11.25" outlineLevel="5" x14ac:dyDescent="0.25">
      <c r="F2159" s="634"/>
      <c r="G2159" s="635"/>
      <c r="H2159" s="635"/>
      <c r="I2159" s="636" t="s">
        <v>6081</v>
      </c>
      <c r="J2159" s="635"/>
      <c r="K2159" s="637">
        <v>1</v>
      </c>
      <c r="L2159" s="638"/>
      <c r="M2159" s="639"/>
    </row>
    <row r="2160" spans="6:13" s="633" customFormat="1" ht="11.25" outlineLevel="5" x14ac:dyDescent="0.25">
      <c r="F2160" s="634"/>
      <c r="G2160" s="635"/>
      <c r="H2160" s="635"/>
      <c r="I2160" s="636" t="s">
        <v>6082</v>
      </c>
      <c r="J2160" s="635"/>
      <c r="K2160" s="637">
        <v>2</v>
      </c>
      <c r="L2160" s="638"/>
      <c r="M2160" s="639"/>
    </row>
    <row r="2161" spans="6:13" s="633" customFormat="1" ht="11.25" outlineLevel="5" x14ac:dyDescent="0.25">
      <c r="F2161" s="634"/>
      <c r="G2161" s="635"/>
      <c r="H2161" s="635"/>
      <c r="I2161" s="636" t="s">
        <v>6083</v>
      </c>
      <c r="J2161" s="635"/>
      <c r="K2161" s="637">
        <v>1</v>
      </c>
      <c r="L2161" s="638"/>
      <c r="M2161" s="639"/>
    </row>
    <row r="2162" spans="6:13" s="625" customFormat="1" ht="24" outlineLevel="4" x14ac:dyDescent="0.2">
      <c r="F2162" s="626">
        <v>22</v>
      </c>
      <c r="G2162" s="627" t="s">
        <v>3066</v>
      </c>
      <c r="H2162" s="628" t="s">
        <v>6084</v>
      </c>
      <c r="I2162" s="629" t="s">
        <v>6085</v>
      </c>
      <c r="J2162" s="627" t="s">
        <v>447</v>
      </c>
      <c r="K2162" s="630">
        <v>18</v>
      </c>
      <c r="L2162" s="631"/>
      <c r="M2162" s="632">
        <f>K2162*L2162</f>
        <v>0</v>
      </c>
    </row>
    <row r="2163" spans="6:13" s="633" customFormat="1" ht="11.25" outlineLevel="5" x14ac:dyDescent="0.25">
      <c r="F2163" s="634"/>
      <c r="G2163" s="635"/>
      <c r="H2163" s="635"/>
      <c r="I2163" s="636" t="s">
        <v>5978</v>
      </c>
      <c r="J2163" s="635"/>
      <c r="K2163" s="637">
        <v>0</v>
      </c>
      <c r="L2163" s="638"/>
      <c r="M2163" s="639"/>
    </row>
    <row r="2164" spans="6:13" s="633" customFormat="1" ht="11.25" outlineLevel="5" x14ac:dyDescent="0.25">
      <c r="F2164" s="634"/>
      <c r="G2164" s="635"/>
      <c r="H2164" s="635"/>
      <c r="I2164" s="636" t="s">
        <v>6072</v>
      </c>
      <c r="J2164" s="635"/>
      <c r="K2164" s="637">
        <v>1</v>
      </c>
      <c r="L2164" s="638"/>
      <c r="M2164" s="639"/>
    </row>
    <row r="2165" spans="6:13" s="633" customFormat="1" ht="11.25" outlineLevel="5" x14ac:dyDescent="0.25">
      <c r="F2165" s="634"/>
      <c r="G2165" s="635"/>
      <c r="H2165" s="635"/>
      <c r="I2165" s="636" t="s">
        <v>6073</v>
      </c>
      <c r="J2165" s="635"/>
      <c r="K2165" s="637">
        <v>1</v>
      </c>
      <c r="L2165" s="638"/>
      <c r="M2165" s="639"/>
    </row>
    <row r="2166" spans="6:13" s="633" customFormat="1" ht="11.25" outlineLevel="5" x14ac:dyDescent="0.25">
      <c r="F2166" s="634"/>
      <c r="G2166" s="635"/>
      <c r="H2166" s="635"/>
      <c r="I2166" s="636" t="s">
        <v>6074</v>
      </c>
      <c r="J2166" s="635"/>
      <c r="K2166" s="637">
        <v>1</v>
      </c>
      <c r="L2166" s="638"/>
      <c r="M2166" s="639"/>
    </row>
    <row r="2167" spans="6:13" s="633" customFormat="1" ht="11.25" outlineLevel="5" x14ac:dyDescent="0.25">
      <c r="F2167" s="634"/>
      <c r="G2167" s="635"/>
      <c r="H2167" s="635"/>
      <c r="I2167" s="636" t="s">
        <v>6067</v>
      </c>
      <c r="J2167" s="635"/>
      <c r="K2167" s="637">
        <v>0</v>
      </c>
      <c r="L2167" s="638"/>
      <c r="M2167" s="639"/>
    </row>
    <row r="2168" spans="6:13" s="633" customFormat="1" ht="11.25" outlineLevel="5" x14ac:dyDescent="0.25">
      <c r="F2168" s="634"/>
      <c r="G2168" s="635"/>
      <c r="H2168" s="635"/>
      <c r="I2168" s="636" t="s">
        <v>6075</v>
      </c>
      <c r="J2168" s="635"/>
      <c r="K2168" s="637">
        <v>1</v>
      </c>
      <c r="L2168" s="638"/>
      <c r="M2168" s="639"/>
    </row>
    <row r="2169" spans="6:13" s="633" customFormat="1" ht="11.25" outlineLevel="5" x14ac:dyDescent="0.25">
      <c r="F2169" s="634"/>
      <c r="G2169" s="635"/>
      <c r="H2169" s="635"/>
      <c r="I2169" s="636" t="s">
        <v>6076</v>
      </c>
      <c r="J2169" s="635"/>
      <c r="K2169" s="637">
        <v>1</v>
      </c>
      <c r="L2169" s="638"/>
      <c r="M2169" s="639"/>
    </row>
    <row r="2170" spans="6:13" s="633" customFormat="1" ht="11.25" outlineLevel="5" x14ac:dyDescent="0.25">
      <c r="F2170" s="634"/>
      <c r="G2170" s="635"/>
      <c r="H2170" s="635"/>
      <c r="I2170" s="636" t="s">
        <v>6077</v>
      </c>
      <c r="J2170" s="635"/>
      <c r="K2170" s="637">
        <v>1</v>
      </c>
      <c r="L2170" s="638"/>
      <c r="M2170" s="639"/>
    </row>
    <row r="2171" spans="6:13" s="633" customFormat="1" ht="11.25" outlineLevel="5" x14ac:dyDescent="0.25">
      <c r="F2171" s="634"/>
      <c r="G2171" s="635"/>
      <c r="H2171" s="635"/>
      <c r="I2171" s="636" t="s">
        <v>6078</v>
      </c>
      <c r="J2171" s="635"/>
      <c r="K2171" s="637">
        <v>6</v>
      </c>
      <c r="L2171" s="638"/>
      <c r="M2171" s="639"/>
    </row>
    <row r="2172" spans="6:13" s="633" customFormat="1" ht="11.25" outlineLevel="5" x14ac:dyDescent="0.25">
      <c r="F2172" s="634"/>
      <c r="G2172" s="635"/>
      <c r="H2172" s="635"/>
      <c r="I2172" s="636" t="s">
        <v>6079</v>
      </c>
      <c r="J2172" s="635"/>
      <c r="K2172" s="637">
        <v>1</v>
      </c>
      <c r="L2172" s="638"/>
      <c r="M2172" s="639"/>
    </row>
    <row r="2173" spans="6:13" s="633" customFormat="1" ht="11.25" outlineLevel="5" x14ac:dyDescent="0.25">
      <c r="F2173" s="634"/>
      <c r="G2173" s="635"/>
      <c r="H2173" s="635"/>
      <c r="I2173" s="636" t="s">
        <v>6069</v>
      </c>
      <c r="J2173" s="635"/>
      <c r="K2173" s="637">
        <v>0</v>
      </c>
      <c r="L2173" s="638"/>
      <c r="M2173" s="639"/>
    </row>
    <row r="2174" spans="6:13" s="633" customFormat="1" ht="11.25" outlineLevel="5" x14ac:dyDescent="0.25">
      <c r="F2174" s="634"/>
      <c r="G2174" s="635"/>
      <c r="H2174" s="635"/>
      <c r="I2174" s="636" t="s">
        <v>6080</v>
      </c>
      <c r="J2174" s="635"/>
      <c r="K2174" s="637">
        <v>1</v>
      </c>
      <c r="L2174" s="638"/>
      <c r="M2174" s="639"/>
    </row>
    <row r="2175" spans="6:13" s="633" customFormat="1" ht="11.25" outlineLevel="5" x14ac:dyDescent="0.25">
      <c r="F2175" s="634"/>
      <c r="G2175" s="635"/>
      <c r="H2175" s="635"/>
      <c r="I2175" s="636" t="s">
        <v>6081</v>
      </c>
      <c r="J2175" s="635"/>
      <c r="K2175" s="637">
        <v>1</v>
      </c>
      <c r="L2175" s="638"/>
      <c r="M2175" s="639"/>
    </row>
    <row r="2176" spans="6:13" s="633" customFormat="1" ht="11.25" outlineLevel="5" x14ac:dyDescent="0.25">
      <c r="F2176" s="634"/>
      <c r="G2176" s="635"/>
      <c r="H2176" s="635"/>
      <c r="I2176" s="636" t="s">
        <v>6082</v>
      </c>
      <c r="J2176" s="635"/>
      <c r="K2176" s="637">
        <v>2</v>
      </c>
      <c r="L2176" s="638"/>
      <c r="M2176" s="639"/>
    </row>
    <row r="2177" spans="6:13" s="633" customFormat="1" ht="11.25" outlineLevel="5" x14ac:dyDescent="0.25">
      <c r="F2177" s="634"/>
      <c r="G2177" s="635"/>
      <c r="H2177" s="635"/>
      <c r="I2177" s="636" t="s">
        <v>6083</v>
      </c>
      <c r="J2177" s="635"/>
      <c r="K2177" s="637">
        <v>1</v>
      </c>
      <c r="L2177" s="638"/>
      <c r="M2177" s="639"/>
    </row>
    <row r="2178" spans="6:13" s="625" customFormat="1" ht="12" outlineLevel="4" x14ac:dyDescent="0.2">
      <c r="F2178" s="626">
        <v>23</v>
      </c>
      <c r="G2178" s="627" t="s">
        <v>3054</v>
      </c>
      <c r="H2178" s="628" t="s">
        <v>6086</v>
      </c>
      <c r="I2178" s="629" t="s">
        <v>6087</v>
      </c>
      <c r="J2178" s="627" t="s">
        <v>532</v>
      </c>
      <c r="K2178" s="630">
        <v>252</v>
      </c>
      <c r="L2178" s="631"/>
      <c r="M2178" s="632">
        <f>K2178*L2178</f>
        <v>0</v>
      </c>
    </row>
    <row r="2179" spans="6:13" s="633" customFormat="1" ht="11.25" outlineLevel="5" x14ac:dyDescent="0.25">
      <c r="F2179" s="634"/>
      <c r="G2179" s="635"/>
      <c r="H2179" s="635"/>
      <c r="I2179" s="636" t="s">
        <v>6088</v>
      </c>
      <c r="J2179" s="635"/>
      <c r="K2179" s="637">
        <v>48</v>
      </c>
      <c r="L2179" s="638"/>
      <c r="M2179" s="639"/>
    </row>
    <row r="2180" spans="6:13" s="633" customFormat="1" ht="11.25" outlineLevel="5" x14ac:dyDescent="0.25">
      <c r="F2180" s="634"/>
      <c r="G2180" s="635"/>
      <c r="H2180" s="635"/>
      <c r="I2180" s="636" t="s">
        <v>6089</v>
      </c>
      <c r="J2180" s="635"/>
      <c r="K2180" s="637">
        <v>48</v>
      </c>
      <c r="L2180" s="638"/>
      <c r="M2180" s="639"/>
    </row>
    <row r="2181" spans="6:13" s="633" customFormat="1" ht="11.25" outlineLevel="5" x14ac:dyDescent="0.25">
      <c r="F2181" s="634"/>
      <c r="G2181" s="635"/>
      <c r="H2181" s="635"/>
      <c r="I2181" s="636" t="s">
        <v>6090</v>
      </c>
      <c r="J2181" s="635"/>
      <c r="K2181" s="637">
        <v>72</v>
      </c>
      <c r="L2181" s="638"/>
      <c r="M2181" s="639"/>
    </row>
    <row r="2182" spans="6:13" s="633" customFormat="1" ht="11.25" outlineLevel="5" x14ac:dyDescent="0.25">
      <c r="F2182" s="634"/>
      <c r="G2182" s="635"/>
      <c r="H2182" s="635"/>
      <c r="I2182" s="636" t="s">
        <v>6091</v>
      </c>
      <c r="J2182" s="635"/>
      <c r="K2182" s="637">
        <v>18.600000000000001</v>
      </c>
      <c r="L2182" s="638"/>
      <c r="M2182" s="639"/>
    </row>
    <row r="2183" spans="6:13" s="633" customFormat="1" ht="22.5" outlineLevel="5" x14ac:dyDescent="0.25">
      <c r="F2183" s="634"/>
      <c r="G2183" s="635"/>
      <c r="H2183" s="635"/>
      <c r="I2183" s="636" t="s">
        <v>6092</v>
      </c>
      <c r="J2183" s="635"/>
      <c r="K2183" s="637">
        <v>20.100000000000001</v>
      </c>
      <c r="L2183" s="638"/>
      <c r="M2183" s="639"/>
    </row>
    <row r="2184" spans="6:13" s="633" customFormat="1" ht="11.25" outlineLevel="5" x14ac:dyDescent="0.25">
      <c r="F2184" s="634"/>
      <c r="G2184" s="635"/>
      <c r="H2184" s="635"/>
      <c r="I2184" s="636" t="s">
        <v>6093</v>
      </c>
      <c r="J2184" s="635"/>
      <c r="K2184" s="637">
        <v>28.4</v>
      </c>
      <c r="L2184" s="638"/>
      <c r="M2184" s="639"/>
    </row>
    <row r="2185" spans="6:13" s="633" customFormat="1" ht="11.25" outlineLevel="5" x14ac:dyDescent="0.25">
      <c r="F2185" s="634"/>
      <c r="G2185" s="635"/>
      <c r="H2185" s="635"/>
      <c r="I2185" s="636" t="s">
        <v>6001</v>
      </c>
      <c r="J2185" s="635"/>
      <c r="K2185" s="637">
        <v>0</v>
      </c>
      <c r="L2185" s="638"/>
      <c r="M2185" s="639"/>
    </row>
    <row r="2186" spans="6:13" s="633" customFormat="1" ht="11.25" outlineLevel="5" x14ac:dyDescent="0.25">
      <c r="F2186" s="634"/>
      <c r="G2186" s="635"/>
      <c r="H2186" s="635"/>
      <c r="I2186" s="636" t="s">
        <v>6094</v>
      </c>
      <c r="J2186" s="635"/>
      <c r="K2186" s="637">
        <v>11.8</v>
      </c>
      <c r="L2186" s="638"/>
      <c r="M2186" s="639"/>
    </row>
    <row r="2187" spans="6:13" s="633" customFormat="1" ht="22.5" outlineLevel="5" x14ac:dyDescent="0.25">
      <c r="F2187" s="634"/>
      <c r="G2187" s="635"/>
      <c r="H2187" s="635"/>
      <c r="I2187" s="636" t="s">
        <v>6095</v>
      </c>
      <c r="J2187" s="635"/>
      <c r="K2187" s="637">
        <v>11.4</v>
      </c>
      <c r="L2187" s="638"/>
      <c r="M2187" s="639"/>
    </row>
    <row r="2188" spans="6:13" s="633" customFormat="1" ht="22.5" outlineLevel="5" x14ac:dyDescent="0.25">
      <c r="F2188" s="634"/>
      <c r="G2188" s="635"/>
      <c r="H2188" s="635"/>
      <c r="I2188" s="636" t="s">
        <v>6096</v>
      </c>
      <c r="J2188" s="635"/>
      <c r="K2188" s="637">
        <v>11.899999999999999</v>
      </c>
      <c r="L2188" s="638"/>
      <c r="M2188" s="639"/>
    </row>
    <row r="2189" spans="6:13" s="633" customFormat="1" ht="11.25" outlineLevel="5" x14ac:dyDescent="0.25">
      <c r="F2189" s="634"/>
      <c r="G2189" s="635"/>
      <c r="H2189" s="635"/>
      <c r="I2189" s="636" t="s">
        <v>6097</v>
      </c>
      <c r="J2189" s="635"/>
      <c r="K2189" s="637">
        <v>11.7</v>
      </c>
      <c r="L2189" s="638"/>
      <c r="M2189" s="639"/>
    </row>
    <row r="2190" spans="6:13" s="633" customFormat="1" ht="11.25" outlineLevel="5" x14ac:dyDescent="0.25">
      <c r="F2190" s="634"/>
      <c r="G2190" s="635"/>
      <c r="H2190" s="635"/>
      <c r="I2190" s="636" t="s">
        <v>6098</v>
      </c>
      <c r="J2190" s="635"/>
      <c r="K2190" s="637">
        <v>10.3</v>
      </c>
      <c r="L2190" s="638"/>
      <c r="M2190" s="639"/>
    </row>
    <row r="2191" spans="6:13" s="633" customFormat="1" ht="11.25" outlineLevel="5" x14ac:dyDescent="0.25">
      <c r="F2191" s="634"/>
      <c r="G2191" s="635"/>
      <c r="H2191" s="635"/>
      <c r="I2191" s="636" t="s">
        <v>6099</v>
      </c>
      <c r="J2191" s="635"/>
      <c r="K2191" s="637">
        <v>10</v>
      </c>
      <c r="L2191" s="638"/>
      <c r="M2191" s="639"/>
    </row>
    <row r="2192" spans="6:13" s="625" customFormat="1" ht="12" outlineLevel="4" x14ac:dyDescent="0.2">
      <c r="F2192" s="626">
        <v>24</v>
      </c>
      <c r="G2192" s="627" t="s">
        <v>3054</v>
      </c>
      <c r="H2192" s="628" t="s">
        <v>6100</v>
      </c>
      <c r="I2192" s="629" t="s">
        <v>6101</v>
      </c>
      <c r="J2192" s="627" t="s">
        <v>532</v>
      </c>
      <c r="K2192" s="630">
        <v>264</v>
      </c>
      <c r="L2192" s="631"/>
      <c r="M2192" s="632">
        <f>K2192*L2192</f>
        <v>0</v>
      </c>
    </row>
    <row r="2193" spans="6:13" s="633" customFormat="1" ht="11.25" outlineLevel="5" x14ac:dyDescent="0.25">
      <c r="F2193" s="634"/>
      <c r="G2193" s="635"/>
      <c r="H2193" s="635"/>
      <c r="I2193" s="636" t="s">
        <v>6088</v>
      </c>
      <c r="J2193" s="635"/>
      <c r="K2193" s="637">
        <v>48</v>
      </c>
      <c r="L2193" s="638"/>
      <c r="M2193" s="639"/>
    </row>
    <row r="2194" spans="6:13" s="633" customFormat="1" ht="11.25" outlineLevel="5" x14ac:dyDescent="0.25">
      <c r="F2194" s="634"/>
      <c r="G2194" s="635"/>
      <c r="H2194" s="635"/>
      <c r="I2194" s="636" t="s">
        <v>6089</v>
      </c>
      <c r="J2194" s="635"/>
      <c r="K2194" s="637">
        <v>48</v>
      </c>
      <c r="L2194" s="638"/>
      <c r="M2194" s="639"/>
    </row>
    <row r="2195" spans="6:13" s="633" customFormat="1" ht="11.25" outlineLevel="5" x14ac:dyDescent="0.25">
      <c r="F2195" s="634"/>
      <c r="G2195" s="635"/>
      <c r="H2195" s="635"/>
      <c r="I2195" s="636" t="s">
        <v>6090</v>
      </c>
      <c r="J2195" s="635"/>
      <c r="K2195" s="637">
        <v>72</v>
      </c>
      <c r="L2195" s="638"/>
      <c r="M2195" s="639"/>
    </row>
    <row r="2196" spans="6:13" s="633" customFormat="1" ht="11.25" outlineLevel="5" x14ac:dyDescent="0.25">
      <c r="F2196" s="634"/>
      <c r="G2196" s="635"/>
      <c r="H2196" s="635"/>
      <c r="I2196" s="636" t="s">
        <v>6102</v>
      </c>
      <c r="J2196" s="635"/>
      <c r="K2196" s="637">
        <v>19.8</v>
      </c>
      <c r="L2196" s="638"/>
      <c r="M2196" s="639"/>
    </row>
    <row r="2197" spans="6:13" s="633" customFormat="1" ht="11.25" outlineLevel="5" x14ac:dyDescent="0.25">
      <c r="F2197" s="634"/>
      <c r="G2197" s="635"/>
      <c r="H2197" s="635"/>
      <c r="I2197" s="636" t="s">
        <v>6103</v>
      </c>
      <c r="J2197" s="635"/>
      <c r="K2197" s="637">
        <v>21.3</v>
      </c>
      <c r="L2197" s="638"/>
      <c r="M2197" s="639"/>
    </row>
    <row r="2198" spans="6:13" s="633" customFormat="1" ht="11.25" outlineLevel="5" x14ac:dyDescent="0.25">
      <c r="F2198" s="634"/>
      <c r="G2198" s="635"/>
      <c r="H2198" s="635"/>
      <c r="I2198" s="636" t="s">
        <v>6093</v>
      </c>
      <c r="J2198" s="635"/>
      <c r="K2198" s="637">
        <v>28.4</v>
      </c>
      <c r="L2198" s="638"/>
      <c r="M2198" s="639"/>
    </row>
    <row r="2199" spans="6:13" s="633" customFormat="1" ht="11.25" outlineLevel="5" x14ac:dyDescent="0.25">
      <c r="F2199" s="634"/>
      <c r="G2199" s="635"/>
      <c r="H2199" s="635"/>
      <c r="I2199" s="636" t="s">
        <v>6001</v>
      </c>
      <c r="J2199" s="635"/>
      <c r="K2199" s="637">
        <v>0</v>
      </c>
      <c r="L2199" s="638"/>
      <c r="M2199" s="639"/>
    </row>
    <row r="2200" spans="6:13" s="633" customFormat="1" ht="11.25" outlineLevel="5" x14ac:dyDescent="0.25">
      <c r="F2200" s="634"/>
      <c r="G2200" s="635"/>
      <c r="H2200" s="635"/>
      <c r="I2200" s="636" t="s">
        <v>6094</v>
      </c>
      <c r="J2200" s="635"/>
      <c r="K2200" s="637">
        <v>11.8</v>
      </c>
      <c r="L2200" s="638"/>
      <c r="M2200" s="639"/>
    </row>
    <row r="2201" spans="6:13" s="633" customFormat="1" ht="22.5" outlineLevel="5" x14ac:dyDescent="0.25">
      <c r="F2201" s="634"/>
      <c r="G2201" s="635"/>
      <c r="H2201" s="635"/>
      <c r="I2201" s="636" t="s">
        <v>6104</v>
      </c>
      <c r="J2201" s="635"/>
      <c r="K2201" s="637">
        <v>11.6</v>
      </c>
      <c r="L2201" s="638"/>
      <c r="M2201" s="639"/>
    </row>
    <row r="2202" spans="6:13" s="633" customFormat="1" ht="11.25" outlineLevel="5" x14ac:dyDescent="0.25">
      <c r="F2202" s="634"/>
      <c r="G2202" s="635"/>
      <c r="H2202" s="635"/>
      <c r="I2202" s="636" t="s">
        <v>6105</v>
      </c>
      <c r="J2202" s="635"/>
      <c r="K2202" s="637">
        <v>10.899999999999999</v>
      </c>
      <c r="L2202" s="638"/>
      <c r="M2202" s="639"/>
    </row>
    <row r="2203" spans="6:13" s="633" customFormat="1" ht="11.25" outlineLevel="5" x14ac:dyDescent="0.25">
      <c r="F2203" s="634"/>
      <c r="G2203" s="635"/>
      <c r="H2203" s="635"/>
      <c r="I2203" s="636" t="s">
        <v>6106</v>
      </c>
      <c r="J2203" s="635"/>
      <c r="K2203" s="637">
        <v>10.7</v>
      </c>
      <c r="L2203" s="638"/>
      <c r="M2203" s="639"/>
    </row>
    <row r="2204" spans="6:13" s="633" customFormat="1" ht="11.25" outlineLevel="5" x14ac:dyDescent="0.25">
      <c r="F2204" s="634"/>
      <c r="G2204" s="635"/>
      <c r="H2204" s="635"/>
      <c r="I2204" s="636" t="s">
        <v>6107</v>
      </c>
      <c r="J2204" s="635"/>
      <c r="K2204" s="637">
        <v>11.5</v>
      </c>
      <c r="L2204" s="638"/>
      <c r="M2204" s="639"/>
    </row>
    <row r="2205" spans="6:13" s="633" customFormat="1" ht="11.25" outlineLevel="5" x14ac:dyDescent="0.25">
      <c r="F2205" s="634"/>
      <c r="G2205" s="635"/>
      <c r="H2205" s="635"/>
      <c r="I2205" s="636" t="s">
        <v>6108</v>
      </c>
      <c r="J2205" s="635"/>
      <c r="K2205" s="637">
        <v>8.1</v>
      </c>
      <c r="L2205" s="638"/>
      <c r="M2205" s="639"/>
    </row>
    <row r="2206" spans="6:13" s="633" customFormat="1" ht="11.25" outlineLevel="5" x14ac:dyDescent="0.25">
      <c r="F2206" s="634"/>
      <c r="G2206" s="635"/>
      <c r="H2206" s="635"/>
      <c r="I2206" s="636" t="s">
        <v>6109</v>
      </c>
      <c r="J2206" s="635"/>
      <c r="K2206" s="637">
        <v>5</v>
      </c>
      <c r="L2206" s="638"/>
      <c r="M2206" s="639"/>
    </row>
    <row r="2207" spans="6:13" s="625" customFormat="1" ht="12" outlineLevel="4" x14ac:dyDescent="0.2">
      <c r="F2207" s="626">
        <v>25</v>
      </c>
      <c r="G2207" s="627" t="s">
        <v>3054</v>
      </c>
      <c r="H2207" s="628" t="s">
        <v>6110</v>
      </c>
      <c r="I2207" s="629" t="s">
        <v>6111</v>
      </c>
      <c r="J2207" s="627" t="s">
        <v>447</v>
      </c>
      <c r="K2207" s="630">
        <v>7</v>
      </c>
      <c r="L2207" s="631"/>
      <c r="M2207" s="632">
        <f>K2207*L2207</f>
        <v>0</v>
      </c>
    </row>
    <row r="2208" spans="6:13" s="633" customFormat="1" ht="11.25" outlineLevel="5" x14ac:dyDescent="0.25">
      <c r="F2208" s="634"/>
      <c r="G2208" s="635"/>
      <c r="H2208" s="635"/>
      <c r="I2208" s="636" t="s">
        <v>6112</v>
      </c>
      <c r="J2208" s="635"/>
      <c r="K2208" s="637">
        <v>6</v>
      </c>
      <c r="L2208" s="638"/>
      <c r="M2208" s="639"/>
    </row>
    <row r="2209" spans="6:13" s="633" customFormat="1" ht="11.25" outlineLevel="5" x14ac:dyDescent="0.25">
      <c r="F2209" s="634"/>
      <c r="G2209" s="635"/>
      <c r="H2209" s="635"/>
      <c r="I2209" s="636" t="s">
        <v>6113</v>
      </c>
      <c r="J2209" s="635"/>
      <c r="K2209" s="637">
        <v>1</v>
      </c>
      <c r="L2209" s="638"/>
      <c r="M2209" s="639"/>
    </row>
    <row r="2210" spans="6:13" s="625" customFormat="1" ht="12" outlineLevel="4" x14ac:dyDescent="0.2">
      <c r="F2210" s="626">
        <v>26</v>
      </c>
      <c r="G2210" s="627" t="s">
        <v>3054</v>
      </c>
      <c r="H2210" s="628" t="s">
        <v>6114</v>
      </c>
      <c r="I2210" s="629" t="s">
        <v>6115</v>
      </c>
      <c r="J2210" s="627" t="s">
        <v>447</v>
      </c>
      <c r="K2210" s="630">
        <v>7</v>
      </c>
      <c r="L2210" s="631"/>
      <c r="M2210" s="632">
        <f>K2210*L2210</f>
        <v>0</v>
      </c>
    </row>
    <row r="2211" spans="6:13" s="633" customFormat="1" ht="11.25" outlineLevel="5" x14ac:dyDescent="0.25">
      <c r="F2211" s="634"/>
      <c r="G2211" s="635"/>
      <c r="H2211" s="635"/>
      <c r="I2211" s="636" t="s">
        <v>6116</v>
      </c>
      <c r="J2211" s="635"/>
      <c r="K2211" s="637">
        <v>6</v>
      </c>
      <c r="L2211" s="638"/>
      <c r="M2211" s="639"/>
    </row>
    <row r="2212" spans="6:13" s="633" customFormat="1" ht="11.25" outlineLevel="5" x14ac:dyDescent="0.25">
      <c r="F2212" s="634"/>
      <c r="G2212" s="635"/>
      <c r="H2212" s="635"/>
      <c r="I2212" s="636" t="s">
        <v>6117</v>
      </c>
      <c r="J2212" s="635"/>
      <c r="K2212" s="637">
        <v>1</v>
      </c>
      <c r="L2212" s="638"/>
      <c r="M2212" s="639"/>
    </row>
    <row r="2213" spans="6:13" s="625" customFormat="1" ht="12" outlineLevel="4" x14ac:dyDescent="0.2">
      <c r="F2213" s="626">
        <v>27</v>
      </c>
      <c r="G2213" s="627" t="s">
        <v>3054</v>
      </c>
      <c r="H2213" s="628" t="s">
        <v>6118</v>
      </c>
      <c r="I2213" s="629" t="s">
        <v>6119</v>
      </c>
      <c r="J2213" s="627" t="s">
        <v>447</v>
      </c>
      <c r="K2213" s="630">
        <v>2</v>
      </c>
      <c r="L2213" s="631"/>
      <c r="M2213" s="632">
        <f>K2213*L2213</f>
        <v>0</v>
      </c>
    </row>
    <row r="2214" spans="6:13" s="633" customFormat="1" ht="11.25" outlineLevel="5" x14ac:dyDescent="0.25">
      <c r="F2214" s="634"/>
      <c r="G2214" s="635"/>
      <c r="H2214" s="635"/>
      <c r="I2214" s="636" t="s">
        <v>6120</v>
      </c>
      <c r="J2214" s="635"/>
      <c r="K2214" s="637">
        <v>2</v>
      </c>
      <c r="L2214" s="638"/>
      <c r="M2214" s="639"/>
    </row>
    <row r="2215" spans="6:13" s="625" customFormat="1" ht="12" outlineLevel="4" x14ac:dyDescent="0.2">
      <c r="F2215" s="626">
        <v>28</v>
      </c>
      <c r="G2215" s="627" t="s">
        <v>3054</v>
      </c>
      <c r="H2215" s="628" t="s">
        <v>6121</v>
      </c>
      <c r="I2215" s="629" t="s">
        <v>6122</v>
      </c>
      <c r="J2215" s="627" t="s">
        <v>447</v>
      </c>
      <c r="K2215" s="630">
        <v>2</v>
      </c>
      <c r="L2215" s="631"/>
      <c r="M2215" s="632">
        <f>K2215*L2215</f>
        <v>0</v>
      </c>
    </row>
    <row r="2216" spans="6:13" s="633" customFormat="1" ht="11.25" outlineLevel="5" x14ac:dyDescent="0.25">
      <c r="F2216" s="634"/>
      <c r="G2216" s="635"/>
      <c r="H2216" s="635"/>
      <c r="I2216" s="636" t="s">
        <v>6123</v>
      </c>
      <c r="J2216" s="635"/>
      <c r="K2216" s="637">
        <v>2</v>
      </c>
      <c r="L2216" s="638"/>
      <c r="M2216" s="639"/>
    </row>
    <row r="2217" spans="6:13" s="625" customFormat="1" ht="12" outlineLevel="4" x14ac:dyDescent="0.2">
      <c r="F2217" s="626">
        <v>29</v>
      </c>
      <c r="G2217" s="627" t="s">
        <v>3054</v>
      </c>
      <c r="H2217" s="628" t="s">
        <v>6124</v>
      </c>
      <c r="I2217" s="629" t="s">
        <v>6125</v>
      </c>
      <c r="J2217" s="627" t="s">
        <v>447</v>
      </c>
      <c r="K2217" s="630">
        <v>1</v>
      </c>
      <c r="L2217" s="631"/>
      <c r="M2217" s="632">
        <f>K2217*L2217</f>
        <v>0</v>
      </c>
    </row>
    <row r="2218" spans="6:13" s="633" customFormat="1" ht="11.25" outlineLevel="5" x14ac:dyDescent="0.25">
      <c r="F2218" s="634"/>
      <c r="G2218" s="635"/>
      <c r="H2218" s="635"/>
      <c r="I2218" s="636" t="s">
        <v>6126</v>
      </c>
      <c r="J2218" s="635"/>
      <c r="K2218" s="637">
        <v>1</v>
      </c>
      <c r="L2218" s="638"/>
      <c r="M2218" s="639"/>
    </row>
    <row r="2219" spans="6:13" s="625" customFormat="1" ht="12" outlineLevel="4" x14ac:dyDescent="0.2">
      <c r="F2219" s="626">
        <v>30</v>
      </c>
      <c r="G2219" s="627" t="s">
        <v>3054</v>
      </c>
      <c r="H2219" s="628" t="s">
        <v>6127</v>
      </c>
      <c r="I2219" s="629" t="s">
        <v>6128</v>
      </c>
      <c r="J2219" s="627" t="s">
        <v>447</v>
      </c>
      <c r="K2219" s="630">
        <v>1</v>
      </c>
      <c r="L2219" s="631"/>
      <c r="M2219" s="632">
        <f>K2219*L2219</f>
        <v>0</v>
      </c>
    </row>
    <row r="2220" spans="6:13" s="633" customFormat="1" ht="11.25" outlineLevel="5" x14ac:dyDescent="0.25">
      <c r="F2220" s="634"/>
      <c r="G2220" s="635"/>
      <c r="H2220" s="635"/>
      <c r="I2220" s="636" t="s">
        <v>6129</v>
      </c>
      <c r="J2220" s="635"/>
      <c r="K2220" s="637">
        <v>1</v>
      </c>
      <c r="L2220" s="638"/>
      <c r="M2220" s="639"/>
    </row>
    <row r="2221" spans="6:13" s="625" customFormat="1" ht="12" outlineLevel="4" x14ac:dyDescent="0.2">
      <c r="F2221" s="626">
        <v>31</v>
      </c>
      <c r="G2221" s="627" t="s">
        <v>3054</v>
      </c>
      <c r="H2221" s="628" t="s">
        <v>6130</v>
      </c>
      <c r="I2221" s="629" t="s">
        <v>6131</v>
      </c>
      <c r="J2221" s="627" t="s">
        <v>447</v>
      </c>
      <c r="K2221" s="630">
        <v>1</v>
      </c>
      <c r="L2221" s="631"/>
      <c r="M2221" s="632">
        <f>K2221*L2221</f>
        <v>0</v>
      </c>
    </row>
    <row r="2222" spans="6:13" s="633" customFormat="1" ht="11.25" outlineLevel="5" x14ac:dyDescent="0.25">
      <c r="F2222" s="634"/>
      <c r="G2222" s="635"/>
      <c r="H2222" s="635"/>
      <c r="I2222" s="636" t="s">
        <v>6113</v>
      </c>
      <c r="J2222" s="635"/>
      <c r="K2222" s="637">
        <v>1</v>
      </c>
      <c r="L2222" s="638"/>
      <c r="M2222" s="639"/>
    </row>
    <row r="2223" spans="6:13" s="625" customFormat="1" ht="12" outlineLevel="4" x14ac:dyDescent="0.2">
      <c r="F2223" s="626">
        <v>32</v>
      </c>
      <c r="G2223" s="627" t="s">
        <v>3054</v>
      </c>
      <c r="H2223" s="628" t="s">
        <v>6132</v>
      </c>
      <c r="I2223" s="629" t="s">
        <v>6133</v>
      </c>
      <c r="J2223" s="627" t="s">
        <v>447</v>
      </c>
      <c r="K2223" s="630">
        <v>1</v>
      </c>
      <c r="L2223" s="631"/>
      <c r="M2223" s="632">
        <f>K2223*L2223</f>
        <v>0</v>
      </c>
    </row>
    <row r="2224" spans="6:13" s="633" customFormat="1" ht="11.25" outlineLevel="5" x14ac:dyDescent="0.25">
      <c r="F2224" s="634"/>
      <c r="G2224" s="635"/>
      <c r="H2224" s="635"/>
      <c r="I2224" s="636" t="s">
        <v>6117</v>
      </c>
      <c r="J2224" s="635"/>
      <c r="K2224" s="637">
        <v>1</v>
      </c>
      <c r="L2224" s="638"/>
      <c r="M2224" s="639"/>
    </row>
    <row r="2225" spans="6:13" s="625" customFormat="1" ht="12" outlineLevel="4" x14ac:dyDescent="0.2">
      <c r="F2225" s="626">
        <v>33</v>
      </c>
      <c r="G2225" s="627" t="s">
        <v>3054</v>
      </c>
      <c r="H2225" s="628" t="s">
        <v>6134</v>
      </c>
      <c r="I2225" s="629" t="s">
        <v>6135</v>
      </c>
      <c r="J2225" s="627" t="s">
        <v>447</v>
      </c>
      <c r="K2225" s="630">
        <v>1</v>
      </c>
      <c r="L2225" s="631"/>
      <c r="M2225" s="632">
        <f>K2225*L2225</f>
        <v>0</v>
      </c>
    </row>
    <row r="2226" spans="6:13" s="633" customFormat="1" ht="11.25" outlineLevel="5" x14ac:dyDescent="0.25">
      <c r="F2226" s="634"/>
      <c r="G2226" s="635"/>
      <c r="H2226" s="635"/>
      <c r="I2226" s="636" t="s">
        <v>6040</v>
      </c>
      <c r="J2226" s="635"/>
      <c r="K2226" s="637">
        <v>1</v>
      </c>
      <c r="L2226" s="638"/>
      <c r="M2226" s="639"/>
    </row>
    <row r="2227" spans="6:13" s="625" customFormat="1" ht="12" outlineLevel="4" x14ac:dyDescent="0.2">
      <c r="F2227" s="626">
        <v>34</v>
      </c>
      <c r="G2227" s="627" t="s">
        <v>3054</v>
      </c>
      <c r="H2227" s="628" t="s">
        <v>6136</v>
      </c>
      <c r="I2227" s="629" t="s">
        <v>6137</v>
      </c>
      <c r="J2227" s="627" t="s">
        <v>447</v>
      </c>
      <c r="K2227" s="630">
        <v>1</v>
      </c>
      <c r="L2227" s="631"/>
      <c r="M2227" s="632">
        <f>K2227*L2227</f>
        <v>0</v>
      </c>
    </row>
    <row r="2228" spans="6:13" s="633" customFormat="1" ht="11.25" outlineLevel="5" x14ac:dyDescent="0.25">
      <c r="F2228" s="634"/>
      <c r="G2228" s="635"/>
      <c r="H2228" s="635"/>
      <c r="I2228" s="636" t="s">
        <v>6138</v>
      </c>
      <c r="J2228" s="635"/>
      <c r="K2228" s="637">
        <v>1</v>
      </c>
      <c r="L2228" s="638"/>
      <c r="M2228" s="639"/>
    </row>
    <row r="2229" spans="6:13" s="625" customFormat="1" ht="12" outlineLevel="4" x14ac:dyDescent="0.2">
      <c r="F2229" s="626">
        <v>35</v>
      </c>
      <c r="G2229" s="627" t="s">
        <v>3054</v>
      </c>
      <c r="H2229" s="628" t="s">
        <v>6139</v>
      </c>
      <c r="I2229" s="629" t="s">
        <v>6140</v>
      </c>
      <c r="J2229" s="627" t="s">
        <v>447</v>
      </c>
      <c r="K2229" s="630">
        <v>1</v>
      </c>
      <c r="L2229" s="631"/>
      <c r="M2229" s="632">
        <f>K2229*L2229</f>
        <v>0</v>
      </c>
    </row>
    <row r="2230" spans="6:13" s="633" customFormat="1" ht="11.25" outlineLevel="5" x14ac:dyDescent="0.25">
      <c r="F2230" s="634"/>
      <c r="G2230" s="635"/>
      <c r="H2230" s="635"/>
      <c r="I2230" s="636" t="s">
        <v>6040</v>
      </c>
      <c r="J2230" s="635"/>
      <c r="K2230" s="637">
        <v>1</v>
      </c>
      <c r="L2230" s="638"/>
      <c r="M2230" s="639"/>
    </row>
    <row r="2231" spans="6:13" s="625" customFormat="1" ht="12" outlineLevel="4" x14ac:dyDescent="0.2">
      <c r="F2231" s="626">
        <v>36</v>
      </c>
      <c r="G2231" s="627" t="s">
        <v>3054</v>
      </c>
      <c r="H2231" s="628" t="s">
        <v>6141</v>
      </c>
      <c r="I2231" s="629" t="s">
        <v>6142</v>
      </c>
      <c r="J2231" s="627" t="s">
        <v>447</v>
      </c>
      <c r="K2231" s="630">
        <v>1</v>
      </c>
      <c r="L2231" s="631"/>
      <c r="M2231" s="632">
        <f>K2231*L2231</f>
        <v>0</v>
      </c>
    </row>
    <row r="2232" spans="6:13" s="633" customFormat="1" ht="11.25" outlineLevel="5" x14ac:dyDescent="0.25">
      <c r="F2232" s="634"/>
      <c r="G2232" s="635"/>
      <c r="H2232" s="635"/>
      <c r="I2232" s="636" t="s">
        <v>6039</v>
      </c>
      <c r="J2232" s="635"/>
      <c r="K2232" s="637">
        <v>1</v>
      </c>
      <c r="L2232" s="638"/>
      <c r="M2232" s="639"/>
    </row>
    <row r="2233" spans="6:13" s="625" customFormat="1" ht="12" outlineLevel="4" x14ac:dyDescent="0.2">
      <c r="F2233" s="626">
        <v>37</v>
      </c>
      <c r="G2233" s="627" t="s">
        <v>3066</v>
      </c>
      <c r="H2233" s="628" t="s">
        <v>6143</v>
      </c>
      <c r="I2233" s="629" t="s">
        <v>6144</v>
      </c>
      <c r="J2233" s="627" t="s">
        <v>447</v>
      </c>
      <c r="K2233" s="630">
        <v>2</v>
      </c>
      <c r="L2233" s="631"/>
      <c r="M2233" s="632">
        <f>K2233*L2233</f>
        <v>0</v>
      </c>
    </row>
    <row r="2234" spans="6:13" s="633" customFormat="1" ht="22.5" outlineLevel="5" x14ac:dyDescent="0.25">
      <c r="F2234" s="634"/>
      <c r="G2234" s="635"/>
      <c r="H2234" s="635"/>
      <c r="I2234" s="636" t="s">
        <v>6145</v>
      </c>
      <c r="J2234" s="635"/>
      <c r="K2234" s="637">
        <v>2</v>
      </c>
      <c r="L2234" s="638"/>
      <c r="M2234" s="639"/>
    </row>
    <row r="2235" spans="6:13" s="625" customFormat="1" ht="24" outlineLevel="4" x14ac:dyDescent="0.2">
      <c r="F2235" s="626">
        <v>38</v>
      </c>
      <c r="G2235" s="627" t="s">
        <v>3054</v>
      </c>
      <c r="H2235" s="628" t="s">
        <v>6146</v>
      </c>
      <c r="I2235" s="629" t="s">
        <v>6147</v>
      </c>
      <c r="J2235" s="627" t="s">
        <v>447</v>
      </c>
      <c r="K2235" s="630">
        <v>2</v>
      </c>
      <c r="L2235" s="631"/>
      <c r="M2235" s="632">
        <f>K2235*L2235</f>
        <v>0</v>
      </c>
    </row>
    <row r="2236" spans="6:13" s="633" customFormat="1" ht="11.25" outlineLevel="5" x14ac:dyDescent="0.25">
      <c r="F2236" s="634"/>
      <c r="G2236" s="635"/>
      <c r="H2236" s="635"/>
      <c r="I2236" s="636" t="s">
        <v>6148</v>
      </c>
      <c r="J2236" s="635"/>
      <c r="K2236" s="637">
        <v>1</v>
      </c>
      <c r="L2236" s="638"/>
      <c r="M2236" s="639"/>
    </row>
    <row r="2237" spans="6:13" s="633" customFormat="1" ht="11.25" outlineLevel="5" x14ac:dyDescent="0.25">
      <c r="F2237" s="634"/>
      <c r="G2237" s="635"/>
      <c r="H2237" s="635"/>
      <c r="I2237" s="636" t="s">
        <v>6149</v>
      </c>
      <c r="J2237" s="635"/>
      <c r="K2237" s="637">
        <v>1</v>
      </c>
      <c r="L2237" s="638"/>
      <c r="M2237" s="639"/>
    </row>
    <row r="2238" spans="6:13" s="625" customFormat="1" ht="24" outlineLevel="4" x14ac:dyDescent="0.2">
      <c r="F2238" s="626">
        <v>39</v>
      </c>
      <c r="G2238" s="627" t="s">
        <v>3066</v>
      </c>
      <c r="H2238" s="628" t="s">
        <v>5060</v>
      </c>
      <c r="I2238" s="629" t="s">
        <v>5061</v>
      </c>
      <c r="J2238" s="627" t="s">
        <v>532</v>
      </c>
      <c r="K2238" s="630">
        <v>60</v>
      </c>
      <c r="L2238" s="631"/>
      <c r="M2238" s="632">
        <f>K2238*L2238</f>
        <v>0</v>
      </c>
    </row>
    <row r="2239" spans="6:13" s="633" customFormat="1" ht="11.25" outlineLevel="5" x14ac:dyDescent="0.25">
      <c r="F2239" s="634"/>
      <c r="G2239" s="635"/>
      <c r="H2239" s="635"/>
      <c r="I2239" s="636" t="s">
        <v>6150</v>
      </c>
      <c r="J2239" s="635"/>
      <c r="K2239" s="637">
        <v>12</v>
      </c>
      <c r="L2239" s="638"/>
      <c r="M2239" s="639"/>
    </row>
    <row r="2240" spans="6:13" s="633" customFormat="1" ht="11.25" outlineLevel="5" x14ac:dyDescent="0.25">
      <c r="F2240" s="634"/>
      <c r="G2240" s="635"/>
      <c r="H2240" s="635"/>
      <c r="I2240" s="636" t="s">
        <v>6151</v>
      </c>
      <c r="J2240" s="635"/>
      <c r="K2240" s="637">
        <v>12</v>
      </c>
      <c r="L2240" s="638"/>
      <c r="M2240" s="639"/>
    </row>
    <row r="2241" spans="6:13" s="633" customFormat="1" ht="11.25" outlineLevel="5" x14ac:dyDescent="0.25">
      <c r="F2241" s="634"/>
      <c r="G2241" s="635"/>
      <c r="H2241" s="635"/>
      <c r="I2241" s="636" t="s">
        <v>6152</v>
      </c>
      <c r="J2241" s="635"/>
      <c r="K2241" s="637">
        <v>36</v>
      </c>
      <c r="L2241" s="638"/>
      <c r="M2241" s="639"/>
    </row>
    <row r="2242" spans="6:13" s="625" customFormat="1" ht="24" outlineLevel="4" x14ac:dyDescent="0.2">
      <c r="F2242" s="626">
        <v>40</v>
      </c>
      <c r="G2242" s="627" t="s">
        <v>3066</v>
      </c>
      <c r="H2242" s="628" t="s">
        <v>5063</v>
      </c>
      <c r="I2242" s="629" t="s">
        <v>5064</v>
      </c>
      <c r="J2242" s="627" t="s">
        <v>532</v>
      </c>
      <c r="K2242" s="630">
        <v>60</v>
      </c>
      <c r="L2242" s="631"/>
      <c r="M2242" s="632">
        <f>K2242*L2242</f>
        <v>0</v>
      </c>
    </row>
    <row r="2243" spans="6:13" s="633" customFormat="1" ht="11.25" outlineLevel="5" x14ac:dyDescent="0.25">
      <c r="F2243" s="634"/>
      <c r="G2243" s="635"/>
      <c r="H2243" s="635"/>
      <c r="I2243" s="636" t="s">
        <v>6153</v>
      </c>
      <c r="J2243" s="635"/>
      <c r="K2243" s="637">
        <v>12</v>
      </c>
      <c r="L2243" s="638"/>
      <c r="M2243" s="639"/>
    </row>
    <row r="2244" spans="6:13" s="633" customFormat="1" ht="11.25" outlineLevel="5" x14ac:dyDescent="0.25">
      <c r="F2244" s="634"/>
      <c r="G2244" s="635"/>
      <c r="H2244" s="635"/>
      <c r="I2244" s="636" t="s">
        <v>6154</v>
      </c>
      <c r="J2244" s="635"/>
      <c r="K2244" s="637">
        <v>12</v>
      </c>
      <c r="L2244" s="638"/>
      <c r="M2244" s="639"/>
    </row>
    <row r="2245" spans="6:13" s="633" customFormat="1" ht="11.25" outlineLevel="5" x14ac:dyDescent="0.25">
      <c r="F2245" s="634"/>
      <c r="G2245" s="635"/>
      <c r="H2245" s="635"/>
      <c r="I2245" s="636" t="s">
        <v>6155</v>
      </c>
      <c r="J2245" s="635"/>
      <c r="K2245" s="637">
        <v>36</v>
      </c>
      <c r="L2245" s="638"/>
      <c r="M2245" s="639"/>
    </row>
    <row r="2246" spans="6:13" s="625" customFormat="1" ht="24" outlineLevel="4" x14ac:dyDescent="0.2">
      <c r="F2246" s="626">
        <v>41</v>
      </c>
      <c r="G2246" s="627" t="s">
        <v>3066</v>
      </c>
      <c r="H2246" s="628" t="s">
        <v>5066</v>
      </c>
      <c r="I2246" s="629" t="s">
        <v>5067</v>
      </c>
      <c r="J2246" s="627" t="s">
        <v>447</v>
      </c>
      <c r="K2246" s="630">
        <v>4</v>
      </c>
      <c r="L2246" s="631"/>
      <c r="M2246" s="632">
        <f>K2246*L2246</f>
        <v>0</v>
      </c>
    </row>
    <row r="2247" spans="6:13" s="633" customFormat="1" ht="11.25" outlineLevel="5" x14ac:dyDescent="0.25">
      <c r="F2247" s="634"/>
      <c r="G2247" s="635"/>
      <c r="H2247" s="635"/>
      <c r="I2247" s="636" t="s">
        <v>6156</v>
      </c>
      <c r="J2247" s="635"/>
      <c r="K2247" s="637">
        <v>0</v>
      </c>
      <c r="L2247" s="638"/>
      <c r="M2247" s="639"/>
    </row>
    <row r="2248" spans="6:13" s="633" customFormat="1" ht="11.25" outlineLevel="5" x14ac:dyDescent="0.25">
      <c r="F2248" s="634"/>
      <c r="G2248" s="635"/>
      <c r="H2248" s="635"/>
      <c r="I2248" s="636" t="s">
        <v>6157</v>
      </c>
      <c r="J2248" s="635"/>
      <c r="K2248" s="637">
        <v>1</v>
      </c>
      <c r="L2248" s="638"/>
      <c r="M2248" s="639"/>
    </row>
    <row r="2249" spans="6:13" s="633" customFormat="1" ht="11.25" outlineLevel="5" x14ac:dyDescent="0.25">
      <c r="F2249" s="634"/>
      <c r="G2249" s="635"/>
      <c r="H2249" s="635"/>
      <c r="I2249" s="636" t="s">
        <v>6158</v>
      </c>
      <c r="J2249" s="635"/>
      <c r="K2249" s="637">
        <v>0</v>
      </c>
      <c r="L2249" s="638"/>
      <c r="M2249" s="639"/>
    </row>
    <row r="2250" spans="6:13" s="633" customFormat="1" ht="11.25" outlineLevel="5" x14ac:dyDescent="0.25">
      <c r="F2250" s="634"/>
      <c r="G2250" s="635"/>
      <c r="H2250" s="635"/>
      <c r="I2250" s="636" t="s">
        <v>6159</v>
      </c>
      <c r="J2250" s="635"/>
      <c r="K2250" s="637">
        <v>1</v>
      </c>
      <c r="L2250" s="638"/>
      <c r="M2250" s="639"/>
    </row>
    <row r="2251" spans="6:13" s="633" customFormat="1" ht="11.25" outlineLevel="5" x14ac:dyDescent="0.25">
      <c r="F2251" s="634"/>
      <c r="G2251" s="635"/>
      <c r="H2251" s="635"/>
      <c r="I2251" s="636" t="s">
        <v>6160</v>
      </c>
      <c r="J2251" s="635"/>
      <c r="K2251" s="637">
        <v>0</v>
      </c>
      <c r="L2251" s="638"/>
      <c r="M2251" s="639"/>
    </row>
    <row r="2252" spans="6:13" s="633" customFormat="1" ht="11.25" outlineLevel="5" x14ac:dyDescent="0.25">
      <c r="F2252" s="634"/>
      <c r="G2252" s="635"/>
      <c r="H2252" s="635"/>
      <c r="I2252" s="636" t="s">
        <v>6161</v>
      </c>
      <c r="J2252" s="635"/>
      <c r="K2252" s="637">
        <v>1</v>
      </c>
      <c r="L2252" s="638"/>
      <c r="M2252" s="639"/>
    </row>
    <row r="2253" spans="6:13" s="633" customFormat="1" ht="11.25" outlineLevel="5" x14ac:dyDescent="0.25">
      <c r="F2253" s="634"/>
      <c r="G2253" s="635"/>
      <c r="H2253" s="635"/>
      <c r="I2253" s="636" t="s">
        <v>6162</v>
      </c>
      <c r="J2253" s="635"/>
      <c r="K2253" s="637">
        <v>1</v>
      </c>
      <c r="L2253" s="638"/>
      <c r="M2253" s="639"/>
    </row>
    <row r="2254" spans="6:13" s="625" customFormat="1" ht="24" outlineLevel="4" x14ac:dyDescent="0.2">
      <c r="F2254" s="626">
        <v>42</v>
      </c>
      <c r="G2254" s="627" t="s">
        <v>3066</v>
      </c>
      <c r="H2254" s="628" t="s">
        <v>5068</v>
      </c>
      <c r="I2254" s="629" t="s">
        <v>5069</v>
      </c>
      <c r="J2254" s="627" t="s">
        <v>447</v>
      </c>
      <c r="K2254" s="630">
        <v>4</v>
      </c>
      <c r="L2254" s="631"/>
      <c r="M2254" s="632">
        <f>K2254*L2254</f>
        <v>0</v>
      </c>
    </row>
    <row r="2255" spans="6:13" s="633" customFormat="1" ht="11.25" outlineLevel="5" x14ac:dyDescent="0.25">
      <c r="F2255" s="634"/>
      <c r="G2255" s="635"/>
      <c r="H2255" s="635"/>
      <c r="I2255" s="636" t="s">
        <v>6163</v>
      </c>
      <c r="J2255" s="635"/>
      <c r="K2255" s="637">
        <v>0</v>
      </c>
      <c r="L2255" s="638"/>
      <c r="M2255" s="639"/>
    </row>
    <row r="2256" spans="6:13" s="633" customFormat="1" ht="11.25" outlineLevel="5" x14ac:dyDescent="0.25">
      <c r="F2256" s="634"/>
      <c r="G2256" s="635"/>
      <c r="H2256" s="635"/>
      <c r="I2256" s="636" t="s">
        <v>6157</v>
      </c>
      <c r="J2256" s="635"/>
      <c r="K2256" s="637">
        <v>1</v>
      </c>
      <c r="L2256" s="638"/>
      <c r="M2256" s="639"/>
    </row>
    <row r="2257" spans="6:13" s="633" customFormat="1" ht="11.25" outlineLevel="5" x14ac:dyDescent="0.25">
      <c r="F2257" s="634"/>
      <c r="G2257" s="635"/>
      <c r="H2257" s="635"/>
      <c r="I2257" s="636" t="s">
        <v>6164</v>
      </c>
      <c r="J2257" s="635"/>
      <c r="K2257" s="637">
        <v>0</v>
      </c>
      <c r="L2257" s="638"/>
      <c r="M2257" s="639"/>
    </row>
    <row r="2258" spans="6:13" s="633" customFormat="1" ht="11.25" outlineLevel="5" x14ac:dyDescent="0.25">
      <c r="F2258" s="634"/>
      <c r="G2258" s="635"/>
      <c r="H2258" s="635"/>
      <c r="I2258" s="636" t="s">
        <v>6159</v>
      </c>
      <c r="J2258" s="635"/>
      <c r="K2258" s="637">
        <v>1</v>
      </c>
      <c r="L2258" s="638"/>
      <c r="M2258" s="639"/>
    </row>
    <row r="2259" spans="6:13" s="633" customFormat="1" ht="11.25" outlineLevel="5" x14ac:dyDescent="0.25">
      <c r="F2259" s="634"/>
      <c r="G2259" s="635"/>
      <c r="H2259" s="635"/>
      <c r="I2259" s="636" t="s">
        <v>6165</v>
      </c>
      <c r="J2259" s="635"/>
      <c r="K2259" s="637">
        <v>0</v>
      </c>
      <c r="L2259" s="638"/>
      <c r="M2259" s="639"/>
    </row>
    <row r="2260" spans="6:13" s="633" customFormat="1" ht="11.25" outlineLevel="5" x14ac:dyDescent="0.25">
      <c r="F2260" s="634"/>
      <c r="G2260" s="635"/>
      <c r="H2260" s="635"/>
      <c r="I2260" s="636" t="s">
        <v>6161</v>
      </c>
      <c r="J2260" s="635"/>
      <c r="K2260" s="637">
        <v>1</v>
      </c>
      <c r="L2260" s="638"/>
      <c r="M2260" s="639"/>
    </row>
    <row r="2261" spans="6:13" s="633" customFormat="1" ht="11.25" outlineLevel="5" x14ac:dyDescent="0.25">
      <c r="F2261" s="634"/>
      <c r="G2261" s="635"/>
      <c r="H2261" s="635"/>
      <c r="I2261" s="636" t="s">
        <v>6162</v>
      </c>
      <c r="J2261" s="635"/>
      <c r="K2261" s="637">
        <v>1</v>
      </c>
      <c r="L2261" s="638"/>
      <c r="M2261" s="639"/>
    </row>
    <row r="2262" spans="6:13" s="625" customFormat="1" ht="24" outlineLevel="4" x14ac:dyDescent="0.2">
      <c r="F2262" s="626">
        <v>43</v>
      </c>
      <c r="G2262" s="627" t="s">
        <v>3066</v>
      </c>
      <c r="H2262" s="628" t="s">
        <v>5070</v>
      </c>
      <c r="I2262" s="629" t="s">
        <v>5071</v>
      </c>
      <c r="J2262" s="627" t="s">
        <v>447</v>
      </c>
      <c r="K2262" s="630">
        <v>16</v>
      </c>
      <c r="L2262" s="631"/>
      <c r="M2262" s="632">
        <f>K2262*L2262</f>
        <v>0</v>
      </c>
    </row>
    <row r="2263" spans="6:13" s="633" customFormat="1" ht="11.25" outlineLevel="5" x14ac:dyDescent="0.25">
      <c r="F2263" s="634"/>
      <c r="G2263" s="635"/>
      <c r="H2263" s="635"/>
      <c r="I2263" s="636" t="s">
        <v>6156</v>
      </c>
      <c r="J2263" s="635"/>
      <c r="K2263" s="637">
        <v>0</v>
      </c>
      <c r="L2263" s="638"/>
      <c r="M2263" s="639"/>
    </row>
    <row r="2264" spans="6:13" s="633" customFormat="1" ht="11.25" outlineLevel="5" x14ac:dyDescent="0.25">
      <c r="F2264" s="634"/>
      <c r="G2264" s="635"/>
      <c r="H2264" s="635"/>
      <c r="I2264" s="636" t="s">
        <v>6166</v>
      </c>
      <c r="J2264" s="635"/>
      <c r="K2264" s="637">
        <v>1</v>
      </c>
      <c r="L2264" s="638"/>
      <c r="M2264" s="639"/>
    </row>
    <row r="2265" spans="6:13" s="633" customFormat="1" ht="11.25" outlineLevel="5" x14ac:dyDescent="0.25">
      <c r="F2265" s="634"/>
      <c r="G2265" s="635"/>
      <c r="H2265" s="635"/>
      <c r="I2265" s="636" t="s">
        <v>6167</v>
      </c>
      <c r="J2265" s="635"/>
      <c r="K2265" s="637">
        <v>1</v>
      </c>
      <c r="L2265" s="638"/>
      <c r="M2265" s="639"/>
    </row>
    <row r="2266" spans="6:13" s="633" customFormat="1" ht="11.25" outlineLevel="5" x14ac:dyDescent="0.25">
      <c r="F2266" s="634"/>
      <c r="G2266" s="635"/>
      <c r="H2266" s="635"/>
      <c r="I2266" s="636" t="s">
        <v>6168</v>
      </c>
      <c r="J2266" s="635"/>
      <c r="K2266" s="637">
        <v>1</v>
      </c>
      <c r="L2266" s="638"/>
      <c r="M2266" s="639"/>
    </row>
    <row r="2267" spans="6:13" s="633" customFormat="1" ht="11.25" outlineLevel="5" x14ac:dyDescent="0.25">
      <c r="F2267" s="634"/>
      <c r="G2267" s="635"/>
      <c r="H2267" s="635"/>
      <c r="I2267" s="636" t="s">
        <v>6169</v>
      </c>
      <c r="J2267" s="635"/>
      <c r="K2267" s="637">
        <v>1</v>
      </c>
      <c r="L2267" s="638"/>
      <c r="M2267" s="639"/>
    </row>
    <row r="2268" spans="6:13" s="633" customFormat="1" ht="11.25" outlineLevel="5" x14ac:dyDescent="0.25">
      <c r="F2268" s="634"/>
      <c r="G2268" s="635"/>
      <c r="H2268" s="635"/>
      <c r="I2268" s="636" t="s">
        <v>6170</v>
      </c>
      <c r="J2268" s="635"/>
      <c r="K2268" s="637">
        <v>4</v>
      </c>
      <c r="L2268" s="638"/>
      <c r="M2268" s="639"/>
    </row>
    <row r="2269" spans="6:13" s="633" customFormat="1" ht="11.25" outlineLevel="5" x14ac:dyDescent="0.25">
      <c r="F2269" s="634"/>
      <c r="G2269" s="635"/>
      <c r="H2269" s="635"/>
      <c r="I2269" s="636" t="s">
        <v>6171</v>
      </c>
      <c r="J2269" s="635"/>
      <c r="K2269" s="637">
        <v>1</v>
      </c>
      <c r="L2269" s="638"/>
      <c r="M2269" s="639"/>
    </row>
    <row r="2270" spans="6:13" s="633" customFormat="1" ht="11.25" outlineLevel="5" x14ac:dyDescent="0.25">
      <c r="F2270" s="634"/>
      <c r="G2270" s="635"/>
      <c r="H2270" s="635"/>
      <c r="I2270" s="636" t="s">
        <v>6158</v>
      </c>
      <c r="J2270" s="635"/>
      <c r="K2270" s="637">
        <v>0</v>
      </c>
      <c r="L2270" s="638"/>
      <c r="M2270" s="639"/>
    </row>
    <row r="2271" spans="6:13" s="633" customFormat="1" ht="11.25" outlineLevel="5" x14ac:dyDescent="0.25">
      <c r="F2271" s="634"/>
      <c r="G2271" s="635"/>
      <c r="H2271" s="635"/>
      <c r="I2271" s="636" t="s">
        <v>6172</v>
      </c>
      <c r="J2271" s="635"/>
      <c r="K2271" s="637">
        <v>1</v>
      </c>
      <c r="L2271" s="638"/>
      <c r="M2271" s="639"/>
    </row>
    <row r="2272" spans="6:13" s="633" customFormat="1" ht="11.25" outlineLevel="5" x14ac:dyDescent="0.25">
      <c r="F2272" s="634"/>
      <c r="G2272" s="635"/>
      <c r="H2272" s="635"/>
      <c r="I2272" s="636" t="s">
        <v>6173</v>
      </c>
      <c r="J2272" s="635"/>
      <c r="K2272" s="637">
        <v>1</v>
      </c>
      <c r="L2272" s="638"/>
      <c r="M2272" s="639"/>
    </row>
    <row r="2273" spans="6:13" s="633" customFormat="1" ht="11.25" outlineLevel="5" x14ac:dyDescent="0.25">
      <c r="F2273" s="634"/>
      <c r="G2273" s="635"/>
      <c r="H2273" s="635"/>
      <c r="I2273" s="636" t="s">
        <v>6174</v>
      </c>
      <c r="J2273" s="635"/>
      <c r="K2273" s="637">
        <v>1</v>
      </c>
      <c r="L2273" s="638"/>
      <c r="M2273" s="639"/>
    </row>
    <row r="2274" spans="6:13" s="633" customFormat="1" ht="11.25" outlineLevel="5" x14ac:dyDescent="0.25">
      <c r="F2274" s="634"/>
      <c r="G2274" s="635"/>
      <c r="H2274" s="635"/>
      <c r="I2274" s="636" t="s">
        <v>6160</v>
      </c>
      <c r="J2274" s="635"/>
      <c r="K2274" s="637">
        <v>0</v>
      </c>
      <c r="L2274" s="638"/>
      <c r="M2274" s="639"/>
    </row>
    <row r="2275" spans="6:13" s="633" customFormat="1" ht="11.25" outlineLevel="5" x14ac:dyDescent="0.25">
      <c r="F2275" s="634"/>
      <c r="G2275" s="635"/>
      <c r="H2275" s="635"/>
      <c r="I2275" s="636" t="s">
        <v>6175</v>
      </c>
      <c r="J2275" s="635"/>
      <c r="K2275" s="637">
        <v>1</v>
      </c>
      <c r="L2275" s="638"/>
      <c r="M2275" s="639"/>
    </row>
    <row r="2276" spans="6:13" s="633" customFormat="1" ht="11.25" outlineLevel="5" x14ac:dyDescent="0.25">
      <c r="F2276" s="634"/>
      <c r="G2276" s="635"/>
      <c r="H2276" s="635"/>
      <c r="I2276" s="636" t="s">
        <v>5074</v>
      </c>
      <c r="J2276" s="635"/>
      <c r="K2276" s="637">
        <v>2</v>
      </c>
      <c r="L2276" s="638"/>
      <c r="M2276" s="639"/>
    </row>
    <row r="2277" spans="6:13" s="633" customFormat="1" ht="11.25" outlineLevel="5" x14ac:dyDescent="0.25">
      <c r="F2277" s="634"/>
      <c r="G2277" s="635"/>
      <c r="H2277" s="635"/>
      <c r="I2277" s="636" t="s">
        <v>5485</v>
      </c>
      <c r="J2277" s="635"/>
      <c r="K2277" s="637">
        <v>1</v>
      </c>
      <c r="L2277" s="638"/>
      <c r="M2277" s="639"/>
    </row>
    <row r="2278" spans="6:13" s="625" customFormat="1" ht="24" outlineLevel="4" x14ac:dyDescent="0.2">
      <c r="F2278" s="626">
        <v>44</v>
      </c>
      <c r="G2278" s="627" t="s">
        <v>3066</v>
      </c>
      <c r="H2278" s="628" t="s">
        <v>5075</v>
      </c>
      <c r="I2278" s="629" t="s">
        <v>5076</v>
      </c>
      <c r="J2278" s="627" t="s">
        <v>447</v>
      </c>
      <c r="K2278" s="630">
        <v>16</v>
      </c>
      <c r="L2278" s="631"/>
      <c r="M2278" s="632">
        <f>K2278*L2278</f>
        <v>0</v>
      </c>
    </row>
    <row r="2279" spans="6:13" s="633" customFormat="1" ht="11.25" outlineLevel="5" x14ac:dyDescent="0.25">
      <c r="F2279" s="634"/>
      <c r="G2279" s="635"/>
      <c r="H2279" s="635"/>
      <c r="I2279" s="636" t="s">
        <v>6163</v>
      </c>
      <c r="J2279" s="635"/>
      <c r="K2279" s="637">
        <v>0</v>
      </c>
      <c r="L2279" s="638"/>
      <c r="M2279" s="639"/>
    </row>
    <row r="2280" spans="6:13" s="633" customFormat="1" ht="11.25" outlineLevel="5" x14ac:dyDescent="0.25">
      <c r="F2280" s="634"/>
      <c r="G2280" s="635"/>
      <c r="H2280" s="635"/>
      <c r="I2280" s="636" t="s">
        <v>6166</v>
      </c>
      <c r="J2280" s="635"/>
      <c r="K2280" s="637">
        <v>1</v>
      </c>
      <c r="L2280" s="638"/>
      <c r="M2280" s="639"/>
    </row>
    <row r="2281" spans="6:13" s="633" customFormat="1" ht="11.25" outlineLevel="5" x14ac:dyDescent="0.25">
      <c r="F2281" s="634"/>
      <c r="G2281" s="635"/>
      <c r="H2281" s="635"/>
      <c r="I2281" s="636" t="s">
        <v>6167</v>
      </c>
      <c r="J2281" s="635"/>
      <c r="K2281" s="637">
        <v>1</v>
      </c>
      <c r="L2281" s="638"/>
      <c r="M2281" s="639"/>
    </row>
    <row r="2282" spans="6:13" s="633" customFormat="1" ht="11.25" outlineLevel="5" x14ac:dyDescent="0.25">
      <c r="F2282" s="634"/>
      <c r="G2282" s="635"/>
      <c r="H2282" s="635"/>
      <c r="I2282" s="636" t="s">
        <v>6168</v>
      </c>
      <c r="J2282" s="635"/>
      <c r="K2282" s="637">
        <v>1</v>
      </c>
      <c r="L2282" s="638"/>
      <c r="M2282" s="639"/>
    </row>
    <row r="2283" spans="6:13" s="633" customFormat="1" ht="11.25" outlineLevel="5" x14ac:dyDescent="0.25">
      <c r="F2283" s="634"/>
      <c r="G2283" s="635"/>
      <c r="H2283" s="635"/>
      <c r="I2283" s="636" t="s">
        <v>6169</v>
      </c>
      <c r="J2283" s="635"/>
      <c r="K2283" s="637">
        <v>1</v>
      </c>
      <c r="L2283" s="638"/>
      <c r="M2283" s="639"/>
    </row>
    <row r="2284" spans="6:13" s="633" customFormat="1" ht="11.25" outlineLevel="5" x14ac:dyDescent="0.25">
      <c r="F2284" s="634"/>
      <c r="G2284" s="635"/>
      <c r="H2284" s="635"/>
      <c r="I2284" s="636" t="s">
        <v>6170</v>
      </c>
      <c r="J2284" s="635"/>
      <c r="K2284" s="637">
        <v>4</v>
      </c>
      <c r="L2284" s="638"/>
      <c r="M2284" s="639"/>
    </row>
    <row r="2285" spans="6:13" s="633" customFormat="1" ht="11.25" outlineLevel="5" x14ac:dyDescent="0.25">
      <c r="F2285" s="634"/>
      <c r="G2285" s="635"/>
      <c r="H2285" s="635"/>
      <c r="I2285" s="636" t="s">
        <v>6171</v>
      </c>
      <c r="J2285" s="635"/>
      <c r="K2285" s="637">
        <v>1</v>
      </c>
      <c r="L2285" s="638"/>
      <c r="M2285" s="639"/>
    </row>
    <row r="2286" spans="6:13" s="633" customFormat="1" ht="11.25" outlineLevel="5" x14ac:dyDescent="0.25">
      <c r="F2286" s="634"/>
      <c r="G2286" s="635"/>
      <c r="H2286" s="635"/>
      <c r="I2286" s="636" t="s">
        <v>6164</v>
      </c>
      <c r="J2286" s="635"/>
      <c r="K2286" s="637">
        <v>0</v>
      </c>
      <c r="L2286" s="638"/>
      <c r="M2286" s="639"/>
    </row>
    <row r="2287" spans="6:13" s="633" customFormat="1" ht="11.25" outlineLevel="5" x14ac:dyDescent="0.25">
      <c r="F2287" s="634"/>
      <c r="G2287" s="635"/>
      <c r="H2287" s="635"/>
      <c r="I2287" s="636" t="s">
        <v>6172</v>
      </c>
      <c r="J2287" s="635"/>
      <c r="K2287" s="637">
        <v>1</v>
      </c>
      <c r="L2287" s="638"/>
      <c r="M2287" s="639"/>
    </row>
    <row r="2288" spans="6:13" s="633" customFormat="1" ht="11.25" outlineLevel="5" x14ac:dyDescent="0.25">
      <c r="F2288" s="634"/>
      <c r="G2288" s="635"/>
      <c r="H2288" s="635"/>
      <c r="I2288" s="636" t="s">
        <v>6173</v>
      </c>
      <c r="J2288" s="635"/>
      <c r="K2288" s="637">
        <v>1</v>
      </c>
      <c r="L2288" s="638"/>
      <c r="M2288" s="639"/>
    </row>
    <row r="2289" spans="6:13" s="633" customFormat="1" ht="11.25" outlineLevel="5" x14ac:dyDescent="0.25">
      <c r="F2289" s="634"/>
      <c r="G2289" s="635"/>
      <c r="H2289" s="635"/>
      <c r="I2289" s="636" t="s">
        <v>6174</v>
      </c>
      <c r="J2289" s="635"/>
      <c r="K2289" s="637">
        <v>1</v>
      </c>
      <c r="L2289" s="638"/>
      <c r="M2289" s="639"/>
    </row>
    <row r="2290" spans="6:13" s="633" customFormat="1" ht="11.25" outlineLevel="5" x14ac:dyDescent="0.25">
      <c r="F2290" s="634"/>
      <c r="G2290" s="635"/>
      <c r="H2290" s="635"/>
      <c r="I2290" s="636" t="s">
        <v>6165</v>
      </c>
      <c r="J2290" s="635"/>
      <c r="K2290" s="637">
        <v>0</v>
      </c>
      <c r="L2290" s="638"/>
      <c r="M2290" s="639"/>
    </row>
    <row r="2291" spans="6:13" s="633" customFormat="1" ht="11.25" outlineLevel="5" x14ac:dyDescent="0.25">
      <c r="F2291" s="634"/>
      <c r="G2291" s="635"/>
      <c r="H2291" s="635"/>
      <c r="I2291" s="636" t="s">
        <v>6175</v>
      </c>
      <c r="J2291" s="635"/>
      <c r="K2291" s="637">
        <v>1</v>
      </c>
      <c r="L2291" s="638"/>
      <c r="M2291" s="639"/>
    </row>
    <row r="2292" spans="6:13" s="633" customFormat="1" ht="11.25" outlineLevel="5" x14ac:dyDescent="0.25">
      <c r="F2292" s="634"/>
      <c r="G2292" s="635"/>
      <c r="H2292" s="635"/>
      <c r="I2292" s="636" t="s">
        <v>5074</v>
      </c>
      <c r="J2292" s="635"/>
      <c r="K2292" s="637">
        <v>2</v>
      </c>
      <c r="L2292" s="638"/>
      <c r="M2292" s="639"/>
    </row>
    <row r="2293" spans="6:13" s="633" customFormat="1" ht="11.25" outlineLevel="5" x14ac:dyDescent="0.25">
      <c r="F2293" s="634"/>
      <c r="G2293" s="635"/>
      <c r="H2293" s="635"/>
      <c r="I2293" s="636" t="s">
        <v>5485</v>
      </c>
      <c r="J2293" s="635"/>
      <c r="K2293" s="637">
        <v>1</v>
      </c>
      <c r="L2293" s="638"/>
      <c r="M2293" s="639"/>
    </row>
    <row r="2294" spans="6:13" s="625" customFormat="1" ht="12" outlineLevel="4" x14ac:dyDescent="0.2">
      <c r="F2294" s="626">
        <v>45</v>
      </c>
      <c r="G2294" s="627" t="s">
        <v>3054</v>
      </c>
      <c r="H2294" s="628" t="s">
        <v>5077</v>
      </c>
      <c r="I2294" s="629" t="s">
        <v>5078</v>
      </c>
      <c r="J2294" s="627" t="s">
        <v>532</v>
      </c>
      <c r="K2294" s="630">
        <v>120</v>
      </c>
      <c r="L2294" s="631"/>
      <c r="M2294" s="632">
        <f>K2294*L2294</f>
        <v>0</v>
      </c>
    </row>
    <row r="2295" spans="6:13" s="633" customFormat="1" ht="11.25" outlineLevel="5" x14ac:dyDescent="0.25">
      <c r="F2295" s="634"/>
      <c r="G2295" s="635"/>
      <c r="H2295" s="635"/>
      <c r="I2295" s="636" t="s">
        <v>6176</v>
      </c>
      <c r="J2295" s="635"/>
      <c r="K2295" s="637">
        <v>12</v>
      </c>
      <c r="L2295" s="638"/>
      <c r="M2295" s="639"/>
    </row>
    <row r="2296" spans="6:13" s="633" customFormat="1" ht="11.25" outlineLevel="5" x14ac:dyDescent="0.25">
      <c r="F2296" s="634"/>
      <c r="G2296" s="635"/>
      <c r="H2296" s="635"/>
      <c r="I2296" s="636" t="s">
        <v>6177</v>
      </c>
      <c r="J2296" s="635"/>
      <c r="K2296" s="637">
        <v>12</v>
      </c>
      <c r="L2296" s="638"/>
      <c r="M2296" s="639"/>
    </row>
    <row r="2297" spans="6:13" s="633" customFormat="1" ht="11.25" outlineLevel="5" x14ac:dyDescent="0.25">
      <c r="F2297" s="634"/>
      <c r="G2297" s="635"/>
      <c r="H2297" s="635"/>
      <c r="I2297" s="636" t="s">
        <v>6178</v>
      </c>
      <c r="J2297" s="635"/>
      <c r="K2297" s="637">
        <v>36</v>
      </c>
      <c r="L2297" s="638"/>
      <c r="M2297" s="639"/>
    </row>
    <row r="2298" spans="6:13" s="633" customFormat="1" ht="11.25" outlineLevel="5" x14ac:dyDescent="0.25">
      <c r="F2298" s="634"/>
      <c r="G2298" s="635"/>
      <c r="H2298" s="635"/>
      <c r="I2298" s="636" t="s">
        <v>6179</v>
      </c>
      <c r="J2298" s="635"/>
      <c r="K2298" s="637">
        <v>16.900000000000002</v>
      </c>
      <c r="L2298" s="638"/>
      <c r="M2298" s="639"/>
    </row>
    <row r="2299" spans="6:13" s="633" customFormat="1" ht="11.25" outlineLevel="5" x14ac:dyDescent="0.25">
      <c r="F2299" s="634"/>
      <c r="G2299" s="635"/>
      <c r="H2299" s="635"/>
      <c r="I2299" s="636" t="s">
        <v>6180</v>
      </c>
      <c r="J2299" s="635"/>
      <c r="K2299" s="637">
        <v>11.6</v>
      </c>
      <c r="L2299" s="638"/>
      <c r="M2299" s="639"/>
    </row>
    <row r="2300" spans="6:13" s="633" customFormat="1" ht="11.25" outlineLevel="5" x14ac:dyDescent="0.25">
      <c r="F2300" s="634"/>
      <c r="G2300" s="635"/>
      <c r="H2300" s="635"/>
      <c r="I2300" s="636" t="s">
        <v>6181</v>
      </c>
      <c r="J2300" s="635"/>
      <c r="K2300" s="637">
        <v>13.899999999999999</v>
      </c>
      <c r="L2300" s="638"/>
      <c r="M2300" s="639"/>
    </row>
    <row r="2301" spans="6:13" s="633" customFormat="1" ht="11.25" outlineLevel="5" x14ac:dyDescent="0.25">
      <c r="F2301" s="634"/>
      <c r="G2301" s="635"/>
      <c r="H2301" s="635"/>
      <c r="I2301" s="636" t="s">
        <v>6001</v>
      </c>
      <c r="J2301" s="635"/>
      <c r="K2301" s="637">
        <v>0</v>
      </c>
      <c r="L2301" s="638"/>
      <c r="M2301" s="639"/>
    </row>
    <row r="2302" spans="6:13" s="633" customFormat="1" ht="11.25" outlineLevel="5" x14ac:dyDescent="0.25">
      <c r="F2302" s="634"/>
      <c r="G2302" s="635"/>
      <c r="H2302" s="635"/>
      <c r="I2302" s="636" t="s">
        <v>6182</v>
      </c>
      <c r="J2302" s="635"/>
      <c r="K2302" s="637">
        <v>10.600000000000001</v>
      </c>
      <c r="L2302" s="638"/>
      <c r="M2302" s="639"/>
    </row>
    <row r="2303" spans="6:13" s="633" customFormat="1" ht="11.25" outlineLevel="5" x14ac:dyDescent="0.25">
      <c r="F2303" s="634"/>
      <c r="G2303" s="635"/>
      <c r="H2303" s="635"/>
      <c r="I2303" s="636" t="s">
        <v>6183</v>
      </c>
      <c r="J2303" s="635"/>
      <c r="K2303" s="637">
        <v>10.3</v>
      </c>
      <c r="L2303" s="638"/>
      <c r="M2303" s="639"/>
    </row>
    <row r="2304" spans="6:13" s="633" customFormat="1" ht="11.25" outlineLevel="5" x14ac:dyDescent="0.25">
      <c r="F2304" s="634"/>
      <c r="G2304" s="635"/>
      <c r="H2304" s="635"/>
      <c r="I2304" s="636" t="s">
        <v>6184</v>
      </c>
      <c r="J2304" s="635"/>
      <c r="K2304" s="637">
        <v>9.9</v>
      </c>
      <c r="L2304" s="638"/>
      <c r="M2304" s="639"/>
    </row>
    <row r="2305" spans="6:13" s="633" customFormat="1" ht="11.25" outlineLevel="5" x14ac:dyDescent="0.25">
      <c r="F2305" s="634"/>
      <c r="G2305" s="635"/>
      <c r="H2305" s="635"/>
      <c r="I2305" s="636" t="s">
        <v>6185</v>
      </c>
      <c r="J2305" s="635"/>
      <c r="K2305" s="637">
        <v>11.6</v>
      </c>
      <c r="L2305" s="638"/>
      <c r="M2305" s="639"/>
    </row>
    <row r="2306" spans="6:13" s="625" customFormat="1" ht="12" outlineLevel="4" x14ac:dyDescent="0.2">
      <c r="F2306" s="626">
        <v>46</v>
      </c>
      <c r="G2306" s="627" t="s">
        <v>3054</v>
      </c>
      <c r="H2306" s="628" t="s">
        <v>5081</v>
      </c>
      <c r="I2306" s="629" t="s">
        <v>5082</v>
      </c>
      <c r="J2306" s="627" t="s">
        <v>532</v>
      </c>
      <c r="K2306" s="630">
        <v>120</v>
      </c>
      <c r="L2306" s="631"/>
      <c r="M2306" s="632">
        <f>K2306*L2306</f>
        <v>0</v>
      </c>
    </row>
    <row r="2307" spans="6:13" s="633" customFormat="1" ht="11.25" outlineLevel="5" x14ac:dyDescent="0.25">
      <c r="F2307" s="634"/>
      <c r="G2307" s="635"/>
      <c r="H2307" s="635"/>
      <c r="I2307" s="636" t="s">
        <v>6176</v>
      </c>
      <c r="J2307" s="635"/>
      <c r="K2307" s="637">
        <v>12</v>
      </c>
      <c r="L2307" s="638"/>
      <c r="M2307" s="639"/>
    </row>
    <row r="2308" spans="6:13" s="633" customFormat="1" ht="11.25" outlineLevel="5" x14ac:dyDescent="0.25">
      <c r="F2308" s="634"/>
      <c r="G2308" s="635"/>
      <c r="H2308" s="635"/>
      <c r="I2308" s="636" t="s">
        <v>6177</v>
      </c>
      <c r="J2308" s="635"/>
      <c r="K2308" s="637">
        <v>12</v>
      </c>
      <c r="L2308" s="638"/>
      <c r="M2308" s="639"/>
    </row>
    <row r="2309" spans="6:13" s="633" customFormat="1" ht="11.25" outlineLevel="5" x14ac:dyDescent="0.25">
      <c r="F2309" s="634"/>
      <c r="G2309" s="635"/>
      <c r="H2309" s="635"/>
      <c r="I2309" s="636" t="s">
        <v>6178</v>
      </c>
      <c r="J2309" s="635"/>
      <c r="K2309" s="637">
        <v>36</v>
      </c>
      <c r="L2309" s="638"/>
      <c r="M2309" s="639"/>
    </row>
    <row r="2310" spans="6:13" s="633" customFormat="1" ht="11.25" outlineLevel="5" x14ac:dyDescent="0.25">
      <c r="F2310" s="634"/>
      <c r="G2310" s="635"/>
      <c r="H2310" s="635"/>
      <c r="I2310" s="636" t="s">
        <v>6186</v>
      </c>
      <c r="J2310" s="635"/>
      <c r="K2310" s="637">
        <v>18.100000000000001</v>
      </c>
      <c r="L2310" s="638"/>
      <c r="M2310" s="639"/>
    </row>
    <row r="2311" spans="6:13" s="633" customFormat="1" ht="11.25" outlineLevel="5" x14ac:dyDescent="0.25">
      <c r="F2311" s="634"/>
      <c r="G2311" s="635"/>
      <c r="H2311" s="635"/>
      <c r="I2311" s="636" t="s">
        <v>6180</v>
      </c>
      <c r="J2311" s="635"/>
      <c r="K2311" s="637">
        <v>11.6</v>
      </c>
      <c r="L2311" s="638"/>
      <c r="M2311" s="639"/>
    </row>
    <row r="2312" spans="6:13" s="633" customFormat="1" ht="11.25" outlineLevel="5" x14ac:dyDescent="0.25">
      <c r="F2312" s="634"/>
      <c r="G2312" s="635"/>
      <c r="H2312" s="635"/>
      <c r="I2312" s="636" t="s">
        <v>6181</v>
      </c>
      <c r="J2312" s="635"/>
      <c r="K2312" s="637">
        <v>13.899999999999999</v>
      </c>
      <c r="L2312" s="638"/>
      <c r="M2312" s="639"/>
    </row>
    <row r="2313" spans="6:13" s="633" customFormat="1" ht="11.25" outlineLevel="5" x14ac:dyDescent="0.25">
      <c r="F2313" s="634"/>
      <c r="G2313" s="635"/>
      <c r="H2313" s="635"/>
      <c r="I2313" s="636" t="s">
        <v>6187</v>
      </c>
      <c r="J2313" s="635"/>
      <c r="K2313" s="637">
        <v>0</v>
      </c>
      <c r="L2313" s="638"/>
      <c r="M2313" s="639"/>
    </row>
    <row r="2314" spans="6:13" s="633" customFormat="1" ht="11.25" outlineLevel="5" x14ac:dyDescent="0.25">
      <c r="F2314" s="634"/>
      <c r="G2314" s="635"/>
      <c r="H2314" s="635"/>
      <c r="I2314" s="636" t="s">
        <v>6188</v>
      </c>
      <c r="J2314" s="635"/>
      <c r="K2314" s="637">
        <v>11.8</v>
      </c>
      <c r="L2314" s="638"/>
      <c r="M2314" s="639"/>
    </row>
    <row r="2315" spans="6:13" s="633" customFormat="1" ht="11.25" outlineLevel="5" x14ac:dyDescent="0.25">
      <c r="F2315" s="634"/>
      <c r="G2315" s="635"/>
      <c r="H2315" s="635"/>
      <c r="I2315" s="636" t="s">
        <v>6189</v>
      </c>
      <c r="J2315" s="635"/>
      <c r="K2315" s="637">
        <v>11.2</v>
      </c>
      <c r="L2315" s="638"/>
      <c r="M2315" s="639"/>
    </row>
    <row r="2316" spans="6:13" s="633" customFormat="1" ht="11.25" outlineLevel="5" x14ac:dyDescent="0.25">
      <c r="F2316" s="634"/>
      <c r="G2316" s="635"/>
      <c r="H2316" s="635"/>
      <c r="I2316" s="636" t="s">
        <v>6190</v>
      </c>
      <c r="J2316" s="635"/>
      <c r="K2316" s="637">
        <v>9</v>
      </c>
      <c r="L2316" s="638"/>
      <c r="M2316" s="639"/>
    </row>
    <row r="2317" spans="6:13" s="633" customFormat="1" ht="11.25" outlineLevel="5" x14ac:dyDescent="0.25">
      <c r="F2317" s="634"/>
      <c r="G2317" s="635"/>
      <c r="H2317" s="635"/>
      <c r="I2317" s="636" t="s">
        <v>6191</v>
      </c>
      <c r="J2317" s="635"/>
      <c r="K2317" s="637">
        <v>11.6</v>
      </c>
      <c r="L2317" s="638"/>
      <c r="M2317" s="639"/>
    </row>
    <row r="2318" spans="6:13" s="625" customFormat="1" ht="12" outlineLevel="4" x14ac:dyDescent="0.2">
      <c r="F2318" s="626">
        <v>47</v>
      </c>
      <c r="G2318" s="627" t="s">
        <v>3054</v>
      </c>
      <c r="H2318" s="628" t="s">
        <v>5083</v>
      </c>
      <c r="I2318" s="629" t="s">
        <v>5084</v>
      </c>
      <c r="J2318" s="627" t="s">
        <v>447</v>
      </c>
      <c r="K2318" s="630">
        <v>7</v>
      </c>
      <c r="L2318" s="631"/>
      <c r="M2318" s="632">
        <f>K2318*L2318</f>
        <v>0</v>
      </c>
    </row>
    <row r="2319" spans="6:13" s="633" customFormat="1" ht="11.25" outlineLevel="5" x14ac:dyDescent="0.25">
      <c r="F2319" s="634"/>
      <c r="G2319" s="635"/>
      <c r="H2319" s="635"/>
      <c r="I2319" s="636" t="s">
        <v>6192</v>
      </c>
      <c r="J2319" s="635"/>
      <c r="K2319" s="637">
        <v>4</v>
      </c>
      <c r="L2319" s="638"/>
      <c r="M2319" s="639"/>
    </row>
    <row r="2320" spans="6:13" s="633" customFormat="1" ht="11.25" outlineLevel="5" x14ac:dyDescent="0.25">
      <c r="F2320" s="634"/>
      <c r="G2320" s="635"/>
      <c r="H2320" s="635"/>
      <c r="I2320" s="636" t="s">
        <v>6193</v>
      </c>
      <c r="J2320" s="635"/>
      <c r="K2320" s="637">
        <v>1</v>
      </c>
      <c r="L2320" s="638"/>
      <c r="M2320" s="639"/>
    </row>
    <row r="2321" spans="6:13" s="633" customFormat="1" ht="11.25" outlineLevel="5" x14ac:dyDescent="0.25">
      <c r="F2321" s="634"/>
      <c r="G2321" s="635"/>
      <c r="H2321" s="635"/>
      <c r="I2321" s="636" t="s">
        <v>6194</v>
      </c>
      <c r="J2321" s="635"/>
      <c r="K2321" s="637">
        <v>2</v>
      </c>
      <c r="L2321" s="638"/>
      <c r="M2321" s="639"/>
    </row>
    <row r="2322" spans="6:13" s="625" customFormat="1" ht="12" outlineLevel="4" x14ac:dyDescent="0.2">
      <c r="F2322" s="626">
        <v>48</v>
      </c>
      <c r="G2322" s="627" t="s">
        <v>3054</v>
      </c>
      <c r="H2322" s="628" t="s">
        <v>5085</v>
      </c>
      <c r="I2322" s="629" t="s">
        <v>5086</v>
      </c>
      <c r="J2322" s="627" t="s">
        <v>447</v>
      </c>
      <c r="K2322" s="630">
        <v>7</v>
      </c>
      <c r="L2322" s="631"/>
      <c r="M2322" s="632">
        <f>K2322*L2322</f>
        <v>0</v>
      </c>
    </row>
    <row r="2323" spans="6:13" s="633" customFormat="1" ht="11.25" outlineLevel="5" x14ac:dyDescent="0.25">
      <c r="F2323" s="634"/>
      <c r="G2323" s="635"/>
      <c r="H2323" s="635"/>
      <c r="I2323" s="636" t="s">
        <v>6195</v>
      </c>
      <c r="J2323" s="635"/>
      <c r="K2323" s="637">
        <v>4</v>
      </c>
      <c r="L2323" s="638"/>
      <c r="M2323" s="639"/>
    </row>
    <row r="2324" spans="6:13" s="633" customFormat="1" ht="11.25" outlineLevel="5" x14ac:dyDescent="0.25">
      <c r="F2324" s="634"/>
      <c r="G2324" s="635"/>
      <c r="H2324" s="635"/>
      <c r="I2324" s="636" t="s">
        <v>6196</v>
      </c>
      <c r="J2324" s="635"/>
      <c r="K2324" s="637">
        <v>1</v>
      </c>
      <c r="L2324" s="638"/>
      <c r="M2324" s="639"/>
    </row>
    <row r="2325" spans="6:13" s="633" customFormat="1" ht="11.25" outlineLevel="5" x14ac:dyDescent="0.25">
      <c r="F2325" s="634"/>
      <c r="G2325" s="635"/>
      <c r="H2325" s="635"/>
      <c r="I2325" s="636" t="s">
        <v>6197</v>
      </c>
      <c r="J2325" s="635"/>
      <c r="K2325" s="637">
        <v>2</v>
      </c>
      <c r="L2325" s="638"/>
      <c r="M2325" s="639"/>
    </row>
    <row r="2326" spans="6:13" s="625" customFormat="1" ht="12" outlineLevel="4" x14ac:dyDescent="0.2">
      <c r="F2326" s="626">
        <v>49</v>
      </c>
      <c r="G2326" s="627" t="s">
        <v>3054</v>
      </c>
      <c r="H2326" s="628" t="s">
        <v>6198</v>
      </c>
      <c r="I2326" s="629" t="s">
        <v>6199</v>
      </c>
      <c r="J2326" s="627" t="s">
        <v>447</v>
      </c>
      <c r="K2326" s="630">
        <v>1</v>
      </c>
      <c r="L2326" s="631"/>
      <c r="M2326" s="632">
        <f>K2326*L2326</f>
        <v>0</v>
      </c>
    </row>
    <row r="2327" spans="6:13" s="633" customFormat="1" ht="11.25" outlineLevel="5" x14ac:dyDescent="0.25">
      <c r="F2327" s="634"/>
      <c r="G2327" s="635"/>
      <c r="H2327" s="635"/>
      <c r="I2327" s="636" t="s">
        <v>6200</v>
      </c>
      <c r="J2327" s="635"/>
      <c r="K2327" s="637">
        <v>1</v>
      </c>
      <c r="L2327" s="638"/>
      <c r="M2327" s="639"/>
    </row>
    <row r="2328" spans="6:13" s="625" customFormat="1" ht="12" outlineLevel="4" x14ac:dyDescent="0.2">
      <c r="F2328" s="626">
        <v>50</v>
      </c>
      <c r="G2328" s="627" t="s">
        <v>3054</v>
      </c>
      <c r="H2328" s="628" t="s">
        <v>6201</v>
      </c>
      <c r="I2328" s="629" t="s">
        <v>6202</v>
      </c>
      <c r="J2328" s="627" t="s">
        <v>447</v>
      </c>
      <c r="K2328" s="630">
        <v>1</v>
      </c>
      <c r="L2328" s="631"/>
      <c r="M2328" s="632">
        <f>K2328*L2328</f>
        <v>0</v>
      </c>
    </row>
    <row r="2329" spans="6:13" s="633" customFormat="1" ht="11.25" outlineLevel="5" x14ac:dyDescent="0.25">
      <c r="F2329" s="634"/>
      <c r="G2329" s="635"/>
      <c r="H2329" s="635"/>
      <c r="I2329" s="636" t="s">
        <v>6203</v>
      </c>
      <c r="J2329" s="635"/>
      <c r="K2329" s="637">
        <v>1</v>
      </c>
      <c r="L2329" s="638"/>
      <c r="M2329" s="639"/>
    </row>
    <row r="2330" spans="6:13" s="625" customFormat="1" ht="12" outlineLevel="4" x14ac:dyDescent="0.2">
      <c r="F2330" s="626">
        <v>51</v>
      </c>
      <c r="G2330" s="627" t="s">
        <v>3054</v>
      </c>
      <c r="H2330" s="628" t="s">
        <v>6204</v>
      </c>
      <c r="I2330" s="629" t="s">
        <v>6205</v>
      </c>
      <c r="J2330" s="627" t="s">
        <v>447</v>
      </c>
      <c r="K2330" s="630">
        <v>1</v>
      </c>
      <c r="L2330" s="631"/>
      <c r="M2330" s="632">
        <f>K2330*L2330</f>
        <v>0</v>
      </c>
    </row>
    <row r="2331" spans="6:13" s="633" customFormat="1" ht="11.25" outlineLevel="5" x14ac:dyDescent="0.25">
      <c r="F2331" s="634"/>
      <c r="G2331" s="635"/>
      <c r="H2331" s="635"/>
      <c r="I2331" s="636" t="s">
        <v>6193</v>
      </c>
      <c r="J2331" s="635"/>
      <c r="K2331" s="637">
        <v>1</v>
      </c>
      <c r="L2331" s="638"/>
      <c r="M2331" s="639"/>
    </row>
    <row r="2332" spans="6:13" s="625" customFormat="1" ht="12" outlineLevel="4" x14ac:dyDescent="0.2">
      <c r="F2332" s="626">
        <v>52</v>
      </c>
      <c r="G2332" s="627" t="s">
        <v>3054</v>
      </c>
      <c r="H2332" s="628" t="s">
        <v>6206</v>
      </c>
      <c r="I2332" s="629" t="s">
        <v>6207</v>
      </c>
      <c r="J2332" s="627" t="s">
        <v>447</v>
      </c>
      <c r="K2332" s="630">
        <v>1</v>
      </c>
      <c r="L2332" s="631"/>
      <c r="M2332" s="632">
        <f>K2332*L2332</f>
        <v>0</v>
      </c>
    </row>
    <row r="2333" spans="6:13" s="633" customFormat="1" ht="11.25" outlineLevel="5" x14ac:dyDescent="0.25">
      <c r="F2333" s="634"/>
      <c r="G2333" s="635"/>
      <c r="H2333" s="635"/>
      <c r="I2333" s="636" t="s">
        <v>6196</v>
      </c>
      <c r="J2333" s="635"/>
      <c r="K2333" s="637">
        <v>1</v>
      </c>
      <c r="L2333" s="638"/>
      <c r="M2333" s="639"/>
    </row>
    <row r="2334" spans="6:13" s="625" customFormat="1" ht="12" outlineLevel="4" x14ac:dyDescent="0.2">
      <c r="F2334" s="626">
        <v>53</v>
      </c>
      <c r="G2334" s="627" t="s">
        <v>3054</v>
      </c>
      <c r="H2334" s="628" t="s">
        <v>6208</v>
      </c>
      <c r="I2334" s="629" t="s">
        <v>6209</v>
      </c>
      <c r="J2334" s="627" t="s">
        <v>447</v>
      </c>
      <c r="K2334" s="630">
        <v>1</v>
      </c>
      <c r="L2334" s="631"/>
      <c r="M2334" s="632">
        <f>K2334*L2334</f>
        <v>0</v>
      </c>
    </row>
    <row r="2335" spans="6:13" s="633" customFormat="1" ht="11.25" outlineLevel="5" x14ac:dyDescent="0.25">
      <c r="F2335" s="634"/>
      <c r="G2335" s="635"/>
      <c r="H2335" s="635"/>
      <c r="I2335" s="636" t="s">
        <v>6149</v>
      </c>
      <c r="J2335" s="635"/>
      <c r="K2335" s="637">
        <v>1</v>
      </c>
      <c r="L2335" s="638"/>
      <c r="M2335" s="639"/>
    </row>
    <row r="2336" spans="6:13" s="625" customFormat="1" ht="12" outlineLevel="4" x14ac:dyDescent="0.2">
      <c r="F2336" s="626">
        <v>54</v>
      </c>
      <c r="G2336" s="627" t="s">
        <v>3054</v>
      </c>
      <c r="H2336" s="628" t="s">
        <v>6210</v>
      </c>
      <c r="I2336" s="629" t="s">
        <v>6211</v>
      </c>
      <c r="J2336" s="627" t="s">
        <v>447</v>
      </c>
      <c r="K2336" s="630">
        <v>1</v>
      </c>
      <c r="L2336" s="631"/>
      <c r="M2336" s="632">
        <f>K2336*L2336</f>
        <v>0</v>
      </c>
    </row>
    <row r="2337" spans="6:13" s="633" customFormat="1" ht="11.25" outlineLevel="5" x14ac:dyDescent="0.25">
      <c r="F2337" s="634"/>
      <c r="G2337" s="635"/>
      <c r="H2337" s="635"/>
      <c r="I2337" s="636" t="s">
        <v>6148</v>
      </c>
      <c r="J2337" s="635"/>
      <c r="K2337" s="637">
        <v>1</v>
      </c>
      <c r="L2337" s="638"/>
      <c r="M2337" s="639"/>
    </row>
    <row r="2338" spans="6:13" s="625" customFormat="1" ht="24" outlineLevel="4" x14ac:dyDescent="0.2">
      <c r="F2338" s="626">
        <v>55</v>
      </c>
      <c r="G2338" s="627" t="s">
        <v>3066</v>
      </c>
      <c r="H2338" s="628" t="s">
        <v>6212</v>
      </c>
      <c r="I2338" s="629" t="s">
        <v>6213</v>
      </c>
      <c r="J2338" s="627" t="s">
        <v>447</v>
      </c>
      <c r="K2338" s="630">
        <v>1</v>
      </c>
      <c r="L2338" s="631"/>
      <c r="M2338" s="632">
        <f>K2338*L2338</f>
        <v>0</v>
      </c>
    </row>
    <row r="2339" spans="6:13" s="633" customFormat="1" ht="11.25" outlineLevel="5" x14ac:dyDescent="0.25">
      <c r="F2339" s="634"/>
      <c r="G2339" s="635"/>
      <c r="H2339" s="635"/>
      <c r="I2339" s="636" t="s">
        <v>6214</v>
      </c>
      <c r="J2339" s="635"/>
      <c r="K2339" s="637">
        <v>1</v>
      </c>
      <c r="L2339" s="638"/>
      <c r="M2339" s="639"/>
    </row>
    <row r="2340" spans="6:13" s="625" customFormat="1" ht="24" outlineLevel="4" x14ac:dyDescent="0.2">
      <c r="F2340" s="626">
        <v>56</v>
      </c>
      <c r="G2340" s="627" t="s">
        <v>3066</v>
      </c>
      <c r="H2340" s="628" t="s">
        <v>6215</v>
      </c>
      <c r="I2340" s="629" t="s">
        <v>6216</v>
      </c>
      <c r="J2340" s="627" t="s">
        <v>447</v>
      </c>
      <c r="K2340" s="630">
        <v>1</v>
      </c>
      <c r="L2340" s="631"/>
      <c r="M2340" s="632">
        <f>K2340*L2340</f>
        <v>0</v>
      </c>
    </row>
    <row r="2341" spans="6:13" s="633" customFormat="1" ht="11.25" outlineLevel="5" x14ac:dyDescent="0.25">
      <c r="F2341" s="634"/>
      <c r="G2341" s="635"/>
      <c r="H2341" s="635"/>
      <c r="I2341" s="636" t="s">
        <v>6214</v>
      </c>
      <c r="J2341" s="635"/>
      <c r="K2341" s="637">
        <v>1</v>
      </c>
      <c r="L2341" s="638"/>
      <c r="M2341" s="639"/>
    </row>
    <row r="2342" spans="6:13" s="625" customFormat="1" ht="12" outlineLevel="4" x14ac:dyDescent="0.2">
      <c r="F2342" s="626">
        <v>57</v>
      </c>
      <c r="G2342" s="627" t="s">
        <v>3054</v>
      </c>
      <c r="H2342" s="628" t="s">
        <v>6217</v>
      </c>
      <c r="I2342" s="629" t="s">
        <v>6218</v>
      </c>
      <c r="J2342" s="627" t="s">
        <v>447</v>
      </c>
      <c r="K2342" s="630">
        <v>1</v>
      </c>
      <c r="L2342" s="631"/>
      <c r="M2342" s="632">
        <f>K2342*L2342</f>
        <v>0</v>
      </c>
    </row>
    <row r="2343" spans="6:13" s="625" customFormat="1" ht="12" outlineLevel="4" x14ac:dyDescent="0.2">
      <c r="F2343" s="626">
        <v>58</v>
      </c>
      <c r="G2343" s="627" t="s">
        <v>3054</v>
      </c>
      <c r="H2343" s="628" t="s">
        <v>6219</v>
      </c>
      <c r="I2343" s="629" t="s">
        <v>6220</v>
      </c>
      <c r="J2343" s="627" t="s">
        <v>447</v>
      </c>
      <c r="K2343" s="630">
        <v>1</v>
      </c>
      <c r="L2343" s="631"/>
      <c r="M2343" s="632">
        <f>K2343*L2343</f>
        <v>0</v>
      </c>
    </row>
    <row r="2344" spans="6:13" s="625" customFormat="1" ht="24" outlineLevel="4" x14ac:dyDescent="0.2">
      <c r="F2344" s="626">
        <v>59</v>
      </c>
      <c r="G2344" s="627" t="s">
        <v>3066</v>
      </c>
      <c r="H2344" s="628" t="s">
        <v>5087</v>
      </c>
      <c r="I2344" s="629" t="s">
        <v>5088</v>
      </c>
      <c r="J2344" s="627" t="s">
        <v>447</v>
      </c>
      <c r="K2344" s="630">
        <v>1</v>
      </c>
      <c r="L2344" s="631"/>
      <c r="M2344" s="632">
        <f>K2344*L2344</f>
        <v>0</v>
      </c>
    </row>
    <row r="2345" spans="6:13" s="633" customFormat="1" ht="11.25" outlineLevel="5" x14ac:dyDescent="0.25">
      <c r="F2345" s="634"/>
      <c r="G2345" s="635"/>
      <c r="H2345" s="635"/>
      <c r="I2345" s="636" t="s">
        <v>6221</v>
      </c>
      <c r="J2345" s="635"/>
      <c r="K2345" s="637">
        <v>1</v>
      </c>
      <c r="L2345" s="638"/>
      <c r="M2345" s="639"/>
    </row>
    <row r="2346" spans="6:13" s="625" customFormat="1" ht="24" outlineLevel="4" x14ac:dyDescent="0.2">
      <c r="F2346" s="626">
        <v>60</v>
      </c>
      <c r="G2346" s="627" t="s">
        <v>3066</v>
      </c>
      <c r="H2346" s="628" t="s">
        <v>5090</v>
      </c>
      <c r="I2346" s="629" t="s">
        <v>5091</v>
      </c>
      <c r="J2346" s="627" t="s">
        <v>447</v>
      </c>
      <c r="K2346" s="630">
        <v>1</v>
      </c>
      <c r="L2346" s="631"/>
      <c r="M2346" s="632">
        <f>K2346*L2346</f>
        <v>0</v>
      </c>
    </row>
    <row r="2347" spans="6:13" s="633" customFormat="1" ht="11.25" outlineLevel="5" x14ac:dyDescent="0.25">
      <c r="F2347" s="634"/>
      <c r="G2347" s="635"/>
      <c r="H2347" s="635"/>
      <c r="I2347" s="636" t="s">
        <v>6221</v>
      </c>
      <c r="J2347" s="635"/>
      <c r="K2347" s="637">
        <v>1</v>
      </c>
      <c r="L2347" s="638"/>
      <c r="M2347" s="639"/>
    </row>
    <row r="2348" spans="6:13" s="625" customFormat="1" ht="12" outlineLevel="4" x14ac:dyDescent="0.2">
      <c r="F2348" s="626">
        <v>61</v>
      </c>
      <c r="G2348" s="627" t="s">
        <v>3054</v>
      </c>
      <c r="H2348" s="628" t="s">
        <v>5092</v>
      </c>
      <c r="I2348" s="629" t="s">
        <v>5093</v>
      </c>
      <c r="J2348" s="627" t="s">
        <v>447</v>
      </c>
      <c r="K2348" s="630">
        <v>1</v>
      </c>
      <c r="L2348" s="631"/>
      <c r="M2348" s="632">
        <f>K2348*L2348</f>
        <v>0</v>
      </c>
    </row>
    <row r="2349" spans="6:13" s="625" customFormat="1" ht="12" outlineLevel="4" x14ac:dyDescent="0.2">
      <c r="F2349" s="626">
        <v>62</v>
      </c>
      <c r="G2349" s="627" t="s">
        <v>3054</v>
      </c>
      <c r="H2349" s="628" t="s">
        <v>5094</v>
      </c>
      <c r="I2349" s="629" t="s">
        <v>5095</v>
      </c>
      <c r="J2349" s="627" t="s">
        <v>447</v>
      </c>
      <c r="K2349" s="630">
        <v>1</v>
      </c>
      <c r="L2349" s="631"/>
      <c r="M2349" s="632">
        <f>K2349*L2349</f>
        <v>0</v>
      </c>
    </row>
    <row r="2350" spans="6:13" s="625" customFormat="1" ht="12" outlineLevel="4" x14ac:dyDescent="0.2">
      <c r="F2350" s="626">
        <v>63</v>
      </c>
      <c r="G2350" s="627" t="s">
        <v>3066</v>
      </c>
      <c r="H2350" s="628" t="s">
        <v>6222</v>
      </c>
      <c r="I2350" s="629" t="s">
        <v>6223</v>
      </c>
      <c r="J2350" s="627" t="s">
        <v>447</v>
      </c>
      <c r="K2350" s="630">
        <v>3</v>
      </c>
      <c r="L2350" s="631"/>
      <c r="M2350" s="632">
        <f>K2350*L2350</f>
        <v>0</v>
      </c>
    </row>
    <row r="2351" spans="6:13" s="633" customFormat="1" ht="11.25" outlineLevel="5" x14ac:dyDescent="0.25">
      <c r="F2351" s="634"/>
      <c r="G2351" s="635"/>
      <c r="H2351" s="635"/>
      <c r="I2351" s="636" t="s">
        <v>6224</v>
      </c>
      <c r="J2351" s="635"/>
      <c r="K2351" s="637">
        <v>1</v>
      </c>
      <c r="L2351" s="638"/>
      <c r="M2351" s="639"/>
    </row>
    <row r="2352" spans="6:13" s="633" customFormat="1" ht="11.25" outlineLevel="5" x14ac:dyDescent="0.25">
      <c r="F2352" s="634"/>
      <c r="G2352" s="635"/>
      <c r="H2352" s="635"/>
      <c r="I2352" s="636" t="s">
        <v>6225</v>
      </c>
      <c r="J2352" s="635"/>
      <c r="K2352" s="637">
        <v>1</v>
      </c>
      <c r="L2352" s="638"/>
      <c r="M2352" s="639"/>
    </row>
    <row r="2353" spans="6:13" s="633" customFormat="1" ht="11.25" outlineLevel="5" x14ac:dyDescent="0.25">
      <c r="F2353" s="634"/>
      <c r="G2353" s="635"/>
      <c r="H2353" s="635"/>
      <c r="I2353" s="636" t="s">
        <v>6226</v>
      </c>
      <c r="J2353" s="635"/>
      <c r="K2353" s="637">
        <v>1</v>
      </c>
      <c r="L2353" s="638"/>
      <c r="M2353" s="639"/>
    </row>
    <row r="2354" spans="6:13" s="625" customFormat="1" ht="12" outlineLevel="4" x14ac:dyDescent="0.2">
      <c r="F2354" s="626">
        <v>64</v>
      </c>
      <c r="G2354" s="627" t="s">
        <v>3054</v>
      </c>
      <c r="H2354" s="628" t="s">
        <v>6227</v>
      </c>
      <c r="I2354" s="629" t="s">
        <v>6228</v>
      </c>
      <c r="J2354" s="627" t="s">
        <v>447</v>
      </c>
      <c r="K2354" s="630">
        <v>1</v>
      </c>
      <c r="L2354" s="631"/>
      <c r="M2354" s="632">
        <f>K2354*L2354</f>
        <v>0</v>
      </c>
    </row>
    <row r="2355" spans="6:13" s="625" customFormat="1" ht="12" outlineLevel="4" x14ac:dyDescent="0.2">
      <c r="F2355" s="626">
        <v>65</v>
      </c>
      <c r="G2355" s="627" t="s">
        <v>3054</v>
      </c>
      <c r="H2355" s="628" t="s">
        <v>6229</v>
      </c>
      <c r="I2355" s="629" t="s">
        <v>6230</v>
      </c>
      <c r="J2355" s="627" t="s">
        <v>447</v>
      </c>
      <c r="K2355" s="630">
        <v>1</v>
      </c>
      <c r="L2355" s="631"/>
      <c r="M2355" s="632">
        <f>K2355*L2355</f>
        <v>0</v>
      </c>
    </row>
    <row r="2356" spans="6:13" s="625" customFormat="1" ht="12" outlineLevel="4" x14ac:dyDescent="0.2">
      <c r="F2356" s="626">
        <v>66</v>
      </c>
      <c r="G2356" s="627" t="s">
        <v>3054</v>
      </c>
      <c r="H2356" s="628" t="s">
        <v>6231</v>
      </c>
      <c r="I2356" s="629" t="s">
        <v>6232</v>
      </c>
      <c r="J2356" s="627" t="s">
        <v>447</v>
      </c>
      <c r="K2356" s="630">
        <v>1</v>
      </c>
      <c r="L2356" s="631"/>
      <c r="M2356" s="632">
        <f>K2356*L2356</f>
        <v>0</v>
      </c>
    </row>
    <row r="2357" spans="6:13" s="625" customFormat="1" ht="12" outlineLevel="4" x14ac:dyDescent="0.2">
      <c r="F2357" s="626">
        <v>67</v>
      </c>
      <c r="G2357" s="627" t="s">
        <v>3066</v>
      </c>
      <c r="H2357" s="628" t="s">
        <v>4849</v>
      </c>
      <c r="I2357" s="629" t="s">
        <v>4850</v>
      </c>
      <c r="J2357" s="627" t="s">
        <v>447</v>
      </c>
      <c r="K2357" s="630">
        <v>1</v>
      </c>
      <c r="L2357" s="631"/>
      <c r="M2357" s="632">
        <f>K2357*L2357</f>
        <v>0</v>
      </c>
    </row>
    <row r="2358" spans="6:13" s="633" customFormat="1" ht="11.25" outlineLevel="5" x14ac:dyDescent="0.25">
      <c r="F2358" s="634"/>
      <c r="G2358" s="635"/>
      <c r="H2358" s="635"/>
      <c r="I2358" s="636" t="s">
        <v>6233</v>
      </c>
      <c r="J2358" s="635"/>
      <c r="K2358" s="637">
        <v>1</v>
      </c>
      <c r="L2358" s="638"/>
      <c r="M2358" s="639"/>
    </row>
    <row r="2359" spans="6:13" s="625" customFormat="1" ht="12" outlineLevel="4" x14ac:dyDescent="0.2">
      <c r="F2359" s="626">
        <v>68</v>
      </c>
      <c r="G2359" s="627" t="s">
        <v>3054</v>
      </c>
      <c r="H2359" s="628" t="s">
        <v>6234</v>
      </c>
      <c r="I2359" s="629" t="s">
        <v>6235</v>
      </c>
      <c r="J2359" s="627" t="s">
        <v>447</v>
      </c>
      <c r="K2359" s="630">
        <v>1</v>
      </c>
      <c r="L2359" s="631"/>
      <c r="M2359" s="632">
        <f>K2359*L2359</f>
        <v>0</v>
      </c>
    </row>
    <row r="2360" spans="6:13" s="625" customFormat="1" ht="12" outlineLevel="4" x14ac:dyDescent="0.2">
      <c r="F2360" s="626">
        <v>69</v>
      </c>
      <c r="G2360" s="627" t="s">
        <v>3066</v>
      </c>
      <c r="H2360" s="628" t="s">
        <v>5111</v>
      </c>
      <c r="I2360" s="629" t="s">
        <v>5112</v>
      </c>
      <c r="J2360" s="627" t="s">
        <v>447</v>
      </c>
      <c r="K2360" s="630">
        <v>268</v>
      </c>
      <c r="L2360" s="631"/>
      <c r="M2360" s="632">
        <f>K2360*L2360</f>
        <v>0</v>
      </c>
    </row>
    <row r="2361" spans="6:13" s="633" customFormat="1" ht="22.5" outlineLevel="5" x14ac:dyDescent="0.25">
      <c r="F2361" s="634"/>
      <c r="G2361" s="635"/>
      <c r="H2361" s="635"/>
      <c r="I2361" s="636" t="s">
        <v>6236</v>
      </c>
      <c r="J2361" s="635"/>
      <c r="K2361" s="637">
        <v>71</v>
      </c>
      <c r="L2361" s="638"/>
      <c r="M2361" s="639"/>
    </row>
    <row r="2362" spans="6:13" s="633" customFormat="1" ht="11.25" outlineLevel="5" x14ac:dyDescent="0.25">
      <c r="F2362" s="634"/>
      <c r="G2362" s="635"/>
      <c r="H2362" s="635"/>
      <c r="I2362" s="636" t="s">
        <v>6237</v>
      </c>
      <c r="J2362" s="635"/>
      <c r="K2362" s="637">
        <v>4</v>
      </c>
      <c r="L2362" s="638"/>
      <c r="M2362" s="639"/>
    </row>
    <row r="2363" spans="6:13" s="633" customFormat="1" ht="11.25" outlineLevel="5" x14ac:dyDescent="0.25">
      <c r="F2363" s="634"/>
      <c r="G2363" s="635"/>
      <c r="H2363" s="635"/>
      <c r="I2363" s="636" t="s">
        <v>6238</v>
      </c>
      <c r="J2363" s="635"/>
      <c r="K2363" s="637">
        <v>75</v>
      </c>
      <c r="L2363" s="638"/>
      <c r="M2363" s="639"/>
    </row>
    <row r="2364" spans="6:13" s="633" customFormat="1" ht="22.5" outlineLevel="5" x14ac:dyDescent="0.25">
      <c r="F2364" s="634"/>
      <c r="G2364" s="635"/>
      <c r="H2364" s="635"/>
      <c r="I2364" s="636" t="s">
        <v>6239</v>
      </c>
      <c r="J2364" s="635"/>
      <c r="K2364" s="637">
        <v>71</v>
      </c>
      <c r="L2364" s="638"/>
      <c r="M2364" s="639"/>
    </row>
    <row r="2365" spans="6:13" s="633" customFormat="1" ht="11.25" outlineLevel="5" x14ac:dyDescent="0.25">
      <c r="F2365" s="634"/>
      <c r="G2365" s="635"/>
      <c r="H2365" s="635"/>
      <c r="I2365" s="636" t="s">
        <v>6240</v>
      </c>
      <c r="J2365" s="635"/>
      <c r="K2365" s="637">
        <v>4</v>
      </c>
      <c r="L2365" s="638"/>
      <c r="M2365" s="639"/>
    </row>
    <row r="2366" spans="6:13" s="633" customFormat="1" ht="11.25" outlineLevel="5" x14ac:dyDescent="0.25">
      <c r="F2366" s="634"/>
      <c r="G2366" s="635"/>
      <c r="H2366" s="635"/>
      <c r="I2366" s="636" t="s">
        <v>6241</v>
      </c>
      <c r="J2366" s="635"/>
      <c r="K2366" s="637">
        <v>75</v>
      </c>
      <c r="L2366" s="638"/>
      <c r="M2366" s="639"/>
    </row>
    <row r="2367" spans="6:13" s="633" customFormat="1" ht="11.25" outlineLevel="5" x14ac:dyDescent="0.25">
      <c r="F2367" s="634"/>
      <c r="G2367" s="635"/>
      <c r="H2367" s="635"/>
      <c r="I2367" s="636" t="s">
        <v>6242</v>
      </c>
      <c r="J2367" s="635"/>
      <c r="K2367" s="637">
        <v>14</v>
      </c>
      <c r="L2367" s="638"/>
      <c r="M2367" s="639"/>
    </row>
    <row r="2368" spans="6:13" s="633" customFormat="1" ht="11.25" outlineLevel="5" x14ac:dyDescent="0.25">
      <c r="F2368" s="634"/>
      <c r="G2368" s="635"/>
      <c r="H2368" s="635"/>
      <c r="I2368" s="636" t="s">
        <v>6243</v>
      </c>
      <c r="J2368" s="635"/>
      <c r="K2368" s="637">
        <v>18</v>
      </c>
      <c r="L2368" s="638"/>
      <c r="M2368" s="639"/>
    </row>
    <row r="2369" spans="6:13" s="633" customFormat="1" ht="11.25" outlineLevel="5" x14ac:dyDescent="0.25">
      <c r="F2369" s="634"/>
      <c r="G2369" s="635"/>
      <c r="H2369" s="635"/>
      <c r="I2369" s="636" t="s">
        <v>6244</v>
      </c>
      <c r="J2369" s="635"/>
      <c r="K2369" s="637">
        <v>14</v>
      </c>
      <c r="L2369" s="638"/>
      <c r="M2369" s="639"/>
    </row>
    <row r="2370" spans="6:13" s="633" customFormat="1" ht="11.25" outlineLevel="5" x14ac:dyDescent="0.25">
      <c r="F2370" s="634"/>
      <c r="G2370" s="635"/>
      <c r="H2370" s="635"/>
      <c r="I2370" s="636" t="s">
        <v>6245</v>
      </c>
      <c r="J2370" s="635"/>
      <c r="K2370" s="637">
        <v>1</v>
      </c>
      <c r="L2370" s="638"/>
      <c r="M2370" s="639"/>
    </row>
    <row r="2371" spans="6:13" s="633" customFormat="1" ht="11.25" outlineLevel="5" x14ac:dyDescent="0.25">
      <c r="F2371" s="634"/>
      <c r="G2371" s="635"/>
      <c r="H2371" s="635"/>
      <c r="I2371" s="636" t="s">
        <v>6246</v>
      </c>
      <c r="J2371" s="635"/>
      <c r="K2371" s="637">
        <v>47</v>
      </c>
      <c r="L2371" s="638"/>
      <c r="M2371" s="639"/>
    </row>
    <row r="2372" spans="6:13" s="633" customFormat="1" ht="11.25" outlineLevel="5" x14ac:dyDescent="0.25">
      <c r="F2372" s="634"/>
      <c r="G2372" s="635"/>
      <c r="H2372" s="635"/>
      <c r="I2372" s="636" t="s">
        <v>6247</v>
      </c>
      <c r="J2372" s="635"/>
      <c r="K2372" s="637">
        <v>14</v>
      </c>
      <c r="L2372" s="638"/>
      <c r="M2372" s="639"/>
    </row>
    <row r="2373" spans="6:13" s="633" customFormat="1" ht="11.25" outlineLevel="5" x14ac:dyDescent="0.25">
      <c r="F2373" s="634"/>
      <c r="G2373" s="635"/>
      <c r="H2373" s="635"/>
      <c r="I2373" s="636" t="s">
        <v>6248</v>
      </c>
      <c r="J2373" s="635"/>
      <c r="K2373" s="637">
        <v>18</v>
      </c>
      <c r="L2373" s="638"/>
      <c r="M2373" s="639"/>
    </row>
    <row r="2374" spans="6:13" s="633" customFormat="1" ht="11.25" outlineLevel="5" x14ac:dyDescent="0.25">
      <c r="F2374" s="634"/>
      <c r="G2374" s="635"/>
      <c r="H2374" s="635"/>
      <c r="I2374" s="636" t="s">
        <v>6249</v>
      </c>
      <c r="J2374" s="635"/>
      <c r="K2374" s="637">
        <v>14</v>
      </c>
      <c r="L2374" s="638"/>
      <c r="M2374" s="639"/>
    </row>
    <row r="2375" spans="6:13" s="633" customFormat="1" ht="11.25" outlineLevel="5" x14ac:dyDescent="0.25">
      <c r="F2375" s="634"/>
      <c r="G2375" s="635"/>
      <c r="H2375" s="635"/>
      <c r="I2375" s="636" t="s">
        <v>6250</v>
      </c>
      <c r="J2375" s="635"/>
      <c r="K2375" s="637">
        <v>1</v>
      </c>
      <c r="L2375" s="638"/>
      <c r="M2375" s="639"/>
    </row>
    <row r="2376" spans="6:13" s="633" customFormat="1" ht="11.25" outlineLevel="5" x14ac:dyDescent="0.25">
      <c r="F2376" s="634"/>
      <c r="G2376" s="635"/>
      <c r="H2376" s="635"/>
      <c r="I2376" s="636" t="s">
        <v>6251</v>
      </c>
      <c r="J2376" s="635"/>
      <c r="K2376" s="637">
        <v>47</v>
      </c>
      <c r="L2376" s="638"/>
      <c r="M2376" s="639"/>
    </row>
    <row r="2377" spans="6:13" s="633" customFormat="1" ht="11.25" outlineLevel="5" x14ac:dyDescent="0.25">
      <c r="F2377" s="634"/>
      <c r="G2377" s="635"/>
      <c r="H2377" s="635"/>
      <c r="I2377" s="636" t="s">
        <v>6252</v>
      </c>
      <c r="J2377" s="635"/>
      <c r="K2377" s="637">
        <v>10</v>
      </c>
      <c r="L2377" s="638"/>
      <c r="M2377" s="639"/>
    </row>
    <row r="2378" spans="6:13" s="633" customFormat="1" ht="11.25" outlineLevel="5" x14ac:dyDescent="0.25">
      <c r="F2378" s="634"/>
      <c r="G2378" s="635"/>
      <c r="H2378" s="635"/>
      <c r="I2378" s="636" t="s">
        <v>6253</v>
      </c>
      <c r="J2378" s="635"/>
      <c r="K2378" s="637">
        <v>5</v>
      </c>
      <c r="L2378" s="638"/>
      <c r="M2378" s="639"/>
    </row>
    <row r="2379" spans="6:13" s="633" customFormat="1" ht="11.25" outlineLevel="5" x14ac:dyDescent="0.25">
      <c r="F2379" s="634"/>
      <c r="G2379" s="635"/>
      <c r="H2379" s="635"/>
      <c r="I2379" s="636" t="s">
        <v>6254</v>
      </c>
      <c r="J2379" s="635"/>
      <c r="K2379" s="637">
        <v>9</v>
      </c>
      <c r="L2379" s="638"/>
      <c r="M2379" s="639"/>
    </row>
    <row r="2380" spans="6:13" s="633" customFormat="1" ht="11.25" outlineLevel="5" x14ac:dyDescent="0.25">
      <c r="F2380" s="634"/>
      <c r="G2380" s="635"/>
      <c r="H2380" s="635"/>
      <c r="I2380" s="636" t="s">
        <v>6255</v>
      </c>
      <c r="J2380" s="635"/>
      <c r="K2380" s="637">
        <v>24</v>
      </c>
      <c r="L2380" s="638"/>
      <c r="M2380" s="639"/>
    </row>
    <row r="2381" spans="6:13" s="625" customFormat="1" ht="12" outlineLevel="4" x14ac:dyDescent="0.2">
      <c r="F2381" s="626">
        <v>70</v>
      </c>
      <c r="G2381" s="627" t="s">
        <v>3054</v>
      </c>
      <c r="H2381" s="628" t="s">
        <v>5114</v>
      </c>
      <c r="I2381" s="629" t="s">
        <v>5115</v>
      </c>
      <c r="J2381" s="627" t="s">
        <v>447</v>
      </c>
      <c r="K2381" s="630">
        <v>26</v>
      </c>
      <c r="L2381" s="631"/>
      <c r="M2381" s="632">
        <f>K2381*L2381</f>
        <v>0</v>
      </c>
    </row>
    <row r="2382" spans="6:13" s="633" customFormat="1" ht="11.25" outlineLevel="5" x14ac:dyDescent="0.25">
      <c r="F2382" s="634"/>
      <c r="G2382" s="635"/>
      <c r="H2382" s="635"/>
      <c r="I2382" s="636" t="s">
        <v>6252</v>
      </c>
      <c r="J2382" s="635"/>
      <c r="K2382" s="637">
        <v>10</v>
      </c>
      <c r="L2382" s="638"/>
      <c r="M2382" s="639"/>
    </row>
    <row r="2383" spans="6:13" s="633" customFormat="1" ht="11.25" outlineLevel="5" x14ac:dyDescent="0.25">
      <c r="F2383" s="634"/>
      <c r="G2383" s="635"/>
      <c r="H2383" s="635"/>
      <c r="I2383" s="636" t="s">
        <v>6253</v>
      </c>
      <c r="J2383" s="635"/>
      <c r="K2383" s="637">
        <v>5</v>
      </c>
      <c r="L2383" s="638"/>
      <c r="M2383" s="639"/>
    </row>
    <row r="2384" spans="6:13" s="633" customFormat="1" ht="11.25" outlineLevel="5" x14ac:dyDescent="0.25">
      <c r="F2384" s="634"/>
      <c r="G2384" s="635"/>
      <c r="H2384" s="635"/>
      <c r="I2384" s="636" t="s">
        <v>6254</v>
      </c>
      <c r="J2384" s="635"/>
      <c r="K2384" s="637">
        <v>9</v>
      </c>
      <c r="L2384" s="638"/>
      <c r="M2384" s="639"/>
    </row>
    <row r="2385" spans="6:13" s="625" customFormat="1" ht="12" outlineLevel="4" x14ac:dyDescent="0.2">
      <c r="F2385" s="626">
        <v>71</v>
      </c>
      <c r="G2385" s="627" t="s">
        <v>3054</v>
      </c>
      <c r="H2385" s="628" t="s">
        <v>6256</v>
      </c>
      <c r="I2385" s="629" t="s">
        <v>6257</v>
      </c>
      <c r="J2385" s="627" t="s">
        <v>447</v>
      </c>
      <c r="K2385" s="630">
        <v>49</v>
      </c>
      <c r="L2385" s="631"/>
      <c r="M2385" s="632">
        <f>K2385*L2385</f>
        <v>0</v>
      </c>
    </row>
    <row r="2386" spans="6:13" s="633" customFormat="1" ht="11.25" outlineLevel="5" x14ac:dyDescent="0.25">
      <c r="F2386" s="634"/>
      <c r="G2386" s="635"/>
      <c r="H2386" s="635"/>
      <c r="I2386" s="636" t="s">
        <v>6258</v>
      </c>
      <c r="J2386" s="635"/>
      <c r="K2386" s="637">
        <v>14</v>
      </c>
      <c r="L2386" s="638"/>
      <c r="M2386" s="639"/>
    </row>
    <row r="2387" spans="6:13" s="633" customFormat="1" ht="11.25" outlineLevel="5" x14ac:dyDescent="0.25">
      <c r="F2387" s="634"/>
      <c r="G2387" s="635"/>
      <c r="H2387" s="635"/>
      <c r="I2387" s="636" t="s">
        <v>6259</v>
      </c>
      <c r="J2387" s="635"/>
      <c r="K2387" s="637">
        <v>18</v>
      </c>
      <c r="L2387" s="638"/>
      <c r="M2387" s="639"/>
    </row>
    <row r="2388" spans="6:13" s="633" customFormat="1" ht="11.25" outlineLevel="5" x14ac:dyDescent="0.25">
      <c r="F2388" s="634"/>
      <c r="G2388" s="635"/>
      <c r="H2388" s="635"/>
      <c r="I2388" s="636" t="s">
        <v>6244</v>
      </c>
      <c r="J2388" s="635"/>
      <c r="K2388" s="637">
        <v>14</v>
      </c>
      <c r="L2388" s="638"/>
      <c r="M2388" s="639"/>
    </row>
    <row r="2389" spans="6:13" s="633" customFormat="1" ht="11.25" outlineLevel="5" x14ac:dyDescent="0.25">
      <c r="F2389" s="634"/>
      <c r="G2389" s="635"/>
      <c r="H2389" s="635"/>
      <c r="I2389" s="636" t="s">
        <v>6245</v>
      </c>
      <c r="J2389" s="635"/>
      <c r="K2389" s="637">
        <v>1</v>
      </c>
      <c r="L2389" s="638"/>
      <c r="M2389" s="639"/>
    </row>
    <row r="2390" spans="6:13" s="625" customFormat="1" ht="12" outlineLevel="4" x14ac:dyDescent="0.2">
      <c r="F2390" s="626">
        <v>72</v>
      </c>
      <c r="G2390" s="627" t="s">
        <v>3054</v>
      </c>
      <c r="H2390" s="628" t="s">
        <v>6260</v>
      </c>
      <c r="I2390" s="629" t="s">
        <v>6261</v>
      </c>
      <c r="J2390" s="627" t="s">
        <v>447</v>
      </c>
      <c r="K2390" s="630">
        <v>49</v>
      </c>
      <c r="L2390" s="631"/>
      <c r="M2390" s="632">
        <f>K2390*L2390</f>
        <v>0</v>
      </c>
    </row>
    <row r="2391" spans="6:13" s="633" customFormat="1" ht="11.25" outlineLevel="5" x14ac:dyDescent="0.25">
      <c r="F2391" s="634"/>
      <c r="G2391" s="635"/>
      <c r="H2391" s="635"/>
      <c r="I2391" s="636" t="s">
        <v>6262</v>
      </c>
      <c r="J2391" s="635"/>
      <c r="K2391" s="637">
        <v>14</v>
      </c>
      <c r="L2391" s="638"/>
      <c r="M2391" s="639"/>
    </row>
    <row r="2392" spans="6:13" s="633" customFormat="1" ht="11.25" outlineLevel="5" x14ac:dyDescent="0.25">
      <c r="F2392" s="634"/>
      <c r="G2392" s="635"/>
      <c r="H2392" s="635"/>
      <c r="I2392" s="636" t="s">
        <v>6263</v>
      </c>
      <c r="J2392" s="635"/>
      <c r="K2392" s="637">
        <v>18</v>
      </c>
      <c r="L2392" s="638"/>
      <c r="M2392" s="639"/>
    </row>
    <row r="2393" spans="6:13" s="633" customFormat="1" ht="11.25" outlineLevel="5" x14ac:dyDescent="0.25">
      <c r="F2393" s="634"/>
      <c r="G2393" s="635"/>
      <c r="H2393" s="635"/>
      <c r="I2393" s="636" t="s">
        <v>6249</v>
      </c>
      <c r="J2393" s="635"/>
      <c r="K2393" s="637">
        <v>14</v>
      </c>
      <c r="L2393" s="638"/>
      <c r="M2393" s="639"/>
    </row>
    <row r="2394" spans="6:13" s="633" customFormat="1" ht="11.25" outlineLevel="5" x14ac:dyDescent="0.25">
      <c r="F2394" s="634"/>
      <c r="G2394" s="635"/>
      <c r="H2394" s="635"/>
      <c r="I2394" s="636" t="s">
        <v>6250</v>
      </c>
      <c r="J2394" s="635"/>
      <c r="K2394" s="637">
        <v>1</v>
      </c>
      <c r="L2394" s="638"/>
      <c r="M2394" s="639"/>
    </row>
    <row r="2395" spans="6:13" s="625" customFormat="1" ht="12" outlineLevel="4" x14ac:dyDescent="0.2">
      <c r="F2395" s="626">
        <v>73</v>
      </c>
      <c r="G2395" s="627" t="s">
        <v>3054</v>
      </c>
      <c r="H2395" s="628" t="s">
        <v>6264</v>
      </c>
      <c r="I2395" s="629" t="s">
        <v>6265</v>
      </c>
      <c r="J2395" s="627" t="s">
        <v>447</v>
      </c>
      <c r="K2395" s="630">
        <v>77</v>
      </c>
      <c r="L2395" s="631"/>
      <c r="M2395" s="632">
        <f>K2395*L2395</f>
        <v>0</v>
      </c>
    </row>
    <row r="2396" spans="6:13" s="633" customFormat="1" ht="11.25" outlineLevel="5" x14ac:dyDescent="0.25">
      <c r="F2396" s="634"/>
      <c r="G2396" s="635"/>
      <c r="H2396" s="635"/>
      <c r="I2396" s="636" t="s">
        <v>6266</v>
      </c>
      <c r="J2396" s="635"/>
      <c r="K2396" s="637">
        <v>71</v>
      </c>
      <c r="L2396" s="638"/>
      <c r="M2396" s="639"/>
    </row>
    <row r="2397" spans="6:13" s="633" customFormat="1" ht="11.25" outlineLevel="5" x14ac:dyDescent="0.25">
      <c r="F2397" s="634"/>
      <c r="G2397" s="635"/>
      <c r="H2397" s="635"/>
      <c r="I2397" s="636" t="s">
        <v>6237</v>
      </c>
      <c r="J2397" s="635"/>
      <c r="K2397" s="637">
        <v>4</v>
      </c>
      <c r="L2397" s="638"/>
      <c r="M2397" s="639"/>
    </row>
    <row r="2398" spans="6:13" s="625" customFormat="1" ht="12" outlineLevel="4" x14ac:dyDescent="0.2">
      <c r="F2398" s="626">
        <v>74</v>
      </c>
      <c r="G2398" s="627" t="s">
        <v>3054</v>
      </c>
      <c r="H2398" s="628" t="s">
        <v>6267</v>
      </c>
      <c r="I2398" s="629" t="s">
        <v>6268</v>
      </c>
      <c r="J2398" s="627" t="s">
        <v>447</v>
      </c>
      <c r="K2398" s="630">
        <v>77</v>
      </c>
      <c r="L2398" s="631"/>
      <c r="M2398" s="632">
        <f>K2398*L2398</f>
        <v>0</v>
      </c>
    </row>
    <row r="2399" spans="6:13" s="633" customFormat="1" ht="11.25" outlineLevel="5" x14ac:dyDescent="0.25">
      <c r="F2399" s="634"/>
      <c r="G2399" s="635"/>
      <c r="H2399" s="635"/>
      <c r="I2399" s="636" t="s">
        <v>6269</v>
      </c>
      <c r="J2399" s="635"/>
      <c r="K2399" s="637">
        <v>71</v>
      </c>
      <c r="L2399" s="638"/>
      <c r="M2399" s="639"/>
    </row>
    <row r="2400" spans="6:13" s="633" customFormat="1" ht="11.25" outlineLevel="5" x14ac:dyDescent="0.25">
      <c r="F2400" s="634"/>
      <c r="G2400" s="635"/>
      <c r="H2400" s="635"/>
      <c r="I2400" s="636" t="s">
        <v>6240</v>
      </c>
      <c r="J2400" s="635"/>
      <c r="K2400" s="637">
        <v>4</v>
      </c>
      <c r="L2400" s="638"/>
      <c r="M2400" s="639"/>
    </row>
    <row r="2401" spans="6:13" s="625" customFormat="1" ht="12" outlineLevel="4" x14ac:dyDescent="0.2">
      <c r="F2401" s="626">
        <v>75</v>
      </c>
      <c r="G2401" s="627" t="s">
        <v>3066</v>
      </c>
      <c r="H2401" s="628" t="s">
        <v>4869</v>
      </c>
      <c r="I2401" s="629" t="s">
        <v>4870</v>
      </c>
      <c r="J2401" s="627" t="s">
        <v>447</v>
      </c>
      <c r="K2401" s="630">
        <v>24</v>
      </c>
      <c r="L2401" s="631"/>
      <c r="M2401" s="632">
        <f>K2401*L2401</f>
        <v>0</v>
      </c>
    </row>
    <row r="2402" spans="6:13" s="633" customFormat="1" ht="11.25" outlineLevel="5" x14ac:dyDescent="0.25">
      <c r="F2402" s="634"/>
      <c r="G2402" s="635"/>
      <c r="H2402" s="635"/>
      <c r="I2402" s="636" t="s">
        <v>6270</v>
      </c>
      <c r="J2402" s="635"/>
      <c r="K2402" s="637">
        <v>10</v>
      </c>
      <c r="L2402" s="638"/>
      <c r="M2402" s="639"/>
    </row>
    <row r="2403" spans="6:13" s="633" customFormat="1" ht="11.25" outlineLevel="5" x14ac:dyDescent="0.25">
      <c r="F2403" s="634"/>
      <c r="G2403" s="635"/>
      <c r="H2403" s="635"/>
      <c r="I2403" s="636" t="s">
        <v>6271</v>
      </c>
      <c r="J2403" s="635"/>
      <c r="K2403" s="637">
        <v>5</v>
      </c>
      <c r="L2403" s="638"/>
      <c r="M2403" s="639"/>
    </row>
    <row r="2404" spans="6:13" s="633" customFormat="1" ht="11.25" outlineLevel="5" x14ac:dyDescent="0.25">
      <c r="F2404" s="634"/>
      <c r="G2404" s="635"/>
      <c r="H2404" s="635"/>
      <c r="I2404" s="636" t="s">
        <v>6272</v>
      </c>
      <c r="J2404" s="635"/>
      <c r="K2404" s="637">
        <v>9</v>
      </c>
      <c r="L2404" s="638"/>
      <c r="M2404" s="639"/>
    </row>
    <row r="2405" spans="6:13" s="625" customFormat="1" ht="12" outlineLevel="4" x14ac:dyDescent="0.2">
      <c r="F2405" s="626">
        <v>76</v>
      </c>
      <c r="G2405" s="627" t="s">
        <v>3054</v>
      </c>
      <c r="H2405" s="628" t="s">
        <v>5109</v>
      </c>
      <c r="I2405" s="629" t="s">
        <v>5110</v>
      </c>
      <c r="J2405" s="627" t="s">
        <v>447</v>
      </c>
      <c r="K2405" s="630">
        <v>26</v>
      </c>
      <c r="L2405" s="631"/>
      <c r="M2405" s="632">
        <f>K2405*L2405</f>
        <v>0</v>
      </c>
    </row>
    <row r="2406" spans="6:13" s="633" customFormat="1" ht="11.25" outlineLevel="5" x14ac:dyDescent="0.25">
      <c r="F2406" s="634"/>
      <c r="G2406" s="635"/>
      <c r="H2406" s="635"/>
      <c r="I2406" s="636" t="s">
        <v>6270</v>
      </c>
      <c r="J2406" s="635"/>
      <c r="K2406" s="637">
        <v>10</v>
      </c>
      <c r="L2406" s="638"/>
      <c r="M2406" s="639"/>
    </row>
    <row r="2407" spans="6:13" s="633" customFormat="1" ht="11.25" outlineLevel="5" x14ac:dyDescent="0.25">
      <c r="F2407" s="634"/>
      <c r="G2407" s="635"/>
      <c r="H2407" s="635"/>
      <c r="I2407" s="636" t="s">
        <v>6271</v>
      </c>
      <c r="J2407" s="635"/>
      <c r="K2407" s="637">
        <v>5</v>
      </c>
      <c r="L2407" s="638"/>
      <c r="M2407" s="639"/>
    </row>
    <row r="2408" spans="6:13" s="633" customFormat="1" ht="11.25" outlineLevel="5" x14ac:dyDescent="0.25">
      <c r="F2408" s="634"/>
      <c r="G2408" s="635"/>
      <c r="H2408" s="635"/>
      <c r="I2408" s="636" t="s">
        <v>6272</v>
      </c>
      <c r="J2408" s="635"/>
      <c r="K2408" s="637">
        <v>9</v>
      </c>
      <c r="L2408" s="638"/>
      <c r="M2408" s="639"/>
    </row>
    <row r="2409" spans="6:13" s="625" customFormat="1" ht="12" outlineLevel="4" x14ac:dyDescent="0.2">
      <c r="F2409" s="626">
        <v>77</v>
      </c>
      <c r="G2409" s="627" t="s">
        <v>3066</v>
      </c>
      <c r="H2409" s="628" t="s">
        <v>4877</v>
      </c>
      <c r="I2409" s="629" t="s">
        <v>4878</v>
      </c>
      <c r="J2409" s="627" t="s">
        <v>447</v>
      </c>
      <c r="K2409" s="630">
        <v>646</v>
      </c>
      <c r="L2409" s="631"/>
      <c r="M2409" s="632">
        <f>K2409*L2409</f>
        <v>0</v>
      </c>
    </row>
    <row r="2410" spans="6:13" s="633" customFormat="1" ht="22.5" outlineLevel="5" x14ac:dyDescent="0.25">
      <c r="F2410" s="634"/>
      <c r="G2410" s="635"/>
      <c r="H2410" s="635"/>
      <c r="I2410" s="636" t="s">
        <v>6273</v>
      </c>
      <c r="J2410" s="635"/>
      <c r="K2410" s="637">
        <v>137.80000000000001</v>
      </c>
      <c r="L2410" s="638"/>
      <c r="M2410" s="639"/>
    </row>
    <row r="2411" spans="6:13" s="633" customFormat="1" ht="22.5" outlineLevel="5" x14ac:dyDescent="0.25">
      <c r="F2411" s="634"/>
      <c r="G2411" s="635"/>
      <c r="H2411" s="635"/>
      <c r="I2411" s="636" t="s">
        <v>6274</v>
      </c>
      <c r="J2411" s="635"/>
      <c r="K2411" s="637">
        <v>141.80000000000001</v>
      </c>
      <c r="L2411" s="638"/>
      <c r="M2411" s="639"/>
    </row>
    <row r="2412" spans="6:13" s="633" customFormat="1" ht="22.5" outlineLevel="5" x14ac:dyDescent="0.25">
      <c r="F2412" s="634"/>
      <c r="G2412" s="635"/>
      <c r="H2412" s="635"/>
      <c r="I2412" s="636" t="s">
        <v>6275</v>
      </c>
      <c r="J2412" s="635"/>
      <c r="K2412" s="637">
        <v>3.5</v>
      </c>
      <c r="L2412" s="638"/>
      <c r="M2412" s="639"/>
    </row>
    <row r="2413" spans="6:13" s="633" customFormat="1" ht="22.5" outlineLevel="5" x14ac:dyDescent="0.25">
      <c r="F2413" s="634"/>
      <c r="G2413" s="635"/>
      <c r="H2413" s="635"/>
      <c r="I2413" s="636" t="s">
        <v>6276</v>
      </c>
      <c r="J2413" s="635"/>
      <c r="K2413" s="637">
        <v>3.5</v>
      </c>
      <c r="L2413" s="638"/>
      <c r="M2413" s="639"/>
    </row>
    <row r="2414" spans="6:13" s="633" customFormat="1" ht="11.25" outlineLevel="5" x14ac:dyDescent="0.25">
      <c r="F2414" s="634"/>
      <c r="G2414" s="635"/>
      <c r="H2414" s="635"/>
      <c r="I2414" s="636" t="s">
        <v>6277</v>
      </c>
      <c r="J2414" s="635"/>
      <c r="K2414" s="637">
        <v>286.60000000000002</v>
      </c>
      <c r="L2414" s="638"/>
      <c r="M2414" s="639"/>
    </row>
    <row r="2415" spans="6:13" s="633" customFormat="1" ht="11.25" outlineLevel="5" x14ac:dyDescent="0.25">
      <c r="F2415" s="634"/>
      <c r="G2415" s="635"/>
      <c r="H2415" s="635"/>
      <c r="I2415" s="636" t="s">
        <v>6278</v>
      </c>
      <c r="J2415" s="635"/>
      <c r="K2415" s="637">
        <v>30</v>
      </c>
      <c r="L2415" s="638"/>
      <c r="M2415" s="639"/>
    </row>
    <row r="2416" spans="6:13" s="633" customFormat="1" ht="11.25" outlineLevel="5" x14ac:dyDescent="0.25">
      <c r="F2416" s="634"/>
      <c r="G2416" s="635"/>
      <c r="H2416" s="635"/>
      <c r="I2416" s="636" t="s">
        <v>6279</v>
      </c>
      <c r="J2416" s="635"/>
      <c r="K2416" s="637">
        <v>28</v>
      </c>
      <c r="L2416" s="638"/>
      <c r="M2416" s="639"/>
    </row>
    <row r="2417" spans="6:13" s="633" customFormat="1" ht="22.5" outlineLevel="5" x14ac:dyDescent="0.25">
      <c r="F2417" s="634"/>
      <c r="G2417" s="635"/>
      <c r="H2417" s="635"/>
      <c r="I2417" s="636" t="s">
        <v>6280</v>
      </c>
      <c r="J2417" s="635"/>
      <c r="K2417" s="637">
        <v>3.5</v>
      </c>
      <c r="L2417" s="638"/>
      <c r="M2417" s="639"/>
    </row>
    <row r="2418" spans="6:13" s="633" customFormat="1" ht="22.5" outlineLevel="5" x14ac:dyDescent="0.25">
      <c r="F2418" s="634"/>
      <c r="G2418" s="635"/>
      <c r="H2418" s="635"/>
      <c r="I2418" s="636" t="s">
        <v>6281</v>
      </c>
      <c r="J2418" s="635"/>
      <c r="K2418" s="637">
        <v>3.5</v>
      </c>
      <c r="L2418" s="638"/>
      <c r="M2418" s="639"/>
    </row>
    <row r="2419" spans="6:13" s="633" customFormat="1" ht="11.25" outlineLevel="5" x14ac:dyDescent="0.25">
      <c r="F2419" s="634"/>
      <c r="G2419" s="635"/>
      <c r="H2419" s="635"/>
      <c r="I2419" s="636" t="s">
        <v>6282</v>
      </c>
      <c r="J2419" s="635"/>
      <c r="K2419" s="637">
        <v>4</v>
      </c>
      <c r="L2419" s="638"/>
      <c r="M2419" s="639"/>
    </row>
    <row r="2420" spans="6:13" s="633" customFormat="1" ht="11.25" outlineLevel="5" x14ac:dyDescent="0.25">
      <c r="F2420" s="634"/>
      <c r="G2420" s="635"/>
      <c r="H2420" s="635"/>
      <c r="I2420" s="636" t="s">
        <v>6283</v>
      </c>
      <c r="J2420" s="635"/>
      <c r="K2420" s="637">
        <v>4</v>
      </c>
      <c r="L2420" s="638"/>
      <c r="M2420" s="639"/>
    </row>
    <row r="2421" spans="6:13" s="633" customFormat="1" ht="11.25" outlineLevel="5" x14ac:dyDescent="0.25">
      <c r="F2421" s="634"/>
      <c r="G2421" s="635"/>
      <c r="H2421" s="635"/>
      <c r="I2421" s="636" t="s">
        <v>6284</v>
      </c>
      <c r="J2421" s="635"/>
      <c r="K2421" s="637">
        <v>73</v>
      </c>
      <c r="L2421" s="638"/>
      <c r="M2421" s="639"/>
    </row>
    <row r="2422" spans="6:13" s="633" customFormat="1" ht="11.25" outlineLevel="5" x14ac:dyDescent="0.25">
      <c r="F2422" s="634"/>
      <c r="G2422" s="635"/>
      <c r="H2422" s="635"/>
      <c r="I2422" s="636" t="s">
        <v>6285</v>
      </c>
      <c r="J2422" s="635"/>
      <c r="K2422" s="637">
        <v>46</v>
      </c>
      <c r="L2422" s="638"/>
      <c r="M2422" s="639"/>
    </row>
    <row r="2423" spans="6:13" s="633" customFormat="1" ht="11.25" outlineLevel="5" x14ac:dyDescent="0.25">
      <c r="F2423" s="634"/>
      <c r="G2423" s="635"/>
      <c r="H2423" s="635"/>
      <c r="I2423" s="636" t="s">
        <v>6286</v>
      </c>
      <c r="J2423" s="635"/>
      <c r="K2423" s="637">
        <v>44</v>
      </c>
      <c r="L2423" s="638"/>
      <c r="M2423" s="639"/>
    </row>
    <row r="2424" spans="6:13" s="633" customFormat="1" ht="11.25" outlineLevel="5" x14ac:dyDescent="0.25">
      <c r="F2424" s="634"/>
      <c r="G2424" s="635"/>
      <c r="H2424" s="635"/>
      <c r="I2424" s="636" t="s">
        <v>6287</v>
      </c>
      <c r="J2424" s="635"/>
      <c r="K2424" s="637">
        <v>90</v>
      </c>
      <c r="L2424" s="638"/>
      <c r="M2424" s="639"/>
    </row>
    <row r="2425" spans="6:13" s="633" customFormat="1" ht="11.25" outlineLevel="5" x14ac:dyDescent="0.25">
      <c r="F2425" s="634"/>
      <c r="G2425" s="635"/>
      <c r="H2425" s="635"/>
      <c r="I2425" s="636" t="s">
        <v>6288</v>
      </c>
      <c r="J2425" s="635"/>
      <c r="K2425" s="637">
        <v>32</v>
      </c>
      <c r="L2425" s="638"/>
      <c r="M2425" s="639"/>
    </row>
    <row r="2426" spans="6:13" s="633" customFormat="1" ht="11.25" outlineLevel="5" x14ac:dyDescent="0.25">
      <c r="F2426" s="634"/>
      <c r="G2426" s="635"/>
      <c r="H2426" s="635"/>
      <c r="I2426" s="636" t="s">
        <v>6289</v>
      </c>
      <c r="J2426" s="635"/>
      <c r="K2426" s="637">
        <v>32</v>
      </c>
      <c r="L2426" s="638"/>
      <c r="M2426" s="639"/>
    </row>
    <row r="2427" spans="6:13" s="633" customFormat="1" ht="11.25" outlineLevel="5" x14ac:dyDescent="0.25">
      <c r="F2427" s="634"/>
      <c r="G2427" s="635"/>
      <c r="H2427" s="635"/>
      <c r="I2427" s="636" t="s">
        <v>6290</v>
      </c>
      <c r="J2427" s="635"/>
      <c r="K2427" s="637">
        <v>2</v>
      </c>
      <c r="L2427" s="638"/>
      <c r="M2427" s="639"/>
    </row>
    <row r="2428" spans="6:13" s="633" customFormat="1" ht="11.25" outlineLevel="5" x14ac:dyDescent="0.25">
      <c r="F2428" s="634"/>
      <c r="G2428" s="635"/>
      <c r="H2428" s="635"/>
      <c r="I2428" s="636" t="s">
        <v>6291</v>
      </c>
      <c r="J2428" s="635"/>
      <c r="K2428" s="637">
        <v>2</v>
      </c>
      <c r="L2428" s="638"/>
      <c r="M2428" s="639"/>
    </row>
    <row r="2429" spans="6:13" s="633" customFormat="1" ht="11.25" outlineLevel="5" x14ac:dyDescent="0.25">
      <c r="F2429" s="634"/>
      <c r="G2429" s="635"/>
      <c r="H2429" s="635"/>
      <c r="I2429" s="636" t="s">
        <v>6292</v>
      </c>
      <c r="J2429" s="635"/>
      <c r="K2429" s="637">
        <v>68</v>
      </c>
      <c r="L2429" s="638"/>
      <c r="M2429" s="639"/>
    </row>
    <row r="2430" spans="6:13" s="633" customFormat="1" ht="11.25" outlineLevel="5" x14ac:dyDescent="0.25">
      <c r="F2430" s="634"/>
      <c r="G2430" s="635"/>
      <c r="H2430" s="635"/>
      <c r="I2430" s="636" t="s">
        <v>6293</v>
      </c>
      <c r="J2430" s="635"/>
      <c r="K2430" s="637">
        <v>30</v>
      </c>
      <c r="L2430" s="638"/>
      <c r="M2430" s="639"/>
    </row>
    <row r="2431" spans="6:13" s="633" customFormat="1" ht="11.25" outlineLevel="5" x14ac:dyDescent="0.25">
      <c r="F2431" s="634"/>
      <c r="G2431" s="635"/>
      <c r="H2431" s="635"/>
      <c r="I2431" s="636" t="s">
        <v>6294</v>
      </c>
      <c r="J2431" s="635"/>
      <c r="K2431" s="637">
        <v>28</v>
      </c>
      <c r="L2431" s="638"/>
      <c r="M2431" s="639"/>
    </row>
    <row r="2432" spans="6:13" s="633" customFormat="1" ht="11.25" outlineLevel="5" x14ac:dyDescent="0.25">
      <c r="F2432" s="634"/>
      <c r="G2432" s="635"/>
      <c r="H2432" s="635"/>
      <c r="I2432" s="636" t="s">
        <v>6295</v>
      </c>
      <c r="J2432" s="635"/>
      <c r="K2432" s="637">
        <v>58</v>
      </c>
      <c r="L2432" s="638"/>
      <c r="M2432" s="639"/>
    </row>
    <row r="2433" spans="6:13" s="633" customFormat="1" ht="11.25" outlineLevel="5" x14ac:dyDescent="0.25">
      <c r="F2433" s="634"/>
      <c r="G2433" s="635"/>
      <c r="H2433" s="635"/>
      <c r="I2433" s="636" t="s">
        <v>6296</v>
      </c>
      <c r="J2433" s="635"/>
      <c r="K2433" s="637">
        <v>14</v>
      </c>
      <c r="L2433" s="638"/>
      <c r="M2433" s="639"/>
    </row>
    <row r="2434" spans="6:13" s="633" customFormat="1" ht="11.25" outlineLevel="5" x14ac:dyDescent="0.25">
      <c r="F2434" s="634"/>
      <c r="G2434" s="635"/>
      <c r="H2434" s="635"/>
      <c r="I2434" s="636" t="s">
        <v>6297</v>
      </c>
      <c r="J2434" s="635"/>
      <c r="K2434" s="637">
        <v>14</v>
      </c>
      <c r="L2434" s="638"/>
      <c r="M2434" s="639"/>
    </row>
    <row r="2435" spans="6:13" s="633" customFormat="1" ht="11.25" outlineLevel="5" x14ac:dyDescent="0.25">
      <c r="F2435" s="634"/>
      <c r="G2435" s="635"/>
      <c r="H2435" s="635"/>
      <c r="I2435" s="636" t="s">
        <v>6298</v>
      </c>
      <c r="J2435" s="635"/>
      <c r="K2435" s="637">
        <v>28</v>
      </c>
      <c r="L2435" s="638"/>
      <c r="M2435" s="639"/>
    </row>
    <row r="2436" spans="6:13" s="633" customFormat="1" ht="11.25" outlineLevel="5" x14ac:dyDescent="0.25">
      <c r="F2436" s="634"/>
      <c r="G2436" s="635"/>
      <c r="H2436" s="635"/>
      <c r="I2436" s="636" t="s">
        <v>6299</v>
      </c>
      <c r="J2436" s="635"/>
      <c r="K2436" s="637">
        <v>21</v>
      </c>
      <c r="L2436" s="638"/>
      <c r="M2436" s="639"/>
    </row>
    <row r="2437" spans="6:13" s="633" customFormat="1" ht="11.25" outlineLevel="5" x14ac:dyDescent="0.25">
      <c r="F2437" s="634"/>
      <c r="G2437" s="635"/>
      <c r="H2437" s="635"/>
      <c r="I2437" s="636" t="s">
        <v>6300</v>
      </c>
      <c r="J2437" s="635"/>
      <c r="K2437" s="637">
        <v>21</v>
      </c>
      <c r="L2437" s="638"/>
      <c r="M2437" s="639"/>
    </row>
    <row r="2438" spans="6:13" s="633" customFormat="1" ht="11.25" outlineLevel="5" x14ac:dyDescent="0.25">
      <c r="F2438" s="634"/>
      <c r="G2438" s="635"/>
      <c r="H2438" s="635"/>
      <c r="I2438" s="636" t="s">
        <v>6301</v>
      </c>
      <c r="J2438" s="635"/>
      <c r="K2438" s="637">
        <v>42</v>
      </c>
      <c r="L2438" s="638"/>
      <c r="M2438" s="639"/>
    </row>
    <row r="2439" spans="6:13" s="625" customFormat="1" ht="12" outlineLevel="4" x14ac:dyDescent="0.2">
      <c r="F2439" s="626">
        <v>78</v>
      </c>
      <c r="G2439" s="627" t="s">
        <v>3054</v>
      </c>
      <c r="H2439" s="628" t="s">
        <v>5118</v>
      </c>
      <c r="I2439" s="629" t="s">
        <v>5119</v>
      </c>
      <c r="J2439" s="627" t="s">
        <v>447</v>
      </c>
      <c r="K2439" s="630">
        <v>646</v>
      </c>
      <c r="L2439" s="631"/>
      <c r="M2439" s="632">
        <f>K2439*L2439</f>
        <v>0</v>
      </c>
    </row>
    <row r="2440" spans="6:13" s="633" customFormat="1" ht="11.25" outlineLevel="5" x14ac:dyDescent="0.25">
      <c r="F2440" s="634"/>
      <c r="G2440" s="635"/>
      <c r="H2440" s="635"/>
      <c r="I2440" s="636" t="s">
        <v>6302</v>
      </c>
      <c r="J2440" s="635"/>
      <c r="K2440" s="637">
        <v>287</v>
      </c>
      <c r="L2440" s="638"/>
      <c r="M2440" s="639"/>
    </row>
    <row r="2441" spans="6:13" s="633" customFormat="1" ht="11.25" outlineLevel="5" x14ac:dyDescent="0.25">
      <c r="F2441" s="634"/>
      <c r="G2441" s="635"/>
      <c r="H2441" s="635"/>
      <c r="I2441" s="636" t="s">
        <v>6303</v>
      </c>
      <c r="J2441" s="635"/>
      <c r="K2441" s="637">
        <v>73</v>
      </c>
      <c r="L2441" s="638"/>
      <c r="M2441" s="639"/>
    </row>
    <row r="2442" spans="6:13" s="633" customFormat="1" ht="11.25" outlineLevel="5" x14ac:dyDescent="0.25">
      <c r="F2442" s="634"/>
      <c r="G2442" s="635"/>
      <c r="H2442" s="635"/>
      <c r="I2442" s="636" t="s">
        <v>6304</v>
      </c>
      <c r="J2442" s="635"/>
      <c r="K2442" s="637">
        <v>90</v>
      </c>
      <c r="L2442" s="638"/>
      <c r="M2442" s="639"/>
    </row>
    <row r="2443" spans="6:13" s="633" customFormat="1" ht="11.25" outlineLevel="5" x14ac:dyDescent="0.25">
      <c r="F2443" s="634"/>
      <c r="G2443" s="635"/>
      <c r="H2443" s="635"/>
      <c r="I2443" s="636" t="s">
        <v>6305</v>
      </c>
      <c r="J2443" s="635"/>
      <c r="K2443" s="637">
        <v>68</v>
      </c>
      <c r="L2443" s="638"/>
      <c r="M2443" s="639"/>
    </row>
    <row r="2444" spans="6:13" s="633" customFormat="1" ht="11.25" outlineLevel="5" x14ac:dyDescent="0.25">
      <c r="F2444" s="634"/>
      <c r="G2444" s="635"/>
      <c r="H2444" s="635"/>
      <c r="I2444" s="636" t="s">
        <v>6306</v>
      </c>
      <c r="J2444" s="635"/>
      <c r="K2444" s="637">
        <v>58</v>
      </c>
      <c r="L2444" s="638"/>
      <c r="M2444" s="639"/>
    </row>
    <row r="2445" spans="6:13" s="633" customFormat="1" ht="11.25" outlineLevel="5" x14ac:dyDescent="0.25">
      <c r="F2445" s="634"/>
      <c r="G2445" s="635"/>
      <c r="H2445" s="635"/>
      <c r="I2445" s="636" t="s">
        <v>6307</v>
      </c>
      <c r="J2445" s="635"/>
      <c r="K2445" s="637">
        <v>28</v>
      </c>
      <c r="L2445" s="638"/>
      <c r="M2445" s="639"/>
    </row>
    <row r="2446" spans="6:13" s="633" customFormat="1" ht="11.25" outlineLevel="5" x14ac:dyDescent="0.25">
      <c r="F2446" s="634"/>
      <c r="G2446" s="635"/>
      <c r="H2446" s="635"/>
      <c r="I2446" s="636" t="s">
        <v>6308</v>
      </c>
      <c r="J2446" s="635"/>
      <c r="K2446" s="637">
        <v>42</v>
      </c>
      <c r="L2446" s="638"/>
      <c r="M2446" s="639"/>
    </row>
    <row r="2447" spans="6:13" s="625" customFormat="1" ht="12" outlineLevel="4" x14ac:dyDescent="0.2">
      <c r="F2447" s="626">
        <v>79</v>
      </c>
      <c r="G2447" s="627" t="s">
        <v>3066</v>
      </c>
      <c r="H2447" s="628" t="s">
        <v>6309</v>
      </c>
      <c r="I2447" s="629" t="s">
        <v>6310</v>
      </c>
      <c r="J2447" s="627" t="s">
        <v>447</v>
      </c>
      <c r="K2447" s="630">
        <v>2</v>
      </c>
      <c r="L2447" s="631"/>
      <c r="M2447" s="632">
        <f>K2447*L2447</f>
        <v>0</v>
      </c>
    </row>
    <row r="2448" spans="6:13" s="633" customFormat="1" ht="22.5" outlineLevel="5" x14ac:dyDescent="0.25">
      <c r="F2448" s="634"/>
      <c r="G2448" s="635"/>
      <c r="H2448" s="635"/>
      <c r="I2448" s="636" t="s">
        <v>6311</v>
      </c>
      <c r="J2448" s="635"/>
      <c r="K2448" s="637">
        <v>1</v>
      </c>
      <c r="L2448" s="638"/>
      <c r="M2448" s="639"/>
    </row>
    <row r="2449" spans="6:13" s="633" customFormat="1" ht="22.5" outlineLevel="5" x14ac:dyDescent="0.25">
      <c r="F2449" s="634"/>
      <c r="G2449" s="635"/>
      <c r="H2449" s="635"/>
      <c r="I2449" s="636" t="s">
        <v>6312</v>
      </c>
      <c r="J2449" s="635"/>
      <c r="K2449" s="637">
        <v>1</v>
      </c>
      <c r="L2449" s="638"/>
      <c r="M2449" s="639"/>
    </row>
    <row r="2450" spans="6:13" s="625" customFormat="1" ht="12" outlineLevel="4" x14ac:dyDescent="0.2">
      <c r="F2450" s="626">
        <v>80</v>
      </c>
      <c r="G2450" s="627" t="s">
        <v>3054</v>
      </c>
      <c r="H2450" s="628" t="s">
        <v>6313</v>
      </c>
      <c r="I2450" s="629" t="s">
        <v>6314</v>
      </c>
      <c r="J2450" s="627" t="s">
        <v>532</v>
      </c>
      <c r="K2450" s="630">
        <v>2</v>
      </c>
      <c r="L2450" s="631"/>
      <c r="M2450" s="632">
        <f>K2450*L2450</f>
        <v>0</v>
      </c>
    </row>
    <row r="2451" spans="6:13" s="625" customFormat="1" ht="12" outlineLevel="4" x14ac:dyDescent="0.2">
      <c r="F2451" s="626">
        <v>81</v>
      </c>
      <c r="G2451" s="627" t="s">
        <v>3066</v>
      </c>
      <c r="H2451" s="628" t="s">
        <v>6315</v>
      </c>
      <c r="I2451" s="629" t="s">
        <v>6316</v>
      </c>
      <c r="J2451" s="627" t="s">
        <v>532</v>
      </c>
      <c r="K2451" s="630">
        <v>48</v>
      </c>
      <c r="L2451" s="631"/>
      <c r="M2451" s="632">
        <f>K2451*L2451</f>
        <v>0</v>
      </c>
    </row>
    <row r="2452" spans="6:13" s="633" customFormat="1" ht="11.25" outlineLevel="5" x14ac:dyDescent="0.25">
      <c r="F2452" s="634"/>
      <c r="G2452" s="635"/>
      <c r="H2452" s="635"/>
      <c r="I2452" s="636" t="s">
        <v>6317</v>
      </c>
      <c r="J2452" s="635"/>
      <c r="K2452" s="637">
        <v>24</v>
      </c>
      <c r="L2452" s="638"/>
      <c r="M2452" s="639"/>
    </row>
    <row r="2453" spans="6:13" s="633" customFormat="1" ht="11.25" outlineLevel="5" x14ac:dyDescent="0.25">
      <c r="F2453" s="634"/>
      <c r="G2453" s="635"/>
      <c r="H2453" s="635"/>
      <c r="I2453" s="636" t="s">
        <v>6318</v>
      </c>
      <c r="J2453" s="635"/>
      <c r="K2453" s="637">
        <v>24</v>
      </c>
      <c r="L2453" s="638"/>
      <c r="M2453" s="639"/>
    </row>
    <row r="2454" spans="6:13" s="625" customFormat="1" ht="12" outlineLevel="4" x14ac:dyDescent="0.2">
      <c r="F2454" s="626">
        <v>82</v>
      </c>
      <c r="G2454" s="627" t="s">
        <v>3066</v>
      </c>
      <c r="H2454" s="628" t="s">
        <v>4883</v>
      </c>
      <c r="I2454" s="629" t="s">
        <v>4884</v>
      </c>
      <c r="J2454" s="627" t="s">
        <v>447</v>
      </c>
      <c r="K2454" s="630">
        <v>4</v>
      </c>
      <c r="L2454" s="631"/>
      <c r="M2454" s="632">
        <f>K2454*L2454</f>
        <v>0</v>
      </c>
    </row>
    <row r="2455" spans="6:13" s="633" customFormat="1" ht="11.25" outlineLevel="5" x14ac:dyDescent="0.25">
      <c r="F2455" s="634"/>
      <c r="G2455" s="635"/>
      <c r="H2455" s="635"/>
      <c r="I2455" s="636" t="s">
        <v>6319</v>
      </c>
      <c r="J2455" s="635"/>
      <c r="K2455" s="637">
        <v>2</v>
      </c>
      <c r="L2455" s="638"/>
      <c r="M2455" s="639"/>
    </row>
    <row r="2456" spans="6:13" s="633" customFormat="1" ht="11.25" outlineLevel="5" x14ac:dyDescent="0.25">
      <c r="F2456" s="634"/>
      <c r="G2456" s="635"/>
      <c r="H2456" s="635"/>
      <c r="I2456" s="636" t="s">
        <v>6320</v>
      </c>
      <c r="J2456" s="635"/>
      <c r="K2456" s="637">
        <v>2</v>
      </c>
      <c r="L2456" s="638"/>
      <c r="M2456" s="639"/>
    </row>
    <row r="2457" spans="6:13" s="625" customFormat="1" ht="12" outlineLevel="4" x14ac:dyDescent="0.2">
      <c r="F2457" s="626">
        <v>83</v>
      </c>
      <c r="G2457" s="627" t="s">
        <v>3054</v>
      </c>
      <c r="H2457" s="628" t="s">
        <v>6321</v>
      </c>
      <c r="I2457" s="629" t="s">
        <v>6322</v>
      </c>
      <c r="J2457" s="627" t="s">
        <v>4888</v>
      </c>
      <c r="K2457" s="630">
        <v>4.2000000000000003E-2</v>
      </c>
      <c r="L2457" s="631"/>
      <c r="M2457" s="632">
        <f>K2457*L2457</f>
        <v>0</v>
      </c>
    </row>
    <row r="2458" spans="6:13" s="633" customFormat="1" ht="11.25" outlineLevel="5" x14ac:dyDescent="0.25">
      <c r="F2458" s="634"/>
      <c r="G2458" s="635"/>
      <c r="H2458" s="635"/>
      <c r="I2458" s="636" t="s">
        <v>4889</v>
      </c>
      <c r="J2458" s="635"/>
      <c r="K2458" s="637">
        <v>0.04</v>
      </c>
      <c r="L2458" s="638"/>
      <c r="M2458" s="639"/>
    </row>
    <row r="2459" spans="6:13" s="625" customFormat="1" ht="12" outlineLevel="4" x14ac:dyDescent="0.2">
      <c r="F2459" s="626">
        <v>84</v>
      </c>
      <c r="G2459" s="627" t="s">
        <v>3054</v>
      </c>
      <c r="H2459" s="628" t="s">
        <v>4890</v>
      </c>
      <c r="I2459" s="629" t="s">
        <v>4891</v>
      </c>
      <c r="J2459" s="627" t="s">
        <v>4892</v>
      </c>
      <c r="K2459" s="630">
        <v>8.3999999999999995E-3</v>
      </c>
      <c r="L2459" s="631"/>
      <c r="M2459" s="632">
        <f>K2459*L2459</f>
        <v>0</v>
      </c>
    </row>
    <row r="2460" spans="6:13" s="633" customFormat="1" ht="11.25" outlineLevel="5" x14ac:dyDescent="0.25">
      <c r="F2460" s="634"/>
      <c r="G2460" s="635"/>
      <c r="H2460" s="635"/>
      <c r="I2460" s="636" t="s">
        <v>4893</v>
      </c>
      <c r="J2460" s="635"/>
      <c r="K2460" s="637">
        <v>8.0000000000000002E-3</v>
      </c>
      <c r="L2460" s="638"/>
      <c r="M2460" s="639"/>
    </row>
    <row r="2461" spans="6:13" s="625" customFormat="1" ht="12" outlineLevel="4" x14ac:dyDescent="0.2">
      <c r="F2461" s="626">
        <v>85</v>
      </c>
      <c r="G2461" s="627" t="s">
        <v>3054</v>
      </c>
      <c r="H2461" s="628" t="s">
        <v>4894</v>
      </c>
      <c r="I2461" s="629" t="s">
        <v>4895</v>
      </c>
      <c r="J2461" s="627" t="s">
        <v>4892</v>
      </c>
      <c r="K2461" s="630">
        <v>8.3999999999999995E-3</v>
      </c>
      <c r="L2461" s="631"/>
      <c r="M2461" s="632">
        <f>K2461*L2461</f>
        <v>0</v>
      </c>
    </row>
    <row r="2462" spans="6:13" s="633" customFormat="1" ht="11.25" outlineLevel="5" x14ac:dyDescent="0.25">
      <c r="F2462" s="634"/>
      <c r="G2462" s="635"/>
      <c r="H2462" s="635"/>
      <c r="I2462" s="636" t="s">
        <v>4893</v>
      </c>
      <c r="J2462" s="635"/>
      <c r="K2462" s="637">
        <v>8.0000000000000002E-3</v>
      </c>
      <c r="L2462" s="638"/>
      <c r="M2462" s="639"/>
    </row>
    <row r="2463" spans="6:13" s="625" customFormat="1" ht="12" outlineLevel="4" x14ac:dyDescent="0.2">
      <c r="F2463" s="626">
        <v>86</v>
      </c>
      <c r="G2463" s="627" t="s">
        <v>3066</v>
      </c>
      <c r="H2463" s="628" t="s">
        <v>4896</v>
      </c>
      <c r="I2463" s="629" t="s">
        <v>4897</v>
      </c>
      <c r="J2463" s="627" t="s">
        <v>532</v>
      </c>
      <c r="K2463" s="630">
        <v>6</v>
      </c>
      <c r="L2463" s="631"/>
      <c r="M2463" s="632">
        <f>K2463*L2463</f>
        <v>0</v>
      </c>
    </row>
    <row r="2464" spans="6:13" s="633" customFormat="1" ht="22.5" outlineLevel="5" x14ac:dyDescent="0.25">
      <c r="F2464" s="634"/>
      <c r="G2464" s="635"/>
      <c r="H2464" s="635"/>
      <c r="I2464" s="636" t="s">
        <v>4898</v>
      </c>
      <c r="J2464" s="635"/>
      <c r="K2464" s="637">
        <v>3</v>
      </c>
      <c r="L2464" s="638"/>
      <c r="M2464" s="639"/>
    </row>
    <row r="2465" spans="6:13" s="633" customFormat="1" ht="22.5" outlineLevel="5" x14ac:dyDescent="0.25">
      <c r="F2465" s="634"/>
      <c r="G2465" s="635"/>
      <c r="H2465" s="635"/>
      <c r="I2465" s="636" t="s">
        <v>6323</v>
      </c>
      <c r="J2465" s="635"/>
      <c r="K2465" s="637">
        <v>3</v>
      </c>
      <c r="L2465" s="638"/>
      <c r="M2465" s="639"/>
    </row>
    <row r="2466" spans="6:13" s="625" customFormat="1" ht="12" outlineLevel="4" x14ac:dyDescent="0.2">
      <c r="F2466" s="626">
        <v>87</v>
      </c>
      <c r="G2466" s="627" t="s">
        <v>3054</v>
      </c>
      <c r="H2466" s="628" t="s">
        <v>4900</v>
      </c>
      <c r="I2466" s="629" t="s">
        <v>4901</v>
      </c>
      <c r="J2466" s="627" t="s">
        <v>532</v>
      </c>
      <c r="K2466" s="630">
        <v>6.6</v>
      </c>
      <c r="L2466" s="631"/>
      <c r="M2466" s="632">
        <f>K2466*L2466</f>
        <v>0</v>
      </c>
    </row>
    <row r="2467" spans="6:13" s="625" customFormat="1" ht="12" outlineLevel="4" x14ac:dyDescent="0.2">
      <c r="F2467" s="626">
        <v>88</v>
      </c>
      <c r="G2467" s="627" t="s">
        <v>3066</v>
      </c>
      <c r="H2467" s="628" t="s">
        <v>4902</v>
      </c>
      <c r="I2467" s="629" t="s">
        <v>4903</v>
      </c>
      <c r="J2467" s="627" t="s">
        <v>532</v>
      </c>
      <c r="K2467" s="630">
        <v>30</v>
      </c>
      <c r="L2467" s="631"/>
      <c r="M2467" s="632">
        <f>K2467*L2467</f>
        <v>0</v>
      </c>
    </row>
    <row r="2468" spans="6:13" s="633" customFormat="1" ht="22.5" outlineLevel="5" x14ac:dyDescent="0.25">
      <c r="F2468" s="634"/>
      <c r="G2468" s="635"/>
      <c r="H2468" s="635"/>
      <c r="I2468" s="636" t="s">
        <v>4904</v>
      </c>
      <c r="J2468" s="635"/>
      <c r="K2468" s="637">
        <v>15</v>
      </c>
      <c r="L2468" s="638"/>
      <c r="M2468" s="639"/>
    </row>
    <row r="2469" spans="6:13" s="633" customFormat="1" ht="22.5" outlineLevel="5" x14ac:dyDescent="0.25">
      <c r="F2469" s="634"/>
      <c r="G2469" s="635"/>
      <c r="H2469" s="635"/>
      <c r="I2469" s="636" t="s">
        <v>6324</v>
      </c>
      <c r="J2469" s="635"/>
      <c r="K2469" s="637">
        <v>15</v>
      </c>
      <c r="L2469" s="638"/>
      <c r="M2469" s="639"/>
    </row>
    <row r="2470" spans="6:13" s="625" customFormat="1" ht="12" outlineLevel="4" x14ac:dyDescent="0.2">
      <c r="F2470" s="626">
        <v>89</v>
      </c>
      <c r="G2470" s="627" t="s">
        <v>3054</v>
      </c>
      <c r="H2470" s="628" t="s">
        <v>4906</v>
      </c>
      <c r="I2470" s="629" t="s">
        <v>4907</v>
      </c>
      <c r="J2470" s="627" t="s">
        <v>532</v>
      </c>
      <c r="K2470" s="630">
        <v>12</v>
      </c>
      <c r="L2470" s="631"/>
      <c r="M2470" s="632">
        <f>K2470*L2470</f>
        <v>0</v>
      </c>
    </row>
    <row r="2471" spans="6:13" s="625" customFormat="1" ht="12" outlineLevel="4" x14ac:dyDescent="0.2">
      <c r="F2471" s="626">
        <v>90</v>
      </c>
      <c r="G2471" s="627" t="s">
        <v>3054</v>
      </c>
      <c r="H2471" s="628" t="s">
        <v>4908</v>
      </c>
      <c r="I2471" s="629" t="s">
        <v>4909</v>
      </c>
      <c r="J2471" s="627" t="s">
        <v>532</v>
      </c>
      <c r="K2471" s="630">
        <v>12</v>
      </c>
      <c r="L2471" s="631"/>
      <c r="M2471" s="632">
        <f>K2471*L2471</f>
        <v>0</v>
      </c>
    </row>
    <row r="2472" spans="6:13" s="625" customFormat="1" ht="12" outlineLevel="4" x14ac:dyDescent="0.2">
      <c r="F2472" s="626">
        <v>91</v>
      </c>
      <c r="G2472" s="627" t="s">
        <v>3054</v>
      </c>
      <c r="H2472" s="628" t="s">
        <v>4910</v>
      </c>
      <c r="I2472" s="629" t="s">
        <v>4911</v>
      </c>
      <c r="J2472" s="627" t="s">
        <v>532</v>
      </c>
      <c r="K2472" s="630">
        <v>12</v>
      </c>
      <c r="L2472" s="631"/>
      <c r="M2472" s="632">
        <f>K2472*L2472</f>
        <v>0</v>
      </c>
    </row>
    <row r="2473" spans="6:13" s="625" customFormat="1" ht="12" outlineLevel="4" x14ac:dyDescent="0.2">
      <c r="F2473" s="626">
        <v>92</v>
      </c>
      <c r="G2473" s="627" t="s">
        <v>3066</v>
      </c>
      <c r="H2473" s="628" t="s">
        <v>4912</v>
      </c>
      <c r="I2473" s="629" t="s">
        <v>4913</v>
      </c>
      <c r="J2473" s="627" t="s">
        <v>447</v>
      </c>
      <c r="K2473" s="630">
        <v>12</v>
      </c>
      <c r="L2473" s="631"/>
      <c r="M2473" s="632">
        <f>K2473*L2473</f>
        <v>0</v>
      </c>
    </row>
    <row r="2474" spans="6:13" s="633" customFormat="1" ht="11.25" outlineLevel="5" x14ac:dyDescent="0.25">
      <c r="F2474" s="634"/>
      <c r="G2474" s="635"/>
      <c r="H2474" s="635"/>
      <c r="I2474" s="636" t="s">
        <v>4914</v>
      </c>
      <c r="J2474" s="635"/>
      <c r="K2474" s="637">
        <v>6</v>
      </c>
      <c r="L2474" s="638"/>
      <c r="M2474" s="639"/>
    </row>
    <row r="2475" spans="6:13" s="633" customFormat="1" ht="22.5" outlineLevel="5" x14ac:dyDescent="0.25">
      <c r="F2475" s="634"/>
      <c r="G2475" s="635"/>
      <c r="H2475" s="635"/>
      <c r="I2475" s="636" t="s">
        <v>6325</v>
      </c>
      <c r="J2475" s="635"/>
      <c r="K2475" s="637">
        <v>6</v>
      </c>
      <c r="L2475" s="638"/>
      <c r="M2475" s="639"/>
    </row>
    <row r="2476" spans="6:13" s="625" customFormat="1" ht="12" outlineLevel="4" x14ac:dyDescent="0.2">
      <c r="F2476" s="626">
        <v>93</v>
      </c>
      <c r="G2476" s="627" t="s">
        <v>3066</v>
      </c>
      <c r="H2476" s="628" t="s">
        <v>4916</v>
      </c>
      <c r="I2476" s="629" t="s">
        <v>4917</v>
      </c>
      <c r="J2476" s="627" t="s">
        <v>447</v>
      </c>
      <c r="K2476" s="630">
        <v>2</v>
      </c>
      <c r="L2476" s="631"/>
      <c r="M2476" s="632">
        <f>K2476*L2476</f>
        <v>0</v>
      </c>
    </row>
    <row r="2477" spans="6:13" s="633" customFormat="1" ht="11.25" outlineLevel="5" x14ac:dyDescent="0.25">
      <c r="F2477" s="634"/>
      <c r="G2477" s="635"/>
      <c r="H2477" s="635"/>
      <c r="I2477" s="636" t="s">
        <v>4918</v>
      </c>
      <c r="J2477" s="635"/>
      <c r="K2477" s="637">
        <v>1</v>
      </c>
      <c r="L2477" s="638"/>
      <c r="M2477" s="639"/>
    </row>
    <row r="2478" spans="6:13" s="633" customFormat="1" ht="11.25" outlineLevel="5" x14ac:dyDescent="0.25">
      <c r="F2478" s="634"/>
      <c r="G2478" s="635"/>
      <c r="H2478" s="635"/>
      <c r="I2478" s="636" t="s">
        <v>4919</v>
      </c>
      <c r="J2478" s="635"/>
      <c r="K2478" s="637">
        <v>1</v>
      </c>
      <c r="L2478" s="638"/>
      <c r="M2478" s="639"/>
    </row>
    <row r="2479" spans="6:13" s="625" customFormat="1" ht="12" outlineLevel="4" x14ac:dyDescent="0.2">
      <c r="F2479" s="626">
        <v>94</v>
      </c>
      <c r="G2479" s="627" t="s">
        <v>3054</v>
      </c>
      <c r="H2479" s="628" t="s">
        <v>4920</v>
      </c>
      <c r="I2479" s="629" t="s">
        <v>4921</v>
      </c>
      <c r="J2479" s="627" t="s">
        <v>447</v>
      </c>
      <c r="K2479" s="630">
        <v>2</v>
      </c>
      <c r="L2479" s="631"/>
      <c r="M2479" s="632">
        <f>K2479*L2479</f>
        <v>0</v>
      </c>
    </row>
    <row r="2480" spans="6:13" s="625" customFormat="1" ht="12" outlineLevel="4" x14ac:dyDescent="0.2">
      <c r="F2480" s="626">
        <v>95</v>
      </c>
      <c r="G2480" s="627" t="s">
        <v>3066</v>
      </c>
      <c r="H2480" s="628" t="s">
        <v>4922</v>
      </c>
      <c r="I2480" s="629" t="s">
        <v>4923</v>
      </c>
      <c r="J2480" s="627" t="s">
        <v>447</v>
      </c>
      <c r="K2480" s="630">
        <v>8</v>
      </c>
      <c r="L2480" s="631"/>
      <c r="M2480" s="632">
        <f>K2480*L2480</f>
        <v>0</v>
      </c>
    </row>
    <row r="2481" spans="6:13" s="633" customFormat="1" ht="11.25" outlineLevel="5" x14ac:dyDescent="0.25">
      <c r="F2481" s="634"/>
      <c r="G2481" s="635"/>
      <c r="H2481" s="635"/>
      <c r="I2481" s="636" t="s">
        <v>4924</v>
      </c>
      <c r="J2481" s="635"/>
      <c r="K2481" s="637">
        <v>4</v>
      </c>
      <c r="L2481" s="638"/>
      <c r="M2481" s="639"/>
    </row>
    <row r="2482" spans="6:13" s="633" customFormat="1" ht="11.25" outlineLevel="5" x14ac:dyDescent="0.25">
      <c r="F2482" s="634"/>
      <c r="G2482" s="635"/>
      <c r="H2482" s="635"/>
      <c r="I2482" s="636" t="s">
        <v>6326</v>
      </c>
      <c r="J2482" s="635"/>
      <c r="K2482" s="637">
        <v>4</v>
      </c>
      <c r="L2482" s="638"/>
      <c r="M2482" s="639"/>
    </row>
    <row r="2483" spans="6:13" s="625" customFormat="1" ht="12" outlineLevel="4" x14ac:dyDescent="0.2">
      <c r="F2483" s="626">
        <v>96</v>
      </c>
      <c r="G2483" s="627" t="s">
        <v>3066</v>
      </c>
      <c r="H2483" s="628" t="s">
        <v>4926</v>
      </c>
      <c r="I2483" s="629" t="s">
        <v>4927</v>
      </c>
      <c r="J2483" s="627" t="s">
        <v>532</v>
      </c>
      <c r="K2483" s="630">
        <v>1696</v>
      </c>
      <c r="L2483" s="631"/>
      <c r="M2483" s="632">
        <f>K2483*L2483</f>
        <v>0</v>
      </c>
    </row>
    <row r="2484" spans="6:13" s="633" customFormat="1" ht="11.25" outlineLevel="5" x14ac:dyDescent="0.25">
      <c r="F2484" s="634"/>
      <c r="G2484" s="635"/>
      <c r="H2484" s="635"/>
      <c r="I2484" s="636" t="s">
        <v>6327</v>
      </c>
      <c r="J2484" s="635"/>
      <c r="K2484" s="637">
        <v>892</v>
      </c>
      <c r="L2484" s="638"/>
      <c r="M2484" s="639"/>
    </row>
    <row r="2485" spans="6:13" s="633" customFormat="1" ht="11.25" outlineLevel="5" x14ac:dyDescent="0.25">
      <c r="F2485" s="634"/>
      <c r="G2485" s="635"/>
      <c r="H2485" s="635"/>
      <c r="I2485" s="636" t="s">
        <v>6328</v>
      </c>
      <c r="J2485" s="635"/>
      <c r="K2485" s="637">
        <v>206</v>
      </c>
      <c r="L2485" s="638"/>
      <c r="M2485" s="639"/>
    </row>
    <row r="2486" spans="6:13" s="633" customFormat="1" ht="11.25" outlineLevel="5" x14ac:dyDescent="0.25">
      <c r="F2486" s="634"/>
      <c r="G2486" s="635"/>
      <c r="H2486" s="635"/>
      <c r="I2486" s="636" t="s">
        <v>6329</v>
      </c>
      <c r="J2486" s="635"/>
      <c r="K2486" s="637">
        <v>152</v>
      </c>
      <c r="L2486" s="638"/>
      <c r="M2486" s="639"/>
    </row>
    <row r="2487" spans="6:13" s="633" customFormat="1" ht="11.25" outlineLevel="5" x14ac:dyDescent="0.25">
      <c r="F2487" s="634"/>
      <c r="G2487" s="635"/>
      <c r="H2487" s="635"/>
      <c r="I2487" s="636" t="s">
        <v>6330</v>
      </c>
      <c r="J2487" s="635"/>
      <c r="K2487" s="637">
        <v>212</v>
      </c>
      <c r="L2487" s="638"/>
      <c r="M2487" s="639"/>
    </row>
    <row r="2488" spans="6:13" s="633" customFormat="1" ht="11.25" outlineLevel="5" x14ac:dyDescent="0.25">
      <c r="F2488" s="634"/>
      <c r="G2488" s="635"/>
      <c r="H2488" s="635"/>
      <c r="I2488" s="636" t="s">
        <v>6331</v>
      </c>
      <c r="J2488" s="635"/>
      <c r="K2488" s="637">
        <v>74</v>
      </c>
      <c r="L2488" s="638"/>
      <c r="M2488" s="639"/>
    </row>
    <row r="2489" spans="6:13" s="633" customFormat="1" ht="11.25" outlineLevel="5" x14ac:dyDescent="0.25">
      <c r="F2489" s="634"/>
      <c r="G2489" s="635"/>
      <c r="H2489" s="635"/>
      <c r="I2489" s="636" t="s">
        <v>6332</v>
      </c>
      <c r="J2489" s="635"/>
      <c r="K2489" s="637">
        <v>52</v>
      </c>
      <c r="L2489" s="638"/>
      <c r="M2489" s="639"/>
    </row>
    <row r="2490" spans="6:13" s="633" customFormat="1" ht="11.25" outlineLevel="5" x14ac:dyDescent="0.25">
      <c r="F2490" s="634"/>
      <c r="G2490" s="635"/>
      <c r="H2490" s="635"/>
      <c r="I2490" s="636" t="s">
        <v>6333</v>
      </c>
      <c r="J2490" s="635"/>
      <c r="K2490" s="637">
        <v>108</v>
      </c>
      <c r="L2490" s="638"/>
      <c r="M2490" s="639"/>
    </row>
    <row r="2491" spans="6:13" s="625" customFormat="1" ht="12" outlineLevel="4" x14ac:dyDescent="0.2">
      <c r="F2491" s="626">
        <v>97</v>
      </c>
      <c r="G2491" s="627" t="s">
        <v>3054</v>
      </c>
      <c r="H2491" s="628" t="s">
        <v>4929</v>
      </c>
      <c r="I2491" s="629" t="s">
        <v>4930</v>
      </c>
      <c r="J2491" s="627" t="s">
        <v>532</v>
      </c>
      <c r="K2491" s="630">
        <v>1750</v>
      </c>
      <c r="L2491" s="631"/>
      <c r="M2491" s="632">
        <f>K2491*L2491</f>
        <v>0</v>
      </c>
    </row>
    <row r="2492" spans="6:13" s="625" customFormat="1" ht="24" outlineLevel="4" x14ac:dyDescent="0.2">
      <c r="F2492" s="626">
        <v>98</v>
      </c>
      <c r="G2492" s="627" t="s">
        <v>3066</v>
      </c>
      <c r="H2492" s="628" t="s">
        <v>5050</v>
      </c>
      <c r="I2492" s="629" t="s">
        <v>5051</v>
      </c>
      <c r="J2492" s="627" t="s">
        <v>447</v>
      </c>
      <c r="K2492" s="630">
        <v>296</v>
      </c>
      <c r="L2492" s="631"/>
      <c r="M2492" s="632">
        <f>K2492*L2492</f>
        <v>0</v>
      </c>
    </row>
    <row r="2493" spans="6:13" s="633" customFormat="1" ht="22.5" outlineLevel="5" x14ac:dyDescent="0.25">
      <c r="F2493" s="634"/>
      <c r="G2493" s="635"/>
      <c r="H2493" s="635"/>
      <c r="I2493" s="636" t="s">
        <v>6334</v>
      </c>
      <c r="J2493" s="635"/>
      <c r="K2493" s="637">
        <v>71</v>
      </c>
      <c r="L2493" s="638"/>
      <c r="M2493" s="639"/>
    </row>
    <row r="2494" spans="6:13" s="633" customFormat="1" ht="22.5" outlineLevel="5" x14ac:dyDescent="0.25">
      <c r="F2494" s="634"/>
      <c r="G2494" s="635"/>
      <c r="H2494" s="635"/>
      <c r="I2494" s="636" t="s">
        <v>6335</v>
      </c>
      <c r="J2494" s="635"/>
      <c r="K2494" s="637">
        <v>71</v>
      </c>
      <c r="L2494" s="638"/>
      <c r="M2494" s="639"/>
    </row>
    <row r="2495" spans="6:13" s="633" customFormat="1" ht="22.5" outlineLevel="5" x14ac:dyDescent="0.25">
      <c r="F2495" s="634"/>
      <c r="G2495" s="635"/>
      <c r="H2495" s="635"/>
      <c r="I2495" s="636" t="s">
        <v>6336</v>
      </c>
      <c r="J2495" s="635"/>
      <c r="K2495" s="637">
        <v>4</v>
      </c>
      <c r="L2495" s="638"/>
      <c r="M2495" s="639"/>
    </row>
    <row r="2496" spans="6:13" s="633" customFormat="1" ht="22.5" outlineLevel="5" x14ac:dyDescent="0.25">
      <c r="F2496" s="634"/>
      <c r="G2496" s="635"/>
      <c r="H2496" s="635"/>
      <c r="I2496" s="636" t="s">
        <v>6337</v>
      </c>
      <c r="J2496" s="635"/>
      <c r="K2496" s="637">
        <v>4</v>
      </c>
      <c r="L2496" s="638"/>
      <c r="M2496" s="639"/>
    </row>
    <row r="2497" spans="6:13" s="633" customFormat="1" ht="22.5" outlineLevel="5" x14ac:dyDescent="0.25">
      <c r="F2497" s="634"/>
      <c r="G2497" s="635"/>
      <c r="H2497" s="635"/>
      <c r="I2497" s="636" t="s">
        <v>6338</v>
      </c>
      <c r="J2497" s="635"/>
      <c r="K2497" s="637">
        <v>15</v>
      </c>
      <c r="L2497" s="638"/>
      <c r="M2497" s="639"/>
    </row>
    <row r="2498" spans="6:13" s="633" customFormat="1" ht="22.5" outlineLevel="5" x14ac:dyDescent="0.25">
      <c r="F2498" s="634"/>
      <c r="G2498" s="635"/>
      <c r="H2498" s="635"/>
      <c r="I2498" s="636" t="s">
        <v>6339</v>
      </c>
      <c r="J2498" s="635"/>
      <c r="K2498" s="637">
        <v>15</v>
      </c>
      <c r="L2498" s="638"/>
      <c r="M2498" s="639"/>
    </row>
    <row r="2499" spans="6:13" s="633" customFormat="1" ht="22.5" outlineLevel="5" x14ac:dyDescent="0.25">
      <c r="F2499" s="634"/>
      <c r="G2499" s="635"/>
      <c r="H2499" s="635"/>
      <c r="I2499" s="636" t="s">
        <v>6340</v>
      </c>
      <c r="J2499" s="635"/>
      <c r="K2499" s="637">
        <v>18</v>
      </c>
      <c r="L2499" s="638"/>
      <c r="M2499" s="639"/>
    </row>
    <row r="2500" spans="6:13" s="633" customFormat="1" ht="22.5" outlineLevel="5" x14ac:dyDescent="0.25">
      <c r="F2500" s="634"/>
      <c r="G2500" s="635"/>
      <c r="H2500" s="635"/>
      <c r="I2500" s="636" t="s">
        <v>6341</v>
      </c>
      <c r="J2500" s="635"/>
      <c r="K2500" s="637">
        <v>18</v>
      </c>
      <c r="L2500" s="638"/>
      <c r="M2500" s="639"/>
    </row>
    <row r="2501" spans="6:13" s="633" customFormat="1" ht="22.5" outlineLevel="5" x14ac:dyDescent="0.25">
      <c r="F2501" s="634"/>
      <c r="G2501" s="635"/>
      <c r="H2501" s="635"/>
      <c r="I2501" s="636" t="s">
        <v>6342</v>
      </c>
      <c r="J2501" s="635"/>
      <c r="K2501" s="637">
        <v>14</v>
      </c>
      <c r="L2501" s="638"/>
      <c r="M2501" s="639"/>
    </row>
    <row r="2502" spans="6:13" s="633" customFormat="1" ht="22.5" outlineLevel="5" x14ac:dyDescent="0.25">
      <c r="F2502" s="634"/>
      <c r="G2502" s="635"/>
      <c r="H2502" s="635"/>
      <c r="I2502" s="636" t="s">
        <v>6343</v>
      </c>
      <c r="J2502" s="635"/>
      <c r="K2502" s="637">
        <v>14</v>
      </c>
      <c r="L2502" s="638"/>
      <c r="M2502" s="639"/>
    </row>
    <row r="2503" spans="6:13" s="633" customFormat="1" ht="22.5" outlineLevel="5" x14ac:dyDescent="0.25">
      <c r="F2503" s="634"/>
      <c r="G2503" s="635"/>
      <c r="H2503" s="635"/>
      <c r="I2503" s="636" t="s">
        <v>6344</v>
      </c>
      <c r="J2503" s="635"/>
      <c r="K2503" s="637">
        <v>1</v>
      </c>
      <c r="L2503" s="638"/>
      <c r="M2503" s="639"/>
    </row>
    <row r="2504" spans="6:13" s="633" customFormat="1" ht="22.5" outlineLevel="5" x14ac:dyDescent="0.25">
      <c r="F2504" s="634"/>
      <c r="G2504" s="635"/>
      <c r="H2504" s="635"/>
      <c r="I2504" s="636" t="s">
        <v>6345</v>
      </c>
      <c r="J2504" s="635"/>
      <c r="K2504" s="637">
        <v>1</v>
      </c>
      <c r="L2504" s="638"/>
      <c r="M2504" s="639"/>
    </row>
    <row r="2505" spans="6:13" s="633" customFormat="1" ht="22.5" outlineLevel="5" x14ac:dyDescent="0.25">
      <c r="F2505" s="634"/>
      <c r="G2505" s="635"/>
      <c r="H2505" s="635"/>
      <c r="I2505" s="636" t="s">
        <v>6346</v>
      </c>
      <c r="J2505" s="635"/>
      <c r="K2505" s="637">
        <v>11</v>
      </c>
      <c r="L2505" s="638"/>
      <c r="M2505" s="639"/>
    </row>
    <row r="2506" spans="6:13" s="633" customFormat="1" ht="22.5" outlineLevel="5" x14ac:dyDescent="0.25">
      <c r="F2506" s="634"/>
      <c r="G2506" s="635"/>
      <c r="H2506" s="635"/>
      <c r="I2506" s="636" t="s">
        <v>6347</v>
      </c>
      <c r="J2506" s="635"/>
      <c r="K2506" s="637">
        <v>11</v>
      </c>
      <c r="L2506" s="638"/>
      <c r="M2506" s="639"/>
    </row>
    <row r="2507" spans="6:13" s="633" customFormat="1" ht="22.5" outlineLevel="5" x14ac:dyDescent="0.25">
      <c r="F2507" s="634"/>
      <c r="G2507" s="635"/>
      <c r="H2507" s="635"/>
      <c r="I2507" s="636" t="s">
        <v>6348</v>
      </c>
      <c r="J2507" s="635"/>
      <c r="K2507" s="637">
        <v>5</v>
      </c>
      <c r="L2507" s="638"/>
      <c r="M2507" s="639"/>
    </row>
    <row r="2508" spans="6:13" s="633" customFormat="1" ht="22.5" outlineLevel="5" x14ac:dyDescent="0.25">
      <c r="F2508" s="634"/>
      <c r="G2508" s="635"/>
      <c r="H2508" s="635"/>
      <c r="I2508" s="636" t="s">
        <v>6349</v>
      </c>
      <c r="J2508" s="635"/>
      <c r="K2508" s="637">
        <v>5</v>
      </c>
      <c r="L2508" s="638"/>
      <c r="M2508" s="639"/>
    </row>
    <row r="2509" spans="6:13" s="633" customFormat="1" ht="22.5" outlineLevel="5" x14ac:dyDescent="0.25">
      <c r="F2509" s="634"/>
      <c r="G2509" s="635"/>
      <c r="H2509" s="635"/>
      <c r="I2509" s="636" t="s">
        <v>6350</v>
      </c>
      <c r="J2509" s="635"/>
      <c r="K2509" s="637">
        <v>9</v>
      </c>
      <c r="L2509" s="638"/>
      <c r="M2509" s="639"/>
    </row>
    <row r="2510" spans="6:13" s="633" customFormat="1" ht="22.5" outlineLevel="5" x14ac:dyDescent="0.25">
      <c r="F2510" s="634"/>
      <c r="G2510" s="635"/>
      <c r="H2510" s="635"/>
      <c r="I2510" s="636" t="s">
        <v>6351</v>
      </c>
      <c r="J2510" s="635"/>
      <c r="K2510" s="637">
        <v>9</v>
      </c>
      <c r="L2510" s="638"/>
      <c r="M2510" s="639"/>
    </row>
    <row r="2511" spans="6:13" s="625" customFormat="1" ht="12" outlineLevel="4" x14ac:dyDescent="0.2">
      <c r="F2511" s="626">
        <v>99</v>
      </c>
      <c r="G2511" s="627" t="s">
        <v>3066</v>
      </c>
      <c r="H2511" s="628" t="s">
        <v>4775</v>
      </c>
      <c r="I2511" s="629" t="s">
        <v>4776</v>
      </c>
      <c r="J2511" s="627" t="s">
        <v>532</v>
      </c>
      <c r="K2511" s="630">
        <v>139.39643768063996</v>
      </c>
      <c r="L2511" s="631"/>
      <c r="M2511" s="632">
        <f>K2511*L2511</f>
        <v>0</v>
      </c>
    </row>
    <row r="2512" spans="6:13" s="633" customFormat="1" ht="22.5" outlineLevel="5" x14ac:dyDescent="0.25">
      <c r="F2512" s="634"/>
      <c r="G2512" s="635"/>
      <c r="H2512" s="635"/>
      <c r="I2512" s="636" t="s">
        <v>6352</v>
      </c>
      <c r="J2512" s="635"/>
      <c r="K2512" s="637">
        <v>37.539887421960003</v>
      </c>
      <c r="L2512" s="638"/>
      <c r="M2512" s="639"/>
    </row>
    <row r="2513" spans="6:13" s="633" customFormat="1" ht="22.5" outlineLevel="5" x14ac:dyDescent="0.25">
      <c r="F2513" s="634"/>
      <c r="G2513" s="635"/>
      <c r="H2513" s="635"/>
      <c r="I2513" s="636" t="s">
        <v>6353</v>
      </c>
      <c r="J2513" s="635"/>
      <c r="K2513" s="637">
        <v>37.539887421960003</v>
      </c>
      <c r="L2513" s="638"/>
      <c r="M2513" s="639"/>
    </row>
    <row r="2514" spans="6:13" s="633" customFormat="1" ht="22.5" outlineLevel="5" x14ac:dyDescent="0.25">
      <c r="F2514" s="634"/>
      <c r="G2514" s="635"/>
      <c r="H2514" s="635"/>
      <c r="I2514" s="636" t="s">
        <v>6354</v>
      </c>
      <c r="J2514" s="635"/>
      <c r="K2514" s="637">
        <v>2.11492323504</v>
      </c>
      <c r="L2514" s="638"/>
      <c r="M2514" s="639"/>
    </row>
    <row r="2515" spans="6:13" s="633" customFormat="1" ht="22.5" outlineLevel="5" x14ac:dyDescent="0.25">
      <c r="F2515" s="634"/>
      <c r="G2515" s="635"/>
      <c r="H2515" s="635"/>
      <c r="I2515" s="636" t="s">
        <v>6355</v>
      </c>
      <c r="J2515" s="635"/>
      <c r="K2515" s="637">
        <v>2.11492323504</v>
      </c>
      <c r="L2515" s="638"/>
      <c r="M2515" s="639"/>
    </row>
    <row r="2516" spans="6:13" s="633" customFormat="1" ht="22.5" outlineLevel="5" x14ac:dyDescent="0.25">
      <c r="F2516" s="634"/>
      <c r="G2516" s="635"/>
      <c r="H2516" s="635"/>
      <c r="I2516" s="636" t="s">
        <v>6356</v>
      </c>
      <c r="J2516" s="635"/>
      <c r="K2516" s="637">
        <v>6.5832169326000001</v>
      </c>
      <c r="L2516" s="638"/>
      <c r="M2516" s="639"/>
    </row>
    <row r="2517" spans="6:13" s="633" customFormat="1" ht="22.5" outlineLevel="5" x14ac:dyDescent="0.25">
      <c r="F2517" s="634"/>
      <c r="G2517" s="635"/>
      <c r="H2517" s="635"/>
      <c r="I2517" s="636" t="s">
        <v>6357</v>
      </c>
      <c r="J2517" s="635"/>
      <c r="K2517" s="637">
        <v>6.5832169326000001</v>
      </c>
      <c r="L2517" s="638"/>
      <c r="M2517" s="639"/>
    </row>
    <row r="2518" spans="6:13" s="633" customFormat="1" ht="22.5" outlineLevel="5" x14ac:dyDescent="0.25">
      <c r="F2518" s="634"/>
      <c r="G2518" s="635"/>
      <c r="H2518" s="635"/>
      <c r="I2518" s="636" t="s">
        <v>6358</v>
      </c>
      <c r="J2518" s="635"/>
      <c r="K2518" s="637">
        <v>7.8998603191200001</v>
      </c>
      <c r="L2518" s="638"/>
      <c r="M2518" s="639"/>
    </row>
    <row r="2519" spans="6:13" s="633" customFormat="1" ht="22.5" outlineLevel="5" x14ac:dyDescent="0.25">
      <c r="F2519" s="634"/>
      <c r="G2519" s="635"/>
      <c r="H2519" s="635"/>
      <c r="I2519" s="636" t="s">
        <v>6359</v>
      </c>
      <c r="J2519" s="635"/>
      <c r="K2519" s="637">
        <v>7.8998603191200001</v>
      </c>
      <c r="L2519" s="638"/>
      <c r="M2519" s="639"/>
    </row>
    <row r="2520" spans="6:13" s="633" customFormat="1" ht="22.5" outlineLevel="5" x14ac:dyDescent="0.25">
      <c r="F2520" s="634"/>
      <c r="G2520" s="635"/>
      <c r="H2520" s="635"/>
      <c r="I2520" s="636" t="s">
        <v>6360</v>
      </c>
      <c r="J2520" s="635"/>
      <c r="K2520" s="637">
        <v>6.1443358037599989</v>
      </c>
      <c r="L2520" s="638"/>
      <c r="M2520" s="639"/>
    </row>
    <row r="2521" spans="6:13" s="633" customFormat="1" ht="22.5" outlineLevel="5" x14ac:dyDescent="0.25">
      <c r="F2521" s="634"/>
      <c r="G2521" s="635"/>
      <c r="H2521" s="635"/>
      <c r="I2521" s="636" t="s">
        <v>6361</v>
      </c>
      <c r="J2521" s="635"/>
      <c r="K2521" s="637">
        <v>6.1443358037599989</v>
      </c>
      <c r="L2521" s="638"/>
      <c r="M2521" s="639"/>
    </row>
    <row r="2522" spans="6:13" s="633" customFormat="1" ht="22.5" outlineLevel="5" x14ac:dyDescent="0.25">
      <c r="F2522" s="634"/>
      <c r="G2522" s="635"/>
      <c r="H2522" s="635"/>
      <c r="I2522" s="636" t="s">
        <v>6362</v>
      </c>
      <c r="J2522" s="635"/>
      <c r="K2522" s="637">
        <v>0.43888112883999997</v>
      </c>
      <c r="L2522" s="638"/>
      <c r="M2522" s="639"/>
    </row>
    <row r="2523" spans="6:13" s="633" customFormat="1" ht="22.5" outlineLevel="5" x14ac:dyDescent="0.25">
      <c r="F2523" s="634"/>
      <c r="G2523" s="635"/>
      <c r="H2523" s="635"/>
      <c r="I2523" s="636" t="s">
        <v>6363</v>
      </c>
      <c r="J2523" s="635"/>
      <c r="K2523" s="637">
        <v>0.43888112883999997</v>
      </c>
      <c r="L2523" s="638"/>
      <c r="M2523" s="639"/>
    </row>
    <row r="2524" spans="6:13" s="633" customFormat="1" ht="22.5" outlineLevel="5" x14ac:dyDescent="0.25">
      <c r="F2524" s="634"/>
      <c r="G2524" s="635"/>
      <c r="H2524" s="635"/>
      <c r="I2524" s="636" t="s">
        <v>6364</v>
      </c>
      <c r="J2524" s="635"/>
      <c r="K2524" s="637">
        <v>3.94993015956</v>
      </c>
      <c r="L2524" s="638"/>
      <c r="M2524" s="639"/>
    </row>
    <row r="2525" spans="6:13" s="633" customFormat="1" ht="22.5" outlineLevel="5" x14ac:dyDescent="0.25">
      <c r="F2525" s="634"/>
      <c r="G2525" s="635"/>
      <c r="H2525" s="635"/>
      <c r="I2525" s="636" t="s">
        <v>6365</v>
      </c>
      <c r="J2525" s="635"/>
      <c r="K2525" s="637">
        <v>3.94993015956</v>
      </c>
      <c r="L2525" s="638"/>
      <c r="M2525" s="639"/>
    </row>
    <row r="2526" spans="6:13" s="633" customFormat="1" ht="22.5" outlineLevel="5" x14ac:dyDescent="0.25">
      <c r="F2526" s="634"/>
      <c r="G2526" s="635"/>
      <c r="H2526" s="635"/>
      <c r="I2526" s="636" t="s">
        <v>6366</v>
      </c>
      <c r="J2526" s="635"/>
      <c r="K2526" s="637">
        <v>1.7954227998000001</v>
      </c>
      <c r="L2526" s="638"/>
      <c r="M2526" s="639"/>
    </row>
    <row r="2527" spans="6:13" s="633" customFormat="1" ht="22.5" outlineLevel="5" x14ac:dyDescent="0.25">
      <c r="F2527" s="634"/>
      <c r="G2527" s="635"/>
      <c r="H2527" s="635"/>
      <c r="I2527" s="636" t="s">
        <v>6367</v>
      </c>
      <c r="J2527" s="635"/>
      <c r="K2527" s="637">
        <v>1.7954227998000001</v>
      </c>
      <c r="L2527" s="638"/>
      <c r="M2527" s="639"/>
    </row>
    <row r="2528" spans="6:13" s="633" customFormat="1" ht="22.5" outlineLevel="5" x14ac:dyDescent="0.25">
      <c r="F2528" s="634"/>
      <c r="G2528" s="635"/>
      <c r="H2528" s="635"/>
      <c r="I2528" s="636" t="s">
        <v>6368</v>
      </c>
      <c r="J2528" s="635"/>
      <c r="K2528" s="637">
        <v>3.2317610396399998</v>
      </c>
      <c r="L2528" s="638"/>
      <c r="M2528" s="639"/>
    </row>
    <row r="2529" spans="6:13" s="633" customFormat="1" ht="22.5" outlineLevel="5" x14ac:dyDescent="0.25">
      <c r="F2529" s="634"/>
      <c r="G2529" s="635"/>
      <c r="H2529" s="635"/>
      <c r="I2529" s="636" t="s">
        <v>6369</v>
      </c>
      <c r="J2529" s="635"/>
      <c r="K2529" s="637">
        <v>3.2317610396399998</v>
      </c>
      <c r="L2529" s="638"/>
      <c r="M2529" s="639"/>
    </row>
    <row r="2530" spans="6:13" s="646" customFormat="1" ht="12.75" customHeight="1" outlineLevel="4" x14ac:dyDescent="0.25">
      <c r="F2530" s="640"/>
      <c r="G2530" s="641"/>
      <c r="H2530" s="641"/>
      <c r="I2530" s="642"/>
      <c r="J2530" s="641"/>
      <c r="K2530" s="643"/>
      <c r="L2530" s="644"/>
      <c r="M2530" s="645"/>
    </row>
    <row r="2531" spans="6:13" s="620" customFormat="1" ht="16.5" customHeight="1" outlineLevel="3" x14ac:dyDescent="0.2">
      <c r="F2531" s="621"/>
      <c r="G2531" s="609"/>
      <c r="H2531" s="622"/>
      <c r="I2531" s="622" t="s">
        <v>4935</v>
      </c>
      <c r="J2531" s="609"/>
      <c r="K2531" s="623"/>
      <c r="L2531" s="624"/>
      <c r="M2531" s="588">
        <f>SUBTOTAL(9,M2532:M2688)</f>
        <v>0</v>
      </c>
    </row>
    <row r="2532" spans="6:13" s="625" customFormat="1" ht="12" outlineLevel="4" x14ac:dyDescent="0.2">
      <c r="F2532" s="626">
        <v>1</v>
      </c>
      <c r="G2532" s="627" t="s">
        <v>3066</v>
      </c>
      <c r="H2532" s="628" t="s">
        <v>6370</v>
      </c>
      <c r="I2532" s="629" t="s">
        <v>6371</v>
      </c>
      <c r="J2532" s="627" t="s">
        <v>447</v>
      </c>
      <c r="K2532" s="630">
        <v>1</v>
      </c>
      <c r="L2532" s="631"/>
      <c r="M2532" s="632">
        <f>K2532*L2532</f>
        <v>0</v>
      </c>
    </row>
    <row r="2533" spans="6:13" s="633" customFormat="1" ht="11.25" outlineLevel="5" x14ac:dyDescent="0.25">
      <c r="F2533" s="634"/>
      <c r="G2533" s="635"/>
      <c r="H2533" s="635"/>
      <c r="I2533" s="636" t="s">
        <v>6372</v>
      </c>
      <c r="J2533" s="635"/>
      <c r="K2533" s="637">
        <v>1</v>
      </c>
      <c r="L2533" s="638"/>
      <c r="M2533" s="639"/>
    </row>
    <row r="2534" spans="6:13" s="625" customFormat="1" ht="12" outlineLevel="4" x14ac:dyDescent="0.2">
      <c r="F2534" s="626">
        <v>2</v>
      </c>
      <c r="G2534" s="627" t="s">
        <v>3066</v>
      </c>
      <c r="H2534" s="628" t="s">
        <v>6373</v>
      </c>
      <c r="I2534" s="629" t="s">
        <v>6374</v>
      </c>
      <c r="J2534" s="627" t="s">
        <v>447</v>
      </c>
      <c r="K2534" s="630">
        <v>31</v>
      </c>
      <c r="L2534" s="631"/>
      <c r="M2534" s="632">
        <f>K2534*L2534</f>
        <v>0</v>
      </c>
    </row>
    <row r="2535" spans="6:13" s="633" customFormat="1" ht="11.25" outlineLevel="5" x14ac:dyDescent="0.25">
      <c r="F2535" s="634"/>
      <c r="G2535" s="635"/>
      <c r="H2535" s="635"/>
      <c r="I2535" s="636" t="s">
        <v>6375</v>
      </c>
      <c r="J2535" s="635"/>
      <c r="K2535" s="637">
        <v>1</v>
      </c>
      <c r="L2535" s="638"/>
      <c r="M2535" s="639"/>
    </row>
    <row r="2536" spans="6:13" s="633" customFormat="1" ht="11.25" outlineLevel="5" x14ac:dyDescent="0.25">
      <c r="F2536" s="634"/>
      <c r="G2536" s="635"/>
      <c r="H2536" s="635"/>
      <c r="I2536" s="636" t="s">
        <v>6376</v>
      </c>
      <c r="J2536" s="635"/>
      <c r="K2536" s="637">
        <v>30</v>
      </c>
      <c r="L2536" s="638"/>
      <c r="M2536" s="639"/>
    </row>
    <row r="2537" spans="6:13" s="625" customFormat="1" ht="12" outlineLevel="4" x14ac:dyDescent="0.2">
      <c r="F2537" s="626">
        <v>3</v>
      </c>
      <c r="G2537" s="627" t="s">
        <v>3066</v>
      </c>
      <c r="H2537" s="628" t="s">
        <v>6377</v>
      </c>
      <c r="I2537" s="629" t="s">
        <v>6378</v>
      </c>
      <c r="J2537" s="627" t="s">
        <v>447</v>
      </c>
      <c r="K2537" s="630">
        <v>1</v>
      </c>
      <c r="L2537" s="631"/>
      <c r="M2537" s="632">
        <f>K2537*L2537</f>
        <v>0</v>
      </c>
    </row>
    <row r="2538" spans="6:13" s="633" customFormat="1" ht="11.25" outlineLevel="5" x14ac:dyDescent="0.25">
      <c r="F2538" s="634"/>
      <c r="G2538" s="635"/>
      <c r="H2538" s="635"/>
      <c r="I2538" s="636" t="s">
        <v>6379</v>
      </c>
      <c r="J2538" s="635"/>
      <c r="K2538" s="637">
        <v>1</v>
      </c>
      <c r="L2538" s="638"/>
      <c r="M2538" s="639"/>
    </row>
    <row r="2539" spans="6:13" s="625" customFormat="1" ht="12" outlineLevel="4" x14ac:dyDescent="0.2">
      <c r="F2539" s="626">
        <v>4</v>
      </c>
      <c r="G2539" s="627" t="s">
        <v>3066</v>
      </c>
      <c r="H2539" s="628" t="s">
        <v>6380</v>
      </c>
      <c r="I2539" s="629" t="s">
        <v>6381</v>
      </c>
      <c r="J2539" s="627" t="s">
        <v>447</v>
      </c>
      <c r="K2539" s="630">
        <v>2</v>
      </c>
      <c r="L2539" s="631"/>
      <c r="M2539" s="632">
        <f>K2539*L2539</f>
        <v>0</v>
      </c>
    </row>
    <row r="2540" spans="6:13" s="633" customFormat="1" ht="11.25" outlineLevel="5" x14ac:dyDescent="0.25">
      <c r="F2540" s="634"/>
      <c r="G2540" s="635"/>
      <c r="H2540" s="635"/>
      <c r="I2540" s="636" t="s">
        <v>6382</v>
      </c>
      <c r="J2540" s="635"/>
      <c r="K2540" s="637">
        <v>2</v>
      </c>
      <c r="L2540" s="638"/>
      <c r="M2540" s="639"/>
    </row>
    <row r="2541" spans="6:13" s="625" customFormat="1" ht="12" outlineLevel="4" x14ac:dyDescent="0.2">
      <c r="F2541" s="626">
        <v>5</v>
      </c>
      <c r="G2541" s="627" t="s">
        <v>3066</v>
      </c>
      <c r="H2541" s="628" t="s">
        <v>4936</v>
      </c>
      <c r="I2541" s="629" t="s">
        <v>4937</v>
      </c>
      <c r="J2541" s="627" t="s">
        <v>447</v>
      </c>
      <c r="K2541" s="630">
        <v>24</v>
      </c>
      <c r="L2541" s="631"/>
      <c r="M2541" s="632">
        <f>K2541*L2541</f>
        <v>0</v>
      </c>
    </row>
    <row r="2542" spans="6:13" s="633" customFormat="1" ht="11.25" outlineLevel="5" x14ac:dyDescent="0.25">
      <c r="F2542" s="634"/>
      <c r="G2542" s="635"/>
      <c r="H2542" s="635"/>
      <c r="I2542" s="636" t="s">
        <v>6383</v>
      </c>
      <c r="J2542" s="635"/>
      <c r="K2542" s="637">
        <v>1</v>
      </c>
      <c r="L2542" s="638"/>
      <c r="M2542" s="639"/>
    </row>
    <row r="2543" spans="6:13" s="633" customFormat="1" ht="11.25" outlineLevel="5" x14ac:dyDescent="0.25">
      <c r="F2543" s="634"/>
      <c r="G2543" s="635"/>
      <c r="H2543" s="635"/>
      <c r="I2543" s="636" t="s">
        <v>6384</v>
      </c>
      <c r="J2543" s="635"/>
      <c r="K2543" s="637">
        <v>1</v>
      </c>
      <c r="L2543" s="638"/>
      <c r="M2543" s="639"/>
    </row>
    <row r="2544" spans="6:13" s="633" customFormat="1" ht="11.25" outlineLevel="5" x14ac:dyDescent="0.25">
      <c r="F2544" s="634"/>
      <c r="G2544" s="635"/>
      <c r="H2544" s="635"/>
      <c r="I2544" s="636" t="s">
        <v>6385</v>
      </c>
      <c r="J2544" s="635"/>
      <c r="K2544" s="637">
        <v>1</v>
      </c>
      <c r="L2544" s="638"/>
      <c r="M2544" s="639"/>
    </row>
    <row r="2545" spans="6:13" s="633" customFormat="1" ht="11.25" outlineLevel="5" x14ac:dyDescent="0.25">
      <c r="F2545" s="634"/>
      <c r="G2545" s="635"/>
      <c r="H2545" s="635"/>
      <c r="I2545" s="636" t="s">
        <v>6386</v>
      </c>
      <c r="J2545" s="635"/>
      <c r="K2545" s="637">
        <v>1</v>
      </c>
      <c r="L2545" s="638"/>
      <c r="M2545" s="639"/>
    </row>
    <row r="2546" spans="6:13" s="633" customFormat="1" ht="11.25" outlineLevel="5" x14ac:dyDescent="0.25">
      <c r="F2546" s="634"/>
      <c r="G2546" s="635"/>
      <c r="H2546" s="635"/>
      <c r="I2546" s="636" t="s">
        <v>6387</v>
      </c>
      <c r="J2546" s="635"/>
      <c r="K2546" s="637">
        <v>20</v>
      </c>
      <c r="L2546" s="638"/>
      <c r="M2546" s="639"/>
    </row>
    <row r="2547" spans="6:13" s="625" customFormat="1" ht="12" outlineLevel="4" x14ac:dyDescent="0.2">
      <c r="F2547" s="626">
        <v>6</v>
      </c>
      <c r="G2547" s="627" t="s">
        <v>3066</v>
      </c>
      <c r="H2547" s="628" t="s">
        <v>5431</v>
      </c>
      <c r="I2547" s="629" t="s">
        <v>5432</v>
      </c>
      <c r="J2547" s="627" t="s">
        <v>447</v>
      </c>
      <c r="K2547" s="630">
        <v>3</v>
      </c>
      <c r="L2547" s="631"/>
      <c r="M2547" s="632">
        <f>K2547*L2547</f>
        <v>0</v>
      </c>
    </row>
    <row r="2548" spans="6:13" s="633" customFormat="1" ht="11.25" outlineLevel="5" x14ac:dyDescent="0.25">
      <c r="F2548" s="634"/>
      <c r="G2548" s="635"/>
      <c r="H2548" s="635"/>
      <c r="I2548" s="636" t="s">
        <v>6388</v>
      </c>
      <c r="J2548" s="635"/>
      <c r="K2548" s="637">
        <v>1</v>
      </c>
      <c r="L2548" s="638"/>
      <c r="M2548" s="639"/>
    </row>
    <row r="2549" spans="6:13" s="633" customFormat="1" ht="11.25" outlineLevel="5" x14ac:dyDescent="0.25">
      <c r="F2549" s="634"/>
      <c r="G2549" s="635"/>
      <c r="H2549" s="635"/>
      <c r="I2549" s="636" t="s">
        <v>6389</v>
      </c>
      <c r="J2549" s="635"/>
      <c r="K2549" s="637">
        <v>1</v>
      </c>
      <c r="L2549" s="638"/>
      <c r="M2549" s="639"/>
    </row>
    <row r="2550" spans="6:13" s="633" customFormat="1" ht="11.25" outlineLevel="5" x14ac:dyDescent="0.25">
      <c r="F2550" s="634"/>
      <c r="G2550" s="635"/>
      <c r="H2550" s="635"/>
      <c r="I2550" s="636" t="s">
        <v>6390</v>
      </c>
      <c r="J2550" s="635"/>
      <c r="K2550" s="637">
        <v>1</v>
      </c>
      <c r="L2550" s="638"/>
      <c r="M2550" s="639"/>
    </row>
    <row r="2551" spans="6:13" s="625" customFormat="1" ht="12" outlineLevel="4" x14ac:dyDescent="0.2">
      <c r="F2551" s="626">
        <v>7</v>
      </c>
      <c r="G2551" s="627" t="s">
        <v>3066</v>
      </c>
      <c r="H2551" s="628" t="s">
        <v>4939</v>
      </c>
      <c r="I2551" s="629" t="s">
        <v>4940</v>
      </c>
      <c r="J2551" s="627" t="s">
        <v>447</v>
      </c>
      <c r="K2551" s="630">
        <v>8</v>
      </c>
      <c r="L2551" s="631"/>
      <c r="M2551" s="632">
        <f>K2551*L2551</f>
        <v>0</v>
      </c>
    </row>
    <row r="2552" spans="6:13" s="633" customFormat="1" ht="11.25" outlineLevel="5" x14ac:dyDescent="0.25">
      <c r="F2552" s="634"/>
      <c r="G2552" s="635"/>
      <c r="H2552" s="635"/>
      <c r="I2552" s="636" t="s">
        <v>6391</v>
      </c>
      <c r="J2552" s="635"/>
      <c r="K2552" s="637">
        <v>1</v>
      </c>
      <c r="L2552" s="638"/>
      <c r="M2552" s="639"/>
    </row>
    <row r="2553" spans="6:13" s="633" customFormat="1" ht="11.25" outlineLevel="5" x14ac:dyDescent="0.25">
      <c r="F2553" s="634"/>
      <c r="G2553" s="635"/>
      <c r="H2553" s="635"/>
      <c r="I2553" s="636" t="s">
        <v>6392</v>
      </c>
      <c r="J2553" s="635"/>
      <c r="K2553" s="637">
        <v>1</v>
      </c>
      <c r="L2553" s="638"/>
      <c r="M2553" s="639"/>
    </row>
    <row r="2554" spans="6:13" s="633" customFormat="1" ht="11.25" outlineLevel="5" x14ac:dyDescent="0.25">
      <c r="F2554" s="634"/>
      <c r="G2554" s="635"/>
      <c r="H2554" s="635"/>
      <c r="I2554" s="636" t="s">
        <v>6393</v>
      </c>
      <c r="J2554" s="635"/>
      <c r="K2554" s="637">
        <v>1</v>
      </c>
      <c r="L2554" s="638"/>
      <c r="M2554" s="639"/>
    </row>
    <row r="2555" spans="6:13" s="633" customFormat="1" ht="11.25" outlineLevel="5" x14ac:dyDescent="0.25">
      <c r="F2555" s="634"/>
      <c r="G2555" s="635"/>
      <c r="H2555" s="635"/>
      <c r="I2555" s="636" t="s">
        <v>6394</v>
      </c>
      <c r="J2555" s="635"/>
      <c r="K2555" s="637">
        <v>2</v>
      </c>
      <c r="L2555" s="638"/>
      <c r="M2555" s="639"/>
    </row>
    <row r="2556" spans="6:13" s="633" customFormat="1" ht="11.25" outlineLevel="5" x14ac:dyDescent="0.25">
      <c r="F2556" s="634"/>
      <c r="G2556" s="635"/>
      <c r="H2556" s="635"/>
      <c r="I2556" s="636" t="s">
        <v>6395</v>
      </c>
      <c r="J2556" s="635"/>
      <c r="K2556" s="637">
        <v>2</v>
      </c>
      <c r="L2556" s="638"/>
      <c r="M2556" s="639"/>
    </row>
    <row r="2557" spans="6:13" s="633" customFormat="1" ht="11.25" outlineLevel="5" x14ac:dyDescent="0.25">
      <c r="F2557" s="634"/>
      <c r="G2557" s="635"/>
      <c r="H2557" s="635"/>
      <c r="I2557" s="636" t="s">
        <v>6396</v>
      </c>
      <c r="J2557" s="635"/>
      <c r="K2557" s="637">
        <v>1</v>
      </c>
      <c r="L2557" s="638"/>
      <c r="M2557" s="639"/>
    </row>
    <row r="2558" spans="6:13" s="625" customFormat="1" ht="12" outlineLevel="4" x14ac:dyDescent="0.2">
      <c r="F2558" s="626">
        <v>8</v>
      </c>
      <c r="G2558" s="627" t="s">
        <v>3066</v>
      </c>
      <c r="H2558" s="628" t="s">
        <v>5303</v>
      </c>
      <c r="I2558" s="629" t="s">
        <v>5304</v>
      </c>
      <c r="J2558" s="627" t="s">
        <v>447</v>
      </c>
      <c r="K2558" s="630">
        <v>41</v>
      </c>
      <c r="L2558" s="631"/>
      <c r="M2558" s="632">
        <f>K2558*L2558</f>
        <v>0</v>
      </c>
    </row>
    <row r="2559" spans="6:13" s="633" customFormat="1" ht="11.25" outlineLevel="5" x14ac:dyDescent="0.25">
      <c r="F2559" s="634"/>
      <c r="G2559" s="635"/>
      <c r="H2559" s="635"/>
      <c r="I2559" s="636" t="s">
        <v>6397</v>
      </c>
      <c r="J2559" s="635"/>
      <c r="K2559" s="637">
        <v>4</v>
      </c>
      <c r="L2559" s="638"/>
      <c r="M2559" s="639"/>
    </row>
    <row r="2560" spans="6:13" s="633" customFormat="1" ht="11.25" outlineLevel="5" x14ac:dyDescent="0.25">
      <c r="F2560" s="634"/>
      <c r="G2560" s="635"/>
      <c r="H2560" s="635"/>
      <c r="I2560" s="636" t="s">
        <v>6398</v>
      </c>
      <c r="J2560" s="635"/>
      <c r="K2560" s="637">
        <v>5</v>
      </c>
      <c r="L2560" s="638"/>
      <c r="M2560" s="639"/>
    </row>
    <row r="2561" spans="6:13" s="633" customFormat="1" ht="11.25" outlineLevel="5" x14ac:dyDescent="0.25">
      <c r="F2561" s="634"/>
      <c r="G2561" s="635"/>
      <c r="H2561" s="635"/>
      <c r="I2561" s="636" t="s">
        <v>6399</v>
      </c>
      <c r="J2561" s="635"/>
      <c r="K2561" s="637">
        <v>3</v>
      </c>
      <c r="L2561" s="638"/>
      <c r="M2561" s="639"/>
    </row>
    <row r="2562" spans="6:13" s="633" customFormat="1" ht="11.25" outlineLevel="5" x14ac:dyDescent="0.25">
      <c r="F2562" s="634"/>
      <c r="G2562" s="635"/>
      <c r="H2562" s="635"/>
      <c r="I2562" s="636" t="s">
        <v>6400</v>
      </c>
      <c r="J2562" s="635"/>
      <c r="K2562" s="637">
        <v>1</v>
      </c>
      <c r="L2562" s="638"/>
      <c r="M2562" s="639"/>
    </row>
    <row r="2563" spans="6:13" s="633" customFormat="1" ht="11.25" outlineLevel="5" x14ac:dyDescent="0.25">
      <c r="F2563" s="634"/>
      <c r="G2563" s="635"/>
      <c r="H2563" s="635"/>
      <c r="I2563" s="636" t="s">
        <v>6401</v>
      </c>
      <c r="J2563" s="635"/>
      <c r="K2563" s="637">
        <v>6</v>
      </c>
      <c r="L2563" s="638"/>
      <c r="M2563" s="639"/>
    </row>
    <row r="2564" spans="6:13" s="633" customFormat="1" ht="11.25" outlineLevel="5" x14ac:dyDescent="0.25">
      <c r="F2564" s="634"/>
      <c r="G2564" s="635"/>
      <c r="H2564" s="635"/>
      <c r="I2564" s="636" t="s">
        <v>6402</v>
      </c>
      <c r="J2564" s="635"/>
      <c r="K2564" s="637">
        <v>1</v>
      </c>
      <c r="L2564" s="638"/>
      <c r="M2564" s="639"/>
    </row>
    <row r="2565" spans="6:13" s="633" customFormat="1" ht="11.25" outlineLevel="5" x14ac:dyDescent="0.25">
      <c r="F2565" s="634"/>
      <c r="G2565" s="635"/>
      <c r="H2565" s="635"/>
      <c r="I2565" s="636" t="s">
        <v>6403</v>
      </c>
      <c r="J2565" s="635"/>
      <c r="K2565" s="637">
        <v>1</v>
      </c>
      <c r="L2565" s="638"/>
      <c r="M2565" s="639"/>
    </row>
    <row r="2566" spans="6:13" s="633" customFormat="1" ht="11.25" outlineLevel="5" x14ac:dyDescent="0.25">
      <c r="F2566" s="634"/>
      <c r="G2566" s="635"/>
      <c r="H2566" s="635"/>
      <c r="I2566" s="636" t="s">
        <v>6404</v>
      </c>
      <c r="J2566" s="635"/>
      <c r="K2566" s="637">
        <v>6</v>
      </c>
      <c r="L2566" s="638"/>
      <c r="M2566" s="639"/>
    </row>
    <row r="2567" spans="6:13" s="633" customFormat="1" ht="11.25" outlineLevel="5" x14ac:dyDescent="0.25">
      <c r="F2567" s="634"/>
      <c r="G2567" s="635"/>
      <c r="H2567" s="635"/>
      <c r="I2567" s="636" t="s">
        <v>6405</v>
      </c>
      <c r="J2567" s="635"/>
      <c r="K2567" s="637">
        <v>1</v>
      </c>
      <c r="L2567" s="638"/>
      <c r="M2567" s="639"/>
    </row>
    <row r="2568" spans="6:13" s="633" customFormat="1" ht="11.25" outlineLevel="5" x14ac:dyDescent="0.25">
      <c r="F2568" s="634"/>
      <c r="G2568" s="635"/>
      <c r="H2568" s="635"/>
      <c r="I2568" s="636" t="s">
        <v>6406</v>
      </c>
      <c r="J2568" s="635"/>
      <c r="K2568" s="637">
        <v>6</v>
      </c>
      <c r="L2568" s="638"/>
      <c r="M2568" s="639"/>
    </row>
    <row r="2569" spans="6:13" s="633" customFormat="1" ht="11.25" outlineLevel="5" x14ac:dyDescent="0.25">
      <c r="F2569" s="634"/>
      <c r="G2569" s="635"/>
      <c r="H2569" s="635"/>
      <c r="I2569" s="636" t="s">
        <v>6407</v>
      </c>
      <c r="J2569" s="635"/>
      <c r="K2569" s="637">
        <v>1</v>
      </c>
      <c r="L2569" s="638"/>
      <c r="M2569" s="639"/>
    </row>
    <row r="2570" spans="6:13" s="633" customFormat="1" ht="11.25" outlineLevel="5" x14ac:dyDescent="0.25">
      <c r="F2570" s="634"/>
      <c r="G2570" s="635"/>
      <c r="H2570" s="635"/>
      <c r="I2570" s="636" t="s">
        <v>6408</v>
      </c>
      <c r="J2570" s="635"/>
      <c r="K2570" s="637">
        <v>6</v>
      </c>
      <c r="L2570" s="638"/>
      <c r="M2570" s="639"/>
    </row>
    <row r="2571" spans="6:13" s="625" customFormat="1" ht="12" outlineLevel="4" x14ac:dyDescent="0.2">
      <c r="F2571" s="626">
        <v>9</v>
      </c>
      <c r="G2571" s="627" t="s">
        <v>3066</v>
      </c>
      <c r="H2571" s="628" t="s">
        <v>6409</v>
      </c>
      <c r="I2571" s="629" t="s">
        <v>6410</v>
      </c>
      <c r="J2571" s="627" t="s">
        <v>447</v>
      </c>
      <c r="K2571" s="630">
        <v>2</v>
      </c>
      <c r="L2571" s="631"/>
      <c r="M2571" s="632">
        <f>K2571*L2571</f>
        <v>0</v>
      </c>
    </row>
    <row r="2572" spans="6:13" s="633" customFormat="1" ht="11.25" outlineLevel="5" x14ac:dyDescent="0.25">
      <c r="F2572" s="634"/>
      <c r="G2572" s="635"/>
      <c r="H2572" s="635"/>
      <c r="I2572" s="636" t="s">
        <v>6411</v>
      </c>
      <c r="J2572" s="635"/>
      <c r="K2572" s="637">
        <v>2</v>
      </c>
      <c r="L2572" s="638"/>
      <c r="M2572" s="639"/>
    </row>
    <row r="2573" spans="6:13" s="625" customFormat="1" ht="12" outlineLevel="4" x14ac:dyDescent="0.2">
      <c r="F2573" s="626">
        <v>10</v>
      </c>
      <c r="G2573" s="627" t="s">
        <v>3066</v>
      </c>
      <c r="H2573" s="628" t="s">
        <v>6412</v>
      </c>
      <c r="I2573" s="629" t="s">
        <v>6413</v>
      </c>
      <c r="J2573" s="627" t="s">
        <v>447</v>
      </c>
      <c r="K2573" s="630">
        <v>256</v>
      </c>
      <c r="L2573" s="631"/>
      <c r="M2573" s="632">
        <f>K2573*L2573</f>
        <v>0</v>
      </c>
    </row>
    <row r="2574" spans="6:13" s="633" customFormat="1" ht="11.25" outlineLevel="5" x14ac:dyDescent="0.25">
      <c r="F2574" s="634"/>
      <c r="G2574" s="635"/>
      <c r="H2574" s="635"/>
      <c r="I2574" s="636" t="s">
        <v>6414</v>
      </c>
      <c r="J2574" s="635"/>
      <c r="K2574" s="637">
        <v>16</v>
      </c>
      <c r="L2574" s="638"/>
      <c r="M2574" s="639"/>
    </row>
    <row r="2575" spans="6:13" s="633" customFormat="1" ht="11.25" outlineLevel="5" x14ac:dyDescent="0.25">
      <c r="F2575" s="634"/>
      <c r="G2575" s="635"/>
      <c r="H2575" s="635"/>
      <c r="I2575" s="636" t="s">
        <v>6415</v>
      </c>
      <c r="J2575" s="635"/>
      <c r="K2575" s="637">
        <v>240</v>
      </c>
      <c r="L2575" s="638"/>
      <c r="M2575" s="639"/>
    </row>
    <row r="2576" spans="6:13" s="625" customFormat="1" ht="12" outlineLevel="4" x14ac:dyDescent="0.2">
      <c r="F2576" s="626">
        <v>11</v>
      </c>
      <c r="G2576" s="627" t="s">
        <v>3066</v>
      </c>
      <c r="H2576" s="628" t="s">
        <v>6416</v>
      </c>
      <c r="I2576" s="629" t="s">
        <v>6417</v>
      </c>
      <c r="J2576" s="627" t="s">
        <v>447</v>
      </c>
      <c r="K2576" s="630">
        <v>102</v>
      </c>
      <c r="L2576" s="631"/>
      <c r="M2576" s="632">
        <f>K2576*L2576</f>
        <v>0</v>
      </c>
    </row>
    <row r="2577" spans="6:13" s="633" customFormat="1" ht="11.25" outlineLevel="5" x14ac:dyDescent="0.25">
      <c r="F2577" s="634"/>
      <c r="G2577" s="635"/>
      <c r="H2577" s="635"/>
      <c r="I2577" s="636" t="s">
        <v>6418</v>
      </c>
      <c r="J2577" s="635"/>
      <c r="K2577" s="637">
        <v>15</v>
      </c>
      <c r="L2577" s="638"/>
      <c r="M2577" s="639"/>
    </row>
    <row r="2578" spans="6:13" s="633" customFormat="1" ht="11.25" outlineLevel="5" x14ac:dyDescent="0.25">
      <c r="F2578" s="634"/>
      <c r="G2578" s="635"/>
      <c r="H2578" s="635"/>
      <c r="I2578" s="636" t="s">
        <v>6419</v>
      </c>
      <c r="J2578" s="635"/>
      <c r="K2578" s="637">
        <v>51</v>
      </c>
      <c r="L2578" s="638"/>
      <c r="M2578" s="639"/>
    </row>
    <row r="2579" spans="6:13" s="633" customFormat="1" ht="11.25" outlineLevel="5" x14ac:dyDescent="0.25">
      <c r="F2579" s="634"/>
      <c r="G2579" s="635"/>
      <c r="H2579" s="635"/>
      <c r="I2579" s="636" t="s">
        <v>6420</v>
      </c>
      <c r="J2579" s="635"/>
      <c r="K2579" s="637">
        <v>36</v>
      </c>
      <c r="L2579" s="638"/>
      <c r="M2579" s="639"/>
    </row>
    <row r="2580" spans="6:13" s="625" customFormat="1" ht="12" outlineLevel="4" x14ac:dyDescent="0.2">
      <c r="F2580" s="626">
        <v>12</v>
      </c>
      <c r="G2580" s="627" t="s">
        <v>3066</v>
      </c>
      <c r="H2580" s="628" t="s">
        <v>5139</v>
      </c>
      <c r="I2580" s="629" t="s">
        <v>5140</v>
      </c>
      <c r="J2580" s="627" t="s">
        <v>447</v>
      </c>
      <c r="K2580" s="630">
        <v>5</v>
      </c>
      <c r="L2580" s="631"/>
      <c r="M2580" s="632">
        <f>K2580*L2580</f>
        <v>0</v>
      </c>
    </row>
    <row r="2581" spans="6:13" s="633" customFormat="1" ht="11.25" outlineLevel="5" x14ac:dyDescent="0.25">
      <c r="F2581" s="634"/>
      <c r="G2581" s="635"/>
      <c r="H2581" s="635"/>
      <c r="I2581" s="636" t="s">
        <v>6421</v>
      </c>
      <c r="J2581" s="635"/>
      <c r="K2581" s="637">
        <v>3</v>
      </c>
      <c r="L2581" s="638"/>
      <c r="M2581" s="639"/>
    </row>
    <row r="2582" spans="6:13" s="633" customFormat="1" ht="11.25" outlineLevel="5" x14ac:dyDescent="0.25">
      <c r="F2582" s="634"/>
      <c r="G2582" s="635"/>
      <c r="H2582" s="635"/>
      <c r="I2582" s="636" t="s">
        <v>6422</v>
      </c>
      <c r="J2582" s="635"/>
      <c r="K2582" s="637">
        <v>2</v>
      </c>
      <c r="L2582" s="638"/>
      <c r="M2582" s="639"/>
    </row>
    <row r="2583" spans="6:13" s="625" customFormat="1" ht="12" outlineLevel="4" x14ac:dyDescent="0.2">
      <c r="F2583" s="626">
        <v>13</v>
      </c>
      <c r="G2583" s="627" t="s">
        <v>3066</v>
      </c>
      <c r="H2583" s="628" t="s">
        <v>6423</v>
      </c>
      <c r="I2583" s="629" t="s">
        <v>6424</v>
      </c>
      <c r="J2583" s="627" t="s">
        <v>447</v>
      </c>
      <c r="K2583" s="630">
        <v>6</v>
      </c>
      <c r="L2583" s="631"/>
      <c r="M2583" s="632">
        <f>K2583*L2583</f>
        <v>0</v>
      </c>
    </row>
    <row r="2584" spans="6:13" s="633" customFormat="1" ht="11.25" outlineLevel="5" x14ac:dyDescent="0.25">
      <c r="F2584" s="634"/>
      <c r="G2584" s="635"/>
      <c r="H2584" s="635"/>
      <c r="I2584" s="636" t="s">
        <v>6425</v>
      </c>
      <c r="J2584" s="635"/>
      <c r="K2584" s="637">
        <v>3</v>
      </c>
      <c r="L2584" s="638"/>
      <c r="M2584" s="639"/>
    </row>
    <row r="2585" spans="6:13" s="633" customFormat="1" ht="11.25" outlineLevel="5" x14ac:dyDescent="0.25">
      <c r="F2585" s="634"/>
      <c r="G2585" s="635"/>
      <c r="H2585" s="635"/>
      <c r="I2585" s="636" t="s">
        <v>6426</v>
      </c>
      <c r="J2585" s="635"/>
      <c r="K2585" s="637">
        <v>1</v>
      </c>
      <c r="L2585" s="638"/>
      <c r="M2585" s="639"/>
    </row>
    <row r="2586" spans="6:13" s="633" customFormat="1" ht="11.25" outlineLevel="5" x14ac:dyDescent="0.25">
      <c r="F2586" s="634"/>
      <c r="G2586" s="635"/>
      <c r="H2586" s="635"/>
      <c r="I2586" s="636" t="s">
        <v>6427</v>
      </c>
      <c r="J2586" s="635"/>
      <c r="K2586" s="637">
        <v>2</v>
      </c>
      <c r="L2586" s="638"/>
      <c r="M2586" s="639"/>
    </row>
    <row r="2587" spans="6:13" s="625" customFormat="1" ht="12" outlineLevel="4" x14ac:dyDescent="0.2">
      <c r="F2587" s="626">
        <v>14</v>
      </c>
      <c r="G2587" s="627" t="s">
        <v>3066</v>
      </c>
      <c r="H2587" s="628" t="s">
        <v>6428</v>
      </c>
      <c r="I2587" s="629" t="s">
        <v>6429</v>
      </c>
      <c r="J2587" s="627" t="s">
        <v>447</v>
      </c>
      <c r="K2587" s="630">
        <v>105</v>
      </c>
      <c r="L2587" s="631"/>
      <c r="M2587" s="632">
        <f>K2587*L2587</f>
        <v>0</v>
      </c>
    </row>
    <row r="2588" spans="6:13" s="633" customFormat="1" ht="11.25" outlineLevel="5" x14ac:dyDescent="0.25">
      <c r="F2588" s="634"/>
      <c r="G2588" s="635"/>
      <c r="H2588" s="635"/>
      <c r="I2588" s="636" t="s">
        <v>6430</v>
      </c>
      <c r="J2588" s="635"/>
      <c r="K2588" s="637">
        <v>1</v>
      </c>
      <c r="L2588" s="638"/>
      <c r="M2588" s="639"/>
    </row>
    <row r="2589" spans="6:13" s="633" customFormat="1" ht="11.25" outlineLevel="5" x14ac:dyDescent="0.25">
      <c r="F2589" s="634"/>
      <c r="G2589" s="635"/>
      <c r="H2589" s="635"/>
      <c r="I2589" s="636" t="s">
        <v>6431</v>
      </c>
      <c r="J2589" s="635"/>
      <c r="K2589" s="637">
        <v>1</v>
      </c>
      <c r="L2589" s="638"/>
      <c r="M2589" s="639"/>
    </row>
    <row r="2590" spans="6:13" s="633" customFormat="1" ht="11.25" outlineLevel="5" x14ac:dyDescent="0.25">
      <c r="F2590" s="634"/>
      <c r="G2590" s="635"/>
      <c r="H2590" s="635"/>
      <c r="I2590" s="636" t="s">
        <v>6432</v>
      </c>
      <c r="J2590" s="635"/>
      <c r="K2590" s="637">
        <v>3</v>
      </c>
      <c r="L2590" s="638"/>
      <c r="M2590" s="639"/>
    </row>
    <row r="2591" spans="6:13" s="633" customFormat="1" ht="11.25" outlineLevel="5" x14ac:dyDescent="0.25">
      <c r="F2591" s="634"/>
      <c r="G2591" s="635"/>
      <c r="H2591" s="635"/>
      <c r="I2591" s="636" t="s">
        <v>6433</v>
      </c>
      <c r="J2591" s="635"/>
      <c r="K2591" s="637">
        <v>6</v>
      </c>
      <c r="L2591" s="638"/>
      <c r="M2591" s="639"/>
    </row>
    <row r="2592" spans="6:13" s="633" customFormat="1" ht="11.25" outlineLevel="5" x14ac:dyDescent="0.25">
      <c r="F2592" s="634"/>
      <c r="G2592" s="635"/>
      <c r="H2592" s="635"/>
      <c r="I2592" s="636" t="s">
        <v>6434</v>
      </c>
      <c r="J2592" s="635"/>
      <c r="K2592" s="637">
        <v>3</v>
      </c>
      <c r="L2592" s="638"/>
      <c r="M2592" s="639"/>
    </row>
    <row r="2593" spans="6:13" s="633" customFormat="1" ht="11.25" outlineLevel="5" x14ac:dyDescent="0.25">
      <c r="F2593" s="634"/>
      <c r="G2593" s="635"/>
      <c r="H2593" s="635"/>
      <c r="I2593" s="636" t="s">
        <v>6435</v>
      </c>
      <c r="J2593" s="635"/>
      <c r="K2593" s="637">
        <v>33</v>
      </c>
      <c r="L2593" s="638"/>
      <c r="M2593" s="639"/>
    </row>
    <row r="2594" spans="6:13" s="633" customFormat="1" ht="11.25" outlineLevel="5" x14ac:dyDescent="0.25">
      <c r="F2594" s="634"/>
      <c r="G2594" s="635"/>
      <c r="H2594" s="635"/>
      <c r="I2594" s="636" t="s">
        <v>6436</v>
      </c>
      <c r="J2594" s="635"/>
      <c r="K2594" s="637">
        <v>58</v>
      </c>
      <c r="L2594" s="638"/>
      <c r="M2594" s="639"/>
    </row>
    <row r="2595" spans="6:13" s="625" customFormat="1" ht="12" outlineLevel="4" x14ac:dyDescent="0.2">
      <c r="F2595" s="626">
        <v>15</v>
      </c>
      <c r="G2595" s="627" t="s">
        <v>3066</v>
      </c>
      <c r="H2595" s="628" t="s">
        <v>5737</v>
      </c>
      <c r="I2595" s="629" t="s">
        <v>5738</v>
      </c>
      <c r="J2595" s="627" t="s">
        <v>447</v>
      </c>
      <c r="K2595" s="630">
        <v>73</v>
      </c>
      <c r="L2595" s="631"/>
      <c r="M2595" s="632">
        <f>K2595*L2595</f>
        <v>0</v>
      </c>
    </row>
    <row r="2596" spans="6:13" s="633" customFormat="1" ht="11.25" outlineLevel="5" x14ac:dyDescent="0.25">
      <c r="F2596" s="634"/>
      <c r="G2596" s="635"/>
      <c r="H2596" s="635"/>
      <c r="I2596" s="636" t="s">
        <v>6437</v>
      </c>
      <c r="J2596" s="635"/>
      <c r="K2596" s="637">
        <v>8</v>
      </c>
      <c r="L2596" s="638"/>
      <c r="M2596" s="639"/>
    </row>
    <row r="2597" spans="6:13" s="633" customFormat="1" ht="11.25" outlineLevel="5" x14ac:dyDescent="0.25">
      <c r="F2597" s="634"/>
      <c r="G2597" s="635"/>
      <c r="H2597" s="635"/>
      <c r="I2597" s="636" t="s">
        <v>6438</v>
      </c>
      <c r="J2597" s="635"/>
      <c r="K2597" s="637">
        <v>60</v>
      </c>
      <c r="L2597" s="638"/>
      <c r="M2597" s="639"/>
    </row>
    <row r="2598" spans="6:13" s="633" customFormat="1" ht="11.25" outlineLevel="5" x14ac:dyDescent="0.25">
      <c r="F2598" s="634"/>
      <c r="G2598" s="635"/>
      <c r="H2598" s="635"/>
      <c r="I2598" s="636" t="s">
        <v>6439</v>
      </c>
      <c r="J2598" s="635"/>
      <c r="K2598" s="637">
        <v>1</v>
      </c>
      <c r="L2598" s="638"/>
      <c r="M2598" s="639"/>
    </row>
    <row r="2599" spans="6:13" s="633" customFormat="1" ht="11.25" outlineLevel="5" x14ac:dyDescent="0.25">
      <c r="F2599" s="634"/>
      <c r="G2599" s="635"/>
      <c r="H2599" s="635"/>
      <c r="I2599" s="636" t="s">
        <v>6440</v>
      </c>
      <c r="J2599" s="635"/>
      <c r="K2599" s="637">
        <v>1</v>
      </c>
      <c r="L2599" s="638"/>
      <c r="M2599" s="639"/>
    </row>
    <row r="2600" spans="6:13" s="633" customFormat="1" ht="11.25" outlineLevel="5" x14ac:dyDescent="0.25">
      <c r="F2600" s="634"/>
      <c r="G2600" s="635"/>
      <c r="H2600" s="635"/>
      <c r="I2600" s="636" t="s">
        <v>6441</v>
      </c>
      <c r="J2600" s="635"/>
      <c r="K2600" s="637">
        <v>1</v>
      </c>
      <c r="L2600" s="638"/>
      <c r="M2600" s="639"/>
    </row>
    <row r="2601" spans="6:13" s="633" customFormat="1" ht="11.25" outlineLevel="5" x14ac:dyDescent="0.25">
      <c r="F2601" s="634"/>
      <c r="G2601" s="635"/>
      <c r="H2601" s="635"/>
      <c r="I2601" s="636" t="s">
        <v>6442</v>
      </c>
      <c r="J2601" s="635"/>
      <c r="K2601" s="637">
        <v>1</v>
      </c>
      <c r="L2601" s="638"/>
      <c r="M2601" s="639"/>
    </row>
    <row r="2602" spans="6:13" s="633" customFormat="1" ht="11.25" outlineLevel="5" x14ac:dyDescent="0.25">
      <c r="F2602" s="634"/>
      <c r="G2602" s="635"/>
      <c r="H2602" s="635"/>
      <c r="I2602" s="636" t="s">
        <v>6443</v>
      </c>
      <c r="J2602" s="635"/>
      <c r="K2602" s="637">
        <v>1</v>
      </c>
      <c r="L2602" s="638"/>
      <c r="M2602" s="639"/>
    </row>
    <row r="2603" spans="6:13" s="625" customFormat="1" ht="12" outlineLevel="4" x14ac:dyDescent="0.2">
      <c r="F2603" s="626">
        <v>16</v>
      </c>
      <c r="G2603" s="627" t="s">
        <v>3066</v>
      </c>
      <c r="H2603" s="628" t="s">
        <v>5740</v>
      </c>
      <c r="I2603" s="629" t="s">
        <v>5741</v>
      </c>
      <c r="J2603" s="627" t="s">
        <v>447</v>
      </c>
      <c r="K2603" s="630">
        <v>2</v>
      </c>
      <c r="L2603" s="631"/>
      <c r="M2603" s="632">
        <f>K2603*L2603</f>
        <v>0</v>
      </c>
    </row>
    <row r="2604" spans="6:13" s="633" customFormat="1" ht="11.25" outlineLevel="5" x14ac:dyDescent="0.25">
      <c r="F2604" s="634"/>
      <c r="G2604" s="635"/>
      <c r="H2604" s="635"/>
      <c r="I2604" s="636" t="s">
        <v>6444</v>
      </c>
      <c r="J2604" s="635"/>
      <c r="K2604" s="637">
        <v>1</v>
      </c>
      <c r="L2604" s="638"/>
      <c r="M2604" s="639"/>
    </row>
    <row r="2605" spans="6:13" s="633" customFormat="1" ht="11.25" outlineLevel="5" x14ac:dyDescent="0.25">
      <c r="F2605" s="634"/>
      <c r="G2605" s="635"/>
      <c r="H2605" s="635"/>
      <c r="I2605" s="636" t="s">
        <v>6445</v>
      </c>
      <c r="J2605" s="635"/>
      <c r="K2605" s="637">
        <v>1</v>
      </c>
      <c r="L2605" s="638"/>
      <c r="M2605" s="639"/>
    </row>
    <row r="2606" spans="6:13" s="625" customFormat="1" ht="12" outlineLevel="4" x14ac:dyDescent="0.2">
      <c r="F2606" s="626">
        <v>17</v>
      </c>
      <c r="G2606" s="627" t="s">
        <v>3066</v>
      </c>
      <c r="H2606" s="628" t="s">
        <v>6446</v>
      </c>
      <c r="I2606" s="629" t="s">
        <v>6447</v>
      </c>
      <c r="J2606" s="627" t="s">
        <v>447</v>
      </c>
      <c r="K2606" s="630">
        <v>6</v>
      </c>
      <c r="L2606" s="631"/>
      <c r="M2606" s="632">
        <f>K2606*L2606</f>
        <v>0</v>
      </c>
    </row>
    <row r="2607" spans="6:13" s="633" customFormat="1" ht="11.25" outlineLevel="5" x14ac:dyDescent="0.25">
      <c r="F2607" s="634"/>
      <c r="G2607" s="635"/>
      <c r="H2607" s="635"/>
      <c r="I2607" s="636" t="s">
        <v>6448</v>
      </c>
      <c r="J2607" s="635"/>
      <c r="K2607" s="637">
        <v>1</v>
      </c>
      <c r="L2607" s="638"/>
      <c r="M2607" s="639"/>
    </row>
    <row r="2608" spans="6:13" s="633" customFormat="1" ht="11.25" outlineLevel="5" x14ac:dyDescent="0.25">
      <c r="F2608" s="634"/>
      <c r="G2608" s="635"/>
      <c r="H2608" s="635"/>
      <c r="I2608" s="636" t="s">
        <v>6449</v>
      </c>
      <c r="J2608" s="635"/>
      <c r="K2608" s="637">
        <v>1</v>
      </c>
      <c r="L2608" s="638"/>
      <c r="M2608" s="639"/>
    </row>
    <row r="2609" spans="6:13" s="633" customFormat="1" ht="11.25" outlineLevel="5" x14ac:dyDescent="0.25">
      <c r="F2609" s="634"/>
      <c r="G2609" s="635"/>
      <c r="H2609" s="635"/>
      <c r="I2609" s="636" t="s">
        <v>6450</v>
      </c>
      <c r="J2609" s="635"/>
      <c r="K2609" s="637">
        <v>2</v>
      </c>
      <c r="L2609" s="638"/>
      <c r="M2609" s="639"/>
    </row>
    <row r="2610" spans="6:13" s="633" customFormat="1" ht="11.25" outlineLevel="5" x14ac:dyDescent="0.25">
      <c r="F2610" s="634"/>
      <c r="G2610" s="635"/>
      <c r="H2610" s="635"/>
      <c r="I2610" s="636" t="s">
        <v>6451</v>
      </c>
      <c r="J2610" s="635"/>
      <c r="K2610" s="637">
        <v>2</v>
      </c>
      <c r="L2610" s="638"/>
      <c r="M2610" s="639"/>
    </row>
    <row r="2611" spans="6:13" s="625" customFormat="1" ht="12" outlineLevel="4" x14ac:dyDescent="0.2">
      <c r="F2611" s="626">
        <v>18</v>
      </c>
      <c r="G2611" s="627" t="s">
        <v>3066</v>
      </c>
      <c r="H2611" s="628" t="s">
        <v>4942</v>
      </c>
      <c r="I2611" s="629" t="s">
        <v>4943</v>
      </c>
      <c r="J2611" s="627" t="s">
        <v>447</v>
      </c>
      <c r="K2611" s="630">
        <v>402</v>
      </c>
      <c r="L2611" s="631"/>
      <c r="M2611" s="632">
        <f>K2611*L2611</f>
        <v>0</v>
      </c>
    </row>
    <row r="2612" spans="6:13" s="633" customFormat="1" ht="11.25" outlineLevel="5" x14ac:dyDescent="0.25">
      <c r="F2612" s="634"/>
      <c r="G2612" s="635"/>
      <c r="H2612" s="635"/>
      <c r="I2612" s="636" t="s">
        <v>6452</v>
      </c>
      <c r="J2612" s="635"/>
      <c r="K2612" s="637">
        <v>15</v>
      </c>
      <c r="L2612" s="638"/>
      <c r="M2612" s="639"/>
    </row>
    <row r="2613" spans="6:13" s="633" customFormat="1" ht="11.25" outlineLevel="5" x14ac:dyDescent="0.25">
      <c r="F2613" s="634"/>
      <c r="G2613" s="635"/>
      <c r="H2613" s="635"/>
      <c r="I2613" s="636" t="s">
        <v>6453</v>
      </c>
      <c r="J2613" s="635"/>
      <c r="K2613" s="637">
        <v>54</v>
      </c>
      <c r="L2613" s="638"/>
      <c r="M2613" s="639"/>
    </row>
    <row r="2614" spans="6:13" s="633" customFormat="1" ht="11.25" outlineLevel="5" x14ac:dyDescent="0.25">
      <c r="F2614" s="634"/>
      <c r="G2614" s="635"/>
      <c r="H2614" s="635"/>
      <c r="I2614" s="636" t="s">
        <v>6454</v>
      </c>
      <c r="J2614" s="635"/>
      <c r="K2614" s="637">
        <v>39</v>
      </c>
      <c r="L2614" s="638"/>
      <c r="M2614" s="639"/>
    </row>
    <row r="2615" spans="6:13" s="633" customFormat="1" ht="11.25" outlineLevel="5" x14ac:dyDescent="0.25">
      <c r="F2615" s="634"/>
      <c r="G2615" s="635"/>
      <c r="H2615" s="635"/>
      <c r="I2615" s="636" t="s">
        <v>6455</v>
      </c>
      <c r="J2615" s="635"/>
      <c r="K2615" s="637">
        <v>3</v>
      </c>
      <c r="L2615" s="638"/>
      <c r="M2615" s="639"/>
    </row>
    <row r="2616" spans="6:13" s="633" customFormat="1" ht="11.25" outlineLevel="5" x14ac:dyDescent="0.25">
      <c r="F2616" s="634"/>
      <c r="G2616" s="635"/>
      <c r="H2616" s="635"/>
      <c r="I2616" s="636" t="s">
        <v>6456</v>
      </c>
      <c r="J2616" s="635"/>
      <c r="K2616" s="637">
        <v>3</v>
      </c>
      <c r="L2616" s="638"/>
      <c r="M2616" s="639"/>
    </row>
    <row r="2617" spans="6:13" s="633" customFormat="1" ht="11.25" outlineLevel="5" x14ac:dyDescent="0.25">
      <c r="F2617" s="634"/>
      <c r="G2617" s="635"/>
      <c r="H2617" s="635"/>
      <c r="I2617" s="636" t="s">
        <v>6457</v>
      </c>
      <c r="J2617" s="635"/>
      <c r="K2617" s="637">
        <v>48</v>
      </c>
      <c r="L2617" s="638"/>
      <c r="M2617" s="639"/>
    </row>
    <row r="2618" spans="6:13" s="633" customFormat="1" ht="11.25" outlineLevel="5" x14ac:dyDescent="0.25">
      <c r="F2618" s="634"/>
      <c r="G2618" s="635"/>
      <c r="H2618" s="635"/>
      <c r="I2618" s="636" t="s">
        <v>6458</v>
      </c>
      <c r="J2618" s="635"/>
      <c r="K2618" s="637">
        <v>240</v>
      </c>
      <c r="L2618" s="638"/>
      <c r="M2618" s="639"/>
    </row>
    <row r="2619" spans="6:13" s="625" customFormat="1" ht="12" outlineLevel="4" x14ac:dyDescent="0.2">
      <c r="F2619" s="626">
        <v>19</v>
      </c>
      <c r="G2619" s="627" t="s">
        <v>3066</v>
      </c>
      <c r="H2619" s="628" t="s">
        <v>5142</v>
      </c>
      <c r="I2619" s="629" t="s">
        <v>5143</v>
      </c>
      <c r="J2619" s="627" t="s">
        <v>447</v>
      </c>
      <c r="K2619" s="630">
        <v>9</v>
      </c>
      <c r="L2619" s="631"/>
      <c r="M2619" s="632">
        <f>K2619*L2619</f>
        <v>0</v>
      </c>
    </row>
    <row r="2620" spans="6:13" s="633" customFormat="1" ht="11.25" outlineLevel="5" x14ac:dyDescent="0.25">
      <c r="F2620" s="634"/>
      <c r="G2620" s="635"/>
      <c r="H2620" s="635"/>
      <c r="I2620" s="636" t="s">
        <v>6459</v>
      </c>
      <c r="J2620" s="635"/>
      <c r="K2620" s="637">
        <v>3</v>
      </c>
      <c r="L2620" s="638"/>
      <c r="M2620" s="639"/>
    </row>
    <row r="2621" spans="6:13" s="633" customFormat="1" ht="11.25" outlineLevel="5" x14ac:dyDescent="0.25">
      <c r="F2621" s="634"/>
      <c r="G2621" s="635"/>
      <c r="H2621" s="635"/>
      <c r="I2621" s="636" t="s">
        <v>6460</v>
      </c>
      <c r="J2621" s="635"/>
      <c r="K2621" s="637">
        <v>3</v>
      </c>
      <c r="L2621" s="638"/>
      <c r="M2621" s="639"/>
    </row>
    <row r="2622" spans="6:13" s="633" customFormat="1" ht="11.25" outlineLevel="5" x14ac:dyDescent="0.25">
      <c r="F2622" s="634"/>
      <c r="G2622" s="635"/>
      <c r="H2622" s="635"/>
      <c r="I2622" s="636" t="s">
        <v>6461</v>
      </c>
      <c r="J2622" s="635"/>
      <c r="K2622" s="637">
        <v>3</v>
      </c>
      <c r="L2622" s="638"/>
      <c r="M2622" s="639"/>
    </row>
    <row r="2623" spans="6:13" s="625" customFormat="1" ht="12" outlineLevel="4" x14ac:dyDescent="0.2">
      <c r="F2623" s="626">
        <v>20</v>
      </c>
      <c r="G2623" s="627" t="s">
        <v>3066</v>
      </c>
      <c r="H2623" s="628" t="s">
        <v>4945</v>
      </c>
      <c r="I2623" s="629" t="s">
        <v>4946</v>
      </c>
      <c r="J2623" s="627" t="s">
        <v>447</v>
      </c>
      <c r="K2623" s="630">
        <v>6</v>
      </c>
      <c r="L2623" s="631"/>
      <c r="M2623" s="632">
        <f>K2623*L2623</f>
        <v>0</v>
      </c>
    </row>
    <row r="2624" spans="6:13" s="633" customFormat="1" ht="11.25" outlineLevel="5" x14ac:dyDescent="0.25">
      <c r="F2624" s="634"/>
      <c r="G2624" s="635"/>
      <c r="H2624" s="635"/>
      <c r="I2624" s="636" t="s">
        <v>6462</v>
      </c>
      <c r="J2624" s="635"/>
      <c r="K2624" s="637">
        <v>3</v>
      </c>
      <c r="L2624" s="638"/>
      <c r="M2624" s="639"/>
    </row>
    <row r="2625" spans="6:13" s="633" customFormat="1" ht="11.25" outlineLevel="5" x14ac:dyDescent="0.25">
      <c r="F2625" s="634"/>
      <c r="G2625" s="635"/>
      <c r="H2625" s="635"/>
      <c r="I2625" s="636" t="s">
        <v>6463</v>
      </c>
      <c r="J2625" s="635"/>
      <c r="K2625" s="637">
        <v>3</v>
      </c>
      <c r="L2625" s="638"/>
      <c r="M2625" s="639"/>
    </row>
    <row r="2626" spans="6:13" s="625" customFormat="1" ht="12" outlineLevel="4" x14ac:dyDescent="0.2">
      <c r="F2626" s="626">
        <v>21</v>
      </c>
      <c r="G2626" s="627" t="s">
        <v>3066</v>
      </c>
      <c r="H2626" s="628" t="s">
        <v>6464</v>
      </c>
      <c r="I2626" s="629" t="s">
        <v>6465</v>
      </c>
      <c r="J2626" s="627" t="s">
        <v>447</v>
      </c>
      <c r="K2626" s="630">
        <v>12</v>
      </c>
      <c r="L2626" s="631"/>
      <c r="M2626" s="632">
        <f>K2626*L2626</f>
        <v>0</v>
      </c>
    </row>
    <row r="2627" spans="6:13" s="633" customFormat="1" ht="11.25" outlineLevel="5" x14ac:dyDescent="0.25">
      <c r="F2627" s="634"/>
      <c r="G2627" s="635"/>
      <c r="H2627" s="635"/>
      <c r="I2627" s="636" t="s">
        <v>6466</v>
      </c>
      <c r="J2627" s="635"/>
      <c r="K2627" s="637">
        <v>3</v>
      </c>
      <c r="L2627" s="638"/>
      <c r="M2627" s="639"/>
    </row>
    <row r="2628" spans="6:13" s="633" customFormat="1" ht="11.25" outlineLevel="5" x14ac:dyDescent="0.25">
      <c r="F2628" s="634"/>
      <c r="G2628" s="635"/>
      <c r="H2628" s="635"/>
      <c r="I2628" s="636" t="s">
        <v>6467</v>
      </c>
      <c r="J2628" s="635"/>
      <c r="K2628" s="637">
        <v>3</v>
      </c>
      <c r="L2628" s="638"/>
      <c r="M2628" s="639"/>
    </row>
    <row r="2629" spans="6:13" s="633" customFormat="1" ht="11.25" outlineLevel="5" x14ac:dyDescent="0.25">
      <c r="F2629" s="634"/>
      <c r="G2629" s="635"/>
      <c r="H2629" s="635"/>
      <c r="I2629" s="636" t="s">
        <v>6468</v>
      </c>
      <c r="J2629" s="635"/>
      <c r="K2629" s="637">
        <v>1</v>
      </c>
      <c r="L2629" s="638"/>
      <c r="M2629" s="639"/>
    </row>
    <row r="2630" spans="6:13" s="633" customFormat="1" ht="11.25" outlineLevel="5" x14ac:dyDescent="0.25">
      <c r="F2630" s="634"/>
      <c r="G2630" s="635"/>
      <c r="H2630" s="635"/>
      <c r="I2630" s="636" t="s">
        <v>6469</v>
      </c>
      <c r="J2630" s="635"/>
      <c r="K2630" s="637">
        <v>1</v>
      </c>
      <c r="L2630" s="638"/>
      <c r="M2630" s="639"/>
    </row>
    <row r="2631" spans="6:13" s="633" customFormat="1" ht="11.25" outlineLevel="5" x14ac:dyDescent="0.25">
      <c r="F2631" s="634"/>
      <c r="G2631" s="635"/>
      <c r="H2631" s="635"/>
      <c r="I2631" s="636" t="s">
        <v>6470</v>
      </c>
      <c r="J2631" s="635"/>
      <c r="K2631" s="637">
        <v>2</v>
      </c>
      <c r="L2631" s="638"/>
      <c r="M2631" s="639"/>
    </row>
    <row r="2632" spans="6:13" s="633" customFormat="1" ht="11.25" outlineLevel="5" x14ac:dyDescent="0.25">
      <c r="F2632" s="634"/>
      <c r="G2632" s="635"/>
      <c r="H2632" s="635"/>
      <c r="I2632" s="636" t="s">
        <v>6471</v>
      </c>
      <c r="J2632" s="635"/>
      <c r="K2632" s="637">
        <v>2</v>
      </c>
      <c r="L2632" s="638"/>
      <c r="M2632" s="639"/>
    </row>
    <row r="2633" spans="6:13" s="625" customFormat="1" ht="12" outlineLevel="4" x14ac:dyDescent="0.2">
      <c r="F2633" s="626">
        <v>22</v>
      </c>
      <c r="G2633" s="627" t="s">
        <v>3066</v>
      </c>
      <c r="H2633" s="628" t="s">
        <v>6472</v>
      </c>
      <c r="I2633" s="629" t="s">
        <v>6473</v>
      </c>
      <c r="J2633" s="627" t="s">
        <v>447</v>
      </c>
      <c r="K2633" s="630">
        <v>1</v>
      </c>
      <c r="L2633" s="631"/>
      <c r="M2633" s="632">
        <f>K2633*L2633</f>
        <v>0</v>
      </c>
    </row>
    <row r="2634" spans="6:13" s="633" customFormat="1" ht="11.25" outlineLevel="5" x14ac:dyDescent="0.25">
      <c r="F2634" s="634"/>
      <c r="G2634" s="635"/>
      <c r="H2634" s="635"/>
      <c r="I2634" s="636" t="s">
        <v>6474</v>
      </c>
      <c r="J2634" s="635"/>
      <c r="K2634" s="637">
        <v>1</v>
      </c>
      <c r="L2634" s="638"/>
      <c r="M2634" s="639"/>
    </row>
    <row r="2635" spans="6:13" s="625" customFormat="1" ht="12" outlineLevel="4" x14ac:dyDescent="0.2">
      <c r="F2635" s="626">
        <v>23</v>
      </c>
      <c r="G2635" s="627" t="s">
        <v>3066</v>
      </c>
      <c r="H2635" s="628" t="s">
        <v>6475</v>
      </c>
      <c r="I2635" s="629" t="s">
        <v>6476</v>
      </c>
      <c r="J2635" s="627" t="s">
        <v>447</v>
      </c>
      <c r="K2635" s="630">
        <v>53</v>
      </c>
      <c r="L2635" s="631"/>
      <c r="M2635" s="632">
        <f>K2635*L2635</f>
        <v>0</v>
      </c>
    </row>
    <row r="2636" spans="6:13" s="633" customFormat="1" ht="11.25" outlineLevel="5" x14ac:dyDescent="0.25">
      <c r="F2636" s="634"/>
      <c r="G2636" s="635"/>
      <c r="H2636" s="635"/>
      <c r="I2636" s="636" t="s">
        <v>6477</v>
      </c>
      <c r="J2636" s="635"/>
      <c r="K2636" s="637">
        <v>18</v>
      </c>
      <c r="L2636" s="638"/>
      <c r="M2636" s="639"/>
    </row>
    <row r="2637" spans="6:13" s="633" customFormat="1" ht="11.25" outlineLevel="5" x14ac:dyDescent="0.25">
      <c r="F2637" s="634"/>
      <c r="G2637" s="635"/>
      <c r="H2637" s="635"/>
      <c r="I2637" s="636" t="s">
        <v>6478</v>
      </c>
      <c r="J2637" s="635"/>
      <c r="K2637" s="637">
        <v>35</v>
      </c>
      <c r="L2637" s="638"/>
      <c r="M2637" s="639"/>
    </row>
    <row r="2638" spans="6:13" s="625" customFormat="1" ht="12" outlineLevel="4" x14ac:dyDescent="0.2">
      <c r="F2638" s="626">
        <v>24</v>
      </c>
      <c r="G2638" s="627" t="s">
        <v>3066</v>
      </c>
      <c r="H2638" s="628" t="s">
        <v>6479</v>
      </c>
      <c r="I2638" s="629" t="s">
        <v>6480</v>
      </c>
      <c r="J2638" s="627" t="s">
        <v>447</v>
      </c>
      <c r="K2638" s="630">
        <v>4</v>
      </c>
      <c r="L2638" s="631"/>
      <c r="M2638" s="632">
        <f>K2638*L2638</f>
        <v>0</v>
      </c>
    </row>
    <row r="2639" spans="6:13" s="633" customFormat="1" ht="11.25" outlineLevel="5" x14ac:dyDescent="0.25">
      <c r="F2639" s="634"/>
      <c r="G2639" s="635"/>
      <c r="H2639" s="635"/>
      <c r="I2639" s="636" t="s">
        <v>6481</v>
      </c>
      <c r="J2639" s="635"/>
      <c r="K2639" s="637">
        <v>1</v>
      </c>
      <c r="L2639" s="638"/>
      <c r="M2639" s="639"/>
    </row>
    <row r="2640" spans="6:13" s="633" customFormat="1" ht="11.25" outlineLevel="5" x14ac:dyDescent="0.25">
      <c r="F2640" s="634"/>
      <c r="G2640" s="635"/>
      <c r="H2640" s="635"/>
      <c r="I2640" s="636" t="s">
        <v>6482</v>
      </c>
      <c r="J2640" s="635"/>
      <c r="K2640" s="637">
        <v>1</v>
      </c>
      <c r="L2640" s="638"/>
      <c r="M2640" s="639"/>
    </row>
    <row r="2641" spans="6:13" s="633" customFormat="1" ht="11.25" outlineLevel="5" x14ac:dyDescent="0.25">
      <c r="F2641" s="634"/>
      <c r="G2641" s="635"/>
      <c r="H2641" s="635"/>
      <c r="I2641" s="636" t="s">
        <v>6483</v>
      </c>
      <c r="J2641" s="635"/>
      <c r="K2641" s="637">
        <v>2</v>
      </c>
      <c r="L2641" s="638"/>
      <c r="M2641" s="639"/>
    </row>
    <row r="2642" spans="6:13" s="625" customFormat="1" ht="12" outlineLevel="4" x14ac:dyDescent="0.2">
      <c r="F2642" s="626">
        <v>25</v>
      </c>
      <c r="G2642" s="627" t="s">
        <v>3066</v>
      </c>
      <c r="H2642" s="628" t="s">
        <v>5750</v>
      </c>
      <c r="I2642" s="629" t="s">
        <v>5751</v>
      </c>
      <c r="J2642" s="627" t="s">
        <v>447</v>
      </c>
      <c r="K2642" s="630">
        <v>3</v>
      </c>
      <c r="L2642" s="631"/>
      <c r="M2642" s="632">
        <f>K2642*L2642</f>
        <v>0</v>
      </c>
    </row>
    <row r="2643" spans="6:13" s="633" customFormat="1" ht="11.25" outlineLevel="5" x14ac:dyDescent="0.25">
      <c r="F2643" s="634"/>
      <c r="G2643" s="635"/>
      <c r="H2643" s="635"/>
      <c r="I2643" s="636" t="s">
        <v>6484</v>
      </c>
      <c r="J2643" s="635"/>
      <c r="K2643" s="637">
        <v>3</v>
      </c>
      <c r="L2643" s="638"/>
      <c r="M2643" s="639"/>
    </row>
    <row r="2644" spans="6:13" s="625" customFormat="1" ht="12" outlineLevel="4" x14ac:dyDescent="0.2">
      <c r="F2644" s="626">
        <v>26</v>
      </c>
      <c r="G2644" s="627" t="s">
        <v>3066</v>
      </c>
      <c r="H2644" s="628" t="s">
        <v>4948</v>
      </c>
      <c r="I2644" s="629" t="s">
        <v>4949</v>
      </c>
      <c r="J2644" s="627" t="s">
        <v>447</v>
      </c>
      <c r="K2644" s="630">
        <v>221</v>
      </c>
      <c r="L2644" s="631"/>
      <c r="M2644" s="632">
        <f>K2644*L2644</f>
        <v>0</v>
      </c>
    </row>
    <row r="2645" spans="6:13" s="633" customFormat="1" ht="11.25" outlineLevel="5" x14ac:dyDescent="0.25">
      <c r="F2645" s="634"/>
      <c r="G2645" s="635"/>
      <c r="H2645" s="635"/>
      <c r="I2645" s="636" t="s">
        <v>6485</v>
      </c>
      <c r="J2645" s="635"/>
      <c r="K2645" s="637">
        <v>8</v>
      </c>
      <c r="L2645" s="638"/>
      <c r="M2645" s="639"/>
    </row>
    <row r="2646" spans="6:13" s="633" customFormat="1" ht="11.25" outlineLevel="5" x14ac:dyDescent="0.25">
      <c r="F2646" s="634"/>
      <c r="G2646" s="635"/>
      <c r="H2646" s="635"/>
      <c r="I2646" s="636" t="s">
        <v>6486</v>
      </c>
      <c r="J2646" s="635"/>
      <c r="K2646" s="637">
        <v>60</v>
      </c>
      <c r="L2646" s="638"/>
      <c r="M2646" s="639"/>
    </row>
    <row r="2647" spans="6:13" s="633" customFormat="1" ht="11.25" outlineLevel="5" x14ac:dyDescent="0.25">
      <c r="F2647" s="634"/>
      <c r="G2647" s="635"/>
      <c r="H2647" s="635"/>
      <c r="I2647" s="636" t="s">
        <v>6487</v>
      </c>
      <c r="J2647" s="635"/>
      <c r="K2647" s="637">
        <v>1</v>
      </c>
      <c r="L2647" s="638"/>
      <c r="M2647" s="639"/>
    </row>
    <row r="2648" spans="6:13" s="633" customFormat="1" ht="11.25" outlineLevel="5" x14ac:dyDescent="0.25">
      <c r="F2648" s="634"/>
      <c r="G2648" s="635"/>
      <c r="H2648" s="635"/>
      <c r="I2648" s="636" t="s">
        <v>6488</v>
      </c>
      <c r="J2648" s="635"/>
      <c r="K2648" s="637">
        <v>1</v>
      </c>
      <c r="L2648" s="638"/>
      <c r="M2648" s="639"/>
    </row>
    <row r="2649" spans="6:13" s="633" customFormat="1" ht="11.25" outlineLevel="5" x14ac:dyDescent="0.25">
      <c r="F2649" s="634"/>
      <c r="G2649" s="635"/>
      <c r="H2649" s="635"/>
      <c r="I2649" s="636" t="s">
        <v>6489</v>
      </c>
      <c r="J2649" s="635"/>
      <c r="K2649" s="637">
        <v>1</v>
      </c>
      <c r="L2649" s="638"/>
      <c r="M2649" s="639"/>
    </row>
    <row r="2650" spans="6:13" s="633" customFormat="1" ht="11.25" outlineLevel="5" x14ac:dyDescent="0.25">
      <c r="F2650" s="634"/>
      <c r="G2650" s="635"/>
      <c r="H2650" s="635"/>
      <c r="I2650" s="636" t="s">
        <v>6490</v>
      </c>
      <c r="J2650" s="635"/>
      <c r="K2650" s="637">
        <v>1</v>
      </c>
      <c r="L2650" s="638"/>
      <c r="M2650" s="639"/>
    </row>
    <row r="2651" spans="6:13" s="633" customFormat="1" ht="11.25" outlineLevel="5" x14ac:dyDescent="0.25">
      <c r="F2651" s="634"/>
      <c r="G2651" s="635"/>
      <c r="H2651" s="635"/>
      <c r="I2651" s="636" t="s">
        <v>6491</v>
      </c>
      <c r="J2651" s="635"/>
      <c r="K2651" s="637">
        <v>3</v>
      </c>
      <c r="L2651" s="638"/>
      <c r="M2651" s="639"/>
    </row>
    <row r="2652" spans="6:13" s="633" customFormat="1" ht="11.25" outlineLevel="5" x14ac:dyDescent="0.25">
      <c r="F2652" s="634"/>
      <c r="G2652" s="635"/>
      <c r="H2652" s="635"/>
      <c r="I2652" s="636" t="s">
        <v>6492</v>
      </c>
      <c r="J2652" s="635"/>
      <c r="K2652" s="637">
        <v>6</v>
      </c>
      <c r="L2652" s="638"/>
      <c r="M2652" s="639"/>
    </row>
    <row r="2653" spans="6:13" s="633" customFormat="1" ht="11.25" outlineLevel="5" x14ac:dyDescent="0.25">
      <c r="F2653" s="634"/>
      <c r="G2653" s="635"/>
      <c r="H2653" s="635"/>
      <c r="I2653" s="636" t="s">
        <v>6493</v>
      </c>
      <c r="J2653" s="635"/>
      <c r="K2653" s="637">
        <v>18</v>
      </c>
      <c r="L2653" s="638"/>
      <c r="M2653" s="639"/>
    </row>
    <row r="2654" spans="6:13" s="633" customFormat="1" ht="11.25" outlineLevel="5" x14ac:dyDescent="0.25">
      <c r="F2654" s="634"/>
      <c r="G2654" s="635"/>
      <c r="H2654" s="635"/>
      <c r="I2654" s="636" t="s">
        <v>6494</v>
      </c>
      <c r="J2654" s="635"/>
      <c r="K2654" s="637">
        <v>3</v>
      </c>
      <c r="L2654" s="638"/>
      <c r="M2654" s="639"/>
    </row>
    <row r="2655" spans="6:13" s="633" customFormat="1" ht="11.25" outlineLevel="5" x14ac:dyDescent="0.25">
      <c r="F2655" s="634"/>
      <c r="G2655" s="635"/>
      <c r="H2655" s="635"/>
      <c r="I2655" s="636" t="s">
        <v>6495</v>
      </c>
      <c r="J2655" s="635"/>
      <c r="K2655" s="637">
        <v>22</v>
      </c>
      <c r="L2655" s="638"/>
      <c r="M2655" s="639"/>
    </row>
    <row r="2656" spans="6:13" s="633" customFormat="1" ht="11.25" outlineLevel="5" x14ac:dyDescent="0.25">
      <c r="F2656" s="634"/>
      <c r="G2656" s="635"/>
      <c r="H2656" s="635"/>
      <c r="I2656" s="636" t="s">
        <v>6496</v>
      </c>
      <c r="J2656" s="635"/>
      <c r="K2656" s="637">
        <v>50</v>
      </c>
      <c r="L2656" s="638"/>
      <c r="M2656" s="639"/>
    </row>
    <row r="2657" spans="6:13" s="633" customFormat="1" ht="11.25" outlineLevel="5" x14ac:dyDescent="0.25">
      <c r="F2657" s="634"/>
      <c r="G2657" s="635"/>
      <c r="H2657" s="635"/>
      <c r="I2657" s="636" t="s">
        <v>6497</v>
      </c>
      <c r="J2657" s="635"/>
      <c r="K2657" s="637">
        <v>47</v>
      </c>
      <c r="L2657" s="638"/>
      <c r="M2657" s="639"/>
    </row>
    <row r="2658" spans="6:13" s="625" customFormat="1" ht="12" outlineLevel="4" x14ac:dyDescent="0.2">
      <c r="F2658" s="626">
        <v>27</v>
      </c>
      <c r="G2658" s="627" t="s">
        <v>3066</v>
      </c>
      <c r="H2658" s="628" t="s">
        <v>6498</v>
      </c>
      <c r="I2658" s="629" t="s">
        <v>6499</v>
      </c>
      <c r="J2658" s="627" t="s">
        <v>447</v>
      </c>
      <c r="K2658" s="630">
        <v>4</v>
      </c>
      <c r="L2658" s="631"/>
      <c r="M2658" s="632">
        <f>K2658*L2658</f>
        <v>0</v>
      </c>
    </row>
    <row r="2659" spans="6:13" s="633" customFormat="1" ht="11.25" outlineLevel="5" x14ac:dyDescent="0.25">
      <c r="F2659" s="634"/>
      <c r="G2659" s="635"/>
      <c r="H2659" s="635"/>
      <c r="I2659" s="636" t="s">
        <v>6500</v>
      </c>
      <c r="J2659" s="635"/>
      <c r="K2659" s="637">
        <v>1</v>
      </c>
      <c r="L2659" s="638"/>
      <c r="M2659" s="639"/>
    </row>
    <row r="2660" spans="6:13" s="633" customFormat="1" ht="11.25" outlineLevel="5" x14ac:dyDescent="0.25">
      <c r="F2660" s="634"/>
      <c r="G2660" s="635"/>
      <c r="H2660" s="635"/>
      <c r="I2660" s="636" t="s">
        <v>6501</v>
      </c>
      <c r="J2660" s="635"/>
      <c r="K2660" s="637">
        <v>3</v>
      </c>
      <c r="L2660" s="638"/>
      <c r="M2660" s="639"/>
    </row>
    <row r="2661" spans="6:13" s="625" customFormat="1" ht="12" outlineLevel="4" x14ac:dyDescent="0.2">
      <c r="F2661" s="626">
        <v>28</v>
      </c>
      <c r="G2661" s="627" t="s">
        <v>3066</v>
      </c>
      <c r="H2661" s="628" t="s">
        <v>5307</v>
      </c>
      <c r="I2661" s="629" t="s">
        <v>5308</v>
      </c>
      <c r="J2661" s="627" t="s">
        <v>447</v>
      </c>
      <c r="K2661" s="630">
        <v>69</v>
      </c>
      <c r="L2661" s="631"/>
      <c r="M2661" s="632">
        <f>K2661*L2661</f>
        <v>0</v>
      </c>
    </row>
    <row r="2662" spans="6:13" s="633" customFormat="1" ht="11.25" outlineLevel="5" x14ac:dyDescent="0.25">
      <c r="F2662" s="634"/>
      <c r="G2662" s="635"/>
      <c r="H2662" s="635"/>
      <c r="I2662" s="636" t="s">
        <v>6502</v>
      </c>
      <c r="J2662" s="635"/>
      <c r="K2662" s="637">
        <v>3</v>
      </c>
      <c r="L2662" s="638"/>
      <c r="M2662" s="639"/>
    </row>
    <row r="2663" spans="6:13" s="633" customFormat="1" ht="11.25" outlineLevel="5" x14ac:dyDescent="0.25">
      <c r="F2663" s="634"/>
      <c r="G2663" s="635"/>
      <c r="H2663" s="635"/>
      <c r="I2663" s="636" t="s">
        <v>6503</v>
      </c>
      <c r="J2663" s="635"/>
      <c r="K2663" s="637">
        <v>15</v>
      </c>
      <c r="L2663" s="638"/>
      <c r="M2663" s="639"/>
    </row>
    <row r="2664" spans="6:13" s="633" customFormat="1" ht="11.25" outlineLevel="5" x14ac:dyDescent="0.25">
      <c r="F2664" s="634"/>
      <c r="G2664" s="635"/>
      <c r="H2664" s="635"/>
      <c r="I2664" s="636" t="s">
        <v>6504</v>
      </c>
      <c r="J2664" s="635"/>
      <c r="K2664" s="637">
        <v>15</v>
      </c>
      <c r="L2664" s="638"/>
      <c r="M2664" s="639"/>
    </row>
    <row r="2665" spans="6:13" s="633" customFormat="1" ht="11.25" outlineLevel="5" x14ac:dyDescent="0.25">
      <c r="F2665" s="634"/>
      <c r="G2665" s="635"/>
      <c r="H2665" s="635"/>
      <c r="I2665" s="636" t="s">
        <v>6505</v>
      </c>
      <c r="J2665" s="635"/>
      <c r="K2665" s="637">
        <v>18</v>
      </c>
      <c r="L2665" s="638"/>
      <c r="M2665" s="639"/>
    </row>
    <row r="2666" spans="6:13" s="633" customFormat="1" ht="11.25" outlineLevel="5" x14ac:dyDescent="0.25">
      <c r="F2666" s="634"/>
      <c r="G2666" s="635"/>
      <c r="H2666" s="635"/>
      <c r="I2666" s="636" t="s">
        <v>6506</v>
      </c>
      <c r="J2666" s="635"/>
      <c r="K2666" s="637">
        <v>18</v>
      </c>
      <c r="L2666" s="638"/>
      <c r="M2666" s="639"/>
    </row>
    <row r="2667" spans="6:13" s="625" customFormat="1" ht="12" outlineLevel="4" x14ac:dyDescent="0.2">
      <c r="F2667" s="626">
        <v>29</v>
      </c>
      <c r="G2667" s="627" t="s">
        <v>3066</v>
      </c>
      <c r="H2667" s="628" t="s">
        <v>4951</v>
      </c>
      <c r="I2667" s="629" t="s">
        <v>4952</v>
      </c>
      <c r="J2667" s="627" t="s">
        <v>447</v>
      </c>
      <c r="K2667" s="630">
        <v>18</v>
      </c>
      <c r="L2667" s="631"/>
      <c r="M2667" s="632">
        <f>K2667*L2667</f>
        <v>0</v>
      </c>
    </row>
    <row r="2668" spans="6:13" s="633" customFormat="1" ht="11.25" outlineLevel="5" x14ac:dyDescent="0.25">
      <c r="F2668" s="634"/>
      <c r="G2668" s="635"/>
      <c r="H2668" s="635"/>
      <c r="I2668" s="636" t="s">
        <v>6507</v>
      </c>
      <c r="J2668" s="635"/>
      <c r="K2668" s="637">
        <v>3</v>
      </c>
      <c r="L2668" s="638"/>
      <c r="M2668" s="639"/>
    </row>
    <row r="2669" spans="6:13" s="633" customFormat="1" ht="11.25" outlineLevel="5" x14ac:dyDescent="0.25">
      <c r="F2669" s="634"/>
      <c r="G2669" s="635"/>
      <c r="H2669" s="635"/>
      <c r="I2669" s="636" t="s">
        <v>6508</v>
      </c>
      <c r="J2669" s="635"/>
      <c r="K2669" s="637">
        <v>3</v>
      </c>
      <c r="L2669" s="638"/>
      <c r="M2669" s="639"/>
    </row>
    <row r="2670" spans="6:13" s="633" customFormat="1" ht="11.25" outlineLevel="5" x14ac:dyDescent="0.25">
      <c r="F2670" s="634"/>
      <c r="G2670" s="635"/>
      <c r="H2670" s="635"/>
      <c r="I2670" s="636" t="s">
        <v>6509</v>
      </c>
      <c r="J2670" s="635"/>
      <c r="K2670" s="637">
        <v>6</v>
      </c>
      <c r="L2670" s="638"/>
      <c r="M2670" s="639"/>
    </row>
    <row r="2671" spans="6:13" s="633" customFormat="1" ht="11.25" outlineLevel="5" x14ac:dyDescent="0.25">
      <c r="F2671" s="634"/>
      <c r="G2671" s="635"/>
      <c r="H2671" s="635"/>
      <c r="I2671" s="636" t="s">
        <v>6510</v>
      </c>
      <c r="J2671" s="635"/>
      <c r="K2671" s="637">
        <v>6</v>
      </c>
      <c r="L2671" s="638"/>
      <c r="M2671" s="639"/>
    </row>
    <row r="2672" spans="6:13" s="625" customFormat="1" ht="12" outlineLevel="4" x14ac:dyDescent="0.2">
      <c r="F2672" s="626">
        <v>30</v>
      </c>
      <c r="G2672" s="627" t="s">
        <v>3066</v>
      </c>
      <c r="H2672" s="628" t="s">
        <v>6511</v>
      </c>
      <c r="I2672" s="629" t="s">
        <v>6512</v>
      </c>
      <c r="J2672" s="627" t="s">
        <v>447</v>
      </c>
      <c r="K2672" s="630">
        <v>1</v>
      </c>
      <c r="L2672" s="631"/>
      <c r="M2672" s="632">
        <f>K2672*L2672</f>
        <v>0</v>
      </c>
    </row>
    <row r="2673" spans="6:13" s="633" customFormat="1" ht="11.25" outlineLevel="5" x14ac:dyDescent="0.25">
      <c r="F2673" s="634"/>
      <c r="G2673" s="635"/>
      <c r="H2673" s="635"/>
      <c r="I2673" s="636" t="s">
        <v>6513</v>
      </c>
      <c r="J2673" s="635"/>
      <c r="K2673" s="637">
        <v>1</v>
      </c>
      <c r="L2673" s="638"/>
      <c r="M2673" s="639"/>
    </row>
    <row r="2674" spans="6:13" s="625" customFormat="1" ht="12" outlineLevel="4" x14ac:dyDescent="0.2">
      <c r="F2674" s="626">
        <v>31</v>
      </c>
      <c r="G2674" s="627" t="s">
        <v>3066</v>
      </c>
      <c r="H2674" s="628" t="s">
        <v>6514</v>
      </c>
      <c r="I2674" s="629" t="s">
        <v>6515</v>
      </c>
      <c r="J2674" s="627" t="s">
        <v>447</v>
      </c>
      <c r="K2674" s="630">
        <v>24</v>
      </c>
      <c r="L2674" s="631"/>
      <c r="M2674" s="632">
        <f>K2674*L2674</f>
        <v>0</v>
      </c>
    </row>
    <row r="2675" spans="6:13" s="633" customFormat="1" ht="11.25" outlineLevel="5" x14ac:dyDescent="0.25">
      <c r="F2675" s="634"/>
      <c r="G2675" s="635"/>
      <c r="H2675" s="635"/>
      <c r="I2675" s="636" t="s">
        <v>6516</v>
      </c>
      <c r="J2675" s="635"/>
      <c r="K2675" s="637">
        <v>1</v>
      </c>
      <c r="L2675" s="638"/>
      <c r="M2675" s="639"/>
    </row>
    <row r="2676" spans="6:13" s="633" customFormat="1" ht="11.25" outlineLevel="5" x14ac:dyDescent="0.25">
      <c r="F2676" s="634"/>
      <c r="G2676" s="635"/>
      <c r="H2676" s="635"/>
      <c r="I2676" s="636" t="s">
        <v>6517</v>
      </c>
      <c r="J2676" s="635"/>
      <c r="K2676" s="637">
        <v>6</v>
      </c>
      <c r="L2676" s="638"/>
      <c r="M2676" s="639"/>
    </row>
    <row r="2677" spans="6:13" s="633" customFormat="1" ht="11.25" outlineLevel="5" x14ac:dyDescent="0.25">
      <c r="F2677" s="634"/>
      <c r="G2677" s="635"/>
      <c r="H2677" s="635"/>
      <c r="I2677" s="636" t="s">
        <v>6518</v>
      </c>
      <c r="J2677" s="635"/>
      <c r="K2677" s="637">
        <v>1</v>
      </c>
      <c r="L2677" s="638"/>
      <c r="M2677" s="639"/>
    </row>
    <row r="2678" spans="6:13" s="633" customFormat="1" ht="11.25" outlineLevel="5" x14ac:dyDescent="0.25">
      <c r="F2678" s="634"/>
      <c r="G2678" s="635"/>
      <c r="H2678" s="635"/>
      <c r="I2678" s="636" t="s">
        <v>6519</v>
      </c>
      <c r="J2678" s="635"/>
      <c r="K2678" s="637">
        <v>6</v>
      </c>
      <c r="L2678" s="638"/>
      <c r="M2678" s="639"/>
    </row>
    <row r="2679" spans="6:13" s="633" customFormat="1" ht="11.25" outlineLevel="5" x14ac:dyDescent="0.25">
      <c r="F2679" s="634"/>
      <c r="G2679" s="635"/>
      <c r="H2679" s="635"/>
      <c r="I2679" s="636" t="s">
        <v>6520</v>
      </c>
      <c r="J2679" s="635"/>
      <c r="K2679" s="637">
        <v>1</v>
      </c>
      <c r="L2679" s="638"/>
      <c r="M2679" s="639"/>
    </row>
    <row r="2680" spans="6:13" s="633" customFormat="1" ht="11.25" outlineLevel="5" x14ac:dyDescent="0.25">
      <c r="F2680" s="634"/>
      <c r="G2680" s="635"/>
      <c r="H2680" s="635"/>
      <c r="I2680" s="636" t="s">
        <v>6521</v>
      </c>
      <c r="J2680" s="635"/>
      <c r="K2680" s="637">
        <v>9</v>
      </c>
      <c r="L2680" s="638"/>
      <c r="M2680" s="639"/>
    </row>
    <row r="2681" spans="6:13" s="625" customFormat="1" ht="24" outlineLevel="4" x14ac:dyDescent="0.2">
      <c r="F2681" s="626">
        <v>32</v>
      </c>
      <c r="G2681" s="627" t="s">
        <v>3315</v>
      </c>
      <c r="H2681" s="628" t="s">
        <v>4954</v>
      </c>
      <c r="I2681" s="629" t="s">
        <v>4955</v>
      </c>
      <c r="J2681" s="627" t="s">
        <v>191</v>
      </c>
      <c r="K2681" s="630">
        <v>28.815000000000001</v>
      </c>
      <c r="L2681" s="631"/>
      <c r="M2681" s="632">
        <f>K2681*L2681</f>
        <v>0</v>
      </c>
    </row>
    <row r="2682" spans="6:13" s="633" customFormat="1" ht="11.25" outlineLevel="5" x14ac:dyDescent="0.25">
      <c r="F2682" s="634"/>
      <c r="G2682" s="635"/>
      <c r="H2682" s="635"/>
      <c r="I2682" s="636" t="s">
        <v>6522</v>
      </c>
      <c r="J2682" s="635"/>
      <c r="K2682" s="637">
        <v>1.796</v>
      </c>
      <c r="L2682" s="638"/>
      <c r="M2682" s="639"/>
    </row>
    <row r="2683" spans="6:13" s="633" customFormat="1" ht="11.25" outlineLevel="5" x14ac:dyDescent="0.25">
      <c r="F2683" s="634"/>
      <c r="G2683" s="635"/>
      <c r="H2683" s="635"/>
      <c r="I2683" s="636" t="s">
        <v>6523</v>
      </c>
      <c r="J2683" s="635"/>
      <c r="K2683" s="637">
        <v>5.915</v>
      </c>
      <c r="L2683" s="638"/>
      <c r="M2683" s="639"/>
    </row>
    <row r="2684" spans="6:13" s="633" customFormat="1" ht="11.25" outlineLevel="5" x14ac:dyDescent="0.25">
      <c r="F2684" s="634"/>
      <c r="G2684" s="635"/>
      <c r="H2684" s="635"/>
      <c r="I2684" s="636" t="s">
        <v>6524</v>
      </c>
      <c r="J2684" s="635"/>
      <c r="K2684" s="637">
        <v>0.72399999999999998</v>
      </c>
      <c r="L2684" s="638"/>
      <c r="M2684" s="639"/>
    </row>
    <row r="2685" spans="6:13" s="633" customFormat="1" ht="11.25" outlineLevel="5" x14ac:dyDescent="0.25">
      <c r="F2685" s="634"/>
      <c r="G2685" s="635"/>
      <c r="H2685" s="635"/>
      <c r="I2685" s="636" t="s">
        <v>6525</v>
      </c>
      <c r="J2685" s="635"/>
      <c r="K2685" s="637">
        <v>0.77200000000000002</v>
      </c>
      <c r="L2685" s="638"/>
      <c r="M2685" s="639"/>
    </row>
    <row r="2686" spans="6:13" s="633" customFormat="1" ht="11.25" outlineLevel="5" x14ac:dyDescent="0.25">
      <c r="F2686" s="634"/>
      <c r="G2686" s="635"/>
      <c r="H2686" s="635"/>
      <c r="I2686" s="636" t="s">
        <v>6526</v>
      </c>
      <c r="J2686" s="635"/>
      <c r="K2686" s="637">
        <v>2.5270000000000001</v>
      </c>
      <c r="L2686" s="638"/>
      <c r="M2686" s="639"/>
    </row>
    <row r="2687" spans="6:13" s="633" customFormat="1" ht="11.25" outlineLevel="5" x14ac:dyDescent="0.25">
      <c r="F2687" s="634"/>
      <c r="G2687" s="635"/>
      <c r="H2687" s="635"/>
      <c r="I2687" s="636" t="s">
        <v>6527</v>
      </c>
      <c r="J2687" s="635"/>
      <c r="K2687" s="637">
        <v>17.081</v>
      </c>
      <c r="L2687" s="638"/>
      <c r="M2687" s="639"/>
    </row>
    <row r="2688" spans="6:13" s="646" customFormat="1" ht="12.75" customHeight="1" outlineLevel="4" x14ac:dyDescent="0.25">
      <c r="F2688" s="640"/>
      <c r="G2688" s="641"/>
      <c r="H2688" s="641"/>
      <c r="I2688" s="642"/>
      <c r="J2688" s="641"/>
      <c r="K2688" s="643"/>
      <c r="L2688" s="644"/>
      <c r="M2688" s="645"/>
    </row>
    <row r="2689" spans="6:13" s="646" customFormat="1" ht="12.75" customHeight="1" outlineLevel="3" x14ac:dyDescent="0.25">
      <c r="F2689" s="640"/>
      <c r="G2689" s="641"/>
      <c r="H2689" s="641"/>
      <c r="I2689" s="642"/>
      <c r="J2689" s="641"/>
      <c r="K2689" s="643"/>
      <c r="L2689" s="644"/>
      <c r="M2689" s="645"/>
    </row>
    <row r="2690" spans="6:13" s="612" customFormat="1" ht="18.75" customHeight="1" outlineLevel="2" x14ac:dyDescent="0.2">
      <c r="F2690" s="613"/>
      <c r="G2690" s="614"/>
      <c r="H2690" s="615"/>
      <c r="I2690" s="615" t="s">
        <v>4066</v>
      </c>
      <c r="J2690" s="614"/>
      <c r="K2690" s="617"/>
      <c r="L2690" s="618"/>
      <c r="M2690" s="585">
        <f>SUBTOTAL(9,M2691:M2704)</f>
        <v>0</v>
      </c>
    </row>
    <row r="2691" spans="6:13" s="620" customFormat="1" ht="16.5" customHeight="1" outlineLevel="3" x14ac:dyDescent="0.2">
      <c r="F2691" s="621"/>
      <c r="G2691" s="609"/>
      <c r="H2691" s="622"/>
      <c r="I2691" s="622" t="s">
        <v>4957</v>
      </c>
      <c r="J2691" s="609"/>
      <c r="K2691" s="623"/>
      <c r="L2691" s="624"/>
      <c r="M2691" s="588">
        <f>SUBTOTAL(9,M2692:M2703)</f>
        <v>0</v>
      </c>
    </row>
    <row r="2692" spans="6:13" s="625" customFormat="1" ht="24" outlineLevel="4" x14ac:dyDescent="0.2">
      <c r="F2692" s="626">
        <v>1</v>
      </c>
      <c r="G2692" s="627" t="s">
        <v>3315</v>
      </c>
      <c r="H2692" s="628" t="s">
        <v>4067</v>
      </c>
      <c r="I2692" s="629" t="s">
        <v>4068</v>
      </c>
      <c r="J2692" s="627" t="s">
        <v>191</v>
      </c>
      <c r="K2692" s="630">
        <v>44.365000000000002</v>
      </c>
      <c r="L2692" s="631"/>
      <c r="M2692" s="632">
        <f>K2692*L2692</f>
        <v>0</v>
      </c>
    </row>
    <row r="2693" spans="6:13" s="633" customFormat="1" ht="11.25" outlineLevel="5" x14ac:dyDescent="0.25">
      <c r="F2693" s="634"/>
      <c r="G2693" s="635"/>
      <c r="H2693" s="635"/>
      <c r="I2693" s="636" t="s">
        <v>6528</v>
      </c>
      <c r="J2693" s="635"/>
      <c r="K2693" s="637">
        <v>28.815000000000001</v>
      </c>
      <c r="L2693" s="638"/>
      <c r="M2693" s="639"/>
    </row>
    <row r="2694" spans="6:13" s="633" customFormat="1" ht="11.25" outlineLevel="5" x14ac:dyDescent="0.25">
      <c r="F2694" s="634"/>
      <c r="G2694" s="635"/>
      <c r="H2694" s="635"/>
      <c r="I2694" s="636" t="s">
        <v>6529</v>
      </c>
      <c r="J2694" s="635"/>
      <c r="K2694" s="637">
        <v>15.55</v>
      </c>
      <c r="L2694" s="638"/>
      <c r="M2694" s="639"/>
    </row>
    <row r="2695" spans="6:13" s="625" customFormat="1" ht="12" outlineLevel="4" x14ac:dyDescent="0.2">
      <c r="F2695" s="626">
        <v>2</v>
      </c>
      <c r="G2695" s="627" t="s">
        <v>3315</v>
      </c>
      <c r="H2695" s="628" t="s">
        <v>4073</v>
      </c>
      <c r="I2695" s="629" t="s">
        <v>4074</v>
      </c>
      <c r="J2695" s="627" t="s">
        <v>191</v>
      </c>
      <c r="K2695" s="630">
        <v>887.3</v>
      </c>
      <c r="L2695" s="631"/>
      <c r="M2695" s="632">
        <f>K2695*L2695</f>
        <v>0</v>
      </c>
    </row>
    <row r="2696" spans="6:13" s="633" customFormat="1" ht="11.25" outlineLevel="5" x14ac:dyDescent="0.25">
      <c r="F2696" s="634"/>
      <c r="G2696" s="635"/>
      <c r="H2696" s="635"/>
      <c r="I2696" s="636" t="s">
        <v>6530</v>
      </c>
      <c r="J2696" s="635"/>
      <c r="K2696" s="637">
        <v>576.30000000000007</v>
      </c>
      <c r="L2696" s="638"/>
      <c r="M2696" s="639"/>
    </row>
    <row r="2697" spans="6:13" s="633" customFormat="1" ht="11.25" outlineLevel="5" x14ac:dyDescent="0.25">
      <c r="F2697" s="634"/>
      <c r="G2697" s="635"/>
      <c r="H2697" s="635"/>
      <c r="I2697" s="636" t="s">
        <v>6531</v>
      </c>
      <c r="J2697" s="635"/>
      <c r="K2697" s="637">
        <v>311</v>
      </c>
      <c r="L2697" s="638"/>
      <c r="M2697" s="639"/>
    </row>
    <row r="2698" spans="6:13" s="625" customFormat="1" ht="12" outlineLevel="4" x14ac:dyDescent="0.2">
      <c r="F2698" s="626">
        <v>3</v>
      </c>
      <c r="G2698" s="627" t="s">
        <v>3315</v>
      </c>
      <c r="H2698" s="628" t="s">
        <v>4079</v>
      </c>
      <c r="I2698" s="629" t="s">
        <v>4080</v>
      </c>
      <c r="J2698" s="627" t="s">
        <v>191</v>
      </c>
      <c r="K2698" s="630">
        <v>44.365000000000002</v>
      </c>
      <c r="L2698" s="631"/>
      <c r="M2698" s="632">
        <f>K2698*L2698</f>
        <v>0</v>
      </c>
    </row>
    <row r="2699" spans="6:13" s="633" customFormat="1" ht="11.25" outlineLevel="5" x14ac:dyDescent="0.25">
      <c r="F2699" s="634"/>
      <c r="G2699" s="635"/>
      <c r="H2699" s="635"/>
      <c r="I2699" s="636" t="s">
        <v>6528</v>
      </c>
      <c r="J2699" s="635"/>
      <c r="K2699" s="637">
        <v>28.815000000000001</v>
      </c>
      <c r="L2699" s="638"/>
      <c r="M2699" s="639"/>
    </row>
    <row r="2700" spans="6:13" s="633" customFormat="1" ht="11.25" outlineLevel="5" x14ac:dyDescent="0.25">
      <c r="F2700" s="634"/>
      <c r="G2700" s="635"/>
      <c r="H2700" s="635"/>
      <c r="I2700" s="636" t="s">
        <v>6529</v>
      </c>
      <c r="J2700" s="635"/>
      <c r="K2700" s="637">
        <v>15.55</v>
      </c>
      <c r="L2700" s="638"/>
      <c r="M2700" s="639"/>
    </row>
    <row r="2701" spans="6:13" s="625" customFormat="1" ht="24" outlineLevel="4" x14ac:dyDescent="0.2">
      <c r="F2701" s="626">
        <v>4</v>
      </c>
      <c r="G2701" s="627" t="s">
        <v>3315</v>
      </c>
      <c r="H2701" s="628" t="s">
        <v>4081</v>
      </c>
      <c r="I2701" s="629" t="s">
        <v>4082</v>
      </c>
      <c r="J2701" s="627" t="s">
        <v>191</v>
      </c>
      <c r="K2701" s="630">
        <v>13.192</v>
      </c>
      <c r="L2701" s="631"/>
      <c r="M2701" s="632">
        <f>K2701*L2701</f>
        <v>0</v>
      </c>
    </row>
    <row r="2702" spans="6:13" s="633" customFormat="1" ht="11.25" outlineLevel="5" x14ac:dyDescent="0.25">
      <c r="F2702" s="634"/>
      <c r="G2702" s="635"/>
      <c r="H2702" s="635"/>
      <c r="I2702" s="636" t="s">
        <v>6532</v>
      </c>
      <c r="J2702" s="635"/>
      <c r="K2702" s="637">
        <v>13.192</v>
      </c>
      <c r="L2702" s="638"/>
      <c r="M2702" s="639"/>
    </row>
    <row r="2703" spans="6:13" s="646" customFormat="1" ht="12.75" customHeight="1" outlineLevel="4" x14ac:dyDescent="0.25">
      <c r="F2703" s="640"/>
      <c r="G2703" s="641"/>
      <c r="H2703" s="641"/>
      <c r="I2703" s="642"/>
      <c r="J2703" s="641"/>
      <c r="K2703" s="643"/>
      <c r="L2703" s="644"/>
      <c r="M2703" s="645"/>
    </row>
    <row r="2704" spans="6:13" s="646" customFormat="1" ht="12.75" customHeight="1" outlineLevel="3" x14ac:dyDescent="0.25">
      <c r="F2704" s="640"/>
      <c r="G2704" s="641"/>
      <c r="H2704" s="641"/>
      <c r="I2704" s="642"/>
      <c r="J2704" s="641"/>
      <c r="K2704" s="643"/>
      <c r="L2704" s="644"/>
      <c r="M2704" s="645"/>
    </row>
    <row r="2705" spans="6:13" s="612" customFormat="1" ht="18.75" customHeight="1" outlineLevel="2" x14ac:dyDescent="0.2">
      <c r="F2705" s="613"/>
      <c r="G2705" s="614"/>
      <c r="H2705" s="615"/>
      <c r="I2705" s="615" t="s">
        <v>3865</v>
      </c>
      <c r="J2705" s="614"/>
      <c r="K2705" s="617"/>
      <c r="L2705" s="618"/>
      <c r="M2705" s="585">
        <f>SUBTOTAL(9,M2706:M2825)</f>
        <v>0</v>
      </c>
    </row>
    <row r="2706" spans="6:13" s="620" customFormat="1" ht="16.5" customHeight="1" outlineLevel="3" x14ac:dyDescent="0.2">
      <c r="F2706" s="621"/>
      <c r="G2706" s="609"/>
      <c r="H2706" s="622"/>
      <c r="I2706" s="622" t="s">
        <v>4957</v>
      </c>
      <c r="J2706" s="609"/>
      <c r="K2706" s="623"/>
      <c r="L2706" s="624"/>
      <c r="M2706" s="588">
        <f>SUBTOTAL(9,M2707:M2824)</f>
        <v>0</v>
      </c>
    </row>
    <row r="2707" spans="6:13" s="625" customFormat="1" ht="24" outlineLevel="4" x14ac:dyDescent="0.2">
      <c r="F2707" s="626">
        <v>1</v>
      </c>
      <c r="G2707" s="627" t="s">
        <v>3315</v>
      </c>
      <c r="H2707" s="628" t="s">
        <v>5519</v>
      </c>
      <c r="I2707" s="629" t="s">
        <v>5520</v>
      </c>
      <c r="J2707" s="627" t="s">
        <v>532</v>
      </c>
      <c r="K2707" s="630">
        <v>1097.5999999999999</v>
      </c>
      <c r="L2707" s="631"/>
      <c r="M2707" s="632">
        <f>K2707*L2707</f>
        <v>0</v>
      </c>
    </row>
    <row r="2708" spans="6:13" s="633" customFormat="1" ht="11.25" outlineLevel="5" x14ac:dyDescent="0.25">
      <c r="F2708" s="634"/>
      <c r="G2708" s="635"/>
      <c r="H2708" s="635"/>
      <c r="I2708" s="636" t="s">
        <v>6533</v>
      </c>
      <c r="J2708" s="635"/>
      <c r="K2708" s="637">
        <v>60</v>
      </c>
      <c r="L2708" s="638"/>
      <c r="M2708" s="639"/>
    </row>
    <row r="2709" spans="6:13" s="633" customFormat="1" ht="11.25" outlineLevel="5" x14ac:dyDescent="0.25">
      <c r="F2709" s="634"/>
      <c r="G2709" s="635"/>
      <c r="H2709" s="635"/>
      <c r="I2709" s="636" t="s">
        <v>6534</v>
      </c>
      <c r="J2709" s="635"/>
      <c r="K2709" s="637">
        <v>60</v>
      </c>
      <c r="L2709" s="638"/>
      <c r="M2709" s="639"/>
    </row>
    <row r="2710" spans="6:13" s="633" customFormat="1" ht="11.25" outlineLevel="5" x14ac:dyDescent="0.25">
      <c r="F2710" s="634"/>
      <c r="G2710" s="635"/>
      <c r="H2710" s="635"/>
      <c r="I2710" s="636" t="s">
        <v>6535</v>
      </c>
      <c r="J2710" s="635"/>
      <c r="K2710" s="637">
        <v>477.73</v>
      </c>
      <c r="L2710" s="638"/>
      <c r="M2710" s="639"/>
    </row>
    <row r="2711" spans="6:13" s="633" customFormat="1" ht="11.25" outlineLevel="5" x14ac:dyDescent="0.25">
      <c r="F2711" s="634"/>
      <c r="G2711" s="635"/>
      <c r="H2711" s="635"/>
      <c r="I2711" s="636" t="s">
        <v>6536</v>
      </c>
      <c r="J2711" s="635"/>
      <c r="K2711" s="637">
        <v>477.73</v>
      </c>
      <c r="L2711" s="638"/>
      <c r="M2711" s="639"/>
    </row>
    <row r="2712" spans="6:13" s="633" customFormat="1" ht="11.25" outlineLevel="5" x14ac:dyDescent="0.25">
      <c r="F2712" s="634"/>
      <c r="G2712" s="635"/>
      <c r="H2712" s="635"/>
      <c r="I2712" s="636" t="s">
        <v>6537</v>
      </c>
      <c r="J2712" s="635"/>
      <c r="K2712" s="637">
        <v>11.07</v>
      </c>
      <c r="L2712" s="638"/>
      <c r="M2712" s="639"/>
    </row>
    <row r="2713" spans="6:13" s="633" customFormat="1" ht="11.25" outlineLevel="5" x14ac:dyDescent="0.25">
      <c r="F2713" s="634"/>
      <c r="G2713" s="635"/>
      <c r="H2713" s="635"/>
      <c r="I2713" s="636" t="s">
        <v>6538</v>
      </c>
      <c r="J2713" s="635"/>
      <c r="K2713" s="637">
        <v>11.07</v>
      </c>
      <c r="L2713" s="638"/>
      <c r="M2713" s="639"/>
    </row>
    <row r="2714" spans="6:13" s="625" customFormat="1" ht="24" outlineLevel="4" x14ac:dyDescent="0.2">
      <c r="F2714" s="626">
        <v>2</v>
      </c>
      <c r="G2714" s="627" t="s">
        <v>3315</v>
      </c>
      <c r="H2714" s="628" t="s">
        <v>5523</v>
      </c>
      <c r="I2714" s="629" t="s">
        <v>5524</v>
      </c>
      <c r="J2714" s="627" t="s">
        <v>532</v>
      </c>
      <c r="K2714" s="630">
        <v>68.400000000000006</v>
      </c>
      <c r="L2714" s="631"/>
      <c r="M2714" s="632">
        <f>K2714*L2714</f>
        <v>0</v>
      </c>
    </row>
    <row r="2715" spans="6:13" s="633" customFormat="1" ht="11.25" outlineLevel="5" x14ac:dyDescent="0.25">
      <c r="F2715" s="634"/>
      <c r="G2715" s="635"/>
      <c r="H2715" s="635"/>
      <c r="I2715" s="636" t="s">
        <v>6539</v>
      </c>
      <c r="J2715" s="635"/>
      <c r="K2715" s="637">
        <v>15</v>
      </c>
      <c r="L2715" s="638"/>
      <c r="M2715" s="639"/>
    </row>
    <row r="2716" spans="6:13" s="633" customFormat="1" ht="11.25" outlineLevel="5" x14ac:dyDescent="0.25">
      <c r="F2716" s="634"/>
      <c r="G2716" s="635"/>
      <c r="H2716" s="635"/>
      <c r="I2716" s="636" t="s">
        <v>6540</v>
      </c>
      <c r="J2716" s="635"/>
      <c r="K2716" s="637">
        <v>15</v>
      </c>
      <c r="L2716" s="638"/>
      <c r="M2716" s="639"/>
    </row>
    <row r="2717" spans="6:13" s="633" customFormat="1" ht="11.25" outlineLevel="5" x14ac:dyDescent="0.25">
      <c r="F2717" s="634"/>
      <c r="G2717" s="635"/>
      <c r="H2717" s="635"/>
      <c r="I2717" s="636" t="s">
        <v>6541</v>
      </c>
      <c r="J2717" s="635"/>
      <c r="K2717" s="637">
        <v>19.2</v>
      </c>
      <c r="L2717" s="638"/>
      <c r="M2717" s="639"/>
    </row>
    <row r="2718" spans="6:13" s="633" customFormat="1" ht="11.25" outlineLevel="5" x14ac:dyDescent="0.25">
      <c r="F2718" s="634"/>
      <c r="G2718" s="635"/>
      <c r="H2718" s="635"/>
      <c r="I2718" s="636" t="s">
        <v>6542</v>
      </c>
      <c r="J2718" s="635"/>
      <c r="K2718" s="637">
        <v>19.2</v>
      </c>
      <c r="L2718" s="638"/>
      <c r="M2718" s="639"/>
    </row>
    <row r="2719" spans="6:13" s="625" customFormat="1" ht="24" outlineLevel="4" x14ac:dyDescent="0.2">
      <c r="F2719" s="626">
        <v>3</v>
      </c>
      <c r="G2719" s="627" t="s">
        <v>3315</v>
      </c>
      <c r="H2719" s="628" t="s">
        <v>6543</v>
      </c>
      <c r="I2719" s="629" t="s">
        <v>6544</v>
      </c>
      <c r="J2719" s="627" t="s">
        <v>532</v>
      </c>
      <c r="K2719" s="630">
        <v>508</v>
      </c>
      <c r="L2719" s="631"/>
      <c r="M2719" s="632">
        <f>K2719*L2719</f>
        <v>0</v>
      </c>
    </row>
    <row r="2720" spans="6:13" s="633" customFormat="1" ht="11.25" outlineLevel="5" x14ac:dyDescent="0.25">
      <c r="F2720" s="634"/>
      <c r="G2720" s="635"/>
      <c r="H2720" s="635"/>
      <c r="I2720" s="636" t="s">
        <v>6535</v>
      </c>
      <c r="J2720" s="635"/>
      <c r="K2720" s="637">
        <v>477.73</v>
      </c>
      <c r="L2720" s="638"/>
      <c r="M2720" s="639"/>
    </row>
    <row r="2721" spans="6:13" s="633" customFormat="1" ht="11.25" outlineLevel="5" x14ac:dyDescent="0.25">
      <c r="F2721" s="634"/>
      <c r="G2721" s="635"/>
      <c r="H2721" s="635"/>
      <c r="I2721" s="636" t="s">
        <v>6538</v>
      </c>
      <c r="J2721" s="635"/>
      <c r="K2721" s="637">
        <v>11.07</v>
      </c>
      <c r="L2721" s="638"/>
      <c r="M2721" s="639"/>
    </row>
    <row r="2722" spans="6:13" s="633" customFormat="1" ht="11.25" outlineLevel="5" x14ac:dyDescent="0.25">
      <c r="F2722" s="634"/>
      <c r="G2722" s="635"/>
      <c r="H2722" s="635"/>
      <c r="I2722" s="636" t="s">
        <v>6541</v>
      </c>
      <c r="J2722" s="635"/>
      <c r="K2722" s="637">
        <v>19.2</v>
      </c>
      <c r="L2722" s="638"/>
      <c r="M2722" s="639"/>
    </row>
    <row r="2723" spans="6:13" s="625" customFormat="1" ht="24" outlineLevel="4" x14ac:dyDescent="0.2">
      <c r="F2723" s="626">
        <v>4</v>
      </c>
      <c r="G2723" s="627" t="s">
        <v>3315</v>
      </c>
      <c r="H2723" s="628" t="s">
        <v>6545</v>
      </c>
      <c r="I2723" s="629" t="s">
        <v>6546</v>
      </c>
      <c r="J2723" s="627" t="s">
        <v>532</v>
      </c>
      <c r="K2723" s="630">
        <v>60</v>
      </c>
      <c r="L2723" s="631"/>
      <c r="M2723" s="632">
        <f>K2723*L2723</f>
        <v>0</v>
      </c>
    </row>
    <row r="2724" spans="6:13" s="633" customFormat="1" ht="11.25" outlineLevel="5" x14ac:dyDescent="0.25">
      <c r="F2724" s="634"/>
      <c r="G2724" s="635"/>
      <c r="H2724" s="635"/>
      <c r="I2724" s="636" t="s">
        <v>6547</v>
      </c>
      <c r="J2724" s="635"/>
      <c r="K2724" s="637">
        <v>30</v>
      </c>
      <c r="L2724" s="638"/>
      <c r="M2724" s="639"/>
    </row>
    <row r="2725" spans="6:13" s="633" customFormat="1" ht="11.25" outlineLevel="5" x14ac:dyDescent="0.25">
      <c r="F2725" s="634"/>
      <c r="G2725" s="635"/>
      <c r="H2725" s="635"/>
      <c r="I2725" s="636" t="s">
        <v>6548</v>
      </c>
      <c r="J2725" s="635"/>
      <c r="K2725" s="637">
        <v>30</v>
      </c>
      <c r="L2725" s="638"/>
      <c r="M2725" s="639"/>
    </row>
    <row r="2726" spans="6:13" s="625" customFormat="1" ht="12" outlineLevel="4" x14ac:dyDescent="0.2">
      <c r="F2726" s="626">
        <v>5</v>
      </c>
      <c r="G2726" s="627" t="s">
        <v>3315</v>
      </c>
      <c r="H2726" s="628" t="s">
        <v>4962</v>
      </c>
      <c r="I2726" s="629" t="s">
        <v>4963</v>
      </c>
      <c r="J2726" s="627" t="s">
        <v>172</v>
      </c>
      <c r="K2726" s="630">
        <v>187.27015670200322</v>
      </c>
      <c r="L2726" s="631"/>
      <c r="M2726" s="632">
        <f>K2726*L2726</f>
        <v>0</v>
      </c>
    </row>
    <row r="2727" spans="6:13" s="633" customFormat="1" ht="11.25" outlineLevel="5" x14ac:dyDescent="0.25">
      <c r="F2727" s="634"/>
      <c r="G2727" s="635"/>
      <c r="H2727" s="635"/>
      <c r="I2727" s="636" t="s">
        <v>6549</v>
      </c>
      <c r="J2727" s="635"/>
      <c r="K2727" s="637">
        <v>0.52653169072000006</v>
      </c>
      <c r="L2727" s="638"/>
      <c r="M2727" s="639"/>
    </row>
    <row r="2728" spans="6:13" s="633" customFormat="1" ht="22.5" outlineLevel="5" x14ac:dyDescent="0.25">
      <c r="F2728" s="634"/>
      <c r="G2728" s="635"/>
      <c r="H2728" s="635"/>
      <c r="I2728" s="636" t="s">
        <v>6550</v>
      </c>
      <c r="J2728" s="635"/>
      <c r="K2728" s="637">
        <v>79.958876357740806</v>
      </c>
      <c r="L2728" s="638"/>
      <c r="M2728" s="639"/>
    </row>
    <row r="2729" spans="6:13" s="633" customFormat="1" ht="22.5" outlineLevel="5" x14ac:dyDescent="0.25">
      <c r="F2729" s="634"/>
      <c r="G2729" s="635"/>
      <c r="H2729" s="635"/>
      <c r="I2729" s="636" t="s">
        <v>6551</v>
      </c>
      <c r="J2729" s="635"/>
      <c r="K2729" s="637">
        <v>91.22444285472001</v>
      </c>
      <c r="L2729" s="638"/>
      <c r="M2729" s="639"/>
    </row>
    <row r="2730" spans="6:13" s="633" customFormat="1" ht="11.25" outlineLevel="5" x14ac:dyDescent="0.25">
      <c r="F2730" s="634"/>
      <c r="G2730" s="635"/>
      <c r="H2730" s="635"/>
      <c r="I2730" s="636" t="s">
        <v>6552</v>
      </c>
      <c r="J2730" s="635"/>
      <c r="K2730" s="637">
        <v>1.751251943168</v>
      </c>
      <c r="L2730" s="638"/>
      <c r="M2730" s="639"/>
    </row>
    <row r="2731" spans="6:13" s="633" customFormat="1" ht="11.25" outlineLevel="5" x14ac:dyDescent="0.25">
      <c r="F2731" s="634"/>
      <c r="G2731" s="635"/>
      <c r="H2731" s="635"/>
      <c r="I2731" s="636" t="s">
        <v>6553</v>
      </c>
      <c r="J2731" s="635"/>
      <c r="K2731" s="637">
        <v>0.62580616224000007</v>
      </c>
      <c r="L2731" s="638"/>
      <c r="M2731" s="639"/>
    </row>
    <row r="2732" spans="6:13" s="633" customFormat="1" ht="22.5" outlineLevel="5" x14ac:dyDescent="0.25">
      <c r="F2732" s="634"/>
      <c r="G2732" s="635"/>
      <c r="H2732" s="635"/>
      <c r="I2732" s="636" t="s">
        <v>6554</v>
      </c>
      <c r="J2732" s="635"/>
      <c r="K2732" s="637">
        <v>4.2474394143999996</v>
      </c>
      <c r="L2732" s="638"/>
      <c r="M2732" s="639"/>
    </row>
    <row r="2733" spans="6:13" s="633" customFormat="1" ht="22.5" outlineLevel="5" x14ac:dyDescent="0.25">
      <c r="F2733" s="634"/>
      <c r="G2733" s="635"/>
      <c r="H2733" s="635"/>
      <c r="I2733" s="636" t="s">
        <v>6555</v>
      </c>
      <c r="J2733" s="635"/>
      <c r="K2733" s="637">
        <v>2.0018257358399998</v>
      </c>
      <c r="L2733" s="638"/>
      <c r="M2733" s="639"/>
    </row>
    <row r="2734" spans="6:13" s="633" customFormat="1" ht="22.5" outlineLevel="5" x14ac:dyDescent="0.25">
      <c r="F2734" s="634"/>
      <c r="G2734" s="635"/>
      <c r="H2734" s="635"/>
      <c r="I2734" s="636" t="s">
        <v>6556</v>
      </c>
      <c r="J2734" s="635"/>
      <c r="K2734" s="637">
        <v>0.67717755965440019</v>
      </c>
      <c r="L2734" s="638"/>
      <c r="M2734" s="639"/>
    </row>
    <row r="2735" spans="6:13" s="633" customFormat="1" ht="22.5" outlineLevel="5" x14ac:dyDescent="0.25">
      <c r="F2735" s="634"/>
      <c r="G2735" s="635"/>
      <c r="H2735" s="635"/>
      <c r="I2735" s="636" t="s">
        <v>6557</v>
      </c>
      <c r="J2735" s="635"/>
      <c r="K2735" s="637">
        <v>2.7243930918400001</v>
      </c>
      <c r="L2735" s="638"/>
      <c r="M2735" s="639"/>
    </row>
    <row r="2736" spans="6:13" s="633" customFormat="1" ht="22.5" outlineLevel="5" x14ac:dyDescent="0.25">
      <c r="F2736" s="634"/>
      <c r="G2736" s="635"/>
      <c r="H2736" s="635"/>
      <c r="I2736" s="636" t="s">
        <v>6558</v>
      </c>
      <c r="J2736" s="635"/>
      <c r="K2736" s="637">
        <v>3.5324118916800002</v>
      </c>
      <c r="L2736" s="638"/>
      <c r="M2736" s="639"/>
    </row>
    <row r="2737" spans="6:13" s="625" customFormat="1" ht="12" outlineLevel="4" x14ac:dyDescent="0.2">
      <c r="F2737" s="626">
        <v>6</v>
      </c>
      <c r="G2737" s="627" t="s">
        <v>3315</v>
      </c>
      <c r="H2737" s="628" t="s">
        <v>4966</v>
      </c>
      <c r="I2737" s="629" t="s">
        <v>4967</v>
      </c>
      <c r="J2737" s="627" t="s">
        <v>172</v>
      </c>
      <c r="K2737" s="630">
        <v>46.817539175500805</v>
      </c>
      <c r="L2737" s="631"/>
      <c r="M2737" s="632">
        <f>K2737*L2737</f>
        <v>0</v>
      </c>
    </row>
    <row r="2738" spans="6:13" s="633" customFormat="1" ht="11.25" outlineLevel="5" x14ac:dyDescent="0.25">
      <c r="F2738" s="634"/>
      <c r="G2738" s="635"/>
      <c r="H2738" s="635"/>
      <c r="I2738" s="636" t="s">
        <v>6559</v>
      </c>
      <c r="J2738" s="635"/>
      <c r="K2738" s="637">
        <v>0.13163292268000001</v>
      </c>
      <c r="L2738" s="638"/>
      <c r="M2738" s="639"/>
    </row>
    <row r="2739" spans="6:13" s="633" customFormat="1" ht="22.5" outlineLevel="5" x14ac:dyDescent="0.25">
      <c r="F2739" s="634"/>
      <c r="G2739" s="635"/>
      <c r="H2739" s="635"/>
      <c r="I2739" s="636" t="s">
        <v>6560</v>
      </c>
      <c r="J2739" s="635"/>
      <c r="K2739" s="637">
        <v>19.989719089435201</v>
      </c>
      <c r="L2739" s="638"/>
      <c r="M2739" s="639"/>
    </row>
    <row r="2740" spans="6:13" s="633" customFormat="1" ht="22.5" outlineLevel="5" x14ac:dyDescent="0.25">
      <c r="F2740" s="634"/>
      <c r="G2740" s="635"/>
      <c r="H2740" s="635"/>
      <c r="I2740" s="636" t="s">
        <v>6561</v>
      </c>
      <c r="J2740" s="635"/>
      <c r="K2740" s="637">
        <v>22.806110713680003</v>
      </c>
      <c r="L2740" s="638"/>
      <c r="M2740" s="639"/>
    </row>
    <row r="2741" spans="6:13" s="633" customFormat="1" ht="11.25" outlineLevel="5" x14ac:dyDescent="0.25">
      <c r="F2741" s="634"/>
      <c r="G2741" s="635"/>
      <c r="H2741" s="635"/>
      <c r="I2741" s="636" t="s">
        <v>6562</v>
      </c>
      <c r="J2741" s="635"/>
      <c r="K2741" s="637">
        <v>0.43781298579200001</v>
      </c>
      <c r="L2741" s="638"/>
      <c r="M2741" s="639"/>
    </row>
    <row r="2742" spans="6:13" s="633" customFormat="1" ht="11.25" outlineLevel="5" x14ac:dyDescent="0.25">
      <c r="F2742" s="634"/>
      <c r="G2742" s="635"/>
      <c r="H2742" s="635"/>
      <c r="I2742" s="636" t="s">
        <v>6563</v>
      </c>
      <c r="J2742" s="635"/>
      <c r="K2742" s="637">
        <v>0.15645154056000002</v>
      </c>
      <c r="L2742" s="638"/>
      <c r="M2742" s="639"/>
    </row>
    <row r="2743" spans="6:13" s="633" customFormat="1" ht="22.5" outlineLevel="5" x14ac:dyDescent="0.25">
      <c r="F2743" s="634"/>
      <c r="G2743" s="635"/>
      <c r="H2743" s="635"/>
      <c r="I2743" s="636" t="s">
        <v>6564</v>
      </c>
      <c r="J2743" s="635"/>
      <c r="K2743" s="637">
        <v>1.0618598535999999</v>
      </c>
      <c r="L2743" s="638"/>
      <c r="M2743" s="639"/>
    </row>
    <row r="2744" spans="6:13" s="633" customFormat="1" ht="22.5" outlineLevel="5" x14ac:dyDescent="0.25">
      <c r="F2744" s="634"/>
      <c r="G2744" s="635"/>
      <c r="H2744" s="635"/>
      <c r="I2744" s="636" t="s">
        <v>6565</v>
      </c>
      <c r="J2744" s="635"/>
      <c r="K2744" s="637">
        <v>0.50045643395999995</v>
      </c>
      <c r="L2744" s="638"/>
      <c r="M2744" s="639"/>
    </row>
    <row r="2745" spans="6:13" s="633" customFormat="1" ht="22.5" outlineLevel="5" x14ac:dyDescent="0.25">
      <c r="F2745" s="634"/>
      <c r="G2745" s="635"/>
      <c r="H2745" s="635"/>
      <c r="I2745" s="636" t="s">
        <v>6566</v>
      </c>
      <c r="J2745" s="635"/>
      <c r="K2745" s="637">
        <v>0.16929438991360005</v>
      </c>
      <c r="L2745" s="638"/>
      <c r="M2745" s="639"/>
    </row>
    <row r="2746" spans="6:13" s="633" customFormat="1" ht="22.5" outlineLevel="5" x14ac:dyDescent="0.25">
      <c r="F2746" s="634"/>
      <c r="G2746" s="635"/>
      <c r="H2746" s="635"/>
      <c r="I2746" s="636" t="s">
        <v>6567</v>
      </c>
      <c r="J2746" s="635"/>
      <c r="K2746" s="637">
        <v>0.68109827296000003</v>
      </c>
      <c r="L2746" s="638"/>
      <c r="M2746" s="639"/>
    </row>
    <row r="2747" spans="6:13" s="633" customFormat="1" ht="22.5" outlineLevel="5" x14ac:dyDescent="0.25">
      <c r="F2747" s="634"/>
      <c r="G2747" s="635"/>
      <c r="H2747" s="635"/>
      <c r="I2747" s="636" t="s">
        <v>6568</v>
      </c>
      <c r="J2747" s="635"/>
      <c r="K2747" s="637">
        <v>0.88310297292000006</v>
      </c>
      <c r="L2747" s="638"/>
      <c r="M2747" s="639"/>
    </row>
    <row r="2748" spans="6:13" s="625" customFormat="1" ht="24" outlineLevel="4" x14ac:dyDescent="0.2">
      <c r="F2748" s="626">
        <v>7</v>
      </c>
      <c r="G2748" s="627" t="s">
        <v>3315</v>
      </c>
      <c r="H2748" s="628" t="s">
        <v>4970</v>
      </c>
      <c r="I2748" s="629" t="s">
        <v>4971</v>
      </c>
      <c r="J2748" s="627" t="s">
        <v>532</v>
      </c>
      <c r="K2748" s="630">
        <v>1341.5800000000002</v>
      </c>
      <c r="L2748" s="631"/>
      <c r="M2748" s="632">
        <f>K2748*L2748</f>
        <v>0</v>
      </c>
    </row>
    <row r="2749" spans="6:13" s="633" customFormat="1" ht="11.25" outlineLevel="5" x14ac:dyDescent="0.25">
      <c r="F2749" s="634"/>
      <c r="G2749" s="635"/>
      <c r="H2749" s="635"/>
      <c r="I2749" s="636" t="s">
        <v>6538</v>
      </c>
      <c r="J2749" s="635"/>
      <c r="K2749" s="637">
        <v>11.07</v>
      </c>
      <c r="L2749" s="638"/>
      <c r="M2749" s="639"/>
    </row>
    <row r="2750" spans="6:13" s="633" customFormat="1" ht="11.25" outlineLevel="5" x14ac:dyDescent="0.25">
      <c r="F2750" s="634"/>
      <c r="G2750" s="635"/>
      <c r="H2750" s="635"/>
      <c r="I2750" s="636" t="s">
        <v>6535</v>
      </c>
      <c r="J2750" s="635"/>
      <c r="K2750" s="637">
        <v>477.73</v>
      </c>
      <c r="L2750" s="638"/>
      <c r="M2750" s="639"/>
    </row>
    <row r="2751" spans="6:13" s="633" customFormat="1" ht="11.25" outlineLevel="5" x14ac:dyDescent="0.25">
      <c r="F2751" s="634"/>
      <c r="G2751" s="635"/>
      <c r="H2751" s="635"/>
      <c r="I2751" s="636" t="s">
        <v>6534</v>
      </c>
      <c r="J2751" s="635"/>
      <c r="K2751" s="637">
        <v>60</v>
      </c>
      <c r="L2751" s="638"/>
      <c r="M2751" s="639"/>
    </row>
    <row r="2752" spans="6:13" s="633" customFormat="1" ht="11.25" outlineLevel="5" x14ac:dyDescent="0.25">
      <c r="F2752" s="634"/>
      <c r="G2752" s="635"/>
      <c r="H2752" s="635"/>
      <c r="I2752" s="636" t="s">
        <v>6548</v>
      </c>
      <c r="J2752" s="635"/>
      <c r="K2752" s="637">
        <v>30</v>
      </c>
      <c r="L2752" s="638"/>
      <c r="M2752" s="639"/>
    </row>
    <row r="2753" spans="6:13" s="633" customFormat="1" ht="11.25" outlineLevel="5" x14ac:dyDescent="0.25">
      <c r="F2753" s="634"/>
      <c r="G2753" s="635"/>
      <c r="H2753" s="635"/>
      <c r="I2753" s="636" t="s">
        <v>6537</v>
      </c>
      <c r="J2753" s="635"/>
      <c r="K2753" s="637">
        <v>11.07</v>
      </c>
      <c r="L2753" s="638"/>
      <c r="M2753" s="639"/>
    </row>
    <row r="2754" spans="6:13" s="633" customFormat="1" ht="11.25" outlineLevel="5" x14ac:dyDescent="0.25">
      <c r="F2754" s="634"/>
      <c r="G2754" s="635"/>
      <c r="H2754" s="635"/>
      <c r="I2754" s="636" t="s">
        <v>6536</v>
      </c>
      <c r="J2754" s="635"/>
      <c r="K2754" s="637">
        <v>477.73</v>
      </c>
      <c r="L2754" s="638"/>
      <c r="M2754" s="639"/>
    </row>
    <row r="2755" spans="6:13" s="633" customFormat="1" ht="11.25" outlineLevel="5" x14ac:dyDescent="0.25">
      <c r="F2755" s="634"/>
      <c r="G2755" s="635"/>
      <c r="H2755" s="635"/>
      <c r="I2755" s="636" t="s">
        <v>6533</v>
      </c>
      <c r="J2755" s="635"/>
      <c r="K2755" s="637">
        <v>60</v>
      </c>
      <c r="L2755" s="638"/>
      <c r="M2755" s="639"/>
    </row>
    <row r="2756" spans="6:13" s="633" customFormat="1" ht="11.25" outlineLevel="5" x14ac:dyDescent="0.25">
      <c r="F2756" s="634"/>
      <c r="G2756" s="635"/>
      <c r="H2756" s="635"/>
      <c r="I2756" s="636" t="s">
        <v>6569</v>
      </c>
      <c r="J2756" s="635"/>
      <c r="K2756" s="637">
        <v>1127.5999999999999</v>
      </c>
      <c r="L2756" s="638"/>
      <c r="M2756" s="639"/>
    </row>
    <row r="2757" spans="6:13" s="633" customFormat="1" ht="11.25" outlineLevel="5" x14ac:dyDescent="0.25">
      <c r="F2757" s="634"/>
      <c r="G2757" s="635"/>
      <c r="H2757" s="635"/>
      <c r="I2757" s="636" t="s">
        <v>6547</v>
      </c>
      <c r="J2757" s="635"/>
      <c r="K2757" s="637">
        <v>30</v>
      </c>
      <c r="L2757" s="638"/>
      <c r="M2757" s="639"/>
    </row>
    <row r="2758" spans="6:13" s="633" customFormat="1" ht="11.25" outlineLevel="5" x14ac:dyDescent="0.25">
      <c r="F2758" s="634"/>
      <c r="G2758" s="635"/>
      <c r="H2758" s="635"/>
      <c r="I2758" s="636" t="s">
        <v>6570</v>
      </c>
      <c r="J2758" s="635"/>
      <c r="K2758" s="637">
        <v>30</v>
      </c>
      <c r="L2758" s="638"/>
      <c r="M2758" s="639"/>
    </row>
    <row r="2759" spans="6:13" s="633" customFormat="1" ht="11.25" outlineLevel="5" x14ac:dyDescent="0.25">
      <c r="F2759" s="634"/>
      <c r="G2759" s="635"/>
      <c r="H2759" s="635"/>
      <c r="I2759" s="636" t="s">
        <v>6571</v>
      </c>
      <c r="J2759" s="635"/>
      <c r="K2759" s="637">
        <v>0.4</v>
      </c>
      <c r="L2759" s="638"/>
      <c r="M2759" s="639"/>
    </row>
    <row r="2760" spans="6:13" s="633" customFormat="1" ht="11.25" outlineLevel="5" x14ac:dyDescent="0.25">
      <c r="F2760" s="634"/>
      <c r="G2760" s="635"/>
      <c r="H2760" s="635"/>
      <c r="I2760" s="636" t="s">
        <v>6572</v>
      </c>
      <c r="J2760" s="635"/>
      <c r="K2760" s="637">
        <v>88.62</v>
      </c>
      <c r="L2760" s="638"/>
      <c r="M2760" s="639"/>
    </row>
    <row r="2761" spans="6:13" s="633" customFormat="1" ht="11.25" outlineLevel="5" x14ac:dyDescent="0.25">
      <c r="F2761" s="634"/>
      <c r="G2761" s="635"/>
      <c r="H2761" s="635"/>
      <c r="I2761" s="636" t="s">
        <v>6573</v>
      </c>
      <c r="J2761" s="635"/>
      <c r="K2761" s="637">
        <v>84</v>
      </c>
      <c r="L2761" s="638"/>
      <c r="M2761" s="639"/>
    </row>
    <row r="2762" spans="6:13" s="633" customFormat="1" ht="11.25" outlineLevel="5" x14ac:dyDescent="0.25">
      <c r="F2762" s="634"/>
      <c r="G2762" s="635"/>
      <c r="H2762" s="635"/>
      <c r="I2762" s="636" t="s">
        <v>6574</v>
      </c>
      <c r="J2762" s="635"/>
      <c r="K2762" s="637">
        <v>0.8</v>
      </c>
      <c r="L2762" s="638"/>
      <c r="M2762" s="639"/>
    </row>
    <row r="2763" spans="6:13" s="633" customFormat="1" ht="11.25" outlineLevel="5" x14ac:dyDescent="0.25">
      <c r="F2763" s="634"/>
      <c r="G2763" s="635"/>
      <c r="H2763" s="635"/>
      <c r="I2763" s="636" t="s">
        <v>6575</v>
      </c>
      <c r="J2763" s="635"/>
      <c r="K2763" s="637">
        <v>2.4000000000000004</v>
      </c>
      <c r="L2763" s="638"/>
      <c r="M2763" s="639"/>
    </row>
    <row r="2764" spans="6:13" s="633" customFormat="1" ht="11.25" outlineLevel="5" x14ac:dyDescent="0.25">
      <c r="F2764" s="634"/>
      <c r="G2764" s="635"/>
      <c r="H2764" s="635"/>
      <c r="I2764" s="636" t="s">
        <v>6576</v>
      </c>
      <c r="J2764" s="635"/>
      <c r="K2764" s="637">
        <v>2.08</v>
      </c>
      <c r="L2764" s="638"/>
      <c r="M2764" s="639"/>
    </row>
    <row r="2765" spans="6:13" s="633" customFormat="1" ht="11.25" outlineLevel="5" x14ac:dyDescent="0.25">
      <c r="F2765" s="634"/>
      <c r="G2765" s="635"/>
      <c r="H2765" s="635"/>
      <c r="I2765" s="636" t="s">
        <v>6577</v>
      </c>
      <c r="J2765" s="635"/>
      <c r="K2765" s="637">
        <v>0.8</v>
      </c>
      <c r="L2765" s="638"/>
      <c r="M2765" s="639"/>
    </row>
    <row r="2766" spans="6:13" s="633" customFormat="1" ht="11.25" outlineLevel="5" x14ac:dyDescent="0.25">
      <c r="F2766" s="634"/>
      <c r="G2766" s="635"/>
      <c r="H2766" s="635"/>
      <c r="I2766" s="636" t="s">
        <v>6578</v>
      </c>
      <c r="J2766" s="635"/>
      <c r="K2766" s="637">
        <v>2.4000000000000004</v>
      </c>
      <c r="L2766" s="638"/>
      <c r="M2766" s="639"/>
    </row>
    <row r="2767" spans="6:13" s="633" customFormat="1" ht="11.25" outlineLevel="5" x14ac:dyDescent="0.25">
      <c r="F2767" s="634"/>
      <c r="G2767" s="635"/>
      <c r="H2767" s="635"/>
      <c r="I2767" s="636" t="s">
        <v>6579</v>
      </c>
      <c r="J2767" s="635"/>
      <c r="K2767" s="637">
        <v>1.2000000000000002</v>
      </c>
      <c r="L2767" s="638"/>
      <c r="M2767" s="639"/>
    </row>
    <row r="2768" spans="6:13" s="633" customFormat="1" ht="11.25" outlineLevel="5" x14ac:dyDescent="0.25">
      <c r="F2768" s="634"/>
      <c r="G2768" s="635"/>
      <c r="H2768" s="635"/>
      <c r="I2768" s="636" t="s">
        <v>6580</v>
      </c>
      <c r="J2768" s="635"/>
      <c r="K2768" s="637">
        <v>0.64000000000000012</v>
      </c>
      <c r="L2768" s="638"/>
      <c r="M2768" s="639"/>
    </row>
    <row r="2769" spans="6:13" s="633" customFormat="1" ht="11.25" outlineLevel="5" x14ac:dyDescent="0.25">
      <c r="F2769" s="634"/>
      <c r="G2769" s="635"/>
      <c r="H2769" s="635"/>
      <c r="I2769" s="636" t="s">
        <v>6581</v>
      </c>
      <c r="J2769" s="635"/>
      <c r="K2769" s="637">
        <v>0.64000000000000012</v>
      </c>
      <c r="L2769" s="638"/>
      <c r="M2769" s="639"/>
    </row>
    <row r="2770" spans="6:13" s="633" customFormat="1" ht="11.25" outlineLevel="5" x14ac:dyDescent="0.25">
      <c r="F2770" s="634"/>
      <c r="G2770" s="635"/>
      <c r="H2770" s="635"/>
      <c r="I2770" s="636" t="s">
        <v>6582</v>
      </c>
      <c r="J2770" s="635"/>
      <c r="K2770" s="637">
        <v>183.98</v>
      </c>
      <c r="L2770" s="638"/>
      <c r="M2770" s="639"/>
    </row>
    <row r="2771" spans="6:13" s="625" customFormat="1" ht="24" outlineLevel="4" x14ac:dyDescent="0.2">
      <c r="F2771" s="626">
        <v>8</v>
      </c>
      <c r="G2771" s="627" t="s">
        <v>3315</v>
      </c>
      <c r="H2771" s="628" t="s">
        <v>4974</v>
      </c>
      <c r="I2771" s="629" t="s">
        <v>4975</v>
      </c>
      <c r="J2771" s="627" t="s">
        <v>532</v>
      </c>
      <c r="K2771" s="630">
        <v>99.679999999999978</v>
      </c>
      <c r="L2771" s="631"/>
      <c r="M2771" s="632">
        <f>K2771*L2771</f>
        <v>0</v>
      </c>
    </row>
    <row r="2772" spans="6:13" s="633" customFormat="1" ht="11.25" outlineLevel="5" x14ac:dyDescent="0.25">
      <c r="F2772" s="634"/>
      <c r="G2772" s="635"/>
      <c r="H2772" s="635"/>
      <c r="I2772" s="636" t="s">
        <v>6541</v>
      </c>
      <c r="J2772" s="635"/>
      <c r="K2772" s="637">
        <v>19.2</v>
      </c>
      <c r="L2772" s="638"/>
      <c r="M2772" s="639"/>
    </row>
    <row r="2773" spans="6:13" s="633" customFormat="1" ht="11.25" outlineLevel="5" x14ac:dyDescent="0.25">
      <c r="F2773" s="634"/>
      <c r="G2773" s="635"/>
      <c r="H2773" s="635"/>
      <c r="I2773" s="636" t="s">
        <v>6540</v>
      </c>
      <c r="J2773" s="635"/>
      <c r="K2773" s="637">
        <v>15</v>
      </c>
      <c r="L2773" s="638"/>
      <c r="M2773" s="639"/>
    </row>
    <row r="2774" spans="6:13" s="633" customFormat="1" ht="11.25" outlineLevel="5" x14ac:dyDescent="0.25">
      <c r="F2774" s="634"/>
      <c r="G2774" s="635"/>
      <c r="H2774" s="635"/>
      <c r="I2774" s="636" t="s">
        <v>6539</v>
      </c>
      <c r="J2774" s="635"/>
      <c r="K2774" s="637">
        <v>15</v>
      </c>
      <c r="L2774" s="638"/>
      <c r="M2774" s="639"/>
    </row>
    <row r="2775" spans="6:13" s="633" customFormat="1" ht="11.25" outlineLevel="5" x14ac:dyDescent="0.25">
      <c r="F2775" s="634"/>
      <c r="G2775" s="635"/>
      <c r="H2775" s="635"/>
      <c r="I2775" s="636" t="s">
        <v>6542</v>
      </c>
      <c r="J2775" s="635"/>
      <c r="K2775" s="637">
        <v>19.2</v>
      </c>
      <c r="L2775" s="638"/>
      <c r="M2775" s="639"/>
    </row>
    <row r="2776" spans="6:13" s="633" customFormat="1" ht="11.25" outlineLevel="5" x14ac:dyDescent="0.25">
      <c r="F2776" s="634"/>
      <c r="G2776" s="635"/>
      <c r="H2776" s="635"/>
      <c r="I2776" s="636" t="s">
        <v>6583</v>
      </c>
      <c r="J2776" s="635"/>
      <c r="K2776" s="637">
        <v>68.400000000000006</v>
      </c>
      <c r="L2776" s="638"/>
      <c r="M2776" s="639"/>
    </row>
    <row r="2777" spans="6:13" s="633" customFormat="1" ht="11.25" outlineLevel="5" x14ac:dyDescent="0.25">
      <c r="F2777" s="634"/>
      <c r="G2777" s="635"/>
      <c r="H2777" s="635"/>
      <c r="I2777" s="636" t="s">
        <v>6584</v>
      </c>
      <c r="J2777" s="635"/>
      <c r="K2777" s="637">
        <v>0.1</v>
      </c>
      <c r="L2777" s="638"/>
      <c r="M2777" s="639"/>
    </row>
    <row r="2778" spans="6:13" s="633" customFormat="1" ht="11.25" outlineLevel="5" x14ac:dyDescent="0.25">
      <c r="F2778" s="634"/>
      <c r="G2778" s="635"/>
      <c r="H2778" s="635"/>
      <c r="I2778" s="636" t="s">
        <v>6585</v>
      </c>
      <c r="J2778" s="635"/>
      <c r="K2778" s="637">
        <v>7.44</v>
      </c>
      <c r="L2778" s="638"/>
      <c r="M2778" s="639"/>
    </row>
    <row r="2779" spans="6:13" s="633" customFormat="1" ht="11.25" outlineLevel="5" x14ac:dyDescent="0.25">
      <c r="F2779" s="634"/>
      <c r="G2779" s="635"/>
      <c r="H2779" s="635"/>
      <c r="I2779" s="636" t="s">
        <v>6586</v>
      </c>
      <c r="J2779" s="635"/>
      <c r="K2779" s="637">
        <v>21</v>
      </c>
      <c r="L2779" s="638"/>
      <c r="M2779" s="639"/>
    </row>
    <row r="2780" spans="6:13" s="633" customFormat="1" ht="11.25" outlineLevel="5" x14ac:dyDescent="0.25">
      <c r="F2780" s="634"/>
      <c r="G2780" s="635"/>
      <c r="H2780" s="635"/>
      <c r="I2780" s="636" t="s">
        <v>6587</v>
      </c>
      <c r="J2780" s="635"/>
      <c r="K2780" s="637">
        <v>0.2</v>
      </c>
      <c r="L2780" s="638"/>
      <c r="M2780" s="639"/>
    </row>
    <row r="2781" spans="6:13" s="633" customFormat="1" ht="11.25" outlineLevel="5" x14ac:dyDescent="0.25">
      <c r="F2781" s="634"/>
      <c r="G2781" s="635"/>
      <c r="H2781" s="635"/>
      <c r="I2781" s="636" t="s">
        <v>6588</v>
      </c>
      <c r="J2781" s="635"/>
      <c r="K2781" s="637">
        <v>0.60000000000000009</v>
      </c>
      <c r="L2781" s="638"/>
      <c r="M2781" s="639"/>
    </row>
    <row r="2782" spans="6:13" s="633" customFormat="1" ht="11.25" outlineLevel="5" x14ac:dyDescent="0.25">
      <c r="F2782" s="634"/>
      <c r="G2782" s="635"/>
      <c r="H2782" s="635"/>
      <c r="I2782" s="636" t="s">
        <v>6589</v>
      </c>
      <c r="J2782" s="635"/>
      <c r="K2782" s="637">
        <v>0.52</v>
      </c>
      <c r="L2782" s="638"/>
      <c r="M2782" s="639"/>
    </row>
    <row r="2783" spans="6:13" s="633" customFormat="1" ht="11.25" outlineLevel="5" x14ac:dyDescent="0.25">
      <c r="F2783" s="634"/>
      <c r="G2783" s="635"/>
      <c r="H2783" s="635"/>
      <c r="I2783" s="636" t="s">
        <v>6590</v>
      </c>
      <c r="J2783" s="635"/>
      <c r="K2783" s="637">
        <v>0.2</v>
      </c>
      <c r="L2783" s="638"/>
      <c r="M2783" s="639"/>
    </row>
    <row r="2784" spans="6:13" s="633" customFormat="1" ht="11.25" outlineLevel="5" x14ac:dyDescent="0.25">
      <c r="F2784" s="634"/>
      <c r="G2784" s="635"/>
      <c r="H2784" s="635"/>
      <c r="I2784" s="636" t="s">
        <v>6591</v>
      </c>
      <c r="J2784" s="635"/>
      <c r="K2784" s="637">
        <v>0.60000000000000009</v>
      </c>
      <c r="L2784" s="638"/>
      <c r="M2784" s="639"/>
    </row>
    <row r="2785" spans="6:13" s="633" customFormat="1" ht="11.25" outlineLevel="5" x14ac:dyDescent="0.25">
      <c r="F2785" s="634"/>
      <c r="G2785" s="635"/>
      <c r="H2785" s="635"/>
      <c r="I2785" s="636" t="s">
        <v>6592</v>
      </c>
      <c r="J2785" s="635"/>
      <c r="K2785" s="637">
        <v>0.30000000000000004</v>
      </c>
      <c r="L2785" s="638"/>
      <c r="M2785" s="639"/>
    </row>
    <row r="2786" spans="6:13" s="633" customFormat="1" ht="11.25" outlineLevel="5" x14ac:dyDescent="0.25">
      <c r="F2786" s="634"/>
      <c r="G2786" s="635"/>
      <c r="H2786" s="635"/>
      <c r="I2786" s="636" t="s">
        <v>6593</v>
      </c>
      <c r="J2786" s="635"/>
      <c r="K2786" s="637">
        <v>0.16000000000000003</v>
      </c>
      <c r="L2786" s="638"/>
      <c r="M2786" s="639"/>
    </row>
    <row r="2787" spans="6:13" s="633" customFormat="1" ht="11.25" outlineLevel="5" x14ac:dyDescent="0.25">
      <c r="F2787" s="634"/>
      <c r="G2787" s="635"/>
      <c r="H2787" s="635"/>
      <c r="I2787" s="636" t="s">
        <v>6594</v>
      </c>
      <c r="J2787" s="635"/>
      <c r="K2787" s="637">
        <v>0.16000000000000003</v>
      </c>
      <c r="L2787" s="638"/>
      <c r="M2787" s="639"/>
    </row>
    <row r="2788" spans="6:13" s="633" customFormat="1" ht="11.25" outlineLevel="5" x14ac:dyDescent="0.25">
      <c r="F2788" s="634"/>
      <c r="G2788" s="635"/>
      <c r="H2788" s="635"/>
      <c r="I2788" s="636" t="s">
        <v>6582</v>
      </c>
      <c r="J2788" s="635"/>
      <c r="K2788" s="637">
        <v>31.28</v>
      </c>
      <c r="L2788" s="638"/>
      <c r="M2788" s="639"/>
    </row>
    <row r="2789" spans="6:13" s="625" customFormat="1" ht="24" outlineLevel="4" x14ac:dyDescent="0.2">
      <c r="F2789" s="626">
        <v>9</v>
      </c>
      <c r="G2789" s="627" t="s">
        <v>3315</v>
      </c>
      <c r="H2789" s="628" t="s">
        <v>4978</v>
      </c>
      <c r="I2789" s="629" t="s">
        <v>4979</v>
      </c>
      <c r="J2789" s="627" t="s">
        <v>532</v>
      </c>
      <c r="K2789" s="630">
        <v>24</v>
      </c>
      <c r="L2789" s="631"/>
      <c r="M2789" s="632">
        <f>K2789*L2789</f>
        <v>0</v>
      </c>
    </row>
    <row r="2790" spans="6:13" s="633" customFormat="1" ht="11.25" outlineLevel="5" x14ac:dyDescent="0.25">
      <c r="F2790" s="634"/>
      <c r="G2790" s="635"/>
      <c r="H2790" s="635"/>
      <c r="I2790" s="636" t="s">
        <v>6595</v>
      </c>
      <c r="J2790" s="635"/>
      <c r="K2790" s="637">
        <v>4.8000000000000007</v>
      </c>
      <c r="L2790" s="638"/>
      <c r="M2790" s="639"/>
    </row>
    <row r="2791" spans="6:13" s="633" customFormat="1" ht="11.25" outlineLevel="5" x14ac:dyDescent="0.25">
      <c r="F2791" s="634"/>
      <c r="G2791" s="635"/>
      <c r="H2791" s="635"/>
      <c r="I2791" s="636" t="s">
        <v>6596</v>
      </c>
      <c r="J2791" s="635"/>
      <c r="K2791" s="637">
        <v>3.2</v>
      </c>
      <c r="L2791" s="638"/>
      <c r="M2791" s="639"/>
    </row>
    <row r="2792" spans="6:13" s="633" customFormat="1" ht="11.25" outlineLevel="5" x14ac:dyDescent="0.25">
      <c r="F2792" s="634"/>
      <c r="G2792" s="635"/>
      <c r="H2792" s="635"/>
      <c r="I2792" s="636" t="s">
        <v>6597</v>
      </c>
      <c r="J2792" s="635"/>
      <c r="K2792" s="637">
        <v>4</v>
      </c>
      <c r="L2792" s="638"/>
      <c r="M2792" s="639"/>
    </row>
    <row r="2793" spans="6:13" s="633" customFormat="1" ht="11.25" outlineLevel="5" x14ac:dyDescent="0.25">
      <c r="F2793" s="634"/>
      <c r="G2793" s="635"/>
      <c r="H2793" s="635"/>
      <c r="I2793" s="636" t="s">
        <v>6598</v>
      </c>
      <c r="J2793" s="635"/>
      <c r="K2793" s="637">
        <v>4</v>
      </c>
      <c r="L2793" s="638"/>
      <c r="M2793" s="639"/>
    </row>
    <row r="2794" spans="6:13" s="633" customFormat="1" ht="11.25" outlineLevel="5" x14ac:dyDescent="0.25">
      <c r="F2794" s="634"/>
      <c r="G2794" s="635"/>
      <c r="H2794" s="635"/>
      <c r="I2794" s="636" t="s">
        <v>6599</v>
      </c>
      <c r="J2794" s="635"/>
      <c r="K2794" s="637">
        <v>4</v>
      </c>
      <c r="L2794" s="638"/>
      <c r="M2794" s="639"/>
    </row>
    <row r="2795" spans="6:13" s="633" customFormat="1" ht="11.25" outlineLevel="5" x14ac:dyDescent="0.25">
      <c r="F2795" s="634"/>
      <c r="G2795" s="635"/>
      <c r="H2795" s="635"/>
      <c r="I2795" s="636" t="s">
        <v>6599</v>
      </c>
      <c r="J2795" s="635"/>
      <c r="K2795" s="637">
        <v>4</v>
      </c>
      <c r="L2795" s="638"/>
      <c r="M2795" s="639"/>
    </row>
    <row r="2796" spans="6:13" s="625" customFormat="1" ht="24" outlineLevel="4" x14ac:dyDescent="0.2">
      <c r="F2796" s="626">
        <v>10</v>
      </c>
      <c r="G2796" s="627" t="s">
        <v>3315</v>
      </c>
      <c r="H2796" s="628" t="s">
        <v>4981</v>
      </c>
      <c r="I2796" s="629" t="s">
        <v>4982</v>
      </c>
      <c r="J2796" s="627" t="s">
        <v>532</v>
      </c>
      <c r="K2796" s="630">
        <v>6</v>
      </c>
      <c r="L2796" s="631"/>
      <c r="M2796" s="632">
        <f>K2796*L2796</f>
        <v>0</v>
      </c>
    </row>
    <row r="2797" spans="6:13" s="633" customFormat="1" ht="11.25" outlineLevel="5" x14ac:dyDescent="0.25">
      <c r="F2797" s="634"/>
      <c r="G2797" s="635"/>
      <c r="H2797" s="635"/>
      <c r="I2797" s="636" t="s">
        <v>6600</v>
      </c>
      <c r="J2797" s="635"/>
      <c r="K2797" s="637">
        <v>1.2000000000000002</v>
      </c>
      <c r="L2797" s="638"/>
      <c r="M2797" s="639"/>
    </row>
    <row r="2798" spans="6:13" s="633" customFormat="1" ht="11.25" outlineLevel="5" x14ac:dyDescent="0.25">
      <c r="F2798" s="634"/>
      <c r="G2798" s="635"/>
      <c r="H2798" s="635"/>
      <c r="I2798" s="636" t="s">
        <v>6601</v>
      </c>
      <c r="J2798" s="635"/>
      <c r="K2798" s="637">
        <v>0.8</v>
      </c>
      <c r="L2798" s="638"/>
      <c r="M2798" s="639"/>
    </row>
    <row r="2799" spans="6:13" s="633" customFormat="1" ht="11.25" outlineLevel="5" x14ac:dyDescent="0.25">
      <c r="F2799" s="634"/>
      <c r="G2799" s="635"/>
      <c r="H2799" s="635"/>
      <c r="I2799" s="636" t="s">
        <v>6602</v>
      </c>
      <c r="J2799" s="635"/>
      <c r="K2799" s="637">
        <v>1</v>
      </c>
      <c r="L2799" s="638"/>
      <c r="M2799" s="639"/>
    </row>
    <row r="2800" spans="6:13" s="633" customFormat="1" ht="11.25" outlineLevel="5" x14ac:dyDescent="0.25">
      <c r="F2800" s="634"/>
      <c r="G2800" s="635"/>
      <c r="H2800" s="635"/>
      <c r="I2800" s="636" t="s">
        <v>6603</v>
      </c>
      <c r="J2800" s="635"/>
      <c r="K2800" s="637">
        <v>1</v>
      </c>
      <c r="L2800" s="638"/>
      <c r="M2800" s="639"/>
    </row>
    <row r="2801" spans="6:13" s="633" customFormat="1" ht="11.25" outlineLevel="5" x14ac:dyDescent="0.25">
      <c r="F2801" s="634"/>
      <c r="G2801" s="635"/>
      <c r="H2801" s="635"/>
      <c r="I2801" s="636" t="s">
        <v>6604</v>
      </c>
      <c r="J2801" s="635"/>
      <c r="K2801" s="637">
        <v>1</v>
      </c>
      <c r="L2801" s="638"/>
      <c r="M2801" s="639"/>
    </row>
    <row r="2802" spans="6:13" s="633" customFormat="1" ht="11.25" outlineLevel="5" x14ac:dyDescent="0.25">
      <c r="F2802" s="634"/>
      <c r="G2802" s="635"/>
      <c r="H2802" s="635"/>
      <c r="I2802" s="636" t="s">
        <v>6604</v>
      </c>
      <c r="J2802" s="635"/>
      <c r="K2802" s="637">
        <v>1</v>
      </c>
      <c r="L2802" s="638"/>
      <c r="M2802" s="639"/>
    </row>
    <row r="2803" spans="6:13" s="625" customFormat="1" ht="24" outlineLevel="4" x14ac:dyDescent="0.2">
      <c r="F2803" s="626">
        <v>11</v>
      </c>
      <c r="G2803" s="627" t="s">
        <v>3315</v>
      </c>
      <c r="H2803" s="628" t="s">
        <v>4984</v>
      </c>
      <c r="I2803" s="629" t="s">
        <v>4985</v>
      </c>
      <c r="J2803" s="627" t="s">
        <v>172</v>
      </c>
      <c r="K2803" s="630">
        <v>126.79999999999998</v>
      </c>
      <c r="L2803" s="631"/>
      <c r="M2803" s="632">
        <f>K2803*L2803</f>
        <v>0</v>
      </c>
    </row>
    <row r="2804" spans="6:13" s="633" customFormat="1" ht="11.25" outlineLevel="5" x14ac:dyDescent="0.25">
      <c r="F2804" s="634"/>
      <c r="G2804" s="635"/>
      <c r="H2804" s="635"/>
      <c r="I2804" s="636" t="s">
        <v>6605</v>
      </c>
      <c r="J2804" s="635"/>
      <c r="K2804" s="637">
        <v>3.3</v>
      </c>
      <c r="L2804" s="638"/>
      <c r="M2804" s="639"/>
    </row>
    <row r="2805" spans="6:13" s="633" customFormat="1" ht="11.25" outlineLevel="5" x14ac:dyDescent="0.25">
      <c r="F2805" s="634"/>
      <c r="G2805" s="635"/>
      <c r="H2805" s="635"/>
      <c r="I2805" s="636" t="s">
        <v>6606</v>
      </c>
      <c r="J2805" s="635"/>
      <c r="K2805" s="637">
        <v>2.2999999999999998</v>
      </c>
      <c r="L2805" s="638"/>
      <c r="M2805" s="639"/>
    </row>
    <row r="2806" spans="6:13" s="633" customFormat="1" ht="11.25" outlineLevel="5" x14ac:dyDescent="0.25">
      <c r="F2806" s="634"/>
      <c r="G2806" s="635"/>
      <c r="H2806" s="635"/>
      <c r="I2806" s="636" t="s">
        <v>6607</v>
      </c>
      <c r="J2806" s="635"/>
      <c r="K2806" s="637">
        <v>69</v>
      </c>
      <c r="L2806" s="638"/>
      <c r="M2806" s="639"/>
    </row>
    <row r="2807" spans="6:13" s="633" customFormat="1" ht="11.25" outlineLevel="5" x14ac:dyDescent="0.25">
      <c r="F2807" s="634"/>
      <c r="G2807" s="635"/>
      <c r="H2807" s="635"/>
      <c r="I2807" s="636" t="s">
        <v>6608</v>
      </c>
      <c r="J2807" s="635"/>
      <c r="K2807" s="637">
        <v>2.1</v>
      </c>
      <c r="L2807" s="638"/>
      <c r="M2807" s="639"/>
    </row>
    <row r="2808" spans="6:13" s="633" customFormat="1" ht="11.25" outlineLevel="5" x14ac:dyDescent="0.25">
      <c r="F2808" s="634"/>
      <c r="G2808" s="635"/>
      <c r="H2808" s="635"/>
      <c r="I2808" s="636" t="s">
        <v>6609</v>
      </c>
      <c r="J2808" s="635"/>
      <c r="K2808" s="637">
        <v>3.2</v>
      </c>
      <c r="L2808" s="638"/>
      <c r="M2808" s="639"/>
    </row>
    <row r="2809" spans="6:13" s="633" customFormat="1" ht="11.25" outlineLevel="5" x14ac:dyDescent="0.25">
      <c r="F2809" s="634"/>
      <c r="G2809" s="635"/>
      <c r="H2809" s="635"/>
      <c r="I2809" s="636" t="s">
        <v>6610</v>
      </c>
      <c r="J2809" s="635"/>
      <c r="K2809" s="637">
        <v>6</v>
      </c>
      <c r="L2809" s="638"/>
      <c r="M2809" s="639"/>
    </row>
    <row r="2810" spans="6:13" s="633" customFormat="1" ht="11.25" outlineLevel="5" x14ac:dyDescent="0.25">
      <c r="F2810" s="634"/>
      <c r="G2810" s="635"/>
      <c r="H2810" s="635"/>
      <c r="I2810" s="636" t="s">
        <v>6611</v>
      </c>
      <c r="J2810" s="635"/>
      <c r="K2810" s="637">
        <v>30</v>
      </c>
      <c r="L2810" s="638"/>
      <c r="M2810" s="639"/>
    </row>
    <row r="2811" spans="6:13" s="633" customFormat="1" ht="11.25" outlineLevel="5" x14ac:dyDescent="0.25">
      <c r="F2811" s="634"/>
      <c r="G2811" s="635"/>
      <c r="H2811" s="635"/>
      <c r="I2811" s="636" t="s">
        <v>6612</v>
      </c>
      <c r="J2811" s="635"/>
      <c r="K2811" s="637">
        <v>3.3</v>
      </c>
      <c r="L2811" s="638"/>
      <c r="M2811" s="639"/>
    </row>
    <row r="2812" spans="6:13" s="633" customFormat="1" ht="11.25" outlineLevel="5" x14ac:dyDescent="0.25">
      <c r="F2812" s="634"/>
      <c r="G2812" s="635"/>
      <c r="H2812" s="635"/>
      <c r="I2812" s="636" t="s">
        <v>6613</v>
      </c>
      <c r="J2812" s="635"/>
      <c r="K2812" s="637">
        <v>7.6</v>
      </c>
      <c r="L2812" s="638"/>
      <c r="M2812" s="639"/>
    </row>
    <row r="2813" spans="6:13" s="625" customFormat="1" ht="12" outlineLevel="4" x14ac:dyDescent="0.2">
      <c r="F2813" s="626">
        <v>12</v>
      </c>
      <c r="G2813" s="627" t="s">
        <v>3315</v>
      </c>
      <c r="H2813" s="628" t="s">
        <v>1715</v>
      </c>
      <c r="I2813" s="629" t="s">
        <v>4987</v>
      </c>
      <c r="J2813" s="627" t="s">
        <v>191</v>
      </c>
      <c r="K2813" s="630">
        <v>18.987203915260309</v>
      </c>
      <c r="L2813" s="631"/>
      <c r="M2813" s="632">
        <f>K2813*L2813</f>
        <v>0</v>
      </c>
    </row>
    <row r="2814" spans="6:13" s="625" customFormat="1" ht="24" outlineLevel="4" x14ac:dyDescent="0.2">
      <c r="F2814" s="626">
        <v>13</v>
      </c>
      <c r="G2814" s="627" t="s">
        <v>3315</v>
      </c>
      <c r="H2814" s="628" t="s">
        <v>4266</v>
      </c>
      <c r="I2814" s="629" t="s">
        <v>4267</v>
      </c>
      <c r="J2814" s="627" t="s">
        <v>532</v>
      </c>
      <c r="K2814" s="630">
        <v>3</v>
      </c>
      <c r="L2814" s="631"/>
      <c r="M2814" s="632">
        <f>K2814*L2814</f>
        <v>0</v>
      </c>
    </row>
    <row r="2815" spans="6:13" s="633" customFormat="1" ht="11.25" outlineLevel="5" x14ac:dyDescent="0.25">
      <c r="F2815" s="634"/>
      <c r="G2815" s="635"/>
      <c r="H2815" s="635"/>
      <c r="I2815" s="636" t="s">
        <v>6614</v>
      </c>
      <c r="J2815" s="635"/>
      <c r="K2815" s="637">
        <v>3</v>
      </c>
      <c r="L2815" s="638"/>
      <c r="M2815" s="639"/>
    </row>
    <row r="2816" spans="6:13" s="625" customFormat="1" ht="24" outlineLevel="4" x14ac:dyDescent="0.2">
      <c r="F2816" s="626">
        <v>14</v>
      </c>
      <c r="G2816" s="627" t="s">
        <v>3054</v>
      </c>
      <c r="H2816" s="628" t="s">
        <v>3933</v>
      </c>
      <c r="I2816" s="629" t="s">
        <v>5163</v>
      </c>
      <c r="J2816" s="627" t="s">
        <v>532</v>
      </c>
      <c r="K2816" s="630">
        <v>3.6</v>
      </c>
      <c r="L2816" s="631"/>
      <c r="M2816" s="632">
        <f>K2816*L2816</f>
        <v>0</v>
      </c>
    </row>
    <row r="2817" spans="6:13" s="633" customFormat="1" ht="11.25" outlineLevel="5" x14ac:dyDescent="0.25">
      <c r="F2817" s="634"/>
      <c r="G2817" s="635"/>
      <c r="H2817" s="635"/>
      <c r="I2817" s="636" t="s">
        <v>4988</v>
      </c>
      <c r="J2817" s="635"/>
      <c r="K2817" s="637">
        <v>3</v>
      </c>
      <c r="L2817" s="638"/>
      <c r="M2817" s="639"/>
    </row>
    <row r="2818" spans="6:13" s="625" customFormat="1" ht="12" outlineLevel="4" x14ac:dyDescent="0.2">
      <c r="F2818" s="626">
        <v>15</v>
      </c>
      <c r="G2818" s="627" t="s">
        <v>3315</v>
      </c>
      <c r="H2818" s="628" t="s">
        <v>4989</v>
      </c>
      <c r="I2818" s="629" t="s">
        <v>4990</v>
      </c>
      <c r="J2818" s="627" t="s">
        <v>172</v>
      </c>
      <c r="K2818" s="630">
        <v>2.5852203358799999</v>
      </c>
      <c r="L2818" s="631"/>
      <c r="M2818" s="632">
        <f>K2818*L2818</f>
        <v>0</v>
      </c>
    </row>
    <row r="2819" spans="6:13" s="633" customFormat="1" ht="22.5" outlineLevel="5" x14ac:dyDescent="0.25">
      <c r="F2819" s="634"/>
      <c r="G2819" s="635"/>
      <c r="H2819" s="635"/>
      <c r="I2819" s="636" t="s">
        <v>6615</v>
      </c>
      <c r="J2819" s="635"/>
      <c r="K2819" s="637">
        <v>2.5852203358799999</v>
      </c>
      <c r="L2819" s="638"/>
      <c r="M2819" s="639"/>
    </row>
    <row r="2820" spans="6:13" s="625" customFormat="1" ht="24" outlineLevel="4" x14ac:dyDescent="0.2">
      <c r="F2820" s="626">
        <v>16</v>
      </c>
      <c r="G2820" s="627" t="s">
        <v>3315</v>
      </c>
      <c r="H2820" s="628" t="s">
        <v>4992</v>
      </c>
      <c r="I2820" s="629" t="s">
        <v>4993</v>
      </c>
      <c r="J2820" s="627" t="s">
        <v>172</v>
      </c>
      <c r="K2820" s="630">
        <v>1.4406437673866279</v>
      </c>
      <c r="L2820" s="631"/>
      <c r="M2820" s="632">
        <f>K2820*L2820</f>
        <v>0</v>
      </c>
    </row>
    <row r="2821" spans="6:13" s="633" customFormat="1" ht="33.75" outlineLevel="5" x14ac:dyDescent="0.25">
      <c r="F2821" s="634"/>
      <c r="G2821" s="635"/>
      <c r="H2821" s="635"/>
      <c r="I2821" s="636" t="s">
        <v>5168</v>
      </c>
      <c r="J2821" s="635"/>
      <c r="K2821" s="637">
        <v>1.4406437673866279</v>
      </c>
      <c r="L2821" s="638"/>
      <c r="M2821" s="639"/>
    </row>
    <row r="2822" spans="6:13" s="625" customFormat="1" ht="24" outlineLevel="4" x14ac:dyDescent="0.2">
      <c r="F2822" s="626">
        <v>17</v>
      </c>
      <c r="G2822" s="627" t="s">
        <v>3054</v>
      </c>
      <c r="H2822" s="628" t="s">
        <v>4995</v>
      </c>
      <c r="I2822" s="629" t="s">
        <v>4996</v>
      </c>
      <c r="J2822" s="627" t="s">
        <v>172</v>
      </c>
      <c r="K2822" s="630">
        <v>1.7292000000000001</v>
      </c>
      <c r="L2822" s="631"/>
      <c r="M2822" s="632">
        <f>K2822*L2822</f>
        <v>0</v>
      </c>
    </row>
    <row r="2823" spans="6:13" s="625" customFormat="1" ht="12" outlineLevel="4" x14ac:dyDescent="0.2">
      <c r="F2823" s="626">
        <v>18</v>
      </c>
      <c r="G2823" s="627" t="s">
        <v>3315</v>
      </c>
      <c r="H2823" s="628" t="s">
        <v>3878</v>
      </c>
      <c r="I2823" s="629" t="s">
        <v>4997</v>
      </c>
      <c r="J2823" s="627" t="s">
        <v>3691</v>
      </c>
      <c r="K2823" s="630">
        <v>1.77</v>
      </c>
      <c r="L2823" s="631"/>
      <c r="M2823" s="632">
        <f>K2823*L2823</f>
        <v>0</v>
      </c>
    </row>
    <row r="2824" spans="6:13" s="646" customFormat="1" ht="12.75" customHeight="1" outlineLevel="4" x14ac:dyDescent="0.25">
      <c r="F2824" s="640"/>
      <c r="G2824" s="641"/>
      <c r="H2824" s="641"/>
      <c r="I2824" s="642"/>
      <c r="J2824" s="641"/>
      <c r="K2824" s="643"/>
      <c r="L2824" s="644"/>
      <c r="M2824" s="645"/>
    </row>
    <row r="2825" spans="6:13" s="646" customFormat="1" ht="12.75" customHeight="1" outlineLevel="3" x14ac:dyDescent="0.25">
      <c r="F2825" s="640"/>
      <c r="G2825" s="641"/>
      <c r="H2825" s="641"/>
      <c r="I2825" s="642"/>
      <c r="J2825" s="641"/>
      <c r="K2825" s="643"/>
      <c r="L2825" s="644"/>
      <c r="M2825" s="645"/>
    </row>
    <row r="2826" spans="6:13" s="612" customFormat="1" ht="18.75" customHeight="1" outlineLevel="2" x14ac:dyDescent="0.2">
      <c r="F2826" s="613"/>
      <c r="G2826" s="614"/>
      <c r="H2826" s="615"/>
      <c r="I2826" s="615" t="s">
        <v>3692</v>
      </c>
      <c r="J2826" s="614"/>
      <c r="K2826" s="617"/>
      <c r="L2826" s="618"/>
      <c r="M2826" s="585">
        <f>SUBTOTAL(9,M2827:M2835)</f>
        <v>0</v>
      </c>
    </row>
    <row r="2827" spans="6:13" s="620" customFormat="1" ht="16.5" customHeight="1" outlineLevel="3" x14ac:dyDescent="0.2">
      <c r="F2827" s="621"/>
      <c r="G2827" s="609"/>
      <c r="H2827" s="622"/>
      <c r="I2827" s="622" t="s">
        <v>4957</v>
      </c>
      <c r="J2827" s="609"/>
      <c r="K2827" s="623"/>
      <c r="L2827" s="624"/>
      <c r="M2827" s="588">
        <f>SUBTOTAL(9,M2828:M2834)</f>
        <v>0</v>
      </c>
    </row>
    <row r="2828" spans="6:13" s="625" customFormat="1" ht="12" outlineLevel="4" x14ac:dyDescent="0.2">
      <c r="F2828" s="626">
        <v>1</v>
      </c>
      <c r="G2828" s="627" t="s">
        <v>3315</v>
      </c>
      <c r="H2828" s="628" t="s">
        <v>3696</v>
      </c>
      <c r="I2828" s="629" t="s">
        <v>3697</v>
      </c>
      <c r="J2828" s="627" t="s">
        <v>532</v>
      </c>
      <c r="K2828" s="630">
        <v>3</v>
      </c>
      <c r="L2828" s="631"/>
      <c r="M2828" s="632">
        <f>K2828*L2828</f>
        <v>0</v>
      </c>
    </row>
    <row r="2829" spans="6:13" s="633" customFormat="1" ht="11.25" outlineLevel="5" x14ac:dyDescent="0.25">
      <c r="F2829" s="634"/>
      <c r="G2829" s="635"/>
      <c r="H2829" s="635"/>
      <c r="I2829" s="636" t="s">
        <v>5169</v>
      </c>
      <c r="J2829" s="635"/>
      <c r="K2829" s="637">
        <v>3</v>
      </c>
      <c r="L2829" s="638"/>
      <c r="M2829" s="639"/>
    </row>
    <row r="2830" spans="6:13" s="625" customFormat="1" ht="24" outlineLevel="4" x14ac:dyDescent="0.2">
      <c r="F2830" s="626">
        <v>2</v>
      </c>
      <c r="G2830" s="627" t="s">
        <v>3315</v>
      </c>
      <c r="H2830" s="628" t="s">
        <v>4999</v>
      </c>
      <c r="I2830" s="629" t="s">
        <v>5000</v>
      </c>
      <c r="J2830" s="627" t="s">
        <v>532</v>
      </c>
      <c r="K2830" s="630">
        <v>2</v>
      </c>
      <c r="L2830" s="631"/>
      <c r="M2830" s="632">
        <f>K2830*L2830</f>
        <v>0</v>
      </c>
    </row>
    <row r="2831" spans="6:13" s="633" customFormat="1" ht="11.25" outlineLevel="5" x14ac:dyDescent="0.25">
      <c r="F2831" s="634"/>
      <c r="G2831" s="635"/>
      <c r="H2831" s="635"/>
      <c r="I2831" s="636" t="s">
        <v>5002</v>
      </c>
      <c r="J2831" s="635"/>
      <c r="K2831" s="637">
        <v>2</v>
      </c>
      <c r="L2831" s="638"/>
      <c r="M2831" s="639"/>
    </row>
    <row r="2832" spans="6:13" s="625" customFormat="1" ht="24" outlineLevel="4" x14ac:dyDescent="0.2">
      <c r="F2832" s="626">
        <v>3</v>
      </c>
      <c r="G2832" s="627" t="s">
        <v>3315</v>
      </c>
      <c r="H2832" s="628" t="s">
        <v>5170</v>
      </c>
      <c r="I2832" s="629" t="s">
        <v>5171</v>
      </c>
      <c r="J2832" s="627" t="s">
        <v>532</v>
      </c>
      <c r="K2832" s="630">
        <v>0.5</v>
      </c>
      <c r="L2832" s="631"/>
      <c r="M2832" s="632">
        <f>K2832*L2832</f>
        <v>0</v>
      </c>
    </row>
    <row r="2833" spans="6:13" s="633" customFormat="1" ht="22.5" outlineLevel="5" x14ac:dyDescent="0.25">
      <c r="F2833" s="634"/>
      <c r="G2833" s="635"/>
      <c r="H2833" s="635"/>
      <c r="I2833" s="636" t="s">
        <v>5172</v>
      </c>
      <c r="J2833" s="635"/>
      <c r="K2833" s="637">
        <v>0.5</v>
      </c>
      <c r="L2833" s="638"/>
      <c r="M2833" s="639"/>
    </row>
    <row r="2834" spans="6:13" s="646" customFormat="1" ht="12.75" customHeight="1" outlineLevel="4" x14ac:dyDescent="0.25">
      <c r="F2834" s="640"/>
      <c r="G2834" s="641"/>
      <c r="H2834" s="641"/>
      <c r="I2834" s="642"/>
      <c r="J2834" s="641"/>
      <c r="K2834" s="643"/>
      <c r="L2834" s="644"/>
      <c r="M2834" s="645"/>
    </row>
    <row r="2835" spans="6:13" s="646" customFormat="1" ht="12.75" customHeight="1" outlineLevel="3" x14ac:dyDescent="0.25">
      <c r="F2835" s="640"/>
      <c r="G2835" s="641"/>
      <c r="H2835" s="641"/>
      <c r="I2835" s="642"/>
      <c r="J2835" s="641"/>
      <c r="K2835" s="643"/>
      <c r="L2835" s="644"/>
      <c r="M2835" s="645"/>
    </row>
    <row r="2836" spans="6:13" s="646" customFormat="1" ht="12.75" customHeight="1" outlineLevel="2" x14ac:dyDescent="0.25">
      <c r="F2836" s="640"/>
      <c r="G2836" s="641"/>
      <c r="H2836" s="641"/>
      <c r="I2836" s="642"/>
      <c r="J2836" s="641"/>
      <c r="K2836" s="643"/>
      <c r="L2836" s="644"/>
      <c r="M2836" s="645"/>
    </row>
    <row r="2837" spans="6:13" s="612" customFormat="1" ht="18.75" customHeight="1" outlineLevel="1" x14ac:dyDescent="0.25">
      <c r="F2837" s="613"/>
      <c r="G2837" s="614"/>
      <c r="H2837" s="615"/>
      <c r="I2837" s="619" t="s">
        <v>6616</v>
      </c>
      <c r="J2837" s="614"/>
      <c r="K2837" s="617"/>
      <c r="L2837" s="618"/>
      <c r="M2837" s="583">
        <f>SUBTOTAL(9,M2838:M3061)</f>
        <v>0</v>
      </c>
    </row>
    <row r="2838" spans="6:13" s="612" customFormat="1" ht="18.75" customHeight="1" outlineLevel="2" x14ac:dyDescent="0.2">
      <c r="F2838" s="613"/>
      <c r="G2838" s="614"/>
      <c r="H2838" s="615"/>
      <c r="I2838" s="615" t="s">
        <v>5900</v>
      </c>
      <c r="J2838" s="614"/>
      <c r="K2838" s="617"/>
      <c r="L2838" s="618"/>
      <c r="M2838" s="585">
        <f>SUBTOTAL(9,M2839:M2857)</f>
        <v>0</v>
      </c>
    </row>
    <row r="2839" spans="6:13" s="620" customFormat="1" ht="16.5" customHeight="1" outlineLevel="3" x14ac:dyDescent="0.2">
      <c r="F2839" s="621"/>
      <c r="G2839" s="609"/>
      <c r="H2839" s="622"/>
      <c r="I2839" s="622" t="s">
        <v>4957</v>
      </c>
      <c r="J2839" s="609"/>
      <c r="K2839" s="623"/>
      <c r="L2839" s="624"/>
      <c r="M2839" s="588">
        <f>SUBTOTAL(9,M2840:M2856)</f>
        <v>0</v>
      </c>
    </row>
    <row r="2840" spans="6:13" s="625" customFormat="1" ht="24" outlineLevel="4" x14ac:dyDescent="0.2">
      <c r="F2840" s="626">
        <v>1</v>
      </c>
      <c r="G2840" s="627" t="s">
        <v>3315</v>
      </c>
      <c r="H2840" s="628" t="s">
        <v>5901</v>
      </c>
      <c r="I2840" s="629" t="s">
        <v>5902</v>
      </c>
      <c r="J2840" s="627" t="s">
        <v>172</v>
      </c>
      <c r="K2840" s="630">
        <v>0.8</v>
      </c>
      <c r="L2840" s="631"/>
      <c r="M2840" s="632">
        <f>K2840*L2840</f>
        <v>0</v>
      </c>
    </row>
    <row r="2841" spans="6:13" s="633" customFormat="1" ht="22.5" outlineLevel="5" x14ac:dyDescent="0.25">
      <c r="F2841" s="634"/>
      <c r="G2841" s="635"/>
      <c r="H2841" s="635"/>
      <c r="I2841" s="636" t="s">
        <v>6617</v>
      </c>
      <c r="J2841" s="635"/>
      <c r="K2841" s="637">
        <v>0</v>
      </c>
      <c r="L2841" s="638"/>
      <c r="M2841" s="639"/>
    </row>
    <row r="2842" spans="6:13" s="633" customFormat="1" ht="11.25" outlineLevel="5" x14ac:dyDescent="0.25">
      <c r="F2842" s="634"/>
      <c r="G2842" s="635"/>
      <c r="H2842" s="635"/>
      <c r="I2842" s="636" t="s">
        <v>6618</v>
      </c>
      <c r="J2842" s="635"/>
      <c r="K2842" s="637">
        <v>0</v>
      </c>
      <c r="L2842" s="638"/>
      <c r="M2842" s="639"/>
    </row>
    <row r="2843" spans="6:13" s="633" customFormat="1" ht="11.25" outlineLevel="5" x14ac:dyDescent="0.25">
      <c r="F2843" s="634"/>
      <c r="G2843" s="635"/>
      <c r="H2843" s="635"/>
      <c r="I2843" s="636" t="s">
        <v>5905</v>
      </c>
      <c r="J2843" s="635"/>
      <c r="K2843" s="637">
        <v>0</v>
      </c>
      <c r="L2843" s="638"/>
      <c r="M2843" s="639"/>
    </row>
    <row r="2844" spans="6:13" s="633" customFormat="1" ht="11.25" outlineLevel="5" x14ac:dyDescent="0.25">
      <c r="F2844" s="634"/>
      <c r="G2844" s="635"/>
      <c r="H2844" s="635"/>
      <c r="I2844" s="636" t="s">
        <v>5906</v>
      </c>
      <c r="J2844" s="635"/>
      <c r="K2844" s="637">
        <v>0.8</v>
      </c>
      <c r="L2844" s="638"/>
      <c r="M2844" s="639"/>
    </row>
    <row r="2845" spans="6:13" s="625" customFormat="1" ht="12" outlineLevel="4" x14ac:dyDescent="0.2">
      <c r="F2845" s="626">
        <v>2</v>
      </c>
      <c r="G2845" s="627" t="s">
        <v>3315</v>
      </c>
      <c r="H2845" s="628" t="s">
        <v>5907</v>
      </c>
      <c r="I2845" s="629" t="s">
        <v>5908</v>
      </c>
      <c r="J2845" s="627" t="s">
        <v>134</v>
      </c>
      <c r="K2845" s="630">
        <v>0.18587000000000001</v>
      </c>
      <c r="L2845" s="631"/>
      <c r="M2845" s="632">
        <f>K2845*L2845</f>
        <v>0</v>
      </c>
    </row>
    <row r="2846" spans="6:13" s="633" customFormat="1" ht="11.25" outlineLevel="5" x14ac:dyDescent="0.25">
      <c r="F2846" s="634"/>
      <c r="G2846" s="635"/>
      <c r="H2846" s="635"/>
      <c r="I2846" s="636" t="s">
        <v>5909</v>
      </c>
      <c r="J2846" s="635"/>
      <c r="K2846" s="637">
        <v>0</v>
      </c>
      <c r="L2846" s="638"/>
      <c r="M2846" s="639"/>
    </row>
    <row r="2847" spans="6:13" s="633" customFormat="1" ht="11.25" outlineLevel="5" x14ac:dyDescent="0.25">
      <c r="F2847" s="634"/>
      <c r="G2847" s="635"/>
      <c r="H2847" s="635"/>
      <c r="I2847" s="636" t="s">
        <v>6618</v>
      </c>
      <c r="J2847" s="635"/>
      <c r="K2847" s="637">
        <v>0</v>
      </c>
      <c r="L2847" s="638"/>
      <c r="M2847" s="639"/>
    </row>
    <row r="2848" spans="6:13" s="633" customFormat="1" ht="11.25" outlineLevel="5" x14ac:dyDescent="0.25">
      <c r="F2848" s="634"/>
      <c r="G2848" s="635"/>
      <c r="H2848" s="635"/>
      <c r="I2848" s="636" t="s">
        <v>5905</v>
      </c>
      <c r="J2848" s="635"/>
      <c r="K2848" s="637">
        <v>0</v>
      </c>
      <c r="L2848" s="638"/>
      <c r="M2848" s="639"/>
    </row>
    <row r="2849" spans="6:13" s="633" customFormat="1" ht="11.25" outlineLevel="5" x14ac:dyDescent="0.25">
      <c r="F2849" s="634"/>
      <c r="G2849" s="635"/>
      <c r="H2849" s="635"/>
      <c r="I2849" s="636" t="s">
        <v>5910</v>
      </c>
      <c r="J2849" s="635"/>
      <c r="K2849" s="637">
        <v>0</v>
      </c>
      <c r="L2849" s="638"/>
      <c r="M2849" s="639"/>
    </row>
    <row r="2850" spans="6:13" s="633" customFormat="1" ht="11.25" outlineLevel="5" x14ac:dyDescent="0.25">
      <c r="F2850" s="634"/>
      <c r="G2850" s="635"/>
      <c r="H2850" s="635"/>
      <c r="I2850" s="636" t="s">
        <v>5911</v>
      </c>
      <c r="J2850" s="635"/>
      <c r="K2850" s="637">
        <v>0.18587000000000001</v>
      </c>
      <c r="L2850" s="638"/>
      <c r="M2850" s="639"/>
    </row>
    <row r="2851" spans="6:13" s="625" customFormat="1" ht="24" outlineLevel="4" x14ac:dyDescent="0.2">
      <c r="F2851" s="626">
        <v>3</v>
      </c>
      <c r="G2851" s="627" t="s">
        <v>3315</v>
      </c>
      <c r="H2851" s="628" t="s">
        <v>5912</v>
      </c>
      <c r="I2851" s="629" t="s">
        <v>5913</v>
      </c>
      <c r="J2851" s="627" t="s">
        <v>191</v>
      </c>
      <c r="K2851" s="630">
        <v>6.0000000000000001E-3</v>
      </c>
      <c r="L2851" s="631"/>
      <c r="M2851" s="632">
        <f>K2851*L2851</f>
        <v>0</v>
      </c>
    </row>
    <row r="2852" spans="6:13" s="633" customFormat="1" ht="11.25" outlineLevel="5" x14ac:dyDescent="0.25">
      <c r="F2852" s="634"/>
      <c r="G2852" s="635"/>
      <c r="H2852" s="635"/>
      <c r="I2852" s="636" t="s">
        <v>5914</v>
      </c>
      <c r="J2852" s="635"/>
      <c r="K2852" s="637">
        <v>0</v>
      </c>
      <c r="L2852" s="638"/>
      <c r="M2852" s="639"/>
    </row>
    <row r="2853" spans="6:13" s="633" customFormat="1" ht="11.25" outlineLevel="5" x14ac:dyDescent="0.25">
      <c r="F2853" s="634"/>
      <c r="G2853" s="635"/>
      <c r="H2853" s="635"/>
      <c r="I2853" s="636" t="s">
        <v>6618</v>
      </c>
      <c r="J2853" s="635"/>
      <c r="K2853" s="637">
        <v>0</v>
      </c>
      <c r="L2853" s="638"/>
      <c r="M2853" s="639"/>
    </row>
    <row r="2854" spans="6:13" s="633" customFormat="1" ht="11.25" outlineLevel="5" x14ac:dyDescent="0.25">
      <c r="F2854" s="634"/>
      <c r="G2854" s="635"/>
      <c r="H2854" s="635"/>
      <c r="I2854" s="636" t="s">
        <v>5915</v>
      </c>
      <c r="J2854" s="635"/>
      <c r="K2854" s="637">
        <v>0</v>
      </c>
      <c r="L2854" s="638"/>
      <c r="M2854" s="639"/>
    </row>
    <row r="2855" spans="6:13" s="633" customFormat="1" ht="11.25" outlineLevel="5" x14ac:dyDescent="0.25">
      <c r="F2855" s="634"/>
      <c r="G2855" s="635"/>
      <c r="H2855" s="635"/>
      <c r="I2855" s="636" t="s">
        <v>5916</v>
      </c>
      <c r="J2855" s="635"/>
      <c r="K2855" s="637">
        <v>6.0000000000000001E-3</v>
      </c>
      <c r="L2855" s="638"/>
      <c r="M2855" s="639"/>
    </row>
    <row r="2856" spans="6:13" s="646" customFormat="1" ht="12.75" customHeight="1" outlineLevel="4" x14ac:dyDescent="0.25">
      <c r="F2856" s="640"/>
      <c r="G2856" s="641"/>
      <c r="H2856" s="641"/>
      <c r="I2856" s="642"/>
      <c r="J2856" s="641"/>
      <c r="K2856" s="643"/>
      <c r="L2856" s="644"/>
      <c r="M2856" s="645"/>
    </row>
    <row r="2857" spans="6:13" s="646" customFormat="1" ht="12.75" customHeight="1" outlineLevel="3" x14ac:dyDescent="0.25">
      <c r="F2857" s="640"/>
      <c r="G2857" s="641"/>
      <c r="H2857" s="641"/>
      <c r="I2857" s="642"/>
      <c r="J2857" s="641"/>
      <c r="K2857" s="643"/>
      <c r="L2857" s="644"/>
      <c r="M2857" s="645"/>
    </row>
    <row r="2858" spans="6:13" s="612" customFormat="1" ht="18.75" customHeight="1" outlineLevel="2" x14ac:dyDescent="0.2">
      <c r="F2858" s="613"/>
      <c r="G2858" s="614"/>
      <c r="H2858" s="615"/>
      <c r="I2858" s="615" t="s">
        <v>5917</v>
      </c>
      <c r="J2858" s="614"/>
      <c r="K2858" s="617"/>
      <c r="L2858" s="618"/>
      <c r="M2858" s="585">
        <f>SUBTOTAL(9,M2859:M2871)</f>
        <v>0</v>
      </c>
    </row>
    <row r="2859" spans="6:13" s="620" customFormat="1" ht="16.5" customHeight="1" outlineLevel="3" x14ac:dyDescent="0.2">
      <c r="F2859" s="621"/>
      <c r="G2859" s="609"/>
      <c r="H2859" s="622"/>
      <c r="I2859" s="622" t="s">
        <v>4957</v>
      </c>
      <c r="J2859" s="609"/>
      <c r="K2859" s="623"/>
      <c r="L2859" s="624"/>
      <c r="M2859" s="588">
        <f>SUBTOTAL(9,M2860:M2870)</f>
        <v>0</v>
      </c>
    </row>
    <row r="2860" spans="6:13" s="625" customFormat="1" ht="12" outlineLevel="4" x14ac:dyDescent="0.2">
      <c r="F2860" s="626">
        <v>1</v>
      </c>
      <c r="G2860" s="627" t="s">
        <v>3315</v>
      </c>
      <c r="H2860" s="628" t="s">
        <v>5918</v>
      </c>
      <c r="I2860" s="629" t="s">
        <v>5919</v>
      </c>
      <c r="J2860" s="627" t="s">
        <v>447</v>
      </c>
      <c r="K2860" s="630">
        <v>6</v>
      </c>
      <c r="L2860" s="631"/>
      <c r="M2860" s="632">
        <f>K2860*L2860</f>
        <v>0</v>
      </c>
    </row>
    <row r="2861" spans="6:13" s="633" customFormat="1" ht="11.25" outlineLevel="5" x14ac:dyDescent="0.25">
      <c r="F2861" s="634"/>
      <c r="G2861" s="635"/>
      <c r="H2861" s="635"/>
      <c r="I2861" s="636" t="s">
        <v>5920</v>
      </c>
      <c r="J2861" s="635"/>
      <c r="K2861" s="637">
        <v>0</v>
      </c>
      <c r="L2861" s="638"/>
      <c r="M2861" s="639"/>
    </row>
    <row r="2862" spans="6:13" s="633" customFormat="1" ht="11.25" outlineLevel="5" x14ac:dyDescent="0.25">
      <c r="F2862" s="634"/>
      <c r="G2862" s="635"/>
      <c r="H2862" s="635"/>
      <c r="I2862" s="636" t="s">
        <v>5921</v>
      </c>
      <c r="J2862" s="635"/>
      <c r="K2862" s="637">
        <v>0</v>
      </c>
      <c r="L2862" s="638"/>
      <c r="M2862" s="639"/>
    </row>
    <row r="2863" spans="6:13" s="633" customFormat="1" ht="11.25" outlineLevel="5" x14ac:dyDescent="0.25">
      <c r="F2863" s="634"/>
      <c r="G2863" s="635"/>
      <c r="H2863" s="635"/>
      <c r="I2863" s="636" t="s">
        <v>5922</v>
      </c>
      <c r="J2863" s="635"/>
      <c r="K2863" s="637">
        <v>2</v>
      </c>
      <c r="L2863" s="638"/>
      <c r="M2863" s="639"/>
    </row>
    <row r="2864" spans="6:13" s="633" customFormat="1" ht="11.25" outlineLevel="5" x14ac:dyDescent="0.25">
      <c r="F2864" s="634"/>
      <c r="G2864" s="635"/>
      <c r="H2864" s="635"/>
      <c r="I2864" s="636" t="s">
        <v>5923</v>
      </c>
      <c r="J2864" s="635"/>
      <c r="K2864" s="637">
        <v>1</v>
      </c>
      <c r="L2864" s="638"/>
      <c r="M2864" s="639"/>
    </row>
    <row r="2865" spans="6:13" s="633" customFormat="1" ht="11.25" outlineLevel="5" x14ac:dyDescent="0.25">
      <c r="F2865" s="634"/>
      <c r="G2865" s="635"/>
      <c r="H2865" s="635"/>
      <c r="I2865" s="636" t="s">
        <v>5924</v>
      </c>
      <c r="J2865" s="635"/>
      <c r="K2865" s="637">
        <v>0</v>
      </c>
      <c r="L2865" s="638"/>
      <c r="M2865" s="639"/>
    </row>
    <row r="2866" spans="6:13" s="633" customFormat="1" ht="11.25" outlineLevel="5" x14ac:dyDescent="0.25">
      <c r="F2866" s="634"/>
      <c r="G2866" s="635"/>
      <c r="H2866" s="635"/>
      <c r="I2866" s="636" t="s">
        <v>5922</v>
      </c>
      <c r="J2866" s="635"/>
      <c r="K2866" s="637">
        <v>2</v>
      </c>
      <c r="L2866" s="638"/>
      <c r="M2866" s="639"/>
    </row>
    <row r="2867" spans="6:13" s="633" customFormat="1" ht="11.25" outlineLevel="5" x14ac:dyDescent="0.25">
      <c r="F2867" s="634"/>
      <c r="G2867" s="635"/>
      <c r="H2867" s="635"/>
      <c r="I2867" s="636" t="s">
        <v>5923</v>
      </c>
      <c r="J2867" s="635"/>
      <c r="K2867" s="637">
        <v>1</v>
      </c>
      <c r="L2867" s="638"/>
      <c r="M2867" s="639"/>
    </row>
    <row r="2868" spans="6:13" s="625" customFormat="1" ht="24" outlineLevel="4" x14ac:dyDescent="0.2">
      <c r="F2868" s="626">
        <v>2</v>
      </c>
      <c r="G2868" s="627" t="s">
        <v>3054</v>
      </c>
      <c r="H2868" s="628" t="s">
        <v>5925</v>
      </c>
      <c r="I2868" s="629" t="s">
        <v>5926</v>
      </c>
      <c r="J2868" s="627" t="s">
        <v>447</v>
      </c>
      <c r="K2868" s="630">
        <v>2</v>
      </c>
      <c r="L2868" s="631"/>
      <c r="M2868" s="632">
        <f>K2868*L2868</f>
        <v>0</v>
      </c>
    </row>
    <row r="2869" spans="6:13" s="625" customFormat="1" ht="12" outlineLevel="4" x14ac:dyDescent="0.2">
      <c r="F2869" s="626">
        <v>3</v>
      </c>
      <c r="G2869" s="627" t="s">
        <v>3054</v>
      </c>
      <c r="H2869" s="628" t="s">
        <v>5927</v>
      </c>
      <c r="I2869" s="629" t="s">
        <v>5928</v>
      </c>
      <c r="J2869" s="627" t="s">
        <v>447</v>
      </c>
      <c r="K2869" s="630">
        <v>4</v>
      </c>
      <c r="L2869" s="631"/>
      <c r="M2869" s="632">
        <f>K2869*L2869</f>
        <v>0</v>
      </c>
    </row>
    <row r="2870" spans="6:13" s="646" customFormat="1" ht="12.75" customHeight="1" outlineLevel="4" x14ac:dyDescent="0.25">
      <c r="F2870" s="640"/>
      <c r="G2870" s="641"/>
      <c r="H2870" s="641"/>
      <c r="I2870" s="642"/>
      <c r="J2870" s="641"/>
      <c r="K2870" s="643"/>
      <c r="L2870" s="644"/>
      <c r="M2870" s="645"/>
    </row>
    <row r="2871" spans="6:13" s="646" customFormat="1" ht="12.75" customHeight="1" outlineLevel="3" x14ac:dyDescent="0.25">
      <c r="F2871" s="640"/>
      <c r="G2871" s="641"/>
      <c r="H2871" s="641"/>
      <c r="I2871" s="642"/>
      <c r="J2871" s="641"/>
      <c r="K2871" s="643"/>
      <c r="L2871" s="644"/>
      <c r="M2871" s="645"/>
    </row>
    <row r="2872" spans="6:13" s="612" customFormat="1" ht="18.75" customHeight="1" outlineLevel="2" x14ac:dyDescent="0.2">
      <c r="F2872" s="613"/>
      <c r="G2872" s="614"/>
      <c r="H2872" s="615"/>
      <c r="I2872" s="615" t="s">
        <v>4061</v>
      </c>
      <c r="J2872" s="614"/>
      <c r="K2872" s="617"/>
      <c r="L2872" s="618"/>
      <c r="M2872" s="585">
        <f>SUBTOTAL(9,M2873:M3016)</f>
        <v>0</v>
      </c>
    </row>
    <row r="2873" spans="6:13" s="620" customFormat="1" ht="16.5" customHeight="1" outlineLevel="3" x14ac:dyDescent="0.2">
      <c r="F2873" s="621"/>
      <c r="G2873" s="609"/>
      <c r="H2873" s="622"/>
      <c r="I2873" s="622" t="s">
        <v>4788</v>
      </c>
      <c r="J2873" s="609"/>
      <c r="K2873" s="623"/>
      <c r="L2873" s="624"/>
      <c r="M2873" s="588">
        <f>SUBTOTAL(9,M2874:M2984)</f>
        <v>0</v>
      </c>
    </row>
    <row r="2874" spans="6:13" s="625" customFormat="1" ht="24" outlineLevel="4" x14ac:dyDescent="0.2">
      <c r="F2874" s="626">
        <v>1</v>
      </c>
      <c r="G2874" s="627" t="s">
        <v>3066</v>
      </c>
      <c r="H2874" s="628" t="s">
        <v>6619</v>
      </c>
      <c r="I2874" s="629" t="s">
        <v>6620</v>
      </c>
      <c r="J2874" s="627" t="s">
        <v>532</v>
      </c>
      <c r="K2874" s="630">
        <v>24</v>
      </c>
      <c r="L2874" s="631"/>
      <c r="M2874" s="632">
        <f>K2874*L2874</f>
        <v>0</v>
      </c>
    </row>
    <row r="2875" spans="6:13" s="633" customFormat="1" ht="11.25" outlineLevel="5" x14ac:dyDescent="0.25">
      <c r="F2875" s="634"/>
      <c r="G2875" s="635"/>
      <c r="H2875" s="635"/>
      <c r="I2875" s="636" t="s">
        <v>5955</v>
      </c>
      <c r="J2875" s="635"/>
      <c r="K2875" s="637">
        <v>24</v>
      </c>
      <c r="L2875" s="638"/>
      <c r="M2875" s="639"/>
    </row>
    <row r="2876" spans="6:13" s="625" customFormat="1" ht="24" outlineLevel="4" x14ac:dyDescent="0.2">
      <c r="F2876" s="626">
        <v>2</v>
      </c>
      <c r="G2876" s="627" t="s">
        <v>3066</v>
      </c>
      <c r="H2876" s="628" t="s">
        <v>6621</v>
      </c>
      <c r="I2876" s="629" t="s">
        <v>6622</v>
      </c>
      <c r="J2876" s="627" t="s">
        <v>532</v>
      </c>
      <c r="K2876" s="630">
        <v>24</v>
      </c>
      <c r="L2876" s="631"/>
      <c r="M2876" s="632">
        <f>K2876*L2876</f>
        <v>0</v>
      </c>
    </row>
    <row r="2877" spans="6:13" s="633" customFormat="1" ht="11.25" outlineLevel="5" x14ac:dyDescent="0.25">
      <c r="F2877" s="634"/>
      <c r="G2877" s="635"/>
      <c r="H2877" s="635"/>
      <c r="I2877" s="636" t="s">
        <v>5959</v>
      </c>
      <c r="J2877" s="635"/>
      <c r="K2877" s="637">
        <v>24</v>
      </c>
      <c r="L2877" s="638"/>
      <c r="M2877" s="639"/>
    </row>
    <row r="2878" spans="6:13" s="625" customFormat="1" ht="24" outlineLevel="4" x14ac:dyDescent="0.2">
      <c r="F2878" s="626">
        <v>3</v>
      </c>
      <c r="G2878" s="627" t="s">
        <v>3066</v>
      </c>
      <c r="H2878" s="628" t="s">
        <v>5381</v>
      </c>
      <c r="I2878" s="629" t="s">
        <v>5382</v>
      </c>
      <c r="J2878" s="627" t="s">
        <v>447</v>
      </c>
      <c r="K2878" s="630">
        <v>4</v>
      </c>
      <c r="L2878" s="631"/>
      <c r="M2878" s="632">
        <f>K2878*L2878</f>
        <v>0</v>
      </c>
    </row>
    <row r="2879" spans="6:13" s="633" customFormat="1" ht="11.25" outlineLevel="5" x14ac:dyDescent="0.25">
      <c r="F2879" s="634"/>
      <c r="G2879" s="635"/>
      <c r="H2879" s="635"/>
      <c r="I2879" s="636" t="s">
        <v>5962</v>
      </c>
      <c r="J2879" s="635"/>
      <c r="K2879" s="637">
        <v>0</v>
      </c>
      <c r="L2879" s="638"/>
      <c r="M2879" s="639"/>
    </row>
    <row r="2880" spans="6:13" s="633" customFormat="1" ht="11.25" outlineLevel="5" x14ac:dyDescent="0.25">
      <c r="F2880" s="634"/>
      <c r="G2880" s="635"/>
      <c r="H2880" s="635"/>
      <c r="I2880" s="636" t="s">
        <v>4797</v>
      </c>
      <c r="J2880" s="635"/>
      <c r="K2880" s="637">
        <v>1</v>
      </c>
      <c r="L2880" s="638"/>
      <c r="M2880" s="639"/>
    </row>
    <row r="2881" spans="6:13" s="633" customFormat="1" ht="11.25" outlineLevel="5" x14ac:dyDescent="0.25">
      <c r="F2881" s="634"/>
      <c r="G2881" s="635"/>
      <c r="H2881" s="635"/>
      <c r="I2881" s="636" t="s">
        <v>5963</v>
      </c>
      <c r="J2881" s="635"/>
      <c r="K2881" s="637">
        <v>1</v>
      </c>
      <c r="L2881" s="638"/>
      <c r="M2881" s="639"/>
    </row>
    <row r="2882" spans="6:13" s="633" customFormat="1" ht="11.25" outlineLevel="5" x14ac:dyDescent="0.25">
      <c r="F2882" s="634"/>
      <c r="G2882" s="635"/>
      <c r="H2882" s="635"/>
      <c r="I2882" s="636" t="s">
        <v>5972</v>
      </c>
      <c r="J2882" s="635"/>
      <c r="K2882" s="637">
        <v>0</v>
      </c>
      <c r="L2882" s="638"/>
      <c r="M2882" s="639"/>
    </row>
    <row r="2883" spans="6:13" s="633" customFormat="1" ht="11.25" outlineLevel="5" x14ac:dyDescent="0.25">
      <c r="F2883" s="634"/>
      <c r="G2883" s="635"/>
      <c r="H2883" s="635"/>
      <c r="I2883" s="636" t="s">
        <v>5964</v>
      </c>
      <c r="J2883" s="635"/>
      <c r="K2883" s="637">
        <v>1</v>
      </c>
      <c r="L2883" s="638"/>
      <c r="M2883" s="639"/>
    </row>
    <row r="2884" spans="6:13" s="633" customFormat="1" ht="11.25" outlineLevel="5" x14ac:dyDescent="0.25">
      <c r="F2884" s="634"/>
      <c r="G2884" s="635"/>
      <c r="H2884" s="635"/>
      <c r="I2884" s="636" t="s">
        <v>5965</v>
      </c>
      <c r="J2884" s="635"/>
      <c r="K2884" s="637">
        <v>1</v>
      </c>
      <c r="L2884" s="638"/>
      <c r="M2884" s="639"/>
    </row>
    <row r="2885" spans="6:13" s="625" customFormat="1" ht="24" outlineLevel="4" x14ac:dyDescent="0.2">
      <c r="F2885" s="626">
        <v>4</v>
      </c>
      <c r="G2885" s="627" t="s">
        <v>3066</v>
      </c>
      <c r="H2885" s="628" t="s">
        <v>5383</v>
      </c>
      <c r="I2885" s="629" t="s">
        <v>5384</v>
      </c>
      <c r="J2885" s="627" t="s">
        <v>447</v>
      </c>
      <c r="K2885" s="630">
        <v>4</v>
      </c>
      <c r="L2885" s="631"/>
      <c r="M2885" s="632">
        <f>K2885*L2885</f>
        <v>0</v>
      </c>
    </row>
    <row r="2886" spans="6:13" s="633" customFormat="1" ht="11.25" outlineLevel="5" x14ac:dyDescent="0.25">
      <c r="F2886" s="634"/>
      <c r="G2886" s="635"/>
      <c r="H2886" s="635"/>
      <c r="I2886" s="636" t="s">
        <v>5976</v>
      </c>
      <c r="J2886" s="635"/>
      <c r="K2886" s="637">
        <v>0</v>
      </c>
      <c r="L2886" s="638"/>
      <c r="M2886" s="639"/>
    </row>
    <row r="2887" spans="6:13" s="633" customFormat="1" ht="11.25" outlineLevel="5" x14ac:dyDescent="0.25">
      <c r="F2887" s="634"/>
      <c r="G2887" s="635"/>
      <c r="H2887" s="635"/>
      <c r="I2887" s="636" t="s">
        <v>4797</v>
      </c>
      <c r="J2887" s="635"/>
      <c r="K2887" s="637">
        <v>1</v>
      </c>
      <c r="L2887" s="638"/>
      <c r="M2887" s="639"/>
    </row>
    <row r="2888" spans="6:13" s="633" customFormat="1" ht="11.25" outlineLevel="5" x14ac:dyDescent="0.25">
      <c r="F2888" s="634"/>
      <c r="G2888" s="635"/>
      <c r="H2888" s="635"/>
      <c r="I2888" s="636" t="s">
        <v>5963</v>
      </c>
      <c r="J2888" s="635"/>
      <c r="K2888" s="637">
        <v>1</v>
      </c>
      <c r="L2888" s="638"/>
      <c r="M2888" s="639"/>
    </row>
    <row r="2889" spans="6:13" s="633" customFormat="1" ht="11.25" outlineLevel="5" x14ac:dyDescent="0.25">
      <c r="F2889" s="634"/>
      <c r="G2889" s="635"/>
      <c r="H2889" s="635"/>
      <c r="I2889" s="636" t="s">
        <v>5978</v>
      </c>
      <c r="J2889" s="635"/>
      <c r="K2889" s="637">
        <v>0</v>
      </c>
      <c r="L2889" s="638"/>
      <c r="M2889" s="639"/>
    </row>
    <row r="2890" spans="6:13" s="633" customFormat="1" ht="11.25" outlineLevel="5" x14ac:dyDescent="0.25">
      <c r="F2890" s="634"/>
      <c r="G2890" s="635"/>
      <c r="H2890" s="635"/>
      <c r="I2890" s="636" t="s">
        <v>5964</v>
      </c>
      <c r="J2890" s="635"/>
      <c r="K2890" s="637">
        <v>1</v>
      </c>
      <c r="L2890" s="638"/>
      <c r="M2890" s="639"/>
    </row>
    <row r="2891" spans="6:13" s="633" customFormat="1" ht="11.25" outlineLevel="5" x14ac:dyDescent="0.25">
      <c r="F2891" s="634"/>
      <c r="G2891" s="635"/>
      <c r="H2891" s="635"/>
      <c r="I2891" s="636" t="s">
        <v>5965</v>
      </c>
      <c r="J2891" s="635"/>
      <c r="K2891" s="637">
        <v>1</v>
      </c>
      <c r="L2891" s="638"/>
      <c r="M2891" s="639"/>
    </row>
    <row r="2892" spans="6:13" s="625" customFormat="1" ht="24" outlineLevel="4" x14ac:dyDescent="0.2">
      <c r="F2892" s="626">
        <v>5</v>
      </c>
      <c r="G2892" s="627" t="s">
        <v>3066</v>
      </c>
      <c r="H2892" s="628" t="s">
        <v>5385</v>
      </c>
      <c r="I2892" s="629" t="s">
        <v>5386</v>
      </c>
      <c r="J2892" s="627" t="s">
        <v>447</v>
      </c>
      <c r="K2892" s="630">
        <v>5</v>
      </c>
      <c r="L2892" s="631"/>
      <c r="M2892" s="632">
        <f>K2892*L2892</f>
        <v>0</v>
      </c>
    </row>
    <row r="2893" spans="6:13" s="633" customFormat="1" ht="11.25" outlineLevel="5" x14ac:dyDescent="0.25">
      <c r="F2893" s="634"/>
      <c r="G2893" s="635"/>
      <c r="H2893" s="635"/>
      <c r="I2893" s="636" t="s">
        <v>5962</v>
      </c>
      <c r="J2893" s="635"/>
      <c r="K2893" s="637">
        <v>0</v>
      </c>
      <c r="L2893" s="638"/>
      <c r="M2893" s="639"/>
    </row>
    <row r="2894" spans="6:13" s="633" customFormat="1" ht="11.25" outlineLevel="5" x14ac:dyDescent="0.25">
      <c r="F2894" s="634"/>
      <c r="G2894" s="635"/>
      <c r="H2894" s="635"/>
      <c r="I2894" s="636" t="s">
        <v>6623</v>
      </c>
      <c r="J2894" s="635"/>
      <c r="K2894" s="637">
        <v>1</v>
      </c>
      <c r="L2894" s="638"/>
      <c r="M2894" s="639"/>
    </row>
    <row r="2895" spans="6:13" s="633" customFormat="1" ht="11.25" outlineLevel="5" x14ac:dyDescent="0.25">
      <c r="F2895" s="634"/>
      <c r="G2895" s="635"/>
      <c r="H2895" s="635"/>
      <c r="I2895" s="636" t="s">
        <v>6624</v>
      </c>
      <c r="J2895" s="635"/>
      <c r="K2895" s="637">
        <v>1</v>
      </c>
      <c r="L2895" s="638"/>
      <c r="M2895" s="639"/>
    </row>
    <row r="2896" spans="6:13" s="633" customFormat="1" ht="11.25" outlineLevel="5" x14ac:dyDescent="0.25">
      <c r="F2896" s="634"/>
      <c r="G2896" s="635"/>
      <c r="H2896" s="635"/>
      <c r="I2896" s="636" t="s">
        <v>5972</v>
      </c>
      <c r="J2896" s="635"/>
      <c r="K2896" s="637">
        <v>0</v>
      </c>
      <c r="L2896" s="638"/>
      <c r="M2896" s="639"/>
    </row>
    <row r="2897" spans="6:13" s="633" customFormat="1" ht="11.25" outlineLevel="5" x14ac:dyDescent="0.25">
      <c r="F2897" s="634"/>
      <c r="G2897" s="635"/>
      <c r="H2897" s="635"/>
      <c r="I2897" s="636" t="s">
        <v>6625</v>
      </c>
      <c r="J2897" s="635"/>
      <c r="K2897" s="637">
        <v>1</v>
      </c>
      <c r="L2897" s="638"/>
      <c r="M2897" s="639"/>
    </row>
    <row r="2898" spans="6:13" s="633" customFormat="1" ht="11.25" outlineLevel="5" x14ac:dyDescent="0.25">
      <c r="F2898" s="634"/>
      <c r="G2898" s="635"/>
      <c r="H2898" s="635"/>
      <c r="I2898" s="636" t="s">
        <v>6626</v>
      </c>
      <c r="J2898" s="635"/>
      <c r="K2898" s="637">
        <v>1</v>
      </c>
      <c r="L2898" s="638"/>
      <c r="M2898" s="639"/>
    </row>
    <row r="2899" spans="6:13" s="633" customFormat="1" ht="11.25" outlineLevel="5" x14ac:dyDescent="0.25">
      <c r="F2899" s="634"/>
      <c r="G2899" s="635"/>
      <c r="H2899" s="635"/>
      <c r="I2899" s="636" t="s">
        <v>6627</v>
      </c>
      <c r="J2899" s="635"/>
      <c r="K2899" s="637">
        <v>1</v>
      </c>
      <c r="L2899" s="638"/>
      <c r="M2899" s="639"/>
    </row>
    <row r="2900" spans="6:13" s="625" customFormat="1" ht="24" outlineLevel="4" x14ac:dyDescent="0.2">
      <c r="F2900" s="626">
        <v>6</v>
      </c>
      <c r="G2900" s="627" t="s">
        <v>3066</v>
      </c>
      <c r="H2900" s="628" t="s">
        <v>5388</v>
      </c>
      <c r="I2900" s="629" t="s">
        <v>5389</v>
      </c>
      <c r="J2900" s="627" t="s">
        <v>447</v>
      </c>
      <c r="K2900" s="630">
        <v>5</v>
      </c>
      <c r="L2900" s="631"/>
      <c r="M2900" s="632">
        <f>K2900*L2900</f>
        <v>0</v>
      </c>
    </row>
    <row r="2901" spans="6:13" s="633" customFormat="1" ht="11.25" outlineLevel="5" x14ac:dyDescent="0.25">
      <c r="F2901" s="634"/>
      <c r="G2901" s="635"/>
      <c r="H2901" s="635"/>
      <c r="I2901" s="636" t="s">
        <v>5976</v>
      </c>
      <c r="J2901" s="635"/>
      <c r="K2901" s="637">
        <v>0</v>
      </c>
      <c r="L2901" s="638"/>
      <c r="M2901" s="639"/>
    </row>
    <row r="2902" spans="6:13" s="633" customFormat="1" ht="11.25" outlineLevel="5" x14ac:dyDescent="0.25">
      <c r="F2902" s="634"/>
      <c r="G2902" s="635"/>
      <c r="H2902" s="635"/>
      <c r="I2902" s="636" t="s">
        <v>6623</v>
      </c>
      <c r="J2902" s="635"/>
      <c r="K2902" s="637">
        <v>1</v>
      </c>
      <c r="L2902" s="638"/>
      <c r="M2902" s="639"/>
    </row>
    <row r="2903" spans="6:13" s="633" customFormat="1" ht="11.25" outlineLevel="5" x14ac:dyDescent="0.25">
      <c r="F2903" s="634"/>
      <c r="G2903" s="635"/>
      <c r="H2903" s="635"/>
      <c r="I2903" s="636" t="s">
        <v>6624</v>
      </c>
      <c r="J2903" s="635"/>
      <c r="K2903" s="637">
        <v>1</v>
      </c>
      <c r="L2903" s="638"/>
      <c r="M2903" s="639"/>
    </row>
    <row r="2904" spans="6:13" s="633" customFormat="1" ht="11.25" outlineLevel="5" x14ac:dyDescent="0.25">
      <c r="F2904" s="634"/>
      <c r="G2904" s="635"/>
      <c r="H2904" s="635"/>
      <c r="I2904" s="636" t="s">
        <v>5978</v>
      </c>
      <c r="J2904" s="635"/>
      <c r="K2904" s="637">
        <v>0</v>
      </c>
      <c r="L2904" s="638"/>
      <c r="M2904" s="639"/>
    </row>
    <row r="2905" spans="6:13" s="633" customFormat="1" ht="11.25" outlineLevel="5" x14ac:dyDescent="0.25">
      <c r="F2905" s="634"/>
      <c r="G2905" s="635"/>
      <c r="H2905" s="635"/>
      <c r="I2905" s="636" t="s">
        <v>6625</v>
      </c>
      <c r="J2905" s="635"/>
      <c r="K2905" s="637">
        <v>1</v>
      </c>
      <c r="L2905" s="638"/>
      <c r="M2905" s="639"/>
    </row>
    <row r="2906" spans="6:13" s="633" customFormat="1" ht="11.25" outlineLevel="5" x14ac:dyDescent="0.25">
      <c r="F2906" s="634"/>
      <c r="G2906" s="635"/>
      <c r="H2906" s="635"/>
      <c r="I2906" s="636" t="s">
        <v>6626</v>
      </c>
      <c r="J2906" s="635"/>
      <c r="K2906" s="637">
        <v>1</v>
      </c>
      <c r="L2906" s="638"/>
      <c r="M2906" s="639"/>
    </row>
    <row r="2907" spans="6:13" s="633" customFormat="1" ht="11.25" outlineLevel="5" x14ac:dyDescent="0.25">
      <c r="F2907" s="634"/>
      <c r="G2907" s="635"/>
      <c r="H2907" s="635"/>
      <c r="I2907" s="636" t="s">
        <v>6627</v>
      </c>
      <c r="J2907" s="635"/>
      <c r="K2907" s="637">
        <v>1</v>
      </c>
      <c r="L2907" s="638"/>
      <c r="M2907" s="639"/>
    </row>
    <row r="2908" spans="6:13" s="625" customFormat="1" ht="12" outlineLevel="4" x14ac:dyDescent="0.2">
      <c r="F2908" s="626">
        <v>7</v>
      </c>
      <c r="G2908" s="627" t="s">
        <v>3054</v>
      </c>
      <c r="H2908" s="628" t="s">
        <v>5390</v>
      </c>
      <c r="I2908" s="629" t="s">
        <v>5391</v>
      </c>
      <c r="J2908" s="627" t="s">
        <v>532</v>
      </c>
      <c r="K2908" s="630">
        <v>36</v>
      </c>
      <c r="L2908" s="631"/>
      <c r="M2908" s="632">
        <f>K2908*L2908</f>
        <v>0</v>
      </c>
    </row>
    <row r="2909" spans="6:13" s="633" customFormat="1" ht="11.25" outlineLevel="5" x14ac:dyDescent="0.25">
      <c r="F2909" s="634"/>
      <c r="G2909" s="635"/>
      <c r="H2909" s="635"/>
      <c r="I2909" s="636" t="s">
        <v>6628</v>
      </c>
      <c r="J2909" s="635"/>
      <c r="K2909" s="637">
        <v>24</v>
      </c>
      <c r="L2909" s="638"/>
      <c r="M2909" s="639"/>
    </row>
    <row r="2910" spans="6:13" s="633" customFormat="1" ht="11.25" outlineLevel="5" x14ac:dyDescent="0.25">
      <c r="F2910" s="634"/>
      <c r="G2910" s="635"/>
      <c r="H2910" s="635"/>
      <c r="I2910" s="636" t="s">
        <v>6629</v>
      </c>
      <c r="J2910" s="635"/>
      <c r="K2910" s="637">
        <v>6.5</v>
      </c>
      <c r="L2910" s="638"/>
      <c r="M2910" s="639"/>
    </row>
    <row r="2911" spans="6:13" s="633" customFormat="1" ht="11.25" outlineLevel="5" x14ac:dyDescent="0.25">
      <c r="F2911" s="634"/>
      <c r="G2911" s="635"/>
      <c r="H2911" s="635"/>
      <c r="I2911" s="636" t="s">
        <v>6630</v>
      </c>
      <c r="J2911" s="635"/>
      <c r="K2911" s="637">
        <v>3</v>
      </c>
      <c r="L2911" s="638"/>
      <c r="M2911" s="639"/>
    </row>
    <row r="2912" spans="6:13" s="625" customFormat="1" ht="12" outlineLevel="4" x14ac:dyDescent="0.2">
      <c r="F2912" s="626">
        <v>8</v>
      </c>
      <c r="G2912" s="627" t="s">
        <v>3054</v>
      </c>
      <c r="H2912" s="628" t="s">
        <v>5393</v>
      </c>
      <c r="I2912" s="629" t="s">
        <v>5394</v>
      </c>
      <c r="J2912" s="627" t="s">
        <v>532</v>
      </c>
      <c r="K2912" s="630">
        <v>36</v>
      </c>
      <c r="L2912" s="631"/>
      <c r="M2912" s="632">
        <f>K2912*L2912</f>
        <v>0</v>
      </c>
    </row>
    <row r="2913" spans="6:13" s="633" customFormat="1" ht="11.25" outlineLevel="5" x14ac:dyDescent="0.25">
      <c r="F2913" s="634"/>
      <c r="G2913" s="635"/>
      <c r="H2913" s="635"/>
      <c r="I2913" s="636" t="s">
        <v>6628</v>
      </c>
      <c r="J2913" s="635"/>
      <c r="K2913" s="637">
        <v>24</v>
      </c>
      <c r="L2913" s="638"/>
      <c r="M2913" s="639"/>
    </row>
    <row r="2914" spans="6:13" s="633" customFormat="1" ht="11.25" outlineLevel="5" x14ac:dyDescent="0.25">
      <c r="F2914" s="634"/>
      <c r="G2914" s="635"/>
      <c r="H2914" s="635"/>
      <c r="I2914" s="636" t="s">
        <v>6629</v>
      </c>
      <c r="J2914" s="635"/>
      <c r="K2914" s="637">
        <v>6.5</v>
      </c>
      <c r="L2914" s="638"/>
      <c r="M2914" s="639"/>
    </row>
    <row r="2915" spans="6:13" s="633" customFormat="1" ht="11.25" outlineLevel="5" x14ac:dyDescent="0.25">
      <c r="F2915" s="634"/>
      <c r="G2915" s="635"/>
      <c r="H2915" s="635"/>
      <c r="I2915" s="636" t="s">
        <v>6630</v>
      </c>
      <c r="J2915" s="635"/>
      <c r="K2915" s="637">
        <v>3</v>
      </c>
      <c r="L2915" s="638"/>
      <c r="M2915" s="639"/>
    </row>
    <row r="2916" spans="6:13" s="625" customFormat="1" ht="12" outlineLevel="4" x14ac:dyDescent="0.2">
      <c r="F2916" s="626">
        <v>9</v>
      </c>
      <c r="G2916" s="627" t="s">
        <v>3054</v>
      </c>
      <c r="H2916" s="628" t="s">
        <v>5395</v>
      </c>
      <c r="I2916" s="629" t="s">
        <v>5396</v>
      </c>
      <c r="J2916" s="627" t="s">
        <v>447</v>
      </c>
      <c r="K2916" s="630">
        <v>1</v>
      </c>
      <c r="L2916" s="631"/>
      <c r="M2916" s="632">
        <f>K2916*L2916</f>
        <v>0</v>
      </c>
    </row>
    <row r="2917" spans="6:13" s="633" customFormat="1" ht="11.25" outlineLevel="5" x14ac:dyDescent="0.25">
      <c r="F2917" s="634"/>
      <c r="G2917" s="635"/>
      <c r="H2917" s="635"/>
      <c r="I2917" s="636" t="s">
        <v>6631</v>
      </c>
      <c r="J2917" s="635"/>
      <c r="K2917" s="637">
        <v>1</v>
      </c>
      <c r="L2917" s="638"/>
      <c r="M2917" s="639"/>
    </row>
    <row r="2918" spans="6:13" s="625" customFormat="1" ht="12" outlineLevel="4" x14ac:dyDescent="0.2">
      <c r="F2918" s="626">
        <v>10</v>
      </c>
      <c r="G2918" s="627" t="s">
        <v>3054</v>
      </c>
      <c r="H2918" s="628" t="s">
        <v>5397</v>
      </c>
      <c r="I2918" s="629" t="s">
        <v>5398</v>
      </c>
      <c r="J2918" s="627" t="s">
        <v>447</v>
      </c>
      <c r="K2918" s="630">
        <v>1</v>
      </c>
      <c r="L2918" s="631"/>
      <c r="M2918" s="632">
        <f>K2918*L2918</f>
        <v>0</v>
      </c>
    </row>
    <row r="2919" spans="6:13" s="633" customFormat="1" ht="11.25" outlineLevel="5" x14ac:dyDescent="0.25">
      <c r="F2919" s="634"/>
      <c r="G2919" s="635"/>
      <c r="H2919" s="635"/>
      <c r="I2919" s="636" t="s">
        <v>6631</v>
      </c>
      <c r="J2919" s="635"/>
      <c r="K2919" s="637">
        <v>1</v>
      </c>
      <c r="L2919" s="638"/>
      <c r="M2919" s="639"/>
    </row>
    <row r="2920" spans="6:13" s="625" customFormat="1" ht="12" outlineLevel="4" x14ac:dyDescent="0.2">
      <c r="F2920" s="626">
        <v>11</v>
      </c>
      <c r="G2920" s="627" t="s">
        <v>3054</v>
      </c>
      <c r="H2920" s="628" t="s">
        <v>6632</v>
      </c>
      <c r="I2920" s="629" t="s">
        <v>6633</v>
      </c>
      <c r="J2920" s="627" t="s">
        <v>447</v>
      </c>
      <c r="K2920" s="630">
        <v>1</v>
      </c>
      <c r="L2920" s="631"/>
      <c r="M2920" s="632">
        <f>K2920*L2920</f>
        <v>0</v>
      </c>
    </row>
    <row r="2921" spans="6:13" s="633" customFormat="1" ht="11.25" outlineLevel="5" x14ac:dyDescent="0.25">
      <c r="F2921" s="634"/>
      <c r="G2921" s="635"/>
      <c r="H2921" s="635"/>
      <c r="I2921" s="636" t="s">
        <v>6631</v>
      </c>
      <c r="J2921" s="635"/>
      <c r="K2921" s="637">
        <v>1</v>
      </c>
      <c r="L2921" s="638"/>
      <c r="M2921" s="639"/>
    </row>
    <row r="2922" spans="6:13" s="625" customFormat="1" ht="12" outlineLevel="4" x14ac:dyDescent="0.2">
      <c r="F2922" s="626">
        <v>12</v>
      </c>
      <c r="G2922" s="627" t="s">
        <v>3054</v>
      </c>
      <c r="H2922" s="628" t="s">
        <v>6634</v>
      </c>
      <c r="I2922" s="629" t="s">
        <v>6635</v>
      </c>
      <c r="J2922" s="627" t="s">
        <v>447</v>
      </c>
      <c r="K2922" s="630">
        <v>1</v>
      </c>
      <c r="L2922" s="631"/>
      <c r="M2922" s="632">
        <f>K2922*L2922</f>
        <v>0</v>
      </c>
    </row>
    <row r="2923" spans="6:13" s="633" customFormat="1" ht="11.25" outlineLevel="5" x14ac:dyDescent="0.25">
      <c r="F2923" s="634"/>
      <c r="G2923" s="635"/>
      <c r="H2923" s="635"/>
      <c r="I2923" s="636" t="s">
        <v>6631</v>
      </c>
      <c r="J2923" s="635"/>
      <c r="K2923" s="637">
        <v>1</v>
      </c>
      <c r="L2923" s="638"/>
      <c r="M2923" s="639"/>
    </row>
    <row r="2924" spans="6:13" s="625" customFormat="1" ht="12" outlineLevel="4" x14ac:dyDescent="0.2">
      <c r="F2924" s="626">
        <v>13</v>
      </c>
      <c r="G2924" s="627" t="s">
        <v>3054</v>
      </c>
      <c r="H2924" s="628" t="s">
        <v>6636</v>
      </c>
      <c r="I2924" s="629" t="s">
        <v>6637</v>
      </c>
      <c r="J2924" s="627" t="s">
        <v>447</v>
      </c>
      <c r="K2924" s="630">
        <v>1</v>
      </c>
      <c r="L2924" s="631"/>
      <c r="M2924" s="632">
        <f>K2924*L2924</f>
        <v>0</v>
      </c>
    </row>
    <row r="2925" spans="6:13" s="633" customFormat="1" ht="11.25" outlineLevel="5" x14ac:dyDescent="0.25">
      <c r="F2925" s="634"/>
      <c r="G2925" s="635"/>
      <c r="H2925" s="635"/>
      <c r="I2925" s="636" t="s">
        <v>6638</v>
      </c>
      <c r="J2925" s="635"/>
      <c r="K2925" s="637">
        <v>1</v>
      </c>
      <c r="L2925" s="638"/>
      <c r="M2925" s="639"/>
    </row>
    <row r="2926" spans="6:13" s="625" customFormat="1" ht="12" outlineLevel="4" x14ac:dyDescent="0.2">
      <c r="F2926" s="626">
        <v>14</v>
      </c>
      <c r="G2926" s="627" t="s">
        <v>3054</v>
      </c>
      <c r="H2926" s="628" t="s">
        <v>6639</v>
      </c>
      <c r="I2926" s="629" t="s">
        <v>6640</v>
      </c>
      <c r="J2926" s="627" t="s">
        <v>447</v>
      </c>
      <c r="K2926" s="630">
        <v>1</v>
      </c>
      <c r="L2926" s="631"/>
      <c r="M2926" s="632">
        <f>K2926*L2926</f>
        <v>0</v>
      </c>
    </row>
    <row r="2927" spans="6:13" s="633" customFormat="1" ht="11.25" outlineLevel="5" x14ac:dyDescent="0.25">
      <c r="F2927" s="634"/>
      <c r="G2927" s="635"/>
      <c r="H2927" s="635"/>
      <c r="I2927" s="636" t="s">
        <v>6638</v>
      </c>
      <c r="J2927" s="635"/>
      <c r="K2927" s="637">
        <v>1</v>
      </c>
      <c r="L2927" s="638"/>
      <c r="M2927" s="639"/>
    </row>
    <row r="2928" spans="6:13" s="625" customFormat="1" ht="12" outlineLevel="4" x14ac:dyDescent="0.2">
      <c r="F2928" s="626">
        <v>15</v>
      </c>
      <c r="G2928" s="627" t="s">
        <v>3054</v>
      </c>
      <c r="H2928" s="628" t="s">
        <v>6641</v>
      </c>
      <c r="I2928" s="629" t="s">
        <v>6642</v>
      </c>
      <c r="J2928" s="627" t="s">
        <v>447</v>
      </c>
      <c r="K2928" s="630">
        <v>1</v>
      </c>
      <c r="L2928" s="631"/>
      <c r="M2928" s="632">
        <f>K2928*L2928</f>
        <v>0</v>
      </c>
    </row>
    <row r="2929" spans="6:13" s="633" customFormat="1" ht="11.25" outlineLevel="5" x14ac:dyDescent="0.25">
      <c r="F2929" s="634"/>
      <c r="G2929" s="635"/>
      <c r="H2929" s="635"/>
      <c r="I2929" s="636" t="s">
        <v>6631</v>
      </c>
      <c r="J2929" s="635"/>
      <c r="K2929" s="637">
        <v>1</v>
      </c>
      <c r="L2929" s="638"/>
      <c r="M2929" s="639"/>
    </row>
    <row r="2930" spans="6:13" s="625" customFormat="1" ht="12" outlineLevel="4" x14ac:dyDescent="0.2">
      <c r="F2930" s="626">
        <v>16</v>
      </c>
      <c r="G2930" s="627" t="s">
        <v>3054</v>
      </c>
      <c r="H2930" s="628" t="s">
        <v>6643</v>
      </c>
      <c r="I2930" s="629" t="s">
        <v>6644</v>
      </c>
      <c r="J2930" s="627" t="s">
        <v>447</v>
      </c>
      <c r="K2930" s="630">
        <v>1</v>
      </c>
      <c r="L2930" s="631"/>
      <c r="M2930" s="632">
        <f>K2930*L2930</f>
        <v>0</v>
      </c>
    </row>
    <row r="2931" spans="6:13" s="633" customFormat="1" ht="11.25" outlineLevel="5" x14ac:dyDescent="0.25">
      <c r="F2931" s="634"/>
      <c r="G2931" s="635"/>
      <c r="H2931" s="635"/>
      <c r="I2931" s="636" t="s">
        <v>6631</v>
      </c>
      <c r="J2931" s="635"/>
      <c r="K2931" s="637">
        <v>1</v>
      </c>
      <c r="L2931" s="638"/>
      <c r="M2931" s="639"/>
    </row>
    <row r="2932" spans="6:13" s="625" customFormat="1" ht="12" outlineLevel="4" x14ac:dyDescent="0.2">
      <c r="F2932" s="626">
        <v>17</v>
      </c>
      <c r="G2932" s="627" t="s">
        <v>3066</v>
      </c>
      <c r="H2932" s="628" t="s">
        <v>6645</v>
      </c>
      <c r="I2932" s="629" t="s">
        <v>6646</v>
      </c>
      <c r="J2932" s="627" t="s">
        <v>447</v>
      </c>
      <c r="K2932" s="630">
        <v>2</v>
      </c>
      <c r="L2932" s="631"/>
      <c r="M2932" s="632">
        <f>K2932*L2932</f>
        <v>0</v>
      </c>
    </row>
    <row r="2933" spans="6:13" s="633" customFormat="1" ht="11.25" outlineLevel="5" x14ac:dyDescent="0.25">
      <c r="F2933" s="634"/>
      <c r="G2933" s="635"/>
      <c r="H2933" s="635"/>
      <c r="I2933" s="636" t="s">
        <v>6647</v>
      </c>
      <c r="J2933" s="635"/>
      <c r="K2933" s="637">
        <v>1</v>
      </c>
      <c r="L2933" s="638"/>
      <c r="M2933" s="639"/>
    </row>
    <row r="2934" spans="6:13" s="633" customFormat="1" ht="11.25" outlineLevel="5" x14ac:dyDescent="0.25">
      <c r="F2934" s="634"/>
      <c r="G2934" s="635"/>
      <c r="H2934" s="635"/>
      <c r="I2934" s="636" t="s">
        <v>6648</v>
      </c>
      <c r="J2934" s="635"/>
      <c r="K2934" s="637">
        <v>1</v>
      </c>
      <c r="L2934" s="638"/>
      <c r="M2934" s="639"/>
    </row>
    <row r="2935" spans="6:13" s="625" customFormat="1" ht="12" outlineLevel="4" x14ac:dyDescent="0.2">
      <c r="F2935" s="626">
        <v>18</v>
      </c>
      <c r="G2935" s="627" t="s">
        <v>3054</v>
      </c>
      <c r="H2935" s="628" t="s">
        <v>6649</v>
      </c>
      <c r="I2935" s="629" t="s">
        <v>6650</v>
      </c>
      <c r="J2935" s="627" t="s">
        <v>447</v>
      </c>
      <c r="K2935" s="630">
        <v>1</v>
      </c>
      <c r="L2935" s="631"/>
      <c r="M2935" s="632">
        <f>K2935*L2935</f>
        <v>0</v>
      </c>
    </row>
    <row r="2936" spans="6:13" s="633" customFormat="1" ht="11.25" outlineLevel="5" x14ac:dyDescent="0.25">
      <c r="F2936" s="634"/>
      <c r="G2936" s="635"/>
      <c r="H2936" s="635"/>
      <c r="I2936" s="636" t="s">
        <v>6638</v>
      </c>
      <c r="J2936" s="635"/>
      <c r="K2936" s="637">
        <v>1</v>
      </c>
      <c r="L2936" s="638"/>
      <c r="M2936" s="639"/>
    </row>
    <row r="2937" spans="6:13" s="625" customFormat="1" ht="12" outlineLevel="4" x14ac:dyDescent="0.2">
      <c r="F2937" s="626">
        <v>19</v>
      </c>
      <c r="G2937" s="627" t="s">
        <v>3054</v>
      </c>
      <c r="H2937" s="628" t="s">
        <v>6651</v>
      </c>
      <c r="I2937" s="629" t="s">
        <v>6652</v>
      </c>
      <c r="J2937" s="627" t="s">
        <v>447</v>
      </c>
      <c r="K2937" s="630">
        <v>1</v>
      </c>
      <c r="L2937" s="631"/>
      <c r="M2937" s="632">
        <f>K2937*L2937</f>
        <v>0</v>
      </c>
    </row>
    <row r="2938" spans="6:13" s="633" customFormat="1" ht="11.25" outlineLevel="5" x14ac:dyDescent="0.25">
      <c r="F2938" s="634"/>
      <c r="G2938" s="635"/>
      <c r="H2938" s="635"/>
      <c r="I2938" s="636" t="s">
        <v>6638</v>
      </c>
      <c r="J2938" s="635"/>
      <c r="K2938" s="637">
        <v>1</v>
      </c>
      <c r="L2938" s="638"/>
      <c r="M2938" s="639"/>
    </row>
    <row r="2939" spans="6:13" s="625" customFormat="1" ht="12" outlineLevel="4" x14ac:dyDescent="0.2">
      <c r="F2939" s="626">
        <v>20</v>
      </c>
      <c r="G2939" s="627" t="s">
        <v>3066</v>
      </c>
      <c r="H2939" s="628" t="s">
        <v>4869</v>
      </c>
      <c r="I2939" s="629" t="s">
        <v>4870</v>
      </c>
      <c r="J2939" s="627" t="s">
        <v>447</v>
      </c>
      <c r="K2939" s="630">
        <v>22</v>
      </c>
      <c r="L2939" s="631"/>
      <c r="M2939" s="632">
        <f>K2939*L2939</f>
        <v>0</v>
      </c>
    </row>
    <row r="2940" spans="6:13" s="633" customFormat="1" ht="11.25" outlineLevel="5" x14ac:dyDescent="0.25">
      <c r="F2940" s="634"/>
      <c r="G2940" s="635"/>
      <c r="H2940" s="635"/>
      <c r="I2940" s="636" t="s">
        <v>6653</v>
      </c>
      <c r="J2940" s="635"/>
      <c r="K2940" s="637">
        <v>4</v>
      </c>
      <c r="L2940" s="638"/>
      <c r="M2940" s="639"/>
    </row>
    <row r="2941" spans="6:13" s="633" customFormat="1" ht="11.25" outlineLevel="5" x14ac:dyDescent="0.25">
      <c r="F2941" s="634"/>
      <c r="G2941" s="635"/>
      <c r="H2941" s="635"/>
      <c r="I2941" s="636" t="s">
        <v>6654</v>
      </c>
      <c r="J2941" s="635"/>
      <c r="K2941" s="637">
        <v>4</v>
      </c>
      <c r="L2941" s="638"/>
      <c r="M2941" s="639"/>
    </row>
    <row r="2942" spans="6:13" s="633" customFormat="1" ht="11.25" outlineLevel="5" x14ac:dyDescent="0.25">
      <c r="F2942" s="634"/>
      <c r="G2942" s="635"/>
      <c r="H2942" s="635"/>
      <c r="I2942" s="636" t="s">
        <v>6277</v>
      </c>
      <c r="J2942" s="635"/>
      <c r="K2942" s="637">
        <v>8</v>
      </c>
      <c r="L2942" s="638"/>
      <c r="M2942" s="639"/>
    </row>
    <row r="2943" spans="6:13" s="633" customFormat="1" ht="11.25" outlineLevel="5" x14ac:dyDescent="0.25">
      <c r="F2943" s="634"/>
      <c r="G2943" s="635"/>
      <c r="H2943" s="635"/>
      <c r="I2943" s="636" t="s">
        <v>6655</v>
      </c>
      <c r="J2943" s="635"/>
      <c r="K2943" s="637">
        <v>7</v>
      </c>
      <c r="L2943" s="638"/>
      <c r="M2943" s="639"/>
    </row>
    <row r="2944" spans="6:13" s="633" customFormat="1" ht="11.25" outlineLevel="5" x14ac:dyDescent="0.25">
      <c r="F2944" s="634"/>
      <c r="G2944" s="635"/>
      <c r="H2944" s="635"/>
      <c r="I2944" s="636" t="s">
        <v>6656</v>
      </c>
      <c r="J2944" s="635"/>
      <c r="K2944" s="637">
        <v>7</v>
      </c>
      <c r="L2944" s="638"/>
      <c r="M2944" s="639"/>
    </row>
    <row r="2945" spans="6:13" s="633" customFormat="1" ht="11.25" outlineLevel="5" x14ac:dyDescent="0.25">
      <c r="F2945" s="634"/>
      <c r="G2945" s="635"/>
      <c r="H2945" s="635"/>
      <c r="I2945" s="636" t="s">
        <v>6284</v>
      </c>
      <c r="J2945" s="635"/>
      <c r="K2945" s="637">
        <v>14</v>
      </c>
      <c r="L2945" s="638"/>
      <c r="M2945" s="639"/>
    </row>
    <row r="2946" spans="6:13" s="625" customFormat="1" ht="12" outlineLevel="4" x14ac:dyDescent="0.2">
      <c r="F2946" s="626">
        <v>21</v>
      </c>
      <c r="G2946" s="627" t="s">
        <v>3054</v>
      </c>
      <c r="H2946" s="628" t="s">
        <v>5414</v>
      </c>
      <c r="I2946" s="629" t="s">
        <v>5415</v>
      </c>
      <c r="J2946" s="627" t="s">
        <v>447</v>
      </c>
      <c r="K2946" s="630">
        <v>12</v>
      </c>
      <c r="L2946" s="631"/>
      <c r="M2946" s="632">
        <f>K2946*L2946</f>
        <v>0</v>
      </c>
    </row>
    <row r="2947" spans="6:13" s="633" customFormat="1" ht="11.25" outlineLevel="5" x14ac:dyDescent="0.25">
      <c r="F2947" s="634"/>
      <c r="G2947" s="635"/>
      <c r="H2947" s="635"/>
      <c r="I2947" s="636" t="s">
        <v>6653</v>
      </c>
      <c r="J2947" s="635"/>
      <c r="K2947" s="637">
        <v>4</v>
      </c>
      <c r="L2947" s="638"/>
      <c r="M2947" s="639"/>
    </row>
    <row r="2948" spans="6:13" s="633" customFormat="1" ht="11.25" outlineLevel="5" x14ac:dyDescent="0.25">
      <c r="F2948" s="634"/>
      <c r="G2948" s="635"/>
      <c r="H2948" s="635"/>
      <c r="I2948" s="636" t="s">
        <v>6655</v>
      </c>
      <c r="J2948" s="635"/>
      <c r="K2948" s="637">
        <v>7</v>
      </c>
      <c r="L2948" s="638"/>
      <c r="M2948" s="639"/>
    </row>
    <row r="2949" spans="6:13" s="625" customFormat="1" ht="12" outlineLevel="4" x14ac:dyDescent="0.2">
      <c r="F2949" s="626">
        <v>22</v>
      </c>
      <c r="G2949" s="627" t="s">
        <v>3054</v>
      </c>
      <c r="H2949" s="628" t="s">
        <v>5416</v>
      </c>
      <c r="I2949" s="629" t="s">
        <v>5417</v>
      </c>
      <c r="J2949" s="627" t="s">
        <v>447</v>
      </c>
      <c r="K2949" s="630">
        <v>12</v>
      </c>
      <c r="L2949" s="631"/>
      <c r="M2949" s="632">
        <f>K2949*L2949</f>
        <v>0</v>
      </c>
    </row>
    <row r="2950" spans="6:13" s="633" customFormat="1" ht="11.25" outlineLevel="5" x14ac:dyDescent="0.25">
      <c r="F2950" s="634"/>
      <c r="G2950" s="635"/>
      <c r="H2950" s="635"/>
      <c r="I2950" s="636" t="s">
        <v>6654</v>
      </c>
      <c r="J2950" s="635"/>
      <c r="K2950" s="637">
        <v>4</v>
      </c>
      <c r="L2950" s="638"/>
      <c r="M2950" s="639"/>
    </row>
    <row r="2951" spans="6:13" s="633" customFormat="1" ht="11.25" outlineLevel="5" x14ac:dyDescent="0.25">
      <c r="F2951" s="634"/>
      <c r="G2951" s="635"/>
      <c r="H2951" s="635"/>
      <c r="I2951" s="636" t="s">
        <v>6657</v>
      </c>
      <c r="J2951" s="635"/>
      <c r="K2951" s="637">
        <v>7</v>
      </c>
      <c r="L2951" s="638"/>
      <c r="M2951" s="639"/>
    </row>
    <row r="2952" spans="6:13" s="625" customFormat="1" ht="12" outlineLevel="4" x14ac:dyDescent="0.2">
      <c r="F2952" s="626">
        <v>23</v>
      </c>
      <c r="G2952" s="627" t="s">
        <v>3066</v>
      </c>
      <c r="H2952" s="628" t="s">
        <v>4877</v>
      </c>
      <c r="I2952" s="629" t="s">
        <v>4878</v>
      </c>
      <c r="J2952" s="627" t="s">
        <v>447</v>
      </c>
      <c r="K2952" s="630">
        <v>54.033457249070629</v>
      </c>
      <c r="L2952" s="631"/>
      <c r="M2952" s="632">
        <f>K2952*L2952</f>
        <v>0</v>
      </c>
    </row>
    <row r="2953" spans="6:13" s="633" customFormat="1" ht="11.25" outlineLevel="5" x14ac:dyDescent="0.25">
      <c r="F2953" s="634"/>
      <c r="G2953" s="635"/>
      <c r="H2953" s="635"/>
      <c r="I2953" s="636" t="s">
        <v>6658</v>
      </c>
      <c r="J2953" s="635"/>
      <c r="K2953" s="637">
        <v>12</v>
      </c>
      <c r="L2953" s="638"/>
      <c r="M2953" s="639"/>
    </row>
    <row r="2954" spans="6:13" s="633" customFormat="1" ht="11.25" outlineLevel="5" x14ac:dyDescent="0.25">
      <c r="F2954" s="634"/>
      <c r="G2954" s="635"/>
      <c r="H2954" s="635"/>
      <c r="I2954" s="636" t="s">
        <v>6659</v>
      </c>
      <c r="J2954" s="635"/>
      <c r="K2954" s="637">
        <v>12</v>
      </c>
      <c r="L2954" s="638"/>
      <c r="M2954" s="639"/>
    </row>
    <row r="2955" spans="6:13" s="633" customFormat="1" ht="11.25" outlineLevel="5" x14ac:dyDescent="0.25">
      <c r="F2955" s="634"/>
      <c r="G2955" s="635"/>
      <c r="H2955" s="635"/>
      <c r="I2955" s="636" t="s">
        <v>6277</v>
      </c>
      <c r="J2955" s="635"/>
      <c r="K2955" s="637">
        <v>24</v>
      </c>
      <c r="L2955" s="638"/>
      <c r="M2955" s="639"/>
    </row>
    <row r="2956" spans="6:13" s="633" customFormat="1" ht="11.25" outlineLevel="5" x14ac:dyDescent="0.25">
      <c r="F2956" s="634"/>
      <c r="G2956" s="635"/>
      <c r="H2956" s="635"/>
      <c r="I2956" s="636" t="s">
        <v>6660</v>
      </c>
      <c r="J2956" s="635"/>
      <c r="K2956" s="637">
        <v>10</v>
      </c>
      <c r="L2956" s="638"/>
      <c r="M2956" s="639"/>
    </row>
    <row r="2957" spans="6:13" s="633" customFormat="1" ht="11.25" outlineLevel="5" x14ac:dyDescent="0.25">
      <c r="F2957" s="634"/>
      <c r="G2957" s="635"/>
      <c r="H2957" s="635"/>
      <c r="I2957" s="636" t="s">
        <v>6661</v>
      </c>
      <c r="J2957" s="635"/>
      <c r="K2957" s="637">
        <v>10</v>
      </c>
      <c r="L2957" s="638"/>
      <c r="M2957" s="639"/>
    </row>
    <row r="2958" spans="6:13" s="633" customFormat="1" ht="11.25" outlineLevel="5" x14ac:dyDescent="0.25">
      <c r="F2958" s="634"/>
      <c r="G2958" s="635"/>
      <c r="H2958" s="635"/>
      <c r="I2958" s="636" t="s">
        <v>6282</v>
      </c>
      <c r="J2958" s="635"/>
      <c r="K2958" s="637">
        <v>4</v>
      </c>
      <c r="L2958" s="638"/>
      <c r="M2958" s="639"/>
    </row>
    <row r="2959" spans="6:13" s="633" customFormat="1" ht="11.25" outlineLevel="5" x14ac:dyDescent="0.25">
      <c r="F2959" s="634"/>
      <c r="G2959" s="635"/>
      <c r="H2959" s="635"/>
      <c r="I2959" s="636" t="s">
        <v>6283</v>
      </c>
      <c r="J2959" s="635"/>
      <c r="K2959" s="637">
        <v>4</v>
      </c>
      <c r="L2959" s="638"/>
      <c r="M2959" s="639"/>
    </row>
    <row r="2960" spans="6:13" s="633" customFormat="1" ht="11.25" outlineLevel="5" x14ac:dyDescent="0.25">
      <c r="F2960" s="634"/>
      <c r="G2960" s="635"/>
      <c r="H2960" s="635"/>
      <c r="I2960" s="636" t="s">
        <v>6662</v>
      </c>
      <c r="J2960" s="635"/>
      <c r="K2960" s="637">
        <v>1</v>
      </c>
      <c r="L2960" s="638"/>
      <c r="M2960" s="639"/>
    </row>
    <row r="2961" spans="6:13" s="633" customFormat="1" ht="11.25" outlineLevel="5" x14ac:dyDescent="0.25">
      <c r="F2961" s="634"/>
      <c r="G2961" s="635"/>
      <c r="H2961" s="635"/>
      <c r="I2961" s="636" t="s">
        <v>6663</v>
      </c>
      <c r="J2961" s="635"/>
      <c r="K2961" s="637">
        <v>1</v>
      </c>
      <c r="L2961" s="638"/>
      <c r="M2961" s="639"/>
    </row>
    <row r="2962" spans="6:13" s="633" customFormat="1" ht="11.25" outlineLevel="5" x14ac:dyDescent="0.25">
      <c r="F2962" s="634"/>
      <c r="G2962" s="635"/>
      <c r="H2962" s="635"/>
      <c r="I2962" s="636" t="s">
        <v>6284</v>
      </c>
      <c r="J2962" s="635"/>
      <c r="K2962" s="637">
        <v>30</v>
      </c>
      <c r="L2962" s="638"/>
      <c r="M2962" s="639"/>
    </row>
    <row r="2963" spans="6:13" s="625" customFormat="1" ht="12" outlineLevel="4" x14ac:dyDescent="0.2">
      <c r="F2963" s="626">
        <v>24</v>
      </c>
      <c r="G2963" s="627" t="s">
        <v>3054</v>
      </c>
      <c r="H2963" s="628" t="s">
        <v>5118</v>
      </c>
      <c r="I2963" s="629" t="s">
        <v>5119</v>
      </c>
      <c r="J2963" s="627" t="s">
        <v>447</v>
      </c>
      <c r="K2963" s="630">
        <v>54</v>
      </c>
      <c r="L2963" s="631"/>
      <c r="M2963" s="632">
        <f>K2963*L2963</f>
        <v>0</v>
      </c>
    </row>
    <row r="2964" spans="6:13" s="633" customFormat="1" ht="11.25" outlineLevel="5" x14ac:dyDescent="0.25">
      <c r="F2964" s="634"/>
      <c r="G2964" s="635"/>
      <c r="H2964" s="635"/>
      <c r="I2964" s="636" t="s">
        <v>6664</v>
      </c>
      <c r="J2964" s="635"/>
      <c r="K2964" s="637">
        <v>24</v>
      </c>
      <c r="L2964" s="638"/>
      <c r="M2964" s="639"/>
    </row>
    <row r="2965" spans="6:13" s="633" customFormat="1" ht="11.25" outlineLevel="5" x14ac:dyDescent="0.25">
      <c r="F2965" s="634"/>
      <c r="G2965" s="635"/>
      <c r="H2965" s="635"/>
      <c r="I2965" s="636" t="s">
        <v>6665</v>
      </c>
      <c r="J2965" s="635"/>
      <c r="K2965" s="637">
        <v>30</v>
      </c>
      <c r="L2965" s="638"/>
      <c r="M2965" s="639"/>
    </row>
    <row r="2966" spans="6:13" s="625" customFormat="1" ht="12" outlineLevel="4" x14ac:dyDescent="0.2">
      <c r="F2966" s="626">
        <v>25</v>
      </c>
      <c r="G2966" s="627" t="s">
        <v>3066</v>
      </c>
      <c r="H2966" s="628" t="s">
        <v>6309</v>
      </c>
      <c r="I2966" s="629" t="s">
        <v>6310</v>
      </c>
      <c r="J2966" s="627" t="s">
        <v>447</v>
      </c>
      <c r="K2966" s="630">
        <v>2</v>
      </c>
      <c r="L2966" s="631"/>
      <c r="M2966" s="632">
        <f>K2966*L2966</f>
        <v>0</v>
      </c>
    </row>
    <row r="2967" spans="6:13" s="633" customFormat="1" ht="22.5" outlineLevel="5" x14ac:dyDescent="0.25">
      <c r="F2967" s="634"/>
      <c r="G2967" s="635"/>
      <c r="H2967" s="635"/>
      <c r="I2967" s="636" t="s">
        <v>6311</v>
      </c>
      <c r="J2967" s="635"/>
      <c r="K2967" s="637">
        <v>1</v>
      </c>
      <c r="L2967" s="638"/>
      <c r="M2967" s="639"/>
    </row>
    <row r="2968" spans="6:13" s="633" customFormat="1" ht="22.5" outlineLevel="5" x14ac:dyDescent="0.25">
      <c r="F2968" s="634"/>
      <c r="G2968" s="635"/>
      <c r="H2968" s="635"/>
      <c r="I2968" s="636" t="s">
        <v>6312</v>
      </c>
      <c r="J2968" s="635"/>
      <c r="K2968" s="637">
        <v>1</v>
      </c>
      <c r="L2968" s="638"/>
      <c r="M2968" s="639"/>
    </row>
    <row r="2969" spans="6:13" s="625" customFormat="1" ht="12" outlineLevel="4" x14ac:dyDescent="0.2">
      <c r="F2969" s="626">
        <v>26</v>
      </c>
      <c r="G2969" s="627" t="s">
        <v>3054</v>
      </c>
      <c r="H2969" s="628" t="s">
        <v>6313</v>
      </c>
      <c r="I2969" s="629" t="s">
        <v>6314</v>
      </c>
      <c r="J2969" s="627" t="s">
        <v>532</v>
      </c>
      <c r="K2969" s="630">
        <v>2</v>
      </c>
      <c r="L2969" s="631"/>
      <c r="M2969" s="632">
        <f>K2969*L2969</f>
        <v>0</v>
      </c>
    </row>
    <row r="2970" spans="6:13" s="625" customFormat="1" ht="12" outlineLevel="4" x14ac:dyDescent="0.2">
      <c r="F2970" s="626">
        <v>27</v>
      </c>
      <c r="G2970" s="627" t="s">
        <v>3066</v>
      </c>
      <c r="H2970" s="628" t="s">
        <v>4926</v>
      </c>
      <c r="I2970" s="629" t="s">
        <v>4927</v>
      </c>
      <c r="J2970" s="627" t="s">
        <v>532</v>
      </c>
      <c r="K2970" s="630">
        <v>80</v>
      </c>
      <c r="L2970" s="631"/>
      <c r="M2970" s="632">
        <f>K2970*L2970</f>
        <v>0</v>
      </c>
    </row>
    <row r="2971" spans="6:13" s="633" customFormat="1" ht="11.25" outlineLevel="5" x14ac:dyDescent="0.25">
      <c r="F2971" s="634"/>
      <c r="G2971" s="635"/>
      <c r="H2971" s="635"/>
      <c r="I2971" s="636" t="s">
        <v>6666</v>
      </c>
      <c r="J2971" s="635"/>
      <c r="K2971" s="637">
        <v>20</v>
      </c>
      <c r="L2971" s="638"/>
      <c r="M2971" s="639"/>
    </row>
    <row r="2972" spans="6:13" s="633" customFormat="1" ht="11.25" outlineLevel="5" x14ac:dyDescent="0.25">
      <c r="F2972" s="634"/>
      <c r="G2972" s="635"/>
      <c r="H2972" s="635"/>
      <c r="I2972" s="636" t="s">
        <v>6667</v>
      </c>
      <c r="J2972" s="635"/>
      <c r="K2972" s="637">
        <v>60</v>
      </c>
      <c r="L2972" s="638"/>
      <c r="M2972" s="639"/>
    </row>
    <row r="2973" spans="6:13" s="625" customFormat="1" ht="12" outlineLevel="4" x14ac:dyDescent="0.2">
      <c r="F2973" s="626">
        <v>28</v>
      </c>
      <c r="G2973" s="627" t="s">
        <v>3054</v>
      </c>
      <c r="H2973" s="628" t="s">
        <v>4929</v>
      </c>
      <c r="I2973" s="629" t="s">
        <v>4930</v>
      </c>
      <c r="J2973" s="627" t="s">
        <v>532</v>
      </c>
      <c r="K2973" s="630">
        <v>100</v>
      </c>
      <c r="L2973" s="631"/>
      <c r="M2973" s="632">
        <f>K2973*L2973</f>
        <v>0</v>
      </c>
    </row>
    <row r="2974" spans="6:13" s="625" customFormat="1" ht="24" outlineLevel="4" x14ac:dyDescent="0.2">
      <c r="F2974" s="626">
        <v>29</v>
      </c>
      <c r="G2974" s="627" t="s">
        <v>3066</v>
      </c>
      <c r="H2974" s="628" t="s">
        <v>4772</v>
      </c>
      <c r="I2974" s="629" t="s">
        <v>4773</v>
      </c>
      <c r="J2974" s="627" t="s">
        <v>447</v>
      </c>
      <c r="K2974" s="630">
        <v>22</v>
      </c>
      <c r="L2974" s="631"/>
      <c r="M2974" s="632">
        <f>K2974*L2974</f>
        <v>0</v>
      </c>
    </row>
    <row r="2975" spans="6:13" s="633" customFormat="1" ht="22.5" outlineLevel="5" x14ac:dyDescent="0.25">
      <c r="F2975" s="634"/>
      <c r="G2975" s="635"/>
      <c r="H2975" s="635"/>
      <c r="I2975" s="636" t="s">
        <v>6668</v>
      </c>
      <c r="J2975" s="635"/>
      <c r="K2975" s="637">
        <v>4</v>
      </c>
      <c r="L2975" s="638"/>
      <c r="M2975" s="639"/>
    </row>
    <row r="2976" spans="6:13" s="633" customFormat="1" ht="22.5" outlineLevel="5" x14ac:dyDescent="0.25">
      <c r="F2976" s="634"/>
      <c r="G2976" s="635"/>
      <c r="H2976" s="635"/>
      <c r="I2976" s="636" t="s">
        <v>6669</v>
      </c>
      <c r="J2976" s="635"/>
      <c r="K2976" s="637">
        <v>4</v>
      </c>
      <c r="L2976" s="638"/>
      <c r="M2976" s="639"/>
    </row>
    <row r="2977" spans="6:13" s="633" customFormat="1" ht="22.5" outlineLevel="5" x14ac:dyDescent="0.25">
      <c r="F2977" s="634"/>
      <c r="G2977" s="635"/>
      <c r="H2977" s="635"/>
      <c r="I2977" s="636" t="s">
        <v>6670</v>
      </c>
      <c r="J2977" s="635"/>
      <c r="K2977" s="637">
        <v>7</v>
      </c>
      <c r="L2977" s="638"/>
      <c r="M2977" s="639"/>
    </row>
    <row r="2978" spans="6:13" s="633" customFormat="1" ht="22.5" outlineLevel="5" x14ac:dyDescent="0.25">
      <c r="F2978" s="634"/>
      <c r="G2978" s="635"/>
      <c r="H2978" s="635"/>
      <c r="I2978" s="636" t="s">
        <v>6671</v>
      </c>
      <c r="J2978" s="635"/>
      <c r="K2978" s="637">
        <v>7</v>
      </c>
      <c r="L2978" s="638"/>
      <c r="M2978" s="639"/>
    </row>
    <row r="2979" spans="6:13" s="625" customFormat="1" ht="12" outlineLevel="4" x14ac:dyDescent="0.2">
      <c r="F2979" s="626">
        <v>30</v>
      </c>
      <c r="G2979" s="627" t="s">
        <v>3066</v>
      </c>
      <c r="H2979" s="628" t="s">
        <v>4775</v>
      </c>
      <c r="I2979" s="629" t="s">
        <v>4776</v>
      </c>
      <c r="J2979" s="627" t="s">
        <v>532</v>
      </c>
      <c r="K2979" s="630">
        <v>5.2596620322399996</v>
      </c>
      <c r="L2979" s="631"/>
      <c r="M2979" s="632">
        <f>K2979*L2979</f>
        <v>0</v>
      </c>
    </row>
    <row r="2980" spans="6:13" s="633" customFormat="1" ht="22.5" outlineLevel="5" x14ac:dyDescent="0.25">
      <c r="F2980" s="634"/>
      <c r="G2980" s="635"/>
      <c r="H2980" s="635"/>
      <c r="I2980" s="636" t="s">
        <v>6672</v>
      </c>
      <c r="J2980" s="635"/>
      <c r="K2980" s="637">
        <v>0.95630218767999997</v>
      </c>
      <c r="L2980" s="638"/>
      <c r="M2980" s="639"/>
    </row>
    <row r="2981" spans="6:13" s="633" customFormat="1" ht="22.5" outlineLevel="5" x14ac:dyDescent="0.25">
      <c r="F2981" s="634"/>
      <c r="G2981" s="635"/>
      <c r="H2981" s="635"/>
      <c r="I2981" s="636" t="s">
        <v>6673</v>
      </c>
      <c r="J2981" s="635"/>
      <c r="K2981" s="637">
        <v>0.95630218767999997</v>
      </c>
      <c r="L2981" s="638"/>
      <c r="M2981" s="639"/>
    </row>
    <row r="2982" spans="6:13" s="633" customFormat="1" ht="22.5" outlineLevel="5" x14ac:dyDescent="0.25">
      <c r="F2982" s="634"/>
      <c r="G2982" s="635"/>
      <c r="H2982" s="635"/>
      <c r="I2982" s="636" t="s">
        <v>6674</v>
      </c>
      <c r="J2982" s="635"/>
      <c r="K2982" s="637">
        <v>1.6735288284399998</v>
      </c>
      <c r="L2982" s="638"/>
      <c r="M2982" s="639"/>
    </row>
    <row r="2983" spans="6:13" s="633" customFormat="1" ht="22.5" outlineLevel="5" x14ac:dyDescent="0.25">
      <c r="F2983" s="634"/>
      <c r="G2983" s="635"/>
      <c r="H2983" s="635"/>
      <c r="I2983" s="636" t="s">
        <v>6675</v>
      </c>
      <c r="J2983" s="635"/>
      <c r="K2983" s="637">
        <v>1.6735288284399998</v>
      </c>
      <c r="L2983" s="638"/>
      <c r="M2983" s="639"/>
    </row>
    <row r="2984" spans="6:13" s="646" customFormat="1" ht="12.75" customHeight="1" outlineLevel="4" x14ac:dyDescent="0.25">
      <c r="F2984" s="640"/>
      <c r="G2984" s="641"/>
      <c r="H2984" s="641"/>
      <c r="I2984" s="642"/>
      <c r="J2984" s="641"/>
      <c r="K2984" s="643"/>
      <c r="L2984" s="644"/>
      <c r="M2984" s="645"/>
    </row>
    <row r="2985" spans="6:13" s="620" customFormat="1" ht="16.5" customHeight="1" outlineLevel="3" x14ac:dyDescent="0.2">
      <c r="F2985" s="621"/>
      <c r="G2985" s="609"/>
      <c r="H2985" s="622"/>
      <c r="I2985" s="622" t="s">
        <v>4935</v>
      </c>
      <c r="J2985" s="609"/>
      <c r="K2985" s="623"/>
      <c r="L2985" s="624"/>
      <c r="M2985" s="588">
        <f>SUBTOTAL(9,M2986:M3015)</f>
        <v>0</v>
      </c>
    </row>
    <row r="2986" spans="6:13" s="625" customFormat="1" ht="12" outlineLevel="4" x14ac:dyDescent="0.2">
      <c r="F2986" s="626">
        <v>1</v>
      </c>
      <c r="G2986" s="627" t="s">
        <v>3066</v>
      </c>
      <c r="H2986" s="628" t="s">
        <v>6380</v>
      </c>
      <c r="I2986" s="629" t="s">
        <v>6381</v>
      </c>
      <c r="J2986" s="627" t="s">
        <v>447</v>
      </c>
      <c r="K2986" s="630">
        <v>4</v>
      </c>
      <c r="L2986" s="631"/>
      <c r="M2986" s="632">
        <f>K2986*L2986</f>
        <v>0</v>
      </c>
    </row>
    <row r="2987" spans="6:13" s="633" customFormat="1" ht="11.25" outlineLevel="5" x14ac:dyDescent="0.25">
      <c r="F2987" s="634"/>
      <c r="G2987" s="635"/>
      <c r="H2987" s="635"/>
      <c r="I2987" s="636" t="s">
        <v>6676</v>
      </c>
      <c r="J2987" s="635"/>
      <c r="K2987" s="637">
        <v>2</v>
      </c>
      <c r="L2987" s="638"/>
      <c r="M2987" s="639"/>
    </row>
    <row r="2988" spans="6:13" s="633" customFormat="1" ht="11.25" outlineLevel="5" x14ac:dyDescent="0.25">
      <c r="F2988" s="634"/>
      <c r="G2988" s="635"/>
      <c r="H2988" s="635"/>
      <c r="I2988" s="636" t="s">
        <v>6677</v>
      </c>
      <c r="J2988" s="635"/>
      <c r="K2988" s="637">
        <v>1</v>
      </c>
      <c r="L2988" s="638"/>
      <c r="M2988" s="639"/>
    </row>
    <row r="2989" spans="6:13" s="633" customFormat="1" ht="11.25" outlineLevel="5" x14ac:dyDescent="0.25">
      <c r="F2989" s="634"/>
      <c r="G2989" s="635"/>
      <c r="H2989" s="635"/>
      <c r="I2989" s="636" t="s">
        <v>6678</v>
      </c>
      <c r="J2989" s="635"/>
      <c r="K2989" s="637">
        <v>1</v>
      </c>
      <c r="L2989" s="638"/>
      <c r="M2989" s="639"/>
    </row>
    <row r="2990" spans="6:13" s="625" customFormat="1" ht="12" outlineLevel="4" x14ac:dyDescent="0.2">
      <c r="F2990" s="626">
        <v>2</v>
      </c>
      <c r="G2990" s="627" t="s">
        <v>3066</v>
      </c>
      <c r="H2990" s="628" t="s">
        <v>4939</v>
      </c>
      <c r="I2990" s="629" t="s">
        <v>4940</v>
      </c>
      <c r="J2990" s="627" t="s">
        <v>447</v>
      </c>
      <c r="K2990" s="630">
        <v>2</v>
      </c>
      <c r="L2990" s="631"/>
      <c r="M2990" s="632">
        <f>K2990*L2990</f>
        <v>0</v>
      </c>
    </row>
    <row r="2991" spans="6:13" s="633" customFormat="1" ht="11.25" outlineLevel="5" x14ac:dyDescent="0.25">
      <c r="F2991" s="634"/>
      <c r="G2991" s="635"/>
      <c r="H2991" s="635"/>
      <c r="I2991" s="636" t="s">
        <v>6679</v>
      </c>
      <c r="J2991" s="635"/>
      <c r="K2991" s="637">
        <v>1</v>
      </c>
      <c r="L2991" s="638"/>
      <c r="M2991" s="639"/>
    </row>
    <row r="2992" spans="6:13" s="633" customFormat="1" ht="11.25" outlineLevel="5" x14ac:dyDescent="0.25">
      <c r="F2992" s="634"/>
      <c r="G2992" s="635"/>
      <c r="H2992" s="635"/>
      <c r="I2992" s="636" t="s">
        <v>6680</v>
      </c>
      <c r="J2992" s="635"/>
      <c r="K2992" s="637">
        <v>1</v>
      </c>
      <c r="L2992" s="638"/>
      <c r="M2992" s="639"/>
    </row>
    <row r="2993" spans="6:13" s="625" customFormat="1" ht="12" outlineLevel="4" x14ac:dyDescent="0.2">
      <c r="F2993" s="626">
        <v>3</v>
      </c>
      <c r="G2993" s="627" t="s">
        <v>3066</v>
      </c>
      <c r="H2993" s="628" t="s">
        <v>6446</v>
      </c>
      <c r="I2993" s="629" t="s">
        <v>6447</v>
      </c>
      <c r="J2993" s="627" t="s">
        <v>447</v>
      </c>
      <c r="K2993" s="630">
        <v>60</v>
      </c>
      <c r="L2993" s="631"/>
      <c r="M2993" s="632">
        <f>K2993*L2993</f>
        <v>0</v>
      </c>
    </row>
    <row r="2994" spans="6:13" s="633" customFormat="1" ht="11.25" outlineLevel="5" x14ac:dyDescent="0.25">
      <c r="F2994" s="634"/>
      <c r="G2994" s="635"/>
      <c r="H2994" s="635"/>
      <c r="I2994" s="636" t="s">
        <v>6681</v>
      </c>
      <c r="J2994" s="635"/>
      <c r="K2994" s="637">
        <v>30</v>
      </c>
      <c r="L2994" s="638"/>
      <c r="M2994" s="639"/>
    </row>
    <row r="2995" spans="6:13" s="633" customFormat="1" ht="11.25" outlineLevel="5" x14ac:dyDescent="0.25">
      <c r="F2995" s="634"/>
      <c r="G2995" s="635"/>
      <c r="H2995" s="635"/>
      <c r="I2995" s="636" t="s">
        <v>6682</v>
      </c>
      <c r="J2995" s="635"/>
      <c r="K2995" s="637">
        <v>30</v>
      </c>
      <c r="L2995" s="638"/>
      <c r="M2995" s="639"/>
    </row>
    <row r="2996" spans="6:13" s="625" customFormat="1" ht="12" outlineLevel="4" x14ac:dyDescent="0.2">
      <c r="F2996" s="626">
        <v>4</v>
      </c>
      <c r="G2996" s="627" t="s">
        <v>3066</v>
      </c>
      <c r="H2996" s="628" t="s">
        <v>4945</v>
      </c>
      <c r="I2996" s="629" t="s">
        <v>4946</v>
      </c>
      <c r="J2996" s="627" t="s">
        <v>447</v>
      </c>
      <c r="K2996" s="630">
        <v>30</v>
      </c>
      <c r="L2996" s="631"/>
      <c r="M2996" s="632">
        <f>K2996*L2996</f>
        <v>0</v>
      </c>
    </row>
    <row r="2997" spans="6:13" s="633" customFormat="1" ht="11.25" outlineLevel="5" x14ac:dyDescent="0.25">
      <c r="F2997" s="634"/>
      <c r="G2997" s="635"/>
      <c r="H2997" s="635"/>
      <c r="I2997" s="636" t="s">
        <v>6683</v>
      </c>
      <c r="J2997" s="635"/>
      <c r="K2997" s="637">
        <v>30</v>
      </c>
      <c r="L2997" s="638"/>
      <c r="M2997" s="639"/>
    </row>
    <row r="2998" spans="6:13" s="625" customFormat="1" ht="12" outlineLevel="4" x14ac:dyDescent="0.2">
      <c r="F2998" s="626">
        <v>5</v>
      </c>
      <c r="G2998" s="627" t="s">
        <v>3066</v>
      </c>
      <c r="H2998" s="628" t="s">
        <v>6464</v>
      </c>
      <c r="I2998" s="629" t="s">
        <v>6465</v>
      </c>
      <c r="J2998" s="627" t="s">
        <v>447</v>
      </c>
      <c r="K2998" s="630">
        <v>30</v>
      </c>
      <c r="L2998" s="631"/>
      <c r="M2998" s="632">
        <f>K2998*L2998</f>
        <v>0</v>
      </c>
    </row>
    <row r="2999" spans="6:13" s="633" customFormat="1" ht="11.25" outlineLevel="5" x14ac:dyDescent="0.25">
      <c r="F2999" s="634"/>
      <c r="G2999" s="635"/>
      <c r="H2999" s="635"/>
      <c r="I2999" s="636" t="s">
        <v>6684</v>
      </c>
      <c r="J2999" s="635"/>
      <c r="K2999" s="637">
        <v>30</v>
      </c>
      <c r="L2999" s="638"/>
      <c r="M2999" s="639"/>
    </row>
    <row r="3000" spans="6:13" s="625" customFormat="1" ht="12" outlineLevel="4" x14ac:dyDescent="0.2">
      <c r="F3000" s="626">
        <v>6</v>
      </c>
      <c r="G3000" s="627" t="s">
        <v>3066</v>
      </c>
      <c r="H3000" s="628" t="s">
        <v>5750</v>
      </c>
      <c r="I3000" s="629" t="s">
        <v>5751</v>
      </c>
      <c r="J3000" s="627" t="s">
        <v>447</v>
      </c>
      <c r="K3000" s="630">
        <v>40</v>
      </c>
      <c r="L3000" s="631"/>
      <c r="M3000" s="632">
        <f>K3000*L3000</f>
        <v>0</v>
      </c>
    </row>
    <row r="3001" spans="6:13" s="633" customFormat="1" ht="11.25" outlineLevel="5" x14ac:dyDescent="0.25">
      <c r="F3001" s="634"/>
      <c r="G3001" s="635"/>
      <c r="H3001" s="635"/>
      <c r="I3001" s="636" t="s">
        <v>6685</v>
      </c>
      <c r="J3001" s="635"/>
      <c r="K3001" s="637">
        <v>2</v>
      </c>
      <c r="L3001" s="638"/>
      <c r="M3001" s="639"/>
    </row>
    <row r="3002" spans="6:13" s="633" customFormat="1" ht="11.25" outlineLevel="5" x14ac:dyDescent="0.25">
      <c r="F3002" s="634"/>
      <c r="G3002" s="635"/>
      <c r="H3002" s="635"/>
      <c r="I3002" s="636" t="s">
        <v>6686</v>
      </c>
      <c r="J3002" s="635"/>
      <c r="K3002" s="637">
        <v>2</v>
      </c>
      <c r="L3002" s="638"/>
      <c r="M3002" s="639"/>
    </row>
    <row r="3003" spans="6:13" s="633" customFormat="1" ht="11.25" outlineLevel="5" x14ac:dyDescent="0.25">
      <c r="F3003" s="634"/>
      <c r="G3003" s="635"/>
      <c r="H3003" s="635"/>
      <c r="I3003" s="636" t="s">
        <v>6687</v>
      </c>
      <c r="J3003" s="635"/>
      <c r="K3003" s="637">
        <v>18</v>
      </c>
      <c r="L3003" s="638"/>
      <c r="M3003" s="639"/>
    </row>
    <row r="3004" spans="6:13" s="633" customFormat="1" ht="11.25" outlineLevel="5" x14ac:dyDescent="0.25">
      <c r="F3004" s="634"/>
      <c r="G3004" s="635"/>
      <c r="H3004" s="635"/>
      <c r="I3004" s="636" t="s">
        <v>6688</v>
      </c>
      <c r="J3004" s="635"/>
      <c r="K3004" s="637">
        <v>18</v>
      </c>
      <c r="L3004" s="638"/>
      <c r="M3004" s="639"/>
    </row>
    <row r="3005" spans="6:13" s="625" customFormat="1" ht="12" outlineLevel="4" x14ac:dyDescent="0.2">
      <c r="F3005" s="626">
        <v>7</v>
      </c>
      <c r="G3005" s="627" t="s">
        <v>3066</v>
      </c>
      <c r="H3005" s="628" t="s">
        <v>4951</v>
      </c>
      <c r="I3005" s="629" t="s">
        <v>4952</v>
      </c>
      <c r="J3005" s="627" t="s">
        <v>447</v>
      </c>
      <c r="K3005" s="630">
        <v>20</v>
      </c>
      <c r="L3005" s="631"/>
      <c r="M3005" s="632">
        <f>K3005*L3005</f>
        <v>0</v>
      </c>
    </row>
    <row r="3006" spans="6:13" s="633" customFormat="1" ht="11.25" outlineLevel="5" x14ac:dyDescent="0.25">
      <c r="F3006" s="634"/>
      <c r="G3006" s="635"/>
      <c r="H3006" s="635"/>
      <c r="I3006" s="636" t="s">
        <v>6689</v>
      </c>
      <c r="J3006" s="635"/>
      <c r="K3006" s="637">
        <v>2</v>
      </c>
      <c r="L3006" s="638"/>
      <c r="M3006" s="639"/>
    </row>
    <row r="3007" spans="6:13" s="633" customFormat="1" ht="11.25" outlineLevel="5" x14ac:dyDescent="0.25">
      <c r="F3007" s="634"/>
      <c r="G3007" s="635"/>
      <c r="H3007" s="635"/>
      <c r="I3007" s="636" t="s">
        <v>6690</v>
      </c>
      <c r="J3007" s="635"/>
      <c r="K3007" s="637">
        <v>18</v>
      </c>
      <c r="L3007" s="638"/>
      <c r="M3007" s="639"/>
    </row>
    <row r="3008" spans="6:13" s="625" customFormat="1" ht="12" outlineLevel="4" x14ac:dyDescent="0.2">
      <c r="F3008" s="626">
        <v>8</v>
      </c>
      <c r="G3008" s="627" t="s">
        <v>3066</v>
      </c>
      <c r="H3008" s="628" t="s">
        <v>5307</v>
      </c>
      <c r="I3008" s="629" t="s">
        <v>5308</v>
      </c>
      <c r="J3008" s="627" t="s">
        <v>447</v>
      </c>
      <c r="K3008" s="630">
        <v>22</v>
      </c>
      <c r="L3008" s="631"/>
      <c r="M3008" s="632">
        <f>K3008*L3008</f>
        <v>0</v>
      </c>
    </row>
    <row r="3009" spans="6:13" s="633" customFormat="1" ht="11.25" outlineLevel="5" x14ac:dyDescent="0.25">
      <c r="F3009" s="634"/>
      <c r="G3009" s="635"/>
      <c r="H3009" s="635"/>
      <c r="I3009" s="636" t="s">
        <v>6691</v>
      </c>
      <c r="J3009" s="635"/>
      <c r="K3009" s="637">
        <v>1</v>
      </c>
      <c r="L3009" s="638"/>
      <c r="M3009" s="639"/>
    </row>
    <row r="3010" spans="6:13" s="633" customFormat="1" ht="11.25" outlineLevel="5" x14ac:dyDescent="0.25">
      <c r="F3010" s="634"/>
      <c r="G3010" s="635"/>
      <c r="H3010" s="635"/>
      <c r="I3010" s="636" t="s">
        <v>6692</v>
      </c>
      <c r="J3010" s="635"/>
      <c r="K3010" s="637">
        <v>1</v>
      </c>
      <c r="L3010" s="638"/>
      <c r="M3010" s="639"/>
    </row>
    <row r="3011" spans="6:13" s="633" customFormat="1" ht="11.25" outlineLevel="5" x14ac:dyDescent="0.25">
      <c r="F3011" s="634"/>
      <c r="G3011" s="635"/>
      <c r="H3011" s="635"/>
      <c r="I3011" s="636" t="s">
        <v>6693</v>
      </c>
      <c r="J3011" s="635"/>
      <c r="K3011" s="637">
        <v>2</v>
      </c>
      <c r="L3011" s="638"/>
      <c r="M3011" s="639"/>
    </row>
    <row r="3012" spans="6:13" s="633" customFormat="1" ht="11.25" outlineLevel="5" x14ac:dyDescent="0.25">
      <c r="F3012" s="634"/>
      <c r="G3012" s="635"/>
      <c r="H3012" s="635"/>
      <c r="I3012" s="636" t="s">
        <v>6694</v>
      </c>
      <c r="J3012" s="635"/>
      <c r="K3012" s="637">
        <v>18</v>
      </c>
      <c r="L3012" s="638"/>
      <c r="M3012" s="639"/>
    </row>
    <row r="3013" spans="6:13" s="625" customFormat="1" ht="24" outlineLevel="4" x14ac:dyDescent="0.2">
      <c r="F3013" s="626">
        <v>9</v>
      </c>
      <c r="G3013" s="627" t="s">
        <v>3315</v>
      </c>
      <c r="H3013" s="628" t="s">
        <v>4954</v>
      </c>
      <c r="I3013" s="629" t="s">
        <v>4955</v>
      </c>
      <c r="J3013" s="627" t="s">
        <v>191</v>
      </c>
      <c r="K3013" s="630">
        <v>1.796</v>
      </c>
      <c r="L3013" s="631"/>
      <c r="M3013" s="632">
        <f>K3013*L3013</f>
        <v>0</v>
      </c>
    </row>
    <row r="3014" spans="6:13" s="633" customFormat="1" ht="11.25" outlineLevel="5" x14ac:dyDescent="0.25">
      <c r="F3014" s="634"/>
      <c r="G3014" s="635"/>
      <c r="H3014" s="635"/>
      <c r="I3014" s="636" t="s">
        <v>6695</v>
      </c>
      <c r="J3014" s="635"/>
      <c r="K3014" s="637">
        <v>1.796</v>
      </c>
      <c r="L3014" s="638"/>
      <c r="M3014" s="639"/>
    </row>
    <row r="3015" spans="6:13" s="646" customFormat="1" ht="12.75" customHeight="1" outlineLevel="4" x14ac:dyDescent="0.25">
      <c r="F3015" s="640"/>
      <c r="G3015" s="641"/>
      <c r="H3015" s="641"/>
      <c r="I3015" s="642"/>
      <c r="J3015" s="641"/>
      <c r="K3015" s="643"/>
      <c r="L3015" s="644"/>
      <c r="M3015" s="645"/>
    </row>
    <row r="3016" spans="6:13" s="646" customFormat="1" ht="12.75" customHeight="1" outlineLevel="3" x14ac:dyDescent="0.25">
      <c r="F3016" s="640"/>
      <c r="G3016" s="641"/>
      <c r="H3016" s="641"/>
      <c r="I3016" s="642"/>
      <c r="J3016" s="641"/>
      <c r="K3016" s="643"/>
      <c r="L3016" s="644"/>
      <c r="M3016" s="645"/>
    </row>
    <row r="3017" spans="6:13" s="612" customFormat="1" ht="18.75" customHeight="1" outlineLevel="2" x14ac:dyDescent="0.2">
      <c r="F3017" s="613"/>
      <c r="G3017" s="614"/>
      <c r="H3017" s="615"/>
      <c r="I3017" s="615" t="s">
        <v>4066</v>
      </c>
      <c r="J3017" s="614"/>
      <c r="K3017" s="617"/>
      <c r="L3017" s="618"/>
      <c r="M3017" s="585">
        <f>SUBTOTAL(9,M3018:M3031)</f>
        <v>0</v>
      </c>
    </row>
    <row r="3018" spans="6:13" s="620" customFormat="1" ht="16.5" customHeight="1" outlineLevel="3" x14ac:dyDescent="0.2">
      <c r="F3018" s="621"/>
      <c r="G3018" s="609"/>
      <c r="H3018" s="622"/>
      <c r="I3018" s="622" t="s">
        <v>4957</v>
      </c>
      <c r="J3018" s="609"/>
      <c r="K3018" s="623"/>
      <c r="L3018" s="624"/>
      <c r="M3018" s="588">
        <f>SUBTOTAL(9,M3019:M3030)</f>
        <v>0</v>
      </c>
    </row>
    <row r="3019" spans="6:13" s="625" customFormat="1" ht="24" outlineLevel="4" x14ac:dyDescent="0.2">
      <c r="F3019" s="626">
        <v>1</v>
      </c>
      <c r="G3019" s="627" t="s">
        <v>3315</v>
      </c>
      <c r="H3019" s="628" t="s">
        <v>4067</v>
      </c>
      <c r="I3019" s="629" t="s">
        <v>4068</v>
      </c>
      <c r="J3019" s="627" t="s">
        <v>191</v>
      </c>
      <c r="K3019" s="630">
        <v>3.319</v>
      </c>
      <c r="L3019" s="631"/>
      <c r="M3019" s="632">
        <f>K3019*L3019</f>
        <v>0</v>
      </c>
    </row>
    <row r="3020" spans="6:13" s="633" customFormat="1" ht="11.25" outlineLevel="5" x14ac:dyDescent="0.25">
      <c r="F3020" s="634"/>
      <c r="G3020" s="635"/>
      <c r="H3020" s="635"/>
      <c r="I3020" s="636" t="s">
        <v>6696</v>
      </c>
      <c r="J3020" s="635"/>
      <c r="K3020" s="637">
        <v>1.796</v>
      </c>
      <c r="L3020" s="638"/>
      <c r="M3020" s="639"/>
    </row>
    <row r="3021" spans="6:13" s="633" customFormat="1" ht="11.25" outlineLevel="5" x14ac:dyDescent="0.25">
      <c r="F3021" s="634"/>
      <c r="G3021" s="635"/>
      <c r="H3021" s="635"/>
      <c r="I3021" s="636" t="s">
        <v>6697</v>
      </c>
      <c r="J3021" s="635"/>
      <c r="K3021" s="637">
        <v>1.5229999999999999</v>
      </c>
      <c r="L3021" s="638"/>
      <c r="M3021" s="639"/>
    </row>
    <row r="3022" spans="6:13" s="625" customFormat="1" ht="12" outlineLevel="4" x14ac:dyDescent="0.2">
      <c r="F3022" s="626">
        <v>2</v>
      </c>
      <c r="G3022" s="627" t="s">
        <v>3315</v>
      </c>
      <c r="H3022" s="628" t="s">
        <v>4073</v>
      </c>
      <c r="I3022" s="629" t="s">
        <v>4074</v>
      </c>
      <c r="J3022" s="627" t="s">
        <v>191</v>
      </c>
      <c r="K3022" s="630">
        <v>66.38</v>
      </c>
      <c r="L3022" s="631"/>
      <c r="M3022" s="632">
        <f>K3022*L3022</f>
        <v>0</v>
      </c>
    </row>
    <row r="3023" spans="6:13" s="633" customFormat="1" ht="11.25" outlineLevel="5" x14ac:dyDescent="0.25">
      <c r="F3023" s="634"/>
      <c r="G3023" s="635"/>
      <c r="H3023" s="635"/>
      <c r="I3023" s="636" t="s">
        <v>6698</v>
      </c>
      <c r="J3023" s="635"/>
      <c r="K3023" s="637">
        <v>35.92</v>
      </c>
      <c r="L3023" s="638"/>
      <c r="M3023" s="639"/>
    </row>
    <row r="3024" spans="6:13" s="633" customFormat="1" ht="11.25" outlineLevel="5" x14ac:dyDescent="0.25">
      <c r="F3024" s="634"/>
      <c r="G3024" s="635"/>
      <c r="H3024" s="635"/>
      <c r="I3024" s="636" t="s">
        <v>6699</v>
      </c>
      <c r="J3024" s="635"/>
      <c r="K3024" s="637">
        <v>30.459999999999997</v>
      </c>
      <c r="L3024" s="638"/>
      <c r="M3024" s="639"/>
    </row>
    <row r="3025" spans="6:13" s="625" customFormat="1" ht="12" outlineLevel="4" x14ac:dyDescent="0.2">
      <c r="F3025" s="626">
        <v>3</v>
      </c>
      <c r="G3025" s="627" t="s">
        <v>3315</v>
      </c>
      <c r="H3025" s="628" t="s">
        <v>4079</v>
      </c>
      <c r="I3025" s="629" t="s">
        <v>4080</v>
      </c>
      <c r="J3025" s="627" t="s">
        <v>191</v>
      </c>
      <c r="K3025" s="630">
        <v>3.319</v>
      </c>
      <c r="L3025" s="631"/>
      <c r="M3025" s="632">
        <f>K3025*L3025</f>
        <v>0</v>
      </c>
    </row>
    <row r="3026" spans="6:13" s="633" customFormat="1" ht="11.25" outlineLevel="5" x14ac:dyDescent="0.25">
      <c r="F3026" s="634"/>
      <c r="G3026" s="635"/>
      <c r="H3026" s="635"/>
      <c r="I3026" s="636" t="s">
        <v>6696</v>
      </c>
      <c r="J3026" s="635"/>
      <c r="K3026" s="637">
        <v>1.796</v>
      </c>
      <c r="L3026" s="638"/>
      <c r="M3026" s="639"/>
    </row>
    <row r="3027" spans="6:13" s="633" customFormat="1" ht="11.25" outlineLevel="5" x14ac:dyDescent="0.25">
      <c r="F3027" s="634"/>
      <c r="G3027" s="635"/>
      <c r="H3027" s="635"/>
      <c r="I3027" s="636" t="s">
        <v>6697</v>
      </c>
      <c r="J3027" s="635"/>
      <c r="K3027" s="637">
        <v>1.5229999999999999</v>
      </c>
      <c r="L3027" s="638"/>
      <c r="M3027" s="639"/>
    </row>
    <row r="3028" spans="6:13" s="625" customFormat="1" ht="24" outlineLevel="4" x14ac:dyDescent="0.2">
      <c r="F3028" s="626">
        <v>4</v>
      </c>
      <c r="G3028" s="627" t="s">
        <v>3315</v>
      </c>
      <c r="H3028" s="628" t="s">
        <v>4081</v>
      </c>
      <c r="I3028" s="629" t="s">
        <v>4082</v>
      </c>
      <c r="J3028" s="627" t="s">
        <v>191</v>
      </c>
      <c r="K3028" s="630">
        <v>1.5229999999999999</v>
      </c>
      <c r="L3028" s="631"/>
      <c r="M3028" s="632">
        <f>K3028*L3028</f>
        <v>0</v>
      </c>
    </row>
    <row r="3029" spans="6:13" s="633" customFormat="1" ht="11.25" outlineLevel="5" x14ac:dyDescent="0.25">
      <c r="F3029" s="634"/>
      <c r="G3029" s="635"/>
      <c r="H3029" s="635"/>
      <c r="I3029" s="636" t="s">
        <v>6697</v>
      </c>
      <c r="J3029" s="635"/>
      <c r="K3029" s="637">
        <v>1.5229999999999999</v>
      </c>
      <c r="L3029" s="638"/>
      <c r="M3029" s="639"/>
    </row>
    <row r="3030" spans="6:13" s="646" customFormat="1" ht="12.75" customHeight="1" outlineLevel="4" x14ac:dyDescent="0.25">
      <c r="F3030" s="640"/>
      <c r="G3030" s="641"/>
      <c r="H3030" s="641"/>
      <c r="I3030" s="642"/>
      <c r="J3030" s="641"/>
      <c r="K3030" s="643"/>
      <c r="L3030" s="644"/>
      <c r="M3030" s="645"/>
    </row>
    <row r="3031" spans="6:13" s="646" customFormat="1" ht="12.75" customHeight="1" outlineLevel="3" x14ac:dyDescent="0.25">
      <c r="F3031" s="640"/>
      <c r="G3031" s="641"/>
      <c r="H3031" s="641"/>
      <c r="I3031" s="642"/>
      <c r="J3031" s="641"/>
      <c r="K3031" s="643"/>
      <c r="L3031" s="644"/>
      <c r="M3031" s="645"/>
    </row>
    <row r="3032" spans="6:13" s="612" customFormat="1" ht="18.75" customHeight="1" outlineLevel="2" x14ac:dyDescent="0.2">
      <c r="F3032" s="613"/>
      <c r="G3032" s="614"/>
      <c r="H3032" s="615"/>
      <c r="I3032" s="615" t="s">
        <v>3865</v>
      </c>
      <c r="J3032" s="614"/>
      <c r="K3032" s="617"/>
      <c r="L3032" s="618"/>
      <c r="M3032" s="585">
        <f>SUBTOTAL(9,M3033:M3060)</f>
        <v>0</v>
      </c>
    </row>
    <row r="3033" spans="6:13" s="620" customFormat="1" ht="16.5" customHeight="1" outlineLevel="3" x14ac:dyDescent="0.2">
      <c r="F3033" s="621"/>
      <c r="G3033" s="609"/>
      <c r="H3033" s="622"/>
      <c r="I3033" s="622" t="s">
        <v>4957</v>
      </c>
      <c r="J3033" s="609"/>
      <c r="K3033" s="623"/>
      <c r="L3033" s="624"/>
      <c r="M3033" s="588">
        <f>SUBTOTAL(9,M3034:M3059)</f>
        <v>0</v>
      </c>
    </row>
    <row r="3034" spans="6:13" s="625" customFormat="1" ht="24" outlineLevel="4" x14ac:dyDescent="0.2">
      <c r="F3034" s="626">
        <v>1</v>
      </c>
      <c r="G3034" s="627" t="s">
        <v>3315</v>
      </c>
      <c r="H3034" s="628" t="s">
        <v>6700</v>
      </c>
      <c r="I3034" s="629" t="s">
        <v>6701</v>
      </c>
      <c r="J3034" s="627" t="s">
        <v>532</v>
      </c>
      <c r="K3034" s="630">
        <v>96</v>
      </c>
      <c r="L3034" s="631"/>
      <c r="M3034" s="632">
        <f>K3034*L3034</f>
        <v>0</v>
      </c>
    </row>
    <row r="3035" spans="6:13" s="633" customFormat="1" ht="11.25" outlineLevel="5" x14ac:dyDescent="0.25">
      <c r="F3035" s="634"/>
      <c r="G3035" s="635"/>
      <c r="H3035" s="635"/>
      <c r="I3035" s="636" t="s">
        <v>6702</v>
      </c>
      <c r="J3035" s="635"/>
      <c r="K3035" s="637">
        <v>48</v>
      </c>
      <c r="L3035" s="638"/>
      <c r="M3035" s="639"/>
    </row>
    <row r="3036" spans="6:13" s="633" customFormat="1" ht="11.25" outlineLevel="5" x14ac:dyDescent="0.25">
      <c r="F3036" s="634"/>
      <c r="G3036" s="635"/>
      <c r="H3036" s="635"/>
      <c r="I3036" s="636" t="s">
        <v>6703</v>
      </c>
      <c r="J3036" s="635"/>
      <c r="K3036" s="637">
        <v>48</v>
      </c>
      <c r="L3036" s="638"/>
      <c r="M3036" s="639"/>
    </row>
    <row r="3037" spans="6:13" s="625" customFormat="1" ht="24" outlineLevel="4" x14ac:dyDescent="0.2">
      <c r="F3037" s="626">
        <v>2</v>
      </c>
      <c r="G3037" s="627" t="s">
        <v>3315</v>
      </c>
      <c r="H3037" s="628" t="s">
        <v>6704</v>
      </c>
      <c r="I3037" s="629" t="s">
        <v>6705</v>
      </c>
      <c r="J3037" s="627" t="s">
        <v>532</v>
      </c>
      <c r="K3037" s="630">
        <v>24</v>
      </c>
      <c r="L3037" s="631"/>
      <c r="M3037" s="632">
        <f>K3037*L3037</f>
        <v>0</v>
      </c>
    </row>
    <row r="3038" spans="6:13" s="633" customFormat="1" ht="11.25" outlineLevel="5" x14ac:dyDescent="0.25">
      <c r="F3038" s="634"/>
      <c r="G3038" s="635"/>
      <c r="H3038" s="635"/>
      <c r="I3038" s="636" t="s">
        <v>6706</v>
      </c>
      <c r="J3038" s="635"/>
      <c r="K3038" s="637">
        <v>12</v>
      </c>
      <c r="L3038" s="638"/>
      <c r="M3038" s="639"/>
    </row>
    <row r="3039" spans="6:13" s="633" customFormat="1" ht="11.25" outlineLevel="5" x14ac:dyDescent="0.25">
      <c r="F3039" s="634"/>
      <c r="G3039" s="635"/>
      <c r="H3039" s="635"/>
      <c r="I3039" s="636" t="s">
        <v>6707</v>
      </c>
      <c r="J3039" s="635"/>
      <c r="K3039" s="637">
        <v>12</v>
      </c>
      <c r="L3039" s="638"/>
      <c r="M3039" s="639"/>
    </row>
    <row r="3040" spans="6:13" s="625" customFormat="1" ht="24" outlineLevel="4" x14ac:dyDescent="0.2">
      <c r="F3040" s="626">
        <v>3</v>
      </c>
      <c r="G3040" s="627" t="s">
        <v>3315</v>
      </c>
      <c r="H3040" s="628" t="s">
        <v>6708</v>
      </c>
      <c r="I3040" s="629" t="s">
        <v>6709</v>
      </c>
      <c r="J3040" s="627" t="s">
        <v>532</v>
      </c>
      <c r="K3040" s="630">
        <v>96</v>
      </c>
      <c r="L3040" s="631"/>
      <c r="M3040" s="632">
        <f>K3040*L3040</f>
        <v>0</v>
      </c>
    </row>
    <row r="3041" spans="6:13" s="633" customFormat="1" ht="11.25" outlineLevel="5" x14ac:dyDescent="0.25">
      <c r="F3041" s="634"/>
      <c r="G3041" s="635"/>
      <c r="H3041" s="635"/>
      <c r="I3041" s="636" t="s">
        <v>6710</v>
      </c>
      <c r="J3041" s="635"/>
      <c r="K3041" s="637">
        <v>48</v>
      </c>
      <c r="L3041" s="638"/>
      <c r="M3041" s="639"/>
    </row>
    <row r="3042" spans="6:13" s="633" customFormat="1" ht="11.25" outlineLevel="5" x14ac:dyDescent="0.25">
      <c r="F3042" s="634"/>
      <c r="G3042" s="635"/>
      <c r="H3042" s="635"/>
      <c r="I3042" s="636" t="s">
        <v>6711</v>
      </c>
      <c r="J3042" s="635"/>
      <c r="K3042" s="637">
        <v>48</v>
      </c>
      <c r="L3042" s="638"/>
      <c r="M3042" s="639"/>
    </row>
    <row r="3043" spans="6:13" s="625" customFormat="1" ht="24" outlineLevel="4" x14ac:dyDescent="0.2">
      <c r="F3043" s="626">
        <v>4</v>
      </c>
      <c r="G3043" s="627" t="s">
        <v>3315</v>
      </c>
      <c r="H3043" s="628" t="s">
        <v>6712</v>
      </c>
      <c r="I3043" s="629" t="s">
        <v>6713</v>
      </c>
      <c r="J3043" s="627" t="s">
        <v>532</v>
      </c>
      <c r="K3043" s="630">
        <v>24</v>
      </c>
      <c r="L3043" s="631"/>
      <c r="M3043" s="632">
        <f>K3043*L3043</f>
        <v>0</v>
      </c>
    </row>
    <row r="3044" spans="6:13" s="633" customFormat="1" ht="11.25" outlineLevel="5" x14ac:dyDescent="0.25">
      <c r="F3044" s="634"/>
      <c r="G3044" s="635"/>
      <c r="H3044" s="635"/>
      <c r="I3044" s="636" t="s">
        <v>6714</v>
      </c>
      <c r="J3044" s="635"/>
      <c r="K3044" s="637">
        <v>12</v>
      </c>
      <c r="L3044" s="638"/>
      <c r="M3044" s="639"/>
    </row>
    <row r="3045" spans="6:13" s="633" customFormat="1" ht="11.25" outlineLevel="5" x14ac:dyDescent="0.25">
      <c r="F3045" s="634"/>
      <c r="G3045" s="635"/>
      <c r="H3045" s="635"/>
      <c r="I3045" s="636" t="s">
        <v>6715</v>
      </c>
      <c r="J3045" s="635"/>
      <c r="K3045" s="637">
        <v>12</v>
      </c>
      <c r="L3045" s="638"/>
      <c r="M3045" s="639"/>
    </row>
    <row r="3046" spans="6:13" s="625" customFormat="1" ht="12" outlineLevel="4" x14ac:dyDescent="0.2">
      <c r="F3046" s="626">
        <v>5</v>
      </c>
      <c r="G3046" s="627" t="s">
        <v>3315</v>
      </c>
      <c r="H3046" s="628" t="s">
        <v>4962</v>
      </c>
      <c r="I3046" s="629" t="s">
        <v>4963</v>
      </c>
      <c r="J3046" s="627" t="s">
        <v>172</v>
      </c>
      <c r="K3046" s="630">
        <v>81.445279090560007</v>
      </c>
      <c r="L3046" s="631"/>
      <c r="M3046" s="632">
        <f>K3046*L3046</f>
        <v>0</v>
      </c>
    </row>
    <row r="3047" spans="6:13" s="633" customFormat="1" ht="22.5" outlineLevel="5" x14ac:dyDescent="0.25">
      <c r="F3047" s="634"/>
      <c r="G3047" s="635"/>
      <c r="H3047" s="635"/>
      <c r="I3047" s="636" t="s">
        <v>6716</v>
      </c>
      <c r="J3047" s="635"/>
      <c r="K3047" s="637">
        <v>50.969272972800006</v>
      </c>
      <c r="L3047" s="638"/>
      <c r="M3047" s="639"/>
    </row>
    <row r="3048" spans="6:13" s="633" customFormat="1" ht="22.5" outlineLevel="5" x14ac:dyDescent="0.25">
      <c r="F3048" s="634"/>
      <c r="G3048" s="635"/>
      <c r="H3048" s="635"/>
      <c r="I3048" s="636" t="s">
        <v>6717</v>
      </c>
      <c r="J3048" s="635"/>
      <c r="K3048" s="637">
        <v>16.346358551040002</v>
      </c>
      <c r="L3048" s="638"/>
      <c r="M3048" s="639"/>
    </row>
    <row r="3049" spans="6:13" s="633" customFormat="1" ht="22.5" outlineLevel="5" x14ac:dyDescent="0.25">
      <c r="F3049" s="634"/>
      <c r="G3049" s="635"/>
      <c r="H3049" s="635"/>
      <c r="I3049" s="636" t="s">
        <v>6718</v>
      </c>
      <c r="J3049" s="635"/>
      <c r="K3049" s="637">
        <v>14.129647566720001</v>
      </c>
      <c r="L3049" s="638"/>
      <c r="M3049" s="639"/>
    </row>
    <row r="3050" spans="6:13" s="625" customFormat="1" ht="12" outlineLevel="4" x14ac:dyDescent="0.2">
      <c r="F3050" s="626">
        <v>6</v>
      </c>
      <c r="G3050" s="627" t="s">
        <v>3315</v>
      </c>
      <c r="H3050" s="628" t="s">
        <v>4966</v>
      </c>
      <c r="I3050" s="629" t="s">
        <v>4967</v>
      </c>
      <c r="J3050" s="627" t="s">
        <v>172</v>
      </c>
      <c r="K3050" s="630">
        <v>27.570091539704002</v>
      </c>
      <c r="L3050" s="631"/>
      <c r="M3050" s="632">
        <f>K3050*L3050</f>
        <v>0</v>
      </c>
    </row>
    <row r="3051" spans="6:13" s="633" customFormat="1" ht="22.5" outlineLevel="5" x14ac:dyDescent="0.25">
      <c r="F3051" s="634"/>
      <c r="G3051" s="635"/>
      <c r="H3051" s="635"/>
      <c r="I3051" s="636" t="s">
        <v>6719</v>
      </c>
      <c r="J3051" s="635"/>
      <c r="K3051" s="637">
        <v>25.484636486400003</v>
      </c>
      <c r="L3051" s="638"/>
      <c r="M3051" s="639"/>
    </row>
    <row r="3052" spans="6:13" s="633" customFormat="1" ht="22.5" outlineLevel="5" x14ac:dyDescent="0.25">
      <c r="F3052" s="634"/>
      <c r="G3052" s="635"/>
      <c r="H3052" s="635"/>
      <c r="I3052" s="636" t="s">
        <v>5788</v>
      </c>
      <c r="J3052" s="635"/>
      <c r="K3052" s="637">
        <v>0.6886381062400001</v>
      </c>
      <c r="L3052" s="638"/>
      <c r="M3052" s="639"/>
    </row>
    <row r="3053" spans="6:13" s="633" customFormat="1" ht="22.5" outlineLevel="5" x14ac:dyDescent="0.25">
      <c r="F3053" s="634"/>
      <c r="G3053" s="635"/>
      <c r="H3053" s="635"/>
      <c r="I3053" s="636" t="s">
        <v>5789</v>
      </c>
      <c r="J3053" s="635"/>
      <c r="K3053" s="637">
        <v>0.74920810025600004</v>
      </c>
      <c r="L3053" s="638"/>
      <c r="M3053" s="639"/>
    </row>
    <row r="3054" spans="6:13" s="633" customFormat="1" ht="22.5" outlineLevel="5" x14ac:dyDescent="0.25">
      <c r="F3054" s="634"/>
      <c r="G3054" s="635"/>
      <c r="H3054" s="635"/>
      <c r="I3054" s="636" t="s">
        <v>5790</v>
      </c>
      <c r="J3054" s="635"/>
      <c r="K3054" s="637">
        <v>0.64760884680800002</v>
      </c>
      <c r="L3054" s="638"/>
      <c r="M3054" s="639"/>
    </row>
    <row r="3055" spans="6:13" s="625" customFormat="1" ht="24" outlineLevel="4" x14ac:dyDescent="0.2">
      <c r="F3055" s="626">
        <v>7</v>
      </c>
      <c r="G3055" s="627" t="s">
        <v>3315</v>
      </c>
      <c r="H3055" s="628" t="s">
        <v>4984</v>
      </c>
      <c r="I3055" s="629" t="s">
        <v>4985</v>
      </c>
      <c r="J3055" s="627" t="s">
        <v>172</v>
      </c>
      <c r="K3055" s="630">
        <v>4.84</v>
      </c>
      <c r="L3055" s="631"/>
      <c r="M3055" s="632">
        <f>K3055*L3055</f>
        <v>0</v>
      </c>
    </row>
    <row r="3056" spans="6:13" s="633" customFormat="1" ht="11.25" outlineLevel="5" x14ac:dyDescent="0.25">
      <c r="F3056" s="634"/>
      <c r="G3056" s="635"/>
      <c r="H3056" s="635"/>
      <c r="I3056" s="636" t="s">
        <v>6720</v>
      </c>
      <c r="J3056" s="635"/>
      <c r="K3056" s="637">
        <v>3.64</v>
      </c>
      <c r="L3056" s="638"/>
      <c r="M3056" s="639"/>
    </row>
    <row r="3057" spans="6:13" s="633" customFormat="1" ht="11.25" outlineLevel="5" x14ac:dyDescent="0.25">
      <c r="F3057" s="634"/>
      <c r="G3057" s="635"/>
      <c r="H3057" s="635"/>
      <c r="I3057" s="636" t="s">
        <v>6721</v>
      </c>
      <c r="J3057" s="635"/>
      <c r="K3057" s="637">
        <v>1.2</v>
      </c>
      <c r="L3057" s="638"/>
      <c r="M3057" s="639"/>
    </row>
    <row r="3058" spans="6:13" s="625" customFormat="1" ht="12" outlineLevel="4" x14ac:dyDescent="0.2">
      <c r="F3058" s="626">
        <v>8</v>
      </c>
      <c r="G3058" s="627" t="s">
        <v>3315</v>
      </c>
      <c r="H3058" s="628" t="s">
        <v>1715</v>
      </c>
      <c r="I3058" s="629" t="s">
        <v>4987</v>
      </c>
      <c r="J3058" s="627" t="s">
        <v>191</v>
      </c>
      <c r="K3058" s="630">
        <v>2.1815292874775252</v>
      </c>
      <c r="L3058" s="631"/>
      <c r="M3058" s="632">
        <f>K3058*L3058</f>
        <v>0</v>
      </c>
    </row>
    <row r="3059" spans="6:13" s="646" customFormat="1" ht="12.75" customHeight="1" outlineLevel="4" x14ac:dyDescent="0.25">
      <c r="F3059" s="640"/>
      <c r="G3059" s="641"/>
      <c r="H3059" s="641"/>
      <c r="I3059" s="642"/>
      <c r="J3059" s="641"/>
      <c r="K3059" s="643"/>
      <c r="L3059" s="644"/>
      <c r="M3059" s="645"/>
    </row>
    <row r="3060" spans="6:13" s="646" customFormat="1" ht="12.75" customHeight="1" outlineLevel="3" x14ac:dyDescent="0.25">
      <c r="F3060" s="640"/>
      <c r="G3060" s="641"/>
      <c r="H3060" s="641"/>
      <c r="I3060" s="642"/>
      <c r="J3060" s="641"/>
      <c r="K3060" s="643"/>
      <c r="L3060" s="644"/>
      <c r="M3060" s="645"/>
    </row>
    <row r="3061" spans="6:13" s="646" customFormat="1" ht="12.75" customHeight="1" outlineLevel="2" x14ac:dyDescent="0.25">
      <c r="F3061" s="640"/>
      <c r="G3061" s="641"/>
      <c r="H3061" s="641"/>
      <c r="I3061" s="642"/>
      <c r="J3061" s="641"/>
      <c r="K3061" s="643"/>
      <c r="L3061" s="644"/>
      <c r="M3061" s="645"/>
    </row>
    <row r="3062" spans="6:13" s="612" customFormat="1" ht="18.75" customHeight="1" outlineLevel="1" x14ac:dyDescent="0.25">
      <c r="F3062" s="613"/>
      <c r="G3062" s="614"/>
      <c r="H3062" s="615"/>
      <c r="I3062" s="619" t="s">
        <v>8067</v>
      </c>
      <c r="J3062" s="614"/>
      <c r="K3062" s="617"/>
      <c r="L3062" s="618"/>
      <c r="M3062" s="583">
        <f>SUBTOTAL(9,M3063:M3221)</f>
        <v>0</v>
      </c>
    </row>
    <row r="3063" spans="6:13" s="612" customFormat="1" ht="18.75" customHeight="1" outlineLevel="2" x14ac:dyDescent="0.2">
      <c r="F3063" s="613"/>
      <c r="G3063" s="614"/>
      <c r="H3063" s="615"/>
      <c r="I3063" s="615" t="s">
        <v>4061</v>
      </c>
      <c r="J3063" s="614"/>
      <c r="K3063" s="617"/>
      <c r="L3063" s="618"/>
      <c r="M3063" s="585">
        <f>SUBTOTAL(9,M3064:M3153)</f>
        <v>0</v>
      </c>
    </row>
    <row r="3064" spans="6:13" s="620" customFormat="1" ht="16.5" customHeight="1" outlineLevel="3" x14ac:dyDescent="0.2">
      <c r="F3064" s="621"/>
      <c r="G3064" s="609"/>
      <c r="H3064" s="622"/>
      <c r="I3064" s="622" t="s">
        <v>4707</v>
      </c>
      <c r="J3064" s="609"/>
      <c r="K3064" s="623"/>
      <c r="L3064" s="624"/>
      <c r="M3064" s="588">
        <f>SUBTOTAL(9,M3065:M3075)</f>
        <v>0</v>
      </c>
    </row>
    <row r="3065" spans="6:13" s="625" customFormat="1" ht="12" outlineLevel="4" x14ac:dyDescent="0.2">
      <c r="F3065" s="626">
        <v>1</v>
      </c>
      <c r="G3065" s="627" t="s">
        <v>3066</v>
      </c>
      <c r="H3065" s="628" t="s">
        <v>8068</v>
      </c>
      <c r="I3065" s="629" t="s">
        <v>8069</v>
      </c>
      <c r="J3065" s="627" t="s">
        <v>447</v>
      </c>
      <c r="K3065" s="630">
        <v>1</v>
      </c>
      <c r="L3065" s="631"/>
      <c r="M3065" s="632">
        <f>K3065*L3065</f>
        <v>0</v>
      </c>
    </row>
    <row r="3066" spans="6:13" s="633" customFormat="1" ht="11.25" outlineLevel="5" x14ac:dyDescent="0.25">
      <c r="F3066" s="634"/>
      <c r="G3066" s="635"/>
      <c r="H3066" s="635"/>
      <c r="I3066" s="636" t="s">
        <v>8070</v>
      </c>
      <c r="J3066" s="635"/>
      <c r="K3066" s="637">
        <v>1</v>
      </c>
      <c r="L3066" s="638"/>
      <c r="M3066" s="639"/>
    </row>
    <row r="3067" spans="6:13" s="625" customFormat="1" ht="12" outlineLevel="4" x14ac:dyDescent="0.2">
      <c r="F3067" s="626">
        <v>2</v>
      </c>
      <c r="G3067" s="627" t="s">
        <v>3054</v>
      </c>
      <c r="H3067" s="628" t="s">
        <v>8071</v>
      </c>
      <c r="I3067" s="629" t="s">
        <v>8072</v>
      </c>
      <c r="J3067" s="627" t="s">
        <v>447</v>
      </c>
      <c r="K3067" s="630">
        <v>1</v>
      </c>
      <c r="L3067" s="631"/>
      <c r="M3067" s="632">
        <f>K3067*L3067</f>
        <v>0</v>
      </c>
    </row>
    <row r="3068" spans="6:13" s="625" customFormat="1" ht="12" outlineLevel="4" x14ac:dyDescent="0.2">
      <c r="F3068" s="626">
        <v>3</v>
      </c>
      <c r="G3068" s="627" t="s">
        <v>3066</v>
      </c>
      <c r="H3068" s="628" t="s">
        <v>8073</v>
      </c>
      <c r="I3068" s="629" t="s">
        <v>8074</v>
      </c>
      <c r="J3068" s="627" t="s">
        <v>447</v>
      </c>
      <c r="K3068" s="630">
        <v>1</v>
      </c>
      <c r="L3068" s="631"/>
      <c r="M3068" s="632">
        <f>K3068*L3068</f>
        <v>0</v>
      </c>
    </row>
    <row r="3069" spans="6:13" s="633" customFormat="1" ht="11.25" outlineLevel="5" x14ac:dyDescent="0.25">
      <c r="F3069" s="634"/>
      <c r="G3069" s="635"/>
      <c r="H3069" s="635"/>
      <c r="I3069" s="636" t="s">
        <v>8075</v>
      </c>
      <c r="J3069" s="635"/>
      <c r="K3069" s="637">
        <v>1</v>
      </c>
      <c r="L3069" s="638"/>
      <c r="M3069" s="639"/>
    </row>
    <row r="3070" spans="6:13" s="625" customFormat="1" ht="12" outlineLevel="4" x14ac:dyDescent="0.2">
      <c r="F3070" s="626">
        <v>4</v>
      </c>
      <c r="G3070" s="627" t="s">
        <v>3054</v>
      </c>
      <c r="H3070" s="628" t="s">
        <v>8076</v>
      </c>
      <c r="I3070" s="629" t="s">
        <v>8077</v>
      </c>
      <c r="J3070" s="627" t="s">
        <v>447</v>
      </c>
      <c r="K3070" s="630">
        <v>1</v>
      </c>
      <c r="L3070" s="631"/>
      <c r="M3070" s="632">
        <f>K3070*L3070</f>
        <v>0</v>
      </c>
    </row>
    <row r="3071" spans="6:13" s="625" customFormat="1" ht="12" outlineLevel="4" x14ac:dyDescent="0.2">
      <c r="F3071" s="626">
        <v>5</v>
      </c>
      <c r="G3071" s="627" t="s">
        <v>3066</v>
      </c>
      <c r="H3071" s="628" t="s">
        <v>8078</v>
      </c>
      <c r="I3071" s="629" t="s">
        <v>8079</v>
      </c>
      <c r="J3071" s="627" t="s">
        <v>447</v>
      </c>
      <c r="K3071" s="630">
        <v>1</v>
      </c>
      <c r="L3071" s="631"/>
      <c r="M3071" s="632">
        <f>K3071*L3071</f>
        <v>0</v>
      </c>
    </row>
    <row r="3072" spans="6:13" s="625" customFormat="1" ht="24" outlineLevel="4" x14ac:dyDescent="0.2">
      <c r="F3072" s="626">
        <v>6</v>
      </c>
      <c r="G3072" s="627" t="s">
        <v>4756</v>
      </c>
      <c r="H3072" s="628" t="s">
        <v>8080</v>
      </c>
      <c r="I3072" s="629" t="s">
        <v>8081</v>
      </c>
      <c r="J3072" s="627" t="s">
        <v>3065</v>
      </c>
      <c r="K3072" s="630">
        <v>1</v>
      </c>
      <c r="L3072" s="631"/>
      <c r="M3072" s="632">
        <f>K3072*L3072</f>
        <v>0</v>
      </c>
    </row>
    <row r="3073" spans="6:13" s="625" customFormat="1" ht="12" outlineLevel="4" x14ac:dyDescent="0.2">
      <c r="F3073" s="626">
        <v>7</v>
      </c>
      <c r="G3073" s="627" t="s">
        <v>3066</v>
      </c>
      <c r="H3073" s="628" t="s">
        <v>8082</v>
      </c>
      <c r="I3073" s="629" t="s">
        <v>8083</v>
      </c>
      <c r="J3073" s="627" t="s">
        <v>447</v>
      </c>
      <c r="K3073" s="630">
        <v>1</v>
      </c>
      <c r="L3073" s="631"/>
      <c r="M3073" s="632">
        <f>K3073*L3073</f>
        <v>0</v>
      </c>
    </row>
    <row r="3074" spans="6:13" s="625" customFormat="1" ht="24" outlineLevel="4" x14ac:dyDescent="0.2">
      <c r="F3074" s="626">
        <v>8</v>
      </c>
      <c r="G3074" s="627" t="s">
        <v>4756</v>
      </c>
      <c r="H3074" s="628" t="s">
        <v>8084</v>
      </c>
      <c r="I3074" s="629" t="s">
        <v>8085</v>
      </c>
      <c r="J3074" s="627" t="s">
        <v>3065</v>
      </c>
      <c r="K3074" s="630">
        <v>1</v>
      </c>
      <c r="L3074" s="631"/>
      <c r="M3074" s="632">
        <f>K3074*L3074</f>
        <v>0</v>
      </c>
    </row>
    <row r="3075" spans="6:13" s="646" customFormat="1" ht="12.75" customHeight="1" outlineLevel="4" x14ac:dyDescent="0.25">
      <c r="F3075" s="640"/>
      <c r="G3075" s="641"/>
      <c r="H3075" s="641"/>
      <c r="I3075" s="642"/>
      <c r="J3075" s="641"/>
      <c r="K3075" s="643"/>
      <c r="L3075" s="644"/>
      <c r="M3075" s="645"/>
    </row>
    <row r="3076" spans="6:13" s="620" customFormat="1" ht="16.5" customHeight="1" outlineLevel="3" x14ac:dyDescent="0.2">
      <c r="F3076" s="621"/>
      <c r="G3076" s="609"/>
      <c r="H3076" s="622"/>
      <c r="I3076" s="622" t="s">
        <v>4935</v>
      </c>
      <c r="J3076" s="609"/>
      <c r="K3076" s="623"/>
      <c r="L3076" s="624"/>
      <c r="M3076" s="588">
        <f>SUBTOTAL(9,M3077:M3152)</f>
        <v>0</v>
      </c>
    </row>
    <row r="3077" spans="6:13" s="625" customFormat="1" ht="12" outlineLevel="4" x14ac:dyDescent="0.2">
      <c r="F3077" s="626">
        <v>1</v>
      </c>
      <c r="G3077" s="627" t="s">
        <v>3066</v>
      </c>
      <c r="H3077" s="628" t="s">
        <v>6370</v>
      </c>
      <c r="I3077" s="629" t="s">
        <v>6371</v>
      </c>
      <c r="J3077" s="627" t="s">
        <v>447</v>
      </c>
      <c r="K3077" s="630">
        <v>18</v>
      </c>
      <c r="L3077" s="631"/>
      <c r="M3077" s="632">
        <f>K3077*L3077</f>
        <v>0</v>
      </c>
    </row>
    <row r="3078" spans="6:13" s="633" customFormat="1" ht="11.25" outlineLevel="5" x14ac:dyDescent="0.25">
      <c r="F3078" s="634"/>
      <c r="G3078" s="635"/>
      <c r="H3078" s="635"/>
      <c r="I3078" s="636" t="s">
        <v>8086</v>
      </c>
      <c r="J3078" s="635"/>
      <c r="K3078" s="637">
        <v>1</v>
      </c>
      <c r="L3078" s="638"/>
      <c r="M3078" s="639"/>
    </row>
    <row r="3079" spans="6:13" s="633" customFormat="1" ht="11.25" outlineLevel="5" x14ac:dyDescent="0.25">
      <c r="F3079" s="634"/>
      <c r="G3079" s="635"/>
      <c r="H3079" s="635"/>
      <c r="I3079" s="636" t="s">
        <v>8087</v>
      </c>
      <c r="J3079" s="635"/>
      <c r="K3079" s="637">
        <v>17</v>
      </c>
      <c r="L3079" s="638"/>
      <c r="M3079" s="639"/>
    </row>
    <row r="3080" spans="6:13" s="625" customFormat="1" ht="12" outlineLevel="4" x14ac:dyDescent="0.2">
      <c r="F3080" s="626">
        <v>2</v>
      </c>
      <c r="G3080" s="627" t="s">
        <v>3066</v>
      </c>
      <c r="H3080" s="628" t="s">
        <v>5133</v>
      </c>
      <c r="I3080" s="629" t="s">
        <v>5134</v>
      </c>
      <c r="J3080" s="627" t="s">
        <v>447</v>
      </c>
      <c r="K3080" s="630">
        <v>14</v>
      </c>
      <c r="L3080" s="631"/>
      <c r="M3080" s="632">
        <f>K3080*L3080</f>
        <v>0</v>
      </c>
    </row>
    <row r="3081" spans="6:13" s="633" customFormat="1" ht="11.25" outlineLevel="5" x14ac:dyDescent="0.25">
      <c r="F3081" s="634"/>
      <c r="G3081" s="635"/>
      <c r="H3081" s="635"/>
      <c r="I3081" s="636" t="s">
        <v>8088</v>
      </c>
      <c r="J3081" s="635"/>
      <c r="K3081" s="637">
        <v>1</v>
      </c>
      <c r="L3081" s="638"/>
      <c r="M3081" s="639"/>
    </row>
    <row r="3082" spans="6:13" s="633" customFormat="1" ht="11.25" outlineLevel="5" x14ac:dyDescent="0.25">
      <c r="F3082" s="634"/>
      <c r="G3082" s="635"/>
      <c r="H3082" s="635"/>
      <c r="I3082" s="636" t="s">
        <v>8089</v>
      </c>
      <c r="J3082" s="635"/>
      <c r="K3082" s="637">
        <v>1</v>
      </c>
      <c r="L3082" s="638"/>
      <c r="M3082" s="639"/>
    </row>
    <row r="3083" spans="6:13" s="633" customFormat="1" ht="11.25" outlineLevel="5" x14ac:dyDescent="0.25">
      <c r="F3083" s="634"/>
      <c r="G3083" s="635"/>
      <c r="H3083" s="635"/>
      <c r="I3083" s="636" t="s">
        <v>8090</v>
      </c>
      <c r="J3083" s="635"/>
      <c r="K3083" s="637">
        <v>12</v>
      </c>
      <c r="L3083" s="638"/>
      <c r="M3083" s="639"/>
    </row>
    <row r="3084" spans="6:13" s="625" customFormat="1" ht="12" outlineLevel="4" x14ac:dyDescent="0.2">
      <c r="F3084" s="626">
        <v>3</v>
      </c>
      <c r="G3084" s="627" t="s">
        <v>3066</v>
      </c>
      <c r="H3084" s="628" t="s">
        <v>4936</v>
      </c>
      <c r="I3084" s="629" t="s">
        <v>4937</v>
      </c>
      <c r="J3084" s="627" t="s">
        <v>447</v>
      </c>
      <c r="K3084" s="630">
        <v>2</v>
      </c>
      <c r="L3084" s="631"/>
      <c r="M3084" s="632">
        <f>K3084*L3084</f>
        <v>0</v>
      </c>
    </row>
    <row r="3085" spans="6:13" s="633" customFormat="1" ht="11.25" outlineLevel="5" x14ac:dyDescent="0.25">
      <c r="F3085" s="634"/>
      <c r="G3085" s="635"/>
      <c r="H3085" s="635"/>
      <c r="I3085" s="636" t="s">
        <v>8091</v>
      </c>
      <c r="J3085" s="635"/>
      <c r="K3085" s="637">
        <v>1</v>
      </c>
      <c r="L3085" s="638"/>
      <c r="M3085" s="639"/>
    </row>
    <row r="3086" spans="6:13" s="633" customFormat="1" ht="11.25" outlineLevel="5" x14ac:dyDescent="0.25">
      <c r="F3086" s="634"/>
      <c r="G3086" s="635"/>
      <c r="H3086" s="635"/>
      <c r="I3086" s="636" t="s">
        <v>8092</v>
      </c>
      <c r="J3086" s="635"/>
      <c r="K3086" s="637">
        <v>1</v>
      </c>
      <c r="L3086" s="638"/>
      <c r="M3086" s="639"/>
    </row>
    <row r="3087" spans="6:13" s="625" customFormat="1" ht="12" outlineLevel="4" x14ac:dyDescent="0.2">
      <c r="F3087" s="626">
        <v>4</v>
      </c>
      <c r="G3087" s="627" t="s">
        <v>3066</v>
      </c>
      <c r="H3087" s="628" t="s">
        <v>5431</v>
      </c>
      <c r="I3087" s="629" t="s">
        <v>5432</v>
      </c>
      <c r="J3087" s="627" t="s">
        <v>447</v>
      </c>
      <c r="K3087" s="630">
        <v>1</v>
      </c>
      <c r="L3087" s="631"/>
      <c r="M3087" s="632">
        <f>K3087*L3087</f>
        <v>0</v>
      </c>
    </row>
    <row r="3088" spans="6:13" s="633" customFormat="1" ht="11.25" outlineLevel="5" x14ac:dyDescent="0.25">
      <c r="F3088" s="634"/>
      <c r="G3088" s="635"/>
      <c r="H3088" s="635"/>
      <c r="I3088" s="636" t="s">
        <v>8093</v>
      </c>
      <c r="J3088" s="635"/>
      <c r="K3088" s="637">
        <v>1</v>
      </c>
      <c r="L3088" s="638"/>
      <c r="M3088" s="639"/>
    </row>
    <row r="3089" spans="6:13" s="625" customFormat="1" ht="12" outlineLevel="4" x14ac:dyDescent="0.2">
      <c r="F3089" s="626">
        <v>5</v>
      </c>
      <c r="G3089" s="627" t="s">
        <v>3066</v>
      </c>
      <c r="H3089" s="628" t="s">
        <v>5731</v>
      </c>
      <c r="I3089" s="629" t="s">
        <v>5732</v>
      </c>
      <c r="J3089" s="627" t="s">
        <v>447</v>
      </c>
      <c r="K3089" s="630">
        <v>2</v>
      </c>
      <c r="L3089" s="631"/>
      <c r="M3089" s="632">
        <f>K3089*L3089</f>
        <v>0</v>
      </c>
    </row>
    <row r="3090" spans="6:13" s="633" customFormat="1" ht="11.25" outlineLevel="5" x14ac:dyDescent="0.25">
      <c r="F3090" s="634"/>
      <c r="G3090" s="635"/>
      <c r="H3090" s="635"/>
      <c r="I3090" s="636" t="s">
        <v>8094</v>
      </c>
      <c r="J3090" s="635"/>
      <c r="K3090" s="637">
        <v>1</v>
      </c>
      <c r="L3090" s="638"/>
      <c r="M3090" s="639"/>
    </row>
    <row r="3091" spans="6:13" s="633" customFormat="1" ht="11.25" outlineLevel="5" x14ac:dyDescent="0.25">
      <c r="F3091" s="634"/>
      <c r="G3091" s="635"/>
      <c r="H3091" s="635"/>
      <c r="I3091" s="636" t="s">
        <v>8095</v>
      </c>
      <c r="J3091" s="635"/>
      <c r="K3091" s="637">
        <v>1</v>
      </c>
      <c r="L3091" s="638"/>
      <c r="M3091" s="639"/>
    </row>
    <row r="3092" spans="6:13" s="625" customFormat="1" ht="12" outlineLevel="4" x14ac:dyDescent="0.2">
      <c r="F3092" s="626">
        <v>6</v>
      </c>
      <c r="G3092" s="627" t="s">
        <v>3066</v>
      </c>
      <c r="H3092" s="628" t="s">
        <v>5303</v>
      </c>
      <c r="I3092" s="629" t="s">
        <v>5304</v>
      </c>
      <c r="J3092" s="627" t="s">
        <v>447</v>
      </c>
      <c r="K3092" s="630">
        <v>8</v>
      </c>
      <c r="L3092" s="631"/>
      <c r="M3092" s="632">
        <f>K3092*L3092</f>
        <v>0</v>
      </c>
    </row>
    <row r="3093" spans="6:13" s="633" customFormat="1" ht="22.5" outlineLevel="5" x14ac:dyDescent="0.25">
      <c r="F3093" s="634"/>
      <c r="G3093" s="635"/>
      <c r="H3093" s="635"/>
      <c r="I3093" s="636" t="s">
        <v>8096</v>
      </c>
      <c r="J3093" s="635"/>
      <c r="K3093" s="637">
        <v>1</v>
      </c>
      <c r="L3093" s="638"/>
      <c r="M3093" s="639"/>
    </row>
    <row r="3094" spans="6:13" s="633" customFormat="1" ht="22.5" outlineLevel="5" x14ac:dyDescent="0.25">
      <c r="F3094" s="634"/>
      <c r="G3094" s="635"/>
      <c r="H3094" s="635"/>
      <c r="I3094" s="636" t="s">
        <v>8097</v>
      </c>
      <c r="J3094" s="635"/>
      <c r="K3094" s="637">
        <v>6</v>
      </c>
      <c r="L3094" s="638"/>
      <c r="M3094" s="639"/>
    </row>
    <row r="3095" spans="6:13" s="633" customFormat="1" ht="22.5" outlineLevel="5" x14ac:dyDescent="0.25">
      <c r="F3095" s="634"/>
      <c r="G3095" s="635"/>
      <c r="H3095" s="635"/>
      <c r="I3095" s="636" t="s">
        <v>8098</v>
      </c>
      <c r="J3095" s="635"/>
      <c r="K3095" s="637">
        <v>1</v>
      </c>
      <c r="L3095" s="638"/>
      <c r="M3095" s="639"/>
    </row>
    <row r="3096" spans="6:13" s="625" customFormat="1" ht="12" outlineLevel="4" x14ac:dyDescent="0.2">
      <c r="F3096" s="626">
        <v>7</v>
      </c>
      <c r="G3096" s="627" t="s">
        <v>3066</v>
      </c>
      <c r="H3096" s="628" t="s">
        <v>8099</v>
      </c>
      <c r="I3096" s="629" t="s">
        <v>8100</v>
      </c>
      <c r="J3096" s="627" t="s">
        <v>447</v>
      </c>
      <c r="K3096" s="630">
        <v>3</v>
      </c>
      <c r="L3096" s="631"/>
      <c r="M3096" s="632">
        <f>K3096*L3096</f>
        <v>0</v>
      </c>
    </row>
    <row r="3097" spans="6:13" s="633" customFormat="1" ht="22.5" outlineLevel="5" x14ac:dyDescent="0.25">
      <c r="F3097" s="634"/>
      <c r="G3097" s="635"/>
      <c r="H3097" s="635"/>
      <c r="I3097" s="636" t="s">
        <v>8101</v>
      </c>
      <c r="J3097" s="635"/>
      <c r="K3097" s="637">
        <v>1</v>
      </c>
      <c r="L3097" s="638"/>
      <c r="M3097" s="639"/>
    </row>
    <row r="3098" spans="6:13" s="633" customFormat="1" ht="22.5" outlineLevel="5" x14ac:dyDescent="0.25">
      <c r="F3098" s="634"/>
      <c r="G3098" s="635"/>
      <c r="H3098" s="635"/>
      <c r="I3098" s="636" t="s">
        <v>8102</v>
      </c>
      <c r="J3098" s="635"/>
      <c r="K3098" s="637">
        <v>1</v>
      </c>
      <c r="L3098" s="638"/>
      <c r="M3098" s="639"/>
    </row>
    <row r="3099" spans="6:13" s="633" customFormat="1" ht="22.5" outlineLevel="5" x14ac:dyDescent="0.25">
      <c r="F3099" s="634"/>
      <c r="G3099" s="635"/>
      <c r="H3099" s="635"/>
      <c r="I3099" s="636" t="s">
        <v>8103</v>
      </c>
      <c r="J3099" s="635"/>
      <c r="K3099" s="637">
        <v>1</v>
      </c>
      <c r="L3099" s="638"/>
      <c r="M3099" s="639"/>
    </row>
    <row r="3100" spans="6:13" s="625" customFormat="1" ht="12" outlineLevel="4" x14ac:dyDescent="0.2">
      <c r="F3100" s="626">
        <v>8</v>
      </c>
      <c r="G3100" s="627" t="s">
        <v>3066</v>
      </c>
      <c r="H3100" s="628" t="s">
        <v>6409</v>
      </c>
      <c r="I3100" s="629" t="s">
        <v>6410</v>
      </c>
      <c r="J3100" s="627" t="s">
        <v>447</v>
      </c>
      <c r="K3100" s="630">
        <v>128</v>
      </c>
      <c r="L3100" s="631"/>
      <c r="M3100" s="632">
        <f>K3100*L3100</f>
        <v>0</v>
      </c>
    </row>
    <row r="3101" spans="6:13" s="633" customFormat="1" ht="11.25" outlineLevel="5" x14ac:dyDescent="0.25">
      <c r="F3101" s="634"/>
      <c r="G3101" s="635"/>
      <c r="H3101" s="635"/>
      <c r="I3101" s="636" t="s">
        <v>8104</v>
      </c>
      <c r="J3101" s="635"/>
      <c r="K3101" s="637">
        <v>120</v>
      </c>
      <c r="L3101" s="638"/>
      <c r="M3101" s="639"/>
    </row>
    <row r="3102" spans="6:13" s="633" customFormat="1" ht="11.25" outlineLevel="5" x14ac:dyDescent="0.25">
      <c r="F3102" s="634"/>
      <c r="G3102" s="635"/>
      <c r="H3102" s="635"/>
      <c r="I3102" s="636" t="s">
        <v>8105</v>
      </c>
      <c r="J3102" s="635"/>
      <c r="K3102" s="637">
        <v>8</v>
      </c>
      <c r="L3102" s="638"/>
      <c r="M3102" s="639"/>
    </row>
    <row r="3103" spans="6:13" s="625" customFormat="1" ht="12" outlineLevel="4" x14ac:dyDescent="0.2">
      <c r="F3103" s="626">
        <v>9</v>
      </c>
      <c r="G3103" s="627" t="s">
        <v>3066</v>
      </c>
      <c r="H3103" s="628" t="s">
        <v>5139</v>
      </c>
      <c r="I3103" s="629" t="s">
        <v>5140</v>
      </c>
      <c r="J3103" s="627" t="s">
        <v>447</v>
      </c>
      <c r="K3103" s="630">
        <v>128</v>
      </c>
      <c r="L3103" s="631"/>
      <c r="M3103" s="632">
        <f>K3103*L3103</f>
        <v>0</v>
      </c>
    </row>
    <row r="3104" spans="6:13" s="633" customFormat="1" ht="11.25" outlineLevel="5" x14ac:dyDescent="0.25">
      <c r="F3104" s="634"/>
      <c r="G3104" s="635"/>
      <c r="H3104" s="635"/>
      <c r="I3104" s="636" t="s">
        <v>8106</v>
      </c>
      <c r="J3104" s="635"/>
      <c r="K3104" s="637">
        <v>120</v>
      </c>
      <c r="L3104" s="638"/>
      <c r="M3104" s="639"/>
    </row>
    <row r="3105" spans="6:13" s="633" customFormat="1" ht="11.25" outlineLevel="5" x14ac:dyDescent="0.25">
      <c r="F3105" s="634"/>
      <c r="G3105" s="635"/>
      <c r="H3105" s="635"/>
      <c r="I3105" s="636" t="s">
        <v>8107</v>
      </c>
      <c r="J3105" s="635"/>
      <c r="K3105" s="637">
        <v>8</v>
      </c>
      <c r="L3105" s="638"/>
      <c r="M3105" s="639"/>
    </row>
    <row r="3106" spans="6:13" s="625" customFormat="1" ht="12" outlineLevel="4" x14ac:dyDescent="0.2">
      <c r="F3106" s="626">
        <v>10</v>
      </c>
      <c r="G3106" s="627" t="s">
        <v>3066</v>
      </c>
      <c r="H3106" s="628" t="s">
        <v>8108</v>
      </c>
      <c r="I3106" s="629" t="s">
        <v>8109</v>
      </c>
      <c r="J3106" s="627" t="s">
        <v>447</v>
      </c>
      <c r="K3106" s="630">
        <v>1</v>
      </c>
      <c r="L3106" s="631"/>
      <c r="M3106" s="632">
        <f>K3106*L3106</f>
        <v>0</v>
      </c>
    </row>
    <row r="3107" spans="6:13" s="633" customFormat="1" ht="11.25" outlineLevel="5" x14ac:dyDescent="0.25">
      <c r="F3107" s="634"/>
      <c r="G3107" s="635"/>
      <c r="H3107" s="635"/>
      <c r="I3107" s="636" t="s">
        <v>8110</v>
      </c>
      <c r="J3107" s="635"/>
      <c r="K3107" s="637">
        <v>1</v>
      </c>
      <c r="L3107" s="638"/>
      <c r="M3107" s="639"/>
    </row>
    <row r="3108" spans="6:13" s="625" customFormat="1" ht="12" outlineLevel="4" x14ac:dyDescent="0.2">
      <c r="F3108" s="626">
        <v>11</v>
      </c>
      <c r="G3108" s="627" t="s">
        <v>3066</v>
      </c>
      <c r="H3108" s="628" t="s">
        <v>6423</v>
      </c>
      <c r="I3108" s="629" t="s">
        <v>6424</v>
      </c>
      <c r="J3108" s="627" t="s">
        <v>447</v>
      </c>
      <c r="K3108" s="630">
        <v>68</v>
      </c>
      <c r="L3108" s="631"/>
      <c r="M3108" s="632">
        <f>K3108*L3108</f>
        <v>0</v>
      </c>
    </row>
    <row r="3109" spans="6:13" s="633" customFormat="1" ht="11.25" outlineLevel="5" x14ac:dyDescent="0.25">
      <c r="F3109" s="634"/>
      <c r="G3109" s="635"/>
      <c r="H3109" s="635"/>
      <c r="I3109" s="636" t="s">
        <v>8111</v>
      </c>
      <c r="J3109" s="635"/>
      <c r="K3109" s="637">
        <v>17</v>
      </c>
      <c r="L3109" s="638"/>
      <c r="M3109" s="639"/>
    </row>
    <row r="3110" spans="6:13" s="633" customFormat="1" ht="11.25" outlineLevel="5" x14ac:dyDescent="0.25">
      <c r="F3110" s="634"/>
      <c r="G3110" s="635"/>
      <c r="H3110" s="635"/>
      <c r="I3110" s="636" t="s">
        <v>8112</v>
      </c>
      <c r="J3110" s="635"/>
      <c r="K3110" s="637">
        <v>34</v>
      </c>
      <c r="L3110" s="638"/>
      <c r="M3110" s="639"/>
    </row>
    <row r="3111" spans="6:13" s="633" customFormat="1" ht="11.25" outlineLevel="5" x14ac:dyDescent="0.25">
      <c r="F3111" s="634"/>
      <c r="G3111" s="635"/>
      <c r="H3111" s="635"/>
      <c r="I3111" s="636" t="s">
        <v>8113</v>
      </c>
      <c r="J3111" s="635"/>
      <c r="K3111" s="637">
        <v>15</v>
      </c>
      <c r="L3111" s="638"/>
      <c r="M3111" s="639"/>
    </row>
    <row r="3112" spans="6:13" s="633" customFormat="1" ht="11.25" outlineLevel="5" x14ac:dyDescent="0.25">
      <c r="F3112" s="634"/>
      <c r="G3112" s="635"/>
      <c r="H3112" s="635"/>
      <c r="I3112" s="636" t="s">
        <v>8114</v>
      </c>
      <c r="J3112" s="635"/>
      <c r="K3112" s="637">
        <v>1</v>
      </c>
      <c r="L3112" s="638"/>
      <c r="M3112" s="639"/>
    </row>
    <row r="3113" spans="6:13" s="633" customFormat="1" ht="11.25" outlineLevel="5" x14ac:dyDescent="0.25">
      <c r="F3113" s="634"/>
      <c r="G3113" s="635"/>
      <c r="H3113" s="635"/>
      <c r="I3113" s="636" t="s">
        <v>8110</v>
      </c>
      <c r="J3113" s="635"/>
      <c r="K3113" s="637">
        <v>1</v>
      </c>
      <c r="L3113" s="638"/>
      <c r="M3113" s="639"/>
    </row>
    <row r="3114" spans="6:13" s="625" customFormat="1" ht="12" outlineLevel="4" x14ac:dyDescent="0.2">
      <c r="F3114" s="626">
        <v>12</v>
      </c>
      <c r="G3114" s="627" t="s">
        <v>3066</v>
      </c>
      <c r="H3114" s="628" t="s">
        <v>5740</v>
      </c>
      <c r="I3114" s="629" t="s">
        <v>5741</v>
      </c>
      <c r="J3114" s="627" t="s">
        <v>447</v>
      </c>
      <c r="K3114" s="630">
        <v>4</v>
      </c>
      <c r="L3114" s="631"/>
      <c r="M3114" s="632">
        <f>K3114*L3114</f>
        <v>0</v>
      </c>
    </row>
    <row r="3115" spans="6:13" s="633" customFormat="1" ht="11.25" outlineLevel="5" x14ac:dyDescent="0.25">
      <c r="F3115" s="634"/>
      <c r="G3115" s="635"/>
      <c r="H3115" s="635"/>
      <c r="I3115" s="636" t="s">
        <v>8115</v>
      </c>
      <c r="J3115" s="635"/>
      <c r="K3115" s="637">
        <v>2</v>
      </c>
      <c r="L3115" s="638"/>
      <c r="M3115" s="639"/>
    </row>
    <row r="3116" spans="6:13" s="633" customFormat="1" ht="11.25" outlineLevel="5" x14ac:dyDescent="0.25">
      <c r="F3116" s="634"/>
      <c r="G3116" s="635"/>
      <c r="H3116" s="635"/>
      <c r="I3116" s="636" t="s">
        <v>8116</v>
      </c>
      <c r="J3116" s="635"/>
      <c r="K3116" s="637">
        <v>2</v>
      </c>
      <c r="L3116" s="638"/>
      <c r="M3116" s="639"/>
    </row>
    <row r="3117" spans="6:13" s="625" customFormat="1" ht="12" outlineLevel="4" x14ac:dyDescent="0.2">
      <c r="F3117" s="626">
        <v>13</v>
      </c>
      <c r="G3117" s="627" t="s">
        <v>3066</v>
      </c>
      <c r="H3117" s="628" t="s">
        <v>6479</v>
      </c>
      <c r="I3117" s="629" t="s">
        <v>6480</v>
      </c>
      <c r="J3117" s="627" t="s">
        <v>447</v>
      </c>
      <c r="K3117" s="630">
        <v>63</v>
      </c>
      <c r="L3117" s="631"/>
      <c r="M3117" s="632">
        <f>K3117*L3117</f>
        <v>0</v>
      </c>
    </row>
    <row r="3118" spans="6:13" s="633" customFormat="1" ht="11.25" outlineLevel="5" x14ac:dyDescent="0.25">
      <c r="F3118" s="634"/>
      <c r="G3118" s="635"/>
      <c r="H3118" s="635"/>
      <c r="I3118" s="636" t="s">
        <v>8117</v>
      </c>
      <c r="J3118" s="635"/>
      <c r="K3118" s="637">
        <v>30</v>
      </c>
      <c r="L3118" s="638"/>
      <c r="M3118" s="639"/>
    </row>
    <row r="3119" spans="6:13" s="633" customFormat="1" ht="11.25" outlineLevel="5" x14ac:dyDescent="0.25">
      <c r="F3119" s="634"/>
      <c r="G3119" s="635"/>
      <c r="H3119" s="635"/>
      <c r="I3119" s="636" t="s">
        <v>8118</v>
      </c>
      <c r="J3119" s="635"/>
      <c r="K3119" s="637">
        <v>18</v>
      </c>
      <c r="L3119" s="638"/>
      <c r="M3119" s="639"/>
    </row>
    <row r="3120" spans="6:13" s="633" customFormat="1" ht="11.25" outlineLevel="5" x14ac:dyDescent="0.25">
      <c r="F3120" s="634"/>
      <c r="G3120" s="635"/>
      <c r="H3120" s="635"/>
      <c r="I3120" s="636" t="s">
        <v>8119</v>
      </c>
      <c r="J3120" s="635"/>
      <c r="K3120" s="637">
        <v>13</v>
      </c>
      <c r="L3120" s="638"/>
      <c r="M3120" s="639"/>
    </row>
    <row r="3121" spans="6:13" s="633" customFormat="1" ht="11.25" outlineLevel="5" x14ac:dyDescent="0.25">
      <c r="F3121" s="634"/>
      <c r="G3121" s="635"/>
      <c r="H3121" s="635"/>
      <c r="I3121" s="636" t="s">
        <v>8120</v>
      </c>
      <c r="J3121" s="635"/>
      <c r="K3121" s="637">
        <v>1</v>
      </c>
      <c r="L3121" s="638"/>
      <c r="M3121" s="639"/>
    </row>
    <row r="3122" spans="6:13" s="633" customFormat="1" ht="11.25" outlineLevel="5" x14ac:dyDescent="0.25">
      <c r="F3122" s="634"/>
      <c r="G3122" s="635"/>
      <c r="H3122" s="635"/>
      <c r="I3122" s="636" t="s">
        <v>8121</v>
      </c>
      <c r="J3122" s="635"/>
      <c r="K3122" s="637">
        <v>1</v>
      </c>
      <c r="L3122" s="638"/>
      <c r="M3122" s="639"/>
    </row>
    <row r="3123" spans="6:13" s="625" customFormat="1" ht="12" outlineLevel="4" x14ac:dyDescent="0.2">
      <c r="F3123" s="626">
        <v>14</v>
      </c>
      <c r="G3123" s="627" t="s">
        <v>3066</v>
      </c>
      <c r="H3123" s="628" t="s">
        <v>4948</v>
      </c>
      <c r="I3123" s="629" t="s">
        <v>4949</v>
      </c>
      <c r="J3123" s="627" t="s">
        <v>447</v>
      </c>
      <c r="K3123" s="630">
        <v>10</v>
      </c>
      <c r="L3123" s="631"/>
      <c r="M3123" s="632">
        <f>K3123*L3123</f>
        <v>0</v>
      </c>
    </row>
    <row r="3124" spans="6:13" s="633" customFormat="1" ht="11.25" outlineLevel="5" x14ac:dyDescent="0.25">
      <c r="F3124" s="634"/>
      <c r="G3124" s="635"/>
      <c r="H3124" s="635"/>
      <c r="I3124" s="636" t="s">
        <v>8122</v>
      </c>
      <c r="J3124" s="635"/>
      <c r="K3124" s="637">
        <v>4</v>
      </c>
      <c r="L3124" s="638"/>
      <c r="M3124" s="639"/>
    </row>
    <row r="3125" spans="6:13" s="633" customFormat="1" ht="11.25" outlineLevel="5" x14ac:dyDescent="0.25">
      <c r="F3125" s="634"/>
      <c r="G3125" s="635"/>
      <c r="H3125" s="635"/>
      <c r="I3125" s="636" t="s">
        <v>8123</v>
      </c>
      <c r="J3125" s="635"/>
      <c r="K3125" s="637">
        <v>1</v>
      </c>
      <c r="L3125" s="638"/>
      <c r="M3125" s="639"/>
    </row>
    <row r="3126" spans="6:13" s="633" customFormat="1" ht="11.25" outlineLevel="5" x14ac:dyDescent="0.25">
      <c r="F3126" s="634"/>
      <c r="G3126" s="635"/>
      <c r="H3126" s="635"/>
      <c r="I3126" s="636" t="s">
        <v>8124</v>
      </c>
      <c r="J3126" s="635"/>
      <c r="K3126" s="637">
        <v>4</v>
      </c>
      <c r="L3126" s="638"/>
      <c r="M3126" s="639"/>
    </row>
    <row r="3127" spans="6:13" s="633" customFormat="1" ht="11.25" outlineLevel="5" x14ac:dyDescent="0.25">
      <c r="F3127" s="634"/>
      <c r="G3127" s="635"/>
      <c r="H3127" s="635"/>
      <c r="I3127" s="636" t="s">
        <v>8125</v>
      </c>
      <c r="J3127" s="635"/>
      <c r="K3127" s="637">
        <v>1</v>
      </c>
      <c r="L3127" s="638"/>
      <c r="M3127" s="639"/>
    </row>
    <row r="3128" spans="6:13" s="625" customFormat="1" ht="12" outlineLevel="4" x14ac:dyDescent="0.2">
      <c r="F3128" s="626">
        <v>15</v>
      </c>
      <c r="G3128" s="627" t="s">
        <v>3066</v>
      </c>
      <c r="H3128" s="628" t="s">
        <v>5754</v>
      </c>
      <c r="I3128" s="629" t="s">
        <v>5755</v>
      </c>
      <c r="J3128" s="627" t="s">
        <v>447</v>
      </c>
      <c r="K3128" s="630">
        <v>23</v>
      </c>
      <c r="L3128" s="631"/>
      <c r="M3128" s="632">
        <f>K3128*L3128</f>
        <v>0</v>
      </c>
    </row>
    <row r="3129" spans="6:13" s="633" customFormat="1" ht="11.25" outlineLevel="5" x14ac:dyDescent="0.25">
      <c r="F3129" s="634"/>
      <c r="G3129" s="635"/>
      <c r="H3129" s="635"/>
      <c r="I3129" s="636" t="s">
        <v>8126</v>
      </c>
      <c r="J3129" s="635"/>
      <c r="K3129" s="637">
        <v>1</v>
      </c>
      <c r="L3129" s="638"/>
      <c r="M3129" s="639"/>
    </row>
    <row r="3130" spans="6:13" s="633" customFormat="1" ht="11.25" outlineLevel="5" x14ac:dyDescent="0.25">
      <c r="F3130" s="634"/>
      <c r="G3130" s="635"/>
      <c r="H3130" s="635"/>
      <c r="I3130" s="636" t="s">
        <v>8127</v>
      </c>
      <c r="J3130" s="635"/>
      <c r="K3130" s="637">
        <v>4</v>
      </c>
      <c r="L3130" s="638"/>
      <c r="M3130" s="639"/>
    </row>
    <row r="3131" spans="6:13" s="633" customFormat="1" ht="22.5" outlineLevel="5" x14ac:dyDescent="0.25">
      <c r="F3131" s="634"/>
      <c r="G3131" s="635"/>
      <c r="H3131" s="635"/>
      <c r="I3131" s="636" t="s">
        <v>8128</v>
      </c>
      <c r="J3131" s="635"/>
      <c r="K3131" s="637">
        <v>6</v>
      </c>
      <c r="L3131" s="638"/>
      <c r="M3131" s="639"/>
    </row>
    <row r="3132" spans="6:13" s="633" customFormat="1" ht="22.5" outlineLevel="5" x14ac:dyDescent="0.25">
      <c r="F3132" s="634"/>
      <c r="G3132" s="635"/>
      <c r="H3132" s="635"/>
      <c r="I3132" s="636" t="s">
        <v>8129</v>
      </c>
      <c r="J3132" s="635"/>
      <c r="K3132" s="637">
        <v>6</v>
      </c>
      <c r="L3132" s="638"/>
      <c r="M3132" s="639"/>
    </row>
    <row r="3133" spans="6:13" s="633" customFormat="1" ht="22.5" outlineLevel="5" x14ac:dyDescent="0.25">
      <c r="F3133" s="634"/>
      <c r="G3133" s="635"/>
      <c r="H3133" s="635"/>
      <c r="I3133" s="636" t="s">
        <v>8130</v>
      </c>
      <c r="J3133" s="635"/>
      <c r="K3133" s="637">
        <v>6</v>
      </c>
      <c r="L3133" s="638"/>
      <c r="M3133" s="639"/>
    </row>
    <row r="3134" spans="6:13" s="625" customFormat="1" ht="12" outlineLevel="4" x14ac:dyDescent="0.2">
      <c r="F3134" s="626">
        <v>16</v>
      </c>
      <c r="G3134" s="627" t="s">
        <v>3066</v>
      </c>
      <c r="H3134" s="628" t="s">
        <v>4951</v>
      </c>
      <c r="I3134" s="629" t="s">
        <v>4952</v>
      </c>
      <c r="J3134" s="627" t="s">
        <v>447</v>
      </c>
      <c r="K3134" s="630">
        <v>8</v>
      </c>
      <c r="L3134" s="631"/>
      <c r="M3134" s="632">
        <f>K3134*L3134</f>
        <v>0</v>
      </c>
    </row>
    <row r="3135" spans="6:13" s="633" customFormat="1" ht="11.25" outlineLevel="5" x14ac:dyDescent="0.25">
      <c r="F3135" s="634"/>
      <c r="G3135" s="635"/>
      <c r="H3135" s="635"/>
      <c r="I3135" s="636" t="s">
        <v>8131</v>
      </c>
      <c r="J3135" s="635"/>
      <c r="K3135" s="637">
        <v>4</v>
      </c>
      <c r="L3135" s="638"/>
      <c r="M3135" s="639"/>
    </row>
    <row r="3136" spans="6:13" s="633" customFormat="1" ht="11.25" outlineLevel="5" x14ac:dyDescent="0.25">
      <c r="F3136" s="634"/>
      <c r="G3136" s="635"/>
      <c r="H3136" s="635"/>
      <c r="I3136" s="636" t="s">
        <v>8132</v>
      </c>
      <c r="J3136" s="635"/>
      <c r="K3136" s="637">
        <v>4</v>
      </c>
      <c r="L3136" s="638"/>
      <c r="M3136" s="639"/>
    </row>
    <row r="3137" spans="6:13" s="625" customFormat="1" ht="12" outlineLevel="4" x14ac:dyDescent="0.2">
      <c r="F3137" s="626">
        <v>17</v>
      </c>
      <c r="G3137" s="627" t="s">
        <v>3066</v>
      </c>
      <c r="H3137" s="628" t="s">
        <v>5307</v>
      </c>
      <c r="I3137" s="629" t="s">
        <v>5308</v>
      </c>
      <c r="J3137" s="627" t="s">
        <v>447</v>
      </c>
      <c r="K3137" s="630">
        <v>11</v>
      </c>
      <c r="L3137" s="631"/>
      <c r="M3137" s="632">
        <f>K3137*L3137</f>
        <v>0</v>
      </c>
    </row>
    <row r="3138" spans="6:13" s="633" customFormat="1" ht="11.25" outlineLevel="5" x14ac:dyDescent="0.25">
      <c r="F3138" s="634"/>
      <c r="G3138" s="635"/>
      <c r="H3138" s="635"/>
      <c r="I3138" s="636" t="s">
        <v>8133</v>
      </c>
      <c r="J3138" s="635"/>
      <c r="K3138" s="637">
        <v>6</v>
      </c>
      <c r="L3138" s="638"/>
      <c r="M3138" s="639"/>
    </row>
    <row r="3139" spans="6:13" s="633" customFormat="1" ht="22.5" outlineLevel="5" x14ac:dyDescent="0.25">
      <c r="F3139" s="634"/>
      <c r="G3139" s="635"/>
      <c r="H3139" s="635"/>
      <c r="I3139" s="636" t="s">
        <v>8134</v>
      </c>
      <c r="J3139" s="635"/>
      <c r="K3139" s="637">
        <v>5</v>
      </c>
      <c r="L3139" s="638"/>
      <c r="M3139" s="639"/>
    </row>
    <row r="3140" spans="6:13" s="625" customFormat="1" ht="12" outlineLevel="4" x14ac:dyDescent="0.2">
      <c r="F3140" s="626">
        <v>18</v>
      </c>
      <c r="G3140" s="627" t="s">
        <v>3066</v>
      </c>
      <c r="H3140" s="628" t="s">
        <v>6514</v>
      </c>
      <c r="I3140" s="629" t="s">
        <v>6515</v>
      </c>
      <c r="J3140" s="627" t="s">
        <v>447</v>
      </c>
      <c r="K3140" s="630">
        <v>6</v>
      </c>
      <c r="L3140" s="631"/>
      <c r="M3140" s="632">
        <f>K3140*L3140</f>
        <v>0</v>
      </c>
    </row>
    <row r="3141" spans="6:13" s="633" customFormat="1" ht="11.25" outlineLevel="5" x14ac:dyDescent="0.25">
      <c r="F3141" s="634"/>
      <c r="G3141" s="635"/>
      <c r="H3141" s="635"/>
      <c r="I3141" s="636" t="s">
        <v>8135</v>
      </c>
      <c r="J3141" s="635"/>
      <c r="K3141" s="637">
        <v>2</v>
      </c>
      <c r="L3141" s="638"/>
      <c r="M3141" s="639"/>
    </row>
    <row r="3142" spans="6:13" s="633" customFormat="1" ht="11.25" outlineLevel="5" x14ac:dyDescent="0.25">
      <c r="F3142" s="634"/>
      <c r="G3142" s="635"/>
      <c r="H3142" s="635"/>
      <c r="I3142" s="636" t="s">
        <v>8136</v>
      </c>
      <c r="J3142" s="635"/>
      <c r="K3142" s="637">
        <v>2</v>
      </c>
      <c r="L3142" s="638"/>
      <c r="M3142" s="639"/>
    </row>
    <row r="3143" spans="6:13" s="633" customFormat="1" ht="11.25" outlineLevel="5" x14ac:dyDescent="0.25">
      <c r="F3143" s="634"/>
      <c r="G3143" s="635"/>
      <c r="H3143" s="635"/>
      <c r="I3143" s="636" t="s">
        <v>8137</v>
      </c>
      <c r="J3143" s="635"/>
      <c r="K3143" s="637">
        <v>2</v>
      </c>
      <c r="L3143" s="638"/>
      <c r="M3143" s="639"/>
    </row>
    <row r="3144" spans="6:13" s="625" customFormat="1" ht="24" outlineLevel="4" x14ac:dyDescent="0.2">
      <c r="F3144" s="626">
        <v>19</v>
      </c>
      <c r="G3144" s="627" t="s">
        <v>3315</v>
      </c>
      <c r="H3144" s="628" t="s">
        <v>4954</v>
      </c>
      <c r="I3144" s="629" t="s">
        <v>4955</v>
      </c>
      <c r="J3144" s="627" t="s">
        <v>191</v>
      </c>
      <c r="K3144" s="630">
        <v>16.540200000000002</v>
      </c>
      <c r="L3144" s="631"/>
      <c r="M3144" s="632">
        <f>K3144*L3144</f>
        <v>0</v>
      </c>
    </row>
    <row r="3145" spans="6:13" s="633" customFormat="1" ht="22.5" outlineLevel="5" x14ac:dyDescent="0.25">
      <c r="F3145" s="634"/>
      <c r="G3145" s="635"/>
      <c r="H3145" s="635"/>
      <c r="I3145" s="636" t="s">
        <v>8138</v>
      </c>
      <c r="J3145" s="635"/>
      <c r="K3145" s="637">
        <v>11.4856</v>
      </c>
      <c r="L3145" s="638"/>
      <c r="M3145" s="639"/>
    </row>
    <row r="3146" spans="6:13" s="633" customFormat="1" ht="22.5" outlineLevel="5" x14ac:dyDescent="0.25">
      <c r="F3146" s="634"/>
      <c r="G3146" s="635"/>
      <c r="H3146" s="635"/>
      <c r="I3146" s="636" t="s">
        <v>8139</v>
      </c>
      <c r="J3146" s="635"/>
      <c r="K3146" s="637">
        <v>3.6692000000000005</v>
      </c>
      <c r="L3146" s="638"/>
      <c r="M3146" s="639"/>
    </row>
    <row r="3147" spans="6:13" s="633" customFormat="1" ht="11.25" outlineLevel="5" x14ac:dyDescent="0.25">
      <c r="F3147" s="634"/>
      <c r="G3147" s="635"/>
      <c r="H3147" s="635"/>
      <c r="I3147" s="636" t="s">
        <v>8140</v>
      </c>
      <c r="J3147" s="635"/>
      <c r="K3147" s="637">
        <v>0.30790000000000001</v>
      </c>
      <c r="L3147" s="638"/>
      <c r="M3147" s="639"/>
    </row>
    <row r="3148" spans="6:13" s="633" customFormat="1" ht="11.25" outlineLevel="5" x14ac:dyDescent="0.25">
      <c r="F3148" s="634"/>
      <c r="G3148" s="635"/>
      <c r="H3148" s="635"/>
      <c r="I3148" s="636" t="s">
        <v>8141</v>
      </c>
      <c r="J3148" s="635"/>
      <c r="K3148" s="637">
        <v>0.67849999999999999</v>
      </c>
      <c r="L3148" s="638"/>
      <c r="M3148" s="639"/>
    </row>
    <row r="3149" spans="6:13" s="633" customFormat="1" ht="11.25" outlineLevel="5" x14ac:dyDescent="0.25">
      <c r="F3149" s="634"/>
      <c r="G3149" s="635"/>
      <c r="H3149" s="635"/>
      <c r="I3149" s="636" t="s">
        <v>8142</v>
      </c>
      <c r="J3149" s="635"/>
      <c r="K3149" s="637">
        <v>0.10959999999999999</v>
      </c>
      <c r="L3149" s="638"/>
      <c r="M3149" s="639"/>
    </row>
    <row r="3150" spans="6:13" s="633" customFormat="1" ht="11.25" outlineLevel="5" x14ac:dyDescent="0.25">
      <c r="F3150" s="634"/>
      <c r="G3150" s="635"/>
      <c r="H3150" s="635"/>
      <c r="I3150" s="636" t="s">
        <v>8143</v>
      </c>
      <c r="J3150" s="635"/>
      <c r="K3150" s="637">
        <v>0.10959999999999999</v>
      </c>
      <c r="L3150" s="638"/>
      <c r="M3150" s="639"/>
    </row>
    <row r="3151" spans="6:13" s="633" customFormat="1" ht="11.25" outlineLevel="5" x14ac:dyDescent="0.25">
      <c r="F3151" s="634"/>
      <c r="G3151" s="635"/>
      <c r="H3151" s="635"/>
      <c r="I3151" s="636" t="s">
        <v>8144</v>
      </c>
      <c r="J3151" s="635"/>
      <c r="K3151" s="637">
        <v>0.17979999999999999</v>
      </c>
      <c r="L3151" s="638"/>
      <c r="M3151" s="639"/>
    </row>
    <row r="3152" spans="6:13" s="646" customFormat="1" ht="12.75" customHeight="1" outlineLevel="4" x14ac:dyDescent="0.25">
      <c r="F3152" s="640"/>
      <c r="G3152" s="641"/>
      <c r="H3152" s="641"/>
      <c r="I3152" s="642"/>
      <c r="J3152" s="641"/>
      <c r="K3152" s="643"/>
      <c r="L3152" s="644"/>
      <c r="M3152" s="645"/>
    </row>
    <row r="3153" spans="6:13" s="646" customFormat="1" ht="12.75" customHeight="1" outlineLevel="3" x14ac:dyDescent="0.25">
      <c r="F3153" s="640"/>
      <c r="G3153" s="641"/>
      <c r="H3153" s="641"/>
      <c r="I3153" s="642"/>
      <c r="J3153" s="641"/>
      <c r="K3153" s="643"/>
      <c r="L3153" s="644"/>
      <c r="M3153" s="645"/>
    </row>
    <row r="3154" spans="6:13" s="612" customFormat="1" ht="18.75" customHeight="1" outlineLevel="2" x14ac:dyDescent="0.2">
      <c r="F3154" s="613"/>
      <c r="G3154" s="614"/>
      <c r="H3154" s="615"/>
      <c r="I3154" s="615" t="s">
        <v>4066</v>
      </c>
      <c r="J3154" s="614"/>
      <c r="K3154" s="617"/>
      <c r="L3154" s="618"/>
      <c r="M3154" s="585">
        <f>SUBTOTAL(9,M3155:M3168)</f>
        <v>0</v>
      </c>
    </row>
    <row r="3155" spans="6:13" s="620" customFormat="1" ht="16.5" customHeight="1" outlineLevel="3" x14ac:dyDescent="0.2">
      <c r="F3155" s="621"/>
      <c r="G3155" s="609"/>
      <c r="H3155" s="622"/>
      <c r="I3155" s="622" t="s">
        <v>4957</v>
      </c>
      <c r="J3155" s="609"/>
      <c r="K3155" s="623"/>
      <c r="L3155" s="624"/>
      <c r="M3155" s="588">
        <f>SUBTOTAL(9,M3156:M3167)</f>
        <v>0</v>
      </c>
    </row>
    <row r="3156" spans="6:13" s="625" customFormat="1" ht="24" outlineLevel="4" x14ac:dyDescent="0.2">
      <c r="F3156" s="626">
        <v>1</v>
      </c>
      <c r="G3156" s="627" t="s">
        <v>3315</v>
      </c>
      <c r="H3156" s="628" t="s">
        <v>4067</v>
      </c>
      <c r="I3156" s="629" t="s">
        <v>4068</v>
      </c>
      <c r="J3156" s="627" t="s">
        <v>191</v>
      </c>
      <c r="K3156" s="630">
        <v>22.529999999999998</v>
      </c>
      <c r="L3156" s="631"/>
      <c r="M3156" s="632">
        <f>K3156*L3156</f>
        <v>0</v>
      </c>
    </row>
    <row r="3157" spans="6:13" s="633" customFormat="1" ht="11.25" outlineLevel="5" x14ac:dyDescent="0.25">
      <c r="F3157" s="634"/>
      <c r="G3157" s="635"/>
      <c r="H3157" s="635"/>
      <c r="I3157" s="636" t="s">
        <v>8145</v>
      </c>
      <c r="J3157" s="635"/>
      <c r="K3157" s="637">
        <v>17.939999999999998</v>
      </c>
      <c r="L3157" s="638"/>
      <c r="M3157" s="639"/>
    </row>
    <row r="3158" spans="6:13" s="633" customFormat="1" ht="11.25" outlineLevel="5" x14ac:dyDescent="0.25">
      <c r="F3158" s="634"/>
      <c r="G3158" s="635"/>
      <c r="H3158" s="635"/>
      <c r="I3158" s="636" t="s">
        <v>8146</v>
      </c>
      <c r="J3158" s="635"/>
      <c r="K3158" s="637">
        <v>4.59</v>
      </c>
      <c r="L3158" s="638"/>
      <c r="M3158" s="639"/>
    </row>
    <row r="3159" spans="6:13" s="625" customFormat="1" ht="12" outlineLevel="4" x14ac:dyDescent="0.2">
      <c r="F3159" s="626">
        <v>2</v>
      </c>
      <c r="G3159" s="627" t="s">
        <v>3315</v>
      </c>
      <c r="H3159" s="628" t="s">
        <v>4073</v>
      </c>
      <c r="I3159" s="629" t="s">
        <v>4074</v>
      </c>
      <c r="J3159" s="627" t="s">
        <v>191</v>
      </c>
      <c r="K3159" s="630">
        <v>450.6</v>
      </c>
      <c r="L3159" s="631"/>
      <c r="M3159" s="632">
        <f>K3159*L3159</f>
        <v>0</v>
      </c>
    </row>
    <row r="3160" spans="6:13" s="633" customFormat="1" ht="11.25" outlineLevel="5" x14ac:dyDescent="0.25">
      <c r="F3160" s="634"/>
      <c r="G3160" s="635"/>
      <c r="H3160" s="635"/>
      <c r="I3160" s="636" t="s">
        <v>8147</v>
      </c>
      <c r="J3160" s="635"/>
      <c r="K3160" s="637">
        <v>358.79999999999995</v>
      </c>
      <c r="L3160" s="638"/>
      <c r="M3160" s="639"/>
    </row>
    <row r="3161" spans="6:13" s="633" customFormat="1" ht="11.25" outlineLevel="5" x14ac:dyDescent="0.25">
      <c r="F3161" s="634"/>
      <c r="G3161" s="635"/>
      <c r="H3161" s="635"/>
      <c r="I3161" s="636" t="s">
        <v>8148</v>
      </c>
      <c r="J3161" s="635"/>
      <c r="K3161" s="637">
        <v>91.8</v>
      </c>
      <c r="L3161" s="638"/>
      <c r="M3161" s="639"/>
    </row>
    <row r="3162" spans="6:13" s="625" customFormat="1" ht="12" outlineLevel="4" x14ac:dyDescent="0.2">
      <c r="F3162" s="626">
        <v>3</v>
      </c>
      <c r="G3162" s="627" t="s">
        <v>3315</v>
      </c>
      <c r="H3162" s="628" t="s">
        <v>4079</v>
      </c>
      <c r="I3162" s="629" t="s">
        <v>4080</v>
      </c>
      <c r="J3162" s="627" t="s">
        <v>191</v>
      </c>
      <c r="K3162" s="630">
        <v>22.529999999999998</v>
      </c>
      <c r="L3162" s="631"/>
      <c r="M3162" s="632">
        <f>K3162*L3162</f>
        <v>0</v>
      </c>
    </row>
    <row r="3163" spans="6:13" s="633" customFormat="1" ht="11.25" outlineLevel="5" x14ac:dyDescent="0.25">
      <c r="F3163" s="634"/>
      <c r="G3163" s="635"/>
      <c r="H3163" s="635"/>
      <c r="I3163" s="636" t="s">
        <v>8145</v>
      </c>
      <c r="J3163" s="635"/>
      <c r="K3163" s="637">
        <v>17.939999999999998</v>
      </c>
      <c r="L3163" s="638"/>
      <c r="M3163" s="639"/>
    </row>
    <row r="3164" spans="6:13" s="633" customFormat="1" ht="11.25" outlineLevel="5" x14ac:dyDescent="0.25">
      <c r="F3164" s="634"/>
      <c r="G3164" s="635"/>
      <c r="H3164" s="635"/>
      <c r="I3164" s="636" t="s">
        <v>8146</v>
      </c>
      <c r="J3164" s="635"/>
      <c r="K3164" s="637">
        <v>4.59</v>
      </c>
      <c r="L3164" s="638"/>
      <c r="M3164" s="639"/>
    </row>
    <row r="3165" spans="6:13" s="625" customFormat="1" ht="24" outlineLevel="4" x14ac:dyDescent="0.2">
      <c r="F3165" s="626">
        <v>4</v>
      </c>
      <c r="G3165" s="627" t="s">
        <v>3315</v>
      </c>
      <c r="H3165" s="628" t="s">
        <v>4081</v>
      </c>
      <c r="I3165" s="629" t="s">
        <v>4082</v>
      </c>
      <c r="J3165" s="627" t="s">
        <v>191</v>
      </c>
      <c r="K3165" s="630">
        <v>4.59</v>
      </c>
      <c r="L3165" s="631"/>
      <c r="M3165" s="632">
        <f>K3165*L3165</f>
        <v>0</v>
      </c>
    </row>
    <row r="3166" spans="6:13" s="633" customFormat="1" ht="11.25" outlineLevel="5" x14ac:dyDescent="0.25">
      <c r="F3166" s="634"/>
      <c r="G3166" s="635"/>
      <c r="H3166" s="635"/>
      <c r="I3166" s="636" t="s">
        <v>8149</v>
      </c>
      <c r="J3166" s="635"/>
      <c r="K3166" s="637">
        <v>4.59</v>
      </c>
      <c r="L3166" s="638"/>
      <c r="M3166" s="639"/>
    </row>
    <row r="3167" spans="6:13" s="646" customFormat="1" ht="12.75" customHeight="1" outlineLevel="4" x14ac:dyDescent="0.25">
      <c r="F3167" s="640"/>
      <c r="G3167" s="641"/>
      <c r="H3167" s="641"/>
      <c r="I3167" s="642"/>
      <c r="J3167" s="641"/>
      <c r="K3167" s="643"/>
      <c r="L3167" s="644"/>
      <c r="M3167" s="645"/>
    </row>
    <row r="3168" spans="6:13" s="646" customFormat="1" ht="12.75" customHeight="1" outlineLevel="3" x14ac:dyDescent="0.25">
      <c r="F3168" s="640"/>
      <c r="G3168" s="641"/>
      <c r="H3168" s="641"/>
      <c r="I3168" s="642"/>
      <c r="J3168" s="641"/>
      <c r="K3168" s="643"/>
      <c r="L3168" s="644"/>
      <c r="M3168" s="645"/>
    </row>
    <row r="3169" spans="6:13" s="612" customFormat="1" ht="18.75" customHeight="1" outlineLevel="2" x14ac:dyDescent="0.2">
      <c r="F3169" s="613"/>
      <c r="G3169" s="614"/>
      <c r="H3169" s="615"/>
      <c r="I3169" s="615" t="s">
        <v>3865</v>
      </c>
      <c r="J3169" s="614"/>
      <c r="K3169" s="617"/>
      <c r="L3169" s="618"/>
      <c r="M3169" s="585">
        <f>SUBTOTAL(9,M3170:M3213)</f>
        <v>0</v>
      </c>
    </row>
    <row r="3170" spans="6:13" s="620" customFormat="1" ht="16.5" customHeight="1" outlineLevel="3" x14ac:dyDescent="0.2">
      <c r="F3170" s="621"/>
      <c r="G3170" s="609"/>
      <c r="H3170" s="622"/>
      <c r="I3170" s="622" t="s">
        <v>4957</v>
      </c>
      <c r="J3170" s="609"/>
      <c r="K3170" s="623"/>
      <c r="L3170" s="624"/>
      <c r="M3170" s="588">
        <f>SUBTOTAL(9,M3171:M3212)</f>
        <v>0</v>
      </c>
    </row>
    <row r="3171" spans="6:13" s="625" customFormat="1" ht="24" outlineLevel="4" x14ac:dyDescent="0.2">
      <c r="F3171" s="626">
        <v>1</v>
      </c>
      <c r="G3171" s="627" t="s">
        <v>3315</v>
      </c>
      <c r="H3171" s="628" t="s">
        <v>5519</v>
      </c>
      <c r="I3171" s="629" t="s">
        <v>5520</v>
      </c>
      <c r="J3171" s="627" t="s">
        <v>532</v>
      </c>
      <c r="K3171" s="630">
        <v>444.1</v>
      </c>
      <c r="L3171" s="631"/>
      <c r="M3171" s="632">
        <f>K3171*L3171</f>
        <v>0</v>
      </c>
    </row>
    <row r="3172" spans="6:13" s="633" customFormat="1" ht="11.25" outlineLevel="5" x14ac:dyDescent="0.25">
      <c r="F3172" s="634"/>
      <c r="G3172" s="635"/>
      <c r="H3172" s="635"/>
      <c r="I3172" s="636" t="s">
        <v>8150</v>
      </c>
      <c r="J3172" s="635"/>
      <c r="K3172" s="637">
        <v>216</v>
      </c>
      <c r="L3172" s="638"/>
      <c r="M3172" s="639"/>
    </row>
    <row r="3173" spans="6:13" s="633" customFormat="1" ht="11.25" outlineLevel="5" x14ac:dyDescent="0.25">
      <c r="F3173" s="634"/>
      <c r="G3173" s="635"/>
      <c r="H3173" s="635"/>
      <c r="I3173" s="636" t="s">
        <v>8151</v>
      </c>
      <c r="J3173" s="635"/>
      <c r="K3173" s="637">
        <v>216</v>
      </c>
      <c r="L3173" s="638"/>
      <c r="M3173" s="639"/>
    </row>
    <row r="3174" spans="6:13" s="633" customFormat="1" ht="11.25" outlineLevel="5" x14ac:dyDescent="0.25">
      <c r="F3174" s="634"/>
      <c r="G3174" s="635"/>
      <c r="H3174" s="635"/>
      <c r="I3174" s="636" t="s">
        <v>8152</v>
      </c>
      <c r="J3174" s="635"/>
      <c r="K3174" s="637">
        <v>1</v>
      </c>
      <c r="L3174" s="638"/>
      <c r="M3174" s="639"/>
    </row>
    <row r="3175" spans="6:13" s="633" customFormat="1" ht="11.25" outlineLevel="5" x14ac:dyDescent="0.25">
      <c r="F3175" s="634"/>
      <c r="G3175" s="635"/>
      <c r="H3175" s="635"/>
      <c r="I3175" s="636" t="s">
        <v>8153</v>
      </c>
      <c r="J3175" s="635"/>
      <c r="K3175" s="637">
        <v>6</v>
      </c>
      <c r="L3175" s="638"/>
      <c r="M3175" s="639"/>
    </row>
    <row r="3176" spans="6:13" s="633" customFormat="1" ht="11.25" outlineLevel="5" x14ac:dyDescent="0.25">
      <c r="F3176" s="634"/>
      <c r="G3176" s="635"/>
      <c r="H3176" s="635"/>
      <c r="I3176" s="636" t="s">
        <v>8154</v>
      </c>
      <c r="J3176" s="635"/>
      <c r="K3176" s="637">
        <v>2.5499999999999998</v>
      </c>
      <c r="L3176" s="638"/>
      <c r="M3176" s="639"/>
    </row>
    <row r="3177" spans="6:13" s="633" customFormat="1" ht="11.25" outlineLevel="5" x14ac:dyDescent="0.25">
      <c r="F3177" s="634"/>
      <c r="G3177" s="635"/>
      <c r="H3177" s="635"/>
      <c r="I3177" s="636" t="s">
        <v>8155</v>
      </c>
      <c r="J3177" s="635"/>
      <c r="K3177" s="637">
        <v>2.5499999999999998</v>
      </c>
      <c r="L3177" s="638"/>
      <c r="M3177" s="639"/>
    </row>
    <row r="3178" spans="6:13" s="625" customFormat="1" ht="24" outlineLevel="4" x14ac:dyDescent="0.2">
      <c r="F3178" s="626">
        <v>2</v>
      </c>
      <c r="G3178" s="627" t="s">
        <v>3315</v>
      </c>
      <c r="H3178" s="628" t="s">
        <v>5523</v>
      </c>
      <c r="I3178" s="629" t="s">
        <v>5524</v>
      </c>
      <c r="J3178" s="627" t="s">
        <v>532</v>
      </c>
      <c r="K3178" s="630">
        <v>65.75</v>
      </c>
      <c r="L3178" s="631"/>
      <c r="M3178" s="632">
        <f>K3178*L3178</f>
        <v>0</v>
      </c>
    </row>
    <row r="3179" spans="6:13" s="633" customFormat="1" ht="11.25" outlineLevel="5" x14ac:dyDescent="0.25">
      <c r="F3179" s="634"/>
      <c r="G3179" s="635"/>
      <c r="H3179" s="635"/>
      <c r="I3179" s="636" t="s">
        <v>8156</v>
      </c>
      <c r="J3179" s="635"/>
      <c r="K3179" s="637">
        <v>24</v>
      </c>
      <c r="L3179" s="638"/>
      <c r="M3179" s="639"/>
    </row>
    <row r="3180" spans="6:13" s="633" customFormat="1" ht="11.25" outlineLevel="5" x14ac:dyDescent="0.25">
      <c r="F3180" s="634"/>
      <c r="G3180" s="635"/>
      <c r="H3180" s="635"/>
      <c r="I3180" s="636" t="s">
        <v>8157</v>
      </c>
      <c r="J3180" s="635"/>
      <c r="K3180" s="637">
        <v>24</v>
      </c>
      <c r="L3180" s="638"/>
      <c r="M3180" s="639"/>
    </row>
    <row r="3181" spans="6:13" s="633" customFormat="1" ht="11.25" outlineLevel="5" x14ac:dyDescent="0.25">
      <c r="F3181" s="634"/>
      <c r="G3181" s="635"/>
      <c r="H3181" s="635"/>
      <c r="I3181" s="636" t="s">
        <v>8153</v>
      </c>
      <c r="J3181" s="635"/>
      <c r="K3181" s="637">
        <v>6</v>
      </c>
      <c r="L3181" s="638"/>
      <c r="M3181" s="639"/>
    </row>
    <row r="3182" spans="6:13" s="633" customFormat="1" ht="11.25" outlineLevel="5" x14ac:dyDescent="0.25">
      <c r="F3182" s="634"/>
      <c r="G3182" s="635"/>
      <c r="H3182" s="635"/>
      <c r="I3182" s="636" t="s">
        <v>8158</v>
      </c>
      <c r="J3182" s="635"/>
      <c r="K3182" s="637">
        <v>4</v>
      </c>
      <c r="L3182" s="638"/>
      <c r="M3182" s="639"/>
    </row>
    <row r="3183" spans="6:13" s="633" customFormat="1" ht="11.25" outlineLevel="5" x14ac:dyDescent="0.25">
      <c r="F3183" s="634"/>
      <c r="G3183" s="635"/>
      <c r="H3183" s="635"/>
      <c r="I3183" s="636" t="s">
        <v>8154</v>
      </c>
      <c r="J3183" s="635"/>
      <c r="K3183" s="637">
        <v>2.5499999999999998</v>
      </c>
      <c r="L3183" s="638"/>
      <c r="M3183" s="639"/>
    </row>
    <row r="3184" spans="6:13" s="633" customFormat="1" ht="11.25" outlineLevel="5" x14ac:dyDescent="0.25">
      <c r="F3184" s="634"/>
      <c r="G3184" s="635"/>
      <c r="H3184" s="635"/>
      <c r="I3184" s="636" t="s">
        <v>8155</v>
      </c>
      <c r="J3184" s="635"/>
      <c r="K3184" s="637">
        <v>2.5499999999999998</v>
      </c>
      <c r="L3184" s="638"/>
      <c r="M3184" s="639"/>
    </row>
    <row r="3185" spans="6:13" s="633" customFormat="1" ht="11.25" outlineLevel="5" x14ac:dyDescent="0.25">
      <c r="F3185" s="634"/>
      <c r="G3185" s="635"/>
      <c r="H3185" s="635"/>
      <c r="I3185" s="636" t="s">
        <v>8159</v>
      </c>
      <c r="J3185" s="635"/>
      <c r="K3185" s="637">
        <v>2.65</v>
      </c>
      <c r="L3185" s="638"/>
      <c r="M3185" s="639"/>
    </row>
    <row r="3186" spans="6:13" s="625" customFormat="1" ht="24" outlineLevel="4" x14ac:dyDescent="0.2">
      <c r="F3186" s="626">
        <v>3</v>
      </c>
      <c r="G3186" s="627" t="s">
        <v>3315</v>
      </c>
      <c r="H3186" s="628" t="s">
        <v>4970</v>
      </c>
      <c r="I3186" s="629" t="s">
        <v>4971</v>
      </c>
      <c r="J3186" s="627" t="s">
        <v>532</v>
      </c>
      <c r="K3186" s="630">
        <v>446.75</v>
      </c>
      <c r="L3186" s="631"/>
      <c r="M3186" s="632">
        <f>K3186*L3186</f>
        <v>0</v>
      </c>
    </row>
    <row r="3187" spans="6:13" s="633" customFormat="1" ht="11.25" outlineLevel="5" x14ac:dyDescent="0.25">
      <c r="F3187" s="634"/>
      <c r="G3187" s="635"/>
      <c r="H3187" s="635"/>
      <c r="I3187" s="636" t="s">
        <v>8150</v>
      </c>
      <c r="J3187" s="635"/>
      <c r="K3187" s="637">
        <v>216</v>
      </c>
      <c r="L3187" s="638"/>
      <c r="M3187" s="639"/>
    </row>
    <row r="3188" spans="6:13" s="633" customFormat="1" ht="11.25" outlineLevel="5" x14ac:dyDescent="0.25">
      <c r="F3188" s="634"/>
      <c r="G3188" s="635"/>
      <c r="H3188" s="635"/>
      <c r="I3188" s="636" t="s">
        <v>8151</v>
      </c>
      <c r="J3188" s="635"/>
      <c r="K3188" s="637">
        <v>216</v>
      </c>
      <c r="L3188" s="638"/>
      <c r="M3188" s="639"/>
    </row>
    <row r="3189" spans="6:13" s="633" customFormat="1" ht="11.25" outlineLevel="5" x14ac:dyDescent="0.25">
      <c r="F3189" s="634"/>
      <c r="G3189" s="635"/>
      <c r="H3189" s="635"/>
      <c r="I3189" s="636" t="s">
        <v>8152</v>
      </c>
      <c r="J3189" s="635"/>
      <c r="K3189" s="637">
        <v>1</v>
      </c>
      <c r="L3189" s="638"/>
      <c r="M3189" s="639"/>
    </row>
    <row r="3190" spans="6:13" s="633" customFormat="1" ht="11.25" outlineLevel="5" x14ac:dyDescent="0.25">
      <c r="F3190" s="634"/>
      <c r="G3190" s="635"/>
      <c r="H3190" s="635"/>
      <c r="I3190" s="636" t="s">
        <v>8153</v>
      </c>
      <c r="J3190" s="635"/>
      <c r="K3190" s="637">
        <v>6</v>
      </c>
      <c r="L3190" s="638"/>
      <c r="M3190" s="639"/>
    </row>
    <row r="3191" spans="6:13" s="633" customFormat="1" ht="11.25" outlineLevel="5" x14ac:dyDescent="0.25">
      <c r="F3191" s="634"/>
      <c r="G3191" s="635"/>
      <c r="H3191" s="635"/>
      <c r="I3191" s="636" t="s">
        <v>8154</v>
      </c>
      <c r="J3191" s="635"/>
      <c r="K3191" s="637">
        <v>2.5499999999999998</v>
      </c>
      <c r="L3191" s="638"/>
      <c r="M3191" s="639"/>
    </row>
    <row r="3192" spans="6:13" s="633" customFormat="1" ht="11.25" outlineLevel="5" x14ac:dyDescent="0.25">
      <c r="F3192" s="634"/>
      <c r="G3192" s="635"/>
      <c r="H3192" s="635"/>
      <c r="I3192" s="636" t="s">
        <v>8155</v>
      </c>
      <c r="J3192" s="635"/>
      <c r="K3192" s="637">
        <v>2.5499999999999998</v>
      </c>
      <c r="L3192" s="638"/>
      <c r="M3192" s="639"/>
    </row>
    <row r="3193" spans="6:13" s="633" customFormat="1" ht="11.25" outlineLevel="5" x14ac:dyDescent="0.25">
      <c r="F3193" s="634"/>
      <c r="G3193" s="635"/>
      <c r="H3193" s="635"/>
      <c r="I3193" s="636" t="s">
        <v>8159</v>
      </c>
      <c r="J3193" s="635"/>
      <c r="K3193" s="637">
        <v>2.65</v>
      </c>
      <c r="L3193" s="638"/>
      <c r="M3193" s="639"/>
    </row>
    <row r="3194" spans="6:13" s="625" customFormat="1" ht="24" outlineLevel="4" x14ac:dyDescent="0.2">
      <c r="F3194" s="626">
        <v>4</v>
      </c>
      <c r="G3194" s="627" t="s">
        <v>3315</v>
      </c>
      <c r="H3194" s="628" t="s">
        <v>4974</v>
      </c>
      <c r="I3194" s="629" t="s">
        <v>4975</v>
      </c>
      <c r="J3194" s="627" t="s">
        <v>532</v>
      </c>
      <c r="K3194" s="630">
        <v>65.75</v>
      </c>
      <c r="L3194" s="631"/>
      <c r="M3194" s="632">
        <f>K3194*L3194</f>
        <v>0</v>
      </c>
    </row>
    <row r="3195" spans="6:13" s="633" customFormat="1" ht="11.25" outlineLevel="5" x14ac:dyDescent="0.25">
      <c r="F3195" s="634"/>
      <c r="G3195" s="635"/>
      <c r="H3195" s="635"/>
      <c r="I3195" s="636" t="s">
        <v>8156</v>
      </c>
      <c r="J3195" s="635"/>
      <c r="K3195" s="637">
        <v>24</v>
      </c>
      <c r="L3195" s="638"/>
      <c r="M3195" s="639"/>
    </row>
    <row r="3196" spans="6:13" s="633" customFormat="1" ht="11.25" outlineLevel="5" x14ac:dyDescent="0.25">
      <c r="F3196" s="634"/>
      <c r="G3196" s="635"/>
      <c r="H3196" s="635"/>
      <c r="I3196" s="636" t="s">
        <v>8157</v>
      </c>
      <c r="J3196" s="635"/>
      <c r="K3196" s="637">
        <v>24</v>
      </c>
      <c r="L3196" s="638"/>
      <c r="M3196" s="639"/>
    </row>
    <row r="3197" spans="6:13" s="633" customFormat="1" ht="11.25" outlineLevel="5" x14ac:dyDescent="0.25">
      <c r="F3197" s="634"/>
      <c r="G3197" s="635"/>
      <c r="H3197" s="635"/>
      <c r="I3197" s="636" t="s">
        <v>8153</v>
      </c>
      <c r="J3197" s="635"/>
      <c r="K3197" s="637">
        <v>6</v>
      </c>
      <c r="L3197" s="638"/>
      <c r="M3197" s="639"/>
    </row>
    <row r="3198" spans="6:13" s="633" customFormat="1" ht="11.25" outlineLevel="5" x14ac:dyDescent="0.25">
      <c r="F3198" s="634"/>
      <c r="G3198" s="635"/>
      <c r="H3198" s="635"/>
      <c r="I3198" s="636" t="s">
        <v>8158</v>
      </c>
      <c r="J3198" s="635"/>
      <c r="K3198" s="637">
        <v>4</v>
      </c>
      <c r="L3198" s="638"/>
      <c r="M3198" s="639"/>
    </row>
    <row r="3199" spans="6:13" s="633" customFormat="1" ht="11.25" outlineLevel="5" x14ac:dyDescent="0.25">
      <c r="F3199" s="634"/>
      <c r="G3199" s="635"/>
      <c r="H3199" s="635"/>
      <c r="I3199" s="636" t="s">
        <v>8154</v>
      </c>
      <c r="J3199" s="635"/>
      <c r="K3199" s="637">
        <v>2.5499999999999998</v>
      </c>
      <c r="L3199" s="638"/>
      <c r="M3199" s="639"/>
    </row>
    <row r="3200" spans="6:13" s="633" customFormat="1" ht="11.25" outlineLevel="5" x14ac:dyDescent="0.25">
      <c r="F3200" s="634"/>
      <c r="G3200" s="635"/>
      <c r="H3200" s="635"/>
      <c r="I3200" s="636" t="s">
        <v>8155</v>
      </c>
      <c r="J3200" s="635"/>
      <c r="K3200" s="637">
        <v>2.5499999999999998</v>
      </c>
      <c r="L3200" s="638"/>
      <c r="M3200" s="639"/>
    </row>
    <row r="3201" spans="6:13" s="633" customFormat="1" ht="11.25" outlineLevel="5" x14ac:dyDescent="0.25">
      <c r="F3201" s="634"/>
      <c r="G3201" s="635"/>
      <c r="H3201" s="635"/>
      <c r="I3201" s="636" t="s">
        <v>8159</v>
      </c>
      <c r="J3201" s="635"/>
      <c r="K3201" s="637">
        <v>2.65</v>
      </c>
      <c r="L3201" s="638"/>
      <c r="M3201" s="639"/>
    </row>
    <row r="3202" spans="6:13" s="625" customFormat="1" ht="24" outlineLevel="4" x14ac:dyDescent="0.2">
      <c r="F3202" s="626">
        <v>5</v>
      </c>
      <c r="G3202" s="627" t="s">
        <v>3315</v>
      </c>
      <c r="H3202" s="628" t="s">
        <v>4984</v>
      </c>
      <c r="I3202" s="629" t="s">
        <v>4985</v>
      </c>
      <c r="J3202" s="627" t="s">
        <v>172</v>
      </c>
      <c r="K3202" s="630">
        <v>80.699999999999989</v>
      </c>
      <c r="L3202" s="631"/>
      <c r="M3202" s="632">
        <f>K3202*L3202</f>
        <v>0</v>
      </c>
    </row>
    <row r="3203" spans="6:13" s="633" customFormat="1" ht="11.25" outlineLevel="5" x14ac:dyDescent="0.25">
      <c r="F3203" s="634"/>
      <c r="G3203" s="635"/>
      <c r="H3203" s="635"/>
      <c r="I3203" s="636" t="s">
        <v>8160</v>
      </c>
      <c r="J3203" s="635"/>
      <c r="K3203" s="637">
        <v>52.8</v>
      </c>
      <c r="L3203" s="638"/>
      <c r="M3203" s="639"/>
    </row>
    <row r="3204" spans="6:13" s="633" customFormat="1" ht="11.25" outlineLevel="5" x14ac:dyDescent="0.25">
      <c r="F3204" s="634"/>
      <c r="G3204" s="635"/>
      <c r="H3204" s="635"/>
      <c r="I3204" s="636" t="s">
        <v>8161</v>
      </c>
      <c r="J3204" s="635"/>
      <c r="K3204" s="637">
        <v>19.799999999999997</v>
      </c>
      <c r="L3204" s="638"/>
      <c r="M3204" s="639"/>
    </row>
    <row r="3205" spans="6:13" s="633" customFormat="1" ht="11.25" outlineLevel="5" x14ac:dyDescent="0.25">
      <c r="F3205" s="634"/>
      <c r="G3205" s="635"/>
      <c r="H3205" s="635"/>
      <c r="I3205" s="636" t="s">
        <v>8162</v>
      </c>
      <c r="J3205" s="635"/>
      <c r="K3205" s="637">
        <v>3.3</v>
      </c>
      <c r="L3205" s="638"/>
      <c r="M3205" s="639"/>
    </row>
    <row r="3206" spans="6:13" s="633" customFormat="1" ht="11.25" outlineLevel="5" x14ac:dyDescent="0.25">
      <c r="F3206" s="634"/>
      <c r="G3206" s="635"/>
      <c r="H3206" s="635"/>
      <c r="I3206" s="636" t="s">
        <v>8163</v>
      </c>
      <c r="J3206" s="635"/>
      <c r="K3206" s="637">
        <v>1.8</v>
      </c>
      <c r="L3206" s="638"/>
      <c r="M3206" s="639"/>
    </row>
    <row r="3207" spans="6:13" s="633" customFormat="1" ht="11.25" outlineLevel="5" x14ac:dyDescent="0.25">
      <c r="F3207" s="634"/>
      <c r="G3207" s="635"/>
      <c r="H3207" s="635"/>
      <c r="I3207" s="636" t="s">
        <v>8164</v>
      </c>
      <c r="J3207" s="635"/>
      <c r="K3207" s="637">
        <v>1.5</v>
      </c>
      <c r="L3207" s="638"/>
      <c r="M3207" s="639"/>
    </row>
    <row r="3208" spans="6:13" s="633" customFormat="1" ht="11.25" outlineLevel="5" x14ac:dyDescent="0.25">
      <c r="F3208" s="634"/>
      <c r="G3208" s="635"/>
      <c r="H3208" s="635"/>
      <c r="I3208" s="636" t="s">
        <v>8165</v>
      </c>
      <c r="J3208" s="635"/>
      <c r="K3208" s="637">
        <v>1.5</v>
      </c>
      <c r="L3208" s="638"/>
      <c r="M3208" s="639"/>
    </row>
    <row r="3209" spans="6:13" s="625" customFormat="1" ht="12" outlineLevel="4" x14ac:dyDescent="0.2">
      <c r="F3209" s="626">
        <v>6</v>
      </c>
      <c r="G3209" s="627" t="s">
        <v>3315</v>
      </c>
      <c r="H3209" s="628" t="s">
        <v>1715</v>
      </c>
      <c r="I3209" s="629" t="s">
        <v>4987</v>
      </c>
      <c r="J3209" s="627" t="s">
        <v>191</v>
      </c>
      <c r="K3209" s="630">
        <v>7.0068339999999996</v>
      </c>
      <c r="L3209" s="631"/>
      <c r="M3209" s="632">
        <f>K3209*L3209</f>
        <v>0</v>
      </c>
    </row>
    <row r="3210" spans="6:13" s="625" customFormat="1" ht="24" outlineLevel="4" x14ac:dyDescent="0.2">
      <c r="F3210" s="626">
        <v>7</v>
      </c>
      <c r="G3210" s="627" t="s">
        <v>3315</v>
      </c>
      <c r="H3210" s="628" t="s">
        <v>8166</v>
      </c>
      <c r="I3210" s="629" t="s">
        <v>8167</v>
      </c>
      <c r="J3210" s="627" t="s">
        <v>172</v>
      </c>
      <c r="K3210" s="630">
        <v>1.8</v>
      </c>
      <c r="L3210" s="631"/>
      <c r="M3210" s="632">
        <f>K3210*L3210</f>
        <v>0</v>
      </c>
    </row>
    <row r="3211" spans="6:13" s="633" customFormat="1" ht="11.25" outlineLevel="5" x14ac:dyDescent="0.25">
      <c r="F3211" s="634"/>
      <c r="G3211" s="635"/>
      <c r="H3211" s="635"/>
      <c r="I3211" s="636" t="s">
        <v>8168</v>
      </c>
      <c r="J3211" s="635"/>
      <c r="K3211" s="637">
        <v>1.8</v>
      </c>
      <c r="L3211" s="638"/>
      <c r="M3211" s="639"/>
    </row>
    <row r="3212" spans="6:13" s="646" customFormat="1" ht="12.75" customHeight="1" outlineLevel="4" x14ac:dyDescent="0.25">
      <c r="F3212" s="640"/>
      <c r="G3212" s="641"/>
      <c r="H3212" s="641"/>
      <c r="I3212" s="642"/>
      <c r="J3212" s="641"/>
      <c r="K3212" s="643"/>
      <c r="L3212" s="644"/>
      <c r="M3212" s="645"/>
    </row>
    <row r="3213" spans="6:13" s="646" customFormat="1" ht="12.75" customHeight="1" outlineLevel="3" x14ac:dyDescent="0.25">
      <c r="F3213" s="640"/>
      <c r="G3213" s="641"/>
      <c r="H3213" s="641"/>
      <c r="I3213" s="642"/>
      <c r="J3213" s="641"/>
      <c r="K3213" s="643"/>
      <c r="L3213" s="644"/>
      <c r="M3213" s="645"/>
    </row>
    <row r="3214" spans="6:13" s="612" customFormat="1" ht="18.75" customHeight="1" outlineLevel="2" x14ac:dyDescent="0.2">
      <c r="F3214" s="613"/>
      <c r="G3214" s="614"/>
      <c r="H3214" s="615"/>
      <c r="I3214" s="615" t="s">
        <v>3692</v>
      </c>
      <c r="J3214" s="614"/>
      <c r="K3214" s="617"/>
      <c r="L3214" s="618"/>
      <c r="M3214" s="585">
        <f>SUBTOTAL(9,M3215:M3220)</f>
        <v>0</v>
      </c>
    </row>
    <row r="3215" spans="6:13" s="620" customFormat="1" ht="16.5" customHeight="1" outlineLevel="3" x14ac:dyDescent="0.2">
      <c r="F3215" s="621"/>
      <c r="G3215" s="609"/>
      <c r="H3215" s="622"/>
      <c r="I3215" s="622" t="s">
        <v>4957</v>
      </c>
      <c r="J3215" s="609"/>
      <c r="K3215" s="623"/>
      <c r="L3215" s="624"/>
      <c r="M3215" s="588">
        <f>SUBTOTAL(9,M3216:M3219)</f>
        <v>0</v>
      </c>
    </row>
    <row r="3216" spans="6:13" s="625" customFormat="1" ht="24" outlineLevel="4" x14ac:dyDescent="0.2">
      <c r="F3216" s="626">
        <v>1</v>
      </c>
      <c r="G3216" s="627" t="s">
        <v>3315</v>
      </c>
      <c r="H3216" s="628" t="s">
        <v>5170</v>
      </c>
      <c r="I3216" s="629" t="s">
        <v>5171</v>
      </c>
      <c r="J3216" s="627" t="s">
        <v>532</v>
      </c>
      <c r="K3216" s="630">
        <v>0.5</v>
      </c>
      <c r="L3216" s="631"/>
      <c r="M3216" s="632">
        <f>K3216*L3216</f>
        <v>0</v>
      </c>
    </row>
    <row r="3217" spans="6:13" s="633" customFormat="1" ht="22.5" outlineLevel="5" x14ac:dyDescent="0.25">
      <c r="F3217" s="634"/>
      <c r="G3217" s="635"/>
      <c r="H3217" s="635"/>
      <c r="I3217" s="636" t="s">
        <v>8169</v>
      </c>
      <c r="J3217" s="635"/>
      <c r="K3217" s="637">
        <v>0</v>
      </c>
      <c r="L3217" s="638"/>
      <c r="M3217" s="639"/>
    </row>
    <row r="3218" spans="6:13" s="633" customFormat="1" ht="22.5" outlineLevel="5" x14ac:dyDescent="0.25">
      <c r="F3218" s="634"/>
      <c r="G3218" s="635"/>
      <c r="H3218" s="635"/>
      <c r="I3218" s="636" t="s">
        <v>8170</v>
      </c>
      <c r="J3218" s="635"/>
      <c r="K3218" s="637">
        <v>0.5</v>
      </c>
      <c r="L3218" s="638"/>
      <c r="M3218" s="639"/>
    </row>
    <row r="3219" spans="6:13" s="646" customFormat="1" ht="12.75" customHeight="1" outlineLevel="4" x14ac:dyDescent="0.25">
      <c r="F3219" s="640"/>
      <c r="G3219" s="641"/>
      <c r="H3219" s="641"/>
      <c r="I3219" s="642"/>
      <c r="J3219" s="641"/>
      <c r="K3219" s="643"/>
      <c r="L3219" s="644"/>
      <c r="M3219" s="645"/>
    </row>
    <row r="3220" spans="6:13" s="646" customFormat="1" ht="12.75" customHeight="1" outlineLevel="3" x14ac:dyDescent="0.25">
      <c r="F3220" s="640"/>
      <c r="G3220" s="641"/>
      <c r="H3220" s="641"/>
      <c r="I3220" s="642"/>
      <c r="J3220" s="641"/>
      <c r="K3220" s="643"/>
      <c r="L3220" s="644"/>
      <c r="M3220" s="645"/>
    </row>
    <row r="3221" spans="6:13" s="646" customFormat="1" ht="12.75" customHeight="1" outlineLevel="2" x14ac:dyDescent="0.25">
      <c r="F3221" s="640"/>
      <c r="G3221" s="641"/>
      <c r="H3221" s="641"/>
      <c r="I3221" s="642"/>
      <c r="J3221" s="641"/>
      <c r="K3221" s="643"/>
      <c r="L3221" s="644"/>
      <c r="M3221" s="645"/>
    </row>
    <row r="3222" spans="6:13" outlineLevel="1" x14ac:dyDescent="0.2"/>
  </sheetData>
  <pageMargins left="0.39370078740157483" right="0.39370078740157483" top="0.59055118110236227" bottom="0.59055118110236227" header="0.39370078740157483" footer="0.39370078740157483"/>
  <pageSetup paperSize="9" scale="72" fitToHeight="9999" orientation="portrait" horizontalDpi="300" verticalDpi="300" r:id="rId1"/>
  <headerFooter alignWithMargins="0">
    <oddFooter>&amp;C&amp;8&amp;P z &amp;N</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pageSetUpPr fitToPage="1"/>
  </sheetPr>
  <dimension ref="A1:D28"/>
  <sheetViews>
    <sheetView zoomScaleNormal="100" workbookViewId="0">
      <pane ySplit="7" topLeftCell="A8" activePane="bottomLeft" state="frozen"/>
      <selection activeCell="K10" sqref="K10"/>
      <selection pane="bottomLeft" activeCell="C40" sqref="C40"/>
    </sheetView>
  </sheetViews>
  <sheetFormatPr defaultRowHeight="12.75" outlineLevelRow="3" x14ac:dyDescent="0.2"/>
  <cols>
    <col min="1" max="1" width="108.5703125" style="210" hidden="1" customWidth="1"/>
    <col min="2" max="2" width="80.7109375" style="210" customWidth="1"/>
    <col min="3" max="3" width="15.7109375" style="210" customWidth="1"/>
    <col min="4" max="256" width="9.140625" style="210"/>
    <col min="257" max="257" width="0" style="210" hidden="1" customWidth="1"/>
    <col min="258" max="258" width="80.7109375" style="210" customWidth="1"/>
    <col min="259" max="259" width="15.7109375" style="210" customWidth="1"/>
    <col min="260" max="512" width="9.140625" style="210"/>
    <col min="513" max="513" width="0" style="210" hidden="1" customWidth="1"/>
    <col min="514" max="514" width="80.7109375" style="210" customWidth="1"/>
    <col min="515" max="515" width="15.7109375" style="210" customWidth="1"/>
    <col min="516" max="768" width="9.140625" style="210"/>
    <col min="769" max="769" width="0" style="210" hidden="1" customWidth="1"/>
    <col min="770" max="770" width="80.7109375" style="210" customWidth="1"/>
    <col min="771" max="771" width="15.7109375" style="210" customWidth="1"/>
    <col min="772" max="1024" width="9.140625" style="210"/>
    <col min="1025" max="1025" width="0" style="210" hidden="1" customWidth="1"/>
    <col min="1026" max="1026" width="80.7109375" style="210" customWidth="1"/>
    <col min="1027" max="1027" width="15.7109375" style="210" customWidth="1"/>
    <col min="1028" max="1280" width="9.140625" style="210"/>
    <col min="1281" max="1281" width="0" style="210" hidden="1" customWidth="1"/>
    <col min="1282" max="1282" width="80.7109375" style="210" customWidth="1"/>
    <col min="1283" max="1283" width="15.7109375" style="210" customWidth="1"/>
    <col min="1284" max="1536" width="9.140625" style="210"/>
    <col min="1537" max="1537" width="0" style="210" hidden="1" customWidth="1"/>
    <col min="1538" max="1538" width="80.7109375" style="210" customWidth="1"/>
    <col min="1539" max="1539" width="15.7109375" style="210" customWidth="1"/>
    <col min="1540" max="1792" width="9.140625" style="210"/>
    <col min="1793" max="1793" width="0" style="210" hidden="1" customWidth="1"/>
    <col min="1794" max="1794" width="80.7109375" style="210" customWidth="1"/>
    <col min="1795" max="1795" width="15.7109375" style="210" customWidth="1"/>
    <col min="1796" max="2048" width="9.140625" style="210"/>
    <col min="2049" max="2049" width="0" style="210" hidden="1" customWidth="1"/>
    <col min="2050" max="2050" width="80.7109375" style="210" customWidth="1"/>
    <col min="2051" max="2051" width="15.7109375" style="210" customWidth="1"/>
    <col min="2052" max="2304" width="9.140625" style="210"/>
    <col min="2305" max="2305" width="0" style="210" hidden="1" customWidth="1"/>
    <col min="2306" max="2306" width="80.7109375" style="210" customWidth="1"/>
    <col min="2307" max="2307" width="15.7109375" style="210" customWidth="1"/>
    <col min="2308" max="2560" width="9.140625" style="210"/>
    <col min="2561" max="2561" width="0" style="210" hidden="1" customWidth="1"/>
    <col min="2562" max="2562" width="80.7109375" style="210" customWidth="1"/>
    <col min="2563" max="2563" width="15.7109375" style="210" customWidth="1"/>
    <col min="2564" max="2816" width="9.140625" style="210"/>
    <col min="2817" max="2817" width="0" style="210" hidden="1" customWidth="1"/>
    <col min="2818" max="2818" width="80.7109375" style="210" customWidth="1"/>
    <col min="2819" max="2819" width="15.7109375" style="210" customWidth="1"/>
    <col min="2820" max="3072" width="9.140625" style="210"/>
    <col min="3073" max="3073" width="0" style="210" hidden="1" customWidth="1"/>
    <col min="3074" max="3074" width="80.7109375" style="210" customWidth="1"/>
    <col min="3075" max="3075" width="15.7109375" style="210" customWidth="1"/>
    <col min="3076" max="3328" width="9.140625" style="210"/>
    <col min="3329" max="3329" width="0" style="210" hidden="1" customWidth="1"/>
    <col min="3330" max="3330" width="80.7109375" style="210" customWidth="1"/>
    <col min="3331" max="3331" width="15.7109375" style="210" customWidth="1"/>
    <col min="3332" max="3584" width="9.140625" style="210"/>
    <col min="3585" max="3585" width="0" style="210" hidden="1" customWidth="1"/>
    <col min="3586" max="3586" width="80.7109375" style="210" customWidth="1"/>
    <col min="3587" max="3587" width="15.7109375" style="210" customWidth="1"/>
    <col min="3588" max="3840" width="9.140625" style="210"/>
    <col min="3841" max="3841" width="0" style="210" hidden="1" customWidth="1"/>
    <col min="3842" max="3842" width="80.7109375" style="210" customWidth="1"/>
    <col min="3843" max="3843" width="15.7109375" style="210" customWidth="1"/>
    <col min="3844" max="4096" width="9.140625" style="210"/>
    <col min="4097" max="4097" width="0" style="210" hidden="1" customWidth="1"/>
    <col min="4098" max="4098" width="80.7109375" style="210" customWidth="1"/>
    <col min="4099" max="4099" width="15.7109375" style="210" customWidth="1"/>
    <col min="4100" max="4352" width="9.140625" style="210"/>
    <col min="4353" max="4353" width="0" style="210" hidden="1" customWidth="1"/>
    <col min="4354" max="4354" width="80.7109375" style="210" customWidth="1"/>
    <col min="4355" max="4355" width="15.7109375" style="210" customWidth="1"/>
    <col min="4356" max="4608" width="9.140625" style="210"/>
    <col min="4609" max="4609" width="0" style="210" hidden="1" customWidth="1"/>
    <col min="4610" max="4610" width="80.7109375" style="210" customWidth="1"/>
    <col min="4611" max="4611" width="15.7109375" style="210" customWidth="1"/>
    <col min="4612" max="4864" width="9.140625" style="210"/>
    <col min="4865" max="4865" width="0" style="210" hidden="1" customWidth="1"/>
    <col min="4866" max="4866" width="80.7109375" style="210" customWidth="1"/>
    <col min="4867" max="4867" width="15.7109375" style="210" customWidth="1"/>
    <col min="4868" max="5120" width="9.140625" style="210"/>
    <col min="5121" max="5121" width="0" style="210" hidden="1" customWidth="1"/>
    <col min="5122" max="5122" width="80.7109375" style="210" customWidth="1"/>
    <col min="5123" max="5123" width="15.7109375" style="210" customWidth="1"/>
    <col min="5124" max="5376" width="9.140625" style="210"/>
    <col min="5377" max="5377" width="0" style="210" hidden="1" customWidth="1"/>
    <col min="5378" max="5378" width="80.7109375" style="210" customWidth="1"/>
    <col min="5379" max="5379" width="15.7109375" style="210" customWidth="1"/>
    <col min="5380" max="5632" width="9.140625" style="210"/>
    <col min="5633" max="5633" width="0" style="210" hidden="1" customWidth="1"/>
    <col min="5634" max="5634" width="80.7109375" style="210" customWidth="1"/>
    <col min="5635" max="5635" width="15.7109375" style="210" customWidth="1"/>
    <col min="5636" max="5888" width="9.140625" style="210"/>
    <col min="5889" max="5889" width="0" style="210" hidden="1" customWidth="1"/>
    <col min="5890" max="5890" width="80.7109375" style="210" customWidth="1"/>
    <col min="5891" max="5891" width="15.7109375" style="210" customWidth="1"/>
    <col min="5892" max="6144" width="9.140625" style="210"/>
    <col min="6145" max="6145" width="0" style="210" hidden="1" customWidth="1"/>
    <col min="6146" max="6146" width="80.7109375" style="210" customWidth="1"/>
    <col min="6147" max="6147" width="15.7109375" style="210" customWidth="1"/>
    <col min="6148" max="6400" width="9.140625" style="210"/>
    <col min="6401" max="6401" width="0" style="210" hidden="1" customWidth="1"/>
    <col min="6402" max="6402" width="80.7109375" style="210" customWidth="1"/>
    <col min="6403" max="6403" width="15.7109375" style="210" customWidth="1"/>
    <col min="6404" max="6656" width="9.140625" style="210"/>
    <col min="6657" max="6657" width="0" style="210" hidden="1" customWidth="1"/>
    <col min="6658" max="6658" width="80.7109375" style="210" customWidth="1"/>
    <col min="6659" max="6659" width="15.7109375" style="210" customWidth="1"/>
    <col min="6660" max="6912" width="9.140625" style="210"/>
    <col min="6913" max="6913" width="0" style="210" hidden="1" customWidth="1"/>
    <col min="6914" max="6914" width="80.7109375" style="210" customWidth="1"/>
    <col min="6915" max="6915" width="15.7109375" style="210" customWidth="1"/>
    <col min="6916" max="7168" width="9.140625" style="210"/>
    <col min="7169" max="7169" width="0" style="210" hidden="1" customWidth="1"/>
    <col min="7170" max="7170" width="80.7109375" style="210" customWidth="1"/>
    <col min="7171" max="7171" width="15.7109375" style="210" customWidth="1"/>
    <col min="7172" max="7424" width="9.140625" style="210"/>
    <col min="7425" max="7425" width="0" style="210" hidden="1" customWidth="1"/>
    <col min="7426" max="7426" width="80.7109375" style="210" customWidth="1"/>
    <col min="7427" max="7427" width="15.7109375" style="210" customWidth="1"/>
    <col min="7428" max="7680" width="9.140625" style="210"/>
    <col min="7681" max="7681" width="0" style="210" hidden="1" customWidth="1"/>
    <col min="7682" max="7682" width="80.7109375" style="210" customWidth="1"/>
    <col min="7683" max="7683" width="15.7109375" style="210" customWidth="1"/>
    <col min="7684" max="7936" width="9.140625" style="210"/>
    <col min="7937" max="7937" width="0" style="210" hidden="1" customWidth="1"/>
    <col min="7938" max="7938" width="80.7109375" style="210" customWidth="1"/>
    <col min="7939" max="7939" width="15.7109375" style="210" customWidth="1"/>
    <col min="7940" max="8192" width="9.140625" style="210"/>
    <col min="8193" max="8193" width="0" style="210" hidden="1" customWidth="1"/>
    <col min="8194" max="8194" width="80.7109375" style="210" customWidth="1"/>
    <col min="8195" max="8195" width="15.7109375" style="210" customWidth="1"/>
    <col min="8196" max="8448" width="9.140625" style="210"/>
    <col min="8449" max="8449" width="0" style="210" hidden="1" customWidth="1"/>
    <col min="8450" max="8450" width="80.7109375" style="210" customWidth="1"/>
    <col min="8451" max="8451" width="15.7109375" style="210" customWidth="1"/>
    <col min="8452" max="8704" width="9.140625" style="210"/>
    <col min="8705" max="8705" width="0" style="210" hidden="1" customWidth="1"/>
    <col min="8706" max="8706" width="80.7109375" style="210" customWidth="1"/>
    <col min="8707" max="8707" width="15.7109375" style="210" customWidth="1"/>
    <col min="8708" max="8960" width="9.140625" style="210"/>
    <col min="8961" max="8961" width="0" style="210" hidden="1" customWidth="1"/>
    <col min="8962" max="8962" width="80.7109375" style="210" customWidth="1"/>
    <col min="8963" max="8963" width="15.7109375" style="210" customWidth="1"/>
    <col min="8964" max="9216" width="9.140625" style="210"/>
    <col min="9217" max="9217" width="0" style="210" hidden="1" customWidth="1"/>
    <col min="9218" max="9218" width="80.7109375" style="210" customWidth="1"/>
    <col min="9219" max="9219" width="15.7109375" style="210" customWidth="1"/>
    <col min="9220" max="9472" width="9.140625" style="210"/>
    <col min="9473" max="9473" width="0" style="210" hidden="1" customWidth="1"/>
    <col min="9474" max="9474" width="80.7109375" style="210" customWidth="1"/>
    <col min="9475" max="9475" width="15.7109375" style="210" customWidth="1"/>
    <col min="9476" max="9728" width="9.140625" style="210"/>
    <col min="9729" max="9729" width="0" style="210" hidden="1" customWidth="1"/>
    <col min="9730" max="9730" width="80.7109375" style="210" customWidth="1"/>
    <col min="9731" max="9731" width="15.7109375" style="210" customWidth="1"/>
    <col min="9732" max="9984" width="9.140625" style="210"/>
    <col min="9985" max="9985" width="0" style="210" hidden="1" customWidth="1"/>
    <col min="9986" max="9986" width="80.7109375" style="210" customWidth="1"/>
    <col min="9987" max="9987" width="15.7109375" style="210" customWidth="1"/>
    <col min="9988" max="10240" width="9.140625" style="210"/>
    <col min="10241" max="10241" width="0" style="210" hidden="1" customWidth="1"/>
    <col min="10242" max="10242" width="80.7109375" style="210" customWidth="1"/>
    <col min="10243" max="10243" width="15.7109375" style="210" customWidth="1"/>
    <col min="10244" max="10496" width="9.140625" style="210"/>
    <col min="10497" max="10497" width="0" style="210" hidden="1" customWidth="1"/>
    <col min="10498" max="10498" width="80.7109375" style="210" customWidth="1"/>
    <col min="10499" max="10499" width="15.7109375" style="210" customWidth="1"/>
    <col min="10500" max="10752" width="9.140625" style="210"/>
    <col min="10753" max="10753" width="0" style="210" hidden="1" customWidth="1"/>
    <col min="10754" max="10754" width="80.7109375" style="210" customWidth="1"/>
    <col min="10755" max="10755" width="15.7109375" style="210" customWidth="1"/>
    <col min="10756" max="11008" width="9.140625" style="210"/>
    <col min="11009" max="11009" width="0" style="210" hidden="1" customWidth="1"/>
    <col min="11010" max="11010" width="80.7109375" style="210" customWidth="1"/>
    <col min="11011" max="11011" width="15.7109375" style="210" customWidth="1"/>
    <col min="11012" max="11264" width="9.140625" style="210"/>
    <col min="11265" max="11265" width="0" style="210" hidden="1" customWidth="1"/>
    <col min="11266" max="11266" width="80.7109375" style="210" customWidth="1"/>
    <col min="11267" max="11267" width="15.7109375" style="210" customWidth="1"/>
    <col min="11268" max="11520" width="9.140625" style="210"/>
    <col min="11521" max="11521" width="0" style="210" hidden="1" customWidth="1"/>
    <col min="11522" max="11522" width="80.7109375" style="210" customWidth="1"/>
    <col min="11523" max="11523" width="15.7109375" style="210" customWidth="1"/>
    <col min="11524" max="11776" width="9.140625" style="210"/>
    <col min="11777" max="11777" width="0" style="210" hidden="1" customWidth="1"/>
    <col min="11778" max="11778" width="80.7109375" style="210" customWidth="1"/>
    <col min="11779" max="11779" width="15.7109375" style="210" customWidth="1"/>
    <col min="11780" max="12032" width="9.140625" style="210"/>
    <col min="12033" max="12033" width="0" style="210" hidden="1" customWidth="1"/>
    <col min="12034" max="12034" width="80.7109375" style="210" customWidth="1"/>
    <col min="12035" max="12035" width="15.7109375" style="210" customWidth="1"/>
    <col min="12036" max="12288" width="9.140625" style="210"/>
    <col min="12289" max="12289" width="0" style="210" hidden="1" customWidth="1"/>
    <col min="12290" max="12290" width="80.7109375" style="210" customWidth="1"/>
    <col min="12291" max="12291" width="15.7109375" style="210" customWidth="1"/>
    <col min="12292" max="12544" width="9.140625" style="210"/>
    <col min="12545" max="12545" width="0" style="210" hidden="1" customWidth="1"/>
    <col min="12546" max="12546" width="80.7109375" style="210" customWidth="1"/>
    <col min="12547" max="12547" width="15.7109375" style="210" customWidth="1"/>
    <col min="12548" max="12800" width="9.140625" style="210"/>
    <col min="12801" max="12801" width="0" style="210" hidden="1" customWidth="1"/>
    <col min="12802" max="12802" width="80.7109375" style="210" customWidth="1"/>
    <col min="12803" max="12803" width="15.7109375" style="210" customWidth="1"/>
    <col min="12804" max="13056" width="9.140625" style="210"/>
    <col min="13057" max="13057" width="0" style="210" hidden="1" customWidth="1"/>
    <col min="13058" max="13058" width="80.7109375" style="210" customWidth="1"/>
    <col min="13059" max="13059" width="15.7109375" style="210" customWidth="1"/>
    <col min="13060" max="13312" width="9.140625" style="210"/>
    <col min="13313" max="13313" width="0" style="210" hidden="1" customWidth="1"/>
    <col min="13314" max="13314" width="80.7109375" style="210" customWidth="1"/>
    <col min="13315" max="13315" width="15.7109375" style="210" customWidth="1"/>
    <col min="13316" max="13568" width="9.140625" style="210"/>
    <col min="13569" max="13569" width="0" style="210" hidden="1" customWidth="1"/>
    <col min="13570" max="13570" width="80.7109375" style="210" customWidth="1"/>
    <col min="13571" max="13571" width="15.7109375" style="210" customWidth="1"/>
    <col min="13572" max="13824" width="9.140625" style="210"/>
    <col min="13825" max="13825" width="0" style="210" hidden="1" customWidth="1"/>
    <col min="13826" max="13826" width="80.7109375" style="210" customWidth="1"/>
    <col min="13827" max="13827" width="15.7109375" style="210" customWidth="1"/>
    <col min="13828" max="14080" width="9.140625" style="210"/>
    <col min="14081" max="14081" width="0" style="210" hidden="1" customWidth="1"/>
    <col min="14082" max="14082" width="80.7109375" style="210" customWidth="1"/>
    <col min="14083" max="14083" width="15.7109375" style="210" customWidth="1"/>
    <col min="14084" max="14336" width="9.140625" style="210"/>
    <col min="14337" max="14337" width="0" style="210" hidden="1" customWidth="1"/>
    <col min="14338" max="14338" width="80.7109375" style="210" customWidth="1"/>
    <col min="14339" max="14339" width="15.7109375" style="210" customWidth="1"/>
    <col min="14340" max="14592" width="9.140625" style="210"/>
    <col min="14593" max="14593" width="0" style="210" hidden="1" customWidth="1"/>
    <col min="14594" max="14594" width="80.7109375" style="210" customWidth="1"/>
    <col min="14595" max="14595" width="15.7109375" style="210" customWidth="1"/>
    <col min="14596" max="14848" width="9.140625" style="210"/>
    <col min="14849" max="14849" width="0" style="210" hidden="1" customWidth="1"/>
    <col min="14850" max="14850" width="80.7109375" style="210" customWidth="1"/>
    <col min="14851" max="14851" width="15.7109375" style="210" customWidth="1"/>
    <col min="14852" max="15104" width="9.140625" style="210"/>
    <col min="15105" max="15105" width="0" style="210" hidden="1" customWidth="1"/>
    <col min="15106" max="15106" width="80.7109375" style="210" customWidth="1"/>
    <col min="15107" max="15107" width="15.7109375" style="210" customWidth="1"/>
    <col min="15108" max="15360" width="9.140625" style="210"/>
    <col min="15361" max="15361" width="0" style="210" hidden="1" customWidth="1"/>
    <col min="15362" max="15362" width="80.7109375" style="210" customWidth="1"/>
    <col min="15363" max="15363" width="15.7109375" style="210" customWidth="1"/>
    <col min="15364" max="15616" width="9.140625" style="210"/>
    <col min="15617" max="15617" width="0" style="210" hidden="1" customWidth="1"/>
    <col min="15618" max="15618" width="80.7109375" style="210" customWidth="1"/>
    <col min="15619" max="15619" width="15.7109375" style="210" customWidth="1"/>
    <col min="15620" max="15872" width="9.140625" style="210"/>
    <col min="15873" max="15873" width="0" style="210" hidden="1" customWidth="1"/>
    <col min="15874" max="15874" width="80.7109375" style="210" customWidth="1"/>
    <col min="15875" max="15875" width="15.7109375" style="210" customWidth="1"/>
    <col min="15876" max="16128" width="9.140625" style="210"/>
    <col min="16129" max="16129" width="0" style="210" hidden="1" customWidth="1"/>
    <col min="16130" max="16130" width="80.7109375" style="210" customWidth="1"/>
    <col min="16131" max="16131" width="15.7109375" style="210" customWidth="1"/>
    <col min="16132" max="16384" width="9.140625" style="210"/>
  </cols>
  <sheetData>
    <row r="1" spans="1:4" x14ac:dyDescent="0.2">
      <c r="B1" s="207" t="s">
        <v>3352</v>
      </c>
    </row>
    <row r="2" spans="1:4" ht="15" x14ac:dyDescent="0.25">
      <c r="B2" s="225" t="s">
        <v>51</v>
      </c>
    </row>
    <row r="3" spans="1:4" ht="15" x14ac:dyDescent="0.25">
      <c r="B3" s="225" t="s">
        <v>2</v>
      </c>
    </row>
    <row r="4" spans="1:4" ht="15" x14ac:dyDescent="0.25">
      <c r="B4" s="225" t="s">
        <v>39</v>
      </c>
    </row>
    <row r="5" spans="1:4" ht="15" x14ac:dyDescent="0.25">
      <c r="B5" s="225" t="s">
        <v>4058</v>
      </c>
    </row>
    <row r="6" spans="1:4" ht="14.25" customHeight="1" x14ac:dyDescent="0.25">
      <c r="A6" s="210" t="e">
        <f t="array" ref="A6">INDEX(__SAZBA__,MATCH(0,COUNTIF(#REF!,__SAZBA__),0))</f>
        <v>#REF!</v>
      </c>
      <c r="B6" s="211"/>
      <c r="C6" s="208"/>
      <c r="D6" s="209"/>
    </row>
    <row r="7" spans="1:4" ht="13.5" thickBot="1" x14ac:dyDescent="0.25">
      <c r="A7" s="210" t="e">
        <f t="array" ref="A7">INDEX(__SAZBA__,MATCH(0,COUNTIF($A$6:A6,__SAZBA__),0))</f>
        <v>#REF!</v>
      </c>
      <c r="B7" s="212" t="s">
        <v>104</v>
      </c>
      <c r="C7" s="212" t="s">
        <v>3043</v>
      </c>
      <c r="D7" s="213"/>
    </row>
    <row r="8" spans="1:4" x14ac:dyDescent="0.2">
      <c r="A8" s="210" t="e">
        <f t="array" ref="A8">INDEX(__SAZBA__,MATCH(0,COUNTIF($A$6:A7,__SAZBA__),0))</f>
        <v>#REF!</v>
      </c>
      <c r="B8" s="214"/>
      <c r="C8" s="215"/>
      <c r="D8" s="213"/>
    </row>
    <row r="9" spans="1:4" s="216" customFormat="1" ht="15.75" customHeight="1" outlineLevel="1" x14ac:dyDescent="0.25">
      <c r="B9" s="338" t="str">
        <f>IF([3]Zakazka!$I$9=0,"",[3]Zakazka!$I$9)</f>
        <v>SO 03.2.1: Plynový zdroj tepla 1 Togaz</v>
      </c>
      <c r="C9" s="332">
        <f>'UT Zakazka kotelna 1'!M9</f>
        <v>0</v>
      </c>
    </row>
    <row r="10" spans="1:4" s="216" customFormat="1" ht="15.75" customHeight="1" outlineLevel="2" x14ac:dyDescent="0.2">
      <c r="B10" s="339" t="str">
        <f>IF([3]Zakazka!$I$10=0,"",[3]Zakazka!$I$10)</f>
        <v>D.2.1 a D.2.2: Technologie a VZT</v>
      </c>
      <c r="C10" s="218">
        <f>'UT Zakazka kotelna 1'!M10</f>
        <v>0</v>
      </c>
    </row>
    <row r="11" spans="1:4" s="219" customFormat="1" ht="15" customHeight="1" outlineLevel="3" x14ac:dyDescent="0.2">
      <c r="B11" s="340" t="str">
        <f>IF([3]Zakazka!$I$11=0,"",[3]Zakazka!$I$11)</f>
        <v>023: Potrubí</v>
      </c>
      <c r="C11" s="221">
        <f>'UT Zakazka kotelna 1'!M11</f>
        <v>0</v>
      </c>
    </row>
    <row r="12" spans="1:4" s="219" customFormat="1" ht="15" customHeight="1" outlineLevel="3" x14ac:dyDescent="0.2">
      <c r="B12" s="340" t="str">
        <f>IF([3]Zakazka!$I$15=0,"",[3]Zakazka!$I$15)</f>
        <v>099: Přesun hmot HSV</v>
      </c>
      <c r="C12" s="221">
        <f>'UT Zakazka kotelna 1'!M15</f>
        <v>0</v>
      </c>
    </row>
    <row r="13" spans="1:4" s="219" customFormat="1" ht="15" customHeight="1" outlineLevel="3" x14ac:dyDescent="0.2">
      <c r="B13" s="340" t="str">
        <f>IF([3]Zakazka!$I$34=0,"",[3]Zakazka!$I$34)</f>
        <v>713: Izolace tepelné</v>
      </c>
      <c r="C13" s="221">
        <f>'UT Zakazka kotelna 1'!M34</f>
        <v>0</v>
      </c>
    </row>
    <row r="14" spans="1:4" s="219" customFormat="1" ht="15" customHeight="1" outlineLevel="3" x14ac:dyDescent="0.2">
      <c r="B14" s="340" t="str">
        <f>IF([3]Zakazka!$I$59=0,"",[3]Zakazka!$I$59)</f>
        <v>721: Vnitřní kanalizace</v>
      </c>
      <c r="C14" s="221">
        <f>'UT Zakazka kotelna 1'!M59</f>
        <v>0</v>
      </c>
    </row>
    <row r="15" spans="1:4" s="219" customFormat="1" ht="15" customHeight="1" outlineLevel="3" x14ac:dyDescent="0.2">
      <c r="B15" s="340" t="str">
        <f>IF([3]Zakazka!$I$68=0,"",[3]Zakazka!$I$68)</f>
        <v>731: Ústřední vytápění - kotelny</v>
      </c>
      <c r="C15" s="221">
        <f>'UT Zakazka kotelna 1'!M68</f>
        <v>0</v>
      </c>
    </row>
    <row r="16" spans="1:4" s="219" customFormat="1" ht="15" customHeight="1" outlineLevel="3" x14ac:dyDescent="0.2">
      <c r="B16" s="340" t="str">
        <f>IF([3]Zakazka!$I$75=0,"",[3]Zakazka!$I$75)</f>
        <v>732: Ústřední vytápění - strojovny</v>
      </c>
      <c r="C16" s="221">
        <f>'UT Zakazka kotelna 1'!M75</f>
        <v>0</v>
      </c>
    </row>
    <row r="17" spans="1:3" s="219" customFormat="1" ht="15" customHeight="1" outlineLevel="3" x14ac:dyDescent="0.2">
      <c r="B17" s="340" t="str">
        <f>IF([3]Zakazka!$I$102=0,"",[3]Zakazka!$I$102)</f>
        <v>733: Ústřední vytápění - rozvodné potrubí</v>
      </c>
      <c r="C17" s="221">
        <f>'UT Zakazka kotelna 1'!M102</f>
        <v>0</v>
      </c>
    </row>
    <row r="18" spans="1:3" s="219" customFormat="1" ht="15" customHeight="1" outlineLevel="3" x14ac:dyDescent="0.2">
      <c r="B18" s="340" t="str">
        <f>IF([3]Zakazka!$I$116=0,"",[3]Zakazka!$I$116)</f>
        <v>734: Ústřední vytápění - armatury</v>
      </c>
      <c r="C18" s="221">
        <f>'UT Zakazka kotelna 1'!M116</f>
        <v>0</v>
      </c>
    </row>
    <row r="19" spans="1:3" s="219" customFormat="1" ht="15" customHeight="1" outlineLevel="3" x14ac:dyDescent="0.2">
      <c r="B19" s="340" t="str">
        <f>IF([3]Zakazka!$I$144=0,"",[3]Zakazka!$I$144)</f>
        <v>783: Nátěry</v>
      </c>
      <c r="C19" s="221">
        <f>'UT Zakazka kotelna 1'!M144</f>
        <v>0</v>
      </c>
    </row>
    <row r="20" spans="1:3" s="219" customFormat="1" ht="15" customHeight="1" outlineLevel="3" x14ac:dyDescent="0.2">
      <c r="B20" s="340" t="str">
        <f>IF([3]Zakazka!$I$147=0,"",[3]Zakazka!$I$147)</f>
        <v>V03: Zařízení staveniště</v>
      </c>
      <c r="C20" s="221">
        <f>'UT Zakazka kotelna 1'!M147</f>
        <v>0</v>
      </c>
    </row>
    <row r="21" spans="1:3" s="219" customFormat="1" ht="15" customHeight="1" outlineLevel="3" x14ac:dyDescent="0.2">
      <c r="B21" s="340" t="str">
        <f>IF([3]Zakazka!$I$150=0,"",[3]Zakazka!$I$150)</f>
        <v>V04: Inženýrská činnost</v>
      </c>
      <c r="C21" s="221">
        <f>'UT Zakazka kotelna 1'!M150</f>
        <v>0</v>
      </c>
    </row>
    <row r="22" spans="1:3" s="219" customFormat="1" ht="15" customHeight="1" outlineLevel="3" x14ac:dyDescent="0.2">
      <c r="B22" s="340" t="str">
        <f>IF([3]Zakazka!$I$159=0,"",[3]Zakazka!$I$159)</f>
        <v>V09: Ostatní náklady</v>
      </c>
      <c r="C22" s="221">
        <f>'UT Zakazka kotelna 1'!M159</f>
        <v>0</v>
      </c>
    </row>
    <row r="23" spans="1:3" ht="13.5" outlineLevel="3" thickBot="1" x14ac:dyDescent="0.25">
      <c r="B23" s="318"/>
    </row>
    <row r="24" spans="1:3" s="222" customFormat="1" ht="15" x14ac:dyDescent="0.25">
      <c r="A24" s="222">
        <f>SUM(A26:A27)</f>
        <v>0</v>
      </c>
      <c r="B24" s="223" t="s">
        <v>3355</v>
      </c>
      <c r="C24" s="224">
        <f>SUM(C11:C23)</f>
        <v>0</v>
      </c>
    </row>
    <row r="25" spans="1:3" s="222" customFormat="1" ht="15" x14ac:dyDescent="0.25">
      <c r="B25" s="341"/>
      <c r="C25" s="342"/>
    </row>
    <row r="26" spans="1:3" s="343" customFormat="1" x14ac:dyDescent="0.2">
      <c r="A26" s="343">
        <f>IF(ISNUMBER(A7),SUMIF(__SAZBA__,A7,__CENA__),0)</f>
        <v>0</v>
      </c>
      <c r="B26" s="344" t="str">
        <f>IF(A26=0,"","DPH " &amp; A7 &amp; " % ze základny: " &amp; TEXT(A26,"# ##0"))</f>
        <v/>
      </c>
      <c r="C26" s="345" t="str">
        <f>IF(A26=0,"",A26*A7/100)</f>
        <v/>
      </c>
    </row>
    <row r="27" spans="1:3" s="343" customFormat="1" x14ac:dyDescent="0.2">
      <c r="A27" s="343">
        <f>IF(ISNUMBER(A8),SUMIF(__SAZBA__,A8,__CENA__),0)</f>
        <v>0</v>
      </c>
      <c r="B27" s="346" t="str">
        <f>IF(A27=0,"","DPH " &amp; A8 &amp; " % ze základny: " &amp; TEXT(A27,"# ##0"))</f>
        <v/>
      </c>
      <c r="C27" s="347" t="str">
        <f>IF(A27=0,"",A27*A8/100)</f>
        <v/>
      </c>
    </row>
    <row r="28" spans="1:3" s="222" customFormat="1" ht="15" x14ac:dyDescent="0.25">
      <c r="B28" s="348"/>
      <c r="C28" s="349"/>
    </row>
  </sheetData>
  <pageMargins left="0.78740157480314965" right="0.78740157480314965" top="0.78740157480314965" bottom="0.78740157480314965" header="0.39370078740157483" footer="0.39370078740157483"/>
  <pageSetup paperSize="9" scale="88" orientation="portrait" r:id="rId1"/>
  <headerFooter>
    <oddFooter>&amp;C&amp;8&amp;P z &amp;N</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pageSetUpPr fitToPage="1"/>
  </sheetPr>
  <dimension ref="A1:M165"/>
  <sheetViews>
    <sheetView topLeftCell="E1" zoomScaleNormal="100" zoomScaleSheetLayoutView="100" workbookViewId="0">
      <pane ySplit="7" topLeftCell="A137" activePane="bottomLeft" state="frozen"/>
      <selection activeCell="K10" sqref="K10"/>
      <selection pane="bottomLeft" activeCell="L12" sqref="L12:L162"/>
    </sheetView>
  </sheetViews>
  <sheetFormatPr defaultRowHeight="12.75" outlineLevelRow="4" x14ac:dyDescent="0.2"/>
  <cols>
    <col min="1" max="1" width="50" style="210" customWidth="1"/>
    <col min="2" max="2" width="53.85546875" style="210" customWidth="1"/>
    <col min="3" max="3" width="63" style="210" customWidth="1"/>
    <col min="4" max="4" width="70.140625" style="210" customWidth="1"/>
    <col min="5" max="5" width="87" style="210" hidden="1" customWidth="1"/>
    <col min="6" max="6" width="5.42578125" style="297" customWidth="1"/>
    <col min="7" max="7" width="4.28515625" style="228" customWidth="1"/>
    <col min="8" max="8" width="14.28515625" style="229" customWidth="1"/>
    <col min="9" max="9" width="57.140625" style="230" customWidth="1"/>
    <col min="10" max="10" width="4.28515625" style="228" customWidth="1"/>
    <col min="11" max="11" width="19.42578125" style="203" customWidth="1"/>
    <col min="12" max="12" width="14.5703125" style="231" customWidth="1"/>
    <col min="13" max="13" width="15.7109375" style="232" customWidth="1"/>
    <col min="14" max="14" width="9.42578125" style="210" customWidth="1"/>
    <col min="15" max="256" width="9.140625" style="210"/>
    <col min="257" max="257" width="50" style="210" customWidth="1"/>
    <col min="258" max="258" width="53.85546875" style="210" customWidth="1"/>
    <col min="259" max="259" width="63" style="210" customWidth="1"/>
    <col min="260" max="260" width="70.140625" style="210" customWidth="1"/>
    <col min="261" max="261" width="0" style="210" hidden="1" customWidth="1"/>
    <col min="262" max="262" width="5.42578125" style="210" customWidth="1"/>
    <col min="263" max="263" width="4.28515625" style="210" customWidth="1"/>
    <col min="264" max="264" width="14.28515625" style="210" customWidth="1"/>
    <col min="265" max="265" width="57.140625" style="210" customWidth="1"/>
    <col min="266" max="266" width="4.28515625" style="210" customWidth="1"/>
    <col min="267" max="267" width="19.42578125" style="210" customWidth="1"/>
    <col min="268" max="268" width="14.5703125" style="210" customWidth="1"/>
    <col min="269" max="269" width="15.7109375" style="210" customWidth="1"/>
    <col min="270" max="270" width="9.42578125" style="210" customWidth="1"/>
    <col min="271" max="512" width="9.140625" style="210"/>
    <col min="513" max="513" width="50" style="210" customWidth="1"/>
    <col min="514" max="514" width="53.85546875" style="210" customWidth="1"/>
    <col min="515" max="515" width="63" style="210" customWidth="1"/>
    <col min="516" max="516" width="70.140625" style="210" customWidth="1"/>
    <col min="517" max="517" width="0" style="210" hidden="1" customWidth="1"/>
    <col min="518" max="518" width="5.42578125" style="210" customWidth="1"/>
    <col min="519" max="519" width="4.28515625" style="210" customWidth="1"/>
    <col min="520" max="520" width="14.28515625" style="210" customWidth="1"/>
    <col min="521" max="521" width="57.140625" style="210" customWidth="1"/>
    <col min="522" max="522" width="4.28515625" style="210" customWidth="1"/>
    <col min="523" max="523" width="19.42578125" style="210" customWidth="1"/>
    <col min="524" max="524" width="14.5703125" style="210" customWidth="1"/>
    <col min="525" max="525" width="15.7109375" style="210" customWidth="1"/>
    <col min="526" max="526" width="9.42578125" style="210" customWidth="1"/>
    <col min="527" max="768" width="9.140625" style="210"/>
    <col min="769" max="769" width="50" style="210" customWidth="1"/>
    <col min="770" max="770" width="53.85546875" style="210" customWidth="1"/>
    <col min="771" max="771" width="63" style="210" customWidth="1"/>
    <col min="772" max="772" width="70.140625" style="210" customWidth="1"/>
    <col min="773" max="773" width="0" style="210" hidden="1" customWidth="1"/>
    <col min="774" max="774" width="5.42578125" style="210" customWidth="1"/>
    <col min="775" max="775" width="4.28515625" style="210" customWidth="1"/>
    <col min="776" max="776" width="14.28515625" style="210" customWidth="1"/>
    <col min="777" max="777" width="57.140625" style="210" customWidth="1"/>
    <col min="778" max="778" width="4.28515625" style="210" customWidth="1"/>
    <col min="779" max="779" width="19.42578125" style="210" customWidth="1"/>
    <col min="780" max="780" width="14.5703125" style="210" customWidth="1"/>
    <col min="781" max="781" width="15.7109375" style="210" customWidth="1"/>
    <col min="782" max="782" width="9.42578125" style="210" customWidth="1"/>
    <col min="783" max="1024" width="9.140625" style="210"/>
    <col min="1025" max="1025" width="50" style="210" customWidth="1"/>
    <col min="1026" max="1026" width="53.85546875" style="210" customWidth="1"/>
    <col min="1027" max="1027" width="63" style="210" customWidth="1"/>
    <col min="1028" max="1028" width="70.140625" style="210" customWidth="1"/>
    <col min="1029" max="1029" width="0" style="210" hidden="1" customWidth="1"/>
    <col min="1030" max="1030" width="5.42578125" style="210" customWidth="1"/>
    <col min="1031" max="1031" width="4.28515625" style="210" customWidth="1"/>
    <col min="1032" max="1032" width="14.28515625" style="210" customWidth="1"/>
    <col min="1033" max="1033" width="57.140625" style="210" customWidth="1"/>
    <col min="1034" max="1034" width="4.28515625" style="210" customWidth="1"/>
    <col min="1035" max="1035" width="19.42578125" style="210" customWidth="1"/>
    <col min="1036" max="1036" width="14.5703125" style="210" customWidth="1"/>
    <col min="1037" max="1037" width="15.7109375" style="210" customWidth="1"/>
    <col min="1038" max="1038" width="9.42578125" style="210" customWidth="1"/>
    <col min="1039" max="1280" width="9.140625" style="210"/>
    <col min="1281" max="1281" width="50" style="210" customWidth="1"/>
    <col min="1282" max="1282" width="53.85546875" style="210" customWidth="1"/>
    <col min="1283" max="1283" width="63" style="210" customWidth="1"/>
    <col min="1284" max="1284" width="70.140625" style="210" customWidth="1"/>
    <col min="1285" max="1285" width="0" style="210" hidden="1" customWidth="1"/>
    <col min="1286" max="1286" width="5.42578125" style="210" customWidth="1"/>
    <col min="1287" max="1287" width="4.28515625" style="210" customWidth="1"/>
    <col min="1288" max="1288" width="14.28515625" style="210" customWidth="1"/>
    <col min="1289" max="1289" width="57.140625" style="210" customWidth="1"/>
    <col min="1290" max="1290" width="4.28515625" style="210" customWidth="1"/>
    <col min="1291" max="1291" width="19.42578125" style="210" customWidth="1"/>
    <col min="1292" max="1292" width="14.5703125" style="210" customWidth="1"/>
    <col min="1293" max="1293" width="15.7109375" style="210" customWidth="1"/>
    <col min="1294" max="1294" width="9.42578125" style="210" customWidth="1"/>
    <col min="1295" max="1536" width="9.140625" style="210"/>
    <col min="1537" max="1537" width="50" style="210" customWidth="1"/>
    <col min="1538" max="1538" width="53.85546875" style="210" customWidth="1"/>
    <col min="1539" max="1539" width="63" style="210" customWidth="1"/>
    <col min="1540" max="1540" width="70.140625" style="210" customWidth="1"/>
    <col min="1541" max="1541" width="0" style="210" hidden="1" customWidth="1"/>
    <col min="1542" max="1542" width="5.42578125" style="210" customWidth="1"/>
    <col min="1543" max="1543" width="4.28515625" style="210" customWidth="1"/>
    <col min="1544" max="1544" width="14.28515625" style="210" customWidth="1"/>
    <col min="1545" max="1545" width="57.140625" style="210" customWidth="1"/>
    <col min="1546" max="1546" width="4.28515625" style="210" customWidth="1"/>
    <col min="1547" max="1547" width="19.42578125" style="210" customWidth="1"/>
    <col min="1548" max="1548" width="14.5703125" style="210" customWidth="1"/>
    <col min="1549" max="1549" width="15.7109375" style="210" customWidth="1"/>
    <col min="1550" max="1550" width="9.42578125" style="210" customWidth="1"/>
    <col min="1551" max="1792" width="9.140625" style="210"/>
    <col min="1793" max="1793" width="50" style="210" customWidth="1"/>
    <col min="1794" max="1794" width="53.85546875" style="210" customWidth="1"/>
    <col min="1795" max="1795" width="63" style="210" customWidth="1"/>
    <col min="1796" max="1796" width="70.140625" style="210" customWidth="1"/>
    <col min="1797" max="1797" width="0" style="210" hidden="1" customWidth="1"/>
    <col min="1798" max="1798" width="5.42578125" style="210" customWidth="1"/>
    <col min="1799" max="1799" width="4.28515625" style="210" customWidth="1"/>
    <col min="1800" max="1800" width="14.28515625" style="210" customWidth="1"/>
    <col min="1801" max="1801" width="57.140625" style="210" customWidth="1"/>
    <col min="1802" max="1802" width="4.28515625" style="210" customWidth="1"/>
    <col min="1803" max="1803" width="19.42578125" style="210" customWidth="1"/>
    <col min="1804" max="1804" width="14.5703125" style="210" customWidth="1"/>
    <col min="1805" max="1805" width="15.7109375" style="210" customWidth="1"/>
    <col min="1806" max="1806" width="9.42578125" style="210" customWidth="1"/>
    <col min="1807" max="2048" width="9.140625" style="210"/>
    <col min="2049" max="2049" width="50" style="210" customWidth="1"/>
    <col min="2050" max="2050" width="53.85546875" style="210" customWidth="1"/>
    <col min="2051" max="2051" width="63" style="210" customWidth="1"/>
    <col min="2052" max="2052" width="70.140625" style="210" customWidth="1"/>
    <col min="2053" max="2053" width="0" style="210" hidden="1" customWidth="1"/>
    <col min="2054" max="2054" width="5.42578125" style="210" customWidth="1"/>
    <col min="2055" max="2055" width="4.28515625" style="210" customWidth="1"/>
    <col min="2056" max="2056" width="14.28515625" style="210" customWidth="1"/>
    <col min="2057" max="2057" width="57.140625" style="210" customWidth="1"/>
    <col min="2058" max="2058" width="4.28515625" style="210" customWidth="1"/>
    <col min="2059" max="2059" width="19.42578125" style="210" customWidth="1"/>
    <col min="2060" max="2060" width="14.5703125" style="210" customWidth="1"/>
    <col min="2061" max="2061" width="15.7109375" style="210" customWidth="1"/>
    <col min="2062" max="2062" width="9.42578125" style="210" customWidth="1"/>
    <col min="2063" max="2304" width="9.140625" style="210"/>
    <col min="2305" max="2305" width="50" style="210" customWidth="1"/>
    <col min="2306" max="2306" width="53.85546875" style="210" customWidth="1"/>
    <col min="2307" max="2307" width="63" style="210" customWidth="1"/>
    <col min="2308" max="2308" width="70.140625" style="210" customWidth="1"/>
    <col min="2309" max="2309" width="0" style="210" hidden="1" customWidth="1"/>
    <col min="2310" max="2310" width="5.42578125" style="210" customWidth="1"/>
    <col min="2311" max="2311" width="4.28515625" style="210" customWidth="1"/>
    <col min="2312" max="2312" width="14.28515625" style="210" customWidth="1"/>
    <col min="2313" max="2313" width="57.140625" style="210" customWidth="1"/>
    <col min="2314" max="2314" width="4.28515625" style="210" customWidth="1"/>
    <col min="2315" max="2315" width="19.42578125" style="210" customWidth="1"/>
    <col min="2316" max="2316" width="14.5703125" style="210" customWidth="1"/>
    <col min="2317" max="2317" width="15.7109375" style="210" customWidth="1"/>
    <col min="2318" max="2318" width="9.42578125" style="210" customWidth="1"/>
    <col min="2319" max="2560" width="9.140625" style="210"/>
    <col min="2561" max="2561" width="50" style="210" customWidth="1"/>
    <col min="2562" max="2562" width="53.85546875" style="210" customWidth="1"/>
    <col min="2563" max="2563" width="63" style="210" customWidth="1"/>
    <col min="2564" max="2564" width="70.140625" style="210" customWidth="1"/>
    <col min="2565" max="2565" width="0" style="210" hidden="1" customWidth="1"/>
    <col min="2566" max="2566" width="5.42578125" style="210" customWidth="1"/>
    <col min="2567" max="2567" width="4.28515625" style="210" customWidth="1"/>
    <col min="2568" max="2568" width="14.28515625" style="210" customWidth="1"/>
    <col min="2569" max="2569" width="57.140625" style="210" customWidth="1"/>
    <col min="2570" max="2570" width="4.28515625" style="210" customWidth="1"/>
    <col min="2571" max="2571" width="19.42578125" style="210" customWidth="1"/>
    <col min="2572" max="2572" width="14.5703125" style="210" customWidth="1"/>
    <col min="2573" max="2573" width="15.7109375" style="210" customWidth="1"/>
    <col min="2574" max="2574" width="9.42578125" style="210" customWidth="1"/>
    <col min="2575" max="2816" width="9.140625" style="210"/>
    <col min="2817" max="2817" width="50" style="210" customWidth="1"/>
    <col min="2818" max="2818" width="53.85546875" style="210" customWidth="1"/>
    <col min="2819" max="2819" width="63" style="210" customWidth="1"/>
    <col min="2820" max="2820" width="70.140625" style="210" customWidth="1"/>
    <col min="2821" max="2821" width="0" style="210" hidden="1" customWidth="1"/>
    <col min="2822" max="2822" width="5.42578125" style="210" customWidth="1"/>
    <col min="2823" max="2823" width="4.28515625" style="210" customWidth="1"/>
    <col min="2824" max="2824" width="14.28515625" style="210" customWidth="1"/>
    <col min="2825" max="2825" width="57.140625" style="210" customWidth="1"/>
    <col min="2826" max="2826" width="4.28515625" style="210" customWidth="1"/>
    <col min="2827" max="2827" width="19.42578125" style="210" customWidth="1"/>
    <col min="2828" max="2828" width="14.5703125" style="210" customWidth="1"/>
    <col min="2829" max="2829" width="15.7109375" style="210" customWidth="1"/>
    <col min="2830" max="2830" width="9.42578125" style="210" customWidth="1"/>
    <col min="2831" max="3072" width="9.140625" style="210"/>
    <col min="3073" max="3073" width="50" style="210" customWidth="1"/>
    <col min="3074" max="3074" width="53.85546875" style="210" customWidth="1"/>
    <col min="3075" max="3075" width="63" style="210" customWidth="1"/>
    <col min="3076" max="3076" width="70.140625" style="210" customWidth="1"/>
    <col min="3077" max="3077" width="0" style="210" hidden="1" customWidth="1"/>
    <col min="3078" max="3078" width="5.42578125" style="210" customWidth="1"/>
    <col min="3079" max="3079" width="4.28515625" style="210" customWidth="1"/>
    <col min="3080" max="3080" width="14.28515625" style="210" customWidth="1"/>
    <col min="3081" max="3081" width="57.140625" style="210" customWidth="1"/>
    <col min="3082" max="3082" width="4.28515625" style="210" customWidth="1"/>
    <col min="3083" max="3083" width="19.42578125" style="210" customWidth="1"/>
    <col min="3084" max="3084" width="14.5703125" style="210" customWidth="1"/>
    <col min="3085" max="3085" width="15.7109375" style="210" customWidth="1"/>
    <col min="3086" max="3086" width="9.42578125" style="210" customWidth="1"/>
    <col min="3087" max="3328" width="9.140625" style="210"/>
    <col min="3329" max="3329" width="50" style="210" customWidth="1"/>
    <col min="3330" max="3330" width="53.85546875" style="210" customWidth="1"/>
    <col min="3331" max="3331" width="63" style="210" customWidth="1"/>
    <col min="3332" max="3332" width="70.140625" style="210" customWidth="1"/>
    <col min="3333" max="3333" width="0" style="210" hidden="1" customWidth="1"/>
    <col min="3334" max="3334" width="5.42578125" style="210" customWidth="1"/>
    <col min="3335" max="3335" width="4.28515625" style="210" customWidth="1"/>
    <col min="3336" max="3336" width="14.28515625" style="210" customWidth="1"/>
    <col min="3337" max="3337" width="57.140625" style="210" customWidth="1"/>
    <col min="3338" max="3338" width="4.28515625" style="210" customWidth="1"/>
    <col min="3339" max="3339" width="19.42578125" style="210" customWidth="1"/>
    <col min="3340" max="3340" width="14.5703125" style="210" customWidth="1"/>
    <col min="3341" max="3341" width="15.7109375" style="210" customWidth="1"/>
    <col min="3342" max="3342" width="9.42578125" style="210" customWidth="1"/>
    <col min="3343" max="3584" width="9.140625" style="210"/>
    <col min="3585" max="3585" width="50" style="210" customWidth="1"/>
    <col min="3586" max="3586" width="53.85546875" style="210" customWidth="1"/>
    <col min="3587" max="3587" width="63" style="210" customWidth="1"/>
    <col min="3588" max="3588" width="70.140625" style="210" customWidth="1"/>
    <col min="3589" max="3589" width="0" style="210" hidden="1" customWidth="1"/>
    <col min="3590" max="3590" width="5.42578125" style="210" customWidth="1"/>
    <col min="3591" max="3591" width="4.28515625" style="210" customWidth="1"/>
    <col min="3592" max="3592" width="14.28515625" style="210" customWidth="1"/>
    <col min="3593" max="3593" width="57.140625" style="210" customWidth="1"/>
    <col min="3594" max="3594" width="4.28515625" style="210" customWidth="1"/>
    <col min="3595" max="3595" width="19.42578125" style="210" customWidth="1"/>
    <col min="3596" max="3596" width="14.5703125" style="210" customWidth="1"/>
    <col min="3597" max="3597" width="15.7109375" style="210" customWidth="1"/>
    <col min="3598" max="3598" width="9.42578125" style="210" customWidth="1"/>
    <col min="3599" max="3840" width="9.140625" style="210"/>
    <col min="3841" max="3841" width="50" style="210" customWidth="1"/>
    <col min="3842" max="3842" width="53.85546875" style="210" customWidth="1"/>
    <col min="3843" max="3843" width="63" style="210" customWidth="1"/>
    <col min="3844" max="3844" width="70.140625" style="210" customWidth="1"/>
    <col min="3845" max="3845" width="0" style="210" hidden="1" customWidth="1"/>
    <col min="3846" max="3846" width="5.42578125" style="210" customWidth="1"/>
    <col min="3847" max="3847" width="4.28515625" style="210" customWidth="1"/>
    <col min="3848" max="3848" width="14.28515625" style="210" customWidth="1"/>
    <col min="3849" max="3849" width="57.140625" style="210" customWidth="1"/>
    <col min="3850" max="3850" width="4.28515625" style="210" customWidth="1"/>
    <col min="3851" max="3851" width="19.42578125" style="210" customWidth="1"/>
    <col min="3852" max="3852" width="14.5703125" style="210" customWidth="1"/>
    <col min="3853" max="3853" width="15.7109375" style="210" customWidth="1"/>
    <col min="3854" max="3854" width="9.42578125" style="210" customWidth="1"/>
    <col min="3855" max="4096" width="9.140625" style="210"/>
    <col min="4097" max="4097" width="50" style="210" customWidth="1"/>
    <col min="4098" max="4098" width="53.85546875" style="210" customWidth="1"/>
    <col min="4099" max="4099" width="63" style="210" customWidth="1"/>
    <col min="4100" max="4100" width="70.140625" style="210" customWidth="1"/>
    <col min="4101" max="4101" width="0" style="210" hidden="1" customWidth="1"/>
    <col min="4102" max="4102" width="5.42578125" style="210" customWidth="1"/>
    <col min="4103" max="4103" width="4.28515625" style="210" customWidth="1"/>
    <col min="4104" max="4104" width="14.28515625" style="210" customWidth="1"/>
    <col min="4105" max="4105" width="57.140625" style="210" customWidth="1"/>
    <col min="4106" max="4106" width="4.28515625" style="210" customWidth="1"/>
    <col min="4107" max="4107" width="19.42578125" style="210" customWidth="1"/>
    <col min="4108" max="4108" width="14.5703125" style="210" customWidth="1"/>
    <col min="4109" max="4109" width="15.7109375" style="210" customWidth="1"/>
    <col min="4110" max="4110" width="9.42578125" style="210" customWidth="1"/>
    <col min="4111" max="4352" width="9.140625" style="210"/>
    <col min="4353" max="4353" width="50" style="210" customWidth="1"/>
    <col min="4354" max="4354" width="53.85546875" style="210" customWidth="1"/>
    <col min="4355" max="4355" width="63" style="210" customWidth="1"/>
    <col min="4356" max="4356" width="70.140625" style="210" customWidth="1"/>
    <col min="4357" max="4357" width="0" style="210" hidden="1" customWidth="1"/>
    <col min="4358" max="4358" width="5.42578125" style="210" customWidth="1"/>
    <col min="4359" max="4359" width="4.28515625" style="210" customWidth="1"/>
    <col min="4360" max="4360" width="14.28515625" style="210" customWidth="1"/>
    <col min="4361" max="4361" width="57.140625" style="210" customWidth="1"/>
    <col min="4362" max="4362" width="4.28515625" style="210" customWidth="1"/>
    <col min="4363" max="4363" width="19.42578125" style="210" customWidth="1"/>
    <col min="4364" max="4364" width="14.5703125" style="210" customWidth="1"/>
    <col min="4365" max="4365" width="15.7109375" style="210" customWidth="1"/>
    <col min="4366" max="4366" width="9.42578125" style="210" customWidth="1"/>
    <col min="4367" max="4608" width="9.140625" style="210"/>
    <col min="4609" max="4609" width="50" style="210" customWidth="1"/>
    <col min="4610" max="4610" width="53.85546875" style="210" customWidth="1"/>
    <col min="4611" max="4611" width="63" style="210" customWidth="1"/>
    <col min="4612" max="4612" width="70.140625" style="210" customWidth="1"/>
    <col min="4613" max="4613" width="0" style="210" hidden="1" customWidth="1"/>
    <col min="4614" max="4614" width="5.42578125" style="210" customWidth="1"/>
    <col min="4615" max="4615" width="4.28515625" style="210" customWidth="1"/>
    <col min="4616" max="4616" width="14.28515625" style="210" customWidth="1"/>
    <col min="4617" max="4617" width="57.140625" style="210" customWidth="1"/>
    <col min="4618" max="4618" width="4.28515625" style="210" customWidth="1"/>
    <col min="4619" max="4619" width="19.42578125" style="210" customWidth="1"/>
    <col min="4620" max="4620" width="14.5703125" style="210" customWidth="1"/>
    <col min="4621" max="4621" width="15.7109375" style="210" customWidth="1"/>
    <col min="4622" max="4622" width="9.42578125" style="210" customWidth="1"/>
    <col min="4623" max="4864" width="9.140625" style="210"/>
    <col min="4865" max="4865" width="50" style="210" customWidth="1"/>
    <col min="4866" max="4866" width="53.85546875" style="210" customWidth="1"/>
    <col min="4867" max="4867" width="63" style="210" customWidth="1"/>
    <col min="4868" max="4868" width="70.140625" style="210" customWidth="1"/>
    <col min="4869" max="4869" width="0" style="210" hidden="1" customWidth="1"/>
    <col min="4870" max="4870" width="5.42578125" style="210" customWidth="1"/>
    <col min="4871" max="4871" width="4.28515625" style="210" customWidth="1"/>
    <col min="4872" max="4872" width="14.28515625" style="210" customWidth="1"/>
    <col min="4873" max="4873" width="57.140625" style="210" customWidth="1"/>
    <col min="4874" max="4874" width="4.28515625" style="210" customWidth="1"/>
    <col min="4875" max="4875" width="19.42578125" style="210" customWidth="1"/>
    <col min="4876" max="4876" width="14.5703125" style="210" customWidth="1"/>
    <col min="4877" max="4877" width="15.7109375" style="210" customWidth="1"/>
    <col min="4878" max="4878" width="9.42578125" style="210" customWidth="1"/>
    <col min="4879" max="5120" width="9.140625" style="210"/>
    <col min="5121" max="5121" width="50" style="210" customWidth="1"/>
    <col min="5122" max="5122" width="53.85546875" style="210" customWidth="1"/>
    <col min="5123" max="5123" width="63" style="210" customWidth="1"/>
    <col min="5124" max="5124" width="70.140625" style="210" customWidth="1"/>
    <col min="5125" max="5125" width="0" style="210" hidden="1" customWidth="1"/>
    <col min="5126" max="5126" width="5.42578125" style="210" customWidth="1"/>
    <col min="5127" max="5127" width="4.28515625" style="210" customWidth="1"/>
    <col min="5128" max="5128" width="14.28515625" style="210" customWidth="1"/>
    <col min="5129" max="5129" width="57.140625" style="210" customWidth="1"/>
    <col min="5130" max="5130" width="4.28515625" style="210" customWidth="1"/>
    <col min="5131" max="5131" width="19.42578125" style="210" customWidth="1"/>
    <col min="5132" max="5132" width="14.5703125" style="210" customWidth="1"/>
    <col min="5133" max="5133" width="15.7109375" style="210" customWidth="1"/>
    <col min="5134" max="5134" width="9.42578125" style="210" customWidth="1"/>
    <col min="5135" max="5376" width="9.140625" style="210"/>
    <col min="5377" max="5377" width="50" style="210" customWidth="1"/>
    <col min="5378" max="5378" width="53.85546875" style="210" customWidth="1"/>
    <col min="5379" max="5379" width="63" style="210" customWidth="1"/>
    <col min="5380" max="5380" width="70.140625" style="210" customWidth="1"/>
    <col min="5381" max="5381" width="0" style="210" hidden="1" customWidth="1"/>
    <col min="5382" max="5382" width="5.42578125" style="210" customWidth="1"/>
    <col min="5383" max="5383" width="4.28515625" style="210" customWidth="1"/>
    <col min="5384" max="5384" width="14.28515625" style="210" customWidth="1"/>
    <col min="5385" max="5385" width="57.140625" style="210" customWidth="1"/>
    <col min="5386" max="5386" width="4.28515625" style="210" customWidth="1"/>
    <col min="5387" max="5387" width="19.42578125" style="210" customWidth="1"/>
    <col min="5388" max="5388" width="14.5703125" style="210" customWidth="1"/>
    <col min="5389" max="5389" width="15.7109375" style="210" customWidth="1"/>
    <col min="5390" max="5390" width="9.42578125" style="210" customWidth="1"/>
    <col min="5391" max="5632" width="9.140625" style="210"/>
    <col min="5633" max="5633" width="50" style="210" customWidth="1"/>
    <col min="5634" max="5634" width="53.85546875" style="210" customWidth="1"/>
    <col min="5635" max="5635" width="63" style="210" customWidth="1"/>
    <col min="5636" max="5636" width="70.140625" style="210" customWidth="1"/>
    <col min="5637" max="5637" width="0" style="210" hidden="1" customWidth="1"/>
    <col min="5638" max="5638" width="5.42578125" style="210" customWidth="1"/>
    <col min="5639" max="5639" width="4.28515625" style="210" customWidth="1"/>
    <col min="5640" max="5640" width="14.28515625" style="210" customWidth="1"/>
    <col min="5641" max="5641" width="57.140625" style="210" customWidth="1"/>
    <col min="5642" max="5642" width="4.28515625" style="210" customWidth="1"/>
    <col min="5643" max="5643" width="19.42578125" style="210" customWidth="1"/>
    <col min="5644" max="5644" width="14.5703125" style="210" customWidth="1"/>
    <col min="5645" max="5645" width="15.7109375" style="210" customWidth="1"/>
    <col min="5646" max="5646" width="9.42578125" style="210" customWidth="1"/>
    <col min="5647" max="5888" width="9.140625" style="210"/>
    <col min="5889" max="5889" width="50" style="210" customWidth="1"/>
    <col min="5890" max="5890" width="53.85546875" style="210" customWidth="1"/>
    <col min="5891" max="5891" width="63" style="210" customWidth="1"/>
    <col min="5892" max="5892" width="70.140625" style="210" customWidth="1"/>
    <col min="5893" max="5893" width="0" style="210" hidden="1" customWidth="1"/>
    <col min="5894" max="5894" width="5.42578125" style="210" customWidth="1"/>
    <col min="5895" max="5895" width="4.28515625" style="210" customWidth="1"/>
    <col min="5896" max="5896" width="14.28515625" style="210" customWidth="1"/>
    <col min="5897" max="5897" width="57.140625" style="210" customWidth="1"/>
    <col min="5898" max="5898" width="4.28515625" style="210" customWidth="1"/>
    <col min="5899" max="5899" width="19.42578125" style="210" customWidth="1"/>
    <col min="5900" max="5900" width="14.5703125" style="210" customWidth="1"/>
    <col min="5901" max="5901" width="15.7109375" style="210" customWidth="1"/>
    <col min="5902" max="5902" width="9.42578125" style="210" customWidth="1"/>
    <col min="5903" max="6144" width="9.140625" style="210"/>
    <col min="6145" max="6145" width="50" style="210" customWidth="1"/>
    <col min="6146" max="6146" width="53.85546875" style="210" customWidth="1"/>
    <col min="6147" max="6147" width="63" style="210" customWidth="1"/>
    <col min="6148" max="6148" width="70.140625" style="210" customWidth="1"/>
    <col min="6149" max="6149" width="0" style="210" hidden="1" customWidth="1"/>
    <col min="6150" max="6150" width="5.42578125" style="210" customWidth="1"/>
    <col min="6151" max="6151" width="4.28515625" style="210" customWidth="1"/>
    <col min="6152" max="6152" width="14.28515625" style="210" customWidth="1"/>
    <col min="6153" max="6153" width="57.140625" style="210" customWidth="1"/>
    <col min="6154" max="6154" width="4.28515625" style="210" customWidth="1"/>
    <col min="6155" max="6155" width="19.42578125" style="210" customWidth="1"/>
    <col min="6156" max="6156" width="14.5703125" style="210" customWidth="1"/>
    <col min="6157" max="6157" width="15.7109375" style="210" customWidth="1"/>
    <col min="6158" max="6158" width="9.42578125" style="210" customWidth="1"/>
    <col min="6159" max="6400" width="9.140625" style="210"/>
    <col min="6401" max="6401" width="50" style="210" customWidth="1"/>
    <col min="6402" max="6402" width="53.85546875" style="210" customWidth="1"/>
    <col min="6403" max="6403" width="63" style="210" customWidth="1"/>
    <col min="6404" max="6404" width="70.140625" style="210" customWidth="1"/>
    <col min="6405" max="6405" width="0" style="210" hidden="1" customWidth="1"/>
    <col min="6406" max="6406" width="5.42578125" style="210" customWidth="1"/>
    <col min="6407" max="6407" width="4.28515625" style="210" customWidth="1"/>
    <col min="6408" max="6408" width="14.28515625" style="210" customWidth="1"/>
    <col min="6409" max="6409" width="57.140625" style="210" customWidth="1"/>
    <col min="6410" max="6410" width="4.28515625" style="210" customWidth="1"/>
    <col min="6411" max="6411" width="19.42578125" style="210" customWidth="1"/>
    <col min="6412" max="6412" width="14.5703125" style="210" customWidth="1"/>
    <col min="6413" max="6413" width="15.7109375" style="210" customWidth="1"/>
    <col min="6414" max="6414" width="9.42578125" style="210" customWidth="1"/>
    <col min="6415" max="6656" width="9.140625" style="210"/>
    <col min="6657" max="6657" width="50" style="210" customWidth="1"/>
    <col min="6658" max="6658" width="53.85546875" style="210" customWidth="1"/>
    <col min="6659" max="6659" width="63" style="210" customWidth="1"/>
    <col min="6660" max="6660" width="70.140625" style="210" customWidth="1"/>
    <col min="6661" max="6661" width="0" style="210" hidden="1" customWidth="1"/>
    <col min="6662" max="6662" width="5.42578125" style="210" customWidth="1"/>
    <col min="6663" max="6663" width="4.28515625" style="210" customWidth="1"/>
    <col min="6664" max="6664" width="14.28515625" style="210" customWidth="1"/>
    <col min="6665" max="6665" width="57.140625" style="210" customWidth="1"/>
    <col min="6666" max="6666" width="4.28515625" style="210" customWidth="1"/>
    <col min="6667" max="6667" width="19.42578125" style="210" customWidth="1"/>
    <col min="6668" max="6668" width="14.5703125" style="210" customWidth="1"/>
    <col min="6669" max="6669" width="15.7109375" style="210" customWidth="1"/>
    <col min="6670" max="6670" width="9.42578125" style="210" customWidth="1"/>
    <col min="6671" max="6912" width="9.140625" style="210"/>
    <col min="6913" max="6913" width="50" style="210" customWidth="1"/>
    <col min="6914" max="6914" width="53.85546875" style="210" customWidth="1"/>
    <col min="6915" max="6915" width="63" style="210" customWidth="1"/>
    <col min="6916" max="6916" width="70.140625" style="210" customWidth="1"/>
    <col min="6917" max="6917" width="0" style="210" hidden="1" customWidth="1"/>
    <col min="6918" max="6918" width="5.42578125" style="210" customWidth="1"/>
    <col min="6919" max="6919" width="4.28515625" style="210" customWidth="1"/>
    <col min="6920" max="6920" width="14.28515625" style="210" customWidth="1"/>
    <col min="6921" max="6921" width="57.140625" style="210" customWidth="1"/>
    <col min="6922" max="6922" width="4.28515625" style="210" customWidth="1"/>
    <col min="6923" max="6923" width="19.42578125" style="210" customWidth="1"/>
    <col min="6924" max="6924" width="14.5703125" style="210" customWidth="1"/>
    <col min="6925" max="6925" width="15.7109375" style="210" customWidth="1"/>
    <col min="6926" max="6926" width="9.42578125" style="210" customWidth="1"/>
    <col min="6927" max="7168" width="9.140625" style="210"/>
    <col min="7169" max="7169" width="50" style="210" customWidth="1"/>
    <col min="7170" max="7170" width="53.85546875" style="210" customWidth="1"/>
    <col min="7171" max="7171" width="63" style="210" customWidth="1"/>
    <col min="7172" max="7172" width="70.140625" style="210" customWidth="1"/>
    <col min="7173" max="7173" width="0" style="210" hidden="1" customWidth="1"/>
    <col min="7174" max="7174" width="5.42578125" style="210" customWidth="1"/>
    <col min="7175" max="7175" width="4.28515625" style="210" customWidth="1"/>
    <col min="7176" max="7176" width="14.28515625" style="210" customWidth="1"/>
    <col min="7177" max="7177" width="57.140625" style="210" customWidth="1"/>
    <col min="7178" max="7178" width="4.28515625" style="210" customWidth="1"/>
    <col min="7179" max="7179" width="19.42578125" style="210" customWidth="1"/>
    <col min="7180" max="7180" width="14.5703125" style="210" customWidth="1"/>
    <col min="7181" max="7181" width="15.7109375" style="210" customWidth="1"/>
    <col min="7182" max="7182" width="9.42578125" style="210" customWidth="1"/>
    <col min="7183" max="7424" width="9.140625" style="210"/>
    <col min="7425" max="7425" width="50" style="210" customWidth="1"/>
    <col min="7426" max="7426" width="53.85546875" style="210" customWidth="1"/>
    <col min="7427" max="7427" width="63" style="210" customWidth="1"/>
    <col min="7428" max="7428" width="70.140625" style="210" customWidth="1"/>
    <col min="7429" max="7429" width="0" style="210" hidden="1" customWidth="1"/>
    <col min="7430" max="7430" width="5.42578125" style="210" customWidth="1"/>
    <col min="7431" max="7431" width="4.28515625" style="210" customWidth="1"/>
    <col min="7432" max="7432" width="14.28515625" style="210" customWidth="1"/>
    <col min="7433" max="7433" width="57.140625" style="210" customWidth="1"/>
    <col min="7434" max="7434" width="4.28515625" style="210" customWidth="1"/>
    <col min="7435" max="7435" width="19.42578125" style="210" customWidth="1"/>
    <col min="7436" max="7436" width="14.5703125" style="210" customWidth="1"/>
    <col min="7437" max="7437" width="15.7109375" style="210" customWidth="1"/>
    <col min="7438" max="7438" width="9.42578125" style="210" customWidth="1"/>
    <col min="7439" max="7680" width="9.140625" style="210"/>
    <col min="7681" max="7681" width="50" style="210" customWidth="1"/>
    <col min="7682" max="7682" width="53.85546875" style="210" customWidth="1"/>
    <col min="7683" max="7683" width="63" style="210" customWidth="1"/>
    <col min="7684" max="7684" width="70.140625" style="210" customWidth="1"/>
    <col min="7685" max="7685" width="0" style="210" hidden="1" customWidth="1"/>
    <col min="7686" max="7686" width="5.42578125" style="210" customWidth="1"/>
    <col min="7687" max="7687" width="4.28515625" style="210" customWidth="1"/>
    <col min="7688" max="7688" width="14.28515625" style="210" customWidth="1"/>
    <col min="7689" max="7689" width="57.140625" style="210" customWidth="1"/>
    <col min="7690" max="7690" width="4.28515625" style="210" customWidth="1"/>
    <col min="7691" max="7691" width="19.42578125" style="210" customWidth="1"/>
    <col min="7692" max="7692" width="14.5703125" style="210" customWidth="1"/>
    <col min="7693" max="7693" width="15.7109375" style="210" customWidth="1"/>
    <col min="7694" max="7694" width="9.42578125" style="210" customWidth="1"/>
    <col min="7695" max="7936" width="9.140625" style="210"/>
    <col min="7937" max="7937" width="50" style="210" customWidth="1"/>
    <col min="7938" max="7938" width="53.85546875" style="210" customWidth="1"/>
    <col min="7939" max="7939" width="63" style="210" customWidth="1"/>
    <col min="7940" max="7940" width="70.140625" style="210" customWidth="1"/>
    <col min="7941" max="7941" width="0" style="210" hidden="1" customWidth="1"/>
    <col min="7942" max="7942" width="5.42578125" style="210" customWidth="1"/>
    <col min="7943" max="7943" width="4.28515625" style="210" customWidth="1"/>
    <col min="7944" max="7944" width="14.28515625" style="210" customWidth="1"/>
    <col min="7945" max="7945" width="57.140625" style="210" customWidth="1"/>
    <col min="7946" max="7946" width="4.28515625" style="210" customWidth="1"/>
    <col min="7947" max="7947" width="19.42578125" style="210" customWidth="1"/>
    <col min="7948" max="7948" width="14.5703125" style="210" customWidth="1"/>
    <col min="7949" max="7949" width="15.7109375" style="210" customWidth="1"/>
    <col min="7950" max="7950" width="9.42578125" style="210" customWidth="1"/>
    <col min="7951" max="8192" width="9.140625" style="210"/>
    <col min="8193" max="8193" width="50" style="210" customWidth="1"/>
    <col min="8194" max="8194" width="53.85546875" style="210" customWidth="1"/>
    <col min="8195" max="8195" width="63" style="210" customWidth="1"/>
    <col min="8196" max="8196" width="70.140625" style="210" customWidth="1"/>
    <col min="8197" max="8197" width="0" style="210" hidden="1" customWidth="1"/>
    <col min="8198" max="8198" width="5.42578125" style="210" customWidth="1"/>
    <col min="8199" max="8199" width="4.28515625" style="210" customWidth="1"/>
    <col min="8200" max="8200" width="14.28515625" style="210" customWidth="1"/>
    <col min="8201" max="8201" width="57.140625" style="210" customWidth="1"/>
    <col min="8202" max="8202" width="4.28515625" style="210" customWidth="1"/>
    <col min="8203" max="8203" width="19.42578125" style="210" customWidth="1"/>
    <col min="8204" max="8204" width="14.5703125" style="210" customWidth="1"/>
    <col min="8205" max="8205" width="15.7109375" style="210" customWidth="1"/>
    <col min="8206" max="8206" width="9.42578125" style="210" customWidth="1"/>
    <col min="8207" max="8448" width="9.140625" style="210"/>
    <col min="8449" max="8449" width="50" style="210" customWidth="1"/>
    <col min="8450" max="8450" width="53.85546875" style="210" customWidth="1"/>
    <col min="8451" max="8451" width="63" style="210" customWidth="1"/>
    <col min="8452" max="8452" width="70.140625" style="210" customWidth="1"/>
    <col min="8453" max="8453" width="0" style="210" hidden="1" customWidth="1"/>
    <col min="8454" max="8454" width="5.42578125" style="210" customWidth="1"/>
    <col min="8455" max="8455" width="4.28515625" style="210" customWidth="1"/>
    <col min="8456" max="8456" width="14.28515625" style="210" customWidth="1"/>
    <col min="8457" max="8457" width="57.140625" style="210" customWidth="1"/>
    <col min="8458" max="8458" width="4.28515625" style="210" customWidth="1"/>
    <col min="8459" max="8459" width="19.42578125" style="210" customWidth="1"/>
    <col min="8460" max="8460" width="14.5703125" style="210" customWidth="1"/>
    <col min="8461" max="8461" width="15.7109375" style="210" customWidth="1"/>
    <col min="8462" max="8462" width="9.42578125" style="210" customWidth="1"/>
    <col min="8463" max="8704" width="9.140625" style="210"/>
    <col min="8705" max="8705" width="50" style="210" customWidth="1"/>
    <col min="8706" max="8706" width="53.85546875" style="210" customWidth="1"/>
    <col min="8707" max="8707" width="63" style="210" customWidth="1"/>
    <col min="8708" max="8708" width="70.140625" style="210" customWidth="1"/>
    <col min="8709" max="8709" width="0" style="210" hidden="1" customWidth="1"/>
    <col min="8710" max="8710" width="5.42578125" style="210" customWidth="1"/>
    <col min="8711" max="8711" width="4.28515625" style="210" customWidth="1"/>
    <col min="8712" max="8712" width="14.28515625" style="210" customWidth="1"/>
    <col min="8713" max="8713" width="57.140625" style="210" customWidth="1"/>
    <col min="8714" max="8714" width="4.28515625" style="210" customWidth="1"/>
    <col min="8715" max="8715" width="19.42578125" style="210" customWidth="1"/>
    <col min="8716" max="8716" width="14.5703125" style="210" customWidth="1"/>
    <col min="8717" max="8717" width="15.7109375" style="210" customWidth="1"/>
    <col min="8718" max="8718" width="9.42578125" style="210" customWidth="1"/>
    <col min="8719" max="8960" width="9.140625" style="210"/>
    <col min="8961" max="8961" width="50" style="210" customWidth="1"/>
    <col min="8962" max="8962" width="53.85546875" style="210" customWidth="1"/>
    <col min="8963" max="8963" width="63" style="210" customWidth="1"/>
    <col min="8964" max="8964" width="70.140625" style="210" customWidth="1"/>
    <col min="8965" max="8965" width="0" style="210" hidden="1" customWidth="1"/>
    <col min="8966" max="8966" width="5.42578125" style="210" customWidth="1"/>
    <col min="8967" max="8967" width="4.28515625" style="210" customWidth="1"/>
    <col min="8968" max="8968" width="14.28515625" style="210" customWidth="1"/>
    <col min="8969" max="8969" width="57.140625" style="210" customWidth="1"/>
    <col min="8970" max="8970" width="4.28515625" style="210" customWidth="1"/>
    <col min="8971" max="8971" width="19.42578125" style="210" customWidth="1"/>
    <col min="8972" max="8972" width="14.5703125" style="210" customWidth="1"/>
    <col min="8973" max="8973" width="15.7109375" style="210" customWidth="1"/>
    <col min="8974" max="8974" width="9.42578125" style="210" customWidth="1"/>
    <col min="8975" max="9216" width="9.140625" style="210"/>
    <col min="9217" max="9217" width="50" style="210" customWidth="1"/>
    <col min="9218" max="9218" width="53.85546875" style="210" customWidth="1"/>
    <col min="9219" max="9219" width="63" style="210" customWidth="1"/>
    <col min="9220" max="9220" width="70.140625" style="210" customWidth="1"/>
    <col min="9221" max="9221" width="0" style="210" hidden="1" customWidth="1"/>
    <col min="9222" max="9222" width="5.42578125" style="210" customWidth="1"/>
    <col min="9223" max="9223" width="4.28515625" style="210" customWidth="1"/>
    <col min="9224" max="9224" width="14.28515625" style="210" customWidth="1"/>
    <col min="9225" max="9225" width="57.140625" style="210" customWidth="1"/>
    <col min="9226" max="9226" width="4.28515625" style="210" customWidth="1"/>
    <col min="9227" max="9227" width="19.42578125" style="210" customWidth="1"/>
    <col min="9228" max="9228" width="14.5703125" style="210" customWidth="1"/>
    <col min="9229" max="9229" width="15.7109375" style="210" customWidth="1"/>
    <col min="9230" max="9230" width="9.42578125" style="210" customWidth="1"/>
    <col min="9231" max="9472" width="9.140625" style="210"/>
    <col min="9473" max="9473" width="50" style="210" customWidth="1"/>
    <col min="9474" max="9474" width="53.85546875" style="210" customWidth="1"/>
    <col min="9475" max="9475" width="63" style="210" customWidth="1"/>
    <col min="9476" max="9476" width="70.140625" style="210" customWidth="1"/>
    <col min="9477" max="9477" width="0" style="210" hidden="1" customWidth="1"/>
    <col min="9478" max="9478" width="5.42578125" style="210" customWidth="1"/>
    <col min="9479" max="9479" width="4.28515625" style="210" customWidth="1"/>
    <col min="9480" max="9480" width="14.28515625" style="210" customWidth="1"/>
    <col min="9481" max="9481" width="57.140625" style="210" customWidth="1"/>
    <col min="9482" max="9482" width="4.28515625" style="210" customWidth="1"/>
    <col min="9483" max="9483" width="19.42578125" style="210" customWidth="1"/>
    <col min="9484" max="9484" width="14.5703125" style="210" customWidth="1"/>
    <col min="9485" max="9485" width="15.7109375" style="210" customWidth="1"/>
    <col min="9486" max="9486" width="9.42578125" style="210" customWidth="1"/>
    <col min="9487" max="9728" width="9.140625" style="210"/>
    <col min="9729" max="9729" width="50" style="210" customWidth="1"/>
    <col min="9730" max="9730" width="53.85546875" style="210" customWidth="1"/>
    <col min="9731" max="9731" width="63" style="210" customWidth="1"/>
    <col min="9732" max="9732" width="70.140625" style="210" customWidth="1"/>
    <col min="9733" max="9733" width="0" style="210" hidden="1" customWidth="1"/>
    <col min="9734" max="9734" width="5.42578125" style="210" customWidth="1"/>
    <col min="9735" max="9735" width="4.28515625" style="210" customWidth="1"/>
    <col min="9736" max="9736" width="14.28515625" style="210" customWidth="1"/>
    <col min="9737" max="9737" width="57.140625" style="210" customWidth="1"/>
    <col min="9738" max="9738" width="4.28515625" style="210" customWidth="1"/>
    <col min="9739" max="9739" width="19.42578125" style="210" customWidth="1"/>
    <col min="9740" max="9740" width="14.5703125" style="210" customWidth="1"/>
    <col min="9741" max="9741" width="15.7109375" style="210" customWidth="1"/>
    <col min="9742" max="9742" width="9.42578125" style="210" customWidth="1"/>
    <col min="9743" max="9984" width="9.140625" style="210"/>
    <col min="9985" max="9985" width="50" style="210" customWidth="1"/>
    <col min="9986" max="9986" width="53.85546875" style="210" customWidth="1"/>
    <col min="9987" max="9987" width="63" style="210" customWidth="1"/>
    <col min="9988" max="9988" width="70.140625" style="210" customWidth="1"/>
    <col min="9989" max="9989" width="0" style="210" hidden="1" customWidth="1"/>
    <col min="9990" max="9990" width="5.42578125" style="210" customWidth="1"/>
    <col min="9991" max="9991" width="4.28515625" style="210" customWidth="1"/>
    <col min="9992" max="9992" width="14.28515625" style="210" customWidth="1"/>
    <col min="9993" max="9993" width="57.140625" style="210" customWidth="1"/>
    <col min="9994" max="9994" width="4.28515625" style="210" customWidth="1"/>
    <col min="9995" max="9995" width="19.42578125" style="210" customWidth="1"/>
    <col min="9996" max="9996" width="14.5703125" style="210" customWidth="1"/>
    <col min="9997" max="9997" width="15.7109375" style="210" customWidth="1"/>
    <col min="9998" max="9998" width="9.42578125" style="210" customWidth="1"/>
    <col min="9999" max="10240" width="9.140625" style="210"/>
    <col min="10241" max="10241" width="50" style="210" customWidth="1"/>
    <col min="10242" max="10242" width="53.85546875" style="210" customWidth="1"/>
    <col min="10243" max="10243" width="63" style="210" customWidth="1"/>
    <col min="10244" max="10244" width="70.140625" style="210" customWidth="1"/>
    <col min="10245" max="10245" width="0" style="210" hidden="1" customWidth="1"/>
    <col min="10246" max="10246" width="5.42578125" style="210" customWidth="1"/>
    <col min="10247" max="10247" width="4.28515625" style="210" customWidth="1"/>
    <col min="10248" max="10248" width="14.28515625" style="210" customWidth="1"/>
    <col min="10249" max="10249" width="57.140625" style="210" customWidth="1"/>
    <col min="10250" max="10250" width="4.28515625" style="210" customWidth="1"/>
    <col min="10251" max="10251" width="19.42578125" style="210" customWidth="1"/>
    <col min="10252" max="10252" width="14.5703125" style="210" customWidth="1"/>
    <col min="10253" max="10253" width="15.7109375" style="210" customWidth="1"/>
    <col min="10254" max="10254" width="9.42578125" style="210" customWidth="1"/>
    <col min="10255" max="10496" width="9.140625" style="210"/>
    <col min="10497" max="10497" width="50" style="210" customWidth="1"/>
    <col min="10498" max="10498" width="53.85546875" style="210" customWidth="1"/>
    <col min="10499" max="10499" width="63" style="210" customWidth="1"/>
    <col min="10500" max="10500" width="70.140625" style="210" customWidth="1"/>
    <col min="10501" max="10501" width="0" style="210" hidden="1" customWidth="1"/>
    <col min="10502" max="10502" width="5.42578125" style="210" customWidth="1"/>
    <col min="10503" max="10503" width="4.28515625" style="210" customWidth="1"/>
    <col min="10504" max="10504" width="14.28515625" style="210" customWidth="1"/>
    <col min="10505" max="10505" width="57.140625" style="210" customWidth="1"/>
    <col min="10506" max="10506" width="4.28515625" style="210" customWidth="1"/>
    <col min="10507" max="10507" width="19.42578125" style="210" customWidth="1"/>
    <col min="10508" max="10508" width="14.5703125" style="210" customWidth="1"/>
    <col min="10509" max="10509" width="15.7109375" style="210" customWidth="1"/>
    <col min="10510" max="10510" width="9.42578125" style="210" customWidth="1"/>
    <col min="10511" max="10752" width="9.140625" style="210"/>
    <col min="10753" max="10753" width="50" style="210" customWidth="1"/>
    <col min="10754" max="10754" width="53.85546875" style="210" customWidth="1"/>
    <col min="10755" max="10755" width="63" style="210" customWidth="1"/>
    <col min="10756" max="10756" width="70.140625" style="210" customWidth="1"/>
    <col min="10757" max="10757" width="0" style="210" hidden="1" customWidth="1"/>
    <col min="10758" max="10758" width="5.42578125" style="210" customWidth="1"/>
    <col min="10759" max="10759" width="4.28515625" style="210" customWidth="1"/>
    <col min="10760" max="10760" width="14.28515625" style="210" customWidth="1"/>
    <col min="10761" max="10761" width="57.140625" style="210" customWidth="1"/>
    <col min="10762" max="10762" width="4.28515625" style="210" customWidth="1"/>
    <col min="10763" max="10763" width="19.42578125" style="210" customWidth="1"/>
    <col min="10764" max="10764" width="14.5703125" style="210" customWidth="1"/>
    <col min="10765" max="10765" width="15.7109375" style="210" customWidth="1"/>
    <col min="10766" max="10766" width="9.42578125" style="210" customWidth="1"/>
    <col min="10767" max="11008" width="9.140625" style="210"/>
    <col min="11009" max="11009" width="50" style="210" customWidth="1"/>
    <col min="11010" max="11010" width="53.85546875" style="210" customWidth="1"/>
    <col min="11011" max="11011" width="63" style="210" customWidth="1"/>
    <col min="11012" max="11012" width="70.140625" style="210" customWidth="1"/>
    <col min="11013" max="11013" width="0" style="210" hidden="1" customWidth="1"/>
    <col min="11014" max="11014" width="5.42578125" style="210" customWidth="1"/>
    <col min="11015" max="11015" width="4.28515625" style="210" customWidth="1"/>
    <col min="11016" max="11016" width="14.28515625" style="210" customWidth="1"/>
    <col min="11017" max="11017" width="57.140625" style="210" customWidth="1"/>
    <col min="11018" max="11018" width="4.28515625" style="210" customWidth="1"/>
    <col min="11019" max="11019" width="19.42578125" style="210" customWidth="1"/>
    <col min="11020" max="11020" width="14.5703125" style="210" customWidth="1"/>
    <col min="11021" max="11021" width="15.7109375" style="210" customWidth="1"/>
    <col min="11022" max="11022" width="9.42578125" style="210" customWidth="1"/>
    <col min="11023" max="11264" width="9.140625" style="210"/>
    <col min="11265" max="11265" width="50" style="210" customWidth="1"/>
    <col min="11266" max="11266" width="53.85546875" style="210" customWidth="1"/>
    <col min="11267" max="11267" width="63" style="210" customWidth="1"/>
    <col min="11268" max="11268" width="70.140625" style="210" customWidth="1"/>
    <col min="11269" max="11269" width="0" style="210" hidden="1" customWidth="1"/>
    <col min="11270" max="11270" width="5.42578125" style="210" customWidth="1"/>
    <col min="11271" max="11271" width="4.28515625" style="210" customWidth="1"/>
    <col min="11272" max="11272" width="14.28515625" style="210" customWidth="1"/>
    <col min="11273" max="11273" width="57.140625" style="210" customWidth="1"/>
    <col min="11274" max="11274" width="4.28515625" style="210" customWidth="1"/>
    <col min="11275" max="11275" width="19.42578125" style="210" customWidth="1"/>
    <col min="11276" max="11276" width="14.5703125" style="210" customWidth="1"/>
    <col min="11277" max="11277" width="15.7109375" style="210" customWidth="1"/>
    <col min="11278" max="11278" width="9.42578125" style="210" customWidth="1"/>
    <col min="11279" max="11520" width="9.140625" style="210"/>
    <col min="11521" max="11521" width="50" style="210" customWidth="1"/>
    <col min="11522" max="11522" width="53.85546875" style="210" customWidth="1"/>
    <col min="11523" max="11523" width="63" style="210" customWidth="1"/>
    <col min="11524" max="11524" width="70.140625" style="210" customWidth="1"/>
    <col min="11525" max="11525" width="0" style="210" hidden="1" customWidth="1"/>
    <col min="11526" max="11526" width="5.42578125" style="210" customWidth="1"/>
    <col min="11527" max="11527" width="4.28515625" style="210" customWidth="1"/>
    <col min="11528" max="11528" width="14.28515625" style="210" customWidth="1"/>
    <col min="11529" max="11529" width="57.140625" style="210" customWidth="1"/>
    <col min="11530" max="11530" width="4.28515625" style="210" customWidth="1"/>
    <col min="11531" max="11531" width="19.42578125" style="210" customWidth="1"/>
    <col min="11532" max="11532" width="14.5703125" style="210" customWidth="1"/>
    <col min="11533" max="11533" width="15.7109375" style="210" customWidth="1"/>
    <col min="11534" max="11534" width="9.42578125" style="210" customWidth="1"/>
    <col min="11535" max="11776" width="9.140625" style="210"/>
    <col min="11777" max="11777" width="50" style="210" customWidth="1"/>
    <col min="11778" max="11778" width="53.85546875" style="210" customWidth="1"/>
    <col min="11779" max="11779" width="63" style="210" customWidth="1"/>
    <col min="11780" max="11780" width="70.140625" style="210" customWidth="1"/>
    <col min="11781" max="11781" width="0" style="210" hidden="1" customWidth="1"/>
    <col min="11782" max="11782" width="5.42578125" style="210" customWidth="1"/>
    <col min="11783" max="11783" width="4.28515625" style="210" customWidth="1"/>
    <col min="11784" max="11784" width="14.28515625" style="210" customWidth="1"/>
    <col min="11785" max="11785" width="57.140625" style="210" customWidth="1"/>
    <col min="11786" max="11786" width="4.28515625" style="210" customWidth="1"/>
    <col min="11787" max="11787" width="19.42578125" style="210" customWidth="1"/>
    <col min="11788" max="11788" width="14.5703125" style="210" customWidth="1"/>
    <col min="11789" max="11789" width="15.7109375" style="210" customWidth="1"/>
    <col min="11790" max="11790" width="9.42578125" style="210" customWidth="1"/>
    <col min="11791" max="12032" width="9.140625" style="210"/>
    <col min="12033" max="12033" width="50" style="210" customWidth="1"/>
    <col min="12034" max="12034" width="53.85546875" style="210" customWidth="1"/>
    <col min="12035" max="12035" width="63" style="210" customWidth="1"/>
    <col min="12036" max="12036" width="70.140625" style="210" customWidth="1"/>
    <col min="12037" max="12037" width="0" style="210" hidden="1" customWidth="1"/>
    <col min="12038" max="12038" width="5.42578125" style="210" customWidth="1"/>
    <col min="12039" max="12039" width="4.28515625" style="210" customWidth="1"/>
    <col min="12040" max="12040" width="14.28515625" style="210" customWidth="1"/>
    <col min="12041" max="12041" width="57.140625" style="210" customWidth="1"/>
    <col min="12042" max="12042" width="4.28515625" style="210" customWidth="1"/>
    <col min="12043" max="12043" width="19.42578125" style="210" customWidth="1"/>
    <col min="12044" max="12044" width="14.5703125" style="210" customWidth="1"/>
    <col min="12045" max="12045" width="15.7109375" style="210" customWidth="1"/>
    <col min="12046" max="12046" width="9.42578125" style="210" customWidth="1"/>
    <col min="12047" max="12288" width="9.140625" style="210"/>
    <col min="12289" max="12289" width="50" style="210" customWidth="1"/>
    <col min="12290" max="12290" width="53.85546875" style="210" customWidth="1"/>
    <col min="12291" max="12291" width="63" style="210" customWidth="1"/>
    <col min="12292" max="12292" width="70.140625" style="210" customWidth="1"/>
    <col min="12293" max="12293" width="0" style="210" hidden="1" customWidth="1"/>
    <col min="12294" max="12294" width="5.42578125" style="210" customWidth="1"/>
    <col min="12295" max="12295" width="4.28515625" style="210" customWidth="1"/>
    <col min="12296" max="12296" width="14.28515625" style="210" customWidth="1"/>
    <col min="12297" max="12297" width="57.140625" style="210" customWidth="1"/>
    <col min="12298" max="12298" width="4.28515625" style="210" customWidth="1"/>
    <col min="12299" max="12299" width="19.42578125" style="210" customWidth="1"/>
    <col min="12300" max="12300" width="14.5703125" style="210" customWidth="1"/>
    <col min="12301" max="12301" width="15.7109375" style="210" customWidth="1"/>
    <col min="12302" max="12302" width="9.42578125" style="210" customWidth="1"/>
    <col min="12303" max="12544" width="9.140625" style="210"/>
    <col min="12545" max="12545" width="50" style="210" customWidth="1"/>
    <col min="12546" max="12546" width="53.85546875" style="210" customWidth="1"/>
    <col min="12547" max="12547" width="63" style="210" customWidth="1"/>
    <col min="12548" max="12548" width="70.140625" style="210" customWidth="1"/>
    <col min="12549" max="12549" width="0" style="210" hidden="1" customWidth="1"/>
    <col min="12550" max="12550" width="5.42578125" style="210" customWidth="1"/>
    <col min="12551" max="12551" width="4.28515625" style="210" customWidth="1"/>
    <col min="12552" max="12552" width="14.28515625" style="210" customWidth="1"/>
    <col min="12553" max="12553" width="57.140625" style="210" customWidth="1"/>
    <col min="12554" max="12554" width="4.28515625" style="210" customWidth="1"/>
    <col min="12555" max="12555" width="19.42578125" style="210" customWidth="1"/>
    <col min="12556" max="12556" width="14.5703125" style="210" customWidth="1"/>
    <col min="12557" max="12557" width="15.7109375" style="210" customWidth="1"/>
    <col min="12558" max="12558" width="9.42578125" style="210" customWidth="1"/>
    <col min="12559" max="12800" width="9.140625" style="210"/>
    <col min="12801" max="12801" width="50" style="210" customWidth="1"/>
    <col min="12802" max="12802" width="53.85546875" style="210" customWidth="1"/>
    <col min="12803" max="12803" width="63" style="210" customWidth="1"/>
    <col min="12804" max="12804" width="70.140625" style="210" customWidth="1"/>
    <col min="12805" max="12805" width="0" style="210" hidden="1" customWidth="1"/>
    <col min="12806" max="12806" width="5.42578125" style="210" customWidth="1"/>
    <col min="12807" max="12807" width="4.28515625" style="210" customWidth="1"/>
    <col min="12808" max="12808" width="14.28515625" style="210" customWidth="1"/>
    <col min="12809" max="12809" width="57.140625" style="210" customWidth="1"/>
    <col min="12810" max="12810" width="4.28515625" style="210" customWidth="1"/>
    <col min="12811" max="12811" width="19.42578125" style="210" customWidth="1"/>
    <col min="12812" max="12812" width="14.5703125" style="210" customWidth="1"/>
    <col min="12813" max="12813" width="15.7109375" style="210" customWidth="1"/>
    <col min="12814" max="12814" width="9.42578125" style="210" customWidth="1"/>
    <col min="12815" max="13056" width="9.140625" style="210"/>
    <col min="13057" max="13057" width="50" style="210" customWidth="1"/>
    <col min="13058" max="13058" width="53.85546875" style="210" customWidth="1"/>
    <col min="13059" max="13059" width="63" style="210" customWidth="1"/>
    <col min="13060" max="13060" width="70.140625" style="210" customWidth="1"/>
    <col min="13061" max="13061" width="0" style="210" hidden="1" customWidth="1"/>
    <col min="13062" max="13062" width="5.42578125" style="210" customWidth="1"/>
    <col min="13063" max="13063" width="4.28515625" style="210" customWidth="1"/>
    <col min="13064" max="13064" width="14.28515625" style="210" customWidth="1"/>
    <col min="13065" max="13065" width="57.140625" style="210" customWidth="1"/>
    <col min="13066" max="13066" width="4.28515625" style="210" customWidth="1"/>
    <col min="13067" max="13067" width="19.42578125" style="210" customWidth="1"/>
    <col min="13068" max="13068" width="14.5703125" style="210" customWidth="1"/>
    <col min="13069" max="13069" width="15.7109375" style="210" customWidth="1"/>
    <col min="13070" max="13070" width="9.42578125" style="210" customWidth="1"/>
    <col min="13071" max="13312" width="9.140625" style="210"/>
    <col min="13313" max="13313" width="50" style="210" customWidth="1"/>
    <col min="13314" max="13314" width="53.85546875" style="210" customWidth="1"/>
    <col min="13315" max="13315" width="63" style="210" customWidth="1"/>
    <col min="13316" max="13316" width="70.140625" style="210" customWidth="1"/>
    <col min="13317" max="13317" width="0" style="210" hidden="1" customWidth="1"/>
    <col min="13318" max="13318" width="5.42578125" style="210" customWidth="1"/>
    <col min="13319" max="13319" width="4.28515625" style="210" customWidth="1"/>
    <col min="13320" max="13320" width="14.28515625" style="210" customWidth="1"/>
    <col min="13321" max="13321" width="57.140625" style="210" customWidth="1"/>
    <col min="13322" max="13322" width="4.28515625" style="210" customWidth="1"/>
    <col min="13323" max="13323" width="19.42578125" style="210" customWidth="1"/>
    <col min="13324" max="13324" width="14.5703125" style="210" customWidth="1"/>
    <col min="13325" max="13325" width="15.7109375" style="210" customWidth="1"/>
    <col min="13326" max="13326" width="9.42578125" style="210" customWidth="1"/>
    <col min="13327" max="13568" width="9.140625" style="210"/>
    <col min="13569" max="13569" width="50" style="210" customWidth="1"/>
    <col min="13570" max="13570" width="53.85546875" style="210" customWidth="1"/>
    <col min="13571" max="13571" width="63" style="210" customWidth="1"/>
    <col min="13572" max="13572" width="70.140625" style="210" customWidth="1"/>
    <col min="13573" max="13573" width="0" style="210" hidden="1" customWidth="1"/>
    <col min="13574" max="13574" width="5.42578125" style="210" customWidth="1"/>
    <col min="13575" max="13575" width="4.28515625" style="210" customWidth="1"/>
    <col min="13576" max="13576" width="14.28515625" style="210" customWidth="1"/>
    <col min="13577" max="13577" width="57.140625" style="210" customWidth="1"/>
    <col min="13578" max="13578" width="4.28515625" style="210" customWidth="1"/>
    <col min="13579" max="13579" width="19.42578125" style="210" customWidth="1"/>
    <col min="13580" max="13580" width="14.5703125" style="210" customWidth="1"/>
    <col min="13581" max="13581" width="15.7109375" style="210" customWidth="1"/>
    <col min="13582" max="13582" width="9.42578125" style="210" customWidth="1"/>
    <col min="13583" max="13824" width="9.140625" style="210"/>
    <col min="13825" max="13825" width="50" style="210" customWidth="1"/>
    <col min="13826" max="13826" width="53.85546875" style="210" customWidth="1"/>
    <col min="13827" max="13827" width="63" style="210" customWidth="1"/>
    <col min="13828" max="13828" width="70.140625" style="210" customWidth="1"/>
    <col min="13829" max="13829" width="0" style="210" hidden="1" customWidth="1"/>
    <col min="13830" max="13830" width="5.42578125" style="210" customWidth="1"/>
    <col min="13831" max="13831" width="4.28515625" style="210" customWidth="1"/>
    <col min="13832" max="13832" width="14.28515625" style="210" customWidth="1"/>
    <col min="13833" max="13833" width="57.140625" style="210" customWidth="1"/>
    <col min="13834" max="13834" width="4.28515625" style="210" customWidth="1"/>
    <col min="13835" max="13835" width="19.42578125" style="210" customWidth="1"/>
    <col min="13836" max="13836" width="14.5703125" style="210" customWidth="1"/>
    <col min="13837" max="13837" width="15.7109375" style="210" customWidth="1"/>
    <col min="13838" max="13838" width="9.42578125" style="210" customWidth="1"/>
    <col min="13839" max="14080" width="9.140625" style="210"/>
    <col min="14081" max="14081" width="50" style="210" customWidth="1"/>
    <col min="14082" max="14082" width="53.85546875" style="210" customWidth="1"/>
    <col min="14083" max="14083" width="63" style="210" customWidth="1"/>
    <col min="14084" max="14084" width="70.140625" style="210" customWidth="1"/>
    <col min="14085" max="14085" width="0" style="210" hidden="1" customWidth="1"/>
    <col min="14086" max="14086" width="5.42578125" style="210" customWidth="1"/>
    <col min="14087" max="14087" width="4.28515625" style="210" customWidth="1"/>
    <col min="14088" max="14088" width="14.28515625" style="210" customWidth="1"/>
    <col min="14089" max="14089" width="57.140625" style="210" customWidth="1"/>
    <col min="14090" max="14090" width="4.28515625" style="210" customWidth="1"/>
    <col min="14091" max="14091" width="19.42578125" style="210" customWidth="1"/>
    <col min="14092" max="14092" width="14.5703125" style="210" customWidth="1"/>
    <col min="14093" max="14093" width="15.7109375" style="210" customWidth="1"/>
    <col min="14094" max="14094" width="9.42578125" style="210" customWidth="1"/>
    <col min="14095" max="14336" width="9.140625" style="210"/>
    <col min="14337" max="14337" width="50" style="210" customWidth="1"/>
    <col min="14338" max="14338" width="53.85546875" style="210" customWidth="1"/>
    <col min="14339" max="14339" width="63" style="210" customWidth="1"/>
    <col min="14340" max="14340" width="70.140625" style="210" customWidth="1"/>
    <col min="14341" max="14341" width="0" style="210" hidden="1" customWidth="1"/>
    <col min="14342" max="14342" width="5.42578125" style="210" customWidth="1"/>
    <col min="14343" max="14343" width="4.28515625" style="210" customWidth="1"/>
    <col min="14344" max="14344" width="14.28515625" style="210" customWidth="1"/>
    <col min="14345" max="14345" width="57.140625" style="210" customWidth="1"/>
    <col min="14346" max="14346" width="4.28515625" style="210" customWidth="1"/>
    <col min="14347" max="14347" width="19.42578125" style="210" customWidth="1"/>
    <col min="14348" max="14348" width="14.5703125" style="210" customWidth="1"/>
    <col min="14349" max="14349" width="15.7109375" style="210" customWidth="1"/>
    <col min="14350" max="14350" width="9.42578125" style="210" customWidth="1"/>
    <col min="14351" max="14592" width="9.140625" style="210"/>
    <col min="14593" max="14593" width="50" style="210" customWidth="1"/>
    <col min="14594" max="14594" width="53.85546875" style="210" customWidth="1"/>
    <col min="14595" max="14595" width="63" style="210" customWidth="1"/>
    <col min="14596" max="14596" width="70.140625" style="210" customWidth="1"/>
    <col min="14597" max="14597" width="0" style="210" hidden="1" customWidth="1"/>
    <col min="14598" max="14598" width="5.42578125" style="210" customWidth="1"/>
    <col min="14599" max="14599" width="4.28515625" style="210" customWidth="1"/>
    <col min="14600" max="14600" width="14.28515625" style="210" customWidth="1"/>
    <col min="14601" max="14601" width="57.140625" style="210" customWidth="1"/>
    <col min="14602" max="14602" width="4.28515625" style="210" customWidth="1"/>
    <col min="14603" max="14603" width="19.42578125" style="210" customWidth="1"/>
    <col min="14604" max="14604" width="14.5703125" style="210" customWidth="1"/>
    <col min="14605" max="14605" width="15.7109375" style="210" customWidth="1"/>
    <col min="14606" max="14606" width="9.42578125" style="210" customWidth="1"/>
    <col min="14607" max="14848" width="9.140625" style="210"/>
    <col min="14849" max="14849" width="50" style="210" customWidth="1"/>
    <col min="14850" max="14850" width="53.85546875" style="210" customWidth="1"/>
    <col min="14851" max="14851" width="63" style="210" customWidth="1"/>
    <col min="14852" max="14852" width="70.140625" style="210" customWidth="1"/>
    <col min="14853" max="14853" width="0" style="210" hidden="1" customWidth="1"/>
    <col min="14854" max="14854" width="5.42578125" style="210" customWidth="1"/>
    <col min="14855" max="14855" width="4.28515625" style="210" customWidth="1"/>
    <col min="14856" max="14856" width="14.28515625" style="210" customWidth="1"/>
    <col min="14857" max="14857" width="57.140625" style="210" customWidth="1"/>
    <col min="14858" max="14858" width="4.28515625" style="210" customWidth="1"/>
    <col min="14859" max="14859" width="19.42578125" style="210" customWidth="1"/>
    <col min="14860" max="14860" width="14.5703125" style="210" customWidth="1"/>
    <col min="14861" max="14861" width="15.7109375" style="210" customWidth="1"/>
    <col min="14862" max="14862" width="9.42578125" style="210" customWidth="1"/>
    <col min="14863" max="15104" width="9.140625" style="210"/>
    <col min="15105" max="15105" width="50" style="210" customWidth="1"/>
    <col min="15106" max="15106" width="53.85546875" style="210" customWidth="1"/>
    <col min="15107" max="15107" width="63" style="210" customWidth="1"/>
    <col min="15108" max="15108" width="70.140625" style="210" customWidth="1"/>
    <col min="15109" max="15109" width="0" style="210" hidden="1" customWidth="1"/>
    <col min="15110" max="15110" width="5.42578125" style="210" customWidth="1"/>
    <col min="15111" max="15111" width="4.28515625" style="210" customWidth="1"/>
    <col min="15112" max="15112" width="14.28515625" style="210" customWidth="1"/>
    <col min="15113" max="15113" width="57.140625" style="210" customWidth="1"/>
    <col min="15114" max="15114" width="4.28515625" style="210" customWidth="1"/>
    <col min="15115" max="15115" width="19.42578125" style="210" customWidth="1"/>
    <col min="15116" max="15116" width="14.5703125" style="210" customWidth="1"/>
    <col min="15117" max="15117" width="15.7109375" style="210" customWidth="1"/>
    <col min="15118" max="15118" width="9.42578125" style="210" customWidth="1"/>
    <col min="15119" max="15360" width="9.140625" style="210"/>
    <col min="15361" max="15361" width="50" style="210" customWidth="1"/>
    <col min="15362" max="15362" width="53.85546875" style="210" customWidth="1"/>
    <col min="15363" max="15363" width="63" style="210" customWidth="1"/>
    <col min="15364" max="15364" width="70.140625" style="210" customWidth="1"/>
    <col min="15365" max="15365" width="0" style="210" hidden="1" customWidth="1"/>
    <col min="15366" max="15366" width="5.42578125" style="210" customWidth="1"/>
    <col min="15367" max="15367" width="4.28515625" style="210" customWidth="1"/>
    <col min="15368" max="15368" width="14.28515625" style="210" customWidth="1"/>
    <col min="15369" max="15369" width="57.140625" style="210" customWidth="1"/>
    <col min="15370" max="15370" width="4.28515625" style="210" customWidth="1"/>
    <col min="15371" max="15371" width="19.42578125" style="210" customWidth="1"/>
    <col min="15372" max="15372" width="14.5703125" style="210" customWidth="1"/>
    <col min="15373" max="15373" width="15.7109375" style="210" customWidth="1"/>
    <col min="15374" max="15374" width="9.42578125" style="210" customWidth="1"/>
    <col min="15375" max="15616" width="9.140625" style="210"/>
    <col min="15617" max="15617" width="50" style="210" customWidth="1"/>
    <col min="15618" max="15618" width="53.85546875" style="210" customWidth="1"/>
    <col min="15619" max="15619" width="63" style="210" customWidth="1"/>
    <col min="15620" max="15620" width="70.140625" style="210" customWidth="1"/>
    <col min="15621" max="15621" width="0" style="210" hidden="1" customWidth="1"/>
    <col min="15622" max="15622" width="5.42578125" style="210" customWidth="1"/>
    <col min="15623" max="15623" width="4.28515625" style="210" customWidth="1"/>
    <col min="15624" max="15624" width="14.28515625" style="210" customWidth="1"/>
    <col min="15625" max="15625" width="57.140625" style="210" customWidth="1"/>
    <col min="15626" max="15626" width="4.28515625" style="210" customWidth="1"/>
    <col min="15627" max="15627" width="19.42578125" style="210" customWidth="1"/>
    <col min="15628" max="15628" width="14.5703125" style="210" customWidth="1"/>
    <col min="15629" max="15629" width="15.7109375" style="210" customWidth="1"/>
    <col min="15630" max="15630" width="9.42578125" style="210" customWidth="1"/>
    <col min="15631" max="15872" width="9.140625" style="210"/>
    <col min="15873" max="15873" width="50" style="210" customWidth="1"/>
    <col min="15874" max="15874" width="53.85546875" style="210" customWidth="1"/>
    <col min="15875" max="15875" width="63" style="210" customWidth="1"/>
    <col min="15876" max="15876" width="70.140625" style="210" customWidth="1"/>
    <col min="15877" max="15877" width="0" style="210" hidden="1" customWidth="1"/>
    <col min="15878" max="15878" width="5.42578125" style="210" customWidth="1"/>
    <col min="15879" max="15879" width="4.28515625" style="210" customWidth="1"/>
    <col min="15880" max="15880" width="14.28515625" style="210" customWidth="1"/>
    <col min="15881" max="15881" width="57.140625" style="210" customWidth="1"/>
    <col min="15882" max="15882" width="4.28515625" style="210" customWidth="1"/>
    <col min="15883" max="15883" width="19.42578125" style="210" customWidth="1"/>
    <col min="15884" max="15884" width="14.5703125" style="210" customWidth="1"/>
    <col min="15885" max="15885" width="15.7109375" style="210" customWidth="1"/>
    <col min="15886" max="15886" width="9.42578125" style="210" customWidth="1"/>
    <col min="15887" max="16128" width="9.140625" style="210"/>
    <col min="16129" max="16129" width="50" style="210" customWidth="1"/>
    <col min="16130" max="16130" width="53.85546875" style="210" customWidth="1"/>
    <col min="16131" max="16131" width="63" style="210" customWidth="1"/>
    <col min="16132" max="16132" width="70.140625" style="210" customWidth="1"/>
    <col min="16133" max="16133" width="0" style="210" hidden="1" customWidth="1"/>
    <col min="16134" max="16134" width="5.42578125" style="210" customWidth="1"/>
    <col min="16135" max="16135" width="4.28515625" style="210" customWidth="1"/>
    <col min="16136" max="16136" width="14.28515625" style="210" customWidth="1"/>
    <col min="16137" max="16137" width="57.140625" style="210" customWidth="1"/>
    <col min="16138" max="16138" width="4.28515625" style="210" customWidth="1"/>
    <col min="16139" max="16139" width="19.42578125" style="210" customWidth="1"/>
    <col min="16140" max="16140" width="14.5703125" style="210" customWidth="1"/>
    <col min="16141" max="16141" width="15.7109375" style="210" customWidth="1"/>
    <col min="16142" max="16142" width="9.42578125" style="210" customWidth="1"/>
    <col min="16143" max="16384" width="9.140625" style="210"/>
  </cols>
  <sheetData>
    <row r="1" spans="1:13" ht="21.6" customHeight="1" x14ac:dyDescent="0.25">
      <c r="F1" s="207" t="s">
        <v>3352</v>
      </c>
      <c r="G1" s="208"/>
      <c r="H1" s="208"/>
      <c r="I1" s="208"/>
      <c r="J1" s="208"/>
      <c r="K1" s="138"/>
      <c r="L1" s="234"/>
      <c r="M1" s="235"/>
    </row>
    <row r="2" spans="1:13" ht="21.6" customHeight="1" x14ac:dyDescent="0.25">
      <c r="F2" s="225" t="s">
        <v>51</v>
      </c>
      <c r="G2" s="208"/>
      <c r="H2" s="208"/>
      <c r="I2" s="208"/>
      <c r="J2" s="208"/>
      <c r="K2" s="138"/>
      <c r="L2" s="234"/>
      <c r="M2" s="235"/>
    </row>
    <row r="3" spans="1:13" ht="21.6" customHeight="1" x14ac:dyDescent="0.25">
      <c r="F3" s="225" t="s">
        <v>2</v>
      </c>
      <c r="G3" s="208"/>
      <c r="H3" s="208"/>
      <c r="I3" s="208"/>
      <c r="J3" s="208"/>
      <c r="K3" s="138"/>
      <c r="L3" s="234"/>
      <c r="M3" s="235"/>
    </row>
    <row r="4" spans="1:13" ht="21.6" customHeight="1" x14ac:dyDescent="0.25">
      <c r="F4" s="225" t="s">
        <v>39</v>
      </c>
      <c r="G4" s="208"/>
      <c r="H4" s="208"/>
      <c r="I4" s="208"/>
      <c r="J4" s="208"/>
      <c r="K4" s="138"/>
      <c r="L4" s="234"/>
      <c r="M4" s="235"/>
    </row>
    <row r="5" spans="1:13" ht="21.6" customHeight="1" x14ac:dyDescent="0.25">
      <c r="F5" s="225" t="s">
        <v>4058</v>
      </c>
      <c r="G5" s="208"/>
      <c r="H5" s="208"/>
      <c r="I5" s="208"/>
      <c r="J5" s="208"/>
      <c r="K5" s="138"/>
      <c r="L5" s="234"/>
      <c r="M5" s="235"/>
    </row>
    <row r="6" spans="1:13" ht="21.6" customHeight="1" x14ac:dyDescent="0.25">
      <c r="F6" s="233"/>
      <c r="G6" s="208"/>
      <c r="H6" s="208"/>
      <c r="I6" s="208"/>
      <c r="J6" s="208"/>
      <c r="K6" s="138"/>
      <c r="L6" s="234"/>
      <c r="M6" s="235"/>
    </row>
    <row r="7" spans="1:13" s="237" customFormat="1" ht="13.5" thickBot="1" x14ac:dyDescent="0.25">
      <c r="F7" s="212" t="s">
        <v>3037</v>
      </c>
      <c r="G7" s="212" t="s">
        <v>102</v>
      </c>
      <c r="H7" s="212" t="s">
        <v>103</v>
      </c>
      <c r="I7" s="238" t="s">
        <v>104</v>
      </c>
      <c r="J7" s="212" t="s">
        <v>105</v>
      </c>
      <c r="K7" s="212" t="s">
        <v>3041</v>
      </c>
      <c r="L7" s="212" t="s">
        <v>3042</v>
      </c>
      <c r="M7" s="212" t="s">
        <v>3043</v>
      </c>
    </row>
    <row r="8" spans="1:13" ht="11.25" customHeight="1" x14ac:dyDescent="0.2">
      <c r="F8" s="239"/>
      <c r="G8" s="240"/>
      <c r="H8" s="241"/>
      <c r="I8" s="242"/>
      <c r="J8" s="240"/>
      <c r="K8" s="239"/>
      <c r="L8" s="239"/>
      <c r="M8" s="239"/>
    </row>
    <row r="9" spans="1:13" s="243" customFormat="1" ht="18.75" customHeight="1" x14ac:dyDescent="0.25">
      <c r="F9" s="244"/>
      <c r="G9" s="245"/>
      <c r="H9" s="246"/>
      <c r="I9" s="331" t="s">
        <v>4059</v>
      </c>
      <c r="J9" s="245"/>
      <c r="K9" s="152"/>
      <c r="L9" s="247"/>
      <c r="M9" s="332">
        <f>SUBTOTAL(9,M10:M165)</f>
        <v>0</v>
      </c>
    </row>
    <row r="10" spans="1:13" s="243" customFormat="1" ht="18.75" customHeight="1" outlineLevel="1" x14ac:dyDescent="0.2">
      <c r="F10" s="244"/>
      <c r="G10" s="245"/>
      <c r="H10" s="246"/>
      <c r="I10" s="246" t="s">
        <v>4060</v>
      </c>
      <c r="J10" s="245"/>
      <c r="K10" s="152"/>
      <c r="L10" s="247"/>
      <c r="M10" s="218">
        <f>SUBTOTAL(9,M11:M164)</f>
        <v>0</v>
      </c>
    </row>
    <row r="11" spans="1:13" s="249" customFormat="1" ht="16.5" customHeight="1" outlineLevel="2" x14ac:dyDescent="0.2">
      <c r="F11" s="250"/>
      <c r="G11" s="240"/>
      <c r="H11" s="251"/>
      <c r="I11" s="251" t="s">
        <v>4061</v>
      </c>
      <c r="J11" s="240"/>
      <c r="K11" s="159"/>
      <c r="L11" s="252"/>
      <c r="M11" s="221">
        <f>SUBTOTAL(9,M12:M14)</f>
        <v>0</v>
      </c>
    </row>
    <row r="12" spans="1:13" s="254" customFormat="1" ht="12" outlineLevel="3" x14ac:dyDescent="0.2">
      <c r="A12" s="254" t="s">
        <v>3849</v>
      </c>
      <c r="B12" s="254" t="s">
        <v>3850</v>
      </c>
      <c r="C12" s="254" t="s">
        <v>3851</v>
      </c>
      <c r="D12" s="254" t="s">
        <v>3852</v>
      </c>
      <c r="E12" s="254" t="s">
        <v>3853</v>
      </c>
      <c r="F12" s="255">
        <v>1</v>
      </c>
      <c r="G12" s="256" t="s">
        <v>3066</v>
      </c>
      <c r="H12" s="269" t="s">
        <v>4062</v>
      </c>
      <c r="I12" s="259" t="s">
        <v>4063</v>
      </c>
      <c r="J12" s="256" t="s">
        <v>273</v>
      </c>
      <c r="K12" s="168">
        <v>50</v>
      </c>
      <c r="L12" s="305"/>
      <c r="M12" s="306">
        <f>K12*L12</f>
        <v>0</v>
      </c>
    </row>
    <row r="13" spans="1:13" s="254" customFormat="1" ht="12" outlineLevel="3" x14ac:dyDescent="0.2">
      <c r="F13" s="255">
        <v>2</v>
      </c>
      <c r="G13" s="256" t="s">
        <v>3054</v>
      </c>
      <c r="H13" s="269" t="s">
        <v>4064</v>
      </c>
      <c r="I13" s="259" t="s">
        <v>4065</v>
      </c>
      <c r="J13" s="256" t="s">
        <v>273</v>
      </c>
      <c r="K13" s="168">
        <v>50</v>
      </c>
      <c r="L13" s="305"/>
      <c r="M13" s="306">
        <f>K13*L13</f>
        <v>0</v>
      </c>
    </row>
    <row r="14" spans="1:13" s="291" customFormat="1" ht="12.75" customHeight="1" outlineLevel="3" x14ac:dyDescent="0.25">
      <c r="F14" s="284"/>
      <c r="G14" s="285"/>
      <c r="H14" s="285"/>
      <c r="I14" s="295"/>
      <c r="J14" s="285"/>
      <c r="K14" s="187"/>
      <c r="L14" s="290"/>
      <c r="M14" s="296"/>
    </row>
    <row r="15" spans="1:13" s="249" customFormat="1" ht="16.5" customHeight="1" outlineLevel="2" x14ac:dyDescent="0.2">
      <c r="F15" s="250"/>
      <c r="G15" s="240"/>
      <c r="H15" s="251"/>
      <c r="I15" s="251" t="s">
        <v>4066</v>
      </c>
      <c r="J15" s="240"/>
      <c r="K15" s="159"/>
      <c r="L15" s="252"/>
      <c r="M15" s="221">
        <f>SUBTOTAL(9,M16:M33)</f>
        <v>0</v>
      </c>
    </row>
    <row r="16" spans="1:13" s="254" customFormat="1" ht="24" outlineLevel="3" x14ac:dyDescent="0.2">
      <c r="F16" s="255">
        <v>1</v>
      </c>
      <c r="G16" s="256" t="s">
        <v>3315</v>
      </c>
      <c r="H16" s="269" t="s">
        <v>4067</v>
      </c>
      <c r="I16" s="259" t="s">
        <v>4068</v>
      </c>
      <c r="J16" s="256" t="s">
        <v>191</v>
      </c>
      <c r="K16" s="168">
        <v>0.64800000000000002</v>
      </c>
      <c r="L16" s="305"/>
      <c r="M16" s="306">
        <f>K16*L16</f>
        <v>0</v>
      </c>
    </row>
    <row r="17" spans="6:13" s="333" customFormat="1" ht="11.25" outlineLevel="4" x14ac:dyDescent="0.25">
      <c r="F17" s="334"/>
      <c r="G17" s="335"/>
      <c r="H17" s="335"/>
      <c r="I17" s="307" t="s">
        <v>4069</v>
      </c>
      <c r="J17" s="335"/>
      <c r="K17" s="308">
        <v>0.24</v>
      </c>
      <c r="L17" s="336"/>
      <c r="M17" s="337"/>
    </row>
    <row r="18" spans="6:13" s="333" customFormat="1" ht="11.25" outlineLevel="4" x14ac:dyDescent="0.25">
      <c r="F18" s="334"/>
      <c r="G18" s="335"/>
      <c r="H18" s="335"/>
      <c r="I18" s="307" t="s">
        <v>4070</v>
      </c>
      <c r="J18" s="335"/>
      <c r="K18" s="308">
        <v>0.17</v>
      </c>
      <c r="L18" s="336"/>
      <c r="M18" s="337"/>
    </row>
    <row r="19" spans="6:13" s="333" customFormat="1" ht="11.25" outlineLevel="4" x14ac:dyDescent="0.25">
      <c r="F19" s="334"/>
      <c r="G19" s="335"/>
      <c r="H19" s="335"/>
      <c r="I19" s="307" t="s">
        <v>4071</v>
      </c>
      <c r="J19" s="335"/>
      <c r="K19" s="308">
        <v>0.104</v>
      </c>
      <c r="L19" s="336"/>
      <c r="M19" s="337"/>
    </row>
    <row r="20" spans="6:13" s="333" customFormat="1" ht="11.25" outlineLevel="4" x14ac:dyDescent="0.25">
      <c r="F20" s="334"/>
      <c r="G20" s="335"/>
      <c r="H20" s="335"/>
      <c r="I20" s="307" t="s">
        <v>4072</v>
      </c>
      <c r="J20" s="335"/>
      <c r="K20" s="308">
        <v>0.13400000000000001</v>
      </c>
      <c r="L20" s="336"/>
      <c r="M20" s="337"/>
    </row>
    <row r="21" spans="6:13" s="254" customFormat="1" ht="12" outlineLevel="3" x14ac:dyDescent="0.2">
      <c r="F21" s="255">
        <v>2</v>
      </c>
      <c r="G21" s="256" t="s">
        <v>3315</v>
      </c>
      <c r="H21" s="269" t="s">
        <v>4073</v>
      </c>
      <c r="I21" s="259" t="s">
        <v>4074</v>
      </c>
      <c r="J21" s="256" t="s">
        <v>191</v>
      </c>
      <c r="K21" s="168">
        <v>6.48</v>
      </c>
      <c r="L21" s="305"/>
      <c r="M21" s="306">
        <f>K21*L21</f>
        <v>0</v>
      </c>
    </row>
    <row r="22" spans="6:13" s="333" customFormat="1" ht="11.25" outlineLevel="4" x14ac:dyDescent="0.25">
      <c r="F22" s="334"/>
      <c r="G22" s="335"/>
      <c r="H22" s="335"/>
      <c r="I22" s="307" t="s">
        <v>4075</v>
      </c>
      <c r="J22" s="335"/>
      <c r="K22" s="308">
        <v>2.4</v>
      </c>
      <c r="L22" s="336"/>
      <c r="M22" s="337"/>
    </row>
    <row r="23" spans="6:13" s="333" customFormat="1" ht="11.25" outlineLevel="4" x14ac:dyDescent="0.25">
      <c r="F23" s="334"/>
      <c r="G23" s="335"/>
      <c r="H23" s="335"/>
      <c r="I23" s="307" t="s">
        <v>4076</v>
      </c>
      <c r="J23" s="335"/>
      <c r="K23" s="308">
        <v>1.7000000000000002</v>
      </c>
      <c r="L23" s="336"/>
      <c r="M23" s="337"/>
    </row>
    <row r="24" spans="6:13" s="333" customFormat="1" ht="11.25" outlineLevel="4" x14ac:dyDescent="0.25">
      <c r="F24" s="334"/>
      <c r="G24" s="335"/>
      <c r="H24" s="335"/>
      <c r="I24" s="307" t="s">
        <v>4077</v>
      </c>
      <c r="J24" s="335"/>
      <c r="K24" s="308">
        <v>1.04</v>
      </c>
      <c r="L24" s="336"/>
      <c r="M24" s="337"/>
    </row>
    <row r="25" spans="6:13" s="333" customFormat="1" ht="11.25" outlineLevel="4" x14ac:dyDescent="0.25">
      <c r="F25" s="334"/>
      <c r="G25" s="335"/>
      <c r="H25" s="335"/>
      <c r="I25" s="307" t="s">
        <v>4078</v>
      </c>
      <c r="J25" s="335"/>
      <c r="K25" s="308">
        <v>1.34</v>
      </c>
      <c r="L25" s="336"/>
      <c r="M25" s="337"/>
    </row>
    <row r="26" spans="6:13" s="254" customFormat="1" ht="12" outlineLevel="3" x14ac:dyDescent="0.2">
      <c r="F26" s="255">
        <v>3</v>
      </c>
      <c r="G26" s="256" t="s">
        <v>3315</v>
      </c>
      <c r="H26" s="269" t="s">
        <v>4079</v>
      </c>
      <c r="I26" s="259" t="s">
        <v>4080</v>
      </c>
      <c r="J26" s="256" t="s">
        <v>191</v>
      </c>
      <c r="K26" s="168">
        <v>0.64800000000000002</v>
      </c>
      <c r="L26" s="305"/>
      <c r="M26" s="306">
        <f>K26*L26</f>
        <v>0</v>
      </c>
    </row>
    <row r="27" spans="6:13" s="333" customFormat="1" ht="11.25" outlineLevel="4" x14ac:dyDescent="0.25">
      <c r="F27" s="334"/>
      <c r="G27" s="335"/>
      <c r="H27" s="335"/>
      <c r="I27" s="307" t="s">
        <v>4069</v>
      </c>
      <c r="J27" s="335"/>
      <c r="K27" s="308">
        <v>0.24</v>
      </c>
      <c r="L27" s="336"/>
      <c r="M27" s="337"/>
    </row>
    <row r="28" spans="6:13" s="333" customFormat="1" ht="11.25" outlineLevel="4" x14ac:dyDescent="0.25">
      <c r="F28" s="334"/>
      <c r="G28" s="335"/>
      <c r="H28" s="335"/>
      <c r="I28" s="307" t="s">
        <v>4070</v>
      </c>
      <c r="J28" s="335"/>
      <c r="K28" s="308">
        <v>0.17</v>
      </c>
      <c r="L28" s="336"/>
      <c r="M28" s="337"/>
    </row>
    <row r="29" spans="6:13" s="333" customFormat="1" ht="11.25" outlineLevel="4" x14ac:dyDescent="0.25">
      <c r="F29" s="334"/>
      <c r="G29" s="335"/>
      <c r="H29" s="335"/>
      <c r="I29" s="307" t="s">
        <v>4071</v>
      </c>
      <c r="J29" s="335"/>
      <c r="K29" s="308">
        <v>0.104</v>
      </c>
      <c r="L29" s="336"/>
      <c r="M29" s="337"/>
    </row>
    <row r="30" spans="6:13" s="333" customFormat="1" ht="11.25" outlineLevel="4" x14ac:dyDescent="0.25">
      <c r="F30" s="334"/>
      <c r="G30" s="335"/>
      <c r="H30" s="335"/>
      <c r="I30" s="307" t="s">
        <v>4072</v>
      </c>
      <c r="J30" s="335"/>
      <c r="K30" s="308">
        <v>0.13400000000000001</v>
      </c>
      <c r="L30" s="336"/>
      <c r="M30" s="337"/>
    </row>
    <row r="31" spans="6:13" s="254" customFormat="1" ht="24" outlineLevel="3" x14ac:dyDescent="0.2">
      <c r="F31" s="255">
        <v>4</v>
      </c>
      <c r="G31" s="256" t="s">
        <v>3315</v>
      </c>
      <c r="H31" s="269" t="s">
        <v>4081</v>
      </c>
      <c r="I31" s="259" t="s">
        <v>4082</v>
      </c>
      <c r="J31" s="256" t="s">
        <v>191</v>
      </c>
      <c r="K31" s="168">
        <v>0.13400000000000001</v>
      </c>
      <c r="L31" s="305"/>
      <c r="M31" s="306">
        <f>K31*L31</f>
        <v>0</v>
      </c>
    </row>
    <row r="32" spans="6:13" s="333" customFormat="1" ht="11.25" outlineLevel="4" x14ac:dyDescent="0.25">
      <c r="F32" s="334"/>
      <c r="G32" s="335"/>
      <c r="H32" s="335"/>
      <c r="I32" s="307" t="s">
        <v>4072</v>
      </c>
      <c r="J32" s="335"/>
      <c r="K32" s="308">
        <v>0.13400000000000001</v>
      </c>
      <c r="L32" s="336"/>
      <c r="M32" s="337"/>
    </row>
    <row r="33" spans="6:13" s="291" customFormat="1" ht="12.75" customHeight="1" outlineLevel="3" x14ac:dyDescent="0.25">
      <c r="F33" s="284"/>
      <c r="G33" s="285"/>
      <c r="H33" s="285"/>
      <c r="I33" s="295"/>
      <c r="J33" s="285"/>
      <c r="K33" s="187"/>
      <c r="L33" s="290"/>
      <c r="M33" s="296"/>
    </row>
    <row r="34" spans="6:13" s="249" customFormat="1" ht="16.5" customHeight="1" outlineLevel="2" x14ac:dyDescent="0.2">
      <c r="F34" s="250"/>
      <c r="G34" s="240"/>
      <c r="H34" s="251"/>
      <c r="I34" s="251" t="s">
        <v>3865</v>
      </c>
      <c r="J34" s="240"/>
      <c r="K34" s="159"/>
      <c r="L34" s="252"/>
      <c r="M34" s="221">
        <f>SUBTOTAL(9,M35:M58)</f>
        <v>0</v>
      </c>
    </row>
    <row r="35" spans="6:13" s="254" customFormat="1" ht="24" outlineLevel="3" x14ac:dyDescent="0.2">
      <c r="F35" s="255">
        <v>1</v>
      </c>
      <c r="G35" s="256" t="s">
        <v>3315</v>
      </c>
      <c r="H35" s="269" t="s">
        <v>4083</v>
      </c>
      <c r="I35" s="259" t="s">
        <v>4084</v>
      </c>
      <c r="J35" s="256" t="s">
        <v>532</v>
      </c>
      <c r="K35" s="168">
        <v>17.600000000000001</v>
      </c>
      <c r="L35" s="305"/>
      <c r="M35" s="306">
        <f>K35*L35</f>
        <v>0</v>
      </c>
    </row>
    <row r="36" spans="6:13" s="333" customFormat="1" ht="11.25" outlineLevel="4" x14ac:dyDescent="0.25">
      <c r="F36" s="334"/>
      <c r="G36" s="335"/>
      <c r="H36" s="335"/>
      <c r="I36" s="307" t="s">
        <v>4085</v>
      </c>
      <c r="J36" s="335"/>
      <c r="K36" s="308">
        <v>17.600000000000001</v>
      </c>
      <c r="L36" s="336"/>
      <c r="M36" s="337"/>
    </row>
    <row r="37" spans="6:13" s="254" customFormat="1" ht="24" outlineLevel="3" x14ac:dyDescent="0.2">
      <c r="F37" s="255">
        <v>2</v>
      </c>
      <c r="G37" s="256" t="s">
        <v>3315</v>
      </c>
      <c r="H37" s="269" t="s">
        <v>4086</v>
      </c>
      <c r="I37" s="259" t="s">
        <v>4087</v>
      </c>
      <c r="J37" s="256" t="s">
        <v>532</v>
      </c>
      <c r="K37" s="168">
        <v>4.4000000000000004</v>
      </c>
      <c r="L37" s="305"/>
      <c r="M37" s="306">
        <f>K37*L37</f>
        <v>0</v>
      </c>
    </row>
    <row r="38" spans="6:13" s="333" customFormat="1" ht="11.25" outlineLevel="4" x14ac:dyDescent="0.25">
      <c r="F38" s="334"/>
      <c r="G38" s="335"/>
      <c r="H38" s="335"/>
      <c r="I38" s="307" t="s">
        <v>4088</v>
      </c>
      <c r="J38" s="335"/>
      <c r="K38" s="308">
        <v>4.4000000000000004</v>
      </c>
      <c r="L38" s="336"/>
      <c r="M38" s="337"/>
    </row>
    <row r="39" spans="6:13" s="254" customFormat="1" ht="24" outlineLevel="3" x14ac:dyDescent="0.2">
      <c r="F39" s="255">
        <v>3</v>
      </c>
      <c r="G39" s="256" t="s">
        <v>3315</v>
      </c>
      <c r="H39" s="269" t="s">
        <v>4089</v>
      </c>
      <c r="I39" s="259" t="s">
        <v>4090</v>
      </c>
      <c r="J39" s="256" t="s">
        <v>532</v>
      </c>
      <c r="K39" s="168">
        <v>1.62</v>
      </c>
      <c r="L39" s="305"/>
      <c r="M39" s="306">
        <f>K39*L39</f>
        <v>0</v>
      </c>
    </row>
    <row r="40" spans="6:13" s="333" customFormat="1" ht="11.25" outlineLevel="4" x14ac:dyDescent="0.25">
      <c r="F40" s="334"/>
      <c r="G40" s="335"/>
      <c r="H40" s="335"/>
      <c r="I40" s="307" t="s">
        <v>4091</v>
      </c>
      <c r="J40" s="335"/>
      <c r="K40" s="308">
        <v>1.62</v>
      </c>
      <c r="L40" s="336"/>
      <c r="M40" s="337"/>
    </row>
    <row r="41" spans="6:13" s="254" customFormat="1" ht="24" outlineLevel="3" x14ac:dyDescent="0.2">
      <c r="F41" s="255">
        <v>4</v>
      </c>
      <c r="G41" s="256" t="s">
        <v>3315</v>
      </c>
      <c r="H41" s="269" t="s">
        <v>1715</v>
      </c>
      <c r="I41" s="259" t="s">
        <v>1716</v>
      </c>
      <c r="J41" s="256" t="s">
        <v>191</v>
      </c>
      <c r="K41" s="168">
        <v>0.13386200000000001</v>
      </c>
      <c r="L41" s="305"/>
      <c r="M41" s="306">
        <f>K41*L41</f>
        <v>0</v>
      </c>
    </row>
    <row r="42" spans="6:13" s="254" customFormat="1" ht="24" outlineLevel="3" x14ac:dyDescent="0.2">
      <c r="F42" s="255">
        <v>5</v>
      </c>
      <c r="G42" s="256" t="s">
        <v>3315</v>
      </c>
      <c r="H42" s="269" t="s">
        <v>4092</v>
      </c>
      <c r="I42" s="259" t="s">
        <v>4093</v>
      </c>
      <c r="J42" s="256" t="s">
        <v>532</v>
      </c>
      <c r="K42" s="168">
        <v>9.6000000000000014</v>
      </c>
      <c r="L42" s="305"/>
      <c r="M42" s="306">
        <f>K42*L42</f>
        <v>0</v>
      </c>
    </row>
    <row r="43" spans="6:13" s="333" customFormat="1" ht="11.25" outlineLevel="4" x14ac:dyDescent="0.25">
      <c r="F43" s="334"/>
      <c r="G43" s="335"/>
      <c r="H43" s="335"/>
      <c r="I43" s="307" t="s">
        <v>4094</v>
      </c>
      <c r="J43" s="335"/>
      <c r="K43" s="308">
        <v>1.6</v>
      </c>
      <c r="L43" s="336"/>
      <c r="M43" s="337"/>
    </row>
    <row r="44" spans="6:13" s="333" customFormat="1" ht="11.25" outlineLevel="4" x14ac:dyDescent="0.25">
      <c r="F44" s="334"/>
      <c r="G44" s="335"/>
      <c r="H44" s="335"/>
      <c r="I44" s="307" t="s">
        <v>4095</v>
      </c>
      <c r="J44" s="335"/>
      <c r="K44" s="308">
        <v>1.6</v>
      </c>
      <c r="L44" s="336"/>
      <c r="M44" s="337"/>
    </row>
    <row r="45" spans="6:13" s="333" customFormat="1" ht="11.25" outlineLevel="4" x14ac:dyDescent="0.25">
      <c r="F45" s="334"/>
      <c r="G45" s="335"/>
      <c r="H45" s="335"/>
      <c r="I45" s="307" t="s">
        <v>4096</v>
      </c>
      <c r="J45" s="335"/>
      <c r="K45" s="308">
        <v>6.4</v>
      </c>
      <c r="L45" s="336"/>
      <c r="M45" s="337"/>
    </row>
    <row r="46" spans="6:13" s="254" customFormat="1" ht="24" outlineLevel="3" x14ac:dyDescent="0.2">
      <c r="F46" s="255">
        <v>6</v>
      </c>
      <c r="G46" s="256" t="s">
        <v>3315</v>
      </c>
      <c r="H46" s="269" t="s">
        <v>4097</v>
      </c>
      <c r="I46" s="259" t="s">
        <v>4098</v>
      </c>
      <c r="J46" s="256" t="s">
        <v>532</v>
      </c>
      <c r="K46" s="168">
        <v>2.4000000000000004</v>
      </c>
      <c r="L46" s="305"/>
      <c r="M46" s="306">
        <f>K46*L46</f>
        <v>0</v>
      </c>
    </row>
    <row r="47" spans="6:13" s="333" customFormat="1" ht="11.25" outlineLevel="4" x14ac:dyDescent="0.25">
      <c r="F47" s="334"/>
      <c r="G47" s="335"/>
      <c r="H47" s="335"/>
      <c r="I47" s="307" t="s">
        <v>4099</v>
      </c>
      <c r="J47" s="335"/>
      <c r="K47" s="308">
        <v>0.4</v>
      </c>
      <c r="L47" s="336"/>
      <c r="M47" s="337"/>
    </row>
    <row r="48" spans="6:13" s="333" customFormat="1" ht="11.25" outlineLevel="4" x14ac:dyDescent="0.25">
      <c r="F48" s="334"/>
      <c r="G48" s="335"/>
      <c r="H48" s="335"/>
      <c r="I48" s="307" t="s">
        <v>4100</v>
      </c>
      <c r="J48" s="335"/>
      <c r="K48" s="308">
        <v>0.4</v>
      </c>
      <c r="L48" s="336"/>
      <c r="M48" s="337"/>
    </row>
    <row r="49" spans="6:13" s="333" customFormat="1" ht="11.25" outlineLevel="4" x14ac:dyDescent="0.25">
      <c r="F49" s="334"/>
      <c r="G49" s="335"/>
      <c r="H49" s="335"/>
      <c r="I49" s="307" t="s">
        <v>4101</v>
      </c>
      <c r="J49" s="335"/>
      <c r="K49" s="308">
        <v>1.6</v>
      </c>
      <c r="L49" s="336"/>
      <c r="M49" s="337"/>
    </row>
    <row r="50" spans="6:13" s="254" customFormat="1" ht="24" outlineLevel="3" x14ac:dyDescent="0.2">
      <c r="F50" s="255">
        <v>7</v>
      </c>
      <c r="G50" s="256" t="s">
        <v>3054</v>
      </c>
      <c r="H50" s="269" t="s">
        <v>4102</v>
      </c>
      <c r="I50" s="259" t="s">
        <v>4103</v>
      </c>
      <c r="J50" s="256" t="s">
        <v>532</v>
      </c>
      <c r="K50" s="168">
        <v>2.8</v>
      </c>
      <c r="L50" s="305"/>
      <c r="M50" s="306">
        <f>K50*L50</f>
        <v>0</v>
      </c>
    </row>
    <row r="51" spans="6:13" s="333" customFormat="1" ht="11.25" outlineLevel="4" x14ac:dyDescent="0.25">
      <c r="F51" s="334"/>
      <c r="G51" s="335"/>
      <c r="H51" s="335"/>
      <c r="I51" s="307" t="s">
        <v>4104</v>
      </c>
      <c r="J51" s="335"/>
      <c r="K51" s="308">
        <v>2</v>
      </c>
      <c r="L51" s="336"/>
      <c r="M51" s="337"/>
    </row>
    <row r="52" spans="6:13" s="254" customFormat="1" ht="24" outlineLevel="3" x14ac:dyDescent="0.2">
      <c r="F52" s="255">
        <v>8</v>
      </c>
      <c r="G52" s="256" t="s">
        <v>3054</v>
      </c>
      <c r="H52" s="269" t="s">
        <v>4105</v>
      </c>
      <c r="I52" s="259" t="s">
        <v>4106</v>
      </c>
      <c r="J52" s="256" t="s">
        <v>532</v>
      </c>
      <c r="K52" s="168">
        <v>2.8</v>
      </c>
      <c r="L52" s="305"/>
      <c r="M52" s="306">
        <f>K52*L52</f>
        <v>0</v>
      </c>
    </row>
    <row r="53" spans="6:13" s="333" customFormat="1" ht="11.25" outlineLevel="4" x14ac:dyDescent="0.25">
      <c r="F53" s="334"/>
      <c r="G53" s="335"/>
      <c r="H53" s="335"/>
      <c r="I53" s="307" t="s">
        <v>4107</v>
      </c>
      <c r="J53" s="335"/>
      <c r="K53" s="308">
        <v>2</v>
      </c>
      <c r="L53" s="336"/>
      <c r="M53" s="337"/>
    </row>
    <row r="54" spans="6:13" s="254" customFormat="1" ht="24" outlineLevel="3" x14ac:dyDescent="0.2">
      <c r="F54" s="255">
        <v>9</v>
      </c>
      <c r="G54" s="256" t="s">
        <v>3054</v>
      </c>
      <c r="H54" s="269" t="s">
        <v>4108</v>
      </c>
      <c r="I54" s="259" t="s">
        <v>4109</v>
      </c>
      <c r="J54" s="256" t="s">
        <v>532</v>
      </c>
      <c r="K54" s="168">
        <v>11.2</v>
      </c>
      <c r="L54" s="305"/>
      <c r="M54" s="306">
        <f>K54*L54</f>
        <v>0</v>
      </c>
    </row>
    <row r="55" spans="6:13" s="333" customFormat="1" ht="11.25" outlineLevel="4" x14ac:dyDescent="0.25">
      <c r="F55" s="334"/>
      <c r="G55" s="335"/>
      <c r="H55" s="335"/>
      <c r="I55" s="307" t="s">
        <v>4110</v>
      </c>
      <c r="J55" s="335"/>
      <c r="K55" s="308">
        <v>8</v>
      </c>
      <c r="L55" s="336"/>
      <c r="M55" s="337"/>
    </row>
    <row r="56" spans="6:13" s="254" customFormat="1" ht="12" outlineLevel="3" x14ac:dyDescent="0.2">
      <c r="F56" s="255">
        <v>10</v>
      </c>
      <c r="G56" s="256" t="s">
        <v>3315</v>
      </c>
      <c r="H56" s="269" t="s">
        <v>3878</v>
      </c>
      <c r="I56" s="259" t="s">
        <v>3879</v>
      </c>
      <c r="J56" s="256" t="s">
        <v>3691</v>
      </c>
      <c r="K56" s="168">
        <v>1.77</v>
      </c>
      <c r="L56" s="305"/>
      <c r="M56" s="306">
        <f>K56*L56</f>
        <v>0</v>
      </c>
    </row>
    <row r="57" spans="6:13" s="254" customFormat="1" ht="12" outlineLevel="3" x14ac:dyDescent="0.2">
      <c r="F57" s="255">
        <v>11</v>
      </c>
      <c r="G57" s="256" t="s">
        <v>3315</v>
      </c>
      <c r="H57" s="269" t="s">
        <v>3880</v>
      </c>
      <c r="I57" s="259" t="s">
        <v>3881</v>
      </c>
      <c r="J57" s="256" t="s">
        <v>3691</v>
      </c>
      <c r="K57" s="168">
        <v>0.84</v>
      </c>
      <c r="L57" s="305"/>
      <c r="M57" s="306">
        <f>K57*L57</f>
        <v>0</v>
      </c>
    </row>
    <row r="58" spans="6:13" s="291" customFormat="1" ht="12.75" customHeight="1" outlineLevel="3" x14ac:dyDescent="0.25">
      <c r="F58" s="284"/>
      <c r="G58" s="285"/>
      <c r="H58" s="285"/>
      <c r="I58" s="295"/>
      <c r="J58" s="285"/>
      <c r="K58" s="187"/>
      <c r="L58" s="290"/>
      <c r="M58" s="296"/>
    </row>
    <row r="59" spans="6:13" s="249" customFormat="1" ht="16.5" customHeight="1" outlineLevel="2" x14ac:dyDescent="0.2">
      <c r="F59" s="250"/>
      <c r="G59" s="240"/>
      <c r="H59" s="251"/>
      <c r="I59" s="251" t="s">
        <v>4111</v>
      </c>
      <c r="J59" s="240"/>
      <c r="K59" s="159"/>
      <c r="L59" s="252"/>
      <c r="M59" s="221">
        <f>SUBTOTAL(9,M60:M67)</f>
        <v>0</v>
      </c>
    </row>
    <row r="60" spans="6:13" s="254" customFormat="1" ht="12" outlineLevel="3" x14ac:dyDescent="0.2">
      <c r="F60" s="255">
        <v>1</v>
      </c>
      <c r="G60" s="256" t="s">
        <v>3315</v>
      </c>
      <c r="H60" s="269" t="s">
        <v>4112</v>
      </c>
      <c r="I60" s="259" t="s">
        <v>4113</v>
      </c>
      <c r="J60" s="256" t="s">
        <v>532</v>
      </c>
      <c r="K60" s="168">
        <v>3.9</v>
      </c>
      <c r="L60" s="305"/>
      <c r="M60" s="306">
        <f>K60*L60</f>
        <v>0</v>
      </c>
    </row>
    <row r="61" spans="6:13" s="333" customFormat="1" ht="11.25" outlineLevel="4" x14ac:dyDescent="0.25">
      <c r="F61" s="334"/>
      <c r="G61" s="335"/>
      <c r="H61" s="335"/>
      <c r="I61" s="307" t="s">
        <v>4114</v>
      </c>
      <c r="J61" s="335"/>
      <c r="K61" s="308">
        <v>3</v>
      </c>
      <c r="L61" s="336"/>
      <c r="M61" s="337"/>
    </row>
    <row r="62" spans="6:13" s="254" customFormat="1" ht="12" outlineLevel="3" x14ac:dyDescent="0.2">
      <c r="F62" s="255">
        <v>2</v>
      </c>
      <c r="G62" s="256" t="s">
        <v>3315</v>
      </c>
      <c r="H62" s="269" t="s">
        <v>1232</v>
      </c>
      <c r="I62" s="259" t="s">
        <v>1233</v>
      </c>
      <c r="J62" s="256" t="s">
        <v>532</v>
      </c>
      <c r="K62" s="168">
        <v>3.9</v>
      </c>
      <c r="L62" s="305"/>
      <c r="M62" s="306">
        <f>K62*L62</f>
        <v>0</v>
      </c>
    </row>
    <row r="63" spans="6:13" s="333" customFormat="1" ht="11.25" outlineLevel="4" x14ac:dyDescent="0.25">
      <c r="F63" s="334"/>
      <c r="G63" s="335"/>
      <c r="H63" s="335"/>
      <c r="I63" s="307" t="s">
        <v>4114</v>
      </c>
      <c r="J63" s="335"/>
      <c r="K63" s="308">
        <v>3</v>
      </c>
      <c r="L63" s="336"/>
      <c r="M63" s="337"/>
    </row>
    <row r="64" spans="6:13" s="254" customFormat="1" ht="12" outlineLevel="3" x14ac:dyDescent="0.2">
      <c r="F64" s="255">
        <v>3</v>
      </c>
      <c r="G64" s="256" t="s">
        <v>3315</v>
      </c>
      <c r="H64" s="269" t="s">
        <v>4115</v>
      </c>
      <c r="I64" s="259" t="s">
        <v>4116</v>
      </c>
      <c r="J64" s="256" t="s">
        <v>3065</v>
      </c>
      <c r="K64" s="168">
        <v>1</v>
      </c>
      <c r="L64" s="305"/>
      <c r="M64" s="306">
        <f>K64*L64</f>
        <v>0</v>
      </c>
    </row>
    <row r="65" spans="6:13" s="254" customFormat="1" ht="12" outlineLevel="3" x14ac:dyDescent="0.2">
      <c r="F65" s="255">
        <v>4</v>
      </c>
      <c r="G65" s="256" t="s">
        <v>3315</v>
      </c>
      <c r="H65" s="269" t="s">
        <v>4117</v>
      </c>
      <c r="I65" s="259" t="s">
        <v>4118</v>
      </c>
      <c r="J65" s="256" t="s">
        <v>3691</v>
      </c>
      <c r="K65" s="168">
        <v>1.68</v>
      </c>
      <c r="L65" s="305"/>
      <c r="M65" s="306">
        <f>K65*L65</f>
        <v>0</v>
      </c>
    </row>
    <row r="66" spans="6:13" s="254" customFormat="1" ht="12" outlineLevel="3" x14ac:dyDescent="0.2">
      <c r="F66" s="255">
        <v>5</v>
      </c>
      <c r="G66" s="256" t="s">
        <v>3315</v>
      </c>
      <c r="H66" s="269" t="s">
        <v>4119</v>
      </c>
      <c r="I66" s="259" t="s">
        <v>4120</v>
      </c>
      <c r="J66" s="256" t="s">
        <v>3691</v>
      </c>
      <c r="K66" s="168">
        <v>1.95</v>
      </c>
      <c r="L66" s="305"/>
      <c r="M66" s="306">
        <f>K66*L66</f>
        <v>0</v>
      </c>
    </row>
    <row r="67" spans="6:13" s="291" customFormat="1" ht="12.75" customHeight="1" outlineLevel="3" x14ac:dyDescent="0.25">
      <c r="F67" s="284"/>
      <c r="G67" s="285"/>
      <c r="H67" s="285"/>
      <c r="I67" s="295"/>
      <c r="J67" s="285"/>
      <c r="K67" s="187"/>
      <c r="L67" s="290"/>
      <c r="M67" s="296"/>
    </row>
    <row r="68" spans="6:13" s="249" customFormat="1" ht="16.5" customHeight="1" outlineLevel="2" x14ac:dyDescent="0.2">
      <c r="F68" s="250"/>
      <c r="G68" s="240"/>
      <c r="H68" s="251"/>
      <c r="I68" s="251" t="s">
        <v>4121</v>
      </c>
      <c r="J68" s="240"/>
      <c r="K68" s="159"/>
      <c r="L68" s="252"/>
      <c r="M68" s="221">
        <f>SUBTOTAL(9,M69:M74)</f>
        <v>0</v>
      </c>
    </row>
    <row r="69" spans="6:13" s="254" customFormat="1" ht="36" outlineLevel="3" x14ac:dyDescent="0.2">
      <c r="F69" s="255">
        <v>1</v>
      </c>
      <c r="G69" s="256" t="s">
        <v>3315</v>
      </c>
      <c r="H69" s="269" t="s">
        <v>4122</v>
      </c>
      <c r="I69" s="259" t="s">
        <v>4123</v>
      </c>
      <c r="J69" s="256" t="s">
        <v>447</v>
      </c>
      <c r="K69" s="168">
        <v>1</v>
      </c>
      <c r="L69" s="305"/>
      <c r="M69" s="306">
        <f>K69*L69</f>
        <v>0</v>
      </c>
    </row>
    <row r="70" spans="6:13" s="254" customFormat="1" ht="36" outlineLevel="3" x14ac:dyDescent="0.2">
      <c r="F70" s="255">
        <v>2</v>
      </c>
      <c r="G70" s="256" t="s">
        <v>3315</v>
      </c>
      <c r="H70" s="269" t="s">
        <v>4124</v>
      </c>
      <c r="I70" s="259" t="s">
        <v>4125</v>
      </c>
      <c r="J70" s="256" t="s">
        <v>3065</v>
      </c>
      <c r="K70" s="168">
        <v>1</v>
      </c>
      <c r="L70" s="305"/>
      <c r="M70" s="306">
        <f>K70*L70</f>
        <v>0</v>
      </c>
    </row>
    <row r="71" spans="6:13" s="254" customFormat="1" ht="36" outlineLevel="3" x14ac:dyDescent="0.2">
      <c r="F71" s="255">
        <v>3</v>
      </c>
      <c r="G71" s="256" t="s">
        <v>3315</v>
      </c>
      <c r="H71" s="269" t="s">
        <v>4126</v>
      </c>
      <c r="I71" s="259" t="s">
        <v>4127</v>
      </c>
      <c r="J71" s="256" t="s">
        <v>447</v>
      </c>
      <c r="K71" s="168">
        <v>1</v>
      </c>
      <c r="L71" s="305"/>
      <c r="M71" s="306">
        <f>K71*L71</f>
        <v>0</v>
      </c>
    </row>
    <row r="72" spans="6:13" s="254" customFormat="1" ht="12" outlineLevel="3" x14ac:dyDescent="0.2">
      <c r="F72" s="255">
        <v>4</v>
      </c>
      <c r="G72" s="256" t="s">
        <v>3315</v>
      </c>
      <c r="H72" s="269" t="s">
        <v>4128</v>
      </c>
      <c r="I72" s="259" t="s">
        <v>4129</v>
      </c>
      <c r="J72" s="256" t="s">
        <v>3691</v>
      </c>
      <c r="K72" s="168">
        <v>2.81</v>
      </c>
      <c r="L72" s="305"/>
      <c r="M72" s="306">
        <f>K72*L72</f>
        <v>0</v>
      </c>
    </row>
    <row r="73" spans="6:13" s="254" customFormat="1" ht="12" outlineLevel="3" x14ac:dyDescent="0.2">
      <c r="F73" s="255">
        <v>5</v>
      </c>
      <c r="G73" s="256" t="s">
        <v>3315</v>
      </c>
      <c r="H73" s="269" t="s">
        <v>4130</v>
      </c>
      <c r="I73" s="259" t="s">
        <v>4131</v>
      </c>
      <c r="J73" s="256" t="s">
        <v>3691</v>
      </c>
      <c r="K73" s="168">
        <v>1.35</v>
      </c>
      <c r="L73" s="305"/>
      <c r="M73" s="306">
        <f>K73*L73</f>
        <v>0</v>
      </c>
    </row>
    <row r="74" spans="6:13" s="291" customFormat="1" ht="12.75" customHeight="1" outlineLevel="3" x14ac:dyDescent="0.25">
      <c r="F74" s="284"/>
      <c r="G74" s="285"/>
      <c r="H74" s="285"/>
      <c r="I74" s="295"/>
      <c r="J74" s="285"/>
      <c r="K74" s="187"/>
      <c r="L74" s="290"/>
      <c r="M74" s="296"/>
    </row>
    <row r="75" spans="6:13" s="249" customFormat="1" ht="16.5" customHeight="1" outlineLevel="2" x14ac:dyDescent="0.2">
      <c r="F75" s="250"/>
      <c r="G75" s="240"/>
      <c r="H75" s="251"/>
      <c r="I75" s="251" t="s">
        <v>4132</v>
      </c>
      <c r="J75" s="240"/>
      <c r="K75" s="159"/>
      <c r="L75" s="252"/>
      <c r="M75" s="221">
        <f>SUBTOTAL(9,M76:M101)</f>
        <v>0</v>
      </c>
    </row>
    <row r="76" spans="6:13" s="254" customFormat="1" ht="24" outlineLevel="3" x14ac:dyDescent="0.2">
      <c r="F76" s="255">
        <v>1</v>
      </c>
      <c r="G76" s="256" t="s">
        <v>3315</v>
      </c>
      <c r="H76" s="269" t="s">
        <v>4133</v>
      </c>
      <c r="I76" s="259" t="s">
        <v>4134</v>
      </c>
      <c r="J76" s="256" t="s">
        <v>447</v>
      </c>
      <c r="K76" s="168">
        <v>1</v>
      </c>
      <c r="L76" s="305"/>
      <c r="M76" s="306">
        <f>K76*L76</f>
        <v>0</v>
      </c>
    </row>
    <row r="77" spans="6:13" s="333" customFormat="1" ht="11.25" outlineLevel="4" x14ac:dyDescent="0.25">
      <c r="F77" s="334"/>
      <c r="G77" s="335"/>
      <c r="H77" s="335"/>
      <c r="I77" s="307" t="s">
        <v>4135</v>
      </c>
      <c r="J77" s="335"/>
      <c r="K77" s="308">
        <v>1</v>
      </c>
      <c r="L77" s="336"/>
      <c r="M77" s="337"/>
    </row>
    <row r="78" spans="6:13" s="254" customFormat="1" ht="24" outlineLevel="3" x14ac:dyDescent="0.2">
      <c r="F78" s="255">
        <v>2</v>
      </c>
      <c r="G78" s="256" t="s">
        <v>3315</v>
      </c>
      <c r="H78" s="269" t="s">
        <v>4136</v>
      </c>
      <c r="I78" s="259" t="s">
        <v>4137</v>
      </c>
      <c r="J78" s="256" t="s">
        <v>447</v>
      </c>
      <c r="K78" s="168">
        <v>1</v>
      </c>
      <c r="L78" s="305"/>
      <c r="M78" s="306">
        <f>K78*L78</f>
        <v>0</v>
      </c>
    </row>
    <row r="79" spans="6:13" s="333" customFormat="1" ht="11.25" outlineLevel="4" x14ac:dyDescent="0.25">
      <c r="F79" s="334"/>
      <c r="G79" s="335"/>
      <c r="H79" s="335"/>
      <c r="I79" s="307" t="s">
        <v>4135</v>
      </c>
      <c r="J79" s="335"/>
      <c r="K79" s="308">
        <v>1</v>
      </c>
      <c r="L79" s="336"/>
      <c r="M79" s="337"/>
    </row>
    <row r="80" spans="6:13" s="254" customFormat="1" ht="24" outlineLevel="3" x14ac:dyDescent="0.2">
      <c r="F80" s="255">
        <v>3</v>
      </c>
      <c r="G80" s="256" t="s">
        <v>3315</v>
      </c>
      <c r="H80" s="269" t="s">
        <v>4138</v>
      </c>
      <c r="I80" s="259" t="s">
        <v>4139</v>
      </c>
      <c r="J80" s="256" t="s">
        <v>447</v>
      </c>
      <c r="K80" s="168">
        <v>1</v>
      </c>
      <c r="L80" s="305"/>
      <c r="M80" s="306">
        <f>K80*L80</f>
        <v>0</v>
      </c>
    </row>
    <row r="81" spans="6:13" s="333" customFormat="1" ht="11.25" outlineLevel="4" x14ac:dyDescent="0.25">
      <c r="F81" s="334"/>
      <c r="G81" s="335"/>
      <c r="H81" s="335"/>
      <c r="I81" s="307" t="s">
        <v>4140</v>
      </c>
      <c r="J81" s="335"/>
      <c r="K81" s="308">
        <v>1</v>
      </c>
      <c r="L81" s="336"/>
      <c r="M81" s="337"/>
    </row>
    <row r="82" spans="6:13" s="254" customFormat="1" ht="24" outlineLevel="3" x14ac:dyDescent="0.2">
      <c r="F82" s="255">
        <v>4</v>
      </c>
      <c r="G82" s="256" t="s">
        <v>3315</v>
      </c>
      <c r="H82" s="269" t="s">
        <v>4141</v>
      </c>
      <c r="I82" s="259" t="s">
        <v>4142</v>
      </c>
      <c r="J82" s="256" t="s">
        <v>447</v>
      </c>
      <c r="K82" s="168">
        <v>1</v>
      </c>
      <c r="L82" s="305"/>
      <c r="M82" s="306">
        <f>K82*L82</f>
        <v>0</v>
      </c>
    </row>
    <row r="83" spans="6:13" s="333" customFormat="1" ht="11.25" outlineLevel="4" x14ac:dyDescent="0.25">
      <c r="F83" s="334"/>
      <c r="G83" s="335"/>
      <c r="H83" s="335"/>
      <c r="I83" s="307" t="s">
        <v>4140</v>
      </c>
      <c r="J83" s="335"/>
      <c r="K83" s="308">
        <v>1</v>
      </c>
      <c r="L83" s="336"/>
      <c r="M83" s="337"/>
    </row>
    <row r="84" spans="6:13" s="254" customFormat="1" ht="12" outlineLevel="3" x14ac:dyDescent="0.2">
      <c r="F84" s="255">
        <v>5</v>
      </c>
      <c r="G84" s="256" t="s">
        <v>3315</v>
      </c>
      <c r="H84" s="269" t="s">
        <v>4143</v>
      </c>
      <c r="I84" s="259" t="s">
        <v>4144</v>
      </c>
      <c r="J84" s="256" t="s">
        <v>447</v>
      </c>
      <c r="K84" s="168">
        <v>2</v>
      </c>
      <c r="L84" s="305"/>
      <c r="M84" s="306">
        <f>K84*L84</f>
        <v>0</v>
      </c>
    </row>
    <row r="85" spans="6:13" s="333" customFormat="1" ht="11.25" outlineLevel="4" x14ac:dyDescent="0.25">
      <c r="F85" s="334"/>
      <c r="G85" s="335"/>
      <c r="H85" s="335"/>
      <c r="I85" s="307" t="s">
        <v>4135</v>
      </c>
      <c r="J85" s="335"/>
      <c r="K85" s="308">
        <v>1</v>
      </c>
      <c r="L85" s="336"/>
      <c r="M85" s="337"/>
    </row>
    <row r="86" spans="6:13" s="333" customFormat="1" ht="11.25" outlineLevel="4" x14ac:dyDescent="0.25">
      <c r="F86" s="334"/>
      <c r="G86" s="335"/>
      <c r="H86" s="335"/>
      <c r="I86" s="307" t="s">
        <v>4140</v>
      </c>
      <c r="J86" s="335"/>
      <c r="K86" s="308">
        <v>1</v>
      </c>
      <c r="L86" s="336"/>
      <c r="M86" s="337"/>
    </row>
    <row r="87" spans="6:13" s="254" customFormat="1" ht="24" outlineLevel="3" x14ac:dyDescent="0.2">
      <c r="F87" s="255">
        <v>6</v>
      </c>
      <c r="G87" s="256" t="s">
        <v>3315</v>
      </c>
      <c r="H87" s="269" t="s">
        <v>4145</v>
      </c>
      <c r="I87" s="259" t="s">
        <v>4146</v>
      </c>
      <c r="J87" s="256" t="s">
        <v>447</v>
      </c>
      <c r="K87" s="168">
        <v>1</v>
      </c>
      <c r="L87" s="305"/>
      <c r="M87" s="306">
        <f>K87*L87</f>
        <v>0</v>
      </c>
    </row>
    <row r="88" spans="6:13" s="254" customFormat="1" ht="12" outlineLevel="3" x14ac:dyDescent="0.2">
      <c r="F88" s="255">
        <v>7</v>
      </c>
      <c r="G88" s="256" t="s">
        <v>3315</v>
      </c>
      <c r="H88" s="269" t="s">
        <v>4147</v>
      </c>
      <c r="I88" s="259" t="s">
        <v>4148</v>
      </c>
      <c r="J88" s="256" t="s">
        <v>447</v>
      </c>
      <c r="K88" s="168">
        <v>1</v>
      </c>
      <c r="L88" s="305"/>
      <c r="M88" s="306">
        <f>K88*L88</f>
        <v>0</v>
      </c>
    </row>
    <row r="89" spans="6:13" s="254" customFormat="1" ht="12" outlineLevel="3" x14ac:dyDescent="0.2">
      <c r="F89" s="255">
        <v>8</v>
      </c>
      <c r="G89" s="256" t="s">
        <v>3315</v>
      </c>
      <c r="H89" s="269" t="s">
        <v>4149</v>
      </c>
      <c r="I89" s="259" t="s">
        <v>4150</v>
      </c>
      <c r="J89" s="256" t="s">
        <v>447</v>
      </c>
      <c r="K89" s="168">
        <v>1</v>
      </c>
      <c r="L89" s="305"/>
      <c r="M89" s="306">
        <f>K89*L89</f>
        <v>0</v>
      </c>
    </row>
    <row r="90" spans="6:13" s="254" customFormat="1" ht="12" outlineLevel="3" x14ac:dyDescent="0.2">
      <c r="F90" s="255">
        <v>9</v>
      </c>
      <c r="G90" s="256" t="s">
        <v>3315</v>
      </c>
      <c r="H90" s="269" t="s">
        <v>4151</v>
      </c>
      <c r="I90" s="259" t="s">
        <v>4152</v>
      </c>
      <c r="J90" s="256" t="s">
        <v>447</v>
      </c>
      <c r="K90" s="168">
        <v>1</v>
      </c>
      <c r="L90" s="305"/>
      <c r="M90" s="306">
        <f>K90*L90</f>
        <v>0</v>
      </c>
    </row>
    <row r="91" spans="6:13" s="254" customFormat="1" ht="12" outlineLevel="3" x14ac:dyDescent="0.2">
      <c r="F91" s="255">
        <v>10</v>
      </c>
      <c r="G91" s="256" t="s">
        <v>3315</v>
      </c>
      <c r="H91" s="269" t="s">
        <v>4153</v>
      </c>
      <c r="I91" s="259" t="s">
        <v>4154</v>
      </c>
      <c r="J91" s="256" t="s">
        <v>447</v>
      </c>
      <c r="K91" s="168">
        <v>1</v>
      </c>
      <c r="L91" s="305"/>
      <c r="M91" s="306">
        <f>K91*L91</f>
        <v>0</v>
      </c>
    </row>
    <row r="92" spans="6:13" s="333" customFormat="1" ht="11.25" outlineLevel="4" x14ac:dyDescent="0.25">
      <c r="F92" s="334"/>
      <c r="G92" s="335"/>
      <c r="H92" s="335"/>
      <c r="I92" s="307" t="s">
        <v>4155</v>
      </c>
      <c r="J92" s="335"/>
      <c r="K92" s="308">
        <v>1</v>
      </c>
      <c r="L92" s="336"/>
      <c r="M92" s="337"/>
    </row>
    <row r="93" spans="6:13" s="254" customFormat="1" ht="24" outlineLevel="3" x14ac:dyDescent="0.2">
      <c r="F93" s="255">
        <v>11</v>
      </c>
      <c r="G93" s="256" t="s">
        <v>3315</v>
      </c>
      <c r="H93" s="269" t="s">
        <v>4156</v>
      </c>
      <c r="I93" s="259" t="s">
        <v>4157</v>
      </c>
      <c r="J93" s="256" t="s">
        <v>191</v>
      </c>
      <c r="K93" s="168">
        <v>0.24</v>
      </c>
      <c r="L93" s="305"/>
      <c r="M93" s="306">
        <f t="shared" ref="M93:M100" si="0">K93*L93</f>
        <v>0</v>
      </c>
    </row>
    <row r="94" spans="6:13" s="254" customFormat="1" ht="12" outlineLevel="3" x14ac:dyDescent="0.2">
      <c r="F94" s="255">
        <v>12</v>
      </c>
      <c r="G94" s="256" t="s">
        <v>3315</v>
      </c>
      <c r="H94" s="269" t="s">
        <v>4158</v>
      </c>
      <c r="I94" s="259" t="s">
        <v>4159</v>
      </c>
      <c r="J94" s="256" t="s">
        <v>3065</v>
      </c>
      <c r="K94" s="168">
        <v>1</v>
      </c>
      <c r="L94" s="305"/>
      <c r="M94" s="306">
        <f t="shared" si="0"/>
        <v>0</v>
      </c>
    </row>
    <row r="95" spans="6:13" s="254" customFormat="1" ht="24" outlineLevel="3" x14ac:dyDescent="0.2">
      <c r="F95" s="255">
        <v>13</v>
      </c>
      <c r="G95" s="256" t="s">
        <v>3054</v>
      </c>
      <c r="H95" s="269" t="s">
        <v>4160</v>
      </c>
      <c r="I95" s="259" t="s">
        <v>4161</v>
      </c>
      <c r="J95" s="256" t="s">
        <v>447</v>
      </c>
      <c r="K95" s="168">
        <v>1</v>
      </c>
      <c r="L95" s="305"/>
      <c r="M95" s="306">
        <f t="shared" si="0"/>
        <v>0</v>
      </c>
    </row>
    <row r="96" spans="6:13" s="254" customFormat="1" ht="24" outlineLevel="3" x14ac:dyDescent="0.2">
      <c r="F96" s="255">
        <v>14</v>
      </c>
      <c r="G96" s="256" t="s">
        <v>3054</v>
      </c>
      <c r="H96" s="269" t="s">
        <v>4162</v>
      </c>
      <c r="I96" s="259" t="s">
        <v>4163</v>
      </c>
      <c r="J96" s="256" t="s">
        <v>447</v>
      </c>
      <c r="K96" s="168">
        <v>1</v>
      </c>
      <c r="L96" s="305"/>
      <c r="M96" s="306">
        <f t="shared" si="0"/>
        <v>0</v>
      </c>
    </row>
    <row r="97" spans="6:13" s="254" customFormat="1" ht="12" outlineLevel="3" x14ac:dyDescent="0.2">
      <c r="F97" s="255">
        <v>15</v>
      </c>
      <c r="G97" s="256" t="s">
        <v>3315</v>
      </c>
      <c r="H97" s="269" t="s">
        <v>4039</v>
      </c>
      <c r="I97" s="259" t="s">
        <v>4040</v>
      </c>
      <c r="J97" s="256" t="s">
        <v>3065</v>
      </c>
      <c r="K97" s="168">
        <v>10</v>
      </c>
      <c r="L97" s="305"/>
      <c r="M97" s="306">
        <f t="shared" si="0"/>
        <v>0</v>
      </c>
    </row>
    <row r="98" spans="6:13" s="254" customFormat="1" ht="12" outlineLevel="3" x14ac:dyDescent="0.2">
      <c r="F98" s="255">
        <v>16</v>
      </c>
      <c r="G98" s="256" t="s">
        <v>3315</v>
      </c>
      <c r="H98" s="269" t="s">
        <v>4041</v>
      </c>
      <c r="I98" s="259" t="s">
        <v>4042</v>
      </c>
      <c r="J98" s="256" t="s">
        <v>447</v>
      </c>
      <c r="K98" s="168">
        <v>10</v>
      </c>
      <c r="L98" s="305"/>
      <c r="M98" s="306">
        <f t="shared" si="0"/>
        <v>0</v>
      </c>
    </row>
    <row r="99" spans="6:13" s="254" customFormat="1" ht="12" outlineLevel="3" x14ac:dyDescent="0.2">
      <c r="F99" s="255">
        <v>17</v>
      </c>
      <c r="G99" s="256" t="s">
        <v>3315</v>
      </c>
      <c r="H99" s="269" t="s">
        <v>4164</v>
      </c>
      <c r="I99" s="259" t="s">
        <v>4165</v>
      </c>
      <c r="J99" s="256" t="s">
        <v>3691</v>
      </c>
      <c r="K99" s="168">
        <v>1.52</v>
      </c>
      <c r="L99" s="305"/>
      <c r="M99" s="306">
        <f t="shared" si="0"/>
        <v>0</v>
      </c>
    </row>
    <row r="100" spans="6:13" s="254" customFormat="1" ht="12" outlineLevel="3" x14ac:dyDescent="0.2">
      <c r="F100" s="255">
        <v>18</v>
      </c>
      <c r="G100" s="256" t="s">
        <v>3315</v>
      </c>
      <c r="H100" s="269" t="s">
        <v>4166</v>
      </c>
      <c r="I100" s="259" t="s">
        <v>4167</v>
      </c>
      <c r="J100" s="256" t="s">
        <v>3691</v>
      </c>
      <c r="K100" s="168">
        <v>0.93</v>
      </c>
      <c r="L100" s="305"/>
      <c r="M100" s="306">
        <f t="shared" si="0"/>
        <v>0</v>
      </c>
    </row>
    <row r="101" spans="6:13" s="291" customFormat="1" ht="12.75" customHeight="1" outlineLevel="3" x14ac:dyDescent="0.25">
      <c r="F101" s="284"/>
      <c r="G101" s="285"/>
      <c r="H101" s="285"/>
      <c r="I101" s="295"/>
      <c r="J101" s="285"/>
      <c r="K101" s="187"/>
      <c r="L101" s="290"/>
      <c r="M101" s="296"/>
    </row>
    <row r="102" spans="6:13" s="249" customFormat="1" ht="16.5" customHeight="1" outlineLevel="2" x14ac:dyDescent="0.2">
      <c r="F102" s="250"/>
      <c r="G102" s="240"/>
      <c r="H102" s="251"/>
      <c r="I102" s="251" t="s">
        <v>4168</v>
      </c>
      <c r="J102" s="240"/>
      <c r="K102" s="159"/>
      <c r="L102" s="252"/>
      <c r="M102" s="221">
        <f>SUBTOTAL(9,M103:M115)</f>
        <v>0</v>
      </c>
    </row>
    <row r="103" spans="6:13" s="254" customFormat="1" ht="12" outlineLevel="3" x14ac:dyDescent="0.2">
      <c r="F103" s="255">
        <v>1</v>
      </c>
      <c r="G103" s="256" t="s">
        <v>3315</v>
      </c>
      <c r="H103" s="269" t="s">
        <v>4169</v>
      </c>
      <c r="I103" s="259" t="s">
        <v>4170</v>
      </c>
      <c r="J103" s="256" t="s">
        <v>532</v>
      </c>
      <c r="K103" s="168">
        <v>22</v>
      </c>
      <c r="L103" s="305"/>
      <c r="M103" s="306">
        <f>K103*L103</f>
        <v>0</v>
      </c>
    </row>
    <row r="104" spans="6:13" s="333" customFormat="1" ht="11.25" outlineLevel="4" x14ac:dyDescent="0.25">
      <c r="F104" s="334"/>
      <c r="G104" s="335"/>
      <c r="H104" s="335"/>
      <c r="I104" s="307" t="s">
        <v>4171</v>
      </c>
      <c r="J104" s="335"/>
      <c r="K104" s="308">
        <v>22</v>
      </c>
      <c r="L104" s="336"/>
      <c r="M104" s="337"/>
    </row>
    <row r="105" spans="6:13" s="254" customFormat="1" ht="24" outlineLevel="3" x14ac:dyDescent="0.2">
      <c r="F105" s="255">
        <v>2</v>
      </c>
      <c r="G105" s="256" t="s">
        <v>3315</v>
      </c>
      <c r="H105" s="269" t="s">
        <v>4172</v>
      </c>
      <c r="I105" s="259" t="s">
        <v>4173</v>
      </c>
      <c r="J105" s="256" t="s">
        <v>191</v>
      </c>
      <c r="K105" s="168">
        <v>0.10406</v>
      </c>
      <c r="L105" s="305"/>
      <c r="M105" s="306">
        <f>K105*L105</f>
        <v>0</v>
      </c>
    </row>
    <row r="106" spans="6:13" s="254" customFormat="1" ht="24" outlineLevel="3" x14ac:dyDescent="0.2">
      <c r="F106" s="255">
        <v>3</v>
      </c>
      <c r="G106" s="256" t="s">
        <v>3315</v>
      </c>
      <c r="H106" s="269" t="s">
        <v>4174</v>
      </c>
      <c r="I106" s="259" t="s">
        <v>4175</v>
      </c>
      <c r="J106" s="256" t="s">
        <v>532</v>
      </c>
      <c r="K106" s="168">
        <v>2.6</v>
      </c>
      <c r="L106" s="305"/>
      <c r="M106" s="306">
        <f>K106*L106</f>
        <v>0</v>
      </c>
    </row>
    <row r="107" spans="6:13" s="333" customFormat="1" ht="11.25" outlineLevel="4" x14ac:dyDescent="0.25">
      <c r="F107" s="334"/>
      <c r="G107" s="335"/>
      <c r="H107" s="335"/>
      <c r="I107" s="307" t="s">
        <v>4104</v>
      </c>
      <c r="J107" s="335"/>
      <c r="K107" s="308">
        <v>2</v>
      </c>
      <c r="L107" s="336"/>
      <c r="M107" s="337"/>
    </row>
    <row r="108" spans="6:13" s="254" customFormat="1" ht="24" outlineLevel="3" x14ac:dyDescent="0.2">
      <c r="F108" s="255">
        <v>4</v>
      </c>
      <c r="G108" s="256" t="s">
        <v>3315</v>
      </c>
      <c r="H108" s="269" t="s">
        <v>4176</v>
      </c>
      <c r="I108" s="259" t="s">
        <v>4177</v>
      </c>
      <c r="J108" s="256" t="s">
        <v>532</v>
      </c>
      <c r="K108" s="168">
        <v>2.6</v>
      </c>
      <c r="L108" s="305"/>
      <c r="M108" s="306">
        <f>K108*L108</f>
        <v>0</v>
      </c>
    </row>
    <row r="109" spans="6:13" s="333" customFormat="1" ht="11.25" outlineLevel="4" x14ac:dyDescent="0.25">
      <c r="F109" s="334"/>
      <c r="G109" s="335"/>
      <c r="H109" s="335"/>
      <c r="I109" s="307" t="s">
        <v>4107</v>
      </c>
      <c r="J109" s="335"/>
      <c r="K109" s="308">
        <v>2</v>
      </c>
      <c r="L109" s="336"/>
      <c r="M109" s="337"/>
    </row>
    <row r="110" spans="6:13" s="254" customFormat="1" ht="24" outlineLevel="3" x14ac:dyDescent="0.2">
      <c r="F110" s="255">
        <v>5</v>
      </c>
      <c r="G110" s="256" t="s">
        <v>3315</v>
      </c>
      <c r="H110" s="269" t="s">
        <v>4178</v>
      </c>
      <c r="I110" s="259" t="s">
        <v>4179</v>
      </c>
      <c r="J110" s="256" t="s">
        <v>532</v>
      </c>
      <c r="K110" s="168">
        <v>10.4</v>
      </c>
      <c r="L110" s="305"/>
      <c r="M110" s="306">
        <f>K110*L110</f>
        <v>0</v>
      </c>
    </row>
    <row r="111" spans="6:13" s="333" customFormat="1" ht="11.25" outlineLevel="4" x14ac:dyDescent="0.25">
      <c r="F111" s="334"/>
      <c r="G111" s="335"/>
      <c r="H111" s="335"/>
      <c r="I111" s="307" t="s">
        <v>4110</v>
      </c>
      <c r="J111" s="335"/>
      <c r="K111" s="308">
        <v>8</v>
      </c>
      <c r="L111" s="336"/>
      <c r="M111" s="337"/>
    </row>
    <row r="112" spans="6:13" s="254" customFormat="1" ht="12" outlineLevel="3" x14ac:dyDescent="0.2">
      <c r="F112" s="255">
        <v>6</v>
      </c>
      <c r="G112" s="256" t="s">
        <v>3315</v>
      </c>
      <c r="H112" s="269" t="s">
        <v>4180</v>
      </c>
      <c r="I112" s="259" t="s">
        <v>4181</v>
      </c>
      <c r="J112" s="256" t="s">
        <v>532</v>
      </c>
      <c r="K112" s="168">
        <v>15.6</v>
      </c>
      <c r="L112" s="305"/>
      <c r="M112" s="306">
        <f>K112*L112</f>
        <v>0</v>
      </c>
    </row>
    <row r="113" spans="6:13" s="254" customFormat="1" ht="12" outlineLevel="3" x14ac:dyDescent="0.2">
      <c r="F113" s="255">
        <v>7</v>
      </c>
      <c r="G113" s="256" t="s">
        <v>3315</v>
      </c>
      <c r="H113" s="269" t="s">
        <v>4182</v>
      </c>
      <c r="I113" s="259" t="s">
        <v>4183</v>
      </c>
      <c r="J113" s="256" t="s">
        <v>3691</v>
      </c>
      <c r="K113" s="168">
        <v>3.19</v>
      </c>
      <c r="L113" s="305"/>
      <c r="M113" s="306">
        <f>K113*L113</f>
        <v>0</v>
      </c>
    </row>
    <row r="114" spans="6:13" s="254" customFormat="1" ht="12" outlineLevel="3" x14ac:dyDescent="0.2">
      <c r="F114" s="255">
        <v>8</v>
      </c>
      <c r="G114" s="256" t="s">
        <v>3315</v>
      </c>
      <c r="H114" s="269" t="s">
        <v>4184</v>
      </c>
      <c r="I114" s="259" t="s">
        <v>4185</v>
      </c>
      <c r="J114" s="256" t="s">
        <v>3691</v>
      </c>
      <c r="K114" s="168">
        <v>1.41</v>
      </c>
      <c r="L114" s="305"/>
      <c r="M114" s="306">
        <f>K114*L114</f>
        <v>0</v>
      </c>
    </row>
    <row r="115" spans="6:13" s="291" customFormat="1" ht="12.75" customHeight="1" outlineLevel="3" x14ac:dyDescent="0.25">
      <c r="F115" s="284"/>
      <c r="G115" s="285"/>
      <c r="H115" s="285"/>
      <c r="I115" s="295"/>
      <c r="J115" s="285"/>
      <c r="K115" s="187"/>
      <c r="L115" s="290"/>
      <c r="M115" s="296"/>
    </row>
    <row r="116" spans="6:13" s="249" customFormat="1" ht="16.5" customHeight="1" outlineLevel="2" x14ac:dyDescent="0.2">
      <c r="F116" s="250"/>
      <c r="G116" s="240"/>
      <c r="H116" s="251"/>
      <c r="I116" s="251" t="s">
        <v>4186</v>
      </c>
      <c r="J116" s="240"/>
      <c r="K116" s="159"/>
      <c r="L116" s="252"/>
      <c r="M116" s="221">
        <f>SUBTOTAL(9,M117:M143)</f>
        <v>0</v>
      </c>
    </row>
    <row r="117" spans="6:13" s="254" customFormat="1" ht="12" outlineLevel="3" x14ac:dyDescent="0.2">
      <c r="F117" s="255">
        <v>1</v>
      </c>
      <c r="G117" s="256" t="s">
        <v>3315</v>
      </c>
      <c r="H117" s="269" t="s">
        <v>4187</v>
      </c>
      <c r="I117" s="259" t="s">
        <v>4188</v>
      </c>
      <c r="J117" s="256" t="s">
        <v>447</v>
      </c>
      <c r="K117" s="168">
        <v>10</v>
      </c>
      <c r="L117" s="305"/>
      <c r="M117" s="306">
        <f t="shared" ref="M117:M123" si="1">K117*L117</f>
        <v>0</v>
      </c>
    </row>
    <row r="118" spans="6:13" s="254" customFormat="1" ht="12" outlineLevel="3" x14ac:dyDescent="0.2">
      <c r="F118" s="255">
        <v>2</v>
      </c>
      <c r="G118" s="256" t="s">
        <v>3315</v>
      </c>
      <c r="H118" s="269" t="s">
        <v>4189</v>
      </c>
      <c r="I118" s="259" t="s">
        <v>4190</v>
      </c>
      <c r="J118" s="256" t="s">
        <v>447</v>
      </c>
      <c r="K118" s="168">
        <v>20</v>
      </c>
      <c r="L118" s="305"/>
      <c r="M118" s="306">
        <f t="shared" si="1"/>
        <v>0</v>
      </c>
    </row>
    <row r="119" spans="6:13" s="254" customFormat="1" ht="24" outlineLevel="3" x14ac:dyDescent="0.2">
      <c r="F119" s="255">
        <v>3</v>
      </c>
      <c r="G119" s="256" t="s">
        <v>3315</v>
      </c>
      <c r="H119" s="269" t="s">
        <v>4191</v>
      </c>
      <c r="I119" s="259" t="s">
        <v>4192</v>
      </c>
      <c r="J119" s="256" t="s">
        <v>191</v>
      </c>
      <c r="K119" s="168">
        <v>0.17</v>
      </c>
      <c r="L119" s="305"/>
      <c r="M119" s="306">
        <f t="shared" si="1"/>
        <v>0</v>
      </c>
    </row>
    <row r="120" spans="6:13" s="254" customFormat="1" ht="24" outlineLevel="3" x14ac:dyDescent="0.2">
      <c r="F120" s="255">
        <v>4</v>
      </c>
      <c r="G120" s="256" t="s">
        <v>3315</v>
      </c>
      <c r="H120" s="269" t="s">
        <v>4193</v>
      </c>
      <c r="I120" s="259" t="s">
        <v>4194</v>
      </c>
      <c r="J120" s="256" t="s">
        <v>447</v>
      </c>
      <c r="K120" s="168">
        <v>1</v>
      </c>
      <c r="L120" s="305"/>
      <c r="M120" s="306">
        <f t="shared" si="1"/>
        <v>0</v>
      </c>
    </row>
    <row r="121" spans="6:13" s="254" customFormat="1" ht="12" outlineLevel="3" x14ac:dyDescent="0.2">
      <c r="F121" s="255">
        <v>5</v>
      </c>
      <c r="G121" s="256" t="s">
        <v>3315</v>
      </c>
      <c r="H121" s="269" t="s">
        <v>4195</v>
      </c>
      <c r="I121" s="259" t="s">
        <v>4196</v>
      </c>
      <c r="J121" s="256" t="s">
        <v>447</v>
      </c>
      <c r="K121" s="168">
        <v>3</v>
      </c>
      <c r="L121" s="305"/>
      <c r="M121" s="306">
        <f t="shared" si="1"/>
        <v>0</v>
      </c>
    </row>
    <row r="122" spans="6:13" s="254" customFormat="1" ht="12" outlineLevel="3" x14ac:dyDescent="0.2">
      <c r="F122" s="255">
        <v>6</v>
      </c>
      <c r="G122" s="256" t="s">
        <v>3054</v>
      </c>
      <c r="H122" s="269" t="s">
        <v>4197</v>
      </c>
      <c r="I122" s="259" t="s">
        <v>4198</v>
      </c>
      <c r="J122" s="256" t="s">
        <v>447</v>
      </c>
      <c r="K122" s="168">
        <v>3</v>
      </c>
      <c r="L122" s="305"/>
      <c r="M122" s="306">
        <f t="shared" si="1"/>
        <v>0</v>
      </c>
    </row>
    <row r="123" spans="6:13" s="254" customFormat="1" ht="12" outlineLevel="3" x14ac:dyDescent="0.2">
      <c r="F123" s="255">
        <v>7</v>
      </c>
      <c r="G123" s="256" t="s">
        <v>3315</v>
      </c>
      <c r="H123" s="269" t="s">
        <v>4199</v>
      </c>
      <c r="I123" s="259" t="s">
        <v>4200</v>
      </c>
      <c r="J123" s="256" t="s">
        <v>447</v>
      </c>
      <c r="K123" s="168">
        <v>1</v>
      </c>
      <c r="L123" s="305"/>
      <c r="M123" s="306">
        <f t="shared" si="1"/>
        <v>0</v>
      </c>
    </row>
    <row r="124" spans="6:13" s="333" customFormat="1" ht="11.25" outlineLevel="4" x14ac:dyDescent="0.25">
      <c r="F124" s="334"/>
      <c r="G124" s="335"/>
      <c r="H124" s="335"/>
      <c r="I124" s="307" t="s">
        <v>4201</v>
      </c>
      <c r="J124" s="335"/>
      <c r="K124" s="308">
        <v>1</v>
      </c>
      <c r="L124" s="336"/>
      <c r="M124" s="337"/>
    </row>
    <row r="125" spans="6:13" s="254" customFormat="1" ht="12" outlineLevel="3" x14ac:dyDescent="0.2">
      <c r="F125" s="255">
        <v>8</v>
      </c>
      <c r="G125" s="256" t="s">
        <v>3315</v>
      </c>
      <c r="H125" s="269" t="s">
        <v>4202</v>
      </c>
      <c r="I125" s="259" t="s">
        <v>4203</v>
      </c>
      <c r="J125" s="256" t="s">
        <v>447</v>
      </c>
      <c r="K125" s="168">
        <v>2</v>
      </c>
      <c r="L125" s="305"/>
      <c r="M125" s="306">
        <f>K125*L125</f>
        <v>0</v>
      </c>
    </row>
    <row r="126" spans="6:13" s="254" customFormat="1" ht="12" outlineLevel="3" x14ac:dyDescent="0.2">
      <c r="F126" s="255">
        <v>9</v>
      </c>
      <c r="G126" s="256" t="s">
        <v>3315</v>
      </c>
      <c r="H126" s="269" t="s">
        <v>4204</v>
      </c>
      <c r="I126" s="259" t="s">
        <v>4205</v>
      </c>
      <c r="J126" s="256" t="s">
        <v>447</v>
      </c>
      <c r="K126" s="168">
        <v>1</v>
      </c>
      <c r="L126" s="305"/>
      <c r="M126" s="306">
        <f>K126*L126</f>
        <v>0</v>
      </c>
    </row>
    <row r="127" spans="6:13" s="333" customFormat="1" ht="11.25" outlineLevel="4" x14ac:dyDescent="0.25">
      <c r="F127" s="334"/>
      <c r="G127" s="335"/>
      <c r="H127" s="335"/>
      <c r="I127" s="307" t="s">
        <v>4206</v>
      </c>
      <c r="J127" s="335"/>
      <c r="K127" s="308">
        <v>1</v>
      </c>
      <c r="L127" s="336"/>
      <c r="M127" s="337"/>
    </row>
    <row r="128" spans="6:13" s="254" customFormat="1" ht="12" outlineLevel="3" x14ac:dyDescent="0.2">
      <c r="F128" s="255">
        <v>10</v>
      </c>
      <c r="G128" s="256" t="s">
        <v>3054</v>
      </c>
      <c r="H128" s="269" t="s">
        <v>4207</v>
      </c>
      <c r="I128" s="259" t="s">
        <v>4208</v>
      </c>
      <c r="J128" s="256" t="s">
        <v>447</v>
      </c>
      <c r="K128" s="168">
        <v>1</v>
      </c>
      <c r="L128" s="305"/>
      <c r="M128" s="306">
        <f>K128*L128</f>
        <v>0</v>
      </c>
    </row>
    <row r="129" spans="6:13" s="254" customFormat="1" ht="12" outlineLevel="3" x14ac:dyDescent="0.2">
      <c r="F129" s="255">
        <v>11</v>
      </c>
      <c r="G129" s="256" t="s">
        <v>3315</v>
      </c>
      <c r="H129" s="269" t="s">
        <v>4209</v>
      </c>
      <c r="I129" s="259" t="s">
        <v>4210</v>
      </c>
      <c r="J129" s="256" t="s">
        <v>447</v>
      </c>
      <c r="K129" s="168">
        <v>4</v>
      </c>
      <c r="L129" s="305"/>
      <c r="M129" s="306">
        <f>K129*L129</f>
        <v>0</v>
      </c>
    </row>
    <row r="130" spans="6:13" s="333" customFormat="1" ht="11.25" outlineLevel="4" x14ac:dyDescent="0.25">
      <c r="F130" s="334"/>
      <c r="G130" s="335"/>
      <c r="H130" s="335"/>
      <c r="I130" s="307" t="s">
        <v>4211</v>
      </c>
      <c r="J130" s="335"/>
      <c r="K130" s="308">
        <v>1</v>
      </c>
      <c r="L130" s="336"/>
      <c r="M130" s="337"/>
    </row>
    <row r="131" spans="6:13" s="333" customFormat="1" ht="11.25" outlineLevel="4" x14ac:dyDescent="0.25">
      <c r="F131" s="334"/>
      <c r="G131" s="335"/>
      <c r="H131" s="335"/>
      <c r="I131" s="307" t="s">
        <v>4212</v>
      </c>
      <c r="J131" s="335"/>
      <c r="K131" s="308">
        <v>1</v>
      </c>
      <c r="L131" s="336"/>
      <c r="M131" s="337"/>
    </row>
    <row r="132" spans="6:13" s="333" customFormat="1" ht="11.25" outlineLevel="4" x14ac:dyDescent="0.25">
      <c r="F132" s="334"/>
      <c r="G132" s="335"/>
      <c r="H132" s="335"/>
      <c r="I132" s="307" t="s">
        <v>4213</v>
      </c>
      <c r="J132" s="335"/>
      <c r="K132" s="308">
        <v>2</v>
      </c>
      <c r="L132" s="336"/>
      <c r="M132" s="337"/>
    </row>
    <row r="133" spans="6:13" s="254" customFormat="1" ht="12" outlineLevel="3" x14ac:dyDescent="0.2">
      <c r="F133" s="255">
        <v>12</v>
      </c>
      <c r="G133" s="256" t="s">
        <v>3054</v>
      </c>
      <c r="H133" s="269" t="s">
        <v>4214</v>
      </c>
      <c r="I133" s="259" t="s">
        <v>4215</v>
      </c>
      <c r="J133" s="256" t="s">
        <v>447</v>
      </c>
      <c r="K133" s="168">
        <v>2</v>
      </c>
      <c r="L133" s="305"/>
      <c r="M133" s="306">
        <f>K133*L133</f>
        <v>0</v>
      </c>
    </row>
    <row r="134" spans="6:13" s="254" customFormat="1" ht="12" outlineLevel="3" x14ac:dyDescent="0.2">
      <c r="F134" s="255">
        <v>13</v>
      </c>
      <c r="G134" s="256" t="s">
        <v>3054</v>
      </c>
      <c r="H134" s="269" t="s">
        <v>4216</v>
      </c>
      <c r="I134" s="259" t="s">
        <v>4217</v>
      </c>
      <c r="J134" s="256" t="s">
        <v>447</v>
      </c>
      <c r="K134" s="168">
        <v>1</v>
      </c>
      <c r="L134" s="305"/>
      <c r="M134" s="306">
        <f>K134*L134</f>
        <v>0</v>
      </c>
    </row>
    <row r="135" spans="6:13" s="254" customFormat="1" ht="12" outlineLevel="3" x14ac:dyDescent="0.2">
      <c r="F135" s="255">
        <v>14</v>
      </c>
      <c r="G135" s="256" t="s">
        <v>3054</v>
      </c>
      <c r="H135" s="269" t="s">
        <v>4218</v>
      </c>
      <c r="I135" s="259" t="s">
        <v>4219</v>
      </c>
      <c r="J135" s="256" t="s">
        <v>447</v>
      </c>
      <c r="K135" s="168">
        <v>1</v>
      </c>
      <c r="L135" s="305"/>
      <c r="M135" s="306">
        <f>K135*L135</f>
        <v>0</v>
      </c>
    </row>
    <row r="136" spans="6:13" s="254" customFormat="1" ht="12" outlineLevel="3" x14ac:dyDescent="0.2">
      <c r="F136" s="255">
        <v>15</v>
      </c>
      <c r="G136" s="256" t="s">
        <v>3315</v>
      </c>
      <c r="H136" s="269" t="s">
        <v>4220</v>
      </c>
      <c r="I136" s="259" t="s">
        <v>4221</v>
      </c>
      <c r="J136" s="256" t="s">
        <v>447</v>
      </c>
      <c r="K136" s="168">
        <v>1</v>
      </c>
      <c r="L136" s="305"/>
      <c r="M136" s="306">
        <f>K136*L136</f>
        <v>0</v>
      </c>
    </row>
    <row r="137" spans="6:13" s="333" customFormat="1" ht="11.25" outlineLevel="4" x14ac:dyDescent="0.25">
      <c r="F137" s="334"/>
      <c r="G137" s="335"/>
      <c r="H137" s="335"/>
      <c r="I137" s="307" t="s">
        <v>4206</v>
      </c>
      <c r="J137" s="335"/>
      <c r="K137" s="308">
        <v>1</v>
      </c>
      <c r="L137" s="336"/>
      <c r="M137" s="337"/>
    </row>
    <row r="138" spans="6:13" s="254" customFormat="1" ht="12" outlineLevel="3" x14ac:dyDescent="0.2">
      <c r="F138" s="255">
        <v>16</v>
      </c>
      <c r="G138" s="256" t="s">
        <v>3054</v>
      </c>
      <c r="H138" s="269" t="s">
        <v>4222</v>
      </c>
      <c r="I138" s="259" t="s">
        <v>4223</v>
      </c>
      <c r="J138" s="256" t="s">
        <v>447</v>
      </c>
      <c r="K138" s="168">
        <v>1</v>
      </c>
      <c r="L138" s="305"/>
      <c r="M138" s="306">
        <f>K138*L138</f>
        <v>0</v>
      </c>
    </row>
    <row r="139" spans="6:13" s="254" customFormat="1" ht="12" outlineLevel="3" x14ac:dyDescent="0.2">
      <c r="F139" s="255">
        <v>17</v>
      </c>
      <c r="G139" s="256" t="s">
        <v>3066</v>
      </c>
      <c r="H139" s="269" t="s">
        <v>3907</v>
      </c>
      <c r="I139" s="259" t="s">
        <v>4224</v>
      </c>
      <c r="J139" s="256" t="s">
        <v>3065</v>
      </c>
      <c r="K139" s="168">
        <v>1</v>
      </c>
      <c r="L139" s="305"/>
      <c r="M139" s="306">
        <f>K139*L139</f>
        <v>0</v>
      </c>
    </row>
    <row r="140" spans="6:13" s="254" customFormat="1" ht="12" outlineLevel="3" x14ac:dyDescent="0.2">
      <c r="F140" s="255">
        <v>18</v>
      </c>
      <c r="G140" s="256" t="s">
        <v>3054</v>
      </c>
      <c r="H140" s="269" t="s">
        <v>4225</v>
      </c>
      <c r="I140" s="259" t="s">
        <v>4226</v>
      </c>
      <c r="J140" s="256" t="s">
        <v>447</v>
      </c>
      <c r="K140" s="168">
        <v>1</v>
      </c>
      <c r="L140" s="305"/>
      <c r="M140" s="306">
        <f>K140*L140</f>
        <v>0</v>
      </c>
    </row>
    <row r="141" spans="6:13" s="254" customFormat="1" ht="12" outlineLevel="3" x14ac:dyDescent="0.2">
      <c r="F141" s="255">
        <v>19</v>
      </c>
      <c r="G141" s="256" t="s">
        <v>3315</v>
      </c>
      <c r="H141" s="269" t="s">
        <v>4227</v>
      </c>
      <c r="I141" s="259" t="s">
        <v>4228</v>
      </c>
      <c r="J141" s="256" t="s">
        <v>3691</v>
      </c>
      <c r="K141" s="168">
        <v>0.27</v>
      </c>
      <c r="L141" s="305"/>
      <c r="M141" s="306">
        <f>K141*L141</f>
        <v>0</v>
      </c>
    </row>
    <row r="142" spans="6:13" s="254" customFormat="1" ht="12" outlineLevel="3" x14ac:dyDescent="0.2">
      <c r="F142" s="255">
        <v>20</v>
      </c>
      <c r="G142" s="256" t="s">
        <v>3315</v>
      </c>
      <c r="H142" s="269" t="s">
        <v>4229</v>
      </c>
      <c r="I142" s="259" t="s">
        <v>4230</v>
      </c>
      <c r="J142" s="256" t="s">
        <v>3691</v>
      </c>
      <c r="K142" s="168">
        <v>0.57999999999999996</v>
      </c>
      <c r="L142" s="305"/>
      <c r="M142" s="306">
        <f>K142*L142</f>
        <v>0</v>
      </c>
    </row>
    <row r="143" spans="6:13" s="291" customFormat="1" ht="12.75" customHeight="1" outlineLevel="3" x14ac:dyDescent="0.25">
      <c r="F143" s="284"/>
      <c r="G143" s="285"/>
      <c r="H143" s="285"/>
      <c r="I143" s="295"/>
      <c r="J143" s="285"/>
      <c r="K143" s="187"/>
      <c r="L143" s="290"/>
      <c r="M143" s="296"/>
    </row>
    <row r="144" spans="6:13" s="249" customFormat="1" ht="16.5" customHeight="1" outlineLevel="2" x14ac:dyDescent="0.2">
      <c r="F144" s="250"/>
      <c r="G144" s="240"/>
      <c r="H144" s="251"/>
      <c r="I144" s="251" t="s">
        <v>3692</v>
      </c>
      <c r="J144" s="240"/>
      <c r="K144" s="159"/>
      <c r="L144" s="252"/>
      <c r="M144" s="221">
        <f>SUBTOTAL(9,M145:M146)</f>
        <v>0</v>
      </c>
    </row>
    <row r="145" spans="6:13" s="254" customFormat="1" ht="12" outlineLevel="3" x14ac:dyDescent="0.2">
      <c r="F145" s="255">
        <v>1</v>
      </c>
      <c r="G145" s="256" t="s">
        <v>3315</v>
      </c>
      <c r="H145" s="269" t="s">
        <v>3693</v>
      </c>
      <c r="I145" s="259" t="s">
        <v>3694</v>
      </c>
      <c r="J145" s="256" t="s">
        <v>532</v>
      </c>
      <c r="K145" s="168">
        <v>15.6</v>
      </c>
      <c r="L145" s="305"/>
      <c r="M145" s="306">
        <f>K145*L145</f>
        <v>0</v>
      </c>
    </row>
    <row r="146" spans="6:13" s="291" customFormat="1" ht="12.75" customHeight="1" outlineLevel="3" x14ac:dyDescent="0.25">
      <c r="F146" s="284"/>
      <c r="G146" s="285"/>
      <c r="H146" s="285"/>
      <c r="I146" s="295"/>
      <c r="J146" s="285"/>
      <c r="K146" s="187"/>
      <c r="L146" s="290"/>
      <c r="M146" s="296"/>
    </row>
    <row r="147" spans="6:13" s="249" customFormat="1" ht="16.5" customHeight="1" outlineLevel="2" x14ac:dyDescent="0.2">
      <c r="F147" s="250"/>
      <c r="G147" s="240"/>
      <c r="H147" s="251"/>
      <c r="I147" s="251" t="s">
        <v>3700</v>
      </c>
      <c r="J147" s="240"/>
      <c r="K147" s="159"/>
      <c r="L147" s="252"/>
      <c r="M147" s="221">
        <f>SUBTOTAL(9,M148:M149)</f>
        <v>0</v>
      </c>
    </row>
    <row r="148" spans="6:13" s="254" customFormat="1" ht="12" outlineLevel="3" x14ac:dyDescent="0.2">
      <c r="F148" s="255">
        <v>1</v>
      </c>
      <c r="G148" s="256" t="s">
        <v>3701</v>
      </c>
      <c r="H148" s="269" t="s">
        <v>3702</v>
      </c>
      <c r="I148" s="259" t="s">
        <v>3703</v>
      </c>
      <c r="J148" s="256" t="s">
        <v>3704</v>
      </c>
      <c r="K148" s="168">
        <v>5</v>
      </c>
      <c r="L148" s="305"/>
      <c r="M148" s="306">
        <f>K148*L148</f>
        <v>0</v>
      </c>
    </row>
    <row r="149" spans="6:13" s="291" customFormat="1" ht="12.75" customHeight="1" outlineLevel="3" x14ac:dyDescent="0.25">
      <c r="F149" s="284"/>
      <c r="G149" s="285"/>
      <c r="H149" s="285"/>
      <c r="I149" s="295"/>
      <c r="J149" s="285"/>
      <c r="K149" s="187"/>
      <c r="L149" s="290"/>
      <c r="M149" s="296"/>
    </row>
    <row r="150" spans="6:13" s="249" customFormat="1" ht="16.5" customHeight="1" outlineLevel="2" x14ac:dyDescent="0.2">
      <c r="F150" s="250"/>
      <c r="G150" s="240"/>
      <c r="H150" s="251"/>
      <c r="I150" s="251" t="s">
        <v>3461</v>
      </c>
      <c r="J150" s="240"/>
      <c r="K150" s="159"/>
      <c r="L150" s="252"/>
      <c r="M150" s="221">
        <f>SUBTOTAL(9,M151:M158)</f>
        <v>0</v>
      </c>
    </row>
    <row r="151" spans="6:13" s="254" customFormat="1" ht="12" outlineLevel="3" x14ac:dyDescent="0.2">
      <c r="F151" s="255">
        <v>1</v>
      </c>
      <c r="G151" s="256" t="s">
        <v>3701</v>
      </c>
      <c r="H151" s="269" t="s">
        <v>4231</v>
      </c>
      <c r="I151" s="259" t="s">
        <v>4232</v>
      </c>
      <c r="J151" s="256" t="s">
        <v>3065</v>
      </c>
      <c r="K151" s="168">
        <v>1</v>
      </c>
      <c r="L151" s="305"/>
      <c r="M151" s="306">
        <f t="shared" ref="M151:M157" si="2">K151*L151</f>
        <v>0</v>
      </c>
    </row>
    <row r="152" spans="6:13" s="254" customFormat="1" ht="12" outlineLevel="3" x14ac:dyDescent="0.2">
      <c r="F152" s="255">
        <v>2</v>
      </c>
      <c r="G152" s="256" t="s">
        <v>3701</v>
      </c>
      <c r="H152" s="269" t="s">
        <v>4233</v>
      </c>
      <c r="I152" s="259" t="s">
        <v>4234</v>
      </c>
      <c r="J152" s="256" t="s">
        <v>3065</v>
      </c>
      <c r="K152" s="168">
        <v>1</v>
      </c>
      <c r="L152" s="305"/>
      <c r="M152" s="306">
        <f t="shared" si="2"/>
        <v>0</v>
      </c>
    </row>
    <row r="153" spans="6:13" s="254" customFormat="1" ht="12" outlineLevel="3" x14ac:dyDescent="0.2">
      <c r="F153" s="255">
        <v>3</v>
      </c>
      <c r="G153" s="256" t="s">
        <v>3701</v>
      </c>
      <c r="H153" s="269" t="s">
        <v>4235</v>
      </c>
      <c r="I153" s="259" t="s">
        <v>4236</v>
      </c>
      <c r="J153" s="256" t="s">
        <v>3065</v>
      </c>
      <c r="K153" s="168">
        <v>1</v>
      </c>
      <c r="L153" s="305"/>
      <c r="M153" s="306">
        <f t="shared" si="2"/>
        <v>0</v>
      </c>
    </row>
    <row r="154" spans="6:13" s="254" customFormat="1" ht="24" outlineLevel="3" x14ac:dyDescent="0.2">
      <c r="F154" s="255">
        <v>4</v>
      </c>
      <c r="G154" s="256" t="s">
        <v>3701</v>
      </c>
      <c r="H154" s="269" t="s">
        <v>4237</v>
      </c>
      <c r="I154" s="259" t="s">
        <v>4238</v>
      </c>
      <c r="J154" s="256" t="s">
        <v>3065</v>
      </c>
      <c r="K154" s="168">
        <v>1</v>
      </c>
      <c r="L154" s="305"/>
      <c r="M154" s="306">
        <f t="shared" si="2"/>
        <v>0</v>
      </c>
    </row>
    <row r="155" spans="6:13" s="254" customFormat="1" ht="12" outlineLevel="3" x14ac:dyDescent="0.2">
      <c r="F155" s="255">
        <v>5</v>
      </c>
      <c r="G155" s="256" t="s">
        <v>3701</v>
      </c>
      <c r="H155" s="269" t="s">
        <v>4054</v>
      </c>
      <c r="I155" s="259" t="s">
        <v>4055</v>
      </c>
      <c r="J155" s="256" t="s">
        <v>447</v>
      </c>
      <c r="K155" s="168">
        <v>1</v>
      </c>
      <c r="L155" s="305"/>
      <c r="M155" s="306">
        <f t="shared" si="2"/>
        <v>0</v>
      </c>
    </row>
    <row r="156" spans="6:13" s="254" customFormat="1" ht="12" outlineLevel="3" x14ac:dyDescent="0.2">
      <c r="F156" s="255">
        <v>6</v>
      </c>
      <c r="G156" s="256" t="s">
        <v>3701</v>
      </c>
      <c r="H156" s="269" t="s">
        <v>4056</v>
      </c>
      <c r="I156" s="259" t="s">
        <v>4057</v>
      </c>
      <c r="J156" s="256" t="s">
        <v>447</v>
      </c>
      <c r="K156" s="168">
        <v>1</v>
      </c>
      <c r="L156" s="305"/>
      <c r="M156" s="306">
        <f t="shared" si="2"/>
        <v>0</v>
      </c>
    </row>
    <row r="157" spans="6:13" s="254" customFormat="1" ht="12" outlineLevel="3" x14ac:dyDescent="0.2">
      <c r="F157" s="255">
        <v>7</v>
      </c>
      <c r="G157" s="256" t="s">
        <v>3701</v>
      </c>
      <c r="H157" s="269" t="s">
        <v>4239</v>
      </c>
      <c r="I157" s="259" t="s">
        <v>4240</v>
      </c>
      <c r="J157" s="256" t="s">
        <v>3065</v>
      </c>
      <c r="K157" s="168">
        <v>1</v>
      </c>
      <c r="L157" s="305"/>
      <c r="M157" s="306">
        <f t="shared" si="2"/>
        <v>0</v>
      </c>
    </row>
    <row r="158" spans="6:13" s="291" customFormat="1" ht="12.75" customHeight="1" outlineLevel="3" x14ac:dyDescent="0.25">
      <c r="F158" s="284"/>
      <c r="G158" s="285"/>
      <c r="H158" s="285"/>
      <c r="I158" s="295"/>
      <c r="J158" s="285"/>
      <c r="K158" s="187"/>
      <c r="L158" s="290"/>
      <c r="M158" s="296"/>
    </row>
    <row r="159" spans="6:13" s="249" customFormat="1" ht="16.5" customHeight="1" outlineLevel="2" x14ac:dyDescent="0.2">
      <c r="F159" s="250"/>
      <c r="G159" s="240"/>
      <c r="H159" s="251"/>
      <c r="I159" s="251" t="s">
        <v>4241</v>
      </c>
      <c r="J159" s="240"/>
      <c r="K159" s="159"/>
      <c r="L159" s="252"/>
      <c r="M159" s="221">
        <f>SUBTOTAL(9,M160:M163)</f>
        <v>0</v>
      </c>
    </row>
    <row r="160" spans="6:13" s="254" customFormat="1" ht="24" outlineLevel="3" x14ac:dyDescent="0.2">
      <c r="F160" s="255">
        <v>1</v>
      </c>
      <c r="G160" s="256" t="s">
        <v>3701</v>
      </c>
      <c r="H160" s="269" t="s">
        <v>4242</v>
      </c>
      <c r="I160" s="259" t="s">
        <v>4243</v>
      </c>
      <c r="J160" s="256" t="s">
        <v>447</v>
      </c>
      <c r="K160" s="168">
        <v>1</v>
      </c>
      <c r="L160" s="305"/>
      <c r="M160" s="306">
        <f>K160*L160</f>
        <v>0</v>
      </c>
    </row>
    <row r="161" spans="6:13" s="254" customFormat="1" ht="12" outlineLevel="3" x14ac:dyDescent="0.2">
      <c r="F161" s="255">
        <v>2</v>
      </c>
      <c r="G161" s="256" t="s">
        <v>3701</v>
      </c>
      <c r="H161" s="269" t="s">
        <v>4244</v>
      </c>
      <c r="I161" s="259" t="s">
        <v>4245</v>
      </c>
      <c r="J161" s="256" t="s">
        <v>124</v>
      </c>
      <c r="K161" s="168">
        <v>3</v>
      </c>
      <c r="L161" s="305"/>
      <c r="M161" s="306">
        <f>K161*L161</f>
        <v>0</v>
      </c>
    </row>
    <row r="162" spans="6:13" s="254" customFormat="1" ht="12" outlineLevel="3" x14ac:dyDescent="0.2">
      <c r="F162" s="255">
        <v>3</v>
      </c>
      <c r="G162" s="256" t="s">
        <v>3701</v>
      </c>
      <c r="H162" s="269" t="s">
        <v>4246</v>
      </c>
      <c r="I162" s="259" t="s">
        <v>4247</v>
      </c>
      <c r="J162" s="256" t="s">
        <v>447</v>
      </c>
      <c r="K162" s="168">
        <v>1</v>
      </c>
      <c r="L162" s="305"/>
      <c r="M162" s="306">
        <f>K162*L162</f>
        <v>0</v>
      </c>
    </row>
    <row r="163" spans="6:13" s="291" customFormat="1" ht="12.75" customHeight="1" outlineLevel="3" x14ac:dyDescent="0.25">
      <c r="F163" s="284"/>
      <c r="G163" s="285"/>
      <c r="H163" s="285"/>
      <c r="I163" s="295"/>
      <c r="J163" s="285"/>
      <c r="K163" s="187"/>
      <c r="L163" s="290"/>
      <c r="M163" s="296"/>
    </row>
    <row r="164" spans="6:13" s="291" customFormat="1" ht="12.75" customHeight="1" outlineLevel="2" x14ac:dyDescent="0.25">
      <c r="F164" s="284"/>
      <c r="G164" s="285"/>
      <c r="H164" s="285"/>
      <c r="I164" s="295"/>
      <c r="J164" s="285"/>
      <c r="K164" s="187"/>
      <c r="L164" s="290"/>
      <c r="M164" s="296"/>
    </row>
    <row r="165" spans="6:13" s="291" customFormat="1" ht="12.75" customHeight="1" outlineLevel="1" x14ac:dyDescent="0.25">
      <c r="F165" s="284"/>
      <c r="G165" s="285"/>
      <c r="H165" s="285"/>
      <c r="I165" s="295"/>
      <c r="J165" s="285"/>
      <c r="K165" s="187"/>
      <c r="L165" s="290"/>
      <c r="M165" s="296"/>
    </row>
  </sheetData>
  <pageMargins left="0.39370078740157483" right="0.39370078740157483" top="0.59055118110236227" bottom="0.59055118110236227" header="0.39370078740157483" footer="0.39370078740157483"/>
  <pageSetup paperSize="9" scale="71" fitToHeight="9999" orientation="portrait" r:id="rId1"/>
  <headerFooter alignWithMargins="0">
    <oddFooter>&amp;C&amp;8&amp;P z &amp;N</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pageSetUpPr fitToPage="1"/>
  </sheetPr>
  <dimension ref="A1:D28"/>
  <sheetViews>
    <sheetView zoomScaleNormal="100" workbookViewId="0">
      <pane ySplit="7" topLeftCell="A8" activePane="bottomLeft" state="frozen"/>
      <selection activeCell="K10" sqref="K10"/>
      <selection pane="bottomLeft" activeCell="C9" sqref="C9"/>
    </sheetView>
  </sheetViews>
  <sheetFormatPr defaultRowHeight="12.75" outlineLevelRow="3" x14ac:dyDescent="0.2"/>
  <cols>
    <col min="1" max="1" width="108.5703125" style="210" hidden="1" customWidth="1"/>
    <col min="2" max="2" width="80.7109375" style="210" customWidth="1"/>
    <col min="3" max="3" width="15.7109375" style="210" customWidth="1"/>
    <col min="4" max="256" width="9.140625" style="210"/>
    <col min="257" max="257" width="0" style="210" hidden="1" customWidth="1"/>
    <col min="258" max="258" width="80.7109375" style="210" customWidth="1"/>
    <col min="259" max="259" width="15.7109375" style="210" customWidth="1"/>
    <col min="260" max="512" width="9.140625" style="210"/>
    <col min="513" max="513" width="0" style="210" hidden="1" customWidth="1"/>
    <col min="514" max="514" width="80.7109375" style="210" customWidth="1"/>
    <col min="515" max="515" width="15.7109375" style="210" customWidth="1"/>
    <col min="516" max="768" width="9.140625" style="210"/>
    <col min="769" max="769" width="0" style="210" hidden="1" customWidth="1"/>
    <col min="770" max="770" width="80.7109375" style="210" customWidth="1"/>
    <col min="771" max="771" width="15.7109375" style="210" customWidth="1"/>
    <col min="772" max="1024" width="9.140625" style="210"/>
    <col min="1025" max="1025" width="0" style="210" hidden="1" customWidth="1"/>
    <col min="1026" max="1026" width="80.7109375" style="210" customWidth="1"/>
    <col min="1027" max="1027" width="15.7109375" style="210" customWidth="1"/>
    <col min="1028" max="1280" width="9.140625" style="210"/>
    <col min="1281" max="1281" width="0" style="210" hidden="1" customWidth="1"/>
    <col min="1282" max="1282" width="80.7109375" style="210" customWidth="1"/>
    <col min="1283" max="1283" width="15.7109375" style="210" customWidth="1"/>
    <col min="1284" max="1536" width="9.140625" style="210"/>
    <col min="1537" max="1537" width="0" style="210" hidden="1" customWidth="1"/>
    <col min="1538" max="1538" width="80.7109375" style="210" customWidth="1"/>
    <col min="1539" max="1539" width="15.7109375" style="210" customWidth="1"/>
    <col min="1540" max="1792" width="9.140625" style="210"/>
    <col min="1793" max="1793" width="0" style="210" hidden="1" customWidth="1"/>
    <col min="1794" max="1794" width="80.7109375" style="210" customWidth="1"/>
    <col min="1795" max="1795" width="15.7109375" style="210" customWidth="1"/>
    <col min="1796" max="2048" width="9.140625" style="210"/>
    <col min="2049" max="2049" width="0" style="210" hidden="1" customWidth="1"/>
    <col min="2050" max="2050" width="80.7109375" style="210" customWidth="1"/>
    <col min="2051" max="2051" width="15.7109375" style="210" customWidth="1"/>
    <col min="2052" max="2304" width="9.140625" style="210"/>
    <col min="2305" max="2305" width="0" style="210" hidden="1" customWidth="1"/>
    <col min="2306" max="2306" width="80.7109375" style="210" customWidth="1"/>
    <col min="2307" max="2307" width="15.7109375" style="210" customWidth="1"/>
    <col min="2308" max="2560" width="9.140625" style="210"/>
    <col min="2561" max="2561" width="0" style="210" hidden="1" customWidth="1"/>
    <col min="2562" max="2562" width="80.7109375" style="210" customWidth="1"/>
    <col min="2563" max="2563" width="15.7109375" style="210" customWidth="1"/>
    <col min="2564" max="2816" width="9.140625" style="210"/>
    <col min="2817" max="2817" width="0" style="210" hidden="1" customWidth="1"/>
    <col min="2818" max="2818" width="80.7109375" style="210" customWidth="1"/>
    <col min="2819" max="2819" width="15.7109375" style="210" customWidth="1"/>
    <col min="2820" max="3072" width="9.140625" style="210"/>
    <col min="3073" max="3073" width="0" style="210" hidden="1" customWidth="1"/>
    <col min="3074" max="3074" width="80.7109375" style="210" customWidth="1"/>
    <col min="3075" max="3075" width="15.7109375" style="210" customWidth="1"/>
    <col min="3076" max="3328" width="9.140625" style="210"/>
    <col min="3329" max="3329" width="0" style="210" hidden="1" customWidth="1"/>
    <col min="3330" max="3330" width="80.7109375" style="210" customWidth="1"/>
    <col min="3331" max="3331" width="15.7109375" style="210" customWidth="1"/>
    <col min="3332" max="3584" width="9.140625" style="210"/>
    <col min="3585" max="3585" width="0" style="210" hidden="1" customWidth="1"/>
    <col min="3586" max="3586" width="80.7109375" style="210" customWidth="1"/>
    <col min="3587" max="3587" width="15.7109375" style="210" customWidth="1"/>
    <col min="3588" max="3840" width="9.140625" style="210"/>
    <col min="3841" max="3841" width="0" style="210" hidden="1" customWidth="1"/>
    <col min="3842" max="3842" width="80.7109375" style="210" customWidth="1"/>
    <col min="3843" max="3843" width="15.7109375" style="210" customWidth="1"/>
    <col min="3844" max="4096" width="9.140625" style="210"/>
    <col min="4097" max="4097" width="0" style="210" hidden="1" customWidth="1"/>
    <col min="4098" max="4098" width="80.7109375" style="210" customWidth="1"/>
    <col min="4099" max="4099" width="15.7109375" style="210" customWidth="1"/>
    <col min="4100" max="4352" width="9.140625" style="210"/>
    <col min="4353" max="4353" width="0" style="210" hidden="1" customWidth="1"/>
    <col min="4354" max="4354" width="80.7109375" style="210" customWidth="1"/>
    <col min="4355" max="4355" width="15.7109375" style="210" customWidth="1"/>
    <col min="4356" max="4608" width="9.140625" style="210"/>
    <col min="4609" max="4609" width="0" style="210" hidden="1" customWidth="1"/>
    <col min="4610" max="4610" width="80.7109375" style="210" customWidth="1"/>
    <col min="4611" max="4611" width="15.7109375" style="210" customWidth="1"/>
    <col min="4612" max="4864" width="9.140625" style="210"/>
    <col min="4865" max="4865" width="0" style="210" hidden="1" customWidth="1"/>
    <col min="4866" max="4866" width="80.7109375" style="210" customWidth="1"/>
    <col min="4867" max="4867" width="15.7109375" style="210" customWidth="1"/>
    <col min="4868" max="5120" width="9.140625" style="210"/>
    <col min="5121" max="5121" width="0" style="210" hidden="1" customWidth="1"/>
    <col min="5122" max="5122" width="80.7109375" style="210" customWidth="1"/>
    <col min="5123" max="5123" width="15.7109375" style="210" customWidth="1"/>
    <col min="5124" max="5376" width="9.140625" style="210"/>
    <col min="5377" max="5377" width="0" style="210" hidden="1" customWidth="1"/>
    <col min="5378" max="5378" width="80.7109375" style="210" customWidth="1"/>
    <col min="5379" max="5379" width="15.7109375" style="210" customWidth="1"/>
    <col min="5380" max="5632" width="9.140625" style="210"/>
    <col min="5633" max="5633" width="0" style="210" hidden="1" customWidth="1"/>
    <col min="5634" max="5634" width="80.7109375" style="210" customWidth="1"/>
    <col min="5635" max="5635" width="15.7109375" style="210" customWidth="1"/>
    <col min="5636" max="5888" width="9.140625" style="210"/>
    <col min="5889" max="5889" width="0" style="210" hidden="1" customWidth="1"/>
    <col min="5890" max="5890" width="80.7109375" style="210" customWidth="1"/>
    <col min="5891" max="5891" width="15.7109375" style="210" customWidth="1"/>
    <col min="5892" max="6144" width="9.140625" style="210"/>
    <col min="6145" max="6145" width="0" style="210" hidden="1" customWidth="1"/>
    <col min="6146" max="6146" width="80.7109375" style="210" customWidth="1"/>
    <col min="6147" max="6147" width="15.7109375" style="210" customWidth="1"/>
    <col min="6148" max="6400" width="9.140625" style="210"/>
    <col min="6401" max="6401" width="0" style="210" hidden="1" customWidth="1"/>
    <col min="6402" max="6402" width="80.7109375" style="210" customWidth="1"/>
    <col min="6403" max="6403" width="15.7109375" style="210" customWidth="1"/>
    <col min="6404" max="6656" width="9.140625" style="210"/>
    <col min="6657" max="6657" width="0" style="210" hidden="1" customWidth="1"/>
    <col min="6658" max="6658" width="80.7109375" style="210" customWidth="1"/>
    <col min="6659" max="6659" width="15.7109375" style="210" customWidth="1"/>
    <col min="6660" max="6912" width="9.140625" style="210"/>
    <col min="6913" max="6913" width="0" style="210" hidden="1" customWidth="1"/>
    <col min="6914" max="6914" width="80.7109375" style="210" customWidth="1"/>
    <col min="6915" max="6915" width="15.7109375" style="210" customWidth="1"/>
    <col min="6916" max="7168" width="9.140625" style="210"/>
    <col min="7169" max="7169" width="0" style="210" hidden="1" customWidth="1"/>
    <col min="7170" max="7170" width="80.7109375" style="210" customWidth="1"/>
    <col min="7171" max="7171" width="15.7109375" style="210" customWidth="1"/>
    <col min="7172" max="7424" width="9.140625" style="210"/>
    <col min="7425" max="7425" width="0" style="210" hidden="1" customWidth="1"/>
    <col min="7426" max="7426" width="80.7109375" style="210" customWidth="1"/>
    <col min="7427" max="7427" width="15.7109375" style="210" customWidth="1"/>
    <col min="7428" max="7680" width="9.140625" style="210"/>
    <col min="7681" max="7681" width="0" style="210" hidden="1" customWidth="1"/>
    <col min="7682" max="7682" width="80.7109375" style="210" customWidth="1"/>
    <col min="7683" max="7683" width="15.7109375" style="210" customWidth="1"/>
    <col min="7684" max="7936" width="9.140625" style="210"/>
    <col min="7937" max="7937" width="0" style="210" hidden="1" customWidth="1"/>
    <col min="7938" max="7938" width="80.7109375" style="210" customWidth="1"/>
    <col min="7939" max="7939" width="15.7109375" style="210" customWidth="1"/>
    <col min="7940" max="8192" width="9.140625" style="210"/>
    <col min="8193" max="8193" width="0" style="210" hidden="1" customWidth="1"/>
    <col min="8194" max="8194" width="80.7109375" style="210" customWidth="1"/>
    <col min="8195" max="8195" width="15.7109375" style="210" customWidth="1"/>
    <col min="8196" max="8448" width="9.140625" style="210"/>
    <col min="8449" max="8449" width="0" style="210" hidden="1" customWidth="1"/>
    <col min="8450" max="8450" width="80.7109375" style="210" customWidth="1"/>
    <col min="8451" max="8451" width="15.7109375" style="210" customWidth="1"/>
    <col min="8452" max="8704" width="9.140625" style="210"/>
    <col min="8705" max="8705" width="0" style="210" hidden="1" customWidth="1"/>
    <col min="8706" max="8706" width="80.7109375" style="210" customWidth="1"/>
    <col min="8707" max="8707" width="15.7109375" style="210" customWidth="1"/>
    <col min="8708" max="8960" width="9.140625" style="210"/>
    <col min="8961" max="8961" width="0" style="210" hidden="1" customWidth="1"/>
    <col min="8962" max="8962" width="80.7109375" style="210" customWidth="1"/>
    <col min="8963" max="8963" width="15.7109375" style="210" customWidth="1"/>
    <col min="8964" max="9216" width="9.140625" style="210"/>
    <col min="9217" max="9217" width="0" style="210" hidden="1" customWidth="1"/>
    <col min="9218" max="9218" width="80.7109375" style="210" customWidth="1"/>
    <col min="9219" max="9219" width="15.7109375" style="210" customWidth="1"/>
    <col min="9220" max="9472" width="9.140625" style="210"/>
    <col min="9473" max="9473" width="0" style="210" hidden="1" customWidth="1"/>
    <col min="9474" max="9474" width="80.7109375" style="210" customWidth="1"/>
    <col min="9475" max="9475" width="15.7109375" style="210" customWidth="1"/>
    <col min="9476" max="9728" width="9.140625" style="210"/>
    <col min="9729" max="9729" width="0" style="210" hidden="1" customWidth="1"/>
    <col min="9730" max="9730" width="80.7109375" style="210" customWidth="1"/>
    <col min="9731" max="9731" width="15.7109375" style="210" customWidth="1"/>
    <col min="9732" max="9984" width="9.140625" style="210"/>
    <col min="9985" max="9985" width="0" style="210" hidden="1" customWidth="1"/>
    <col min="9986" max="9986" width="80.7109375" style="210" customWidth="1"/>
    <col min="9987" max="9987" width="15.7109375" style="210" customWidth="1"/>
    <col min="9988" max="10240" width="9.140625" style="210"/>
    <col min="10241" max="10241" width="0" style="210" hidden="1" customWidth="1"/>
    <col min="10242" max="10242" width="80.7109375" style="210" customWidth="1"/>
    <col min="10243" max="10243" width="15.7109375" style="210" customWidth="1"/>
    <col min="10244" max="10496" width="9.140625" style="210"/>
    <col min="10497" max="10497" width="0" style="210" hidden="1" customWidth="1"/>
    <col min="10498" max="10498" width="80.7109375" style="210" customWidth="1"/>
    <col min="10499" max="10499" width="15.7109375" style="210" customWidth="1"/>
    <col min="10500" max="10752" width="9.140625" style="210"/>
    <col min="10753" max="10753" width="0" style="210" hidden="1" customWidth="1"/>
    <col min="10754" max="10754" width="80.7109375" style="210" customWidth="1"/>
    <col min="10755" max="10755" width="15.7109375" style="210" customWidth="1"/>
    <col min="10756" max="11008" width="9.140625" style="210"/>
    <col min="11009" max="11009" width="0" style="210" hidden="1" customWidth="1"/>
    <col min="11010" max="11010" width="80.7109375" style="210" customWidth="1"/>
    <col min="11011" max="11011" width="15.7109375" style="210" customWidth="1"/>
    <col min="11012" max="11264" width="9.140625" style="210"/>
    <col min="11265" max="11265" width="0" style="210" hidden="1" customWidth="1"/>
    <col min="11266" max="11266" width="80.7109375" style="210" customWidth="1"/>
    <col min="11267" max="11267" width="15.7109375" style="210" customWidth="1"/>
    <col min="11268" max="11520" width="9.140625" style="210"/>
    <col min="11521" max="11521" width="0" style="210" hidden="1" customWidth="1"/>
    <col min="11522" max="11522" width="80.7109375" style="210" customWidth="1"/>
    <col min="11523" max="11523" width="15.7109375" style="210" customWidth="1"/>
    <col min="11524" max="11776" width="9.140625" style="210"/>
    <col min="11777" max="11777" width="0" style="210" hidden="1" customWidth="1"/>
    <col min="11778" max="11778" width="80.7109375" style="210" customWidth="1"/>
    <col min="11779" max="11779" width="15.7109375" style="210" customWidth="1"/>
    <col min="11780" max="12032" width="9.140625" style="210"/>
    <col min="12033" max="12033" width="0" style="210" hidden="1" customWidth="1"/>
    <col min="12034" max="12034" width="80.7109375" style="210" customWidth="1"/>
    <col min="12035" max="12035" width="15.7109375" style="210" customWidth="1"/>
    <col min="12036" max="12288" width="9.140625" style="210"/>
    <col min="12289" max="12289" width="0" style="210" hidden="1" customWidth="1"/>
    <col min="12290" max="12290" width="80.7109375" style="210" customWidth="1"/>
    <col min="12291" max="12291" width="15.7109375" style="210" customWidth="1"/>
    <col min="12292" max="12544" width="9.140625" style="210"/>
    <col min="12545" max="12545" width="0" style="210" hidden="1" customWidth="1"/>
    <col min="12546" max="12546" width="80.7109375" style="210" customWidth="1"/>
    <col min="12547" max="12547" width="15.7109375" style="210" customWidth="1"/>
    <col min="12548" max="12800" width="9.140625" style="210"/>
    <col min="12801" max="12801" width="0" style="210" hidden="1" customWidth="1"/>
    <col min="12802" max="12802" width="80.7109375" style="210" customWidth="1"/>
    <col min="12803" max="12803" width="15.7109375" style="210" customWidth="1"/>
    <col min="12804" max="13056" width="9.140625" style="210"/>
    <col min="13057" max="13057" width="0" style="210" hidden="1" customWidth="1"/>
    <col min="13058" max="13058" width="80.7109375" style="210" customWidth="1"/>
    <col min="13059" max="13059" width="15.7109375" style="210" customWidth="1"/>
    <col min="13060" max="13312" width="9.140625" style="210"/>
    <col min="13313" max="13313" width="0" style="210" hidden="1" customWidth="1"/>
    <col min="13314" max="13314" width="80.7109375" style="210" customWidth="1"/>
    <col min="13315" max="13315" width="15.7109375" style="210" customWidth="1"/>
    <col min="13316" max="13568" width="9.140625" style="210"/>
    <col min="13569" max="13569" width="0" style="210" hidden="1" customWidth="1"/>
    <col min="13570" max="13570" width="80.7109375" style="210" customWidth="1"/>
    <col min="13571" max="13571" width="15.7109375" style="210" customWidth="1"/>
    <col min="13572" max="13824" width="9.140625" style="210"/>
    <col min="13825" max="13825" width="0" style="210" hidden="1" customWidth="1"/>
    <col min="13826" max="13826" width="80.7109375" style="210" customWidth="1"/>
    <col min="13827" max="13827" width="15.7109375" style="210" customWidth="1"/>
    <col min="13828" max="14080" width="9.140625" style="210"/>
    <col min="14081" max="14081" width="0" style="210" hidden="1" customWidth="1"/>
    <col min="14082" max="14082" width="80.7109375" style="210" customWidth="1"/>
    <col min="14083" max="14083" width="15.7109375" style="210" customWidth="1"/>
    <col min="14084" max="14336" width="9.140625" style="210"/>
    <col min="14337" max="14337" width="0" style="210" hidden="1" customWidth="1"/>
    <col min="14338" max="14338" width="80.7109375" style="210" customWidth="1"/>
    <col min="14339" max="14339" width="15.7109375" style="210" customWidth="1"/>
    <col min="14340" max="14592" width="9.140625" style="210"/>
    <col min="14593" max="14593" width="0" style="210" hidden="1" customWidth="1"/>
    <col min="14594" max="14594" width="80.7109375" style="210" customWidth="1"/>
    <col min="14595" max="14595" width="15.7109375" style="210" customWidth="1"/>
    <col min="14596" max="14848" width="9.140625" style="210"/>
    <col min="14849" max="14849" width="0" style="210" hidden="1" customWidth="1"/>
    <col min="14850" max="14850" width="80.7109375" style="210" customWidth="1"/>
    <col min="14851" max="14851" width="15.7109375" style="210" customWidth="1"/>
    <col min="14852" max="15104" width="9.140625" style="210"/>
    <col min="15105" max="15105" width="0" style="210" hidden="1" customWidth="1"/>
    <col min="15106" max="15106" width="80.7109375" style="210" customWidth="1"/>
    <col min="15107" max="15107" width="15.7109375" style="210" customWidth="1"/>
    <col min="15108" max="15360" width="9.140625" style="210"/>
    <col min="15361" max="15361" width="0" style="210" hidden="1" customWidth="1"/>
    <col min="15362" max="15362" width="80.7109375" style="210" customWidth="1"/>
    <col min="15363" max="15363" width="15.7109375" style="210" customWidth="1"/>
    <col min="15364" max="15616" width="9.140625" style="210"/>
    <col min="15617" max="15617" width="0" style="210" hidden="1" customWidth="1"/>
    <col min="15618" max="15618" width="80.7109375" style="210" customWidth="1"/>
    <col min="15619" max="15619" width="15.7109375" style="210" customWidth="1"/>
    <col min="15620" max="15872" width="9.140625" style="210"/>
    <col min="15873" max="15873" width="0" style="210" hidden="1" customWidth="1"/>
    <col min="15874" max="15874" width="80.7109375" style="210" customWidth="1"/>
    <col min="15875" max="15875" width="15.7109375" style="210" customWidth="1"/>
    <col min="15876" max="16128" width="9.140625" style="210"/>
    <col min="16129" max="16129" width="0" style="210" hidden="1" customWidth="1"/>
    <col min="16130" max="16130" width="80.7109375" style="210" customWidth="1"/>
    <col min="16131" max="16131" width="15.7109375" style="210" customWidth="1"/>
    <col min="16132" max="16384" width="9.140625" style="210"/>
  </cols>
  <sheetData>
    <row r="1" spans="1:4" x14ac:dyDescent="0.2">
      <c r="B1" s="207" t="s">
        <v>3352</v>
      </c>
    </row>
    <row r="2" spans="1:4" ht="15" x14ac:dyDescent="0.25">
      <c r="B2" s="225" t="s">
        <v>51</v>
      </c>
    </row>
    <row r="3" spans="1:4" ht="15" x14ac:dyDescent="0.25">
      <c r="B3" s="225" t="s">
        <v>2</v>
      </c>
    </row>
    <row r="4" spans="1:4" ht="15" x14ac:dyDescent="0.25">
      <c r="B4" s="225" t="s">
        <v>43</v>
      </c>
    </row>
    <row r="5" spans="1:4" ht="15" x14ac:dyDescent="0.25">
      <c r="B5" s="225" t="s">
        <v>4058</v>
      </c>
    </row>
    <row r="6" spans="1:4" ht="14.25" customHeight="1" x14ac:dyDescent="0.25">
      <c r="A6" s="210" t="e">
        <f t="array" ref="A6">INDEX(__SAZBA__,MATCH(0,COUNTIF(#REF!,__SAZBA__),0))</f>
        <v>#REF!</v>
      </c>
      <c r="B6" s="211"/>
      <c r="C6" s="208"/>
      <c r="D6" s="209"/>
    </row>
    <row r="7" spans="1:4" ht="13.5" thickBot="1" x14ac:dyDescent="0.25">
      <c r="A7" s="210" t="e">
        <f t="array" ref="A7">INDEX(__SAZBA__,MATCH(0,COUNTIF($A$6:A6,__SAZBA__),0))</f>
        <v>#REF!</v>
      </c>
      <c r="B7" s="212" t="s">
        <v>104</v>
      </c>
      <c r="C7" s="212" t="s">
        <v>3043</v>
      </c>
      <c r="D7" s="213"/>
    </row>
    <row r="8" spans="1:4" x14ac:dyDescent="0.2">
      <c r="A8" s="210" t="e">
        <f t="array" ref="A8">INDEX(__SAZBA__,MATCH(0,COUNTIF($A$6:A7,__SAZBA__),0))</f>
        <v>#REF!</v>
      </c>
      <c r="B8" s="214"/>
      <c r="C8" s="215"/>
      <c r="D8" s="213"/>
    </row>
    <row r="9" spans="1:4" s="216" customFormat="1" ht="15.75" customHeight="1" outlineLevel="1" x14ac:dyDescent="0.25">
      <c r="B9" s="338" t="str">
        <f>IF([4]Zakazka!$I$9=0,"",[4]Zakazka!$I$9)</f>
        <v>SO 03.2.2: Plynový zdroj tepla 2 AMULET</v>
      </c>
      <c r="C9" s="332">
        <f>'UT Zakazka kotelna 2'!M9</f>
        <v>0</v>
      </c>
    </row>
    <row r="10" spans="1:4" s="216" customFormat="1" ht="15.75" customHeight="1" outlineLevel="2" x14ac:dyDescent="0.2">
      <c r="B10" s="339" t="str">
        <f>IF([4]Zakazka!$I$10=0,"",[4]Zakazka!$I$10)</f>
        <v>D.2.1 a D.2.2: Technologie a VZT</v>
      </c>
      <c r="C10" s="218">
        <f>'UT Zakazka kotelna 2'!M10</f>
        <v>0</v>
      </c>
    </row>
    <row r="11" spans="1:4" s="219" customFormat="1" ht="15" customHeight="1" outlineLevel="3" x14ac:dyDescent="0.2">
      <c r="B11" s="340" t="str">
        <f>IF([4]Zakazka!$I$11=0,"",[4]Zakazka!$I$11)</f>
        <v>023: Potrubí</v>
      </c>
      <c r="C11" s="221">
        <f>'UT Zakazka kotelna 2'!M11</f>
        <v>0</v>
      </c>
    </row>
    <row r="12" spans="1:4" s="219" customFormat="1" ht="15" customHeight="1" outlineLevel="3" x14ac:dyDescent="0.2">
      <c r="B12" s="340" t="str">
        <f>IF([4]Zakazka!$I$15=0,"",[4]Zakazka!$I$15)</f>
        <v>099: Přesun hmot HSV</v>
      </c>
      <c r="C12" s="221">
        <f>'UT Zakazka kotelna 2'!M15</f>
        <v>0</v>
      </c>
    </row>
    <row r="13" spans="1:4" s="219" customFormat="1" ht="15" customHeight="1" outlineLevel="3" x14ac:dyDescent="0.2">
      <c r="B13" s="340" t="str">
        <f>IF([4]Zakazka!$I$34=0,"",[4]Zakazka!$I$34)</f>
        <v>713: Izolace tepelné</v>
      </c>
      <c r="C13" s="221">
        <f>'UT Zakazka kotelna 2'!M34</f>
        <v>0</v>
      </c>
    </row>
    <row r="14" spans="1:4" s="219" customFormat="1" ht="15" customHeight="1" outlineLevel="3" x14ac:dyDescent="0.2">
      <c r="B14" s="340" t="str">
        <f>IF([4]Zakazka!$I$55=0,"",[4]Zakazka!$I$55)</f>
        <v>721: Vnitřní kanalizace</v>
      </c>
      <c r="C14" s="221">
        <f>'UT Zakazka kotelna 2'!M55</f>
        <v>0</v>
      </c>
    </row>
    <row r="15" spans="1:4" s="219" customFormat="1" ht="15" customHeight="1" outlineLevel="3" x14ac:dyDescent="0.2">
      <c r="B15" s="340" t="str">
        <f>IF([4]Zakazka!$I$63=0,"",[4]Zakazka!$I$63)</f>
        <v>731: Ústřední vytápění - kotelny</v>
      </c>
      <c r="C15" s="221">
        <f>'UT Zakazka kotelna 2'!M63</f>
        <v>0</v>
      </c>
    </row>
    <row r="16" spans="1:4" s="219" customFormat="1" ht="15" customHeight="1" outlineLevel="3" x14ac:dyDescent="0.2">
      <c r="B16" s="340" t="str">
        <f>IF([4]Zakazka!$I$78=0,"",[4]Zakazka!$I$78)</f>
        <v>732: Ústřední vytápění - strojovny</v>
      </c>
      <c r="C16" s="221">
        <f>'UT Zakazka kotelna 2'!M78</f>
        <v>0</v>
      </c>
    </row>
    <row r="17" spans="1:3" s="219" customFormat="1" ht="15" customHeight="1" outlineLevel="3" x14ac:dyDescent="0.2">
      <c r="B17" s="340" t="str">
        <f>IF([4]Zakazka!$I$104=0,"",[4]Zakazka!$I$104)</f>
        <v>733: Ústřední vytápění - rozvodné potrubí</v>
      </c>
      <c r="C17" s="221">
        <f>'UT Zakazka kotelna 2'!M104</f>
        <v>0</v>
      </c>
    </row>
    <row r="18" spans="1:3" s="219" customFormat="1" ht="15" customHeight="1" outlineLevel="3" x14ac:dyDescent="0.2">
      <c r="B18" s="340" t="str">
        <f>IF([4]Zakazka!$I$116=0,"",[4]Zakazka!$I$116)</f>
        <v>734: Ústřední vytápění - armatury</v>
      </c>
      <c r="C18" s="221">
        <f>'UT Zakazka kotelna 2'!M116</f>
        <v>0</v>
      </c>
    </row>
    <row r="19" spans="1:3" s="219" customFormat="1" ht="15" customHeight="1" outlineLevel="3" x14ac:dyDescent="0.2">
      <c r="B19" s="340" t="str">
        <f>IF([4]Zakazka!$I$133=0,"",[4]Zakazka!$I$133)</f>
        <v>783: Nátěry</v>
      </c>
      <c r="C19" s="221">
        <f>'UT Zakazka kotelna 2'!M133</f>
        <v>0</v>
      </c>
    </row>
    <row r="20" spans="1:3" s="219" customFormat="1" ht="15" customHeight="1" outlineLevel="3" x14ac:dyDescent="0.2">
      <c r="B20" s="340" t="str">
        <f>IF([4]Zakazka!$I$137=0,"",[4]Zakazka!$I$137)</f>
        <v>V03: Zařízení staveniště</v>
      </c>
      <c r="C20" s="221">
        <f>'UT Zakazka kotelna 2'!M137</f>
        <v>0</v>
      </c>
    </row>
    <row r="21" spans="1:3" s="219" customFormat="1" ht="15" customHeight="1" outlineLevel="3" x14ac:dyDescent="0.2">
      <c r="B21" s="340" t="str">
        <f>IF([4]Zakazka!$I$140=0,"",[4]Zakazka!$I$140)</f>
        <v>V04: Inženýrská činnost</v>
      </c>
      <c r="C21" s="221">
        <f>'UT Zakazka kotelna 2'!M140</f>
        <v>0</v>
      </c>
    </row>
    <row r="22" spans="1:3" s="219" customFormat="1" ht="15" customHeight="1" outlineLevel="3" x14ac:dyDescent="0.2">
      <c r="B22" s="340" t="str">
        <f>IF([4]Zakazka!$I$149=0,"",[4]Zakazka!$I$149)</f>
        <v>V09: Ostatní náklady</v>
      </c>
      <c r="C22" s="221">
        <f>'UT Zakazka kotelna 2'!M149</f>
        <v>0</v>
      </c>
    </row>
    <row r="23" spans="1:3" ht="13.5" outlineLevel="3" thickBot="1" x14ac:dyDescent="0.25">
      <c r="B23" s="318"/>
    </row>
    <row r="24" spans="1:3" s="222" customFormat="1" ht="15" x14ac:dyDescent="0.25">
      <c r="A24" s="222">
        <f>SUM(A26:A27)</f>
        <v>0</v>
      </c>
      <c r="B24" s="223" t="s">
        <v>3355</v>
      </c>
      <c r="C24" s="224">
        <f>SUM(C11:C23)</f>
        <v>0</v>
      </c>
    </row>
    <row r="25" spans="1:3" s="222" customFormat="1" ht="15" x14ac:dyDescent="0.25">
      <c r="B25" s="341"/>
      <c r="C25" s="342"/>
    </row>
    <row r="26" spans="1:3" s="343" customFormat="1" x14ac:dyDescent="0.2">
      <c r="A26" s="343">
        <f>IF(ISNUMBER(A7),SUMIF(__SAZBA__,A7,__CENA__),0)</f>
        <v>0</v>
      </c>
      <c r="B26" s="344" t="str">
        <f>IF(A26=0,"","DPH " &amp; A7 &amp; " % ze základny: " &amp; TEXT(A26,"# ##0"))</f>
        <v/>
      </c>
      <c r="C26" s="345" t="str">
        <f>IF(A26=0,"",A26*A7/100)</f>
        <v/>
      </c>
    </row>
    <row r="27" spans="1:3" s="343" customFormat="1" x14ac:dyDescent="0.2">
      <c r="A27" s="343">
        <f>IF(ISNUMBER(A8),SUMIF(__SAZBA__,A8,__CENA__),0)</f>
        <v>0</v>
      </c>
      <c r="B27" s="346" t="str">
        <f>IF(A27=0,"","DPH " &amp; A8 &amp; " % ze základny: " &amp; TEXT(A27,"# ##0"))</f>
        <v/>
      </c>
      <c r="C27" s="347" t="str">
        <f>IF(A27=0,"",A27*A8/100)</f>
        <v/>
      </c>
    </row>
    <row r="28" spans="1:3" s="222" customFormat="1" ht="15" x14ac:dyDescent="0.25">
      <c r="B28" s="348"/>
      <c r="C28" s="349"/>
    </row>
  </sheetData>
  <pageMargins left="0.78740157480314965" right="0.78740157480314965" top="0.78740157480314965" bottom="0.78740157480314965" header="0.39370078740157483" footer="0.39370078740157483"/>
  <pageSetup paperSize="9" scale="88" orientation="portrait" r:id="rId1"/>
  <headerFooter>
    <oddFooter>&amp;C&amp;8&amp;P z &amp;N</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pageSetUpPr fitToPage="1"/>
  </sheetPr>
  <dimension ref="A1:M155"/>
  <sheetViews>
    <sheetView topLeftCell="E1" zoomScaleNormal="100" zoomScaleSheetLayoutView="100" workbookViewId="0">
      <pane ySplit="7" topLeftCell="A122" activePane="bottomLeft" state="frozen"/>
      <selection activeCell="K10" sqref="K10"/>
      <selection pane="bottomLeft" activeCell="L12" sqref="L12:L152"/>
    </sheetView>
  </sheetViews>
  <sheetFormatPr defaultRowHeight="12.75" outlineLevelRow="4" x14ac:dyDescent="0.2"/>
  <cols>
    <col min="1" max="1" width="50" style="210" customWidth="1"/>
    <col min="2" max="2" width="53.85546875" style="210" customWidth="1"/>
    <col min="3" max="3" width="63" style="210" customWidth="1"/>
    <col min="4" max="4" width="70.140625" style="210" customWidth="1"/>
    <col min="5" max="5" width="87" style="210" hidden="1" customWidth="1"/>
    <col min="6" max="6" width="5.42578125" style="297" customWidth="1"/>
    <col min="7" max="7" width="4.28515625" style="228" customWidth="1"/>
    <col min="8" max="8" width="14.28515625" style="229" customWidth="1"/>
    <col min="9" max="9" width="57.140625" style="230" customWidth="1"/>
    <col min="10" max="10" width="4.28515625" style="228" customWidth="1"/>
    <col min="11" max="11" width="19.42578125" style="203" customWidth="1"/>
    <col min="12" max="12" width="14.5703125" style="231" customWidth="1"/>
    <col min="13" max="13" width="15.7109375" style="232" customWidth="1"/>
    <col min="14" max="14" width="9.42578125" style="210" customWidth="1"/>
    <col min="15" max="256" width="9.140625" style="210"/>
    <col min="257" max="257" width="50" style="210" customWidth="1"/>
    <col min="258" max="258" width="53.85546875" style="210" customWidth="1"/>
    <col min="259" max="259" width="63" style="210" customWidth="1"/>
    <col min="260" max="260" width="70.140625" style="210" customWidth="1"/>
    <col min="261" max="261" width="0" style="210" hidden="1" customWidth="1"/>
    <col min="262" max="262" width="5.42578125" style="210" customWidth="1"/>
    <col min="263" max="263" width="4.28515625" style="210" customWidth="1"/>
    <col min="264" max="264" width="14.28515625" style="210" customWidth="1"/>
    <col min="265" max="265" width="57.140625" style="210" customWidth="1"/>
    <col min="266" max="266" width="4.28515625" style="210" customWidth="1"/>
    <col min="267" max="267" width="19.42578125" style="210" customWidth="1"/>
    <col min="268" max="268" width="14.5703125" style="210" customWidth="1"/>
    <col min="269" max="269" width="15.7109375" style="210" customWidth="1"/>
    <col min="270" max="270" width="9.42578125" style="210" customWidth="1"/>
    <col min="271" max="512" width="9.140625" style="210"/>
    <col min="513" max="513" width="50" style="210" customWidth="1"/>
    <col min="514" max="514" width="53.85546875" style="210" customWidth="1"/>
    <col min="515" max="515" width="63" style="210" customWidth="1"/>
    <col min="516" max="516" width="70.140625" style="210" customWidth="1"/>
    <col min="517" max="517" width="0" style="210" hidden="1" customWidth="1"/>
    <col min="518" max="518" width="5.42578125" style="210" customWidth="1"/>
    <col min="519" max="519" width="4.28515625" style="210" customWidth="1"/>
    <col min="520" max="520" width="14.28515625" style="210" customWidth="1"/>
    <col min="521" max="521" width="57.140625" style="210" customWidth="1"/>
    <col min="522" max="522" width="4.28515625" style="210" customWidth="1"/>
    <col min="523" max="523" width="19.42578125" style="210" customWidth="1"/>
    <col min="524" max="524" width="14.5703125" style="210" customWidth="1"/>
    <col min="525" max="525" width="15.7109375" style="210" customWidth="1"/>
    <col min="526" max="526" width="9.42578125" style="210" customWidth="1"/>
    <col min="527" max="768" width="9.140625" style="210"/>
    <col min="769" max="769" width="50" style="210" customWidth="1"/>
    <col min="770" max="770" width="53.85546875" style="210" customWidth="1"/>
    <col min="771" max="771" width="63" style="210" customWidth="1"/>
    <col min="772" max="772" width="70.140625" style="210" customWidth="1"/>
    <col min="773" max="773" width="0" style="210" hidden="1" customWidth="1"/>
    <col min="774" max="774" width="5.42578125" style="210" customWidth="1"/>
    <col min="775" max="775" width="4.28515625" style="210" customWidth="1"/>
    <col min="776" max="776" width="14.28515625" style="210" customWidth="1"/>
    <col min="777" max="777" width="57.140625" style="210" customWidth="1"/>
    <col min="778" max="778" width="4.28515625" style="210" customWidth="1"/>
    <col min="779" max="779" width="19.42578125" style="210" customWidth="1"/>
    <col min="780" max="780" width="14.5703125" style="210" customWidth="1"/>
    <col min="781" max="781" width="15.7109375" style="210" customWidth="1"/>
    <col min="782" max="782" width="9.42578125" style="210" customWidth="1"/>
    <col min="783" max="1024" width="9.140625" style="210"/>
    <col min="1025" max="1025" width="50" style="210" customWidth="1"/>
    <col min="1026" max="1026" width="53.85546875" style="210" customWidth="1"/>
    <col min="1027" max="1027" width="63" style="210" customWidth="1"/>
    <col min="1028" max="1028" width="70.140625" style="210" customWidth="1"/>
    <col min="1029" max="1029" width="0" style="210" hidden="1" customWidth="1"/>
    <col min="1030" max="1030" width="5.42578125" style="210" customWidth="1"/>
    <col min="1031" max="1031" width="4.28515625" style="210" customWidth="1"/>
    <col min="1032" max="1032" width="14.28515625" style="210" customWidth="1"/>
    <col min="1033" max="1033" width="57.140625" style="210" customWidth="1"/>
    <col min="1034" max="1034" width="4.28515625" style="210" customWidth="1"/>
    <col min="1035" max="1035" width="19.42578125" style="210" customWidth="1"/>
    <col min="1036" max="1036" width="14.5703125" style="210" customWidth="1"/>
    <col min="1037" max="1037" width="15.7109375" style="210" customWidth="1"/>
    <col min="1038" max="1038" width="9.42578125" style="210" customWidth="1"/>
    <col min="1039" max="1280" width="9.140625" style="210"/>
    <col min="1281" max="1281" width="50" style="210" customWidth="1"/>
    <col min="1282" max="1282" width="53.85546875" style="210" customWidth="1"/>
    <col min="1283" max="1283" width="63" style="210" customWidth="1"/>
    <col min="1284" max="1284" width="70.140625" style="210" customWidth="1"/>
    <col min="1285" max="1285" width="0" style="210" hidden="1" customWidth="1"/>
    <col min="1286" max="1286" width="5.42578125" style="210" customWidth="1"/>
    <col min="1287" max="1287" width="4.28515625" style="210" customWidth="1"/>
    <col min="1288" max="1288" width="14.28515625" style="210" customWidth="1"/>
    <col min="1289" max="1289" width="57.140625" style="210" customWidth="1"/>
    <col min="1290" max="1290" width="4.28515625" style="210" customWidth="1"/>
    <col min="1291" max="1291" width="19.42578125" style="210" customWidth="1"/>
    <col min="1292" max="1292" width="14.5703125" style="210" customWidth="1"/>
    <col min="1293" max="1293" width="15.7109375" style="210" customWidth="1"/>
    <col min="1294" max="1294" width="9.42578125" style="210" customWidth="1"/>
    <col min="1295" max="1536" width="9.140625" style="210"/>
    <col min="1537" max="1537" width="50" style="210" customWidth="1"/>
    <col min="1538" max="1538" width="53.85546875" style="210" customWidth="1"/>
    <col min="1539" max="1539" width="63" style="210" customWidth="1"/>
    <col min="1540" max="1540" width="70.140625" style="210" customWidth="1"/>
    <col min="1541" max="1541" width="0" style="210" hidden="1" customWidth="1"/>
    <col min="1542" max="1542" width="5.42578125" style="210" customWidth="1"/>
    <col min="1543" max="1543" width="4.28515625" style="210" customWidth="1"/>
    <col min="1544" max="1544" width="14.28515625" style="210" customWidth="1"/>
    <col min="1545" max="1545" width="57.140625" style="210" customWidth="1"/>
    <col min="1546" max="1546" width="4.28515625" style="210" customWidth="1"/>
    <col min="1547" max="1547" width="19.42578125" style="210" customWidth="1"/>
    <col min="1548" max="1548" width="14.5703125" style="210" customWidth="1"/>
    <col min="1549" max="1549" width="15.7109375" style="210" customWidth="1"/>
    <col min="1550" max="1550" width="9.42578125" style="210" customWidth="1"/>
    <col min="1551" max="1792" width="9.140625" style="210"/>
    <col min="1793" max="1793" width="50" style="210" customWidth="1"/>
    <col min="1794" max="1794" width="53.85546875" style="210" customWidth="1"/>
    <col min="1795" max="1795" width="63" style="210" customWidth="1"/>
    <col min="1796" max="1796" width="70.140625" style="210" customWidth="1"/>
    <col min="1797" max="1797" width="0" style="210" hidden="1" customWidth="1"/>
    <col min="1798" max="1798" width="5.42578125" style="210" customWidth="1"/>
    <col min="1799" max="1799" width="4.28515625" style="210" customWidth="1"/>
    <col min="1800" max="1800" width="14.28515625" style="210" customWidth="1"/>
    <col min="1801" max="1801" width="57.140625" style="210" customWidth="1"/>
    <col min="1802" max="1802" width="4.28515625" style="210" customWidth="1"/>
    <col min="1803" max="1803" width="19.42578125" style="210" customWidth="1"/>
    <col min="1804" max="1804" width="14.5703125" style="210" customWidth="1"/>
    <col min="1805" max="1805" width="15.7109375" style="210" customWidth="1"/>
    <col min="1806" max="1806" width="9.42578125" style="210" customWidth="1"/>
    <col min="1807" max="2048" width="9.140625" style="210"/>
    <col min="2049" max="2049" width="50" style="210" customWidth="1"/>
    <col min="2050" max="2050" width="53.85546875" style="210" customWidth="1"/>
    <col min="2051" max="2051" width="63" style="210" customWidth="1"/>
    <col min="2052" max="2052" width="70.140625" style="210" customWidth="1"/>
    <col min="2053" max="2053" width="0" style="210" hidden="1" customWidth="1"/>
    <col min="2054" max="2054" width="5.42578125" style="210" customWidth="1"/>
    <col min="2055" max="2055" width="4.28515625" style="210" customWidth="1"/>
    <col min="2056" max="2056" width="14.28515625" style="210" customWidth="1"/>
    <col min="2057" max="2057" width="57.140625" style="210" customWidth="1"/>
    <col min="2058" max="2058" width="4.28515625" style="210" customWidth="1"/>
    <col min="2059" max="2059" width="19.42578125" style="210" customWidth="1"/>
    <col min="2060" max="2060" width="14.5703125" style="210" customWidth="1"/>
    <col min="2061" max="2061" width="15.7109375" style="210" customWidth="1"/>
    <col min="2062" max="2062" width="9.42578125" style="210" customWidth="1"/>
    <col min="2063" max="2304" width="9.140625" style="210"/>
    <col min="2305" max="2305" width="50" style="210" customWidth="1"/>
    <col min="2306" max="2306" width="53.85546875" style="210" customWidth="1"/>
    <col min="2307" max="2307" width="63" style="210" customWidth="1"/>
    <col min="2308" max="2308" width="70.140625" style="210" customWidth="1"/>
    <col min="2309" max="2309" width="0" style="210" hidden="1" customWidth="1"/>
    <col min="2310" max="2310" width="5.42578125" style="210" customWidth="1"/>
    <col min="2311" max="2311" width="4.28515625" style="210" customWidth="1"/>
    <col min="2312" max="2312" width="14.28515625" style="210" customWidth="1"/>
    <col min="2313" max="2313" width="57.140625" style="210" customWidth="1"/>
    <col min="2314" max="2314" width="4.28515625" style="210" customWidth="1"/>
    <col min="2315" max="2315" width="19.42578125" style="210" customWidth="1"/>
    <col min="2316" max="2316" width="14.5703125" style="210" customWidth="1"/>
    <col min="2317" max="2317" width="15.7109375" style="210" customWidth="1"/>
    <col min="2318" max="2318" width="9.42578125" style="210" customWidth="1"/>
    <col min="2319" max="2560" width="9.140625" style="210"/>
    <col min="2561" max="2561" width="50" style="210" customWidth="1"/>
    <col min="2562" max="2562" width="53.85546875" style="210" customWidth="1"/>
    <col min="2563" max="2563" width="63" style="210" customWidth="1"/>
    <col min="2564" max="2564" width="70.140625" style="210" customWidth="1"/>
    <col min="2565" max="2565" width="0" style="210" hidden="1" customWidth="1"/>
    <col min="2566" max="2566" width="5.42578125" style="210" customWidth="1"/>
    <col min="2567" max="2567" width="4.28515625" style="210" customWidth="1"/>
    <col min="2568" max="2568" width="14.28515625" style="210" customWidth="1"/>
    <col min="2569" max="2569" width="57.140625" style="210" customWidth="1"/>
    <col min="2570" max="2570" width="4.28515625" style="210" customWidth="1"/>
    <col min="2571" max="2571" width="19.42578125" style="210" customWidth="1"/>
    <col min="2572" max="2572" width="14.5703125" style="210" customWidth="1"/>
    <col min="2573" max="2573" width="15.7109375" style="210" customWidth="1"/>
    <col min="2574" max="2574" width="9.42578125" style="210" customWidth="1"/>
    <col min="2575" max="2816" width="9.140625" style="210"/>
    <col min="2817" max="2817" width="50" style="210" customWidth="1"/>
    <col min="2818" max="2818" width="53.85546875" style="210" customWidth="1"/>
    <col min="2819" max="2819" width="63" style="210" customWidth="1"/>
    <col min="2820" max="2820" width="70.140625" style="210" customWidth="1"/>
    <col min="2821" max="2821" width="0" style="210" hidden="1" customWidth="1"/>
    <col min="2822" max="2822" width="5.42578125" style="210" customWidth="1"/>
    <col min="2823" max="2823" width="4.28515625" style="210" customWidth="1"/>
    <col min="2824" max="2824" width="14.28515625" style="210" customWidth="1"/>
    <col min="2825" max="2825" width="57.140625" style="210" customWidth="1"/>
    <col min="2826" max="2826" width="4.28515625" style="210" customWidth="1"/>
    <col min="2827" max="2827" width="19.42578125" style="210" customWidth="1"/>
    <col min="2828" max="2828" width="14.5703125" style="210" customWidth="1"/>
    <col min="2829" max="2829" width="15.7109375" style="210" customWidth="1"/>
    <col min="2830" max="2830" width="9.42578125" style="210" customWidth="1"/>
    <col min="2831" max="3072" width="9.140625" style="210"/>
    <col min="3073" max="3073" width="50" style="210" customWidth="1"/>
    <col min="3074" max="3074" width="53.85546875" style="210" customWidth="1"/>
    <col min="3075" max="3075" width="63" style="210" customWidth="1"/>
    <col min="3076" max="3076" width="70.140625" style="210" customWidth="1"/>
    <col min="3077" max="3077" width="0" style="210" hidden="1" customWidth="1"/>
    <col min="3078" max="3078" width="5.42578125" style="210" customWidth="1"/>
    <col min="3079" max="3079" width="4.28515625" style="210" customWidth="1"/>
    <col min="3080" max="3080" width="14.28515625" style="210" customWidth="1"/>
    <col min="3081" max="3081" width="57.140625" style="210" customWidth="1"/>
    <col min="3082" max="3082" width="4.28515625" style="210" customWidth="1"/>
    <col min="3083" max="3083" width="19.42578125" style="210" customWidth="1"/>
    <col min="3084" max="3084" width="14.5703125" style="210" customWidth="1"/>
    <col min="3085" max="3085" width="15.7109375" style="210" customWidth="1"/>
    <col min="3086" max="3086" width="9.42578125" style="210" customWidth="1"/>
    <col min="3087" max="3328" width="9.140625" style="210"/>
    <col min="3329" max="3329" width="50" style="210" customWidth="1"/>
    <col min="3330" max="3330" width="53.85546875" style="210" customWidth="1"/>
    <col min="3331" max="3331" width="63" style="210" customWidth="1"/>
    <col min="3332" max="3332" width="70.140625" style="210" customWidth="1"/>
    <col min="3333" max="3333" width="0" style="210" hidden="1" customWidth="1"/>
    <col min="3334" max="3334" width="5.42578125" style="210" customWidth="1"/>
    <col min="3335" max="3335" width="4.28515625" style="210" customWidth="1"/>
    <col min="3336" max="3336" width="14.28515625" style="210" customWidth="1"/>
    <col min="3337" max="3337" width="57.140625" style="210" customWidth="1"/>
    <col min="3338" max="3338" width="4.28515625" style="210" customWidth="1"/>
    <col min="3339" max="3339" width="19.42578125" style="210" customWidth="1"/>
    <col min="3340" max="3340" width="14.5703125" style="210" customWidth="1"/>
    <col min="3341" max="3341" width="15.7109375" style="210" customWidth="1"/>
    <col min="3342" max="3342" width="9.42578125" style="210" customWidth="1"/>
    <col min="3343" max="3584" width="9.140625" style="210"/>
    <col min="3585" max="3585" width="50" style="210" customWidth="1"/>
    <col min="3586" max="3586" width="53.85546875" style="210" customWidth="1"/>
    <col min="3587" max="3587" width="63" style="210" customWidth="1"/>
    <col min="3588" max="3588" width="70.140625" style="210" customWidth="1"/>
    <col min="3589" max="3589" width="0" style="210" hidden="1" customWidth="1"/>
    <col min="3590" max="3590" width="5.42578125" style="210" customWidth="1"/>
    <col min="3591" max="3591" width="4.28515625" style="210" customWidth="1"/>
    <col min="3592" max="3592" width="14.28515625" style="210" customWidth="1"/>
    <col min="3593" max="3593" width="57.140625" style="210" customWidth="1"/>
    <col min="3594" max="3594" width="4.28515625" style="210" customWidth="1"/>
    <col min="3595" max="3595" width="19.42578125" style="210" customWidth="1"/>
    <col min="3596" max="3596" width="14.5703125" style="210" customWidth="1"/>
    <col min="3597" max="3597" width="15.7109375" style="210" customWidth="1"/>
    <col min="3598" max="3598" width="9.42578125" style="210" customWidth="1"/>
    <col min="3599" max="3840" width="9.140625" style="210"/>
    <col min="3841" max="3841" width="50" style="210" customWidth="1"/>
    <col min="3842" max="3842" width="53.85546875" style="210" customWidth="1"/>
    <col min="3843" max="3843" width="63" style="210" customWidth="1"/>
    <col min="3844" max="3844" width="70.140625" style="210" customWidth="1"/>
    <col min="3845" max="3845" width="0" style="210" hidden="1" customWidth="1"/>
    <col min="3846" max="3846" width="5.42578125" style="210" customWidth="1"/>
    <col min="3847" max="3847" width="4.28515625" style="210" customWidth="1"/>
    <col min="3848" max="3848" width="14.28515625" style="210" customWidth="1"/>
    <col min="3849" max="3849" width="57.140625" style="210" customWidth="1"/>
    <col min="3850" max="3850" width="4.28515625" style="210" customWidth="1"/>
    <col min="3851" max="3851" width="19.42578125" style="210" customWidth="1"/>
    <col min="3852" max="3852" width="14.5703125" style="210" customWidth="1"/>
    <col min="3853" max="3853" width="15.7109375" style="210" customWidth="1"/>
    <col min="3854" max="3854" width="9.42578125" style="210" customWidth="1"/>
    <col min="3855" max="4096" width="9.140625" style="210"/>
    <col min="4097" max="4097" width="50" style="210" customWidth="1"/>
    <col min="4098" max="4098" width="53.85546875" style="210" customWidth="1"/>
    <col min="4099" max="4099" width="63" style="210" customWidth="1"/>
    <col min="4100" max="4100" width="70.140625" style="210" customWidth="1"/>
    <col min="4101" max="4101" width="0" style="210" hidden="1" customWidth="1"/>
    <col min="4102" max="4102" width="5.42578125" style="210" customWidth="1"/>
    <col min="4103" max="4103" width="4.28515625" style="210" customWidth="1"/>
    <col min="4104" max="4104" width="14.28515625" style="210" customWidth="1"/>
    <col min="4105" max="4105" width="57.140625" style="210" customWidth="1"/>
    <col min="4106" max="4106" width="4.28515625" style="210" customWidth="1"/>
    <col min="4107" max="4107" width="19.42578125" style="210" customWidth="1"/>
    <col min="4108" max="4108" width="14.5703125" style="210" customWidth="1"/>
    <col min="4109" max="4109" width="15.7109375" style="210" customWidth="1"/>
    <col min="4110" max="4110" width="9.42578125" style="210" customWidth="1"/>
    <col min="4111" max="4352" width="9.140625" style="210"/>
    <col min="4353" max="4353" width="50" style="210" customWidth="1"/>
    <col min="4354" max="4354" width="53.85546875" style="210" customWidth="1"/>
    <col min="4355" max="4355" width="63" style="210" customWidth="1"/>
    <col min="4356" max="4356" width="70.140625" style="210" customWidth="1"/>
    <col min="4357" max="4357" width="0" style="210" hidden="1" customWidth="1"/>
    <col min="4358" max="4358" width="5.42578125" style="210" customWidth="1"/>
    <col min="4359" max="4359" width="4.28515625" style="210" customWidth="1"/>
    <col min="4360" max="4360" width="14.28515625" style="210" customWidth="1"/>
    <col min="4361" max="4361" width="57.140625" style="210" customWidth="1"/>
    <col min="4362" max="4362" width="4.28515625" style="210" customWidth="1"/>
    <col min="4363" max="4363" width="19.42578125" style="210" customWidth="1"/>
    <col min="4364" max="4364" width="14.5703125" style="210" customWidth="1"/>
    <col min="4365" max="4365" width="15.7109375" style="210" customWidth="1"/>
    <col min="4366" max="4366" width="9.42578125" style="210" customWidth="1"/>
    <col min="4367" max="4608" width="9.140625" style="210"/>
    <col min="4609" max="4609" width="50" style="210" customWidth="1"/>
    <col min="4610" max="4610" width="53.85546875" style="210" customWidth="1"/>
    <col min="4611" max="4611" width="63" style="210" customWidth="1"/>
    <col min="4612" max="4612" width="70.140625" style="210" customWidth="1"/>
    <col min="4613" max="4613" width="0" style="210" hidden="1" customWidth="1"/>
    <col min="4614" max="4614" width="5.42578125" style="210" customWidth="1"/>
    <col min="4615" max="4615" width="4.28515625" style="210" customWidth="1"/>
    <col min="4616" max="4616" width="14.28515625" style="210" customWidth="1"/>
    <col min="4617" max="4617" width="57.140625" style="210" customWidth="1"/>
    <col min="4618" max="4618" width="4.28515625" style="210" customWidth="1"/>
    <col min="4619" max="4619" width="19.42578125" style="210" customWidth="1"/>
    <col min="4620" max="4620" width="14.5703125" style="210" customWidth="1"/>
    <col min="4621" max="4621" width="15.7109375" style="210" customWidth="1"/>
    <col min="4622" max="4622" width="9.42578125" style="210" customWidth="1"/>
    <col min="4623" max="4864" width="9.140625" style="210"/>
    <col min="4865" max="4865" width="50" style="210" customWidth="1"/>
    <col min="4866" max="4866" width="53.85546875" style="210" customWidth="1"/>
    <col min="4867" max="4867" width="63" style="210" customWidth="1"/>
    <col min="4868" max="4868" width="70.140625" style="210" customWidth="1"/>
    <col min="4869" max="4869" width="0" style="210" hidden="1" customWidth="1"/>
    <col min="4870" max="4870" width="5.42578125" style="210" customWidth="1"/>
    <col min="4871" max="4871" width="4.28515625" style="210" customWidth="1"/>
    <col min="4872" max="4872" width="14.28515625" style="210" customWidth="1"/>
    <col min="4873" max="4873" width="57.140625" style="210" customWidth="1"/>
    <col min="4874" max="4874" width="4.28515625" style="210" customWidth="1"/>
    <col min="4875" max="4875" width="19.42578125" style="210" customWidth="1"/>
    <col min="4876" max="4876" width="14.5703125" style="210" customWidth="1"/>
    <col min="4877" max="4877" width="15.7109375" style="210" customWidth="1"/>
    <col min="4878" max="4878" width="9.42578125" style="210" customWidth="1"/>
    <col min="4879" max="5120" width="9.140625" style="210"/>
    <col min="5121" max="5121" width="50" style="210" customWidth="1"/>
    <col min="5122" max="5122" width="53.85546875" style="210" customWidth="1"/>
    <col min="5123" max="5123" width="63" style="210" customWidth="1"/>
    <col min="5124" max="5124" width="70.140625" style="210" customWidth="1"/>
    <col min="5125" max="5125" width="0" style="210" hidden="1" customWidth="1"/>
    <col min="5126" max="5126" width="5.42578125" style="210" customWidth="1"/>
    <col min="5127" max="5127" width="4.28515625" style="210" customWidth="1"/>
    <col min="5128" max="5128" width="14.28515625" style="210" customWidth="1"/>
    <col min="5129" max="5129" width="57.140625" style="210" customWidth="1"/>
    <col min="5130" max="5130" width="4.28515625" style="210" customWidth="1"/>
    <col min="5131" max="5131" width="19.42578125" style="210" customWidth="1"/>
    <col min="5132" max="5132" width="14.5703125" style="210" customWidth="1"/>
    <col min="5133" max="5133" width="15.7109375" style="210" customWidth="1"/>
    <col min="5134" max="5134" width="9.42578125" style="210" customWidth="1"/>
    <col min="5135" max="5376" width="9.140625" style="210"/>
    <col min="5377" max="5377" width="50" style="210" customWidth="1"/>
    <col min="5378" max="5378" width="53.85546875" style="210" customWidth="1"/>
    <col min="5379" max="5379" width="63" style="210" customWidth="1"/>
    <col min="5380" max="5380" width="70.140625" style="210" customWidth="1"/>
    <col min="5381" max="5381" width="0" style="210" hidden="1" customWidth="1"/>
    <col min="5382" max="5382" width="5.42578125" style="210" customWidth="1"/>
    <col min="5383" max="5383" width="4.28515625" style="210" customWidth="1"/>
    <col min="5384" max="5384" width="14.28515625" style="210" customWidth="1"/>
    <col min="5385" max="5385" width="57.140625" style="210" customWidth="1"/>
    <col min="5386" max="5386" width="4.28515625" style="210" customWidth="1"/>
    <col min="5387" max="5387" width="19.42578125" style="210" customWidth="1"/>
    <col min="5388" max="5388" width="14.5703125" style="210" customWidth="1"/>
    <col min="5389" max="5389" width="15.7109375" style="210" customWidth="1"/>
    <col min="5390" max="5390" width="9.42578125" style="210" customWidth="1"/>
    <col min="5391" max="5632" width="9.140625" style="210"/>
    <col min="5633" max="5633" width="50" style="210" customWidth="1"/>
    <col min="5634" max="5634" width="53.85546875" style="210" customWidth="1"/>
    <col min="5635" max="5635" width="63" style="210" customWidth="1"/>
    <col min="5636" max="5636" width="70.140625" style="210" customWidth="1"/>
    <col min="5637" max="5637" width="0" style="210" hidden="1" customWidth="1"/>
    <col min="5638" max="5638" width="5.42578125" style="210" customWidth="1"/>
    <col min="5639" max="5639" width="4.28515625" style="210" customWidth="1"/>
    <col min="5640" max="5640" width="14.28515625" style="210" customWidth="1"/>
    <col min="5641" max="5641" width="57.140625" style="210" customWidth="1"/>
    <col min="5642" max="5642" width="4.28515625" style="210" customWidth="1"/>
    <col min="5643" max="5643" width="19.42578125" style="210" customWidth="1"/>
    <col min="5644" max="5644" width="14.5703125" style="210" customWidth="1"/>
    <col min="5645" max="5645" width="15.7109375" style="210" customWidth="1"/>
    <col min="5646" max="5646" width="9.42578125" style="210" customWidth="1"/>
    <col min="5647" max="5888" width="9.140625" style="210"/>
    <col min="5889" max="5889" width="50" style="210" customWidth="1"/>
    <col min="5890" max="5890" width="53.85546875" style="210" customWidth="1"/>
    <col min="5891" max="5891" width="63" style="210" customWidth="1"/>
    <col min="5892" max="5892" width="70.140625" style="210" customWidth="1"/>
    <col min="5893" max="5893" width="0" style="210" hidden="1" customWidth="1"/>
    <col min="5894" max="5894" width="5.42578125" style="210" customWidth="1"/>
    <col min="5895" max="5895" width="4.28515625" style="210" customWidth="1"/>
    <col min="5896" max="5896" width="14.28515625" style="210" customWidth="1"/>
    <col min="5897" max="5897" width="57.140625" style="210" customWidth="1"/>
    <col min="5898" max="5898" width="4.28515625" style="210" customWidth="1"/>
    <col min="5899" max="5899" width="19.42578125" style="210" customWidth="1"/>
    <col min="5900" max="5900" width="14.5703125" style="210" customWidth="1"/>
    <col min="5901" max="5901" width="15.7109375" style="210" customWidth="1"/>
    <col min="5902" max="5902" width="9.42578125" style="210" customWidth="1"/>
    <col min="5903" max="6144" width="9.140625" style="210"/>
    <col min="6145" max="6145" width="50" style="210" customWidth="1"/>
    <col min="6146" max="6146" width="53.85546875" style="210" customWidth="1"/>
    <col min="6147" max="6147" width="63" style="210" customWidth="1"/>
    <col min="6148" max="6148" width="70.140625" style="210" customWidth="1"/>
    <col min="6149" max="6149" width="0" style="210" hidden="1" customWidth="1"/>
    <col min="6150" max="6150" width="5.42578125" style="210" customWidth="1"/>
    <col min="6151" max="6151" width="4.28515625" style="210" customWidth="1"/>
    <col min="6152" max="6152" width="14.28515625" style="210" customWidth="1"/>
    <col min="6153" max="6153" width="57.140625" style="210" customWidth="1"/>
    <col min="6154" max="6154" width="4.28515625" style="210" customWidth="1"/>
    <col min="6155" max="6155" width="19.42578125" style="210" customWidth="1"/>
    <col min="6156" max="6156" width="14.5703125" style="210" customWidth="1"/>
    <col min="6157" max="6157" width="15.7109375" style="210" customWidth="1"/>
    <col min="6158" max="6158" width="9.42578125" style="210" customWidth="1"/>
    <col min="6159" max="6400" width="9.140625" style="210"/>
    <col min="6401" max="6401" width="50" style="210" customWidth="1"/>
    <col min="6402" max="6402" width="53.85546875" style="210" customWidth="1"/>
    <col min="6403" max="6403" width="63" style="210" customWidth="1"/>
    <col min="6404" max="6404" width="70.140625" style="210" customWidth="1"/>
    <col min="6405" max="6405" width="0" style="210" hidden="1" customWidth="1"/>
    <col min="6406" max="6406" width="5.42578125" style="210" customWidth="1"/>
    <col min="6407" max="6407" width="4.28515625" style="210" customWidth="1"/>
    <col min="6408" max="6408" width="14.28515625" style="210" customWidth="1"/>
    <col min="6409" max="6409" width="57.140625" style="210" customWidth="1"/>
    <col min="6410" max="6410" width="4.28515625" style="210" customWidth="1"/>
    <col min="6411" max="6411" width="19.42578125" style="210" customWidth="1"/>
    <col min="6412" max="6412" width="14.5703125" style="210" customWidth="1"/>
    <col min="6413" max="6413" width="15.7109375" style="210" customWidth="1"/>
    <col min="6414" max="6414" width="9.42578125" style="210" customWidth="1"/>
    <col min="6415" max="6656" width="9.140625" style="210"/>
    <col min="6657" max="6657" width="50" style="210" customWidth="1"/>
    <col min="6658" max="6658" width="53.85546875" style="210" customWidth="1"/>
    <col min="6659" max="6659" width="63" style="210" customWidth="1"/>
    <col min="6660" max="6660" width="70.140625" style="210" customWidth="1"/>
    <col min="6661" max="6661" width="0" style="210" hidden="1" customWidth="1"/>
    <col min="6662" max="6662" width="5.42578125" style="210" customWidth="1"/>
    <col min="6663" max="6663" width="4.28515625" style="210" customWidth="1"/>
    <col min="6664" max="6664" width="14.28515625" style="210" customWidth="1"/>
    <col min="6665" max="6665" width="57.140625" style="210" customWidth="1"/>
    <col min="6666" max="6666" width="4.28515625" style="210" customWidth="1"/>
    <col min="6667" max="6667" width="19.42578125" style="210" customWidth="1"/>
    <col min="6668" max="6668" width="14.5703125" style="210" customWidth="1"/>
    <col min="6669" max="6669" width="15.7109375" style="210" customWidth="1"/>
    <col min="6670" max="6670" width="9.42578125" style="210" customWidth="1"/>
    <col min="6671" max="6912" width="9.140625" style="210"/>
    <col min="6913" max="6913" width="50" style="210" customWidth="1"/>
    <col min="6914" max="6914" width="53.85546875" style="210" customWidth="1"/>
    <col min="6915" max="6915" width="63" style="210" customWidth="1"/>
    <col min="6916" max="6916" width="70.140625" style="210" customWidth="1"/>
    <col min="6917" max="6917" width="0" style="210" hidden="1" customWidth="1"/>
    <col min="6918" max="6918" width="5.42578125" style="210" customWidth="1"/>
    <col min="6919" max="6919" width="4.28515625" style="210" customWidth="1"/>
    <col min="6920" max="6920" width="14.28515625" style="210" customWidth="1"/>
    <col min="6921" max="6921" width="57.140625" style="210" customWidth="1"/>
    <col min="6922" max="6922" width="4.28515625" style="210" customWidth="1"/>
    <col min="6923" max="6923" width="19.42578125" style="210" customWidth="1"/>
    <col min="6924" max="6924" width="14.5703125" style="210" customWidth="1"/>
    <col min="6925" max="6925" width="15.7109375" style="210" customWidth="1"/>
    <col min="6926" max="6926" width="9.42578125" style="210" customWidth="1"/>
    <col min="6927" max="7168" width="9.140625" style="210"/>
    <col min="7169" max="7169" width="50" style="210" customWidth="1"/>
    <col min="7170" max="7170" width="53.85546875" style="210" customWidth="1"/>
    <col min="7171" max="7171" width="63" style="210" customWidth="1"/>
    <col min="7172" max="7172" width="70.140625" style="210" customWidth="1"/>
    <col min="7173" max="7173" width="0" style="210" hidden="1" customWidth="1"/>
    <col min="7174" max="7174" width="5.42578125" style="210" customWidth="1"/>
    <col min="7175" max="7175" width="4.28515625" style="210" customWidth="1"/>
    <col min="7176" max="7176" width="14.28515625" style="210" customWidth="1"/>
    <col min="7177" max="7177" width="57.140625" style="210" customWidth="1"/>
    <col min="7178" max="7178" width="4.28515625" style="210" customWidth="1"/>
    <col min="7179" max="7179" width="19.42578125" style="210" customWidth="1"/>
    <col min="7180" max="7180" width="14.5703125" style="210" customWidth="1"/>
    <col min="7181" max="7181" width="15.7109375" style="210" customWidth="1"/>
    <col min="7182" max="7182" width="9.42578125" style="210" customWidth="1"/>
    <col min="7183" max="7424" width="9.140625" style="210"/>
    <col min="7425" max="7425" width="50" style="210" customWidth="1"/>
    <col min="7426" max="7426" width="53.85546875" style="210" customWidth="1"/>
    <col min="7427" max="7427" width="63" style="210" customWidth="1"/>
    <col min="7428" max="7428" width="70.140625" style="210" customWidth="1"/>
    <col min="7429" max="7429" width="0" style="210" hidden="1" customWidth="1"/>
    <col min="7430" max="7430" width="5.42578125" style="210" customWidth="1"/>
    <col min="7431" max="7431" width="4.28515625" style="210" customWidth="1"/>
    <col min="7432" max="7432" width="14.28515625" style="210" customWidth="1"/>
    <col min="7433" max="7433" width="57.140625" style="210" customWidth="1"/>
    <col min="7434" max="7434" width="4.28515625" style="210" customWidth="1"/>
    <col min="7435" max="7435" width="19.42578125" style="210" customWidth="1"/>
    <col min="7436" max="7436" width="14.5703125" style="210" customWidth="1"/>
    <col min="7437" max="7437" width="15.7109375" style="210" customWidth="1"/>
    <col min="7438" max="7438" width="9.42578125" style="210" customWidth="1"/>
    <col min="7439" max="7680" width="9.140625" style="210"/>
    <col min="7681" max="7681" width="50" style="210" customWidth="1"/>
    <col min="7682" max="7682" width="53.85546875" style="210" customWidth="1"/>
    <col min="7683" max="7683" width="63" style="210" customWidth="1"/>
    <col min="7684" max="7684" width="70.140625" style="210" customWidth="1"/>
    <col min="7685" max="7685" width="0" style="210" hidden="1" customWidth="1"/>
    <col min="7686" max="7686" width="5.42578125" style="210" customWidth="1"/>
    <col min="7687" max="7687" width="4.28515625" style="210" customWidth="1"/>
    <col min="7688" max="7688" width="14.28515625" style="210" customWidth="1"/>
    <col min="7689" max="7689" width="57.140625" style="210" customWidth="1"/>
    <col min="7690" max="7690" width="4.28515625" style="210" customWidth="1"/>
    <col min="7691" max="7691" width="19.42578125" style="210" customWidth="1"/>
    <col min="7692" max="7692" width="14.5703125" style="210" customWidth="1"/>
    <col min="7693" max="7693" width="15.7109375" style="210" customWidth="1"/>
    <col min="7694" max="7694" width="9.42578125" style="210" customWidth="1"/>
    <col min="7695" max="7936" width="9.140625" style="210"/>
    <col min="7937" max="7937" width="50" style="210" customWidth="1"/>
    <col min="7938" max="7938" width="53.85546875" style="210" customWidth="1"/>
    <col min="7939" max="7939" width="63" style="210" customWidth="1"/>
    <col min="7940" max="7940" width="70.140625" style="210" customWidth="1"/>
    <col min="7941" max="7941" width="0" style="210" hidden="1" customWidth="1"/>
    <col min="7942" max="7942" width="5.42578125" style="210" customWidth="1"/>
    <col min="7943" max="7943" width="4.28515625" style="210" customWidth="1"/>
    <col min="7944" max="7944" width="14.28515625" style="210" customWidth="1"/>
    <col min="7945" max="7945" width="57.140625" style="210" customWidth="1"/>
    <col min="7946" max="7946" width="4.28515625" style="210" customWidth="1"/>
    <col min="7947" max="7947" width="19.42578125" style="210" customWidth="1"/>
    <col min="7948" max="7948" width="14.5703125" style="210" customWidth="1"/>
    <col min="7949" max="7949" width="15.7109375" style="210" customWidth="1"/>
    <col min="7950" max="7950" width="9.42578125" style="210" customWidth="1"/>
    <col min="7951" max="8192" width="9.140625" style="210"/>
    <col min="8193" max="8193" width="50" style="210" customWidth="1"/>
    <col min="8194" max="8194" width="53.85546875" style="210" customWidth="1"/>
    <col min="8195" max="8195" width="63" style="210" customWidth="1"/>
    <col min="8196" max="8196" width="70.140625" style="210" customWidth="1"/>
    <col min="8197" max="8197" width="0" style="210" hidden="1" customWidth="1"/>
    <col min="8198" max="8198" width="5.42578125" style="210" customWidth="1"/>
    <col min="8199" max="8199" width="4.28515625" style="210" customWidth="1"/>
    <col min="8200" max="8200" width="14.28515625" style="210" customWidth="1"/>
    <col min="8201" max="8201" width="57.140625" style="210" customWidth="1"/>
    <col min="8202" max="8202" width="4.28515625" style="210" customWidth="1"/>
    <col min="8203" max="8203" width="19.42578125" style="210" customWidth="1"/>
    <col min="8204" max="8204" width="14.5703125" style="210" customWidth="1"/>
    <col min="8205" max="8205" width="15.7109375" style="210" customWidth="1"/>
    <col min="8206" max="8206" width="9.42578125" style="210" customWidth="1"/>
    <col min="8207" max="8448" width="9.140625" style="210"/>
    <col min="8449" max="8449" width="50" style="210" customWidth="1"/>
    <col min="8450" max="8450" width="53.85546875" style="210" customWidth="1"/>
    <col min="8451" max="8451" width="63" style="210" customWidth="1"/>
    <col min="8452" max="8452" width="70.140625" style="210" customWidth="1"/>
    <col min="8453" max="8453" width="0" style="210" hidden="1" customWidth="1"/>
    <col min="8454" max="8454" width="5.42578125" style="210" customWidth="1"/>
    <col min="8455" max="8455" width="4.28515625" style="210" customWidth="1"/>
    <col min="8456" max="8456" width="14.28515625" style="210" customWidth="1"/>
    <col min="8457" max="8457" width="57.140625" style="210" customWidth="1"/>
    <col min="8458" max="8458" width="4.28515625" style="210" customWidth="1"/>
    <col min="8459" max="8459" width="19.42578125" style="210" customWidth="1"/>
    <col min="8460" max="8460" width="14.5703125" style="210" customWidth="1"/>
    <col min="8461" max="8461" width="15.7109375" style="210" customWidth="1"/>
    <col min="8462" max="8462" width="9.42578125" style="210" customWidth="1"/>
    <col min="8463" max="8704" width="9.140625" style="210"/>
    <col min="8705" max="8705" width="50" style="210" customWidth="1"/>
    <col min="8706" max="8706" width="53.85546875" style="210" customWidth="1"/>
    <col min="8707" max="8707" width="63" style="210" customWidth="1"/>
    <col min="8708" max="8708" width="70.140625" style="210" customWidth="1"/>
    <col min="8709" max="8709" width="0" style="210" hidden="1" customWidth="1"/>
    <col min="8710" max="8710" width="5.42578125" style="210" customWidth="1"/>
    <col min="8711" max="8711" width="4.28515625" style="210" customWidth="1"/>
    <col min="8712" max="8712" width="14.28515625" style="210" customWidth="1"/>
    <col min="8713" max="8713" width="57.140625" style="210" customWidth="1"/>
    <col min="8714" max="8714" width="4.28515625" style="210" customWidth="1"/>
    <col min="8715" max="8715" width="19.42578125" style="210" customWidth="1"/>
    <col min="8716" max="8716" width="14.5703125" style="210" customWidth="1"/>
    <col min="8717" max="8717" width="15.7109375" style="210" customWidth="1"/>
    <col min="8718" max="8718" width="9.42578125" style="210" customWidth="1"/>
    <col min="8719" max="8960" width="9.140625" style="210"/>
    <col min="8961" max="8961" width="50" style="210" customWidth="1"/>
    <col min="8962" max="8962" width="53.85546875" style="210" customWidth="1"/>
    <col min="8963" max="8963" width="63" style="210" customWidth="1"/>
    <col min="8964" max="8964" width="70.140625" style="210" customWidth="1"/>
    <col min="8965" max="8965" width="0" style="210" hidden="1" customWidth="1"/>
    <col min="8966" max="8966" width="5.42578125" style="210" customWidth="1"/>
    <col min="8967" max="8967" width="4.28515625" style="210" customWidth="1"/>
    <col min="8968" max="8968" width="14.28515625" style="210" customWidth="1"/>
    <col min="8969" max="8969" width="57.140625" style="210" customWidth="1"/>
    <col min="8970" max="8970" width="4.28515625" style="210" customWidth="1"/>
    <col min="8971" max="8971" width="19.42578125" style="210" customWidth="1"/>
    <col min="8972" max="8972" width="14.5703125" style="210" customWidth="1"/>
    <col min="8973" max="8973" width="15.7109375" style="210" customWidth="1"/>
    <col min="8974" max="8974" width="9.42578125" style="210" customWidth="1"/>
    <col min="8975" max="9216" width="9.140625" style="210"/>
    <col min="9217" max="9217" width="50" style="210" customWidth="1"/>
    <col min="9218" max="9218" width="53.85546875" style="210" customWidth="1"/>
    <col min="9219" max="9219" width="63" style="210" customWidth="1"/>
    <col min="9220" max="9220" width="70.140625" style="210" customWidth="1"/>
    <col min="9221" max="9221" width="0" style="210" hidden="1" customWidth="1"/>
    <col min="9222" max="9222" width="5.42578125" style="210" customWidth="1"/>
    <col min="9223" max="9223" width="4.28515625" style="210" customWidth="1"/>
    <col min="9224" max="9224" width="14.28515625" style="210" customWidth="1"/>
    <col min="9225" max="9225" width="57.140625" style="210" customWidth="1"/>
    <col min="9226" max="9226" width="4.28515625" style="210" customWidth="1"/>
    <col min="9227" max="9227" width="19.42578125" style="210" customWidth="1"/>
    <col min="9228" max="9228" width="14.5703125" style="210" customWidth="1"/>
    <col min="9229" max="9229" width="15.7109375" style="210" customWidth="1"/>
    <col min="9230" max="9230" width="9.42578125" style="210" customWidth="1"/>
    <col min="9231" max="9472" width="9.140625" style="210"/>
    <col min="9473" max="9473" width="50" style="210" customWidth="1"/>
    <col min="9474" max="9474" width="53.85546875" style="210" customWidth="1"/>
    <col min="9475" max="9475" width="63" style="210" customWidth="1"/>
    <col min="9476" max="9476" width="70.140625" style="210" customWidth="1"/>
    <col min="9477" max="9477" width="0" style="210" hidden="1" customWidth="1"/>
    <col min="9478" max="9478" width="5.42578125" style="210" customWidth="1"/>
    <col min="9479" max="9479" width="4.28515625" style="210" customWidth="1"/>
    <col min="9480" max="9480" width="14.28515625" style="210" customWidth="1"/>
    <col min="9481" max="9481" width="57.140625" style="210" customWidth="1"/>
    <col min="9482" max="9482" width="4.28515625" style="210" customWidth="1"/>
    <col min="9483" max="9483" width="19.42578125" style="210" customWidth="1"/>
    <col min="9484" max="9484" width="14.5703125" style="210" customWidth="1"/>
    <col min="9485" max="9485" width="15.7109375" style="210" customWidth="1"/>
    <col min="9486" max="9486" width="9.42578125" style="210" customWidth="1"/>
    <col min="9487" max="9728" width="9.140625" style="210"/>
    <col min="9729" max="9729" width="50" style="210" customWidth="1"/>
    <col min="9730" max="9730" width="53.85546875" style="210" customWidth="1"/>
    <col min="9731" max="9731" width="63" style="210" customWidth="1"/>
    <col min="9732" max="9732" width="70.140625" style="210" customWidth="1"/>
    <col min="9733" max="9733" width="0" style="210" hidden="1" customWidth="1"/>
    <col min="9734" max="9734" width="5.42578125" style="210" customWidth="1"/>
    <col min="9735" max="9735" width="4.28515625" style="210" customWidth="1"/>
    <col min="9736" max="9736" width="14.28515625" style="210" customWidth="1"/>
    <col min="9737" max="9737" width="57.140625" style="210" customWidth="1"/>
    <col min="9738" max="9738" width="4.28515625" style="210" customWidth="1"/>
    <col min="9739" max="9739" width="19.42578125" style="210" customWidth="1"/>
    <col min="9740" max="9740" width="14.5703125" style="210" customWidth="1"/>
    <col min="9741" max="9741" width="15.7109375" style="210" customWidth="1"/>
    <col min="9742" max="9742" width="9.42578125" style="210" customWidth="1"/>
    <col min="9743" max="9984" width="9.140625" style="210"/>
    <col min="9985" max="9985" width="50" style="210" customWidth="1"/>
    <col min="9986" max="9986" width="53.85546875" style="210" customWidth="1"/>
    <col min="9987" max="9987" width="63" style="210" customWidth="1"/>
    <col min="9988" max="9988" width="70.140625" style="210" customWidth="1"/>
    <col min="9989" max="9989" width="0" style="210" hidden="1" customWidth="1"/>
    <col min="9990" max="9990" width="5.42578125" style="210" customWidth="1"/>
    <col min="9991" max="9991" width="4.28515625" style="210" customWidth="1"/>
    <col min="9992" max="9992" width="14.28515625" style="210" customWidth="1"/>
    <col min="9993" max="9993" width="57.140625" style="210" customWidth="1"/>
    <col min="9994" max="9994" width="4.28515625" style="210" customWidth="1"/>
    <col min="9995" max="9995" width="19.42578125" style="210" customWidth="1"/>
    <col min="9996" max="9996" width="14.5703125" style="210" customWidth="1"/>
    <col min="9997" max="9997" width="15.7109375" style="210" customWidth="1"/>
    <col min="9998" max="9998" width="9.42578125" style="210" customWidth="1"/>
    <col min="9999" max="10240" width="9.140625" style="210"/>
    <col min="10241" max="10241" width="50" style="210" customWidth="1"/>
    <col min="10242" max="10242" width="53.85546875" style="210" customWidth="1"/>
    <col min="10243" max="10243" width="63" style="210" customWidth="1"/>
    <col min="10244" max="10244" width="70.140625" style="210" customWidth="1"/>
    <col min="10245" max="10245" width="0" style="210" hidden="1" customWidth="1"/>
    <col min="10246" max="10246" width="5.42578125" style="210" customWidth="1"/>
    <col min="10247" max="10247" width="4.28515625" style="210" customWidth="1"/>
    <col min="10248" max="10248" width="14.28515625" style="210" customWidth="1"/>
    <col min="10249" max="10249" width="57.140625" style="210" customWidth="1"/>
    <col min="10250" max="10250" width="4.28515625" style="210" customWidth="1"/>
    <col min="10251" max="10251" width="19.42578125" style="210" customWidth="1"/>
    <col min="10252" max="10252" width="14.5703125" style="210" customWidth="1"/>
    <col min="10253" max="10253" width="15.7109375" style="210" customWidth="1"/>
    <col min="10254" max="10254" width="9.42578125" style="210" customWidth="1"/>
    <col min="10255" max="10496" width="9.140625" style="210"/>
    <col min="10497" max="10497" width="50" style="210" customWidth="1"/>
    <col min="10498" max="10498" width="53.85546875" style="210" customWidth="1"/>
    <col min="10499" max="10499" width="63" style="210" customWidth="1"/>
    <col min="10500" max="10500" width="70.140625" style="210" customWidth="1"/>
    <col min="10501" max="10501" width="0" style="210" hidden="1" customWidth="1"/>
    <col min="10502" max="10502" width="5.42578125" style="210" customWidth="1"/>
    <col min="10503" max="10503" width="4.28515625" style="210" customWidth="1"/>
    <col min="10504" max="10504" width="14.28515625" style="210" customWidth="1"/>
    <col min="10505" max="10505" width="57.140625" style="210" customWidth="1"/>
    <col min="10506" max="10506" width="4.28515625" style="210" customWidth="1"/>
    <col min="10507" max="10507" width="19.42578125" style="210" customWidth="1"/>
    <col min="10508" max="10508" width="14.5703125" style="210" customWidth="1"/>
    <col min="10509" max="10509" width="15.7109375" style="210" customWidth="1"/>
    <col min="10510" max="10510" width="9.42578125" style="210" customWidth="1"/>
    <col min="10511" max="10752" width="9.140625" style="210"/>
    <col min="10753" max="10753" width="50" style="210" customWidth="1"/>
    <col min="10754" max="10754" width="53.85546875" style="210" customWidth="1"/>
    <col min="10755" max="10755" width="63" style="210" customWidth="1"/>
    <col min="10756" max="10756" width="70.140625" style="210" customWidth="1"/>
    <col min="10757" max="10757" width="0" style="210" hidden="1" customWidth="1"/>
    <col min="10758" max="10758" width="5.42578125" style="210" customWidth="1"/>
    <col min="10759" max="10759" width="4.28515625" style="210" customWidth="1"/>
    <col min="10760" max="10760" width="14.28515625" style="210" customWidth="1"/>
    <col min="10761" max="10761" width="57.140625" style="210" customWidth="1"/>
    <col min="10762" max="10762" width="4.28515625" style="210" customWidth="1"/>
    <col min="10763" max="10763" width="19.42578125" style="210" customWidth="1"/>
    <col min="10764" max="10764" width="14.5703125" style="210" customWidth="1"/>
    <col min="10765" max="10765" width="15.7109375" style="210" customWidth="1"/>
    <col min="10766" max="10766" width="9.42578125" style="210" customWidth="1"/>
    <col min="10767" max="11008" width="9.140625" style="210"/>
    <col min="11009" max="11009" width="50" style="210" customWidth="1"/>
    <col min="11010" max="11010" width="53.85546875" style="210" customWidth="1"/>
    <col min="11011" max="11011" width="63" style="210" customWidth="1"/>
    <col min="11012" max="11012" width="70.140625" style="210" customWidth="1"/>
    <col min="11013" max="11013" width="0" style="210" hidden="1" customWidth="1"/>
    <col min="11014" max="11014" width="5.42578125" style="210" customWidth="1"/>
    <col min="11015" max="11015" width="4.28515625" style="210" customWidth="1"/>
    <col min="11016" max="11016" width="14.28515625" style="210" customWidth="1"/>
    <col min="11017" max="11017" width="57.140625" style="210" customWidth="1"/>
    <col min="11018" max="11018" width="4.28515625" style="210" customWidth="1"/>
    <col min="11019" max="11019" width="19.42578125" style="210" customWidth="1"/>
    <col min="11020" max="11020" width="14.5703125" style="210" customWidth="1"/>
    <col min="11021" max="11021" width="15.7109375" style="210" customWidth="1"/>
    <col min="11022" max="11022" width="9.42578125" style="210" customWidth="1"/>
    <col min="11023" max="11264" width="9.140625" style="210"/>
    <col min="11265" max="11265" width="50" style="210" customWidth="1"/>
    <col min="11266" max="11266" width="53.85546875" style="210" customWidth="1"/>
    <col min="11267" max="11267" width="63" style="210" customWidth="1"/>
    <col min="11268" max="11268" width="70.140625" style="210" customWidth="1"/>
    <col min="11269" max="11269" width="0" style="210" hidden="1" customWidth="1"/>
    <col min="11270" max="11270" width="5.42578125" style="210" customWidth="1"/>
    <col min="11271" max="11271" width="4.28515625" style="210" customWidth="1"/>
    <col min="11272" max="11272" width="14.28515625" style="210" customWidth="1"/>
    <col min="11273" max="11273" width="57.140625" style="210" customWidth="1"/>
    <col min="11274" max="11274" width="4.28515625" style="210" customWidth="1"/>
    <col min="11275" max="11275" width="19.42578125" style="210" customWidth="1"/>
    <col min="11276" max="11276" width="14.5703125" style="210" customWidth="1"/>
    <col min="11277" max="11277" width="15.7109375" style="210" customWidth="1"/>
    <col min="11278" max="11278" width="9.42578125" style="210" customWidth="1"/>
    <col min="11279" max="11520" width="9.140625" style="210"/>
    <col min="11521" max="11521" width="50" style="210" customWidth="1"/>
    <col min="11522" max="11522" width="53.85546875" style="210" customWidth="1"/>
    <col min="11523" max="11523" width="63" style="210" customWidth="1"/>
    <col min="11524" max="11524" width="70.140625" style="210" customWidth="1"/>
    <col min="11525" max="11525" width="0" style="210" hidden="1" customWidth="1"/>
    <col min="11526" max="11526" width="5.42578125" style="210" customWidth="1"/>
    <col min="11527" max="11527" width="4.28515625" style="210" customWidth="1"/>
    <col min="11528" max="11528" width="14.28515625" style="210" customWidth="1"/>
    <col min="11529" max="11529" width="57.140625" style="210" customWidth="1"/>
    <col min="11530" max="11530" width="4.28515625" style="210" customWidth="1"/>
    <col min="11531" max="11531" width="19.42578125" style="210" customWidth="1"/>
    <col min="11532" max="11532" width="14.5703125" style="210" customWidth="1"/>
    <col min="11533" max="11533" width="15.7109375" style="210" customWidth="1"/>
    <col min="11534" max="11534" width="9.42578125" style="210" customWidth="1"/>
    <col min="11535" max="11776" width="9.140625" style="210"/>
    <col min="11777" max="11777" width="50" style="210" customWidth="1"/>
    <col min="11778" max="11778" width="53.85546875" style="210" customWidth="1"/>
    <col min="11779" max="11779" width="63" style="210" customWidth="1"/>
    <col min="11780" max="11780" width="70.140625" style="210" customWidth="1"/>
    <col min="11781" max="11781" width="0" style="210" hidden="1" customWidth="1"/>
    <col min="11782" max="11782" width="5.42578125" style="210" customWidth="1"/>
    <col min="11783" max="11783" width="4.28515625" style="210" customWidth="1"/>
    <col min="11784" max="11784" width="14.28515625" style="210" customWidth="1"/>
    <col min="11785" max="11785" width="57.140625" style="210" customWidth="1"/>
    <col min="11786" max="11786" width="4.28515625" style="210" customWidth="1"/>
    <col min="11787" max="11787" width="19.42578125" style="210" customWidth="1"/>
    <col min="11788" max="11788" width="14.5703125" style="210" customWidth="1"/>
    <col min="11789" max="11789" width="15.7109375" style="210" customWidth="1"/>
    <col min="11790" max="11790" width="9.42578125" style="210" customWidth="1"/>
    <col min="11791" max="12032" width="9.140625" style="210"/>
    <col min="12033" max="12033" width="50" style="210" customWidth="1"/>
    <col min="12034" max="12034" width="53.85546875" style="210" customWidth="1"/>
    <col min="12035" max="12035" width="63" style="210" customWidth="1"/>
    <col min="12036" max="12036" width="70.140625" style="210" customWidth="1"/>
    <col min="12037" max="12037" width="0" style="210" hidden="1" customWidth="1"/>
    <col min="12038" max="12038" width="5.42578125" style="210" customWidth="1"/>
    <col min="12039" max="12039" width="4.28515625" style="210" customWidth="1"/>
    <col min="12040" max="12040" width="14.28515625" style="210" customWidth="1"/>
    <col min="12041" max="12041" width="57.140625" style="210" customWidth="1"/>
    <col min="12042" max="12042" width="4.28515625" style="210" customWidth="1"/>
    <col min="12043" max="12043" width="19.42578125" style="210" customWidth="1"/>
    <col min="12044" max="12044" width="14.5703125" style="210" customWidth="1"/>
    <col min="12045" max="12045" width="15.7109375" style="210" customWidth="1"/>
    <col min="12046" max="12046" width="9.42578125" style="210" customWidth="1"/>
    <col min="12047" max="12288" width="9.140625" style="210"/>
    <col min="12289" max="12289" width="50" style="210" customWidth="1"/>
    <col min="12290" max="12290" width="53.85546875" style="210" customWidth="1"/>
    <col min="12291" max="12291" width="63" style="210" customWidth="1"/>
    <col min="12292" max="12292" width="70.140625" style="210" customWidth="1"/>
    <col min="12293" max="12293" width="0" style="210" hidden="1" customWidth="1"/>
    <col min="12294" max="12294" width="5.42578125" style="210" customWidth="1"/>
    <col min="12295" max="12295" width="4.28515625" style="210" customWidth="1"/>
    <col min="12296" max="12296" width="14.28515625" style="210" customWidth="1"/>
    <col min="12297" max="12297" width="57.140625" style="210" customWidth="1"/>
    <col min="12298" max="12298" width="4.28515625" style="210" customWidth="1"/>
    <col min="12299" max="12299" width="19.42578125" style="210" customWidth="1"/>
    <col min="12300" max="12300" width="14.5703125" style="210" customWidth="1"/>
    <col min="12301" max="12301" width="15.7109375" style="210" customWidth="1"/>
    <col min="12302" max="12302" width="9.42578125" style="210" customWidth="1"/>
    <col min="12303" max="12544" width="9.140625" style="210"/>
    <col min="12545" max="12545" width="50" style="210" customWidth="1"/>
    <col min="12546" max="12546" width="53.85546875" style="210" customWidth="1"/>
    <col min="12547" max="12547" width="63" style="210" customWidth="1"/>
    <col min="12548" max="12548" width="70.140625" style="210" customWidth="1"/>
    <col min="12549" max="12549" width="0" style="210" hidden="1" customWidth="1"/>
    <col min="12550" max="12550" width="5.42578125" style="210" customWidth="1"/>
    <col min="12551" max="12551" width="4.28515625" style="210" customWidth="1"/>
    <col min="12552" max="12552" width="14.28515625" style="210" customWidth="1"/>
    <col min="12553" max="12553" width="57.140625" style="210" customWidth="1"/>
    <col min="12554" max="12554" width="4.28515625" style="210" customWidth="1"/>
    <col min="12555" max="12555" width="19.42578125" style="210" customWidth="1"/>
    <col min="12556" max="12556" width="14.5703125" style="210" customWidth="1"/>
    <col min="12557" max="12557" width="15.7109375" style="210" customWidth="1"/>
    <col min="12558" max="12558" width="9.42578125" style="210" customWidth="1"/>
    <col min="12559" max="12800" width="9.140625" style="210"/>
    <col min="12801" max="12801" width="50" style="210" customWidth="1"/>
    <col min="12802" max="12802" width="53.85546875" style="210" customWidth="1"/>
    <col min="12803" max="12803" width="63" style="210" customWidth="1"/>
    <col min="12804" max="12804" width="70.140625" style="210" customWidth="1"/>
    <col min="12805" max="12805" width="0" style="210" hidden="1" customWidth="1"/>
    <col min="12806" max="12806" width="5.42578125" style="210" customWidth="1"/>
    <col min="12807" max="12807" width="4.28515625" style="210" customWidth="1"/>
    <col min="12808" max="12808" width="14.28515625" style="210" customWidth="1"/>
    <col min="12809" max="12809" width="57.140625" style="210" customWidth="1"/>
    <col min="12810" max="12810" width="4.28515625" style="210" customWidth="1"/>
    <col min="12811" max="12811" width="19.42578125" style="210" customWidth="1"/>
    <col min="12812" max="12812" width="14.5703125" style="210" customWidth="1"/>
    <col min="12813" max="12813" width="15.7109375" style="210" customWidth="1"/>
    <col min="12814" max="12814" width="9.42578125" style="210" customWidth="1"/>
    <col min="12815" max="13056" width="9.140625" style="210"/>
    <col min="13057" max="13057" width="50" style="210" customWidth="1"/>
    <col min="13058" max="13058" width="53.85546875" style="210" customWidth="1"/>
    <col min="13059" max="13059" width="63" style="210" customWidth="1"/>
    <col min="13060" max="13060" width="70.140625" style="210" customWidth="1"/>
    <col min="13061" max="13061" width="0" style="210" hidden="1" customWidth="1"/>
    <col min="13062" max="13062" width="5.42578125" style="210" customWidth="1"/>
    <col min="13063" max="13063" width="4.28515625" style="210" customWidth="1"/>
    <col min="13064" max="13064" width="14.28515625" style="210" customWidth="1"/>
    <col min="13065" max="13065" width="57.140625" style="210" customWidth="1"/>
    <col min="13066" max="13066" width="4.28515625" style="210" customWidth="1"/>
    <col min="13067" max="13067" width="19.42578125" style="210" customWidth="1"/>
    <col min="13068" max="13068" width="14.5703125" style="210" customWidth="1"/>
    <col min="13069" max="13069" width="15.7109375" style="210" customWidth="1"/>
    <col min="13070" max="13070" width="9.42578125" style="210" customWidth="1"/>
    <col min="13071" max="13312" width="9.140625" style="210"/>
    <col min="13313" max="13313" width="50" style="210" customWidth="1"/>
    <col min="13314" max="13314" width="53.85546875" style="210" customWidth="1"/>
    <col min="13315" max="13315" width="63" style="210" customWidth="1"/>
    <col min="13316" max="13316" width="70.140625" style="210" customWidth="1"/>
    <col min="13317" max="13317" width="0" style="210" hidden="1" customWidth="1"/>
    <col min="13318" max="13318" width="5.42578125" style="210" customWidth="1"/>
    <col min="13319" max="13319" width="4.28515625" style="210" customWidth="1"/>
    <col min="13320" max="13320" width="14.28515625" style="210" customWidth="1"/>
    <col min="13321" max="13321" width="57.140625" style="210" customWidth="1"/>
    <col min="13322" max="13322" width="4.28515625" style="210" customWidth="1"/>
    <col min="13323" max="13323" width="19.42578125" style="210" customWidth="1"/>
    <col min="13324" max="13324" width="14.5703125" style="210" customWidth="1"/>
    <col min="13325" max="13325" width="15.7109375" style="210" customWidth="1"/>
    <col min="13326" max="13326" width="9.42578125" style="210" customWidth="1"/>
    <col min="13327" max="13568" width="9.140625" style="210"/>
    <col min="13569" max="13569" width="50" style="210" customWidth="1"/>
    <col min="13570" max="13570" width="53.85546875" style="210" customWidth="1"/>
    <col min="13571" max="13571" width="63" style="210" customWidth="1"/>
    <col min="13572" max="13572" width="70.140625" style="210" customWidth="1"/>
    <col min="13573" max="13573" width="0" style="210" hidden="1" customWidth="1"/>
    <col min="13574" max="13574" width="5.42578125" style="210" customWidth="1"/>
    <col min="13575" max="13575" width="4.28515625" style="210" customWidth="1"/>
    <col min="13576" max="13576" width="14.28515625" style="210" customWidth="1"/>
    <col min="13577" max="13577" width="57.140625" style="210" customWidth="1"/>
    <col min="13578" max="13578" width="4.28515625" style="210" customWidth="1"/>
    <col min="13579" max="13579" width="19.42578125" style="210" customWidth="1"/>
    <col min="13580" max="13580" width="14.5703125" style="210" customWidth="1"/>
    <col min="13581" max="13581" width="15.7109375" style="210" customWidth="1"/>
    <col min="13582" max="13582" width="9.42578125" style="210" customWidth="1"/>
    <col min="13583" max="13824" width="9.140625" style="210"/>
    <col min="13825" max="13825" width="50" style="210" customWidth="1"/>
    <col min="13826" max="13826" width="53.85546875" style="210" customWidth="1"/>
    <col min="13827" max="13827" width="63" style="210" customWidth="1"/>
    <col min="13828" max="13828" width="70.140625" style="210" customWidth="1"/>
    <col min="13829" max="13829" width="0" style="210" hidden="1" customWidth="1"/>
    <col min="13830" max="13830" width="5.42578125" style="210" customWidth="1"/>
    <col min="13831" max="13831" width="4.28515625" style="210" customWidth="1"/>
    <col min="13832" max="13832" width="14.28515625" style="210" customWidth="1"/>
    <col min="13833" max="13833" width="57.140625" style="210" customWidth="1"/>
    <col min="13834" max="13834" width="4.28515625" style="210" customWidth="1"/>
    <col min="13835" max="13835" width="19.42578125" style="210" customWidth="1"/>
    <col min="13836" max="13836" width="14.5703125" style="210" customWidth="1"/>
    <col min="13837" max="13837" width="15.7109375" style="210" customWidth="1"/>
    <col min="13838" max="13838" width="9.42578125" style="210" customWidth="1"/>
    <col min="13839" max="14080" width="9.140625" style="210"/>
    <col min="14081" max="14081" width="50" style="210" customWidth="1"/>
    <col min="14082" max="14082" width="53.85546875" style="210" customWidth="1"/>
    <col min="14083" max="14083" width="63" style="210" customWidth="1"/>
    <col min="14084" max="14084" width="70.140625" style="210" customWidth="1"/>
    <col min="14085" max="14085" width="0" style="210" hidden="1" customWidth="1"/>
    <col min="14086" max="14086" width="5.42578125" style="210" customWidth="1"/>
    <col min="14087" max="14087" width="4.28515625" style="210" customWidth="1"/>
    <col min="14088" max="14088" width="14.28515625" style="210" customWidth="1"/>
    <col min="14089" max="14089" width="57.140625" style="210" customWidth="1"/>
    <col min="14090" max="14090" width="4.28515625" style="210" customWidth="1"/>
    <col min="14091" max="14091" width="19.42578125" style="210" customWidth="1"/>
    <col min="14092" max="14092" width="14.5703125" style="210" customWidth="1"/>
    <col min="14093" max="14093" width="15.7109375" style="210" customWidth="1"/>
    <col min="14094" max="14094" width="9.42578125" style="210" customWidth="1"/>
    <col min="14095" max="14336" width="9.140625" style="210"/>
    <col min="14337" max="14337" width="50" style="210" customWidth="1"/>
    <col min="14338" max="14338" width="53.85546875" style="210" customWidth="1"/>
    <col min="14339" max="14339" width="63" style="210" customWidth="1"/>
    <col min="14340" max="14340" width="70.140625" style="210" customWidth="1"/>
    <col min="14341" max="14341" width="0" style="210" hidden="1" customWidth="1"/>
    <col min="14342" max="14342" width="5.42578125" style="210" customWidth="1"/>
    <col min="14343" max="14343" width="4.28515625" style="210" customWidth="1"/>
    <col min="14344" max="14344" width="14.28515625" style="210" customWidth="1"/>
    <col min="14345" max="14345" width="57.140625" style="210" customWidth="1"/>
    <col min="14346" max="14346" width="4.28515625" style="210" customWidth="1"/>
    <col min="14347" max="14347" width="19.42578125" style="210" customWidth="1"/>
    <col min="14348" max="14348" width="14.5703125" style="210" customWidth="1"/>
    <col min="14349" max="14349" width="15.7109375" style="210" customWidth="1"/>
    <col min="14350" max="14350" width="9.42578125" style="210" customWidth="1"/>
    <col min="14351" max="14592" width="9.140625" style="210"/>
    <col min="14593" max="14593" width="50" style="210" customWidth="1"/>
    <col min="14594" max="14594" width="53.85546875" style="210" customWidth="1"/>
    <col min="14595" max="14595" width="63" style="210" customWidth="1"/>
    <col min="14596" max="14596" width="70.140625" style="210" customWidth="1"/>
    <col min="14597" max="14597" width="0" style="210" hidden="1" customWidth="1"/>
    <col min="14598" max="14598" width="5.42578125" style="210" customWidth="1"/>
    <col min="14599" max="14599" width="4.28515625" style="210" customWidth="1"/>
    <col min="14600" max="14600" width="14.28515625" style="210" customWidth="1"/>
    <col min="14601" max="14601" width="57.140625" style="210" customWidth="1"/>
    <col min="14602" max="14602" width="4.28515625" style="210" customWidth="1"/>
    <col min="14603" max="14603" width="19.42578125" style="210" customWidth="1"/>
    <col min="14604" max="14604" width="14.5703125" style="210" customWidth="1"/>
    <col min="14605" max="14605" width="15.7109375" style="210" customWidth="1"/>
    <col min="14606" max="14606" width="9.42578125" style="210" customWidth="1"/>
    <col min="14607" max="14848" width="9.140625" style="210"/>
    <col min="14849" max="14849" width="50" style="210" customWidth="1"/>
    <col min="14850" max="14850" width="53.85546875" style="210" customWidth="1"/>
    <col min="14851" max="14851" width="63" style="210" customWidth="1"/>
    <col min="14852" max="14852" width="70.140625" style="210" customWidth="1"/>
    <col min="14853" max="14853" width="0" style="210" hidden="1" customWidth="1"/>
    <col min="14854" max="14854" width="5.42578125" style="210" customWidth="1"/>
    <col min="14855" max="14855" width="4.28515625" style="210" customWidth="1"/>
    <col min="14856" max="14856" width="14.28515625" style="210" customWidth="1"/>
    <col min="14857" max="14857" width="57.140625" style="210" customWidth="1"/>
    <col min="14858" max="14858" width="4.28515625" style="210" customWidth="1"/>
    <col min="14859" max="14859" width="19.42578125" style="210" customWidth="1"/>
    <col min="14860" max="14860" width="14.5703125" style="210" customWidth="1"/>
    <col min="14861" max="14861" width="15.7109375" style="210" customWidth="1"/>
    <col min="14862" max="14862" width="9.42578125" style="210" customWidth="1"/>
    <col min="14863" max="15104" width="9.140625" style="210"/>
    <col min="15105" max="15105" width="50" style="210" customWidth="1"/>
    <col min="15106" max="15106" width="53.85546875" style="210" customWidth="1"/>
    <col min="15107" max="15107" width="63" style="210" customWidth="1"/>
    <col min="15108" max="15108" width="70.140625" style="210" customWidth="1"/>
    <col min="15109" max="15109" width="0" style="210" hidden="1" customWidth="1"/>
    <col min="15110" max="15110" width="5.42578125" style="210" customWidth="1"/>
    <col min="15111" max="15111" width="4.28515625" style="210" customWidth="1"/>
    <col min="15112" max="15112" width="14.28515625" style="210" customWidth="1"/>
    <col min="15113" max="15113" width="57.140625" style="210" customWidth="1"/>
    <col min="15114" max="15114" width="4.28515625" style="210" customWidth="1"/>
    <col min="15115" max="15115" width="19.42578125" style="210" customWidth="1"/>
    <col min="15116" max="15116" width="14.5703125" style="210" customWidth="1"/>
    <col min="15117" max="15117" width="15.7109375" style="210" customWidth="1"/>
    <col min="15118" max="15118" width="9.42578125" style="210" customWidth="1"/>
    <col min="15119" max="15360" width="9.140625" style="210"/>
    <col min="15361" max="15361" width="50" style="210" customWidth="1"/>
    <col min="15362" max="15362" width="53.85546875" style="210" customWidth="1"/>
    <col min="15363" max="15363" width="63" style="210" customWidth="1"/>
    <col min="15364" max="15364" width="70.140625" style="210" customWidth="1"/>
    <col min="15365" max="15365" width="0" style="210" hidden="1" customWidth="1"/>
    <col min="15366" max="15366" width="5.42578125" style="210" customWidth="1"/>
    <col min="15367" max="15367" width="4.28515625" style="210" customWidth="1"/>
    <col min="15368" max="15368" width="14.28515625" style="210" customWidth="1"/>
    <col min="15369" max="15369" width="57.140625" style="210" customWidth="1"/>
    <col min="15370" max="15370" width="4.28515625" style="210" customWidth="1"/>
    <col min="15371" max="15371" width="19.42578125" style="210" customWidth="1"/>
    <col min="15372" max="15372" width="14.5703125" style="210" customWidth="1"/>
    <col min="15373" max="15373" width="15.7109375" style="210" customWidth="1"/>
    <col min="15374" max="15374" width="9.42578125" style="210" customWidth="1"/>
    <col min="15375" max="15616" width="9.140625" style="210"/>
    <col min="15617" max="15617" width="50" style="210" customWidth="1"/>
    <col min="15618" max="15618" width="53.85546875" style="210" customWidth="1"/>
    <col min="15619" max="15619" width="63" style="210" customWidth="1"/>
    <col min="15620" max="15620" width="70.140625" style="210" customWidth="1"/>
    <col min="15621" max="15621" width="0" style="210" hidden="1" customWidth="1"/>
    <col min="15622" max="15622" width="5.42578125" style="210" customWidth="1"/>
    <col min="15623" max="15623" width="4.28515625" style="210" customWidth="1"/>
    <col min="15624" max="15624" width="14.28515625" style="210" customWidth="1"/>
    <col min="15625" max="15625" width="57.140625" style="210" customWidth="1"/>
    <col min="15626" max="15626" width="4.28515625" style="210" customWidth="1"/>
    <col min="15627" max="15627" width="19.42578125" style="210" customWidth="1"/>
    <col min="15628" max="15628" width="14.5703125" style="210" customWidth="1"/>
    <col min="15629" max="15629" width="15.7109375" style="210" customWidth="1"/>
    <col min="15630" max="15630" width="9.42578125" style="210" customWidth="1"/>
    <col min="15631" max="15872" width="9.140625" style="210"/>
    <col min="15873" max="15873" width="50" style="210" customWidth="1"/>
    <col min="15874" max="15874" width="53.85546875" style="210" customWidth="1"/>
    <col min="15875" max="15875" width="63" style="210" customWidth="1"/>
    <col min="15876" max="15876" width="70.140625" style="210" customWidth="1"/>
    <col min="15877" max="15877" width="0" style="210" hidden="1" customWidth="1"/>
    <col min="15878" max="15878" width="5.42578125" style="210" customWidth="1"/>
    <col min="15879" max="15879" width="4.28515625" style="210" customWidth="1"/>
    <col min="15880" max="15880" width="14.28515625" style="210" customWidth="1"/>
    <col min="15881" max="15881" width="57.140625" style="210" customWidth="1"/>
    <col min="15882" max="15882" width="4.28515625" style="210" customWidth="1"/>
    <col min="15883" max="15883" width="19.42578125" style="210" customWidth="1"/>
    <col min="15884" max="15884" width="14.5703125" style="210" customWidth="1"/>
    <col min="15885" max="15885" width="15.7109375" style="210" customWidth="1"/>
    <col min="15886" max="15886" width="9.42578125" style="210" customWidth="1"/>
    <col min="15887" max="16128" width="9.140625" style="210"/>
    <col min="16129" max="16129" width="50" style="210" customWidth="1"/>
    <col min="16130" max="16130" width="53.85546875" style="210" customWidth="1"/>
    <col min="16131" max="16131" width="63" style="210" customWidth="1"/>
    <col min="16132" max="16132" width="70.140625" style="210" customWidth="1"/>
    <col min="16133" max="16133" width="0" style="210" hidden="1" customWidth="1"/>
    <col min="16134" max="16134" width="5.42578125" style="210" customWidth="1"/>
    <col min="16135" max="16135" width="4.28515625" style="210" customWidth="1"/>
    <col min="16136" max="16136" width="14.28515625" style="210" customWidth="1"/>
    <col min="16137" max="16137" width="57.140625" style="210" customWidth="1"/>
    <col min="16138" max="16138" width="4.28515625" style="210" customWidth="1"/>
    <col min="16139" max="16139" width="19.42578125" style="210" customWidth="1"/>
    <col min="16140" max="16140" width="14.5703125" style="210" customWidth="1"/>
    <col min="16141" max="16141" width="15.7109375" style="210" customWidth="1"/>
    <col min="16142" max="16142" width="9.42578125" style="210" customWidth="1"/>
    <col min="16143" max="16384" width="9.140625" style="210"/>
  </cols>
  <sheetData>
    <row r="1" spans="1:13" x14ac:dyDescent="0.2">
      <c r="F1" s="207" t="s">
        <v>3352</v>
      </c>
    </row>
    <row r="2" spans="1:13" ht="15" x14ac:dyDescent="0.25">
      <c r="F2" s="225" t="s">
        <v>51</v>
      </c>
    </row>
    <row r="3" spans="1:13" ht="15" x14ac:dyDescent="0.25">
      <c r="F3" s="225" t="s">
        <v>2</v>
      </c>
    </row>
    <row r="4" spans="1:13" ht="15" x14ac:dyDescent="0.25">
      <c r="F4" s="225" t="s">
        <v>43</v>
      </c>
    </row>
    <row r="5" spans="1:13" ht="15" x14ac:dyDescent="0.25">
      <c r="F5" s="225" t="s">
        <v>4058</v>
      </c>
    </row>
    <row r="6" spans="1:13" ht="21.6" customHeight="1" x14ac:dyDescent="0.25">
      <c r="F6" s="233"/>
      <c r="G6" s="208"/>
      <c r="H6" s="208"/>
      <c r="I6" s="208"/>
      <c r="J6" s="208"/>
      <c r="K6" s="138"/>
      <c r="L6" s="234"/>
      <c r="M6" s="235"/>
    </row>
    <row r="7" spans="1:13" s="237" customFormat="1" ht="13.5" thickBot="1" x14ac:dyDescent="0.25">
      <c r="F7" s="212" t="s">
        <v>3037</v>
      </c>
      <c r="G7" s="212" t="s">
        <v>102</v>
      </c>
      <c r="H7" s="212" t="s">
        <v>103</v>
      </c>
      <c r="I7" s="238" t="s">
        <v>104</v>
      </c>
      <c r="J7" s="212" t="s">
        <v>105</v>
      </c>
      <c r="K7" s="212" t="s">
        <v>3041</v>
      </c>
      <c r="L7" s="212" t="s">
        <v>3042</v>
      </c>
      <c r="M7" s="212" t="s">
        <v>3043</v>
      </c>
    </row>
    <row r="8" spans="1:13" ht="11.25" customHeight="1" x14ac:dyDescent="0.2">
      <c r="F8" s="239"/>
      <c r="G8" s="240"/>
      <c r="H8" s="241"/>
      <c r="I8" s="242"/>
      <c r="J8" s="240"/>
      <c r="K8" s="239"/>
      <c r="L8" s="239"/>
      <c r="M8" s="239"/>
    </row>
    <row r="9" spans="1:13" s="243" customFormat="1" ht="18.75" customHeight="1" x14ac:dyDescent="0.25">
      <c r="F9" s="244"/>
      <c r="G9" s="245"/>
      <c r="H9" s="246"/>
      <c r="I9" s="331" t="s">
        <v>4248</v>
      </c>
      <c r="J9" s="245"/>
      <c r="K9" s="152"/>
      <c r="L9" s="247"/>
      <c r="M9" s="332">
        <f>SUBTOTAL(9,M10:M155)</f>
        <v>0</v>
      </c>
    </row>
    <row r="10" spans="1:13" s="243" customFormat="1" ht="18.75" customHeight="1" outlineLevel="1" x14ac:dyDescent="0.2">
      <c r="F10" s="244"/>
      <c r="G10" s="245"/>
      <c r="H10" s="246"/>
      <c r="I10" s="246" t="s">
        <v>4060</v>
      </c>
      <c r="J10" s="245"/>
      <c r="K10" s="152"/>
      <c r="L10" s="247"/>
      <c r="M10" s="218">
        <f>SUBTOTAL(9,M11:M154)</f>
        <v>0</v>
      </c>
    </row>
    <row r="11" spans="1:13" s="249" customFormat="1" ht="16.5" customHeight="1" outlineLevel="2" x14ac:dyDescent="0.2">
      <c r="F11" s="250"/>
      <c r="G11" s="240"/>
      <c r="H11" s="251"/>
      <c r="I11" s="251" t="s">
        <v>4061</v>
      </c>
      <c r="J11" s="240"/>
      <c r="K11" s="159"/>
      <c r="L11" s="252"/>
      <c r="M11" s="221">
        <f>SUBTOTAL(9,M12:M14)</f>
        <v>0</v>
      </c>
    </row>
    <row r="12" spans="1:13" s="254" customFormat="1" ht="12" outlineLevel="3" x14ac:dyDescent="0.2">
      <c r="A12" s="254" t="s">
        <v>3849</v>
      </c>
      <c r="B12" s="254" t="s">
        <v>3850</v>
      </c>
      <c r="C12" s="254" t="s">
        <v>3851</v>
      </c>
      <c r="D12" s="254" t="s">
        <v>3852</v>
      </c>
      <c r="E12" s="254" t="s">
        <v>3853</v>
      </c>
      <c r="F12" s="255">
        <v>1</v>
      </c>
      <c r="G12" s="256" t="s">
        <v>3066</v>
      </c>
      <c r="H12" s="269" t="s">
        <v>4062</v>
      </c>
      <c r="I12" s="259" t="s">
        <v>4063</v>
      </c>
      <c r="J12" s="256" t="s">
        <v>273</v>
      </c>
      <c r="K12" s="168">
        <v>50</v>
      </c>
      <c r="L12" s="305"/>
      <c r="M12" s="306">
        <f>K12*L12</f>
        <v>0</v>
      </c>
    </row>
    <row r="13" spans="1:13" s="254" customFormat="1" ht="12" outlineLevel="3" x14ac:dyDescent="0.2">
      <c r="F13" s="255">
        <v>2</v>
      </c>
      <c r="G13" s="256" t="s">
        <v>3054</v>
      </c>
      <c r="H13" s="269" t="s">
        <v>4064</v>
      </c>
      <c r="I13" s="259" t="s">
        <v>4065</v>
      </c>
      <c r="J13" s="256" t="s">
        <v>273</v>
      </c>
      <c r="K13" s="168">
        <v>50</v>
      </c>
      <c r="L13" s="305"/>
      <c r="M13" s="306">
        <f>K13*L13</f>
        <v>0</v>
      </c>
    </row>
    <row r="14" spans="1:13" s="291" customFormat="1" ht="12.75" customHeight="1" outlineLevel="3" x14ac:dyDescent="0.25">
      <c r="F14" s="284"/>
      <c r="G14" s="285"/>
      <c r="H14" s="285"/>
      <c r="I14" s="295"/>
      <c r="J14" s="285"/>
      <c r="K14" s="187"/>
      <c r="L14" s="290"/>
      <c r="M14" s="296"/>
    </row>
    <row r="15" spans="1:13" s="249" customFormat="1" ht="16.5" customHeight="1" outlineLevel="2" x14ac:dyDescent="0.2">
      <c r="F15" s="250"/>
      <c r="G15" s="240"/>
      <c r="H15" s="251"/>
      <c r="I15" s="251" t="s">
        <v>4066</v>
      </c>
      <c r="J15" s="240"/>
      <c r="K15" s="159"/>
      <c r="L15" s="252"/>
      <c r="M15" s="221">
        <f>SUBTOTAL(9,M16:M33)</f>
        <v>0</v>
      </c>
    </row>
    <row r="16" spans="1:13" s="254" customFormat="1" ht="24" outlineLevel="3" x14ac:dyDescent="0.2">
      <c r="F16" s="255">
        <v>1</v>
      </c>
      <c r="G16" s="256" t="s">
        <v>3315</v>
      </c>
      <c r="H16" s="269" t="s">
        <v>4067</v>
      </c>
      <c r="I16" s="259" t="s">
        <v>4068</v>
      </c>
      <c r="J16" s="256" t="s">
        <v>191</v>
      </c>
      <c r="K16" s="168">
        <v>1.4889999999999999</v>
      </c>
      <c r="L16" s="305"/>
      <c r="M16" s="306">
        <f>K16*L16</f>
        <v>0</v>
      </c>
    </row>
    <row r="17" spans="6:13" s="333" customFormat="1" ht="11.25" outlineLevel="4" x14ac:dyDescent="0.25">
      <c r="F17" s="334"/>
      <c r="G17" s="335"/>
      <c r="H17" s="335"/>
      <c r="I17" s="307" t="s">
        <v>4249</v>
      </c>
      <c r="J17" s="335"/>
      <c r="K17" s="308">
        <v>0.81899999999999995</v>
      </c>
      <c r="L17" s="336"/>
      <c r="M17" s="337"/>
    </row>
    <row r="18" spans="6:13" s="333" customFormat="1" ht="11.25" outlineLevel="4" x14ac:dyDescent="0.25">
      <c r="F18" s="334"/>
      <c r="G18" s="335"/>
      <c r="H18" s="335"/>
      <c r="I18" s="307" t="s">
        <v>4250</v>
      </c>
      <c r="J18" s="335"/>
      <c r="K18" s="308">
        <v>0.248</v>
      </c>
      <c r="L18" s="336"/>
      <c r="M18" s="337"/>
    </row>
    <row r="19" spans="6:13" s="333" customFormat="1" ht="11.25" outlineLevel="4" x14ac:dyDescent="0.25">
      <c r="F19" s="334"/>
      <c r="G19" s="335"/>
      <c r="H19" s="335"/>
      <c r="I19" s="307" t="s">
        <v>4251</v>
      </c>
      <c r="J19" s="335"/>
      <c r="K19" s="308">
        <v>0.20200000000000001</v>
      </c>
      <c r="L19" s="336"/>
      <c r="M19" s="337"/>
    </row>
    <row r="20" spans="6:13" s="333" customFormat="1" ht="11.25" outlineLevel="4" x14ac:dyDescent="0.25">
      <c r="F20" s="334"/>
      <c r="G20" s="335"/>
      <c r="H20" s="335"/>
      <c r="I20" s="307" t="s">
        <v>4252</v>
      </c>
      <c r="J20" s="335"/>
      <c r="K20" s="308">
        <v>0.22</v>
      </c>
      <c r="L20" s="336"/>
      <c r="M20" s="337"/>
    </row>
    <row r="21" spans="6:13" s="254" customFormat="1" ht="12" outlineLevel="3" x14ac:dyDescent="0.2">
      <c r="F21" s="255">
        <v>2</v>
      </c>
      <c r="G21" s="256" t="s">
        <v>3315</v>
      </c>
      <c r="H21" s="269" t="s">
        <v>4073</v>
      </c>
      <c r="I21" s="259" t="s">
        <v>4074</v>
      </c>
      <c r="J21" s="256" t="s">
        <v>191</v>
      </c>
      <c r="K21" s="168">
        <v>14.89</v>
      </c>
      <c r="L21" s="305"/>
      <c r="M21" s="306">
        <f>K21*L21</f>
        <v>0</v>
      </c>
    </row>
    <row r="22" spans="6:13" s="333" customFormat="1" ht="11.25" outlineLevel="4" x14ac:dyDescent="0.25">
      <c r="F22" s="334"/>
      <c r="G22" s="335"/>
      <c r="H22" s="335"/>
      <c r="I22" s="307" t="s">
        <v>4253</v>
      </c>
      <c r="J22" s="335"/>
      <c r="K22" s="308">
        <v>8.19</v>
      </c>
      <c r="L22" s="336"/>
      <c r="M22" s="337"/>
    </row>
    <row r="23" spans="6:13" s="333" customFormat="1" ht="11.25" outlineLevel="4" x14ac:dyDescent="0.25">
      <c r="F23" s="334"/>
      <c r="G23" s="335"/>
      <c r="H23" s="335"/>
      <c r="I23" s="307" t="s">
        <v>4254</v>
      </c>
      <c r="J23" s="335"/>
      <c r="K23" s="308">
        <v>2.48</v>
      </c>
      <c r="L23" s="336"/>
      <c r="M23" s="337"/>
    </row>
    <row r="24" spans="6:13" s="333" customFormat="1" ht="11.25" outlineLevel="4" x14ac:dyDescent="0.25">
      <c r="F24" s="334"/>
      <c r="G24" s="335"/>
      <c r="H24" s="335"/>
      <c r="I24" s="307" t="s">
        <v>4255</v>
      </c>
      <c r="J24" s="335"/>
      <c r="K24" s="308">
        <v>2.02</v>
      </c>
      <c r="L24" s="336"/>
      <c r="M24" s="337"/>
    </row>
    <row r="25" spans="6:13" s="333" customFormat="1" ht="11.25" outlineLevel="4" x14ac:dyDescent="0.25">
      <c r="F25" s="334"/>
      <c r="G25" s="335"/>
      <c r="H25" s="335"/>
      <c r="I25" s="307" t="s">
        <v>4256</v>
      </c>
      <c r="J25" s="335"/>
      <c r="K25" s="308">
        <v>2.2000000000000002</v>
      </c>
      <c r="L25" s="336"/>
      <c r="M25" s="337"/>
    </row>
    <row r="26" spans="6:13" s="254" customFormat="1" ht="12" outlineLevel="3" x14ac:dyDescent="0.2">
      <c r="F26" s="255">
        <v>3</v>
      </c>
      <c r="G26" s="256" t="s">
        <v>3315</v>
      </c>
      <c r="H26" s="269" t="s">
        <v>4079</v>
      </c>
      <c r="I26" s="259" t="s">
        <v>4080</v>
      </c>
      <c r="J26" s="256" t="s">
        <v>191</v>
      </c>
      <c r="K26" s="168">
        <v>1.4889999999999999</v>
      </c>
      <c r="L26" s="305"/>
      <c r="M26" s="306">
        <f>K26*L26</f>
        <v>0</v>
      </c>
    </row>
    <row r="27" spans="6:13" s="333" customFormat="1" ht="11.25" outlineLevel="4" x14ac:dyDescent="0.25">
      <c r="F27" s="334"/>
      <c r="G27" s="335"/>
      <c r="H27" s="335"/>
      <c r="I27" s="307" t="s">
        <v>4249</v>
      </c>
      <c r="J27" s="335"/>
      <c r="K27" s="308">
        <v>0.81899999999999995</v>
      </c>
      <c r="L27" s="336"/>
      <c r="M27" s="337"/>
    </row>
    <row r="28" spans="6:13" s="333" customFormat="1" ht="11.25" outlineLevel="4" x14ac:dyDescent="0.25">
      <c r="F28" s="334"/>
      <c r="G28" s="335"/>
      <c r="H28" s="335"/>
      <c r="I28" s="307" t="s">
        <v>4250</v>
      </c>
      <c r="J28" s="335"/>
      <c r="K28" s="308">
        <v>0.248</v>
      </c>
      <c r="L28" s="336"/>
      <c r="M28" s="337"/>
    </row>
    <row r="29" spans="6:13" s="333" customFormat="1" ht="11.25" outlineLevel="4" x14ac:dyDescent="0.25">
      <c r="F29" s="334"/>
      <c r="G29" s="335"/>
      <c r="H29" s="335"/>
      <c r="I29" s="307" t="s">
        <v>4251</v>
      </c>
      <c r="J29" s="335"/>
      <c r="K29" s="308">
        <v>0.20200000000000001</v>
      </c>
      <c r="L29" s="336"/>
      <c r="M29" s="337"/>
    </row>
    <row r="30" spans="6:13" s="333" customFormat="1" ht="11.25" outlineLevel="4" x14ac:dyDescent="0.25">
      <c r="F30" s="334"/>
      <c r="G30" s="335"/>
      <c r="H30" s="335"/>
      <c r="I30" s="307" t="s">
        <v>4252</v>
      </c>
      <c r="J30" s="335"/>
      <c r="K30" s="308">
        <v>0.22</v>
      </c>
      <c r="L30" s="336"/>
      <c r="M30" s="337"/>
    </row>
    <row r="31" spans="6:13" s="254" customFormat="1" ht="24" outlineLevel="3" x14ac:dyDescent="0.2">
      <c r="F31" s="255">
        <v>4</v>
      </c>
      <c r="G31" s="256" t="s">
        <v>3315</v>
      </c>
      <c r="H31" s="269" t="s">
        <v>4081</v>
      </c>
      <c r="I31" s="259" t="s">
        <v>4082</v>
      </c>
      <c r="J31" s="256" t="s">
        <v>191</v>
      </c>
      <c r="K31" s="168">
        <v>0.22</v>
      </c>
      <c r="L31" s="305"/>
      <c r="M31" s="306">
        <f>K31*L31</f>
        <v>0</v>
      </c>
    </row>
    <row r="32" spans="6:13" s="333" customFormat="1" ht="11.25" outlineLevel="4" x14ac:dyDescent="0.25">
      <c r="F32" s="334"/>
      <c r="G32" s="335"/>
      <c r="H32" s="335"/>
      <c r="I32" s="307" t="s">
        <v>4252</v>
      </c>
      <c r="J32" s="335"/>
      <c r="K32" s="308">
        <v>0.22</v>
      </c>
      <c r="L32" s="336"/>
      <c r="M32" s="337"/>
    </row>
    <row r="33" spans="6:13" s="291" customFormat="1" ht="12.75" customHeight="1" outlineLevel="3" x14ac:dyDescent="0.25">
      <c r="F33" s="284"/>
      <c r="G33" s="285"/>
      <c r="H33" s="285"/>
      <c r="I33" s="295"/>
      <c r="J33" s="285"/>
      <c r="K33" s="187"/>
      <c r="L33" s="290"/>
      <c r="M33" s="296"/>
    </row>
    <row r="34" spans="6:13" s="249" customFormat="1" ht="16.5" customHeight="1" outlineLevel="2" x14ac:dyDescent="0.2">
      <c r="F34" s="250"/>
      <c r="G34" s="240"/>
      <c r="H34" s="251"/>
      <c r="I34" s="251" t="s">
        <v>3865</v>
      </c>
      <c r="J34" s="240"/>
      <c r="K34" s="159"/>
      <c r="L34" s="252"/>
      <c r="M34" s="221">
        <f>SUBTOTAL(9,M35:M54)</f>
        <v>0</v>
      </c>
    </row>
    <row r="35" spans="6:13" s="254" customFormat="1" ht="24" outlineLevel="3" x14ac:dyDescent="0.2">
      <c r="F35" s="255">
        <v>1</v>
      </c>
      <c r="G35" s="256" t="s">
        <v>3315</v>
      </c>
      <c r="H35" s="269" t="s">
        <v>4083</v>
      </c>
      <c r="I35" s="259" t="s">
        <v>4084</v>
      </c>
      <c r="J35" s="256" t="s">
        <v>532</v>
      </c>
      <c r="K35" s="168">
        <v>24</v>
      </c>
      <c r="L35" s="305"/>
      <c r="M35" s="306">
        <f>K35*L35</f>
        <v>0</v>
      </c>
    </row>
    <row r="36" spans="6:13" s="333" customFormat="1" ht="22.5" outlineLevel="4" x14ac:dyDescent="0.25">
      <c r="F36" s="334"/>
      <c r="G36" s="335"/>
      <c r="H36" s="335"/>
      <c r="I36" s="307" t="s">
        <v>4257</v>
      </c>
      <c r="J36" s="335"/>
      <c r="K36" s="308">
        <v>24</v>
      </c>
      <c r="L36" s="336"/>
      <c r="M36" s="337"/>
    </row>
    <row r="37" spans="6:13" s="254" customFormat="1" ht="24" outlineLevel="3" x14ac:dyDescent="0.2">
      <c r="F37" s="255">
        <v>2</v>
      </c>
      <c r="G37" s="256" t="s">
        <v>3315</v>
      </c>
      <c r="H37" s="269" t="s">
        <v>4086</v>
      </c>
      <c r="I37" s="259" t="s">
        <v>4087</v>
      </c>
      <c r="J37" s="256" t="s">
        <v>532</v>
      </c>
      <c r="K37" s="168">
        <v>6</v>
      </c>
      <c r="L37" s="305"/>
      <c r="M37" s="306">
        <f>K37*L37</f>
        <v>0</v>
      </c>
    </row>
    <row r="38" spans="6:13" s="333" customFormat="1" ht="22.5" outlineLevel="4" x14ac:dyDescent="0.25">
      <c r="F38" s="334"/>
      <c r="G38" s="335"/>
      <c r="H38" s="335"/>
      <c r="I38" s="307" t="s">
        <v>4258</v>
      </c>
      <c r="J38" s="335"/>
      <c r="K38" s="308">
        <v>6</v>
      </c>
      <c r="L38" s="336"/>
      <c r="M38" s="337"/>
    </row>
    <row r="39" spans="6:13" s="254" customFormat="1" ht="24" outlineLevel="3" x14ac:dyDescent="0.2">
      <c r="F39" s="255">
        <v>3</v>
      </c>
      <c r="G39" s="256" t="s">
        <v>3315</v>
      </c>
      <c r="H39" s="269" t="s">
        <v>4259</v>
      </c>
      <c r="I39" s="259" t="s">
        <v>4260</v>
      </c>
      <c r="J39" s="256" t="s">
        <v>532</v>
      </c>
      <c r="K39" s="168">
        <v>4.8000000000000007</v>
      </c>
      <c r="L39" s="305"/>
      <c r="M39" s="306">
        <f>K39*L39</f>
        <v>0</v>
      </c>
    </row>
    <row r="40" spans="6:13" s="333" customFormat="1" ht="11.25" outlineLevel="4" x14ac:dyDescent="0.25">
      <c r="F40" s="334"/>
      <c r="G40" s="335"/>
      <c r="H40" s="335"/>
      <c r="I40" s="307" t="s">
        <v>4261</v>
      </c>
      <c r="J40" s="335"/>
      <c r="K40" s="308">
        <v>4.8000000000000007</v>
      </c>
      <c r="L40" s="336"/>
      <c r="M40" s="337"/>
    </row>
    <row r="41" spans="6:13" s="254" customFormat="1" ht="24" outlineLevel="3" x14ac:dyDescent="0.2">
      <c r="F41" s="255">
        <v>4</v>
      </c>
      <c r="G41" s="256" t="s">
        <v>3315</v>
      </c>
      <c r="H41" s="269" t="s">
        <v>4262</v>
      </c>
      <c r="I41" s="259" t="s">
        <v>4263</v>
      </c>
      <c r="J41" s="256" t="s">
        <v>532</v>
      </c>
      <c r="K41" s="168">
        <v>1.2000000000000002</v>
      </c>
      <c r="L41" s="305"/>
      <c r="M41" s="306">
        <f>K41*L41</f>
        <v>0</v>
      </c>
    </row>
    <row r="42" spans="6:13" s="333" customFormat="1" ht="11.25" outlineLevel="4" x14ac:dyDescent="0.25">
      <c r="F42" s="334"/>
      <c r="G42" s="335"/>
      <c r="H42" s="335"/>
      <c r="I42" s="307" t="s">
        <v>4264</v>
      </c>
      <c r="J42" s="335"/>
      <c r="K42" s="308">
        <v>1.2000000000000002</v>
      </c>
      <c r="L42" s="336"/>
      <c r="M42" s="337"/>
    </row>
    <row r="43" spans="6:13" s="254" customFormat="1" ht="24" outlineLevel="3" x14ac:dyDescent="0.2">
      <c r="F43" s="255">
        <v>5</v>
      </c>
      <c r="G43" s="256" t="s">
        <v>3315</v>
      </c>
      <c r="H43" s="269" t="s">
        <v>4089</v>
      </c>
      <c r="I43" s="259" t="s">
        <v>4090</v>
      </c>
      <c r="J43" s="256" t="s">
        <v>532</v>
      </c>
      <c r="K43" s="168">
        <v>1.5</v>
      </c>
      <c r="L43" s="305"/>
      <c r="M43" s="306">
        <f>K43*L43</f>
        <v>0</v>
      </c>
    </row>
    <row r="44" spans="6:13" s="333" customFormat="1" ht="11.25" outlineLevel="4" x14ac:dyDescent="0.25">
      <c r="F44" s="334"/>
      <c r="G44" s="335"/>
      <c r="H44" s="335"/>
      <c r="I44" s="307" t="s">
        <v>4265</v>
      </c>
      <c r="J44" s="335"/>
      <c r="K44" s="308">
        <v>1.5</v>
      </c>
      <c r="L44" s="336"/>
      <c r="M44" s="337"/>
    </row>
    <row r="45" spans="6:13" s="254" customFormat="1" ht="24" outlineLevel="3" x14ac:dyDescent="0.2">
      <c r="F45" s="255">
        <v>6</v>
      </c>
      <c r="G45" s="256" t="s">
        <v>3315</v>
      </c>
      <c r="H45" s="269" t="s">
        <v>1715</v>
      </c>
      <c r="I45" s="259" t="s">
        <v>1716</v>
      </c>
      <c r="J45" s="256" t="s">
        <v>191</v>
      </c>
      <c r="K45" s="168">
        <v>0.21987000000000001</v>
      </c>
      <c r="L45" s="305"/>
      <c r="M45" s="306">
        <f>K45*L45</f>
        <v>0</v>
      </c>
    </row>
    <row r="46" spans="6:13" s="254" customFormat="1" ht="24" outlineLevel="3" x14ac:dyDescent="0.2">
      <c r="F46" s="255">
        <v>7</v>
      </c>
      <c r="G46" s="256" t="s">
        <v>3315</v>
      </c>
      <c r="H46" s="269" t="s">
        <v>4266</v>
      </c>
      <c r="I46" s="259" t="s">
        <v>4267</v>
      </c>
      <c r="J46" s="256" t="s">
        <v>532</v>
      </c>
      <c r="K46" s="168">
        <v>6.4</v>
      </c>
      <c r="L46" s="305"/>
      <c r="M46" s="306">
        <f>K46*L46</f>
        <v>0</v>
      </c>
    </row>
    <row r="47" spans="6:13" s="333" customFormat="1" ht="11.25" outlineLevel="4" x14ac:dyDescent="0.25">
      <c r="F47" s="334"/>
      <c r="G47" s="335"/>
      <c r="H47" s="335"/>
      <c r="I47" s="307" t="s">
        <v>4268</v>
      </c>
      <c r="J47" s="335"/>
      <c r="K47" s="308">
        <v>6.4</v>
      </c>
      <c r="L47" s="336"/>
      <c r="M47" s="337"/>
    </row>
    <row r="48" spans="6:13" s="254" customFormat="1" ht="24" outlineLevel="3" x14ac:dyDescent="0.2">
      <c r="F48" s="255">
        <v>8</v>
      </c>
      <c r="G48" s="256" t="s">
        <v>3315</v>
      </c>
      <c r="H48" s="269" t="s">
        <v>4269</v>
      </c>
      <c r="I48" s="259" t="s">
        <v>4270</v>
      </c>
      <c r="J48" s="256" t="s">
        <v>532</v>
      </c>
      <c r="K48" s="168">
        <v>1.6</v>
      </c>
      <c r="L48" s="305"/>
      <c r="M48" s="306">
        <f>K48*L48</f>
        <v>0</v>
      </c>
    </row>
    <row r="49" spans="6:13" s="333" customFormat="1" ht="11.25" outlineLevel="4" x14ac:dyDescent="0.25">
      <c r="F49" s="334"/>
      <c r="G49" s="335"/>
      <c r="H49" s="335"/>
      <c r="I49" s="307" t="s">
        <v>4271</v>
      </c>
      <c r="J49" s="335"/>
      <c r="K49" s="308">
        <v>1.6</v>
      </c>
      <c r="L49" s="336"/>
      <c r="M49" s="337"/>
    </row>
    <row r="50" spans="6:13" s="254" customFormat="1" ht="24" outlineLevel="3" x14ac:dyDescent="0.2">
      <c r="F50" s="255">
        <v>9</v>
      </c>
      <c r="G50" s="256" t="s">
        <v>3054</v>
      </c>
      <c r="H50" s="269" t="s">
        <v>4272</v>
      </c>
      <c r="I50" s="259" t="s">
        <v>4273</v>
      </c>
      <c r="J50" s="256" t="s">
        <v>532</v>
      </c>
      <c r="K50" s="168">
        <v>8.8000000000000007</v>
      </c>
      <c r="L50" s="305"/>
      <c r="M50" s="306">
        <f>K50*L50</f>
        <v>0</v>
      </c>
    </row>
    <row r="51" spans="6:13" s="333" customFormat="1" ht="11.25" outlineLevel="4" x14ac:dyDescent="0.25">
      <c r="F51" s="334"/>
      <c r="G51" s="335"/>
      <c r="H51" s="335"/>
      <c r="I51" s="307" t="s">
        <v>4274</v>
      </c>
      <c r="J51" s="335"/>
      <c r="K51" s="308">
        <v>8</v>
      </c>
      <c r="L51" s="336"/>
      <c r="M51" s="337"/>
    </row>
    <row r="52" spans="6:13" s="254" customFormat="1" ht="12" outlineLevel="3" x14ac:dyDescent="0.2">
      <c r="F52" s="255">
        <v>10</v>
      </c>
      <c r="G52" s="256" t="s">
        <v>3315</v>
      </c>
      <c r="H52" s="269" t="s">
        <v>3878</v>
      </c>
      <c r="I52" s="259" t="s">
        <v>3879</v>
      </c>
      <c r="J52" s="256" t="s">
        <v>3691</v>
      </c>
      <c r="K52" s="168">
        <v>1.77</v>
      </c>
      <c r="L52" s="305"/>
      <c r="M52" s="306">
        <f>K52*L52</f>
        <v>0</v>
      </c>
    </row>
    <row r="53" spans="6:13" s="254" customFormat="1" ht="12" outlineLevel="3" x14ac:dyDescent="0.2">
      <c r="F53" s="255">
        <v>11</v>
      </c>
      <c r="G53" s="256" t="s">
        <v>3315</v>
      </c>
      <c r="H53" s="269" t="s">
        <v>3880</v>
      </c>
      <c r="I53" s="259" t="s">
        <v>3881</v>
      </c>
      <c r="J53" s="256" t="s">
        <v>3691</v>
      </c>
      <c r="K53" s="168">
        <v>0.84</v>
      </c>
      <c r="L53" s="305"/>
      <c r="M53" s="306">
        <f>K53*L53</f>
        <v>0</v>
      </c>
    </row>
    <row r="54" spans="6:13" s="291" customFormat="1" ht="12.75" customHeight="1" outlineLevel="3" x14ac:dyDescent="0.25">
      <c r="F54" s="284"/>
      <c r="G54" s="285"/>
      <c r="H54" s="285"/>
      <c r="I54" s="295"/>
      <c r="J54" s="285"/>
      <c r="K54" s="187"/>
      <c r="L54" s="290"/>
      <c r="M54" s="296"/>
    </row>
    <row r="55" spans="6:13" s="249" customFormat="1" ht="16.5" customHeight="1" outlineLevel="2" x14ac:dyDescent="0.2">
      <c r="F55" s="250"/>
      <c r="G55" s="240"/>
      <c r="H55" s="251"/>
      <c r="I55" s="251" t="s">
        <v>4111</v>
      </c>
      <c r="J55" s="240"/>
      <c r="K55" s="159"/>
      <c r="L55" s="252"/>
      <c r="M55" s="221">
        <f>SUBTOTAL(9,M56:M62)</f>
        <v>0</v>
      </c>
    </row>
    <row r="56" spans="6:13" s="254" customFormat="1" ht="12" outlineLevel="3" x14ac:dyDescent="0.2">
      <c r="F56" s="255">
        <v>1</v>
      </c>
      <c r="G56" s="256" t="s">
        <v>3315</v>
      </c>
      <c r="H56" s="269" t="s">
        <v>4112</v>
      </c>
      <c r="I56" s="259" t="s">
        <v>4113</v>
      </c>
      <c r="J56" s="256" t="s">
        <v>532</v>
      </c>
      <c r="K56" s="168">
        <v>5.2</v>
      </c>
      <c r="L56" s="305"/>
      <c r="M56" s="306">
        <f>K56*L56</f>
        <v>0</v>
      </c>
    </row>
    <row r="57" spans="6:13" s="333" customFormat="1" ht="11.25" outlineLevel="4" x14ac:dyDescent="0.25">
      <c r="F57" s="334"/>
      <c r="G57" s="335"/>
      <c r="H57" s="335"/>
      <c r="I57" s="307" t="s">
        <v>4275</v>
      </c>
      <c r="J57" s="335"/>
      <c r="K57" s="308">
        <v>4</v>
      </c>
      <c r="L57" s="336"/>
      <c r="M57" s="337"/>
    </row>
    <row r="58" spans="6:13" s="254" customFormat="1" ht="12" outlineLevel="3" x14ac:dyDescent="0.2">
      <c r="F58" s="255">
        <v>2</v>
      </c>
      <c r="G58" s="256" t="s">
        <v>3315</v>
      </c>
      <c r="H58" s="269" t="s">
        <v>1232</v>
      </c>
      <c r="I58" s="259" t="s">
        <v>1233</v>
      </c>
      <c r="J58" s="256" t="s">
        <v>532</v>
      </c>
      <c r="K58" s="168">
        <v>5.2</v>
      </c>
      <c r="L58" s="305"/>
      <c r="M58" s="306">
        <f>K58*L58</f>
        <v>0</v>
      </c>
    </row>
    <row r="59" spans="6:13" s="333" customFormat="1" ht="11.25" outlineLevel="4" x14ac:dyDescent="0.25">
      <c r="F59" s="334"/>
      <c r="G59" s="335"/>
      <c r="H59" s="335"/>
      <c r="I59" s="307" t="s">
        <v>4275</v>
      </c>
      <c r="J59" s="335"/>
      <c r="K59" s="308">
        <v>4</v>
      </c>
      <c r="L59" s="336"/>
      <c r="M59" s="337"/>
    </row>
    <row r="60" spans="6:13" s="254" customFormat="1" ht="12" outlineLevel="3" x14ac:dyDescent="0.2">
      <c r="F60" s="255">
        <v>3</v>
      </c>
      <c r="G60" s="256" t="s">
        <v>3315</v>
      </c>
      <c r="H60" s="269" t="s">
        <v>4117</v>
      </c>
      <c r="I60" s="259" t="s">
        <v>4118</v>
      </c>
      <c r="J60" s="256" t="s">
        <v>3691</v>
      </c>
      <c r="K60" s="168">
        <v>1.68</v>
      </c>
      <c r="L60" s="305"/>
      <c r="M60" s="306">
        <f>K60*L60</f>
        <v>0</v>
      </c>
    </row>
    <row r="61" spans="6:13" s="254" customFormat="1" ht="12" outlineLevel="3" x14ac:dyDescent="0.2">
      <c r="F61" s="255">
        <v>4</v>
      </c>
      <c r="G61" s="256" t="s">
        <v>3315</v>
      </c>
      <c r="H61" s="269" t="s">
        <v>4119</v>
      </c>
      <c r="I61" s="259" t="s">
        <v>4120</v>
      </c>
      <c r="J61" s="256" t="s">
        <v>3691</v>
      </c>
      <c r="K61" s="168">
        <v>1.95</v>
      </c>
      <c r="L61" s="305"/>
      <c r="M61" s="306">
        <f>K61*L61</f>
        <v>0</v>
      </c>
    </row>
    <row r="62" spans="6:13" s="291" customFormat="1" ht="12.75" customHeight="1" outlineLevel="3" x14ac:dyDescent="0.25">
      <c r="F62" s="284"/>
      <c r="G62" s="285"/>
      <c r="H62" s="285"/>
      <c r="I62" s="295"/>
      <c r="J62" s="285"/>
      <c r="K62" s="187"/>
      <c r="L62" s="290"/>
      <c r="M62" s="296"/>
    </row>
    <row r="63" spans="6:13" s="249" customFormat="1" ht="16.5" customHeight="1" outlineLevel="2" x14ac:dyDescent="0.2">
      <c r="F63" s="250"/>
      <c r="G63" s="240"/>
      <c r="H63" s="251"/>
      <c r="I63" s="251" t="s">
        <v>4121</v>
      </c>
      <c r="J63" s="240"/>
      <c r="K63" s="159"/>
      <c r="L63" s="252"/>
      <c r="M63" s="221">
        <f>SUBTOTAL(9,M64:M77)</f>
        <v>0</v>
      </c>
    </row>
    <row r="64" spans="6:13" s="254" customFormat="1" ht="36" outlineLevel="3" x14ac:dyDescent="0.2">
      <c r="F64" s="255">
        <v>1</v>
      </c>
      <c r="G64" s="256" t="s">
        <v>3315</v>
      </c>
      <c r="H64" s="269" t="s">
        <v>4276</v>
      </c>
      <c r="I64" s="259" t="s">
        <v>4277</v>
      </c>
      <c r="J64" s="256" t="s">
        <v>447</v>
      </c>
      <c r="K64" s="168">
        <v>2</v>
      </c>
      <c r="L64" s="305"/>
      <c r="M64" s="306">
        <f t="shared" ref="M64:M76" si="0">K64*L64</f>
        <v>0</v>
      </c>
    </row>
    <row r="65" spans="6:13" s="254" customFormat="1" ht="12" outlineLevel="3" x14ac:dyDescent="0.2">
      <c r="F65" s="255">
        <v>2</v>
      </c>
      <c r="G65" s="256" t="s">
        <v>3315</v>
      </c>
      <c r="H65" s="269" t="s">
        <v>4278</v>
      </c>
      <c r="I65" s="259" t="s">
        <v>4279</v>
      </c>
      <c r="J65" s="256" t="s">
        <v>3065</v>
      </c>
      <c r="K65" s="168">
        <v>2</v>
      </c>
      <c r="L65" s="305"/>
      <c r="M65" s="306">
        <f t="shared" si="0"/>
        <v>0</v>
      </c>
    </row>
    <row r="66" spans="6:13" s="254" customFormat="1" ht="12" outlineLevel="3" x14ac:dyDescent="0.2">
      <c r="F66" s="255">
        <v>3</v>
      </c>
      <c r="G66" s="256" t="s">
        <v>3315</v>
      </c>
      <c r="H66" s="269" t="s">
        <v>4280</v>
      </c>
      <c r="I66" s="259" t="s">
        <v>4281</v>
      </c>
      <c r="J66" s="256" t="s">
        <v>3065</v>
      </c>
      <c r="K66" s="168">
        <v>1</v>
      </c>
      <c r="L66" s="305"/>
      <c r="M66" s="306">
        <f t="shared" si="0"/>
        <v>0</v>
      </c>
    </row>
    <row r="67" spans="6:13" s="254" customFormat="1" ht="12" outlineLevel="3" x14ac:dyDescent="0.2">
      <c r="F67" s="255">
        <v>4</v>
      </c>
      <c r="G67" s="256" t="s">
        <v>3315</v>
      </c>
      <c r="H67" s="269" t="s">
        <v>4282</v>
      </c>
      <c r="I67" s="259" t="s">
        <v>4283</v>
      </c>
      <c r="J67" s="256" t="s">
        <v>3065</v>
      </c>
      <c r="K67" s="168">
        <v>1</v>
      </c>
      <c r="L67" s="305"/>
      <c r="M67" s="306">
        <f t="shared" si="0"/>
        <v>0</v>
      </c>
    </row>
    <row r="68" spans="6:13" s="254" customFormat="1" ht="12" outlineLevel="3" x14ac:dyDescent="0.2">
      <c r="F68" s="255">
        <v>5</v>
      </c>
      <c r="G68" s="256" t="s">
        <v>3315</v>
      </c>
      <c r="H68" s="269" t="s">
        <v>4284</v>
      </c>
      <c r="I68" s="259" t="s">
        <v>4285</v>
      </c>
      <c r="J68" s="256" t="s">
        <v>3065</v>
      </c>
      <c r="K68" s="168">
        <v>2</v>
      </c>
      <c r="L68" s="305"/>
      <c r="M68" s="306">
        <f t="shared" si="0"/>
        <v>0</v>
      </c>
    </row>
    <row r="69" spans="6:13" s="254" customFormat="1" ht="24" outlineLevel="3" x14ac:dyDescent="0.2">
      <c r="F69" s="255">
        <v>6</v>
      </c>
      <c r="G69" s="256" t="s">
        <v>3315</v>
      </c>
      <c r="H69" s="269" t="s">
        <v>4286</v>
      </c>
      <c r="I69" s="259" t="s">
        <v>4287</v>
      </c>
      <c r="J69" s="256" t="s">
        <v>3065</v>
      </c>
      <c r="K69" s="168">
        <v>1</v>
      </c>
      <c r="L69" s="305"/>
      <c r="M69" s="306">
        <f t="shared" si="0"/>
        <v>0</v>
      </c>
    </row>
    <row r="70" spans="6:13" s="254" customFormat="1" ht="36" outlineLevel="3" x14ac:dyDescent="0.2">
      <c r="F70" s="255">
        <v>7</v>
      </c>
      <c r="G70" s="256" t="s">
        <v>3315</v>
      </c>
      <c r="H70" s="269" t="s">
        <v>4288</v>
      </c>
      <c r="I70" s="259" t="s">
        <v>4289</v>
      </c>
      <c r="J70" s="256" t="s">
        <v>3065</v>
      </c>
      <c r="K70" s="168">
        <v>2</v>
      </c>
      <c r="L70" s="305"/>
      <c r="M70" s="306">
        <f t="shared" si="0"/>
        <v>0</v>
      </c>
    </row>
    <row r="71" spans="6:13" s="254" customFormat="1" ht="36" outlineLevel="3" x14ac:dyDescent="0.2">
      <c r="F71" s="255">
        <v>8</v>
      </c>
      <c r="G71" s="256" t="s">
        <v>3315</v>
      </c>
      <c r="H71" s="269" t="s">
        <v>4126</v>
      </c>
      <c r="I71" s="259" t="s">
        <v>4127</v>
      </c>
      <c r="J71" s="256" t="s">
        <v>447</v>
      </c>
      <c r="K71" s="168">
        <v>2</v>
      </c>
      <c r="L71" s="305"/>
      <c r="M71" s="306">
        <f t="shared" si="0"/>
        <v>0</v>
      </c>
    </row>
    <row r="72" spans="6:13" s="254" customFormat="1" ht="36" outlineLevel="3" x14ac:dyDescent="0.2">
      <c r="F72" s="255">
        <v>9</v>
      </c>
      <c r="G72" s="256" t="s">
        <v>3315</v>
      </c>
      <c r="H72" s="269" t="s">
        <v>4290</v>
      </c>
      <c r="I72" s="259" t="s">
        <v>4291</v>
      </c>
      <c r="J72" s="256" t="s">
        <v>447</v>
      </c>
      <c r="K72" s="168">
        <v>1</v>
      </c>
      <c r="L72" s="305"/>
      <c r="M72" s="306">
        <f t="shared" si="0"/>
        <v>0</v>
      </c>
    </row>
    <row r="73" spans="6:13" s="254" customFormat="1" ht="12" outlineLevel="3" x14ac:dyDescent="0.2">
      <c r="F73" s="255">
        <v>10</v>
      </c>
      <c r="G73" s="256" t="s">
        <v>3315</v>
      </c>
      <c r="H73" s="269" t="s">
        <v>4292</v>
      </c>
      <c r="I73" s="259" t="s">
        <v>4293</v>
      </c>
      <c r="J73" s="256" t="s">
        <v>3065</v>
      </c>
      <c r="K73" s="168">
        <v>1</v>
      </c>
      <c r="L73" s="305"/>
      <c r="M73" s="306">
        <f t="shared" si="0"/>
        <v>0</v>
      </c>
    </row>
    <row r="74" spans="6:13" s="254" customFormat="1" ht="12" outlineLevel="3" x14ac:dyDescent="0.2">
      <c r="F74" s="255">
        <v>11</v>
      </c>
      <c r="G74" s="256" t="s">
        <v>3315</v>
      </c>
      <c r="H74" s="269" t="s">
        <v>4294</v>
      </c>
      <c r="I74" s="259" t="s">
        <v>4295</v>
      </c>
      <c r="J74" s="256" t="s">
        <v>3065</v>
      </c>
      <c r="K74" s="168">
        <v>1</v>
      </c>
      <c r="L74" s="305"/>
      <c r="M74" s="306">
        <f t="shared" si="0"/>
        <v>0</v>
      </c>
    </row>
    <row r="75" spans="6:13" s="254" customFormat="1" ht="12" outlineLevel="3" x14ac:dyDescent="0.2">
      <c r="F75" s="255">
        <v>12</v>
      </c>
      <c r="G75" s="256" t="s">
        <v>3315</v>
      </c>
      <c r="H75" s="269" t="s">
        <v>4128</v>
      </c>
      <c r="I75" s="259" t="s">
        <v>4129</v>
      </c>
      <c r="J75" s="256" t="s">
        <v>3691</v>
      </c>
      <c r="K75" s="168">
        <v>2.81</v>
      </c>
      <c r="L75" s="305"/>
      <c r="M75" s="306">
        <f t="shared" si="0"/>
        <v>0</v>
      </c>
    </row>
    <row r="76" spans="6:13" s="254" customFormat="1" ht="12" outlineLevel="3" x14ac:dyDescent="0.2">
      <c r="F76" s="255">
        <v>13</v>
      </c>
      <c r="G76" s="256" t="s">
        <v>3315</v>
      </c>
      <c r="H76" s="269" t="s">
        <v>4130</v>
      </c>
      <c r="I76" s="259" t="s">
        <v>4131</v>
      </c>
      <c r="J76" s="256" t="s">
        <v>3691</v>
      </c>
      <c r="K76" s="168">
        <v>1.35</v>
      </c>
      <c r="L76" s="305"/>
      <c r="M76" s="306">
        <f t="shared" si="0"/>
        <v>0</v>
      </c>
    </row>
    <row r="77" spans="6:13" s="291" customFormat="1" ht="12.75" customHeight="1" outlineLevel="3" x14ac:dyDescent="0.25">
      <c r="F77" s="284"/>
      <c r="G77" s="285"/>
      <c r="H77" s="285"/>
      <c r="I77" s="295"/>
      <c r="J77" s="285"/>
      <c r="K77" s="187"/>
      <c r="L77" s="290"/>
      <c r="M77" s="296"/>
    </row>
    <row r="78" spans="6:13" s="249" customFormat="1" ht="16.5" customHeight="1" outlineLevel="2" x14ac:dyDescent="0.2">
      <c r="F78" s="250"/>
      <c r="G78" s="240"/>
      <c r="H78" s="251"/>
      <c r="I78" s="251" t="s">
        <v>4132</v>
      </c>
      <c r="J78" s="240"/>
      <c r="K78" s="159"/>
      <c r="L78" s="252"/>
      <c r="M78" s="221">
        <f>SUBTOTAL(9,M79:M103)</f>
        <v>0</v>
      </c>
    </row>
    <row r="79" spans="6:13" s="254" customFormat="1" ht="24" outlineLevel="3" x14ac:dyDescent="0.2">
      <c r="F79" s="255">
        <v>1</v>
      </c>
      <c r="G79" s="256" t="s">
        <v>3315</v>
      </c>
      <c r="H79" s="269" t="s">
        <v>4296</v>
      </c>
      <c r="I79" s="259" t="s">
        <v>4297</v>
      </c>
      <c r="J79" s="256" t="s">
        <v>447</v>
      </c>
      <c r="K79" s="168">
        <v>1</v>
      </c>
      <c r="L79" s="305"/>
      <c r="M79" s="306">
        <f>K79*L79</f>
        <v>0</v>
      </c>
    </row>
    <row r="80" spans="6:13" s="333" customFormat="1" ht="11.25" outlineLevel="4" x14ac:dyDescent="0.25">
      <c r="F80" s="334"/>
      <c r="G80" s="335"/>
      <c r="H80" s="335"/>
      <c r="I80" s="307" t="s">
        <v>4298</v>
      </c>
      <c r="J80" s="335"/>
      <c r="K80" s="308">
        <v>1</v>
      </c>
      <c r="L80" s="336"/>
      <c r="M80" s="337"/>
    </row>
    <row r="81" spans="6:13" s="254" customFormat="1" ht="24" outlineLevel="3" x14ac:dyDescent="0.2">
      <c r="F81" s="255">
        <v>2</v>
      </c>
      <c r="G81" s="256" t="s">
        <v>3315</v>
      </c>
      <c r="H81" s="269" t="s">
        <v>4299</v>
      </c>
      <c r="I81" s="259" t="s">
        <v>4300</v>
      </c>
      <c r="J81" s="256" t="s">
        <v>447</v>
      </c>
      <c r="K81" s="168">
        <v>1</v>
      </c>
      <c r="L81" s="305"/>
      <c r="M81" s="306">
        <f>K81*L81</f>
        <v>0</v>
      </c>
    </row>
    <row r="82" spans="6:13" s="333" customFormat="1" ht="11.25" outlineLevel="4" x14ac:dyDescent="0.25">
      <c r="F82" s="334"/>
      <c r="G82" s="335"/>
      <c r="H82" s="335"/>
      <c r="I82" s="307" t="s">
        <v>4298</v>
      </c>
      <c r="J82" s="335"/>
      <c r="K82" s="308">
        <v>1</v>
      </c>
      <c r="L82" s="336"/>
      <c r="M82" s="337"/>
    </row>
    <row r="83" spans="6:13" s="254" customFormat="1" ht="12" outlineLevel="3" x14ac:dyDescent="0.2">
      <c r="F83" s="255">
        <v>3</v>
      </c>
      <c r="G83" s="256" t="s">
        <v>3315</v>
      </c>
      <c r="H83" s="269" t="s">
        <v>4143</v>
      </c>
      <c r="I83" s="259" t="s">
        <v>4144</v>
      </c>
      <c r="J83" s="256" t="s">
        <v>447</v>
      </c>
      <c r="K83" s="168">
        <v>1</v>
      </c>
      <c r="L83" s="305"/>
      <c r="M83" s="306">
        <f>K83*L83</f>
        <v>0</v>
      </c>
    </row>
    <row r="84" spans="6:13" s="333" customFormat="1" ht="11.25" outlineLevel="4" x14ac:dyDescent="0.25">
      <c r="F84" s="334"/>
      <c r="G84" s="335"/>
      <c r="H84" s="335"/>
      <c r="I84" s="307" t="s">
        <v>4298</v>
      </c>
      <c r="J84" s="335"/>
      <c r="K84" s="308">
        <v>1</v>
      </c>
      <c r="L84" s="336"/>
      <c r="M84" s="337"/>
    </row>
    <row r="85" spans="6:13" s="254" customFormat="1" ht="24" outlineLevel="3" x14ac:dyDescent="0.2">
      <c r="F85" s="255">
        <v>4</v>
      </c>
      <c r="G85" s="256" t="s">
        <v>3315</v>
      </c>
      <c r="H85" s="269" t="s">
        <v>4301</v>
      </c>
      <c r="I85" s="259" t="s">
        <v>4302</v>
      </c>
      <c r="J85" s="256" t="s">
        <v>447</v>
      </c>
      <c r="K85" s="168">
        <v>1</v>
      </c>
      <c r="L85" s="305"/>
      <c r="M85" s="306">
        <f>K85*L85</f>
        <v>0</v>
      </c>
    </row>
    <row r="86" spans="6:13" s="254" customFormat="1" ht="12" outlineLevel="3" x14ac:dyDescent="0.2">
      <c r="F86" s="255">
        <v>5</v>
      </c>
      <c r="G86" s="256" t="s">
        <v>3315</v>
      </c>
      <c r="H86" s="269" t="s">
        <v>4147</v>
      </c>
      <c r="I86" s="259" t="s">
        <v>4148</v>
      </c>
      <c r="J86" s="256" t="s">
        <v>447</v>
      </c>
      <c r="K86" s="168">
        <v>1</v>
      </c>
      <c r="L86" s="305"/>
      <c r="M86" s="306">
        <f>K86*L86</f>
        <v>0</v>
      </c>
    </row>
    <row r="87" spans="6:13" s="254" customFormat="1" ht="12" outlineLevel="3" x14ac:dyDescent="0.2">
      <c r="F87" s="255">
        <v>6</v>
      </c>
      <c r="G87" s="256" t="s">
        <v>3315</v>
      </c>
      <c r="H87" s="269" t="s">
        <v>4149</v>
      </c>
      <c r="I87" s="259" t="s">
        <v>4150</v>
      </c>
      <c r="J87" s="256" t="s">
        <v>447</v>
      </c>
      <c r="K87" s="168">
        <v>1</v>
      </c>
      <c r="L87" s="305"/>
      <c r="M87" s="306">
        <f>K87*L87</f>
        <v>0</v>
      </c>
    </row>
    <row r="88" spans="6:13" s="254" customFormat="1" ht="12" outlineLevel="3" x14ac:dyDescent="0.2">
      <c r="F88" s="255">
        <v>7</v>
      </c>
      <c r="G88" s="256" t="s">
        <v>3315</v>
      </c>
      <c r="H88" s="269" t="s">
        <v>4303</v>
      </c>
      <c r="I88" s="259" t="s">
        <v>4304</v>
      </c>
      <c r="J88" s="256" t="s">
        <v>3065</v>
      </c>
      <c r="K88" s="168">
        <v>1</v>
      </c>
      <c r="L88" s="305"/>
      <c r="M88" s="306">
        <f>K88*L88</f>
        <v>0</v>
      </c>
    </row>
    <row r="89" spans="6:13" s="254" customFormat="1" ht="12" outlineLevel="3" x14ac:dyDescent="0.2">
      <c r="F89" s="255">
        <v>8</v>
      </c>
      <c r="G89" s="256" t="s">
        <v>3315</v>
      </c>
      <c r="H89" s="269" t="s">
        <v>4153</v>
      </c>
      <c r="I89" s="259" t="s">
        <v>4154</v>
      </c>
      <c r="J89" s="256" t="s">
        <v>447</v>
      </c>
      <c r="K89" s="168">
        <v>2</v>
      </c>
      <c r="L89" s="305"/>
      <c r="M89" s="306">
        <f>K89*L89</f>
        <v>0</v>
      </c>
    </row>
    <row r="90" spans="6:13" s="333" customFormat="1" ht="11.25" outlineLevel="4" x14ac:dyDescent="0.25">
      <c r="F90" s="334"/>
      <c r="G90" s="335"/>
      <c r="H90" s="335"/>
      <c r="I90" s="307" t="s">
        <v>4305</v>
      </c>
      <c r="J90" s="335"/>
      <c r="K90" s="308">
        <v>1</v>
      </c>
      <c r="L90" s="336"/>
      <c r="M90" s="337"/>
    </row>
    <row r="91" spans="6:13" s="333" customFormat="1" ht="11.25" outlineLevel="4" x14ac:dyDescent="0.25">
      <c r="F91" s="334"/>
      <c r="G91" s="335"/>
      <c r="H91" s="335"/>
      <c r="I91" s="307" t="s">
        <v>4155</v>
      </c>
      <c r="J91" s="335"/>
      <c r="K91" s="308">
        <v>1</v>
      </c>
      <c r="L91" s="336"/>
      <c r="M91" s="337"/>
    </row>
    <row r="92" spans="6:13" s="254" customFormat="1" ht="12" outlineLevel="3" x14ac:dyDescent="0.2">
      <c r="F92" s="255">
        <v>9</v>
      </c>
      <c r="G92" s="256" t="s">
        <v>3315</v>
      </c>
      <c r="H92" s="269" t="s">
        <v>4306</v>
      </c>
      <c r="I92" s="259" t="s">
        <v>4307</v>
      </c>
      <c r="J92" s="256" t="s">
        <v>447</v>
      </c>
      <c r="K92" s="168">
        <v>1</v>
      </c>
      <c r="L92" s="305"/>
      <c r="M92" s="306">
        <f>K92*L92</f>
        <v>0</v>
      </c>
    </row>
    <row r="93" spans="6:13" s="333" customFormat="1" ht="11.25" outlineLevel="4" x14ac:dyDescent="0.25">
      <c r="F93" s="334"/>
      <c r="G93" s="335"/>
      <c r="H93" s="335"/>
      <c r="I93" s="307" t="s">
        <v>4308</v>
      </c>
      <c r="J93" s="335"/>
      <c r="K93" s="308">
        <v>1</v>
      </c>
      <c r="L93" s="336"/>
      <c r="M93" s="337"/>
    </row>
    <row r="94" spans="6:13" s="254" customFormat="1" ht="12" outlineLevel="3" x14ac:dyDescent="0.2">
      <c r="F94" s="255">
        <v>10</v>
      </c>
      <c r="G94" s="256" t="s">
        <v>3315</v>
      </c>
      <c r="H94" s="269" t="s">
        <v>4309</v>
      </c>
      <c r="I94" s="259" t="s">
        <v>4310</v>
      </c>
      <c r="J94" s="256" t="s">
        <v>447</v>
      </c>
      <c r="K94" s="168">
        <v>1</v>
      </c>
      <c r="L94" s="305"/>
      <c r="M94" s="306">
        <f>K94*L94</f>
        <v>0</v>
      </c>
    </row>
    <row r="95" spans="6:13" s="333" customFormat="1" ht="11.25" outlineLevel="4" x14ac:dyDescent="0.25">
      <c r="F95" s="334"/>
      <c r="G95" s="335"/>
      <c r="H95" s="335"/>
      <c r="I95" s="307" t="s">
        <v>4308</v>
      </c>
      <c r="J95" s="335"/>
      <c r="K95" s="308">
        <v>1</v>
      </c>
      <c r="L95" s="336"/>
      <c r="M95" s="337"/>
    </row>
    <row r="96" spans="6:13" s="254" customFormat="1" ht="12" outlineLevel="3" x14ac:dyDescent="0.2">
      <c r="F96" s="255">
        <v>11</v>
      </c>
      <c r="G96" s="256" t="s">
        <v>3315</v>
      </c>
      <c r="H96" s="269" t="s">
        <v>4311</v>
      </c>
      <c r="I96" s="259" t="s">
        <v>4312</v>
      </c>
      <c r="J96" s="256" t="s">
        <v>447</v>
      </c>
      <c r="K96" s="168">
        <v>1</v>
      </c>
      <c r="L96" s="305"/>
      <c r="M96" s="306">
        <f>K96*L96</f>
        <v>0</v>
      </c>
    </row>
    <row r="97" spans="6:13" s="333" customFormat="1" ht="11.25" outlineLevel="4" x14ac:dyDescent="0.25">
      <c r="F97" s="334"/>
      <c r="G97" s="335"/>
      <c r="H97" s="335"/>
      <c r="I97" s="307" t="s">
        <v>4308</v>
      </c>
      <c r="J97" s="335"/>
      <c r="K97" s="308">
        <v>1</v>
      </c>
      <c r="L97" s="336"/>
      <c r="M97" s="337"/>
    </row>
    <row r="98" spans="6:13" s="254" customFormat="1" ht="24" outlineLevel="3" x14ac:dyDescent="0.2">
      <c r="F98" s="255">
        <v>12</v>
      </c>
      <c r="G98" s="256" t="s">
        <v>3315</v>
      </c>
      <c r="H98" s="269" t="s">
        <v>4156</v>
      </c>
      <c r="I98" s="259" t="s">
        <v>4157</v>
      </c>
      <c r="J98" s="256" t="s">
        <v>191</v>
      </c>
      <c r="K98" s="168">
        <v>0.81850000000000001</v>
      </c>
      <c r="L98" s="305"/>
      <c r="M98" s="306">
        <f>K98*L98</f>
        <v>0</v>
      </c>
    </row>
    <row r="99" spans="6:13" s="254" customFormat="1" ht="12" outlineLevel="3" x14ac:dyDescent="0.2">
      <c r="F99" s="255">
        <v>13</v>
      </c>
      <c r="G99" s="256" t="s">
        <v>3315</v>
      </c>
      <c r="H99" s="269" t="s">
        <v>4039</v>
      </c>
      <c r="I99" s="259" t="s">
        <v>4040</v>
      </c>
      <c r="J99" s="256" t="s">
        <v>3065</v>
      </c>
      <c r="K99" s="168">
        <v>10</v>
      </c>
      <c r="L99" s="305"/>
      <c r="M99" s="306">
        <f>K99*L99</f>
        <v>0</v>
      </c>
    </row>
    <row r="100" spans="6:13" s="254" customFormat="1" ht="12" outlineLevel="3" x14ac:dyDescent="0.2">
      <c r="F100" s="255">
        <v>14</v>
      </c>
      <c r="G100" s="256" t="s">
        <v>3315</v>
      </c>
      <c r="H100" s="269" t="s">
        <v>4041</v>
      </c>
      <c r="I100" s="259" t="s">
        <v>4042</v>
      </c>
      <c r="J100" s="256" t="s">
        <v>447</v>
      </c>
      <c r="K100" s="168">
        <v>10</v>
      </c>
      <c r="L100" s="305"/>
      <c r="M100" s="306">
        <f>K100*L100</f>
        <v>0</v>
      </c>
    </row>
    <row r="101" spans="6:13" s="254" customFormat="1" ht="12" outlineLevel="3" x14ac:dyDescent="0.2">
      <c r="F101" s="255">
        <v>15</v>
      </c>
      <c r="G101" s="256" t="s">
        <v>3315</v>
      </c>
      <c r="H101" s="269" t="s">
        <v>4164</v>
      </c>
      <c r="I101" s="259" t="s">
        <v>4165</v>
      </c>
      <c r="J101" s="256" t="s">
        <v>3691</v>
      </c>
      <c r="K101" s="168">
        <v>1.52</v>
      </c>
      <c r="L101" s="305"/>
      <c r="M101" s="306">
        <f>K101*L101</f>
        <v>0</v>
      </c>
    </row>
    <row r="102" spans="6:13" s="254" customFormat="1" ht="12" outlineLevel="3" x14ac:dyDescent="0.2">
      <c r="F102" s="255">
        <v>16</v>
      </c>
      <c r="G102" s="256" t="s">
        <v>3315</v>
      </c>
      <c r="H102" s="269" t="s">
        <v>4166</v>
      </c>
      <c r="I102" s="259" t="s">
        <v>4167</v>
      </c>
      <c r="J102" s="256" t="s">
        <v>3691</v>
      </c>
      <c r="K102" s="168">
        <v>0.93</v>
      </c>
      <c r="L102" s="305"/>
      <c r="M102" s="306">
        <f>K102*L102</f>
        <v>0</v>
      </c>
    </row>
    <row r="103" spans="6:13" s="291" customFormat="1" ht="12.75" customHeight="1" outlineLevel="3" x14ac:dyDescent="0.25">
      <c r="F103" s="284"/>
      <c r="G103" s="285"/>
      <c r="H103" s="285"/>
      <c r="I103" s="295"/>
      <c r="J103" s="285"/>
      <c r="K103" s="187"/>
      <c r="L103" s="290"/>
      <c r="M103" s="296"/>
    </row>
    <row r="104" spans="6:13" s="249" customFormat="1" ht="16.5" customHeight="1" outlineLevel="2" x14ac:dyDescent="0.2">
      <c r="F104" s="250"/>
      <c r="G104" s="240"/>
      <c r="H104" s="251"/>
      <c r="I104" s="251" t="s">
        <v>4168</v>
      </c>
      <c r="J104" s="240"/>
      <c r="K104" s="159"/>
      <c r="L104" s="252"/>
      <c r="M104" s="221">
        <f>SUBTOTAL(9,M105:M115)</f>
        <v>0</v>
      </c>
    </row>
    <row r="105" spans="6:13" s="254" customFormat="1" ht="12" outlineLevel="3" x14ac:dyDescent="0.2">
      <c r="F105" s="255">
        <v>1</v>
      </c>
      <c r="G105" s="256" t="s">
        <v>3315</v>
      </c>
      <c r="H105" s="269" t="s">
        <v>4169</v>
      </c>
      <c r="I105" s="259" t="s">
        <v>4170</v>
      </c>
      <c r="J105" s="256" t="s">
        <v>532</v>
      </c>
      <c r="K105" s="168">
        <v>30</v>
      </c>
      <c r="L105" s="305"/>
      <c r="M105" s="306">
        <f>K105*L105</f>
        <v>0</v>
      </c>
    </row>
    <row r="106" spans="6:13" s="333" customFormat="1" ht="22.5" outlineLevel="4" x14ac:dyDescent="0.25">
      <c r="F106" s="334"/>
      <c r="G106" s="335"/>
      <c r="H106" s="335"/>
      <c r="I106" s="307" t="s">
        <v>4313</v>
      </c>
      <c r="J106" s="335"/>
      <c r="K106" s="308">
        <v>30</v>
      </c>
      <c r="L106" s="336"/>
      <c r="M106" s="337"/>
    </row>
    <row r="107" spans="6:13" s="254" customFormat="1" ht="12" outlineLevel="3" x14ac:dyDescent="0.2">
      <c r="F107" s="255">
        <v>2</v>
      </c>
      <c r="G107" s="256" t="s">
        <v>3315</v>
      </c>
      <c r="H107" s="269" t="s">
        <v>4314</v>
      </c>
      <c r="I107" s="259" t="s">
        <v>4315</v>
      </c>
      <c r="J107" s="256" t="s">
        <v>532</v>
      </c>
      <c r="K107" s="168">
        <v>6</v>
      </c>
      <c r="L107" s="305"/>
      <c r="M107" s="306">
        <f>K107*L107</f>
        <v>0</v>
      </c>
    </row>
    <row r="108" spans="6:13" s="333" customFormat="1" ht="11.25" outlineLevel="4" x14ac:dyDescent="0.25">
      <c r="F108" s="334"/>
      <c r="G108" s="335"/>
      <c r="H108" s="335"/>
      <c r="I108" s="307" t="s">
        <v>4316</v>
      </c>
      <c r="J108" s="335"/>
      <c r="K108" s="308">
        <v>6</v>
      </c>
      <c r="L108" s="336"/>
      <c r="M108" s="337"/>
    </row>
    <row r="109" spans="6:13" s="254" customFormat="1" ht="24" outlineLevel="3" x14ac:dyDescent="0.2">
      <c r="F109" s="255">
        <v>3</v>
      </c>
      <c r="G109" s="256" t="s">
        <v>3315</v>
      </c>
      <c r="H109" s="269" t="s">
        <v>4172</v>
      </c>
      <c r="I109" s="259" t="s">
        <v>4173</v>
      </c>
      <c r="J109" s="256" t="s">
        <v>191</v>
      </c>
      <c r="K109" s="168">
        <v>0.2019</v>
      </c>
      <c r="L109" s="305"/>
      <c r="M109" s="306">
        <f>K109*L109</f>
        <v>0</v>
      </c>
    </row>
    <row r="110" spans="6:13" s="254" customFormat="1" ht="12" outlineLevel="3" x14ac:dyDescent="0.2">
      <c r="F110" s="255">
        <v>4</v>
      </c>
      <c r="G110" s="256" t="s">
        <v>3315</v>
      </c>
      <c r="H110" s="269" t="s">
        <v>4317</v>
      </c>
      <c r="I110" s="259" t="s">
        <v>4318</v>
      </c>
      <c r="J110" s="256" t="s">
        <v>532</v>
      </c>
      <c r="K110" s="168">
        <v>8.8000000000000007</v>
      </c>
      <c r="L110" s="305"/>
      <c r="M110" s="306">
        <f>K110*L110</f>
        <v>0</v>
      </c>
    </row>
    <row r="111" spans="6:13" s="333" customFormat="1" ht="11.25" outlineLevel="4" x14ac:dyDescent="0.25">
      <c r="F111" s="334"/>
      <c r="G111" s="335"/>
      <c r="H111" s="335"/>
      <c r="I111" s="307" t="s">
        <v>4274</v>
      </c>
      <c r="J111" s="335"/>
      <c r="K111" s="308">
        <v>8</v>
      </c>
      <c r="L111" s="336"/>
      <c r="M111" s="337"/>
    </row>
    <row r="112" spans="6:13" s="254" customFormat="1" ht="12" outlineLevel="3" x14ac:dyDescent="0.2">
      <c r="F112" s="255">
        <v>5</v>
      </c>
      <c r="G112" s="256" t="s">
        <v>3315</v>
      </c>
      <c r="H112" s="269" t="s">
        <v>4319</v>
      </c>
      <c r="I112" s="259" t="s">
        <v>4320</v>
      </c>
      <c r="J112" s="256" t="s">
        <v>532</v>
      </c>
      <c r="K112" s="168">
        <v>8.8000000000000007</v>
      </c>
      <c r="L112" s="305"/>
      <c r="M112" s="306">
        <f>K112*L112</f>
        <v>0</v>
      </c>
    </row>
    <row r="113" spans="6:13" s="254" customFormat="1" ht="12" outlineLevel="3" x14ac:dyDescent="0.2">
      <c r="F113" s="255">
        <v>6</v>
      </c>
      <c r="G113" s="256" t="s">
        <v>3315</v>
      </c>
      <c r="H113" s="269" t="s">
        <v>4182</v>
      </c>
      <c r="I113" s="259" t="s">
        <v>4183</v>
      </c>
      <c r="J113" s="256" t="s">
        <v>3691</v>
      </c>
      <c r="K113" s="168">
        <v>3.19</v>
      </c>
      <c r="L113" s="305"/>
      <c r="M113" s="306">
        <f>K113*L113</f>
        <v>0</v>
      </c>
    </row>
    <row r="114" spans="6:13" s="254" customFormat="1" ht="12" outlineLevel="3" x14ac:dyDescent="0.2">
      <c r="F114" s="255">
        <v>7</v>
      </c>
      <c r="G114" s="256" t="s">
        <v>3315</v>
      </c>
      <c r="H114" s="269" t="s">
        <v>4184</v>
      </c>
      <c r="I114" s="259" t="s">
        <v>4185</v>
      </c>
      <c r="J114" s="256" t="s">
        <v>3691</v>
      </c>
      <c r="K114" s="168">
        <v>1.41</v>
      </c>
      <c r="L114" s="305"/>
      <c r="M114" s="306">
        <f>K114*L114</f>
        <v>0</v>
      </c>
    </row>
    <row r="115" spans="6:13" s="291" customFormat="1" ht="12.75" customHeight="1" outlineLevel="3" x14ac:dyDescent="0.25">
      <c r="F115" s="284"/>
      <c r="G115" s="285"/>
      <c r="H115" s="285"/>
      <c r="I115" s="295"/>
      <c r="J115" s="285"/>
      <c r="K115" s="187"/>
      <c r="L115" s="290"/>
      <c r="M115" s="296"/>
    </row>
    <row r="116" spans="6:13" s="249" customFormat="1" ht="16.5" customHeight="1" outlineLevel="2" x14ac:dyDescent="0.2">
      <c r="F116" s="250"/>
      <c r="G116" s="240"/>
      <c r="H116" s="251"/>
      <c r="I116" s="251" t="s">
        <v>4186</v>
      </c>
      <c r="J116" s="240"/>
      <c r="K116" s="159"/>
      <c r="L116" s="252"/>
      <c r="M116" s="221">
        <f>SUBTOTAL(9,M117:M132)</f>
        <v>0</v>
      </c>
    </row>
    <row r="117" spans="6:13" s="254" customFormat="1" ht="12" outlineLevel="3" x14ac:dyDescent="0.2">
      <c r="F117" s="255">
        <v>1</v>
      </c>
      <c r="G117" s="256" t="s">
        <v>3315</v>
      </c>
      <c r="H117" s="269" t="s">
        <v>4187</v>
      </c>
      <c r="I117" s="259" t="s">
        <v>4188</v>
      </c>
      <c r="J117" s="256" t="s">
        <v>447</v>
      </c>
      <c r="K117" s="168">
        <v>22</v>
      </c>
      <c r="L117" s="305"/>
      <c r="M117" s="306">
        <f t="shared" ref="M117:M125" si="1">K117*L117</f>
        <v>0</v>
      </c>
    </row>
    <row r="118" spans="6:13" s="254" customFormat="1" ht="12" outlineLevel="3" x14ac:dyDescent="0.2">
      <c r="F118" s="255">
        <v>2</v>
      </c>
      <c r="G118" s="256" t="s">
        <v>3315</v>
      </c>
      <c r="H118" s="269" t="s">
        <v>4189</v>
      </c>
      <c r="I118" s="259" t="s">
        <v>4190</v>
      </c>
      <c r="J118" s="256" t="s">
        <v>447</v>
      </c>
      <c r="K118" s="168">
        <v>8</v>
      </c>
      <c r="L118" s="305"/>
      <c r="M118" s="306">
        <f t="shared" si="1"/>
        <v>0</v>
      </c>
    </row>
    <row r="119" spans="6:13" s="254" customFormat="1" ht="24" outlineLevel="3" x14ac:dyDescent="0.2">
      <c r="F119" s="255">
        <v>3</v>
      </c>
      <c r="G119" s="256" t="s">
        <v>3315</v>
      </c>
      <c r="H119" s="269" t="s">
        <v>4191</v>
      </c>
      <c r="I119" s="259" t="s">
        <v>4192</v>
      </c>
      <c r="J119" s="256" t="s">
        <v>191</v>
      </c>
      <c r="K119" s="168">
        <v>0.248</v>
      </c>
      <c r="L119" s="305"/>
      <c r="M119" s="306">
        <f t="shared" si="1"/>
        <v>0</v>
      </c>
    </row>
    <row r="120" spans="6:13" s="254" customFormat="1" ht="24" outlineLevel="3" x14ac:dyDescent="0.2">
      <c r="F120" s="255">
        <v>4</v>
      </c>
      <c r="G120" s="256" t="s">
        <v>3315</v>
      </c>
      <c r="H120" s="269" t="s">
        <v>4193</v>
      </c>
      <c r="I120" s="259" t="s">
        <v>4194</v>
      </c>
      <c r="J120" s="256" t="s">
        <v>447</v>
      </c>
      <c r="K120" s="168">
        <v>1</v>
      </c>
      <c r="L120" s="305"/>
      <c r="M120" s="306">
        <f t="shared" si="1"/>
        <v>0</v>
      </c>
    </row>
    <row r="121" spans="6:13" s="254" customFormat="1" ht="12" outlineLevel="3" x14ac:dyDescent="0.2">
      <c r="F121" s="255">
        <v>5</v>
      </c>
      <c r="G121" s="256" t="s">
        <v>3315</v>
      </c>
      <c r="H121" s="269" t="s">
        <v>4321</v>
      </c>
      <c r="I121" s="259" t="s">
        <v>4322</v>
      </c>
      <c r="J121" s="256" t="s">
        <v>447</v>
      </c>
      <c r="K121" s="168">
        <v>1</v>
      </c>
      <c r="L121" s="305"/>
      <c r="M121" s="306">
        <f t="shared" si="1"/>
        <v>0</v>
      </c>
    </row>
    <row r="122" spans="6:13" s="254" customFormat="1" ht="12" outlineLevel="3" x14ac:dyDescent="0.2">
      <c r="F122" s="255">
        <v>6</v>
      </c>
      <c r="G122" s="256" t="s">
        <v>3054</v>
      </c>
      <c r="H122" s="269" t="s">
        <v>4323</v>
      </c>
      <c r="I122" s="259" t="s">
        <v>4324</v>
      </c>
      <c r="J122" s="256" t="s">
        <v>447</v>
      </c>
      <c r="K122" s="168">
        <v>1</v>
      </c>
      <c r="L122" s="305"/>
      <c r="M122" s="306">
        <f t="shared" si="1"/>
        <v>0</v>
      </c>
    </row>
    <row r="123" spans="6:13" s="254" customFormat="1" ht="12" outlineLevel="3" x14ac:dyDescent="0.2">
      <c r="F123" s="255">
        <v>7</v>
      </c>
      <c r="G123" s="256" t="s">
        <v>3315</v>
      </c>
      <c r="H123" s="269" t="s">
        <v>4195</v>
      </c>
      <c r="I123" s="259" t="s">
        <v>4196</v>
      </c>
      <c r="J123" s="256" t="s">
        <v>447</v>
      </c>
      <c r="K123" s="168">
        <v>1</v>
      </c>
      <c r="L123" s="305"/>
      <c r="M123" s="306">
        <f t="shared" si="1"/>
        <v>0</v>
      </c>
    </row>
    <row r="124" spans="6:13" s="254" customFormat="1" ht="12" outlineLevel="3" x14ac:dyDescent="0.2">
      <c r="F124" s="255">
        <v>8</v>
      </c>
      <c r="G124" s="256" t="s">
        <v>3054</v>
      </c>
      <c r="H124" s="269" t="s">
        <v>4197</v>
      </c>
      <c r="I124" s="259" t="s">
        <v>4198</v>
      </c>
      <c r="J124" s="256" t="s">
        <v>447</v>
      </c>
      <c r="K124" s="168">
        <v>1</v>
      </c>
      <c r="L124" s="305"/>
      <c r="M124" s="306">
        <f t="shared" si="1"/>
        <v>0</v>
      </c>
    </row>
    <row r="125" spans="6:13" s="254" customFormat="1" ht="12" outlineLevel="3" x14ac:dyDescent="0.2">
      <c r="F125" s="255">
        <v>9</v>
      </c>
      <c r="G125" s="256" t="s">
        <v>3315</v>
      </c>
      <c r="H125" s="269" t="s">
        <v>4325</v>
      </c>
      <c r="I125" s="259" t="s">
        <v>4326</v>
      </c>
      <c r="J125" s="256" t="s">
        <v>447</v>
      </c>
      <c r="K125" s="168">
        <v>1</v>
      </c>
      <c r="L125" s="305"/>
      <c r="M125" s="306">
        <f t="shared" si="1"/>
        <v>0</v>
      </c>
    </row>
    <row r="126" spans="6:13" s="333" customFormat="1" ht="11.25" outlineLevel="4" x14ac:dyDescent="0.25">
      <c r="F126" s="334"/>
      <c r="G126" s="335"/>
      <c r="H126" s="335"/>
      <c r="I126" s="307" t="s">
        <v>4327</v>
      </c>
      <c r="J126" s="335"/>
      <c r="K126" s="308">
        <v>1</v>
      </c>
      <c r="L126" s="336"/>
      <c r="M126" s="337"/>
    </row>
    <row r="127" spans="6:13" s="254" customFormat="1" ht="12" outlineLevel="3" x14ac:dyDescent="0.2">
      <c r="F127" s="255">
        <v>10</v>
      </c>
      <c r="G127" s="256" t="s">
        <v>3315</v>
      </c>
      <c r="H127" s="269" t="s">
        <v>4328</v>
      </c>
      <c r="I127" s="259" t="s">
        <v>4329</v>
      </c>
      <c r="J127" s="256" t="s">
        <v>447</v>
      </c>
      <c r="K127" s="168">
        <v>2</v>
      </c>
      <c r="L127" s="305"/>
      <c r="M127" s="306">
        <f>K127*L127</f>
        <v>0</v>
      </c>
    </row>
    <row r="128" spans="6:13" s="254" customFormat="1" ht="12" outlineLevel="3" x14ac:dyDescent="0.2">
      <c r="F128" s="255">
        <v>11</v>
      </c>
      <c r="G128" s="256" t="s">
        <v>3066</v>
      </c>
      <c r="H128" s="269" t="s">
        <v>3907</v>
      </c>
      <c r="I128" s="259" t="s">
        <v>4224</v>
      </c>
      <c r="J128" s="256" t="s">
        <v>3065</v>
      </c>
      <c r="K128" s="168">
        <v>1</v>
      </c>
      <c r="L128" s="305"/>
      <c r="M128" s="306">
        <f>K128*L128</f>
        <v>0</v>
      </c>
    </row>
    <row r="129" spans="6:13" s="254" customFormat="1" ht="12" outlineLevel="3" x14ac:dyDescent="0.2">
      <c r="F129" s="255">
        <v>12</v>
      </c>
      <c r="G129" s="256" t="s">
        <v>3054</v>
      </c>
      <c r="H129" s="269" t="s">
        <v>4225</v>
      </c>
      <c r="I129" s="259" t="s">
        <v>4226</v>
      </c>
      <c r="J129" s="256" t="s">
        <v>447</v>
      </c>
      <c r="K129" s="168">
        <v>1</v>
      </c>
      <c r="L129" s="305"/>
      <c r="M129" s="306">
        <f>K129*L129</f>
        <v>0</v>
      </c>
    </row>
    <row r="130" spans="6:13" s="254" customFormat="1" ht="12" outlineLevel="3" x14ac:dyDescent="0.2">
      <c r="F130" s="255">
        <v>13</v>
      </c>
      <c r="G130" s="256" t="s">
        <v>3315</v>
      </c>
      <c r="H130" s="269" t="s">
        <v>4227</v>
      </c>
      <c r="I130" s="259" t="s">
        <v>4228</v>
      </c>
      <c r="J130" s="256" t="s">
        <v>3691</v>
      </c>
      <c r="K130" s="168">
        <v>0.27</v>
      </c>
      <c r="L130" s="305"/>
      <c r="M130" s="306">
        <f>K130*L130</f>
        <v>0</v>
      </c>
    </row>
    <row r="131" spans="6:13" s="254" customFormat="1" ht="12" outlineLevel="3" x14ac:dyDescent="0.2">
      <c r="F131" s="255">
        <v>14</v>
      </c>
      <c r="G131" s="256" t="s">
        <v>3315</v>
      </c>
      <c r="H131" s="269" t="s">
        <v>4229</v>
      </c>
      <c r="I131" s="259" t="s">
        <v>4230</v>
      </c>
      <c r="J131" s="256" t="s">
        <v>3691</v>
      </c>
      <c r="K131" s="168">
        <v>0.57999999999999996</v>
      </c>
      <c r="L131" s="305"/>
      <c r="M131" s="306">
        <f>K131*L131</f>
        <v>0</v>
      </c>
    </row>
    <row r="132" spans="6:13" s="291" customFormat="1" ht="12.75" customHeight="1" outlineLevel="3" x14ac:dyDescent="0.25">
      <c r="F132" s="284"/>
      <c r="G132" s="285"/>
      <c r="H132" s="285"/>
      <c r="I132" s="295"/>
      <c r="J132" s="285"/>
      <c r="K132" s="187"/>
      <c r="L132" s="290"/>
      <c r="M132" s="296"/>
    </row>
    <row r="133" spans="6:13" s="249" customFormat="1" ht="16.5" customHeight="1" outlineLevel="2" x14ac:dyDescent="0.2">
      <c r="F133" s="250"/>
      <c r="G133" s="240"/>
      <c r="H133" s="251"/>
      <c r="I133" s="251" t="s">
        <v>3692</v>
      </c>
      <c r="J133" s="240"/>
      <c r="K133" s="159"/>
      <c r="L133" s="252"/>
      <c r="M133" s="221">
        <f>SUBTOTAL(9,M134:M136)</f>
        <v>0</v>
      </c>
    </row>
    <row r="134" spans="6:13" s="254" customFormat="1" ht="12" outlineLevel="3" x14ac:dyDescent="0.2">
      <c r="F134" s="255">
        <v>1</v>
      </c>
      <c r="G134" s="256" t="s">
        <v>3315</v>
      </c>
      <c r="H134" s="269" t="s">
        <v>3696</v>
      </c>
      <c r="I134" s="259" t="s">
        <v>3697</v>
      </c>
      <c r="J134" s="256" t="s">
        <v>532</v>
      </c>
      <c r="K134" s="168">
        <v>10.4</v>
      </c>
      <c r="L134" s="305"/>
      <c r="M134" s="306">
        <f>K134*L134</f>
        <v>0</v>
      </c>
    </row>
    <row r="135" spans="6:13" s="333" customFormat="1" ht="11.25" outlineLevel="4" x14ac:dyDescent="0.25">
      <c r="F135" s="334"/>
      <c r="G135" s="335"/>
      <c r="H135" s="335"/>
      <c r="I135" s="307" t="s">
        <v>4274</v>
      </c>
      <c r="J135" s="335"/>
      <c r="K135" s="308">
        <v>8</v>
      </c>
      <c r="L135" s="336"/>
      <c r="M135" s="337"/>
    </row>
    <row r="136" spans="6:13" s="291" customFormat="1" ht="12.75" customHeight="1" outlineLevel="3" x14ac:dyDescent="0.25">
      <c r="F136" s="284"/>
      <c r="G136" s="285"/>
      <c r="H136" s="285"/>
      <c r="I136" s="295"/>
      <c r="J136" s="285"/>
      <c r="K136" s="187"/>
      <c r="L136" s="290"/>
      <c r="M136" s="296"/>
    </row>
    <row r="137" spans="6:13" s="249" customFormat="1" ht="16.5" customHeight="1" outlineLevel="2" x14ac:dyDescent="0.2">
      <c r="F137" s="250"/>
      <c r="G137" s="240"/>
      <c r="H137" s="251"/>
      <c r="I137" s="251" t="s">
        <v>3700</v>
      </c>
      <c r="J137" s="240"/>
      <c r="K137" s="159"/>
      <c r="L137" s="252"/>
      <c r="M137" s="221">
        <f>SUBTOTAL(9,M138:M139)</f>
        <v>0</v>
      </c>
    </row>
    <row r="138" spans="6:13" s="254" customFormat="1" ht="12" outlineLevel="3" x14ac:dyDescent="0.2">
      <c r="F138" s="255">
        <v>1</v>
      </c>
      <c r="G138" s="256" t="s">
        <v>3701</v>
      </c>
      <c r="H138" s="269" t="s">
        <v>3702</v>
      </c>
      <c r="I138" s="259" t="s">
        <v>3703</v>
      </c>
      <c r="J138" s="256" t="s">
        <v>3704</v>
      </c>
      <c r="K138" s="168">
        <v>5</v>
      </c>
      <c r="L138" s="305"/>
      <c r="M138" s="306">
        <f>K138*L138</f>
        <v>0</v>
      </c>
    </row>
    <row r="139" spans="6:13" s="291" customFormat="1" ht="12.75" customHeight="1" outlineLevel="3" x14ac:dyDescent="0.25">
      <c r="F139" s="284"/>
      <c r="G139" s="285"/>
      <c r="H139" s="285"/>
      <c r="I139" s="295"/>
      <c r="J139" s="285"/>
      <c r="K139" s="187"/>
      <c r="L139" s="290"/>
      <c r="M139" s="296"/>
    </row>
    <row r="140" spans="6:13" s="249" customFormat="1" ht="16.5" customHeight="1" outlineLevel="2" x14ac:dyDescent="0.2">
      <c r="F140" s="250"/>
      <c r="G140" s="240"/>
      <c r="H140" s="251"/>
      <c r="I140" s="251" t="s">
        <v>3461</v>
      </c>
      <c r="J140" s="240"/>
      <c r="K140" s="159"/>
      <c r="L140" s="252"/>
      <c r="M140" s="221">
        <f>SUBTOTAL(9,M141:M148)</f>
        <v>0</v>
      </c>
    </row>
    <row r="141" spans="6:13" s="254" customFormat="1" ht="12" outlineLevel="3" x14ac:dyDescent="0.2">
      <c r="F141" s="255">
        <v>1</v>
      </c>
      <c r="G141" s="256" t="s">
        <v>3701</v>
      </c>
      <c r="H141" s="269" t="s">
        <v>4231</v>
      </c>
      <c r="I141" s="259" t="s">
        <v>4232</v>
      </c>
      <c r="J141" s="256" t="s">
        <v>3065</v>
      </c>
      <c r="K141" s="168">
        <v>1</v>
      </c>
      <c r="L141" s="305"/>
      <c r="M141" s="306">
        <f t="shared" ref="M141:M147" si="2">K141*L141</f>
        <v>0</v>
      </c>
    </row>
    <row r="142" spans="6:13" s="254" customFormat="1" ht="12" outlineLevel="3" x14ac:dyDescent="0.2">
      <c r="F142" s="255">
        <v>2</v>
      </c>
      <c r="G142" s="256" t="s">
        <v>3701</v>
      </c>
      <c r="H142" s="269" t="s">
        <v>4233</v>
      </c>
      <c r="I142" s="259" t="s">
        <v>4234</v>
      </c>
      <c r="J142" s="256" t="s">
        <v>3065</v>
      </c>
      <c r="K142" s="168">
        <v>1</v>
      </c>
      <c r="L142" s="305"/>
      <c r="M142" s="306">
        <f t="shared" si="2"/>
        <v>0</v>
      </c>
    </row>
    <row r="143" spans="6:13" s="254" customFormat="1" ht="12" outlineLevel="3" x14ac:dyDescent="0.2">
      <c r="F143" s="255">
        <v>3</v>
      </c>
      <c r="G143" s="256" t="s">
        <v>3701</v>
      </c>
      <c r="H143" s="269" t="s">
        <v>4235</v>
      </c>
      <c r="I143" s="259" t="s">
        <v>4236</v>
      </c>
      <c r="J143" s="256" t="s">
        <v>3065</v>
      </c>
      <c r="K143" s="168">
        <v>1</v>
      </c>
      <c r="L143" s="305"/>
      <c r="M143" s="306">
        <f t="shared" si="2"/>
        <v>0</v>
      </c>
    </row>
    <row r="144" spans="6:13" s="254" customFormat="1" ht="24" outlineLevel="3" x14ac:dyDescent="0.2">
      <c r="F144" s="255">
        <v>4</v>
      </c>
      <c r="G144" s="256" t="s">
        <v>3701</v>
      </c>
      <c r="H144" s="269" t="s">
        <v>4237</v>
      </c>
      <c r="I144" s="259" t="s">
        <v>4238</v>
      </c>
      <c r="J144" s="256" t="s">
        <v>3065</v>
      </c>
      <c r="K144" s="168">
        <v>1</v>
      </c>
      <c r="L144" s="305"/>
      <c r="M144" s="306">
        <f t="shared" si="2"/>
        <v>0</v>
      </c>
    </row>
    <row r="145" spans="6:13" s="254" customFormat="1" ht="12" outlineLevel="3" x14ac:dyDescent="0.2">
      <c r="F145" s="255">
        <v>5</v>
      </c>
      <c r="G145" s="256" t="s">
        <v>3701</v>
      </c>
      <c r="H145" s="269" t="s">
        <v>4054</v>
      </c>
      <c r="I145" s="259" t="s">
        <v>4055</v>
      </c>
      <c r="J145" s="256" t="s">
        <v>447</v>
      </c>
      <c r="K145" s="168">
        <v>1</v>
      </c>
      <c r="L145" s="305"/>
      <c r="M145" s="306">
        <f t="shared" si="2"/>
        <v>0</v>
      </c>
    </row>
    <row r="146" spans="6:13" s="254" customFormat="1" ht="12" outlineLevel="3" x14ac:dyDescent="0.2">
      <c r="F146" s="255">
        <v>6</v>
      </c>
      <c r="G146" s="256" t="s">
        <v>3701</v>
      </c>
      <c r="H146" s="269" t="s">
        <v>4056</v>
      </c>
      <c r="I146" s="259" t="s">
        <v>4057</v>
      </c>
      <c r="J146" s="256" t="s">
        <v>447</v>
      </c>
      <c r="K146" s="168">
        <v>1</v>
      </c>
      <c r="L146" s="305"/>
      <c r="M146" s="306">
        <f t="shared" si="2"/>
        <v>0</v>
      </c>
    </row>
    <row r="147" spans="6:13" s="254" customFormat="1" ht="12" outlineLevel="3" x14ac:dyDescent="0.2">
      <c r="F147" s="255">
        <v>7</v>
      </c>
      <c r="G147" s="256" t="s">
        <v>3701</v>
      </c>
      <c r="H147" s="269" t="s">
        <v>4239</v>
      </c>
      <c r="I147" s="259" t="s">
        <v>4240</v>
      </c>
      <c r="J147" s="256" t="s">
        <v>3065</v>
      </c>
      <c r="K147" s="168">
        <v>1</v>
      </c>
      <c r="L147" s="305"/>
      <c r="M147" s="306">
        <f t="shared" si="2"/>
        <v>0</v>
      </c>
    </row>
    <row r="148" spans="6:13" s="291" customFormat="1" ht="12.75" customHeight="1" outlineLevel="3" x14ac:dyDescent="0.25">
      <c r="F148" s="284"/>
      <c r="G148" s="285"/>
      <c r="H148" s="285"/>
      <c r="I148" s="295"/>
      <c r="J148" s="285"/>
      <c r="K148" s="187"/>
      <c r="L148" s="290"/>
      <c r="M148" s="296"/>
    </row>
    <row r="149" spans="6:13" s="249" customFormat="1" ht="16.5" customHeight="1" outlineLevel="2" x14ac:dyDescent="0.2">
      <c r="F149" s="250"/>
      <c r="G149" s="240"/>
      <c r="H149" s="251"/>
      <c r="I149" s="251" t="s">
        <v>4241</v>
      </c>
      <c r="J149" s="240"/>
      <c r="K149" s="159"/>
      <c r="L149" s="252"/>
      <c r="M149" s="221">
        <f>SUBTOTAL(9,M150:M153)</f>
        <v>0</v>
      </c>
    </row>
    <row r="150" spans="6:13" s="254" customFormat="1" ht="24" outlineLevel="3" x14ac:dyDescent="0.2">
      <c r="F150" s="255">
        <v>1</v>
      </c>
      <c r="G150" s="256" t="s">
        <v>3701</v>
      </c>
      <c r="H150" s="269" t="s">
        <v>4242</v>
      </c>
      <c r="I150" s="259" t="s">
        <v>4243</v>
      </c>
      <c r="J150" s="256" t="s">
        <v>447</v>
      </c>
      <c r="K150" s="168">
        <v>1</v>
      </c>
      <c r="L150" s="305"/>
      <c r="M150" s="306">
        <f>K150*L150</f>
        <v>0</v>
      </c>
    </row>
    <row r="151" spans="6:13" s="254" customFormat="1" ht="12" outlineLevel="3" x14ac:dyDescent="0.2">
      <c r="F151" s="255">
        <v>2</v>
      </c>
      <c r="G151" s="256" t="s">
        <v>3701</v>
      </c>
      <c r="H151" s="269" t="s">
        <v>4244</v>
      </c>
      <c r="I151" s="259" t="s">
        <v>4245</v>
      </c>
      <c r="J151" s="256" t="s">
        <v>124</v>
      </c>
      <c r="K151" s="168">
        <v>3</v>
      </c>
      <c r="L151" s="305"/>
      <c r="M151" s="306">
        <f>K151*L151</f>
        <v>0</v>
      </c>
    </row>
    <row r="152" spans="6:13" s="254" customFormat="1" ht="12" outlineLevel="3" x14ac:dyDescent="0.2">
      <c r="F152" s="255">
        <v>3</v>
      </c>
      <c r="G152" s="256" t="s">
        <v>3701</v>
      </c>
      <c r="H152" s="269" t="s">
        <v>4246</v>
      </c>
      <c r="I152" s="259" t="s">
        <v>4247</v>
      </c>
      <c r="J152" s="256" t="s">
        <v>447</v>
      </c>
      <c r="K152" s="168">
        <v>1</v>
      </c>
      <c r="L152" s="305"/>
      <c r="M152" s="306">
        <f>K152*L152</f>
        <v>0</v>
      </c>
    </row>
    <row r="153" spans="6:13" s="291" customFormat="1" ht="12.75" customHeight="1" outlineLevel="3" x14ac:dyDescent="0.25">
      <c r="F153" s="284"/>
      <c r="G153" s="285"/>
      <c r="H153" s="285"/>
      <c r="I153" s="295"/>
      <c r="J153" s="285"/>
      <c r="K153" s="187"/>
      <c r="L153" s="290"/>
      <c r="M153" s="296"/>
    </row>
    <row r="154" spans="6:13" s="291" customFormat="1" ht="12.75" customHeight="1" outlineLevel="2" x14ac:dyDescent="0.25">
      <c r="F154" s="284"/>
      <c r="G154" s="285"/>
      <c r="H154" s="285"/>
      <c r="I154" s="295"/>
      <c r="J154" s="285"/>
      <c r="K154" s="187"/>
      <c r="L154" s="290"/>
      <c r="M154" s="296"/>
    </row>
    <row r="155" spans="6:13" s="291" customFormat="1" ht="12.75" customHeight="1" outlineLevel="1" x14ac:dyDescent="0.25">
      <c r="F155" s="284"/>
      <c r="G155" s="285"/>
      <c r="H155" s="285"/>
      <c r="I155" s="295"/>
      <c r="J155" s="285"/>
      <c r="K155" s="187"/>
      <c r="L155" s="290"/>
      <c r="M155" s="296"/>
    </row>
  </sheetData>
  <pageMargins left="0.39370078740157483" right="0.39370078740157483" top="0.59055118110236227" bottom="0.59055118110236227" header="0.39370078740157483" footer="0.39370078740157483"/>
  <pageSetup paperSize="9" scale="71" fitToHeight="9999" orientation="portrait" r:id="rId1"/>
  <headerFooter alignWithMargins="0">
    <oddFooter>&amp;C&amp;8&amp;P z &amp;N</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pageSetUpPr fitToPage="1"/>
  </sheetPr>
  <dimension ref="A1:D29"/>
  <sheetViews>
    <sheetView zoomScaleNormal="100" workbookViewId="0">
      <pane ySplit="7" topLeftCell="A8" activePane="bottomLeft" state="frozen"/>
      <selection activeCell="K10" sqref="K10"/>
      <selection pane="bottomLeft" activeCell="C9" sqref="C9"/>
    </sheetView>
  </sheetViews>
  <sheetFormatPr defaultRowHeight="12.75" outlineLevelRow="3" x14ac:dyDescent="0.2"/>
  <cols>
    <col min="1" max="1" width="108.5703125" style="210" hidden="1" customWidth="1"/>
    <col min="2" max="2" width="80.7109375" style="210" customWidth="1"/>
    <col min="3" max="3" width="15.7109375" style="210" customWidth="1"/>
    <col min="4" max="256" width="9.140625" style="210"/>
    <col min="257" max="257" width="0" style="210" hidden="1" customWidth="1"/>
    <col min="258" max="258" width="80.7109375" style="210" customWidth="1"/>
    <col min="259" max="259" width="15.7109375" style="210" customWidth="1"/>
    <col min="260" max="512" width="9.140625" style="210"/>
    <col min="513" max="513" width="0" style="210" hidden="1" customWidth="1"/>
    <col min="514" max="514" width="80.7109375" style="210" customWidth="1"/>
    <col min="515" max="515" width="15.7109375" style="210" customWidth="1"/>
    <col min="516" max="768" width="9.140625" style="210"/>
    <col min="769" max="769" width="0" style="210" hidden="1" customWidth="1"/>
    <col min="770" max="770" width="80.7109375" style="210" customWidth="1"/>
    <col min="771" max="771" width="15.7109375" style="210" customWidth="1"/>
    <col min="772" max="1024" width="9.140625" style="210"/>
    <col min="1025" max="1025" width="0" style="210" hidden="1" customWidth="1"/>
    <col min="1026" max="1026" width="80.7109375" style="210" customWidth="1"/>
    <col min="1027" max="1027" width="15.7109375" style="210" customWidth="1"/>
    <col min="1028" max="1280" width="9.140625" style="210"/>
    <col min="1281" max="1281" width="0" style="210" hidden="1" customWidth="1"/>
    <col min="1282" max="1282" width="80.7109375" style="210" customWidth="1"/>
    <col min="1283" max="1283" width="15.7109375" style="210" customWidth="1"/>
    <col min="1284" max="1536" width="9.140625" style="210"/>
    <col min="1537" max="1537" width="0" style="210" hidden="1" customWidth="1"/>
    <col min="1538" max="1538" width="80.7109375" style="210" customWidth="1"/>
    <col min="1539" max="1539" width="15.7109375" style="210" customWidth="1"/>
    <col min="1540" max="1792" width="9.140625" style="210"/>
    <col min="1793" max="1793" width="0" style="210" hidden="1" customWidth="1"/>
    <col min="1794" max="1794" width="80.7109375" style="210" customWidth="1"/>
    <col min="1795" max="1795" width="15.7109375" style="210" customWidth="1"/>
    <col min="1796" max="2048" width="9.140625" style="210"/>
    <col min="2049" max="2049" width="0" style="210" hidden="1" customWidth="1"/>
    <col min="2050" max="2050" width="80.7109375" style="210" customWidth="1"/>
    <col min="2051" max="2051" width="15.7109375" style="210" customWidth="1"/>
    <col min="2052" max="2304" width="9.140625" style="210"/>
    <col min="2305" max="2305" width="0" style="210" hidden="1" customWidth="1"/>
    <col min="2306" max="2306" width="80.7109375" style="210" customWidth="1"/>
    <col min="2307" max="2307" width="15.7109375" style="210" customWidth="1"/>
    <col min="2308" max="2560" width="9.140625" style="210"/>
    <col min="2561" max="2561" width="0" style="210" hidden="1" customWidth="1"/>
    <col min="2562" max="2562" width="80.7109375" style="210" customWidth="1"/>
    <col min="2563" max="2563" width="15.7109375" style="210" customWidth="1"/>
    <col min="2564" max="2816" width="9.140625" style="210"/>
    <col min="2817" max="2817" width="0" style="210" hidden="1" customWidth="1"/>
    <col min="2818" max="2818" width="80.7109375" style="210" customWidth="1"/>
    <col min="2819" max="2819" width="15.7109375" style="210" customWidth="1"/>
    <col min="2820" max="3072" width="9.140625" style="210"/>
    <col min="3073" max="3073" width="0" style="210" hidden="1" customWidth="1"/>
    <col min="3074" max="3074" width="80.7109375" style="210" customWidth="1"/>
    <col min="3075" max="3075" width="15.7109375" style="210" customWidth="1"/>
    <col min="3076" max="3328" width="9.140625" style="210"/>
    <col min="3329" max="3329" width="0" style="210" hidden="1" customWidth="1"/>
    <col min="3330" max="3330" width="80.7109375" style="210" customWidth="1"/>
    <col min="3331" max="3331" width="15.7109375" style="210" customWidth="1"/>
    <col min="3332" max="3584" width="9.140625" style="210"/>
    <col min="3585" max="3585" width="0" style="210" hidden="1" customWidth="1"/>
    <col min="3586" max="3586" width="80.7109375" style="210" customWidth="1"/>
    <col min="3587" max="3587" width="15.7109375" style="210" customWidth="1"/>
    <col min="3588" max="3840" width="9.140625" style="210"/>
    <col min="3841" max="3841" width="0" style="210" hidden="1" customWidth="1"/>
    <col min="3842" max="3842" width="80.7109375" style="210" customWidth="1"/>
    <col min="3843" max="3843" width="15.7109375" style="210" customWidth="1"/>
    <col min="3844" max="4096" width="9.140625" style="210"/>
    <col min="4097" max="4097" width="0" style="210" hidden="1" customWidth="1"/>
    <col min="4098" max="4098" width="80.7109375" style="210" customWidth="1"/>
    <col min="4099" max="4099" width="15.7109375" style="210" customWidth="1"/>
    <col min="4100" max="4352" width="9.140625" style="210"/>
    <col min="4353" max="4353" width="0" style="210" hidden="1" customWidth="1"/>
    <col min="4354" max="4354" width="80.7109375" style="210" customWidth="1"/>
    <col min="4355" max="4355" width="15.7109375" style="210" customWidth="1"/>
    <col min="4356" max="4608" width="9.140625" style="210"/>
    <col min="4609" max="4609" width="0" style="210" hidden="1" customWidth="1"/>
    <col min="4610" max="4610" width="80.7109375" style="210" customWidth="1"/>
    <col min="4611" max="4611" width="15.7109375" style="210" customWidth="1"/>
    <col min="4612" max="4864" width="9.140625" style="210"/>
    <col min="4865" max="4865" width="0" style="210" hidden="1" customWidth="1"/>
    <col min="4866" max="4866" width="80.7109375" style="210" customWidth="1"/>
    <col min="4867" max="4867" width="15.7109375" style="210" customWidth="1"/>
    <col min="4868" max="5120" width="9.140625" style="210"/>
    <col min="5121" max="5121" width="0" style="210" hidden="1" customWidth="1"/>
    <col min="5122" max="5122" width="80.7109375" style="210" customWidth="1"/>
    <col min="5123" max="5123" width="15.7109375" style="210" customWidth="1"/>
    <col min="5124" max="5376" width="9.140625" style="210"/>
    <col min="5377" max="5377" width="0" style="210" hidden="1" customWidth="1"/>
    <col min="5378" max="5378" width="80.7109375" style="210" customWidth="1"/>
    <col min="5379" max="5379" width="15.7109375" style="210" customWidth="1"/>
    <col min="5380" max="5632" width="9.140625" style="210"/>
    <col min="5633" max="5633" width="0" style="210" hidden="1" customWidth="1"/>
    <col min="5634" max="5634" width="80.7109375" style="210" customWidth="1"/>
    <col min="5635" max="5635" width="15.7109375" style="210" customWidth="1"/>
    <col min="5636" max="5888" width="9.140625" style="210"/>
    <col min="5889" max="5889" width="0" style="210" hidden="1" customWidth="1"/>
    <col min="5890" max="5890" width="80.7109375" style="210" customWidth="1"/>
    <col min="5891" max="5891" width="15.7109375" style="210" customWidth="1"/>
    <col min="5892" max="6144" width="9.140625" style="210"/>
    <col min="6145" max="6145" width="0" style="210" hidden="1" customWidth="1"/>
    <col min="6146" max="6146" width="80.7109375" style="210" customWidth="1"/>
    <col min="6147" max="6147" width="15.7109375" style="210" customWidth="1"/>
    <col min="6148" max="6400" width="9.140625" style="210"/>
    <col min="6401" max="6401" width="0" style="210" hidden="1" customWidth="1"/>
    <col min="6402" max="6402" width="80.7109375" style="210" customWidth="1"/>
    <col min="6403" max="6403" width="15.7109375" style="210" customWidth="1"/>
    <col min="6404" max="6656" width="9.140625" style="210"/>
    <col min="6657" max="6657" width="0" style="210" hidden="1" customWidth="1"/>
    <col min="6658" max="6658" width="80.7109375" style="210" customWidth="1"/>
    <col min="6659" max="6659" width="15.7109375" style="210" customWidth="1"/>
    <col min="6660" max="6912" width="9.140625" style="210"/>
    <col min="6913" max="6913" width="0" style="210" hidden="1" customWidth="1"/>
    <col min="6914" max="6914" width="80.7109375" style="210" customWidth="1"/>
    <col min="6915" max="6915" width="15.7109375" style="210" customWidth="1"/>
    <col min="6916" max="7168" width="9.140625" style="210"/>
    <col min="7169" max="7169" width="0" style="210" hidden="1" customWidth="1"/>
    <col min="7170" max="7170" width="80.7109375" style="210" customWidth="1"/>
    <col min="7171" max="7171" width="15.7109375" style="210" customWidth="1"/>
    <col min="7172" max="7424" width="9.140625" style="210"/>
    <col min="7425" max="7425" width="0" style="210" hidden="1" customWidth="1"/>
    <col min="7426" max="7426" width="80.7109375" style="210" customWidth="1"/>
    <col min="7427" max="7427" width="15.7109375" style="210" customWidth="1"/>
    <col min="7428" max="7680" width="9.140625" style="210"/>
    <col min="7681" max="7681" width="0" style="210" hidden="1" customWidth="1"/>
    <col min="7682" max="7682" width="80.7109375" style="210" customWidth="1"/>
    <col min="7683" max="7683" width="15.7109375" style="210" customWidth="1"/>
    <col min="7684" max="7936" width="9.140625" style="210"/>
    <col min="7937" max="7937" width="0" style="210" hidden="1" customWidth="1"/>
    <col min="7938" max="7938" width="80.7109375" style="210" customWidth="1"/>
    <col min="7939" max="7939" width="15.7109375" style="210" customWidth="1"/>
    <col min="7940" max="8192" width="9.140625" style="210"/>
    <col min="8193" max="8193" width="0" style="210" hidden="1" customWidth="1"/>
    <col min="8194" max="8194" width="80.7109375" style="210" customWidth="1"/>
    <col min="8195" max="8195" width="15.7109375" style="210" customWidth="1"/>
    <col min="8196" max="8448" width="9.140625" style="210"/>
    <col min="8449" max="8449" width="0" style="210" hidden="1" customWidth="1"/>
    <col min="8450" max="8450" width="80.7109375" style="210" customWidth="1"/>
    <col min="8451" max="8451" width="15.7109375" style="210" customWidth="1"/>
    <col min="8452" max="8704" width="9.140625" style="210"/>
    <col min="8705" max="8705" width="0" style="210" hidden="1" customWidth="1"/>
    <col min="8706" max="8706" width="80.7109375" style="210" customWidth="1"/>
    <col min="8707" max="8707" width="15.7109375" style="210" customWidth="1"/>
    <col min="8708" max="8960" width="9.140625" style="210"/>
    <col min="8961" max="8961" width="0" style="210" hidden="1" customWidth="1"/>
    <col min="8962" max="8962" width="80.7109375" style="210" customWidth="1"/>
    <col min="8963" max="8963" width="15.7109375" style="210" customWidth="1"/>
    <col min="8964" max="9216" width="9.140625" style="210"/>
    <col min="9217" max="9217" width="0" style="210" hidden="1" customWidth="1"/>
    <col min="9218" max="9218" width="80.7109375" style="210" customWidth="1"/>
    <col min="9219" max="9219" width="15.7109375" style="210" customWidth="1"/>
    <col min="9220" max="9472" width="9.140625" style="210"/>
    <col min="9473" max="9473" width="0" style="210" hidden="1" customWidth="1"/>
    <col min="9474" max="9474" width="80.7109375" style="210" customWidth="1"/>
    <col min="9475" max="9475" width="15.7109375" style="210" customWidth="1"/>
    <col min="9476" max="9728" width="9.140625" style="210"/>
    <col min="9729" max="9729" width="0" style="210" hidden="1" customWidth="1"/>
    <col min="9730" max="9730" width="80.7109375" style="210" customWidth="1"/>
    <col min="9731" max="9731" width="15.7109375" style="210" customWidth="1"/>
    <col min="9732" max="9984" width="9.140625" style="210"/>
    <col min="9985" max="9985" width="0" style="210" hidden="1" customWidth="1"/>
    <col min="9986" max="9986" width="80.7109375" style="210" customWidth="1"/>
    <col min="9987" max="9987" width="15.7109375" style="210" customWidth="1"/>
    <col min="9988" max="10240" width="9.140625" style="210"/>
    <col min="10241" max="10241" width="0" style="210" hidden="1" customWidth="1"/>
    <col min="10242" max="10242" width="80.7109375" style="210" customWidth="1"/>
    <col min="10243" max="10243" width="15.7109375" style="210" customWidth="1"/>
    <col min="10244" max="10496" width="9.140625" style="210"/>
    <col min="10497" max="10497" width="0" style="210" hidden="1" customWidth="1"/>
    <col min="10498" max="10498" width="80.7109375" style="210" customWidth="1"/>
    <col min="10499" max="10499" width="15.7109375" style="210" customWidth="1"/>
    <col min="10500" max="10752" width="9.140625" style="210"/>
    <col min="10753" max="10753" width="0" style="210" hidden="1" customWidth="1"/>
    <col min="10754" max="10754" width="80.7109375" style="210" customWidth="1"/>
    <col min="10755" max="10755" width="15.7109375" style="210" customWidth="1"/>
    <col min="10756" max="11008" width="9.140625" style="210"/>
    <col min="11009" max="11009" width="0" style="210" hidden="1" customWidth="1"/>
    <col min="11010" max="11010" width="80.7109375" style="210" customWidth="1"/>
    <col min="11011" max="11011" width="15.7109375" style="210" customWidth="1"/>
    <col min="11012" max="11264" width="9.140625" style="210"/>
    <col min="11265" max="11265" width="0" style="210" hidden="1" customWidth="1"/>
    <col min="11266" max="11266" width="80.7109375" style="210" customWidth="1"/>
    <col min="11267" max="11267" width="15.7109375" style="210" customWidth="1"/>
    <col min="11268" max="11520" width="9.140625" style="210"/>
    <col min="11521" max="11521" width="0" style="210" hidden="1" customWidth="1"/>
    <col min="11522" max="11522" width="80.7109375" style="210" customWidth="1"/>
    <col min="11523" max="11523" width="15.7109375" style="210" customWidth="1"/>
    <col min="11524" max="11776" width="9.140625" style="210"/>
    <col min="11777" max="11777" width="0" style="210" hidden="1" customWidth="1"/>
    <col min="11778" max="11778" width="80.7109375" style="210" customWidth="1"/>
    <col min="11779" max="11779" width="15.7109375" style="210" customWidth="1"/>
    <col min="11780" max="12032" width="9.140625" style="210"/>
    <col min="12033" max="12033" width="0" style="210" hidden="1" customWidth="1"/>
    <col min="12034" max="12034" width="80.7109375" style="210" customWidth="1"/>
    <col min="12035" max="12035" width="15.7109375" style="210" customWidth="1"/>
    <col min="12036" max="12288" width="9.140625" style="210"/>
    <col min="12289" max="12289" width="0" style="210" hidden="1" customWidth="1"/>
    <col min="12290" max="12290" width="80.7109375" style="210" customWidth="1"/>
    <col min="12291" max="12291" width="15.7109375" style="210" customWidth="1"/>
    <col min="12292" max="12544" width="9.140625" style="210"/>
    <col min="12545" max="12545" width="0" style="210" hidden="1" customWidth="1"/>
    <col min="12546" max="12546" width="80.7109375" style="210" customWidth="1"/>
    <col min="12547" max="12547" width="15.7109375" style="210" customWidth="1"/>
    <col min="12548" max="12800" width="9.140625" style="210"/>
    <col min="12801" max="12801" width="0" style="210" hidden="1" customWidth="1"/>
    <col min="12802" max="12802" width="80.7109375" style="210" customWidth="1"/>
    <col min="12803" max="12803" width="15.7109375" style="210" customWidth="1"/>
    <col min="12804" max="13056" width="9.140625" style="210"/>
    <col min="13057" max="13057" width="0" style="210" hidden="1" customWidth="1"/>
    <col min="13058" max="13058" width="80.7109375" style="210" customWidth="1"/>
    <col min="13059" max="13059" width="15.7109375" style="210" customWidth="1"/>
    <col min="13060" max="13312" width="9.140625" style="210"/>
    <col min="13313" max="13313" width="0" style="210" hidden="1" customWidth="1"/>
    <col min="13314" max="13314" width="80.7109375" style="210" customWidth="1"/>
    <col min="13315" max="13315" width="15.7109375" style="210" customWidth="1"/>
    <col min="13316" max="13568" width="9.140625" style="210"/>
    <col min="13569" max="13569" width="0" style="210" hidden="1" customWidth="1"/>
    <col min="13570" max="13570" width="80.7109375" style="210" customWidth="1"/>
    <col min="13571" max="13571" width="15.7109375" style="210" customWidth="1"/>
    <col min="13572" max="13824" width="9.140625" style="210"/>
    <col min="13825" max="13825" width="0" style="210" hidden="1" customWidth="1"/>
    <col min="13826" max="13826" width="80.7109375" style="210" customWidth="1"/>
    <col min="13827" max="13827" width="15.7109375" style="210" customWidth="1"/>
    <col min="13828" max="14080" width="9.140625" style="210"/>
    <col min="14081" max="14081" width="0" style="210" hidden="1" customWidth="1"/>
    <col min="14082" max="14082" width="80.7109375" style="210" customWidth="1"/>
    <col min="14083" max="14083" width="15.7109375" style="210" customWidth="1"/>
    <col min="14084" max="14336" width="9.140625" style="210"/>
    <col min="14337" max="14337" width="0" style="210" hidden="1" customWidth="1"/>
    <col min="14338" max="14338" width="80.7109375" style="210" customWidth="1"/>
    <col min="14339" max="14339" width="15.7109375" style="210" customWidth="1"/>
    <col min="14340" max="14592" width="9.140625" style="210"/>
    <col min="14593" max="14593" width="0" style="210" hidden="1" customWidth="1"/>
    <col min="14594" max="14594" width="80.7109375" style="210" customWidth="1"/>
    <col min="14595" max="14595" width="15.7109375" style="210" customWidth="1"/>
    <col min="14596" max="14848" width="9.140625" style="210"/>
    <col min="14849" max="14849" width="0" style="210" hidden="1" customWidth="1"/>
    <col min="14850" max="14850" width="80.7109375" style="210" customWidth="1"/>
    <col min="14851" max="14851" width="15.7109375" style="210" customWidth="1"/>
    <col min="14852" max="15104" width="9.140625" style="210"/>
    <col min="15105" max="15105" width="0" style="210" hidden="1" customWidth="1"/>
    <col min="15106" max="15106" width="80.7109375" style="210" customWidth="1"/>
    <col min="15107" max="15107" width="15.7109375" style="210" customWidth="1"/>
    <col min="15108" max="15360" width="9.140625" style="210"/>
    <col min="15361" max="15361" width="0" style="210" hidden="1" customWidth="1"/>
    <col min="15362" max="15362" width="80.7109375" style="210" customWidth="1"/>
    <col min="15363" max="15363" width="15.7109375" style="210" customWidth="1"/>
    <col min="15364" max="15616" width="9.140625" style="210"/>
    <col min="15617" max="15617" width="0" style="210" hidden="1" customWidth="1"/>
    <col min="15618" max="15618" width="80.7109375" style="210" customWidth="1"/>
    <col min="15619" max="15619" width="15.7109375" style="210" customWidth="1"/>
    <col min="15620" max="15872" width="9.140625" style="210"/>
    <col min="15873" max="15873" width="0" style="210" hidden="1" customWidth="1"/>
    <col min="15874" max="15874" width="80.7109375" style="210" customWidth="1"/>
    <col min="15875" max="15875" width="15.7109375" style="210" customWidth="1"/>
    <col min="15876" max="16128" width="9.140625" style="210"/>
    <col min="16129" max="16129" width="0" style="210" hidden="1" customWidth="1"/>
    <col min="16130" max="16130" width="80.7109375" style="210" customWidth="1"/>
    <col min="16131" max="16131" width="15.7109375" style="210" customWidth="1"/>
    <col min="16132" max="16384" width="9.140625" style="210"/>
  </cols>
  <sheetData>
    <row r="1" spans="1:4" x14ac:dyDescent="0.2">
      <c r="B1" s="207" t="s">
        <v>3352</v>
      </c>
    </row>
    <row r="2" spans="1:4" ht="15" x14ac:dyDescent="0.25">
      <c r="B2" s="225" t="s">
        <v>51</v>
      </c>
    </row>
    <row r="3" spans="1:4" ht="15" x14ac:dyDescent="0.25">
      <c r="B3" s="225" t="s">
        <v>2</v>
      </c>
    </row>
    <row r="4" spans="1:4" ht="15" x14ac:dyDescent="0.25">
      <c r="B4" s="225" t="s">
        <v>44</v>
      </c>
    </row>
    <row r="5" spans="1:4" ht="15" x14ac:dyDescent="0.25">
      <c r="B5" s="225" t="s">
        <v>4058</v>
      </c>
    </row>
    <row r="6" spans="1:4" ht="14.25" customHeight="1" x14ac:dyDescent="0.25">
      <c r="A6" s="210" t="e">
        <f t="array" ref="A6">INDEX(__SAZBA__,MATCH(0,COUNTIF(#REF!,__SAZBA__),0))</f>
        <v>#REF!</v>
      </c>
      <c r="B6" s="211"/>
      <c r="C6" s="208"/>
      <c r="D6" s="209"/>
    </row>
    <row r="7" spans="1:4" ht="13.5" thickBot="1" x14ac:dyDescent="0.25">
      <c r="A7" s="210" t="e">
        <f t="array" ref="A7">INDEX(__SAZBA__,MATCH(0,COUNTIF($A$6:A6,__SAZBA__),0))</f>
        <v>#REF!</v>
      </c>
      <c r="B7" s="212" t="s">
        <v>104</v>
      </c>
      <c r="C7" s="212" t="s">
        <v>3043</v>
      </c>
      <c r="D7" s="213"/>
    </row>
    <row r="8" spans="1:4" x14ac:dyDescent="0.2">
      <c r="A8" s="210" t="e">
        <f t="array" ref="A8">INDEX(__SAZBA__,MATCH(0,COUNTIF($A$6:A7,__SAZBA__),0))</f>
        <v>#REF!</v>
      </c>
      <c r="B8" s="214"/>
      <c r="C8" s="215"/>
      <c r="D8" s="213"/>
    </row>
    <row r="9" spans="1:4" s="216" customFormat="1" ht="15.75" customHeight="1" outlineLevel="1" x14ac:dyDescent="0.25">
      <c r="B9" s="338" t="str">
        <f>IF([5]Zakazka!$I$9=0,"",[5]Zakazka!$I$9)</f>
        <v>SO 03.2.3: Plynový zdroj tepla 3 BRICH</v>
      </c>
      <c r="C9" s="332">
        <f>'UT Zakazka kotelna 3'!M9</f>
        <v>0</v>
      </c>
    </row>
    <row r="10" spans="1:4" s="216" customFormat="1" ht="15.75" customHeight="1" outlineLevel="2" x14ac:dyDescent="0.2">
      <c r="B10" s="339" t="str">
        <f>IF([5]Zakazka!$I$10=0,"",[5]Zakazka!$I$10)</f>
        <v>D.2.1 a D.2.2: Technologie a VZT</v>
      </c>
      <c r="C10" s="218">
        <f>'UT Zakazka kotelna 3'!M10</f>
        <v>0</v>
      </c>
    </row>
    <row r="11" spans="1:4" s="219" customFormat="1" ht="15" customHeight="1" outlineLevel="3" x14ac:dyDescent="0.2">
      <c r="B11" s="340" t="str">
        <f>IF([5]Zakazka!$I$11=0,"",[5]Zakazka!$I$11)</f>
        <v>023: Potrubí</v>
      </c>
      <c r="C11" s="221">
        <f>'UT Zakazka kotelna 3'!M11</f>
        <v>0</v>
      </c>
    </row>
    <row r="12" spans="1:4" s="219" customFormat="1" ht="15" customHeight="1" outlineLevel="3" x14ac:dyDescent="0.2">
      <c r="B12" s="340" t="str">
        <f>IF([5]Zakazka!$I$15=0,"",[5]Zakazka!$I$15)</f>
        <v>099: Přesun hmot HSV</v>
      </c>
      <c r="C12" s="221">
        <f>'UT Zakazka kotelna 3'!M15</f>
        <v>0</v>
      </c>
    </row>
    <row r="13" spans="1:4" s="219" customFormat="1" ht="15" customHeight="1" outlineLevel="3" x14ac:dyDescent="0.2">
      <c r="B13" s="340" t="str">
        <f>IF([5]Zakazka!$I$34=0,"",[5]Zakazka!$I$34)</f>
        <v>713: Izolace tepelné</v>
      </c>
      <c r="C13" s="221">
        <f>'UT Zakazka kotelna 3'!M34</f>
        <v>0</v>
      </c>
    </row>
    <row r="14" spans="1:4" s="219" customFormat="1" ht="15" customHeight="1" outlineLevel="3" x14ac:dyDescent="0.2">
      <c r="B14" s="340" t="str">
        <f>IF([5]Zakazka!$I$71=0,"",[5]Zakazka!$I$71)</f>
        <v>721: Vnitřní kanalizace</v>
      </c>
      <c r="C14" s="221">
        <f>'UT Zakazka kotelna 3'!M71</f>
        <v>0</v>
      </c>
    </row>
    <row r="15" spans="1:4" s="219" customFormat="1" ht="15" customHeight="1" outlineLevel="3" x14ac:dyDescent="0.2">
      <c r="B15" s="340" t="str">
        <f>IF([5]Zakazka!$I$79=0,"",[5]Zakazka!$I$79)</f>
        <v>722: Vnitřní vodovod</v>
      </c>
      <c r="C15" s="221">
        <f>'UT Zakazka kotelna 3'!M79</f>
        <v>0</v>
      </c>
    </row>
    <row r="16" spans="1:4" s="219" customFormat="1" ht="15" customHeight="1" outlineLevel="3" x14ac:dyDescent="0.2">
      <c r="B16" s="340" t="str">
        <f>IF([5]Zakazka!$I$92=0,"",[5]Zakazka!$I$92)</f>
        <v>731: Ústřední vytápění - kotelny</v>
      </c>
      <c r="C16" s="221">
        <f>'UT Zakazka kotelna 3'!M92</f>
        <v>0</v>
      </c>
    </row>
    <row r="17" spans="1:3" s="219" customFormat="1" ht="15" customHeight="1" outlineLevel="3" x14ac:dyDescent="0.2">
      <c r="B17" s="340" t="str">
        <f>IF([5]Zakazka!$I$102=0,"",[5]Zakazka!$I$102)</f>
        <v>732: Ústřední vytápění - strojovny</v>
      </c>
      <c r="C17" s="221">
        <f>'UT Zakazka kotelna 3'!M102</f>
        <v>0</v>
      </c>
    </row>
    <row r="18" spans="1:3" s="219" customFormat="1" ht="15" customHeight="1" outlineLevel="3" x14ac:dyDescent="0.2">
      <c r="B18" s="340" t="str">
        <f>IF([5]Zakazka!$I$133=0,"",[5]Zakazka!$I$133)</f>
        <v>733: Ústřední vytápění - rozvodné potrubí</v>
      </c>
      <c r="C18" s="221">
        <f>'UT Zakazka kotelna 3'!M133</f>
        <v>0</v>
      </c>
    </row>
    <row r="19" spans="1:3" s="219" customFormat="1" ht="15" customHeight="1" outlineLevel="3" x14ac:dyDescent="0.2">
      <c r="B19" s="340" t="str">
        <f>IF([5]Zakazka!$I$149=0,"",[5]Zakazka!$I$149)</f>
        <v>734: Ústřední vytápění - armatury</v>
      </c>
      <c r="C19" s="221">
        <f>'UT Zakazka kotelna 3'!M149</f>
        <v>0</v>
      </c>
    </row>
    <row r="20" spans="1:3" s="219" customFormat="1" ht="15" customHeight="1" outlineLevel="3" x14ac:dyDescent="0.2">
      <c r="B20" s="340" t="str">
        <f>IF([5]Zakazka!$I$173=0,"",[5]Zakazka!$I$173)</f>
        <v>783: Nátěry</v>
      </c>
      <c r="C20" s="221">
        <f>'UT Zakazka kotelna 3'!M173</f>
        <v>0</v>
      </c>
    </row>
    <row r="21" spans="1:3" s="219" customFormat="1" ht="15" customHeight="1" outlineLevel="3" x14ac:dyDescent="0.2">
      <c r="B21" s="340" t="str">
        <f>IF([5]Zakazka!$I$179=0,"",[5]Zakazka!$I$179)</f>
        <v>V03: Zařízení staveniště</v>
      </c>
      <c r="C21" s="221">
        <f>'UT Zakazka kotelna 3'!M179</f>
        <v>0</v>
      </c>
    </row>
    <row r="22" spans="1:3" s="219" customFormat="1" ht="15" customHeight="1" outlineLevel="3" x14ac:dyDescent="0.2">
      <c r="B22" s="340" t="str">
        <f>IF([5]Zakazka!$I$182=0,"",[5]Zakazka!$I$182)</f>
        <v>V04: Inženýrská činnost</v>
      </c>
      <c r="C22" s="221">
        <f>'UT Zakazka kotelna 3'!M182</f>
        <v>0</v>
      </c>
    </row>
    <row r="23" spans="1:3" s="219" customFormat="1" ht="15" customHeight="1" outlineLevel="3" x14ac:dyDescent="0.2">
      <c r="B23" s="340" t="str">
        <f>IF([5]Zakazka!$I$191=0,"",[5]Zakazka!$I$191)</f>
        <v>V09: Ostatní náklady</v>
      </c>
      <c r="C23" s="221">
        <f>'UT Zakazka kotelna 3'!M191</f>
        <v>0</v>
      </c>
    </row>
    <row r="24" spans="1:3" ht="13.5" outlineLevel="3" thickBot="1" x14ac:dyDescent="0.25">
      <c r="B24" s="318"/>
    </row>
    <row r="25" spans="1:3" s="222" customFormat="1" ht="15" x14ac:dyDescent="0.25">
      <c r="A25" s="222">
        <f>SUM(A27:A28)</f>
        <v>0</v>
      </c>
      <c r="B25" s="223" t="s">
        <v>3355</v>
      </c>
      <c r="C25" s="224">
        <f>SUM(C11:C24)</f>
        <v>0</v>
      </c>
    </row>
    <row r="26" spans="1:3" s="222" customFormat="1" ht="15" x14ac:dyDescent="0.25">
      <c r="B26" s="341"/>
      <c r="C26" s="342"/>
    </row>
    <row r="27" spans="1:3" s="343" customFormat="1" x14ac:dyDescent="0.2">
      <c r="A27" s="343">
        <f>IF(ISNUMBER(A7),SUMIF(__SAZBA__,A7,__CENA__),0)</f>
        <v>0</v>
      </c>
      <c r="B27" s="344" t="str">
        <f>IF(A27=0,"","DPH " &amp; A7 &amp; " % ze základny: " &amp; TEXT(A27,"# ##0"))</f>
        <v/>
      </c>
      <c r="C27" s="345" t="str">
        <f>IF(A27=0,"",A27*A7/100)</f>
        <v/>
      </c>
    </row>
    <row r="28" spans="1:3" s="343" customFormat="1" x14ac:dyDescent="0.2">
      <c r="A28" s="343">
        <f>IF(ISNUMBER(A8),SUMIF(__SAZBA__,A8,__CENA__),0)</f>
        <v>0</v>
      </c>
      <c r="B28" s="346" t="str">
        <f>IF(A28=0,"","DPH " &amp; A8 &amp; " % ze základny: " &amp; TEXT(A28,"# ##0"))</f>
        <v/>
      </c>
      <c r="C28" s="347" t="str">
        <f>IF(A28=0,"",A28*A8/100)</f>
        <v/>
      </c>
    </row>
    <row r="29" spans="1:3" s="222" customFormat="1" ht="15" x14ac:dyDescent="0.25">
      <c r="B29" s="348"/>
      <c r="C29" s="349"/>
    </row>
  </sheetData>
  <pageMargins left="0.78740157480314965" right="0.78740157480314965" top="0.78740157480314965" bottom="0.78740157480314965" header="0.39370078740157483" footer="0.39370078740157483"/>
  <pageSetup paperSize="9" scale="88" orientation="portrait" r:id="rId1"/>
  <headerFooter>
    <oddFooter>&amp;C&amp;8&amp;P z &amp;N</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pageSetUpPr fitToPage="1"/>
  </sheetPr>
  <dimension ref="A1:M197"/>
  <sheetViews>
    <sheetView topLeftCell="E1" zoomScaleNormal="100" zoomScaleSheetLayoutView="100" workbookViewId="0">
      <pane ySplit="7" topLeftCell="A164" activePane="bottomLeft" state="frozen"/>
      <selection activeCell="K10" sqref="K10"/>
      <selection pane="bottomLeft" activeCell="L12" sqref="L12:L194"/>
    </sheetView>
  </sheetViews>
  <sheetFormatPr defaultRowHeight="12.75" outlineLevelRow="4" x14ac:dyDescent="0.2"/>
  <cols>
    <col min="1" max="1" width="50" style="210" customWidth="1"/>
    <col min="2" max="2" width="53.85546875" style="210" customWidth="1"/>
    <col min="3" max="3" width="63" style="210" customWidth="1"/>
    <col min="4" max="4" width="70.140625" style="210" customWidth="1"/>
    <col min="5" max="5" width="87" style="210" hidden="1" customWidth="1"/>
    <col min="6" max="6" width="5.42578125" style="297" customWidth="1"/>
    <col min="7" max="7" width="4.28515625" style="228" customWidth="1"/>
    <col min="8" max="8" width="14.28515625" style="229" customWidth="1"/>
    <col min="9" max="9" width="57.140625" style="230" customWidth="1"/>
    <col min="10" max="10" width="4.28515625" style="228" customWidth="1"/>
    <col min="11" max="11" width="19.42578125" style="203" customWidth="1"/>
    <col min="12" max="12" width="14.5703125" style="231" customWidth="1"/>
    <col min="13" max="13" width="15.7109375" style="232" customWidth="1"/>
    <col min="14" max="14" width="9.42578125" style="210" customWidth="1"/>
    <col min="15" max="256" width="9.140625" style="210"/>
    <col min="257" max="257" width="50" style="210" customWidth="1"/>
    <col min="258" max="258" width="53.85546875" style="210" customWidth="1"/>
    <col min="259" max="259" width="63" style="210" customWidth="1"/>
    <col min="260" max="260" width="70.140625" style="210" customWidth="1"/>
    <col min="261" max="261" width="0" style="210" hidden="1" customWidth="1"/>
    <col min="262" max="262" width="5.42578125" style="210" customWidth="1"/>
    <col min="263" max="263" width="4.28515625" style="210" customWidth="1"/>
    <col min="264" max="264" width="14.28515625" style="210" customWidth="1"/>
    <col min="265" max="265" width="57.140625" style="210" customWidth="1"/>
    <col min="266" max="266" width="4.28515625" style="210" customWidth="1"/>
    <col min="267" max="267" width="19.42578125" style="210" customWidth="1"/>
    <col min="268" max="268" width="14.5703125" style="210" customWidth="1"/>
    <col min="269" max="269" width="15.7109375" style="210" customWidth="1"/>
    <col min="270" max="270" width="9.42578125" style="210" customWidth="1"/>
    <col min="271" max="512" width="9.140625" style="210"/>
    <col min="513" max="513" width="50" style="210" customWidth="1"/>
    <col min="514" max="514" width="53.85546875" style="210" customWidth="1"/>
    <col min="515" max="515" width="63" style="210" customWidth="1"/>
    <col min="516" max="516" width="70.140625" style="210" customWidth="1"/>
    <col min="517" max="517" width="0" style="210" hidden="1" customWidth="1"/>
    <col min="518" max="518" width="5.42578125" style="210" customWidth="1"/>
    <col min="519" max="519" width="4.28515625" style="210" customWidth="1"/>
    <col min="520" max="520" width="14.28515625" style="210" customWidth="1"/>
    <col min="521" max="521" width="57.140625" style="210" customWidth="1"/>
    <col min="522" max="522" width="4.28515625" style="210" customWidth="1"/>
    <col min="523" max="523" width="19.42578125" style="210" customWidth="1"/>
    <col min="524" max="524" width="14.5703125" style="210" customWidth="1"/>
    <col min="525" max="525" width="15.7109375" style="210" customWidth="1"/>
    <col min="526" max="526" width="9.42578125" style="210" customWidth="1"/>
    <col min="527" max="768" width="9.140625" style="210"/>
    <col min="769" max="769" width="50" style="210" customWidth="1"/>
    <col min="770" max="770" width="53.85546875" style="210" customWidth="1"/>
    <col min="771" max="771" width="63" style="210" customWidth="1"/>
    <col min="772" max="772" width="70.140625" style="210" customWidth="1"/>
    <col min="773" max="773" width="0" style="210" hidden="1" customWidth="1"/>
    <col min="774" max="774" width="5.42578125" style="210" customWidth="1"/>
    <col min="775" max="775" width="4.28515625" style="210" customWidth="1"/>
    <col min="776" max="776" width="14.28515625" style="210" customWidth="1"/>
    <col min="777" max="777" width="57.140625" style="210" customWidth="1"/>
    <col min="778" max="778" width="4.28515625" style="210" customWidth="1"/>
    <col min="779" max="779" width="19.42578125" style="210" customWidth="1"/>
    <col min="780" max="780" width="14.5703125" style="210" customWidth="1"/>
    <col min="781" max="781" width="15.7109375" style="210" customWidth="1"/>
    <col min="782" max="782" width="9.42578125" style="210" customWidth="1"/>
    <col min="783" max="1024" width="9.140625" style="210"/>
    <col min="1025" max="1025" width="50" style="210" customWidth="1"/>
    <col min="1026" max="1026" width="53.85546875" style="210" customWidth="1"/>
    <col min="1027" max="1027" width="63" style="210" customWidth="1"/>
    <col min="1028" max="1028" width="70.140625" style="210" customWidth="1"/>
    <col min="1029" max="1029" width="0" style="210" hidden="1" customWidth="1"/>
    <col min="1030" max="1030" width="5.42578125" style="210" customWidth="1"/>
    <col min="1031" max="1031" width="4.28515625" style="210" customWidth="1"/>
    <col min="1032" max="1032" width="14.28515625" style="210" customWidth="1"/>
    <col min="1033" max="1033" width="57.140625" style="210" customWidth="1"/>
    <col min="1034" max="1034" width="4.28515625" style="210" customWidth="1"/>
    <col min="1035" max="1035" width="19.42578125" style="210" customWidth="1"/>
    <col min="1036" max="1036" width="14.5703125" style="210" customWidth="1"/>
    <col min="1037" max="1037" width="15.7109375" style="210" customWidth="1"/>
    <col min="1038" max="1038" width="9.42578125" style="210" customWidth="1"/>
    <col min="1039" max="1280" width="9.140625" style="210"/>
    <col min="1281" max="1281" width="50" style="210" customWidth="1"/>
    <col min="1282" max="1282" width="53.85546875" style="210" customWidth="1"/>
    <col min="1283" max="1283" width="63" style="210" customWidth="1"/>
    <col min="1284" max="1284" width="70.140625" style="210" customWidth="1"/>
    <col min="1285" max="1285" width="0" style="210" hidden="1" customWidth="1"/>
    <col min="1286" max="1286" width="5.42578125" style="210" customWidth="1"/>
    <col min="1287" max="1287" width="4.28515625" style="210" customWidth="1"/>
    <col min="1288" max="1288" width="14.28515625" style="210" customWidth="1"/>
    <col min="1289" max="1289" width="57.140625" style="210" customWidth="1"/>
    <col min="1290" max="1290" width="4.28515625" style="210" customWidth="1"/>
    <col min="1291" max="1291" width="19.42578125" style="210" customWidth="1"/>
    <col min="1292" max="1292" width="14.5703125" style="210" customWidth="1"/>
    <col min="1293" max="1293" width="15.7109375" style="210" customWidth="1"/>
    <col min="1294" max="1294" width="9.42578125" style="210" customWidth="1"/>
    <col min="1295" max="1536" width="9.140625" style="210"/>
    <col min="1537" max="1537" width="50" style="210" customWidth="1"/>
    <col min="1538" max="1538" width="53.85546875" style="210" customWidth="1"/>
    <col min="1539" max="1539" width="63" style="210" customWidth="1"/>
    <col min="1540" max="1540" width="70.140625" style="210" customWidth="1"/>
    <col min="1541" max="1541" width="0" style="210" hidden="1" customWidth="1"/>
    <col min="1542" max="1542" width="5.42578125" style="210" customWidth="1"/>
    <col min="1543" max="1543" width="4.28515625" style="210" customWidth="1"/>
    <col min="1544" max="1544" width="14.28515625" style="210" customWidth="1"/>
    <col min="1545" max="1545" width="57.140625" style="210" customWidth="1"/>
    <col min="1546" max="1546" width="4.28515625" style="210" customWidth="1"/>
    <col min="1547" max="1547" width="19.42578125" style="210" customWidth="1"/>
    <col min="1548" max="1548" width="14.5703125" style="210" customWidth="1"/>
    <col min="1549" max="1549" width="15.7109375" style="210" customWidth="1"/>
    <col min="1550" max="1550" width="9.42578125" style="210" customWidth="1"/>
    <col min="1551" max="1792" width="9.140625" style="210"/>
    <col min="1793" max="1793" width="50" style="210" customWidth="1"/>
    <col min="1794" max="1794" width="53.85546875" style="210" customWidth="1"/>
    <col min="1795" max="1795" width="63" style="210" customWidth="1"/>
    <col min="1796" max="1796" width="70.140625" style="210" customWidth="1"/>
    <col min="1797" max="1797" width="0" style="210" hidden="1" customWidth="1"/>
    <col min="1798" max="1798" width="5.42578125" style="210" customWidth="1"/>
    <col min="1799" max="1799" width="4.28515625" style="210" customWidth="1"/>
    <col min="1800" max="1800" width="14.28515625" style="210" customWidth="1"/>
    <col min="1801" max="1801" width="57.140625" style="210" customWidth="1"/>
    <col min="1802" max="1802" width="4.28515625" style="210" customWidth="1"/>
    <col min="1803" max="1803" width="19.42578125" style="210" customWidth="1"/>
    <col min="1804" max="1804" width="14.5703125" style="210" customWidth="1"/>
    <col min="1805" max="1805" width="15.7109375" style="210" customWidth="1"/>
    <col min="1806" max="1806" width="9.42578125" style="210" customWidth="1"/>
    <col min="1807" max="2048" width="9.140625" style="210"/>
    <col min="2049" max="2049" width="50" style="210" customWidth="1"/>
    <col min="2050" max="2050" width="53.85546875" style="210" customWidth="1"/>
    <col min="2051" max="2051" width="63" style="210" customWidth="1"/>
    <col min="2052" max="2052" width="70.140625" style="210" customWidth="1"/>
    <col min="2053" max="2053" width="0" style="210" hidden="1" customWidth="1"/>
    <col min="2054" max="2054" width="5.42578125" style="210" customWidth="1"/>
    <col min="2055" max="2055" width="4.28515625" style="210" customWidth="1"/>
    <col min="2056" max="2056" width="14.28515625" style="210" customWidth="1"/>
    <col min="2057" max="2057" width="57.140625" style="210" customWidth="1"/>
    <col min="2058" max="2058" width="4.28515625" style="210" customWidth="1"/>
    <col min="2059" max="2059" width="19.42578125" style="210" customWidth="1"/>
    <col min="2060" max="2060" width="14.5703125" style="210" customWidth="1"/>
    <col min="2061" max="2061" width="15.7109375" style="210" customWidth="1"/>
    <col min="2062" max="2062" width="9.42578125" style="210" customWidth="1"/>
    <col min="2063" max="2304" width="9.140625" style="210"/>
    <col min="2305" max="2305" width="50" style="210" customWidth="1"/>
    <col min="2306" max="2306" width="53.85546875" style="210" customWidth="1"/>
    <col min="2307" max="2307" width="63" style="210" customWidth="1"/>
    <col min="2308" max="2308" width="70.140625" style="210" customWidth="1"/>
    <col min="2309" max="2309" width="0" style="210" hidden="1" customWidth="1"/>
    <col min="2310" max="2310" width="5.42578125" style="210" customWidth="1"/>
    <col min="2311" max="2311" width="4.28515625" style="210" customWidth="1"/>
    <col min="2312" max="2312" width="14.28515625" style="210" customWidth="1"/>
    <col min="2313" max="2313" width="57.140625" style="210" customWidth="1"/>
    <col min="2314" max="2314" width="4.28515625" style="210" customWidth="1"/>
    <col min="2315" max="2315" width="19.42578125" style="210" customWidth="1"/>
    <col min="2316" max="2316" width="14.5703125" style="210" customWidth="1"/>
    <col min="2317" max="2317" width="15.7109375" style="210" customWidth="1"/>
    <col min="2318" max="2318" width="9.42578125" style="210" customWidth="1"/>
    <col min="2319" max="2560" width="9.140625" style="210"/>
    <col min="2561" max="2561" width="50" style="210" customWidth="1"/>
    <col min="2562" max="2562" width="53.85546875" style="210" customWidth="1"/>
    <col min="2563" max="2563" width="63" style="210" customWidth="1"/>
    <col min="2564" max="2564" width="70.140625" style="210" customWidth="1"/>
    <col min="2565" max="2565" width="0" style="210" hidden="1" customWidth="1"/>
    <col min="2566" max="2566" width="5.42578125" style="210" customWidth="1"/>
    <col min="2567" max="2567" width="4.28515625" style="210" customWidth="1"/>
    <col min="2568" max="2568" width="14.28515625" style="210" customWidth="1"/>
    <col min="2569" max="2569" width="57.140625" style="210" customWidth="1"/>
    <col min="2570" max="2570" width="4.28515625" style="210" customWidth="1"/>
    <col min="2571" max="2571" width="19.42578125" style="210" customWidth="1"/>
    <col min="2572" max="2572" width="14.5703125" style="210" customWidth="1"/>
    <col min="2573" max="2573" width="15.7109375" style="210" customWidth="1"/>
    <col min="2574" max="2574" width="9.42578125" style="210" customWidth="1"/>
    <col min="2575" max="2816" width="9.140625" style="210"/>
    <col min="2817" max="2817" width="50" style="210" customWidth="1"/>
    <col min="2818" max="2818" width="53.85546875" style="210" customWidth="1"/>
    <col min="2819" max="2819" width="63" style="210" customWidth="1"/>
    <col min="2820" max="2820" width="70.140625" style="210" customWidth="1"/>
    <col min="2821" max="2821" width="0" style="210" hidden="1" customWidth="1"/>
    <col min="2822" max="2822" width="5.42578125" style="210" customWidth="1"/>
    <col min="2823" max="2823" width="4.28515625" style="210" customWidth="1"/>
    <col min="2824" max="2824" width="14.28515625" style="210" customWidth="1"/>
    <col min="2825" max="2825" width="57.140625" style="210" customWidth="1"/>
    <col min="2826" max="2826" width="4.28515625" style="210" customWidth="1"/>
    <col min="2827" max="2827" width="19.42578125" style="210" customWidth="1"/>
    <col min="2828" max="2828" width="14.5703125" style="210" customWidth="1"/>
    <col min="2829" max="2829" width="15.7109375" style="210" customWidth="1"/>
    <col min="2830" max="2830" width="9.42578125" style="210" customWidth="1"/>
    <col min="2831" max="3072" width="9.140625" style="210"/>
    <col min="3073" max="3073" width="50" style="210" customWidth="1"/>
    <col min="3074" max="3074" width="53.85546875" style="210" customWidth="1"/>
    <col min="3075" max="3075" width="63" style="210" customWidth="1"/>
    <col min="3076" max="3076" width="70.140625" style="210" customWidth="1"/>
    <col min="3077" max="3077" width="0" style="210" hidden="1" customWidth="1"/>
    <col min="3078" max="3078" width="5.42578125" style="210" customWidth="1"/>
    <col min="3079" max="3079" width="4.28515625" style="210" customWidth="1"/>
    <col min="3080" max="3080" width="14.28515625" style="210" customWidth="1"/>
    <col min="3081" max="3081" width="57.140625" style="210" customWidth="1"/>
    <col min="3082" max="3082" width="4.28515625" style="210" customWidth="1"/>
    <col min="3083" max="3083" width="19.42578125" style="210" customWidth="1"/>
    <col min="3084" max="3084" width="14.5703125" style="210" customWidth="1"/>
    <col min="3085" max="3085" width="15.7109375" style="210" customWidth="1"/>
    <col min="3086" max="3086" width="9.42578125" style="210" customWidth="1"/>
    <col min="3087" max="3328" width="9.140625" style="210"/>
    <col min="3329" max="3329" width="50" style="210" customWidth="1"/>
    <col min="3330" max="3330" width="53.85546875" style="210" customWidth="1"/>
    <col min="3331" max="3331" width="63" style="210" customWidth="1"/>
    <col min="3332" max="3332" width="70.140625" style="210" customWidth="1"/>
    <col min="3333" max="3333" width="0" style="210" hidden="1" customWidth="1"/>
    <col min="3334" max="3334" width="5.42578125" style="210" customWidth="1"/>
    <col min="3335" max="3335" width="4.28515625" style="210" customWidth="1"/>
    <col min="3336" max="3336" width="14.28515625" style="210" customWidth="1"/>
    <col min="3337" max="3337" width="57.140625" style="210" customWidth="1"/>
    <col min="3338" max="3338" width="4.28515625" style="210" customWidth="1"/>
    <col min="3339" max="3339" width="19.42578125" style="210" customWidth="1"/>
    <col min="3340" max="3340" width="14.5703125" style="210" customWidth="1"/>
    <col min="3341" max="3341" width="15.7109375" style="210" customWidth="1"/>
    <col min="3342" max="3342" width="9.42578125" style="210" customWidth="1"/>
    <col min="3343" max="3584" width="9.140625" style="210"/>
    <col min="3585" max="3585" width="50" style="210" customWidth="1"/>
    <col min="3586" max="3586" width="53.85546875" style="210" customWidth="1"/>
    <col min="3587" max="3587" width="63" style="210" customWidth="1"/>
    <col min="3588" max="3588" width="70.140625" style="210" customWidth="1"/>
    <col min="3589" max="3589" width="0" style="210" hidden="1" customWidth="1"/>
    <col min="3590" max="3590" width="5.42578125" style="210" customWidth="1"/>
    <col min="3591" max="3591" width="4.28515625" style="210" customWidth="1"/>
    <col min="3592" max="3592" width="14.28515625" style="210" customWidth="1"/>
    <col min="3593" max="3593" width="57.140625" style="210" customWidth="1"/>
    <col min="3594" max="3594" width="4.28515625" style="210" customWidth="1"/>
    <col min="3595" max="3595" width="19.42578125" style="210" customWidth="1"/>
    <col min="3596" max="3596" width="14.5703125" style="210" customWidth="1"/>
    <col min="3597" max="3597" width="15.7109375" style="210" customWidth="1"/>
    <col min="3598" max="3598" width="9.42578125" style="210" customWidth="1"/>
    <col min="3599" max="3840" width="9.140625" style="210"/>
    <col min="3841" max="3841" width="50" style="210" customWidth="1"/>
    <col min="3842" max="3842" width="53.85546875" style="210" customWidth="1"/>
    <col min="3843" max="3843" width="63" style="210" customWidth="1"/>
    <col min="3844" max="3844" width="70.140625" style="210" customWidth="1"/>
    <col min="3845" max="3845" width="0" style="210" hidden="1" customWidth="1"/>
    <col min="3846" max="3846" width="5.42578125" style="210" customWidth="1"/>
    <col min="3847" max="3847" width="4.28515625" style="210" customWidth="1"/>
    <col min="3848" max="3848" width="14.28515625" style="210" customWidth="1"/>
    <col min="3849" max="3849" width="57.140625" style="210" customWidth="1"/>
    <col min="3850" max="3850" width="4.28515625" style="210" customWidth="1"/>
    <col min="3851" max="3851" width="19.42578125" style="210" customWidth="1"/>
    <col min="3852" max="3852" width="14.5703125" style="210" customWidth="1"/>
    <col min="3853" max="3853" width="15.7109375" style="210" customWidth="1"/>
    <col min="3854" max="3854" width="9.42578125" style="210" customWidth="1"/>
    <col min="3855" max="4096" width="9.140625" style="210"/>
    <col min="4097" max="4097" width="50" style="210" customWidth="1"/>
    <col min="4098" max="4098" width="53.85546875" style="210" customWidth="1"/>
    <col min="4099" max="4099" width="63" style="210" customWidth="1"/>
    <col min="4100" max="4100" width="70.140625" style="210" customWidth="1"/>
    <col min="4101" max="4101" width="0" style="210" hidden="1" customWidth="1"/>
    <col min="4102" max="4102" width="5.42578125" style="210" customWidth="1"/>
    <col min="4103" max="4103" width="4.28515625" style="210" customWidth="1"/>
    <col min="4104" max="4104" width="14.28515625" style="210" customWidth="1"/>
    <col min="4105" max="4105" width="57.140625" style="210" customWidth="1"/>
    <col min="4106" max="4106" width="4.28515625" style="210" customWidth="1"/>
    <col min="4107" max="4107" width="19.42578125" style="210" customWidth="1"/>
    <col min="4108" max="4108" width="14.5703125" style="210" customWidth="1"/>
    <col min="4109" max="4109" width="15.7109375" style="210" customWidth="1"/>
    <col min="4110" max="4110" width="9.42578125" style="210" customWidth="1"/>
    <col min="4111" max="4352" width="9.140625" style="210"/>
    <col min="4353" max="4353" width="50" style="210" customWidth="1"/>
    <col min="4354" max="4354" width="53.85546875" style="210" customWidth="1"/>
    <col min="4355" max="4355" width="63" style="210" customWidth="1"/>
    <col min="4356" max="4356" width="70.140625" style="210" customWidth="1"/>
    <col min="4357" max="4357" width="0" style="210" hidden="1" customWidth="1"/>
    <col min="4358" max="4358" width="5.42578125" style="210" customWidth="1"/>
    <col min="4359" max="4359" width="4.28515625" style="210" customWidth="1"/>
    <col min="4360" max="4360" width="14.28515625" style="210" customWidth="1"/>
    <col min="4361" max="4361" width="57.140625" style="210" customWidth="1"/>
    <col min="4362" max="4362" width="4.28515625" style="210" customWidth="1"/>
    <col min="4363" max="4363" width="19.42578125" style="210" customWidth="1"/>
    <col min="4364" max="4364" width="14.5703125" style="210" customWidth="1"/>
    <col min="4365" max="4365" width="15.7109375" style="210" customWidth="1"/>
    <col min="4366" max="4366" width="9.42578125" style="210" customWidth="1"/>
    <col min="4367" max="4608" width="9.140625" style="210"/>
    <col min="4609" max="4609" width="50" style="210" customWidth="1"/>
    <col min="4610" max="4610" width="53.85546875" style="210" customWidth="1"/>
    <col min="4611" max="4611" width="63" style="210" customWidth="1"/>
    <col min="4612" max="4612" width="70.140625" style="210" customWidth="1"/>
    <col min="4613" max="4613" width="0" style="210" hidden="1" customWidth="1"/>
    <col min="4614" max="4614" width="5.42578125" style="210" customWidth="1"/>
    <col min="4615" max="4615" width="4.28515625" style="210" customWidth="1"/>
    <col min="4616" max="4616" width="14.28515625" style="210" customWidth="1"/>
    <col min="4617" max="4617" width="57.140625" style="210" customWidth="1"/>
    <col min="4618" max="4618" width="4.28515625" style="210" customWidth="1"/>
    <col min="4619" max="4619" width="19.42578125" style="210" customWidth="1"/>
    <col min="4620" max="4620" width="14.5703125" style="210" customWidth="1"/>
    <col min="4621" max="4621" width="15.7109375" style="210" customWidth="1"/>
    <col min="4622" max="4622" width="9.42578125" style="210" customWidth="1"/>
    <col min="4623" max="4864" width="9.140625" style="210"/>
    <col min="4865" max="4865" width="50" style="210" customWidth="1"/>
    <col min="4866" max="4866" width="53.85546875" style="210" customWidth="1"/>
    <col min="4867" max="4867" width="63" style="210" customWidth="1"/>
    <col min="4868" max="4868" width="70.140625" style="210" customWidth="1"/>
    <col min="4869" max="4869" width="0" style="210" hidden="1" customWidth="1"/>
    <col min="4870" max="4870" width="5.42578125" style="210" customWidth="1"/>
    <col min="4871" max="4871" width="4.28515625" style="210" customWidth="1"/>
    <col min="4872" max="4872" width="14.28515625" style="210" customWidth="1"/>
    <col min="4873" max="4873" width="57.140625" style="210" customWidth="1"/>
    <col min="4874" max="4874" width="4.28515625" style="210" customWidth="1"/>
    <col min="4875" max="4875" width="19.42578125" style="210" customWidth="1"/>
    <col min="4876" max="4876" width="14.5703125" style="210" customWidth="1"/>
    <col min="4877" max="4877" width="15.7109375" style="210" customWidth="1"/>
    <col min="4878" max="4878" width="9.42578125" style="210" customWidth="1"/>
    <col min="4879" max="5120" width="9.140625" style="210"/>
    <col min="5121" max="5121" width="50" style="210" customWidth="1"/>
    <col min="5122" max="5122" width="53.85546875" style="210" customWidth="1"/>
    <col min="5123" max="5123" width="63" style="210" customWidth="1"/>
    <col min="5124" max="5124" width="70.140625" style="210" customWidth="1"/>
    <col min="5125" max="5125" width="0" style="210" hidden="1" customWidth="1"/>
    <col min="5126" max="5126" width="5.42578125" style="210" customWidth="1"/>
    <col min="5127" max="5127" width="4.28515625" style="210" customWidth="1"/>
    <col min="5128" max="5128" width="14.28515625" style="210" customWidth="1"/>
    <col min="5129" max="5129" width="57.140625" style="210" customWidth="1"/>
    <col min="5130" max="5130" width="4.28515625" style="210" customWidth="1"/>
    <col min="5131" max="5131" width="19.42578125" style="210" customWidth="1"/>
    <col min="5132" max="5132" width="14.5703125" style="210" customWidth="1"/>
    <col min="5133" max="5133" width="15.7109375" style="210" customWidth="1"/>
    <col min="5134" max="5134" width="9.42578125" style="210" customWidth="1"/>
    <col min="5135" max="5376" width="9.140625" style="210"/>
    <col min="5377" max="5377" width="50" style="210" customWidth="1"/>
    <col min="5378" max="5378" width="53.85546875" style="210" customWidth="1"/>
    <col min="5379" max="5379" width="63" style="210" customWidth="1"/>
    <col min="5380" max="5380" width="70.140625" style="210" customWidth="1"/>
    <col min="5381" max="5381" width="0" style="210" hidden="1" customWidth="1"/>
    <col min="5382" max="5382" width="5.42578125" style="210" customWidth="1"/>
    <col min="5383" max="5383" width="4.28515625" style="210" customWidth="1"/>
    <col min="5384" max="5384" width="14.28515625" style="210" customWidth="1"/>
    <col min="5385" max="5385" width="57.140625" style="210" customWidth="1"/>
    <col min="5386" max="5386" width="4.28515625" style="210" customWidth="1"/>
    <col min="5387" max="5387" width="19.42578125" style="210" customWidth="1"/>
    <col min="5388" max="5388" width="14.5703125" style="210" customWidth="1"/>
    <col min="5389" max="5389" width="15.7109375" style="210" customWidth="1"/>
    <col min="5390" max="5390" width="9.42578125" style="210" customWidth="1"/>
    <col min="5391" max="5632" width="9.140625" style="210"/>
    <col min="5633" max="5633" width="50" style="210" customWidth="1"/>
    <col min="5634" max="5634" width="53.85546875" style="210" customWidth="1"/>
    <col min="5635" max="5635" width="63" style="210" customWidth="1"/>
    <col min="5636" max="5636" width="70.140625" style="210" customWidth="1"/>
    <col min="5637" max="5637" width="0" style="210" hidden="1" customWidth="1"/>
    <col min="5638" max="5638" width="5.42578125" style="210" customWidth="1"/>
    <col min="5639" max="5639" width="4.28515625" style="210" customWidth="1"/>
    <col min="5640" max="5640" width="14.28515625" style="210" customWidth="1"/>
    <col min="5641" max="5641" width="57.140625" style="210" customWidth="1"/>
    <col min="5642" max="5642" width="4.28515625" style="210" customWidth="1"/>
    <col min="5643" max="5643" width="19.42578125" style="210" customWidth="1"/>
    <col min="5644" max="5644" width="14.5703125" style="210" customWidth="1"/>
    <col min="5645" max="5645" width="15.7109375" style="210" customWidth="1"/>
    <col min="5646" max="5646" width="9.42578125" style="210" customWidth="1"/>
    <col min="5647" max="5888" width="9.140625" style="210"/>
    <col min="5889" max="5889" width="50" style="210" customWidth="1"/>
    <col min="5890" max="5890" width="53.85546875" style="210" customWidth="1"/>
    <col min="5891" max="5891" width="63" style="210" customWidth="1"/>
    <col min="5892" max="5892" width="70.140625" style="210" customWidth="1"/>
    <col min="5893" max="5893" width="0" style="210" hidden="1" customWidth="1"/>
    <col min="5894" max="5894" width="5.42578125" style="210" customWidth="1"/>
    <col min="5895" max="5895" width="4.28515625" style="210" customWidth="1"/>
    <col min="5896" max="5896" width="14.28515625" style="210" customWidth="1"/>
    <col min="5897" max="5897" width="57.140625" style="210" customWidth="1"/>
    <col min="5898" max="5898" width="4.28515625" style="210" customWidth="1"/>
    <col min="5899" max="5899" width="19.42578125" style="210" customWidth="1"/>
    <col min="5900" max="5900" width="14.5703125" style="210" customWidth="1"/>
    <col min="5901" max="5901" width="15.7109375" style="210" customWidth="1"/>
    <col min="5902" max="5902" width="9.42578125" style="210" customWidth="1"/>
    <col min="5903" max="6144" width="9.140625" style="210"/>
    <col min="6145" max="6145" width="50" style="210" customWidth="1"/>
    <col min="6146" max="6146" width="53.85546875" style="210" customWidth="1"/>
    <col min="6147" max="6147" width="63" style="210" customWidth="1"/>
    <col min="6148" max="6148" width="70.140625" style="210" customWidth="1"/>
    <col min="6149" max="6149" width="0" style="210" hidden="1" customWidth="1"/>
    <col min="6150" max="6150" width="5.42578125" style="210" customWidth="1"/>
    <col min="6151" max="6151" width="4.28515625" style="210" customWidth="1"/>
    <col min="6152" max="6152" width="14.28515625" style="210" customWidth="1"/>
    <col min="6153" max="6153" width="57.140625" style="210" customWidth="1"/>
    <col min="6154" max="6154" width="4.28515625" style="210" customWidth="1"/>
    <col min="6155" max="6155" width="19.42578125" style="210" customWidth="1"/>
    <col min="6156" max="6156" width="14.5703125" style="210" customWidth="1"/>
    <col min="6157" max="6157" width="15.7109375" style="210" customWidth="1"/>
    <col min="6158" max="6158" width="9.42578125" style="210" customWidth="1"/>
    <col min="6159" max="6400" width="9.140625" style="210"/>
    <col min="6401" max="6401" width="50" style="210" customWidth="1"/>
    <col min="6402" max="6402" width="53.85546875" style="210" customWidth="1"/>
    <col min="6403" max="6403" width="63" style="210" customWidth="1"/>
    <col min="6404" max="6404" width="70.140625" style="210" customWidth="1"/>
    <col min="6405" max="6405" width="0" style="210" hidden="1" customWidth="1"/>
    <col min="6406" max="6406" width="5.42578125" style="210" customWidth="1"/>
    <col min="6407" max="6407" width="4.28515625" style="210" customWidth="1"/>
    <col min="6408" max="6408" width="14.28515625" style="210" customWidth="1"/>
    <col min="6409" max="6409" width="57.140625" style="210" customWidth="1"/>
    <col min="6410" max="6410" width="4.28515625" style="210" customWidth="1"/>
    <col min="6411" max="6411" width="19.42578125" style="210" customWidth="1"/>
    <col min="6412" max="6412" width="14.5703125" style="210" customWidth="1"/>
    <col min="6413" max="6413" width="15.7109375" style="210" customWidth="1"/>
    <col min="6414" max="6414" width="9.42578125" style="210" customWidth="1"/>
    <col min="6415" max="6656" width="9.140625" style="210"/>
    <col min="6657" max="6657" width="50" style="210" customWidth="1"/>
    <col min="6658" max="6658" width="53.85546875" style="210" customWidth="1"/>
    <col min="6659" max="6659" width="63" style="210" customWidth="1"/>
    <col min="6660" max="6660" width="70.140625" style="210" customWidth="1"/>
    <col min="6661" max="6661" width="0" style="210" hidden="1" customWidth="1"/>
    <col min="6662" max="6662" width="5.42578125" style="210" customWidth="1"/>
    <col min="6663" max="6663" width="4.28515625" style="210" customWidth="1"/>
    <col min="6664" max="6664" width="14.28515625" style="210" customWidth="1"/>
    <col min="6665" max="6665" width="57.140625" style="210" customWidth="1"/>
    <col min="6666" max="6666" width="4.28515625" style="210" customWidth="1"/>
    <col min="6667" max="6667" width="19.42578125" style="210" customWidth="1"/>
    <col min="6668" max="6668" width="14.5703125" style="210" customWidth="1"/>
    <col min="6669" max="6669" width="15.7109375" style="210" customWidth="1"/>
    <col min="6670" max="6670" width="9.42578125" style="210" customWidth="1"/>
    <col min="6671" max="6912" width="9.140625" style="210"/>
    <col min="6913" max="6913" width="50" style="210" customWidth="1"/>
    <col min="6914" max="6914" width="53.85546875" style="210" customWidth="1"/>
    <col min="6915" max="6915" width="63" style="210" customWidth="1"/>
    <col min="6916" max="6916" width="70.140625" style="210" customWidth="1"/>
    <col min="6917" max="6917" width="0" style="210" hidden="1" customWidth="1"/>
    <col min="6918" max="6918" width="5.42578125" style="210" customWidth="1"/>
    <col min="6919" max="6919" width="4.28515625" style="210" customWidth="1"/>
    <col min="6920" max="6920" width="14.28515625" style="210" customWidth="1"/>
    <col min="6921" max="6921" width="57.140625" style="210" customWidth="1"/>
    <col min="6922" max="6922" width="4.28515625" style="210" customWidth="1"/>
    <col min="6923" max="6923" width="19.42578125" style="210" customWidth="1"/>
    <col min="6924" max="6924" width="14.5703125" style="210" customWidth="1"/>
    <col min="6925" max="6925" width="15.7109375" style="210" customWidth="1"/>
    <col min="6926" max="6926" width="9.42578125" style="210" customWidth="1"/>
    <col min="6927" max="7168" width="9.140625" style="210"/>
    <col min="7169" max="7169" width="50" style="210" customWidth="1"/>
    <col min="7170" max="7170" width="53.85546875" style="210" customWidth="1"/>
    <col min="7171" max="7171" width="63" style="210" customWidth="1"/>
    <col min="7172" max="7172" width="70.140625" style="210" customWidth="1"/>
    <col min="7173" max="7173" width="0" style="210" hidden="1" customWidth="1"/>
    <col min="7174" max="7174" width="5.42578125" style="210" customWidth="1"/>
    <col min="7175" max="7175" width="4.28515625" style="210" customWidth="1"/>
    <col min="7176" max="7176" width="14.28515625" style="210" customWidth="1"/>
    <col min="7177" max="7177" width="57.140625" style="210" customWidth="1"/>
    <col min="7178" max="7178" width="4.28515625" style="210" customWidth="1"/>
    <col min="7179" max="7179" width="19.42578125" style="210" customWidth="1"/>
    <col min="7180" max="7180" width="14.5703125" style="210" customWidth="1"/>
    <col min="7181" max="7181" width="15.7109375" style="210" customWidth="1"/>
    <col min="7182" max="7182" width="9.42578125" style="210" customWidth="1"/>
    <col min="7183" max="7424" width="9.140625" style="210"/>
    <col min="7425" max="7425" width="50" style="210" customWidth="1"/>
    <col min="7426" max="7426" width="53.85546875" style="210" customWidth="1"/>
    <col min="7427" max="7427" width="63" style="210" customWidth="1"/>
    <col min="7428" max="7428" width="70.140625" style="210" customWidth="1"/>
    <col min="7429" max="7429" width="0" style="210" hidden="1" customWidth="1"/>
    <col min="7430" max="7430" width="5.42578125" style="210" customWidth="1"/>
    <col min="7431" max="7431" width="4.28515625" style="210" customWidth="1"/>
    <col min="7432" max="7432" width="14.28515625" style="210" customWidth="1"/>
    <col min="7433" max="7433" width="57.140625" style="210" customWidth="1"/>
    <col min="7434" max="7434" width="4.28515625" style="210" customWidth="1"/>
    <col min="7435" max="7435" width="19.42578125" style="210" customWidth="1"/>
    <col min="7436" max="7436" width="14.5703125" style="210" customWidth="1"/>
    <col min="7437" max="7437" width="15.7109375" style="210" customWidth="1"/>
    <col min="7438" max="7438" width="9.42578125" style="210" customWidth="1"/>
    <col min="7439" max="7680" width="9.140625" style="210"/>
    <col min="7681" max="7681" width="50" style="210" customWidth="1"/>
    <col min="7682" max="7682" width="53.85546875" style="210" customWidth="1"/>
    <col min="7683" max="7683" width="63" style="210" customWidth="1"/>
    <col min="7684" max="7684" width="70.140625" style="210" customWidth="1"/>
    <col min="7685" max="7685" width="0" style="210" hidden="1" customWidth="1"/>
    <col min="7686" max="7686" width="5.42578125" style="210" customWidth="1"/>
    <col min="7687" max="7687" width="4.28515625" style="210" customWidth="1"/>
    <col min="7688" max="7688" width="14.28515625" style="210" customWidth="1"/>
    <col min="7689" max="7689" width="57.140625" style="210" customWidth="1"/>
    <col min="7690" max="7690" width="4.28515625" style="210" customWidth="1"/>
    <col min="7691" max="7691" width="19.42578125" style="210" customWidth="1"/>
    <col min="7692" max="7692" width="14.5703125" style="210" customWidth="1"/>
    <col min="7693" max="7693" width="15.7109375" style="210" customWidth="1"/>
    <col min="7694" max="7694" width="9.42578125" style="210" customWidth="1"/>
    <col min="7695" max="7936" width="9.140625" style="210"/>
    <col min="7937" max="7937" width="50" style="210" customWidth="1"/>
    <col min="7938" max="7938" width="53.85546875" style="210" customWidth="1"/>
    <col min="7939" max="7939" width="63" style="210" customWidth="1"/>
    <col min="7940" max="7940" width="70.140625" style="210" customWidth="1"/>
    <col min="7941" max="7941" width="0" style="210" hidden="1" customWidth="1"/>
    <col min="7942" max="7942" width="5.42578125" style="210" customWidth="1"/>
    <col min="7943" max="7943" width="4.28515625" style="210" customWidth="1"/>
    <col min="7944" max="7944" width="14.28515625" style="210" customWidth="1"/>
    <col min="7945" max="7945" width="57.140625" style="210" customWidth="1"/>
    <col min="7946" max="7946" width="4.28515625" style="210" customWidth="1"/>
    <col min="7947" max="7947" width="19.42578125" style="210" customWidth="1"/>
    <col min="7948" max="7948" width="14.5703125" style="210" customWidth="1"/>
    <col min="7949" max="7949" width="15.7109375" style="210" customWidth="1"/>
    <col min="7950" max="7950" width="9.42578125" style="210" customWidth="1"/>
    <col min="7951" max="8192" width="9.140625" style="210"/>
    <col min="8193" max="8193" width="50" style="210" customWidth="1"/>
    <col min="8194" max="8194" width="53.85546875" style="210" customWidth="1"/>
    <col min="8195" max="8195" width="63" style="210" customWidth="1"/>
    <col min="8196" max="8196" width="70.140625" style="210" customWidth="1"/>
    <col min="8197" max="8197" width="0" style="210" hidden="1" customWidth="1"/>
    <col min="8198" max="8198" width="5.42578125" style="210" customWidth="1"/>
    <col min="8199" max="8199" width="4.28515625" style="210" customWidth="1"/>
    <col min="8200" max="8200" width="14.28515625" style="210" customWidth="1"/>
    <col min="8201" max="8201" width="57.140625" style="210" customWidth="1"/>
    <col min="8202" max="8202" width="4.28515625" style="210" customWidth="1"/>
    <col min="8203" max="8203" width="19.42578125" style="210" customWidth="1"/>
    <col min="8204" max="8204" width="14.5703125" style="210" customWidth="1"/>
    <col min="8205" max="8205" width="15.7109375" style="210" customWidth="1"/>
    <col min="8206" max="8206" width="9.42578125" style="210" customWidth="1"/>
    <col min="8207" max="8448" width="9.140625" style="210"/>
    <col min="8449" max="8449" width="50" style="210" customWidth="1"/>
    <col min="8450" max="8450" width="53.85546875" style="210" customWidth="1"/>
    <col min="8451" max="8451" width="63" style="210" customWidth="1"/>
    <col min="8452" max="8452" width="70.140625" style="210" customWidth="1"/>
    <col min="8453" max="8453" width="0" style="210" hidden="1" customWidth="1"/>
    <col min="8454" max="8454" width="5.42578125" style="210" customWidth="1"/>
    <col min="8455" max="8455" width="4.28515625" style="210" customWidth="1"/>
    <col min="8456" max="8456" width="14.28515625" style="210" customWidth="1"/>
    <col min="8457" max="8457" width="57.140625" style="210" customWidth="1"/>
    <col min="8458" max="8458" width="4.28515625" style="210" customWidth="1"/>
    <col min="8459" max="8459" width="19.42578125" style="210" customWidth="1"/>
    <col min="8460" max="8460" width="14.5703125" style="210" customWidth="1"/>
    <col min="8461" max="8461" width="15.7109375" style="210" customWidth="1"/>
    <col min="8462" max="8462" width="9.42578125" style="210" customWidth="1"/>
    <col min="8463" max="8704" width="9.140625" style="210"/>
    <col min="8705" max="8705" width="50" style="210" customWidth="1"/>
    <col min="8706" max="8706" width="53.85546875" style="210" customWidth="1"/>
    <col min="8707" max="8707" width="63" style="210" customWidth="1"/>
    <col min="8708" max="8708" width="70.140625" style="210" customWidth="1"/>
    <col min="8709" max="8709" width="0" style="210" hidden="1" customWidth="1"/>
    <col min="8710" max="8710" width="5.42578125" style="210" customWidth="1"/>
    <col min="8711" max="8711" width="4.28515625" style="210" customWidth="1"/>
    <col min="8712" max="8712" width="14.28515625" style="210" customWidth="1"/>
    <col min="8713" max="8713" width="57.140625" style="210" customWidth="1"/>
    <col min="8714" max="8714" width="4.28515625" style="210" customWidth="1"/>
    <col min="8715" max="8715" width="19.42578125" style="210" customWidth="1"/>
    <col min="8716" max="8716" width="14.5703125" style="210" customWidth="1"/>
    <col min="8717" max="8717" width="15.7109375" style="210" customWidth="1"/>
    <col min="8718" max="8718" width="9.42578125" style="210" customWidth="1"/>
    <col min="8719" max="8960" width="9.140625" style="210"/>
    <col min="8961" max="8961" width="50" style="210" customWidth="1"/>
    <col min="8962" max="8962" width="53.85546875" style="210" customWidth="1"/>
    <col min="8963" max="8963" width="63" style="210" customWidth="1"/>
    <col min="8964" max="8964" width="70.140625" style="210" customWidth="1"/>
    <col min="8965" max="8965" width="0" style="210" hidden="1" customWidth="1"/>
    <col min="8966" max="8966" width="5.42578125" style="210" customWidth="1"/>
    <col min="8967" max="8967" width="4.28515625" style="210" customWidth="1"/>
    <col min="8968" max="8968" width="14.28515625" style="210" customWidth="1"/>
    <col min="8969" max="8969" width="57.140625" style="210" customWidth="1"/>
    <col min="8970" max="8970" width="4.28515625" style="210" customWidth="1"/>
    <col min="8971" max="8971" width="19.42578125" style="210" customWidth="1"/>
    <col min="8972" max="8972" width="14.5703125" style="210" customWidth="1"/>
    <col min="8973" max="8973" width="15.7109375" style="210" customWidth="1"/>
    <col min="8974" max="8974" width="9.42578125" style="210" customWidth="1"/>
    <col min="8975" max="9216" width="9.140625" style="210"/>
    <col min="9217" max="9217" width="50" style="210" customWidth="1"/>
    <col min="9218" max="9218" width="53.85546875" style="210" customWidth="1"/>
    <col min="9219" max="9219" width="63" style="210" customWidth="1"/>
    <col min="9220" max="9220" width="70.140625" style="210" customWidth="1"/>
    <col min="9221" max="9221" width="0" style="210" hidden="1" customWidth="1"/>
    <col min="9222" max="9222" width="5.42578125" style="210" customWidth="1"/>
    <col min="9223" max="9223" width="4.28515625" style="210" customWidth="1"/>
    <col min="9224" max="9224" width="14.28515625" style="210" customWidth="1"/>
    <col min="9225" max="9225" width="57.140625" style="210" customWidth="1"/>
    <col min="9226" max="9226" width="4.28515625" style="210" customWidth="1"/>
    <col min="9227" max="9227" width="19.42578125" style="210" customWidth="1"/>
    <col min="9228" max="9228" width="14.5703125" style="210" customWidth="1"/>
    <col min="9229" max="9229" width="15.7109375" style="210" customWidth="1"/>
    <col min="9230" max="9230" width="9.42578125" style="210" customWidth="1"/>
    <col min="9231" max="9472" width="9.140625" style="210"/>
    <col min="9473" max="9473" width="50" style="210" customWidth="1"/>
    <col min="9474" max="9474" width="53.85546875" style="210" customWidth="1"/>
    <col min="9475" max="9475" width="63" style="210" customWidth="1"/>
    <col min="9476" max="9476" width="70.140625" style="210" customWidth="1"/>
    <col min="9477" max="9477" width="0" style="210" hidden="1" customWidth="1"/>
    <col min="9478" max="9478" width="5.42578125" style="210" customWidth="1"/>
    <col min="9479" max="9479" width="4.28515625" style="210" customWidth="1"/>
    <col min="9480" max="9480" width="14.28515625" style="210" customWidth="1"/>
    <col min="9481" max="9481" width="57.140625" style="210" customWidth="1"/>
    <col min="9482" max="9482" width="4.28515625" style="210" customWidth="1"/>
    <col min="9483" max="9483" width="19.42578125" style="210" customWidth="1"/>
    <col min="9484" max="9484" width="14.5703125" style="210" customWidth="1"/>
    <col min="9485" max="9485" width="15.7109375" style="210" customWidth="1"/>
    <col min="9486" max="9486" width="9.42578125" style="210" customWidth="1"/>
    <col min="9487" max="9728" width="9.140625" style="210"/>
    <col min="9729" max="9729" width="50" style="210" customWidth="1"/>
    <col min="9730" max="9730" width="53.85546875" style="210" customWidth="1"/>
    <col min="9731" max="9731" width="63" style="210" customWidth="1"/>
    <col min="9732" max="9732" width="70.140625" style="210" customWidth="1"/>
    <col min="9733" max="9733" width="0" style="210" hidden="1" customWidth="1"/>
    <col min="9734" max="9734" width="5.42578125" style="210" customWidth="1"/>
    <col min="9735" max="9735" width="4.28515625" style="210" customWidth="1"/>
    <col min="9736" max="9736" width="14.28515625" style="210" customWidth="1"/>
    <col min="9737" max="9737" width="57.140625" style="210" customWidth="1"/>
    <col min="9738" max="9738" width="4.28515625" style="210" customWidth="1"/>
    <col min="9739" max="9739" width="19.42578125" style="210" customWidth="1"/>
    <col min="9740" max="9740" width="14.5703125" style="210" customWidth="1"/>
    <col min="9741" max="9741" width="15.7109375" style="210" customWidth="1"/>
    <col min="9742" max="9742" width="9.42578125" style="210" customWidth="1"/>
    <col min="9743" max="9984" width="9.140625" style="210"/>
    <col min="9985" max="9985" width="50" style="210" customWidth="1"/>
    <col min="9986" max="9986" width="53.85546875" style="210" customWidth="1"/>
    <col min="9987" max="9987" width="63" style="210" customWidth="1"/>
    <col min="9988" max="9988" width="70.140625" style="210" customWidth="1"/>
    <col min="9989" max="9989" width="0" style="210" hidden="1" customWidth="1"/>
    <col min="9990" max="9990" width="5.42578125" style="210" customWidth="1"/>
    <col min="9991" max="9991" width="4.28515625" style="210" customWidth="1"/>
    <col min="9992" max="9992" width="14.28515625" style="210" customWidth="1"/>
    <col min="9993" max="9993" width="57.140625" style="210" customWidth="1"/>
    <col min="9994" max="9994" width="4.28515625" style="210" customWidth="1"/>
    <col min="9995" max="9995" width="19.42578125" style="210" customWidth="1"/>
    <col min="9996" max="9996" width="14.5703125" style="210" customWidth="1"/>
    <col min="9997" max="9997" width="15.7109375" style="210" customWidth="1"/>
    <col min="9998" max="9998" width="9.42578125" style="210" customWidth="1"/>
    <col min="9999" max="10240" width="9.140625" style="210"/>
    <col min="10241" max="10241" width="50" style="210" customWidth="1"/>
    <col min="10242" max="10242" width="53.85546875" style="210" customWidth="1"/>
    <col min="10243" max="10243" width="63" style="210" customWidth="1"/>
    <col min="10244" max="10244" width="70.140625" style="210" customWidth="1"/>
    <col min="10245" max="10245" width="0" style="210" hidden="1" customWidth="1"/>
    <col min="10246" max="10246" width="5.42578125" style="210" customWidth="1"/>
    <col min="10247" max="10247" width="4.28515625" style="210" customWidth="1"/>
    <col min="10248" max="10248" width="14.28515625" style="210" customWidth="1"/>
    <col min="10249" max="10249" width="57.140625" style="210" customWidth="1"/>
    <col min="10250" max="10250" width="4.28515625" style="210" customWidth="1"/>
    <col min="10251" max="10251" width="19.42578125" style="210" customWidth="1"/>
    <col min="10252" max="10252" width="14.5703125" style="210" customWidth="1"/>
    <col min="10253" max="10253" width="15.7109375" style="210" customWidth="1"/>
    <col min="10254" max="10254" width="9.42578125" style="210" customWidth="1"/>
    <col min="10255" max="10496" width="9.140625" style="210"/>
    <col min="10497" max="10497" width="50" style="210" customWidth="1"/>
    <col min="10498" max="10498" width="53.85546875" style="210" customWidth="1"/>
    <col min="10499" max="10499" width="63" style="210" customWidth="1"/>
    <col min="10500" max="10500" width="70.140625" style="210" customWidth="1"/>
    <col min="10501" max="10501" width="0" style="210" hidden="1" customWidth="1"/>
    <col min="10502" max="10502" width="5.42578125" style="210" customWidth="1"/>
    <col min="10503" max="10503" width="4.28515625" style="210" customWidth="1"/>
    <col min="10504" max="10504" width="14.28515625" style="210" customWidth="1"/>
    <col min="10505" max="10505" width="57.140625" style="210" customWidth="1"/>
    <col min="10506" max="10506" width="4.28515625" style="210" customWidth="1"/>
    <col min="10507" max="10507" width="19.42578125" style="210" customWidth="1"/>
    <col min="10508" max="10508" width="14.5703125" style="210" customWidth="1"/>
    <col min="10509" max="10509" width="15.7109375" style="210" customWidth="1"/>
    <col min="10510" max="10510" width="9.42578125" style="210" customWidth="1"/>
    <col min="10511" max="10752" width="9.140625" style="210"/>
    <col min="10753" max="10753" width="50" style="210" customWidth="1"/>
    <col min="10754" max="10754" width="53.85546875" style="210" customWidth="1"/>
    <col min="10755" max="10755" width="63" style="210" customWidth="1"/>
    <col min="10756" max="10756" width="70.140625" style="210" customWidth="1"/>
    <col min="10757" max="10757" width="0" style="210" hidden="1" customWidth="1"/>
    <col min="10758" max="10758" width="5.42578125" style="210" customWidth="1"/>
    <col min="10759" max="10759" width="4.28515625" style="210" customWidth="1"/>
    <col min="10760" max="10760" width="14.28515625" style="210" customWidth="1"/>
    <col min="10761" max="10761" width="57.140625" style="210" customWidth="1"/>
    <col min="10762" max="10762" width="4.28515625" style="210" customWidth="1"/>
    <col min="10763" max="10763" width="19.42578125" style="210" customWidth="1"/>
    <col min="10764" max="10764" width="14.5703125" style="210" customWidth="1"/>
    <col min="10765" max="10765" width="15.7109375" style="210" customWidth="1"/>
    <col min="10766" max="10766" width="9.42578125" style="210" customWidth="1"/>
    <col min="10767" max="11008" width="9.140625" style="210"/>
    <col min="11009" max="11009" width="50" style="210" customWidth="1"/>
    <col min="11010" max="11010" width="53.85546875" style="210" customWidth="1"/>
    <col min="11011" max="11011" width="63" style="210" customWidth="1"/>
    <col min="11012" max="11012" width="70.140625" style="210" customWidth="1"/>
    <col min="11013" max="11013" width="0" style="210" hidden="1" customWidth="1"/>
    <col min="11014" max="11014" width="5.42578125" style="210" customWidth="1"/>
    <col min="11015" max="11015" width="4.28515625" style="210" customWidth="1"/>
    <col min="11016" max="11016" width="14.28515625" style="210" customWidth="1"/>
    <col min="11017" max="11017" width="57.140625" style="210" customWidth="1"/>
    <col min="11018" max="11018" width="4.28515625" style="210" customWidth="1"/>
    <col min="11019" max="11019" width="19.42578125" style="210" customWidth="1"/>
    <col min="11020" max="11020" width="14.5703125" style="210" customWidth="1"/>
    <col min="11021" max="11021" width="15.7109375" style="210" customWidth="1"/>
    <col min="11022" max="11022" width="9.42578125" style="210" customWidth="1"/>
    <col min="11023" max="11264" width="9.140625" style="210"/>
    <col min="11265" max="11265" width="50" style="210" customWidth="1"/>
    <col min="11266" max="11266" width="53.85546875" style="210" customWidth="1"/>
    <col min="11267" max="11267" width="63" style="210" customWidth="1"/>
    <col min="11268" max="11268" width="70.140625" style="210" customWidth="1"/>
    <col min="11269" max="11269" width="0" style="210" hidden="1" customWidth="1"/>
    <col min="11270" max="11270" width="5.42578125" style="210" customWidth="1"/>
    <col min="11271" max="11271" width="4.28515625" style="210" customWidth="1"/>
    <col min="11272" max="11272" width="14.28515625" style="210" customWidth="1"/>
    <col min="11273" max="11273" width="57.140625" style="210" customWidth="1"/>
    <col min="11274" max="11274" width="4.28515625" style="210" customWidth="1"/>
    <col min="11275" max="11275" width="19.42578125" style="210" customWidth="1"/>
    <col min="11276" max="11276" width="14.5703125" style="210" customWidth="1"/>
    <col min="11277" max="11277" width="15.7109375" style="210" customWidth="1"/>
    <col min="11278" max="11278" width="9.42578125" style="210" customWidth="1"/>
    <col min="11279" max="11520" width="9.140625" style="210"/>
    <col min="11521" max="11521" width="50" style="210" customWidth="1"/>
    <col min="11522" max="11522" width="53.85546875" style="210" customWidth="1"/>
    <col min="11523" max="11523" width="63" style="210" customWidth="1"/>
    <col min="11524" max="11524" width="70.140625" style="210" customWidth="1"/>
    <col min="11525" max="11525" width="0" style="210" hidden="1" customWidth="1"/>
    <col min="11526" max="11526" width="5.42578125" style="210" customWidth="1"/>
    <col min="11527" max="11527" width="4.28515625" style="210" customWidth="1"/>
    <col min="11528" max="11528" width="14.28515625" style="210" customWidth="1"/>
    <col min="11529" max="11529" width="57.140625" style="210" customWidth="1"/>
    <col min="11530" max="11530" width="4.28515625" style="210" customWidth="1"/>
    <col min="11531" max="11531" width="19.42578125" style="210" customWidth="1"/>
    <col min="11532" max="11532" width="14.5703125" style="210" customWidth="1"/>
    <col min="11533" max="11533" width="15.7109375" style="210" customWidth="1"/>
    <col min="11534" max="11534" width="9.42578125" style="210" customWidth="1"/>
    <col min="11535" max="11776" width="9.140625" style="210"/>
    <col min="11777" max="11777" width="50" style="210" customWidth="1"/>
    <col min="11778" max="11778" width="53.85546875" style="210" customWidth="1"/>
    <col min="11779" max="11779" width="63" style="210" customWidth="1"/>
    <col min="11780" max="11780" width="70.140625" style="210" customWidth="1"/>
    <col min="11781" max="11781" width="0" style="210" hidden="1" customWidth="1"/>
    <col min="11782" max="11782" width="5.42578125" style="210" customWidth="1"/>
    <col min="11783" max="11783" width="4.28515625" style="210" customWidth="1"/>
    <col min="11784" max="11784" width="14.28515625" style="210" customWidth="1"/>
    <col min="11785" max="11785" width="57.140625" style="210" customWidth="1"/>
    <col min="11786" max="11786" width="4.28515625" style="210" customWidth="1"/>
    <col min="11787" max="11787" width="19.42578125" style="210" customWidth="1"/>
    <col min="11788" max="11788" width="14.5703125" style="210" customWidth="1"/>
    <col min="11789" max="11789" width="15.7109375" style="210" customWidth="1"/>
    <col min="11790" max="11790" width="9.42578125" style="210" customWidth="1"/>
    <col min="11791" max="12032" width="9.140625" style="210"/>
    <col min="12033" max="12033" width="50" style="210" customWidth="1"/>
    <col min="12034" max="12034" width="53.85546875" style="210" customWidth="1"/>
    <col min="12035" max="12035" width="63" style="210" customWidth="1"/>
    <col min="12036" max="12036" width="70.140625" style="210" customWidth="1"/>
    <col min="12037" max="12037" width="0" style="210" hidden="1" customWidth="1"/>
    <col min="12038" max="12038" width="5.42578125" style="210" customWidth="1"/>
    <col min="12039" max="12039" width="4.28515625" style="210" customWidth="1"/>
    <col min="12040" max="12040" width="14.28515625" style="210" customWidth="1"/>
    <col min="12041" max="12041" width="57.140625" style="210" customWidth="1"/>
    <col min="12042" max="12042" width="4.28515625" style="210" customWidth="1"/>
    <col min="12043" max="12043" width="19.42578125" style="210" customWidth="1"/>
    <col min="12044" max="12044" width="14.5703125" style="210" customWidth="1"/>
    <col min="12045" max="12045" width="15.7109375" style="210" customWidth="1"/>
    <col min="12046" max="12046" width="9.42578125" style="210" customWidth="1"/>
    <col min="12047" max="12288" width="9.140625" style="210"/>
    <col min="12289" max="12289" width="50" style="210" customWidth="1"/>
    <col min="12290" max="12290" width="53.85546875" style="210" customWidth="1"/>
    <col min="12291" max="12291" width="63" style="210" customWidth="1"/>
    <col min="12292" max="12292" width="70.140625" style="210" customWidth="1"/>
    <col min="12293" max="12293" width="0" style="210" hidden="1" customWidth="1"/>
    <col min="12294" max="12294" width="5.42578125" style="210" customWidth="1"/>
    <col min="12295" max="12295" width="4.28515625" style="210" customWidth="1"/>
    <col min="12296" max="12296" width="14.28515625" style="210" customWidth="1"/>
    <col min="12297" max="12297" width="57.140625" style="210" customWidth="1"/>
    <col min="12298" max="12298" width="4.28515625" style="210" customWidth="1"/>
    <col min="12299" max="12299" width="19.42578125" style="210" customWidth="1"/>
    <col min="12300" max="12300" width="14.5703125" style="210" customWidth="1"/>
    <col min="12301" max="12301" width="15.7109375" style="210" customWidth="1"/>
    <col min="12302" max="12302" width="9.42578125" style="210" customWidth="1"/>
    <col min="12303" max="12544" width="9.140625" style="210"/>
    <col min="12545" max="12545" width="50" style="210" customWidth="1"/>
    <col min="12546" max="12546" width="53.85546875" style="210" customWidth="1"/>
    <col min="12547" max="12547" width="63" style="210" customWidth="1"/>
    <col min="12548" max="12548" width="70.140625" style="210" customWidth="1"/>
    <col min="12549" max="12549" width="0" style="210" hidden="1" customWidth="1"/>
    <col min="12550" max="12550" width="5.42578125" style="210" customWidth="1"/>
    <col min="12551" max="12551" width="4.28515625" style="210" customWidth="1"/>
    <col min="12552" max="12552" width="14.28515625" style="210" customWidth="1"/>
    <col min="12553" max="12553" width="57.140625" style="210" customWidth="1"/>
    <col min="12554" max="12554" width="4.28515625" style="210" customWidth="1"/>
    <col min="12555" max="12555" width="19.42578125" style="210" customWidth="1"/>
    <col min="12556" max="12556" width="14.5703125" style="210" customWidth="1"/>
    <col min="12557" max="12557" width="15.7109375" style="210" customWidth="1"/>
    <col min="12558" max="12558" width="9.42578125" style="210" customWidth="1"/>
    <col min="12559" max="12800" width="9.140625" style="210"/>
    <col min="12801" max="12801" width="50" style="210" customWidth="1"/>
    <col min="12802" max="12802" width="53.85546875" style="210" customWidth="1"/>
    <col min="12803" max="12803" width="63" style="210" customWidth="1"/>
    <col min="12804" max="12804" width="70.140625" style="210" customWidth="1"/>
    <col min="12805" max="12805" width="0" style="210" hidden="1" customWidth="1"/>
    <col min="12806" max="12806" width="5.42578125" style="210" customWidth="1"/>
    <col min="12807" max="12807" width="4.28515625" style="210" customWidth="1"/>
    <col min="12808" max="12808" width="14.28515625" style="210" customWidth="1"/>
    <col min="12809" max="12809" width="57.140625" style="210" customWidth="1"/>
    <col min="12810" max="12810" width="4.28515625" style="210" customWidth="1"/>
    <col min="12811" max="12811" width="19.42578125" style="210" customWidth="1"/>
    <col min="12812" max="12812" width="14.5703125" style="210" customWidth="1"/>
    <col min="12813" max="12813" width="15.7109375" style="210" customWidth="1"/>
    <col min="12814" max="12814" width="9.42578125" style="210" customWidth="1"/>
    <col min="12815" max="13056" width="9.140625" style="210"/>
    <col min="13057" max="13057" width="50" style="210" customWidth="1"/>
    <col min="13058" max="13058" width="53.85546875" style="210" customWidth="1"/>
    <col min="13059" max="13059" width="63" style="210" customWidth="1"/>
    <col min="13060" max="13060" width="70.140625" style="210" customWidth="1"/>
    <col min="13061" max="13061" width="0" style="210" hidden="1" customWidth="1"/>
    <col min="13062" max="13062" width="5.42578125" style="210" customWidth="1"/>
    <col min="13063" max="13063" width="4.28515625" style="210" customWidth="1"/>
    <col min="13064" max="13064" width="14.28515625" style="210" customWidth="1"/>
    <col min="13065" max="13065" width="57.140625" style="210" customWidth="1"/>
    <col min="13066" max="13066" width="4.28515625" style="210" customWidth="1"/>
    <col min="13067" max="13067" width="19.42578125" style="210" customWidth="1"/>
    <col min="13068" max="13068" width="14.5703125" style="210" customWidth="1"/>
    <col min="13069" max="13069" width="15.7109375" style="210" customWidth="1"/>
    <col min="13070" max="13070" width="9.42578125" style="210" customWidth="1"/>
    <col min="13071" max="13312" width="9.140625" style="210"/>
    <col min="13313" max="13313" width="50" style="210" customWidth="1"/>
    <col min="13314" max="13314" width="53.85546875" style="210" customWidth="1"/>
    <col min="13315" max="13315" width="63" style="210" customWidth="1"/>
    <col min="13316" max="13316" width="70.140625" style="210" customWidth="1"/>
    <col min="13317" max="13317" width="0" style="210" hidden="1" customWidth="1"/>
    <col min="13318" max="13318" width="5.42578125" style="210" customWidth="1"/>
    <col min="13319" max="13319" width="4.28515625" style="210" customWidth="1"/>
    <col min="13320" max="13320" width="14.28515625" style="210" customWidth="1"/>
    <col min="13321" max="13321" width="57.140625" style="210" customWidth="1"/>
    <col min="13322" max="13322" width="4.28515625" style="210" customWidth="1"/>
    <col min="13323" max="13323" width="19.42578125" style="210" customWidth="1"/>
    <col min="13324" max="13324" width="14.5703125" style="210" customWidth="1"/>
    <col min="13325" max="13325" width="15.7109375" style="210" customWidth="1"/>
    <col min="13326" max="13326" width="9.42578125" style="210" customWidth="1"/>
    <col min="13327" max="13568" width="9.140625" style="210"/>
    <col min="13569" max="13569" width="50" style="210" customWidth="1"/>
    <col min="13570" max="13570" width="53.85546875" style="210" customWidth="1"/>
    <col min="13571" max="13571" width="63" style="210" customWidth="1"/>
    <col min="13572" max="13572" width="70.140625" style="210" customWidth="1"/>
    <col min="13573" max="13573" width="0" style="210" hidden="1" customWidth="1"/>
    <col min="13574" max="13574" width="5.42578125" style="210" customWidth="1"/>
    <col min="13575" max="13575" width="4.28515625" style="210" customWidth="1"/>
    <col min="13576" max="13576" width="14.28515625" style="210" customWidth="1"/>
    <col min="13577" max="13577" width="57.140625" style="210" customWidth="1"/>
    <col min="13578" max="13578" width="4.28515625" style="210" customWidth="1"/>
    <col min="13579" max="13579" width="19.42578125" style="210" customWidth="1"/>
    <col min="13580" max="13580" width="14.5703125" style="210" customWidth="1"/>
    <col min="13581" max="13581" width="15.7109375" style="210" customWidth="1"/>
    <col min="13582" max="13582" width="9.42578125" style="210" customWidth="1"/>
    <col min="13583" max="13824" width="9.140625" style="210"/>
    <col min="13825" max="13825" width="50" style="210" customWidth="1"/>
    <col min="13826" max="13826" width="53.85546875" style="210" customWidth="1"/>
    <col min="13827" max="13827" width="63" style="210" customWidth="1"/>
    <col min="13828" max="13828" width="70.140625" style="210" customWidth="1"/>
    <col min="13829" max="13829" width="0" style="210" hidden="1" customWidth="1"/>
    <col min="13830" max="13830" width="5.42578125" style="210" customWidth="1"/>
    <col min="13831" max="13831" width="4.28515625" style="210" customWidth="1"/>
    <col min="13832" max="13832" width="14.28515625" style="210" customWidth="1"/>
    <col min="13833" max="13833" width="57.140625" style="210" customWidth="1"/>
    <col min="13834" max="13834" width="4.28515625" style="210" customWidth="1"/>
    <col min="13835" max="13835" width="19.42578125" style="210" customWidth="1"/>
    <col min="13836" max="13836" width="14.5703125" style="210" customWidth="1"/>
    <col min="13837" max="13837" width="15.7109375" style="210" customWidth="1"/>
    <col min="13838" max="13838" width="9.42578125" style="210" customWidth="1"/>
    <col min="13839" max="14080" width="9.140625" style="210"/>
    <col min="14081" max="14081" width="50" style="210" customWidth="1"/>
    <col min="14082" max="14082" width="53.85546875" style="210" customWidth="1"/>
    <col min="14083" max="14083" width="63" style="210" customWidth="1"/>
    <col min="14084" max="14084" width="70.140625" style="210" customWidth="1"/>
    <col min="14085" max="14085" width="0" style="210" hidden="1" customWidth="1"/>
    <col min="14086" max="14086" width="5.42578125" style="210" customWidth="1"/>
    <col min="14087" max="14087" width="4.28515625" style="210" customWidth="1"/>
    <col min="14088" max="14088" width="14.28515625" style="210" customWidth="1"/>
    <col min="14089" max="14089" width="57.140625" style="210" customWidth="1"/>
    <col min="14090" max="14090" width="4.28515625" style="210" customWidth="1"/>
    <col min="14091" max="14091" width="19.42578125" style="210" customWidth="1"/>
    <col min="14092" max="14092" width="14.5703125" style="210" customWidth="1"/>
    <col min="14093" max="14093" width="15.7109375" style="210" customWidth="1"/>
    <col min="14094" max="14094" width="9.42578125" style="210" customWidth="1"/>
    <col min="14095" max="14336" width="9.140625" style="210"/>
    <col min="14337" max="14337" width="50" style="210" customWidth="1"/>
    <col min="14338" max="14338" width="53.85546875" style="210" customWidth="1"/>
    <col min="14339" max="14339" width="63" style="210" customWidth="1"/>
    <col min="14340" max="14340" width="70.140625" style="210" customWidth="1"/>
    <col min="14341" max="14341" width="0" style="210" hidden="1" customWidth="1"/>
    <col min="14342" max="14342" width="5.42578125" style="210" customWidth="1"/>
    <col min="14343" max="14343" width="4.28515625" style="210" customWidth="1"/>
    <col min="14344" max="14344" width="14.28515625" style="210" customWidth="1"/>
    <col min="14345" max="14345" width="57.140625" style="210" customWidth="1"/>
    <col min="14346" max="14346" width="4.28515625" style="210" customWidth="1"/>
    <col min="14347" max="14347" width="19.42578125" style="210" customWidth="1"/>
    <col min="14348" max="14348" width="14.5703125" style="210" customWidth="1"/>
    <col min="14349" max="14349" width="15.7109375" style="210" customWidth="1"/>
    <col min="14350" max="14350" width="9.42578125" style="210" customWidth="1"/>
    <col min="14351" max="14592" width="9.140625" style="210"/>
    <col min="14593" max="14593" width="50" style="210" customWidth="1"/>
    <col min="14594" max="14594" width="53.85546875" style="210" customWidth="1"/>
    <col min="14595" max="14595" width="63" style="210" customWidth="1"/>
    <col min="14596" max="14596" width="70.140625" style="210" customWidth="1"/>
    <col min="14597" max="14597" width="0" style="210" hidden="1" customWidth="1"/>
    <col min="14598" max="14598" width="5.42578125" style="210" customWidth="1"/>
    <col min="14599" max="14599" width="4.28515625" style="210" customWidth="1"/>
    <col min="14600" max="14600" width="14.28515625" style="210" customWidth="1"/>
    <col min="14601" max="14601" width="57.140625" style="210" customWidth="1"/>
    <col min="14602" max="14602" width="4.28515625" style="210" customWidth="1"/>
    <col min="14603" max="14603" width="19.42578125" style="210" customWidth="1"/>
    <col min="14604" max="14604" width="14.5703125" style="210" customWidth="1"/>
    <col min="14605" max="14605" width="15.7109375" style="210" customWidth="1"/>
    <col min="14606" max="14606" width="9.42578125" style="210" customWidth="1"/>
    <col min="14607" max="14848" width="9.140625" style="210"/>
    <col min="14849" max="14849" width="50" style="210" customWidth="1"/>
    <col min="14850" max="14850" width="53.85546875" style="210" customWidth="1"/>
    <col min="14851" max="14851" width="63" style="210" customWidth="1"/>
    <col min="14852" max="14852" width="70.140625" style="210" customWidth="1"/>
    <col min="14853" max="14853" width="0" style="210" hidden="1" customWidth="1"/>
    <col min="14854" max="14854" width="5.42578125" style="210" customWidth="1"/>
    <col min="14855" max="14855" width="4.28515625" style="210" customWidth="1"/>
    <col min="14856" max="14856" width="14.28515625" style="210" customWidth="1"/>
    <col min="14857" max="14857" width="57.140625" style="210" customWidth="1"/>
    <col min="14858" max="14858" width="4.28515625" style="210" customWidth="1"/>
    <col min="14859" max="14859" width="19.42578125" style="210" customWidth="1"/>
    <col min="14860" max="14860" width="14.5703125" style="210" customWidth="1"/>
    <col min="14861" max="14861" width="15.7109375" style="210" customWidth="1"/>
    <col min="14862" max="14862" width="9.42578125" style="210" customWidth="1"/>
    <col min="14863" max="15104" width="9.140625" style="210"/>
    <col min="15105" max="15105" width="50" style="210" customWidth="1"/>
    <col min="15106" max="15106" width="53.85546875" style="210" customWidth="1"/>
    <col min="15107" max="15107" width="63" style="210" customWidth="1"/>
    <col min="15108" max="15108" width="70.140625" style="210" customWidth="1"/>
    <col min="15109" max="15109" width="0" style="210" hidden="1" customWidth="1"/>
    <col min="15110" max="15110" width="5.42578125" style="210" customWidth="1"/>
    <col min="15111" max="15111" width="4.28515625" style="210" customWidth="1"/>
    <col min="15112" max="15112" width="14.28515625" style="210" customWidth="1"/>
    <col min="15113" max="15113" width="57.140625" style="210" customWidth="1"/>
    <col min="15114" max="15114" width="4.28515625" style="210" customWidth="1"/>
    <col min="15115" max="15115" width="19.42578125" style="210" customWidth="1"/>
    <col min="15116" max="15116" width="14.5703125" style="210" customWidth="1"/>
    <col min="15117" max="15117" width="15.7109375" style="210" customWidth="1"/>
    <col min="15118" max="15118" width="9.42578125" style="210" customWidth="1"/>
    <col min="15119" max="15360" width="9.140625" style="210"/>
    <col min="15361" max="15361" width="50" style="210" customWidth="1"/>
    <col min="15362" max="15362" width="53.85546875" style="210" customWidth="1"/>
    <col min="15363" max="15363" width="63" style="210" customWidth="1"/>
    <col min="15364" max="15364" width="70.140625" style="210" customWidth="1"/>
    <col min="15365" max="15365" width="0" style="210" hidden="1" customWidth="1"/>
    <col min="15366" max="15366" width="5.42578125" style="210" customWidth="1"/>
    <col min="15367" max="15367" width="4.28515625" style="210" customWidth="1"/>
    <col min="15368" max="15368" width="14.28515625" style="210" customWidth="1"/>
    <col min="15369" max="15369" width="57.140625" style="210" customWidth="1"/>
    <col min="15370" max="15370" width="4.28515625" style="210" customWidth="1"/>
    <col min="15371" max="15371" width="19.42578125" style="210" customWidth="1"/>
    <col min="15372" max="15372" width="14.5703125" style="210" customWidth="1"/>
    <col min="15373" max="15373" width="15.7109375" style="210" customWidth="1"/>
    <col min="15374" max="15374" width="9.42578125" style="210" customWidth="1"/>
    <col min="15375" max="15616" width="9.140625" style="210"/>
    <col min="15617" max="15617" width="50" style="210" customWidth="1"/>
    <col min="15618" max="15618" width="53.85546875" style="210" customWidth="1"/>
    <col min="15619" max="15619" width="63" style="210" customWidth="1"/>
    <col min="15620" max="15620" width="70.140625" style="210" customWidth="1"/>
    <col min="15621" max="15621" width="0" style="210" hidden="1" customWidth="1"/>
    <col min="15622" max="15622" width="5.42578125" style="210" customWidth="1"/>
    <col min="15623" max="15623" width="4.28515625" style="210" customWidth="1"/>
    <col min="15624" max="15624" width="14.28515625" style="210" customWidth="1"/>
    <col min="15625" max="15625" width="57.140625" style="210" customWidth="1"/>
    <col min="15626" max="15626" width="4.28515625" style="210" customWidth="1"/>
    <col min="15627" max="15627" width="19.42578125" style="210" customWidth="1"/>
    <col min="15628" max="15628" width="14.5703125" style="210" customWidth="1"/>
    <col min="15629" max="15629" width="15.7109375" style="210" customWidth="1"/>
    <col min="15630" max="15630" width="9.42578125" style="210" customWidth="1"/>
    <col min="15631" max="15872" width="9.140625" style="210"/>
    <col min="15873" max="15873" width="50" style="210" customWidth="1"/>
    <col min="15874" max="15874" width="53.85546875" style="210" customWidth="1"/>
    <col min="15875" max="15875" width="63" style="210" customWidth="1"/>
    <col min="15876" max="15876" width="70.140625" style="210" customWidth="1"/>
    <col min="15877" max="15877" width="0" style="210" hidden="1" customWidth="1"/>
    <col min="15878" max="15878" width="5.42578125" style="210" customWidth="1"/>
    <col min="15879" max="15879" width="4.28515625" style="210" customWidth="1"/>
    <col min="15880" max="15880" width="14.28515625" style="210" customWidth="1"/>
    <col min="15881" max="15881" width="57.140625" style="210" customWidth="1"/>
    <col min="15882" max="15882" width="4.28515625" style="210" customWidth="1"/>
    <col min="15883" max="15883" width="19.42578125" style="210" customWidth="1"/>
    <col min="15884" max="15884" width="14.5703125" style="210" customWidth="1"/>
    <col min="15885" max="15885" width="15.7109375" style="210" customWidth="1"/>
    <col min="15886" max="15886" width="9.42578125" style="210" customWidth="1"/>
    <col min="15887" max="16128" width="9.140625" style="210"/>
    <col min="16129" max="16129" width="50" style="210" customWidth="1"/>
    <col min="16130" max="16130" width="53.85546875" style="210" customWidth="1"/>
    <col min="16131" max="16131" width="63" style="210" customWidth="1"/>
    <col min="16132" max="16132" width="70.140625" style="210" customWidth="1"/>
    <col min="16133" max="16133" width="0" style="210" hidden="1" customWidth="1"/>
    <col min="16134" max="16134" width="5.42578125" style="210" customWidth="1"/>
    <col min="16135" max="16135" width="4.28515625" style="210" customWidth="1"/>
    <col min="16136" max="16136" width="14.28515625" style="210" customWidth="1"/>
    <col min="16137" max="16137" width="57.140625" style="210" customWidth="1"/>
    <col min="16138" max="16138" width="4.28515625" style="210" customWidth="1"/>
    <col min="16139" max="16139" width="19.42578125" style="210" customWidth="1"/>
    <col min="16140" max="16140" width="14.5703125" style="210" customWidth="1"/>
    <col min="16141" max="16141" width="15.7109375" style="210" customWidth="1"/>
    <col min="16142" max="16142" width="9.42578125" style="210" customWidth="1"/>
    <col min="16143" max="16384" width="9.140625" style="210"/>
  </cols>
  <sheetData>
    <row r="1" spans="1:13" x14ac:dyDescent="0.2">
      <c r="F1" s="207" t="s">
        <v>3352</v>
      </c>
    </row>
    <row r="2" spans="1:13" ht="15" x14ac:dyDescent="0.25">
      <c r="F2" s="225" t="s">
        <v>51</v>
      </c>
    </row>
    <row r="3" spans="1:13" ht="15" x14ac:dyDescent="0.25">
      <c r="F3" s="225" t="s">
        <v>2</v>
      </c>
    </row>
    <row r="4" spans="1:13" ht="15" x14ac:dyDescent="0.25">
      <c r="F4" s="225" t="s">
        <v>44</v>
      </c>
    </row>
    <row r="5" spans="1:13" ht="15" x14ac:dyDescent="0.25">
      <c r="F5" s="225" t="s">
        <v>4058</v>
      </c>
    </row>
    <row r="6" spans="1:13" ht="21.6" customHeight="1" x14ac:dyDescent="0.25">
      <c r="F6" s="233"/>
      <c r="G6" s="208"/>
      <c r="H6" s="208"/>
      <c r="I6" s="208"/>
      <c r="J6" s="208"/>
      <c r="K6" s="138"/>
      <c r="L6" s="234"/>
      <c r="M6" s="235"/>
    </row>
    <row r="7" spans="1:13" s="237" customFormat="1" ht="13.5" thickBot="1" x14ac:dyDescent="0.25">
      <c r="F7" s="212" t="s">
        <v>3037</v>
      </c>
      <c r="G7" s="212" t="s">
        <v>102</v>
      </c>
      <c r="H7" s="212" t="s">
        <v>103</v>
      </c>
      <c r="I7" s="238" t="s">
        <v>104</v>
      </c>
      <c r="J7" s="212" t="s">
        <v>105</v>
      </c>
      <c r="K7" s="212" t="s">
        <v>3041</v>
      </c>
      <c r="L7" s="212" t="s">
        <v>3042</v>
      </c>
      <c r="M7" s="212" t="s">
        <v>3043</v>
      </c>
    </row>
    <row r="8" spans="1:13" ht="11.25" customHeight="1" x14ac:dyDescent="0.2">
      <c r="F8" s="239"/>
      <c r="G8" s="240"/>
      <c r="H8" s="241"/>
      <c r="I8" s="242"/>
      <c r="J8" s="240"/>
      <c r="K8" s="239"/>
      <c r="L8" s="239"/>
      <c r="M8" s="239"/>
    </row>
    <row r="9" spans="1:13" s="243" customFormat="1" ht="18.75" customHeight="1" x14ac:dyDescent="0.25">
      <c r="F9" s="244"/>
      <c r="G9" s="245"/>
      <c r="H9" s="246"/>
      <c r="I9" s="331" t="s">
        <v>4330</v>
      </c>
      <c r="J9" s="245"/>
      <c r="K9" s="152"/>
      <c r="L9" s="247"/>
      <c r="M9" s="332">
        <f>SUBTOTAL(9,M10:M197)</f>
        <v>0</v>
      </c>
    </row>
    <row r="10" spans="1:13" s="243" customFormat="1" ht="18.75" customHeight="1" outlineLevel="1" x14ac:dyDescent="0.2">
      <c r="F10" s="244"/>
      <c r="G10" s="245"/>
      <c r="H10" s="246"/>
      <c r="I10" s="246" t="s">
        <v>4060</v>
      </c>
      <c r="J10" s="245"/>
      <c r="K10" s="152"/>
      <c r="L10" s="247"/>
      <c r="M10" s="218">
        <f>SUBTOTAL(9,M11:M196)</f>
        <v>0</v>
      </c>
    </row>
    <row r="11" spans="1:13" s="249" customFormat="1" ht="16.5" customHeight="1" outlineLevel="2" x14ac:dyDescent="0.2">
      <c r="F11" s="250"/>
      <c r="G11" s="240"/>
      <c r="H11" s="251"/>
      <c r="I11" s="251" t="s">
        <v>4061</v>
      </c>
      <c r="J11" s="240"/>
      <c r="K11" s="159"/>
      <c r="L11" s="252"/>
      <c r="M11" s="221">
        <f>SUBTOTAL(9,M12:M14)</f>
        <v>0</v>
      </c>
    </row>
    <row r="12" spans="1:13" s="254" customFormat="1" ht="12" outlineLevel="3" x14ac:dyDescent="0.2">
      <c r="A12" s="254" t="s">
        <v>3849</v>
      </c>
      <c r="B12" s="254" t="s">
        <v>3850</v>
      </c>
      <c r="C12" s="254" t="s">
        <v>3851</v>
      </c>
      <c r="D12" s="254" t="s">
        <v>3852</v>
      </c>
      <c r="E12" s="254" t="s">
        <v>3853</v>
      </c>
      <c r="F12" s="255">
        <v>1</v>
      </c>
      <c r="G12" s="256" t="s">
        <v>3066</v>
      </c>
      <c r="H12" s="269" t="s">
        <v>4062</v>
      </c>
      <c r="I12" s="259" t="s">
        <v>4063</v>
      </c>
      <c r="J12" s="256" t="s">
        <v>273</v>
      </c>
      <c r="K12" s="168">
        <v>100</v>
      </c>
      <c r="L12" s="305"/>
      <c r="M12" s="306">
        <f>K12*L12</f>
        <v>0</v>
      </c>
    </row>
    <row r="13" spans="1:13" s="254" customFormat="1" ht="12" outlineLevel="3" x14ac:dyDescent="0.2">
      <c r="F13" s="255">
        <v>2</v>
      </c>
      <c r="G13" s="256" t="s">
        <v>3054</v>
      </c>
      <c r="H13" s="269" t="s">
        <v>4064</v>
      </c>
      <c r="I13" s="259" t="s">
        <v>4065</v>
      </c>
      <c r="J13" s="256" t="s">
        <v>273</v>
      </c>
      <c r="K13" s="168">
        <v>100</v>
      </c>
      <c r="L13" s="305"/>
      <c r="M13" s="306">
        <f>K13*L13</f>
        <v>0</v>
      </c>
    </row>
    <row r="14" spans="1:13" s="291" customFormat="1" ht="12.75" customHeight="1" outlineLevel="3" x14ac:dyDescent="0.25">
      <c r="F14" s="284"/>
      <c r="G14" s="285"/>
      <c r="H14" s="285"/>
      <c r="I14" s="295"/>
      <c r="J14" s="285"/>
      <c r="K14" s="187"/>
      <c r="L14" s="290"/>
      <c r="M14" s="296"/>
    </row>
    <row r="15" spans="1:13" s="249" customFormat="1" ht="16.5" customHeight="1" outlineLevel="2" x14ac:dyDescent="0.2">
      <c r="F15" s="250"/>
      <c r="G15" s="240"/>
      <c r="H15" s="251"/>
      <c r="I15" s="251" t="s">
        <v>4066</v>
      </c>
      <c r="J15" s="240"/>
      <c r="K15" s="159"/>
      <c r="L15" s="252"/>
      <c r="M15" s="221">
        <f>SUBTOTAL(9,M16:M33)</f>
        <v>0</v>
      </c>
    </row>
    <row r="16" spans="1:13" s="254" customFormat="1" ht="24" outlineLevel="3" x14ac:dyDescent="0.2">
      <c r="F16" s="255">
        <v>1</v>
      </c>
      <c r="G16" s="256" t="s">
        <v>3315</v>
      </c>
      <c r="H16" s="269" t="s">
        <v>4067</v>
      </c>
      <c r="I16" s="259" t="s">
        <v>4068</v>
      </c>
      <c r="J16" s="256" t="s">
        <v>191</v>
      </c>
      <c r="K16" s="168">
        <v>3.6580000000000004</v>
      </c>
      <c r="L16" s="305"/>
      <c r="M16" s="306">
        <f>K16*L16</f>
        <v>0</v>
      </c>
    </row>
    <row r="17" spans="6:13" s="333" customFormat="1" ht="11.25" outlineLevel="4" x14ac:dyDescent="0.25">
      <c r="F17" s="334"/>
      <c r="G17" s="335"/>
      <c r="H17" s="335"/>
      <c r="I17" s="307" t="s">
        <v>4331</v>
      </c>
      <c r="J17" s="335"/>
      <c r="K17" s="308">
        <v>1.319</v>
      </c>
      <c r="L17" s="336"/>
      <c r="M17" s="337"/>
    </row>
    <row r="18" spans="6:13" s="333" customFormat="1" ht="11.25" outlineLevel="4" x14ac:dyDescent="0.25">
      <c r="F18" s="334"/>
      <c r="G18" s="335"/>
      <c r="H18" s="335"/>
      <c r="I18" s="307" t="s">
        <v>4332</v>
      </c>
      <c r="J18" s="335"/>
      <c r="K18" s="308">
        <v>0.39100000000000001</v>
      </c>
      <c r="L18" s="336"/>
      <c r="M18" s="337"/>
    </row>
    <row r="19" spans="6:13" s="333" customFormat="1" ht="11.25" outlineLevel="4" x14ac:dyDescent="0.25">
      <c r="F19" s="334"/>
      <c r="G19" s="335"/>
      <c r="H19" s="335"/>
      <c r="I19" s="307" t="s">
        <v>4333</v>
      </c>
      <c r="J19" s="335"/>
      <c r="K19" s="308">
        <v>0.92200000000000004</v>
      </c>
      <c r="L19" s="336"/>
      <c r="M19" s="337"/>
    </row>
    <row r="20" spans="6:13" s="333" customFormat="1" ht="11.25" outlineLevel="4" x14ac:dyDescent="0.25">
      <c r="F20" s="334"/>
      <c r="G20" s="335"/>
      <c r="H20" s="335"/>
      <c r="I20" s="307" t="s">
        <v>4334</v>
      </c>
      <c r="J20" s="335"/>
      <c r="K20" s="308">
        <v>1.026</v>
      </c>
      <c r="L20" s="336"/>
      <c r="M20" s="337"/>
    </row>
    <row r="21" spans="6:13" s="254" customFormat="1" ht="12" outlineLevel="3" x14ac:dyDescent="0.2">
      <c r="F21" s="255">
        <v>2</v>
      </c>
      <c r="G21" s="256" t="s">
        <v>3315</v>
      </c>
      <c r="H21" s="269" t="s">
        <v>4073</v>
      </c>
      <c r="I21" s="259" t="s">
        <v>4074</v>
      </c>
      <c r="J21" s="256" t="s">
        <v>191</v>
      </c>
      <c r="K21" s="168">
        <v>36.58</v>
      </c>
      <c r="L21" s="305"/>
      <c r="M21" s="306">
        <f>K21*L21</f>
        <v>0</v>
      </c>
    </row>
    <row r="22" spans="6:13" s="333" customFormat="1" ht="11.25" outlineLevel="4" x14ac:dyDescent="0.25">
      <c r="F22" s="334"/>
      <c r="G22" s="335"/>
      <c r="H22" s="335"/>
      <c r="I22" s="307" t="s">
        <v>4335</v>
      </c>
      <c r="J22" s="335"/>
      <c r="K22" s="308">
        <v>13.19</v>
      </c>
      <c r="L22" s="336"/>
      <c r="M22" s="337"/>
    </row>
    <row r="23" spans="6:13" s="333" customFormat="1" ht="11.25" outlineLevel="4" x14ac:dyDescent="0.25">
      <c r="F23" s="334"/>
      <c r="G23" s="335"/>
      <c r="H23" s="335"/>
      <c r="I23" s="307" t="s">
        <v>4336</v>
      </c>
      <c r="J23" s="335"/>
      <c r="K23" s="308">
        <v>3.91</v>
      </c>
      <c r="L23" s="336"/>
      <c r="M23" s="337"/>
    </row>
    <row r="24" spans="6:13" s="333" customFormat="1" ht="11.25" outlineLevel="4" x14ac:dyDescent="0.25">
      <c r="F24" s="334"/>
      <c r="G24" s="335"/>
      <c r="H24" s="335"/>
      <c r="I24" s="307" t="s">
        <v>4337</v>
      </c>
      <c r="J24" s="335"/>
      <c r="K24" s="308">
        <v>9.2200000000000006</v>
      </c>
      <c r="L24" s="336"/>
      <c r="M24" s="337"/>
    </row>
    <row r="25" spans="6:13" s="333" customFormat="1" ht="11.25" outlineLevel="4" x14ac:dyDescent="0.25">
      <c r="F25" s="334"/>
      <c r="G25" s="335"/>
      <c r="H25" s="335"/>
      <c r="I25" s="307" t="s">
        <v>4338</v>
      </c>
      <c r="J25" s="335"/>
      <c r="K25" s="308">
        <v>10.26</v>
      </c>
      <c r="L25" s="336"/>
      <c r="M25" s="337"/>
    </row>
    <row r="26" spans="6:13" s="254" customFormat="1" ht="12" outlineLevel="3" x14ac:dyDescent="0.2">
      <c r="F26" s="255">
        <v>3</v>
      </c>
      <c r="G26" s="256" t="s">
        <v>3315</v>
      </c>
      <c r="H26" s="269" t="s">
        <v>4079</v>
      </c>
      <c r="I26" s="259" t="s">
        <v>4080</v>
      </c>
      <c r="J26" s="256" t="s">
        <v>191</v>
      </c>
      <c r="K26" s="168">
        <v>3.6580000000000004</v>
      </c>
      <c r="L26" s="305"/>
      <c r="M26" s="306">
        <f>K26*L26</f>
        <v>0</v>
      </c>
    </row>
    <row r="27" spans="6:13" s="333" customFormat="1" ht="11.25" outlineLevel="4" x14ac:dyDescent="0.25">
      <c r="F27" s="334"/>
      <c r="G27" s="335"/>
      <c r="H27" s="335"/>
      <c r="I27" s="307" t="s">
        <v>4331</v>
      </c>
      <c r="J27" s="335"/>
      <c r="K27" s="308">
        <v>1.319</v>
      </c>
      <c r="L27" s="336"/>
      <c r="M27" s="337"/>
    </row>
    <row r="28" spans="6:13" s="333" customFormat="1" ht="11.25" outlineLevel="4" x14ac:dyDescent="0.25">
      <c r="F28" s="334"/>
      <c r="G28" s="335"/>
      <c r="H28" s="335"/>
      <c r="I28" s="307" t="s">
        <v>4332</v>
      </c>
      <c r="J28" s="335"/>
      <c r="K28" s="308">
        <v>0.39100000000000001</v>
      </c>
      <c r="L28" s="336"/>
      <c r="M28" s="337"/>
    </row>
    <row r="29" spans="6:13" s="333" customFormat="1" ht="11.25" outlineLevel="4" x14ac:dyDescent="0.25">
      <c r="F29" s="334"/>
      <c r="G29" s="335"/>
      <c r="H29" s="335"/>
      <c r="I29" s="307" t="s">
        <v>4333</v>
      </c>
      <c r="J29" s="335"/>
      <c r="K29" s="308">
        <v>0.92200000000000004</v>
      </c>
      <c r="L29" s="336"/>
      <c r="M29" s="337"/>
    </row>
    <row r="30" spans="6:13" s="333" customFormat="1" ht="11.25" outlineLevel="4" x14ac:dyDescent="0.25">
      <c r="F30" s="334"/>
      <c r="G30" s="335"/>
      <c r="H30" s="335"/>
      <c r="I30" s="307" t="s">
        <v>4334</v>
      </c>
      <c r="J30" s="335"/>
      <c r="K30" s="308">
        <v>1.026</v>
      </c>
      <c r="L30" s="336"/>
      <c r="M30" s="337"/>
    </row>
    <row r="31" spans="6:13" s="254" customFormat="1" ht="24" outlineLevel="3" x14ac:dyDescent="0.2">
      <c r="F31" s="255">
        <v>4</v>
      </c>
      <c r="G31" s="256" t="s">
        <v>3315</v>
      </c>
      <c r="H31" s="269" t="s">
        <v>4081</v>
      </c>
      <c r="I31" s="259" t="s">
        <v>4082</v>
      </c>
      <c r="J31" s="256" t="s">
        <v>191</v>
      </c>
      <c r="K31" s="168">
        <v>1.026</v>
      </c>
      <c r="L31" s="305"/>
      <c r="M31" s="306">
        <f>K31*L31</f>
        <v>0</v>
      </c>
    </row>
    <row r="32" spans="6:13" s="333" customFormat="1" ht="11.25" outlineLevel="4" x14ac:dyDescent="0.25">
      <c r="F32" s="334"/>
      <c r="G32" s="335"/>
      <c r="H32" s="335"/>
      <c r="I32" s="307" t="s">
        <v>4334</v>
      </c>
      <c r="J32" s="335"/>
      <c r="K32" s="308">
        <v>1.026</v>
      </c>
      <c r="L32" s="336"/>
      <c r="M32" s="337"/>
    </row>
    <row r="33" spans="6:13" s="291" customFormat="1" ht="12.75" customHeight="1" outlineLevel="3" x14ac:dyDescent="0.25">
      <c r="F33" s="284"/>
      <c r="G33" s="285"/>
      <c r="H33" s="285"/>
      <c r="I33" s="295"/>
      <c r="J33" s="285"/>
      <c r="K33" s="187"/>
      <c r="L33" s="290"/>
      <c r="M33" s="296"/>
    </row>
    <row r="34" spans="6:13" s="249" customFormat="1" ht="16.5" customHeight="1" outlineLevel="2" x14ac:dyDescent="0.2">
      <c r="F34" s="250"/>
      <c r="G34" s="240"/>
      <c r="H34" s="251"/>
      <c r="I34" s="251" t="s">
        <v>3865</v>
      </c>
      <c r="J34" s="240"/>
      <c r="K34" s="159"/>
      <c r="L34" s="252"/>
      <c r="M34" s="221">
        <f>SUBTOTAL(9,M35:M70)</f>
        <v>0</v>
      </c>
    </row>
    <row r="35" spans="6:13" s="254" customFormat="1" ht="24" outlineLevel="3" x14ac:dyDescent="0.2">
      <c r="F35" s="255">
        <v>1</v>
      </c>
      <c r="G35" s="256" t="s">
        <v>3315</v>
      </c>
      <c r="H35" s="269" t="s">
        <v>4083</v>
      </c>
      <c r="I35" s="259" t="s">
        <v>4084</v>
      </c>
      <c r="J35" s="256" t="s">
        <v>532</v>
      </c>
      <c r="K35" s="168">
        <v>134.4</v>
      </c>
      <c r="L35" s="305"/>
      <c r="M35" s="306">
        <f>K35*L35</f>
        <v>0</v>
      </c>
    </row>
    <row r="36" spans="6:13" s="333" customFormat="1" ht="22.5" outlineLevel="4" x14ac:dyDescent="0.25">
      <c r="F36" s="334"/>
      <c r="G36" s="335"/>
      <c r="H36" s="335"/>
      <c r="I36" s="307" t="s">
        <v>4339</v>
      </c>
      <c r="J36" s="335"/>
      <c r="K36" s="308">
        <v>134.4</v>
      </c>
      <c r="L36" s="336"/>
      <c r="M36" s="337"/>
    </row>
    <row r="37" spans="6:13" s="254" customFormat="1" ht="24" outlineLevel="3" x14ac:dyDescent="0.2">
      <c r="F37" s="255">
        <v>2</v>
      </c>
      <c r="G37" s="256" t="s">
        <v>3315</v>
      </c>
      <c r="H37" s="269" t="s">
        <v>4086</v>
      </c>
      <c r="I37" s="259" t="s">
        <v>4087</v>
      </c>
      <c r="J37" s="256" t="s">
        <v>532</v>
      </c>
      <c r="K37" s="168">
        <v>33.6</v>
      </c>
      <c r="L37" s="305"/>
      <c r="M37" s="306">
        <f>K37*L37</f>
        <v>0</v>
      </c>
    </row>
    <row r="38" spans="6:13" s="333" customFormat="1" ht="22.5" outlineLevel="4" x14ac:dyDescent="0.25">
      <c r="F38" s="334"/>
      <c r="G38" s="335"/>
      <c r="H38" s="335"/>
      <c r="I38" s="307" t="s">
        <v>4340</v>
      </c>
      <c r="J38" s="335"/>
      <c r="K38" s="308">
        <v>33.6</v>
      </c>
      <c r="L38" s="336"/>
      <c r="M38" s="337"/>
    </row>
    <row r="39" spans="6:13" s="254" customFormat="1" ht="24" outlineLevel="3" x14ac:dyDescent="0.2">
      <c r="F39" s="255">
        <v>3</v>
      </c>
      <c r="G39" s="256" t="s">
        <v>3315</v>
      </c>
      <c r="H39" s="269" t="s">
        <v>4259</v>
      </c>
      <c r="I39" s="259" t="s">
        <v>4260</v>
      </c>
      <c r="J39" s="256" t="s">
        <v>532</v>
      </c>
      <c r="K39" s="168">
        <v>4.8000000000000007</v>
      </c>
      <c r="L39" s="305"/>
      <c r="M39" s="306">
        <f>K39*L39</f>
        <v>0</v>
      </c>
    </row>
    <row r="40" spans="6:13" s="333" customFormat="1" ht="11.25" outlineLevel="4" x14ac:dyDescent="0.25">
      <c r="F40" s="334"/>
      <c r="G40" s="335"/>
      <c r="H40" s="335"/>
      <c r="I40" s="307" t="s">
        <v>4341</v>
      </c>
      <c r="J40" s="335"/>
      <c r="K40" s="308">
        <v>4.8000000000000007</v>
      </c>
      <c r="L40" s="336"/>
      <c r="M40" s="337"/>
    </row>
    <row r="41" spans="6:13" s="254" customFormat="1" ht="24" outlineLevel="3" x14ac:dyDescent="0.2">
      <c r="F41" s="255">
        <v>4</v>
      </c>
      <c r="G41" s="256" t="s">
        <v>3315</v>
      </c>
      <c r="H41" s="269" t="s">
        <v>4262</v>
      </c>
      <c r="I41" s="259" t="s">
        <v>4263</v>
      </c>
      <c r="J41" s="256" t="s">
        <v>532</v>
      </c>
      <c r="K41" s="168">
        <v>1.2000000000000002</v>
      </c>
      <c r="L41" s="305"/>
      <c r="M41" s="306">
        <f>K41*L41</f>
        <v>0</v>
      </c>
    </row>
    <row r="42" spans="6:13" s="333" customFormat="1" ht="11.25" outlineLevel="4" x14ac:dyDescent="0.25">
      <c r="F42" s="334"/>
      <c r="G42" s="335"/>
      <c r="H42" s="335"/>
      <c r="I42" s="307" t="s">
        <v>4342</v>
      </c>
      <c r="J42" s="335"/>
      <c r="K42" s="308">
        <v>1.2000000000000002</v>
      </c>
      <c r="L42" s="336"/>
      <c r="M42" s="337"/>
    </row>
    <row r="43" spans="6:13" s="254" customFormat="1" ht="24" outlineLevel="3" x14ac:dyDescent="0.2">
      <c r="F43" s="255">
        <v>5</v>
      </c>
      <c r="G43" s="256" t="s">
        <v>3315</v>
      </c>
      <c r="H43" s="269" t="s">
        <v>4343</v>
      </c>
      <c r="I43" s="259" t="s">
        <v>4344</v>
      </c>
      <c r="J43" s="256" t="s">
        <v>532</v>
      </c>
      <c r="K43" s="168">
        <v>11</v>
      </c>
      <c r="L43" s="305"/>
      <c r="M43" s="306">
        <f>K43*L43</f>
        <v>0</v>
      </c>
    </row>
    <row r="44" spans="6:13" s="254" customFormat="1" ht="24" outlineLevel="3" x14ac:dyDescent="0.2">
      <c r="F44" s="255">
        <v>6</v>
      </c>
      <c r="G44" s="256" t="s">
        <v>3315</v>
      </c>
      <c r="H44" s="269" t="s">
        <v>4089</v>
      </c>
      <c r="I44" s="259" t="s">
        <v>4090</v>
      </c>
      <c r="J44" s="256" t="s">
        <v>532</v>
      </c>
      <c r="K44" s="168">
        <v>2.4</v>
      </c>
      <c r="L44" s="305"/>
      <c r="M44" s="306">
        <f>K44*L44</f>
        <v>0</v>
      </c>
    </row>
    <row r="45" spans="6:13" s="333" customFormat="1" ht="11.25" outlineLevel="4" x14ac:dyDescent="0.25">
      <c r="F45" s="334"/>
      <c r="G45" s="335"/>
      <c r="H45" s="335"/>
      <c r="I45" s="307" t="s">
        <v>4345</v>
      </c>
      <c r="J45" s="335"/>
      <c r="K45" s="308">
        <v>0.9</v>
      </c>
      <c r="L45" s="336"/>
      <c r="M45" s="337"/>
    </row>
    <row r="46" spans="6:13" s="333" customFormat="1" ht="11.25" outlineLevel="4" x14ac:dyDescent="0.25">
      <c r="F46" s="334"/>
      <c r="G46" s="335"/>
      <c r="H46" s="335"/>
      <c r="I46" s="307" t="s">
        <v>4265</v>
      </c>
      <c r="J46" s="335"/>
      <c r="K46" s="308">
        <v>1.5</v>
      </c>
      <c r="L46" s="336"/>
      <c r="M46" s="337"/>
    </row>
    <row r="47" spans="6:13" s="254" customFormat="1" ht="24" outlineLevel="3" x14ac:dyDescent="0.2">
      <c r="F47" s="255">
        <v>7</v>
      </c>
      <c r="G47" s="256" t="s">
        <v>3315</v>
      </c>
      <c r="H47" s="269" t="s">
        <v>1715</v>
      </c>
      <c r="I47" s="259" t="s">
        <v>1716</v>
      </c>
      <c r="J47" s="256" t="s">
        <v>191</v>
      </c>
      <c r="K47" s="168">
        <v>1.0255020000000001</v>
      </c>
      <c r="L47" s="305"/>
      <c r="M47" s="306">
        <f>K47*L47</f>
        <v>0</v>
      </c>
    </row>
    <row r="48" spans="6:13" s="254" customFormat="1" ht="24" outlineLevel="3" x14ac:dyDescent="0.2">
      <c r="F48" s="255">
        <v>8</v>
      </c>
      <c r="G48" s="256" t="s">
        <v>3315</v>
      </c>
      <c r="H48" s="269" t="s">
        <v>4092</v>
      </c>
      <c r="I48" s="259" t="s">
        <v>4093</v>
      </c>
      <c r="J48" s="256" t="s">
        <v>532</v>
      </c>
      <c r="K48" s="168">
        <v>21.200000000000003</v>
      </c>
      <c r="L48" s="305"/>
      <c r="M48" s="306">
        <f>K48*L48</f>
        <v>0</v>
      </c>
    </row>
    <row r="49" spans="6:13" s="333" customFormat="1" ht="11.25" outlineLevel="4" x14ac:dyDescent="0.25">
      <c r="F49" s="334"/>
      <c r="G49" s="335"/>
      <c r="H49" s="335"/>
      <c r="I49" s="307" t="s">
        <v>4346</v>
      </c>
      <c r="J49" s="335"/>
      <c r="K49" s="308">
        <v>7.6</v>
      </c>
      <c r="L49" s="336"/>
      <c r="M49" s="337"/>
    </row>
    <row r="50" spans="6:13" s="333" customFormat="1" ht="11.25" outlineLevel="4" x14ac:dyDescent="0.25">
      <c r="F50" s="334"/>
      <c r="G50" s="335"/>
      <c r="H50" s="335"/>
      <c r="I50" s="307" t="s">
        <v>4347</v>
      </c>
      <c r="J50" s="335"/>
      <c r="K50" s="308">
        <v>1.6</v>
      </c>
      <c r="L50" s="336"/>
      <c r="M50" s="337"/>
    </row>
    <row r="51" spans="6:13" s="333" customFormat="1" ht="11.25" outlineLevel="4" x14ac:dyDescent="0.25">
      <c r="F51" s="334"/>
      <c r="G51" s="335"/>
      <c r="H51" s="335"/>
      <c r="I51" s="307" t="s">
        <v>4348</v>
      </c>
      <c r="J51" s="335"/>
      <c r="K51" s="308">
        <v>12</v>
      </c>
      <c r="L51" s="336"/>
      <c r="M51" s="337"/>
    </row>
    <row r="52" spans="6:13" s="254" customFormat="1" ht="24" outlineLevel="3" x14ac:dyDescent="0.2">
      <c r="F52" s="255">
        <v>9</v>
      </c>
      <c r="G52" s="256" t="s">
        <v>3315</v>
      </c>
      <c r="H52" s="269" t="s">
        <v>4097</v>
      </c>
      <c r="I52" s="259" t="s">
        <v>4098</v>
      </c>
      <c r="J52" s="256" t="s">
        <v>532</v>
      </c>
      <c r="K52" s="168">
        <v>5.3000000000000007</v>
      </c>
      <c r="L52" s="305"/>
      <c r="M52" s="306">
        <f>K52*L52</f>
        <v>0</v>
      </c>
    </row>
    <row r="53" spans="6:13" s="333" customFormat="1" ht="11.25" outlineLevel="4" x14ac:dyDescent="0.25">
      <c r="F53" s="334"/>
      <c r="G53" s="335"/>
      <c r="H53" s="335"/>
      <c r="I53" s="307" t="s">
        <v>4349</v>
      </c>
      <c r="J53" s="335"/>
      <c r="K53" s="308">
        <v>1.9</v>
      </c>
      <c r="L53" s="336"/>
      <c r="M53" s="337"/>
    </row>
    <row r="54" spans="6:13" s="333" customFormat="1" ht="11.25" outlineLevel="4" x14ac:dyDescent="0.25">
      <c r="F54" s="334"/>
      <c r="G54" s="335"/>
      <c r="H54" s="335"/>
      <c r="I54" s="307" t="s">
        <v>4350</v>
      </c>
      <c r="J54" s="335"/>
      <c r="K54" s="308">
        <v>0.4</v>
      </c>
      <c r="L54" s="336"/>
      <c r="M54" s="337"/>
    </row>
    <row r="55" spans="6:13" s="333" customFormat="1" ht="11.25" outlineLevel="4" x14ac:dyDescent="0.25">
      <c r="F55" s="334"/>
      <c r="G55" s="335"/>
      <c r="H55" s="335"/>
      <c r="I55" s="307" t="s">
        <v>4351</v>
      </c>
      <c r="J55" s="335"/>
      <c r="K55" s="308">
        <v>3</v>
      </c>
      <c r="L55" s="336"/>
      <c r="M55" s="337"/>
    </row>
    <row r="56" spans="6:13" s="254" customFormat="1" ht="24" outlineLevel="3" x14ac:dyDescent="0.2">
      <c r="F56" s="255">
        <v>10</v>
      </c>
      <c r="G56" s="256" t="s">
        <v>3054</v>
      </c>
      <c r="H56" s="269" t="s">
        <v>4352</v>
      </c>
      <c r="I56" s="259" t="s">
        <v>4353</v>
      </c>
      <c r="J56" s="256" t="s">
        <v>532</v>
      </c>
      <c r="K56" s="168">
        <v>2.4</v>
      </c>
      <c r="L56" s="305"/>
      <c r="M56" s="306">
        <f>K56*L56</f>
        <v>0</v>
      </c>
    </row>
    <row r="57" spans="6:13" s="333" customFormat="1" ht="11.25" outlineLevel="4" x14ac:dyDescent="0.25">
      <c r="F57" s="334"/>
      <c r="G57" s="335"/>
      <c r="H57" s="335"/>
      <c r="I57" s="307" t="s">
        <v>4354</v>
      </c>
      <c r="J57" s="335"/>
      <c r="K57" s="308">
        <v>2</v>
      </c>
      <c r="L57" s="336"/>
      <c r="M57" s="337"/>
    </row>
    <row r="58" spans="6:13" s="254" customFormat="1" ht="24" outlineLevel="3" x14ac:dyDescent="0.2">
      <c r="F58" s="255">
        <v>11</v>
      </c>
      <c r="G58" s="256" t="s">
        <v>3054</v>
      </c>
      <c r="H58" s="269" t="s">
        <v>4355</v>
      </c>
      <c r="I58" s="259" t="s">
        <v>4356</v>
      </c>
      <c r="J58" s="256" t="s">
        <v>532</v>
      </c>
      <c r="K58" s="168">
        <v>11.4</v>
      </c>
      <c r="L58" s="305"/>
      <c r="M58" s="306">
        <f>K58*L58</f>
        <v>0</v>
      </c>
    </row>
    <row r="59" spans="6:13" s="333" customFormat="1" ht="11.25" outlineLevel="4" x14ac:dyDescent="0.25">
      <c r="F59" s="334"/>
      <c r="G59" s="335"/>
      <c r="H59" s="335"/>
      <c r="I59" s="307" t="s">
        <v>4357</v>
      </c>
      <c r="J59" s="335"/>
      <c r="K59" s="308">
        <v>9.5</v>
      </c>
      <c r="L59" s="336"/>
      <c r="M59" s="337"/>
    </row>
    <row r="60" spans="6:13" s="254" customFormat="1" ht="24" outlineLevel="3" x14ac:dyDescent="0.2">
      <c r="F60" s="255">
        <v>12</v>
      </c>
      <c r="G60" s="256" t="s">
        <v>3054</v>
      </c>
      <c r="H60" s="269" t="s">
        <v>4108</v>
      </c>
      <c r="I60" s="259" t="s">
        <v>4109</v>
      </c>
      <c r="J60" s="256" t="s">
        <v>532</v>
      </c>
      <c r="K60" s="168">
        <v>18</v>
      </c>
      <c r="L60" s="305"/>
      <c r="M60" s="306">
        <f>K60*L60</f>
        <v>0</v>
      </c>
    </row>
    <row r="61" spans="6:13" s="333" customFormat="1" ht="11.25" outlineLevel="4" x14ac:dyDescent="0.25">
      <c r="F61" s="334"/>
      <c r="G61" s="335"/>
      <c r="H61" s="335"/>
      <c r="I61" s="307" t="s">
        <v>4358</v>
      </c>
      <c r="J61" s="335"/>
      <c r="K61" s="308">
        <v>15</v>
      </c>
      <c r="L61" s="336"/>
      <c r="M61" s="337"/>
    </row>
    <row r="62" spans="6:13" s="254" customFormat="1" ht="24" outlineLevel="3" x14ac:dyDescent="0.2">
      <c r="F62" s="255">
        <v>13</v>
      </c>
      <c r="G62" s="256" t="s">
        <v>3315</v>
      </c>
      <c r="H62" s="269" t="s">
        <v>4266</v>
      </c>
      <c r="I62" s="259" t="s">
        <v>4267</v>
      </c>
      <c r="J62" s="256" t="s">
        <v>532</v>
      </c>
      <c r="K62" s="168">
        <v>6.4</v>
      </c>
      <c r="L62" s="305"/>
      <c r="M62" s="306">
        <f>K62*L62</f>
        <v>0</v>
      </c>
    </row>
    <row r="63" spans="6:13" s="333" customFormat="1" ht="11.25" outlineLevel="4" x14ac:dyDescent="0.25">
      <c r="F63" s="334"/>
      <c r="G63" s="335"/>
      <c r="H63" s="335"/>
      <c r="I63" s="307" t="s">
        <v>4359</v>
      </c>
      <c r="J63" s="335"/>
      <c r="K63" s="308">
        <v>6.4</v>
      </c>
      <c r="L63" s="336"/>
      <c r="M63" s="337"/>
    </row>
    <row r="64" spans="6:13" s="254" customFormat="1" ht="24" outlineLevel="3" x14ac:dyDescent="0.2">
      <c r="F64" s="255">
        <v>14</v>
      </c>
      <c r="G64" s="256" t="s">
        <v>3315</v>
      </c>
      <c r="H64" s="269" t="s">
        <v>4269</v>
      </c>
      <c r="I64" s="259" t="s">
        <v>4270</v>
      </c>
      <c r="J64" s="256" t="s">
        <v>532</v>
      </c>
      <c r="K64" s="168">
        <v>1.6</v>
      </c>
      <c r="L64" s="305"/>
      <c r="M64" s="306">
        <f>K64*L64</f>
        <v>0</v>
      </c>
    </row>
    <row r="65" spans="6:13" s="333" customFormat="1" ht="11.25" outlineLevel="4" x14ac:dyDescent="0.25">
      <c r="F65" s="334"/>
      <c r="G65" s="335"/>
      <c r="H65" s="335"/>
      <c r="I65" s="307" t="s">
        <v>4360</v>
      </c>
      <c r="J65" s="335"/>
      <c r="K65" s="308">
        <v>1.6</v>
      </c>
      <c r="L65" s="336"/>
      <c r="M65" s="337"/>
    </row>
    <row r="66" spans="6:13" s="254" customFormat="1" ht="24" outlineLevel="3" x14ac:dyDescent="0.2">
      <c r="F66" s="255">
        <v>15</v>
      </c>
      <c r="G66" s="256" t="s">
        <v>3054</v>
      </c>
      <c r="H66" s="269" t="s">
        <v>4272</v>
      </c>
      <c r="I66" s="259" t="s">
        <v>4273</v>
      </c>
      <c r="J66" s="256" t="s">
        <v>532</v>
      </c>
      <c r="K66" s="168">
        <v>9.6</v>
      </c>
      <c r="L66" s="305"/>
      <c r="M66" s="306">
        <f>K66*L66</f>
        <v>0</v>
      </c>
    </row>
    <row r="67" spans="6:13" s="333" customFormat="1" ht="11.25" outlineLevel="4" x14ac:dyDescent="0.25">
      <c r="F67" s="334"/>
      <c r="G67" s="335"/>
      <c r="H67" s="335"/>
      <c r="I67" s="307" t="s">
        <v>4361</v>
      </c>
      <c r="J67" s="335"/>
      <c r="K67" s="308">
        <v>8</v>
      </c>
      <c r="L67" s="336"/>
      <c r="M67" s="337"/>
    </row>
    <row r="68" spans="6:13" s="254" customFormat="1" ht="12" outlineLevel="3" x14ac:dyDescent="0.2">
      <c r="F68" s="255">
        <v>16</v>
      </c>
      <c r="G68" s="256" t="s">
        <v>3315</v>
      </c>
      <c r="H68" s="269" t="s">
        <v>3878</v>
      </c>
      <c r="I68" s="259" t="s">
        <v>3879</v>
      </c>
      <c r="J68" s="256" t="s">
        <v>3691</v>
      </c>
      <c r="K68" s="168">
        <v>1.77</v>
      </c>
      <c r="L68" s="305"/>
      <c r="M68" s="306">
        <f>K68*L68</f>
        <v>0</v>
      </c>
    </row>
    <row r="69" spans="6:13" s="254" customFormat="1" ht="12" outlineLevel="3" x14ac:dyDescent="0.2">
      <c r="F69" s="255">
        <v>17</v>
      </c>
      <c r="G69" s="256" t="s">
        <v>3315</v>
      </c>
      <c r="H69" s="269" t="s">
        <v>3880</v>
      </c>
      <c r="I69" s="259" t="s">
        <v>3881</v>
      </c>
      <c r="J69" s="256" t="s">
        <v>3691</v>
      </c>
      <c r="K69" s="168">
        <v>0.84</v>
      </c>
      <c r="L69" s="305"/>
      <c r="M69" s="306">
        <f>K69*L69</f>
        <v>0</v>
      </c>
    </row>
    <row r="70" spans="6:13" s="291" customFormat="1" ht="12.75" customHeight="1" outlineLevel="3" x14ac:dyDescent="0.25">
      <c r="F70" s="284"/>
      <c r="G70" s="285"/>
      <c r="H70" s="285"/>
      <c r="I70" s="295"/>
      <c r="J70" s="285"/>
      <c r="K70" s="187"/>
      <c r="L70" s="290"/>
      <c r="M70" s="296"/>
    </row>
    <row r="71" spans="6:13" s="249" customFormat="1" ht="16.5" customHeight="1" outlineLevel="2" x14ac:dyDescent="0.2">
      <c r="F71" s="250"/>
      <c r="G71" s="240"/>
      <c r="H71" s="251"/>
      <c r="I71" s="251" t="s">
        <v>4111</v>
      </c>
      <c r="J71" s="240"/>
      <c r="K71" s="159"/>
      <c r="L71" s="252"/>
      <c r="M71" s="221">
        <f>SUBTOTAL(9,M72:M78)</f>
        <v>0</v>
      </c>
    </row>
    <row r="72" spans="6:13" s="254" customFormat="1" ht="12" outlineLevel="3" x14ac:dyDescent="0.2">
      <c r="F72" s="255">
        <v>1</v>
      </c>
      <c r="G72" s="256" t="s">
        <v>3315</v>
      </c>
      <c r="H72" s="269" t="s">
        <v>4112</v>
      </c>
      <c r="I72" s="259" t="s">
        <v>4113</v>
      </c>
      <c r="J72" s="256" t="s">
        <v>532</v>
      </c>
      <c r="K72" s="168">
        <v>9.75</v>
      </c>
      <c r="L72" s="305"/>
      <c r="M72" s="306">
        <f>K72*L72</f>
        <v>0</v>
      </c>
    </row>
    <row r="73" spans="6:13" s="333" customFormat="1" ht="11.25" outlineLevel="4" x14ac:dyDescent="0.25">
      <c r="F73" s="334"/>
      <c r="G73" s="335"/>
      <c r="H73" s="335"/>
      <c r="I73" s="307" t="s">
        <v>4362</v>
      </c>
      <c r="J73" s="335"/>
      <c r="K73" s="308">
        <v>7.5</v>
      </c>
      <c r="L73" s="336"/>
      <c r="M73" s="337"/>
    </row>
    <row r="74" spans="6:13" s="254" customFormat="1" ht="12" outlineLevel="3" x14ac:dyDescent="0.2">
      <c r="F74" s="255">
        <v>2</v>
      </c>
      <c r="G74" s="256" t="s">
        <v>3315</v>
      </c>
      <c r="H74" s="269" t="s">
        <v>1232</v>
      </c>
      <c r="I74" s="259" t="s">
        <v>1233</v>
      </c>
      <c r="J74" s="256" t="s">
        <v>532</v>
      </c>
      <c r="K74" s="168">
        <v>9.75</v>
      </c>
      <c r="L74" s="305"/>
      <c r="M74" s="306">
        <f>K74*L74</f>
        <v>0</v>
      </c>
    </row>
    <row r="75" spans="6:13" s="333" customFormat="1" ht="11.25" outlineLevel="4" x14ac:dyDescent="0.25">
      <c r="F75" s="334"/>
      <c r="G75" s="335"/>
      <c r="H75" s="335"/>
      <c r="I75" s="307" t="s">
        <v>4362</v>
      </c>
      <c r="J75" s="335"/>
      <c r="K75" s="308">
        <v>7.5</v>
      </c>
      <c r="L75" s="336"/>
      <c r="M75" s="337"/>
    </row>
    <row r="76" spans="6:13" s="254" customFormat="1" ht="12" outlineLevel="3" x14ac:dyDescent="0.2">
      <c r="F76" s="255">
        <v>3</v>
      </c>
      <c r="G76" s="256" t="s">
        <v>3315</v>
      </c>
      <c r="H76" s="269" t="s">
        <v>4117</v>
      </c>
      <c r="I76" s="259" t="s">
        <v>4118</v>
      </c>
      <c r="J76" s="256" t="s">
        <v>3691</v>
      </c>
      <c r="K76" s="168">
        <v>1.68</v>
      </c>
      <c r="L76" s="305"/>
      <c r="M76" s="306">
        <f>K76*L76</f>
        <v>0</v>
      </c>
    </row>
    <row r="77" spans="6:13" s="254" customFormat="1" ht="12" outlineLevel="3" x14ac:dyDescent="0.2">
      <c r="F77" s="255">
        <v>4</v>
      </c>
      <c r="G77" s="256" t="s">
        <v>3315</v>
      </c>
      <c r="H77" s="269" t="s">
        <v>4119</v>
      </c>
      <c r="I77" s="259" t="s">
        <v>4120</v>
      </c>
      <c r="J77" s="256" t="s">
        <v>3691</v>
      </c>
      <c r="K77" s="168">
        <v>1.95</v>
      </c>
      <c r="L77" s="305"/>
      <c r="M77" s="306">
        <f>K77*L77</f>
        <v>0</v>
      </c>
    </row>
    <row r="78" spans="6:13" s="291" customFormat="1" ht="12.75" customHeight="1" outlineLevel="3" x14ac:dyDescent="0.25">
      <c r="F78" s="284"/>
      <c r="G78" s="285"/>
      <c r="H78" s="285"/>
      <c r="I78" s="295"/>
      <c r="J78" s="285"/>
      <c r="K78" s="187"/>
      <c r="L78" s="290"/>
      <c r="M78" s="296"/>
    </row>
    <row r="79" spans="6:13" s="249" customFormat="1" ht="16.5" customHeight="1" outlineLevel="2" x14ac:dyDescent="0.2">
      <c r="F79" s="250"/>
      <c r="G79" s="240"/>
      <c r="H79" s="251"/>
      <c r="I79" s="251" t="s">
        <v>4363</v>
      </c>
      <c r="J79" s="240"/>
      <c r="K79" s="159"/>
      <c r="L79" s="252"/>
      <c r="M79" s="221">
        <f>SUBTOTAL(9,M80:M91)</f>
        <v>0</v>
      </c>
    </row>
    <row r="80" spans="6:13" s="254" customFormat="1" ht="12" outlineLevel="3" x14ac:dyDescent="0.2">
      <c r="F80" s="255">
        <v>1</v>
      </c>
      <c r="G80" s="256" t="s">
        <v>3315</v>
      </c>
      <c r="H80" s="269" t="s">
        <v>4364</v>
      </c>
      <c r="I80" s="259" t="s">
        <v>4365</v>
      </c>
      <c r="J80" s="256" t="s">
        <v>532</v>
      </c>
      <c r="K80" s="168">
        <v>10</v>
      </c>
      <c r="L80" s="305"/>
      <c r="M80" s="306">
        <f>K80*L80</f>
        <v>0</v>
      </c>
    </row>
    <row r="81" spans="6:13" s="333" customFormat="1" ht="11.25" outlineLevel="4" x14ac:dyDescent="0.25">
      <c r="F81" s="334"/>
      <c r="G81" s="335"/>
      <c r="H81" s="335"/>
      <c r="I81" s="307" t="s">
        <v>4366</v>
      </c>
      <c r="J81" s="335"/>
      <c r="K81" s="308">
        <v>10</v>
      </c>
      <c r="L81" s="336"/>
      <c r="M81" s="337"/>
    </row>
    <row r="82" spans="6:13" s="254" customFormat="1" ht="24" outlineLevel="3" x14ac:dyDescent="0.2">
      <c r="F82" s="255">
        <v>2</v>
      </c>
      <c r="G82" s="256" t="s">
        <v>3315</v>
      </c>
      <c r="H82" s="269" t="s">
        <v>4367</v>
      </c>
      <c r="I82" s="259" t="s">
        <v>4368</v>
      </c>
      <c r="J82" s="256" t="s">
        <v>191</v>
      </c>
      <c r="K82" s="168">
        <v>6.7000000000000004E-2</v>
      </c>
      <c r="L82" s="305"/>
      <c r="M82" s="306">
        <f>K82*L82</f>
        <v>0</v>
      </c>
    </row>
    <row r="83" spans="6:13" s="254" customFormat="1" ht="12" outlineLevel="3" x14ac:dyDescent="0.2">
      <c r="F83" s="255">
        <v>3</v>
      </c>
      <c r="G83" s="256" t="s">
        <v>3315</v>
      </c>
      <c r="H83" s="269" t="s">
        <v>4369</v>
      </c>
      <c r="I83" s="259" t="s">
        <v>4370</v>
      </c>
      <c r="J83" s="256" t="s">
        <v>532</v>
      </c>
      <c r="K83" s="168">
        <v>2</v>
      </c>
      <c r="L83" s="305"/>
      <c r="M83" s="306">
        <f>K83*L83</f>
        <v>0</v>
      </c>
    </row>
    <row r="84" spans="6:13" s="333" customFormat="1" ht="11.25" outlineLevel="4" x14ac:dyDescent="0.25">
      <c r="F84" s="334"/>
      <c r="G84" s="335"/>
      <c r="H84" s="335"/>
      <c r="I84" s="307" t="s">
        <v>4354</v>
      </c>
      <c r="J84" s="335"/>
      <c r="K84" s="308">
        <v>2</v>
      </c>
      <c r="L84" s="336"/>
      <c r="M84" s="337"/>
    </row>
    <row r="85" spans="6:13" s="254" customFormat="1" ht="12" outlineLevel="3" x14ac:dyDescent="0.2">
      <c r="F85" s="255">
        <v>4</v>
      </c>
      <c r="G85" s="256" t="s">
        <v>3315</v>
      </c>
      <c r="H85" s="269" t="s">
        <v>4371</v>
      </c>
      <c r="I85" s="259" t="s">
        <v>4372</v>
      </c>
      <c r="J85" s="256" t="s">
        <v>532</v>
      </c>
      <c r="K85" s="168">
        <v>9.5</v>
      </c>
      <c r="L85" s="305"/>
      <c r="M85" s="306">
        <f>K85*L85</f>
        <v>0</v>
      </c>
    </row>
    <row r="86" spans="6:13" s="333" customFormat="1" ht="11.25" outlineLevel="4" x14ac:dyDescent="0.25">
      <c r="F86" s="334"/>
      <c r="G86" s="335"/>
      <c r="H86" s="335"/>
      <c r="I86" s="307" t="s">
        <v>4373</v>
      </c>
      <c r="J86" s="335"/>
      <c r="K86" s="308">
        <v>9.5</v>
      </c>
      <c r="L86" s="336"/>
      <c r="M86" s="337"/>
    </row>
    <row r="87" spans="6:13" s="254" customFormat="1" ht="12" outlineLevel="3" x14ac:dyDescent="0.2">
      <c r="F87" s="255">
        <v>5</v>
      </c>
      <c r="G87" s="256" t="s">
        <v>3315</v>
      </c>
      <c r="H87" s="269" t="s">
        <v>4374</v>
      </c>
      <c r="I87" s="259" t="s">
        <v>4375</v>
      </c>
      <c r="J87" s="256" t="s">
        <v>532</v>
      </c>
      <c r="K87" s="168">
        <v>11.5</v>
      </c>
      <c r="L87" s="305"/>
      <c r="M87" s="306">
        <f>K87*L87</f>
        <v>0</v>
      </c>
    </row>
    <row r="88" spans="6:13" s="254" customFormat="1" ht="12" outlineLevel="3" x14ac:dyDescent="0.2">
      <c r="F88" s="255">
        <v>6</v>
      </c>
      <c r="G88" s="256" t="s">
        <v>3315</v>
      </c>
      <c r="H88" s="269" t="s">
        <v>4376</v>
      </c>
      <c r="I88" s="259" t="s">
        <v>4377</v>
      </c>
      <c r="J88" s="256" t="s">
        <v>532</v>
      </c>
      <c r="K88" s="168">
        <v>11.5</v>
      </c>
      <c r="L88" s="305"/>
      <c r="M88" s="306">
        <f>K88*L88</f>
        <v>0</v>
      </c>
    </row>
    <row r="89" spans="6:13" s="254" customFormat="1" ht="12" outlineLevel="3" x14ac:dyDescent="0.2">
      <c r="F89" s="255">
        <v>7</v>
      </c>
      <c r="G89" s="256" t="s">
        <v>3315</v>
      </c>
      <c r="H89" s="269" t="s">
        <v>4378</v>
      </c>
      <c r="I89" s="259" t="s">
        <v>4379</v>
      </c>
      <c r="J89" s="256" t="s">
        <v>3691</v>
      </c>
      <c r="K89" s="168">
        <v>1.02</v>
      </c>
      <c r="L89" s="305"/>
      <c r="M89" s="306">
        <f>K89*L89</f>
        <v>0</v>
      </c>
    </row>
    <row r="90" spans="6:13" s="254" customFormat="1" ht="12" outlineLevel="3" x14ac:dyDescent="0.2">
      <c r="F90" s="255">
        <v>8</v>
      </c>
      <c r="G90" s="256" t="s">
        <v>3315</v>
      </c>
      <c r="H90" s="269" t="s">
        <v>4380</v>
      </c>
      <c r="I90" s="259" t="s">
        <v>4381</v>
      </c>
      <c r="J90" s="256" t="s">
        <v>3691</v>
      </c>
      <c r="K90" s="168">
        <v>1.1399999999999999</v>
      </c>
      <c r="L90" s="305"/>
      <c r="M90" s="306">
        <f>K90*L90</f>
        <v>0</v>
      </c>
    </row>
    <row r="91" spans="6:13" s="291" customFormat="1" ht="12.75" customHeight="1" outlineLevel="3" x14ac:dyDescent="0.25">
      <c r="F91" s="284"/>
      <c r="G91" s="285"/>
      <c r="H91" s="285"/>
      <c r="I91" s="295"/>
      <c r="J91" s="285"/>
      <c r="K91" s="187"/>
      <c r="L91" s="290"/>
      <c r="M91" s="296"/>
    </row>
    <row r="92" spans="6:13" s="249" customFormat="1" ht="16.5" customHeight="1" outlineLevel="2" x14ac:dyDescent="0.2">
      <c r="F92" s="250"/>
      <c r="G92" s="240"/>
      <c r="H92" s="251"/>
      <c r="I92" s="251" t="s">
        <v>4121</v>
      </c>
      <c r="J92" s="240"/>
      <c r="K92" s="159"/>
      <c r="L92" s="252"/>
      <c r="M92" s="221">
        <f>SUBTOTAL(9,M93:M101)</f>
        <v>0</v>
      </c>
    </row>
    <row r="93" spans="6:13" s="254" customFormat="1" ht="12" outlineLevel="3" x14ac:dyDescent="0.2">
      <c r="F93" s="255">
        <v>1</v>
      </c>
      <c r="G93" s="256" t="s">
        <v>3315</v>
      </c>
      <c r="H93" s="269" t="s">
        <v>4382</v>
      </c>
      <c r="I93" s="259" t="s">
        <v>4383</v>
      </c>
      <c r="J93" s="256" t="s">
        <v>532</v>
      </c>
      <c r="K93" s="168">
        <v>0.9</v>
      </c>
      <c r="L93" s="305"/>
      <c r="M93" s="306">
        <f t="shared" ref="M93:M100" si="0">K93*L93</f>
        <v>0</v>
      </c>
    </row>
    <row r="94" spans="6:13" s="254" customFormat="1" ht="24" outlineLevel="3" x14ac:dyDescent="0.2">
      <c r="F94" s="255">
        <v>2</v>
      </c>
      <c r="G94" s="256" t="s">
        <v>3315</v>
      </c>
      <c r="H94" s="269" t="s">
        <v>4384</v>
      </c>
      <c r="I94" s="259" t="s">
        <v>4385</v>
      </c>
      <c r="J94" s="256" t="s">
        <v>191</v>
      </c>
      <c r="K94" s="168">
        <v>6.3000000000000014E-2</v>
      </c>
      <c r="L94" s="305"/>
      <c r="M94" s="306">
        <f t="shared" si="0"/>
        <v>0</v>
      </c>
    </row>
    <row r="95" spans="6:13" s="254" customFormat="1" ht="36" outlineLevel="3" x14ac:dyDescent="0.2">
      <c r="F95" s="255">
        <v>3</v>
      </c>
      <c r="G95" s="256" t="s">
        <v>3315</v>
      </c>
      <c r="H95" s="269" t="s">
        <v>4122</v>
      </c>
      <c r="I95" s="259" t="s">
        <v>4123</v>
      </c>
      <c r="J95" s="256" t="s">
        <v>447</v>
      </c>
      <c r="K95" s="168">
        <v>1</v>
      </c>
      <c r="L95" s="305"/>
      <c r="M95" s="306">
        <f t="shared" si="0"/>
        <v>0</v>
      </c>
    </row>
    <row r="96" spans="6:13" s="254" customFormat="1" ht="36" outlineLevel="3" x14ac:dyDescent="0.2">
      <c r="F96" s="255">
        <v>4</v>
      </c>
      <c r="G96" s="256" t="s">
        <v>3315</v>
      </c>
      <c r="H96" s="269" t="s">
        <v>4124</v>
      </c>
      <c r="I96" s="259" t="s">
        <v>4125</v>
      </c>
      <c r="J96" s="256" t="s">
        <v>3065</v>
      </c>
      <c r="K96" s="168">
        <v>1</v>
      </c>
      <c r="L96" s="305"/>
      <c r="M96" s="306">
        <f t="shared" si="0"/>
        <v>0</v>
      </c>
    </row>
    <row r="97" spans="6:13" s="254" customFormat="1" ht="36" outlineLevel="3" x14ac:dyDescent="0.2">
      <c r="F97" s="255">
        <v>5</v>
      </c>
      <c r="G97" s="256" t="s">
        <v>3315</v>
      </c>
      <c r="H97" s="269" t="s">
        <v>4126</v>
      </c>
      <c r="I97" s="259" t="s">
        <v>4127</v>
      </c>
      <c r="J97" s="256" t="s">
        <v>447</v>
      </c>
      <c r="K97" s="168">
        <v>1</v>
      </c>
      <c r="L97" s="305"/>
      <c r="M97" s="306">
        <f t="shared" si="0"/>
        <v>0</v>
      </c>
    </row>
    <row r="98" spans="6:13" s="254" customFormat="1" ht="12" outlineLevel="3" x14ac:dyDescent="0.2">
      <c r="F98" s="255">
        <v>6</v>
      </c>
      <c r="G98" s="256" t="s">
        <v>3315</v>
      </c>
      <c r="H98" s="269" t="s">
        <v>4292</v>
      </c>
      <c r="I98" s="259" t="s">
        <v>4293</v>
      </c>
      <c r="J98" s="256" t="s">
        <v>3065</v>
      </c>
      <c r="K98" s="168">
        <v>1</v>
      </c>
      <c r="L98" s="305"/>
      <c r="M98" s="306">
        <f t="shared" si="0"/>
        <v>0</v>
      </c>
    </row>
    <row r="99" spans="6:13" s="254" customFormat="1" ht="12" outlineLevel="3" x14ac:dyDescent="0.2">
      <c r="F99" s="255">
        <v>7</v>
      </c>
      <c r="G99" s="256" t="s">
        <v>3315</v>
      </c>
      <c r="H99" s="269" t="s">
        <v>4128</v>
      </c>
      <c r="I99" s="259" t="s">
        <v>4129</v>
      </c>
      <c r="J99" s="256" t="s">
        <v>3691</v>
      </c>
      <c r="K99" s="168">
        <v>2.81</v>
      </c>
      <c r="L99" s="305"/>
      <c r="M99" s="306">
        <f t="shared" si="0"/>
        <v>0</v>
      </c>
    </row>
    <row r="100" spans="6:13" s="254" customFormat="1" ht="12" outlineLevel="3" x14ac:dyDescent="0.2">
      <c r="F100" s="255">
        <v>8</v>
      </c>
      <c r="G100" s="256" t="s">
        <v>3315</v>
      </c>
      <c r="H100" s="269" t="s">
        <v>4130</v>
      </c>
      <c r="I100" s="259" t="s">
        <v>4131</v>
      </c>
      <c r="J100" s="256" t="s">
        <v>3691</v>
      </c>
      <c r="K100" s="168">
        <v>1.35</v>
      </c>
      <c r="L100" s="305"/>
      <c r="M100" s="306">
        <f t="shared" si="0"/>
        <v>0</v>
      </c>
    </row>
    <row r="101" spans="6:13" s="291" customFormat="1" ht="12.75" customHeight="1" outlineLevel="3" x14ac:dyDescent="0.25">
      <c r="F101" s="284"/>
      <c r="G101" s="285"/>
      <c r="H101" s="285"/>
      <c r="I101" s="295"/>
      <c r="J101" s="285"/>
      <c r="K101" s="187"/>
      <c r="L101" s="290"/>
      <c r="M101" s="296"/>
    </row>
    <row r="102" spans="6:13" s="249" customFormat="1" ht="16.5" customHeight="1" outlineLevel="2" x14ac:dyDescent="0.2">
      <c r="F102" s="250"/>
      <c r="G102" s="240"/>
      <c r="H102" s="251"/>
      <c r="I102" s="251" t="s">
        <v>4132</v>
      </c>
      <c r="J102" s="240"/>
      <c r="K102" s="159"/>
      <c r="L102" s="252"/>
      <c r="M102" s="221">
        <f>SUBTOTAL(9,M103:M132)</f>
        <v>0</v>
      </c>
    </row>
    <row r="103" spans="6:13" s="254" customFormat="1" ht="24" outlineLevel="3" x14ac:dyDescent="0.2">
      <c r="F103" s="255">
        <v>1</v>
      </c>
      <c r="G103" s="256" t="s">
        <v>3315</v>
      </c>
      <c r="H103" s="269" t="s">
        <v>4138</v>
      </c>
      <c r="I103" s="259" t="s">
        <v>4139</v>
      </c>
      <c r="J103" s="256" t="s">
        <v>447</v>
      </c>
      <c r="K103" s="168">
        <v>1</v>
      </c>
      <c r="L103" s="305"/>
      <c r="M103" s="306">
        <f>K103*L103</f>
        <v>0</v>
      </c>
    </row>
    <row r="104" spans="6:13" s="333" customFormat="1" ht="11.25" outlineLevel="4" x14ac:dyDescent="0.25">
      <c r="F104" s="334"/>
      <c r="G104" s="335"/>
      <c r="H104" s="335"/>
      <c r="I104" s="307" t="s">
        <v>4140</v>
      </c>
      <c r="J104" s="335"/>
      <c r="K104" s="308">
        <v>1</v>
      </c>
      <c r="L104" s="336"/>
      <c r="M104" s="337"/>
    </row>
    <row r="105" spans="6:13" s="254" customFormat="1" ht="24" outlineLevel="3" x14ac:dyDescent="0.2">
      <c r="F105" s="255">
        <v>2</v>
      </c>
      <c r="G105" s="256" t="s">
        <v>3315</v>
      </c>
      <c r="H105" s="269" t="s">
        <v>4141</v>
      </c>
      <c r="I105" s="259" t="s">
        <v>4142</v>
      </c>
      <c r="J105" s="256" t="s">
        <v>447</v>
      </c>
      <c r="K105" s="168">
        <v>1</v>
      </c>
      <c r="L105" s="305"/>
      <c r="M105" s="306">
        <f>K105*L105</f>
        <v>0</v>
      </c>
    </row>
    <row r="106" spans="6:13" s="333" customFormat="1" ht="11.25" outlineLevel="4" x14ac:dyDescent="0.25">
      <c r="F106" s="334"/>
      <c r="G106" s="335"/>
      <c r="H106" s="335"/>
      <c r="I106" s="307" t="s">
        <v>4140</v>
      </c>
      <c r="J106" s="335"/>
      <c r="K106" s="308">
        <v>1</v>
      </c>
      <c r="L106" s="336"/>
      <c r="M106" s="337"/>
    </row>
    <row r="107" spans="6:13" s="254" customFormat="1" ht="12" outlineLevel="3" x14ac:dyDescent="0.2">
      <c r="F107" s="255">
        <v>3</v>
      </c>
      <c r="G107" s="256" t="s">
        <v>3315</v>
      </c>
      <c r="H107" s="269" t="s">
        <v>4143</v>
      </c>
      <c r="I107" s="259" t="s">
        <v>4144</v>
      </c>
      <c r="J107" s="256" t="s">
        <v>447</v>
      </c>
      <c r="K107" s="168">
        <v>1</v>
      </c>
      <c r="L107" s="305"/>
      <c r="M107" s="306">
        <f>K107*L107</f>
        <v>0</v>
      </c>
    </row>
    <row r="108" spans="6:13" s="333" customFormat="1" ht="11.25" outlineLevel="4" x14ac:dyDescent="0.25">
      <c r="F108" s="334"/>
      <c r="G108" s="335"/>
      <c r="H108" s="335"/>
      <c r="I108" s="307" t="s">
        <v>4140</v>
      </c>
      <c r="J108" s="335"/>
      <c r="K108" s="308">
        <v>1</v>
      </c>
      <c r="L108" s="336"/>
      <c r="M108" s="337"/>
    </row>
    <row r="109" spans="6:13" s="254" customFormat="1" ht="24" outlineLevel="3" x14ac:dyDescent="0.2">
      <c r="F109" s="255">
        <v>4</v>
      </c>
      <c r="G109" s="256" t="s">
        <v>3315</v>
      </c>
      <c r="H109" s="269" t="s">
        <v>4386</v>
      </c>
      <c r="I109" s="259" t="s">
        <v>4387</v>
      </c>
      <c r="J109" s="256" t="s">
        <v>447</v>
      </c>
      <c r="K109" s="168">
        <v>1</v>
      </c>
      <c r="L109" s="305"/>
      <c r="M109" s="306">
        <f>K109*L109</f>
        <v>0</v>
      </c>
    </row>
    <row r="110" spans="6:13" s="254" customFormat="1" ht="12" outlineLevel="3" x14ac:dyDescent="0.2">
      <c r="F110" s="255">
        <v>5</v>
      </c>
      <c r="G110" s="256" t="s">
        <v>3315</v>
      </c>
      <c r="H110" s="269" t="s">
        <v>4147</v>
      </c>
      <c r="I110" s="259" t="s">
        <v>4148</v>
      </c>
      <c r="J110" s="256" t="s">
        <v>447</v>
      </c>
      <c r="K110" s="168">
        <v>1</v>
      </c>
      <c r="L110" s="305"/>
      <c r="M110" s="306">
        <f>K110*L110</f>
        <v>0</v>
      </c>
    </row>
    <row r="111" spans="6:13" s="254" customFormat="1" ht="12" outlineLevel="3" x14ac:dyDescent="0.2">
      <c r="F111" s="255">
        <v>6</v>
      </c>
      <c r="G111" s="256" t="s">
        <v>3315</v>
      </c>
      <c r="H111" s="269" t="s">
        <v>4149</v>
      </c>
      <c r="I111" s="259" t="s">
        <v>4150</v>
      </c>
      <c r="J111" s="256" t="s">
        <v>447</v>
      </c>
      <c r="K111" s="168">
        <v>1</v>
      </c>
      <c r="L111" s="305"/>
      <c r="M111" s="306">
        <f>K111*L111</f>
        <v>0</v>
      </c>
    </row>
    <row r="112" spans="6:13" s="254" customFormat="1" ht="12" outlineLevel="3" x14ac:dyDescent="0.2">
      <c r="F112" s="255">
        <v>7</v>
      </c>
      <c r="G112" s="256" t="s">
        <v>3315</v>
      </c>
      <c r="H112" s="269" t="s">
        <v>4153</v>
      </c>
      <c r="I112" s="259" t="s">
        <v>4154</v>
      </c>
      <c r="J112" s="256" t="s">
        <v>447</v>
      </c>
      <c r="K112" s="168">
        <v>1</v>
      </c>
      <c r="L112" s="305"/>
      <c r="M112" s="306">
        <f>K112*L112</f>
        <v>0</v>
      </c>
    </row>
    <row r="113" spans="6:13" s="333" customFormat="1" ht="11.25" outlineLevel="4" x14ac:dyDescent="0.25">
      <c r="F113" s="334"/>
      <c r="G113" s="335"/>
      <c r="H113" s="335"/>
      <c r="I113" s="307" t="s">
        <v>4155</v>
      </c>
      <c r="J113" s="335"/>
      <c r="K113" s="308">
        <v>1</v>
      </c>
      <c r="L113" s="336"/>
      <c r="M113" s="337"/>
    </row>
    <row r="114" spans="6:13" s="254" customFormat="1" ht="12" outlineLevel="3" x14ac:dyDescent="0.2">
      <c r="F114" s="255">
        <v>8</v>
      </c>
      <c r="G114" s="256" t="s">
        <v>3315</v>
      </c>
      <c r="H114" s="269" t="s">
        <v>4306</v>
      </c>
      <c r="I114" s="259" t="s">
        <v>4307</v>
      </c>
      <c r="J114" s="256" t="s">
        <v>447</v>
      </c>
      <c r="K114" s="168">
        <v>2</v>
      </c>
      <c r="L114" s="305"/>
      <c r="M114" s="306">
        <f>K114*L114</f>
        <v>0</v>
      </c>
    </row>
    <row r="115" spans="6:13" s="333" customFormat="1" ht="11.25" outlineLevel="4" x14ac:dyDescent="0.25">
      <c r="F115" s="334"/>
      <c r="G115" s="335"/>
      <c r="H115" s="335"/>
      <c r="I115" s="307" t="s">
        <v>4388</v>
      </c>
      <c r="J115" s="335"/>
      <c r="K115" s="308">
        <v>1</v>
      </c>
      <c r="L115" s="336"/>
      <c r="M115" s="337"/>
    </row>
    <row r="116" spans="6:13" s="333" customFormat="1" ht="11.25" outlineLevel="4" x14ac:dyDescent="0.25">
      <c r="F116" s="334"/>
      <c r="G116" s="335"/>
      <c r="H116" s="335"/>
      <c r="I116" s="307" t="s">
        <v>4308</v>
      </c>
      <c r="J116" s="335"/>
      <c r="K116" s="308">
        <v>1</v>
      </c>
      <c r="L116" s="336"/>
      <c r="M116" s="337"/>
    </row>
    <row r="117" spans="6:13" s="254" customFormat="1" ht="12" outlineLevel="3" x14ac:dyDescent="0.2">
      <c r="F117" s="255">
        <v>9</v>
      </c>
      <c r="G117" s="256" t="s">
        <v>3315</v>
      </c>
      <c r="H117" s="269" t="s">
        <v>4309</v>
      </c>
      <c r="I117" s="259" t="s">
        <v>4310</v>
      </c>
      <c r="J117" s="256" t="s">
        <v>447</v>
      </c>
      <c r="K117" s="168">
        <v>2</v>
      </c>
      <c r="L117" s="305"/>
      <c r="M117" s="306">
        <f>K117*L117</f>
        <v>0</v>
      </c>
    </row>
    <row r="118" spans="6:13" s="333" customFormat="1" ht="11.25" outlineLevel="4" x14ac:dyDescent="0.25">
      <c r="F118" s="334"/>
      <c r="G118" s="335"/>
      <c r="H118" s="335"/>
      <c r="I118" s="307" t="s">
        <v>4388</v>
      </c>
      <c r="J118" s="335"/>
      <c r="K118" s="308">
        <v>1</v>
      </c>
      <c r="L118" s="336"/>
      <c r="M118" s="337"/>
    </row>
    <row r="119" spans="6:13" s="333" customFormat="1" ht="11.25" outlineLevel="4" x14ac:dyDescent="0.25">
      <c r="F119" s="334"/>
      <c r="G119" s="335"/>
      <c r="H119" s="335"/>
      <c r="I119" s="307" t="s">
        <v>4308</v>
      </c>
      <c r="J119" s="335"/>
      <c r="K119" s="308">
        <v>1</v>
      </c>
      <c r="L119" s="336"/>
      <c r="M119" s="337"/>
    </row>
    <row r="120" spans="6:13" s="254" customFormat="1" ht="12" outlineLevel="3" x14ac:dyDescent="0.2">
      <c r="F120" s="255">
        <v>10</v>
      </c>
      <c r="G120" s="256" t="s">
        <v>3315</v>
      </c>
      <c r="H120" s="269" t="s">
        <v>4311</v>
      </c>
      <c r="I120" s="259" t="s">
        <v>4312</v>
      </c>
      <c r="J120" s="256" t="s">
        <v>447</v>
      </c>
      <c r="K120" s="168">
        <v>2</v>
      </c>
      <c r="L120" s="305"/>
      <c r="M120" s="306">
        <f>K120*L120</f>
        <v>0</v>
      </c>
    </row>
    <row r="121" spans="6:13" s="333" customFormat="1" ht="11.25" outlineLevel="4" x14ac:dyDescent="0.25">
      <c r="F121" s="334"/>
      <c r="G121" s="335"/>
      <c r="H121" s="335"/>
      <c r="I121" s="307" t="s">
        <v>4388</v>
      </c>
      <c r="J121" s="335"/>
      <c r="K121" s="308">
        <v>1</v>
      </c>
      <c r="L121" s="336"/>
      <c r="M121" s="337"/>
    </row>
    <row r="122" spans="6:13" s="333" customFormat="1" ht="11.25" outlineLevel="4" x14ac:dyDescent="0.25">
      <c r="F122" s="334"/>
      <c r="G122" s="335"/>
      <c r="H122" s="335"/>
      <c r="I122" s="307" t="s">
        <v>4308</v>
      </c>
      <c r="J122" s="335"/>
      <c r="K122" s="308">
        <v>1</v>
      </c>
      <c r="L122" s="336"/>
      <c r="M122" s="337"/>
    </row>
    <row r="123" spans="6:13" s="254" customFormat="1" ht="12" outlineLevel="3" x14ac:dyDescent="0.2">
      <c r="F123" s="255">
        <v>11</v>
      </c>
      <c r="G123" s="256" t="s">
        <v>3315</v>
      </c>
      <c r="H123" s="269" t="s">
        <v>4389</v>
      </c>
      <c r="I123" s="259" t="s">
        <v>4390</v>
      </c>
      <c r="J123" s="256" t="s">
        <v>447</v>
      </c>
      <c r="K123" s="168">
        <v>1</v>
      </c>
      <c r="L123" s="305"/>
      <c r="M123" s="306">
        <f t="shared" ref="M123:M131" si="1">K123*L123</f>
        <v>0</v>
      </c>
    </row>
    <row r="124" spans="6:13" s="254" customFormat="1" ht="24" outlineLevel="3" x14ac:dyDescent="0.2">
      <c r="F124" s="255">
        <v>12</v>
      </c>
      <c r="G124" s="256" t="s">
        <v>3315</v>
      </c>
      <c r="H124" s="269" t="s">
        <v>4156</v>
      </c>
      <c r="I124" s="259" t="s">
        <v>4157</v>
      </c>
      <c r="J124" s="256" t="s">
        <v>191</v>
      </c>
      <c r="K124" s="168">
        <v>1.2565</v>
      </c>
      <c r="L124" s="305"/>
      <c r="M124" s="306">
        <f t="shared" si="1"/>
        <v>0</v>
      </c>
    </row>
    <row r="125" spans="6:13" s="254" customFormat="1" ht="12" outlineLevel="3" x14ac:dyDescent="0.2">
      <c r="F125" s="255">
        <v>13</v>
      </c>
      <c r="G125" s="256" t="s">
        <v>3315</v>
      </c>
      <c r="H125" s="269" t="s">
        <v>4391</v>
      </c>
      <c r="I125" s="259" t="s">
        <v>4392</v>
      </c>
      <c r="J125" s="256" t="s">
        <v>3065</v>
      </c>
      <c r="K125" s="168">
        <v>1</v>
      </c>
      <c r="L125" s="305"/>
      <c r="M125" s="306">
        <f t="shared" si="1"/>
        <v>0</v>
      </c>
    </row>
    <row r="126" spans="6:13" s="254" customFormat="1" ht="12" outlineLevel="3" x14ac:dyDescent="0.2">
      <c r="F126" s="255">
        <v>14</v>
      </c>
      <c r="G126" s="256" t="s">
        <v>3315</v>
      </c>
      <c r="H126" s="269" t="s">
        <v>4393</v>
      </c>
      <c r="I126" s="259" t="s">
        <v>4394</v>
      </c>
      <c r="J126" s="256" t="s">
        <v>447</v>
      </c>
      <c r="K126" s="168">
        <v>1</v>
      </c>
      <c r="L126" s="305"/>
      <c r="M126" s="306">
        <f t="shared" si="1"/>
        <v>0</v>
      </c>
    </row>
    <row r="127" spans="6:13" s="254" customFormat="1" ht="24" outlineLevel="3" x14ac:dyDescent="0.2">
      <c r="F127" s="255">
        <v>15</v>
      </c>
      <c r="G127" s="256" t="s">
        <v>3315</v>
      </c>
      <c r="H127" s="269" t="s">
        <v>4395</v>
      </c>
      <c r="I127" s="259" t="s">
        <v>4396</v>
      </c>
      <c r="J127" s="256" t="s">
        <v>447</v>
      </c>
      <c r="K127" s="168">
        <v>1</v>
      </c>
      <c r="L127" s="305"/>
      <c r="M127" s="306">
        <f t="shared" si="1"/>
        <v>0</v>
      </c>
    </row>
    <row r="128" spans="6:13" s="254" customFormat="1" ht="12" outlineLevel="3" x14ac:dyDescent="0.2">
      <c r="F128" s="255">
        <v>16</v>
      </c>
      <c r="G128" s="256" t="s">
        <v>3315</v>
      </c>
      <c r="H128" s="269" t="s">
        <v>4039</v>
      </c>
      <c r="I128" s="259" t="s">
        <v>4040</v>
      </c>
      <c r="J128" s="256" t="s">
        <v>3065</v>
      </c>
      <c r="K128" s="168">
        <v>10</v>
      </c>
      <c r="L128" s="305"/>
      <c r="M128" s="306">
        <f t="shared" si="1"/>
        <v>0</v>
      </c>
    </row>
    <row r="129" spans="6:13" s="254" customFormat="1" ht="12" outlineLevel="3" x14ac:dyDescent="0.2">
      <c r="F129" s="255">
        <v>17</v>
      </c>
      <c r="G129" s="256" t="s">
        <v>3315</v>
      </c>
      <c r="H129" s="269" t="s">
        <v>4041</v>
      </c>
      <c r="I129" s="259" t="s">
        <v>4042</v>
      </c>
      <c r="J129" s="256" t="s">
        <v>447</v>
      </c>
      <c r="K129" s="168">
        <v>10</v>
      </c>
      <c r="L129" s="305"/>
      <c r="M129" s="306">
        <f t="shared" si="1"/>
        <v>0</v>
      </c>
    </row>
    <row r="130" spans="6:13" s="254" customFormat="1" ht="12" outlineLevel="3" x14ac:dyDescent="0.2">
      <c r="F130" s="255">
        <v>18</v>
      </c>
      <c r="G130" s="256" t="s">
        <v>3315</v>
      </c>
      <c r="H130" s="269" t="s">
        <v>4164</v>
      </c>
      <c r="I130" s="259" t="s">
        <v>4165</v>
      </c>
      <c r="J130" s="256" t="s">
        <v>3691</v>
      </c>
      <c r="K130" s="168">
        <v>1.52</v>
      </c>
      <c r="L130" s="305"/>
      <c r="M130" s="306">
        <f t="shared" si="1"/>
        <v>0</v>
      </c>
    </row>
    <row r="131" spans="6:13" s="254" customFormat="1" ht="12" outlineLevel="3" x14ac:dyDescent="0.2">
      <c r="F131" s="255">
        <v>19</v>
      </c>
      <c r="G131" s="256" t="s">
        <v>3315</v>
      </c>
      <c r="H131" s="269" t="s">
        <v>4166</v>
      </c>
      <c r="I131" s="259" t="s">
        <v>4167</v>
      </c>
      <c r="J131" s="256" t="s">
        <v>3691</v>
      </c>
      <c r="K131" s="168">
        <v>0.93</v>
      </c>
      <c r="L131" s="305"/>
      <c r="M131" s="306">
        <f t="shared" si="1"/>
        <v>0</v>
      </c>
    </row>
    <row r="132" spans="6:13" s="291" customFormat="1" ht="12.75" customHeight="1" outlineLevel="3" x14ac:dyDescent="0.25">
      <c r="F132" s="284"/>
      <c r="G132" s="285"/>
      <c r="H132" s="285"/>
      <c r="I132" s="295"/>
      <c r="J132" s="285"/>
      <c r="K132" s="187"/>
      <c r="L132" s="290"/>
      <c r="M132" s="296"/>
    </row>
    <row r="133" spans="6:13" s="249" customFormat="1" ht="16.5" customHeight="1" outlineLevel="2" x14ac:dyDescent="0.2">
      <c r="F133" s="250"/>
      <c r="G133" s="240"/>
      <c r="H133" s="251"/>
      <c r="I133" s="251" t="s">
        <v>4168</v>
      </c>
      <c r="J133" s="240"/>
      <c r="K133" s="159"/>
      <c r="L133" s="252"/>
      <c r="M133" s="221">
        <f>SUBTOTAL(9,M134:M148)</f>
        <v>0</v>
      </c>
    </row>
    <row r="134" spans="6:13" s="254" customFormat="1" ht="12" outlineLevel="3" x14ac:dyDescent="0.2">
      <c r="F134" s="255">
        <v>1</v>
      </c>
      <c r="G134" s="256" t="s">
        <v>3315</v>
      </c>
      <c r="H134" s="269" t="s">
        <v>4169</v>
      </c>
      <c r="I134" s="259" t="s">
        <v>4170</v>
      </c>
      <c r="J134" s="256" t="s">
        <v>532</v>
      </c>
      <c r="K134" s="168">
        <v>168</v>
      </c>
      <c r="L134" s="305"/>
      <c r="M134" s="306">
        <f>K134*L134</f>
        <v>0</v>
      </c>
    </row>
    <row r="135" spans="6:13" s="333" customFormat="1" ht="22.5" outlineLevel="4" x14ac:dyDescent="0.25">
      <c r="F135" s="334"/>
      <c r="G135" s="335"/>
      <c r="H135" s="335"/>
      <c r="I135" s="307" t="s">
        <v>4397</v>
      </c>
      <c r="J135" s="335"/>
      <c r="K135" s="308">
        <v>168</v>
      </c>
      <c r="L135" s="336"/>
      <c r="M135" s="337"/>
    </row>
    <row r="136" spans="6:13" s="254" customFormat="1" ht="12" outlineLevel="3" x14ac:dyDescent="0.2">
      <c r="F136" s="255">
        <v>2</v>
      </c>
      <c r="G136" s="256" t="s">
        <v>3315</v>
      </c>
      <c r="H136" s="269" t="s">
        <v>4314</v>
      </c>
      <c r="I136" s="259" t="s">
        <v>4315</v>
      </c>
      <c r="J136" s="256" t="s">
        <v>532</v>
      </c>
      <c r="K136" s="168">
        <v>6</v>
      </c>
      <c r="L136" s="305"/>
      <c r="M136" s="306">
        <f>K136*L136</f>
        <v>0</v>
      </c>
    </row>
    <row r="137" spans="6:13" s="333" customFormat="1" ht="11.25" outlineLevel="4" x14ac:dyDescent="0.25">
      <c r="F137" s="334"/>
      <c r="G137" s="335"/>
      <c r="H137" s="335"/>
      <c r="I137" s="307" t="s">
        <v>4398</v>
      </c>
      <c r="J137" s="335"/>
      <c r="K137" s="308">
        <v>6</v>
      </c>
      <c r="L137" s="336"/>
      <c r="M137" s="337"/>
    </row>
    <row r="138" spans="6:13" s="254" customFormat="1" ht="24" outlineLevel="3" x14ac:dyDescent="0.2">
      <c r="F138" s="255">
        <v>3</v>
      </c>
      <c r="G138" s="256" t="s">
        <v>3315</v>
      </c>
      <c r="H138" s="269" t="s">
        <v>4172</v>
      </c>
      <c r="I138" s="259" t="s">
        <v>4173</v>
      </c>
      <c r="J138" s="256" t="s">
        <v>191</v>
      </c>
      <c r="K138" s="168">
        <v>0.85464000000000007</v>
      </c>
      <c r="L138" s="305"/>
      <c r="M138" s="306">
        <f>K138*L138</f>
        <v>0</v>
      </c>
    </row>
    <row r="139" spans="6:13" s="254" customFormat="1" ht="24" outlineLevel="3" x14ac:dyDescent="0.2">
      <c r="F139" s="255">
        <v>4</v>
      </c>
      <c r="G139" s="256" t="s">
        <v>3315</v>
      </c>
      <c r="H139" s="269" t="s">
        <v>4178</v>
      </c>
      <c r="I139" s="259" t="s">
        <v>4179</v>
      </c>
      <c r="J139" s="256" t="s">
        <v>532</v>
      </c>
      <c r="K139" s="168">
        <v>16.5</v>
      </c>
      <c r="L139" s="305"/>
      <c r="M139" s="306">
        <f>K139*L139</f>
        <v>0</v>
      </c>
    </row>
    <row r="140" spans="6:13" s="333" customFormat="1" ht="11.25" outlineLevel="4" x14ac:dyDescent="0.25">
      <c r="F140" s="334"/>
      <c r="G140" s="335"/>
      <c r="H140" s="335"/>
      <c r="I140" s="307" t="s">
        <v>4358</v>
      </c>
      <c r="J140" s="335"/>
      <c r="K140" s="308">
        <v>15</v>
      </c>
      <c r="L140" s="336"/>
      <c r="M140" s="337"/>
    </row>
    <row r="141" spans="6:13" s="254" customFormat="1" ht="12" outlineLevel="3" x14ac:dyDescent="0.2">
      <c r="F141" s="255">
        <v>5</v>
      </c>
      <c r="G141" s="256" t="s">
        <v>3315</v>
      </c>
      <c r="H141" s="269" t="s">
        <v>4317</v>
      </c>
      <c r="I141" s="259" t="s">
        <v>4318</v>
      </c>
      <c r="J141" s="256" t="s">
        <v>532</v>
      </c>
      <c r="K141" s="168">
        <v>8.8000000000000007</v>
      </c>
      <c r="L141" s="305"/>
      <c r="M141" s="306">
        <f>K141*L141</f>
        <v>0</v>
      </c>
    </row>
    <row r="142" spans="6:13" s="333" customFormat="1" ht="11.25" outlineLevel="4" x14ac:dyDescent="0.25">
      <c r="F142" s="334"/>
      <c r="G142" s="335"/>
      <c r="H142" s="335"/>
      <c r="I142" s="307" t="s">
        <v>4361</v>
      </c>
      <c r="J142" s="335"/>
      <c r="K142" s="308">
        <v>8</v>
      </c>
      <c r="L142" s="336"/>
      <c r="M142" s="337"/>
    </row>
    <row r="143" spans="6:13" s="254" customFormat="1" ht="12" outlineLevel="3" x14ac:dyDescent="0.2">
      <c r="F143" s="255">
        <v>6</v>
      </c>
      <c r="G143" s="256" t="s">
        <v>3315</v>
      </c>
      <c r="H143" s="269" t="s">
        <v>4180</v>
      </c>
      <c r="I143" s="259" t="s">
        <v>4181</v>
      </c>
      <c r="J143" s="256" t="s">
        <v>532</v>
      </c>
      <c r="K143" s="168">
        <v>16.5</v>
      </c>
      <c r="L143" s="305"/>
      <c r="M143" s="306">
        <f>K143*L143</f>
        <v>0</v>
      </c>
    </row>
    <row r="144" spans="6:13" s="333" customFormat="1" ht="11.25" outlineLevel="4" x14ac:dyDescent="0.25">
      <c r="F144" s="334"/>
      <c r="G144" s="335"/>
      <c r="H144" s="335"/>
      <c r="I144" s="307" t="s">
        <v>4358</v>
      </c>
      <c r="J144" s="335"/>
      <c r="K144" s="308">
        <v>15</v>
      </c>
      <c r="L144" s="336"/>
      <c r="M144" s="337"/>
    </row>
    <row r="145" spans="6:13" s="254" customFormat="1" ht="12" outlineLevel="3" x14ac:dyDescent="0.2">
      <c r="F145" s="255">
        <v>7</v>
      </c>
      <c r="G145" s="256" t="s">
        <v>3315</v>
      </c>
      <c r="H145" s="269" t="s">
        <v>4319</v>
      </c>
      <c r="I145" s="259" t="s">
        <v>4320</v>
      </c>
      <c r="J145" s="256" t="s">
        <v>532</v>
      </c>
      <c r="K145" s="168">
        <v>8.8000000000000007</v>
      </c>
      <c r="L145" s="305"/>
      <c r="M145" s="306">
        <f>K145*L145</f>
        <v>0</v>
      </c>
    </row>
    <row r="146" spans="6:13" s="254" customFormat="1" ht="12" outlineLevel="3" x14ac:dyDescent="0.2">
      <c r="F146" s="255">
        <v>8</v>
      </c>
      <c r="G146" s="256" t="s">
        <v>3315</v>
      </c>
      <c r="H146" s="269" t="s">
        <v>4182</v>
      </c>
      <c r="I146" s="259" t="s">
        <v>4183</v>
      </c>
      <c r="J146" s="256" t="s">
        <v>3691</v>
      </c>
      <c r="K146" s="168">
        <v>3.19</v>
      </c>
      <c r="L146" s="305"/>
      <c r="M146" s="306">
        <f>K146*L146</f>
        <v>0</v>
      </c>
    </row>
    <row r="147" spans="6:13" s="254" customFormat="1" ht="12" outlineLevel="3" x14ac:dyDescent="0.2">
      <c r="F147" s="255">
        <v>9</v>
      </c>
      <c r="G147" s="256" t="s">
        <v>3315</v>
      </c>
      <c r="H147" s="269" t="s">
        <v>4184</v>
      </c>
      <c r="I147" s="259" t="s">
        <v>4185</v>
      </c>
      <c r="J147" s="256" t="s">
        <v>3691</v>
      </c>
      <c r="K147" s="168">
        <v>1.41</v>
      </c>
      <c r="L147" s="305"/>
      <c r="M147" s="306">
        <f>K147*L147</f>
        <v>0</v>
      </c>
    </row>
    <row r="148" spans="6:13" s="291" customFormat="1" ht="12.75" customHeight="1" outlineLevel="3" x14ac:dyDescent="0.25">
      <c r="F148" s="284"/>
      <c r="G148" s="285"/>
      <c r="H148" s="285"/>
      <c r="I148" s="295"/>
      <c r="J148" s="285"/>
      <c r="K148" s="187"/>
      <c r="L148" s="290"/>
      <c r="M148" s="296"/>
    </row>
    <row r="149" spans="6:13" s="249" customFormat="1" ht="16.5" customHeight="1" outlineLevel="2" x14ac:dyDescent="0.2">
      <c r="F149" s="250"/>
      <c r="G149" s="240"/>
      <c r="H149" s="251"/>
      <c r="I149" s="251" t="s">
        <v>4186</v>
      </c>
      <c r="J149" s="240"/>
      <c r="K149" s="159"/>
      <c r="L149" s="252"/>
      <c r="M149" s="221">
        <f>SUBTOTAL(9,M150:M172)</f>
        <v>0</v>
      </c>
    </row>
    <row r="150" spans="6:13" s="254" customFormat="1" ht="12" outlineLevel="3" x14ac:dyDescent="0.2">
      <c r="F150" s="255">
        <v>1</v>
      </c>
      <c r="G150" s="256" t="s">
        <v>3315</v>
      </c>
      <c r="H150" s="269" t="s">
        <v>4187</v>
      </c>
      <c r="I150" s="259" t="s">
        <v>4188</v>
      </c>
      <c r="J150" s="256" t="s">
        <v>447</v>
      </c>
      <c r="K150" s="168">
        <v>30</v>
      </c>
      <c r="L150" s="305"/>
      <c r="M150" s="306">
        <f t="shared" ref="M150:M158" si="2">K150*L150</f>
        <v>0</v>
      </c>
    </row>
    <row r="151" spans="6:13" s="254" customFormat="1" ht="12" outlineLevel="3" x14ac:dyDescent="0.2">
      <c r="F151" s="255">
        <v>2</v>
      </c>
      <c r="G151" s="256" t="s">
        <v>3315</v>
      </c>
      <c r="H151" s="269" t="s">
        <v>4189</v>
      </c>
      <c r="I151" s="259" t="s">
        <v>4190</v>
      </c>
      <c r="J151" s="256" t="s">
        <v>447</v>
      </c>
      <c r="K151" s="168">
        <v>26</v>
      </c>
      <c r="L151" s="305"/>
      <c r="M151" s="306">
        <f t="shared" si="2"/>
        <v>0</v>
      </c>
    </row>
    <row r="152" spans="6:13" s="254" customFormat="1" ht="24" outlineLevel="3" x14ac:dyDescent="0.2">
      <c r="F152" s="255">
        <v>3</v>
      </c>
      <c r="G152" s="256" t="s">
        <v>3315</v>
      </c>
      <c r="H152" s="269" t="s">
        <v>4191</v>
      </c>
      <c r="I152" s="259" t="s">
        <v>4192</v>
      </c>
      <c r="J152" s="256" t="s">
        <v>191</v>
      </c>
      <c r="K152" s="168">
        <v>0.39100000000000001</v>
      </c>
      <c r="L152" s="305"/>
      <c r="M152" s="306">
        <f t="shared" si="2"/>
        <v>0</v>
      </c>
    </row>
    <row r="153" spans="6:13" s="254" customFormat="1" ht="24" outlineLevel="3" x14ac:dyDescent="0.2">
      <c r="F153" s="255">
        <v>4</v>
      </c>
      <c r="G153" s="256" t="s">
        <v>3315</v>
      </c>
      <c r="H153" s="269" t="s">
        <v>4193</v>
      </c>
      <c r="I153" s="259" t="s">
        <v>4194</v>
      </c>
      <c r="J153" s="256" t="s">
        <v>447</v>
      </c>
      <c r="K153" s="168">
        <v>1</v>
      </c>
      <c r="L153" s="305"/>
      <c r="M153" s="306">
        <f t="shared" si="2"/>
        <v>0</v>
      </c>
    </row>
    <row r="154" spans="6:13" s="254" customFormat="1" ht="12" outlineLevel="3" x14ac:dyDescent="0.2">
      <c r="F154" s="255">
        <v>5</v>
      </c>
      <c r="G154" s="256" t="s">
        <v>3315</v>
      </c>
      <c r="H154" s="269" t="s">
        <v>4321</v>
      </c>
      <c r="I154" s="259" t="s">
        <v>4322</v>
      </c>
      <c r="J154" s="256" t="s">
        <v>447</v>
      </c>
      <c r="K154" s="168">
        <v>3</v>
      </c>
      <c r="L154" s="305"/>
      <c r="M154" s="306">
        <f t="shared" si="2"/>
        <v>0</v>
      </c>
    </row>
    <row r="155" spans="6:13" s="254" customFormat="1" ht="12" outlineLevel="3" x14ac:dyDescent="0.2">
      <c r="F155" s="255">
        <v>6</v>
      </c>
      <c r="G155" s="256" t="s">
        <v>3054</v>
      </c>
      <c r="H155" s="269" t="s">
        <v>4323</v>
      </c>
      <c r="I155" s="259" t="s">
        <v>4324</v>
      </c>
      <c r="J155" s="256" t="s">
        <v>447</v>
      </c>
      <c r="K155" s="168">
        <v>3</v>
      </c>
      <c r="L155" s="305"/>
      <c r="M155" s="306">
        <f t="shared" si="2"/>
        <v>0</v>
      </c>
    </row>
    <row r="156" spans="6:13" s="254" customFormat="1" ht="12" outlineLevel="3" x14ac:dyDescent="0.2">
      <c r="F156" s="255">
        <v>7</v>
      </c>
      <c r="G156" s="256" t="s">
        <v>3315</v>
      </c>
      <c r="H156" s="269" t="s">
        <v>4195</v>
      </c>
      <c r="I156" s="259" t="s">
        <v>4196</v>
      </c>
      <c r="J156" s="256" t="s">
        <v>447</v>
      </c>
      <c r="K156" s="168">
        <v>2</v>
      </c>
      <c r="L156" s="305"/>
      <c r="M156" s="306">
        <f t="shared" si="2"/>
        <v>0</v>
      </c>
    </row>
    <row r="157" spans="6:13" s="254" customFormat="1" ht="12" outlineLevel="3" x14ac:dyDescent="0.2">
      <c r="F157" s="255">
        <v>8</v>
      </c>
      <c r="G157" s="256" t="s">
        <v>3054</v>
      </c>
      <c r="H157" s="269" t="s">
        <v>4197</v>
      </c>
      <c r="I157" s="259" t="s">
        <v>4198</v>
      </c>
      <c r="J157" s="256" t="s">
        <v>447</v>
      </c>
      <c r="K157" s="168">
        <v>2</v>
      </c>
      <c r="L157" s="305"/>
      <c r="M157" s="306">
        <f t="shared" si="2"/>
        <v>0</v>
      </c>
    </row>
    <row r="158" spans="6:13" s="254" customFormat="1" ht="12" outlineLevel="3" x14ac:dyDescent="0.2">
      <c r="F158" s="255">
        <v>9</v>
      </c>
      <c r="G158" s="256" t="s">
        <v>3315</v>
      </c>
      <c r="H158" s="269" t="s">
        <v>4199</v>
      </c>
      <c r="I158" s="259" t="s">
        <v>4200</v>
      </c>
      <c r="J158" s="256" t="s">
        <v>447</v>
      </c>
      <c r="K158" s="168">
        <v>1</v>
      </c>
      <c r="L158" s="305"/>
      <c r="M158" s="306">
        <f t="shared" si="2"/>
        <v>0</v>
      </c>
    </row>
    <row r="159" spans="6:13" s="333" customFormat="1" ht="11.25" outlineLevel="4" x14ac:dyDescent="0.25">
      <c r="F159" s="334"/>
      <c r="G159" s="335"/>
      <c r="H159" s="335"/>
      <c r="I159" s="307" t="s">
        <v>4201</v>
      </c>
      <c r="J159" s="335"/>
      <c r="K159" s="308">
        <v>1</v>
      </c>
      <c r="L159" s="336"/>
      <c r="M159" s="337"/>
    </row>
    <row r="160" spans="6:13" s="254" customFormat="1" ht="12" outlineLevel="3" x14ac:dyDescent="0.2">
      <c r="F160" s="255">
        <v>10</v>
      </c>
      <c r="G160" s="256" t="s">
        <v>3315</v>
      </c>
      <c r="H160" s="269" t="s">
        <v>4202</v>
      </c>
      <c r="I160" s="259" t="s">
        <v>4203</v>
      </c>
      <c r="J160" s="256" t="s">
        <v>447</v>
      </c>
      <c r="K160" s="168">
        <v>2</v>
      </c>
      <c r="L160" s="305"/>
      <c r="M160" s="306">
        <f>K160*L160</f>
        <v>0</v>
      </c>
    </row>
    <row r="161" spans="6:13" s="254" customFormat="1" ht="12" outlineLevel="3" x14ac:dyDescent="0.2">
      <c r="F161" s="255">
        <v>11</v>
      </c>
      <c r="G161" s="256" t="s">
        <v>3315</v>
      </c>
      <c r="H161" s="269" t="s">
        <v>4220</v>
      </c>
      <c r="I161" s="259" t="s">
        <v>4221</v>
      </c>
      <c r="J161" s="256" t="s">
        <v>447</v>
      </c>
      <c r="K161" s="168">
        <v>8</v>
      </c>
      <c r="L161" s="305"/>
      <c r="M161" s="306">
        <f>K161*L161</f>
        <v>0</v>
      </c>
    </row>
    <row r="162" spans="6:13" s="333" customFormat="1" ht="11.25" outlineLevel="4" x14ac:dyDescent="0.25">
      <c r="F162" s="334"/>
      <c r="G162" s="335"/>
      <c r="H162" s="335"/>
      <c r="I162" s="307" t="s">
        <v>4212</v>
      </c>
      <c r="J162" s="335"/>
      <c r="K162" s="308">
        <v>1</v>
      </c>
      <c r="L162" s="336"/>
      <c r="M162" s="337"/>
    </row>
    <row r="163" spans="6:13" s="333" customFormat="1" ht="11.25" outlineLevel="4" x14ac:dyDescent="0.25">
      <c r="F163" s="334"/>
      <c r="G163" s="335"/>
      <c r="H163" s="335"/>
      <c r="I163" s="307" t="s">
        <v>4399</v>
      </c>
      <c r="J163" s="335"/>
      <c r="K163" s="308">
        <v>2</v>
      </c>
      <c r="L163" s="336"/>
      <c r="M163" s="337"/>
    </row>
    <row r="164" spans="6:13" s="333" customFormat="1" ht="11.25" outlineLevel="4" x14ac:dyDescent="0.25">
      <c r="F164" s="334"/>
      <c r="G164" s="335"/>
      <c r="H164" s="335"/>
      <c r="I164" s="307" t="s">
        <v>4400</v>
      </c>
      <c r="J164" s="335"/>
      <c r="K164" s="308">
        <v>5</v>
      </c>
      <c r="L164" s="336"/>
      <c r="M164" s="337"/>
    </row>
    <row r="165" spans="6:13" s="254" customFormat="1" ht="12" outlineLevel="3" x14ac:dyDescent="0.2">
      <c r="F165" s="255">
        <v>12</v>
      </c>
      <c r="G165" s="256" t="s">
        <v>3054</v>
      </c>
      <c r="H165" s="269" t="s">
        <v>4222</v>
      </c>
      <c r="I165" s="259" t="s">
        <v>4223</v>
      </c>
      <c r="J165" s="256" t="s">
        <v>447</v>
      </c>
      <c r="K165" s="168">
        <v>5</v>
      </c>
      <c r="L165" s="305"/>
      <c r="M165" s="306">
        <f t="shared" ref="M165:M171" si="3">K165*L165</f>
        <v>0</v>
      </c>
    </row>
    <row r="166" spans="6:13" s="254" customFormat="1" ht="12" outlineLevel="3" x14ac:dyDescent="0.2">
      <c r="F166" s="255">
        <v>13</v>
      </c>
      <c r="G166" s="256" t="s">
        <v>3054</v>
      </c>
      <c r="H166" s="269" t="s">
        <v>4401</v>
      </c>
      <c r="I166" s="259" t="s">
        <v>4402</v>
      </c>
      <c r="J166" s="256" t="s">
        <v>447</v>
      </c>
      <c r="K166" s="168">
        <v>1</v>
      </c>
      <c r="L166" s="305"/>
      <c r="M166" s="306">
        <f t="shared" si="3"/>
        <v>0</v>
      </c>
    </row>
    <row r="167" spans="6:13" s="254" customFormat="1" ht="12" outlineLevel="3" x14ac:dyDescent="0.2">
      <c r="F167" s="255">
        <v>14</v>
      </c>
      <c r="G167" s="256" t="s">
        <v>3054</v>
      </c>
      <c r="H167" s="269" t="s">
        <v>4403</v>
      </c>
      <c r="I167" s="259" t="s">
        <v>4404</v>
      </c>
      <c r="J167" s="256" t="s">
        <v>447</v>
      </c>
      <c r="K167" s="168">
        <v>2</v>
      </c>
      <c r="L167" s="305"/>
      <c r="M167" s="306">
        <f t="shared" si="3"/>
        <v>0</v>
      </c>
    </row>
    <row r="168" spans="6:13" s="254" customFormat="1" ht="12" outlineLevel="3" x14ac:dyDescent="0.2">
      <c r="F168" s="255">
        <v>15</v>
      </c>
      <c r="G168" s="256" t="s">
        <v>3066</v>
      </c>
      <c r="H168" s="269" t="s">
        <v>3907</v>
      </c>
      <c r="I168" s="259" t="s">
        <v>4224</v>
      </c>
      <c r="J168" s="256" t="s">
        <v>3065</v>
      </c>
      <c r="K168" s="168">
        <v>1</v>
      </c>
      <c r="L168" s="305"/>
      <c r="M168" s="306">
        <f t="shared" si="3"/>
        <v>0</v>
      </c>
    </row>
    <row r="169" spans="6:13" s="254" customFormat="1" ht="12" outlineLevel="3" x14ac:dyDescent="0.2">
      <c r="F169" s="255">
        <v>16</v>
      </c>
      <c r="G169" s="256" t="s">
        <v>3054</v>
      </c>
      <c r="H169" s="269" t="s">
        <v>4225</v>
      </c>
      <c r="I169" s="259" t="s">
        <v>4226</v>
      </c>
      <c r="J169" s="256" t="s">
        <v>447</v>
      </c>
      <c r="K169" s="168">
        <v>1</v>
      </c>
      <c r="L169" s="305"/>
      <c r="M169" s="306">
        <f t="shared" si="3"/>
        <v>0</v>
      </c>
    </row>
    <row r="170" spans="6:13" s="254" customFormat="1" ht="12" outlineLevel="3" x14ac:dyDescent="0.2">
      <c r="F170" s="255">
        <v>17</v>
      </c>
      <c r="G170" s="256" t="s">
        <v>3315</v>
      </c>
      <c r="H170" s="269" t="s">
        <v>4227</v>
      </c>
      <c r="I170" s="259" t="s">
        <v>4228</v>
      </c>
      <c r="J170" s="256" t="s">
        <v>3691</v>
      </c>
      <c r="K170" s="168">
        <v>0.27</v>
      </c>
      <c r="L170" s="305"/>
      <c r="M170" s="306">
        <f t="shared" si="3"/>
        <v>0</v>
      </c>
    </row>
    <row r="171" spans="6:13" s="254" customFormat="1" ht="12" outlineLevel="3" x14ac:dyDescent="0.2">
      <c r="F171" s="255">
        <v>18</v>
      </c>
      <c r="G171" s="256" t="s">
        <v>3315</v>
      </c>
      <c r="H171" s="269" t="s">
        <v>4229</v>
      </c>
      <c r="I171" s="259" t="s">
        <v>4230</v>
      </c>
      <c r="J171" s="256" t="s">
        <v>3691</v>
      </c>
      <c r="K171" s="168">
        <v>0.57999999999999996</v>
      </c>
      <c r="L171" s="305"/>
      <c r="M171" s="306">
        <f t="shared" si="3"/>
        <v>0</v>
      </c>
    </row>
    <row r="172" spans="6:13" s="291" customFormat="1" ht="12.75" customHeight="1" outlineLevel="3" x14ac:dyDescent="0.25">
      <c r="F172" s="284"/>
      <c r="G172" s="285"/>
      <c r="H172" s="285"/>
      <c r="I172" s="295"/>
      <c r="J172" s="285"/>
      <c r="K172" s="187"/>
      <c r="L172" s="290"/>
      <c r="M172" s="296"/>
    </row>
    <row r="173" spans="6:13" s="249" customFormat="1" ht="16.5" customHeight="1" outlineLevel="2" x14ac:dyDescent="0.2">
      <c r="F173" s="250"/>
      <c r="G173" s="240"/>
      <c r="H173" s="251"/>
      <c r="I173" s="251" t="s">
        <v>3692</v>
      </c>
      <c r="J173" s="240"/>
      <c r="K173" s="159"/>
      <c r="L173" s="252"/>
      <c r="M173" s="221">
        <f>SUBTOTAL(9,M174:M178)</f>
        <v>0</v>
      </c>
    </row>
    <row r="174" spans="6:13" s="254" customFormat="1" ht="12" outlineLevel="3" x14ac:dyDescent="0.2">
      <c r="F174" s="255">
        <v>1</v>
      </c>
      <c r="G174" s="256" t="s">
        <v>3315</v>
      </c>
      <c r="H174" s="269" t="s">
        <v>3693</v>
      </c>
      <c r="I174" s="259" t="s">
        <v>3694</v>
      </c>
      <c r="J174" s="256" t="s">
        <v>532</v>
      </c>
      <c r="K174" s="168">
        <v>16.5</v>
      </c>
      <c r="L174" s="305"/>
      <c r="M174" s="306">
        <f>K174*L174</f>
        <v>0</v>
      </c>
    </row>
    <row r="175" spans="6:13" s="333" customFormat="1" ht="11.25" outlineLevel="4" x14ac:dyDescent="0.25">
      <c r="F175" s="334"/>
      <c r="G175" s="335"/>
      <c r="H175" s="335"/>
      <c r="I175" s="307" t="s">
        <v>4358</v>
      </c>
      <c r="J175" s="335"/>
      <c r="K175" s="308">
        <v>15</v>
      </c>
      <c r="L175" s="336"/>
      <c r="M175" s="337"/>
    </row>
    <row r="176" spans="6:13" s="254" customFormat="1" ht="12" outlineLevel="3" x14ac:dyDescent="0.2">
      <c r="F176" s="255">
        <v>2</v>
      </c>
      <c r="G176" s="256" t="s">
        <v>3315</v>
      </c>
      <c r="H176" s="269" t="s">
        <v>3696</v>
      </c>
      <c r="I176" s="259" t="s">
        <v>3697</v>
      </c>
      <c r="J176" s="256" t="s">
        <v>532</v>
      </c>
      <c r="K176" s="168">
        <v>8.8000000000000007</v>
      </c>
      <c r="L176" s="305"/>
      <c r="M176" s="306">
        <f>K176*L176</f>
        <v>0</v>
      </c>
    </row>
    <row r="177" spans="6:13" s="333" customFormat="1" ht="11.25" outlineLevel="4" x14ac:dyDescent="0.25">
      <c r="F177" s="334"/>
      <c r="G177" s="335"/>
      <c r="H177" s="335"/>
      <c r="I177" s="307" t="s">
        <v>4361</v>
      </c>
      <c r="J177" s="335"/>
      <c r="K177" s="308">
        <v>8</v>
      </c>
      <c r="L177" s="336"/>
      <c r="M177" s="337"/>
    </row>
    <row r="178" spans="6:13" s="291" customFormat="1" ht="12.75" customHeight="1" outlineLevel="3" x14ac:dyDescent="0.25">
      <c r="F178" s="284"/>
      <c r="G178" s="285"/>
      <c r="H178" s="285"/>
      <c r="I178" s="295"/>
      <c r="J178" s="285"/>
      <c r="K178" s="187"/>
      <c r="L178" s="290"/>
      <c r="M178" s="296"/>
    </row>
    <row r="179" spans="6:13" s="249" customFormat="1" ht="16.5" customHeight="1" outlineLevel="2" x14ac:dyDescent="0.2">
      <c r="F179" s="250"/>
      <c r="G179" s="240"/>
      <c r="H179" s="251"/>
      <c r="I179" s="251" t="s">
        <v>3700</v>
      </c>
      <c r="J179" s="240"/>
      <c r="K179" s="159"/>
      <c r="L179" s="252"/>
      <c r="M179" s="221">
        <f>SUBTOTAL(9,M180:M181)</f>
        <v>0</v>
      </c>
    </row>
    <row r="180" spans="6:13" s="254" customFormat="1" ht="12" outlineLevel="3" x14ac:dyDescent="0.2">
      <c r="F180" s="255">
        <v>1</v>
      </c>
      <c r="G180" s="256" t="s">
        <v>3701</v>
      </c>
      <c r="H180" s="269" t="s">
        <v>3702</v>
      </c>
      <c r="I180" s="259" t="s">
        <v>3703</v>
      </c>
      <c r="J180" s="256" t="s">
        <v>3704</v>
      </c>
      <c r="K180" s="168">
        <v>5</v>
      </c>
      <c r="L180" s="305"/>
      <c r="M180" s="306">
        <f>K180*L180</f>
        <v>0</v>
      </c>
    </row>
    <row r="181" spans="6:13" s="291" customFormat="1" ht="12.75" customHeight="1" outlineLevel="3" x14ac:dyDescent="0.25">
      <c r="F181" s="284"/>
      <c r="G181" s="285"/>
      <c r="H181" s="285"/>
      <c r="I181" s="295"/>
      <c r="J181" s="285"/>
      <c r="K181" s="187"/>
      <c r="L181" s="290"/>
      <c r="M181" s="296"/>
    </row>
    <row r="182" spans="6:13" s="249" customFormat="1" ht="16.5" customHeight="1" outlineLevel="2" x14ac:dyDescent="0.2">
      <c r="F182" s="250"/>
      <c r="G182" s="240"/>
      <c r="H182" s="251"/>
      <c r="I182" s="251" t="s">
        <v>3461</v>
      </c>
      <c r="J182" s="240"/>
      <c r="K182" s="159"/>
      <c r="L182" s="252"/>
      <c r="M182" s="221">
        <f>SUBTOTAL(9,M183:M190)</f>
        <v>0</v>
      </c>
    </row>
    <row r="183" spans="6:13" s="254" customFormat="1" ht="12" outlineLevel="3" x14ac:dyDescent="0.2">
      <c r="F183" s="255">
        <v>1</v>
      </c>
      <c r="G183" s="256" t="s">
        <v>3701</v>
      </c>
      <c r="H183" s="269" t="s">
        <v>4231</v>
      </c>
      <c r="I183" s="259" t="s">
        <v>4232</v>
      </c>
      <c r="J183" s="256" t="s">
        <v>3065</v>
      </c>
      <c r="K183" s="168">
        <v>1</v>
      </c>
      <c r="L183" s="305"/>
      <c r="M183" s="306">
        <f t="shared" ref="M183:M189" si="4">K183*L183</f>
        <v>0</v>
      </c>
    </row>
    <row r="184" spans="6:13" s="254" customFormat="1" ht="12" outlineLevel="3" x14ac:dyDescent="0.2">
      <c r="F184" s="255">
        <v>2</v>
      </c>
      <c r="G184" s="256" t="s">
        <v>3701</v>
      </c>
      <c r="H184" s="269" t="s">
        <v>4233</v>
      </c>
      <c r="I184" s="259" t="s">
        <v>4234</v>
      </c>
      <c r="J184" s="256" t="s">
        <v>3065</v>
      </c>
      <c r="K184" s="168">
        <v>1</v>
      </c>
      <c r="L184" s="305"/>
      <c r="M184" s="306">
        <f t="shared" si="4"/>
        <v>0</v>
      </c>
    </row>
    <row r="185" spans="6:13" s="254" customFormat="1" ht="12" outlineLevel="3" x14ac:dyDescent="0.2">
      <c r="F185" s="255">
        <v>3</v>
      </c>
      <c r="G185" s="256" t="s">
        <v>3701</v>
      </c>
      <c r="H185" s="269" t="s">
        <v>4235</v>
      </c>
      <c r="I185" s="259" t="s">
        <v>4236</v>
      </c>
      <c r="J185" s="256" t="s">
        <v>3065</v>
      </c>
      <c r="K185" s="168">
        <v>1</v>
      </c>
      <c r="L185" s="305"/>
      <c r="M185" s="306">
        <f t="shared" si="4"/>
        <v>0</v>
      </c>
    </row>
    <row r="186" spans="6:13" s="254" customFormat="1" ht="24" outlineLevel="3" x14ac:dyDescent="0.2">
      <c r="F186" s="255">
        <v>4</v>
      </c>
      <c r="G186" s="256" t="s">
        <v>3701</v>
      </c>
      <c r="H186" s="269" t="s">
        <v>4237</v>
      </c>
      <c r="I186" s="259" t="s">
        <v>4238</v>
      </c>
      <c r="J186" s="256" t="s">
        <v>3065</v>
      </c>
      <c r="K186" s="168">
        <v>1</v>
      </c>
      <c r="L186" s="305"/>
      <c r="M186" s="306">
        <f t="shared" si="4"/>
        <v>0</v>
      </c>
    </row>
    <row r="187" spans="6:13" s="254" customFormat="1" ht="12" outlineLevel="3" x14ac:dyDescent="0.2">
      <c r="F187" s="255">
        <v>5</v>
      </c>
      <c r="G187" s="256" t="s">
        <v>3701</v>
      </c>
      <c r="H187" s="269" t="s">
        <v>4054</v>
      </c>
      <c r="I187" s="259" t="s">
        <v>4055</v>
      </c>
      <c r="J187" s="256" t="s">
        <v>447</v>
      </c>
      <c r="K187" s="168">
        <v>1</v>
      </c>
      <c r="L187" s="305"/>
      <c r="M187" s="306">
        <f t="shared" si="4"/>
        <v>0</v>
      </c>
    </row>
    <row r="188" spans="6:13" s="254" customFormat="1" ht="12" outlineLevel="3" x14ac:dyDescent="0.2">
      <c r="F188" s="255">
        <v>6</v>
      </c>
      <c r="G188" s="256" t="s">
        <v>3701</v>
      </c>
      <c r="H188" s="269" t="s">
        <v>4056</v>
      </c>
      <c r="I188" s="259" t="s">
        <v>4057</v>
      </c>
      <c r="J188" s="256" t="s">
        <v>447</v>
      </c>
      <c r="K188" s="168">
        <v>1</v>
      </c>
      <c r="L188" s="305"/>
      <c r="M188" s="306">
        <f t="shared" si="4"/>
        <v>0</v>
      </c>
    </row>
    <row r="189" spans="6:13" s="254" customFormat="1" ht="12" outlineLevel="3" x14ac:dyDescent="0.2">
      <c r="F189" s="255">
        <v>7</v>
      </c>
      <c r="G189" s="256" t="s">
        <v>3701</v>
      </c>
      <c r="H189" s="269" t="s">
        <v>4239</v>
      </c>
      <c r="I189" s="259" t="s">
        <v>4240</v>
      </c>
      <c r="J189" s="256" t="s">
        <v>3065</v>
      </c>
      <c r="K189" s="168">
        <v>1</v>
      </c>
      <c r="L189" s="305"/>
      <c r="M189" s="306">
        <f t="shared" si="4"/>
        <v>0</v>
      </c>
    </row>
    <row r="190" spans="6:13" s="291" customFormat="1" ht="12.75" customHeight="1" outlineLevel="3" x14ac:dyDescent="0.25">
      <c r="F190" s="284"/>
      <c r="G190" s="285"/>
      <c r="H190" s="285"/>
      <c r="I190" s="295"/>
      <c r="J190" s="285"/>
      <c r="K190" s="187"/>
      <c r="L190" s="290"/>
      <c r="M190" s="296"/>
    </row>
    <row r="191" spans="6:13" s="249" customFormat="1" ht="16.5" customHeight="1" outlineLevel="2" x14ac:dyDescent="0.2">
      <c r="F191" s="250"/>
      <c r="G191" s="240"/>
      <c r="H191" s="251"/>
      <c r="I191" s="251" t="s">
        <v>4241</v>
      </c>
      <c r="J191" s="240"/>
      <c r="K191" s="159"/>
      <c r="L191" s="252"/>
      <c r="M191" s="221">
        <f>SUBTOTAL(9,M192:M195)</f>
        <v>0</v>
      </c>
    </row>
    <row r="192" spans="6:13" s="254" customFormat="1" ht="24" outlineLevel="3" x14ac:dyDescent="0.2">
      <c r="F192" s="255">
        <v>1</v>
      </c>
      <c r="G192" s="256" t="s">
        <v>3701</v>
      </c>
      <c r="H192" s="269" t="s">
        <v>4242</v>
      </c>
      <c r="I192" s="259" t="s">
        <v>4243</v>
      </c>
      <c r="J192" s="256" t="s">
        <v>447</v>
      </c>
      <c r="K192" s="168">
        <v>1</v>
      </c>
      <c r="L192" s="305"/>
      <c r="M192" s="306">
        <f>K192*L192</f>
        <v>0</v>
      </c>
    </row>
    <row r="193" spans="6:13" s="254" customFormat="1" ht="12" outlineLevel="3" x14ac:dyDescent="0.2">
      <c r="F193" s="255">
        <v>2</v>
      </c>
      <c r="G193" s="256" t="s">
        <v>3701</v>
      </c>
      <c r="H193" s="269" t="s">
        <v>4244</v>
      </c>
      <c r="I193" s="259" t="s">
        <v>4245</v>
      </c>
      <c r="J193" s="256" t="s">
        <v>124</v>
      </c>
      <c r="K193" s="168">
        <v>3</v>
      </c>
      <c r="L193" s="305"/>
      <c r="M193" s="306">
        <f>K193*L193</f>
        <v>0</v>
      </c>
    </row>
    <row r="194" spans="6:13" s="254" customFormat="1" ht="12" outlineLevel="3" x14ac:dyDescent="0.2">
      <c r="F194" s="255">
        <v>3</v>
      </c>
      <c r="G194" s="256" t="s">
        <v>3701</v>
      </c>
      <c r="H194" s="269" t="s">
        <v>4246</v>
      </c>
      <c r="I194" s="259" t="s">
        <v>4247</v>
      </c>
      <c r="J194" s="256" t="s">
        <v>447</v>
      </c>
      <c r="K194" s="168">
        <v>1</v>
      </c>
      <c r="L194" s="305"/>
      <c r="M194" s="306">
        <f>K194*L194</f>
        <v>0</v>
      </c>
    </row>
    <row r="195" spans="6:13" s="291" customFormat="1" ht="12.75" customHeight="1" outlineLevel="3" x14ac:dyDescent="0.25">
      <c r="F195" s="284"/>
      <c r="G195" s="285"/>
      <c r="H195" s="285"/>
      <c r="I195" s="295"/>
      <c r="J195" s="285"/>
      <c r="K195" s="187"/>
      <c r="L195" s="290"/>
      <c r="M195" s="296"/>
    </row>
    <row r="196" spans="6:13" s="291" customFormat="1" ht="12.75" customHeight="1" outlineLevel="2" x14ac:dyDescent="0.25">
      <c r="F196" s="284"/>
      <c r="G196" s="285"/>
      <c r="H196" s="285"/>
      <c r="I196" s="295"/>
      <c r="J196" s="285"/>
      <c r="K196" s="187"/>
      <c r="L196" s="290"/>
      <c r="M196" s="296"/>
    </row>
    <row r="197" spans="6:13" s="291" customFormat="1" ht="12.75" customHeight="1" outlineLevel="1" x14ac:dyDescent="0.25">
      <c r="F197" s="284"/>
      <c r="G197" s="285"/>
      <c r="H197" s="285"/>
      <c r="I197" s="295"/>
      <c r="J197" s="285"/>
      <c r="K197" s="187"/>
      <c r="L197" s="290"/>
      <c r="M197" s="296"/>
    </row>
  </sheetData>
  <pageMargins left="0.39370078740157483" right="0.39370078740157483" top="0.59055118110236227" bottom="0.59055118110236227" header="0.39370078740157483" footer="0.39370078740157483"/>
  <pageSetup paperSize="9" scale="71" fitToHeight="9999" orientation="portrait" r:id="rId1"/>
  <headerFooter alignWithMargins="0">
    <oddFooter>&amp;C&amp;8&amp;P z &amp;N</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pageSetUpPr fitToPage="1"/>
  </sheetPr>
  <dimension ref="A1:E30"/>
  <sheetViews>
    <sheetView zoomScaleNormal="100" workbookViewId="0">
      <pane ySplit="7" topLeftCell="A8" activePane="bottomLeft" state="frozen"/>
      <selection activeCell="K10" sqref="K10"/>
      <selection pane="bottomLeft" activeCell="C9" sqref="C9"/>
    </sheetView>
  </sheetViews>
  <sheetFormatPr defaultRowHeight="12.75" outlineLevelRow="3" x14ac:dyDescent="0.2"/>
  <cols>
    <col min="1" max="1" width="108.5703125" style="210" hidden="1" customWidth="1"/>
    <col min="2" max="2" width="80.7109375" style="210" customWidth="1"/>
    <col min="3" max="3" width="15.7109375" style="210" customWidth="1"/>
    <col min="4" max="256" width="9.140625" style="210"/>
    <col min="257" max="257" width="0" style="210" hidden="1" customWidth="1"/>
    <col min="258" max="258" width="80.7109375" style="210" customWidth="1"/>
    <col min="259" max="259" width="15.7109375" style="210" customWidth="1"/>
    <col min="260" max="512" width="9.140625" style="210"/>
    <col min="513" max="513" width="0" style="210" hidden="1" customWidth="1"/>
    <col min="514" max="514" width="80.7109375" style="210" customWidth="1"/>
    <col min="515" max="515" width="15.7109375" style="210" customWidth="1"/>
    <col min="516" max="768" width="9.140625" style="210"/>
    <col min="769" max="769" width="0" style="210" hidden="1" customWidth="1"/>
    <col min="770" max="770" width="80.7109375" style="210" customWidth="1"/>
    <col min="771" max="771" width="15.7109375" style="210" customWidth="1"/>
    <col min="772" max="1024" width="9.140625" style="210"/>
    <col min="1025" max="1025" width="0" style="210" hidden="1" customWidth="1"/>
    <col min="1026" max="1026" width="80.7109375" style="210" customWidth="1"/>
    <col min="1027" max="1027" width="15.7109375" style="210" customWidth="1"/>
    <col min="1028" max="1280" width="9.140625" style="210"/>
    <col min="1281" max="1281" width="0" style="210" hidden="1" customWidth="1"/>
    <col min="1282" max="1282" width="80.7109375" style="210" customWidth="1"/>
    <col min="1283" max="1283" width="15.7109375" style="210" customWidth="1"/>
    <col min="1284" max="1536" width="9.140625" style="210"/>
    <col min="1537" max="1537" width="0" style="210" hidden="1" customWidth="1"/>
    <col min="1538" max="1538" width="80.7109375" style="210" customWidth="1"/>
    <col min="1539" max="1539" width="15.7109375" style="210" customWidth="1"/>
    <col min="1540" max="1792" width="9.140625" style="210"/>
    <col min="1793" max="1793" width="0" style="210" hidden="1" customWidth="1"/>
    <col min="1794" max="1794" width="80.7109375" style="210" customWidth="1"/>
    <col min="1795" max="1795" width="15.7109375" style="210" customWidth="1"/>
    <col min="1796" max="2048" width="9.140625" style="210"/>
    <col min="2049" max="2049" width="0" style="210" hidden="1" customWidth="1"/>
    <col min="2050" max="2050" width="80.7109375" style="210" customWidth="1"/>
    <col min="2051" max="2051" width="15.7109375" style="210" customWidth="1"/>
    <col min="2052" max="2304" width="9.140625" style="210"/>
    <col min="2305" max="2305" width="0" style="210" hidden="1" customWidth="1"/>
    <col min="2306" max="2306" width="80.7109375" style="210" customWidth="1"/>
    <col min="2307" max="2307" width="15.7109375" style="210" customWidth="1"/>
    <col min="2308" max="2560" width="9.140625" style="210"/>
    <col min="2561" max="2561" width="0" style="210" hidden="1" customWidth="1"/>
    <col min="2562" max="2562" width="80.7109375" style="210" customWidth="1"/>
    <col min="2563" max="2563" width="15.7109375" style="210" customWidth="1"/>
    <col min="2564" max="2816" width="9.140625" style="210"/>
    <col min="2817" max="2817" width="0" style="210" hidden="1" customWidth="1"/>
    <col min="2818" max="2818" width="80.7109375" style="210" customWidth="1"/>
    <col min="2819" max="2819" width="15.7109375" style="210" customWidth="1"/>
    <col min="2820" max="3072" width="9.140625" style="210"/>
    <col min="3073" max="3073" width="0" style="210" hidden="1" customWidth="1"/>
    <col min="3074" max="3074" width="80.7109375" style="210" customWidth="1"/>
    <col min="3075" max="3075" width="15.7109375" style="210" customWidth="1"/>
    <col min="3076" max="3328" width="9.140625" style="210"/>
    <col min="3329" max="3329" width="0" style="210" hidden="1" customWidth="1"/>
    <col min="3330" max="3330" width="80.7109375" style="210" customWidth="1"/>
    <col min="3331" max="3331" width="15.7109375" style="210" customWidth="1"/>
    <col min="3332" max="3584" width="9.140625" style="210"/>
    <col min="3585" max="3585" width="0" style="210" hidden="1" customWidth="1"/>
    <col min="3586" max="3586" width="80.7109375" style="210" customWidth="1"/>
    <col min="3587" max="3587" width="15.7109375" style="210" customWidth="1"/>
    <col min="3588" max="3840" width="9.140625" style="210"/>
    <col min="3841" max="3841" width="0" style="210" hidden="1" customWidth="1"/>
    <col min="3842" max="3842" width="80.7109375" style="210" customWidth="1"/>
    <col min="3843" max="3843" width="15.7109375" style="210" customWidth="1"/>
    <col min="3844" max="4096" width="9.140625" style="210"/>
    <col min="4097" max="4097" width="0" style="210" hidden="1" customWidth="1"/>
    <col min="4098" max="4098" width="80.7109375" style="210" customWidth="1"/>
    <col min="4099" max="4099" width="15.7109375" style="210" customWidth="1"/>
    <col min="4100" max="4352" width="9.140625" style="210"/>
    <col min="4353" max="4353" width="0" style="210" hidden="1" customWidth="1"/>
    <col min="4354" max="4354" width="80.7109375" style="210" customWidth="1"/>
    <col min="4355" max="4355" width="15.7109375" style="210" customWidth="1"/>
    <col min="4356" max="4608" width="9.140625" style="210"/>
    <col min="4609" max="4609" width="0" style="210" hidden="1" customWidth="1"/>
    <col min="4610" max="4610" width="80.7109375" style="210" customWidth="1"/>
    <col min="4611" max="4611" width="15.7109375" style="210" customWidth="1"/>
    <col min="4612" max="4864" width="9.140625" style="210"/>
    <col min="4865" max="4865" width="0" style="210" hidden="1" customWidth="1"/>
    <col min="4866" max="4866" width="80.7109375" style="210" customWidth="1"/>
    <col min="4867" max="4867" width="15.7109375" style="210" customWidth="1"/>
    <col min="4868" max="5120" width="9.140625" style="210"/>
    <col min="5121" max="5121" width="0" style="210" hidden="1" customWidth="1"/>
    <col min="5122" max="5122" width="80.7109375" style="210" customWidth="1"/>
    <col min="5123" max="5123" width="15.7109375" style="210" customWidth="1"/>
    <col min="5124" max="5376" width="9.140625" style="210"/>
    <col min="5377" max="5377" width="0" style="210" hidden="1" customWidth="1"/>
    <col min="5378" max="5378" width="80.7109375" style="210" customWidth="1"/>
    <col min="5379" max="5379" width="15.7109375" style="210" customWidth="1"/>
    <col min="5380" max="5632" width="9.140625" style="210"/>
    <col min="5633" max="5633" width="0" style="210" hidden="1" customWidth="1"/>
    <col min="5634" max="5634" width="80.7109375" style="210" customWidth="1"/>
    <col min="5635" max="5635" width="15.7109375" style="210" customWidth="1"/>
    <col min="5636" max="5888" width="9.140625" style="210"/>
    <col min="5889" max="5889" width="0" style="210" hidden="1" customWidth="1"/>
    <col min="5890" max="5890" width="80.7109375" style="210" customWidth="1"/>
    <col min="5891" max="5891" width="15.7109375" style="210" customWidth="1"/>
    <col min="5892" max="6144" width="9.140625" style="210"/>
    <col min="6145" max="6145" width="0" style="210" hidden="1" customWidth="1"/>
    <col min="6146" max="6146" width="80.7109375" style="210" customWidth="1"/>
    <col min="6147" max="6147" width="15.7109375" style="210" customWidth="1"/>
    <col min="6148" max="6400" width="9.140625" style="210"/>
    <col min="6401" max="6401" width="0" style="210" hidden="1" customWidth="1"/>
    <col min="6402" max="6402" width="80.7109375" style="210" customWidth="1"/>
    <col min="6403" max="6403" width="15.7109375" style="210" customWidth="1"/>
    <col min="6404" max="6656" width="9.140625" style="210"/>
    <col min="6657" max="6657" width="0" style="210" hidden="1" customWidth="1"/>
    <col min="6658" max="6658" width="80.7109375" style="210" customWidth="1"/>
    <col min="6659" max="6659" width="15.7109375" style="210" customWidth="1"/>
    <col min="6660" max="6912" width="9.140625" style="210"/>
    <col min="6913" max="6913" width="0" style="210" hidden="1" customWidth="1"/>
    <col min="6914" max="6914" width="80.7109375" style="210" customWidth="1"/>
    <col min="6915" max="6915" width="15.7109375" style="210" customWidth="1"/>
    <col min="6916" max="7168" width="9.140625" style="210"/>
    <col min="7169" max="7169" width="0" style="210" hidden="1" customWidth="1"/>
    <col min="7170" max="7170" width="80.7109375" style="210" customWidth="1"/>
    <col min="7171" max="7171" width="15.7109375" style="210" customWidth="1"/>
    <col min="7172" max="7424" width="9.140625" style="210"/>
    <col min="7425" max="7425" width="0" style="210" hidden="1" customWidth="1"/>
    <col min="7426" max="7426" width="80.7109375" style="210" customWidth="1"/>
    <col min="7427" max="7427" width="15.7109375" style="210" customWidth="1"/>
    <col min="7428" max="7680" width="9.140625" style="210"/>
    <col min="7681" max="7681" width="0" style="210" hidden="1" customWidth="1"/>
    <col min="7682" max="7682" width="80.7109375" style="210" customWidth="1"/>
    <col min="7683" max="7683" width="15.7109375" style="210" customWidth="1"/>
    <col min="7684" max="7936" width="9.140625" style="210"/>
    <col min="7937" max="7937" width="0" style="210" hidden="1" customWidth="1"/>
    <col min="7938" max="7938" width="80.7109375" style="210" customWidth="1"/>
    <col min="7939" max="7939" width="15.7109375" style="210" customWidth="1"/>
    <col min="7940" max="8192" width="9.140625" style="210"/>
    <col min="8193" max="8193" width="0" style="210" hidden="1" customWidth="1"/>
    <col min="8194" max="8194" width="80.7109375" style="210" customWidth="1"/>
    <col min="8195" max="8195" width="15.7109375" style="210" customWidth="1"/>
    <col min="8196" max="8448" width="9.140625" style="210"/>
    <col min="8449" max="8449" width="0" style="210" hidden="1" customWidth="1"/>
    <col min="8450" max="8450" width="80.7109375" style="210" customWidth="1"/>
    <col min="8451" max="8451" width="15.7109375" style="210" customWidth="1"/>
    <col min="8452" max="8704" width="9.140625" style="210"/>
    <col min="8705" max="8705" width="0" style="210" hidden="1" customWidth="1"/>
    <col min="8706" max="8706" width="80.7109375" style="210" customWidth="1"/>
    <col min="8707" max="8707" width="15.7109375" style="210" customWidth="1"/>
    <col min="8708" max="8960" width="9.140625" style="210"/>
    <col min="8961" max="8961" width="0" style="210" hidden="1" customWidth="1"/>
    <col min="8962" max="8962" width="80.7109375" style="210" customWidth="1"/>
    <col min="8963" max="8963" width="15.7109375" style="210" customWidth="1"/>
    <col min="8964" max="9216" width="9.140625" style="210"/>
    <col min="9217" max="9217" width="0" style="210" hidden="1" customWidth="1"/>
    <col min="9218" max="9218" width="80.7109375" style="210" customWidth="1"/>
    <col min="9219" max="9219" width="15.7109375" style="210" customWidth="1"/>
    <col min="9220" max="9472" width="9.140625" style="210"/>
    <col min="9473" max="9473" width="0" style="210" hidden="1" customWidth="1"/>
    <col min="9474" max="9474" width="80.7109375" style="210" customWidth="1"/>
    <col min="9475" max="9475" width="15.7109375" style="210" customWidth="1"/>
    <col min="9476" max="9728" width="9.140625" style="210"/>
    <col min="9729" max="9729" width="0" style="210" hidden="1" customWidth="1"/>
    <col min="9730" max="9730" width="80.7109375" style="210" customWidth="1"/>
    <col min="9731" max="9731" width="15.7109375" style="210" customWidth="1"/>
    <col min="9732" max="9984" width="9.140625" style="210"/>
    <col min="9985" max="9985" width="0" style="210" hidden="1" customWidth="1"/>
    <col min="9986" max="9986" width="80.7109375" style="210" customWidth="1"/>
    <col min="9987" max="9987" width="15.7109375" style="210" customWidth="1"/>
    <col min="9988" max="10240" width="9.140625" style="210"/>
    <col min="10241" max="10241" width="0" style="210" hidden="1" customWidth="1"/>
    <col min="10242" max="10242" width="80.7109375" style="210" customWidth="1"/>
    <col min="10243" max="10243" width="15.7109375" style="210" customWidth="1"/>
    <col min="10244" max="10496" width="9.140625" style="210"/>
    <col min="10497" max="10497" width="0" style="210" hidden="1" customWidth="1"/>
    <col min="10498" max="10498" width="80.7109375" style="210" customWidth="1"/>
    <col min="10499" max="10499" width="15.7109375" style="210" customWidth="1"/>
    <col min="10500" max="10752" width="9.140625" style="210"/>
    <col min="10753" max="10753" width="0" style="210" hidden="1" customWidth="1"/>
    <col min="10754" max="10754" width="80.7109375" style="210" customWidth="1"/>
    <col min="10755" max="10755" width="15.7109375" style="210" customWidth="1"/>
    <col min="10756" max="11008" width="9.140625" style="210"/>
    <col min="11009" max="11009" width="0" style="210" hidden="1" customWidth="1"/>
    <col min="11010" max="11010" width="80.7109375" style="210" customWidth="1"/>
    <col min="11011" max="11011" width="15.7109375" style="210" customWidth="1"/>
    <col min="11012" max="11264" width="9.140625" style="210"/>
    <col min="11265" max="11265" width="0" style="210" hidden="1" customWidth="1"/>
    <col min="11266" max="11266" width="80.7109375" style="210" customWidth="1"/>
    <col min="11267" max="11267" width="15.7109375" style="210" customWidth="1"/>
    <col min="11268" max="11520" width="9.140625" style="210"/>
    <col min="11521" max="11521" width="0" style="210" hidden="1" customWidth="1"/>
    <col min="11522" max="11522" width="80.7109375" style="210" customWidth="1"/>
    <col min="11523" max="11523" width="15.7109375" style="210" customWidth="1"/>
    <col min="11524" max="11776" width="9.140625" style="210"/>
    <col min="11777" max="11777" width="0" style="210" hidden="1" customWidth="1"/>
    <col min="11778" max="11778" width="80.7109375" style="210" customWidth="1"/>
    <col min="11779" max="11779" width="15.7109375" style="210" customWidth="1"/>
    <col min="11780" max="12032" width="9.140625" style="210"/>
    <col min="12033" max="12033" width="0" style="210" hidden="1" customWidth="1"/>
    <col min="12034" max="12034" width="80.7109375" style="210" customWidth="1"/>
    <col min="12035" max="12035" width="15.7109375" style="210" customWidth="1"/>
    <col min="12036" max="12288" width="9.140625" style="210"/>
    <col min="12289" max="12289" width="0" style="210" hidden="1" customWidth="1"/>
    <col min="12290" max="12290" width="80.7109375" style="210" customWidth="1"/>
    <col min="12291" max="12291" width="15.7109375" style="210" customWidth="1"/>
    <col min="12292" max="12544" width="9.140625" style="210"/>
    <col min="12545" max="12545" width="0" style="210" hidden="1" customWidth="1"/>
    <col min="12546" max="12546" width="80.7109375" style="210" customWidth="1"/>
    <col min="12547" max="12547" width="15.7109375" style="210" customWidth="1"/>
    <col min="12548" max="12800" width="9.140625" style="210"/>
    <col min="12801" max="12801" width="0" style="210" hidden="1" customWidth="1"/>
    <col min="12802" max="12802" width="80.7109375" style="210" customWidth="1"/>
    <col min="12803" max="12803" width="15.7109375" style="210" customWidth="1"/>
    <col min="12804" max="13056" width="9.140625" style="210"/>
    <col min="13057" max="13057" width="0" style="210" hidden="1" customWidth="1"/>
    <col min="13058" max="13058" width="80.7109375" style="210" customWidth="1"/>
    <col min="13059" max="13059" width="15.7109375" style="210" customWidth="1"/>
    <col min="13060" max="13312" width="9.140625" style="210"/>
    <col min="13313" max="13313" width="0" style="210" hidden="1" customWidth="1"/>
    <col min="13314" max="13314" width="80.7109375" style="210" customWidth="1"/>
    <col min="13315" max="13315" width="15.7109375" style="210" customWidth="1"/>
    <col min="13316" max="13568" width="9.140625" style="210"/>
    <col min="13569" max="13569" width="0" style="210" hidden="1" customWidth="1"/>
    <col min="13570" max="13570" width="80.7109375" style="210" customWidth="1"/>
    <col min="13571" max="13571" width="15.7109375" style="210" customWidth="1"/>
    <col min="13572" max="13824" width="9.140625" style="210"/>
    <col min="13825" max="13825" width="0" style="210" hidden="1" customWidth="1"/>
    <col min="13826" max="13826" width="80.7109375" style="210" customWidth="1"/>
    <col min="13827" max="13827" width="15.7109375" style="210" customWidth="1"/>
    <col min="13828" max="14080" width="9.140625" style="210"/>
    <col min="14081" max="14081" width="0" style="210" hidden="1" customWidth="1"/>
    <col min="14082" max="14082" width="80.7109375" style="210" customWidth="1"/>
    <col min="14083" max="14083" width="15.7109375" style="210" customWidth="1"/>
    <col min="14084" max="14336" width="9.140625" style="210"/>
    <col min="14337" max="14337" width="0" style="210" hidden="1" customWidth="1"/>
    <col min="14338" max="14338" width="80.7109375" style="210" customWidth="1"/>
    <col min="14339" max="14339" width="15.7109375" style="210" customWidth="1"/>
    <col min="14340" max="14592" width="9.140625" style="210"/>
    <col min="14593" max="14593" width="0" style="210" hidden="1" customWidth="1"/>
    <col min="14594" max="14594" width="80.7109375" style="210" customWidth="1"/>
    <col min="14595" max="14595" width="15.7109375" style="210" customWidth="1"/>
    <col min="14596" max="14848" width="9.140625" style="210"/>
    <col min="14849" max="14849" width="0" style="210" hidden="1" customWidth="1"/>
    <col min="14850" max="14850" width="80.7109375" style="210" customWidth="1"/>
    <col min="14851" max="14851" width="15.7109375" style="210" customWidth="1"/>
    <col min="14852" max="15104" width="9.140625" style="210"/>
    <col min="15105" max="15105" width="0" style="210" hidden="1" customWidth="1"/>
    <col min="15106" max="15106" width="80.7109375" style="210" customWidth="1"/>
    <col min="15107" max="15107" width="15.7109375" style="210" customWidth="1"/>
    <col min="15108" max="15360" width="9.140625" style="210"/>
    <col min="15361" max="15361" width="0" style="210" hidden="1" customWidth="1"/>
    <col min="15362" max="15362" width="80.7109375" style="210" customWidth="1"/>
    <col min="15363" max="15363" width="15.7109375" style="210" customWidth="1"/>
    <col min="15364" max="15616" width="9.140625" style="210"/>
    <col min="15617" max="15617" width="0" style="210" hidden="1" customWidth="1"/>
    <col min="15618" max="15618" width="80.7109375" style="210" customWidth="1"/>
    <col min="15619" max="15619" width="15.7109375" style="210" customWidth="1"/>
    <col min="15620" max="15872" width="9.140625" style="210"/>
    <col min="15873" max="15873" width="0" style="210" hidden="1" customWidth="1"/>
    <col min="15874" max="15874" width="80.7109375" style="210" customWidth="1"/>
    <col min="15875" max="15875" width="15.7109375" style="210" customWidth="1"/>
    <col min="15876" max="16128" width="9.140625" style="210"/>
    <col min="16129" max="16129" width="0" style="210" hidden="1" customWidth="1"/>
    <col min="16130" max="16130" width="80.7109375" style="210" customWidth="1"/>
    <col min="16131" max="16131" width="15.7109375" style="210" customWidth="1"/>
    <col min="16132" max="16384" width="9.140625" style="210"/>
  </cols>
  <sheetData>
    <row r="1" spans="1:5" x14ac:dyDescent="0.2">
      <c r="B1" s="207" t="s">
        <v>3352</v>
      </c>
    </row>
    <row r="2" spans="1:5" ht="15" x14ac:dyDescent="0.25">
      <c r="B2" s="225" t="s">
        <v>51</v>
      </c>
    </row>
    <row r="3" spans="1:5" ht="15" x14ac:dyDescent="0.25">
      <c r="B3" s="225" t="s">
        <v>2</v>
      </c>
    </row>
    <row r="4" spans="1:5" ht="15" x14ac:dyDescent="0.25">
      <c r="B4" s="225" t="s">
        <v>46</v>
      </c>
    </row>
    <row r="5" spans="1:5" ht="15" x14ac:dyDescent="0.25">
      <c r="B5" s="225" t="s">
        <v>4058</v>
      </c>
    </row>
    <row r="6" spans="1:5" ht="14.25" customHeight="1" x14ac:dyDescent="0.25">
      <c r="A6" s="210" t="e">
        <f t="array" ref="A6">INDEX(__SAZBA__,MATCH(0,COUNTIF(#REF!,__SAZBA__),0))</f>
        <v>#REF!</v>
      </c>
      <c r="B6" s="211"/>
      <c r="C6" s="208"/>
      <c r="D6" s="209"/>
    </row>
    <row r="7" spans="1:5" ht="13.5" thickBot="1" x14ac:dyDescent="0.25">
      <c r="A7" s="210" t="e">
        <f t="array" ref="A7">INDEX(__SAZBA__,MATCH(0,COUNTIF($A$6:A6,__SAZBA__),0))</f>
        <v>#REF!</v>
      </c>
      <c r="B7" s="212" t="s">
        <v>104</v>
      </c>
      <c r="C7" s="212" t="s">
        <v>3043</v>
      </c>
      <c r="D7" s="213"/>
    </row>
    <row r="8" spans="1:5" x14ac:dyDescent="0.2">
      <c r="A8" s="210" t="e">
        <f t="array" ref="A8">INDEX(__SAZBA__,MATCH(0,COUNTIF($A$6:A7,__SAZBA__),0))</f>
        <v>#REF!</v>
      </c>
      <c r="B8" s="214"/>
      <c r="C8" s="215"/>
      <c r="D8" s="213"/>
    </row>
    <row r="9" spans="1:5" s="216" customFormat="1" ht="15.75" customHeight="1" outlineLevel="1" x14ac:dyDescent="0.25">
      <c r="B9" s="338" t="str">
        <f>IF([6]Zakazka!$I$9=0,"",[6]Zakazka!$I$9)</f>
        <v>SO 03.2.4: Plynový zdroj tepla 4 VAK</v>
      </c>
      <c r="C9" s="332">
        <f>'UT Zakazka kotelna 4'!M9</f>
        <v>0</v>
      </c>
    </row>
    <row r="10" spans="1:5" s="216" customFormat="1" ht="15.75" customHeight="1" outlineLevel="2" x14ac:dyDescent="0.2">
      <c r="B10" s="339" t="str">
        <f>IF([6]Zakazka!$I$10=0,"",[6]Zakazka!$I$10)</f>
        <v>D.2.1 a D.2.2: Technologie a VZT</v>
      </c>
      <c r="C10" s="218">
        <f>'UT Zakazka kotelna 4'!M10</f>
        <v>0</v>
      </c>
    </row>
    <row r="11" spans="1:5" s="219" customFormat="1" ht="15" customHeight="1" outlineLevel="3" x14ac:dyDescent="0.2">
      <c r="B11" s="340" t="str">
        <f>IF([6]Zakazka!$I$11=0,"",[6]Zakazka!$I$11)</f>
        <v>023: Potrubí</v>
      </c>
      <c r="C11" s="221">
        <f>'UT Zakazka kotelna 4'!M11</f>
        <v>0</v>
      </c>
    </row>
    <row r="12" spans="1:5" s="219" customFormat="1" ht="15" customHeight="1" outlineLevel="3" x14ac:dyDescent="0.2">
      <c r="B12" s="340" t="str">
        <f>IF([6]Zakazka!$I$15=0,"",[6]Zakazka!$I$15)</f>
        <v>099: Přesun hmot HSV</v>
      </c>
      <c r="C12" s="221">
        <f>'UT Zakazka kotelna 4'!M15</f>
        <v>0</v>
      </c>
      <c r="E12" s="221"/>
    </row>
    <row r="13" spans="1:5" s="219" customFormat="1" ht="15" customHeight="1" outlineLevel="3" x14ac:dyDescent="0.2">
      <c r="B13" s="340" t="str">
        <f>IF([6]Zakazka!$I$34=0,"",[6]Zakazka!$I$34)</f>
        <v>713: Izolace tepelné</v>
      </c>
      <c r="C13" s="221">
        <f>'UT Zakazka kotelna 4'!M34</f>
        <v>0</v>
      </c>
      <c r="E13" s="221"/>
    </row>
    <row r="14" spans="1:5" s="219" customFormat="1" ht="15" customHeight="1" outlineLevel="3" x14ac:dyDescent="0.2">
      <c r="B14" s="340" t="str">
        <f>IF([6]Zakazka!$I$55=0,"",[6]Zakazka!$I$55)</f>
        <v>721: Vnitřní kanalizace</v>
      </c>
      <c r="C14" s="221">
        <f>'UT Zakazka kotelna 4'!M55</f>
        <v>0</v>
      </c>
      <c r="E14" s="221"/>
    </row>
    <row r="15" spans="1:5" s="219" customFormat="1" ht="15" customHeight="1" outlineLevel="3" x14ac:dyDescent="0.2">
      <c r="B15" s="340" t="str">
        <f>IF([6]Zakazka!$I$64=0,"",[6]Zakazka!$I$64)</f>
        <v>722: Vnitřní vodovod</v>
      </c>
      <c r="C15" s="221">
        <f>'UT Zakazka kotelna 4'!M64</f>
        <v>0</v>
      </c>
      <c r="E15" s="221"/>
    </row>
    <row r="16" spans="1:5" s="219" customFormat="1" ht="15" customHeight="1" outlineLevel="3" x14ac:dyDescent="0.2">
      <c r="B16" s="340" t="str">
        <f>IF([6]Zakazka!$I$72=0,"",[6]Zakazka!$I$72)</f>
        <v>731: Ústřední vytápění - kotelny</v>
      </c>
      <c r="C16" s="221">
        <f>'UT Zakazka kotelna 4'!M72</f>
        <v>0</v>
      </c>
      <c r="E16" s="221"/>
    </row>
    <row r="17" spans="1:5" s="219" customFormat="1" ht="15" customHeight="1" outlineLevel="3" x14ac:dyDescent="0.2">
      <c r="B17" s="340" t="str">
        <f>IF([6]Zakazka!$I$89=0,"",[6]Zakazka!$I$89)</f>
        <v>732: Ústřední vytápění - strojovny</v>
      </c>
      <c r="C17" s="221">
        <f>'UT Zakazka kotelna 4'!M89</f>
        <v>0</v>
      </c>
      <c r="E17" s="221"/>
    </row>
    <row r="18" spans="1:5" s="219" customFormat="1" ht="15" customHeight="1" outlineLevel="3" x14ac:dyDescent="0.2">
      <c r="B18" s="340" t="str">
        <f>IF([6]Zakazka!$I$109=0,"",[6]Zakazka!$I$109)</f>
        <v>733: Ústřední vytápění - rozvodné potrubí</v>
      </c>
      <c r="C18" s="221">
        <f>'UT Zakazka kotelna 4'!M109</f>
        <v>0</v>
      </c>
      <c r="E18" s="221"/>
    </row>
    <row r="19" spans="1:5" s="219" customFormat="1" ht="15" customHeight="1" outlineLevel="3" x14ac:dyDescent="0.2">
      <c r="B19" s="340" t="str">
        <f>IF([6]Zakazka!$I$125=0,"",[6]Zakazka!$I$125)</f>
        <v>734: Ústřední vytápění - armatury</v>
      </c>
      <c r="C19" s="221">
        <f>'UT Zakazka kotelna 4'!M125</f>
        <v>0</v>
      </c>
      <c r="E19" s="221"/>
    </row>
    <row r="20" spans="1:5" s="219" customFormat="1" ht="15" customHeight="1" outlineLevel="3" x14ac:dyDescent="0.2">
      <c r="B20" s="340" t="str">
        <f>IF([6]Zakazka!$I$141=0,"",[6]Zakazka!$I$141)</f>
        <v>751: Vzduchotechnika</v>
      </c>
      <c r="C20" s="221">
        <f>'UT Zakazka kotelna 4'!M141</f>
        <v>0</v>
      </c>
      <c r="E20" s="221"/>
    </row>
    <row r="21" spans="1:5" s="219" customFormat="1" ht="15" customHeight="1" outlineLevel="3" x14ac:dyDescent="0.2">
      <c r="B21" s="340" t="str">
        <f>IF([6]Zakazka!$I$165=0,"",[6]Zakazka!$I$165)</f>
        <v>783: Nátěry</v>
      </c>
      <c r="C21" s="221">
        <f>'UT Zakazka kotelna 4'!M165</f>
        <v>0</v>
      </c>
      <c r="E21" s="221"/>
    </row>
    <row r="22" spans="1:5" s="219" customFormat="1" ht="15" customHeight="1" outlineLevel="3" x14ac:dyDescent="0.2">
      <c r="B22" s="340" t="str">
        <f>IF([6]Zakazka!$I$171=0,"",[6]Zakazka!$I$171)</f>
        <v>V03: Zařízení staveniště</v>
      </c>
      <c r="C22" s="221">
        <f>'UT Zakazka kotelna 4'!M171</f>
        <v>0</v>
      </c>
      <c r="E22" s="221"/>
    </row>
    <row r="23" spans="1:5" s="219" customFormat="1" ht="15" customHeight="1" outlineLevel="3" x14ac:dyDescent="0.2">
      <c r="B23" s="340" t="str">
        <f>IF([6]Zakazka!$I$174=0,"",[6]Zakazka!$I$174)</f>
        <v>V04: Inženýrská činnost</v>
      </c>
      <c r="C23" s="221">
        <f>'UT Zakazka kotelna 4'!M174</f>
        <v>0</v>
      </c>
      <c r="E23" s="221"/>
    </row>
    <row r="24" spans="1:5" s="219" customFormat="1" ht="15" customHeight="1" outlineLevel="3" x14ac:dyDescent="0.2">
      <c r="B24" s="340" t="str">
        <f>IF([6]Zakazka!$I$183=0,"",[6]Zakazka!$I$183)</f>
        <v>V09: Ostatní náklady</v>
      </c>
      <c r="C24" s="221">
        <f>'UT Zakazka kotelna 4'!M183</f>
        <v>0</v>
      </c>
      <c r="E24" s="221"/>
    </row>
    <row r="25" spans="1:5" ht="13.5" outlineLevel="3" thickBot="1" x14ac:dyDescent="0.25">
      <c r="B25" s="318"/>
    </row>
    <row r="26" spans="1:5" s="222" customFormat="1" ht="15" x14ac:dyDescent="0.25">
      <c r="A26" s="222">
        <f>SUM(A28:A29)</f>
        <v>0</v>
      </c>
      <c r="B26" s="223" t="s">
        <v>3355</v>
      </c>
      <c r="C26" s="224">
        <f>SUM(C11:C25)</f>
        <v>0</v>
      </c>
    </row>
    <row r="27" spans="1:5" s="222" customFormat="1" ht="15" x14ac:dyDescent="0.25">
      <c r="B27" s="341"/>
      <c r="C27" s="342"/>
    </row>
    <row r="28" spans="1:5" s="343" customFormat="1" x14ac:dyDescent="0.2">
      <c r="A28" s="343">
        <f>IF(ISNUMBER(A7),SUMIF(__SAZBA__,A7,__CENA__),0)</f>
        <v>0</v>
      </c>
      <c r="B28" s="344" t="str">
        <f>IF(A28=0,"","DPH " &amp; A7 &amp; " % ze základny: " &amp; TEXT(A28,"# ##0"))</f>
        <v/>
      </c>
      <c r="C28" s="345" t="str">
        <f>IF(A28=0,"",A28*A7/100)</f>
        <v/>
      </c>
    </row>
    <row r="29" spans="1:5" s="343" customFormat="1" x14ac:dyDescent="0.2">
      <c r="A29" s="343">
        <f>IF(ISNUMBER(A8),SUMIF(__SAZBA__,A8,__CENA__),0)</f>
        <v>0</v>
      </c>
      <c r="B29" s="346" t="str">
        <f>IF(A29=0,"","DPH " &amp; A8 &amp; " % ze základny: " &amp; TEXT(A29,"# ##0"))</f>
        <v/>
      </c>
      <c r="C29" s="347" t="str">
        <f>IF(A29=0,"",A29*A8/100)</f>
        <v/>
      </c>
    </row>
    <row r="30" spans="1:5" s="222" customFormat="1" ht="15" x14ac:dyDescent="0.25">
      <c r="B30" s="348"/>
      <c r="C30" s="349"/>
    </row>
  </sheetData>
  <pageMargins left="0.78740157480314965" right="0.78740157480314965" top="0.78740157480314965" bottom="0.78740157480314965" header="0.39370078740157483" footer="0.39370078740157483"/>
  <pageSetup paperSize="9" scale="88" orientation="portrait" r:id="rId1"/>
  <headerFooter>
    <oddFooter>&amp;C&amp;8&amp;P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BL112"/>
  <sheetViews>
    <sheetView showGridLines="0" zoomScaleNormal="100" workbookViewId="0">
      <pane ySplit="1" topLeftCell="A2" activePane="bottomLeft" state="frozen"/>
      <selection activeCell="K10" sqref="K10"/>
      <selection pane="bottomLeft" activeCell="AC14" sqref="AC14"/>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4" width="8" style="25" hidden="1"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1" spans="2:47" s="17" customFormat="1" ht="6.95" customHeight="1" x14ac:dyDescent="0.25">
      <c r="B1" s="14"/>
      <c r="C1" s="15"/>
      <c r="D1" s="15"/>
      <c r="E1" s="15"/>
      <c r="F1" s="15"/>
      <c r="G1" s="15"/>
      <c r="H1" s="15"/>
      <c r="I1" s="15"/>
      <c r="J1" s="15"/>
      <c r="K1" s="15"/>
      <c r="L1" s="15"/>
      <c r="M1" s="15"/>
      <c r="N1" s="15"/>
      <c r="O1" s="15"/>
      <c r="P1" s="15"/>
      <c r="Q1" s="15"/>
      <c r="R1" s="16"/>
    </row>
    <row r="2" spans="2:47" s="17" customFormat="1" ht="36.950000000000003" customHeight="1" x14ac:dyDescent="0.25">
      <c r="B2" s="18"/>
      <c r="C2" s="686" t="s">
        <v>54</v>
      </c>
      <c r="D2" s="680"/>
      <c r="E2" s="680"/>
      <c r="F2" s="680"/>
      <c r="G2" s="680"/>
      <c r="H2" s="680"/>
      <c r="I2" s="680"/>
      <c r="J2" s="680"/>
      <c r="K2" s="680"/>
      <c r="L2" s="680"/>
      <c r="M2" s="680"/>
      <c r="N2" s="680"/>
      <c r="O2" s="680"/>
      <c r="P2" s="680"/>
      <c r="Q2" s="680"/>
      <c r="R2" s="19"/>
    </row>
    <row r="3" spans="2:47" s="17" customFormat="1" ht="6.95" customHeight="1" x14ac:dyDescent="0.25">
      <c r="B3" s="18"/>
      <c r="C3" s="20"/>
      <c r="D3" s="20"/>
      <c r="E3" s="20"/>
      <c r="F3" s="20"/>
      <c r="G3" s="20"/>
      <c r="H3" s="20"/>
      <c r="I3" s="20"/>
      <c r="J3" s="20"/>
      <c r="K3" s="20"/>
      <c r="L3" s="20"/>
      <c r="M3" s="20"/>
      <c r="N3" s="20"/>
      <c r="O3" s="20"/>
      <c r="P3" s="20"/>
      <c r="Q3" s="20"/>
      <c r="R3" s="19"/>
    </row>
    <row r="4" spans="2:47" s="17" customFormat="1" ht="30" customHeight="1" x14ac:dyDescent="0.25">
      <c r="B4" s="18"/>
      <c r="C4" s="21" t="s">
        <v>55</v>
      </c>
      <c r="D4" s="20"/>
      <c r="E4" s="20"/>
      <c r="F4" s="687" t="s">
        <v>56</v>
      </c>
      <c r="G4" s="680"/>
      <c r="H4" s="680"/>
      <c r="I4" s="680"/>
      <c r="J4" s="680"/>
      <c r="K4" s="680"/>
      <c r="L4" s="680"/>
      <c r="M4" s="680"/>
      <c r="N4" s="680"/>
      <c r="O4" s="680"/>
      <c r="P4" s="680"/>
      <c r="Q4" s="20"/>
      <c r="R4" s="19"/>
    </row>
    <row r="5" spans="2:47" ht="30" customHeight="1" x14ac:dyDescent="0.3">
      <c r="B5" s="22"/>
      <c r="C5" s="21" t="s">
        <v>57</v>
      </c>
      <c r="D5" s="23"/>
      <c r="E5" s="23"/>
      <c r="F5" s="687" t="s">
        <v>1670</v>
      </c>
      <c r="G5" s="688"/>
      <c r="H5" s="688"/>
      <c r="I5" s="688"/>
      <c r="J5" s="688"/>
      <c r="K5" s="688"/>
      <c r="L5" s="688"/>
      <c r="M5" s="688"/>
      <c r="N5" s="688"/>
      <c r="O5" s="688"/>
      <c r="P5" s="688"/>
      <c r="Q5" s="23"/>
      <c r="R5" s="24"/>
    </row>
    <row r="6" spans="2:47" ht="30" customHeight="1" x14ac:dyDescent="0.3">
      <c r="B6" s="22"/>
      <c r="C6" s="21" t="s">
        <v>59</v>
      </c>
      <c r="D6" s="23"/>
      <c r="E6" s="23"/>
      <c r="F6" s="687" t="s">
        <v>1821</v>
      </c>
      <c r="G6" s="688"/>
      <c r="H6" s="688"/>
      <c r="I6" s="688"/>
      <c r="J6" s="688"/>
      <c r="K6" s="688"/>
      <c r="L6" s="688"/>
      <c r="M6" s="688"/>
      <c r="N6" s="688"/>
      <c r="O6" s="688"/>
      <c r="P6" s="688"/>
      <c r="Q6" s="23"/>
      <c r="R6" s="24"/>
    </row>
    <row r="7" spans="2:47" s="17" customFormat="1" ht="36.950000000000003" customHeight="1" x14ac:dyDescent="0.25">
      <c r="B7" s="18"/>
      <c r="C7" s="26" t="s">
        <v>1672</v>
      </c>
      <c r="D7" s="20"/>
      <c r="E7" s="20"/>
      <c r="F7" s="689" t="s">
        <v>1822</v>
      </c>
      <c r="G7" s="680"/>
      <c r="H7" s="680"/>
      <c r="I7" s="680"/>
      <c r="J7" s="680"/>
      <c r="K7" s="680"/>
      <c r="L7" s="680"/>
      <c r="M7" s="680"/>
      <c r="N7" s="680"/>
      <c r="O7" s="680"/>
      <c r="P7" s="680"/>
      <c r="Q7" s="20"/>
      <c r="R7" s="19"/>
    </row>
    <row r="8" spans="2:47" s="17" customFormat="1" ht="6.95" customHeight="1" x14ac:dyDescent="0.25">
      <c r="B8" s="18"/>
      <c r="C8" s="20"/>
      <c r="D8" s="20"/>
      <c r="E8" s="20"/>
      <c r="F8" s="20"/>
      <c r="G8" s="20"/>
      <c r="H8" s="20"/>
      <c r="I8" s="20"/>
      <c r="J8" s="20"/>
      <c r="K8" s="20"/>
      <c r="L8" s="20"/>
      <c r="M8" s="20"/>
      <c r="N8" s="20"/>
      <c r="O8" s="20"/>
      <c r="P8" s="20"/>
      <c r="Q8" s="20"/>
      <c r="R8" s="19"/>
    </row>
    <row r="9" spans="2:47" s="17" customFormat="1" ht="18" customHeight="1" x14ac:dyDescent="0.25">
      <c r="B9" s="18"/>
      <c r="C9" s="21" t="s">
        <v>61</v>
      </c>
      <c r="D9" s="20"/>
      <c r="E9" s="20"/>
      <c r="F9" s="27" t="s">
        <v>62</v>
      </c>
      <c r="G9" s="20"/>
      <c r="H9" s="20"/>
      <c r="I9" s="20"/>
      <c r="J9" s="20"/>
      <c r="K9" s="21" t="s">
        <v>63</v>
      </c>
      <c r="L9" s="20"/>
      <c r="M9" s="697">
        <v>42535</v>
      </c>
      <c r="N9" s="680"/>
      <c r="O9" s="680"/>
      <c r="P9" s="680"/>
      <c r="Q9" s="20"/>
      <c r="R9" s="19"/>
    </row>
    <row r="10" spans="2:47" s="17" customFormat="1" ht="6.95" customHeight="1" x14ac:dyDescent="0.25">
      <c r="B10" s="18"/>
      <c r="C10" s="20"/>
      <c r="D10" s="20"/>
      <c r="E10" s="20"/>
      <c r="F10" s="20"/>
      <c r="G10" s="20"/>
      <c r="H10" s="20"/>
      <c r="I10" s="20"/>
      <c r="J10" s="20"/>
      <c r="K10" s="20"/>
      <c r="L10" s="20"/>
      <c r="M10" s="20"/>
      <c r="N10" s="20"/>
      <c r="O10" s="20"/>
      <c r="P10" s="20"/>
      <c r="Q10" s="20"/>
      <c r="R10" s="19"/>
    </row>
    <row r="11" spans="2:47" s="17" customFormat="1" ht="15" x14ac:dyDescent="0.25">
      <c r="B11" s="18"/>
      <c r="C11" s="21" t="s">
        <v>64</v>
      </c>
      <c r="D11" s="20"/>
      <c r="E11" s="20"/>
      <c r="F11" s="27" t="s">
        <v>65</v>
      </c>
      <c r="G11" s="20"/>
      <c r="H11" s="20"/>
      <c r="I11" s="20"/>
      <c r="J11" s="20"/>
      <c r="K11" s="21" t="s">
        <v>66</v>
      </c>
      <c r="L11" s="20"/>
      <c r="M11" s="698" t="s">
        <v>67</v>
      </c>
      <c r="N11" s="680"/>
      <c r="O11" s="680"/>
      <c r="P11" s="680"/>
      <c r="Q11" s="680"/>
      <c r="R11" s="19"/>
    </row>
    <row r="12" spans="2:47" s="17" customFormat="1" ht="14.45" customHeight="1" x14ac:dyDescent="0.25">
      <c r="B12" s="18"/>
      <c r="C12" s="21" t="s">
        <v>68</v>
      </c>
      <c r="D12" s="20"/>
      <c r="E12" s="20"/>
      <c r="F12" s="27"/>
      <c r="G12" s="20"/>
      <c r="H12" s="20"/>
      <c r="I12" s="20"/>
      <c r="J12" s="20"/>
      <c r="K12" s="21" t="s">
        <v>69</v>
      </c>
      <c r="L12" s="20"/>
      <c r="M12" s="698" t="s">
        <v>70</v>
      </c>
      <c r="N12" s="680"/>
      <c r="O12" s="680"/>
      <c r="P12" s="680"/>
      <c r="Q12" s="680"/>
      <c r="R12" s="19"/>
    </row>
    <row r="13" spans="2:47" s="17" customFormat="1" ht="10.35" customHeight="1" x14ac:dyDescent="0.25">
      <c r="B13" s="18"/>
      <c r="C13" s="20"/>
      <c r="D13" s="20"/>
      <c r="E13" s="20"/>
      <c r="F13" s="20"/>
      <c r="G13" s="20"/>
      <c r="H13" s="20"/>
      <c r="I13" s="20"/>
      <c r="J13" s="20"/>
      <c r="K13" s="20"/>
      <c r="L13" s="20"/>
      <c r="M13" s="20"/>
      <c r="N13" s="20"/>
      <c r="O13" s="20"/>
      <c r="P13" s="20"/>
      <c r="Q13" s="20"/>
      <c r="R13" s="19"/>
    </row>
    <row r="14" spans="2:47" s="17" customFormat="1" ht="29.25" customHeight="1" x14ac:dyDescent="0.25">
      <c r="B14" s="18"/>
      <c r="C14" s="694" t="s">
        <v>71</v>
      </c>
      <c r="D14" s="695"/>
      <c r="E14" s="695"/>
      <c r="F14" s="695"/>
      <c r="G14" s="695"/>
      <c r="H14" s="28"/>
      <c r="I14" s="28"/>
      <c r="J14" s="28"/>
      <c r="K14" s="28"/>
      <c r="L14" s="28"/>
      <c r="M14" s="28"/>
      <c r="N14" s="694" t="s">
        <v>72</v>
      </c>
      <c r="O14" s="680"/>
      <c r="P14" s="680"/>
      <c r="Q14" s="680"/>
      <c r="R14" s="19"/>
    </row>
    <row r="15" spans="2:47" s="17" customFormat="1" ht="10.35" customHeight="1" x14ac:dyDescent="0.25">
      <c r="B15" s="18"/>
      <c r="C15" s="20"/>
      <c r="D15" s="20"/>
      <c r="E15" s="20"/>
      <c r="F15" s="20"/>
      <c r="G15" s="20"/>
      <c r="H15" s="20"/>
      <c r="I15" s="20"/>
      <c r="J15" s="20"/>
      <c r="K15" s="20"/>
      <c r="L15" s="20"/>
      <c r="M15" s="20"/>
      <c r="N15" s="20"/>
      <c r="O15" s="20"/>
      <c r="P15" s="20"/>
      <c r="Q15" s="20"/>
      <c r="R15" s="19"/>
    </row>
    <row r="16" spans="2:47" s="17" customFormat="1" ht="29.25" customHeight="1" x14ac:dyDescent="0.25">
      <c r="B16" s="18"/>
      <c r="C16" s="29" t="s">
        <v>73</v>
      </c>
      <c r="D16" s="20"/>
      <c r="E16" s="20"/>
      <c r="F16" s="20"/>
      <c r="G16" s="20"/>
      <c r="H16" s="20"/>
      <c r="I16" s="20"/>
      <c r="J16" s="20"/>
      <c r="K16" s="20"/>
      <c r="L16" s="20"/>
      <c r="M16" s="20"/>
      <c r="N16" s="696">
        <f>N44</f>
        <v>0</v>
      </c>
      <c r="O16" s="680"/>
      <c r="P16" s="680"/>
      <c r="Q16" s="680"/>
      <c r="R16" s="19"/>
      <c r="AC16" s="80">
        <f>N16</f>
        <v>0</v>
      </c>
      <c r="AU16" s="30" t="s">
        <v>74</v>
      </c>
    </row>
    <row r="17" spans="2:18" s="35" customFormat="1" ht="24.95" customHeight="1" x14ac:dyDescent="0.25">
      <c r="B17" s="31"/>
      <c r="C17" s="32"/>
      <c r="D17" s="33" t="s">
        <v>75</v>
      </c>
      <c r="E17" s="32"/>
      <c r="F17" s="32"/>
      <c r="G17" s="32"/>
      <c r="H17" s="32"/>
      <c r="I17" s="32"/>
      <c r="J17" s="32"/>
      <c r="K17" s="32"/>
      <c r="L17" s="32"/>
      <c r="M17" s="32"/>
      <c r="N17" s="669">
        <f>N45</f>
        <v>0</v>
      </c>
      <c r="O17" s="685"/>
      <c r="P17" s="685"/>
      <c r="Q17" s="685"/>
      <c r="R17" s="34"/>
    </row>
    <row r="18" spans="2:18" s="40" customFormat="1" ht="19.899999999999999" customHeight="1" x14ac:dyDescent="0.25">
      <c r="B18" s="36"/>
      <c r="C18" s="37"/>
      <c r="D18" s="38" t="s">
        <v>76</v>
      </c>
      <c r="E18" s="37"/>
      <c r="F18" s="37"/>
      <c r="G18" s="37"/>
      <c r="H18" s="37"/>
      <c r="I18" s="37"/>
      <c r="J18" s="37"/>
      <c r="K18" s="37"/>
      <c r="L18" s="37"/>
      <c r="M18" s="37"/>
      <c r="N18" s="683">
        <f>N46</f>
        <v>0</v>
      </c>
      <c r="O18" s="684"/>
      <c r="P18" s="684"/>
      <c r="Q18" s="684"/>
      <c r="R18" s="39"/>
    </row>
    <row r="19" spans="2:18" s="40" customFormat="1" ht="19.899999999999999" customHeight="1" x14ac:dyDescent="0.25">
      <c r="B19" s="36"/>
      <c r="C19" s="37"/>
      <c r="D19" s="38" t="s">
        <v>82</v>
      </c>
      <c r="E19" s="37"/>
      <c r="F19" s="37"/>
      <c r="G19" s="37"/>
      <c r="H19" s="37"/>
      <c r="I19" s="37"/>
      <c r="J19" s="37"/>
      <c r="K19" s="37"/>
      <c r="L19" s="37"/>
      <c r="M19" s="37"/>
      <c r="N19" s="683">
        <f>N57</f>
        <v>0</v>
      </c>
      <c r="O19" s="684"/>
      <c r="P19" s="684"/>
      <c r="Q19" s="684"/>
      <c r="R19" s="39"/>
    </row>
    <row r="20" spans="2:18" s="40" customFormat="1" ht="19.899999999999999" customHeight="1" x14ac:dyDescent="0.25">
      <c r="B20" s="36"/>
      <c r="C20" s="37"/>
      <c r="D20" s="38" t="s">
        <v>83</v>
      </c>
      <c r="E20" s="37"/>
      <c r="F20" s="37"/>
      <c r="G20" s="37"/>
      <c r="H20" s="37"/>
      <c r="I20" s="37"/>
      <c r="J20" s="37"/>
      <c r="K20" s="37"/>
      <c r="L20" s="37"/>
      <c r="M20" s="37"/>
      <c r="N20" s="683">
        <f>N65</f>
        <v>0</v>
      </c>
      <c r="O20" s="684"/>
      <c r="P20" s="684"/>
      <c r="Q20" s="684"/>
      <c r="R20" s="39"/>
    </row>
    <row r="21" spans="2:18" s="40" customFormat="1" ht="19.899999999999999" customHeight="1" x14ac:dyDescent="0.25">
      <c r="B21" s="36"/>
      <c r="C21" s="37"/>
      <c r="D21" s="38" t="s">
        <v>84</v>
      </c>
      <c r="E21" s="37"/>
      <c r="F21" s="37"/>
      <c r="G21" s="37"/>
      <c r="H21" s="37"/>
      <c r="I21" s="37"/>
      <c r="J21" s="37"/>
      <c r="K21" s="37"/>
      <c r="L21" s="37"/>
      <c r="M21" s="37"/>
      <c r="N21" s="683">
        <f>N70</f>
        <v>0</v>
      </c>
      <c r="O21" s="684"/>
      <c r="P21" s="684"/>
      <c r="Q21" s="684"/>
      <c r="R21" s="39"/>
    </row>
    <row r="22" spans="2:18" s="40" customFormat="1" ht="19.899999999999999" customHeight="1" x14ac:dyDescent="0.25">
      <c r="B22" s="36"/>
      <c r="C22" s="37"/>
      <c r="D22" s="38" t="s">
        <v>85</v>
      </c>
      <c r="E22" s="37"/>
      <c r="F22" s="37"/>
      <c r="G22" s="37"/>
      <c r="H22" s="37"/>
      <c r="I22" s="37"/>
      <c r="J22" s="37"/>
      <c r="K22" s="37"/>
      <c r="L22" s="37"/>
      <c r="M22" s="37"/>
      <c r="N22" s="683">
        <f>N92</f>
        <v>0</v>
      </c>
      <c r="O22" s="684"/>
      <c r="P22" s="684"/>
      <c r="Q22" s="684"/>
      <c r="R22" s="39"/>
    </row>
    <row r="23" spans="2:18" s="35" customFormat="1" ht="24.95" customHeight="1" x14ac:dyDescent="0.25">
      <c r="B23" s="31"/>
      <c r="C23" s="32"/>
      <c r="D23" s="33" t="s">
        <v>87</v>
      </c>
      <c r="E23" s="32"/>
      <c r="F23" s="32"/>
      <c r="G23" s="32"/>
      <c r="H23" s="32"/>
      <c r="I23" s="32"/>
      <c r="J23" s="32"/>
      <c r="K23" s="32"/>
      <c r="L23" s="32"/>
      <c r="M23" s="32"/>
      <c r="N23" s="669">
        <f>N94</f>
        <v>0</v>
      </c>
      <c r="O23" s="685"/>
      <c r="P23" s="685"/>
      <c r="Q23" s="685"/>
      <c r="R23" s="34"/>
    </row>
    <row r="24" spans="2:18" s="40" customFormat="1" ht="19.899999999999999" customHeight="1" x14ac:dyDescent="0.25">
      <c r="B24" s="36"/>
      <c r="C24" s="37"/>
      <c r="D24" s="38" t="s">
        <v>88</v>
      </c>
      <c r="E24" s="37"/>
      <c r="F24" s="37"/>
      <c r="G24" s="37"/>
      <c r="H24" s="37"/>
      <c r="I24" s="37"/>
      <c r="J24" s="37"/>
      <c r="K24" s="37"/>
      <c r="L24" s="37"/>
      <c r="M24" s="37"/>
      <c r="N24" s="683">
        <f>N95</f>
        <v>0</v>
      </c>
      <c r="O24" s="684"/>
      <c r="P24" s="684"/>
      <c r="Q24" s="684"/>
      <c r="R24" s="39"/>
    </row>
    <row r="25" spans="2:18" s="40" customFormat="1" ht="19.899999999999999" customHeight="1" x14ac:dyDescent="0.25">
      <c r="B25" s="36"/>
      <c r="C25" s="37"/>
      <c r="D25" s="38" t="s">
        <v>98</v>
      </c>
      <c r="E25" s="37"/>
      <c r="F25" s="37"/>
      <c r="G25" s="37"/>
      <c r="H25" s="37"/>
      <c r="I25" s="37"/>
      <c r="J25" s="37"/>
      <c r="K25" s="37"/>
      <c r="L25" s="37"/>
      <c r="M25" s="37"/>
      <c r="N25" s="683">
        <f>N107</f>
        <v>0</v>
      </c>
      <c r="O25" s="684"/>
      <c r="P25" s="684"/>
      <c r="Q25" s="684"/>
      <c r="R25" s="39"/>
    </row>
    <row r="26" spans="2:18" s="17" customFormat="1" ht="6.95" customHeight="1" x14ac:dyDescent="0.25">
      <c r="B26" s="41"/>
      <c r="C26" s="42"/>
      <c r="D26" s="42"/>
      <c r="E26" s="42"/>
      <c r="F26" s="42"/>
      <c r="G26" s="42"/>
      <c r="H26" s="42"/>
      <c r="I26" s="42"/>
      <c r="J26" s="42"/>
      <c r="K26" s="42"/>
      <c r="L26" s="42"/>
      <c r="M26" s="42"/>
      <c r="N26" s="42"/>
      <c r="O26" s="42"/>
      <c r="P26" s="42"/>
      <c r="Q26" s="42"/>
      <c r="R26" s="43"/>
    </row>
    <row r="30" spans="2:18" s="17" customFormat="1" ht="6.95" customHeight="1" x14ac:dyDescent="0.25">
      <c r="B30" s="14"/>
      <c r="C30" s="15"/>
      <c r="D30" s="15"/>
      <c r="E30" s="15"/>
      <c r="F30" s="15"/>
      <c r="G30" s="15"/>
      <c r="H30" s="15"/>
      <c r="I30" s="15"/>
      <c r="J30" s="15"/>
      <c r="K30" s="15"/>
      <c r="L30" s="15"/>
      <c r="M30" s="15"/>
      <c r="N30" s="15"/>
      <c r="O30" s="15"/>
      <c r="P30" s="15"/>
      <c r="Q30" s="15"/>
      <c r="R30" s="16"/>
    </row>
    <row r="31" spans="2:18" s="17" customFormat="1" ht="36.950000000000003" customHeight="1" x14ac:dyDescent="0.25">
      <c r="B31" s="18"/>
      <c r="C31" s="686" t="s">
        <v>100</v>
      </c>
      <c r="D31" s="680"/>
      <c r="E31" s="680"/>
      <c r="F31" s="680"/>
      <c r="G31" s="680"/>
      <c r="H31" s="680"/>
      <c r="I31" s="680"/>
      <c r="J31" s="680"/>
      <c r="K31" s="680"/>
      <c r="L31" s="680"/>
      <c r="M31" s="680"/>
      <c r="N31" s="680"/>
      <c r="O31" s="680"/>
      <c r="P31" s="680"/>
      <c r="Q31" s="680"/>
      <c r="R31" s="19"/>
    </row>
    <row r="32" spans="2:18" s="17" customFormat="1" ht="6.95" customHeight="1" x14ac:dyDescent="0.25">
      <c r="B32" s="18"/>
      <c r="C32" s="20"/>
      <c r="D32" s="20"/>
      <c r="E32" s="20"/>
      <c r="F32" s="20"/>
      <c r="G32" s="20"/>
      <c r="H32" s="20"/>
      <c r="I32" s="20"/>
      <c r="J32" s="20"/>
      <c r="K32" s="20"/>
      <c r="L32" s="20"/>
      <c r="M32" s="20"/>
      <c r="N32" s="20"/>
      <c r="O32" s="20"/>
      <c r="P32" s="20"/>
      <c r="Q32" s="20"/>
      <c r="R32" s="19"/>
    </row>
    <row r="33" spans="2:64" s="17" customFormat="1" ht="30" customHeight="1" x14ac:dyDescent="0.25">
      <c r="B33" s="18"/>
      <c r="C33" s="21" t="s">
        <v>55</v>
      </c>
      <c r="D33" s="20"/>
      <c r="E33" s="20"/>
      <c r="F33" s="687" t="s">
        <v>56</v>
      </c>
      <c r="G33" s="680"/>
      <c r="H33" s="680"/>
      <c r="I33" s="680"/>
      <c r="J33" s="680"/>
      <c r="K33" s="680"/>
      <c r="L33" s="680"/>
      <c r="M33" s="680"/>
      <c r="N33" s="680"/>
      <c r="O33" s="680"/>
      <c r="P33" s="680"/>
      <c r="Q33" s="20"/>
      <c r="R33" s="19"/>
    </row>
    <row r="34" spans="2:64" ht="30" customHeight="1" x14ac:dyDescent="0.3">
      <c r="B34" s="22"/>
      <c r="C34" s="21" t="s">
        <v>57</v>
      </c>
      <c r="D34" s="23"/>
      <c r="E34" s="23"/>
      <c r="F34" s="687" t="s">
        <v>1670</v>
      </c>
      <c r="G34" s="688"/>
      <c r="H34" s="688"/>
      <c r="I34" s="688"/>
      <c r="J34" s="688"/>
      <c r="K34" s="688"/>
      <c r="L34" s="688"/>
      <c r="M34" s="688"/>
      <c r="N34" s="688"/>
      <c r="O34" s="688"/>
      <c r="P34" s="688"/>
      <c r="Q34" s="23"/>
      <c r="R34" s="24"/>
    </row>
    <row r="35" spans="2:64" ht="30" customHeight="1" x14ac:dyDescent="0.3">
      <c r="B35" s="22"/>
      <c r="C35" s="21" t="s">
        <v>59</v>
      </c>
      <c r="D35" s="23"/>
      <c r="E35" s="23"/>
      <c r="F35" s="687" t="s">
        <v>1821</v>
      </c>
      <c r="G35" s="688"/>
      <c r="H35" s="688"/>
      <c r="I35" s="688"/>
      <c r="J35" s="688"/>
      <c r="K35" s="688"/>
      <c r="L35" s="688"/>
      <c r="M35" s="688"/>
      <c r="N35" s="688"/>
      <c r="O35" s="688"/>
      <c r="P35" s="688"/>
      <c r="Q35" s="23"/>
      <c r="R35" s="24"/>
    </row>
    <row r="36" spans="2:64" s="17" customFormat="1" ht="36.950000000000003" customHeight="1" x14ac:dyDescent="0.25">
      <c r="B36" s="18"/>
      <c r="C36" s="26" t="s">
        <v>1672</v>
      </c>
      <c r="D36" s="20"/>
      <c r="E36" s="20"/>
      <c r="F36" s="689" t="s">
        <v>1822</v>
      </c>
      <c r="G36" s="680"/>
      <c r="H36" s="680"/>
      <c r="I36" s="680"/>
      <c r="J36" s="680"/>
      <c r="K36" s="680"/>
      <c r="L36" s="680"/>
      <c r="M36" s="680"/>
      <c r="N36" s="680"/>
      <c r="O36" s="680"/>
      <c r="P36" s="680"/>
      <c r="Q36" s="20"/>
      <c r="R36" s="19"/>
    </row>
    <row r="37" spans="2:64" s="17" customFormat="1" ht="6.95" customHeight="1" x14ac:dyDescent="0.25">
      <c r="B37" s="18"/>
      <c r="C37" s="20"/>
      <c r="D37" s="20"/>
      <c r="E37" s="20"/>
      <c r="F37" s="20"/>
      <c r="G37" s="20"/>
      <c r="H37" s="20"/>
      <c r="I37" s="20"/>
      <c r="J37" s="20"/>
      <c r="K37" s="20"/>
      <c r="L37" s="20"/>
      <c r="M37" s="20"/>
      <c r="N37" s="20"/>
      <c r="O37" s="20"/>
      <c r="P37" s="20"/>
      <c r="Q37" s="20"/>
      <c r="R37" s="19"/>
    </row>
    <row r="38" spans="2:64" s="17" customFormat="1" ht="18" customHeight="1" x14ac:dyDescent="0.25">
      <c r="B38" s="18"/>
      <c r="C38" s="21" t="s">
        <v>61</v>
      </c>
      <c r="D38" s="20"/>
      <c r="E38" s="20"/>
      <c r="F38" s="27" t="s">
        <v>62</v>
      </c>
      <c r="G38" s="20"/>
      <c r="H38" s="20"/>
      <c r="I38" s="20"/>
      <c r="J38" s="20"/>
      <c r="K38" s="21" t="s">
        <v>63</v>
      </c>
      <c r="L38" s="20"/>
      <c r="M38" s="697">
        <v>42535</v>
      </c>
      <c r="N38" s="680"/>
      <c r="O38" s="680"/>
      <c r="P38" s="680"/>
      <c r="Q38" s="20"/>
      <c r="R38" s="19"/>
    </row>
    <row r="39" spans="2:64" s="17" customFormat="1" ht="6.95" customHeight="1" x14ac:dyDescent="0.25">
      <c r="B39" s="18"/>
      <c r="C39" s="20"/>
      <c r="D39" s="20"/>
      <c r="E39" s="20"/>
      <c r="F39" s="20"/>
      <c r="G39" s="20"/>
      <c r="H39" s="20"/>
      <c r="I39" s="20"/>
      <c r="J39" s="20"/>
      <c r="K39" s="20"/>
      <c r="L39" s="20"/>
      <c r="M39" s="20"/>
      <c r="N39" s="20"/>
      <c r="O39" s="20"/>
      <c r="P39" s="20"/>
      <c r="Q39" s="20"/>
      <c r="R39" s="19"/>
    </row>
    <row r="40" spans="2:64" s="17" customFormat="1" ht="15" x14ac:dyDescent="0.25">
      <c r="B40" s="18"/>
      <c r="C40" s="21" t="s">
        <v>64</v>
      </c>
      <c r="D40" s="20"/>
      <c r="E40" s="20"/>
      <c r="F40" s="27" t="s">
        <v>65</v>
      </c>
      <c r="G40" s="20"/>
      <c r="H40" s="20"/>
      <c r="I40" s="20"/>
      <c r="J40" s="20"/>
      <c r="K40" s="21" t="s">
        <v>66</v>
      </c>
      <c r="L40" s="20"/>
      <c r="M40" s="698" t="s">
        <v>67</v>
      </c>
      <c r="N40" s="680"/>
      <c r="O40" s="680"/>
      <c r="P40" s="680"/>
      <c r="Q40" s="680"/>
      <c r="R40" s="19"/>
    </row>
    <row r="41" spans="2:64" s="17" customFormat="1" ht="14.45" customHeight="1" x14ac:dyDescent="0.25">
      <c r="B41" s="18"/>
      <c r="C41" s="21" t="s">
        <v>68</v>
      </c>
      <c r="D41" s="20"/>
      <c r="E41" s="20"/>
      <c r="F41" s="27"/>
      <c r="G41" s="20"/>
      <c r="H41" s="20"/>
      <c r="I41" s="20"/>
      <c r="J41" s="20"/>
      <c r="K41" s="21" t="s">
        <v>69</v>
      </c>
      <c r="L41" s="20"/>
      <c r="M41" s="698" t="s">
        <v>70</v>
      </c>
      <c r="N41" s="680"/>
      <c r="O41" s="680"/>
      <c r="P41" s="680"/>
      <c r="Q41" s="680"/>
      <c r="R41" s="19"/>
    </row>
    <row r="42" spans="2:64" s="17" customFormat="1" ht="10.35" customHeight="1" x14ac:dyDescent="0.25">
      <c r="B42" s="18"/>
      <c r="C42" s="20"/>
      <c r="D42" s="20"/>
      <c r="E42" s="20"/>
      <c r="F42" s="20"/>
      <c r="G42" s="20"/>
      <c r="H42" s="20"/>
      <c r="I42" s="20"/>
      <c r="J42" s="20"/>
      <c r="K42" s="20"/>
      <c r="L42" s="20"/>
      <c r="M42" s="20"/>
      <c r="N42" s="20"/>
      <c r="O42" s="20"/>
      <c r="P42" s="20"/>
      <c r="Q42" s="20"/>
      <c r="R42" s="19"/>
    </row>
    <row r="43" spans="2:64" s="48" customFormat="1" ht="29.25" customHeight="1" x14ac:dyDescent="0.25">
      <c r="B43" s="44"/>
      <c r="C43" s="45" t="s">
        <v>101</v>
      </c>
      <c r="D43" s="46" t="s">
        <v>102</v>
      </c>
      <c r="E43" s="46" t="s">
        <v>103</v>
      </c>
      <c r="F43" s="690" t="s">
        <v>104</v>
      </c>
      <c r="G43" s="691"/>
      <c r="H43" s="691"/>
      <c r="I43" s="691"/>
      <c r="J43" s="46" t="s">
        <v>105</v>
      </c>
      <c r="K43" s="46" t="s">
        <v>106</v>
      </c>
      <c r="L43" s="692" t="s">
        <v>107</v>
      </c>
      <c r="M43" s="691"/>
      <c r="N43" s="690" t="s">
        <v>72</v>
      </c>
      <c r="O43" s="691"/>
      <c r="P43" s="691"/>
      <c r="Q43" s="693"/>
      <c r="R43" s="47"/>
      <c r="T43" s="49" t="s">
        <v>108</v>
      </c>
      <c r="U43" s="50" t="s">
        <v>109</v>
      </c>
      <c r="V43" s="50" t="s">
        <v>110</v>
      </c>
      <c r="W43" s="50" t="s">
        <v>111</v>
      </c>
      <c r="X43" s="50" t="s">
        <v>112</v>
      </c>
      <c r="Y43" s="50" t="s">
        <v>113</v>
      </c>
      <c r="Z43" s="50" t="s">
        <v>114</v>
      </c>
      <c r="AA43" s="51" t="s">
        <v>115</v>
      </c>
    </row>
    <row r="44" spans="2:64" s="17" customFormat="1" ht="29.25" customHeight="1" x14ac:dyDescent="0.35">
      <c r="B44" s="18"/>
      <c r="C44" s="52" t="s">
        <v>116</v>
      </c>
      <c r="D44" s="20"/>
      <c r="E44" s="20"/>
      <c r="F44" s="20"/>
      <c r="G44" s="20"/>
      <c r="H44" s="20"/>
      <c r="I44" s="20"/>
      <c r="J44" s="20"/>
      <c r="K44" s="20"/>
      <c r="L44" s="20"/>
      <c r="M44" s="20"/>
      <c r="N44" s="674">
        <f>BK44</f>
        <v>0</v>
      </c>
      <c r="O44" s="675"/>
      <c r="P44" s="675"/>
      <c r="Q44" s="675"/>
      <c r="R44" s="19"/>
      <c r="T44" s="53"/>
      <c r="U44" s="54"/>
      <c r="V44" s="54"/>
      <c r="W44" s="55">
        <f>W45+W94</f>
        <v>30.602058999999997</v>
      </c>
      <c r="X44" s="54"/>
      <c r="Y44" s="55">
        <f>Y45+Y94</f>
        <v>0.86427729999999992</v>
      </c>
      <c r="Z44" s="54"/>
      <c r="AA44" s="56">
        <f>AA45+AA94</f>
        <v>0.98872500000000008</v>
      </c>
      <c r="AT44" s="30" t="s">
        <v>117</v>
      </c>
      <c r="AU44" s="30" t="s">
        <v>74</v>
      </c>
      <c r="BK44" s="57">
        <f>BK45+BK94</f>
        <v>0</v>
      </c>
    </row>
    <row r="45" spans="2:64" s="62" customFormat="1" ht="37.35" customHeight="1" x14ac:dyDescent="0.35">
      <c r="B45" s="58"/>
      <c r="C45" s="59"/>
      <c r="D45" s="60" t="s">
        <v>75</v>
      </c>
      <c r="E45" s="60"/>
      <c r="F45" s="60"/>
      <c r="G45" s="60"/>
      <c r="H45" s="60"/>
      <c r="I45" s="60"/>
      <c r="J45" s="60"/>
      <c r="K45" s="60"/>
      <c r="L45" s="60"/>
      <c r="M45" s="60"/>
      <c r="N45" s="668">
        <f>BK45</f>
        <v>0</v>
      </c>
      <c r="O45" s="669"/>
      <c r="P45" s="669"/>
      <c r="Q45" s="669"/>
      <c r="R45" s="61"/>
      <c r="T45" s="63"/>
      <c r="U45" s="59"/>
      <c r="V45" s="59"/>
      <c r="W45" s="64">
        <f>W46+W57+W65+W70+W92</f>
        <v>29.689522999999998</v>
      </c>
      <c r="X45" s="59"/>
      <c r="Y45" s="64">
        <f>Y46+Y57+Y65+Y70+Y92</f>
        <v>0.85552929999999994</v>
      </c>
      <c r="Z45" s="59"/>
      <c r="AA45" s="65">
        <f>AA46+AA57+AA65+AA70+AA92</f>
        <v>0.98272500000000007</v>
      </c>
      <c r="AR45" s="66" t="s">
        <v>118</v>
      </c>
      <c r="AT45" s="67" t="s">
        <v>117</v>
      </c>
      <c r="AU45" s="67" t="s">
        <v>119</v>
      </c>
      <c r="AY45" s="66" t="s">
        <v>120</v>
      </c>
      <c r="BK45" s="68">
        <f>BK46+BK57+BK65+BK70+BK92</f>
        <v>0</v>
      </c>
    </row>
    <row r="46" spans="2:64" s="62" customFormat="1" ht="19.899999999999999" customHeight="1" x14ac:dyDescent="0.3">
      <c r="B46" s="58"/>
      <c r="C46" s="59"/>
      <c r="D46" s="69" t="s">
        <v>76</v>
      </c>
      <c r="E46" s="69"/>
      <c r="F46" s="69"/>
      <c r="G46" s="69"/>
      <c r="H46" s="69"/>
      <c r="I46" s="69"/>
      <c r="J46" s="69"/>
      <c r="K46" s="69"/>
      <c r="L46" s="69"/>
      <c r="M46" s="69"/>
      <c r="N46" s="659">
        <f>BK46</f>
        <v>0</v>
      </c>
      <c r="O46" s="660"/>
      <c r="P46" s="660"/>
      <c r="Q46" s="660"/>
      <c r="R46" s="61"/>
      <c r="T46" s="63"/>
      <c r="U46" s="59"/>
      <c r="V46" s="59"/>
      <c r="W46" s="64">
        <f>SUM(W47:W56)</f>
        <v>11.451374999999999</v>
      </c>
      <c r="X46" s="59"/>
      <c r="Y46" s="64">
        <f>SUM(Y47:Y56)</f>
        <v>0</v>
      </c>
      <c r="Z46" s="59"/>
      <c r="AA46" s="65">
        <f>SUM(AA47:AA56)</f>
        <v>0</v>
      </c>
      <c r="AR46" s="66" t="s">
        <v>118</v>
      </c>
      <c r="AT46" s="67" t="s">
        <v>117</v>
      </c>
      <c r="AU46" s="67" t="s">
        <v>118</v>
      </c>
      <c r="AY46" s="66" t="s">
        <v>120</v>
      </c>
      <c r="BK46" s="68">
        <f>SUM(BK47:BK56)</f>
        <v>0</v>
      </c>
    </row>
    <row r="47" spans="2:64" s="17" customFormat="1" ht="31.5" customHeight="1" x14ac:dyDescent="0.25">
      <c r="B47" s="70"/>
      <c r="C47" s="71" t="s">
        <v>118</v>
      </c>
      <c r="D47" s="71" t="s">
        <v>121</v>
      </c>
      <c r="E47" s="72" t="s">
        <v>1674</v>
      </c>
      <c r="F47" s="671" t="s">
        <v>1675</v>
      </c>
      <c r="G47" s="667"/>
      <c r="H47" s="667"/>
      <c r="I47" s="667"/>
      <c r="J47" s="73" t="s">
        <v>134</v>
      </c>
      <c r="K47" s="74">
        <v>1.2</v>
      </c>
      <c r="L47" s="666"/>
      <c r="M47" s="667"/>
      <c r="N47" s="666">
        <f>ROUND(L47*K47,2)</f>
        <v>0</v>
      </c>
      <c r="O47" s="667"/>
      <c r="P47" s="667"/>
      <c r="Q47" s="667"/>
      <c r="R47" s="75"/>
      <c r="T47" s="76" t="s">
        <v>125</v>
      </c>
      <c r="U47" s="77" t="s">
        <v>126</v>
      </c>
      <c r="V47" s="78">
        <v>7.7039999999999997</v>
      </c>
      <c r="W47" s="78">
        <f>V47*K47</f>
        <v>9.2447999999999997</v>
      </c>
      <c r="X47" s="78">
        <v>0</v>
      </c>
      <c r="Y47" s="78">
        <f>X47*K47</f>
        <v>0</v>
      </c>
      <c r="Z47" s="78">
        <v>0</v>
      </c>
      <c r="AA47" s="79">
        <f>Z47*K47</f>
        <v>0</v>
      </c>
      <c r="AR47" s="30" t="s">
        <v>127</v>
      </c>
      <c r="AT47" s="30" t="s">
        <v>121</v>
      </c>
      <c r="AU47" s="30" t="s">
        <v>128</v>
      </c>
      <c r="AY47" s="30" t="s">
        <v>120</v>
      </c>
      <c r="BE47" s="80">
        <f>IF(U47="základní",N47,0)</f>
        <v>0</v>
      </c>
      <c r="BF47" s="80">
        <f>IF(U47="snížená",N47,0)</f>
        <v>0</v>
      </c>
      <c r="BG47" s="80">
        <f>IF(U47="zákl. přenesená",N47,0)</f>
        <v>0</v>
      </c>
      <c r="BH47" s="80">
        <f>IF(U47="sníž. přenesená",N47,0)</f>
        <v>0</v>
      </c>
      <c r="BI47" s="80">
        <f>IF(U47="nulová",N47,0)</f>
        <v>0</v>
      </c>
      <c r="BJ47" s="30" t="s">
        <v>118</v>
      </c>
      <c r="BK47" s="80">
        <f>ROUND(L47*K47,2)</f>
        <v>0</v>
      </c>
      <c r="BL47" s="30" t="s">
        <v>127</v>
      </c>
    </row>
    <row r="48" spans="2:64" s="109" customFormat="1" ht="22.5" customHeight="1" x14ac:dyDescent="0.25">
      <c r="B48" s="105"/>
      <c r="C48" s="106"/>
      <c r="D48" s="106"/>
      <c r="E48" s="107" t="s">
        <v>125</v>
      </c>
      <c r="F48" s="672" t="s">
        <v>1676</v>
      </c>
      <c r="G48" s="673"/>
      <c r="H48" s="673"/>
      <c r="I48" s="673"/>
      <c r="J48" s="106"/>
      <c r="K48" s="107" t="s">
        <v>125</v>
      </c>
      <c r="L48" s="106"/>
      <c r="M48" s="106"/>
      <c r="N48" s="106"/>
      <c r="O48" s="106"/>
      <c r="P48" s="106"/>
      <c r="Q48" s="106"/>
      <c r="R48" s="108"/>
      <c r="T48" s="110"/>
      <c r="U48" s="106"/>
      <c r="V48" s="106"/>
      <c r="W48" s="106"/>
      <c r="X48" s="106"/>
      <c r="Y48" s="106"/>
      <c r="Z48" s="106"/>
      <c r="AA48" s="111"/>
      <c r="AT48" s="112" t="s">
        <v>130</v>
      </c>
      <c r="AU48" s="112" t="s">
        <v>128</v>
      </c>
      <c r="AV48" s="109" t="s">
        <v>118</v>
      </c>
      <c r="AW48" s="109" t="s">
        <v>131</v>
      </c>
      <c r="AX48" s="109" t="s">
        <v>119</v>
      </c>
      <c r="AY48" s="112" t="s">
        <v>120</v>
      </c>
    </row>
    <row r="49" spans="2:64" s="86" customFormat="1" ht="22.5" customHeight="1" x14ac:dyDescent="0.25">
      <c r="B49" s="81"/>
      <c r="C49" s="82"/>
      <c r="D49" s="82"/>
      <c r="E49" s="83" t="s">
        <v>125</v>
      </c>
      <c r="F49" s="663" t="s">
        <v>1815</v>
      </c>
      <c r="G49" s="662"/>
      <c r="H49" s="662"/>
      <c r="I49" s="662"/>
      <c r="J49" s="82"/>
      <c r="K49" s="84">
        <v>1.2</v>
      </c>
      <c r="L49" s="82"/>
      <c r="M49" s="82"/>
      <c r="N49" s="82"/>
      <c r="O49" s="82"/>
      <c r="P49" s="82"/>
      <c r="Q49" s="82"/>
      <c r="R49" s="85"/>
      <c r="T49" s="87"/>
      <c r="U49" s="82"/>
      <c r="V49" s="82"/>
      <c r="W49" s="82"/>
      <c r="X49" s="82"/>
      <c r="Y49" s="82"/>
      <c r="Z49" s="82"/>
      <c r="AA49" s="88"/>
      <c r="AT49" s="89" t="s">
        <v>130</v>
      </c>
      <c r="AU49" s="89" t="s">
        <v>128</v>
      </c>
      <c r="AV49" s="86" t="s">
        <v>128</v>
      </c>
      <c r="AW49" s="86" t="s">
        <v>131</v>
      </c>
      <c r="AX49" s="86" t="s">
        <v>118</v>
      </c>
      <c r="AY49" s="89" t="s">
        <v>120</v>
      </c>
    </row>
    <row r="50" spans="2:64" s="17" customFormat="1" ht="31.5" customHeight="1" x14ac:dyDescent="0.25">
      <c r="B50" s="70"/>
      <c r="C50" s="71" t="s">
        <v>128</v>
      </c>
      <c r="D50" s="71" t="s">
        <v>121</v>
      </c>
      <c r="E50" s="72" t="s">
        <v>216</v>
      </c>
      <c r="F50" s="671" t="s">
        <v>217</v>
      </c>
      <c r="G50" s="667"/>
      <c r="H50" s="667"/>
      <c r="I50" s="667"/>
      <c r="J50" s="73" t="s">
        <v>134</v>
      </c>
      <c r="K50" s="74">
        <v>1.2</v>
      </c>
      <c r="L50" s="666"/>
      <c r="M50" s="667"/>
      <c r="N50" s="666">
        <f>ROUND(L50*K50,2)</f>
        <v>0</v>
      </c>
      <c r="O50" s="667"/>
      <c r="P50" s="667"/>
      <c r="Q50" s="667"/>
      <c r="R50" s="75"/>
      <c r="T50" s="76" t="s">
        <v>125</v>
      </c>
      <c r="U50" s="77" t="s">
        <v>126</v>
      </c>
      <c r="V50" s="78">
        <v>0.34499999999999997</v>
      </c>
      <c r="W50" s="78">
        <f>V50*K50</f>
        <v>0.41399999999999998</v>
      </c>
      <c r="X50" s="78">
        <v>0</v>
      </c>
      <c r="Y50" s="78">
        <f>X50*K50</f>
        <v>0</v>
      </c>
      <c r="Z50" s="78">
        <v>0</v>
      </c>
      <c r="AA50" s="79">
        <f>Z50*K50</f>
        <v>0</v>
      </c>
      <c r="AR50" s="30" t="s">
        <v>127</v>
      </c>
      <c r="AT50" s="30" t="s">
        <v>121</v>
      </c>
      <c r="AU50" s="30" t="s">
        <v>128</v>
      </c>
      <c r="AY50" s="30" t="s">
        <v>120</v>
      </c>
      <c r="BE50" s="80">
        <f>IF(U50="základní",N50,0)</f>
        <v>0</v>
      </c>
      <c r="BF50" s="80">
        <f>IF(U50="snížená",N50,0)</f>
        <v>0</v>
      </c>
      <c r="BG50" s="80">
        <f>IF(U50="zákl. přenesená",N50,0)</f>
        <v>0</v>
      </c>
      <c r="BH50" s="80">
        <f>IF(U50="sníž. přenesená",N50,0)</f>
        <v>0</v>
      </c>
      <c r="BI50" s="80">
        <f>IF(U50="nulová",N50,0)</f>
        <v>0</v>
      </c>
      <c r="BJ50" s="30" t="s">
        <v>118</v>
      </c>
      <c r="BK50" s="80">
        <f>ROUND(L50*K50,2)</f>
        <v>0</v>
      </c>
      <c r="BL50" s="30" t="s">
        <v>127</v>
      </c>
    </row>
    <row r="51" spans="2:64" s="86" customFormat="1" ht="22.5" customHeight="1" x14ac:dyDescent="0.25">
      <c r="B51" s="81"/>
      <c r="C51" s="82"/>
      <c r="D51" s="82"/>
      <c r="E51" s="83" t="s">
        <v>125</v>
      </c>
      <c r="F51" s="661" t="s">
        <v>1816</v>
      </c>
      <c r="G51" s="662"/>
      <c r="H51" s="662"/>
      <c r="I51" s="662"/>
      <c r="J51" s="82"/>
      <c r="K51" s="84">
        <v>1.2</v>
      </c>
      <c r="L51" s="82"/>
      <c r="M51" s="82"/>
      <c r="N51" s="82"/>
      <c r="O51" s="82"/>
      <c r="P51" s="82"/>
      <c r="Q51" s="82"/>
      <c r="R51" s="85"/>
      <c r="T51" s="87"/>
      <c r="U51" s="82"/>
      <c r="V51" s="82"/>
      <c r="W51" s="82"/>
      <c r="X51" s="82"/>
      <c r="Y51" s="82"/>
      <c r="Z51" s="82"/>
      <c r="AA51" s="88"/>
      <c r="AT51" s="89" t="s">
        <v>130</v>
      </c>
      <c r="AU51" s="89" t="s">
        <v>128</v>
      </c>
      <c r="AV51" s="86" t="s">
        <v>128</v>
      </c>
      <c r="AW51" s="86" t="s">
        <v>131</v>
      </c>
      <c r="AX51" s="86" t="s">
        <v>118</v>
      </c>
      <c r="AY51" s="89" t="s">
        <v>120</v>
      </c>
    </row>
    <row r="52" spans="2:64" s="17" customFormat="1" ht="31.5" customHeight="1" x14ac:dyDescent="0.25">
      <c r="B52" s="70"/>
      <c r="C52" s="71" t="s">
        <v>136</v>
      </c>
      <c r="D52" s="71" t="s">
        <v>121</v>
      </c>
      <c r="E52" s="72" t="s">
        <v>248</v>
      </c>
      <c r="F52" s="671" t="s">
        <v>249</v>
      </c>
      <c r="G52" s="667"/>
      <c r="H52" s="667"/>
      <c r="I52" s="667"/>
      <c r="J52" s="73" t="s">
        <v>134</v>
      </c>
      <c r="K52" s="74">
        <v>1.425</v>
      </c>
      <c r="L52" s="666"/>
      <c r="M52" s="667"/>
      <c r="N52" s="666">
        <f>ROUND(L52*K52,2)</f>
        <v>0</v>
      </c>
      <c r="O52" s="667"/>
      <c r="P52" s="667"/>
      <c r="Q52" s="667"/>
      <c r="R52" s="75"/>
      <c r="T52" s="76" t="s">
        <v>125</v>
      </c>
      <c r="U52" s="77" t="s">
        <v>126</v>
      </c>
      <c r="V52" s="78">
        <v>1.2390000000000001</v>
      </c>
      <c r="W52" s="78">
        <f>V52*K52</f>
        <v>1.7655750000000001</v>
      </c>
      <c r="X52" s="78">
        <v>0</v>
      </c>
      <c r="Y52" s="78">
        <f>X52*K52</f>
        <v>0</v>
      </c>
      <c r="Z52" s="78">
        <v>0</v>
      </c>
      <c r="AA52" s="79">
        <f>Z52*K52</f>
        <v>0</v>
      </c>
      <c r="AR52" s="30" t="s">
        <v>127</v>
      </c>
      <c r="AT52" s="30" t="s">
        <v>121</v>
      </c>
      <c r="AU52" s="30" t="s">
        <v>128</v>
      </c>
      <c r="AY52" s="30" t="s">
        <v>120</v>
      </c>
      <c r="BE52" s="80">
        <f>IF(U52="základní",N52,0)</f>
        <v>0</v>
      </c>
      <c r="BF52" s="80">
        <f>IF(U52="snížená",N52,0)</f>
        <v>0</v>
      </c>
      <c r="BG52" s="80">
        <f>IF(U52="zákl. přenesená",N52,0)</f>
        <v>0</v>
      </c>
      <c r="BH52" s="80">
        <f>IF(U52="sníž. přenesená",N52,0)</f>
        <v>0</v>
      </c>
      <c r="BI52" s="80">
        <f>IF(U52="nulová",N52,0)</f>
        <v>0</v>
      </c>
      <c r="BJ52" s="30" t="s">
        <v>118</v>
      </c>
      <c r="BK52" s="80">
        <f>ROUND(L52*K52,2)</f>
        <v>0</v>
      </c>
      <c r="BL52" s="30" t="s">
        <v>127</v>
      </c>
    </row>
    <row r="53" spans="2:64" s="109" customFormat="1" ht="31.5" customHeight="1" x14ac:dyDescent="0.25">
      <c r="B53" s="105"/>
      <c r="C53" s="106"/>
      <c r="D53" s="106"/>
      <c r="E53" s="107" t="s">
        <v>125</v>
      </c>
      <c r="F53" s="672" t="s">
        <v>1817</v>
      </c>
      <c r="G53" s="673"/>
      <c r="H53" s="673"/>
      <c r="I53" s="673"/>
      <c r="J53" s="106"/>
      <c r="K53" s="107" t="s">
        <v>125</v>
      </c>
      <c r="L53" s="106"/>
      <c r="M53" s="106"/>
      <c r="N53" s="106"/>
      <c r="O53" s="106"/>
      <c r="P53" s="106"/>
      <c r="Q53" s="106"/>
      <c r="R53" s="108"/>
      <c r="T53" s="110"/>
      <c r="U53" s="106"/>
      <c r="V53" s="106"/>
      <c r="W53" s="106"/>
      <c r="X53" s="106"/>
      <c r="Y53" s="106"/>
      <c r="Z53" s="106"/>
      <c r="AA53" s="111"/>
      <c r="AT53" s="112" t="s">
        <v>130</v>
      </c>
      <c r="AU53" s="112" t="s">
        <v>128</v>
      </c>
      <c r="AV53" s="109" t="s">
        <v>118</v>
      </c>
      <c r="AW53" s="109" t="s">
        <v>131</v>
      </c>
      <c r="AX53" s="109" t="s">
        <v>119</v>
      </c>
      <c r="AY53" s="112" t="s">
        <v>120</v>
      </c>
    </row>
    <row r="54" spans="2:64" s="86" customFormat="1" ht="22.5" customHeight="1" x14ac:dyDescent="0.25">
      <c r="B54" s="81"/>
      <c r="C54" s="82"/>
      <c r="D54" s="82"/>
      <c r="E54" s="83" t="s">
        <v>125</v>
      </c>
      <c r="F54" s="663" t="s">
        <v>1818</v>
      </c>
      <c r="G54" s="662"/>
      <c r="H54" s="662"/>
      <c r="I54" s="662"/>
      <c r="J54" s="82"/>
      <c r="K54" s="84">
        <v>1.425</v>
      </c>
      <c r="L54" s="82"/>
      <c r="M54" s="82"/>
      <c r="N54" s="82"/>
      <c r="O54" s="82"/>
      <c r="P54" s="82"/>
      <c r="Q54" s="82"/>
      <c r="R54" s="85"/>
      <c r="T54" s="87"/>
      <c r="U54" s="82"/>
      <c r="V54" s="82"/>
      <c r="W54" s="82"/>
      <c r="X54" s="82"/>
      <c r="Y54" s="82"/>
      <c r="Z54" s="82"/>
      <c r="AA54" s="88"/>
      <c r="AT54" s="89" t="s">
        <v>130</v>
      </c>
      <c r="AU54" s="89" t="s">
        <v>128</v>
      </c>
      <c r="AV54" s="86" t="s">
        <v>128</v>
      </c>
      <c r="AW54" s="86" t="s">
        <v>131</v>
      </c>
      <c r="AX54" s="86" t="s">
        <v>118</v>
      </c>
      <c r="AY54" s="89" t="s">
        <v>120</v>
      </c>
    </row>
    <row r="55" spans="2:64" s="17" customFormat="1" ht="22.5" customHeight="1" x14ac:dyDescent="0.25">
      <c r="B55" s="70"/>
      <c r="C55" s="71" t="s">
        <v>127</v>
      </c>
      <c r="D55" s="71" t="s">
        <v>121</v>
      </c>
      <c r="E55" s="72" t="s">
        <v>276</v>
      </c>
      <c r="F55" s="671" t="s">
        <v>277</v>
      </c>
      <c r="G55" s="667"/>
      <c r="H55" s="667"/>
      <c r="I55" s="667"/>
      <c r="J55" s="73" t="s">
        <v>172</v>
      </c>
      <c r="K55" s="74">
        <v>1.5</v>
      </c>
      <c r="L55" s="666"/>
      <c r="M55" s="667"/>
      <c r="N55" s="666">
        <f>ROUND(L55*K55,2)</f>
        <v>0</v>
      </c>
      <c r="O55" s="667"/>
      <c r="P55" s="667"/>
      <c r="Q55" s="667"/>
      <c r="R55" s="75"/>
      <c r="T55" s="76" t="s">
        <v>125</v>
      </c>
      <c r="U55" s="77" t="s">
        <v>126</v>
      </c>
      <c r="V55" s="78">
        <v>1.7999999999999999E-2</v>
      </c>
      <c r="W55" s="78">
        <f>V55*K55</f>
        <v>2.6999999999999996E-2</v>
      </c>
      <c r="X55" s="78">
        <v>0</v>
      </c>
      <c r="Y55" s="78">
        <f>X55*K55</f>
        <v>0</v>
      </c>
      <c r="Z55" s="78">
        <v>0</v>
      </c>
      <c r="AA55" s="79">
        <f>Z55*K55</f>
        <v>0</v>
      </c>
      <c r="AR55" s="30" t="s">
        <v>127</v>
      </c>
      <c r="AT55" s="30" t="s">
        <v>121</v>
      </c>
      <c r="AU55" s="30" t="s">
        <v>128</v>
      </c>
      <c r="AY55" s="30" t="s">
        <v>120</v>
      </c>
      <c r="BE55" s="80">
        <f>IF(U55="základní",N55,0)</f>
        <v>0</v>
      </c>
      <c r="BF55" s="80">
        <f>IF(U55="snížená",N55,0)</f>
        <v>0</v>
      </c>
      <c r="BG55" s="80">
        <f>IF(U55="zákl. přenesená",N55,0)</f>
        <v>0</v>
      </c>
      <c r="BH55" s="80">
        <f>IF(U55="sníž. přenesená",N55,0)</f>
        <v>0</v>
      </c>
      <c r="BI55" s="80">
        <f>IF(U55="nulová",N55,0)</f>
        <v>0</v>
      </c>
      <c r="BJ55" s="30" t="s">
        <v>118</v>
      </c>
      <c r="BK55" s="80">
        <f>ROUND(L55*K55,2)</f>
        <v>0</v>
      </c>
      <c r="BL55" s="30" t="s">
        <v>127</v>
      </c>
    </row>
    <row r="56" spans="2:64" s="86" customFormat="1" ht="22.5" customHeight="1" x14ac:dyDescent="0.25">
      <c r="B56" s="81"/>
      <c r="C56" s="82"/>
      <c r="D56" s="82"/>
      <c r="E56" s="83" t="s">
        <v>125</v>
      </c>
      <c r="F56" s="661" t="s">
        <v>1687</v>
      </c>
      <c r="G56" s="662"/>
      <c r="H56" s="662"/>
      <c r="I56" s="662"/>
      <c r="J56" s="82"/>
      <c r="K56" s="84">
        <v>1.5</v>
      </c>
      <c r="L56" s="82"/>
      <c r="M56" s="82"/>
      <c r="N56" s="82"/>
      <c r="O56" s="82"/>
      <c r="P56" s="82"/>
      <c r="Q56" s="82"/>
      <c r="R56" s="85"/>
      <c r="T56" s="87"/>
      <c r="U56" s="82"/>
      <c r="V56" s="82"/>
      <c r="W56" s="82"/>
      <c r="X56" s="82"/>
      <c r="Y56" s="82"/>
      <c r="Z56" s="82"/>
      <c r="AA56" s="88"/>
      <c r="AT56" s="89" t="s">
        <v>130</v>
      </c>
      <c r="AU56" s="89" t="s">
        <v>128</v>
      </c>
      <c r="AV56" s="86" t="s">
        <v>128</v>
      </c>
      <c r="AW56" s="86" t="s">
        <v>131</v>
      </c>
      <c r="AX56" s="86" t="s">
        <v>118</v>
      </c>
      <c r="AY56" s="89" t="s">
        <v>120</v>
      </c>
    </row>
    <row r="57" spans="2:64" s="62" customFormat="1" ht="29.85" customHeight="1" x14ac:dyDescent="0.3">
      <c r="B57" s="58"/>
      <c r="C57" s="59"/>
      <c r="D57" s="69" t="s">
        <v>82</v>
      </c>
      <c r="E57" s="69"/>
      <c r="F57" s="69"/>
      <c r="G57" s="69"/>
      <c r="H57" s="69"/>
      <c r="I57" s="69"/>
      <c r="J57" s="69"/>
      <c r="K57" s="69"/>
      <c r="L57" s="69"/>
      <c r="M57" s="69"/>
      <c r="N57" s="659">
        <f>BK57</f>
        <v>0</v>
      </c>
      <c r="O57" s="660"/>
      <c r="P57" s="660"/>
      <c r="Q57" s="660"/>
      <c r="R57" s="61"/>
      <c r="T57" s="63"/>
      <c r="U57" s="59"/>
      <c r="V57" s="59"/>
      <c r="W57" s="64">
        <f>SUM(W58:W64)</f>
        <v>1.7429999999999999</v>
      </c>
      <c r="X57" s="59"/>
      <c r="Y57" s="64">
        <f>SUM(Y58:Y64)</f>
        <v>0.85145729999999986</v>
      </c>
      <c r="Z57" s="59"/>
      <c r="AA57" s="65">
        <f>SUM(AA58:AA64)</f>
        <v>0</v>
      </c>
      <c r="AR57" s="66" t="s">
        <v>118</v>
      </c>
      <c r="AT57" s="67" t="s">
        <v>117</v>
      </c>
      <c r="AU57" s="67" t="s">
        <v>118</v>
      </c>
      <c r="AY57" s="66" t="s">
        <v>120</v>
      </c>
      <c r="BK57" s="68">
        <f>SUM(BK58:BK64)</f>
        <v>0</v>
      </c>
    </row>
    <row r="58" spans="2:64" s="17" customFormat="1" ht="31.5" customHeight="1" x14ac:dyDescent="0.25">
      <c r="B58" s="70"/>
      <c r="C58" s="71" t="s">
        <v>143</v>
      </c>
      <c r="D58" s="71" t="s">
        <v>121</v>
      </c>
      <c r="E58" s="72" t="s">
        <v>1688</v>
      </c>
      <c r="F58" s="671" t="s">
        <v>1689</v>
      </c>
      <c r="G58" s="667"/>
      <c r="H58" s="667"/>
      <c r="I58" s="667"/>
      <c r="J58" s="73" t="s">
        <v>134</v>
      </c>
      <c r="K58" s="74">
        <v>0.34499999999999997</v>
      </c>
      <c r="L58" s="666"/>
      <c r="M58" s="667"/>
      <c r="N58" s="666">
        <f>ROUND(L58*K58,2)</f>
        <v>0</v>
      </c>
      <c r="O58" s="667"/>
      <c r="P58" s="667"/>
      <c r="Q58" s="667"/>
      <c r="R58" s="75"/>
      <c r="T58" s="76" t="s">
        <v>125</v>
      </c>
      <c r="U58" s="77" t="s">
        <v>126</v>
      </c>
      <c r="V58" s="78">
        <v>3.4</v>
      </c>
      <c r="W58" s="78">
        <f>V58*K58</f>
        <v>1.1729999999999998</v>
      </c>
      <c r="X58" s="78">
        <v>2.2563399999999998</v>
      </c>
      <c r="Y58" s="78">
        <f>X58*K58</f>
        <v>0.77843729999999989</v>
      </c>
      <c r="Z58" s="78">
        <v>0</v>
      </c>
      <c r="AA58" s="79">
        <f>Z58*K58</f>
        <v>0</v>
      </c>
      <c r="AR58" s="30" t="s">
        <v>127</v>
      </c>
      <c r="AT58" s="30" t="s">
        <v>121</v>
      </c>
      <c r="AU58" s="30" t="s">
        <v>128</v>
      </c>
      <c r="AY58" s="30" t="s">
        <v>120</v>
      </c>
      <c r="BE58" s="80">
        <f>IF(U58="základní",N58,0)</f>
        <v>0</v>
      </c>
      <c r="BF58" s="80">
        <f>IF(U58="snížená",N58,0)</f>
        <v>0</v>
      </c>
      <c r="BG58" s="80">
        <f>IF(U58="zákl. přenesená",N58,0)</f>
        <v>0</v>
      </c>
      <c r="BH58" s="80">
        <f>IF(U58="sníž. přenesená",N58,0)</f>
        <v>0</v>
      </c>
      <c r="BI58" s="80">
        <f>IF(U58="nulová",N58,0)</f>
        <v>0</v>
      </c>
      <c r="BJ58" s="30" t="s">
        <v>118</v>
      </c>
      <c r="BK58" s="80">
        <f>ROUND(L58*K58,2)</f>
        <v>0</v>
      </c>
      <c r="BL58" s="30" t="s">
        <v>127</v>
      </c>
    </row>
    <row r="59" spans="2:64" s="109" customFormat="1" ht="22.5" customHeight="1" x14ac:dyDescent="0.25">
      <c r="B59" s="105"/>
      <c r="C59" s="106"/>
      <c r="D59" s="106"/>
      <c r="E59" s="107" t="s">
        <v>125</v>
      </c>
      <c r="F59" s="672" t="s">
        <v>1676</v>
      </c>
      <c r="G59" s="673"/>
      <c r="H59" s="673"/>
      <c r="I59" s="673"/>
      <c r="J59" s="106"/>
      <c r="K59" s="107" t="s">
        <v>125</v>
      </c>
      <c r="L59" s="106"/>
      <c r="M59" s="106"/>
      <c r="N59" s="106"/>
      <c r="O59" s="106"/>
      <c r="P59" s="106"/>
      <c r="Q59" s="106"/>
      <c r="R59" s="108"/>
      <c r="T59" s="110"/>
      <c r="U59" s="106"/>
      <c r="V59" s="106"/>
      <c r="W59" s="106"/>
      <c r="X59" s="106"/>
      <c r="Y59" s="106"/>
      <c r="Z59" s="106"/>
      <c r="AA59" s="111"/>
      <c r="AT59" s="112" t="s">
        <v>130</v>
      </c>
      <c r="AU59" s="112" t="s">
        <v>128</v>
      </c>
      <c r="AV59" s="109" t="s">
        <v>118</v>
      </c>
      <c r="AW59" s="109" t="s">
        <v>131</v>
      </c>
      <c r="AX59" s="109" t="s">
        <v>119</v>
      </c>
      <c r="AY59" s="112" t="s">
        <v>120</v>
      </c>
    </row>
    <row r="60" spans="2:64" s="86" customFormat="1" ht="22.5" customHeight="1" x14ac:dyDescent="0.25">
      <c r="B60" s="81"/>
      <c r="C60" s="82"/>
      <c r="D60" s="82"/>
      <c r="E60" s="83" t="s">
        <v>125</v>
      </c>
      <c r="F60" s="663" t="s">
        <v>1690</v>
      </c>
      <c r="G60" s="662"/>
      <c r="H60" s="662"/>
      <c r="I60" s="662"/>
      <c r="J60" s="82"/>
      <c r="K60" s="84">
        <v>0.15</v>
      </c>
      <c r="L60" s="82"/>
      <c r="M60" s="82"/>
      <c r="N60" s="82"/>
      <c r="O60" s="82"/>
      <c r="P60" s="82"/>
      <c r="Q60" s="82"/>
      <c r="R60" s="85"/>
      <c r="T60" s="87"/>
      <c r="U60" s="82"/>
      <c r="V60" s="82"/>
      <c r="W60" s="82"/>
      <c r="X60" s="82"/>
      <c r="Y60" s="82"/>
      <c r="Z60" s="82"/>
      <c r="AA60" s="88"/>
      <c r="AT60" s="89" t="s">
        <v>130</v>
      </c>
      <c r="AU60" s="89" t="s">
        <v>128</v>
      </c>
      <c r="AV60" s="86" t="s">
        <v>128</v>
      </c>
      <c r="AW60" s="86" t="s">
        <v>131</v>
      </c>
      <c r="AX60" s="86" t="s">
        <v>119</v>
      </c>
      <c r="AY60" s="89" t="s">
        <v>120</v>
      </c>
    </row>
    <row r="61" spans="2:64" s="86" customFormat="1" ht="22.5" customHeight="1" x14ac:dyDescent="0.25">
      <c r="B61" s="81"/>
      <c r="C61" s="82"/>
      <c r="D61" s="82"/>
      <c r="E61" s="83" t="s">
        <v>125</v>
      </c>
      <c r="F61" s="663" t="s">
        <v>1691</v>
      </c>
      <c r="G61" s="662"/>
      <c r="H61" s="662"/>
      <c r="I61" s="662"/>
      <c r="J61" s="82"/>
      <c r="K61" s="84">
        <v>0.19500000000000001</v>
      </c>
      <c r="L61" s="82"/>
      <c r="M61" s="82"/>
      <c r="N61" s="82"/>
      <c r="O61" s="82"/>
      <c r="P61" s="82"/>
      <c r="Q61" s="82"/>
      <c r="R61" s="85"/>
      <c r="T61" s="87"/>
      <c r="U61" s="82"/>
      <c r="V61" s="82"/>
      <c r="W61" s="82"/>
      <c r="X61" s="82"/>
      <c r="Y61" s="82"/>
      <c r="Z61" s="82"/>
      <c r="AA61" s="88"/>
      <c r="AT61" s="89" t="s">
        <v>130</v>
      </c>
      <c r="AU61" s="89" t="s">
        <v>128</v>
      </c>
      <c r="AV61" s="86" t="s">
        <v>128</v>
      </c>
      <c r="AW61" s="86" t="s">
        <v>131</v>
      </c>
      <c r="AX61" s="86" t="s">
        <v>119</v>
      </c>
      <c r="AY61" s="89" t="s">
        <v>120</v>
      </c>
    </row>
    <row r="62" spans="2:64" s="95" customFormat="1" ht="22.5" customHeight="1" x14ac:dyDescent="0.25">
      <c r="B62" s="90"/>
      <c r="C62" s="91"/>
      <c r="D62" s="91"/>
      <c r="E62" s="92" t="s">
        <v>125</v>
      </c>
      <c r="F62" s="664" t="s">
        <v>146</v>
      </c>
      <c r="G62" s="665"/>
      <c r="H62" s="665"/>
      <c r="I62" s="665"/>
      <c r="J62" s="91"/>
      <c r="K62" s="93">
        <v>0.34499999999999997</v>
      </c>
      <c r="L62" s="91"/>
      <c r="M62" s="91"/>
      <c r="N62" s="91"/>
      <c r="O62" s="91"/>
      <c r="P62" s="91"/>
      <c r="Q62" s="91"/>
      <c r="R62" s="94"/>
      <c r="T62" s="96"/>
      <c r="U62" s="91"/>
      <c r="V62" s="91"/>
      <c r="W62" s="91"/>
      <c r="X62" s="91"/>
      <c r="Y62" s="91"/>
      <c r="Z62" s="91"/>
      <c r="AA62" s="97"/>
      <c r="AT62" s="98" t="s">
        <v>130</v>
      </c>
      <c r="AU62" s="98" t="s">
        <v>128</v>
      </c>
      <c r="AV62" s="95" t="s">
        <v>127</v>
      </c>
      <c r="AW62" s="95" t="s">
        <v>131</v>
      </c>
      <c r="AX62" s="95" t="s">
        <v>118</v>
      </c>
      <c r="AY62" s="98" t="s">
        <v>120</v>
      </c>
    </row>
    <row r="63" spans="2:64" s="17" customFormat="1" ht="31.5" customHeight="1" x14ac:dyDescent="0.25">
      <c r="B63" s="70"/>
      <c r="C63" s="71" t="s">
        <v>147</v>
      </c>
      <c r="D63" s="71" t="s">
        <v>121</v>
      </c>
      <c r="E63" s="72" t="s">
        <v>1692</v>
      </c>
      <c r="F63" s="671" t="s">
        <v>1693</v>
      </c>
      <c r="G63" s="667"/>
      <c r="H63" s="667"/>
      <c r="I63" s="667"/>
      <c r="J63" s="73" t="s">
        <v>172</v>
      </c>
      <c r="K63" s="74">
        <v>1.5</v>
      </c>
      <c r="L63" s="666"/>
      <c r="M63" s="667"/>
      <c r="N63" s="666">
        <f>ROUND(L63*K63,2)</f>
        <v>0</v>
      </c>
      <c r="O63" s="667"/>
      <c r="P63" s="667"/>
      <c r="Q63" s="667"/>
      <c r="R63" s="75"/>
      <c r="T63" s="76" t="s">
        <v>125</v>
      </c>
      <c r="U63" s="77" t="s">
        <v>126</v>
      </c>
      <c r="V63" s="78">
        <v>0.38</v>
      </c>
      <c r="W63" s="78">
        <f>V63*K63</f>
        <v>0.57000000000000006</v>
      </c>
      <c r="X63" s="78">
        <v>4.8680000000000001E-2</v>
      </c>
      <c r="Y63" s="78">
        <f>X63*K63</f>
        <v>7.3020000000000002E-2</v>
      </c>
      <c r="Z63" s="78">
        <v>0</v>
      </c>
      <c r="AA63" s="79">
        <f>Z63*K63</f>
        <v>0</v>
      </c>
      <c r="AR63" s="30" t="s">
        <v>127</v>
      </c>
      <c r="AT63" s="30" t="s">
        <v>121</v>
      </c>
      <c r="AU63" s="30" t="s">
        <v>128</v>
      </c>
      <c r="AY63" s="30" t="s">
        <v>120</v>
      </c>
      <c r="BE63" s="80">
        <f>IF(U63="základní",N63,0)</f>
        <v>0</v>
      </c>
      <c r="BF63" s="80">
        <f>IF(U63="snížená",N63,0)</f>
        <v>0</v>
      </c>
      <c r="BG63" s="80">
        <f>IF(U63="zákl. přenesená",N63,0)</f>
        <v>0</v>
      </c>
      <c r="BH63" s="80">
        <f>IF(U63="sníž. přenesená",N63,0)</f>
        <v>0</v>
      </c>
      <c r="BI63" s="80">
        <f>IF(U63="nulová",N63,0)</f>
        <v>0</v>
      </c>
      <c r="BJ63" s="30" t="s">
        <v>118</v>
      </c>
      <c r="BK63" s="80">
        <f>ROUND(L63*K63,2)</f>
        <v>0</v>
      </c>
      <c r="BL63" s="30" t="s">
        <v>127</v>
      </c>
    </row>
    <row r="64" spans="2:64" s="86" customFormat="1" ht="22.5" customHeight="1" x14ac:dyDescent="0.25">
      <c r="B64" s="81"/>
      <c r="C64" s="82"/>
      <c r="D64" s="82"/>
      <c r="E64" s="83" t="s">
        <v>125</v>
      </c>
      <c r="F64" s="661" t="s">
        <v>1694</v>
      </c>
      <c r="G64" s="662"/>
      <c r="H64" s="662"/>
      <c r="I64" s="662"/>
      <c r="J64" s="82"/>
      <c r="K64" s="84">
        <v>1.5</v>
      </c>
      <c r="L64" s="82"/>
      <c r="M64" s="82"/>
      <c r="N64" s="82"/>
      <c r="O64" s="82"/>
      <c r="P64" s="82"/>
      <c r="Q64" s="82"/>
      <c r="R64" s="85"/>
      <c r="T64" s="87"/>
      <c r="U64" s="82"/>
      <c r="V64" s="82"/>
      <c r="W64" s="82"/>
      <c r="X64" s="82"/>
      <c r="Y64" s="82"/>
      <c r="Z64" s="82"/>
      <c r="AA64" s="88"/>
      <c r="AT64" s="89" t="s">
        <v>130</v>
      </c>
      <c r="AU64" s="89" t="s">
        <v>128</v>
      </c>
      <c r="AV64" s="86" t="s">
        <v>128</v>
      </c>
      <c r="AW64" s="86" t="s">
        <v>131</v>
      </c>
      <c r="AX64" s="86" t="s">
        <v>118</v>
      </c>
      <c r="AY64" s="89" t="s">
        <v>120</v>
      </c>
    </row>
    <row r="65" spans="2:64" s="62" customFormat="1" ht="29.85" customHeight="1" x14ac:dyDescent="0.3">
      <c r="B65" s="58"/>
      <c r="C65" s="59"/>
      <c r="D65" s="69" t="s">
        <v>83</v>
      </c>
      <c r="E65" s="69"/>
      <c r="F65" s="69"/>
      <c r="G65" s="69"/>
      <c r="H65" s="69"/>
      <c r="I65" s="69"/>
      <c r="J65" s="69"/>
      <c r="K65" s="69"/>
      <c r="L65" s="69"/>
      <c r="M65" s="69"/>
      <c r="N65" s="659">
        <f>BK65</f>
        <v>0</v>
      </c>
      <c r="O65" s="660"/>
      <c r="P65" s="660"/>
      <c r="Q65" s="660"/>
      <c r="R65" s="61"/>
      <c r="T65" s="63"/>
      <c r="U65" s="59"/>
      <c r="V65" s="59"/>
      <c r="W65" s="64">
        <f>SUM(W66:W69)</f>
        <v>0.90999999999999992</v>
      </c>
      <c r="X65" s="59"/>
      <c r="Y65" s="64">
        <f>SUM(Y66:Y69)</f>
        <v>3.6400000000000001E-4</v>
      </c>
      <c r="Z65" s="59"/>
      <c r="AA65" s="65">
        <f>SUM(AA66:AA69)</f>
        <v>0</v>
      </c>
      <c r="AR65" s="66" t="s">
        <v>118</v>
      </c>
      <c r="AT65" s="67" t="s">
        <v>117</v>
      </c>
      <c r="AU65" s="67" t="s">
        <v>118</v>
      </c>
      <c r="AY65" s="66" t="s">
        <v>120</v>
      </c>
      <c r="BK65" s="68">
        <f>SUM(BK66:BK69)</f>
        <v>0</v>
      </c>
    </row>
    <row r="66" spans="2:64" s="17" customFormat="1" ht="22.5" customHeight="1" x14ac:dyDescent="0.25">
      <c r="B66" s="70"/>
      <c r="C66" s="71" t="s">
        <v>151</v>
      </c>
      <c r="D66" s="71" t="s">
        <v>121</v>
      </c>
      <c r="E66" s="72" t="s">
        <v>1695</v>
      </c>
      <c r="F66" s="671" t="s">
        <v>1696</v>
      </c>
      <c r="G66" s="667"/>
      <c r="H66" s="667"/>
      <c r="I66" s="667"/>
      <c r="J66" s="73" t="s">
        <v>172</v>
      </c>
      <c r="K66" s="74">
        <v>36.4</v>
      </c>
      <c r="L66" s="666"/>
      <c r="M66" s="667"/>
      <c r="N66" s="666">
        <f>ROUND(L66*K66,2)</f>
        <v>0</v>
      </c>
      <c r="O66" s="667"/>
      <c r="P66" s="667"/>
      <c r="Q66" s="667"/>
      <c r="R66" s="75"/>
      <c r="T66" s="76" t="s">
        <v>125</v>
      </c>
      <c r="U66" s="77" t="s">
        <v>126</v>
      </c>
      <c r="V66" s="78">
        <v>8.9999999999999993E-3</v>
      </c>
      <c r="W66" s="78">
        <f>V66*K66</f>
        <v>0.32759999999999995</v>
      </c>
      <c r="X66" s="78">
        <v>0</v>
      </c>
      <c r="Y66" s="78">
        <f>X66*K66</f>
        <v>0</v>
      </c>
      <c r="Z66" s="78">
        <v>0</v>
      </c>
      <c r="AA66" s="79">
        <f>Z66*K66</f>
        <v>0</v>
      </c>
      <c r="AR66" s="30" t="s">
        <v>127</v>
      </c>
      <c r="AT66" s="30" t="s">
        <v>121</v>
      </c>
      <c r="AU66" s="30" t="s">
        <v>128</v>
      </c>
      <c r="AY66" s="30" t="s">
        <v>120</v>
      </c>
      <c r="BE66" s="80">
        <f>IF(U66="základní",N66,0)</f>
        <v>0</v>
      </c>
      <c r="BF66" s="80">
        <f>IF(U66="snížená",N66,0)</f>
        <v>0</v>
      </c>
      <c r="BG66" s="80">
        <f>IF(U66="zákl. přenesená",N66,0)</f>
        <v>0</v>
      </c>
      <c r="BH66" s="80">
        <f>IF(U66="sníž. přenesená",N66,0)</f>
        <v>0</v>
      </c>
      <c r="BI66" s="80">
        <f>IF(U66="nulová",N66,0)</f>
        <v>0</v>
      </c>
      <c r="BJ66" s="30" t="s">
        <v>118</v>
      </c>
      <c r="BK66" s="80">
        <f>ROUND(L66*K66,2)</f>
        <v>0</v>
      </c>
      <c r="BL66" s="30" t="s">
        <v>127</v>
      </c>
    </row>
    <row r="67" spans="2:64" s="86" customFormat="1" ht="22.5" customHeight="1" x14ac:dyDescent="0.25">
      <c r="B67" s="81"/>
      <c r="C67" s="82"/>
      <c r="D67" s="82"/>
      <c r="E67" s="83" t="s">
        <v>125</v>
      </c>
      <c r="F67" s="661" t="s">
        <v>1823</v>
      </c>
      <c r="G67" s="662"/>
      <c r="H67" s="662"/>
      <c r="I67" s="662"/>
      <c r="J67" s="82"/>
      <c r="K67" s="84">
        <v>36.4</v>
      </c>
      <c r="L67" s="82"/>
      <c r="M67" s="82"/>
      <c r="N67" s="82"/>
      <c r="O67" s="82"/>
      <c r="P67" s="82"/>
      <c r="Q67" s="82"/>
      <c r="R67" s="85"/>
      <c r="T67" s="87"/>
      <c r="U67" s="82"/>
      <c r="V67" s="82"/>
      <c r="W67" s="82"/>
      <c r="X67" s="82"/>
      <c r="Y67" s="82"/>
      <c r="Z67" s="82"/>
      <c r="AA67" s="88"/>
      <c r="AT67" s="89" t="s">
        <v>130</v>
      </c>
      <c r="AU67" s="89" t="s">
        <v>128</v>
      </c>
      <c r="AV67" s="86" t="s">
        <v>128</v>
      </c>
      <c r="AW67" s="86" t="s">
        <v>131</v>
      </c>
      <c r="AX67" s="86" t="s">
        <v>118</v>
      </c>
      <c r="AY67" s="89" t="s">
        <v>120</v>
      </c>
    </row>
    <row r="68" spans="2:64" s="17" customFormat="1" ht="22.5" customHeight="1" x14ac:dyDescent="0.25">
      <c r="B68" s="70"/>
      <c r="C68" s="71" t="s">
        <v>154</v>
      </c>
      <c r="D68" s="71" t="s">
        <v>121</v>
      </c>
      <c r="E68" s="72" t="s">
        <v>1698</v>
      </c>
      <c r="F68" s="671" t="s">
        <v>1699</v>
      </c>
      <c r="G68" s="667"/>
      <c r="H68" s="667"/>
      <c r="I68" s="667"/>
      <c r="J68" s="73" t="s">
        <v>172</v>
      </c>
      <c r="K68" s="74">
        <v>36.4</v>
      </c>
      <c r="L68" s="666"/>
      <c r="M68" s="667"/>
      <c r="N68" s="666">
        <f>ROUND(L68*K68,2)</f>
        <v>0</v>
      </c>
      <c r="O68" s="667"/>
      <c r="P68" s="667"/>
      <c r="Q68" s="667"/>
      <c r="R68" s="75"/>
      <c r="T68" s="76" t="s">
        <v>125</v>
      </c>
      <c r="U68" s="77" t="s">
        <v>126</v>
      </c>
      <c r="V68" s="78">
        <v>1.6E-2</v>
      </c>
      <c r="W68" s="78">
        <f>V68*K68</f>
        <v>0.58240000000000003</v>
      </c>
      <c r="X68" s="78">
        <v>1.0000000000000001E-5</v>
      </c>
      <c r="Y68" s="78">
        <f>X68*K68</f>
        <v>3.6400000000000001E-4</v>
      </c>
      <c r="Z68" s="78">
        <v>0</v>
      </c>
      <c r="AA68" s="79">
        <f>Z68*K68</f>
        <v>0</v>
      </c>
      <c r="AR68" s="30" t="s">
        <v>127</v>
      </c>
      <c r="AT68" s="30" t="s">
        <v>121</v>
      </c>
      <c r="AU68" s="30" t="s">
        <v>128</v>
      </c>
      <c r="AY68" s="30" t="s">
        <v>120</v>
      </c>
      <c r="BE68" s="80">
        <f>IF(U68="základní",N68,0)</f>
        <v>0</v>
      </c>
      <c r="BF68" s="80">
        <f>IF(U68="snížená",N68,0)</f>
        <v>0</v>
      </c>
      <c r="BG68" s="80">
        <f>IF(U68="zákl. přenesená",N68,0)</f>
        <v>0</v>
      </c>
      <c r="BH68" s="80">
        <f>IF(U68="sníž. přenesená",N68,0)</f>
        <v>0</v>
      </c>
      <c r="BI68" s="80">
        <f>IF(U68="nulová",N68,0)</f>
        <v>0</v>
      </c>
      <c r="BJ68" s="30" t="s">
        <v>118</v>
      </c>
      <c r="BK68" s="80">
        <f>ROUND(L68*K68,2)</f>
        <v>0</v>
      </c>
      <c r="BL68" s="30" t="s">
        <v>127</v>
      </c>
    </row>
    <row r="69" spans="2:64" s="86" customFormat="1" ht="22.5" customHeight="1" x14ac:dyDescent="0.25">
      <c r="B69" s="81"/>
      <c r="C69" s="82"/>
      <c r="D69" s="82"/>
      <c r="E69" s="83" t="s">
        <v>125</v>
      </c>
      <c r="F69" s="661" t="s">
        <v>1823</v>
      </c>
      <c r="G69" s="662"/>
      <c r="H69" s="662"/>
      <c r="I69" s="662"/>
      <c r="J69" s="82"/>
      <c r="K69" s="84">
        <v>36.4</v>
      </c>
      <c r="L69" s="82"/>
      <c r="M69" s="82"/>
      <c r="N69" s="82"/>
      <c r="O69" s="82"/>
      <c r="P69" s="82"/>
      <c r="Q69" s="82"/>
      <c r="R69" s="85"/>
      <c r="T69" s="87"/>
      <c r="U69" s="82"/>
      <c r="V69" s="82"/>
      <c r="W69" s="82"/>
      <c r="X69" s="82"/>
      <c r="Y69" s="82"/>
      <c r="Z69" s="82"/>
      <c r="AA69" s="88"/>
      <c r="AT69" s="89" t="s">
        <v>130</v>
      </c>
      <c r="AU69" s="89" t="s">
        <v>128</v>
      </c>
      <c r="AV69" s="86" t="s">
        <v>128</v>
      </c>
      <c r="AW69" s="86" t="s">
        <v>131</v>
      </c>
      <c r="AX69" s="86" t="s">
        <v>118</v>
      </c>
      <c r="AY69" s="89" t="s">
        <v>120</v>
      </c>
    </row>
    <row r="70" spans="2:64" s="62" customFormat="1" ht="29.85" customHeight="1" x14ac:dyDescent="0.3">
      <c r="B70" s="58"/>
      <c r="C70" s="59"/>
      <c r="D70" s="69" t="s">
        <v>84</v>
      </c>
      <c r="E70" s="69"/>
      <c r="F70" s="69"/>
      <c r="G70" s="69"/>
      <c r="H70" s="69"/>
      <c r="I70" s="69"/>
      <c r="J70" s="69"/>
      <c r="K70" s="69"/>
      <c r="L70" s="69"/>
      <c r="M70" s="69"/>
      <c r="N70" s="659">
        <f>BK70</f>
        <v>0</v>
      </c>
      <c r="O70" s="660"/>
      <c r="P70" s="660"/>
      <c r="Q70" s="660"/>
      <c r="R70" s="61"/>
      <c r="T70" s="63"/>
      <c r="U70" s="59"/>
      <c r="V70" s="59"/>
      <c r="W70" s="64">
        <f>SUM(W71:W91)</f>
        <v>14.873812000000001</v>
      </c>
      <c r="X70" s="59"/>
      <c r="Y70" s="64">
        <f>SUM(Y71:Y91)</f>
        <v>3.7079999999999995E-3</v>
      </c>
      <c r="Z70" s="59"/>
      <c r="AA70" s="65">
        <f>SUM(AA71:AA91)</f>
        <v>0.98272500000000007</v>
      </c>
      <c r="AR70" s="66" t="s">
        <v>118</v>
      </c>
      <c r="AT70" s="67" t="s">
        <v>117</v>
      </c>
      <c r="AU70" s="67" t="s">
        <v>118</v>
      </c>
      <c r="AY70" s="66" t="s">
        <v>120</v>
      </c>
      <c r="BK70" s="68">
        <f>SUM(BK71:BK91)</f>
        <v>0</v>
      </c>
    </row>
    <row r="71" spans="2:64" s="17" customFormat="1" ht="44.25" customHeight="1" x14ac:dyDescent="0.25">
      <c r="B71" s="70"/>
      <c r="C71" s="71" t="s">
        <v>157</v>
      </c>
      <c r="D71" s="71" t="s">
        <v>121</v>
      </c>
      <c r="E71" s="72" t="s">
        <v>812</v>
      </c>
      <c r="F71" s="671" t="s">
        <v>813</v>
      </c>
      <c r="G71" s="667"/>
      <c r="H71" s="667"/>
      <c r="I71" s="667"/>
      <c r="J71" s="73" t="s">
        <v>134</v>
      </c>
      <c r="K71" s="74">
        <v>0.15</v>
      </c>
      <c r="L71" s="666"/>
      <c r="M71" s="667"/>
      <c r="N71" s="666">
        <f>ROUND(L71*K71,2)</f>
        <v>0</v>
      </c>
      <c r="O71" s="667"/>
      <c r="P71" s="667"/>
      <c r="Q71" s="667"/>
      <c r="R71" s="75"/>
      <c r="T71" s="76" t="s">
        <v>125</v>
      </c>
      <c r="U71" s="77" t="s">
        <v>126</v>
      </c>
      <c r="V71" s="78">
        <v>10.88</v>
      </c>
      <c r="W71" s="78">
        <f>V71*K71</f>
        <v>1.6320000000000001</v>
      </c>
      <c r="X71" s="78">
        <v>0</v>
      </c>
      <c r="Y71" s="78">
        <f>X71*K71</f>
        <v>0</v>
      </c>
      <c r="Z71" s="78">
        <v>2.2000000000000002</v>
      </c>
      <c r="AA71" s="79">
        <f>Z71*K71</f>
        <v>0.33</v>
      </c>
      <c r="AR71" s="30" t="s">
        <v>127</v>
      </c>
      <c r="AT71" s="30" t="s">
        <v>121</v>
      </c>
      <c r="AU71" s="30" t="s">
        <v>128</v>
      </c>
      <c r="AY71" s="30" t="s">
        <v>120</v>
      </c>
      <c r="BE71" s="80">
        <f>IF(U71="základní",N71,0)</f>
        <v>0</v>
      </c>
      <c r="BF71" s="80">
        <f>IF(U71="snížená",N71,0)</f>
        <v>0</v>
      </c>
      <c r="BG71" s="80">
        <f>IF(U71="zákl. přenesená",N71,0)</f>
        <v>0</v>
      </c>
      <c r="BH71" s="80">
        <f>IF(U71="sníž. přenesená",N71,0)</f>
        <v>0</v>
      </c>
      <c r="BI71" s="80">
        <f>IF(U71="nulová",N71,0)</f>
        <v>0</v>
      </c>
      <c r="BJ71" s="30" t="s">
        <v>118</v>
      </c>
      <c r="BK71" s="80">
        <f>ROUND(L71*K71,2)</f>
        <v>0</v>
      </c>
      <c r="BL71" s="30" t="s">
        <v>127</v>
      </c>
    </row>
    <row r="72" spans="2:64" s="109" customFormat="1" ht="22.5" customHeight="1" x14ac:dyDescent="0.25">
      <c r="B72" s="105"/>
      <c r="C72" s="106"/>
      <c r="D72" s="106"/>
      <c r="E72" s="107" t="s">
        <v>125</v>
      </c>
      <c r="F72" s="672" t="s">
        <v>1676</v>
      </c>
      <c r="G72" s="673"/>
      <c r="H72" s="673"/>
      <c r="I72" s="673"/>
      <c r="J72" s="106"/>
      <c r="K72" s="107" t="s">
        <v>125</v>
      </c>
      <c r="L72" s="106"/>
      <c r="M72" s="106"/>
      <c r="N72" s="106"/>
      <c r="O72" s="106"/>
      <c r="P72" s="106"/>
      <c r="Q72" s="106"/>
      <c r="R72" s="108"/>
      <c r="T72" s="110"/>
      <c r="U72" s="106"/>
      <c r="V72" s="106"/>
      <c r="W72" s="106"/>
      <c r="X72" s="106"/>
      <c r="Y72" s="106"/>
      <c r="Z72" s="106"/>
      <c r="AA72" s="111"/>
      <c r="AT72" s="112" t="s">
        <v>130</v>
      </c>
      <c r="AU72" s="112" t="s">
        <v>128</v>
      </c>
      <c r="AV72" s="109" t="s">
        <v>118</v>
      </c>
      <c r="AW72" s="109" t="s">
        <v>131</v>
      </c>
      <c r="AX72" s="109" t="s">
        <v>119</v>
      </c>
      <c r="AY72" s="112" t="s">
        <v>120</v>
      </c>
    </row>
    <row r="73" spans="2:64" s="86" customFormat="1" ht="22.5" customHeight="1" x14ac:dyDescent="0.25">
      <c r="B73" s="81"/>
      <c r="C73" s="82"/>
      <c r="D73" s="82"/>
      <c r="E73" s="83" t="s">
        <v>125</v>
      </c>
      <c r="F73" s="663" t="s">
        <v>1690</v>
      </c>
      <c r="G73" s="662"/>
      <c r="H73" s="662"/>
      <c r="I73" s="662"/>
      <c r="J73" s="82"/>
      <c r="K73" s="84">
        <v>0.15</v>
      </c>
      <c r="L73" s="82"/>
      <c r="M73" s="82"/>
      <c r="N73" s="82"/>
      <c r="O73" s="82"/>
      <c r="P73" s="82"/>
      <c r="Q73" s="82"/>
      <c r="R73" s="85"/>
      <c r="T73" s="87"/>
      <c r="U73" s="82"/>
      <c r="V73" s="82"/>
      <c r="W73" s="82"/>
      <c r="X73" s="82"/>
      <c r="Y73" s="82"/>
      <c r="Z73" s="82"/>
      <c r="AA73" s="88"/>
      <c r="AT73" s="89" t="s">
        <v>130</v>
      </c>
      <c r="AU73" s="89" t="s">
        <v>128</v>
      </c>
      <c r="AV73" s="86" t="s">
        <v>128</v>
      </c>
      <c r="AW73" s="86" t="s">
        <v>131</v>
      </c>
      <c r="AX73" s="86" t="s">
        <v>118</v>
      </c>
      <c r="AY73" s="89" t="s">
        <v>120</v>
      </c>
    </row>
    <row r="74" spans="2:64" s="17" customFormat="1" ht="31.5" customHeight="1" x14ac:dyDescent="0.25">
      <c r="B74" s="70"/>
      <c r="C74" s="71" t="s">
        <v>163</v>
      </c>
      <c r="D74" s="71" t="s">
        <v>121</v>
      </c>
      <c r="E74" s="72" t="s">
        <v>1700</v>
      </c>
      <c r="F74" s="671" t="s">
        <v>1701</v>
      </c>
      <c r="G74" s="667"/>
      <c r="H74" s="667"/>
      <c r="I74" s="667"/>
      <c r="J74" s="73" t="s">
        <v>134</v>
      </c>
      <c r="K74" s="74">
        <v>0.22500000000000001</v>
      </c>
      <c r="L74" s="666"/>
      <c r="M74" s="667"/>
      <c r="N74" s="666">
        <f>ROUND(L74*K74,2)</f>
        <v>0</v>
      </c>
      <c r="O74" s="667"/>
      <c r="P74" s="667"/>
      <c r="Q74" s="667"/>
      <c r="R74" s="75"/>
      <c r="T74" s="76" t="s">
        <v>125</v>
      </c>
      <c r="U74" s="77" t="s">
        <v>126</v>
      </c>
      <c r="V74" s="78">
        <v>10.773</v>
      </c>
      <c r="W74" s="78">
        <f>V74*K74</f>
        <v>2.4239250000000001</v>
      </c>
      <c r="X74" s="78">
        <v>0</v>
      </c>
      <c r="Y74" s="78">
        <f>X74*K74</f>
        <v>0</v>
      </c>
      <c r="Z74" s="78">
        <v>2.2000000000000002</v>
      </c>
      <c r="AA74" s="79">
        <f>Z74*K74</f>
        <v>0.49500000000000005</v>
      </c>
      <c r="AR74" s="30" t="s">
        <v>127</v>
      </c>
      <c r="AT74" s="30" t="s">
        <v>121</v>
      </c>
      <c r="AU74" s="30" t="s">
        <v>128</v>
      </c>
      <c r="AY74" s="30" t="s">
        <v>120</v>
      </c>
      <c r="BE74" s="80">
        <f>IF(U74="základní",N74,0)</f>
        <v>0</v>
      </c>
      <c r="BF74" s="80">
        <f>IF(U74="snížená",N74,0)</f>
        <v>0</v>
      </c>
      <c r="BG74" s="80">
        <f>IF(U74="zákl. přenesená",N74,0)</f>
        <v>0</v>
      </c>
      <c r="BH74" s="80">
        <f>IF(U74="sníž. přenesená",N74,0)</f>
        <v>0</v>
      </c>
      <c r="BI74" s="80">
        <f>IF(U74="nulová",N74,0)</f>
        <v>0</v>
      </c>
      <c r="BJ74" s="30" t="s">
        <v>118</v>
      </c>
      <c r="BK74" s="80">
        <f>ROUND(L74*K74,2)</f>
        <v>0</v>
      </c>
      <c r="BL74" s="30" t="s">
        <v>127</v>
      </c>
    </row>
    <row r="75" spans="2:64" s="109" customFormat="1" ht="22.5" customHeight="1" x14ac:dyDescent="0.25">
      <c r="B75" s="105"/>
      <c r="C75" s="106"/>
      <c r="D75" s="106"/>
      <c r="E75" s="107" t="s">
        <v>125</v>
      </c>
      <c r="F75" s="672" t="s">
        <v>1676</v>
      </c>
      <c r="G75" s="673"/>
      <c r="H75" s="673"/>
      <c r="I75" s="673"/>
      <c r="J75" s="106"/>
      <c r="K75" s="107" t="s">
        <v>125</v>
      </c>
      <c r="L75" s="106"/>
      <c r="M75" s="106"/>
      <c r="N75" s="106"/>
      <c r="O75" s="106"/>
      <c r="P75" s="106"/>
      <c r="Q75" s="106"/>
      <c r="R75" s="108"/>
      <c r="T75" s="110"/>
      <c r="U75" s="106"/>
      <c r="V75" s="106"/>
      <c r="W75" s="106"/>
      <c r="X75" s="106"/>
      <c r="Y75" s="106"/>
      <c r="Z75" s="106"/>
      <c r="AA75" s="111"/>
      <c r="AT75" s="112" t="s">
        <v>130</v>
      </c>
      <c r="AU75" s="112" t="s">
        <v>128</v>
      </c>
      <c r="AV75" s="109" t="s">
        <v>118</v>
      </c>
      <c r="AW75" s="109" t="s">
        <v>131</v>
      </c>
      <c r="AX75" s="109" t="s">
        <v>119</v>
      </c>
      <c r="AY75" s="112" t="s">
        <v>120</v>
      </c>
    </row>
    <row r="76" spans="2:64" s="86" customFormat="1" ht="22.5" customHeight="1" x14ac:dyDescent="0.25">
      <c r="B76" s="81"/>
      <c r="C76" s="82"/>
      <c r="D76" s="82"/>
      <c r="E76" s="83" t="s">
        <v>125</v>
      </c>
      <c r="F76" s="663" t="s">
        <v>1702</v>
      </c>
      <c r="G76" s="662"/>
      <c r="H76" s="662"/>
      <c r="I76" s="662"/>
      <c r="J76" s="82"/>
      <c r="K76" s="84">
        <v>0.22500000000000001</v>
      </c>
      <c r="L76" s="82"/>
      <c r="M76" s="82"/>
      <c r="N76" s="82"/>
      <c r="O76" s="82"/>
      <c r="P76" s="82"/>
      <c r="Q76" s="82"/>
      <c r="R76" s="85"/>
      <c r="T76" s="87"/>
      <c r="U76" s="82"/>
      <c r="V76" s="82"/>
      <c r="W76" s="82"/>
      <c r="X76" s="82"/>
      <c r="Y76" s="82"/>
      <c r="Z76" s="82"/>
      <c r="AA76" s="88"/>
      <c r="AT76" s="89" t="s">
        <v>130</v>
      </c>
      <c r="AU76" s="89" t="s">
        <v>128</v>
      </c>
      <c r="AV76" s="86" t="s">
        <v>128</v>
      </c>
      <c r="AW76" s="86" t="s">
        <v>131</v>
      </c>
      <c r="AX76" s="86" t="s">
        <v>118</v>
      </c>
      <c r="AY76" s="89" t="s">
        <v>120</v>
      </c>
    </row>
    <row r="77" spans="2:64" s="17" customFormat="1" ht="31.5" customHeight="1" x14ac:dyDescent="0.25">
      <c r="B77" s="70"/>
      <c r="C77" s="71" t="s">
        <v>169</v>
      </c>
      <c r="D77" s="71" t="s">
        <v>121</v>
      </c>
      <c r="E77" s="72" t="s">
        <v>1703</v>
      </c>
      <c r="F77" s="671" t="s">
        <v>1704</v>
      </c>
      <c r="G77" s="667"/>
      <c r="H77" s="667"/>
      <c r="I77" s="667"/>
      <c r="J77" s="73" t="s">
        <v>134</v>
      </c>
      <c r="K77" s="74">
        <v>0.22500000000000001</v>
      </c>
      <c r="L77" s="666"/>
      <c r="M77" s="667"/>
      <c r="N77" s="666">
        <f>ROUND(L77*K77,2)</f>
        <v>0</v>
      </c>
      <c r="O77" s="667"/>
      <c r="P77" s="667"/>
      <c r="Q77" s="667"/>
      <c r="R77" s="75"/>
      <c r="T77" s="76" t="s">
        <v>125</v>
      </c>
      <c r="U77" s="77" t="s">
        <v>126</v>
      </c>
      <c r="V77" s="78">
        <v>4.0289999999999999</v>
      </c>
      <c r="W77" s="78">
        <f>V77*K77</f>
        <v>0.90652500000000003</v>
      </c>
      <c r="X77" s="78">
        <v>0</v>
      </c>
      <c r="Y77" s="78">
        <f>X77*K77</f>
        <v>0</v>
      </c>
      <c r="Z77" s="78">
        <v>2.9000000000000001E-2</v>
      </c>
      <c r="AA77" s="79">
        <f>Z77*K77</f>
        <v>6.5250000000000004E-3</v>
      </c>
      <c r="AR77" s="30" t="s">
        <v>127</v>
      </c>
      <c r="AT77" s="30" t="s">
        <v>121</v>
      </c>
      <c r="AU77" s="30" t="s">
        <v>128</v>
      </c>
      <c r="AY77" s="30" t="s">
        <v>120</v>
      </c>
      <c r="BE77" s="80">
        <f>IF(U77="základní",N77,0)</f>
        <v>0</v>
      </c>
      <c r="BF77" s="80">
        <f>IF(U77="snížená",N77,0)</f>
        <v>0</v>
      </c>
      <c r="BG77" s="80">
        <f>IF(U77="zákl. přenesená",N77,0)</f>
        <v>0</v>
      </c>
      <c r="BH77" s="80">
        <f>IF(U77="sníž. přenesená",N77,0)</f>
        <v>0</v>
      </c>
      <c r="BI77" s="80">
        <f>IF(U77="nulová",N77,0)</f>
        <v>0</v>
      </c>
      <c r="BJ77" s="30" t="s">
        <v>118</v>
      </c>
      <c r="BK77" s="80">
        <f>ROUND(L77*K77,2)</f>
        <v>0</v>
      </c>
      <c r="BL77" s="30" t="s">
        <v>127</v>
      </c>
    </row>
    <row r="78" spans="2:64" s="86" customFormat="1" ht="22.5" customHeight="1" x14ac:dyDescent="0.25">
      <c r="B78" s="81"/>
      <c r="C78" s="82"/>
      <c r="D78" s="82"/>
      <c r="E78" s="83" t="s">
        <v>125</v>
      </c>
      <c r="F78" s="661" t="s">
        <v>1705</v>
      </c>
      <c r="G78" s="662"/>
      <c r="H78" s="662"/>
      <c r="I78" s="662"/>
      <c r="J78" s="82"/>
      <c r="K78" s="84">
        <v>0.22500000000000001</v>
      </c>
      <c r="L78" s="82"/>
      <c r="M78" s="82"/>
      <c r="N78" s="82"/>
      <c r="O78" s="82"/>
      <c r="P78" s="82"/>
      <c r="Q78" s="82"/>
      <c r="R78" s="85"/>
      <c r="T78" s="87"/>
      <c r="U78" s="82"/>
      <c r="V78" s="82"/>
      <c r="W78" s="82"/>
      <c r="X78" s="82"/>
      <c r="Y78" s="82"/>
      <c r="Z78" s="82"/>
      <c r="AA78" s="88"/>
      <c r="AT78" s="89" t="s">
        <v>130</v>
      </c>
      <c r="AU78" s="89" t="s">
        <v>128</v>
      </c>
      <c r="AV78" s="86" t="s">
        <v>128</v>
      </c>
      <c r="AW78" s="86" t="s">
        <v>131</v>
      </c>
      <c r="AX78" s="86" t="s">
        <v>118</v>
      </c>
      <c r="AY78" s="89" t="s">
        <v>120</v>
      </c>
    </row>
    <row r="79" spans="2:64" s="17" customFormat="1" ht="31.5" customHeight="1" x14ac:dyDescent="0.25">
      <c r="B79" s="70"/>
      <c r="C79" s="71" t="s">
        <v>175</v>
      </c>
      <c r="D79" s="71" t="s">
        <v>121</v>
      </c>
      <c r="E79" s="72" t="s">
        <v>1706</v>
      </c>
      <c r="F79" s="671" t="s">
        <v>1707</v>
      </c>
      <c r="G79" s="667"/>
      <c r="H79" s="667"/>
      <c r="I79" s="667"/>
      <c r="J79" s="73" t="s">
        <v>134</v>
      </c>
      <c r="K79" s="74">
        <v>0.22500000000000001</v>
      </c>
      <c r="L79" s="666"/>
      <c r="M79" s="667"/>
      <c r="N79" s="666">
        <f>ROUND(L79*K79,2)</f>
        <v>0</v>
      </c>
      <c r="O79" s="667"/>
      <c r="P79" s="667"/>
      <c r="Q79" s="667"/>
      <c r="R79" s="75"/>
      <c r="T79" s="76" t="s">
        <v>125</v>
      </c>
      <c r="U79" s="77" t="s">
        <v>126</v>
      </c>
      <c r="V79" s="78">
        <v>1.151</v>
      </c>
      <c r="W79" s="78">
        <f>V79*K79</f>
        <v>0.25897500000000001</v>
      </c>
      <c r="X79" s="78">
        <v>0</v>
      </c>
      <c r="Y79" s="78">
        <f>X79*K79</f>
        <v>0</v>
      </c>
      <c r="Z79" s="78">
        <v>0</v>
      </c>
      <c r="AA79" s="79">
        <f>Z79*K79</f>
        <v>0</v>
      </c>
      <c r="AR79" s="30" t="s">
        <v>127</v>
      </c>
      <c r="AT79" s="30" t="s">
        <v>121</v>
      </c>
      <c r="AU79" s="30" t="s">
        <v>128</v>
      </c>
      <c r="AY79" s="30" t="s">
        <v>120</v>
      </c>
      <c r="BE79" s="80">
        <f>IF(U79="základní",N79,0)</f>
        <v>0</v>
      </c>
      <c r="BF79" s="80">
        <f>IF(U79="snížená",N79,0)</f>
        <v>0</v>
      </c>
      <c r="BG79" s="80">
        <f>IF(U79="zákl. přenesená",N79,0)</f>
        <v>0</v>
      </c>
      <c r="BH79" s="80">
        <f>IF(U79="sníž. přenesená",N79,0)</f>
        <v>0</v>
      </c>
      <c r="BI79" s="80">
        <f>IF(U79="nulová",N79,0)</f>
        <v>0</v>
      </c>
      <c r="BJ79" s="30" t="s">
        <v>118</v>
      </c>
      <c r="BK79" s="80">
        <f>ROUND(L79*K79,2)</f>
        <v>0</v>
      </c>
      <c r="BL79" s="30" t="s">
        <v>127</v>
      </c>
    </row>
    <row r="80" spans="2:64" s="109" customFormat="1" ht="22.5" customHeight="1" x14ac:dyDescent="0.25">
      <c r="B80" s="105"/>
      <c r="C80" s="106"/>
      <c r="D80" s="106"/>
      <c r="E80" s="107" t="s">
        <v>125</v>
      </c>
      <c r="F80" s="672" t="s">
        <v>1676</v>
      </c>
      <c r="G80" s="673"/>
      <c r="H80" s="673"/>
      <c r="I80" s="673"/>
      <c r="J80" s="106"/>
      <c r="K80" s="107" t="s">
        <v>125</v>
      </c>
      <c r="L80" s="106"/>
      <c r="M80" s="106"/>
      <c r="N80" s="106"/>
      <c r="O80" s="106"/>
      <c r="P80" s="106"/>
      <c r="Q80" s="106"/>
      <c r="R80" s="108"/>
      <c r="T80" s="110"/>
      <c r="U80" s="106"/>
      <c r="V80" s="106"/>
      <c r="W80" s="106"/>
      <c r="X80" s="106"/>
      <c r="Y80" s="106"/>
      <c r="Z80" s="106"/>
      <c r="AA80" s="111"/>
      <c r="AT80" s="112" t="s">
        <v>130</v>
      </c>
      <c r="AU80" s="112" t="s">
        <v>128</v>
      </c>
      <c r="AV80" s="109" t="s">
        <v>118</v>
      </c>
      <c r="AW80" s="109" t="s">
        <v>131</v>
      </c>
      <c r="AX80" s="109" t="s">
        <v>119</v>
      </c>
      <c r="AY80" s="112" t="s">
        <v>120</v>
      </c>
    </row>
    <row r="81" spans="2:64" s="86" customFormat="1" ht="22.5" customHeight="1" x14ac:dyDescent="0.25">
      <c r="B81" s="81"/>
      <c r="C81" s="82"/>
      <c r="D81" s="82"/>
      <c r="E81" s="83" t="s">
        <v>125</v>
      </c>
      <c r="F81" s="663" t="s">
        <v>1708</v>
      </c>
      <c r="G81" s="662"/>
      <c r="H81" s="662"/>
      <c r="I81" s="662"/>
      <c r="J81" s="82"/>
      <c r="K81" s="84">
        <v>0.22500000000000001</v>
      </c>
      <c r="L81" s="82"/>
      <c r="M81" s="82"/>
      <c r="N81" s="82"/>
      <c r="O81" s="82"/>
      <c r="P81" s="82"/>
      <c r="Q81" s="82"/>
      <c r="R81" s="85"/>
      <c r="T81" s="87"/>
      <c r="U81" s="82"/>
      <c r="V81" s="82"/>
      <c r="W81" s="82"/>
      <c r="X81" s="82"/>
      <c r="Y81" s="82"/>
      <c r="Z81" s="82"/>
      <c r="AA81" s="88"/>
      <c r="AT81" s="89" t="s">
        <v>130</v>
      </c>
      <c r="AU81" s="89" t="s">
        <v>128</v>
      </c>
      <c r="AV81" s="86" t="s">
        <v>128</v>
      </c>
      <c r="AW81" s="86" t="s">
        <v>131</v>
      </c>
      <c r="AX81" s="86" t="s">
        <v>118</v>
      </c>
      <c r="AY81" s="89" t="s">
        <v>120</v>
      </c>
    </row>
    <row r="82" spans="2:64" s="17" customFormat="1" ht="31.5" customHeight="1" x14ac:dyDescent="0.25">
      <c r="B82" s="70"/>
      <c r="C82" s="71" t="s">
        <v>179</v>
      </c>
      <c r="D82" s="71" t="s">
        <v>121</v>
      </c>
      <c r="E82" s="72" t="s">
        <v>1709</v>
      </c>
      <c r="F82" s="671" t="s">
        <v>1710</v>
      </c>
      <c r="G82" s="667"/>
      <c r="H82" s="667"/>
      <c r="I82" s="667"/>
      <c r="J82" s="73" t="s">
        <v>532</v>
      </c>
      <c r="K82" s="74">
        <v>1.2</v>
      </c>
      <c r="L82" s="666"/>
      <c r="M82" s="667"/>
      <c r="N82" s="666">
        <f>ROUND(L82*K82,2)</f>
        <v>0</v>
      </c>
      <c r="O82" s="667"/>
      <c r="P82" s="667"/>
      <c r="Q82" s="667"/>
      <c r="R82" s="75"/>
      <c r="T82" s="76" t="s">
        <v>125</v>
      </c>
      <c r="U82" s="77" t="s">
        <v>126</v>
      </c>
      <c r="V82" s="78">
        <v>3.2</v>
      </c>
      <c r="W82" s="78">
        <f>V82*K82</f>
        <v>3.84</v>
      </c>
      <c r="X82" s="78">
        <v>3.0899999999999999E-3</v>
      </c>
      <c r="Y82" s="78">
        <f>X82*K82</f>
        <v>3.7079999999999995E-3</v>
      </c>
      <c r="Z82" s="78">
        <v>0.126</v>
      </c>
      <c r="AA82" s="79">
        <f>Z82*K82</f>
        <v>0.1512</v>
      </c>
      <c r="AR82" s="30" t="s">
        <v>127</v>
      </c>
      <c r="AT82" s="30" t="s">
        <v>121</v>
      </c>
      <c r="AU82" s="30" t="s">
        <v>128</v>
      </c>
      <c r="AY82" s="30" t="s">
        <v>120</v>
      </c>
      <c r="BE82" s="80">
        <f>IF(U82="základní",N82,0)</f>
        <v>0</v>
      </c>
      <c r="BF82" s="80">
        <f>IF(U82="snížená",N82,0)</f>
        <v>0</v>
      </c>
      <c r="BG82" s="80">
        <f>IF(U82="zákl. přenesená",N82,0)</f>
        <v>0</v>
      </c>
      <c r="BH82" s="80">
        <f>IF(U82="sníž. přenesená",N82,0)</f>
        <v>0</v>
      </c>
      <c r="BI82" s="80">
        <f>IF(U82="nulová",N82,0)</f>
        <v>0</v>
      </c>
      <c r="BJ82" s="30" t="s">
        <v>118</v>
      </c>
      <c r="BK82" s="80">
        <f>ROUND(L82*K82,2)</f>
        <v>0</v>
      </c>
      <c r="BL82" s="30" t="s">
        <v>127</v>
      </c>
    </row>
    <row r="83" spans="2:64" s="86" customFormat="1" ht="22.5" customHeight="1" x14ac:dyDescent="0.25">
      <c r="B83" s="81"/>
      <c r="C83" s="82"/>
      <c r="D83" s="82"/>
      <c r="E83" s="83" t="s">
        <v>125</v>
      </c>
      <c r="F83" s="661" t="s">
        <v>1711</v>
      </c>
      <c r="G83" s="662"/>
      <c r="H83" s="662"/>
      <c r="I83" s="662"/>
      <c r="J83" s="82"/>
      <c r="K83" s="84">
        <v>1.2</v>
      </c>
      <c r="L83" s="82"/>
      <c r="M83" s="82"/>
      <c r="N83" s="82"/>
      <c r="O83" s="82"/>
      <c r="P83" s="82"/>
      <c r="Q83" s="82"/>
      <c r="R83" s="85"/>
      <c r="T83" s="87"/>
      <c r="U83" s="82"/>
      <c r="V83" s="82"/>
      <c r="W83" s="82"/>
      <c r="X83" s="82"/>
      <c r="Y83" s="82"/>
      <c r="Z83" s="82"/>
      <c r="AA83" s="88"/>
      <c r="AT83" s="89" t="s">
        <v>130</v>
      </c>
      <c r="AU83" s="89" t="s">
        <v>128</v>
      </c>
      <c r="AV83" s="86" t="s">
        <v>128</v>
      </c>
      <c r="AW83" s="86" t="s">
        <v>131</v>
      </c>
      <c r="AX83" s="86" t="s">
        <v>118</v>
      </c>
      <c r="AY83" s="89" t="s">
        <v>120</v>
      </c>
    </row>
    <row r="84" spans="2:64" s="17" customFormat="1" ht="31.5" customHeight="1" x14ac:dyDescent="0.25">
      <c r="B84" s="70"/>
      <c r="C84" s="71" t="s">
        <v>184</v>
      </c>
      <c r="D84" s="71" t="s">
        <v>121</v>
      </c>
      <c r="E84" s="72" t="s">
        <v>1712</v>
      </c>
      <c r="F84" s="671" t="s">
        <v>1713</v>
      </c>
      <c r="G84" s="667"/>
      <c r="H84" s="667"/>
      <c r="I84" s="667"/>
      <c r="J84" s="73" t="s">
        <v>532</v>
      </c>
      <c r="K84" s="74">
        <v>4</v>
      </c>
      <c r="L84" s="666"/>
      <c r="M84" s="667"/>
      <c r="N84" s="666">
        <f>ROUND(L84*K84,2)</f>
        <v>0</v>
      </c>
      <c r="O84" s="667"/>
      <c r="P84" s="667"/>
      <c r="Q84" s="667"/>
      <c r="R84" s="75"/>
      <c r="T84" s="76" t="s">
        <v>125</v>
      </c>
      <c r="U84" s="77" t="s">
        <v>126</v>
      </c>
      <c r="V84" s="78">
        <v>0.76500000000000001</v>
      </c>
      <c r="W84" s="78">
        <f>V84*K84</f>
        <v>3.06</v>
      </c>
      <c r="X84" s="78">
        <v>0</v>
      </c>
      <c r="Y84" s="78">
        <f>X84*K84</f>
        <v>0</v>
      </c>
      <c r="Z84" s="78">
        <v>0</v>
      </c>
      <c r="AA84" s="79">
        <f>Z84*K84</f>
        <v>0</v>
      </c>
      <c r="AR84" s="30" t="s">
        <v>127</v>
      </c>
      <c r="AT84" s="30" t="s">
        <v>121</v>
      </c>
      <c r="AU84" s="30" t="s">
        <v>128</v>
      </c>
      <c r="AY84" s="30" t="s">
        <v>120</v>
      </c>
      <c r="BE84" s="80">
        <f>IF(U84="základní",N84,0)</f>
        <v>0</v>
      </c>
      <c r="BF84" s="80">
        <f>IF(U84="snížená",N84,0)</f>
        <v>0</v>
      </c>
      <c r="BG84" s="80">
        <f>IF(U84="zákl. přenesená",N84,0)</f>
        <v>0</v>
      </c>
      <c r="BH84" s="80">
        <f>IF(U84="sníž. přenesená",N84,0)</f>
        <v>0</v>
      </c>
      <c r="BI84" s="80">
        <f>IF(U84="nulová",N84,0)</f>
        <v>0</v>
      </c>
      <c r="BJ84" s="30" t="s">
        <v>118</v>
      </c>
      <c r="BK84" s="80">
        <f>ROUND(L84*K84,2)</f>
        <v>0</v>
      </c>
      <c r="BL84" s="30" t="s">
        <v>127</v>
      </c>
    </row>
    <row r="85" spans="2:64" s="86" customFormat="1" ht="22.5" customHeight="1" x14ac:dyDescent="0.25">
      <c r="B85" s="81"/>
      <c r="C85" s="82"/>
      <c r="D85" s="82"/>
      <c r="E85" s="83" t="s">
        <v>125</v>
      </c>
      <c r="F85" s="661" t="s">
        <v>1714</v>
      </c>
      <c r="G85" s="662"/>
      <c r="H85" s="662"/>
      <c r="I85" s="662"/>
      <c r="J85" s="82"/>
      <c r="K85" s="84">
        <v>4</v>
      </c>
      <c r="L85" s="82"/>
      <c r="M85" s="82"/>
      <c r="N85" s="82"/>
      <c r="O85" s="82"/>
      <c r="P85" s="82"/>
      <c r="Q85" s="82"/>
      <c r="R85" s="85"/>
      <c r="T85" s="87"/>
      <c r="U85" s="82"/>
      <c r="V85" s="82"/>
      <c r="W85" s="82"/>
      <c r="X85" s="82"/>
      <c r="Y85" s="82"/>
      <c r="Z85" s="82"/>
      <c r="AA85" s="88"/>
      <c r="AT85" s="89" t="s">
        <v>130</v>
      </c>
      <c r="AU85" s="89" t="s">
        <v>128</v>
      </c>
      <c r="AV85" s="86" t="s">
        <v>128</v>
      </c>
      <c r="AW85" s="86" t="s">
        <v>131</v>
      </c>
      <c r="AX85" s="86" t="s">
        <v>118</v>
      </c>
      <c r="AY85" s="89" t="s">
        <v>120</v>
      </c>
    </row>
    <row r="86" spans="2:64" s="17" customFormat="1" ht="31.5" customHeight="1" x14ac:dyDescent="0.25">
      <c r="B86" s="70"/>
      <c r="C86" s="71" t="s">
        <v>188</v>
      </c>
      <c r="D86" s="71" t="s">
        <v>121</v>
      </c>
      <c r="E86" s="72" t="s">
        <v>1715</v>
      </c>
      <c r="F86" s="671" t="s">
        <v>1716</v>
      </c>
      <c r="G86" s="667"/>
      <c r="H86" s="667"/>
      <c r="I86" s="667"/>
      <c r="J86" s="73" t="s">
        <v>191</v>
      </c>
      <c r="K86" s="74">
        <v>0.98899999999999999</v>
      </c>
      <c r="L86" s="666"/>
      <c r="M86" s="667"/>
      <c r="N86" s="666">
        <f>ROUND(L86*K86,2)</f>
        <v>0</v>
      </c>
      <c r="O86" s="667"/>
      <c r="P86" s="667"/>
      <c r="Q86" s="667"/>
      <c r="R86" s="75"/>
      <c r="T86" s="76" t="s">
        <v>125</v>
      </c>
      <c r="U86" s="77" t="s">
        <v>126</v>
      </c>
      <c r="V86" s="78">
        <v>2.42</v>
      </c>
      <c r="W86" s="78">
        <f>V86*K86</f>
        <v>2.3933800000000001</v>
      </c>
      <c r="X86" s="78">
        <v>0</v>
      </c>
      <c r="Y86" s="78">
        <f>X86*K86</f>
        <v>0</v>
      </c>
      <c r="Z86" s="78">
        <v>0</v>
      </c>
      <c r="AA86" s="79">
        <f>Z86*K86</f>
        <v>0</v>
      </c>
      <c r="AR86" s="30" t="s">
        <v>127</v>
      </c>
      <c r="AT86" s="30" t="s">
        <v>121</v>
      </c>
      <c r="AU86" s="30" t="s">
        <v>128</v>
      </c>
      <c r="AY86" s="30" t="s">
        <v>120</v>
      </c>
      <c r="BE86" s="80">
        <f>IF(U86="základní",N86,0)</f>
        <v>0</v>
      </c>
      <c r="BF86" s="80">
        <f>IF(U86="snížená",N86,0)</f>
        <v>0</v>
      </c>
      <c r="BG86" s="80">
        <f>IF(U86="zákl. přenesená",N86,0)</f>
        <v>0</v>
      </c>
      <c r="BH86" s="80">
        <f>IF(U86="sníž. přenesená",N86,0)</f>
        <v>0</v>
      </c>
      <c r="BI86" s="80">
        <f>IF(U86="nulová",N86,0)</f>
        <v>0</v>
      </c>
      <c r="BJ86" s="30" t="s">
        <v>118</v>
      </c>
      <c r="BK86" s="80">
        <f>ROUND(L86*K86,2)</f>
        <v>0</v>
      </c>
      <c r="BL86" s="30" t="s">
        <v>127</v>
      </c>
    </row>
    <row r="87" spans="2:64" s="17" customFormat="1" ht="31.5" customHeight="1" x14ac:dyDescent="0.25">
      <c r="B87" s="70"/>
      <c r="C87" s="71" t="s">
        <v>194</v>
      </c>
      <c r="D87" s="71" t="s">
        <v>121</v>
      </c>
      <c r="E87" s="72" t="s">
        <v>1045</v>
      </c>
      <c r="F87" s="671" t="s">
        <v>1046</v>
      </c>
      <c r="G87" s="667"/>
      <c r="H87" s="667"/>
      <c r="I87" s="667"/>
      <c r="J87" s="73" t="s">
        <v>191</v>
      </c>
      <c r="K87" s="74">
        <v>0.98899999999999999</v>
      </c>
      <c r="L87" s="666"/>
      <c r="M87" s="667"/>
      <c r="N87" s="666">
        <f>ROUND(L87*K87,2)</f>
        <v>0</v>
      </c>
      <c r="O87" s="667"/>
      <c r="P87" s="667"/>
      <c r="Q87" s="667"/>
      <c r="R87" s="75"/>
      <c r="T87" s="76" t="s">
        <v>125</v>
      </c>
      <c r="U87" s="77" t="s">
        <v>126</v>
      </c>
      <c r="V87" s="78">
        <v>0.255</v>
      </c>
      <c r="W87" s="78">
        <f>V87*K87</f>
        <v>0.252195</v>
      </c>
      <c r="X87" s="78">
        <v>0</v>
      </c>
      <c r="Y87" s="78">
        <f>X87*K87</f>
        <v>0</v>
      </c>
      <c r="Z87" s="78">
        <v>0</v>
      </c>
      <c r="AA87" s="79">
        <f>Z87*K87</f>
        <v>0</v>
      </c>
      <c r="AR87" s="30" t="s">
        <v>127</v>
      </c>
      <c r="AT87" s="30" t="s">
        <v>121</v>
      </c>
      <c r="AU87" s="30" t="s">
        <v>128</v>
      </c>
      <c r="AY87" s="30" t="s">
        <v>120</v>
      </c>
      <c r="BE87" s="80">
        <f>IF(U87="základní",N87,0)</f>
        <v>0</v>
      </c>
      <c r="BF87" s="80">
        <f>IF(U87="snížená",N87,0)</f>
        <v>0</v>
      </c>
      <c r="BG87" s="80">
        <f>IF(U87="zákl. přenesená",N87,0)</f>
        <v>0</v>
      </c>
      <c r="BH87" s="80">
        <f>IF(U87="sníž. přenesená",N87,0)</f>
        <v>0</v>
      </c>
      <c r="BI87" s="80">
        <f>IF(U87="nulová",N87,0)</f>
        <v>0</v>
      </c>
      <c r="BJ87" s="30" t="s">
        <v>118</v>
      </c>
      <c r="BK87" s="80">
        <f>ROUND(L87*K87,2)</f>
        <v>0</v>
      </c>
      <c r="BL87" s="30" t="s">
        <v>127</v>
      </c>
    </row>
    <row r="88" spans="2:64" s="17" customFormat="1" ht="31.5" customHeight="1" x14ac:dyDescent="0.25">
      <c r="B88" s="70"/>
      <c r="C88" s="71" t="s">
        <v>199</v>
      </c>
      <c r="D88" s="71" t="s">
        <v>121</v>
      </c>
      <c r="E88" s="72" t="s">
        <v>1060</v>
      </c>
      <c r="F88" s="671" t="s">
        <v>1061</v>
      </c>
      <c r="G88" s="667"/>
      <c r="H88" s="667"/>
      <c r="I88" s="667"/>
      <c r="J88" s="73" t="s">
        <v>191</v>
      </c>
      <c r="K88" s="74">
        <v>17.802</v>
      </c>
      <c r="L88" s="666"/>
      <c r="M88" s="667"/>
      <c r="N88" s="666">
        <f>ROUND(L88*K88,2)</f>
        <v>0</v>
      </c>
      <c r="O88" s="667"/>
      <c r="P88" s="667"/>
      <c r="Q88" s="667"/>
      <c r="R88" s="75"/>
      <c r="T88" s="76" t="s">
        <v>125</v>
      </c>
      <c r="U88" s="77" t="s">
        <v>126</v>
      </c>
      <c r="V88" s="78">
        <v>6.0000000000000001E-3</v>
      </c>
      <c r="W88" s="78">
        <f>V88*K88</f>
        <v>0.106812</v>
      </c>
      <c r="X88" s="78">
        <v>0</v>
      </c>
      <c r="Y88" s="78">
        <f>X88*K88</f>
        <v>0</v>
      </c>
      <c r="Z88" s="78">
        <v>0</v>
      </c>
      <c r="AA88" s="79">
        <f>Z88*K88</f>
        <v>0</v>
      </c>
      <c r="AR88" s="30" t="s">
        <v>127</v>
      </c>
      <c r="AT88" s="30" t="s">
        <v>121</v>
      </c>
      <c r="AU88" s="30" t="s">
        <v>128</v>
      </c>
      <c r="AY88" s="30" t="s">
        <v>120</v>
      </c>
      <c r="BE88" s="80">
        <f>IF(U88="základní",N88,0)</f>
        <v>0</v>
      </c>
      <c r="BF88" s="80">
        <f>IF(U88="snížená",N88,0)</f>
        <v>0</v>
      </c>
      <c r="BG88" s="80">
        <f>IF(U88="zákl. přenesená",N88,0)</f>
        <v>0</v>
      </c>
      <c r="BH88" s="80">
        <f>IF(U88="sníž. přenesená",N88,0)</f>
        <v>0</v>
      </c>
      <c r="BI88" s="80">
        <f>IF(U88="nulová",N88,0)</f>
        <v>0</v>
      </c>
      <c r="BJ88" s="30" t="s">
        <v>118</v>
      </c>
      <c r="BK88" s="80">
        <f>ROUND(L88*K88,2)</f>
        <v>0</v>
      </c>
      <c r="BL88" s="30" t="s">
        <v>127</v>
      </c>
    </row>
    <row r="89" spans="2:64" s="86" customFormat="1" ht="22.5" customHeight="1" x14ac:dyDescent="0.25">
      <c r="B89" s="81"/>
      <c r="C89" s="82"/>
      <c r="D89" s="82"/>
      <c r="E89" s="83" t="s">
        <v>125</v>
      </c>
      <c r="F89" s="661" t="s">
        <v>1717</v>
      </c>
      <c r="G89" s="662"/>
      <c r="H89" s="662"/>
      <c r="I89" s="662"/>
      <c r="J89" s="82"/>
      <c r="K89" s="84">
        <v>17.802</v>
      </c>
      <c r="L89" s="82"/>
      <c r="M89" s="82"/>
      <c r="N89" s="82"/>
      <c r="O89" s="82"/>
      <c r="P89" s="82"/>
      <c r="Q89" s="82"/>
      <c r="R89" s="85"/>
      <c r="T89" s="87"/>
      <c r="U89" s="82"/>
      <c r="V89" s="82"/>
      <c r="W89" s="82"/>
      <c r="X89" s="82"/>
      <c r="Y89" s="82"/>
      <c r="Z89" s="82"/>
      <c r="AA89" s="88"/>
      <c r="AT89" s="89" t="s">
        <v>130</v>
      </c>
      <c r="AU89" s="89" t="s">
        <v>128</v>
      </c>
      <c r="AV89" s="86" t="s">
        <v>128</v>
      </c>
      <c r="AW89" s="86" t="s">
        <v>131</v>
      </c>
      <c r="AX89" s="86" t="s">
        <v>118</v>
      </c>
      <c r="AY89" s="89" t="s">
        <v>120</v>
      </c>
    </row>
    <row r="90" spans="2:64" s="17" customFormat="1" ht="31.5" customHeight="1" x14ac:dyDescent="0.25">
      <c r="B90" s="70"/>
      <c r="C90" s="71" t="s">
        <v>203</v>
      </c>
      <c r="D90" s="71" t="s">
        <v>121</v>
      </c>
      <c r="E90" s="72" t="s">
        <v>1065</v>
      </c>
      <c r="F90" s="671" t="s">
        <v>1066</v>
      </c>
      <c r="G90" s="667"/>
      <c r="H90" s="667"/>
      <c r="I90" s="667"/>
      <c r="J90" s="73" t="s">
        <v>191</v>
      </c>
      <c r="K90" s="74">
        <v>0.98899999999999999</v>
      </c>
      <c r="L90" s="666"/>
      <c r="M90" s="667"/>
      <c r="N90" s="666">
        <f>ROUND(L90*K90,2)</f>
        <v>0</v>
      </c>
      <c r="O90" s="667"/>
      <c r="P90" s="667"/>
      <c r="Q90" s="667"/>
      <c r="R90" s="75"/>
      <c r="T90" s="76" t="s">
        <v>125</v>
      </c>
      <c r="U90" s="77" t="s">
        <v>126</v>
      </c>
      <c r="V90" s="78">
        <v>0</v>
      </c>
      <c r="W90" s="78">
        <f>V90*K90</f>
        <v>0</v>
      </c>
      <c r="X90" s="78">
        <v>0</v>
      </c>
      <c r="Y90" s="78">
        <f>X90*K90</f>
        <v>0</v>
      </c>
      <c r="Z90" s="78">
        <v>0</v>
      </c>
      <c r="AA90" s="79">
        <f>Z90*K90</f>
        <v>0</v>
      </c>
      <c r="AR90" s="30" t="s">
        <v>127</v>
      </c>
      <c r="AT90" s="30" t="s">
        <v>121</v>
      </c>
      <c r="AU90" s="30" t="s">
        <v>128</v>
      </c>
      <c r="AY90" s="30" t="s">
        <v>120</v>
      </c>
      <c r="BE90" s="80">
        <f>IF(U90="základní",N90,0)</f>
        <v>0</v>
      </c>
      <c r="BF90" s="80">
        <f>IF(U90="snížená",N90,0)</f>
        <v>0</v>
      </c>
      <c r="BG90" s="80">
        <f>IF(U90="zákl. přenesená",N90,0)</f>
        <v>0</v>
      </c>
      <c r="BH90" s="80">
        <f>IF(U90="sníž. přenesená",N90,0)</f>
        <v>0</v>
      </c>
      <c r="BI90" s="80">
        <f>IF(U90="nulová",N90,0)</f>
        <v>0</v>
      </c>
      <c r="BJ90" s="30" t="s">
        <v>118</v>
      </c>
      <c r="BK90" s="80">
        <f>ROUND(L90*K90,2)</f>
        <v>0</v>
      </c>
      <c r="BL90" s="30" t="s">
        <v>127</v>
      </c>
    </row>
    <row r="91" spans="2:64" s="86" customFormat="1" ht="22.5" customHeight="1" x14ac:dyDescent="0.25">
      <c r="B91" s="81"/>
      <c r="C91" s="82"/>
      <c r="D91" s="82"/>
      <c r="E91" s="83" t="s">
        <v>125</v>
      </c>
      <c r="F91" s="661" t="s">
        <v>1718</v>
      </c>
      <c r="G91" s="662"/>
      <c r="H91" s="662"/>
      <c r="I91" s="662"/>
      <c r="J91" s="82"/>
      <c r="K91" s="84">
        <v>0.98899999999999999</v>
      </c>
      <c r="L91" s="82"/>
      <c r="M91" s="82"/>
      <c r="N91" s="82"/>
      <c r="O91" s="82"/>
      <c r="P91" s="82"/>
      <c r="Q91" s="82"/>
      <c r="R91" s="85"/>
      <c r="T91" s="87"/>
      <c r="U91" s="82"/>
      <c r="V91" s="82"/>
      <c r="W91" s="82"/>
      <c r="X91" s="82"/>
      <c r="Y91" s="82"/>
      <c r="Z91" s="82"/>
      <c r="AA91" s="88"/>
      <c r="AT91" s="89" t="s">
        <v>130</v>
      </c>
      <c r="AU91" s="89" t="s">
        <v>128</v>
      </c>
      <c r="AV91" s="86" t="s">
        <v>128</v>
      </c>
      <c r="AW91" s="86" t="s">
        <v>131</v>
      </c>
      <c r="AX91" s="86" t="s">
        <v>118</v>
      </c>
      <c r="AY91" s="89" t="s">
        <v>120</v>
      </c>
    </row>
    <row r="92" spans="2:64" s="62" customFormat="1" ht="29.85" customHeight="1" x14ac:dyDescent="0.3">
      <c r="B92" s="58"/>
      <c r="C92" s="59"/>
      <c r="D92" s="69" t="s">
        <v>85</v>
      </c>
      <c r="E92" s="69"/>
      <c r="F92" s="69"/>
      <c r="G92" s="69"/>
      <c r="H92" s="69"/>
      <c r="I92" s="69"/>
      <c r="J92" s="69"/>
      <c r="K92" s="69"/>
      <c r="L92" s="69"/>
      <c r="M92" s="69"/>
      <c r="N92" s="659">
        <f>BK92</f>
        <v>0</v>
      </c>
      <c r="O92" s="660"/>
      <c r="P92" s="660"/>
      <c r="Q92" s="660"/>
      <c r="R92" s="61"/>
      <c r="T92" s="63"/>
      <c r="U92" s="59"/>
      <c r="V92" s="59"/>
      <c r="W92" s="64">
        <f>W93</f>
        <v>0.71133599999999997</v>
      </c>
      <c r="X92" s="59"/>
      <c r="Y92" s="64">
        <f>Y93</f>
        <v>0</v>
      </c>
      <c r="Z92" s="59"/>
      <c r="AA92" s="65">
        <f>AA93</f>
        <v>0</v>
      </c>
      <c r="AR92" s="66" t="s">
        <v>118</v>
      </c>
      <c r="AT92" s="67" t="s">
        <v>117</v>
      </c>
      <c r="AU92" s="67" t="s">
        <v>118</v>
      </c>
      <c r="AY92" s="66" t="s">
        <v>120</v>
      </c>
      <c r="BK92" s="68">
        <f>BK93</f>
        <v>0</v>
      </c>
    </row>
    <row r="93" spans="2:64" s="17" customFormat="1" ht="22.5" customHeight="1" x14ac:dyDescent="0.25">
      <c r="B93" s="70"/>
      <c r="C93" s="71" t="s">
        <v>206</v>
      </c>
      <c r="D93" s="71" t="s">
        <v>121</v>
      </c>
      <c r="E93" s="72" t="s">
        <v>1069</v>
      </c>
      <c r="F93" s="671" t="s">
        <v>1070</v>
      </c>
      <c r="G93" s="667"/>
      <c r="H93" s="667"/>
      <c r="I93" s="667"/>
      <c r="J93" s="73" t="s">
        <v>191</v>
      </c>
      <c r="K93" s="74">
        <v>0.85599999999999998</v>
      </c>
      <c r="L93" s="666"/>
      <c r="M93" s="667"/>
      <c r="N93" s="666">
        <f>ROUND(L93*K93,2)</f>
        <v>0</v>
      </c>
      <c r="O93" s="667"/>
      <c r="P93" s="667"/>
      <c r="Q93" s="667"/>
      <c r="R93" s="75"/>
      <c r="T93" s="76" t="s">
        <v>125</v>
      </c>
      <c r="U93" s="77" t="s">
        <v>126</v>
      </c>
      <c r="V93" s="78">
        <v>0.83099999999999996</v>
      </c>
      <c r="W93" s="78">
        <f>V93*K93</f>
        <v>0.71133599999999997</v>
      </c>
      <c r="X93" s="78">
        <v>0</v>
      </c>
      <c r="Y93" s="78">
        <f>X93*K93</f>
        <v>0</v>
      </c>
      <c r="Z93" s="78">
        <v>0</v>
      </c>
      <c r="AA93" s="79">
        <f>Z93*K93</f>
        <v>0</v>
      </c>
      <c r="AR93" s="30" t="s">
        <v>127</v>
      </c>
      <c r="AT93" s="30" t="s">
        <v>121</v>
      </c>
      <c r="AU93" s="30" t="s">
        <v>128</v>
      </c>
      <c r="AY93" s="30" t="s">
        <v>120</v>
      </c>
      <c r="BE93" s="80">
        <f>IF(U93="základní",N93,0)</f>
        <v>0</v>
      </c>
      <c r="BF93" s="80">
        <f>IF(U93="snížená",N93,0)</f>
        <v>0</v>
      </c>
      <c r="BG93" s="80">
        <f>IF(U93="zákl. přenesená",N93,0)</f>
        <v>0</v>
      </c>
      <c r="BH93" s="80">
        <f>IF(U93="sníž. přenesená",N93,0)</f>
        <v>0</v>
      </c>
      <c r="BI93" s="80">
        <f>IF(U93="nulová",N93,0)</f>
        <v>0</v>
      </c>
      <c r="BJ93" s="30" t="s">
        <v>118</v>
      </c>
      <c r="BK93" s="80">
        <f>ROUND(L93*K93,2)</f>
        <v>0</v>
      </c>
      <c r="BL93" s="30" t="s">
        <v>127</v>
      </c>
    </row>
    <row r="94" spans="2:64" s="62" customFormat="1" ht="37.35" customHeight="1" x14ac:dyDescent="0.35">
      <c r="B94" s="58"/>
      <c r="C94" s="59"/>
      <c r="D94" s="60" t="s">
        <v>87</v>
      </c>
      <c r="E94" s="60"/>
      <c r="F94" s="60"/>
      <c r="G94" s="60"/>
      <c r="H94" s="60"/>
      <c r="I94" s="60"/>
      <c r="J94" s="60"/>
      <c r="K94" s="60"/>
      <c r="L94" s="60"/>
      <c r="M94" s="60"/>
      <c r="N94" s="701">
        <f>BK94</f>
        <v>0</v>
      </c>
      <c r="O94" s="702"/>
      <c r="P94" s="702"/>
      <c r="Q94" s="702"/>
      <c r="R94" s="61"/>
      <c r="T94" s="63"/>
      <c r="U94" s="59"/>
      <c r="V94" s="59"/>
      <c r="W94" s="64">
        <f>W95+W107</f>
        <v>0.91253600000000001</v>
      </c>
      <c r="X94" s="59"/>
      <c r="Y94" s="64">
        <f>Y95+Y107</f>
        <v>8.7480000000000023E-3</v>
      </c>
      <c r="Z94" s="59"/>
      <c r="AA94" s="65">
        <f>AA95+AA107</f>
        <v>6.0000000000000001E-3</v>
      </c>
      <c r="AR94" s="66" t="s">
        <v>128</v>
      </c>
      <c r="AT94" s="67" t="s">
        <v>117</v>
      </c>
      <c r="AU94" s="67" t="s">
        <v>119</v>
      </c>
      <c r="AY94" s="66" t="s">
        <v>120</v>
      </c>
      <c r="BK94" s="68">
        <f>BK95+BK107</f>
        <v>0</v>
      </c>
    </row>
    <row r="95" spans="2:64" s="62" customFormat="1" ht="19.899999999999999" customHeight="1" x14ac:dyDescent="0.3">
      <c r="B95" s="58"/>
      <c r="C95" s="59"/>
      <c r="D95" s="69" t="s">
        <v>88</v>
      </c>
      <c r="E95" s="69"/>
      <c r="F95" s="69"/>
      <c r="G95" s="69"/>
      <c r="H95" s="69"/>
      <c r="I95" s="69"/>
      <c r="J95" s="69"/>
      <c r="K95" s="69"/>
      <c r="L95" s="69"/>
      <c r="M95" s="69"/>
      <c r="N95" s="659">
        <f>BK95</f>
        <v>0</v>
      </c>
      <c r="O95" s="660"/>
      <c r="P95" s="660"/>
      <c r="Q95" s="660"/>
      <c r="R95" s="61"/>
      <c r="T95" s="63"/>
      <c r="U95" s="59"/>
      <c r="V95" s="59"/>
      <c r="W95" s="64">
        <f>SUM(W96:W106)</f>
        <v>0.43403599999999998</v>
      </c>
      <c r="X95" s="59"/>
      <c r="Y95" s="64">
        <f>SUM(Y96:Y106)</f>
        <v>7.7430000000000016E-3</v>
      </c>
      <c r="Z95" s="59"/>
      <c r="AA95" s="65">
        <f>SUM(AA96:AA106)</f>
        <v>6.0000000000000001E-3</v>
      </c>
      <c r="AR95" s="66" t="s">
        <v>128</v>
      </c>
      <c r="AT95" s="67" t="s">
        <v>117</v>
      </c>
      <c r="AU95" s="67" t="s">
        <v>118</v>
      </c>
      <c r="AY95" s="66" t="s">
        <v>120</v>
      </c>
      <c r="BK95" s="68">
        <f>SUM(BK96:BK106)</f>
        <v>0</v>
      </c>
    </row>
    <row r="96" spans="2:64" s="17" customFormat="1" ht="31.5" customHeight="1" x14ac:dyDescent="0.25">
      <c r="B96" s="70"/>
      <c r="C96" s="71" t="s">
        <v>209</v>
      </c>
      <c r="D96" s="71" t="s">
        <v>121</v>
      </c>
      <c r="E96" s="72" t="s">
        <v>1719</v>
      </c>
      <c r="F96" s="671" t="s">
        <v>1720</v>
      </c>
      <c r="G96" s="667"/>
      <c r="H96" s="667"/>
      <c r="I96" s="667"/>
      <c r="J96" s="73" t="s">
        <v>172</v>
      </c>
      <c r="K96" s="74">
        <v>1.5</v>
      </c>
      <c r="L96" s="666"/>
      <c r="M96" s="667"/>
      <c r="N96" s="666">
        <f>ROUND(L96*K96,2)</f>
        <v>0</v>
      </c>
      <c r="O96" s="667"/>
      <c r="P96" s="667"/>
      <c r="Q96" s="667"/>
      <c r="R96" s="75"/>
      <c r="T96" s="76" t="s">
        <v>125</v>
      </c>
      <c r="U96" s="77" t="s">
        <v>126</v>
      </c>
      <c r="V96" s="78">
        <v>2.4E-2</v>
      </c>
      <c r="W96" s="78">
        <f>V96*K96</f>
        <v>3.6000000000000004E-2</v>
      </c>
      <c r="X96" s="78">
        <v>0</v>
      </c>
      <c r="Y96" s="78">
        <f>X96*K96</f>
        <v>0</v>
      </c>
      <c r="Z96" s="78">
        <v>0</v>
      </c>
      <c r="AA96" s="79">
        <f>Z96*K96</f>
        <v>0</v>
      </c>
      <c r="AR96" s="30" t="s">
        <v>194</v>
      </c>
      <c r="AT96" s="30" t="s">
        <v>121</v>
      </c>
      <c r="AU96" s="30" t="s">
        <v>128</v>
      </c>
      <c r="AY96" s="30" t="s">
        <v>120</v>
      </c>
      <c r="BE96" s="80">
        <f>IF(U96="základní",N96,0)</f>
        <v>0</v>
      </c>
      <c r="BF96" s="80">
        <f>IF(U96="snížená",N96,0)</f>
        <v>0</v>
      </c>
      <c r="BG96" s="80">
        <f>IF(U96="zákl. přenesená",N96,0)</f>
        <v>0</v>
      </c>
      <c r="BH96" s="80">
        <f>IF(U96="sníž. přenesená",N96,0)</f>
        <v>0</v>
      </c>
      <c r="BI96" s="80">
        <f>IF(U96="nulová",N96,0)</f>
        <v>0</v>
      </c>
      <c r="BJ96" s="30" t="s">
        <v>118</v>
      </c>
      <c r="BK96" s="80">
        <f>ROUND(L96*K96,2)</f>
        <v>0</v>
      </c>
      <c r="BL96" s="30" t="s">
        <v>194</v>
      </c>
    </row>
    <row r="97" spans="2:64" s="86" customFormat="1" ht="22.5" customHeight="1" x14ac:dyDescent="0.25">
      <c r="B97" s="81"/>
      <c r="C97" s="82"/>
      <c r="D97" s="82"/>
      <c r="E97" s="83" t="s">
        <v>125</v>
      </c>
      <c r="F97" s="661" t="s">
        <v>1694</v>
      </c>
      <c r="G97" s="662"/>
      <c r="H97" s="662"/>
      <c r="I97" s="662"/>
      <c r="J97" s="82"/>
      <c r="K97" s="84">
        <v>1.5</v>
      </c>
      <c r="L97" s="82"/>
      <c r="M97" s="82"/>
      <c r="N97" s="82"/>
      <c r="O97" s="82"/>
      <c r="P97" s="82"/>
      <c r="Q97" s="82"/>
      <c r="R97" s="85"/>
      <c r="T97" s="87"/>
      <c r="U97" s="82"/>
      <c r="V97" s="82"/>
      <c r="W97" s="82"/>
      <c r="X97" s="82"/>
      <c r="Y97" s="82"/>
      <c r="Z97" s="82"/>
      <c r="AA97" s="88"/>
      <c r="AT97" s="89" t="s">
        <v>130</v>
      </c>
      <c r="AU97" s="89" t="s">
        <v>128</v>
      </c>
      <c r="AV97" s="86" t="s">
        <v>128</v>
      </c>
      <c r="AW97" s="86" t="s">
        <v>131</v>
      </c>
      <c r="AX97" s="86" t="s">
        <v>118</v>
      </c>
      <c r="AY97" s="89" t="s">
        <v>120</v>
      </c>
    </row>
    <row r="98" spans="2:64" s="17" customFormat="1" ht="22.5" customHeight="1" x14ac:dyDescent="0.25">
      <c r="B98" s="70"/>
      <c r="C98" s="101" t="s">
        <v>212</v>
      </c>
      <c r="D98" s="101" t="s">
        <v>195</v>
      </c>
      <c r="E98" s="102" t="s">
        <v>1721</v>
      </c>
      <c r="F98" s="677" t="s">
        <v>1722</v>
      </c>
      <c r="G98" s="678"/>
      <c r="H98" s="678"/>
      <c r="I98" s="678"/>
      <c r="J98" s="103" t="s">
        <v>273</v>
      </c>
      <c r="K98" s="104">
        <v>0.45</v>
      </c>
      <c r="L98" s="670"/>
      <c r="M98" s="678"/>
      <c r="N98" s="670">
        <f>ROUND(L98*K98,2)</f>
        <v>0</v>
      </c>
      <c r="O98" s="667"/>
      <c r="P98" s="667"/>
      <c r="Q98" s="667"/>
      <c r="R98" s="75"/>
      <c r="T98" s="76" t="s">
        <v>125</v>
      </c>
      <c r="U98" s="77" t="s">
        <v>126</v>
      </c>
      <c r="V98" s="78">
        <v>0</v>
      </c>
      <c r="W98" s="78">
        <f>V98*K98</f>
        <v>0</v>
      </c>
      <c r="X98" s="78">
        <v>1E-3</v>
      </c>
      <c r="Y98" s="78">
        <f>X98*K98</f>
        <v>4.5000000000000004E-4</v>
      </c>
      <c r="Z98" s="78">
        <v>0</v>
      </c>
      <c r="AA98" s="79">
        <f>Z98*K98</f>
        <v>0</v>
      </c>
      <c r="AR98" s="30" t="s">
        <v>258</v>
      </c>
      <c r="AT98" s="30" t="s">
        <v>195</v>
      </c>
      <c r="AU98" s="30" t="s">
        <v>128</v>
      </c>
      <c r="AY98" s="30" t="s">
        <v>120</v>
      </c>
      <c r="BE98" s="80">
        <f>IF(U98="základní",N98,0)</f>
        <v>0</v>
      </c>
      <c r="BF98" s="80">
        <f>IF(U98="snížená",N98,0)</f>
        <v>0</v>
      </c>
      <c r="BG98" s="80">
        <f>IF(U98="zákl. přenesená",N98,0)</f>
        <v>0</v>
      </c>
      <c r="BH98" s="80">
        <f>IF(U98="sníž. přenesená",N98,0)</f>
        <v>0</v>
      </c>
      <c r="BI98" s="80">
        <f>IF(U98="nulová",N98,0)</f>
        <v>0</v>
      </c>
      <c r="BJ98" s="30" t="s">
        <v>118</v>
      </c>
      <c r="BK98" s="80">
        <f>ROUND(L98*K98,2)</f>
        <v>0</v>
      </c>
      <c r="BL98" s="30" t="s">
        <v>194</v>
      </c>
    </row>
    <row r="99" spans="2:64" s="86" customFormat="1" ht="22.5" customHeight="1" x14ac:dyDescent="0.25">
      <c r="B99" s="81"/>
      <c r="C99" s="82"/>
      <c r="D99" s="82"/>
      <c r="E99" s="83" t="s">
        <v>125</v>
      </c>
      <c r="F99" s="661" t="s">
        <v>1723</v>
      </c>
      <c r="G99" s="662"/>
      <c r="H99" s="662"/>
      <c r="I99" s="662"/>
      <c r="J99" s="82"/>
      <c r="K99" s="84">
        <v>0.45</v>
      </c>
      <c r="L99" s="82"/>
      <c r="M99" s="82"/>
      <c r="N99" s="82"/>
      <c r="O99" s="82"/>
      <c r="P99" s="82"/>
      <c r="Q99" s="82"/>
      <c r="R99" s="85"/>
      <c r="T99" s="87"/>
      <c r="U99" s="82"/>
      <c r="V99" s="82"/>
      <c r="W99" s="82"/>
      <c r="X99" s="82"/>
      <c r="Y99" s="82"/>
      <c r="Z99" s="82"/>
      <c r="AA99" s="88"/>
      <c r="AT99" s="89" t="s">
        <v>130</v>
      </c>
      <c r="AU99" s="89" t="s">
        <v>128</v>
      </c>
      <c r="AV99" s="86" t="s">
        <v>128</v>
      </c>
      <c r="AW99" s="86" t="s">
        <v>131</v>
      </c>
      <c r="AX99" s="86" t="s">
        <v>118</v>
      </c>
      <c r="AY99" s="89" t="s">
        <v>120</v>
      </c>
    </row>
    <row r="100" spans="2:64" s="17" customFormat="1" ht="31.5" customHeight="1" x14ac:dyDescent="0.25">
      <c r="B100" s="70"/>
      <c r="C100" s="71" t="s">
        <v>215</v>
      </c>
      <c r="D100" s="71" t="s">
        <v>121</v>
      </c>
      <c r="E100" s="72" t="s">
        <v>1724</v>
      </c>
      <c r="F100" s="671" t="s">
        <v>1725</v>
      </c>
      <c r="G100" s="667"/>
      <c r="H100" s="667"/>
      <c r="I100" s="667"/>
      <c r="J100" s="73" t="s">
        <v>172</v>
      </c>
      <c r="K100" s="74">
        <v>1.5</v>
      </c>
      <c r="L100" s="666"/>
      <c r="M100" s="667"/>
      <c r="N100" s="666">
        <f>ROUND(L100*K100,2)</f>
        <v>0</v>
      </c>
      <c r="O100" s="667"/>
      <c r="P100" s="667"/>
      <c r="Q100" s="667"/>
      <c r="R100" s="75"/>
      <c r="T100" s="76" t="s">
        <v>125</v>
      </c>
      <c r="U100" s="77" t="s">
        <v>126</v>
      </c>
      <c r="V100" s="78">
        <v>0.222</v>
      </c>
      <c r="W100" s="78">
        <f>V100*K100</f>
        <v>0.33300000000000002</v>
      </c>
      <c r="X100" s="78">
        <v>4.0000000000000002E-4</v>
      </c>
      <c r="Y100" s="78">
        <f>X100*K100</f>
        <v>6.0000000000000006E-4</v>
      </c>
      <c r="Z100" s="78">
        <v>0</v>
      </c>
      <c r="AA100" s="79">
        <f>Z100*K100</f>
        <v>0</v>
      </c>
      <c r="AR100" s="30" t="s">
        <v>194</v>
      </c>
      <c r="AT100" s="30" t="s">
        <v>121</v>
      </c>
      <c r="AU100" s="30" t="s">
        <v>128</v>
      </c>
      <c r="AY100" s="30" t="s">
        <v>120</v>
      </c>
      <c r="BE100" s="80">
        <f>IF(U100="základní",N100,0)</f>
        <v>0</v>
      </c>
      <c r="BF100" s="80">
        <f>IF(U100="snížená",N100,0)</f>
        <v>0</v>
      </c>
      <c r="BG100" s="80">
        <f>IF(U100="zákl. přenesená",N100,0)</f>
        <v>0</v>
      </c>
      <c r="BH100" s="80">
        <f>IF(U100="sníž. přenesená",N100,0)</f>
        <v>0</v>
      </c>
      <c r="BI100" s="80">
        <f>IF(U100="nulová",N100,0)</f>
        <v>0</v>
      </c>
      <c r="BJ100" s="30" t="s">
        <v>118</v>
      </c>
      <c r="BK100" s="80">
        <f>ROUND(L100*K100,2)</f>
        <v>0</v>
      </c>
      <c r="BL100" s="30" t="s">
        <v>194</v>
      </c>
    </row>
    <row r="101" spans="2:64" s="86" customFormat="1" ht="22.5" customHeight="1" x14ac:dyDescent="0.25">
      <c r="B101" s="81"/>
      <c r="C101" s="82"/>
      <c r="D101" s="82"/>
      <c r="E101" s="83" t="s">
        <v>125</v>
      </c>
      <c r="F101" s="661" t="s">
        <v>1694</v>
      </c>
      <c r="G101" s="662"/>
      <c r="H101" s="662"/>
      <c r="I101" s="662"/>
      <c r="J101" s="82"/>
      <c r="K101" s="84">
        <v>1.5</v>
      </c>
      <c r="L101" s="82"/>
      <c r="M101" s="82"/>
      <c r="N101" s="82"/>
      <c r="O101" s="82"/>
      <c r="P101" s="82"/>
      <c r="Q101" s="82"/>
      <c r="R101" s="85"/>
      <c r="T101" s="87"/>
      <c r="U101" s="82"/>
      <c r="V101" s="82"/>
      <c r="W101" s="82"/>
      <c r="X101" s="82"/>
      <c r="Y101" s="82"/>
      <c r="Z101" s="82"/>
      <c r="AA101" s="88"/>
      <c r="AT101" s="89" t="s">
        <v>130</v>
      </c>
      <c r="AU101" s="89" t="s">
        <v>128</v>
      </c>
      <c r="AV101" s="86" t="s">
        <v>128</v>
      </c>
      <c r="AW101" s="86" t="s">
        <v>131</v>
      </c>
      <c r="AX101" s="86" t="s">
        <v>118</v>
      </c>
      <c r="AY101" s="89" t="s">
        <v>120</v>
      </c>
    </row>
    <row r="102" spans="2:64" s="17" customFormat="1" ht="31.5" customHeight="1" x14ac:dyDescent="0.25">
      <c r="B102" s="70"/>
      <c r="C102" s="101" t="s">
        <v>218</v>
      </c>
      <c r="D102" s="101" t="s">
        <v>195</v>
      </c>
      <c r="E102" s="102" t="s">
        <v>1726</v>
      </c>
      <c r="F102" s="677" t="s">
        <v>1727</v>
      </c>
      <c r="G102" s="678"/>
      <c r="H102" s="678"/>
      <c r="I102" s="678"/>
      <c r="J102" s="103" t="s">
        <v>172</v>
      </c>
      <c r="K102" s="104">
        <v>1.7250000000000001</v>
      </c>
      <c r="L102" s="670"/>
      <c r="M102" s="678"/>
      <c r="N102" s="670">
        <f>ROUND(L102*K102,2)</f>
        <v>0</v>
      </c>
      <c r="O102" s="667"/>
      <c r="P102" s="667"/>
      <c r="Q102" s="667"/>
      <c r="R102" s="75"/>
      <c r="T102" s="76" t="s">
        <v>125</v>
      </c>
      <c r="U102" s="77" t="s">
        <v>126</v>
      </c>
      <c r="V102" s="78">
        <v>0</v>
      </c>
      <c r="W102" s="78">
        <f>V102*K102</f>
        <v>0</v>
      </c>
      <c r="X102" s="78">
        <v>3.8800000000000002E-3</v>
      </c>
      <c r="Y102" s="78">
        <f>X102*K102</f>
        <v>6.693000000000001E-3</v>
      </c>
      <c r="Z102" s="78">
        <v>0</v>
      </c>
      <c r="AA102" s="79">
        <f>Z102*K102</f>
        <v>0</v>
      </c>
      <c r="AR102" s="30" t="s">
        <v>258</v>
      </c>
      <c r="AT102" s="30" t="s">
        <v>195</v>
      </c>
      <c r="AU102" s="30" t="s">
        <v>128</v>
      </c>
      <c r="AY102" s="30" t="s">
        <v>120</v>
      </c>
      <c r="BE102" s="80">
        <f>IF(U102="základní",N102,0)</f>
        <v>0</v>
      </c>
      <c r="BF102" s="80">
        <f>IF(U102="snížená",N102,0)</f>
        <v>0</v>
      </c>
      <c r="BG102" s="80">
        <f>IF(U102="zákl. přenesená",N102,0)</f>
        <v>0</v>
      </c>
      <c r="BH102" s="80">
        <f>IF(U102="sníž. přenesená",N102,0)</f>
        <v>0</v>
      </c>
      <c r="BI102" s="80">
        <f>IF(U102="nulová",N102,0)</f>
        <v>0</v>
      </c>
      <c r="BJ102" s="30" t="s">
        <v>118</v>
      </c>
      <c r="BK102" s="80">
        <f>ROUND(L102*K102,2)</f>
        <v>0</v>
      </c>
      <c r="BL102" s="30" t="s">
        <v>194</v>
      </c>
    </row>
    <row r="103" spans="2:64" s="86" customFormat="1" ht="22.5" customHeight="1" x14ac:dyDescent="0.25">
      <c r="B103" s="81"/>
      <c r="C103" s="82"/>
      <c r="D103" s="82"/>
      <c r="E103" s="83" t="s">
        <v>125</v>
      </c>
      <c r="F103" s="661" t="s">
        <v>1728</v>
      </c>
      <c r="G103" s="662"/>
      <c r="H103" s="662"/>
      <c r="I103" s="662"/>
      <c r="J103" s="82"/>
      <c r="K103" s="84">
        <v>1.7250000000000001</v>
      </c>
      <c r="L103" s="82"/>
      <c r="M103" s="82"/>
      <c r="N103" s="82"/>
      <c r="O103" s="82"/>
      <c r="P103" s="82"/>
      <c r="Q103" s="82"/>
      <c r="R103" s="85"/>
      <c r="T103" s="87"/>
      <c r="U103" s="82"/>
      <c r="V103" s="82"/>
      <c r="W103" s="82"/>
      <c r="X103" s="82"/>
      <c r="Y103" s="82"/>
      <c r="Z103" s="82"/>
      <c r="AA103" s="88"/>
      <c r="AT103" s="89" t="s">
        <v>130</v>
      </c>
      <c r="AU103" s="89" t="s">
        <v>128</v>
      </c>
      <c r="AV103" s="86" t="s">
        <v>128</v>
      </c>
      <c r="AW103" s="86" t="s">
        <v>131</v>
      </c>
      <c r="AX103" s="86" t="s">
        <v>118</v>
      </c>
      <c r="AY103" s="89" t="s">
        <v>120</v>
      </c>
    </row>
    <row r="104" spans="2:64" s="17" customFormat="1" ht="31.5" customHeight="1" x14ac:dyDescent="0.25">
      <c r="B104" s="70"/>
      <c r="C104" s="71" t="s">
        <v>221</v>
      </c>
      <c r="D104" s="71" t="s">
        <v>121</v>
      </c>
      <c r="E104" s="72" t="s">
        <v>1156</v>
      </c>
      <c r="F104" s="671" t="s">
        <v>1157</v>
      </c>
      <c r="G104" s="667"/>
      <c r="H104" s="667"/>
      <c r="I104" s="667"/>
      <c r="J104" s="73" t="s">
        <v>191</v>
      </c>
      <c r="K104" s="74">
        <v>8.0000000000000002E-3</v>
      </c>
      <c r="L104" s="666"/>
      <c r="M104" s="667"/>
      <c r="N104" s="666">
        <f>ROUND(L104*K104,2)</f>
        <v>0</v>
      </c>
      <c r="O104" s="667"/>
      <c r="P104" s="667"/>
      <c r="Q104" s="667"/>
      <c r="R104" s="75"/>
      <c r="T104" s="76" t="s">
        <v>125</v>
      </c>
      <c r="U104" s="77" t="s">
        <v>126</v>
      </c>
      <c r="V104" s="78">
        <v>1.5669999999999999</v>
      </c>
      <c r="W104" s="78">
        <f>V104*K104</f>
        <v>1.2536E-2</v>
      </c>
      <c r="X104" s="78">
        <v>0</v>
      </c>
      <c r="Y104" s="78">
        <f>X104*K104</f>
        <v>0</v>
      </c>
      <c r="Z104" s="78">
        <v>0</v>
      </c>
      <c r="AA104" s="79">
        <f>Z104*K104</f>
        <v>0</v>
      </c>
      <c r="AR104" s="30" t="s">
        <v>194</v>
      </c>
      <c r="AT104" s="30" t="s">
        <v>121</v>
      </c>
      <c r="AU104" s="30" t="s">
        <v>128</v>
      </c>
      <c r="AY104" s="30" t="s">
        <v>120</v>
      </c>
      <c r="BE104" s="80">
        <f>IF(U104="základní",N104,0)</f>
        <v>0</v>
      </c>
      <c r="BF104" s="80">
        <f>IF(U104="snížená",N104,0)</f>
        <v>0</v>
      </c>
      <c r="BG104" s="80">
        <f>IF(U104="zákl. přenesená",N104,0)</f>
        <v>0</v>
      </c>
      <c r="BH104" s="80">
        <f>IF(U104="sníž. přenesená",N104,0)</f>
        <v>0</v>
      </c>
      <c r="BI104" s="80">
        <f>IF(U104="nulová",N104,0)</f>
        <v>0</v>
      </c>
      <c r="BJ104" s="30" t="s">
        <v>118</v>
      </c>
      <c r="BK104" s="80">
        <f>ROUND(L104*K104,2)</f>
        <v>0</v>
      </c>
      <c r="BL104" s="30" t="s">
        <v>194</v>
      </c>
    </row>
    <row r="105" spans="2:64" s="17" customFormat="1" ht="31.5" customHeight="1" x14ac:dyDescent="0.25">
      <c r="B105" s="70"/>
      <c r="C105" s="71" t="s">
        <v>224</v>
      </c>
      <c r="D105" s="71" t="s">
        <v>121</v>
      </c>
      <c r="E105" s="72" t="s">
        <v>1159</v>
      </c>
      <c r="F105" s="671" t="s">
        <v>1160</v>
      </c>
      <c r="G105" s="667"/>
      <c r="H105" s="667"/>
      <c r="I105" s="667"/>
      <c r="J105" s="73" t="s">
        <v>172</v>
      </c>
      <c r="K105" s="74">
        <v>1.5</v>
      </c>
      <c r="L105" s="666"/>
      <c r="M105" s="667"/>
      <c r="N105" s="666">
        <f>ROUND(L105*K105,2)</f>
        <v>0</v>
      </c>
      <c r="O105" s="667"/>
      <c r="P105" s="667"/>
      <c r="Q105" s="667"/>
      <c r="R105" s="75"/>
      <c r="T105" s="76" t="s">
        <v>125</v>
      </c>
      <c r="U105" s="77" t="s">
        <v>126</v>
      </c>
      <c r="V105" s="78">
        <v>3.5000000000000003E-2</v>
      </c>
      <c r="W105" s="78">
        <f>V105*K105</f>
        <v>5.2500000000000005E-2</v>
      </c>
      <c r="X105" s="78">
        <v>0</v>
      </c>
      <c r="Y105" s="78">
        <f>X105*K105</f>
        <v>0</v>
      </c>
      <c r="Z105" s="78">
        <v>4.0000000000000001E-3</v>
      </c>
      <c r="AA105" s="79">
        <f>Z105*K105</f>
        <v>6.0000000000000001E-3</v>
      </c>
      <c r="AR105" s="30" t="s">
        <v>194</v>
      </c>
      <c r="AT105" s="30" t="s">
        <v>121</v>
      </c>
      <c r="AU105" s="30" t="s">
        <v>128</v>
      </c>
      <c r="AY105" s="30" t="s">
        <v>120</v>
      </c>
      <c r="BE105" s="80">
        <f>IF(U105="základní",N105,0)</f>
        <v>0</v>
      </c>
      <c r="BF105" s="80">
        <f>IF(U105="snížená",N105,0)</f>
        <v>0</v>
      </c>
      <c r="BG105" s="80">
        <f>IF(U105="zákl. přenesená",N105,0)</f>
        <v>0</v>
      </c>
      <c r="BH105" s="80">
        <f>IF(U105="sníž. přenesená",N105,0)</f>
        <v>0</v>
      </c>
      <c r="BI105" s="80">
        <f>IF(U105="nulová",N105,0)</f>
        <v>0</v>
      </c>
      <c r="BJ105" s="30" t="s">
        <v>118</v>
      </c>
      <c r="BK105" s="80">
        <f>ROUND(L105*K105,2)</f>
        <v>0</v>
      </c>
      <c r="BL105" s="30" t="s">
        <v>194</v>
      </c>
    </row>
    <row r="106" spans="2:64" s="86" customFormat="1" ht="22.5" customHeight="1" x14ac:dyDescent="0.25">
      <c r="B106" s="81"/>
      <c r="C106" s="82"/>
      <c r="D106" s="82"/>
      <c r="E106" s="83" t="s">
        <v>125</v>
      </c>
      <c r="F106" s="661" t="s">
        <v>1694</v>
      </c>
      <c r="G106" s="662"/>
      <c r="H106" s="662"/>
      <c r="I106" s="662"/>
      <c r="J106" s="82"/>
      <c r="K106" s="84">
        <v>1.5</v>
      </c>
      <c r="L106" s="82"/>
      <c r="M106" s="82"/>
      <c r="N106" s="82"/>
      <c r="O106" s="82"/>
      <c r="P106" s="82"/>
      <c r="Q106" s="82"/>
      <c r="R106" s="85"/>
      <c r="T106" s="87"/>
      <c r="U106" s="82"/>
      <c r="V106" s="82"/>
      <c r="W106" s="82"/>
      <c r="X106" s="82"/>
      <c r="Y106" s="82"/>
      <c r="Z106" s="82"/>
      <c r="AA106" s="88"/>
      <c r="AT106" s="89" t="s">
        <v>130</v>
      </c>
      <c r="AU106" s="89" t="s">
        <v>128</v>
      </c>
      <c r="AV106" s="86" t="s">
        <v>128</v>
      </c>
      <c r="AW106" s="86" t="s">
        <v>131</v>
      </c>
      <c r="AX106" s="86" t="s">
        <v>118</v>
      </c>
      <c r="AY106" s="89" t="s">
        <v>120</v>
      </c>
    </row>
    <row r="107" spans="2:64" s="62" customFormat="1" ht="29.85" customHeight="1" x14ac:dyDescent="0.3">
      <c r="B107" s="58"/>
      <c r="C107" s="59"/>
      <c r="D107" s="69" t="s">
        <v>98</v>
      </c>
      <c r="E107" s="69"/>
      <c r="F107" s="69"/>
      <c r="G107" s="69"/>
      <c r="H107" s="69"/>
      <c r="I107" s="69"/>
      <c r="J107" s="69"/>
      <c r="K107" s="69"/>
      <c r="L107" s="69"/>
      <c r="M107" s="69"/>
      <c r="N107" s="659">
        <f>BK107</f>
        <v>0</v>
      </c>
      <c r="O107" s="660"/>
      <c r="P107" s="660"/>
      <c r="Q107" s="660"/>
      <c r="R107" s="61"/>
      <c r="T107" s="63"/>
      <c r="U107" s="59"/>
      <c r="V107" s="59"/>
      <c r="W107" s="64">
        <f>SUM(W108:W111)</f>
        <v>0.47850000000000004</v>
      </c>
      <c r="X107" s="59"/>
      <c r="Y107" s="64">
        <f>SUM(Y108:Y111)</f>
        <v>1.005E-3</v>
      </c>
      <c r="Z107" s="59"/>
      <c r="AA107" s="65">
        <f>SUM(AA108:AA111)</f>
        <v>0</v>
      </c>
      <c r="AR107" s="66" t="s">
        <v>128</v>
      </c>
      <c r="AT107" s="67" t="s">
        <v>117</v>
      </c>
      <c r="AU107" s="67" t="s">
        <v>118</v>
      </c>
      <c r="AY107" s="66" t="s">
        <v>120</v>
      </c>
      <c r="BK107" s="68">
        <f>SUM(BK108:BK111)</f>
        <v>0</v>
      </c>
    </row>
    <row r="108" spans="2:64" s="17" customFormat="1" ht="31.5" customHeight="1" x14ac:dyDescent="0.25">
      <c r="B108" s="70"/>
      <c r="C108" s="71" t="s">
        <v>227</v>
      </c>
      <c r="D108" s="71" t="s">
        <v>121</v>
      </c>
      <c r="E108" s="72" t="s">
        <v>1729</v>
      </c>
      <c r="F108" s="671" t="s">
        <v>1730</v>
      </c>
      <c r="G108" s="667"/>
      <c r="H108" s="667"/>
      <c r="I108" s="667"/>
      <c r="J108" s="73" t="s">
        <v>172</v>
      </c>
      <c r="K108" s="74">
        <v>1.5</v>
      </c>
      <c r="L108" s="666"/>
      <c r="M108" s="667"/>
      <c r="N108" s="666">
        <f>ROUND(L108*K108,2)</f>
        <v>0</v>
      </c>
      <c r="O108" s="667"/>
      <c r="P108" s="667"/>
      <c r="Q108" s="667"/>
      <c r="R108" s="75"/>
      <c r="T108" s="76" t="s">
        <v>125</v>
      </c>
      <c r="U108" s="77" t="s">
        <v>126</v>
      </c>
      <c r="V108" s="78">
        <v>0.108</v>
      </c>
      <c r="W108" s="78">
        <f>V108*K108</f>
        <v>0.16200000000000001</v>
      </c>
      <c r="X108" s="78">
        <v>1.9000000000000001E-4</v>
      </c>
      <c r="Y108" s="78">
        <f>X108*K108</f>
        <v>2.8499999999999999E-4</v>
      </c>
      <c r="Z108" s="78">
        <v>0</v>
      </c>
      <c r="AA108" s="79">
        <f>Z108*K108</f>
        <v>0</v>
      </c>
      <c r="AR108" s="30" t="s">
        <v>194</v>
      </c>
      <c r="AT108" s="30" t="s">
        <v>121</v>
      </c>
      <c r="AU108" s="30" t="s">
        <v>128</v>
      </c>
      <c r="AY108" s="30" t="s">
        <v>120</v>
      </c>
      <c r="BE108" s="80">
        <f>IF(U108="základní",N108,0)</f>
        <v>0</v>
      </c>
      <c r="BF108" s="80">
        <f>IF(U108="snížená",N108,0)</f>
        <v>0</v>
      </c>
      <c r="BG108" s="80">
        <f>IF(U108="zákl. přenesená",N108,0)</f>
        <v>0</v>
      </c>
      <c r="BH108" s="80">
        <f>IF(U108="sníž. přenesená",N108,0)</f>
        <v>0</v>
      </c>
      <c r="BI108" s="80">
        <f>IF(U108="nulová",N108,0)</f>
        <v>0</v>
      </c>
      <c r="BJ108" s="30" t="s">
        <v>118</v>
      </c>
      <c r="BK108" s="80">
        <f>ROUND(L108*K108,2)</f>
        <v>0</v>
      </c>
      <c r="BL108" s="30" t="s">
        <v>194</v>
      </c>
    </row>
    <row r="109" spans="2:64" s="86" customFormat="1" ht="22.5" customHeight="1" x14ac:dyDescent="0.25">
      <c r="B109" s="81"/>
      <c r="C109" s="82"/>
      <c r="D109" s="82"/>
      <c r="E109" s="83" t="s">
        <v>125</v>
      </c>
      <c r="F109" s="661" t="s">
        <v>1694</v>
      </c>
      <c r="G109" s="662"/>
      <c r="H109" s="662"/>
      <c r="I109" s="662"/>
      <c r="J109" s="82"/>
      <c r="K109" s="84">
        <v>1.5</v>
      </c>
      <c r="L109" s="82"/>
      <c r="M109" s="82"/>
      <c r="N109" s="82"/>
      <c r="O109" s="82"/>
      <c r="P109" s="82"/>
      <c r="Q109" s="82"/>
      <c r="R109" s="85"/>
      <c r="T109" s="87"/>
      <c r="U109" s="82"/>
      <c r="V109" s="82"/>
      <c r="W109" s="82"/>
      <c r="X109" s="82"/>
      <c r="Y109" s="82"/>
      <c r="Z109" s="82"/>
      <c r="AA109" s="88"/>
      <c r="AT109" s="89" t="s">
        <v>130</v>
      </c>
      <c r="AU109" s="89" t="s">
        <v>128</v>
      </c>
      <c r="AV109" s="86" t="s">
        <v>128</v>
      </c>
      <c r="AW109" s="86" t="s">
        <v>131</v>
      </c>
      <c r="AX109" s="86" t="s">
        <v>118</v>
      </c>
      <c r="AY109" s="89" t="s">
        <v>120</v>
      </c>
    </row>
    <row r="110" spans="2:64" s="17" customFormat="1" ht="31.5" customHeight="1" x14ac:dyDescent="0.25">
      <c r="B110" s="70"/>
      <c r="C110" s="71" t="s">
        <v>234</v>
      </c>
      <c r="D110" s="71" t="s">
        <v>121</v>
      </c>
      <c r="E110" s="72" t="s">
        <v>1731</v>
      </c>
      <c r="F110" s="671" t="s">
        <v>1732</v>
      </c>
      <c r="G110" s="667"/>
      <c r="H110" s="667"/>
      <c r="I110" s="667"/>
      <c r="J110" s="73" t="s">
        <v>172</v>
      </c>
      <c r="K110" s="74">
        <v>1.5</v>
      </c>
      <c r="L110" s="666"/>
      <c r="M110" s="667"/>
      <c r="N110" s="666">
        <f>ROUND(L110*K110,2)</f>
        <v>0</v>
      </c>
      <c r="O110" s="667"/>
      <c r="P110" s="667"/>
      <c r="Q110" s="667"/>
      <c r="R110" s="75"/>
      <c r="T110" s="76" t="s">
        <v>125</v>
      </c>
      <c r="U110" s="77" t="s">
        <v>126</v>
      </c>
      <c r="V110" s="78">
        <v>0.21099999999999999</v>
      </c>
      <c r="W110" s="78">
        <f>V110*K110</f>
        <v>0.3165</v>
      </c>
      <c r="X110" s="78">
        <v>4.8000000000000001E-4</v>
      </c>
      <c r="Y110" s="78">
        <f>X110*K110</f>
        <v>7.2000000000000005E-4</v>
      </c>
      <c r="Z110" s="78">
        <v>0</v>
      </c>
      <c r="AA110" s="79">
        <f>Z110*K110</f>
        <v>0</v>
      </c>
      <c r="AR110" s="30" t="s">
        <v>194</v>
      </c>
      <c r="AT110" s="30" t="s">
        <v>121</v>
      </c>
      <c r="AU110" s="30" t="s">
        <v>128</v>
      </c>
      <c r="AY110" s="30" t="s">
        <v>120</v>
      </c>
      <c r="BE110" s="80">
        <f>IF(U110="základní",N110,0)</f>
        <v>0</v>
      </c>
      <c r="BF110" s="80">
        <f>IF(U110="snížená",N110,0)</f>
        <v>0</v>
      </c>
      <c r="BG110" s="80">
        <f>IF(U110="zákl. přenesená",N110,0)</f>
        <v>0</v>
      </c>
      <c r="BH110" s="80">
        <f>IF(U110="sníž. přenesená",N110,0)</f>
        <v>0</v>
      </c>
      <c r="BI110" s="80">
        <f>IF(U110="nulová",N110,0)</f>
        <v>0</v>
      </c>
      <c r="BJ110" s="30" t="s">
        <v>118</v>
      </c>
      <c r="BK110" s="80">
        <f>ROUND(L110*K110,2)</f>
        <v>0</v>
      </c>
      <c r="BL110" s="30" t="s">
        <v>194</v>
      </c>
    </row>
    <row r="111" spans="2:64" s="86" customFormat="1" ht="22.5" customHeight="1" x14ac:dyDescent="0.25">
      <c r="B111" s="81"/>
      <c r="C111" s="82"/>
      <c r="D111" s="82"/>
      <c r="E111" s="83" t="s">
        <v>125</v>
      </c>
      <c r="F111" s="661" t="s">
        <v>1733</v>
      </c>
      <c r="G111" s="662"/>
      <c r="H111" s="662"/>
      <c r="I111" s="662"/>
      <c r="J111" s="82"/>
      <c r="K111" s="84">
        <v>1.5</v>
      </c>
      <c r="L111" s="82"/>
      <c r="M111" s="82"/>
      <c r="N111" s="82"/>
      <c r="O111" s="82"/>
      <c r="P111" s="82"/>
      <c r="Q111" s="82"/>
      <c r="R111" s="85"/>
      <c r="T111" s="126"/>
      <c r="U111" s="127"/>
      <c r="V111" s="127"/>
      <c r="W111" s="127"/>
      <c r="X111" s="127"/>
      <c r="Y111" s="127"/>
      <c r="Z111" s="127"/>
      <c r="AA111" s="128"/>
      <c r="AT111" s="89" t="s">
        <v>130</v>
      </c>
      <c r="AU111" s="89" t="s">
        <v>128</v>
      </c>
      <c r="AV111" s="86" t="s">
        <v>128</v>
      </c>
      <c r="AW111" s="86" t="s">
        <v>131</v>
      </c>
      <c r="AX111" s="86" t="s">
        <v>118</v>
      </c>
      <c r="AY111" s="89" t="s">
        <v>120</v>
      </c>
    </row>
    <row r="112" spans="2:64" s="17" customFormat="1" ht="6.95" customHeight="1" x14ac:dyDescent="0.25">
      <c r="B112" s="41"/>
      <c r="C112" s="42"/>
      <c r="D112" s="42"/>
      <c r="E112" s="42"/>
      <c r="F112" s="42"/>
      <c r="G112" s="42"/>
      <c r="H112" s="42"/>
      <c r="I112" s="42"/>
      <c r="J112" s="42"/>
      <c r="K112" s="42"/>
      <c r="L112" s="42"/>
      <c r="M112" s="42"/>
      <c r="N112" s="42"/>
      <c r="O112" s="42"/>
      <c r="P112" s="42"/>
      <c r="Q112" s="42"/>
      <c r="R112" s="43"/>
    </row>
  </sheetData>
  <mergeCells count="153">
    <mergeCell ref="C2:Q2"/>
    <mergeCell ref="F4:P4"/>
    <mergeCell ref="F5:P5"/>
    <mergeCell ref="F6:P6"/>
    <mergeCell ref="F7:P7"/>
    <mergeCell ref="M9:P9"/>
    <mergeCell ref="N18:Q18"/>
    <mergeCell ref="N19:Q19"/>
    <mergeCell ref="N20:Q20"/>
    <mergeCell ref="N21:Q21"/>
    <mergeCell ref="N22:Q22"/>
    <mergeCell ref="N23:Q23"/>
    <mergeCell ref="M11:Q11"/>
    <mergeCell ref="M12:Q12"/>
    <mergeCell ref="C14:G14"/>
    <mergeCell ref="N14:Q14"/>
    <mergeCell ref="N16:Q16"/>
    <mergeCell ref="N17:Q17"/>
    <mergeCell ref="F36:P36"/>
    <mergeCell ref="M38:P38"/>
    <mergeCell ref="M40:Q40"/>
    <mergeCell ref="M41:Q41"/>
    <mergeCell ref="F43:I43"/>
    <mergeCell ref="L43:M43"/>
    <mergeCell ref="N43:Q43"/>
    <mergeCell ref="N24:Q24"/>
    <mergeCell ref="N25:Q25"/>
    <mergeCell ref="C31:Q31"/>
    <mergeCell ref="F33:P33"/>
    <mergeCell ref="F34:P34"/>
    <mergeCell ref="F35:P35"/>
    <mergeCell ref="F48:I48"/>
    <mergeCell ref="F49:I49"/>
    <mergeCell ref="F50:I50"/>
    <mergeCell ref="L50:M50"/>
    <mergeCell ref="N50:Q50"/>
    <mergeCell ref="F51:I51"/>
    <mergeCell ref="N44:Q44"/>
    <mergeCell ref="N45:Q45"/>
    <mergeCell ref="N46:Q46"/>
    <mergeCell ref="F47:I47"/>
    <mergeCell ref="L47:M47"/>
    <mergeCell ref="N47:Q47"/>
    <mergeCell ref="F56:I56"/>
    <mergeCell ref="N57:Q57"/>
    <mergeCell ref="F58:I58"/>
    <mergeCell ref="L58:M58"/>
    <mergeCell ref="N58:Q58"/>
    <mergeCell ref="F59:I59"/>
    <mergeCell ref="F52:I52"/>
    <mergeCell ref="L52:M52"/>
    <mergeCell ref="N52:Q52"/>
    <mergeCell ref="F53:I53"/>
    <mergeCell ref="F54:I54"/>
    <mergeCell ref="F55:I55"/>
    <mergeCell ref="L55:M55"/>
    <mergeCell ref="N55:Q55"/>
    <mergeCell ref="F64:I64"/>
    <mergeCell ref="N65:Q65"/>
    <mergeCell ref="F66:I66"/>
    <mergeCell ref="L66:M66"/>
    <mergeCell ref="N66:Q66"/>
    <mergeCell ref="F67:I67"/>
    <mergeCell ref="F60:I60"/>
    <mergeCell ref="F61:I61"/>
    <mergeCell ref="F62:I62"/>
    <mergeCell ref="F63:I63"/>
    <mergeCell ref="L63:M63"/>
    <mergeCell ref="N63:Q63"/>
    <mergeCell ref="F72:I72"/>
    <mergeCell ref="F73:I73"/>
    <mergeCell ref="F74:I74"/>
    <mergeCell ref="L74:M74"/>
    <mergeCell ref="N74:Q74"/>
    <mergeCell ref="F75:I75"/>
    <mergeCell ref="F68:I68"/>
    <mergeCell ref="L68:M68"/>
    <mergeCell ref="N68:Q68"/>
    <mergeCell ref="F69:I69"/>
    <mergeCell ref="N70:Q70"/>
    <mergeCell ref="F71:I71"/>
    <mergeCell ref="L71:M71"/>
    <mergeCell ref="N71:Q71"/>
    <mergeCell ref="F80:I80"/>
    <mergeCell ref="F81:I81"/>
    <mergeCell ref="F82:I82"/>
    <mergeCell ref="L82:M82"/>
    <mergeCell ref="N82:Q82"/>
    <mergeCell ref="F83:I83"/>
    <mergeCell ref="F76:I76"/>
    <mergeCell ref="F77:I77"/>
    <mergeCell ref="L77:M77"/>
    <mergeCell ref="N77:Q77"/>
    <mergeCell ref="F78:I78"/>
    <mergeCell ref="F79:I79"/>
    <mergeCell ref="L79:M79"/>
    <mergeCell ref="N79:Q79"/>
    <mergeCell ref="F87:I87"/>
    <mergeCell ref="L87:M87"/>
    <mergeCell ref="N87:Q87"/>
    <mergeCell ref="F88:I88"/>
    <mergeCell ref="L88:M88"/>
    <mergeCell ref="N88:Q88"/>
    <mergeCell ref="F84:I84"/>
    <mergeCell ref="L84:M84"/>
    <mergeCell ref="N84:Q84"/>
    <mergeCell ref="F85:I85"/>
    <mergeCell ref="F86:I86"/>
    <mergeCell ref="L86:M86"/>
    <mergeCell ref="N86:Q86"/>
    <mergeCell ref="F93:I93"/>
    <mergeCell ref="L93:M93"/>
    <mergeCell ref="N93:Q93"/>
    <mergeCell ref="N94:Q94"/>
    <mergeCell ref="N95:Q95"/>
    <mergeCell ref="F96:I96"/>
    <mergeCell ref="L96:M96"/>
    <mergeCell ref="N96:Q96"/>
    <mergeCell ref="F89:I89"/>
    <mergeCell ref="F90:I90"/>
    <mergeCell ref="L90:M90"/>
    <mergeCell ref="N90:Q90"/>
    <mergeCell ref="F91:I91"/>
    <mergeCell ref="N92:Q92"/>
    <mergeCell ref="F101:I101"/>
    <mergeCell ref="F102:I102"/>
    <mergeCell ref="L102:M102"/>
    <mergeCell ref="N102:Q102"/>
    <mergeCell ref="F103:I103"/>
    <mergeCell ref="F104:I104"/>
    <mergeCell ref="L104:M104"/>
    <mergeCell ref="N104:Q104"/>
    <mergeCell ref="F97:I97"/>
    <mergeCell ref="F98:I98"/>
    <mergeCell ref="L98:M98"/>
    <mergeCell ref="N98:Q98"/>
    <mergeCell ref="F99:I99"/>
    <mergeCell ref="F100:I100"/>
    <mergeCell ref="L100:M100"/>
    <mergeCell ref="N100:Q100"/>
    <mergeCell ref="F109:I109"/>
    <mergeCell ref="F110:I110"/>
    <mergeCell ref="L110:M110"/>
    <mergeCell ref="N110:Q110"/>
    <mergeCell ref="F111:I111"/>
    <mergeCell ref="F105:I105"/>
    <mergeCell ref="L105:M105"/>
    <mergeCell ref="N105:Q105"/>
    <mergeCell ref="F106:I106"/>
    <mergeCell ref="N107:Q107"/>
    <mergeCell ref="F108:I108"/>
    <mergeCell ref="L108:M108"/>
    <mergeCell ref="N108:Q108"/>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pageSetUpPr fitToPage="1"/>
  </sheetPr>
  <dimension ref="A1:M190"/>
  <sheetViews>
    <sheetView topLeftCell="E1" zoomScaleNormal="100" zoomScaleSheetLayoutView="100" workbookViewId="0">
      <pane ySplit="7" topLeftCell="A158" activePane="bottomLeft" state="frozen"/>
      <selection activeCell="K10" sqref="K10"/>
      <selection pane="bottomLeft" activeCell="L12" sqref="L12:L187"/>
    </sheetView>
  </sheetViews>
  <sheetFormatPr defaultRowHeight="12.75" outlineLevelRow="4" x14ac:dyDescent="0.2"/>
  <cols>
    <col min="1" max="1" width="50" style="210" customWidth="1"/>
    <col min="2" max="2" width="53.85546875" style="210" customWidth="1"/>
    <col min="3" max="3" width="63" style="210" customWidth="1"/>
    <col min="4" max="4" width="70.140625" style="210" customWidth="1"/>
    <col min="5" max="5" width="87" style="210" hidden="1" customWidth="1"/>
    <col min="6" max="6" width="5.42578125" style="297" customWidth="1"/>
    <col min="7" max="7" width="4.28515625" style="228" customWidth="1"/>
    <col min="8" max="8" width="14.28515625" style="229" customWidth="1"/>
    <col min="9" max="9" width="57.140625" style="230" customWidth="1"/>
    <col min="10" max="10" width="4.28515625" style="228" customWidth="1"/>
    <col min="11" max="11" width="19.42578125" style="203" customWidth="1"/>
    <col min="12" max="12" width="14.5703125" style="231" customWidth="1"/>
    <col min="13" max="13" width="15.7109375" style="232" customWidth="1"/>
    <col min="14" max="14" width="9.42578125" style="210" customWidth="1"/>
    <col min="15" max="256" width="9.140625" style="210"/>
    <col min="257" max="257" width="50" style="210" customWidth="1"/>
    <col min="258" max="258" width="53.85546875" style="210" customWidth="1"/>
    <col min="259" max="259" width="63" style="210" customWidth="1"/>
    <col min="260" max="260" width="70.140625" style="210" customWidth="1"/>
    <col min="261" max="261" width="0" style="210" hidden="1" customWidth="1"/>
    <col min="262" max="262" width="5.42578125" style="210" customWidth="1"/>
    <col min="263" max="263" width="4.28515625" style="210" customWidth="1"/>
    <col min="264" max="264" width="14.28515625" style="210" customWidth="1"/>
    <col min="265" max="265" width="57.140625" style="210" customWidth="1"/>
    <col min="266" max="266" width="4.28515625" style="210" customWidth="1"/>
    <col min="267" max="267" width="19.42578125" style="210" customWidth="1"/>
    <col min="268" max="268" width="14.5703125" style="210" customWidth="1"/>
    <col min="269" max="269" width="15.7109375" style="210" customWidth="1"/>
    <col min="270" max="270" width="9.42578125" style="210" customWidth="1"/>
    <col min="271" max="512" width="9.140625" style="210"/>
    <col min="513" max="513" width="50" style="210" customWidth="1"/>
    <col min="514" max="514" width="53.85546875" style="210" customWidth="1"/>
    <col min="515" max="515" width="63" style="210" customWidth="1"/>
    <col min="516" max="516" width="70.140625" style="210" customWidth="1"/>
    <col min="517" max="517" width="0" style="210" hidden="1" customWidth="1"/>
    <col min="518" max="518" width="5.42578125" style="210" customWidth="1"/>
    <col min="519" max="519" width="4.28515625" style="210" customWidth="1"/>
    <col min="520" max="520" width="14.28515625" style="210" customWidth="1"/>
    <col min="521" max="521" width="57.140625" style="210" customWidth="1"/>
    <col min="522" max="522" width="4.28515625" style="210" customWidth="1"/>
    <col min="523" max="523" width="19.42578125" style="210" customWidth="1"/>
    <col min="524" max="524" width="14.5703125" style="210" customWidth="1"/>
    <col min="525" max="525" width="15.7109375" style="210" customWidth="1"/>
    <col min="526" max="526" width="9.42578125" style="210" customWidth="1"/>
    <col min="527" max="768" width="9.140625" style="210"/>
    <col min="769" max="769" width="50" style="210" customWidth="1"/>
    <col min="770" max="770" width="53.85546875" style="210" customWidth="1"/>
    <col min="771" max="771" width="63" style="210" customWidth="1"/>
    <col min="772" max="772" width="70.140625" style="210" customWidth="1"/>
    <col min="773" max="773" width="0" style="210" hidden="1" customWidth="1"/>
    <col min="774" max="774" width="5.42578125" style="210" customWidth="1"/>
    <col min="775" max="775" width="4.28515625" style="210" customWidth="1"/>
    <col min="776" max="776" width="14.28515625" style="210" customWidth="1"/>
    <col min="777" max="777" width="57.140625" style="210" customWidth="1"/>
    <col min="778" max="778" width="4.28515625" style="210" customWidth="1"/>
    <col min="779" max="779" width="19.42578125" style="210" customWidth="1"/>
    <col min="780" max="780" width="14.5703125" style="210" customWidth="1"/>
    <col min="781" max="781" width="15.7109375" style="210" customWidth="1"/>
    <col min="782" max="782" width="9.42578125" style="210" customWidth="1"/>
    <col min="783" max="1024" width="9.140625" style="210"/>
    <col min="1025" max="1025" width="50" style="210" customWidth="1"/>
    <col min="1026" max="1026" width="53.85546875" style="210" customWidth="1"/>
    <col min="1027" max="1027" width="63" style="210" customWidth="1"/>
    <col min="1028" max="1028" width="70.140625" style="210" customWidth="1"/>
    <col min="1029" max="1029" width="0" style="210" hidden="1" customWidth="1"/>
    <col min="1030" max="1030" width="5.42578125" style="210" customWidth="1"/>
    <col min="1031" max="1031" width="4.28515625" style="210" customWidth="1"/>
    <col min="1032" max="1032" width="14.28515625" style="210" customWidth="1"/>
    <col min="1033" max="1033" width="57.140625" style="210" customWidth="1"/>
    <col min="1034" max="1034" width="4.28515625" style="210" customWidth="1"/>
    <col min="1035" max="1035" width="19.42578125" style="210" customWidth="1"/>
    <col min="1036" max="1036" width="14.5703125" style="210" customWidth="1"/>
    <col min="1037" max="1037" width="15.7109375" style="210" customWidth="1"/>
    <col min="1038" max="1038" width="9.42578125" style="210" customWidth="1"/>
    <col min="1039" max="1280" width="9.140625" style="210"/>
    <col min="1281" max="1281" width="50" style="210" customWidth="1"/>
    <col min="1282" max="1282" width="53.85546875" style="210" customWidth="1"/>
    <col min="1283" max="1283" width="63" style="210" customWidth="1"/>
    <col min="1284" max="1284" width="70.140625" style="210" customWidth="1"/>
    <col min="1285" max="1285" width="0" style="210" hidden="1" customWidth="1"/>
    <col min="1286" max="1286" width="5.42578125" style="210" customWidth="1"/>
    <col min="1287" max="1287" width="4.28515625" style="210" customWidth="1"/>
    <col min="1288" max="1288" width="14.28515625" style="210" customWidth="1"/>
    <col min="1289" max="1289" width="57.140625" style="210" customWidth="1"/>
    <col min="1290" max="1290" width="4.28515625" style="210" customWidth="1"/>
    <col min="1291" max="1291" width="19.42578125" style="210" customWidth="1"/>
    <col min="1292" max="1292" width="14.5703125" style="210" customWidth="1"/>
    <col min="1293" max="1293" width="15.7109375" style="210" customWidth="1"/>
    <col min="1294" max="1294" width="9.42578125" style="210" customWidth="1"/>
    <col min="1295" max="1536" width="9.140625" style="210"/>
    <col min="1537" max="1537" width="50" style="210" customWidth="1"/>
    <col min="1538" max="1538" width="53.85546875" style="210" customWidth="1"/>
    <col min="1539" max="1539" width="63" style="210" customWidth="1"/>
    <col min="1540" max="1540" width="70.140625" style="210" customWidth="1"/>
    <col min="1541" max="1541" width="0" style="210" hidden="1" customWidth="1"/>
    <col min="1542" max="1542" width="5.42578125" style="210" customWidth="1"/>
    <col min="1543" max="1543" width="4.28515625" style="210" customWidth="1"/>
    <col min="1544" max="1544" width="14.28515625" style="210" customWidth="1"/>
    <col min="1545" max="1545" width="57.140625" style="210" customWidth="1"/>
    <col min="1546" max="1546" width="4.28515625" style="210" customWidth="1"/>
    <col min="1547" max="1547" width="19.42578125" style="210" customWidth="1"/>
    <col min="1548" max="1548" width="14.5703125" style="210" customWidth="1"/>
    <col min="1549" max="1549" width="15.7109375" style="210" customWidth="1"/>
    <col min="1550" max="1550" width="9.42578125" style="210" customWidth="1"/>
    <col min="1551" max="1792" width="9.140625" style="210"/>
    <col min="1793" max="1793" width="50" style="210" customWidth="1"/>
    <col min="1794" max="1794" width="53.85546875" style="210" customWidth="1"/>
    <col min="1795" max="1795" width="63" style="210" customWidth="1"/>
    <col min="1796" max="1796" width="70.140625" style="210" customWidth="1"/>
    <col min="1797" max="1797" width="0" style="210" hidden="1" customWidth="1"/>
    <col min="1798" max="1798" width="5.42578125" style="210" customWidth="1"/>
    <col min="1799" max="1799" width="4.28515625" style="210" customWidth="1"/>
    <col min="1800" max="1800" width="14.28515625" style="210" customWidth="1"/>
    <col min="1801" max="1801" width="57.140625" style="210" customWidth="1"/>
    <col min="1802" max="1802" width="4.28515625" style="210" customWidth="1"/>
    <col min="1803" max="1803" width="19.42578125" style="210" customWidth="1"/>
    <col min="1804" max="1804" width="14.5703125" style="210" customWidth="1"/>
    <col min="1805" max="1805" width="15.7109375" style="210" customWidth="1"/>
    <col min="1806" max="1806" width="9.42578125" style="210" customWidth="1"/>
    <col min="1807" max="2048" width="9.140625" style="210"/>
    <col min="2049" max="2049" width="50" style="210" customWidth="1"/>
    <col min="2050" max="2050" width="53.85546875" style="210" customWidth="1"/>
    <col min="2051" max="2051" width="63" style="210" customWidth="1"/>
    <col min="2052" max="2052" width="70.140625" style="210" customWidth="1"/>
    <col min="2053" max="2053" width="0" style="210" hidden="1" customWidth="1"/>
    <col min="2054" max="2054" width="5.42578125" style="210" customWidth="1"/>
    <col min="2055" max="2055" width="4.28515625" style="210" customWidth="1"/>
    <col min="2056" max="2056" width="14.28515625" style="210" customWidth="1"/>
    <col min="2057" max="2057" width="57.140625" style="210" customWidth="1"/>
    <col min="2058" max="2058" width="4.28515625" style="210" customWidth="1"/>
    <col min="2059" max="2059" width="19.42578125" style="210" customWidth="1"/>
    <col min="2060" max="2060" width="14.5703125" style="210" customWidth="1"/>
    <col min="2061" max="2061" width="15.7109375" style="210" customWidth="1"/>
    <col min="2062" max="2062" width="9.42578125" style="210" customWidth="1"/>
    <col min="2063" max="2304" width="9.140625" style="210"/>
    <col min="2305" max="2305" width="50" style="210" customWidth="1"/>
    <col min="2306" max="2306" width="53.85546875" style="210" customWidth="1"/>
    <col min="2307" max="2307" width="63" style="210" customWidth="1"/>
    <col min="2308" max="2308" width="70.140625" style="210" customWidth="1"/>
    <col min="2309" max="2309" width="0" style="210" hidden="1" customWidth="1"/>
    <col min="2310" max="2310" width="5.42578125" style="210" customWidth="1"/>
    <col min="2311" max="2311" width="4.28515625" style="210" customWidth="1"/>
    <col min="2312" max="2312" width="14.28515625" style="210" customWidth="1"/>
    <col min="2313" max="2313" width="57.140625" style="210" customWidth="1"/>
    <col min="2314" max="2314" width="4.28515625" style="210" customWidth="1"/>
    <col min="2315" max="2315" width="19.42578125" style="210" customWidth="1"/>
    <col min="2316" max="2316" width="14.5703125" style="210" customWidth="1"/>
    <col min="2317" max="2317" width="15.7109375" style="210" customWidth="1"/>
    <col min="2318" max="2318" width="9.42578125" style="210" customWidth="1"/>
    <col min="2319" max="2560" width="9.140625" style="210"/>
    <col min="2561" max="2561" width="50" style="210" customWidth="1"/>
    <col min="2562" max="2562" width="53.85546875" style="210" customWidth="1"/>
    <col min="2563" max="2563" width="63" style="210" customWidth="1"/>
    <col min="2564" max="2564" width="70.140625" style="210" customWidth="1"/>
    <col min="2565" max="2565" width="0" style="210" hidden="1" customWidth="1"/>
    <col min="2566" max="2566" width="5.42578125" style="210" customWidth="1"/>
    <col min="2567" max="2567" width="4.28515625" style="210" customWidth="1"/>
    <col min="2568" max="2568" width="14.28515625" style="210" customWidth="1"/>
    <col min="2569" max="2569" width="57.140625" style="210" customWidth="1"/>
    <col min="2570" max="2570" width="4.28515625" style="210" customWidth="1"/>
    <col min="2571" max="2571" width="19.42578125" style="210" customWidth="1"/>
    <col min="2572" max="2572" width="14.5703125" style="210" customWidth="1"/>
    <col min="2573" max="2573" width="15.7109375" style="210" customWidth="1"/>
    <col min="2574" max="2574" width="9.42578125" style="210" customWidth="1"/>
    <col min="2575" max="2816" width="9.140625" style="210"/>
    <col min="2817" max="2817" width="50" style="210" customWidth="1"/>
    <col min="2818" max="2818" width="53.85546875" style="210" customWidth="1"/>
    <col min="2819" max="2819" width="63" style="210" customWidth="1"/>
    <col min="2820" max="2820" width="70.140625" style="210" customWidth="1"/>
    <col min="2821" max="2821" width="0" style="210" hidden="1" customWidth="1"/>
    <col min="2822" max="2822" width="5.42578125" style="210" customWidth="1"/>
    <col min="2823" max="2823" width="4.28515625" style="210" customWidth="1"/>
    <col min="2824" max="2824" width="14.28515625" style="210" customWidth="1"/>
    <col min="2825" max="2825" width="57.140625" style="210" customWidth="1"/>
    <col min="2826" max="2826" width="4.28515625" style="210" customWidth="1"/>
    <col min="2827" max="2827" width="19.42578125" style="210" customWidth="1"/>
    <col min="2828" max="2828" width="14.5703125" style="210" customWidth="1"/>
    <col min="2829" max="2829" width="15.7109375" style="210" customWidth="1"/>
    <col min="2830" max="2830" width="9.42578125" style="210" customWidth="1"/>
    <col min="2831" max="3072" width="9.140625" style="210"/>
    <col min="3073" max="3073" width="50" style="210" customWidth="1"/>
    <col min="3074" max="3074" width="53.85546875" style="210" customWidth="1"/>
    <col min="3075" max="3075" width="63" style="210" customWidth="1"/>
    <col min="3076" max="3076" width="70.140625" style="210" customWidth="1"/>
    <col min="3077" max="3077" width="0" style="210" hidden="1" customWidth="1"/>
    <col min="3078" max="3078" width="5.42578125" style="210" customWidth="1"/>
    <col min="3079" max="3079" width="4.28515625" style="210" customWidth="1"/>
    <col min="3080" max="3080" width="14.28515625" style="210" customWidth="1"/>
    <col min="3081" max="3081" width="57.140625" style="210" customWidth="1"/>
    <col min="3082" max="3082" width="4.28515625" style="210" customWidth="1"/>
    <col min="3083" max="3083" width="19.42578125" style="210" customWidth="1"/>
    <col min="3084" max="3084" width="14.5703125" style="210" customWidth="1"/>
    <col min="3085" max="3085" width="15.7109375" style="210" customWidth="1"/>
    <col min="3086" max="3086" width="9.42578125" style="210" customWidth="1"/>
    <col min="3087" max="3328" width="9.140625" style="210"/>
    <col min="3329" max="3329" width="50" style="210" customWidth="1"/>
    <col min="3330" max="3330" width="53.85546875" style="210" customWidth="1"/>
    <col min="3331" max="3331" width="63" style="210" customWidth="1"/>
    <col min="3332" max="3332" width="70.140625" style="210" customWidth="1"/>
    <col min="3333" max="3333" width="0" style="210" hidden="1" customWidth="1"/>
    <col min="3334" max="3334" width="5.42578125" style="210" customWidth="1"/>
    <col min="3335" max="3335" width="4.28515625" style="210" customWidth="1"/>
    <col min="3336" max="3336" width="14.28515625" style="210" customWidth="1"/>
    <col min="3337" max="3337" width="57.140625" style="210" customWidth="1"/>
    <col min="3338" max="3338" width="4.28515625" style="210" customWidth="1"/>
    <col min="3339" max="3339" width="19.42578125" style="210" customWidth="1"/>
    <col min="3340" max="3340" width="14.5703125" style="210" customWidth="1"/>
    <col min="3341" max="3341" width="15.7109375" style="210" customWidth="1"/>
    <col min="3342" max="3342" width="9.42578125" style="210" customWidth="1"/>
    <col min="3343" max="3584" width="9.140625" style="210"/>
    <col min="3585" max="3585" width="50" style="210" customWidth="1"/>
    <col min="3586" max="3586" width="53.85546875" style="210" customWidth="1"/>
    <col min="3587" max="3587" width="63" style="210" customWidth="1"/>
    <col min="3588" max="3588" width="70.140625" style="210" customWidth="1"/>
    <col min="3589" max="3589" width="0" style="210" hidden="1" customWidth="1"/>
    <col min="3590" max="3590" width="5.42578125" style="210" customWidth="1"/>
    <col min="3591" max="3591" width="4.28515625" style="210" customWidth="1"/>
    <col min="3592" max="3592" width="14.28515625" style="210" customWidth="1"/>
    <col min="3593" max="3593" width="57.140625" style="210" customWidth="1"/>
    <col min="3594" max="3594" width="4.28515625" style="210" customWidth="1"/>
    <col min="3595" max="3595" width="19.42578125" style="210" customWidth="1"/>
    <col min="3596" max="3596" width="14.5703125" style="210" customWidth="1"/>
    <col min="3597" max="3597" width="15.7109375" style="210" customWidth="1"/>
    <col min="3598" max="3598" width="9.42578125" style="210" customWidth="1"/>
    <col min="3599" max="3840" width="9.140625" style="210"/>
    <col min="3841" max="3841" width="50" style="210" customWidth="1"/>
    <col min="3842" max="3842" width="53.85546875" style="210" customWidth="1"/>
    <col min="3843" max="3843" width="63" style="210" customWidth="1"/>
    <col min="3844" max="3844" width="70.140625" style="210" customWidth="1"/>
    <col min="3845" max="3845" width="0" style="210" hidden="1" customWidth="1"/>
    <col min="3846" max="3846" width="5.42578125" style="210" customWidth="1"/>
    <col min="3847" max="3847" width="4.28515625" style="210" customWidth="1"/>
    <col min="3848" max="3848" width="14.28515625" style="210" customWidth="1"/>
    <col min="3849" max="3849" width="57.140625" style="210" customWidth="1"/>
    <col min="3850" max="3850" width="4.28515625" style="210" customWidth="1"/>
    <col min="3851" max="3851" width="19.42578125" style="210" customWidth="1"/>
    <col min="3852" max="3852" width="14.5703125" style="210" customWidth="1"/>
    <col min="3853" max="3853" width="15.7109375" style="210" customWidth="1"/>
    <col min="3854" max="3854" width="9.42578125" style="210" customWidth="1"/>
    <col min="3855" max="4096" width="9.140625" style="210"/>
    <col min="4097" max="4097" width="50" style="210" customWidth="1"/>
    <col min="4098" max="4098" width="53.85546875" style="210" customWidth="1"/>
    <col min="4099" max="4099" width="63" style="210" customWidth="1"/>
    <col min="4100" max="4100" width="70.140625" style="210" customWidth="1"/>
    <col min="4101" max="4101" width="0" style="210" hidden="1" customWidth="1"/>
    <col min="4102" max="4102" width="5.42578125" style="210" customWidth="1"/>
    <col min="4103" max="4103" width="4.28515625" style="210" customWidth="1"/>
    <col min="4104" max="4104" width="14.28515625" style="210" customWidth="1"/>
    <col min="4105" max="4105" width="57.140625" style="210" customWidth="1"/>
    <col min="4106" max="4106" width="4.28515625" style="210" customWidth="1"/>
    <col min="4107" max="4107" width="19.42578125" style="210" customWidth="1"/>
    <col min="4108" max="4108" width="14.5703125" style="210" customWidth="1"/>
    <col min="4109" max="4109" width="15.7109375" style="210" customWidth="1"/>
    <col min="4110" max="4110" width="9.42578125" style="210" customWidth="1"/>
    <col min="4111" max="4352" width="9.140625" style="210"/>
    <col min="4353" max="4353" width="50" style="210" customWidth="1"/>
    <col min="4354" max="4354" width="53.85546875" style="210" customWidth="1"/>
    <col min="4355" max="4355" width="63" style="210" customWidth="1"/>
    <col min="4356" max="4356" width="70.140625" style="210" customWidth="1"/>
    <col min="4357" max="4357" width="0" style="210" hidden="1" customWidth="1"/>
    <col min="4358" max="4358" width="5.42578125" style="210" customWidth="1"/>
    <col min="4359" max="4359" width="4.28515625" style="210" customWidth="1"/>
    <col min="4360" max="4360" width="14.28515625" style="210" customWidth="1"/>
    <col min="4361" max="4361" width="57.140625" style="210" customWidth="1"/>
    <col min="4362" max="4362" width="4.28515625" style="210" customWidth="1"/>
    <col min="4363" max="4363" width="19.42578125" style="210" customWidth="1"/>
    <col min="4364" max="4364" width="14.5703125" style="210" customWidth="1"/>
    <col min="4365" max="4365" width="15.7109375" style="210" customWidth="1"/>
    <col min="4366" max="4366" width="9.42578125" style="210" customWidth="1"/>
    <col min="4367" max="4608" width="9.140625" style="210"/>
    <col min="4609" max="4609" width="50" style="210" customWidth="1"/>
    <col min="4610" max="4610" width="53.85546875" style="210" customWidth="1"/>
    <col min="4611" max="4611" width="63" style="210" customWidth="1"/>
    <col min="4612" max="4612" width="70.140625" style="210" customWidth="1"/>
    <col min="4613" max="4613" width="0" style="210" hidden="1" customWidth="1"/>
    <col min="4614" max="4614" width="5.42578125" style="210" customWidth="1"/>
    <col min="4615" max="4615" width="4.28515625" style="210" customWidth="1"/>
    <col min="4616" max="4616" width="14.28515625" style="210" customWidth="1"/>
    <col min="4617" max="4617" width="57.140625" style="210" customWidth="1"/>
    <col min="4618" max="4618" width="4.28515625" style="210" customWidth="1"/>
    <col min="4619" max="4619" width="19.42578125" style="210" customWidth="1"/>
    <col min="4620" max="4620" width="14.5703125" style="210" customWidth="1"/>
    <col min="4621" max="4621" width="15.7109375" style="210" customWidth="1"/>
    <col min="4622" max="4622" width="9.42578125" style="210" customWidth="1"/>
    <col min="4623" max="4864" width="9.140625" style="210"/>
    <col min="4865" max="4865" width="50" style="210" customWidth="1"/>
    <col min="4866" max="4866" width="53.85546875" style="210" customWidth="1"/>
    <col min="4867" max="4867" width="63" style="210" customWidth="1"/>
    <col min="4868" max="4868" width="70.140625" style="210" customWidth="1"/>
    <col min="4869" max="4869" width="0" style="210" hidden="1" customWidth="1"/>
    <col min="4870" max="4870" width="5.42578125" style="210" customWidth="1"/>
    <col min="4871" max="4871" width="4.28515625" style="210" customWidth="1"/>
    <col min="4872" max="4872" width="14.28515625" style="210" customWidth="1"/>
    <col min="4873" max="4873" width="57.140625" style="210" customWidth="1"/>
    <col min="4874" max="4874" width="4.28515625" style="210" customWidth="1"/>
    <col min="4875" max="4875" width="19.42578125" style="210" customWidth="1"/>
    <col min="4876" max="4876" width="14.5703125" style="210" customWidth="1"/>
    <col min="4877" max="4877" width="15.7109375" style="210" customWidth="1"/>
    <col min="4878" max="4878" width="9.42578125" style="210" customWidth="1"/>
    <col min="4879" max="5120" width="9.140625" style="210"/>
    <col min="5121" max="5121" width="50" style="210" customWidth="1"/>
    <col min="5122" max="5122" width="53.85546875" style="210" customWidth="1"/>
    <col min="5123" max="5123" width="63" style="210" customWidth="1"/>
    <col min="5124" max="5124" width="70.140625" style="210" customWidth="1"/>
    <col min="5125" max="5125" width="0" style="210" hidden="1" customWidth="1"/>
    <col min="5126" max="5126" width="5.42578125" style="210" customWidth="1"/>
    <col min="5127" max="5127" width="4.28515625" style="210" customWidth="1"/>
    <col min="5128" max="5128" width="14.28515625" style="210" customWidth="1"/>
    <col min="5129" max="5129" width="57.140625" style="210" customWidth="1"/>
    <col min="5130" max="5130" width="4.28515625" style="210" customWidth="1"/>
    <col min="5131" max="5131" width="19.42578125" style="210" customWidth="1"/>
    <col min="5132" max="5132" width="14.5703125" style="210" customWidth="1"/>
    <col min="5133" max="5133" width="15.7109375" style="210" customWidth="1"/>
    <col min="5134" max="5134" width="9.42578125" style="210" customWidth="1"/>
    <col min="5135" max="5376" width="9.140625" style="210"/>
    <col min="5377" max="5377" width="50" style="210" customWidth="1"/>
    <col min="5378" max="5378" width="53.85546875" style="210" customWidth="1"/>
    <col min="5379" max="5379" width="63" style="210" customWidth="1"/>
    <col min="5380" max="5380" width="70.140625" style="210" customWidth="1"/>
    <col min="5381" max="5381" width="0" style="210" hidden="1" customWidth="1"/>
    <col min="5382" max="5382" width="5.42578125" style="210" customWidth="1"/>
    <col min="5383" max="5383" width="4.28515625" style="210" customWidth="1"/>
    <col min="5384" max="5384" width="14.28515625" style="210" customWidth="1"/>
    <col min="5385" max="5385" width="57.140625" style="210" customWidth="1"/>
    <col min="5386" max="5386" width="4.28515625" style="210" customWidth="1"/>
    <col min="5387" max="5387" width="19.42578125" style="210" customWidth="1"/>
    <col min="5388" max="5388" width="14.5703125" style="210" customWidth="1"/>
    <col min="5389" max="5389" width="15.7109375" style="210" customWidth="1"/>
    <col min="5390" max="5390" width="9.42578125" style="210" customWidth="1"/>
    <col min="5391" max="5632" width="9.140625" style="210"/>
    <col min="5633" max="5633" width="50" style="210" customWidth="1"/>
    <col min="5634" max="5634" width="53.85546875" style="210" customWidth="1"/>
    <col min="5635" max="5635" width="63" style="210" customWidth="1"/>
    <col min="5636" max="5636" width="70.140625" style="210" customWidth="1"/>
    <col min="5637" max="5637" width="0" style="210" hidden="1" customWidth="1"/>
    <col min="5638" max="5638" width="5.42578125" style="210" customWidth="1"/>
    <col min="5639" max="5639" width="4.28515625" style="210" customWidth="1"/>
    <col min="5640" max="5640" width="14.28515625" style="210" customWidth="1"/>
    <col min="5641" max="5641" width="57.140625" style="210" customWidth="1"/>
    <col min="5642" max="5642" width="4.28515625" style="210" customWidth="1"/>
    <col min="5643" max="5643" width="19.42578125" style="210" customWidth="1"/>
    <col min="5644" max="5644" width="14.5703125" style="210" customWidth="1"/>
    <col min="5645" max="5645" width="15.7109375" style="210" customWidth="1"/>
    <col min="5646" max="5646" width="9.42578125" style="210" customWidth="1"/>
    <col min="5647" max="5888" width="9.140625" style="210"/>
    <col min="5889" max="5889" width="50" style="210" customWidth="1"/>
    <col min="5890" max="5890" width="53.85546875" style="210" customWidth="1"/>
    <col min="5891" max="5891" width="63" style="210" customWidth="1"/>
    <col min="5892" max="5892" width="70.140625" style="210" customWidth="1"/>
    <col min="5893" max="5893" width="0" style="210" hidden="1" customWidth="1"/>
    <col min="5894" max="5894" width="5.42578125" style="210" customWidth="1"/>
    <col min="5895" max="5895" width="4.28515625" style="210" customWidth="1"/>
    <col min="5896" max="5896" width="14.28515625" style="210" customWidth="1"/>
    <col min="5897" max="5897" width="57.140625" style="210" customWidth="1"/>
    <col min="5898" max="5898" width="4.28515625" style="210" customWidth="1"/>
    <col min="5899" max="5899" width="19.42578125" style="210" customWidth="1"/>
    <col min="5900" max="5900" width="14.5703125" style="210" customWidth="1"/>
    <col min="5901" max="5901" width="15.7109375" style="210" customWidth="1"/>
    <col min="5902" max="5902" width="9.42578125" style="210" customWidth="1"/>
    <col min="5903" max="6144" width="9.140625" style="210"/>
    <col min="6145" max="6145" width="50" style="210" customWidth="1"/>
    <col min="6146" max="6146" width="53.85546875" style="210" customWidth="1"/>
    <col min="6147" max="6147" width="63" style="210" customWidth="1"/>
    <col min="6148" max="6148" width="70.140625" style="210" customWidth="1"/>
    <col min="6149" max="6149" width="0" style="210" hidden="1" customWidth="1"/>
    <col min="6150" max="6150" width="5.42578125" style="210" customWidth="1"/>
    <col min="6151" max="6151" width="4.28515625" style="210" customWidth="1"/>
    <col min="6152" max="6152" width="14.28515625" style="210" customWidth="1"/>
    <col min="6153" max="6153" width="57.140625" style="210" customWidth="1"/>
    <col min="6154" max="6154" width="4.28515625" style="210" customWidth="1"/>
    <col min="6155" max="6155" width="19.42578125" style="210" customWidth="1"/>
    <col min="6156" max="6156" width="14.5703125" style="210" customWidth="1"/>
    <col min="6157" max="6157" width="15.7109375" style="210" customWidth="1"/>
    <col min="6158" max="6158" width="9.42578125" style="210" customWidth="1"/>
    <col min="6159" max="6400" width="9.140625" style="210"/>
    <col min="6401" max="6401" width="50" style="210" customWidth="1"/>
    <col min="6402" max="6402" width="53.85546875" style="210" customWidth="1"/>
    <col min="6403" max="6403" width="63" style="210" customWidth="1"/>
    <col min="6404" max="6404" width="70.140625" style="210" customWidth="1"/>
    <col min="6405" max="6405" width="0" style="210" hidden="1" customWidth="1"/>
    <col min="6406" max="6406" width="5.42578125" style="210" customWidth="1"/>
    <col min="6407" max="6407" width="4.28515625" style="210" customWidth="1"/>
    <col min="6408" max="6408" width="14.28515625" style="210" customWidth="1"/>
    <col min="6409" max="6409" width="57.140625" style="210" customWidth="1"/>
    <col min="6410" max="6410" width="4.28515625" style="210" customWidth="1"/>
    <col min="6411" max="6411" width="19.42578125" style="210" customWidth="1"/>
    <col min="6412" max="6412" width="14.5703125" style="210" customWidth="1"/>
    <col min="6413" max="6413" width="15.7109375" style="210" customWidth="1"/>
    <col min="6414" max="6414" width="9.42578125" style="210" customWidth="1"/>
    <col min="6415" max="6656" width="9.140625" style="210"/>
    <col min="6657" max="6657" width="50" style="210" customWidth="1"/>
    <col min="6658" max="6658" width="53.85546875" style="210" customWidth="1"/>
    <col min="6659" max="6659" width="63" style="210" customWidth="1"/>
    <col min="6660" max="6660" width="70.140625" style="210" customWidth="1"/>
    <col min="6661" max="6661" width="0" style="210" hidden="1" customWidth="1"/>
    <col min="6662" max="6662" width="5.42578125" style="210" customWidth="1"/>
    <col min="6663" max="6663" width="4.28515625" style="210" customWidth="1"/>
    <col min="6664" max="6664" width="14.28515625" style="210" customWidth="1"/>
    <col min="6665" max="6665" width="57.140625" style="210" customWidth="1"/>
    <col min="6666" max="6666" width="4.28515625" style="210" customWidth="1"/>
    <col min="6667" max="6667" width="19.42578125" style="210" customWidth="1"/>
    <col min="6668" max="6668" width="14.5703125" style="210" customWidth="1"/>
    <col min="6669" max="6669" width="15.7109375" style="210" customWidth="1"/>
    <col min="6670" max="6670" width="9.42578125" style="210" customWidth="1"/>
    <col min="6671" max="6912" width="9.140625" style="210"/>
    <col min="6913" max="6913" width="50" style="210" customWidth="1"/>
    <col min="6914" max="6914" width="53.85546875" style="210" customWidth="1"/>
    <col min="6915" max="6915" width="63" style="210" customWidth="1"/>
    <col min="6916" max="6916" width="70.140625" style="210" customWidth="1"/>
    <col min="6917" max="6917" width="0" style="210" hidden="1" customWidth="1"/>
    <col min="6918" max="6918" width="5.42578125" style="210" customWidth="1"/>
    <col min="6919" max="6919" width="4.28515625" style="210" customWidth="1"/>
    <col min="6920" max="6920" width="14.28515625" style="210" customWidth="1"/>
    <col min="6921" max="6921" width="57.140625" style="210" customWidth="1"/>
    <col min="6922" max="6922" width="4.28515625" style="210" customWidth="1"/>
    <col min="6923" max="6923" width="19.42578125" style="210" customWidth="1"/>
    <col min="6924" max="6924" width="14.5703125" style="210" customWidth="1"/>
    <col min="6925" max="6925" width="15.7109375" style="210" customWidth="1"/>
    <col min="6926" max="6926" width="9.42578125" style="210" customWidth="1"/>
    <col min="6927" max="7168" width="9.140625" style="210"/>
    <col min="7169" max="7169" width="50" style="210" customWidth="1"/>
    <col min="7170" max="7170" width="53.85546875" style="210" customWidth="1"/>
    <col min="7171" max="7171" width="63" style="210" customWidth="1"/>
    <col min="7172" max="7172" width="70.140625" style="210" customWidth="1"/>
    <col min="7173" max="7173" width="0" style="210" hidden="1" customWidth="1"/>
    <col min="7174" max="7174" width="5.42578125" style="210" customWidth="1"/>
    <col min="7175" max="7175" width="4.28515625" style="210" customWidth="1"/>
    <col min="7176" max="7176" width="14.28515625" style="210" customWidth="1"/>
    <col min="7177" max="7177" width="57.140625" style="210" customWidth="1"/>
    <col min="7178" max="7178" width="4.28515625" style="210" customWidth="1"/>
    <col min="7179" max="7179" width="19.42578125" style="210" customWidth="1"/>
    <col min="7180" max="7180" width="14.5703125" style="210" customWidth="1"/>
    <col min="7181" max="7181" width="15.7109375" style="210" customWidth="1"/>
    <col min="7182" max="7182" width="9.42578125" style="210" customWidth="1"/>
    <col min="7183" max="7424" width="9.140625" style="210"/>
    <col min="7425" max="7425" width="50" style="210" customWidth="1"/>
    <col min="7426" max="7426" width="53.85546875" style="210" customWidth="1"/>
    <col min="7427" max="7427" width="63" style="210" customWidth="1"/>
    <col min="7428" max="7428" width="70.140625" style="210" customWidth="1"/>
    <col min="7429" max="7429" width="0" style="210" hidden="1" customWidth="1"/>
    <col min="7430" max="7430" width="5.42578125" style="210" customWidth="1"/>
    <col min="7431" max="7431" width="4.28515625" style="210" customWidth="1"/>
    <col min="7432" max="7432" width="14.28515625" style="210" customWidth="1"/>
    <col min="7433" max="7433" width="57.140625" style="210" customWidth="1"/>
    <col min="7434" max="7434" width="4.28515625" style="210" customWidth="1"/>
    <col min="7435" max="7435" width="19.42578125" style="210" customWidth="1"/>
    <col min="7436" max="7436" width="14.5703125" style="210" customWidth="1"/>
    <col min="7437" max="7437" width="15.7109375" style="210" customWidth="1"/>
    <col min="7438" max="7438" width="9.42578125" style="210" customWidth="1"/>
    <col min="7439" max="7680" width="9.140625" style="210"/>
    <col min="7681" max="7681" width="50" style="210" customWidth="1"/>
    <col min="7682" max="7682" width="53.85546875" style="210" customWidth="1"/>
    <col min="7683" max="7683" width="63" style="210" customWidth="1"/>
    <col min="7684" max="7684" width="70.140625" style="210" customWidth="1"/>
    <col min="7685" max="7685" width="0" style="210" hidden="1" customWidth="1"/>
    <col min="7686" max="7686" width="5.42578125" style="210" customWidth="1"/>
    <col min="7687" max="7687" width="4.28515625" style="210" customWidth="1"/>
    <col min="7688" max="7688" width="14.28515625" style="210" customWidth="1"/>
    <col min="7689" max="7689" width="57.140625" style="210" customWidth="1"/>
    <col min="7690" max="7690" width="4.28515625" style="210" customWidth="1"/>
    <col min="7691" max="7691" width="19.42578125" style="210" customWidth="1"/>
    <col min="7692" max="7692" width="14.5703125" style="210" customWidth="1"/>
    <col min="7693" max="7693" width="15.7109375" style="210" customWidth="1"/>
    <col min="7694" max="7694" width="9.42578125" style="210" customWidth="1"/>
    <col min="7695" max="7936" width="9.140625" style="210"/>
    <col min="7937" max="7937" width="50" style="210" customWidth="1"/>
    <col min="7938" max="7938" width="53.85546875" style="210" customWidth="1"/>
    <col min="7939" max="7939" width="63" style="210" customWidth="1"/>
    <col min="7940" max="7940" width="70.140625" style="210" customWidth="1"/>
    <col min="7941" max="7941" width="0" style="210" hidden="1" customWidth="1"/>
    <col min="7942" max="7942" width="5.42578125" style="210" customWidth="1"/>
    <col min="7943" max="7943" width="4.28515625" style="210" customWidth="1"/>
    <col min="7944" max="7944" width="14.28515625" style="210" customWidth="1"/>
    <col min="7945" max="7945" width="57.140625" style="210" customWidth="1"/>
    <col min="7946" max="7946" width="4.28515625" style="210" customWidth="1"/>
    <col min="7947" max="7947" width="19.42578125" style="210" customWidth="1"/>
    <col min="7948" max="7948" width="14.5703125" style="210" customWidth="1"/>
    <col min="7949" max="7949" width="15.7109375" style="210" customWidth="1"/>
    <col min="7950" max="7950" width="9.42578125" style="210" customWidth="1"/>
    <col min="7951" max="8192" width="9.140625" style="210"/>
    <col min="8193" max="8193" width="50" style="210" customWidth="1"/>
    <col min="8194" max="8194" width="53.85546875" style="210" customWidth="1"/>
    <col min="8195" max="8195" width="63" style="210" customWidth="1"/>
    <col min="8196" max="8196" width="70.140625" style="210" customWidth="1"/>
    <col min="8197" max="8197" width="0" style="210" hidden="1" customWidth="1"/>
    <col min="8198" max="8198" width="5.42578125" style="210" customWidth="1"/>
    <col min="8199" max="8199" width="4.28515625" style="210" customWidth="1"/>
    <col min="8200" max="8200" width="14.28515625" style="210" customWidth="1"/>
    <col min="8201" max="8201" width="57.140625" style="210" customWidth="1"/>
    <col min="8202" max="8202" width="4.28515625" style="210" customWidth="1"/>
    <col min="8203" max="8203" width="19.42578125" style="210" customWidth="1"/>
    <col min="8204" max="8204" width="14.5703125" style="210" customWidth="1"/>
    <col min="8205" max="8205" width="15.7109375" style="210" customWidth="1"/>
    <col min="8206" max="8206" width="9.42578125" style="210" customWidth="1"/>
    <col min="8207" max="8448" width="9.140625" style="210"/>
    <col min="8449" max="8449" width="50" style="210" customWidth="1"/>
    <col min="8450" max="8450" width="53.85546875" style="210" customWidth="1"/>
    <col min="8451" max="8451" width="63" style="210" customWidth="1"/>
    <col min="8452" max="8452" width="70.140625" style="210" customWidth="1"/>
    <col min="8453" max="8453" width="0" style="210" hidden="1" customWidth="1"/>
    <col min="8454" max="8454" width="5.42578125" style="210" customWidth="1"/>
    <col min="8455" max="8455" width="4.28515625" style="210" customWidth="1"/>
    <col min="8456" max="8456" width="14.28515625" style="210" customWidth="1"/>
    <col min="8457" max="8457" width="57.140625" style="210" customWidth="1"/>
    <col min="8458" max="8458" width="4.28515625" style="210" customWidth="1"/>
    <col min="8459" max="8459" width="19.42578125" style="210" customWidth="1"/>
    <col min="8460" max="8460" width="14.5703125" style="210" customWidth="1"/>
    <col min="8461" max="8461" width="15.7109375" style="210" customWidth="1"/>
    <col min="8462" max="8462" width="9.42578125" style="210" customWidth="1"/>
    <col min="8463" max="8704" width="9.140625" style="210"/>
    <col min="8705" max="8705" width="50" style="210" customWidth="1"/>
    <col min="8706" max="8706" width="53.85546875" style="210" customWidth="1"/>
    <col min="8707" max="8707" width="63" style="210" customWidth="1"/>
    <col min="8708" max="8708" width="70.140625" style="210" customWidth="1"/>
    <col min="8709" max="8709" width="0" style="210" hidden="1" customWidth="1"/>
    <col min="8710" max="8710" width="5.42578125" style="210" customWidth="1"/>
    <col min="8711" max="8711" width="4.28515625" style="210" customWidth="1"/>
    <col min="8712" max="8712" width="14.28515625" style="210" customWidth="1"/>
    <col min="8713" max="8713" width="57.140625" style="210" customWidth="1"/>
    <col min="8714" max="8714" width="4.28515625" style="210" customWidth="1"/>
    <col min="8715" max="8715" width="19.42578125" style="210" customWidth="1"/>
    <col min="8716" max="8716" width="14.5703125" style="210" customWidth="1"/>
    <col min="8717" max="8717" width="15.7109375" style="210" customWidth="1"/>
    <col min="8718" max="8718" width="9.42578125" style="210" customWidth="1"/>
    <col min="8719" max="8960" width="9.140625" style="210"/>
    <col min="8961" max="8961" width="50" style="210" customWidth="1"/>
    <col min="8962" max="8962" width="53.85546875" style="210" customWidth="1"/>
    <col min="8963" max="8963" width="63" style="210" customWidth="1"/>
    <col min="8964" max="8964" width="70.140625" style="210" customWidth="1"/>
    <col min="8965" max="8965" width="0" style="210" hidden="1" customWidth="1"/>
    <col min="8966" max="8966" width="5.42578125" style="210" customWidth="1"/>
    <col min="8967" max="8967" width="4.28515625" style="210" customWidth="1"/>
    <col min="8968" max="8968" width="14.28515625" style="210" customWidth="1"/>
    <col min="8969" max="8969" width="57.140625" style="210" customWidth="1"/>
    <col min="8970" max="8970" width="4.28515625" style="210" customWidth="1"/>
    <col min="8971" max="8971" width="19.42578125" style="210" customWidth="1"/>
    <col min="8972" max="8972" width="14.5703125" style="210" customWidth="1"/>
    <col min="8973" max="8973" width="15.7109375" style="210" customWidth="1"/>
    <col min="8974" max="8974" width="9.42578125" style="210" customWidth="1"/>
    <col min="8975" max="9216" width="9.140625" style="210"/>
    <col min="9217" max="9217" width="50" style="210" customWidth="1"/>
    <col min="9218" max="9218" width="53.85546875" style="210" customWidth="1"/>
    <col min="9219" max="9219" width="63" style="210" customWidth="1"/>
    <col min="9220" max="9220" width="70.140625" style="210" customWidth="1"/>
    <col min="9221" max="9221" width="0" style="210" hidden="1" customWidth="1"/>
    <col min="9222" max="9222" width="5.42578125" style="210" customWidth="1"/>
    <col min="9223" max="9223" width="4.28515625" style="210" customWidth="1"/>
    <col min="9224" max="9224" width="14.28515625" style="210" customWidth="1"/>
    <col min="9225" max="9225" width="57.140625" style="210" customWidth="1"/>
    <col min="9226" max="9226" width="4.28515625" style="210" customWidth="1"/>
    <col min="9227" max="9227" width="19.42578125" style="210" customWidth="1"/>
    <col min="9228" max="9228" width="14.5703125" style="210" customWidth="1"/>
    <col min="9229" max="9229" width="15.7109375" style="210" customWidth="1"/>
    <col min="9230" max="9230" width="9.42578125" style="210" customWidth="1"/>
    <col min="9231" max="9472" width="9.140625" style="210"/>
    <col min="9473" max="9473" width="50" style="210" customWidth="1"/>
    <col min="9474" max="9474" width="53.85546875" style="210" customWidth="1"/>
    <col min="9475" max="9475" width="63" style="210" customWidth="1"/>
    <col min="9476" max="9476" width="70.140625" style="210" customWidth="1"/>
    <col min="9477" max="9477" width="0" style="210" hidden="1" customWidth="1"/>
    <col min="9478" max="9478" width="5.42578125" style="210" customWidth="1"/>
    <col min="9479" max="9479" width="4.28515625" style="210" customWidth="1"/>
    <col min="9480" max="9480" width="14.28515625" style="210" customWidth="1"/>
    <col min="9481" max="9481" width="57.140625" style="210" customWidth="1"/>
    <col min="9482" max="9482" width="4.28515625" style="210" customWidth="1"/>
    <col min="9483" max="9483" width="19.42578125" style="210" customWidth="1"/>
    <col min="9484" max="9484" width="14.5703125" style="210" customWidth="1"/>
    <col min="9485" max="9485" width="15.7109375" style="210" customWidth="1"/>
    <col min="9486" max="9486" width="9.42578125" style="210" customWidth="1"/>
    <col min="9487" max="9728" width="9.140625" style="210"/>
    <col min="9729" max="9729" width="50" style="210" customWidth="1"/>
    <col min="9730" max="9730" width="53.85546875" style="210" customWidth="1"/>
    <col min="9731" max="9731" width="63" style="210" customWidth="1"/>
    <col min="9732" max="9732" width="70.140625" style="210" customWidth="1"/>
    <col min="9733" max="9733" width="0" style="210" hidden="1" customWidth="1"/>
    <col min="9734" max="9734" width="5.42578125" style="210" customWidth="1"/>
    <col min="9735" max="9735" width="4.28515625" style="210" customWidth="1"/>
    <col min="9736" max="9736" width="14.28515625" style="210" customWidth="1"/>
    <col min="9737" max="9737" width="57.140625" style="210" customWidth="1"/>
    <col min="9738" max="9738" width="4.28515625" style="210" customWidth="1"/>
    <col min="9739" max="9739" width="19.42578125" style="210" customWidth="1"/>
    <col min="9740" max="9740" width="14.5703125" style="210" customWidth="1"/>
    <col min="9741" max="9741" width="15.7109375" style="210" customWidth="1"/>
    <col min="9742" max="9742" width="9.42578125" style="210" customWidth="1"/>
    <col min="9743" max="9984" width="9.140625" style="210"/>
    <col min="9985" max="9985" width="50" style="210" customWidth="1"/>
    <col min="9986" max="9986" width="53.85546875" style="210" customWidth="1"/>
    <col min="9987" max="9987" width="63" style="210" customWidth="1"/>
    <col min="9988" max="9988" width="70.140625" style="210" customWidth="1"/>
    <col min="9989" max="9989" width="0" style="210" hidden="1" customWidth="1"/>
    <col min="9990" max="9990" width="5.42578125" style="210" customWidth="1"/>
    <col min="9991" max="9991" width="4.28515625" style="210" customWidth="1"/>
    <col min="9992" max="9992" width="14.28515625" style="210" customWidth="1"/>
    <col min="9993" max="9993" width="57.140625" style="210" customWidth="1"/>
    <col min="9994" max="9994" width="4.28515625" style="210" customWidth="1"/>
    <col min="9995" max="9995" width="19.42578125" style="210" customWidth="1"/>
    <col min="9996" max="9996" width="14.5703125" style="210" customWidth="1"/>
    <col min="9997" max="9997" width="15.7109375" style="210" customWidth="1"/>
    <col min="9998" max="9998" width="9.42578125" style="210" customWidth="1"/>
    <col min="9999" max="10240" width="9.140625" style="210"/>
    <col min="10241" max="10241" width="50" style="210" customWidth="1"/>
    <col min="10242" max="10242" width="53.85546875" style="210" customWidth="1"/>
    <col min="10243" max="10243" width="63" style="210" customWidth="1"/>
    <col min="10244" max="10244" width="70.140625" style="210" customWidth="1"/>
    <col min="10245" max="10245" width="0" style="210" hidden="1" customWidth="1"/>
    <col min="10246" max="10246" width="5.42578125" style="210" customWidth="1"/>
    <col min="10247" max="10247" width="4.28515625" style="210" customWidth="1"/>
    <col min="10248" max="10248" width="14.28515625" style="210" customWidth="1"/>
    <col min="10249" max="10249" width="57.140625" style="210" customWidth="1"/>
    <col min="10250" max="10250" width="4.28515625" style="210" customWidth="1"/>
    <col min="10251" max="10251" width="19.42578125" style="210" customWidth="1"/>
    <col min="10252" max="10252" width="14.5703125" style="210" customWidth="1"/>
    <col min="10253" max="10253" width="15.7109375" style="210" customWidth="1"/>
    <col min="10254" max="10254" width="9.42578125" style="210" customWidth="1"/>
    <col min="10255" max="10496" width="9.140625" style="210"/>
    <col min="10497" max="10497" width="50" style="210" customWidth="1"/>
    <col min="10498" max="10498" width="53.85546875" style="210" customWidth="1"/>
    <col min="10499" max="10499" width="63" style="210" customWidth="1"/>
    <col min="10500" max="10500" width="70.140625" style="210" customWidth="1"/>
    <col min="10501" max="10501" width="0" style="210" hidden="1" customWidth="1"/>
    <col min="10502" max="10502" width="5.42578125" style="210" customWidth="1"/>
    <col min="10503" max="10503" width="4.28515625" style="210" customWidth="1"/>
    <col min="10504" max="10504" width="14.28515625" style="210" customWidth="1"/>
    <col min="10505" max="10505" width="57.140625" style="210" customWidth="1"/>
    <col min="10506" max="10506" width="4.28515625" style="210" customWidth="1"/>
    <col min="10507" max="10507" width="19.42578125" style="210" customWidth="1"/>
    <col min="10508" max="10508" width="14.5703125" style="210" customWidth="1"/>
    <col min="10509" max="10509" width="15.7109375" style="210" customWidth="1"/>
    <col min="10510" max="10510" width="9.42578125" style="210" customWidth="1"/>
    <col min="10511" max="10752" width="9.140625" style="210"/>
    <col min="10753" max="10753" width="50" style="210" customWidth="1"/>
    <col min="10754" max="10754" width="53.85546875" style="210" customWidth="1"/>
    <col min="10755" max="10755" width="63" style="210" customWidth="1"/>
    <col min="10756" max="10756" width="70.140625" style="210" customWidth="1"/>
    <col min="10757" max="10757" width="0" style="210" hidden="1" customWidth="1"/>
    <col min="10758" max="10758" width="5.42578125" style="210" customWidth="1"/>
    <col min="10759" max="10759" width="4.28515625" style="210" customWidth="1"/>
    <col min="10760" max="10760" width="14.28515625" style="210" customWidth="1"/>
    <col min="10761" max="10761" width="57.140625" style="210" customWidth="1"/>
    <col min="10762" max="10762" width="4.28515625" style="210" customWidth="1"/>
    <col min="10763" max="10763" width="19.42578125" style="210" customWidth="1"/>
    <col min="10764" max="10764" width="14.5703125" style="210" customWidth="1"/>
    <col min="10765" max="10765" width="15.7109375" style="210" customWidth="1"/>
    <col min="10766" max="10766" width="9.42578125" style="210" customWidth="1"/>
    <col min="10767" max="11008" width="9.140625" style="210"/>
    <col min="11009" max="11009" width="50" style="210" customWidth="1"/>
    <col min="11010" max="11010" width="53.85546875" style="210" customWidth="1"/>
    <col min="11011" max="11011" width="63" style="210" customWidth="1"/>
    <col min="11012" max="11012" width="70.140625" style="210" customWidth="1"/>
    <col min="11013" max="11013" width="0" style="210" hidden="1" customWidth="1"/>
    <col min="11014" max="11014" width="5.42578125" style="210" customWidth="1"/>
    <col min="11015" max="11015" width="4.28515625" style="210" customWidth="1"/>
    <col min="11016" max="11016" width="14.28515625" style="210" customWidth="1"/>
    <col min="11017" max="11017" width="57.140625" style="210" customWidth="1"/>
    <col min="11018" max="11018" width="4.28515625" style="210" customWidth="1"/>
    <col min="11019" max="11019" width="19.42578125" style="210" customWidth="1"/>
    <col min="11020" max="11020" width="14.5703125" style="210" customWidth="1"/>
    <col min="11021" max="11021" width="15.7109375" style="210" customWidth="1"/>
    <col min="11022" max="11022" width="9.42578125" style="210" customWidth="1"/>
    <col min="11023" max="11264" width="9.140625" style="210"/>
    <col min="11265" max="11265" width="50" style="210" customWidth="1"/>
    <col min="11266" max="11266" width="53.85546875" style="210" customWidth="1"/>
    <col min="11267" max="11267" width="63" style="210" customWidth="1"/>
    <col min="11268" max="11268" width="70.140625" style="210" customWidth="1"/>
    <col min="11269" max="11269" width="0" style="210" hidden="1" customWidth="1"/>
    <col min="11270" max="11270" width="5.42578125" style="210" customWidth="1"/>
    <col min="11271" max="11271" width="4.28515625" style="210" customWidth="1"/>
    <col min="11272" max="11272" width="14.28515625" style="210" customWidth="1"/>
    <col min="11273" max="11273" width="57.140625" style="210" customWidth="1"/>
    <col min="11274" max="11274" width="4.28515625" style="210" customWidth="1"/>
    <col min="11275" max="11275" width="19.42578125" style="210" customWidth="1"/>
    <col min="11276" max="11276" width="14.5703125" style="210" customWidth="1"/>
    <col min="11277" max="11277" width="15.7109375" style="210" customWidth="1"/>
    <col min="11278" max="11278" width="9.42578125" style="210" customWidth="1"/>
    <col min="11279" max="11520" width="9.140625" style="210"/>
    <col min="11521" max="11521" width="50" style="210" customWidth="1"/>
    <col min="11522" max="11522" width="53.85546875" style="210" customWidth="1"/>
    <col min="11523" max="11523" width="63" style="210" customWidth="1"/>
    <col min="11524" max="11524" width="70.140625" style="210" customWidth="1"/>
    <col min="11525" max="11525" width="0" style="210" hidden="1" customWidth="1"/>
    <col min="11526" max="11526" width="5.42578125" style="210" customWidth="1"/>
    <col min="11527" max="11527" width="4.28515625" style="210" customWidth="1"/>
    <col min="11528" max="11528" width="14.28515625" style="210" customWidth="1"/>
    <col min="11529" max="11529" width="57.140625" style="210" customWidth="1"/>
    <col min="11530" max="11530" width="4.28515625" style="210" customWidth="1"/>
    <col min="11531" max="11531" width="19.42578125" style="210" customWidth="1"/>
    <col min="11532" max="11532" width="14.5703125" style="210" customWidth="1"/>
    <col min="11533" max="11533" width="15.7109375" style="210" customWidth="1"/>
    <col min="11534" max="11534" width="9.42578125" style="210" customWidth="1"/>
    <col min="11535" max="11776" width="9.140625" style="210"/>
    <col min="11777" max="11777" width="50" style="210" customWidth="1"/>
    <col min="11778" max="11778" width="53.85546875" style="210" customWidth="1"/>
    <col min="11779" max="11779" width="63" style="210" customWidth="1"/>
    <col min="11780" max="11780" width="70.140625" style="210" customWidth="1"/>
    <col min="11781" max="11781" width="0" style="210" hidden="1" customWidth="1"/>
    <col min="11782" max="11782" width="5.42578125" style="210" customWidth="1"/>
    <col min="11783" max="11783" width="4.28515625" style="210" customWidth="1"/>
    <col min="11784" max="11784" width="14.28515625" style="210" customWidth="1"/>
    <col min="11785" max="11785" width="57.140625" style="210" customWidth="1"/>
    <col min="11786" max="11786" width="4.28515625" style="210" customWidth="1"/>
    <col min="11787" max="11787" width="19.42578125" style="210" customWidth="1"/>
    <col min="11788" max="11788" width="14.5703125" style="210" customWidth="1"/>
    <col min="11789" max="11789" width="15.7109375" style="210" customWidth="1"/>
    <col min="11790" max="11790" width="9.42578125" style="210" customWidth="1"/>
    <col min="11791" max="12032" width="9.140625" style="210"/>
    <col min="12033" max="12033" width="50" style="210" customWidth="1"/>
    <col min="12034" max="12034" width="53.85546875" style="210" customWidth="1"/>
    <col min="12035" max="12035" width="63" style="210" customWidth="1"/>
    <col min="12036" max="12036" width="70.140625" style="210" customWidth="1"/>
    <col min="12037" max="12037" width="0" style="210" hidden="1" customWidth="1"/>
    <col min="12038" max="12038" width="5.42578125" style="210" customWidth="1"/>
    <col min="12039" max="12039" width="4.28515625" style="210" customWidth="1"/>
    <col min="12040" max="12040" width="14.28515625" style="210" customWidth="1"/>
    <col min="12041" max="12041" width="57.140625" style="210" customWidth="1"/>
    <col min="12042" max="12042" width="4.28515625" style="210" customWidth="1"/>
    <col min="12043" max="12043" width="19.42578125" style="210" customWidth="1"/>
    <col min="12044" max="12044" width="14.5703125" style="210" customWidth="1"/>
    <col min="12045" max="12045" width="15.7109375" style="210" customWidth="1"/>
    <col min="12046" max="12046" width="9.42578125" style="210" customWidth="1"/>
    <col min="12047" max="12288" width="9.140625" style="210"/>
    <col min="12289" max="12289" width="50" style="210" customWidth="1"/>
    <col min="12290" max="12290" width="53.85546875" style="210" customWidth="1"/>
    <col min="12291" max="12291" width="63" style="210" customWidth="1"/>
    <col min="12292" max="12292" width="70.140625" style="210" customWidth="1"/>
    <col min="12293" max="12293" width="0" style="210" hidden="1" customWidth="1"/>
    <col min="12294" max="12294" width="5.42578125" style="210" customWidth="1"/>
    <col min="12295" max="12295" width="4.28515625" style="210" customWidth="1"/>
    <col min="12296" max="12296" width="14.28515625" style="210" customWidth="1"/>
    <col min="12297" max="12297" width="57.140625" style="210" customWidth="1"/>
    <col min="12298" max="12298" width="4.28515625" style="210" customWidth="1"/>
    <col min="12299" max="12299" width="19.42578125" style="210" customWidth="1"/>
    <col min="12300" max="12300" width="14.5703125" style="210" customWidth="1"/>
    <col min="12301" max="12301" width="15.7109375" style="210" customWidth="1"/>
    <col min="12302" max="12302" width="9.42578125" style="210" customWidth="1"/>
    <col min="12303" max="12544" width="9.140625" style="210"/>
    <col min="12545" max="12545" width="50" style="210" customWidth="1"/>
    <col min="12546" max="12546" width="53.85546875" style="210" customWidth="1"/>
    <col min="12547" max="12547" width="63" style="210" customWidth="1"/>
    <col min="12548" max="12548" width="70.140625" style="210" customWidth="1"/>
    <col min="12549" max="12549" width="0" style="210" hidden="1" customWidth="1"/>
    <col min="12550" max="12550" width="5.42578125" style="210" customWidth="1"/>
    <col min="12551" max="12551" width="4.28515625" style="210" customWidth="1"/>
    <col min="12552" max="12552" width="14.28515625" style="210" customWidth="1"/>
    <col min="12553" max="12553" width="57.140625" style="210" customWidth="1"/>
    <col min="12554" max="12554" width="4.28515625" style="210" customWidth="1"/>
    <col min="12555" max="12555" width="19.42578125" style="210" customWidth="1"/>
    <col min="12556" max="12556" width="14.5703125" style="210" customWidth="1"/>
    <col min="12557" max="12557" width="15.7109375" style="210" customWidth="1"/>
    <col min="12558" max="12558" width="9.42578125" style="210" customWidth="1"/>
    <col min="12559" max="12800" width="9.140625" style="210"/>
    <col min="12801" max="12801" width="50" style="210" customWidth="1"/>
    <col min="12802" max="12802" width="53.85546875" style="210" customWidth="1"/>
    <col min="12803" max="12803" width="63" style="210" customWidth="1"/>
    <col min="12804" max="12804" width="70.140625" style="210" customWidth="1"/>
    <col min="12805" max="12805" width="0" style="210" hidden="1" customWidth="1"/>
    <col min="12806" max="12806" width="5.42578125" style="210" customWidth="1"/>
    <col min="12807" max="12807" width="4.28515625" style="210" customWidth="1"/>
    <col min="12808" max="12808" width="14.28515625" style="210" customWidth="1"/>
    <col min="12809" max="12809" width="57.140625" style="210" customWidth="1"/>
    <col min="12810" max="12810" width="4.28515625" style="210" customWidth="1"/>
    <col min="12811" max="12811" width="19.42578125" style="210" customWidth="1"/>
    <col min="12812" max="12812" width="14.5703125" style="210" customWidth="1"/>
    <col min="12813" max="12813" width="15.7109375" style="210" customWidth="1"/>
    <col min="12814" max="12814" width="9.42578125" style="210" customWidth="1"/>
    <col min="12815" max="13056" width="9.140625" style="210"/>
    <col min="13057" max="13057" width="50" style="210" customWidth="1"/>
    <col min="13058" max="13058" width="53.85546875" style="210" customWidth="1"/>
    <col min="13059" max="13059" width="63" style="210" customWidth="1"/>
    <col min="13060" max="13060" width="70.140625" style="210" customWidth="1"/>
    <col min="13061" max="13061" width="0" style="210" hidden="1" customWidth="1"/>
    <col min="13062" max="13062" width="5.42578125" style="210" customWidth="1"/>
    <col min="13063" max="13063" width="4.28515625" style="210" customWidth="1"/>
    <col min="13064" max="13064" width="14.28515625" style="210" customWidth="1"/>
    <col min="13065" max="13065" width="57.140625" style="210" customWidth="1"/>
    <col min="13066" max="13066" width="4.28515625" style="210" customWidth="1"/>
    <col min="13067" max="13067" width="19.42578125" style="210" customWidth="1"/>
    <col min="13068" max="13068" width="14.5703125" style="210" customWidth="1"/>
    <col min="13069" max="13069" width="15.7109375" style="210" customWidth="1"/>
    <col min="13070" max="13070" width="9.42578125" style="210" customWidth="1"/>
    <col min="13071" max="13312" width="9.140625" style="210"/>
    <col min="13313" max="13313" width="50" style="210" customWidth="1"/>
    <col min="13314" max="13314" width="53.85546875" style="210" customWidth="1"/>
    <col min="13315" max="13315" width="63" style="210" customWidth="1"/>
    <col min="13316" max="13316" width="70.140625" style="210" customWidth="1"/>
    <col min="13317" max="13317" width="0" style="210" hidden="1" customWidth="1"/>
    <col min="13318" max="13318" width="5.42578125" style="210" customWidth="1"/>
    <col min="13319" max="13319" width="4.28515625" style="210" customWidth="1"/>
    <col min="13320" max="13320" width="14.28515625" style="210" customWidth="1"/>
    <col min="13321" max="13321" width="57.140625" style="210" customWidth="1"/>
    <col min="13322" max="13322" width="4.28515625" style="210" customWidth="1"/>
    <col min="13323" max="13323" width="19.42578125" style="210" customWidth="1"/>
    <col min="13324" max="13324" width="14.5703125" style="210" customWidth="1"/>
    <col min="13325" max="13325" width="15.7109375" style="210" customWidth="1"/>
    <col min="13326" max="13326" width="9.42578125" style="210" customWidth="1"/>
    <col min="13327" max="13568" width="9.140625" style="210"/>
    <col min="13569" max="13569" width="50" style="210" customWidth="1"/>
    <col min="13570" max="13570" width="53.85546875" style="210" customWidth="1"/>
    <col min="13571" max="13571" width="63" style="210" customWidth="1"/>
    <col min="13572" max="13572" width="70.140625" style="210" customWidth="1"/>
    <col min="13573" max="13573" width="0" style="210" hidden="1" customWidth="1"/>
    <col min="13574" max="13574" width="5.42578125" style="210" customWidth="1"/>
    <col min="13575" max="13575" width="4.28515625" style="210" customWidth="1"/>
    <col min="13576" max="13576" width="14.28515625" style="210" customWidth="1"/>
    <col min="13577" max="13577" width="57.140625" style="210" customWidth="1"/>
    <col min="13578" max="13578" width="4.28515625" style="210" customWidth="1"/>
    <col min="13579" max="13579" width="19.42578125" style="210" customWidth="1"/>
    <col min="13580" max="13580" width="14.5703125" style="210" customWidth="1"/>
    <col min="13581" max="13581" width="15.7109375" style="210" customWidth="1"/>
    <col min="13582" max="13582" width="9.42578125" style="210" customWidth="1"/>
    <col min="13583" max="13824" width="9.140625" style="210"/>
    <col min="13825" max="13825" width="50" style="210" customWidth="1"/>
    <col min="13826" max="13826" width="53.85546875" style="210" customWidth="1"/>
    <col min="13827" max="13827" width="63" style="210" customWidth="1"/>
    <col min="13828" max="13828" width="70.140625" style="210" customWidth="1"/>
    <col min="13829" max="13829" width="0" style="210" hidden="1" customWidth="1"/>
    <col min="13830" max="13830" width="5.42578125" style="210" customWidth="1"/>
    <col min="13831" max="13831" width="4.28515625" style="210" customWidth="1"/>
    <col min="13832" max="13832" width="14.28515625" style="210" customWidth="1"/>
    <col min="13833" max="13833" width="57.140625" style="210" customWidth="1"/>
    <col min="13834" max="13834" width="4.28515625" style="210" customWidth="1"/>
    <col min="13835" max="13835" width="19.42578125" style="210" customWidth="1"/>
    <col min="13836" max="13836" width="14.5703125" style="210" customWidth="1"/>
    <col min="13837" max="13837" width="15.7109375" style="210" customWidth="1"/>
    <col min="13838" max="13838" width="9.42578125" style="210" customWidth="1"/>
    <col min="13839" max="14080" width="9.140625" style="210"/>
    <col min="14081" max="14081" width="50" style="210" customWidth="1"/>
    <col min="14082" max="14082" width="53.85546875" style="210" customWidth="1"/>
    <col min="14083" max="14083" width="63" style="210" customWidth="1"/>
    <col min="14084" max="14084" width="70.140625" style="210" customWidth="1"/>
    <col min="14085" max="14085" width="0" style="210" hidden="1" customWidth="1"/>
    <col min="14086" max="14086" width="5.42578125" style="210" customWidth="1"/>
    <col min="14087" max="14087" width="4.28515625" style="210" customWidth="1"/>
    <col min="14088" max="14088" width="14.28515625" style="210" customWidth="1"/>
    <col min="14089" max="14089" width="57.140625" style="210" customWidth="1"/>
    <col min="14090" max="14090" width="4.28515625" style="210" customWidth="1"/>
    <col min="14091" max="14091" width="19.42578125" style="210" customWidth="1"/>
    <col min="14092" max="14092" width="14.5703125" style="210" customWidth="1"/>
    <col min="14093" max="14093" width="15.7109375" style="210" customWidth="1"/>
    <col min="14094" max="14094" width="9.42578125" style="210" customWidth="1"/>
    <col min="14095" max="14336" width="9.140625" style="210"/>
    <col min="14337" max="14337" width="50" style="210" customWidth="1"/>
    <col min="14338" max="14338" width="53.85546875" style="210" customWidth="1"/>
    <col min="14339" max="14339" width="63" style="210" customWidth="1"/>
    <col min="14340" max="14340" width="70.140625" style="210" customWidth="1"/>
    <col min="14341" max="14341" width="0" style="210" hidden="1" customWidth="1"/>
    <col min="14342" max="14342" width="5.42578125" style="210" customWidth="1"/>
    <col min="14343" max="14343" width="4.28515625" style="210" customWidth="1"/>
    <col min="14344" max="14344" width="14.28515625" style="210" customWidth="1"/>
    <col min="14345" max="14345" width="57.140625" style="210" customWidth="1"/>
    <col min="14346" max="14346" width="4.28515625" style="210" customWidth="1"/>
    <col min="14347" max="14347" width="19.42578125" style="210" customWidth="1"/>
    <col min="14348" max="14348" width="14.5703125" style="210" customWidth="1"/>
    <col min="14349" max="14349" width="15.7109375" style="210" customWidth="1"/>
    <col min="14350" max="14350" width="9.42578125" style="210" customWidth="1"/>
    <col min="14351" max="14592" width="9.140625" style="210"/>
    <col min="14593" max="14593" width="50" style="210" customWidth="1"/>
    <col min="14594" max="14594" width="53.85546875" style="210" customWidth="1"/>
    <col min="14595" max="14595" width="63" style="210" customWidth="1"/>
    <col min="14596" max="14596" width="70.140625" style="210" customWidth="1"/>
    <col min="14597" max="14597" width="0" style="210" hidden="1" customWidth="1"/>
    <col min="14598" max="14598" width="5.42578125" style="210" customWidth="1"/>
    <col min="14599" max="14599" width="4.28515625" style="210" customWidth="1"/>
    <col min="14600" max="14600" width="14.28515625" style="210" customWidth="1"/>
    <col min="14601" max="14601" width="57.140625" style="210" customWidth="1"/>
    <col min="14602" max="14602" width="4.28515625" style="210" customWidth="1"/>
    <col min="14603" max="14603" width="19.42578125" style="210" customWidth="1"/>
    <col min="14604" max="14604" width="14.5703125" style="210" customWidth="1"/>
    <col min="14605" max="14605" width="15.7109375" style="210" customWidth="1"/>
    <col min="14606" max="14606" width="9.42578125" style="210" customWidth="1"/>
    <col min="14607" max="14848" width="9.140625" style="210"/>
    <col min="14849" max="14849" width="50" style="210" customWidth="1"/>
    <col min="14850" max="14850" width="53.85546875" style="210" customWidth="1"/>
    <col min="14851" max="14851" width="63" style="210" customWidth="1"/>
    <col min="14852" max="14852" width="70.140625" style="210" customWidth="1"/>
    <col min="14853" max="14853" width="0" style="210" hidden="1" customWidth="1"/>
    <col min="14854" max="14854" width="5.42578125" style="210" customWidth="1"/>
    <col min="14855" max="14855" width="4.28515625" style="210" customWidth="1"/>
    <col min="14856" max="14856" width="14.28515625" style="210" customWidth="1"/>
    <col min="14857" max="14857" width="57.140625" style="210" customWidth="1"/>
    <col min="14858" max="14858" width="4.28515625" style="210" customWidth="1"/>
    <col min="14859" max="14859" width="19.42578125" style="210" customWidth="1"/>
    <col min="14860" max="14860" width="14.5703125" style="210" customWidth="1"/>
    <col min="14861" max="14861" width="15.7109375" style="210" customWidth="1"/>
    <col min="14862" max="14862" width="9.42578125" style="210" customWidth="1"/>
    <col min="14863" max="15104" width="9.140625" style="210"/>
    <col min="15105" max="15105" width="50" style="210" customWidth="1"/>
    <col min="15106" max="15106" width="53.85546875" style="210" customWidth="1"/>
    <col min="15107" max="15107" width="63" style="210" customWidth="1"/>
    <col min="15108" max="15108" width="70.140625" style="210" customWidth="1"/>
    <col min="15109" max="15109" width="0" style="210" hidden="1" customWidth="1"/>
    <col min="15110" max="15110" width="5.42578125" style="210" customWidth="1"/>
    <col min="15111" max="15111" width="4.28515625" style="210" customWidth="1"/>
    <col min="15112" max="15112" width="14.28515625" style="210" customWidth="1"/>
    <col min="15113" max="15113" width="57.140625" style="210" customWidth="1"/>
    <col min="15114" max="15114" width="4.28515625" style="210" customWidth="1"/>
    <col min="15115" max="15115" width="19.42578125" style="210" customWidth="1"/>
    <col min="15116" max="15116" width="14.5703125" style="210" customWidth="1"/>
    <col min="15117" max="15117" width="15.7109375" style="210" customWidth="1"/>
    <col min="15118" max="15118" width="9.42578125" style="210" customWidth="1"/>
    <col min="15119" max="15360" width="9.140625" style="210"/>
    <col min="15361" max="15361" width="50" style="210" customWidth="1"/>
    <col min="15362" max="15362" width="53.85546875" style="210" customWidth="1"/>
    <col min="15363" max="15363" width="63" style="210" customWidth="1"/>
    <col min="15364" max="15364" width="70.140625" style="210" customWidth="1"/>
    <col min="15365" max="15365" width="0" style="210" hidden="1" customWidth="1"/>
    <col min="15366" max="15366" width="5.42578125" style="210" customWidth="1"/>
    <col min="15367" max="15367" width="4.28515625" style="210" customWidth="1"/>
    <col min="15368" max="15368" width="14.28515625" style="210" customWidth="1"/>
    <col min="15369" max="15369" width="57.140625" style="210" customWidth="1"/>
    <col min="15370" max="15370" width="4.28515625" style="210" customWidth="1"/>
    <col min="15371" max="15371" width="19.42578125" style="210" customWidth="1"/>
    <col min="15372" max="15372" width="14.5703125" style="210" customWidth="1"/>
    <col min="15373" max="15373" width="15.7109375" style="210" customWidth="1"/>
    <col min="15374" max="15374" width="9.42578125" style="210" customWidth="1"/>
    <col min="15375" max="15616" width="9.140625" style="210"/>
    <col min="15617" max="15617" width="50" style="210" customWidth="1"/>
    <col min="15618" max="15618" width="53.85546875" style="210" customWidth="1"/>
    <col min="15619" max="15619" width="63" style="210" customWidth="1"/>
    <col min="15620" max="15620" width="70.140625" style="210" customWidth="1"/>
    <col min="15621" max="15621" width="0" style="210" hidden="1" customWidth="1"/>
    <col min="15622" max="15622" width="5.42578125" style="210" customWidth="1"/>
    <col min="15623" max="15623" width="4.28515625" style="210" customWidth="1"/>
    <col min="15624" max="15624" width="14.28515625" style="210" customWidth="1"/>
    <col min="15625" max="15625" width="57.140625" style="210" customWidth="1"/>
    <col min="15626" max="15626" width="4.28515625" style="210" customWidth="1"/>
    <col min="15627" max="15627" width="19.42578125" style="210" customWidth="1"/>
    <col min="15628" max="15628" width="14.5703125" style="210" customWidth="1"/>
    <col min="15629" max="15629" width="15.7109375" style="210" customWidth="1"/>
    <col min="15630" max="15630" width="9.42578125" style="210" customWidth="1"/>
    <col min="15631" max="15872" width="9.140625" style="210"/>
    <col min="15873" max="15873" width="50" style="210" customWidth="1"/>
    <col min="15874" max="15874" width="53.85546875" style="210" customWidth="1"/>
    <col min="15875" max="15875" width="63" style="210" customWidth="1"/>
    <col min="15876" max="15876" width="70.140625" style="210" customWidth="1"/>
    <col min="15877" max="15877" width="0" style="210" hidden="1" customWidth="1"/>
    <col min="15878" max="15878" width="5.42578125" style="210" customWidth="1"/>
    <col min="15879" max="15879" width="4.28515625" style="210" customWidth="1"/>
    <col min="15880" max="15880" width="14.28515625" style="210" customWidth="1"/>
    <col min="15881" max="15881" width="57.140625" style="210" customWidth="1"/>
    <col min="15882" max="15882" width="4.28515625" style="210" customWidth="1"/>
    <col min="15883" max="15883" width="19.42578125" style="210" customWidth="1"/>
    <col min="15884" max="15884" width="14.5703125" style="210" customWidth="1"/>
    <col min="15885" max="15885" width="15.7109375" style="210" customWidth="1"/>
    <col min="15886" max="15886" width="9.42578125" style="210" customWidth="1"/>
    <col min="15887" max="16128" width="9.140625" style="210"/>
    <col min="16129" max="16129" width="50" style="210" customWidth="1"/>
    <col min="16130" max="16130" width="53.85546875" style="210" customWidth="1"/>
    <col min="16131" max="16131" width="63" style="210" customWidth="1"/>
    <col min="16132" max="16132" width="70.140625" style="210" customWidth="1"/>
    <col min="16133" max="16133" width="0" style="210" hidden="1" customWidth="1"/>
    <col min="16134" max="16134" width="5.42578125" style="210" customWidth="1"/>
    <col min="16135" max="16135" width="4.28515625" style="210" customWidth="1"/>
    <col min="16136" max="16136" width="14.28515625" style="210" customWidth="1"/>
    <col min="16137" max="16137" width="57.140625" style="210" customWidth="1"/>
    <col min="16138" max="16138" width="4.28515625" style="210" customWidth="1"/>
    <col min="16139" max="16139" width="19.42578125" style="210" customWidth="1"/>
    <col min="16140" max="16140" width="14.5703125" style="210" customWidth="1"/>
    <col min="16141" max="16141" width="15.7109375" style="210" customWidth="1"/>
    <col min="16142" max="16142" width="9.42578125" style="210" customWidth="1"/>
    <col min="16143" max="16384" width="9.140625" style="210"/>
  </cols>
  <sheetData>
    <row r="1" spans="1:13" x14ac:dyDescent="0.2">
      <c r="F1" s="207" t="s">
        <v>3352</v>
      </c>
    </row>
    <row r="2" spans="1:13" ht="15" x14ac:dyDescent="0.25">
      <c r="F2" s="225" t="s">
        <v>51</v>
      </c>
    </row>
    <row r="3" spans="1:13" ht="15" x14ac:dyDescent="0.25">
      <c r="F3" s="225" t="s">
        <v>2</v>
      </c>
    </row>
    <row r="4" spans="1:13" ht="15" x14ac:dyDescent="0.25">
      <c r="F4" s="225" t="s">
        <v>46</v>
      </c>
    </row>
    <row r="5" spans="1:13" ht="15" x14ac:dyDescent="0.25">
      <c r="F5" s="225" t="s">
        <v>4058</v>
      </c>
    </row>
    <row r="6" spans="1:13" ht="21.6" customHeight="1" x14ac:dyDescent="0.25">
      <c r="F6" s="233"/>
      <c r="G6" s="208"/>
      <c r="H6" s="208"/>
      <c r="I6" s="208"/>
      <c r="J6" s="208"/>
      <c r="K6" s="138"/>
      <c r="L6" s="234"/>
      <c r="M6" s="235"/>
    </row>
    <row r="7" spans="1:13" s="237" customFormat="1" ht="13.5" thickBot="1" x14ac:dyDescent="0.25">
      <c r="F7" s="212" t="s">
        <v>3037</v>
      </c>
      <c r="G7" s="212" t="s">
        <v>102</v>
      </c>
      <c r="H7" s="212" t="s">
        <v>103</v>
      </c>
      <c r="I7" s="238" t="s">
        <v>104</v>
      </c>
      <c r="J7" s="212" t="s">
        <v>105</v>
      </c>
      <c r="K7" s="212" t="s">
        <v>3041</v>
      </c>
      <c r="L7" s="212" t="s">
        <v>3042</v>
      </c>
      <c r="M7" s="212" t="s">
        <v>3043</v>
      </c>
    </row>
    <row r="8" spans="1:13" ht="11.25" customHeight="1" x14ac:dyDescent="0.2">
      <c r="F8" s="239"/>
      <c r="G8" s="240"/>
      <c r="H8" s="241"/>
      <c r="I8" s="242"/>
      <c r="J8" s="240"/>
      <c r="K8" s="239"/>
      <c r="L8" s="239"/>
      <c r="M8" s="239"/>
    </row>
    <row r="9" spans="1:13" s="243" customFormat="1" ht="18.75" customHeight="1" x14ac:dyDescent="0.25">
      <c r="F9" s="244"/>
      <c r="G9" s="245"/>
      <c r="H9" s="246"/>
      <c r="I9" s="331" t="s">
        <v>4405</v>
      </c>
      <c r="J9" s="245"/>
      <c r="K9" s="152"/>
      <c r="L9" s="247"/>
      <c r="M9" s="332">
        <f>SUBTOTAL(9,M10:M190)</f>
        <v>0</v>
      </c>
    </row>
    <row r="10" spans="1:13" s="243" customFormat="1" ht="18.75" customHeight="1" outlineLevel="1" x14ac:dyDescent="0.2">
      <c r="F10" s="244"/>
      <c r="G10" s="245"/>
      <c r="H10" s="246"/>
      <c r="I10" s="246" t="s">
        <v>4060</v>
      </c>
      <c r="J10" s="245"/>
      <c r="K10" s="152"/>
      <c r="L10" s="247"/>
      <c r="M10" s="218">
        <f>SUBTOTAL(9,M11:M189)</f>
        <v>0</v>
      </c>
    </row>
    <row r="11" spans="1:13" s="249" customFormat="1" ht="16.5" customHeight="1" outlineLevel="2" x14ac:dyDescent="0.2">
      <c r="F11" s="250"/>
      <c r="G11" s="240"/>
      <c r="H11" s="251"/>
      <c r="I11" s="251" t="s">
        <v>4061</v>
      </c>
      <c r="J11" s="240"/>
      <c r="K11" s="159"/>
      <c r="L11" s="252"/>
      <c r="M11" s="221">
        <f>SUBTOTAL(9,M12:M14)</f>
        <v>0</v>
      </c>
    </row>
    <row r="12" spans="1:13" s="254" customFormat="1" ht="12" outlineLevel="3" x14ac:dyDescent="0.2">
      <c r="A12" s="254" t="s">
        <v>3849</v>
      </c>
      <c r="B12" s="254" t="s">
        <v>3850</v>
      </c>
      <c r="C12" s="254" t="s">
        <v>3851</v>
      </c>
      <c r="D12" s="254" t="s">
        <v>3852</v>
      </c>
      <c r="E12" s="254" t="s">
        <v>3853</v>
      </c>
      <c r="F12" s="255">
        <v>1</v>
      </c>
      <c r="G12" s="256" t="s">
        <v>3066</v>
      </c>
      <c r="H12" s="269" t="s">
        <v>4062</v>
      </c>
      <c r="I12" s="259" t="s">
        <v>4063</v>
      </c>
      <c r="J12" s="256" t="s">
        <v>273</v>
      </c>
      <c r="K12" s="168">
        <v>50</v>
      </c>
      <c r="L12" s="305"/>
      <c r="M12" s="306">
        <f>K12*L12</f>
        <v>0</v>
      </c>
    </row>
    <row r="13" spans="1:13" s="254" customFormat="1" ht="12" outlineLevel="3" x14ac:dyDescent="0.2">
      <c r="F13" s="255">
        <v>2</v>
      </c>
      <c r="G13" s="256" t="s">
        <v>3054</v>
      </c>
      <c r="H13" s="269" t="s">
        <v>4064</v>
      </c>
      <c r="I13" s="259" t="s">
        <v>4065</v>
      </c>
      <c r="J13" s="256" t="s">
        <v>273</v>
      </c>
      <c r="K13" s="168">
        <v>50</v>
      </c>
      <c r="L13" s="305"/>
      <c r="M13" s="306">
        <f>K13*L13</f>
        <v>0</v>
      </c>
    </row>
    <row r="14" spans="1:13" s="291" customFormat="1" ht="12.75" customHeight="1" outlineLevel="3" x14ac:dyDescent="0.25">
      <c r="F14" s="284"/>
      <c r="G14" s="285"/>
      <c r="H14" s="285"/>
      <c r="I14" s="295"/>
      <c r="J14" s="285"/>
      <c r="K14" s="187"/>
      <c r="L14" s="290"/>
      <c r="M14" s="296"/>
    </row>
    <row r="15" spans="1:13" s="249" customFormat="1" ht="16.5" customHeight="1" outlineLevel="2" x14ac:dyDescent="0.2">
      <c r="F15" s="250"/>
      <c r="G15" s="240"/>
      <c r="H15" s="251"/>
      <c r="I15" s="251" t="s">
        <v>4066</v>
      </c>
      <c r="J15" s="240"/>
      <c r="K15" s="159"/>
      <c r="L15" s="252"/>
      <c r="M15" s="221">
        <f>SUBTOTAL(9,M16:M33)</f>
        <v>0</v>
      </c>
    </row>
    <row r="16" spans="1:13" s="254" customFormat="1" ht="24" outlineLevel="3" x14ac:dyDescent="0.2">
      <c r="F16" s="255">
        <v>1</v>
      </c>
      <c r="G16" s="256" t="s">
        <v>3315</v>
      </c>
      <c r="H16" s="269" t="s">
        <v>4067</v>
      </c>
      <c r="I16" s="259" t="s">
        <v>4068</v>
      </c>
      <c r="J16" s="256" t="s">
        <v>191</v>
      </c>
      <c r="K16" s="168">
        <v>1.143</v>
      </c>
      <c r="L16" s="305"/>
      <c r="M16" s="306">
        <f>K16*L16</f>
        <v>0</v>
      </c>
    </row>
    <row r="17" spans="6:13" s="333" customFormat="1" ht="11.25" outlineLevel="4" x14ac:dyDescent="0.25">
      <c r="F17" s="334"/>
      <c r="G17" s="335"/>
      <c r="H17" s="335"/>
      <c r="I17" s="307" t="s">
        <v>4406</v>
      </c>
      <c r="J17" s="335"/>
      <c r="K17" s="308">
        <v>0.25</v>
      </c>
      <c r="L17" s="336"/>
      <c r="M17" s="337"/>
    </row>
    <row r="18" spans="6:13" s="333" customFormat="1" ht="11.25" outlineLevel="4" x14ac:dyDescent="0.25">
      <c r="F18" s="334"/>
      <c r="G18" s="335"/>
      <c r="H18" s="335"/>
      <c r="I18" s="307" t="s">
        <v>4407</v>
      </c>
      <c r="J18" s="335"/>
      <c r="K18" s="308">
        <v>0.14399999999999999</v>
      </c>
      <c r="L18" s="336"/>
      <c r="M18" s="337"/>
    </row>
    <row r="19" spans="6:13" s="333" customFormat="1" ht="11.25" outlineLevel="4" x14ac:dyDescent="0.25">
      <c r="F19" s="334"/>
      <c r="G19" s="335"/>
      <c r="H19" s="335"/>
      <c r="I19" s="307" t="s">
        <v>4408</v>
      </c>
      <c r="J19" s="335"/>
      <c r="K19" s="308">
        <v>0.33800000000000002</v>
      </c>
      <c r="L19" s="336"/>
      <c r="M19" s="337"/>
    </row>
    <row r="20" spans="6:13" s="333" customFormat="1" ht="11.25" outlineLevel="4" x14ac:dyDescent="0.25">
      <c r="F20" s="334"/>
      <c r="G20" s="335"/>
      <c r="H20" s="335"/>
      <c r="I20" s="307" t="s">
        <v>4409</v>
      </c>
      <c r="J20" s="335"/>
      <c r="K20" s="308">
        <v>0.41099999999999998</v>
      </c>
      <c r="L20" s="336"/>
      <c r="M20" s="337"/>
    </row>
    <row r="21" spans="6:13" s="254" customFormat="1" ht="12" outlineLevel="3" x14ac:dyDescent="0.2">
      <c r="F21" s="255">
        <v>2</v>
      </c>
      <c r="G21" s="256" t="s">
        <v>3315</v>
      </c>
      <c r="H21" s="269" t="s">
        <v>4073</v>
      </c>
      <c r="I21" s="259" t="s">
        <v>4074</v>
      </c>
      <c r="J21" s="256" t="s">
        <v>191</v>
      </c>
      <c r="K21" s="168">
        <v>11.43</v>
      </c>
      <c r="L21" s="305"/>
      <c r="M21" s="306">
        <f>K21*L21</f>
        <v>0</v>
      </c>
    </row>
    <row r="22" spans="6:13" s="333" customFormat="1" ht="11.25" outlineLevel="4" x14ac:dyDescent="0.25">
      <c r="F22" s="334"/>
      <c r="G22" s="335"/>
      <c r="H22" s="335"/>
      <c r="I22" s="307" t="s">
        <v>4410</v>
      </c>
      <c r="J22" s="335"/>
      <c r="K22" s="308">
        <v>2.5</v>
      </c>
      <c r="L22" s="336"/>
      <c r="M22" s="337"/>
    </row>
    <row r="23" spans="6:13" s="333" customFormat="1" ht="11.25" outlineLevel="4" x14ac:dyDescent="0.25">
      <c r="F23" s="334"/>
      <c r="G23" s="335"/>
      <c r="H23" s="335"/>
      <c r="I23" s="307" t="s">
        <v>4411</v>
      </c>
      <c r="J23" s="335"/>
      <c r="K23" s="308">
        <v>1.44</v>
      </c>
      <c r="L23" s="336"/>
      <c r="M23" s="337"/>
    </row>
    <row r="24" spans="6:13" s="333" customFormat="1" ht="11.25" outlineLevel="4" x14ac:dyDescent="0.25">
      <c r="F24" s="334"/>
      <c r="G24" s="335"/>
      <c r="H24" s="335"/>
      <c r="I24" s="307" t="s">
        <v>4412</v>
      </c>
      <c r="J24" s="335"/>
      <c r="K24" s="308">
        <v>3.3800000000000003</v>
      </c>
      <c r="L24" s="336"/>
      <c r="M24" s="337"/>
    </row>
    <row r="25" spans="6:13" s="333" customFormat="1" ht="11.25" outlineLevel="4" x14ac:dyDescent="0.25">
      <c r="F25" s="334"/>
      <c r="G25" s="335"/>
      <c r="H25" s="335"/>
      <c r="I25" s="307" t="s">
        <v>4413</v>
      </c>
      <c r="J25" s="335"/>
      <c r="K25" s="308">
        <v>4.1099999999999994</v>
      </c>
      <c r="L25" s="336"/>
      <c r="M25" s="337"/>
    </row>
    <row r="26" spans="6:13" s="254" customFormat="1" ht="12" outlineLevel="3" x14ac:dyDescent="0.2">
      <c r="F26" s="255">
        <v>3</v>
      </c>
      <c r="G26" s="256" t="s">
        <v>3315</v>
      </c>
      <c r="H26" s="269" t="s">
        <v>4079</v>
      </c>
      <c r="I26" s="259" t="s">
        <v>4080</v>
      </c>
      <c r="J26" s="256" t="s">
        <v>191</v>
      </c>
      <c r="K26" s="168">
        <v>1.143</v>
      </c>
      <c r="L26" s="305"/>
      <c r="M26" s="306">
        <f>K26*L26</f>
        <v>0</v>
      </c>
    </row>
    <row r="27" spans="6:13" s="333" customFormat="1" ht="11.25" outlineLevel="4" x14ac:dyDescent="0.25">
      <c r="F27" s="334"/>
      <c r="G27" s="335"/>
      <c r="H27" s="335"/>
      <c r="I27" s="307" t="s">
        <v>4406</v>
      </c>
      <c r="J27" s="335"/>
      <c r="K27" s="308">
        <v>0.25</v>
      </c>
      <c r="L27" s="336"/>
      <c r="M27" s="337"/>
    </row>
    <row r="28" spans="6:13" s="333" customFormat="1" ht="11.25" outlineLevel="4" x14ac:dyDescent="0.25">
      <c r="F28" s="334"/>
      <c r="G28" s="335"/>
      <c r="H28" s="335"/>
      <c r="I28" s="307" t="s">
        <v>4407</v>
      </c>
      <c r="J28" s="335"/>
      <c r="K28" s="308">
        <v>0.14399999999999999</v>
      </c>
      <c r="L28" s="336"/>
      <c r="M28" s="337"/>
    </row>
    <row r="29" spans="6:13" s="333" customFormat="1" ht="11.25" outlineLevel="4" x14ac:dyDescent="0.25">
      <c r="F29" s="334"/>
      <c r="G29" s="335"/>
      <c r="H29" s="335"/>
      <c r="I29" s="307" t="s">
        <v>4408</v>
      </c>
      <c r="J29" s="335"/>
      <c r="K29" s="308">
        <v>0.33800000000000002</v>
      </c>
      <c r="L29" s="336"/>
      <c r="M29" s="337"/>
    </row>
    <row r="30" spans="6:13" s="333" customFormat="1" ht="11.25" outlineLevel="4" x14ac:dyDescent="0.25">
      <c r="F30" s="334"/>
      <c r="G30" s="335"/>
      <c r="H30" s="335"/>
      <c r="I30" s="307" t="s">
        <v>4409</v>
      </c>
      <c r="J30" s="335"/>
      <c r="K30" s="308">
        <v>0.41099999999999998</v>
      </c>
      <c r="L30" s="336"/>
      <c r="M30" s="337"/>
    </row>
    <row r="31" spans="6:13" s="254" customFormat="1" ht="24" outlineLevel="3" x14ac:dyDescent="0.2">
      <c r="F31" s="255">
        <v>4</v>
      </c>
      <c r="G31" s="256" t="s">
        <v>3315</v>
      </c>
      <c r="H31" s="269" t="s">
        <v>4081</v>
      </c>
      <c r="I31" s="259" t="s">
        <v>4082</v>
      </c>
      <c r="J31" s="256" t="s">
        <v>191</v>
      </c>
      <c r="K31" s="168">
        <v>0.41099999999999998</v>
      </c>
      <c r="L31" s="305"/>
      <c r="M31" s="306">
        <f>K31*L31</f>
        <v>0</v>
      </c>
    </row>
    <row r="32" spans="6:13" s="333" customFormat="1" ht="11.25" outlineLevel="4" x14ac:dyDescent="0.25">
      <c r="F32" s="334"/>
      <c r="G32" s="335"/>
      <c r="H32" s="335"/>
      <c r="I32" s="307" t="s">
        <v>4409</v>
      </c>
      <c r="J32" s="335"/>
      <c r="K32" s="308">
        <v>0.41099999999999998</v>
      </c>
      <c r="L32" s="336"/>
      <c r="M32" s="337"/>
    </row>
    <row r="33" spans="6:13" s="291" customFormat="1" ht="12.75" customHeight="1" outlineLevel="3" x14ac:dyDescent="0.25">
      <c r="F33" s="284"/>
      <c r="G33" s="285"/>
      <c r="H33" s="285"/>
      <c r="I33" s="295"/>
      <c r="J33" s="285"/>
      <c r="K33" s="187"/>
      <c r="L33" s="290"/>
      <c r="M33" s="296"/>
    </row>
    <row r="34" spans="6:13" s="249" customFormat="1" ht="16.5" customHeight="1" outlineLevel="2" x14ac:dyDescent="0.2">
      <c r="F34" s="250"/>
      <c r="G34" s="240"/>
      <c r="H34" s="251"/>
      <c r="I34" s="251" t="s">
        <v>3865</v>
      </c>
      <c r="J34" s="240"/>
      <c r="K34" s="159"/>
      <c r="L34" s="252"/>
      <c r="M34" s="221">
        <f>SUBTOTAL(9,M35:M54)</f>
        <v>0</v>
      </c>
    </row>
    <row r="35" spans="6:13" s="254" customFormat="1" ht="24" outlineLevel="3" x14ac:dyDescent="0.2">
      <c r="F35" s="255">
        <v>1</v>
      </c>
      <c r="G35" s="256" t="s">
        <v>3315</v>
      </c>
      <c r="H35" s="269" t="s">
        <v>4083</v>
      </c>
      <c r="I35" s="259" t="s">
        <v>4084</v>
      </c>
      <c r="J35" s="256" t="s">
        <v>532</v>
      </c>
      <c r="K35" s="168">
        <v>50.400000000000006</v>
      </c>
      <c r="L35" s="305"/>
      <c r="M35" s="306">
        <f>K35*L35</f>
        <v>0</v>
      </c>
    </row>
    <row r="36" spans="6:13" s="333" customFormat="1" ht="22.5" outlineLevel="4" x14ac:dyDescent="0.25">
      <c r="F36" s="334"/>
      <c r="G36" s="335"/>
      <c r="H36" s="335"/>
      <c r="I36" s="307" t="s">
        <v>4414</v>
      </c>
      <c r="J36" s="335"/>
      <c r="K36" s="308">
        <v>50.400000000000006</v>
      </c>
      <c r="L36" s="336"/>
      <c r="M36" s="337"/>
    </row>
    <row r="37" spans="6:13" s="254" customFormat="1" ht="24" outlineLevel="3" x14ac:dyDescent="0.2">
      <c r="F37" s="255">
        <v>2</v>
      </c>
      <c r="G37" s="256" t="s">
        <v>3315</v>
      </c>
      <c r="H37" s="269" t="s">
        <v>4086</v>
      </c>
      <c r="I37" s="259" t="s">
        <v>4087</v>
      </c>
      <c r="J37" s="256" t="s">
        <v>532</v>
      </c>
      <c r="K37" s="168">
        <v>12.600000000000001</v>
      </c>
      <c r="L37" s="305"/>
      <c r="M37" s="306">
        <f>K37*L37</f>
        <v>0</v>
      </c>
    </row>
    <row r="38" spans="6:13" s="333" customFormat="1" ht="22.5" outlineLevel="4" x14ac:dyDescent="0.25">
      <c r="F38" s="334"/>
      <c r="G38" s="335"/>
      <c r="H38" s="335"/>
      <c r="I38" s="307" t="s">
        <v>4415</v>
      </c>
      <c r="J38" s="335"/>
      <c r="K38" s="308">
        <v>12.600000000000001</v>
      </c>
      <c r="L38" s="336"/>
      <c r="M38" s="337"/>
    </row>
    <row r="39" spans="6:13" s="254" customFormat="1" ht="24" outlineLevel="3" x14ac:dyDescent="0.2">
      <c r="F39" s="255">
        <v>3</v>
      </c>
      <c r="G39" s="256" t="s">
        <v>3315</v>
      </c>
      <c r="H39" s="269" t="s">
        <v>4259</v>
      </c>
      <c r="I39" s="259" t="s">
        <v>4260</v>
      </c>
      <c r="J39" s="256" t="s">
        <v>532</v>
      </c>
      <c r="K39" s="168">
        <v>3.2</v>
      </c>
      <c r="L39" s="305"/>
      <c r="M39" s="306">
        <f>K39*L39</f>
        <v>0</v>
      </c>
    </row>
    <row r="40" spans="6:13" s="333" customFormat="1" ht="11.25" outlineLevel="4" x14ac:dyDescent="0.25">
      <c r="F40" s="334"/>
      <c r="G40" s="335"/>
      <c r="H40" s="335"/>
      <c r="I40" s="307" t="s">
        <v>4416</v>
      </c>
      <c r="J40" s="335"/>
      <c r="K40" s="308">
        <v>3.2</v>
      </c>
      <c r="L40" s="336"/>
      <c r="M40" s="337"/>
    </row>
    <row r="41" spans="6:13" s="254" customFormat="1" ht="24" outlineLevel="3" x14ac:dyDescent="0.2">
      <c r="F41" s="255">
        <v>4</v>
      </c>
      <c r="G41" s="256" t="s">
        <v>3315</v>
      </c>
      <c r="H41" s="269" t="s">
        <v>4262</v>
      </c>
      <c r="I41" s="259" t="s">
        <v>4263</v>
      </c>
      <c r="J41" s="256" t="s">
        <v>532</v>
      </c>
      <c r="K41" s="168">
        <v>0.8</v>
      </c>
      <c r="L41" s="305"/>
      <c r="M41" s="306">
        <f>K41*L41</f>
        <v>0</v>
      </c>
    </row>
    <row r="42" spans="6:13" s="333" customFormat="1" ht="11.25" outlineLevel="4" x14ac:dyDescent="0.25">
      <c r="F42" s="334"/>
      <c r="G42" s="335"/>
      <c r="H42" s="335"/>
      <c r="I42" s="307" t="s">
        <v>4417</v>
      </c>
      <c r="J42" s="335"/>
      <c r="K42" s="308">
        <v>0.8</v>
      </c>
      <c r="L42" s="336"/>
      <c r="M42" s="337"/>
    </row>
    <row r="43" spans="6:13" s="254" customFormat="1" ht="24" outlineLevel="3" x14ac:dyDescent="0.2">
      <c r="F43" s="255">
        <v>5</v>
      </c>
      <c r="G43" s="256" t="s">
        <v>3315</v>
      </c>
      <c r="H43" s="269" t="s">
        <v>4089</v>
      </c>
      <c r="I43" s="259" t="s">
        <v>4090</v>
      </c>
      <c r="J43" s="256" t="s">
        <v>532</v>
      </c>
      <c r="K43" s="168">
        <v>4.5</v>
      </c>
      <c r="L43" s="305"/>
      <c r="M43" s="306">
        <f>K43*L43</f>
        <v>0</v>
      </c>
    </row>
    <row r="44" spans="6:13" s="333" customFormat="1" ht="11.25" outlineLevel="4" x14ac:dyDescent="0.25">
      <c r="F44" s="334"/>
      <c r="G44" s="335"/>
      <c r="H44" s="335"/>
      <c r="I44" s="307" t="s">
        <v>4418</v>
      </c>
      <c r="J44" s="335"/>
      <c r="K44" s="308">
        <v>4.5</v>
      </c>
      <c r="L44" s="336"/>
      <c r="M44" s="337"/>
    </row>
    <row r="45" spans="6:13" s="254" customFormat="1" ht="24" outlineLevel="3" x14ac:dyDescent="0.2">
      <c r="F45" s="255">
        <v>6</v>
      </c>
      <c r="G45" s="256" t="s">
        <v>3315</v>
      </c>
      <c r="H45" s="269" t="s">
        <v>1715</v>
      </c>
      <c r="I45" s="259" t="s">
        <v>1716</v>
      </c>
      <c r="J45" s="256" t="s">
        <v>191</v>
      </c>
      <c r="K45" s="168">
        <v>0.41112200000000004</v>
      </c>
      <c r="L45" s="305"/>
      <c r="M45" s="306">
        <f>K45*L45</f>
        <v>0</v>
      </c>
    </row>
    <row r="46" spans="6:13" s="254" customFormat="1" ht="24" outlineLevel="3" x14ac:dyDescent="0.2">
      <c r="F46" s="255">
        <v>7</v>
      </c>
      <c r="G46" s="256" t="s">
        <v>3315</v>
      </c>
      <c r="H46" s="269" t="s">
        <v>4266</v>
      </c>
      <c r="I46" s="259" t="s">
        <v>4267</v>
      </c>
      <c r="J46" s="256" t="s">
        <v>532</v>
      </c>
      <c r="K46" s="168">
        <v>4</v>
      </c>
      <c r="L46" s="305"/>
      <c r="M46" s="306">
        <f>K46*L46</f>
        <v>0</v>
      </c>
    </row>
    <row r="47" spans="6:13" s="333" customFormat="1" ht="11.25" outlineLevel="4" x14ac:dyDescent="0.25">
      <c r="F47" s="334"/>
      <c r="G47" s="335"/>
      <c r="H47" s="335"/>
      <c r="I47" s="307" t="s">
        <v>4419</v>
      </c>
      <c r="J47" s="335"/>
      <c r="K47" s="308">
        <v>4</v>
      </c>
      <c r="L47" s="336"/>
      <c r="M47" s="337"/>
    </row>
    <row r="48" spans="6:13" s="254" customFormat="1" ht="24" outlineLevel="3" x14ac:dyDescent="0.2">
      <c r="F48" s="255">
        <v>8</v>
      </c>
      <c r="G48" s="256" t="s">
        <v>3315</v>
      </c>
      <c r="H48" s="269" t="s">
        <v>4269</v>
      </c>
      <c r="I48" s="259" t="s">
        <v>4270</v>
      </c>
      <c r="J48" s="256" t="s">
        <v>532</v>
      </c>
      <c r="K48" s="168">
        <v>1</v>
      </c>
      <c r="L48" s="305"/>
      <c r="M48" s="306">
        <f>K48*L48</f>
        <v>0</v>
      </c>
    </row>
    <row r="49" spans="6:13" s="333" customFormat="1" ht="11.25" outlineLevel="4" x14ac:dyDescent="0.25">
      <c r="F49" s="334"/>
      <c r="G49" s="335"/>
      <c r="H49" s="335"/>
      <c r="I49" s="307" t="s">
        <v>4420</v>
      </c>
      <c r="J49" s="335"/>
      <c r="K49" s="308">
        <v>1</v>
      </c>
      <c r="L49" s="336"/>
      <c r="M49" s="337"/>
    </row>
    <row r="50" spans="6:13" s="254" customFormat="1" ht="24" outlineLevel="3" x14ac:dyDescent="0.2">
      <c r="F50" s="255">
        <v>9</v>
      </c>
      <c r="G50" s="256" t="s">
        <v>3054</v>
      </c>
      <c r="H50" s="269" t="s">
        <v>4421</v>
      </c>
      <c r="I50" s="259" t="s">
        <v>4422</v>
      </c>
      <c r="J50" s="256" t="s">
        <v>532</v>
      </c>
      <c r="K50" s="168">
        <v>7</v>
      </c>
      <c r="L50" s="305"/>
      <c r="M50" s="306">
        <f>K50*L50</f>
        <v>0</v>
      </c>
    </row>
    <row r="51" spans="6:13" s="333" customFormat="1" ht="11.25" outlineLevel="4" x14ac:dyDescent="0.25">
      <c r="F51" s="334"/>
      <c r="G51" s="335"/>
      <c r="H51" s="335"/>
      <c r="I51" s="307" t="s">
        <v>4423</v>
      </c>
      <c r="J51" s="335"/>
      <c r="K51" s="308">
        <v>5</v>
      </c>
      <c r="L51" s="336"/>
      <c r="M51" s="337"/>
    </row>
    <row r="52" spans="6:13" s="254" customFormat="1" ht="12" outlineLevel="3" x14ac:dyDescent="0.2">
      <c r="F52" s="255">
        <v>10</v>
      </c>
      <c r="G52" s="256" t="s">
        <v>3315</v>
      </c>
      <c r="H52" s="269" t="s">
        <v>3878</v>
      </c>
      <c r="I52" s="259" t="s">
        <v>3879</v>
      </c>
      <c r="J52" s="256" t="s">
        <v>3691</v>
      </c>
      <c r="K52" s="168">
        <v>1.77</v>
      </c>
      <c r="L52" s="305"/>
      <c r="M52" s="306">
        <f>K52*L52</f>
        <v>0</v>
      </c>
    </row>
    <row r="53" spans="6:13" s="254" customFormat="1" ht="12" outlineLevel="3" x14ac:dyDescent="0.2">
      <c r="F53" s="255">
        <v>11</v>
      </c>
      <c r="G53" s="256" t="s">
        <v>3315</v>
      </c>
      <c r="H53" s="269" t="s">
        <v>3880</v>
      </c>
      <c r="I53" s="259" t="s">
        <v>3881</v>
      </c>
      <c r="J53" s="256" t="s">
        <v>3691</v>
      </c>
      <c r="K53" s="168">
        <v>0.84</v>
      </c>
      <c r="L53" s="305"/>
      <c r="M53" s="306">
        <f>K53*L53</f>
        <v>0</v>
      </c>
    </row>
    <row r="54" spans="6:13" s="291" customFormat="1" ht="12.75" customHeight="1" outlineLevel="3" x14ac:dyDescent="0.25">
      <c r="F54" s="284"/>
      <c r="G54" s="285"/>
      <c r="H54" s="285"/>
      <c r="I54" s="295"/>
      <c r="J54" s="285"/>
      <c r="K54" s="187"/>
      <c r="L54" s="290"/>
      <c r="M54" s="296"/>
    </row>
    <row r="55" spans="6:13" s="249" customFormat="1" ht="16.5" customHeight="1" outlineLevel="2" x14ac:dyDescent="0.2">
      <c r="F55" s="250"/>
      <c r="G55" s="240"/>
      <c r="H55" s="251"/>
      <c r="I55" s="251" t="s">
        <v>4111</v>
      </c>
      <c r="J55" s="240"/>
      <c r="K55" s="159"/>
      <c r="L55" s="252"/>
      <c r="M55" s="221">
        <f>SUBTOTAL(9,M56:M63)</f>
        <v>0</v>
      </c>
    </row>
    <row r="56" spans="6:13" s="254" customFormat="1" ht="12" outlineLevel="3" x14ac:dyDescent="0.2">
      <c r="F56" s="255">
        <v>1</v>
      </c>
      <c r="G56" s="256" t="s">
        <v>3315</v>
      </c>
      <c r="H56" s="269" t="s">
        <v>4112</v>
      </c>
      <c r="I56" s="259" t="s">
        <v>4113</v>
      </c>
      <c r="J56" s="256" t="s">
        <v>532</v>
      </c>
      <c r="K56" s="168">
        <v>12.35</v>
      </c>
      <c r="L56" s="305"/>
      <c r="M56" s="306">
        <f>K56*L56</f>
        <v>0</v>
      </c>
    </row>
    <row r="57" spans="6:13" s="333" customFormat="1" ht="11.25" outlineLevel="4" x14ac:dyDescent="0.25">
      <c r="F57" s="334"/>
      <c r="G57" s="335"/>
      <c r="H57" s="335"/>
      <c r="I57" s="307" t="s">
        <v>4424</v>
      </c>
      <c r="J57" s="335"/>
      <c r="K57" s="308">
        <v>9.5</v>
      </c>
      <c r="L57" s="336"/>
      <c r="M57" s="337"/>
    </row>
    <row r="58" spans="6:13" s="254" customFormat="1" ht="12" outlineLevel="3" x14ac:dyDescent="0.2">
      <c r="F58" s="255">
        <v>2</v>
      </c>
      <c r="G58" s="256" t="s">
        <v>3315</v>
      </c>
      <c r="H58" s="269" t="s">
        <v>1232</v>
      </c>
      <c r="I58" s="259" t="s">
        <v>1233</v>
      </c>
      <c r="J58" s="256" t="s">
        <v>532</v>
      </c>
      <c r="K58" s="168">
        <v>12.35</v>
      </c>
      <c r="L58" s="305"/>
      <c r="M58" s="306">
        <f>K58*L58</f>
        <v>0</v>
      </c>
    </row>
    <row r="59" spans="6:13" s="333" customFormat="1" ht="11.25" outlineLevel="4" x14ac:dyDescent="0.25">
      <c r="F59" s="334"/>
      <c r="G59" s="335"/>
      <c r="H59" s="335"/>
      <c r="I59" s="307" t="s">
        <v>4424</v>
      </c>
      <c r="J59" s="335"/>
      <c r="K59" s="308">
        <v>9.5</v>
      </c>
      <c r="L59" s="336"/>
      <c r="M59" s="337"/>
    </row>
    <row r="60" spans="6:13" s="254" customFormat="1" ht="12" outlineLevel="3" x14ac:dyDescent="0.2">
      <c r="F60" s="255">
        <v>3</v>
      </c>
      <c r="G60" s="256" t="s">
        <v>3315</v>
      </c>
      <c r="H60" s="269" t="s">
        <v>4115</v>
      </c>
      <c r="I60" s="259" t="s">
        <v>4116</v>
      </c>
      <c r="J60" s="256" t="s">
        <v>3065</v>
      </c>
      <c r="K60" s="168">
        <v>1</v>
      </c>
      <c r="L60" s="305"/>
      <c r="M60" s="306">
        <f>K60*L60</f>
        <v>0</v>
      </c>
    </row>
    <row r="61" spans="6:13" s="254" customFormat="1" ht="12" outlineLevel="3" x14ac:dyDescent="0.2">
      <c r="F61" s="255">
        <v>4</v>
      </c>
      <c r="G61" s="256" t="s">
        <v>3315</v>
      </c>
      <c r="H61" s="269" t="s">
        <v>4117</v>
      </c>
      <c r="I61" s="259" t="s">
        <v>4118</v>
      </c>
      <c r="J61" s="256" t="s">
        <v>3691</v>
      </c>
      <c r="K61" s="168">
        <v>1.68</v>
      </c>
      <c r="L61" s="305"/>
      <c r="M61" s="306">
        <f>K61*L61</f>
        <v>0</v>
      </c>
    </row>
    <row r="62" spans="6:13" s="254" customFormat="1" ht="12" outlineLevel="3" x14ac:dyDescent="0.2">
      <c r="F62" s="255">
        <v>5</v>
      </c>
      <c r="G62" s="256" t="s">
        <v>3315</v>
      </c>
      <c r="H62" s="269" t="s">
        <v>4119</v>
      </c>
      <c r="I62" s="259" t="s">
        <v>4120</v>
      </c>
      <c r="J62" s="256" t="s">
        <v>3691</v>
      </c>
      <c r="K62" s="168">
        <v>1.95</v>
      </c>
      <c r="L62" s="305"/>
      <c r="M62" s="306">
        <f>K62*L62</f>
        <v>0</v>
      </c>
    </row>
    <row r="63" spans="6:13" s="291" customFormat="1" ht="12.75" customHeight="1" outlineLevel="3" x14ac:dyDescent="0.25">
      <c r="F63" s="284"/>
      <c r="G63" s="285"/>
      <c r="H63" s="285"/>
      <c r="I63" s="295"/>
      <c r="J63" s="285"/>
      <c r="K63" s="187"/>
      <c r="L63" s="290"/>
      <c r="M63" s="296"/>
    </row>
    <row r="64" spans="6:13" s="249" customFormat="1" ht="16.5" customHeight="1" outlineLevel="2" x14ac:dyDescent="0.2">
      <c r="F64" s="250"/>
      <c r="G64" s="240"/>
      <c r="H64" s="251"/>
      <c r="I64" s="251" t="s">
        <v>4363</v>
      </c>
      <c r="J64" s="240"/>
      <c r="K64" s="159"/>
      <c r="L64" s="252"/>
      <c r="M64" s="221">
        <f>SUBTOTAL(9,M65:M71)</f>
        <v>0</v>
      </c>
    </row>
    <row r="65" spans="6:13" s="254" customFormat="1" ht="12" outlineLevel="3" x14ac:dyDescent="0.2">
      <c r="F65" s="255">
        <v>1</v>
      </c>
      <c r="G65" s="256" t="s">
        <v>3315</v>
      </c>
      <c r="H65" s="269" t="s">
        <v>4425</v>
      </c>
      <c r="I65" s="259" t="s">
        <v>4426</v>
      </c>
      <c r="J65" s="256" t="s">
        <v>532</v>
      </c>
      <c r="K65" s="168">
        <v>32</v>
      </c>
      <c r="L65" s="305"/>
      <c r="M65" s="306">
        <f>K65*L65</f>
        <v>0</v>
      </c>
    </row>
    <row r="66" spans="6:13" s="333" customFormat="1" ht="11.25" outlineLevel="4" x14ac:dyDescent="0.25">
      <c r="F66" s="334"/>
      <c r="G66" s="335"/>
      <c r="H66" s="335"/>
      <c r="I66" s="307" t="s">
        <v>4427</v>
      </c>
      <c r="J66" s="335"/>
      <c r="K66" s="308">
        <v>32</v>
      </c>
      <c r="L66" s="336"/>
      <c r="M66" s="337"/>
    </row>
    <row r="67" spans="6:13" s="254" customFormat="1" ht="12" outlineLevel="3" x14ac:dyDescent="0.2">
      <c r="F67" s="255">
        <v>2</v>
      </c>
      <c r="G67" s="256" t="s">
        <v>3315</v>
      </c>
      <c r="H67" s="269" t="s">
        <v>4428</v>
      </c>
      <c r="I67" s="259" t="s">
        <v>4429</v>
      </c>
      <c r="J67" s="256" t="s">
        <v>532</v>
      </c>
      <c r="K67" s="168">
        <v>32</v>
      </c>
      <c r="L67" s="305"/>
      <c r="M67" s="306">
        <f>K67*L67</f>
        <v>0</v>
      </c>
    </row>
    <row r="68" spans="6:13" s="254" customFormat="1" ht="12" outlineLevel="3" x14ac:dyDescent="0.2">
      <c r="F68" s="255">
        <v>3</v>
      </c>
      <c r="G68" s="256" t="s">
        <v>3315</v>
      </c>
      <c r="H68" s="269" t="s">
        <v>4376</v>
      </c>
      <c r="I68" s="259" t="s">
        <v>4377</v>
      </c>
      <c r="J68" s="256" t="s">
        <v>532</v>
      </c>
      <c r="K68" s="168">
        <v>32</v>
      </c>
      <c r="L68" s="305"/>
      <c r="M68" s="306">
        <f>K68*L68</f>
        <v>0</v>
      </c>
    </row>
    <row r="69" spans="6:13" s="254" customFormat="1" ht="12" outlineLevel="3" x14ac:dyDescent="0.2">
      <c r="F69" s="255">
        <v>4</v>
      </c>
      <c r="G69" s="256" t="s">
        <v>3315</v>
      </c>
      <c r="H69" s="269" t="s">
        <v>4378</v>
      </c>
      <c r="I69" s="259" t="s">
        <v>4379</v>
      </c>
      <c r="J69" s="256" t="s">
        <v>3691</v>
      </c>
      <c r="K69" s="168">
        <v>1.02</v>
      </c>
      <c r="L69" s="305"/>
      <c r="M69" s="306">
        <f>K69*L69</f>
        <v>0</v>
      </c>
    </row>
    <row r="70" spans="6:13" s="254" customFormat="1" ht="12" outlineLevel="3" x14ac:dyDescent="0.2">
      <c r="F70" s="255">
        <v>5</v>
      </c>
      <c r="G70" s="256" t="s">
        <v>3315</v>
      </c>
      <c r="H70" s="269" t="s">
        <v>4380</v>
      </c>
      <c r="I70" s="259" t="s">
        <v>4381</v>
      </c>
      <c r="J70" s="256" t="s">
        <v>3691</v>
      </c>
      <c r="K70" s="168">
        <v>1.1399999999999999</v>
      </c>
      <c r="L70" s="305"/>
      <c r="M70" s="306">
        <f>K70*L70</f>
        <v>0</v>
      </c>
    </row>
    <row r="71" spans="6:13" s="291" customFormat="1" ht="12.75" customHeight="1" outlineLevel="3" x14ac:dyDescent="0.25">
      <c r="F71" s="284"/>
      <c r="G71" s="285"/>
      <c r="H71" s="285"/>
      <c r="I71" s="295"/>
      <c r="J71" s="285"/>
      <c r="K71" s="187"/>
      <c r="L71" s="290"/>
      <c r="M71" s="296"/>
    </row>
    <row r="72" spans="6:13" s="249" customFormat="1" ht="16.5" customHeight="1" outlineLevel="2" x14ac:dyDescent="0.2">
      <c r="F72" s="250"/>
      <c r="G72" s="240"/>
      <c r="H72" s="251"/>
      <c r="I72" s="251" t="s">
        <v>4121</v>
      </c>
      <c r="J72" s="240"/>
      <c r="K72" s="159"/>
      <c r="L72" s="252"/>
      <c r="M72" s="221">
        <f>SUBTOTAL(9,M73:M88)</f>
        <v>0</v>
      </c>
    </row>
    <row r="73" spans="6:13" s="254" customFormat="1" ht="36" outlineLevel="3" x14ac:dyDescent="0.2">
      <c r="F73" s="255">
        <v>1</v>
      </c>
      <c r="G73" s="256" t="s">
        <v>3315</v>
      </c>
      <c r="H73" s="269" t="s">
        <v>4430</v>
      </c>
      <c r="I73" s="259" t="s">
        <v>4431</v>
      </c>
      <c r="J73" s="256" t="s">
        <v>447</v>
      </c>
      <c r="K73" s="168">
        <v>2</v>
      </c>
      <c r="L73" s="305"/>
      <c r="M73" s="306">
        <f t="shared" ref="M73:M87" si="0">K73*L73</f>
        <v>0</v>
      </c>
    </row>
    <row r="74" spans="6:13" s="254" customFormat="1" ht="12" outlineLevel="3" x14ac:dyDescent="0.2">
      <c r="F74" s="255">
        <v>2</v>
      </c>
      <c r="G74" s="256" t="s">
        <v>3315</v>
      </c>
      <c r="H74" s="269" t="s">
        <v>4278</v>
      </c>
      <c r="I74" s="259" t="s">
        <v>4279</v>
      </c>
      <c r="J74" s="256" t="s">
        <v>3065</v>
      </c>
      <c r="K74" s="168">
        <v>2</v>
      </c>
      <c r="L74" s="305"/>
      <c r="M74" s="306">
        <f t="shared" si="0"/>
        <v>0</v>
      </c>
    </row>
    <row r="75" spans="6:13" s="254" customFormat="1" ht="12" outlineLevel="3" x14ac:dyDescent="0.2">
      <c r="F75" s="255">
        <v>3</v>
      </c>
      <c r="G75" s="256" t="s">
        <v>3315</v>
      </c>
      <c r="H75" s="269" t="s">
        <v>4432</v>
      </c>
      <c r="I75" s="259" t="s">
        <v>4281</v>
      </c>
      <c r="J75" s="256" t="s">
        <v>3065</v>
      </c>
      <c r="K75" s="168">
        <v>1</v>
      </c>
      <c r="L75" s="305"/>
      <c r="M75" s="306">
        <f t="shared" si="0"/>
        <v>0</v>
      </c>
    </row>
    <row r="76" spans="6:13" s="254" customFormat="1" ht="12" outlineLevel="3" x14ac:dyDescent="0.2">
      <c r="F76" s="255">
        <v>4</v>
      </c>
      <c r="G76" s="256" t="s">
        <v>3315</v>
      </c>
      <c r="H76" s="269" t="s">
        <v>4282</v>
      </c>
      <c r="I76" s="259" t="s">
        <v>4283</v>
      </c>
      <c r="J76" s="256" t="s">
        <v>3065</v>
      </c>
      <c r="K76" s="168">
        <v>1</v>
      </c>
      <c r="L76" s="305"/>
      <c r="M76" s="306">
        <f t="shared" si="0"/>
        <v>0</v>
      </c>
    </row>
    <row r="77" spans="6:13" s="254" customFormat="1" ht="12" outlineLevel="3" x14ac:dyDescent="0.2">
      <c r="F77" s="255">
        <v>5</v>
      </c>
      <c r="G77" s="256" t="s">
        <v>3315</v>
      </c>
      <c r="H77" s="269" t="s">
        <v>4284</v>
      </c>
      <c r="I77" s="259" t="s">
        <v>4285</v>
      </c>
      <c r="J77" s="256" t="s">
        <v>3065</v>
      </c>
      <c r="K77" s="168">
        <v>2</v>
      </c>
      <c r="L77" s="305"/>
      <c r="M77" s="306">
        <f t="shared" si="0"/>
        <v>0</v>
      </c>
    </row>
    <row r="78" spans="6:13" s="254" customFormat="1" ht="24" outlineLevel="3" x14ac:dyDescent="0.2">
      <c r="F78" s="255">
        <v>6</v>
      </c>
      <c r="G78" s="256" t="s">
        <v>3315</v>
      </c>
      <c r="H78" s="269" t="s">
        <v>4433</v>
      </c>
      <c r="I78" s="259" t="s">
        <v>4287</v>
      </c>
      <c r="J78" s="256" t="s">
        <v>3065</v>
      </c>
      <c r="K78" s="168">
        <v>1</v>
      </c>
      <c r="L78" s="305"/>
      <c r="M78" s="306">
        <f t="shared" si="0"/>
        <v>0</v>
      </c>
    </row>
    <row r="79" spans="6:13" s="254" customFormat="1" ht="36" outlineLevel="3" x14ac:dyDescent="0.2">
      <c r="F79" s="255">
        <v>7</v>
      </c>
      <c r="G79" s="256" t="s">
        <v>3315</v>
      </c>
      <c r="H79" s="269" t="s">
        <v>4434</v>
      </c>
      <c r="I79" s="259" t="s">
        <v>4435</v>
      </c>
      <c r="J79" s="256" t="s">
        <v>3065</v>
      </c>
      <c r="K79" s="168">
        <v>2</v>
      </c>
      <c r="L79" s="305"/>
      <c r="M79" s="306">
        <f t="shared" si="0"/>
        <v>0</v>
      </c>
    </row>
    <row r="80" spans="6:13" s="254" customFormat="1" ht="36" outlineLevel="3" x14ac:dyDescent="0.2">
      <c r="F80" s="255">
        <v>8</v>
      </c>
      <c r="G80" s="256" t="s">
        <v>3315</v>
      </c>
      <c r="H80" s="269" t="s">
        <v>4126</v>
      </c>
      <c r="I80" s="259" t="s">
        <v>4127</v>
      </c>
      <c r="J80" s="256" t="s">
        <v>447</v>
      </c>
      <c r="K80" s="168">
        <v>2</v>
      </c>
      <c r="L80" s="305"/>
      <c r="M80" s="306">
        <f t="shared" si="0"/>
        <v>0</v>
      </c>
    </row>
    <row r="81" spans="6:13" s="254" customFormat="1" ht="36" outlineLevel="3" x14ac:dyDescent="0.2">
      <c r="F81" s="255">
        <v>9</v>
      </c>
      <c r="G81" s="256" t="s">
        <v>3315</v>
      </c>
      <c r="H81" s="269" t="s">
        <v>4290</v>
      </c>
      <c r="I81" s="259" t="s">
        <v>4291</v>
      </c>
      <c r="J81" s="256" t="s">
        <v>447</v>
      </c>
      <c r="K81" s="168">
        <v>1</v>
      </c>
      <c r="L81" s="305"/>
      <c r="M81" s="306">
        <f t="shared" si="0"/>
        <v>0</v>
      </c>
    </row>
    <row r="82" spans="6:13" s="254" customFormat="1" ht="12" outlineLevel="3" x14ac:dyDescent="0.2">
      <c r="F82" s="255">
        <v>10</v>
      </c>
      <c r="G82" s="256" t="s">
        <v>3315</v>
      </c>
      <c r="H82" s="269" t="s">
        <v>4436</v>
      </c>
      <c r="I82" s="259" t="s">
        <v>4437</v>
      </c>
      <c r="J82" s="256" t="s">
        <v>3065</v>
      </c>
      <c r="K82" s="168">
        <v>1</v>
      </c>
      <c r="L82" s="305"/>
      <c r="M82" s="306">
        <f t="shared" si="0"/>
        <v>0</v>
      </c>
    </row>
    <row r="83" spans="6:13" s="254" customFormat="1" ht="12" outlineLevel="3" x14ac:dyDescent="0.2">
      <c r="F83" s="255">
        <v>11</v>
      </c>
      <c r="G83" s="256" t="s">
        <v>3315</v>
      </c>
      <c r="H83" s="269" t="s">
        <v>4438</v>
      </c>
      <c r="I83" s="259" t="s">
        <v>4439</v>
      </c>
      <c r="J83" s="256" t="s">
        <v>3065</v>
      </c>
      <c r="K83" s="168">
        <v>1</v>
      </c>
      <c r="L83" s="305"/>
      <c r="M83" s="306">
        <f t="shared" si="0"/>
        <v>0</v>
      </c>
    </row>
    <row r="84" spans="6:13" s="254" customFormat="1" ht="24" outlineLevel="3" x14ac:dyDescent="0.2">
      <c r="F84" s="255">
        <v>12</v>
      </c>
      <c r="G84" s="256" t="s">
        <v>3315</v>
      </c>
      <c r="H84" s="269" t="s">
        <v>4440</v>
      </c>
      <c r="I84" s="259" t="s">
        <v>4441</v>
      </c>
      <c r="J84" s="256" t="s">
        <v>447</v>
      </c>
      <c r="K84" s="168">
        <v>1</v>
      </c>
      <c r="L84" s="305"/>
      <c r="M84" s="306">
        <f t="shared" si="0"/>
        <v>0</v>
      </c>
    </row>
    <row r="85" spans="6:13" s="254" customFormat="1" ht="24" outlineLevel="3" x14ac:dyDescent="0.2">
      <c r="F85" s="255">
        <v>13</v>
      </c>
      <c r="G85" s="256" t="s">
        <v>3315</v>
      </c>
      <c r="H85" s="269" t="s">
        <v>4442</v>
      </c>
      <c r="I85" s="259" t="s">
        <v>4443</v>
      </c>
      <c r="J85" s="256" t="s">
        <v>447</v>
      </c>
      <c r="K85" s="168">
        <v>1</v>
      </c>
      <c r="L85" s="305"/>
      <c r="M85" s="306">
        <f t="shared" si="0"/>
        <v>0</v>
      </c>
    </row>
    <row r="86" spans="6:13" s="254" customFormat="1" ht="12" outlineLevel="3" x14ac:dyDescent="0.2">
      <c r="F86" s="255">
        <v>14</v>
      </c>
      <c r="G86" s="256" t="s">
        <v>3315</v>
      </c>
      <c r="H86" s="269" t="s">
        <v>4128</v>
      </c>
      <c r="I86" s="259" t="s">
        <v>4129</v>
      </c>
      <c r="J86" s="256" t="s">
        <v>3691</v>
      </c>
      <c r="K86" s="168">
        <v>2.81</v>
      </c>
      <c r="L86" s="305"/>
      <c r="M86" s="306">
        <f t="shared" si="0"/>
        <v>0</v>
      </c>
    </row>
    <row r="87" spans="6:13" s="254" customFormat="1" ht="12" outlineLevel="3" x14ac:dyDescent="0.2">
      <c r="F87" s="255">
        <v>15</v>
      </c>
      <c r="G87" s="256" t="s">
        <v>3315</v>
      </c>
      <c r="H87" s="269" t="s">
        <v>4130</v>
      </c>
      <c r="I87" s="259" t="s">
        <v>4131</v>
      </c>
      <c r="J87" s="256" t="s">
        <v>3691</v>
      </c>
      <c r="K87" s="168">
        <v>1.35</v>
      </c>
      <c r="L87" s="305"/>
      <c r="M87" s="306">
        <f t="shared" si="0"/>
        <v>0</v>
      </c>
    </row>
    <row r="88" spans="6:13" s="291" customFormat="1" ht="12.75" customHeight="1" outlineLevel="3" x14ac:dyDescent="0.25">
      <c r="F88" s="284"/>
      <c r="G88" s="285"/>
      <c r="H88" s="285"/>
      <c r="I88" s="295"/>
      <c r="J88" s="285"/>
      <c r="K88" s="187"/>
      <c r="L88" s="290"/>
      <c r="M88" s="296"/>
    </row>
    <row r="89" spans="6:13" s="249" customFormat="1" ht="16.5" customHeight="1" outlineLevel="2" x14ac:dyDescent="0.2">
      <c r="F89" s="250"/>
      <c r="G89" s="240"/>
      <c r="H89" s="251"/>
      <c r="I89" s="251" t="s">
        <v>4132</v>
      </c>
      <c r="J89" s="240"/>
      <c r="K89" s="159"/>
      <c r="L89" s="252"/>
      <c r="M89" s="221">
        <f>SUBTOTAL(9,M90:M108)</f>
        <v>0</v>
      </c>
    </row>
    <row r="90" spans="6:13" s="254" customFormat="1" ht="24" outlineLevel="3" x14ac:dyDescent="0.2">
      <c r="F90" s="255">
        <v>1</v>
      </c>
      <c r="G90" s="256" t="s">
        <v>3315</v>
      </c>
      <c r="H90" s="269" t="s">
        <v>4138</v>
      </c>
      <c r="I90" s="259" t="s">
        <v>4139</v>
      </c>
      <c r="J90" s="256" t="s">
        <v>447</v>
      </c>
      <c r="K90" s="168">
        <v>1</v>
      </c>
      <c r="L90" s="305"/>
      <c r="M90" s="306">
        <f>K90*L90</f>
        <v>0</v>
      </c>
    </row>
    <row r="91" spans="6:13" s="333" customFormat="1" ht="11.25" outlineLevel="4" x14ac:dyDescent="0.25">
      <c r="F91" s="334"/>
      <c r="G91" s="335"/>
      <c r="H91" s="335"/>
      <c r="I91" s="307" t="s">
        <v>4140</v>
      </c>
      <c r="J91" s="335"/>
      <c r="K91" s="308">
        <v>1</v>
      </c>
      <c r="L91" s="336"/>
      <c r="M91" s="337"/>
    </row>
    <row r="92" spans="6:13" s="254" customFormat="1" ht="24" outlineLevel="3" x14ac:dyDescent="0.2">
      <c r="F92" s="255">
        <v>2</v>
      </c>
      <c r="G92" s="256" t="s">
        <v>3315</v>
      </c>
      <c r="H92" s="269" t="s">
        <v>4141</v>
      </c>
      <c r="I92" s="259" t="s">
        <v>4142</v>
      </c>
      <c r="J92" s="256" t="s">
        <v>447</v>
      </c>
      <c r="K92" s="168">
        <v>1</v>
      </c>
      <c r="L92" s="305"/>
      <c r="M92" s="306">
        <f>K92*L92</f>
        <v>0</v>
      </c>
    </row>
    <row r="93" spans="6:13" s="333" customFormat="1" ht="11.25" outlineLevel="4" x14ac:dyDescent="0.25">
      <c r="F93" s="334"/>
      <c r="G93" s="335"/>
      <c r="H93" s="335"/>
      <c r="I93" s="307" t="s">
        <v>4140</v>
      </c>
      <c r="J93" s="335"/>
      <c r="K93" s="308">
        <v>1</v>
      </c>
      <c r="L93" s="336"/>
      <c r="M93" s="337"/>
    </row>
    <row r="94" spans="6:13" s="254" customFormat="1" ht="12" outlineLevel="3" x14ac:dyDescent="0.2">
      <c r="F94" s="255">
        <v>3</v>
      </c>
      <c r="G94" s="256" t="s">
        <v>3315</v>
      </c>
      <c r="H94" s="269" t="s">
        <v>4143</v>
      </c>
      <c r="I94" s="259" t="s">
        <v>4144</v>
      </c>
      <c r="J94" s="256" t="s">
        <v>447</v>
      </c>
      <c r="K94" s="168">
        <v>1</v>
      </c>
      <c r="L94" s="305"/>
      <c r="M94" s="306">
        <f>K94*L94</f>
        <v>0</v>
      </c>
    </row>
    <row r="95" spans="6:13" s="333" customFormat="1" ht="11.25" outlineLevel="4" x14ac:dyDescent="0.25">
      <c r="F95" s="334"/>
      <c r="G95" s="335"/>
      <c r="H95" s="335"/>
      <c r="I95" s="307" t="s">
        <v>4140</v>
      </c>
      <c r="J95" s="335"/>
      <c r="K95" s="308">
        <v>1</v>
      </c>
      <c r="L95" s="336"/>
      <c r="M95" s="337"/>
    </row>
    <row r="96" spans="6:13" s="254" customFormat="1" ht="12" outlineLevel="3" x14ac:dyDescent="0.2">
      <c r="F96" s="255">
        <v>4</v>
      </c>
      <c r="G96" s="256" t="s">
        <v>3315</v>
      </c>
      <c r="H96" s="269" t="s">
        <v>4444</v>
      </c>
      <c r="I96" s="259" t="s">
        <v>4445</v>
      </c>
      <c r="J96" s="256" t="s">
        <v>447</v>
      </c>
      <c r="K96" s="168">
        <v>3</v>
      </c>
      <c r="L96" s="305"/>
      <c r="M96" s="306">
        <f>K96*L96</f>
        <v>0</v>
      </c>
    </row>
    <row r="97" spans="6:13" s="254" customFormat="1" ht="12" outlineLevel="3" x14ac:dyDescent="0.2">
      <c r="F97" s="255">
        <v>5</v>
      </c>
      <c r="G97" s="256" t="s">
        <v>3315</v>
      </c>
      <c r="H97" s="269" t="s">
        <v>4147</v>
      </c>
      <c r="I97" s="259" t="s">
        <v>4148</v>
      </c>
      <c r="J97" s="256" t="s">
        <v>447</v>
      </c>
      <c r="K97" s="168">
        <v>3</v>
      </c>
      <c r="L97" s="305"/>
      <c r="M97" s="306">
        <f>K97*L97</f>
        <v>0</v>
      </c>
    </row>
    <row r="98" spans="6:13" s="254" customFormat="1" ht="12" outlineLevel="3" x14ac:dyDescent="0.2">
      <c r="F98" s="255">
        <v>6</v>
      </c>
      <c r="G98" s="256" t="s">
        <v>3315</v>
      </c>
      <c r="H98" s="269" t="s">
        <v>4149</v>
      </c>
      <c r="I98" s="259" t="s">
        <v>4150</v>
      </c>
      <c r="J98" s="256" t="s">
        <v>447</v>
      </c>
      <c r="K98" s="168">
        <v>3</v>
      </c>
      <c r="L98" s="305"/>
      <c r="M98" s="306">
        <f>K98*L98</f>
        <v>0</v>
      </c>
    </row>
    <row r="99" spans="6:13" s="254" customFormat="1" ht="12" outlineLevel="3" x14ac:dyDescent="0.2">
      <c r="F99" s="255">
        <v>7</v>
      </c>
      <c r="G99" s="256" t="s">
        <v>3315</v>
      </c>
      <c r="H99" s="269" t="s">
        <v>4153</v>
      </c>
      <c r="I99" s="259" t="s">
        <v>4154</v>
      </c>
      <c r="J99" s="256" t="s">
        <v>447</v>
      </c>
      <c r="K99" s="168">
        <v>1</v>
      </c>
      <c r="L99" s="305"/>
      <c r="M99" s="306">
        <f>K99*L99</f>
        <v>0</v>
      </c>
    </row>
    <row r="100" spans="6:13" s="333" customFormat="1" ht="11.25" outlineLevel="4" x14ac:dyDescent="0.25">
      <c r="F100" s="334"/>
      <c r="G100" s="335"/>
      <c r="H100" s="335"/>
      <c r="I100" s="307" t="s">
        <v>4155</v>
      </c>
      <c r="J100" s="335"/>
      <c r="K100" s="308">
        <v>1</v>
      </c>
      <c r="L100" s="336"/>
      <c r="M100" s="337"/>
    </row>
    <row r="101" spans="6:13" s="254" customFormat="1" ht="12" outlineLevel="3" x14ac:dyDescent="0.2">
      <c r="F101" s="255">
        <v>8</v>
      </c>
      <c r="G101" s="256" t="s">
        <v>3315</v>
      </c>
      <c r="H101" s="269" t="s">
        <v>4389</v>
      </c>
      <c r="I101" s="259" t="s">
        <v>4390</v>
      </c>
      <c r="J101" s="256" t="s">
        <v>447</v>
      </c>
      <c r="K101" s="168">
        <v>1</v>
      </c>
      <c r="L101" s="305"/>
      <c r="M101" s="306">
        <f t="shared" ref="M101:M107" si="1">K101*L101</f>
        <v>0</v>
      </c>
    </row>
    <row r="102" spans="6:13" s="254" customFormat="1" ht="24" outlineLevel="3" x14ac:dyDescent="0.2">
      <c r="F102" s="255">
        <v>9</v>
      </c>
      <c r="G102" s="256" t="s">
        <v>3315</v>
      </c>
      <c r="H102" s="269" t="s">
        <v>4156</v>
      </c>
      <c r="I102" s="259" t="s">
        <v>4157</v>
      </c>
      <c r="J102" s="256" t="s">
        <v>191</v>
      </c>
      <c r="K102" s="168">
        <v>0.25</v>
      </c>
      <c r="L102" s="305"/>
      <c r="M102" s="306">
        <f t="shared" si="1"/>
        <v>0</v>
      </c>
    </row>
    <row r="103" spans="6:13" s="254" customFormat="1" ht="12" outlineLevel="3" x14ac:dyDescent="0.2">
      <c r="F103" s="255">
        <v>10</v>
      </c>
      <c r="G103" s="256" t="s">
        <v>3315</v>
      </c>
      <c r="H103" s="269" t="s">
        <v>4039</v>
      </c>
      <c r="I103" s="259" t="s">
        <v>4040</v>
      </c>
      <c r="J103" s="256" t="s">
        <v>3065</v>
      </c>
      <c r="K103" s="168">
        <v>10</v>
      </c>
      <c r="L103" s="305"/>
      <c r="M103" s="306">
        <f t="shared" si="1"/>
        <v>0</v>
      </c>
    </row>
    <row r="104" spans="6:13" s="254" customFormat="1" ht="12" outlineLevel="3" x14ac:dyDescent="0.2">
      <c r="F104" s="255">
        <v>11</v>
      </c>
      <c r="G104" s="256" t="s">
        <v>3315</v>
      </c>
      <c r="H104" s="269" t="s">
        <v>4041</v>
      </c>
      <c r="I104" s="259" t="s">
        <v>4042</v>
      </c>
      <c r="J104" s="256" t="s">
        <v>447</v>
      </c>
      <c r="K104" s="168">
        <v>10</v>
      </c>
      <c r="L104" s="305"/>
      <c r="M104" s="306">
        <f t="shared" si="1"/>
        <v>0</v>
      </c>
    </row>
    <row r="105" spans="6:13" s="254" customFormat="1" ht="12" outlineLevel="3" x14ac:dyDescent="0.2">
      <c r="F105" s="255">
        <v>12</v>
      </c>
      <c r="G105" s="256" t="s">
        <v>3315</v>
      </c>
      <c r="H105" s="269" t="s">
        <v>4446</v>
      </c>
      <c r="I105" s="259" t="s">
        <v>4447</v>
      </c>
      <c r="J105" s="256" t="s">
        <v>447</v>
      </c>
      <c r="K105" s="168">
        <v>7</v>
      </c>
      <c r="L105" s="305"/>
      <c r="M105" s="306">
        <f t="shared" si="1"/>
        <v>0</v>
      </c>
    </row>
    <row r="106" spans="6:13" s="254" customFormat="1" ht="12" outlineLevel="3" x14ac:dyDescent="0.2">
      <c r="F106" s="255">
        <v>13</v>
      </c>
      <c r="G106" s="256" t="s">
        <v>3315</v>
      </c>
      <c r="H106" s="269" t="s">
        <v>4164</v>
      </c>
      <c r="I106" s="259" t="s">
        <v>4165</v>
      </c>
      <c r="J106" s="256" t="s">
        <v>3691</v>
      </c>
      <c r="K106" s="168">
        <v>1.52</v>
      </c>
      <c r="L106" s="305"/>
      <c r="M106" s="306">
        <f t="shared" si="1"/>
        <v>0</v>
      </c>
    </row>
    <row r="107" spans="6:13" s="254" customFormat="1" ht="12" outlineLevel="3" x14ac:dyDescent="0.2">
      <c r="F107" s="255">
        <v>14</v>
      </c>
      <c r="G107" s="256" t="s">
        <v>3315</v>
      </c>
      <c r="H107" s="269" t="s">
        <v>4166</v>
      </c>
      <c r="I107" s="259" t="s">
        <v>4167</v>
      </c>
      <c r="J107" s="256" t="s">
        <v>3691</v>
      </c>
      <c r="K107" s="168">
        <v>0.93</v>
      </c>
      <c r="L107" s="305"/>
      <c r="M107" s="306">
        <f t="shared" si="1"/>
        <v>0</v>
      </c>
    </row>
    <row r="108" spans="6:13" s="291" customFormat="1" ht="12.75" customHeight="1" outlineLevel="3" x14ac:dyDescent="0.25">
      <c r="F108" s="284"/>
      <c r="G108" s="285"/>
      <c r="H108" s="285"/>
      <c r="I108" s="295"/>
      <c r="J108" s="285"/>
      <c r="K108" s="187"/>
      <c r="L108" s="290"/>
      <c r="M108" s="296"/>
    </row>
    <row r="109" spans="6:13" s="249" customFormat="1" ht="16.5" customHeight="1" outlineLevel="2" x14ac:dyDescent="0.2">
      <c r="F109" s="250"/>
      <c r="G109" s="240"/>
      <c r="H109" s="251"/>
      <c r="I109" s="251" t="s">
        <v>4168</v>
      </c>
      <c r="J109" s="240"/>
      <c r="K109" s="159"/>
      <c r="L109" s="252"/>
      <c r="M109" s="221">
        <f>SUBTOTAL(9,M110:M124)</f>
        <v>0</v>
      </c>
    </row>
    <row r="110" spans="6:13" s="254" customFormat="1" ht="12" outlineLevel="3" x14ac:dyDescent="0.2">
      <c r="F110" s="255">
        <v>1</v>
      </c>
      <c r="G110" s="256" t="s">
        <v>3315</v>
      </c>
      <c r="H110" s="269" t="s">
        <v>4169</v>
      </c>
      <c r="I110" s="259" t="s">
        <v>4170</v>
      </c>
      <c r="J110" s="256" t="s">
        <v>532</v>
      </c>
      <c r="K110" s="168">
        <v>63</v>
      </c>
      <c r="L110" s="305"/>
      <c r="M110" s="306">
        <f>K110*L110</f>
        <v>0</v>
      </c>
    </row>
    <row r="111" spans="6:13" s="333" customFormat="1" ht="22.5" outlineLevel="4" x14ac:dyDescent="0.25">
      <c r="F111" s="334"/>
      <c r="G111" s="335"/>
      <c r="H111" s="335"/>
      <c r="I111" s="307" t="s">
        <v>4448</v>
      </c>
      <c r="J111" s="335"/>
      <c r="K111" s="308">
        <v>63</v>
      </c>
      <c r="L111" s="336"/>
      <c r="M111" s="337"/>
    </row>
    <row r="112" spans="6:13" s="254" customFormat="1" ht="12" outlineLevel="3" x14ac:dyDescent="0.2">
      <c r="F112" s="255">
        <v>2</v>
      </c>
      <c r="G112" s="256" t="s">
        <v>3315</v>
      </c>
      <c r="H112" s="269" t="s">
        <v>4314</v>
      </c>
      <c r="I112" s="259" t="s">
        <v>4315</v>
      </c>
      <c r="J112" s="256" t="s">
        <v>532</v>
      </c>
      <c r="K112" s="168">
        <v>4</v>
      </c>
      <c r="L112" s="305"/>
      <c r="M112" s="306">
        <f>K112*L112</f>
        <v>0</v>
      </c>
    </row>
    <row r="113" spans="6:13" s="333" customFormat="1" ht="11.25" outlineLevel="4" x14ac:dyDescent="0.25">
      <c r="F113" s="334"/>
      <c r="G113" s="335"/>
      <c r="H113" s="335"/>
      <c r="I113" s="307" t="s">
        <v>4449</v>
      </c>
      <c r="J113" s="335"/>
      <c r="K113" s="308">
        <v>4</v>
      </c>
      <c r="L113" s="336"/>
      <c r="M113" s="337"/>
    </row>
    <row r="114" spans="6:13" s="254" customFormat="1" ht="24" outlineLevel="3" x14ac:dyDescent="0.2">
      <c r="F114" s="255">
        <v>3</v>
      </c>
      <c r="G114" s="256" t="s">
        <v>3315</v>
      </c>
      <c r="H114" s="269" t="s">
        <v>4172</v>
      </c>
      <c r="I114" s="259" t="s">
        <v>4173</v>
      </c>
      <c r="J114" s="256" t="s">
        <v>191</v>
      </c>
      <c r="K114" s="168">
        <v>0.33798999999999996</v>
      </c>
      <c r="L114" s="305"/>
      <c r="M114" s="306">
        <f>K114*L114</f>
        <v>0</v>
      </c>
    </row>
    <row r="115" spans="6:13" s="254" customFormat="1" ht="24" outlineLevel="3" x14ac:dyDescent="0.2">
      <c r="F115" s="255">
        <v>4</v>
      </c>
      <c r="G115" s="256" t="s">
        <v>3315</v>
      </c>
      <c r="H115" s="269" t="s">
        <v>4176</v>
      </c>
      <c r="I115" s="259" t="s">
        <v>4177</v>
      </c>
      <c r="J115" s="256" t="s">
        <v>532</v>
      </c>
      <c r="K115" s="168">
        <v>3.9</v>
      </c>
      <c r="L115" s="305"/>
      <c r="M115" s="306">
        <f>K115*L115</f>
        <v>0</v>
      </c>
    </row>
    <row r="116" spans="6:13" s="333" customFormat="1" ht="11.25" outlineLevel="4" x14ac:dyDescent="0.25">
      <c r="F116" s="334"/>
      <c r="G116" s="335"/>
      <c r="H116" s="335"/>
      <c r="I116" s="307" t="s">
        <v>4450</v>
      </c>
      <c r="J116" s="335"/>
      <c r="K116" s="308">
        <v>3</v>
      </c>
      <c r="L116" s="336"/>
      <c r="M116" s="337"/>
    </row>
    <row r="117" spans="6:13" s="254" customFormat="1" ht="12" outlineLevel="3" x14ac:dyDescent="0.2">
      <c r="F117" s="255">
        <v>5</v>
      </c>
      <c r="G117" s="256" t="s">
        <v>3315</v>
      </c>
      <c r="H117" s="269" t="s">
        <v>4451</v>
      </c>
      <c r="I117" s="259" t="s">
        <v>4452</v>
      </c>
      <c r="J117" s="256" t="s">
        <v>532</v>
      </c>
      <c r="K117" s="168">
        <v>6.5</v>
      </c>
      <c r="L117" s="305"/>
      <c r="M117" s="306">
        <f>K117*L117</f>
        <v>0</v>
      </c>
    </row>
    <row r="118" spans="6:13" s="333" customFormat="1" ht="11.25" outlineLevel="4" x14ac:dyDescent="0.25">
      <c r="F118" s="334"/>
      <c r="G118" s="335"/>
      <c r="H118" s="335"/>
      <c r="I118" s="307" t="s">
        <v>4423</v>
      </c>
      <c r="J118" s="335"/>
      <c r="K118" s="308">
        <v>5</v>
      </c>
      <c r="L118" s="336"/>
      <c r="M118" s="337"/>
    </row>
    <row r="119" spans="6:13" s="254" customFormat="1" ht="12" outlineLevel="3" x14ac:dyDescent="0.2">
      <c r="F119" s="255">
        <v>6</v>
      </c>
      <c r="G119" s="256" t="s">
        <v>3315</v>
      </c>
      <c r="H119" s="269" t="s">
        <v>4180</v>
      </c>
      <c r="I119" s="259" t="s">
        <v>4181</v>
      </c>
      <c r="J119" s="256" t="s">
        <v>532</v>
      </c>
      <c r="K119" s="168">
        <v>3.9</v>
      </c>
      <c r="L119" s="305"/>
      <c r="M119" s="306">
        <f>K119*L119</f>
        <v>0</v>
      </c>
    </row>
    <row r="120" spans="6:13" s="333" customFormat="1" ht="11.25" outlineLevel="4" x14ac:dyDescent="0.25">
      <c r="F120" s="334"/>
      <c r="G120" s="335"/>
      <c r="H120" s="335"/>
      <c r="I120" s="307" t="s">
        <v>4450</v>
      </c>
      <c r="J120" s="335"/>
      <c r="K120" s="308">
        <v>3</v>
      </c>
      <c r="L120" s="336"/>
      <c r="M120" s="337"/>
    </row>
    <row r="121" spans="6:13" s="254" customFormat="1" ht="12" outlineLevel="3" x14ac:dyDescent="0.2">
      <c r="F121" s="255">
        <v>7</v>
      </c>
      <c r="G121" s="256" t="s">
        <v>3315</v>
      </c>
      <c r="H121" s="269" t="s">
        <v>4319</v>
      </c>
      <c r="I121" s="259" t="s">
        <v>4320</v>
      </c>
      <c r="J121" s="256" t="s">
        <v>532</v>
      </c>
      <c r="K121" s="168">
        <v>6.5</v>
      </c>
      <c r="L121" s="305"/>
      <c r="M121" s="306">
        <f>K121*L121</f>
        <v>0</v>
      </c>
    </row>
    <row r="122" spans="6:13" s="254" customFormat="1" ht="12" outlineLevel="3" x14ac:dyDescent="0.2">
      <c r="F122" s="255">
        <v>8</v>
      </c>
      <c r="G122" s="256" t="s">
        <v>3315</v>
      </c>
      <c r="H122" s="269" t="s">
        <v>4182</v>
      </c>
      <c r="I122" s="259" t="s">
        <v>4183</v>
      </c>
      <c r="J122" s="256" t="s">
        <v>3691</v>
      </c>
      <c r="K122" s="168">
        <v>3.19</v>
      </c>
      <c r="L122" s="305"/>
      <c r="M122" s="306">
        <f>K122*L122</f>
        <v>0</v>
      </c>
    </row>
    <row r="123" spans="6:13" s="254" customFormat="1" ht="12" outlineLevel="3" x14ac:dyDescent="0.2">
      <c r="F123" s="255">
        <v>9</v>
      </c>
      <c r="G123" s="256" t="s">
        <v>3315</v>
      </c>
      <c r="H123" s="269" t="s">
        <v>4184</v>
      </c>
      <c r="I123" s="259" t="s">
        <v>4185</v>
      </c>
      <c r="J123" s="256" t="s">
        <v>3691</v>
      </c>
      <c r="K123" s="168">
        <v>1.41</v>
      </c>
      <c r="L123" s="305"/>
      <c r="M123" s="306">
        <f>K123*L123</f>
        <v>0</v>
      </c>
    </row>
    <row r="124" spans="6:13" s="291" customFormat="1" ht="12.75" customHeight="1" outlineLevel="3" x14ac:dyDescent="0.25">
      <c r="F124" s="284"/>
      <c r="G124" s="285"/>
      <c r="H124" s="285"/>
      <c r="I124" s="295"/>
      <c r="J124" s="285"/>
      <c r="K124" s="187"/>
      <c r="L124" s="290"/>
      <c r="M124" s="296"/>
    </row>
    <row r="125" spans="6:13" s="249" customFormat="1" ht="16.5" customHeight="1" outlineLevel="2" x14ac:dyDescent="0.2">
      <c r="F125" s="250"/>
      <c r="G125" s="240"/>
      <c r="H125" s="251"/>
      <c r="I125" s="251" t="s">
        <v>4186</v>
      </c>
      <c r="J125" s="240"/>
      <c r="K125" s="159"/>
      <c r="L125" s="252"/>
      <c r="M125" s="221">
        <f>SUBTOTAL(9,M126:M140)</f>
        <v>0</v>
      </c>
    </row>
    <row r="126" spans="6:13" s="254" customFormat="1" ht="12" outlineLevel="3" x14ac:dyDescent="0.2">
      <c r="F126" s="255">
        <v>1</v>
      </c>
      <c r="G126" s="256" t="s">
        <v>3315</v>
      </c>
      <c r="H126" s="269" t="s">
        <v>4187</v>
      </c>
      <c r="I126" s="259" t="s">
        <v>4188</v>
      </c>
      <c r="J126" s="256" t="s">
        <v>447</v>
      </c>
      <c r="K126" s="168">
        <v>7</v>
      </c>
      <c r="L126" s="305"/>
      <c r="M126" s="306">
        <f t="shared" ref="M126:M139" si="2">K126*L126</f>
        <v>0</v>
      </c>
    </row>
    <row r="127" spans="6:13" s="254" customFormat="1" ht="12" outlineLevel="3" x14ac:dyDescent="0.2">
      <c r="F127" s="255">
        <v>2</v>
      </c>
      <c r="G127" s="256" t="s">
        <v>3315</v>
      </c>
      <c r="H127" s="269" t="s">
        <v>4189</v>
      </c>
      <c r="I127" s="259" t="s">
        <v>4190</v>
      </c>
      <c r="J127" s="256" t="s">
        <v>447</v>
      </c>
      <c r="K127" s="168">
        <v>21</v>
      </c>
      <c r="L127" s="305"/>
      <c r="M127" s="306">
        <f t="shared" si="2"/>
        <v>0</v>
      </c>
    </row>
    <row r="128" spans="6:13" s="254" customFormat="1" ht="24" outlineLevel="3" x14ac:dyDescent="0.2">
      <c r="F128" s="255">
        <v>3</v>
      </c>
      <c r="G128" s="256" t="s">
        <v>3315</v>
      </c>
      <c r="H128" s="269" t="s">
        <v>4191</v>
      </c>
      <c r="I128" s="259" t="s">
        <v>4192</v>
      </c>
      <c r="J128" s="256" t="s">
        <v>191</v>
      </c>
      <c r="K128" s="168">
        <v>0.14350000000000002</v>
      </c>
      <c r="L128" s="305"/>
      <c r="M128" s="306">
        <f t="shared" si="2"/>
        <v>0</v>
      </c>
    </row>
    <row r="129" spans="6:13" s="254" customFormat="1" ht="24" outlineLevel="3" x14ac:dyDescent="0.2">
      <c r="F129" s="255">
        <v>4</v>
      </c>
      <c r="G129" s="256" t="s">
        <v>3315</v>
      </c>
      <c r="H129" s="269" t="s">
        <v>4193</v>
      </c>
      <c r="I129" s="259" t="s">
        <v>4194</v>
      </c>
      <c r="J129" s="256" t="s">
        <v>447</v>
      </c>
      <c r="K129" s="168">
        <v>1</v>
      </c>
      <c r="L129" s="305"/>
      <c r="M129" s="306">
        <f t="shared" si="2"/>
        <v>0</v>
      </c>
    </row>
    <row r="130" spans="6:13" s="254" customFormat="1" ht="12" outlineLevel="3" x14ac:dyDescent="0.2">
      <c r="F130" s="255">
        <v>5</v>
      </c>
      <c r="G130" s="256" t="s">
        <v>3315</v>
      </c>
      <c r="H130" s="269" t="s">
        <v>4321</v>
      </c>
      <c r="I130" s="259" t="s">
        <v>4322</v>
      </c>
      <c r="J130" s="256" t="s">
        <v>447</v>
      </c>
      <c r="K130" s="168">
        <v>1</v>
      </c>
      <c r="L130" s="305"/>
      <c r="M130" s="306">
        <f t="shared" si="2"/>
        <v>0</v>
      </c>
    </row>
    <row r="131" spans="6:13" s="254" customFormat="1" ht="12" outlineLevel="3" x14ac:dyDescent="0.2">
      <c r="F131" s="255">
        <v>6</v>
      </c>
      <c r="G131" s="256" t="s">
        <v>3054</v>
      </c>
      <c r="H131" s="269" t="s">
        <v>4323</v>
      </c>
      <c r="I131" s="259" t="s">
        <v>4324</v>
      </c>
      <c r="J131" s="256" t="s">
        <v>447</v>
      </c>
      <c r="K131" s="168">
        <v>1</v>
      </c>
      <c r="L131" s="305"/>
      <c r="M131" s="306">
        <f t="shared" si="2"/>
        <v>0</v>
      </c>
    </row>
    <row r="132" spans="6:13" s="254" customFormat="1" ht="12" outlineLevel="3" x14ac:dyDescent="0.2">
      <c r="F132" s="255">
        <v>7</v>
      </c>
      <c r="G132" s="256" t="s">
        <v>3315</v>
      </c>
      <c r="H132" s="269" t="s">
        <v>4195</v>
      </c>
      <c r="I132" s="259" t="s">
        <v>4196</v>
      </c>
      <c r="J132" s="256" t="s">
        <v>447</v>
      </c>
      <c r="K132" s="168">
        <v>1</v>
      </c>
      <c r="L132" s="305"/>
      <c r="M132" s="306">
        <f t="shared" si="2"/>
        <v>0</v>
      </c>
    </row>
    <row r="133" spans="6:13" s="254" customFormat="1" ht="12" outlineLevel="3" x14ac:dyDescent="0.2">
      <c r="F133" s="255">
        <v>8</v>
      </c>
      <c r="G133" s="256" t="s">
        <v>3054</v>
      </c>
      <c r="H133" s="269" t="s">
        <v>4197</v>
      </c>
      <c r="I133" s="259" t="s">
        <v>4198</v>
      </c>
      <c r="J133" s="256" t="s">
        <v>447</v>
      </c>
      <c r="K133" s="168">
        <v>1</v>
      </c>
      <c r="L133" s="305"/>
      <c r="M133" s="306">
        <f t="shared" si="2"/>
        <v>0</v>
      </c>
    </row>
    <row r="134" spans="6:13" s="254" customFormat="1" ht="12" outlineLevel="3" x14ac:dyDescent="0.2">
      <c r="F134" s="255">
        <v>9</v>
      </c>
      <c r="G134" s="256" t="s">
        <v>3315</v>
      </c>
      <c r="H134" s="269" t="s">
        <v>4453</v>
      </c>
      <c r="I134" s="259" t="s">
        <v>4454</v>
      </c>
      <c r="J134" s="256" t="s">
        <v>3065</v>
      </c>
      <c r="K134" s="168">
        <v>1</v>
      </c>
      <c r="L134" s="305"/>
      <c r="M134" s="306">
        <f t="shared" si="2"/>
        <v>0</v>
      </c>
    </row>
    <row r="135" spans="6:13" s="254" customFormat="1" ht="12" outlineLevel="3" x14ac:dyDescent="0.2">
      <c r="F135" s="255">
        <v>10</v>
      </c>
      <c r="G135" s="256" t="s">
        <v>3315</v>
      </c>
      <c r="H135" s="269" t="s">
        <v>4455</v>
      </c>
      <c r="I135" s="259" t="s">
        <v>4456</v>
      </c>
      <c r="J135" s="256" t="s">
        <v>3065</v>
      </c>
      <c r="K135" s="168">
        <v>2</v>
      </c>
      <c r="L135" s="305"/>
      <c r="M135" s="306">
        <f t="shared" si="2"/>
        <v>0</v>
      </c>
    </row>
    <row r="136" spans="6:13" s="254" customFormat="1" ht="12" outlineLevel="3" x14ac:dyDescent="0.2">
      <c r="F136" s="255">
        <v>11</v>
      </c>
      <c r="G136" s="256" t="s">
        <v>3066</v>
      </c>
      <c r="H136" s="269" t="s">
        <v>3907</v>
      </c>
      <c r="I136" s="259" t="s">
        <v>4224</v>
      </c>
      <c r="J136" s="256" t="s">
        <v>3065</v>
      </c>
      <c r="K136" s="168">
        <v>1</v>
      </c>
      <c r="L136" s="305"/>
      <c r="M136" s="306">
        <f t="shared" si="2"/>
        <v>0</v>
      </c>
    </row>
    <row r="137" spans="6:13" s="254" customFormat="1" ht="12" outlineLevel="3" x14ac:dyDescent="0.2">
      <c r="F137" s="255">
        <v>12</v>
      </c>
      <c r="G137" s="256" t="s">
        <v>3054</v>
      </c>
      <c r="H137" s="269" t="s">
        <v>4225</v>
      </c>
      <c r="I137" s="259" t="s">
        <v>4226</v>
      </c>
      <c r="J137" s="256" t="s">
        <v>447</v>
      </c>
      <c r="K137" s="168">
        <v>1</v>
      </c>
      <c r="L137" s="305"/>
      <c r="M137" s="306">
        <f t="shared" si="2"/>
        <v>0</v>
      </c>
    </row>
    <row r="138" spans="6:13" s="254" customFormat="1" ht="12" outlineLevel="3" x14ac:dyDescent="0.2">
      <c r="F138" s="255">
        <v>13</v>
      </c>
      <c r="G138" s="256" t="s">
        <v>3315</v>
      </c>
      <c r="H138" s="269" t="s">
        <v>4227</v>
      </c>
      <c r="I138" s="259" t="s">
        <v>4228</v>
      </c>
      <c r="J138" s="256" t="s">
        <v>3691</v>
      </c>
      <c r="K138" s="168">
        <v>0.27</v>
      </c>
      <c r="L138" s="305"/>
      <c r="M138" s="306">
        <f t="shared" si="2"/>
        <v>0</v>
      </c>
    </row>
    <row r="139" spans="6:13" s="254" customFormat="1" ht="12" outlineLevel="3" x14ac:dyDescent="0.2">
      <c r="F139" s="255">
        <v>14</v>
      </c>
      <c r="G139" s="256" t="s">
        <v>3315</v>
      </c>
      <c r="H139" s="269" t="s">
        <v>4229</v>
      </c>
      <c r="I139" s="259" t="s">
        <v>4230</v>
      </c>
      <c r="J139" s="256" t="s">
        <v>3691</v>
      </c>
      <c r="K139" s="168">
        <v>0.57999999999999996</v>
      </c>
      <c r="L139" s="305"/>
      <c r="M139" s="306">
        <f t="shared" si="2"/>
        <v>0</v>
      </c>
    </row>
    <row r="140" spans="6:13" s="291" customFormat="1" ht="12.75" customHeight="1" outlineLevel="3" x14ac:dyDescent="0.25">
      <c r="F140" s="284"/>
      <c r="G140" s="285"/>
      <c r="H140" s="285"/>
      <c r="I140" s="295"/>
      <c r="J140" s="285"/>
      <c r="K140" s="187"/>
      <c r="L140" s="290"/>
      <c r="M140" s="296"/>
    </row>
    <row r="141" spans="6:13" s="249" customFormat="1" ht="16.5" customHeight="1" outlineLevel="2" x14ac:dyDescent="0.2">
      <c r="F141" s="250"/>
      <c r="G141" s="240"/>
      <c r="H141" s="251"/>
      <c r="I141" s="251" t="s">
        <v>3882</v>
      </c>
      <c r="J141" s="240"/>
      <c r="K141" s="159"/>
      <c r="L141" s="252"/>
      <c r="M141" s="221">
        <f>SUBTOTAL(9,M142:M164)</f>
        <v>0</v>
      </c>
    </row>
    <row r="142" spans="6:13" s="254" customFormat="1" ht="12" outlineLevel="3" x14ac:dyDescent="0.2">
      <c r="F142" s="255">
        <v>1</v>
      </c>
      <c r="G142" s="256" t="s">
        <v>3066</v>
      </c>
      <c r="H142" s="269" t="s">
        <v>3891</v>
      </c>
      <c r="I142" s="259" t="s">
        <v>3892</v>
      </c>
      <c r="J142" s="256" t="s">
        <v>447</v>
      </c>
      <c r="K142" s="168">
        <v>1</v>
      </c>
      <c r="L142" s="305"/>
      <c r="M142" s="306">
        <f t="shared" ref="M142:M153" si="3">K142*L142</f>
        <v>0</v>
      </c>
    </row>
    <row r="143" spans="6:13" s="254" customFormat="1" ht="24" outlineLevel="3" x14ac:dyDescent="0.2">
      <c r="F143" s="255">
        <v>2</v>
      </c>
      <c r="G143" s="256" t="s">
        <v>3054</v>
      </c>
      <c r="H143" s="269" t="s">
        <v>4457</v>
      </c>
      <c r="I143" s="259" t="s">
        <v>4458</v>
      </c>
      <c r="J143" s="256" t="s">
        <v>447</v>
      </c>
      <c r="K143" s="168">
        <v>1</v>
      </c>
      <c r="L143" s="305"/>
      <c r="M143" s="306">
        <f t="shared" si="3"/>
        <v>0</v>
      </c>
    </row>
    <row r="144" spans="6:13" s="254" customFormat="1" ht="12" outlineLevel="3" x14ac:dyDescent="0.2">
      <c r="F144" s="255">
        <v>3</v>
      </c>
      <c r="G144" s="256" t="s">
        <v>3066</v>
      </c>
      <c r="H144" s="269" t="s">
        <v>3997</v>
      </c>
      <c r="I144" s="259" t="s">
        <v>3998</v>
      </c>
      <c r="J144" s="256" t="s">
        <v>447</v>
      </c>
      <c r="K144" s="168">
        <v>1</v>
      </c>
      <c r="L144" s="305"/>
      <c r="M144" s="306">
        <f t="shared" si="3"/>
        <v>0</v>
      </c>
    </row>
    <row r="145" spans="6:13" s="254" customFormat="1" ht="12" outlineLevel="3" x14ac:dyDescent="0.2">
      <c r="F145" s="255">
        <v>4</v>
      </c>
      <c r="G145" s="256" t="s">
        <v>3054</v>
      </c>
      <c r="H145" s="269" t="s">
        <v>4459</v>
      </c>
      <c r="I145" s="259" t="s">
        <v>4460</v>
      </c>
      <c r="J145" s="256" t="s">
        <v>447</v>
      </c>
      <c r="K145" s="168">
        <v>1</v>
      </c>
      <c r="L145" s="305"/>
      <c r="M145" s="306">
        <f t="shared" si="3"/>
        <v>0</v>
      </c>
    </row>
    <row r="146" spans="6:13" s="254" customFormat="1" ht="12" outlineLevel="3" x14ac:dyDescent="0.2">
      <c r="F146" s="255">
        <v>5</v>
      </c>
      <c r="G146" s="256" t="s">
        <v>3066</v>
      </c>
      <c r="H146" s="269" t="s">
        <v>4461</v>
      </c>
      <c r="I146" s="259" t="s">
        <v>4462</v>
      </c>
      <c r="J146" s="256" t="s">
        <v>447</v>
      </c>
      <c r="K146" s="168">
        <v>1</v>
      </c>
      <c r="L146" s="305"/>
      <c r="M146" s="306">
        <f t="shared" si="3"/>
        <v>0</v>
      </c>
    </row>
    <row r="147" spans="6:13" s="254" customFormat="1" ht="12" outlineLevel="3" x14ac:dyDescent="0.2">
      <c r="F147" s="255">
        <v>6</v>
      </c>
      <c r="G147" s="256" t="s">
        <v>3054</v>
      </c>
      <c r="H147" s="269" t="s">
        <v>4463</v>
      </c>
      <c r="I147" s="259" t="s">
        <v>4020</v>
      </c>
      <c r="J147" s="256" t="s">
        <v>447</v>
      </c>
      <c r="K147" s="168">
        <v>1</v>
      </c>
      <c r="L147" s="305"/>
      <c r="M147" s="306">
        <f t="shared" si="3"/>
        <v>0</v>
      </c>
    </row>
    <row r="148" spans="6:13" s="254" customFormat="1" ht="12" outlineLevel="3" x14ac:dyDescent="0.2">
      <c r="F148" s="255">
        <v>7</v>
      </c>
      <c r="G148" s="256" t="s">
        <v>3066</v>
      </c>
      <c r="H148" s="269" t="s">
        <v>3985</v>
      </c>
      <c r="I148" s="259" t="s">
        <v>3986</v>
      </c>
      <c r="J148" s="256" t="s">
        <v>447</v>
      </c>
      <c r="K148" s="168">
        <v>2</v>
      </c>
      <c r="L148" s="305"/>
      <c r="M148" s="306">
        <f t="shared" si="3"/>
        <v>0</v>
      </c>
    </row>
    <row r="149" spans="6:13" s="254" customFormat="1" ht="12" outlineLevel="3" x14ac:dyDescent="0.2">
      <c r="F149" s="255">
        <v>8</v>
      </c>
      <c r="G149" s="256" t="s">
        <v>3054</v>
      </c>
      <c r="H149" s="269" t="s">
        <v>4464</v>
      </c>
      <c r="I149" s="259" t="s">
        <v>4465</v>
      </c>
      <c r="J149" s="256" t="s">
        <v>447</v>
      </c>
      <c r="K149" s="168">
        <v>2</v>
      </c>
      <c r="L149" s="305"/>
      <c r="M149" s="306">
        <f t="shared" si="3"/>
        <v>0</v>
      </c>
    </row>
    <row r="150" spans="6:13" s="254" customFormat="1" ht="12" outlineLevel="3" x14ac:dyDescent="0.2">
      <c r="F150" s="255">
        <v>9</v>
      </c>
      <c r="G150" s="256" t="s">
        <v>3066</v>
      </c>
      <c r="H150" s="269" t="s">
        <v>4466</v>
      </c>
      <c r="I150" s="259" t="s">
        <v>4467</v>
      </c>
      <c r="J150" s="256" t="s">
        <v>447</v>
      </c>
      <c r="K150" s="168">
        <v>2</v>
      </c>
      <c r="L150" s="305"/>
      <c r="M150" s="306">
        <f t="shared" si="3"/>
        <v>0</v>
      </c>
    </row>
    <row r="151" spans="6:13" s="254" customFormat="1" ht="12" outlineLevel="3" x14ac:dyDescent="0.2">
      <c r="F151" s="255">
        <v>10</v>
      </c>
      <c r="G151" s="256" t="s">
        <v>3054</v>
      </c>
      <c r="H151" s="269" t="s">
        <v>4468</v>
      </c>
      <c r="I151" s="259" t="s">
        <v>4469</v>
      </c>
      <c r="J151" s="256" t="s">
        <v>447</v>
      </c>
      <c r="K151" s="168">
        <v>1</v>
      </c>
      <c r="L151" s="305"/>
      <c r="M151" s="306">
        <f t="shared" si="3"/>
        <v>0</v>
      </c>
    </row>
    <row r="152" spans="6:13" s="254" customFormat="1" ht="12" outlineLevel="3" x14ac:dyDescent="0.2">
      <c r="F152" s="255">
        <v>11</v>
      </c>
      <c r="G152" s="256" t="s">
        <v>3054</v>
      </c>
      <c r="H152" s="269" t="s">
        <v>4470</v>
      </c>
      <c r="I152" s="259" t="s">
        <v>4471</v>
      </c>
      <c r="J152" s="256" t="s">
        <v>447</v>
      </c>
      <c r="K152" s="168">
        <v>1</v>
      </c>
      <c r="L152" s="305"/>
      <c r="M152" s="306">
        <f t="shared" si="3"/>
        <v>0</v>
      </c>
    </row>
    <row r="153" spans="6:13" s="254" customFormat="1" ht="24" outlineLevel="3" x14ac:dyDescent="0.2">
      <c r="F153" s="255">
        <v>12</v>
      </c>
      <c r="G153" s="256" t="s">
        <v>3066</v>
      </c>
      <c r="H153" s="269" t="s">
        <v>4472</v>
      </c>
      <c r="I153" s="259" t="s">
        <v>4473</v>
      </c>
      <c r="J153" s="256" t="s">
        <v>532</v>
      </c>
      <c r="K153" s="168">
        <v>13</v>
      </c>
      <c r="L153" s="305"/>
      <c r="M153" s="306">
        <f t="shared" si="3"/>
        <v>0</v>
      </c>
    </row>
    <row r="154" spans="6:13" s="333" customFormat="1" ht="11.25" outlineLevel="4" x14ac:dyDescent="0.25">
      <c r="F154" s="334"/>
      <c r="G154" s="335"/>
      <c r="H154" s="335"/>
      <c r="I154" s="307" t="s">
        <v>4474</v>
      </c>
      <c r="J154" s="335"/>
      <c r="K154" s="308">
        <v>6</v>
      </c>
      <c r="L154" s="336"/>
      <c r="M154" s="337"/>
    </row>
    <row r="155" spans="6:13" s="333" customFormat="1" ht="11.25" outlineLevel="4" x14ac:dyDescent="0.25">
      <c r="F155" s="334"/>
      <c r="G155" s="335"/>
      <c r="H155" s="335"/>
      <c r="I155" s="307" t="s">
        <v>4475</v>
      </c>
      <c r="J155" s="335"/>
      <c r="K155" s="308">
        <v>4</v>
      </c>
      <c r="L155" s="336"/>
      <c r="M155" s="337"/>
    </row>
    <row r="156" spans="6:13" s="254" customFormat="1" ht="24" outlineLevel="3" x14ac:dyDescent="0.2">
      <c r="F156" s="255">
        <v>13</v>
      </c>
      <c r="G156" s="256" t="s">
        <v>3315</v>
      </c>
      <c r="H156" s="269" t="s">
        <v>4476</v>
      </c>
      <c r="I156" s="259" t="s">
        <v>4477</v>
      </c>
      <c r="J156" s="256" t="s">
        <v>172</v>
      </c>
      <c r="K156" s="168">
        <v>7</v>
      </c>
      <c r="L156" s="305"/>
      <c r="M156" s="306">
        <f t="shared" ref="M156:M163" si="4">K156*L156</f>
        <v>0</v>
      </c>
    </row>
    <row r="157" spans="6:13" s="254" customFormat="1" ht="24" outlineLevel="3" x14ac:dyDescent="0.2">
      <c r="F157" s="255">
        <v>14</v>
      </c>
      <c r="G157" s="256" t="s">
        <v>3066</v>
      </c>
      <c r="H157" s="269" t="s">
        <v>4478</v>
      </c>
      <c r="I157" s="259" t="s">
        <v>4479</v>
      </c>
      <c r="J157" s="256" t="s">
        <v>447</v>
      </c>
      <c r="K157" s="168">
        <v>2</v>
      </c>
      <c r="L157" s="305"/>
      <c r="M157" s="306">
        <f t="shared" si="4"/>
        <v>0</v>
      </c>
    </row>
    <row r="158" spans="6:13" s="254" customFormat="1" ht="12" outlineLevel="3" x14ac:dyDescent="0.2">
      <c r="F158" s="255">
        <v>15</v>
      </c>
      <c r="G158" s="256" t="s">
        <v>3315</v>
      </c>
      <c r="H158" s="269" t="s">
        <v>4480</v>
      </c>
      <c r="I158" s="259" t="s">
        <v>4051</v>
      </c>
      <c r="J158" s="256" t="s">
        <v>3065</v>
      </c>
      <c r="K158" s="168">
        <v>1</v>
      </c>
      <c r="L158" s="305"/>
      <c r="M158" s="306">
        <f t="shared" si="4"/>
        <v>0</v>
      </c>
    </row>
    <row r="159" spans="6:13" s="254" customFormat="1" ht="12" outlineLevel="3" x14ac:dyDescent="0.2">
      <c r="F159" s="255">
        <v>16</v>
      </c>
      <c r="G159" s="256" t="s">
        <v>3315</v>
      </c>
      <c r="H159" s="269" t="s">
        <v>4481</v>
      </c>
      <c r="I159" s="259" t="s">
        <v>4049</v>
      </c>
      <c r="J159" s="256" t="s">
        <v>3065</v>
      </c>
      <c r="K159" s="168">
        <v>1</v>
      </c>
      <c r="L159" s="305"/>
      <c r="M159" s="306">
        <f t="shared" si="4"/>
        <v>0</v>
      </c>
    </row>
    <row r="160" spans="6:13" s="254" customFormat="1" ht="24" outlineLevel="3" x14ac:dyDescent="0.2">
      <c r="F160" s="255">
        <v>17</v>
      </c>
      <c r="G160" s="256" t="s">
        <v>3315</v>
      </c>
      <c r="H160" s="269" t="s">
        <v>4482</v>
      </c>
      <c r="I160" s="259" t="s">
        <v>4483</v>
      </c>
      <c r="J160" s="256" t="s">
        <v>3065</v>
      </c>
      <c r="K160" s="168">
        <v>1</v>
      </c>
      <c r="L160" s="305"/>
      <c r="M160" s="306">
        <f t="shared" si="4"/>
        <v>0</v>
      </c>
    </row>
    <row r="161" spans="6:13" s="254" customFormat="1" ht="12" outlineLevel="3" x14ac:dyDescent="0.2">
      <c r="F161" s="255">
        <v>18</v>
      </c>
      <c r="G161" s="256" t="s">
        <v>3315</v>
      </c>
      <c r="H161" s="269" t="s">
        <v>4484</v>
      </c>
      <c r="I161" s="259" t="s">
        <v>4485</v>
      </c>
      <c r="J161" s="256" t="s">
        <v>3065</v>
      </c>
      <c r="K161" s="168">
        <v>1</v>
      </c>
      <c r="L161" s="305"/>
      <c r="M161" s="306">
        <f t="shared" si="4"/>
        <v>0</v>
      </c>
    </row>
    <row r="162" spans="6:13" s="254" customFormat="1" ht="12" outlineLevel="3" x14ac:dyDescent="0.2">
      <c r="F162" s="255">
        <v>19</v>
      </c>
      <c r="G162" s="256" t="s">
        <v>3066</v>
      </c>
      <c r="H162" s="269" t="s">
        <v>4043</v>
      </c>
      <c r="I162" s="259" t="s">
        <v>4044</v>
      </c>
      <c r="J162" s="256" t="s">
        <v>3691</v>
      </c>
      <c r="K162" s="168">
        <v>0.52</v>
      </c>
      <c r="L162" s="305"/>
      <c r="M162" s="306">
        <f t="shared" si="4"/>
        <v>0</v>
      </c>
    </row>
    <row r="163" spans="6:13" s="254" customFormat="1" ht="12" outlineLevel="3" x14ac:dyDescent="0.2">
      <c r="F163" s="255">
        <v>20</v>
      </c>
      <c r="G163" s="256" t="s">
        <v>3066</v>
      </c>
      <c r="H163" s="269" t="s">
        <v>4045</v>
      </c>
      <c r="I163" s="259" t="s">
        <v>4046</v>
      </c>
      <c r="J163" s="256" t="s">
        <v>3691</v>
      </c>
      <c r="K163" s="168">
        <v>0.23</v>
      </c>
      <c r="L163" s="305"/>
      <c r="M163" s="306">
        <f t="shared" si="4"/>
        <v>0</v>
      </c>
    </row>
    <row r="164" spans="6:13" s="291" customFormat="1" ht="12.75" customHeight="1" outlineLevel="3" x14ac:dyDescent="0.25">
      <c r="F164" s="284"/>
      <c r="G164" s="285"/>
      <c r="H164" s="285"/>
      <c r="I164" s="295"/>
      <c r="J164" s="285"/>
      <c r="K164" s="187"/>
      <c r="L164" s="290"/>
      <c r="M164" s="296"/>
    </row>
    <row r="165" spans="6:13" s="249" customFormat="1" ht="16.5" customHeight="1" outlineLevel="2" x14ac:dyDescent="0.2">
      <c r="F165" s="250"/>
      <c r="G165" s="240"/>
      <c r="H165" s="251"/>
      <c r="I165" s="251" t="s">
        <v>3692</v>
      </c>
      <c r="J165" s="240"/>
      <c r="K165" s="159"/>
      <c r="L165" s="252"/>
      <c r="M165" s="221">
        <f>SUBTOTAL(9,M166:M170)</f>
        <v>0</v>
      </c>
    </row>
    <row r="166" spans="6:13" s="254" customFormat="1" ht="12" outlineLevel="3" x14ac:dyDescent="0.2">
      <c r="F166" s="255">
        <v>1</v>
      </c>
      <c r="G166" s="256" t="s">
        <v>3315</v>
      </c>
      <c r="H166" s="269" t="s">
        <v>3693</v>
      </c>
      <c r="I166" s="259" t="s">
        <v>3694</v>
      </c>
      <c r="J166" s="256" t="s">
        <v>532</v>
      </c>
      <c r="K166" s="168">
        <v>3.9</v>
      </c>
      <c r="L166" s="305"/>
      <c r="M166" s="306">
        <f>K166*L166</f>
        <v>0</v>
      </c>
    </row>
    <row r="167" spans="6:13" s="333" customFormat="1" ht="11.25" outlineLevel="4" x14ac:dyDescent="0.25">
      <c r="F167" s="334"/>
      <c r="G167" s="335"/>
      <c r="H167" s="335"/>
      <c r="I167" s="307" t="s">
        <v>4450</v>
      </c>
      <c r="J167" s="335"/>
      <c r="K167" s="308">
        <v>3</v>
      </c>
      <c r="L167" s="336"/>
      <c r="M167" s="337"/>
    </row>
    <row r="168" spans="6:13" s="254" customFormat="1" ht="12" outlineLevel="3" x14ac:dyDescent="0.2">
      <c r="F168" s="255">
        <v>2</v>
      </c>
      <c r="G168" s="256" t="s">
        <v>3315</v>
      </c>
      <c r="H168" s="269" t="s">
        <v>3696</v>
      </c>
      <c r="I168" s="259" t="s">
        <v>3697</v>
      </c>
      <c r="J168" s="256" t="s">
        <v>532</v>
      </c>
      <c r="K168" s="168">
        <v>6.5</v>
      </c>
      <c r="L168" s="305"/>
      <c r="M168" s="306">
        <f>K168*L168</f>
        <v>0</v>
      </c>
    </row>
    <row r="169" spans="6:13" s="333" customFormat="1" ht="11.25" outlineLevel="4" x14ac:dyDescent="0.25">
      <c r="F169" s="334"/>
      <c r="G169" s="335"/>
      <c r="H169" s="335"/>
      <c r="I169" s="307" t="s">
        <v>4423</v>
      </c>
      <c r="J169" s="335"/>
      <c r="K169" s="308">
        <v>5</v>
      </c>
      <c r="L169" s="336"/>
      <c r="M169" s="337"/>
    </row>
    <row r="170" spans="6:13" s="291" customFormat="1" ht="12.75" customHeight="1" outlineLevel="3" x14ac:dyDescent="0.25">
      <c r="F170" s="284"/>
      <c r="G170" s="285"/>
      <c r="H170" s="285"/>
      <c r="I170" s="295"/>
      <c r="J170" s="285"/>
      <c r="K170" s="187"/>
      <c r="L170" s="290"/>
      <c r="M170" s="296"/>
    </row>
    <row r="171" spans="6:13" s="249" customFormat="1" ht="16.5" customHeight="1" outlineLevel="2" x14ac:dyDescent="0.2">
      <c r="F171" s="250"/>
      <c r="G171" s="240"/>
      <c r="H171" s="251"/>
      <c r="I171" s="251" t="s">
        <v>3700</v>
      </c>
      <c r="J171" s="240"/>
      <c r="K171" s="159"/>
      <c r="L171" s="252"/>
      <c r="M171" s="221">
        <f>SUBTOTAL(9,M172:M173)</f>
        <v>0</v>
      </c>
    </row>
    <row r="172" spans="6:13" s="254" customFormat="1" ht="12" outlineLevel="3" x14ac:dyDescent="0.2">
      <c r="F172" s="255">
        <v>1</v>
      </c>
      <c r="G172" s="256" t="s">
        <v>3701</v>
      </c>
      <c r="H172" s="269" t="s">
        <v>3702</v>
      </c>
      <c r="I172" s="259" t="s">
        <v>3703</v>
      </c>
      <c r="J172" s="256" t="s">
        <v>3704</v>
      </c>
      <c r="K172" s="168">
        <v>5</v>
      </c>
      <c r="L172" s="305"/>
      <c r="M172" s="306">
        <f>K172*L172</f>
        <v>0</v>
      </c>
    </row>
    <row r="173" spans="6:13" s="291" customFormat="1" ht="12.75" customHeight="1" outlineLevel="3" x14ac:dyDescent="0.25">
      <c r="F173" s="284"/>
      <c r="G173" s="285"/>
      <c r="H173" s="285"/>
      <c r="I173" s="295"/>
      <c r="J173" s="285"/>
      <c r="K173" s="187"/>
      <c r="L173" s="290"/>
      <c r="M173" s="296"/>
    </row>
    <row r="174" spans="6:13" s="249" customFormat="1" ht="16.5" customHeight="1" outlineLevel="2" x14ac:dyDescent="0.2">
      <c r="F174" s="250"/>
      <c r="G174" s="240"/>
      <c r="H174" s="251"/>
      <c r="I174" s="251" t="s">
        <v>3461</v>
      </c>
      <c r="J174" s="240"/>
      <c r="K174" s="159"/>
      <c r="L174" s="252"/>
      <c r="M174" s="221">
        <f>SUBTOTAL(9,M175:M182)</f>
        <v>0</v>
      </c>
    </row>
    <row r="175" spans="6:13" s="254" customFormat="1" ht="12" outlineLevel="3" x14ac:dyDescent="0.2">
      <c r="F175" s="255">
        <v>1</v>
      </c>
      <c r="G175" s="256" t="s">
        <v>3701</v>
      </c>
      <c r="H175" s="269" t="s">
        <v>4231</v>
      </c>
      <c r="I175" s="259" t="s">
        <v>4232</v>
      </c>
      <c r="J175" s="256" t="s">
        <v>3065</v>
      </c>
      <c r="K175" s="168">
        <v>1</v>
      </c>
      <c r="L175" s="305"/>
      <c r="M175" s="306">
        <f t="shared" ref="M175:M181" si="5">K175*L175</f>
        <v>0</v>
      </c>
    </row>
    <row r="176" spans="6:13" s="254" customFormat="1" ht="12" outlineLevel="3" x14ac:dyDescent="0.2">
      <c r="F176" s="255">
        <v>2</v>
      </c>
      <c r="G176" s="256" t="s">
        <v>3701</v>
      </c>
      <c r="H176" s="269" t="s">
        <v>4233</v>
      </c>
      <c r="I176" s="259" t="s">
        <v>4234</v>
      </c>
      <c r="J176" s="256" t="s">
        <v>3065</v>
      </c>
      <c r="K176" s="168">
        <v>1</v>
      </c>
      <c r="L176" s="305"/>
      <c r="M176" s="306">
        <f t="shared" si="5"/>
        <v>0</v>
      </c>
    </row>
    <row r="177" spans="6:13" s="254" customFormat="1" ht="12" outlineLevel="3" x14ac:dyDescent="0.2">
      <c r="F177" s="255">
        <v>3</v>
      </c>
      <c r="G177" s="256" t="s">
        <v>3701</v>
      </c>
      <c r="H177" s="269" t="s">
        <v>4235</v>
      </c>
      <c r="I177" s="259" t="s">
        <v>4236</v>
      </c>
      <c r="J177" s="256" t="s">
        <v>3065</v>
      </c>
      <c r="K177" s="168">
        <v>1</v>
      </c>
      <c r="L177" s="305"/>
      <c r="M177" s="306">
        <f t="shared" si="5"/>
        <v>0</v>
      </c>
    </row>
    <row r="178" spans="6:13" s="254" customFormat="1" ht="24" outlineLevel="3" x14ac:dyDescent="0.2">
      <c r="F178" s="255">
        <v>4</v>
      </c>
      <c r="G178" s="256" t="s">
        <v>3701</v>
      </c>
      <c r="H178" s="269" t="s">
        <v>4237</v>
      </c>
      <c r="I178" s="259" t="s">
        <v>4238</v>
      </c>
      <c r="J178" s="256" t="s">
        <v>3065</v>
      </c>
      <c r="K178" s="168">
        <v>1</v>
      </c>
      <c r="L178" s="305"/>
      <c r="M178" s="306">
        <f t="shared" si="5"/>
        <v>0</v>
      </c>
    </row>
    <row r="179" spans="6:13" s="254" customFormat="1" ht="12" outlineLevel="3" x14ac:dyDescent="0.2">
      <c r="F179" s="255">
        <v>5</v>
      </c>
      <c r="G179" s="256" t="s">
        <v>3701</v>
      </c>
      <c r="H179" s="269" t="s">
        <v>4054</v>
      </c>
      <c r="I179" s="259" t="s">
        <v>4055</v>
      </c>
      <c r="J179" s="256" t="s">
        <v>447</v>
      </c>
      <c r="K179" s="168">
        <v>1</v>
      </c>
      <c r="L179" s="305"/>
      <c r="M179" s="306">
        <f t="shared" si="5"/>
        <v>0</v>
      </c>
    </row>
    <row r="180" spans="6:13" s="254" customFormat="1" ht="12" outlineLevel="3" x14ac:dyDescent="0.2">
      <c r="F180" s="255">
        <v>6</v>
      </c>
      <c r="G180" s="256" t="s">
        <v>3701</v>
      </c>
      <c r="H180" s="269" t="s">
        <v>4056</v>
      </c>
      <c r="I180" s="259" t="s">
        <v>4057</v>
      </c>
      <c r="J180" s="256" t="s">
        <v>447</v>
      </c>
      <c r="K180" s="168">
        <v>1</v>
      </c>
      <c r="L180" s="305"/>
      <c r="M180" s="306">
        <f t="shared" si="5"/>
        <v>0</v>
      </c>
    </row>
    <row r="181" spans="6:13" s="254" customFormat="1" ht="12" outlineLevel="3" x14ac:dyDescent="0.2">
      <c r="F181" s="255">
        <v>7</v>
      </c>
      <c r="G181" s="256" t="s">
        <v>3701</v>
      </c>
      <c r="H181" s="269" t="s">
        <v>4239</v>
      </c>
      <c r="I181" s="259" t="s">
        <v>4240</v>
      </c>
      <c r="J181" s="256" t="s">
        <v>3065</v>
      </c>
      <c r="K181" s="168">
        <v>1</v>
      </c>
      <c r="L181" s="305"/>
      <c r="M181" s="306">
        <f t="shared" si="5"/>
        <v>0</v>
      </c>
    </row>
    <row r="182" spans="6:13" s="291" customFormat="1" ht="12.75" customHeight="1" outlineLevel="3" x14ac:dyDescent="0.25">
      <c r="F182" s="284"/>
      <c r="G182" s="285"/>
      <c r="H182" s="285"/>
      <c r="I182" s="295"/>
      <c r="J182" s="285"/>
      <c r="K182" s="187"/>
      <c r="L182" s="290"/>
      <c r="M182" s="296"/>
    </row>
    <row r="183" spans="6:13" s="249" customFormat="1" ht="16.5" customHeight="1" outlineLevel="2" x14ac:dyDescent="0.2">
      <c r="F183" s="250"/>
      <c r="G183" s="240"/>
      <c r="H183" s="251"/>
      <c r="I183" s="251" t="s">
        <v>4241</v>
      </c>
      <c r="J183" s="240"/>
      <c r="K183" s="159"/>
      <c r="L183" s="252"/>
      <c r="M183" s="221">
        <f>SUBTOTAL(9,M184:M188)</f>
        <v>0</v>
      </c>
    </row>
    <row r="184" spans="6:13" s="254" customFormat="1" ht="24" outlineLevel="3" x14ac:dyDescent="0.2">
      <c r="F184" s="255">
        <v>1</v>
      </c>
      <c r="G184" s="256" t="s">
        <v>3701</v>
      </c>
      <c r="H184" s="269" t="s">
        <v>4242</v>
      </c>
      <c r="I184" s="259" t="s">
        <v>4243</v>
      </c>
      <c r="J184" s="256" t="s">
        <v>447</v>
      </c>
      <c r="K184" s="168">
        <v>1</v>
      </c>
      <c r="L184" s="305"/>
      <c r="M184" s="306">
        <f>K184*L184</f>
        <v>0</v>
      </c>
    </row>
    <row r="185" spans="6:13" s="254" customFormat="1" ht="12" outlineLevel="3" x14ac:dyDescent="0.2">
      <c r="F185" s="255">
        <v>2</v>
      </c>
      <c r="G185" s="256" t="s">
        <v>3701</v>
      </c>
      <c r="H185" s="269" t="s">
        <v>4244</v>
      </c>
      <c r="I185" s="259" t="s">
        <v>4245</v>
      </c>
      <c r="J185" s="256" t="s">
        <v>124</v>
      </c>
      <c r="K185" s="168">
        <v>3</v>
      </c>
      <c r="L185" s="305"/>
      <c r="M185" s="306">
        <f>K185*L185</f>
        <v>0</v>
      </c>
    </row>
    <row r="186" spans="6:13" s="254" customFormat="1" ht="12" outlineLevel="3" x14ac:dyDescent="0.2">
      <c r="F186" s="255">
        <v>3</v>
      </c>
      <c r="G186" s="256" t="s">
        <v>3701</v>
      </c>
      <c r="H186" s="269" t="s">
        <v>4246</v>
      </c>
      <c r="I186" s="259" t="s">
        <v>4247</v>
      </c>
      <c r="J186" s="256" t="s">
        <v>447</v>
      </c>
      <c r="K186" s="168">
        <v>1</v>
      </c>
      <c r="L186" s="305"/>
      <c r="M186" s="306">
        <f>K186*L186</f>
        <v>0</v>
      </c>
    </row>
    <row r="187" spans="6:13" s="254" customFormat="1" ht="12" outlineLevel="3" x14ac:dyDescent="0.2">
      <c r="F187" s="255">
        <v>4</v>
      </c>
      <c r="G187" s="256" t="s">
        <v>3701</v>
      </c>
      <c r="H187" s="269" t="s">
        <v>4486</v>
      </c>
      <c r="I187" s="259" t="s">
        <v>4487</v>
      </c>
      <c r="J187" s="256" t="s">
        <v>3065</v>
      </c>
      <c r="K187" s="168">
        <v>1</v>
      </c>
      <c r="L187" s="305"/>
      <c r="M187" s="306">
        <f>K187*L187</f>
        <v>0</v>
      </c>
    </row>
    <row r="188" spans="6:13" s="291" customFormat="1" ht="12.75" customHeight="1" outlineLevel="3" x14ac:dyDescent="0.25">
      <c r="F188" s="284"/>
      <c r="G188" s="285"/>
      <c r="H188" s="285"/>
      <c r="I188" s="295"/>
      <c r="J188" s="285"/>
      <c r="K188" s="187"/>
      <c r="L188" s="290"/>
      <c r="M188" s="296"/>
    </row>
    <row r="189" spans="6:13" s="291" customFormat="1" ht="12.75" customHeight="1" outlineLevel="2" x14ac:dyDescent="0.25">
      <c r="F189" s="284"/>
      <c r="G189" s="285"/>
      <c r="H189" s="285"/>
      <c r="I189" s="295"/>
      <c r="J189" s="285"/>
      <c r="K189" s="187"/>
      <c r="L189" s="290"/>
      <c r="M189" s="296"/>
    </row>
    <row r="190" spans="6:13" s="291" customFormat="1" ht="12.75" customHeight="1" outlineLevel="1" x14ac:dyDescent="0.25">
      <c r="F190" s="284"/>
      <c r="G190" s="285"/>
      <c r="H190" s="285"/>
      <c r="I190" s="295"/>
      <c r="J190" s="285"/>
      <c r="K190" s="187"/>
      <c r="L190" s="290"/>
      <c r="M190" s="296"/>
    </row>
  </sheetData>
  <pageMargins left="0.39370078740157483" right="0.39370078740157483" top="0.59055118110236227" bottom="0.59055118110236227" header="0.39370078740157483" footer="0.39370078740157483"/>
  <pageSetup paperSize="9" scale="71" fitToHeight="9999" orientation="portrait" r:id="rId1"/>
  <headerFooter alignWithMargins="0">
    <oddFooter>&amp;C&amp;8&amp;P z &amp;N</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46"/>
  <sheetViews>
    <sheetView workbookViewId="0">
      <selection activeCell="G10" sqref="G10:G144"/>
    </sheetView>
  </sheetViews>
  <sheetFormatPr defaultRowHeight="12.75" x14ac:dyDescent="0.2"/>
  <cols>
    <col min="1" max="1" width="5.7109375" style="351" customWidth="1"/>
    <col min="2" max="2" width="8.5703125" style="351" customWidth="1"/>
    <col min="3" max="3" width="59.140625" style="351" customWidth="1"/>
    <col min="4" max="4" width="9.85546875" style="351" customWidth="1"/>
    <col min="5" max="5" width="9.140625" style="351" customWidth="1"/>
    <col min="6" max="6" width="9.42578125" style="351" customWidth="1"/>
    <col min="7" max="7" width="9.28515625" style="351" customWidth="1"/>
    <col min="8" max="8" width="8" style="351" customWidth="1"/>
    <col min="9" max="9" width="11.7109375" style="351" customWidth="1"/>
    <col min="10" max="11" width="12.7109375" style="351" customWidth="1"/>
    <col min="12" max="16384" width="9.140625" style="351"/>
  </cols>
  <sheetData>
    <row r="1" spans="1:9" ht="20.100000000000001" customHeight="1" x14ac:dyDescent="0.25">
      <c r="A1" s="757" t="s">
        <v>4580</v>
      </c>
      <c r="B1" s="757"/>
      <c r="C1" s="757"/>
      <c r="D1" s="350"/>
      <c r="E1" s="758"/>
      <c r="F1" s="758"/>
      <c r="G1" s="350"/>
      <c r="H1" s="759"/>
      <c r="I1" s="758"/>
    </row>
    <row r="2" spans="1:9" ht="22.5" customHeight="1" x14ac:dyDescent="0.2">
      <c r="A2" s="760" t="s">
        <v>64</v>
      </c>
      <c r="B2" s="761"/>
      <c r="C2" s="352"/>
      <c r="D2" s="761" t="s">
        <v>55</v>
      </c>
      <c r="E2" s="761"/>
      <c r="F2" s="762" t="s">
        <v>4581</v>
      </c>
      <c r="G2" s="762"/>
      <c r="H2" s="762"/>
      <c r="I2" s="763"/>
    </row>
    <row r="3" spans="1:9" ht="22.5" customHeight="1" x14ac:dyDescent="0.2">
      <c r="A3" s="748" t="s">
        <v>4582</v>
      </c>
      <c r="B3" s="749"/>
      <c r="C3" s="353"/>
      <c r="D3" s="749" t="s">
        <v>57</v>
      </c>
      <c r="E3" s="749"/>
      <c r="F3" s="750" t="s">
        <v>4583</v>
      </c>
      <c r="G3" s="750"/>
      <c r="H3" s="750"/>
      <c r="I3" s="751"/>
    </row>
    <row r="4" spans="1:9" ht="22.5" customHeight="1" x14ac:dyDescent="0.2">
      <c r="A4" s="752" t="s">
        <v>4584</v>
      </c>
      <c r="B4" s="753"/>
      <c r="C4" s="354"/>
      <c r="D4" s="753" t="s">
        <v>59</v>
      </c>
      <c r="E4" s="753"/>
      <c r="F4" s="754" t="s">
        <v>4585</v>
      </c>
      <c r="G4" s="755"/>
      <c r="H4" s="755"/>
      <c r="I4" s="756"/>
    </row>
    <row r="5" spans="1:9" ht="5.25" customHeight="1" x14ac:dyDescent="0.2">
      <c r="A5" s="746"/>
      <c r="B5" s="746"/>
    </row>
    <row r="6" spans="1:9" s="359" customFormat="1" ht="30.2" customHeight="1" x14ac:dyDescent="0.2">
      <c r="A6" s="355" t="s">
        <v>4586</v>
      </c>
      <c r="B6" s="356"/>
      <c r="C6" s="747" t="s">
        <v>4587</v>
      </c>
      <c r="D6" s="747"/>
      <c r="E6" s="357" t="s">
        <v>105</v>
      </c>
      <c r="F6" s="357" t="s">
        <v>4588</v>
      </c>
      <c r="G6" s="357" t="s">
        <v>4589</v>
      </c>
      <c r="H6" s="357" t="s">
        <v>4590</v>
      </c>
      <c r="I6" s="358" t="s">
        <v>4591</v>
      </c>
    </row>
    <row r="7" spans="1:9" ht="15" customHeight="1" x14ac:dyDescent="0.2">
      <c r="A7" s="360">
        <v>1</v>
      </c>
      <c r="B7" s="361">
        <v>2</v>
      </c>
      <c r="C7" s="361">
        <v>3</v>
      </c>
      <c r="D7" s="361">
        <v>4</v>
      </c>
      <c r="E7" s="361">
        <v>5</v>
      </c>
      <c r="F7" s="361">
        <v>6</v>
      </c>
      <c r="G7" s="361">
        <v>7</v>
      </c>
      <c r="H7" s="361">
        <v>8</v>
      </c>
      <c r="I7" s="362">
        <v>9</v>
      </c>
    </row>
    <row r="8" spans="1:9" ht="10.7" customHeight="1" x14ac:dyDescent="0.2">
      <c r="A8" s="363"/>
      <c r="B8" s="364"/>
      <c r="C8" s="365"/>
      <c r="D8" s="364"/>
      <c r="E8" s="364"/>
      <c r="F8" s="364"/>
      <c r="G8" s="364"/>
      <c r="H8" s="364"/>
      <c r="I8" s="366"/>
    </row>
    <row r="9" spans="1:9" ht="15" customHeight="1" x14ac:dyDescent="0.2">
      <c r="A9" s="367"/>
      <c r="B9" s="368"/>
      <c r="C9" s="369" t="s">
        <v>4592</v>
      </c>
      <c r="D9" s="368"/>
      <c r="F9" s="368"/>
      <c r="G9" s="370"/>
      <c r="H9" s="368"/>
      <c r="I9" s="371"/>
    </row>
    <row r="10" spans="1:9" ht="15" customHeight="1" x14ac:dyDescent="0.2">
      <c r="A10" s="367">
        <v>1</v>
      </c>
      <c r="B10" s="368"/>
      <c r="C10" s="368" t="s">
        <v>4593</v>
      </c>
      <c r="D10" s="368"/>
      <c r="E10" s="351" t="s">
        <v>325</v>
      </c>
      <c r="F10" s="368">
        <v>2</v>
      </c>
      <c r="G10" s="370"/>
      <c r="H10" s="368">
        <v>30</v>
      </c>
      <c r="I10" s="371">
        <f>F10*G10*H10</f>
        <v>0</v>
      </c>
    </row>
    <row r="11" spans="1:9" ht="15" customHeight="1" x14ac:dyDescent="0.2">
      <c r="A11" s="367">
        <v>2</v>
      </c>
      <c r="B11" s="368"/>
      <c r="C11" s="368" t="s">
        <v>4594</v>
      </c>
      <c r="D11" s="368"/>
      <c r="E11" s="351" t="s">
        <v>325</v>
      </c>
      <c r="F11" s="368">
        <v>3</v>
      </c>
      <c r="G11" s="370"/>
      <c r="H11" s="368">
        <v>30</v>
      </c>
      <c r="I11" s="371">
        <f t="shared" ref="I11:I74" si="0">F11*G11*H11</f>
        <v>0</v>
      </c>
    </row>
    <row r="12" spans="1:9" ht="15" customHeight="1" x14ac:dyDescent="0.2">
      <c r="A12" s="367">
        <v>3</v>
      </c>
      <c r="B12" s="368"/>
      <c r="C12" s="368" t="s">
        <v>4595</v>
      </c>
      <c r="D12" s="368"/>
      <c r="E12" s="351" t="s">
        <v>325</v>
      </c>
      <c r="F12" s="368">
        <v>2</v>
      </c>
      <c r="G12" s="370"/>
      <c r="H12" s="368">
        <v>30</v>
      </c>
      <c r="I12" s="371">
        <f t="shared" si="0"/>
        <v>0</v>
      </c>
    </row>
    <row r="13" spans="1:9" ht="15" customHeight="1" x14ac:dyDescent="0.2">
      <c r="A13" s="367">
        <v>4</v>
      </c>
      <c r="B13" s="368"/>
      <c r="C13" s="368" t="s">
        <v>4596</v>
      </c>
      <c r="D13" s="368"/>
      <c r="E13" s="351" t="s">
        <v>325</v>
      </c>
      <c r="F13" s="368">
        <v>2</v>
      </c>
      <c r="G13" s="370"/>
      <c r="H13" s="368">
        <v>30</v>
      </c>
      <c r="I13" s="371">
        <f t="shared" si="0"/>
        <v>0</v>
      </c>
    </row>
    <row r="14" spans="1:9" ht="15" customHeight="1" x14ac:dyDescent="0.2">
      <c r="A14" s="367">
        <v>5</v>
      </c>
      <c r="B14" s="368"/>
      <c r="C14" s="368" t="s">
        <v>4597</v>
      </c>
      <c r="D14" s="368"/>
      <c r="E14" s="351" t="s">
        <v>325</v>
      </c>
      <c r="F14" s="368">
        <v>5</v>
      </c>
      <c r="G14" s="370"/>
      <c r="H14" s="368"/>
      <c r="I14" s="371">
        <f>F14*G14</f>
        <v>0</v>
      </c>
    </row>
    <row r="15" spans="1:9" ht="15" customHeight="1" x14ac:dyDescent="0.2">
      <c r="A15" s="367">
        <v>6</v>
      </c>
      <c r="B15" s="368"/>
      <c r="C15" s="368" t="s">
        <v>4598</v>
      </c>
      <c r="D15" s="368"/>
      <c r="E15" s="351" t="s">
        <v>532</v>
      </c>
      <c r="F15" s="368">
        <v>45</v>
      </c>
      <c r="G15" s="370"/>
      <c r="H15" s="368"/>
      <c r="I15" s="371">
        <f>F15*G15</f>
        <v>0</v>
      </c>
    </row>
    <row r="16" spans="1:9" ht="15" customHeight="1" x14ac:dyDescent="0.2">
      <c r="A16" s="367"/>
      <c r="B16" s="368"/>
      <c r="C16" s="369" t="s">
        <v>4599</v>
      </c>
      <c r="D16" s="368"/>
      <c r="F16" s="368"/>
      <c r="G16" s="370"/>
      <c r="H16" s="368"/>
      <c r="I16" s="371"/>
    </row>
    <row r="17" spans="1:9" ht="15" customHeight="1" x14ac:dyDescent="0.2">
      <c r="A17" s="367">
        <v>7</v>
      </c>
      <c r="B17" s="368"/>
      <c r="C17" s="368" t="s">
        <v>4600</v>
      </c>
      <c r="D17" s="368"/>
      <c r="E17" s="351" t="s">
        <v>325</v>
      </c>
      <c r="F17" s="368">
        <v>3</v>
      </c>
      <c r="G17" s="370"/>
      <c r="H17" s="368">
        <v>30</v>
      </c>
      <c r="I17" s="371">
        <f t="shared" si="0"/>
        <v>0</v>
      </c>
    </row>
    <row r="18" spans="1:9" ht="15" customHeight="1" x14ac:dyDescent="0.2">
      <c r="A18" s="367">
        <v>8</v>
      </c>
      <c r="B18" s="368"/>
      <c r="C18" s="368" t="s">
        <v>4601</v>
      </c>
      <c r="D18" s="368"/>
      <c r="E18" s="351" t="s">
        <v>325</v>
      </c>
      <c r="F18" s="368">
        <v>3</v>
      </c>
      <c r="G18" s="370"/>
      <c r="H18" s="368">
        <v>30</v>
      </c>
      <c r="I18" s="371">
        <f t="shared" si="0"/>
        <v>0</v>
      </c>
    </row>
    <row r="19" spans="1:9" ht="15" customHeight="1" x14ac:dyDescent="0.2">
      <c r="A19" s="367">
        <v>9</v>
      </c>
      <c r="B19" s="368"/>
      <c r="C19" s="368" t="s">
        <v>4594</v>
      </c>
      <c r="D19" s="368"/>
      <c r="E19" s="351" t="s">
        <v>325</v>
      </c>
      <c r="F19" s="368">
        <v>6</v>
      </c>
      <c r="G19" s="370"/>
      <c r="H19" s="368">
        <v>30</v>
      </c>
      <c r="I19" s="371">
        <f t="shared" si="0"/>
        <v>0</v>
      </c>
    </row>
    <row r="20" spans="1:9" ht="15" customHeight="1" x14ac:dyDescent="0.2">
      <c r="A20" s="367">
        <v>10</v>
      </c>
      <c r="B20" s="368"/>
      <c r="C20" s="368" t="s">
        <v>4602</v>
      </c>
      <c r="D20" s="368"/>
      <c r="E20" s="351" t="s">
        <v>325</v>
      </c>
      <c r="F20" s="368">
        <v>3</v>
      </c>
      <c r="G20" s="370"/>
      <c r="H20" s="368">
        <v>30</v>
      </c>
      <c r="I20" s="371">
        <f t="shared" si="0"/>
        <v>0</v>
      </c>
    </row>
    <row r="21" spans="1:9" ht="15" customHeight="1" x14ac:dyDescent="0.2">
      <c r="A21" s="367">
        <v>11</v>
      </c>
      <c r="B21" s="368"/>
      <c r="C21" s="368" t="s">
        <v>4593</v>
      </c>
      <c r="D21" s="368"/>
      <c r="E21" s="351" t="s">
        <v>325</v>
      </c>
      <c r="F21" s="368">
        <v>3</v>
      </c>
      <c r="G21" s="370"/>
      <c r="H21" s="368">
        <v>30</v>
      </c>
      <c r="I21" s="371">
        <f t="shared" si="0"/>
        <v>0</v>
      </c>
    </row>
    <row r="22" spans="1:9" ht="15" customHeight="1" x14ac:dyDescent="0.2">
      <c r="A22" s="367">
        <v>12</v>
      </c>
      <c r="B22" s="368"/>
      <c r="C22" s="368" t="s">
        <v>4603</v>
      </c>
      <c r="D22" s="368"/>
      <c r="E22" s="351" t="s">
        <v>325</v>
      </c>
      <c r="F22" s="368">
        <v>4</v>
      </c>
      <c r="G22" s="370"/>
      <c r="H22" s="368">
        <v>30</v>
      </c>
      <c r="I22" s="371">
        <f t="shared" si="0"/>
        <v>0</v>
      </c>
    </row>
    <row r="23" spans="1:9" ht="15" customHeight="1" x14ac:dyDescent="0.2">
      <c r="A23" s="367">
        <v>13</v>
      </c>
      <c r="B23" s="368"/>
      <c r="C23" s="368" t="s">
        <v>4604</v>
      </c>
      <c r="D23" s="368"/>
      <c r="E23" s="351" t="s">
        <v>325</v>
      </c>
      <c r="F23" s="368">
        <v>4</v>
      </c>
      <c r="G23" s="370"/>
      <c r="H23" s="368">
        <v>30</v>
      </c>
      <c r="I23" s="371">
        <f t="shared" si="0"/>
        <v>0</v>
      </c>
    </row>
    <row r="24" spans="1:9" ht="15" customHeight="1" x14ac:dyDescent="0.2">
      <c r="A24" s="367">
        <v>14</v>
      </c>
      <c r="B24" s="368"/>
      <c r="C24" s="372" t="s">
        <v>4605</v>
      </c>
      <c r="D24" s="372"/>
      <c r="E24" s="373" t="s">
        <v>4606</v>
      </c>
      <c r="F24" s="372">
        <v>3</v>
      </c>
      <c r="G24" s="374"/>
      <c r="H24" s="368">
        <v>30</v>
      </c>
      <c r="I24" s="371">
        <f t="shared" si="0"/>
        <v>0</v>
      </c>
    </row>
    <row r="25" spans="1:9" ht="15" customHeight="1" x14ac:dyDescent="0.2">
      <c r="A25" s="367">
        <v>15</v>
      </c>
      <c r="B25" s="368"/>
      <c r="C25" s="372" t="s">
        <v>4595</v>
      </c>
      <c r="D25" s="372"/>
      <c r="E25" s="373" t="s">
        <v>325</v>
      </c>
      <c r="F25" s="372">
        <v>16</v>
      </c>
      <c r="G25" s="374"/>
      <c r="H25" s="368">
        <v>30</v>
      </c>
      <c r="I25" s="371">
        <f t="shared" si="0"/>
        <v>0</v>
      </c>
    </row>
    <row r="26" spans="1:9" ht="15" customHeight="1" x14ac:dyDescent="0.2">
      <c r="A26" s="367">
        <v>16</v>
      </c>
      <c r="B26" s="368"/>
      <c r="C26" s="368" t="s">
        <v>4596</v>
      </c>
      <c r="D26" s="368"/>
      <c r="E26" s="351" t="s">
        <v>325</v>
      </c>
      <c r="F26" s="368">
        <v>16</v>
      </c>
      <c r="G26" s="370"/>
      <c r="H26" s="368">
        <v>30</v>
      </c>
      <c r="I26" s="371">
        <f t="shared" si="0"/>
        <v>0</v>
      </c>
    </row>
    <row r="27" spans="1:9" ht="15" customHeight="1" x14ac:dyDescent="0.2">
      <c r="A27" s="367">
        <v>17</v>
      </c>
      <c r="B27" s="368"/>
      <c r="C27" s="368" t="s">
        <v>4597</v>
      </c>
      <c r="D27" s="368"/>
      <c r="E27" s="351" t="s">
        <v>325</v>
      </c>
      <c r="F27" s="368">
        <f>SUM(F17:F23)</f>
        <v>26</v>
      </c>
      <c r="G27" s="370"/>
      <c r="H27" s="368"/>
      <c r="I27" s="371">
        <f>F27*G27</f>
        <v>0</v>
      </c>
    </row>
    <row r="28" spans="1:9" ht="15" customHeight="1" x14ac:dyDescent="0.2">
      <c r="A28" s="367">
        <v>18</v>
      </c>
      <c r="B28" s="368"/>
      <c r="C28" s="368" t="s">
        <v>4607</v>
      </c>
      <c r="D28" s="368"/>
      <c r="E28" s="351" t="s">
        <v>325</v>
      </c>
      <c r="F28" s="368">
        <v>3</v>
      </c>
      <c r="G28" s="370"/>
      <c r="H28" s="368"/>
      <c r="I28" s="371">
        <f>F28*G28</f>
        <v>0</v>
      </c>
    </row>
    <row r="29" spans="1:9" ht="15" customHeight="1" x14ac:dyDescent="0.2">
      <c r="A29" s="367"/>
      <c r="B29" s="368"/>
      <c r="C29" s="369" t="s">
        <v>4608</v>
      </c>
      <c r="D29" s="368"/>
      <c r="F29" s="368"/>
      <c r="G29" s="370"/>
      <c r="H29" s="368"/>
      <c r="I29" s="371"/>
    </row>
    <row r="30" spans="1:9" ht="15" customHeight="1" x14ac:dyDescent="0.2">
      <c r="A30" s="367">
        <v>19</v>
      </c>
      <c r="B30" s="368"/>
      <c r="C30" s="368" t="s">
        <v>4601</v>
      </c>
      <c r="D30" s="368"/>
      <c r="E30" s="351" t="s">
        <v>325</v>
      </c>
      <c r="F30" s="368">
        <v>2</v>
      </c>
      <c r="G30" s="370"/>
      <c r="H30" s="368">
        <v>30</v>
      </c>
      <c r="I30" s="371">
        <f t="shared" si="0"/>
        <v>0</v>
      </c>
    </row>
    <row r="31" spans="1:9" ht="15" customHeight="1" x14ac:dyDescent="0.2">
      <c r="A31" s="367">
        <v>20</v>
      </c>
      <c r="B31" s="368"/>
      <c r="C31" s="368" t="s">
        <v>4594</v>
      </c>
      <c r="D31" s="368"/>
      <c r="E31" s="351" t="s">
        <v>325</v>
      </c>
      <c r="F31" s="368">
        <v>10</v>
      </c>
      <c r="G31" s="370"/>
      <c r="H31" s="368">
        <v>30</v>
      </c>
      <c r="I31" s="371">
        <f t="shared" si="0"/>
        <v>0</v>
      </c>
    </row>
    <row r="32" spans="1:9" ht="15" customHeight="1" x14ac:dyDescent="0.2">
      <c r="A32" s="367">
        <v>21</v>
      </c>
      <c r="B32" s="368"/>
      <c r="C32" s="368" t="s">
        <v>4602</v>
      </c>
      <c r="D32" s="368"/>
      <c r="E32" s="351" t="s">
        <v>325</v>
      </c>
      <c r="F32" s="368">
        <v>2</v>
      </c>
      <c r="G32" s="370"/>
      <c r="H32" s="368">
        <v>30</v>
      </c>
      <c r="I32" s="371">
        <f t="shared" si="0"/>
        <v>0</v>
      </c>
    </row>
    <row r="33" spans="1:9" ht="15" customHeight="1" x14ac:dyDescent="0.2">
      <c r="A33" s="367">
        <v>22</v>
      </c>
      <c r="B33" s="368"/>
      <c r="C33" s="368" t="s">
        <v>4593</v>
      </c>
      <c r="D33" s="368"/>
      <c r="E33" s="351" t="s">
        <v>325</v>
      </c>
      <c r="F33" s="368">
        <v>5</v>
      </c>
      <c r="G33" s="370"/>
      <c r="H33" s="368">
        <v>30</v>
      </c>
      <c r="I33" s="371">
        <f t="shared" si="0"/>
        <v>0</v>
      </c>
    </row>
    <row r="34" spans="1:9" ht="15" customHeight="1" x14ac:dyDescent="0.2">
      <c r="A34" s="367">
        <v>23</v>
      </c>
      <c r="B34" s="368"/>
      <c r="C34" s="368" t="s">
        <v>4603</v>
      </c>
      <c r="D34" s="368"/>
      <c r="E34" s="351" t="s">
        <v>325</v>
      </c>
      <c r="F34" s="368">
        <v>1</v>
      </c>
      <c r="G34" s="370"/>
      <c r="H34" s="368">
        <v>30</v>
      </c>
      <c r="I34" s="371">
        <f t="shared" si="0"/>
        <v>0</v>
      </c>
    </row>
    <row r="35" spans="1:9" ht="15" customHeight="1" x14ac:dyDescent="0.2">
      <c r="A35" s="367">
        <v>24</v>
      </c>
      <c r="B35" s="368"/>
      <c r="C35" s="368" t="s">
        <v>4604</v>
      </c>
      <c r="D35" s="368"/>
      <c r="E35" s="351" t="s">
        <v>325</v>
      </c>
      <c r="F35" s="368">
        <v>1</v>
      </c>
      <c r="G35" s="370"/>
      <c r="H35" s="368">
        <v>30</v>
      </c>
      <c r="I35" s="371">
        <f t="shared" si="0"/>
        <v>0</v>
      </c>
    </row>
    <row r="36" spans="1:9" ht="15" customHeight="1" x14ac:dyDescent="0.2">
      <c r="A36" s="367">
        <v>25</v>
      </c>
      <c r="B36" s="368"/>
      <c r="C36" s="368" t="s">
        <v>4609</v>
      </c>
      <c r="D36" s="368"/>
      <c r="E36" s="351" t="s">
        <v>325</v>
      </c>
      <c r="F36" s="368">
        <v>1</v>
      </c>
      <c r="G36" s="370"/>
      <c r="H36" s="368">
        <v>30</v>
      </c>
      <c r="I36" s="371">
        <f t="shared" si="0"/>
        <v>0</v>
      </c>
    </row>
    <row r="37" spans="1:9" ht="15" customHeight="1" x14ac:dyDescent="0.2">
      <c r="A37" s="367">
        <v>26</v>
      </c>
      <c r="B37" s="368"/>
      <c r="C37" s="372" t="s">
        <v>4610</v>
      </c>
      <c r="D37" s="372"/>
      <c r="E37" s="373" t="s">
        <v>325</v>
      </c>
      <c r="F37" s="372">
        <v>1</v>
      </c>
      <c r="G37" s="374"/>
      <c r="H37" s="368">
        <v>30</v>
      </c>
      <c r="I37" s="371">
        <f t="shared" si="0"/>
        <v>0</v>
      </c>
    </row>
    <row r="38" spans="1:9" ht="15" customHeight="1" x14ac:dyDescent="0.2">
      <c r="A38" s="367">
        <v>27</v>
      </c>
      <c r="B38" s="368"/>
      <c r="C38" s="372" t="s">
        <v>4605</v>
      </c>
      <c r="D38" s="372"/>
      <c r="E38" s="373" t="s">
        <v>4606</v>
      </c>
      <c r="F38" s="372">
        <v>2</v>
      </c>
      <c r="G38" s="374"/>
      <c r="H38" s="368">
        <v>30</v>
      </c>
      <c r="I38" s="371">
        <f t="shared" si="0"/>
        <v>0</v>
      </c>
    </row>
    <row r="39" spans="1:9" ht="15" customHeight="1" x14ac:dyDescent="0.2">
      <c r="A39" s="367">
        <v>28</v>
      </c>
      <c r="B39" s="368"/>
      <c r="C39" s="368" t="s">
        <v>4611</v>
      </c>
      <c r="D39" s="368"/>
      <c r="E39" s="351" t="s">
        <v>325</v>
      </c>
      <c r="F39" s="368">
        <v>2</v>
      </c>
      <c r="G39" s="370"/>
      <c r="H39" s="368">
        <v>30</v>
      </c>
      <c r="I39" s="371">
        <f t="shared" si="0"/>
        <v>0</v>
      </c>
    </row>
    <row r="40" spans="1:9" ht="15" customHeight="1" x14ac:dyDescent="0.2">
      <c r="A40" s="367">
        <v>39</v>
      </c>
      <c r="B40" s="368"/>
      <c r="C40" s="368" t="s">
        <v>4595</v>
      </c>
      <c r="D40" s="368"/>
      <c r="E40" s="351" t="s">
        <v>325</v>
      </c>
      <c r="F40" s="368">
        <v>11</v>
      </c>
      <c r="G40" s="370"/>
      <c r="H40" s="368">
        <v>30</v>
      </c>
      <c r="I40" s="371">
        <f t="shared" si="0"/>
        <v>0</v>
      </c>
    </row>
    <row r="41" spans="1:9" ht="15" customHeight="1" x14ac:dyDescent="0.2">
      <c r="A41" s="367">
        <v>30</v>
      </c>
      <c r="B41" s="368"/>
      <c r="C41" s="368" t="s">
        <v>4596</v>
      </c>
      <c r="D41" s="368"/>
      <c r="E41" s="351" t="s">
        <v>325</v>
      </c>
      <c r="F41" s="368">
        <v>11</v>
      </c>
      <c r="G41" s="370"/>
      <c r="H41" s="368">
        <v>30</v>
      </c>
      <c r="I41" s="371">
        <f t="shared" si="0"/>
        <v>0</v>
      </c>
    </row>
    <row r="42" spans="1:9" ht="15" customHeight="1" x14ac:dyDescent="0.2">
      <c r="A42" s="367">
        <v>31</v>
      </c>
      <c r="B42" s="368"/>
      <c r="C42" s="368" t="s">
        <v>4597</v>
      </c>
      <c r="D42" s="368"/>
      <c r="E42" s="351" t="s">
        <v>325</v>
      </c>
      <c r="F42" s="368">
        <f>SUM(F30:F37)</f>
        <v>23</v>
      </c>
      <c r="G42" s="370"/>
      <c r="H42" s="368"/>
      <c r="I42" s="371">
        <f>F42*G42</f>
        <v>0</v>
      </c>
    </row>
    <row r="43" spans="1:9" ht="15" customHeight="1" x14ac:dyDescent="0.2">
      <c r="A43" s="367">
        <v>32</v>
      </c>
      <c r="B43" s="368"/>
      <c r="C43" s="368" t="s">
        <v>4607</v>
      </c>
      <c r="D43" s="368"/>
      <c r="E43" s="351" t="s">
        <v>325</v>
      </c>
      <c r="F43" s="368">
        <v>2</v>
      </c>
      <c r="G43" s="370"/>
      <c r="H43" s="368"/>
      <c r="I43" s="371">
        <f>F43*G43</f>
        <v>0</v>
      </c>
    </row>
    <row r="44" spans="1:9" ht="15" customHeight="1" x14ac:dyDescent="0.2">
      <c r="A44" s="367">
        <v>33</v>
      </c>
      <c r="B44" s="368"/>
      <c r="C44" s="368" t="s">
        <v>4598</v>
      </c>
      <c r="D44" s="368"/>
      <c r="E44" s="351" t="s">
        <v>532</v>
      </c>
      <c r="F44" s="368">
        <v>110</v>
      </c>
      <c r="G44" s="370"/>
      <c r="H44" s="368"/>
      <c r="I44" s="371">
        <f>F44*G44</f>
        <v>0</v>
      </c>
    </row>
    <row r="45" spans="1:9" ht="15" customHeight="1" x14ac:dyDescent="0.2">
      <c r="A45" s="367"/>
      <c r="B45" s="368"/>
      <c r="C45" s="369" t="s">
        <v>4612</v>
      </c>
      <c r="D45" s="368"/>
      <c r="F45" s="368"/>
      <c r="G45" s="370"/>
      <c r="H45" s="368"/>
      <c r="I45" s="371"/>
    </row>
    <row r="46" spans="1:9" ht="15" customHeight="1" x14ac:dyDescent="0.2">
      <c r="A46" s="367">
        <v>34</v>
      </c>
      <c r="B46" s="368"/>
      <c r="C46" s="368" t="s">
        <v>4601</v>
      </c>
      <c r="D46" s="368"/>
      <c r="E46" s="351" t="s">
        <v>325</v>
      </c>
      <c r="F46" s="368">
        <v>2</v>
      </c>
      <c r="G46" s="370"/>
      <c r="H46" s="368">
        <v>30</v>
      </c>
      <c r="I46" s="371">
        <f t="shared" si="0"/>
        <v>0</v>
      </c>
    </row>
    <row r="47" spans="1:9" ht="15" customHeight="1" x14ac:dyDescent="0.2">
      <c r="A47" s="367">
        <v>35</v>
      </c>
      <c r="B47" s="368"/>
      <c r="C47" s="368" t="s">
        <v>4594</v>
      </c>
      <c r="D47" s="368"/>
      <c r="E47" s="351" t="s">
        <v>325</v>
      </c>
      <c r="F47" s="368">
        <v>8</v>
      </c>
      <c r="G47" s="370"/>
      <c r="H47" s="368">
        <v>30</v>
      </c>
      <c r="I47" s="371">
        <f t="shared" si="0"/>
        <v>0</v>
      </c>
    </row>
    <row r="48" spans="1:9" ht="15" customHeight="1" x14ac:dyDescent="0.2">
      <c r="A48" s="367">
        <v>36</v>
      </c>
      <c r="B48" s="368"/>
      <c r="C48" s="368" t="s">
        <v>4602</v>
      </c>
      <c r="D48" s="368"/>
      <c r="E48" s="351" t="s">
        <v>325</v>
      </c>
      <c r="F48" s="368">
        <v>2</v>
      </c>
      <c r="G48" s="370"/>
      <c r="H48" s="368">
        <v>30</v>
      </c>
      <c r="I48" s="371">
        <f t="shared" si="0"/>
        <v>0</v>
      </c>
    </row>
    <row r="49" spans="1:9" ht="15" customHeight="1" x14ac:dyDescent="0.2">
      <c r="A49" s="367">
        <v>37</v>
      </c>
      <c r="B49" s="368"/>
      <c r="C49" s="368" t="s">
        <v>4593</v>
      </c>
      <c r="D49" s="368"/>
      <c r="E49" s="351" t="s">
        <v>325</v>
      </c>
      <c r="F49" s="368">
        <v>5</v>
      </c>
      <c r="G49" s="370"/>
      <c r="H49" s="368">
        <v>30</v>
      </c>
      <c r="I49" s="371">
        <f t="shared" si="0"/>
        <v>0</v>
      </c>
    </row>
    <row r="50" spans="1:9" ht="15" customHeight="1" x14ac:dyDescent="0.2">
      <c r="A50" s="367">
        <v>38</v>
      </c>
      <c r="B50" s="368"/>
      <c r="C50" s="368" t="s">
        <v>4603</v>
      </c>
      <c r="D50" s="368"/>
      <c r="E50" s="351" t="s">
        <v>325</v>
      </c>
      <c r="F50" s="368">
        <v>2</v>
      </c>
      <c r="G50" s="370"/>
      <c r="H50" s="368">
        <v>30</v>
      </c>
      <c r="I50" s="371">
        <f t="shared" si="0"/>
        <v>0</v>
      </c>
    </row>
    <row r="51" spans="1:9" ht="15" customHeight="1" x14ac:dyDescent="0.2">
      <c r="A51" s="367">
        <v>39</v>
      </c>
      <c r="B51" s="368"/>
      <c r="C51" s="368" t="s">
        <v>4604</v>
      </c>
      <c r="D51" s="368"/>
      <c r="E51" s="351" t="s">
        <v>325</v>
      </c>
      <c r="F51" s="368">
        <v>1</v>
      </c>
      <c r="G51" s="370"/>
      <c r="H51" s="368">
        <v>30</v>
      </c>
      <c r="I51" s="371">
        <f t="shared" si="0"/>
        <v>0</v>
      </c>
    </row>
    <row r="52" spans="1:9" ht="15" customHeight="1" x14ac:dyDescent="0.2">
      <c r="A52" s="367">
        <v>40</v>
      </c>
      <c r="B52" s="368"/>
      <c r="C52" s="368" t="s">
        <v>4613</v>
      </c>
      <c r="D52" s="368"/>
      <c r="E52" s="351" t="s">
        <v>325</v>
      </c>
      <c r="F52" s="368">
        <v>1</v>
      </c>
      <c r="G52" s="370"/>
      <c r="H52" s="368">
        <v>30</v>
      </c>
      <c r="I52" s="371">
        <f t="shared" si="0"/>
        <v>0</v>
      </c>
    </row>
    <row r="53" spans="1:9" ht="15" customHeight="1" x14ac:dyDescent="0.2">
      <c r="A53" s="367">
        <v>41</v>
      </c>
      <c r="B53" s="368"/>
      <c r="C53" s="368" t="s">
        <v>4614</v>
      </c>
      <c r="D53" s="368"/>
      <c r="E53" s="351" t="s">
        <v>325</v>
      </c>
      <c r="F53" s="368">
        <v>1</v>
      </c>
      <c r="G53" s="370"/>
      <c r="H53" s="368">
        <v>30</v>
      </c>
      <c r="I53" s="371">
        <f t="shared" si="0"/>
        <v>0</v>
      </c>
    </row>
    <row r="54" spans="1:9" ht="15" customHeight="1" x14ac:dyDescent="0.2">
      <c r="A54" s="367">
        <v>42</v>
      </c>
      <c r="B54" s="368"/>
      <c r="C54" s="368" t="s">
        <v>4615</v>
      </c>
      <c r="D54" s="368"/>
      <c r="E54" s="351" t="s">
        <v>325</v>
      </c>
      <c r="F54" s="368">
        <v>1</v>
      </c>
      <c r="G54" s="370"/>
      <c r="H54" s="368">
        <v>30</v>
      </c>
      <c r="I54" s="371">
        <f t="shared" si="0"/>
        <v>0</v>
      </c>
    </row>
    <row r="55" spans="1:9" ht="15" customHeight="1" x14ac:dyDescent="0.2">
      <c r="A55" s="367">
        <v>43</v>
      </c>
      <c r="B55" s="368"/>
      <c r="C55" s="368" t="s">
        <v>4616</v>
      </c>
      <c r="D55" s="368"/>
      <c r="E55" s="351" t="s">
        <v>325</v>
      </c>
      <c r="F55" s="368">
        <v>1</v>
      </c>
      <c r="G55" s="370"/>
      <c r="H55" s="368">
        <v>30</v>
      </c>
      <c r="I55" s="371">
        <f t="shared" si="0"/>
        <v>0</v>
      </c>
    </row>
    <row r="56" spans="1:9" ht="15" customHeight="1" x14ac:dyDescent="0.2">
      <c r="A56" s="367">
        <v>44</v>
      </c>
      <c r="B56" s="368"/>
      <c r="C56" s="368" t="s">
        <v>4600</v>
      </c>
      <c r="D56" s="368"/>
      <c r="E56" s="351" t="s">
        <v>325</v>
      </c>
      <c r="F56" s="368">
        <v>2</v>
      </c>
      <c r="G56" s="370"/>
      <c r="H56" s="368">
        <v>30</v>
      </c>
      <c r="I56" s="371">
        <f t="shared" si="0"/>
        <v>0</v>
      </c>
    </row>
    <row r="57" spans="1:9" ht="15" customHeight="1" x14ac:dyDescent="0.2">
      <c r="A57" s="367">
        <v>45</v>
      </c>
      <c r="B57" s="368"/>
      <c r="C57" s="372" t="s">
        <v>4605</v>
      </c>
      <c r="D57" s="372"/>
      <c r="E57" s="373" t="s">
        <v>4606</v>
      </c>
      <c r="F57" s="372">
        <v>2</v>
      </c>
      <c r="G57" s="374"/>
      <c r="H57" s="368">
        <v>30</v>
      </c>
      <c r="I57" s="371">
        <f t="shared" si="0"/>
        <v>0</v>
      </c>
    </row>
    <row r="58" spans="1:9" ht="15" customHeight="1" x14ac:dyDescent="0.2">
      <c r="A58" s="367">
        <v>46</v>
      </c>
      <c r="B58" s="368"/>
      <c r="C58" s="368" t="s">
        <v>4595</v>
      </c>
      <c r="D58" s="368"/>
      <c r="E58" s="351" t="s">
        <v>325</v>
      </c>
      <c r="F58" s="368">
        <v>17</v>
      </c>
      <c r="G58" s="370"/>
      <c r="H58" s="368">
        <v>30</v>
      </c>
      <c r="I58" s="371">
        <f t="shared" si="0"/>
        <v>0</v>
      </c>
    </row>
    <row r="59" spans="1:9" ht="15" customHeight="1" x14ac:dyDescent="0.2">
      <c r="A59" s="367">
        <v>47</v>
      </c>
      <c r="B59" s="368"/>
      <c r="C59" s="368" t="s">
        <v>4596</v>
      </c>
      <c r="D59" s="368"/>
      <c r="E59" s="351" t="s">
        <v>325</v>
      </c>
      <c r="F59" s="368">
        <v>17</v>
      </c>
      <c r="G59" s="370"/>
      <c r="H59" s="368">
        <v>30</v>
      </c>
      <c r="I59" s="371">
        <f t="shared" si="0"/>
        <v>0</v>
      </c>
    </row>
    <row r="60" spans="1:9" ht="15" customHeight="1" x14ac:dyDescent="0.2">
      <c r="A60" s="367">
        <v>48</v>
      </c>
      <c r="B60" s="368"/>
      <c r="C60" s="368" t="s">
        <v>4597</v>
      </c>
      <c r="D60" s="368"/>
      <c r="E60" s="351" t="s">
        <v>325</v>
      </c>
      <c r="F60" s="368">
        <f>SUM(F46:F56)</f>
        <v>26</v>
      </c>
      <c r="G60" s="370"/>
      <c r="H60" s="368"/>
      <c r="I60" s="371">
        <f>F60*G60</f>
        <v>0</v>
      </c>
    </row>
    <row r="61" spans="1:9" ht="15" customHeight="1" x14ac:dyDescent="0.2">
      <c r="A61" s="367">
        <v>49</v>
      </c>
      <c r="B61" s="368"/>
      <c r="C61" s="368" t="s">
        <v>4607</v>
      </c>
      <c r="D61" s="368"/>
      <c r="E61" s="351" t="s">
        <v>325</v>
      </c>
      <c r="F61" s="368">
        <v>2</v>
      </c>
      <c r="G61" s="370"/>
      <c r="H61" s="368"/>
      <c r="I61" s="371">
        <f>F61*G61</f>
        <v>0</v>
      </c>
    </row>
    <row r="62" spans="1:9" ht="15" customHeight="1" x14ac:dyDescent="0.2">
      <c r="A62" s="367"/>
      <c r="B62" s="368"/>
      <c r="C62" s="369" t="s">
        <v>4617</v>
      </c>
      <c r="D62" s="368"/>
      <c r="F62" s="368"/>
      <c r="G62" s="370"/>
      <c r="H62" s="368"/>
      <c r="I62" s="371"/>
    </row>
    <row r="63" spans="1:9" ht="15" customHeight="1" x14ac:dyDescent="0.2">
      <c r="A63" s="367">
        <v>50</v>
      </c>
      <c r="B63" s="368"/>
      <c r="C63" s="368" t="s">
        <v>4601</v>
      </c>
      <c r="D63" s="368"/>
      <c r="E63" s="351" t="s">
        <v>325</v>
      </c>
      <c r="F63" s="368">
        <v>3</v>
      </c>
      <c r="G63" s="370"/>
      <c r="H63" s="368">
        <v>30</v>
      </c>
      <c r="I63" s="371">
        <f t="shared" si="0"/>
        <v>0</v>
      </c>
    </row>
    <row r="64" spans="1:9" ht="15" customHeight="1" x14ac:dyDescent="0.2">
      <c r="A64" s="367">
        <v>51</v>
      </c>
      <c r="B64" s="368"/>
      <c r="C64" s="368" t="s">
        <v>4594</v>
      </c>
      <c r="D64" s="368"/>
      <c r="E64" s="351" t="s">
        <v>325</v>
      </c>
      <c r="F64" s="368">
        <v>4</v>
      </c>
      <c r="G64" s="370"/>
      <c r="H64" s="368">
        <v>30</v>
      </c>
      <c r="I64" s="371">
        <f t="shared" si="0"/>
        <v>0</v>
      </c>
    </row>
    <row r="65" spans="1:9" ht="15" customHeight="1" x14ac:dyDescent="0.2">
      <c r="A65" s="367">
        <v>52</v>
      </c>
      <c r="B65" s="368"/>
      <c r="C65" s="368" t="s">
        <v>4602</v>
      </c>
      <c r="D65" s="368"/>
      <c r="E65" s="351" t="s">
        <v>325</v>
      </c>
      <c r="F65" s="368">
        <v>3</v>
      </c>
      <c r="G65" s="370"/>
      <c r="H65" s="368">
        <v>30</v>
      </c>
      <c r="I65" s="371">
        <f t="shared" si="0"/>
        <v>0</v>
      </c>
    </row>
    <row r="66" spans="1:9" ht="15" customHeight="1" x14ac:dyDescent="0.2">
      <c r="A66" s="367">
        <v>53</v>
      </c>
      <c r="B66" s="368"/>
      <c r="C66" s="368" t="s">
        <v>4593</v>
      </c>
      <c r="D66" s="368"/>
      <c r="E66" s="351" t="s">
        <v>325</v>
      </c>
      <c r="F66" s="368">
        <v>1</v>
      </c>
      <c r="G66" s="370"/>
      <c r="H66" s="368">
        <v>30</v>
      </c>
      <c r="I66" s="371">
        <f t="shared" si="0"/>
        <v>0</v>
      </c>
    </row>
    <row r="67" spans="1:9" ht="15" customHeight="1" x14ac:dyDescent="0.2">
      <c r="A67" s="367">
        <v>54</v>
      </c>
      <c r="B67" s="368"/>
      <c r="C67" s="368" t="s">
        <v>4603</v>
      </c>
      <c r="D67" s="368"/>
      <c r="E67" s="351" t="s">
        <v>325</v>
      </c>
      <c r="F67" s="368">
        <v>4</v>
      </c>
      <c r="G67" s="370"/>
      <c r="H67" s="368">
        <v>30</v>
      </c>
      <c r="I67" s="371">
        <f t="shared" si="0"/>
        <v>0</v>
      </c>
    </row>
    <row r="68" spans="1:9" ht="15" customHeight="1" x14ac:dyDescent="0.2">
      <c r="A68" s="367">
        <v>55</v>
      </c>
      <c r="B68" s="368"/>
      <c r="C68" s="368" t="s">
        <v>4604</v>
      </c>
      <c r="D68" s="368"/>
      <c r="E68" s="351" t="s">
        <v>325</v>
      </c>
      <c r="F68" s="368">
        <v>4</v>
      </c>
      <c r="G68" s="370"/>
      <c r="H68" s="368">
        <v>30</v>
      </c>
      <c r="I68" s="371">
        <f t="shared" si="0"/>
        <v>0</v>
      </c>
    </row>
    <row r="69" spans="1:9" ht="15" customHeight="1" x14ac:dyDescent="0.2">
      <c r="A69" s="367">
        <v>56</v>
      </c>
      <c r="B69" s="368"/>
      <c r="C69" s="368" t="s">
        <v>4610</v>
      </c>
      <c r="D69" s="368"/>
      <c r="E69" s="351" t="s">
        <v>325</v>
      </c>
      <c r="F69" s="368">
        <v>2</v>
      </c>
      <c r="G69" s="370"/>
      <c r="H69" s="368">
        <v>30</v>
      </c>
      <c r="I69" s="371">
        <f t="shared" si="0"/>
        <v>0</v>
      </c>
    </row>
    <row r="70" spans="1:9" ht="15" customHeight="1" x14ac:dyDescent="0.2">
      <c r="A70" s="367">
        <v>57</v>
      </c>
      <c r="B70" s="368"/>
      <c r="C70" s="368" t="s">
        <v>4618</v>
      </c>
      <c r="D70" s="368"/>
      <c r="E70" s="351" t="s">
        <v>325</v>
      </c>
      <c r="F70" s="368">
        <v>1</v>
      </c>
      <c r="G70" s="370"/>
      <c r="H70" s="368">
        <v>30</v>
      </c>
      <c r="I70" s="371">
        <f t="shared" si="0"/>
        <v>0</v>
      </c>
    </row>
    <row r="71" spans="1:9" ht="15" customHeight="1" x14ac:dyDescent="0.2">
      <c r="A71" s="367">
        <v>58</v>
      </c>
      <c r="B71" s="368"/>
      <c r="C71" s="368" t="s">
        <v>4615</v>
      </c>
      <c r="D71" s="368"/>
      <c r="E71" s="351" t="s">
        <v>325</v>
      </c>
      <c r="F71" s="368">
        <v>1</v>
      </c>
      <c r="G71" s="370"/>
      <c r="H71" s="368">
        <v>30</v>
      </c>
      <c r="I71" s="371">
        <f t="shared" si="0"/>
        <v>0</v>
      </c>
    </row>
    <row r="72" spans="1:9" ht="15" customHeight="1" x14ac:dyDescent="0.2">
      <c r="A72" s="367">
        <v>59</v>
      </c>
      <c r="B72" s="368"/>
      <c r="C72" s="368" t="s">
        <v>4616</v>
      </c>
      <c r="D72" s="368"/>
      <c r="E72" s="351" t="s">
        <v>325</v>
      </c>
      <c r="F72" s="368">
        <v>1</v>
      </c>
      <c r="G72" s="370"/>
      <c r="H72" s="368">
        <v>30</v>
      </c>
      <c r="I72" s="371">
        <f t="shared" si="0"/>
        <v>0</v>
      </c>
    </row>
    <row r="73" spans="1:9" ht="15" customHeight="1" x14ac:dyDescent="0.2">
      <c r="A73" s="367">
        <v>60</v>
      </c>
      <c r="B73" s="368"/>
      <c r="C73" s="368" t="s">
        <v>4619</v>
      </c>
      <c r="D73" s="368"/>
      <c r="E73" s="351" t="s">
        <v>325</v>
      </c>
      <c r="F73" s="368">
        <v>1</v>
      </c>
      <c r="G73" s="370"/>
      <c r="H73" s="368">
        <v>30</v>
      </c>
      <c r="I73" s="371">
        <f t="shared" si="0"/>
        <v>0</v>
      </c>
    </row>
    <row r="74" spans="1:9" ht="15" customHeight="1" x14ac:dyDescent="0.2">
      <c r="A74" s="367">
        <v>61</v>
      </c>
      <c r="B74" s="368"/>
      <c r="C74" s="368" t="s">
        <v>4600</v>
      </c>
      <c r="D74" s="368"/>
      <c r="E74" s="351" t="s">
        <v>325</v>
      </c>
      <c r="F74" s="368">
        <v>2</v>
      </c>
      <c r="G74" s="370"/>
      <c r="H74" s="368">
        <v>30</v>
      </c>
      <c r="I74" s="371">
        <f t="shared" si="0"/>
        <v>0</v>
      </c>
    </row>
    <row r="75" spans="1:9" ht="15" customHeight="1" x14ac:dyDescent="0.2">
      <c r="A75" s="367">
        <v>62</v>
      </c>
      <c r="B75" s="368"/>
      <c r="C75" s="372" t="s">
        <v>4605</v>
      </c>
      <c r="D75" s="372"/>
      <c r="E75" s="373" t="s">
        <v>4606</v>
      </c>
      <c r="F75" s="372">
        <v>3</v>
      </c>
      <c r="G75" s="374"/>
      <c r="H75" s="368">
        <v>30</v>
      </c>
      <c r="I75" s="371">
        <f t="shared" ref="I75:I136" si="1">F75*G75*H75</f>
        <v>0</v>
      </c>
    </row>
    <row r="76" spans="1:9" ht="15" customHeight="1" x14ac:dyDescent="0.2">
      <c r="A76" s="367">
        <v>63</v>
      </c>
      <c r="B76" s="368"/>
      <c r="C76" s="372" t="s">
        <v>4620</v>
      </c>
      <c r="D76" s="372"/>
      <c r="E76" s="373" t="s">
        <v>325</v>
      </c>
      <c r="F76" s="372">
        <v>2</v>
      </c>
      <c r="G76" s="374"/>
      <c r="H76" s="368">
        <v>30</v>
      </c>
      <c r="I76" s="371">
        <f t="shared" si="1"/>
        <v>0</v>
      </c>
    </row>
    <row r="77" spans="1:9" ht="15" customHeight="1" x14ac:dyDescent="0.2">
      <c r="A77" s="367">
        <v>64</v>
      </c>
      <c r="B77" s="368"/>
      <c r="C77" s="368" t="s">
        <v>4595</v>
      </c>
      <c r="D77" s="368"/>
      <c r="E77" s="351" t="s">
        <v>325</v>
      </c>
      <c r="F77" s="368">
        <v>20</v>
      </c>
      <c r="G77" s="370"/>
      <c r="H77" s="368">
        <v>30</v>
      </c>
      <c r="I77" s="371">
        <f t="shared" si="1"/>
        <v>0</v>
      </c>
    </row>
    <row r="78" spans="1:9" ht="15" customHeight="1" x14ac:dyDescent="0.2">
      <c r="A78" s="367">
        <v>65</v>
      </c>
      <c r="B78" s="368"/>
      <c r="C78" s="368" t="s">
        <v>4596</v>
      </c>
      <c r="D78" s="368"/>
      <c r="E78" s="351" t="s">
        <v>325</v>
      </c>
      <c r="F78" s="368">
        <v>20</v>
      </c>
      <c r="G78" s="370"/>
      <c r="H78" s="368">
        <v>30</v>
      </c>
      <c r="I78" s="371">
        <f t="shared" si="1"/>
        <v>0</v>
      </c>
    </row>
    <row r="79" spans="1:9" ht="15" customHeight="1" x14ac:dyDescent="0.2">
      <c r="A79" s="367">
        <v>66</v>
      </c>
      <c r="B79" s="368"/>
      <c r="C79" s="368" t="s">
        <v>4597</v>
      </c>
      <c r="D79" s="368"/>
      <c r="E79" s="351" t="s">
        <v>325</v>
      </c>
      <c r="F79" s="368">
        <f xml:space="preserve"> SUM(F63:F74)</f>
        <v>27</v>
      </c>
      <c r="G79" s="370"/>
      <c r="H79" s="368"/>
      <c r="I79" s="371">
        <f>F79*G79</f>
        <v>0</v>
      </c>
    </row>
    <row r="80" spans="1:9" ht="15" customHeight="1" x14ac:dyDescent="0.2">
      <c r="A80" s="367">
        <v>67</v>
      </c>
      <c r="B80" s="368"/>
      <c r="C80" s="368" t="s">
        <v>4607</v>
      </c>
      <c r="D80" s="368"/>
      <c r="E80" s="351" t="s">
        <v>325</v>
      </c>
      <c r="F80" s="368">
        <v>3</v>
      </c>
      <c r="G80" s="370"/>
      <c r="H80" s="368"/>
      <c r="I80" s="371">
        <f>F80*G80</f>
        <v>0</v>
      </c>
    </row>
    <row r="81" spans="1:9" ht="15" customHeight="1" x14ac:dyDescent="0.2">
      <c r="A81" s="367"/>
      <c r="B81" s="368"/>
      <c r="C81" s="369" t="s">
        <v>4621</v>
      </c>
      <c r="D81" s="368"/>
      <c r="F81" s="368"/>
      <c r="G81" s="370"/>
      <c r="H81" s="368"/>
      <c r="I81" s="371"/>
    </row>
    <row r="82" spans="1:9" ht="15" customHeight="1" x14ac:dyDescent="0.2">
      <c r="A82" s="367">
        <v>68</v>
      </c>
      <c r="B82" s="368"/>
      <c r="C82" s="368" t="s">
        <v>4615</v>
      </c>
      <c r="D82" s="368"/>
      <c r="E82" s="351" t="s">
        <v>325</v>
      </c>
      <c r="F82" s="368">
        <v>2</v>
      </c>
      <c r="G82" s="370"/>
      <c r="H82" s="368">
        <v>30</v>
      </c>
      <c r="I82" s="371">
        <f t="shared" si="1"/>
        <v>0</v>
      </c>
    </row>
    <row r="83" spans="1:9" ht="15" customHeight="1" x14ac:dyDescent="0.2">
      <c r="A83" s="367">
        <v>69</v>
      </c>
      <c r="B83" s="368"/>
      <c r="C83" s="368" t="s">
        <v>4616</v>
      </c>
      <c r="D83" s="368"/>
      <c r="E83" s="351" t="s">
        <v>325</v>
      </c>
      <c r="F83" s="368">
        <v>2</v>
      </c>
      <c r="G83" s="370"/>
      <c r="H83" s="368">
        <v>30</v>
      </c>
      <c r="I83" s="371">
        <f t="shared" si="1"/>
        <v>0</v>
      </c>
    </row>
    <row r="84" spans="1:9" ht="15" customHeight="1" x14ac:dyDescent="0.2">
      <c r="A84" s="367">
        <v>70</v>
      </c>
      <c r="B84" s="368"/>
      <c r="C84" s="368" t="s">
        <v>4622</v>
      </c>
      <c r="D84" s="368"/>
      <c r="E84" s="351" t="s">
        <v>325</v>
      </c>
      <c r="F84" s="368">
        <v>3</v>
      </c>
      <c r="G84" s="370"/>
      <c r="H84" s="368">
        <v>30</v>
      </c>
      <c r="I84" s="371">
        <f t="shared" si="1"/>
        <v>0</v>
      </c>
    </row>
    <row r="85" spans="1:9" ht="15" customHeight="1" x14ac:dyDescent="0.2">
      <c r="A85" s="367">
        <v>71</v>
      </c>
      <c r="B85" s="368"/>
      <c r="C85" s="368" t="s">
        <v>4623</v>
      </c>
      <c r="D85" s="368"/>
      <c r="E85" s="351" t="s">
        <v>325</v>
      </c>
      <c r="F85" s="368">
        <v>3</v>
      </c>
      <c r="G85" s="370"/>
      <c r="H85" s="368">
        <v>30</v>
      </c>
      <c r="I85" s="371">
        <f t="shared" si="1"/>
        <v>0</v>
      </c>
    </row>
    <row r="86" spans="1:9" ht="15" customHeight="1" x14ac:dyDescent="0.2">
      <c r="A86" s="367">
        <v>72</v>
      </c>
      <c r="B86" s="368"/>
      <c r="C86" s="368" t="s">
        <v>4624</v>
      </c>
      <c r="D86" s="368"/>
      <c r="E86" s="351" t="s">
        <v>325</v>
      </c>
      <c r="F86" s="368">
        <v>3</v>
      </c>
      <c r="G86" s="370"/>
      <c r="H86" s="368">
        <v>30</v>
      </c>
      <c r="I86" s="371">
        <f t="shared" si="1"/>
        <v>0</v>
      </c>
    </row>
    <row r="87" spans="1:9" ht="15" customHeight="1" x14ac:dyDescent="0.2">
      <c r="A87" s="367">
        <v>73</v>
      </c>
      <c r="B87" s="368"/>
      <c r="C87" s="368" t="s">
        <v>4618</v>
      </c>
      <c r="D87" s="368"/>
      <c r="E87" s="351" t="s">
        <v>325</v>
      </c>
      <c r="F87" s="368">
        <v>1</v>
      </c>
      <c r="G87" s="370"/>
      <c r="H87" s="368">
        <v>30</v>
      </c>
      <c r="I87" s="371">
        <f t="shared" si="1"/>
        <v>0</v>
      </c>
    </row>
    <row r="88" spans="1:9" ht="15" customHeight="1" x14ac:dyDescent="0.2">
      <c r="A88" s="367">
        <v>74</v>
      </c>
      <c r="B88" s="368"/>
      <c r="C88" s="368" t="s">
        <v>4625</v>
      </c>
      <c r="D88" s="368"/>
      <c r="E88" s="351" t="s">
        <v>325</v>
      </c>
      <c r="F88" s="368">
        <v>2</v>
      </c>
      <c r="G88" s="370"/>
      <c r="H88" s="368">
        <v>30</v>
      </c>
      <c r="I88" s="371">
        <f t="shared" si="1"/>
        <v>0</v>
      </c>
    </row>
    <row r="89" spans="1:9" ht="15" customHeight="1" x14ac:dyDescent="0.2">
      <c r="A89" s="367">
        <v>75</v>
      </c>
      <c r="B89" s="368"/>
      <c r="C89" s="368" t="s">
        <v>4602</v>
      </c>
      <c r="D89" s="368"/>
      <c r="E89" s="351" t="s">
        <v>325</v>
      </c>
      <c r="F89" s="368">
        <v>2</v>
      </c>
      <c r="G89" s="370"/>
      <c r="H89" s="368">
        <v>30</v>
      </c>
      <c r="I89" s="371">
        <f t="shared" si="1"/>
        <v>0</v>
      </c>
    </row>
    <row r="90" spans="1:9" ht="15" customHeight="1" x14ac:dyDescent="0.2">
      <c r="A90" s="367">
        <v>76</v>
      </c>
      <c r="B90" s="368"/>
      <c r="C90" s="368" t="s">
        <v>4594</v>
      </c>
      <c r="D90" s="368"/>
      <c r="E90" s="351" t="s">
        <v>325</v>
      </c>
      <c r="F90" s="368">
        <v>5</v>
      </c>
      <c r="G90" s="370"/>
      <c r="H90" s="368">
        <v>30</v>
      </c>
      <c r="I90" s="371">
        <f t="shared" si="1"/>
        <v>0</v>
      </c>
    </row>
    <row r="91" spans="1:9" ht="15" customHeight="1" x14ac:dyDescent="0.2">
      <c r="A91" s="367">
        <v>77</v>
      </c>
      <c r="B91" s="368"/>
      <c r="C91" s="368" t="s">
        <v>4626</v>
      </c>
      <c r="D91" s="368"/>
      <c r="E91" s="351" t="s">
        <v>325</v>
      </c>
      <c r="F91" s="368">
        <v>15</v>
      </c>
      <c r="G91" s="370"/>
      <c r="H91" s="368">
        <v>30</v>
      </c>
      <c r="I91" s="371">
        <f t="shared" si="1"/>
        <v>0</v>
      </c>
    </row>
    <row r="92" spans="1:9" ht="15" customHeight="1" x14ac:dyDescent="0.2">
      <c r="A92" s="367">
        <v>78</v>
      </c>
      <c r="B92" s="368"/>
      <c r="C92" s="368" t="s">
        <v>4595</v>
      </c>
      <c r="D92" s="368"/>
      <c r="E92" s="351" t="s">
        <v>325</v>
      </c>
      <c r="F92" s="368">
        <v>13</v>
      </c>
      <c r="G92" s="370"/>
      <c r="H92" s="368">
        <v>30</v>
      </c>
      <c r="I92" s="371">
        <f t="shared" si="1"/>
        <v>0</v>
      </c>
    </row>
    <row r="93" spans="1:9" ht="15" customHeight="1" x14ac:dyDescent="0.2">
      <c r="A93" s="367">
        <v>79</v>
      </c>
      <c r="B93" s="368"/>
      <c r="C93" s="368" t="s">
        <v>4596</v>
      </c>
      <c r="D93" s="368"/>
      <c r="E93" s="351" t="s">
        <v>325</v>
      </c>
      <c r="F93" s="368">
        <v>13</v>
      </c>
      <c r="G93" s="370"/>
      <c r="H93" s="368">
        <v>30</v>
      </c>
      <c r="I93" s="371">
        <f t="shared" si="1"/>
        <v>0</v>
      </c>
    </row>
    <row r="94" spans="1:9" ht="15" customHeight="1" x14ac:dyDescent="0.2">
      <c r="A94" s="367">
        <v>80</v>
      </c>
      <c r="B94" s="368"/>
      <c r="C94" s="372" t="s">
        <v>4620</v>
      </c>
      <c r="D94" s="372"/>
      <c r="E94" s="373" t="s">
        <v>325</v>
      </c>
      <c r="F94" s="372">
        <v>2</v>
      </c>
      <c r="G94" s="374"/>
      <c r="H94" s="368"/>
      <c r="I94" s="371">
        <f>F94*G94</f>
        <v>0</v>
      </c>
    </row>
    <row r="95" spans="1:9" ht="15" customHeight="1" x14ac:dyDescent="0.2">
      <c r="A95" s="367">
        <v>81</v>
      </c>
      <c r="B95" s="368"/>
      <c r="C95" s="368" t="s">
        <v>4597</v>
      </c>
      <c r="D95" s="368"/>
      <c r="E95" s="351" t="s">
        <v>325</v>
      </c>
      <c r="F95" s="368">
        <f>SUM(F82:F94)</f>
        <v>66</v>
      </c>
      <c r="G95" s="370"/>
      <c r="H95" s="368"/>
      <c r="I95" s="371">
        <f>F95*G95</f>
        <v>0</v>
      </c>
    </row>
    <row r="96" spans="1:9" ht="15" customHeight="1" x14ac:dyDescent="0.2">
      <c r="A96" s="367"/>
      <c r="B96" s="368"/>
      <c r="C96" s="369" t="s">
        <v>4627</v>
      </c>
      <c r="D96" s="368"/>
      <c r="F96" s="368"/>
      <c r="G96" s="370"/>
      <c r="H96" s="368"/>
      <c r="I96" s="371"/>
    </row>
    <row r="97" spans="1:9" ht="15" customHeight="1" x14ac:dyDescent="0.2">
      <c r="A97" s="367">
        <v>82</v>
      </c>
      <c r="B97" s="368"/>
      <c r="C97" s="368" t="s">
        <v>4625</v>
      </c>
      <c r="D97" s="368"/>
      <c r="E97" s="351" t="s">
        <v>325</v>
      </c>
      <c r="F97" s="368">
        <v>2</v>
      </c>
      <c r="G97" s="370"/>
      <c r="H97" s="368">
        <v>30</v>
      </c>
      <c r="I97" s="371">
        <f t="shared" si="1"/>
        <v>0</v>
      </c>
    </row>
    <row r="98" spans="1:9" ht="15" customHeight="1" x14ac:dyDescent="0.2">
      <c r="A98" s="367">
        <v>83</v>
      </c>
      <c r="B98" s="368"/>
      <c r="C98" s="368" t="s">
        <v>4602</v>
      </c>
      <c r="D98" s="368"/>
      <c r="E98" s="351" t="s">
        <v>325</v>
      </c>
      <c r="F98" s="368">
        <v>2</v>
      </c>
      <c r="G98" s="370"/>
      <c r="H98" s="368">
        <v>30</v>
      </c>
      <c r="I98" s="371">
        <f t="shared" si="1"/>
        <v>0</v>
      </c>
    </row>
    <row r="99" spans="1:9" ht="15" customHeight="1" x14ac:dyDescent="0.2">
      <c r="A99" s="367">
        <v>84</v>
      </c>
      <c r="B99" s="368"/>
      <c r="C99" s="368" t="s">
        <v>4622</v>
      </c>
      <c r="D99" s="368"/>
      <c r="E99" s="351" t="s">
        <v>325</v>
      </c>
      <c r="F99" s="368">
        <v>2</v>
      </c>
      <c r="G99" s="370"/>
      <c r="H99" s="368">
        <v>30</v>
      </c>
      <c r="I99" s="371">
        <f t="shared" si="1"/>
        <v>0</v>
      </c>
    </row>
    <row r="100" spans="1:9" ht="15" customHeight="1" x14ac:dyDescent="0.2">
      <c r="A100" s="367">
        <v>85</v>
      </c>
      <c r="B100" s="368"/>
      <c r="C100" s="368" t="s">
        <v>4628</v>
      </c>
      <c r="D100" s="368"/>
      <c r="E100" s="351" t="s">
        <v>325</v>
      </c>
      <c r="F100" s="368">
        <v>2</v>
      </c>
      <c r="G100" s="370"/>
      <c r="H100" s="368">
        <v>30</v>
      </c>
      <c r="I100" s="371">
        <f t="shared" si="1"/>
        <v>0</v>
      </c>
    </row>
    <row r="101" spans="1:9" ht="15" customHeight="1" x14ac:dyDescent="0.2">
      <c r="A101" s="367">
        <v>86</v>
      </c>
      <c r="B101" s="368"/>
      <c r="C101" s="368" t="s">
        <v>4629</v>
      </c>
      <c r="D101" s="368"/>
      <c r="E101" s="351" t="s">
        <v>325</v>
      </c>
      <c r="F101" s="368">
        <v>2</v>
      </c>
      <c r="G101" s="370"/>
      <c r="H101" s="368">
        <v>30</v>
      </c>
      <c r="I101" s="371">
        <f t="shared" si="1"/>
        <v>0</v>
      </c>
    </row>
    <row r="102" spans="1:9" ht="15" customHeight="1" x14ac:dyDescent="0.2">
      <c r="A102" s="367">
        <v>87</v>
      </c>
      <c r="B102" s="368"/>
      <c r="C102" s="368" t="s">
        <v>4630</v>
      </c>
      <c r="D102" s="368"/>
      <c r="E102" s="351" t="s">
        <v>325</v>
      </c>
      <c r="F102" s="368">
        <v>1</v>
      </c>
      <c r="G102" s="370"/>
      <c r="H102" s="368">
        <v>30</v>
      </c>
      <c r="I102" s="371">
        <f t="shared" si="1"/>
        <v>0</v>
      </c>
    </row>
    <row r="103" spans="1:9" ht="15" customHeight="1" x14ac:dyDescent="0.2">
      <c r="A103" s="367">
        <v>88</v>
      </c>
      <c r="B103" s="368"/>
      <c r="C103" s="368" t="s">
        <v>4631</v>
      </c>
      <c r="D103" s="368"/>
      <c r="E103" s="351" t="s">
        <v>325</v>
      </c>
      <c r="F103" s="368">
        <v>1</v>
      </c>
      <c r="G103" s="370"/>
      <c r="H103" s="368">
        <v>30</v>
      </c>
      <c r="I103" s="371">
        <f t="shared" si="1"/>
        <v>0</v>
      </c>
    </row>
    <row r="104" spans="1:9" ht="15" customHeight="1" x14ac:dyDescent="0.2">
      <c r="A104" s="367">
        <v>89</v>
      </c>
      <c r="B104" s="368"/>
      <c r="C104" s="368" t="s">
        <v>4626</v>
      </c>
      <c r="D104" s="368"/>
      <c r="E104" s="351" t="s">
        <v>325</v>
      </c>
      <c r="F104" s="368">
        <v>15</v>
      </c>
      <c r="G104" s="370"/>
      <c r="H104" s="368">
        <v>30</v>
      </c>
      <c r="I104" s="371">
        <f t="shared" si="1"/>
        <v>0</v>
      </c>
    </row>
    <row r="105" spans="1:9" ht="15" customHeight="1" x14ac:dyDescent="0.2">
      <c r="A105" s="367">
        <v>90</v>
      </c>
      <c r="B105" s="368"/>
      <c r="C105" s="372" t="s">
        <v>4605</v>
      </c>
      <c r="D105" s="372"/>
      <c r="E105" s="373" t="s">
        <v>4606</v>
      </c>
      <c r="F105" s="372">
        <v>1</v>
      </c>
      <c r="G105" s="374"/>
      <c r="H105" s="368">
        <v>30</v>
      </c>
      <c r="I105" s="371">
        <f t="shared" si="1"/>
        <v>0</v>
      </c>
    </row>
    <row r="106" spans="1:9" ht="15" customHeight="1" x14ac:dyDescent="0.2">
      <c r="A106" s="367">
        <v>91</v>
      </c>
      <c r="B106" s="368"/>
      <c r="C106" s="368" t="s">
        <v>4595</v>
      </c>
      <c r="D106" s="368"/>
      <c r="E106" s="351" t="s">
        <v>325</v>
      </c>
      <c r="F106" s="368">
        <v>7</v>
      </c>
      <c r="G106" s="370"/>
      <c r="H106" s="368">
        <v>30</v>
      </c>
      <c r="I106" s="371">
        <f t="shared" si="1"/>
        <v>0</v>
      </c>
    </row>
    <row r="107" spans="1:9" ht="15" customHeight="1" x14ac:dyDescent="0.2">
      <c r="A107" s="367">
        <v>92</v>
      </c>
      <c r="B107" s="368"/>
      <c r="C107" s="368" t="s">
        <v>4596</v>
      </c>
      <c r="D107" s="368"/>
      <c r="E107" s="351" t="s">
        <v>325</v>
      </c>
      <c r="F107" s="368">
        <v>7</v>
      </c>
      <c r="G107" s="370"/>
      <c r="H107" s="368">
        <v>30</v>
      </c>
      <c r="I107" s="371">
        <f t="shared" si="1"/>
        <v>0</v>
      </c>
    </row>
    <row r="108" spans="1:9" ht="15" customHeight="1" x14ac:dyDescent="0.2">
      <c r="A108" s="367">
        <v>93</v>
      </c>
      <c r="B108" s="368"/>
      <c r="C108" s="372" t="s">
        <v>4632</v>
      </c>
      <c r="D108" s="372"/>
      <c r="E108" s="373" t="s">
        <v>325</v>
      </c>
      <c r="F108" s="372">
        <v>1</v>
      </c>
      <c r="G108" s="374"/>
      <c r="H108" s="368">
        <v>30</v>
      </c>
      <c r="I108" s="371">
        <f t="shared" si="1"/>
        <v>0</v>
      </c>
    </row>
    <row r="109" spans="1:9" ht="15" customHeight="1" x14ac:dyDescent="0.2">
      <c r="A109" s="367">
        <v>94</v>
      </c>
      <c r="B109" s="368"/>
      <c r="C109" s="368" t="s">
        <v>4597</v>
      </c>
      <c r="D109" s="368"/>
      <c r="E109" s="351" t="s">
        <v>325</v>
      </c>
      <c r="F109" s="368">
        <f>SUM(F97:F104)</f>
        <v>27</v>
      </c>
      <c r="G109" s="370"/>
      <c r="H109" s="368"/>
      <c r="I109" s="371">
        <f>F109*G109</f>
        <v>0</v>
      </c>
    </row>
    <row r="110" spans="1:9" ht="15" customHeight="1" x14ac:dyDescent="0.2">
      <c r="A110" s="367">
        <v>95</v>
      </c>
      <c r="B110" s="368"/>
      <c r="C110" s="368" t="s">
        <v>4607</v>
      </c>
      <c r="D110" s="368"/>
      <c r="E110" s="351" t="s">
        <v>325</v>
      </c>
      <c r="F110" s="368">
        <v>1</v>
      </c>
      <c r="G110" s="370"/>
      <c r="H110" s="368"/>
      <c r="I110" s="371">
        <f>F110*G110</f>
        <v>0</v>
      </c>
    </row>
    <row r="111" spans="1:9" ht="15" customHeight="1" x14ac:dyDescent="0.2">
      <c r="A111" s="367"/>
      <c r="B111" s="368"/>
      <c r="C111" s="369" t="s">
        <v>4633</v>
      </c>
      <c r="D111" s="368"/>
      <c r="F111" s="368"/>
      <c r="G111" s="370"/>
      <c r="H111" s="368"/>
      <c r="I111" s="371"/>
    </row>
    <row r="112" spans="1:9" ht="15" customHeight="1" x14ac:dyDescent="0.2">
      <c r="A112" s="367">
        <v>96</v>
      </c>
      <c r="B112" s="368"/>
      <c r="C112" s="368" t="s">
        <v>4622</v>
      </c>
      <c r="D112" s="368"/>
      <c r="E112" s="351" t="s">
        <v>325</v>
      </c>
      <c r="F112" s="368">
        <v>2</v>
      </c>
      <c r="G112" s="370"/>
      <c r="H112" s="368">
        <v>30</v>
      </c>
      <c r="I112" s="371">
        <f t="shared" si="1"/>
        <v>0</v>
      </c>
    </row>
    <row r="113" spans="1:9" ht="15" customHeight="1" x14ac:dyDescent="0.2">
      <c r="A113" s="367">
        <v>97</v>
      </c>
      <c r="B113" s="368"/>
      <c r="C113" s="368" t="s">
        <v>4628</v>
      </c>
      <c r="D113" s="368"/>
      <c r="E113" s="351" t="s">
        <v>325</v>
      </c>
      <c r="F113" s="368">
        <v>2</v>
      </c>
      <c r="G113" s="370"/>
      <c r="H113" s="368">
        <v>30</v>
      </c>
      <c r="I113" s="371">
        <f t="shared" si="1"/>
        <v>0</v>
      </c>
    </row>
    <row r="114" spans="1:9" ht="15" customHeight="1" x14ac:dyDescent="0.2">
      <c r="A114" s="367">
        <v>98</v>
      </c>
      <c r="B114" s="368"/>
      <c r="C114" s="368" t="s">
        <v>4630</v>
      </c>
      <c r="D114" s="368"/>
      <c r="E114" s="351" t="s">
        <v>325</v>
      </c>
      <c r="F114" s="368">
        <v>1</v>
      </c>
      <c r="G114" s="370"/>
      <c r="H114" s="368">
        <v>30</v>
      </c>
      <c r="I114" s="371">
        <f t="shared" si="1"/>
        <v>0</v>
      </c>
    </row>
    <row r="115" spans="1:9" ht="15" customHeight="1" x14ac:dyDescent="0.2">
      <c r="A115" s="367">
        <v>99</v>
      </c>
      <c r="B115" s="368"/>
      <c r="C115" s="368" t="s">
        <v>4631</v>
      </c>
      <c r="D115" s="368"/>
      <c r="E115" s="351" t="s">
        <v>325</v>
      </c>
      <c r="F115" s="368">
        <v>1</v>
      </c>
      <c r="G115" s="370"/>
      <c r="H115" s="368">
        <v>30</v>
      </c>
      <c r="I115" s="371">
        <f t="shared" si="1"/>
        <v>0</v>
      </c>
    </row>
    <row r="116" spans="1:9" ht="15" customHeight="1" x14ac:dyDescent="0.2">
      <c r="A116" s="367">
        <v>100</v>
      </c>
      <c r="B116" s="368"/>
      <c r="C116" s="368" t="s">
        <v>4626</v>
      </c>
      <c r="D116" s="368"/>
      <c r="E116" s="351" t="s">
        <v>325</v>
      </c>
      <c r="F116" s="368">
        <v>30</v>
      </c>
      <c r="G116" s="370"/>
      <c r="H116" s="368">
        <v>30</v>
      </c>
      <c r="I116" s="371">
        <f t="shared" si="1"/>
        <v>0</v>
      </c>
    </row>
    <row r="117" spans="1:9" ht="15" customHeight="1" x14ac:dyDescent="0.2">
      <c r="A117" s="367">
        <v>101</v>
      </c>
      <c r="B117" s="368"/>
      <c r="C117" s="368" t="s">
        <v>4605</v>
      </c>
      <c r="D117" s="368"/>
      <c r="E117" s="351" t="s">
        <v>4606</v>
      </c>
      <c r="F117" s="368">
        <v>1</v>
      </c>
      <c r="G117" s="370"/>
      <c r="H117" s="368">
        <v>30</v>
      </c>
      <c r="I117" s="371">
        <f t="shared" si="1"/>
        <v>0</v>
      </c>
    </row>
    <row r="118" spans="1:9" ht="15" customHeight="1" x14ac:dyDescent="0.2">
      <c r="A118" s="367">
        <v>102</v>
      </c>
      <c r="B118" s="368"/>
      <c r="C118" s="368" t="s">
        <v>4595</v>
      </c>
      <c r="D118" s="368"/>
      <c r="E118" s="351" t="s">
        <v>325</v>
      </c>
      <c r="F118" s="368">
        <v>4</v>
      </c>
      <c r="G118" s="370"/>
      <c r="H118" s="368">
        <v>30</v>
      </c>
      <c r="I118" s="371">
        <f t="shared" si="1"/>
        <v>0</v>
      </c>
    </row>
    <row r="119" spans="1:9" ht="15" customHeight="1" x14ac:dyDescent="0.2">
      <c r="A119" s="367">
        <v>103</v>
      </c>
      <c r="B119" s="368"/>
      <c r="C119" s="368" t="s">
        <v>4596</v>
      </c>
      <c r="D119" s="368"/>
      <c r="E119" s="351" t="s">
        <v>325</v>
      </c>
      <c r="F119" s="368">
        <v>4</v>
      </c>
      <c r="G119" s="370"/>
      <c r="H119" s="368">
        <v>30</v>
      </c>
      <c r="I119" s="371">
        <f t="shared" si="1"/>
        <v>0</v>
      </c>
    </row>
    <row r="120" spans="1:9" ht="15" customHeight="1" x14ac:dyDescent="0.2">
      <c r="A120" s="367">
        <v>104</v>
      </c>
      <c r="B120" s="368"/>
      <c r="C120" s="372" t="s">
        <v>4632</v>
      </c>
      <c r="D120" s="372"/>
      <c r="E120" s="373" t="s">
        <v>325</v>
      </c>
      <c r="F120" s="372">
        <v>4</v>
      </c>
      <c r="G120" s="374"/>
      <c r="H120" s="368">
        <v>30</v>
      </c>
      <c r="I120" s="371">
        <f t="shared" si="1"/>
        <v>0</v>
      </c>
    </row>
    <row r="121" spans="1:9" ht="15" customHeight="1" x14ac:dyDescent="0.2">
      <c r="A121" s="367">
        <v>105</v>
      </c>
      <c r="B121" s="368"/>
      <c r="C121" s="368" t="s">
        <v>4597</v>
      </c>
      <c r="D121" s="368"/>
      <c r="E121" s="351" t="s">
        <v>325</v>
      </c>
      <c r="F121" s="368">
        <v>36</v>
      </c>
      <c r="G121" s="370"/>
      <c r="H121" s="368"/>
      <c r="I121" s="371">
        <f>F121*G121</f>
        <v>0</v>
      </c>
    </row>
    <row r="122" spans="1:9" ht="15" customHeight="1" x14ac:dyDescent="0.2">
      <c r="A122" s="367">
        <v>106</v>
      </c>
      <c r="B122" s="368"/>
      <c r="C122" s="368" t="s">
        <v>4607</v>
      </c>
      <c r="D122" s="368"/>
      <c r="E122" s="351" t="s">
        <v>325</v>
      </c>
      <c r="F122" s="368">
        <v>1</v>
      </c>
      <c r="G122" s="370"/>
      <c r="H122" s="368"/>
      <c r="I122" s="371">
        <f>F122*G122</f>
        <v>0</v>
      </c>
    </row>
    <row r="123" spans="1:9" ht="15" customHeight="1" x14ac:dyDescent="0.2">
      <c r="A123" s="367"/>
      <c r="B123" s="368"/>
      <c r="C123" s="369" t="s">
        <v>4634</v>
      </c>
      <c r="D123" s="368"/>
      <c r="F123" s="368"/>
      <c r="G123" s="370"/>
      <c r="H123" s="368"/>
      <c r="I123" s="371"/>
    </row>
    <row r="124" spans="1:9" ht="15" customHeight="1" x14ac:dyDescent="0.2">
      <c r="A124" s="367">
        <v>107</v>
      </c>
      <c r="B124" s="368"/>
      <c r="C124" s="368" t="s">
        <v>4625</v>
      </c>
      <c r="D124" s="368"/>
      <c r="E124" s="351" t="s">
        <v>325</v>
      </c>
      <c r="F124" s="368">
        <v>3</v>
      </c>
      <c r="G124" s="370"/>
      <c r="H124" s="368">
        <v>30</v>
      </c>
      <c r="I124" s="371">
        <f t="shared" si="1"/>
        <v>0</v>
      </c>
    </row>
    <row r="125" spans="1:9" ht="15" customHeight="1" x14ac:dyDescent="0.2">
      <c r="A125" s="367">
        <v>108</v>
      </c>
      <c r="B125" s="368"/>
      <c r="C125" s="368" t="s">
        <v>4594</v>
      </c>
      <c r="D125" s="368"/>
      <c r="E125" s="351" t="s">
        <v>325</v>
      </c>
      <c r="F125" s="368">
        <v>3</v>
      </c>
      <c r="G125" s="370"/>
      <c r="H125" s="368">
        <v>30</v>
      </c>
      <c r="I125" s="371">
        <f t="shared" si="1"/>
        <v>0</v>
      </c>
    </row>
    <row r="126" spans="1:9" ht="15" customHeight="1" x14ac:dyDescent="0.2">
      <c r="A126" s="367">
        <v>109</v>
      </c>
      <c r="B126" s="368"/>
      <c r="C126" s="368" t="s">
        <v>4602</v>
      </c>
      <c r="D126" s="368"/>
      <c r="E126" s="351" t="s">
        <v>325</v>
      </c>
      <c r="F126" s="368">
        <v>3</v>
      </c>
      <c r="G126" s="370"/>
      <c r="H126" s="368">
        <v>30</v>
      </c>
      <c r="I126" s="371">
        <f t="shared" si="1"/>
        <v>0</v>
      </c>
    </row>
    <row r="127" spans="1:9" ht="15" customHeight="1" x14ac:dyDescent="0.2">
      <c r="A127" s="367">
        <v>110</v>
      </c>
      <c r="B127" s="368"/>
      <c r="C127" s="368" t="s">
        <v>4622</v>
      </c>
      <c r="D127" s="368"/>
      <c r="E127" s="351" t="s">
        <v>325</v>
      </c>
      <c r="F127" s="368">
        <v>4</v>
      </c>
      <c r="G127" s="370"/>
      <c r="H127" s="368">
        <v>30</v>
      </c>
      <c r="I127" s="371">
        <f t="shared" si="1"/>
        <v>0</v>
      </c>
    </row>
    <row r="128" spans="1:9" ht="15" customHeight="1" x14ac:dyDescent="0.2">
      <c r="A128" s="367">
        <v>111</v>
      </c>
      <c r="B128" s="368"/>
      <c r="C128" s="368" t="s">
        <v>4623</v>
      </c>
      <c r="D128" s="368"/>
      <c r="E128" s="351" t="s">
        <v>325</v>
      </c>
      <c r="F128" s="368">
        <v>4</v>
      </c>
      <c r="G128" s="370"/>
      <c r="H128" s="368">
        <v>30</v>
      </c>
      <c r="I128" s="371">
        <f t="shared" si="1"/>
        <v>0</v>
      </c>
    </row>
    <row r="129" spans="1:9" ht="15" customHeight="1" x14ac:dyDescent="0.2">
      <c r="A129" s="367">
        <v>112</v>
      </c>
      <c r="B129" s="368"/>
      <c r="C129" s="368" t="s">
        <v>4635</v>
      </c>
      <c r="D129" s="368"/>
      <c r="E129" s="351" t="s">
        <v>325</v>
      </c>
      <c r="F129" s="368">
        <v>4</v>
      </c>
      <c r="G129" s="370"/>
      <c r="H129" s="368">
        <v>30</v>
      </c>
      <c r="I129" s="371">
        <f t="shared" si="1"/>
        <v>0</v>
      </c>
    </row>
    <row r="130" spans="1:9" ht="15" customHeight="1" x14ac:dyDescent="0.2">
      <c r="A130" s="367">
        <v>113</v>
      </c>
      <c r="B130" s="368"/>
      <c r="C130" s="368" t="s">
        <v>4636</v>
      </c>
      <c r="D130" s="368"/>
      <c r="E130" s="351" t="s">
        <v>325</v>
      </c>
      <c r="F130" s="368">
        <v>6</v>
      </c>
      <c r="G130" s="370"/>
      <c r="H130" s="368">
        <v>30</v>
      </c>
      <c r="I130" s="371">
        <f t="shared" si="1"/>
        <v>0</v>
      </c>
    </row>
    <row r="131" spans="1:9" ht="15" customHeight="1" x14ac:dyDescent="0.2">
      <c r="A131" s="367">
        <v>114</v>
      </c>
      <c r="B131" s="368"/>
      <c r="C131" s="368" t="s">
        <v>4637</v>
      </c>
      <c r="D131" s="368"/>
      <c r="E131" s="351" t="s">
        <v>325</v>
      </c>
      <c r="F131" s="368">
        <v>2</v>
      </c>
      <c r="G131" s="370"/>
      <c r="H131" s="368">
        <v>30</v>
      </c>
      <c r="I131" s="371">
        <f t="shared" si="1"/>
        <v>0</v>
      </c>
    </row>
    <row r="132" spans="1:9" ht="15" customHeight="1" x14ac:dyDescent="0.2">
      <c r="A132" s="367">
        <v>115</v>
      </c>
      <c r="B132" s="368"/>
      <c r="C132" s="368" t="s">
        <v>4626</v>
      </c>
      <c r="D132" s="368"/>
      <c r="E132" s="351" t="s">
        <v>325</v>
      </c>
      <c r="F132" s="368">
        <v>25</v>
      </c>
      <c r="G132" s="370"/>
      <c r="H132" s="368">
        <v>30</v>
      </c>
      <c r="I132" s="371">
        <f t="shared" si="1"/>
        <v>0</v>
      </c>
    </row>
    <row r="133" spans="1:9" ht="15" customHeight="1" x14ac:dyDescent="0.2">
      <c r="A133" s="367">
        <v>116</v>
      </c>
      <c r="B133" s="368"/>
      <c r="C133" s="368" t="s">
        <v>4605</v>
      </c>
      <c r="D133" s="368"/>
      <c r="E133" s="351" t="s">
        <v>325</v>
      </c>
      <c r="F133" s="368">
        <v>1</v>
      </c>
      <c r="G133" s="370"/>
      <c r="H133" s="368">
        <v>30</v>
      </c>
      <c r="I133" s="371">
        <f t="shared" si="1"/>
        <v>0</v>
      </c>
    </row>
    <row r="134" spans="1:9" ht="15" customHeight="1" x14ac:dyDescent="0.2">
      <c r="A134" s="367">
        <v>117</v>
      </c>
      <c r="B134" s="368"/>
      <c r="C134" s="368" t="s">
        <v>4595</v>
      </c>
      <c r="D134" s="368"/>
      <c r="E134" s="351" t="s">
        <v>325</v>
      </c>
      <c r="F134" s="368">
        <v>16</v>
      </c>
      <c r="G134" s="370"/>
      <c r="H134" s="368">
        <v>30</v>
      </c>
      <c r="I134" s="371">
        <f t="shared" si="1"/>
        <v>0</v>
      </c>
    </row>
    <row r="135" spans="1:9" ht="15" customHeight="1" x14ac:dyDescent="0.2">
      <c r="A135" s="367">
        <v>118</v>
      </c>
      <c r="B135" s="368"/>
      <c r="C135" s="368" t="s">
        <v>4596</v>
      </c>
      <c r="D135" s="368"/>
      <c r="E135" s="351" t="s">
        <v>325</v>
      </c>
      <c r="F135" s="368">
        <v>16</v>
      </c>
      <c r="G135" s="370"/>
      <c r="H135" s="368">
        <v>30</v>
      </c>
      <c r="I135" s="371">
        <f t="shared" si="1"/>
        <v>0</v>
      </c>
    </row>
    <row r="136" spans="1:9" ht="15" customHeight="1" x14ac:dyDescent="0.2">
      <c r="A136" s="367">
        <v>119</v>
      </c>
      <c r="B136" s="368"/>
      <c r="C136" s="372" t="s">
        <v>4632</v>
      </c>
      <c r="D136" s="372"/>
      <c r="E136" s="373" t="s">
        <v>325</v>
      </c>
      <c r="F136" s="372">
        <v>3</v>
      </c>
      <c r="G136" s="374"/>
      <c r="H136" s="368">
        <v>30</v>
      </c>
      <c r="I136" s="371">
        <f t="shared" si="1"/>
        <v>0</v>
      </c>
    </row>
    <row r="137" spans="1:9" ht="15" customHeight="1" x14ac:dyDescent="0.2">
      <c r="A137" s="367">
        <v>120</v>
      </c>
      <c r="B137" s="368"/>
      <c r="C137" s="372" t="s">
        <v>4638</v>
      </c>
      <c r="D137" s="372"/>
      <c r="E137" s="373" t="s">
        <v>172</v>
      </c>
      <c r="F137" s="372">
        <v>51.5</v>
      </c>
      <c r="G137" s="374"/>
      <c r="H137" s="368"/>
      <c r="I137" s="371">
        <f>F137*G137</f>
        <v>0</v>
      </c>
    </row>
    <row r="138" spans="1:9" ht="15" customHeight="1" x14ac:dyDescent="0.2">
      <c r="A138" s="367">
        <v>121</v>
      </c>
      <c r="B138" s="368"/>
      <c r="C138" s="372" t="s">
        <v>4639</v>
      </c>
      <c r="D138" s="372"/>
      <c r="E138" s="373" t="s">
        <v>172</v>
      </c>
      <c r="F138" s="372">
        <v>51.5</v>
      </c>
      <c r="G138" s="374"/>
      <c r="H138" s="368"/>
      <c r="I138" s="371">
        <f>F138*G138</f>
        <v>0</v>
      </c>
    </row>
    <row r="139" spans="1:9" ht="15" customHeight="1" x14ac:dyDescent="0.2">
      <c r="A139" s="367">
        <v>122</v>
      </c>
      <c r="B139" s="368"/>
      <c r="C139" s="372" t="s">
        <v>4597</v>
      </c>
      <c r="D139" s="372"/>
      <c r="E139" s="373" t="s">
        <v>325</v>
      </c>
      <c r="F139" s="372">
        <f>SUM(F124:F132)</f>
        <v>54</v>
      </c>
      <c r="G139" s="374"/>
      <c r="H139" s="368"/>
      <c r="I139" s="371">
        <f>F139*G139</f>
        <v>0</v>
      </c>
    </row>
    <row r="140" spans="1:9" ht="15" customHeight="1" x14ac:dyDescent="0.2">
      <c r="A140" s="367">
        <v>123</v>
      </c>
      <c r="B140" s="368"/>
      <c r="C140" s="372" t="s">
        <v>4607</v>
      </c>
      <c r="D140" s="372"/>
      <c r="E140" s="373" t="s">
        <v>325</v>
      </c>
      <c r="F140" s="372">
        <v>1</v>
      </c>
      <c r="G140" s="374"/>
      <c r="H140" s="368"/>
      <c r="I140" s="371">
        <f>F140*G140</f>
        <v>0</v>
      </c>
    </row>
    <row r="141" spans="1:9" ht="15" customHeight="1" x14ac:dyDescent="0.2">
      <c r="A141" s="367"/>
      <c r="B141" s="368"/>
      <c r="C141" s="375" t="s">
        <v>4640</v>
      </c>
      <c r="D141" s="372"/>
      <c r="E141" s="373"/>
      <c r="F141" s="372"/>
      <c r="G141" s="374"/>
      <c r="H141" s="368"/>
      <c r="I141" s="371"/>
    </row>
    <row r="142" spans="1:9" ht="15" customHeight="1" x14ac:dyDescent="0.2">
      <c r="A142" s="367">
        <v>124</v>
      </c>
      <c r="B142" s="368"/>
      <c r="C142" s="372" t="s">
        <v>4626</v>
      </c>
      <c r="D142" s="372"/>
      <c r="E142" s="373" t="s">
        <v>325</v>
      </c>
      <c r="F142" s="372">
        <v>10</v>
      </c>
      <c r="G142" s="374"/>
      <c r="H142" s="368">
        <v>180</v>
      </c>
      <c r="I142" s="371">
        <f t="shared" ref="I142" si="2">F142*G142*H142</f>
        <v>0</v>
      </c>
    </row>
    <row r="143" spans="1:9" ht="15" customHeight="1" x14ac:dyDescent="0.2">
      <c r="A143" s="367">
        <v>125</v>
      </c>
      <c r="B143" s="368"/>
      <c r="C143" s="372" t="s">
        <v>4597</v>
      </c>
      <c r="D143" s="372"/>
      <c r="E143" s="373" t="s">
        <v>325</v>
      </c>
      <c r="F143" s="372">
        <v>10</v>
      </c>
      <c r="G143" s="374"/>
      <c r="H143" s="368"/>
      <c r="I143" s="371">
        <f>F143*G143</f>
        <v>0</v>
      </c>
    </row>
    <row r="144" spans="1:9" ht="15" customHeight="1" x14ac:dyDescent="0.2">
      <c r="A144" s="367">
        <v>126</v>
      </c>
      <c r="B144" s="368"/>
      <c r="C144" s="372" t="s">
        <v>4641</v>
      </c>
      <c r="D144" s="372"/>
      <c r="E144" s="373" t="s">
        <v>172</v>
      </c>
      <c r="F144" s="372">
        <v>37.5</v>
      </c>
      <c r="G144" s="374"/>
      <c r="H144" s="368"/>
      <c r="I144" s="371">
        <f>F144*G144</f>
        <v>0</v>
      </c>
    </row>
    <row r="145" spans="1:9" ht="21.95" customHeight="1" x14ac:dyDescent="0.2">
      <c r="A145" s="376"/>
      <c r="B145" s="377"/>
      <c r="C145" s="378" t="s">
        <v>4642</v>
      </c>
      <c r="D145" s="377"/>
      <c r="E145" s="377"/>
      <c r="F145" s="377"/>
      <c r="G145" s="377"/>
      <c r="H145" s="377"/>
      <c r="I145" s="379">
        <f>SUM(I9:I144)</f>
        <v>0</v>
      </c>
    </row>
    <row r="146" spans="1:9" x14ac:dyDescent="0.2">
      <c r="C146" s="351" t="s">
        <v>4643</v>
      </c>
    </row>
  </sheetData>
  <mergeCells count="14">
    <mergeCell ref="A1:C1"/>
    <mergeCell ref="E1:F1"/>
    <mergeCell ref="H1:I1"/>
    <mergeCell ref="A2:B2"/>
    <mergeCell ref="D2:E2"/>
    <mergeCell ref="F2:I2"/>
    <mergeCell ref="A5:B5"/>
    <mergeCell ref="C6:D6"/>
    <mergeCell ref="A3:B3"/>
    <mergeCell ref="D3:E3"/>
    <mergeCell ref="F3:I3"/>
    <mergeCell ref="A4:B4"/>
    <mergeCell ref="D4:E4"/>
    <mergeCell ref="F4:I4"/>
  </mergeCells>
  <printOptions horizontalCentered="1"/>
  <pageMargins left="0.74803149606299213" right="0.70866141732283472" top="0.82677165354330717" bottom="0.31496062992125984" header="0.15748031496062992" footer="0.31496062992125984"/>
  <pageSetup paperSize="9" scale="66" fitToHeight="999" orientation="portrait" r:id="rId1"/>
  <headerFooter>
    <oddHeader xml:space="preserve">&amp;C
</oddHeader>
    <oddFooter>&amp;C&amp;P z &amp;N</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D11"/>
  <sheetViews>
    <sheetView workbookViewId="0">
      <pane ySplit="5" topLeftCell="A6" activePane="bottomLeft" state="frozen"/>
      <selection activeCell="K10" sqref="K10"/>
      <selection pane="bottomLeft" activeCell="C11" sqref="C11"/>
    </sheetView>
  </sheetViews>
  <sheetFormatPr defaultRowHeight="12.75" outlineLevelRow="1" x14ac:dyDescent="0.2"/>
  <cols>
    <col min="1" max="1" width="12.42578125" style="210" hidden="1" customWidth="1"/>
    <col min="2" max="2" width="80.7109375" style="210" customWidth="1"/>
    <col min="3" max="3" width="15.7109375" style="210" customWidth="1"/>
    <col min="4" max="256" width="9.140625" style="210"/>
    <col min="257" max="257" width="0" style="210" hidden="1" customWidth="1"/>
    <col min="258" max="258" width="80.7109375" style="210" customWidth="1"/>
    <col min="259" max="259" width="15.7109375" style="210" customWidth="1"/>
    <col min="260" max="512" width="9.140625" style="210"/>
    <col min="513" max="513" width="0" style="210" hidden="1" customWidth="1"/>
    <col min="514" max="514" width="80.7109375" style="210" customWidth="1"/>
    <col min="515" max="515" width="15.7109375" style="210" customWidth="1"/>
    <col min="516" max="768" width="9.140625" style="210"/>
    <col min="769" max="769" width="0" style="210" hidden="1" customWidth="1"/>
    <col min="770" max="770" width="80.7109375" style="210" customWidth="1"/>
    <col min="771" max="771" width="15.7109375" style="210" customWidth="1"/>
    <col min="772" max="1024" width="9.140625" style="210"/>
    <col min="1025" max="1025" width="0" style="210" hidden="1" customWidth="1"/>
    <col min="1026" max="1026" width="80.7109375" style="210" customWidth="1"/>
    <col min="1027" max="1027" width="15.7109375" style="210" customWidth="1"/>
    <col min="1028" max="1280" width="9.140625" style="210"/>
    <col min="1281" max="1281" width="0" style="210" hidden="1" customWidth="1"/>
    <col min="1282" max="1282" width="80.7109375" style="210" customWidth="1"/>
    <col min="1283" max="1283" width="15.7109375" style="210" customWidth="1"/>
    <col min="1284" max="1536" width="9.140625" style="210"/>
    <col min="1537" max="1537" width="0" style="210" hidden="1" customWidth="1"/>
    <col min="1538" max="1538" width="80.7109375" style="210" customWidth="1"/>
    <col min="1539" max="1539" width="15.7109375" style="210" customWidth="1"/>
    <col min="1540" max="1792" width="9.140625" style="210"/>
    <col min="1793" max="1793" width="0" style="210" hidden="1" customWidth="1"/>
    <col min="1794" max="1794" width="80.7109375" style="210" customWidth="1"/>
    <col min="1795" max="1795" width="15.7109375" style="210" customWidth="1"/>
    <col min="1796" max="2048" width="9.140625" style="210"/>
    <col min="2049" max="2049" width="0" style="210" hidden="1" customWidth="1"/>
    <col min="2050" max="2050" width="80.7109375" style="210" customWidth="1"/>
    <col min="2051" max="2051" width="15.7109375" style="210" customWidth="1"/>
    <col min="2052" max="2304" width="9.140625" style="210"/>
    <col min="2305" max="2305" width="0" style="210" hidden="1" customWidth="1"/>
    <col min="2306" max="2306" width="80.7109375" style="210" customWidth="1"/>
    <col min="2307" max="2307" width="15.7109375" style="210" customWidth="1"/>
    <col min="2308" max="2560" width="9.140625" style="210"/>
    <col min="2561" max="2561" width="0" style="210" hidden="1" customWidth="1"/>
    <col min="2562" max="2562" width="80.7109375" style="210" customWidth="1"/>
    <col min="2563" max="2563" width="15.7109375" style="210" customWidth="1"/>
    <col min="2564" max="2816" width="9.140625" style="210"/>
    <col min="2817" max="2817" width="0" style="210" hidden="1" customWidth="1"/>
    <col min="2818" max="2818" width="80.7109375" style="210" customWidth="1"/>
    <col min="2819" max="2819" width="15.7109375" style="210" customWidth="1"/>
    <col min="2820" max="3072" width="9.140625" style="210"/>
    <col min="3073" max="3073" width="0" style="210" hidden="1" customWidth="1"/>
    <col min="3074" max="3074" width="80.7109375" style="210" customWidth="1"/>
    <col min="3075" max="3075" width="15.7109375" style="210" customWidth="1"/>
    <col min="3076" max="3328" width="9.140625" style="210"/>
    <col min="3329" max="3329" width="0" style="210" hidden="1" customWidth="1"/>
    <col min="3330" max="3330" width="80.7109375" style="210" customWidth="1"/>
    <col min="3331" max="3331" width="15.7109375" style="210" customWidth="1"/>
    <col min="3332" max="3584" width="9.140625" style="210"/>
    <col min="3585" max="3585" width="0" style="210" hidden="1" customWidth="1"/>
    <col min="3586" max="3586" width="80.7109375" style="210" customWidth="1"/>
    <col min="3587" max="3587" width="15.7109375" style="210" customWidth="1"/>
    <col min="3588" max="3840" width="9.140625" style="210"/>
    <col min="3841" max="3841" width="0" style="210" hidden="1" customWidth="1"/>
    <col min="3842" max="3842" width="80.7109375" style="210" customWidth="1"/>
    <col min="3843" max="3843" width="15.7109375" style="210" customWidth="1"/>
    <col min="3844" max="4096" width="9.140625" style="210"/>
    <col min="4097" max="4097" width="0" style="210" hidden="1" customWidth="1"/>
    <col min="4098" max="4098" width="80.7109375" style="210" customWidth="1"/>
    <col min="4099" max="4099" width="15.7109375" style="210" customWidth="1"/>
    <col min="4100" max="4352" width="9.140625" style="210"/>
    <col min="4353" max="4353" width="0" style="210" hidden="1" customWidth="1"/>
    <col min="4354" max="4354" width="80.7109375" style="210" customWidth="1"/>
    <col min="4355" max="4355" width="15.7109375" style="210" customWidth="1"/>
    <col min="4356" max="4608" width="9.140625" style="210"/>
    <col min="4609" max="4609" width="0" style="210" hidden="1" customWidth="1"/>
    <col min="4610" max="4610" width="80.7109375" style="210" customWidth="1"/>
    <col min="4611" max="4611" width="15.7109375" style="210" customWidth="1"/>
    <col min="4612" max="4864" width="9.140625" style="210"/>
    <col min="4865" max="4865" width="0" style="210" hidden="1" customWidth="1"/>
    <col min="4866" max="4866" width="80.7109375" style="210" customWidth="1"/>
    <col min="4867" max="4867" width="15.7109375" style="210" customWidth="1"/>
    <col min="4868" max="5120" width="9.140625" style="210"/>
    <col min="5121" max="5121" width="0" style="210" hidden="1" customWidth="1"/>
    <col min="5122" max="5122" width="80.7109375" style="210" customWidth="1"/>
    <col min="5123" max="5123" width="15.7109375" style="210" customWidth="1"/>
    <col min="5124" max="5376" width="9.140625" style="210"/>
    <col min="5377" max="5377" width="0" style="210" hidden="1" customWidth="1"/>
    <col min="5378" max="5378" width="80.7109375" style="210" customWidth="1"/>
    <col min="5379" max="5379" width="15.7109375" style="210" customWidth="1"/>
    <col min="5380" max="5632" width="9.140625" style="210"/>
    <col min="5633" max="5633" width="0" style="210" hidden="1" customWidth="1"/>
    <col min="5634" max="5634" width="80.7109375" style="210" customWidth="1"/>
    <col min="5635" max="5635" width="15.7109375" style="210" customWidth="1"/>
    <col min="5636" max="5888" width="9.140625" style="210"/>
    <col min="5889" max="5889" width="0" style="210" hidden="1" customWidth="1"/>
    <col min="5890" max="5890" width="80.7109375" style="210" customWidth="1"/>
    <col min="5891" max="5891" width="15.7109375" style="210" customWidth="1"/>
    <col min="5892" max="6144" width="9.140625" style="210"/>
    <col min="6145" max="6145" width="0" style="210" hidden="1" customWidth="1"/>
    <col min="6146" max="6146" width="80.7109375" style="210" customWidth="1"/>
    <col min="6147" max="6147" width="15.7109375" style="210" customWidth="1"/>
    <col min="6148" max="6400" width="9.140625" style="210"/>
    <col min="6401" max="6401" width="0" style="210" hidden="1" customWidth="1"/>
    <col min="6402" max="6402" width="80.7109375" style="210" customWidth="1"/>
    <col min="6403" max="6403" width="15.7109375" style="210" customWidth="1"/>
    <col min="6404" max="6656" width="9.140625" style="210"/>
    <col min="6657" max="6657" width="0" style="210" hidden="1" customWidth="1"/>
    <col min="6658" max="6658" width="80.7109375" style="210" customWidth="1"/>
    <col min="6659" max="6659" width="15.7109375" style="210" customWidth="1"/>
    <col min="6660" max="6912" width="9.140625" style="210"/>
    <col min="6913" max="6913" width="0" style="210" hidden="1" customWidth="1"/>
    <col min="6914" max="6914" width="80.7109375" style="210" customWidth="1"/>
    <col min="6915" max="6915" width="15.7109375" style="210" customWidth="1"/>
    <col min="6916" max="7168" width="9.140625" style="210"/>
    <col min="7169" max="7169" width="0" style="210" hidden="1" customWidth="1"/>
    <col min="7170" max="7170" width="80.7109375" style="210" customWidth="1"/>
    <col min="7171" max="7171" width="15.7109375" style="210" customWidth="1"/>
    <col min="7172" max="7424" width="9.140625" style="210"/>
    <col min="7425" max="7425" width="0" style="210" hidden="1" customWidth="1"/>
    <col min="7426" max="7426" width="80.7109375" style="210" customWidth="1"/>
    <col min="7427" max="7427" width="15.7109375" style="210" customWidth="1"/>
    <col min="7428" max="7680" width="9.140625" style="210"/>
    <col min="7681" max="7681" width="0" style="210" hidden="1" customWidth="1"/>
    <col min="7682" max="7682" width="80.7109375" style="210" customWidth="1"/>
    <col min="7683" max="7683" width="15.7109375" style="210" customWidth="1"/>
    <col min="7684" max="7936" width="9.140625" style="210"/>
    <col min="7937" max="7937" width="0" style="210" hidden="1" customWidth="1"/>
    <col min="7938" max="7938" width="80.7109375" style="210" customWidth="1"/>
    <col min="7939" max="7939" width="15.7109375" style="210" customWidth="1"/>
    <col min="7940" max="8192" width="9.140625" style="210"/>
    <col min="8193" max="8193" width="0" style="210" hidden="1" customWidth="1"/>
    <col min="8194" max="8194" width="80.7109375" style="210" customWidth="1"/>
    <col min="8195" max="8195" width="15.7109375" style="210" customWidth="1"/>
    <col min="8196" max="8448" width="9.140625" style="210"/>
    <col min="8449" max="8449" width="0" style="210" hidden="1" customWidth="1"/>
    <col min="8450" max="8450" width="80.7109375" style="210" customWidth="1"/>
    <col min="8451" max="8451" width="15.7109375" style="210" customWidth="1"/>
    <col min="8452" max="8704" width="9.140625" style="210"/>
    <col min="8705" max="8705" width="0" style="210" hidden="1" customWidth="1"/>
    <col min="8706" max="8706" width="80.7109375" style="210" customWidth="1"/>
    <col min="8707" max="8707" width="15.7109375" style="210" customWidth="1"/>
    <col min="8708" max="8960" width="9.140625" style="210"/>
    <col min="8961" max="8961" width="0" style="210" hidden="1" customWidth="1"/>
    <col min="8962" max="8962" width="80.7109375" style="210" customWidth="1"/>
    <col min="8963" max="8963" width="15.7109375" style="210" customWidth="1"/>
    <col min="8964" max="9216" width="9.140625" style="210"/>
    <col min="9217" max="9217" width="0" style="210" hidden="1" customWidth="1"/>
    <col min="9218" max="9218" width="80.7109375" style="210" customWidth="1"/>
    <col min="9219" max="9219" width="15.7109375" style="210" customWidth="1"/>
    <col min="9220" max="9472" width="9.140625" style="210"/>
    <col min="9473" max="9473" width="0" style="210" hidden="1" customWidth="1"/>
    <col min="9474" max="9474" width="80.7109375" style="210" customWidth="1"/>
    <col min="9475" max="9475" width="15.7109375" style="210" customWidth="1"/>
    <col min="9476" max="9728" width="9.140625" style="210"/>
    <col min="9729" max="9729" width="0" style="210" hidden="1" customWidth="1"/>
    <col min="9730" max="9730" width="80.7109375" style="210" customWidth="1"/>
    <col min="9731" max="9731" width="15.7109375" style="210" customWidth="1"/>
    <col min="9732" max="9984" width="9.140625" style="210"/>
    <col min="9985" max="9985" width="0" style="210" hidden="1" customWidth="1"/>
    <col min="9986" max="9986" width="80.7109375" style="210" customWidth="1"/>
    <col min="9987" max="9987" width="15.7109375" style="210" customWidth="1"/>
    <col min="9988" max="10240" width="9.140625" style="210"/>
    <col min="10241" max="10241" width="0" style="210" hidden="1" customWidth="1"/>
    <col min="10242" max="10242" width="80.7109375" style="210" customWidth="1"/>
    <col min="10243" max="10243" width="15.7109375" style="210" customWidth="1"/>
    <col min="10244" max="10496" width="9.140625" style="210"/>
    <col min="10497" max="10497" width="0" style="210" hidden="1" customWidth="1"/>
    <col min="10498" max="10498" width="80.7109375" style="210" customWidth="1"/>
    <col min="10499" max="10499" width="15.7109375" style="210" customWidth="1"/>
    <col min="10500" max="10752" width="9.140625" style="210"/>
    <col min="10753" max="10753" width="0" style="210" hidden="1" customWidth="1"/>
    <col min="10754" max="10754" width="80.7109375" style="210" customWidth="1"/>
    <col min="10755" max="10755" width="15.7109375" style="210" customWidth="1"/>
    <col min="10756" max="11008" width="9.140625" style="210"/>
    <col min="11009" max="11009" width="0" style="210" hidden="1" customWidth="1"/>
    <col min="11010" max="11010" width="80.7109375" style="210" customWidth="1"/>
    <col min="11011" max="11011" width="15.7109375" style="210" customWidth="1"/>
    <col min="11012" max="11264" width="9.140625" style="210"/>
    <col min="11265" max="11265" width="0" style="210" hidden="1" customWidth="1"/>
    <col min="11266" max="11266" width="80.7109375" style="210" customWidth="1"/>
    <col min="11267" max="11267" width="15.7109375" style="210" customWidth="1"/>
    <col min="11268" max="11520" width="9.140625" style="210"/>
    <col min="11521" max="11521" width="0" style="210" hidden="1" customWidth="1"/>
    <col min="11522" max="11522" width="80.7109375" style="210" customWidth="1"/>
    <col min="11523" max="11523" width="15.7109375" style="210" customWidth="1"/>
    <col min="11524" max="11776" width="9.140625" style="210"/>
    <col min="11777" max="11777" width="0" style="210" hidden="1" customWidth="1"/>
    <col min="11778" max="11778" width="80.7109375" style="210" customWidth="1"/>
    <col min="11779" max="11779" width="15.7109375" style="210" customWidth="1"/>
    <col min="11780" max="12032" width="9.140625" style="210"/>
    <col min="12033" max="12033" width="0" style="210" hidden="1" customWidth="1"/>
    <col min="12034" max="12034" width="80.7109375" style="210" customWidth="1"/>
    <col min="12035" max="12035" width="15.7109375" style="210" customWidth="1"/>
    <col min="12036" max="12288" width="9.140625" style="210"/>
    <col min="12289" max="12289" width="0" style="210" hidden="1" customWidth="1"/>
    <col min="12290" max="12290" width="80.7109375" style="210" customWidth="1"/>
    <col min="12291" max="12291" width="15.7109375" style="210" customWidth="1"/>
    <col min="12292" max="12544" width="9.140625" style="210"/>
    <col min="12545" max="12545" width="0" style="210" hidden="1" customWidth="1"/>
    <col min="12546" max="12546" width="80.7109375" style="210" customWidth="1"/>
    <col min="12547" max="12547" width="15.7109375" style="210" customWidth="1"/>
    <col min="12548" max="12800" width="9.140625" style="210"/>
    <col min="12801" max="12801" width="0" style="210" hidden="1" customWidth="1"/>
    <col min="12802" max="12802" width="80.7109375" style="210" customWidth="1"/>
    <col min="12803" max="12803" width="15.7109375" style="210" customWidth="1"/>
    <col min="12804" max="13056" width="9.140625" style="210"/>
    <col min="13057" max="13057" width="0" style="210" hidden="1" customWidth="1"/>
    <col min="13058" max="13058" width="80.7109375" style="210" customWidth="1"/>
    <col min="13059" max="13059" width="15.7109375" style="210" customWidth="1"/>
    <col min="13060" max="13312" width="9.140625" style="210"/>
    <col min="13313" max="13313" width="0" style="210" hidden="1" customWidth="1"/>
    <col min="13314" max="13314" width="80.7109375" style="210" customWidth="1"/>
    <col min="13315" max="13315" width="15.7109375" style="210" customWidth="1"/>
    <col min="13316" max="13568" width="9.140625" style="210"/>
    <col min="13569" max="13569" width="0" style="210" hidden="1" customWidth="1"/>
    <col min="13570" max="13570" width="80.7109375" style="210" customWidth="1"/>
    <col min="13571" max="13571" width="15.7109375" style="210" customWidth="1"/>
    <col min="13572" max="13824" width="9.140625" style="210"/>
    <col min="13825" max="13825" width="0" style="210" hidden="1" customWidth="1"/>
    <col min="13826" max="13826" width="80.7109375" style="210" customWidth="1"/>
    <col min="13827" max="13827" width="15.7109375" style="210" customWidth="1"/>
    <col min="13828" max="14080" width="9.140625" style="210"/>
    <col min="14081" max="14081" width="0" style="210" hidden="1" customWidth="1"/>
    <col min="14082" max="14082" width="80.7109375" style="210" customWidth="1"/>
    <col min="14083" max="14083" width="15.7109375" style="210" customWidth="1"/>
    <col min="14084" max="14336" width="9.140625" style="210"/>
    <col min="14337" max="14337" width="0" style="210" hidden="1" customWidth="1"/>
    <col min="14338" max="14338" width="80.7109375" style="210" customWidth="1"/>
    <col min="14339" max="14339" width="15.7109375" style="210" customWidth="1"/>
    <col min="14340" max="14592" width="9.140625" style="210"/>
    <col min="14593" max="14593" width="0" style="210" hidden="1" customWidth="1"/>
    <col min="14594" max="14594" width="80.7109375" style="210" customWidth="1"/>
    <col min="14595" max="14595" width="15.7109375" style="210" customWidth="1"/>
    <col min="14596" max="14848" width="9.140625" style="210"/>
    <col min="14849" max="14849" width="0" style="210" hidden="1" customWidth="1"/>
    <col min="14850" max="14850" width="80.7109375" style="210" customWidth="1"/>
    <col min="14851" max="14851" width="15.7109375" style="210" customWidth="1"/>
    <col min="14852" max="15104" width="9.140625" style="210"/>
    <col min="15105" max="15105" width="0" style="210" hidden="1" customWidth="1"/>
    <col min="15106" max="15106" width="80.7109375" style="210" customWidth="1"/>
    <col min="15107" max="15107" width="15.7109375" style="210" customWidth="1"/>
    <col min="15108" max="15360" width="9.140625" style="210"/>
    <col min="15361" max="15361" width="0" style="210" hidden="1" customWidth="1"/>
    <col min="15362" max="15362" width="80.7109375" style="210" customWidth="1"/>
    <col min="15363" max="15363" width="15.7109375" style="210" customWidth="1"/>
    <col min="15364" max="15616" width="9.140625" style="210"/>
    <col min="15617" max="15617" width="0" style="210" hidden="1" customWidth="1"/>
    <col min="15618" max="15618" width="80.7109375" style="210" customWidth="1"/>
    <col min="15619" max="15619" width="15.7109375" style="210" customWidth="1"/>
    <col min="15620" max="15872" width="9.140625" style="210"/>
    <col min="15873" max="15873" width="0" style="210" hidden="1" customWidth="1"/>
    <col min="15874" max="15874" width="80.7109375" style="210" customWidth="1"/>
    <col min="15875" max="15875" width="15.7109375" style="210" customWidth="1"/>
    <col min="15876" max="16128" width="9.140625" style="210"/>
    <col min="16129" max="16129" width="0" style="210" hidden="1" customWidth="1"/>
    <col min="16130" max="16130" width="80.7109375" style="210" customWidth="1"/>
    <col min="16131" max="16131" width="15.7109375" style="210" customWidth="1"/>
    <col min="16132" max="16384" width="9.140625" style="210"/>
  </cols>
  <sheetData>
    <row r="1" spans="1:4" ht="15.75" customHeight="1" x14ac:dyDescent="0.25">
      <c r="A1" s="206"/>
      <c r="B1" s="207" t="s">
        <v>3352</v>
      </c>
      <c r="C1" s="208"/>
      <c r="D1" s="209"/>
    </row>
    <row r="2" spans="1:4" ht="15.75" customHeight="1" x14ac:dyDescent="0.25">
      <c r="A2" s="206"/>
      <c r="B2" s="225" t="s">
        <v>51</v>
      </c>
      <c r="C2" s="208"/>
      <c r="D2" s="209"/>
    </row>
    <row r="3" spans="1:4" ht="15.75" customHeight="1" x14ac:dyDescent="0.25">
      <c r="A3" s="206"/>
      <c r="B3" s="225" t="s">
        <v>6842</v>
      </c>
      <c r="C3" s="208"/>
      <c r="D3" s="209"/>
    </row>
    <row r="4" spans="1:4" ht="14.25" customHeight="1" x14ac:dyDescent="0.25">
      <c r="A4" s="210" t="e">
        <f t="array" ref="A4">INDEX(__SAZBA__,MATCH(0,COUNTIF($A$1:A1,__SAZBA__),0))</f>
        <v>#REF!</v>
      </c>
      <c r="B4" s="211"/>
      <c r="C4" s="208"/>
      <c r="D4" s="209"/>
    </row>
    <row r="5" spans="1:4" ht="13.5" thickBot="1" x14ac:dyDescent="0.25">
      <c r="A5" s="210" t="e">
        <f t="array" ref="A5">INDEX(__SAZBA__,MATCH(0,COUNTIF($A$1:A4,__SAZBA__),0))</f>
        <v>#REF!</v>
      </c>
      <c r="B5" s="212" t="s">
        <v>104</v>
      </c>
      <c r="C5" s="212" t="s">
        <v>3043</v>
      </c>
      <c r="D5" s="213"/>
    </row>
    <row r="6" spans="1:4" x14ac:dyDescent="0.2">
      <c r="A6" s="210" t="e">
        <f t="array" ref="A6">INDEX(__SAZBA__,MATCH(0,COUNTIF($A$1:A5,__SAZBA__),0))</f>
        <v>#REF!</v>
      </c>
      <c r="B6" s="214"/>
      <c r="C6" s="215"/>
      <c r="D6" s="213"/>
    </row>
    <row r="7" spans="1:4" s="216" customFormat="1" ht="15.75" customHeight="1" x14ac:dyDescent="0.2">
      <c r="B7" s="217" t="s">
        <v>6842</v>
      </c>
      <c r="C7" s="218">
        <f>'ZOV zakázka'!I7</f>
        <v>0</v>
      </c>
    </row>
    <row r="8" spans="1:4" s="219" customFormat="1" ht="15" customHeight="1" outlineLevel="1" x14ac:dyDescent="0.2">
      <c r="B8" s="220" t="s">
        <v>6843</v>
      </c>
      <c r="C8" s="221">
        <f>'ZOV zakázka'!I8</f>
        <v>0</v>
      </c>
    </row>
    <row r="9" spans="1:4" s="219" customFormat="1" ht="15" customHeight="1" outlineLevel="1" x14ac:dyDescent="0.2">
      <c r="B9" s="220" t="s">
        <v>6874</v>
      </c>
      <c r="C9" s="221">
        <f>'ZOV zakázka'!I26</f>
        <v>0</v>
      </c>
    </row>
    <row r="10" spans="1:4" ht="13.5" outlineLevel="1" thickBot="1" x14ac:dyDescent="0.25">
      <c r="B10" s="318"/>
    </row>
    <row r="11" spans="1:4" s="222" customFormat="1" ht="15" x14ac:dyDescent="0.25">
      <c r="A11" s="222" t="e">
        <f>SUM(#REF!)</f>
        <v>#REF!</v>
      </c>
      <c r="B11" s="223" t="s">
        <v>3355</v>
      </c>
      <c r="C11" s="224">
        <f>SUM(C8:C10)</f>
        <v>0</v>
      </c>
    </row>
  </sheetData>
  <pageMargins left="0.78740157480314965" right="0.78740157480314965" top="0.78740157480314965" bottom="0.78740157480314965" header="0.39370078740157483" footer="0.39370078740157483"/>
  <pageSetup paperSize="9" scale="88" orientation="portrait" r:id="rId1"/>
  <headerFooter>
    <oddFooter>&amp;C&amp;8&amp;P z &amp;N</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activeCell="H9" sqref="H9:H38"/>
    </sheetView>
  </sheetViews>
  <sheetFormatPr defaultRowHeight="12.75" x14ac:dyDescent="0.2"/>
  <cols>
    <col min="1" max="1" width="9.140625" style="210"/>
    <col min="2" max="2" width="3.5703125" style="210" bestFit="1" customWidth="1"/>
    <col min="3" max="3" width="13.85546875" style="210" bestFit="1" customWidth="1"/>
    <col min="4" max="4" width="9.140625" style="210"/>
    <col min="5" max="5" width="42.7109375" style="210" bestFit="1" customWidth="1"/>
    <col min="6" max="6" width="5" style="210" bestFit="1" customWidth="1"/>
    <col min="7" max="7" width="8.140625" style="210" bestFit="1" customWidth="1"/>
    <col min="8" max="8" width="10.5703125" style="210" bestFit="1" customWidth="1"/>
    <col min="9" max="9" width="11.28515625" style="210" bestFit="1" customWidth="1"/>
    <col min="10" max="257" width="9.140625" style="210"/>
    <col min="258" max="258" width="3.5703125" style="210" bestFit="1" customWidth="1"/>
    <col min="259" max="259" width="13.85546875" style="210" bestFit="1" customWidth="1"/>
    <col min="260" max="260" width="9.140625" style="210"/>
    <col min="261" max="261" width="42.7109375" style="210" bestFit="1" customWidth="1"/>
    <col min="262" max="262" width="5" style="210" bestFit="1" customWidth="1"/>
    <col min="263" max="263" width="8.140625" style="210" bestFit="1" customWidth="1"/>
    <col min="264" max="264" width="10.5703125" style="210" bestFit="1" customWidth="1"/>
    <col min="265" max="265" width="11.28515625" style="210" bestFit="1" customWidth="1"/>
    <col min="266" max="513" width="9.140625" style="210"/>
    <col min="514" max="514" width="3.5703125" style="210" bestFit="1" customWidth="1"/>
    <col min="515" max="515" width="13.85546875" style="210" bestFit="1" customWidth="1"/>
    <col min="516" max="516" width="9.140625" style="210"/>
    <col min="517" max="517" width="42.7109375" style="210" bestFit="1" customWidth="1"/>
    <col min="518" max="518" width="5" style="210" bestFit="1" customWidth="1"/>
    <col min="519" max="519" width="8.140625" style="210" bestFit="1" customWidth="1"/>
    <col min="520" max="520" width="10.5703125" style="210" bestFit="1" customWidth="1"/>
    <col min="521" max="521" width="11.28515625" style="210" bestFit="1" customWidth="1"/>
    <col min="522" max="769" width="9.140625" style="210"/>
    <col min="770" max="770" width="3.5703125" style="210" bestFit="1" customWidth="1"/>
    <col min="771" max="771" width="13.85546875" style="210" bestFit="1" customWidth="1"/>
    <col min="772" max="772" width="9.140625" style="210"/>
    <col min="773" max="773" width="42.7109375" style="210" bestFit="1" customWidth="1"/>
    <col min="774" max="774" width="5" style="210" bestFit="1" customWidth="1"/>
    <col min="775" max="775" width="8.140625" style="210" bestFit="1" customWidth="1"/>
    <col min="776" max="776" width="10.5703125" style="210" bestFit="1" customWidth="1"/>
    <col min="777" max="777" width="11.28515625" style="210" bestFit="1" customWidth="1"/>
    <col min="778" max="1025" width="9.140625" style="210"/>
    <col min="1026" max="1026" width="3.5703125" style="210" bestFit="1" customWidth="1"/>
    <col min="1027" max="1027" width="13.85546875" style="210" bestFit="1" customWidth="1"/>
    <col min="1028" max="1028" width="9.140625" style="210"/>
    <col min="1029" max="1029" width="42.7109375" style="210" bestFit="1" customWidth="1"/>
    <col min="1030" max="1030" width="5" style="210" bestFit="1" customWidth="1"/>
    <col min="1031" max="1031" width="8.140625" style="210" bestFit="1" customWidth="1"/>
    <col min="1032" max="1032" width="10.5703125" style="210" bestFit="1" customWidth="1"/>
    <col min="1033" max="1033" width="11.28515625" style="210" bestFit="1" customWidth="1"/>
    <col min="1034" max="1281" width="9.140625" style="210"/>
    <col min="1282" max="1282" width="3.5703125" style="210" bestFit="1" customWidth="1"/>
    <col min="1283" max="1283" width="13.85546875" style="210" bestFit="1" customWidth="1"/>
    <col min="1284" max="1284" width="9.140625" style="210"/>
    <col min="1285" max="1285" width="42.7109375" style="210" bestFit="1" customWidth="1"/>
    <col min="1286" max="1286" width="5" style="210" bestFit="1" customWidth="1"/>
    <col min="1287" max="1287" width="8.140625" style="210" bestFit="1" customWidth="1"/>
    <col min="1288" max="1288" width="10.5703125" style="210" bestFit="1" customWidth="1"/>
    <col min="1289" max="1289" width="11.28515625" style="210" bestFit="1" customWidth="1"/>
    <col min="1290" max="1537" width="9.140625" style="210"/>
    <col min="1538" max="1538" width="3.5703125" style="210" bestFit="1" customWidth="1"/>
    <col min="1539" max="1539" width="13.85546875" style="210" bestFit="1" customWidth="1"/>
    <col min="1540" max="1540" width="9.140625" style="210"/>
    <col min="1541" max="1541" width="42.7109375" style="210" bestFit="1" customWidth="1"/>
    <col min="1542" max="1542" width="5" style="210" bestFit="1" customWidth="1"/>
    <col min="1543" max="1543" width="8.140625" style="210" bestFit="1" customWidth="1"/>
    <col min="1544" max="1544" width="10.5703125" style="210" bestFit="1" customWidth="1"/>
    <col min="1545" max="1545" width="11.28515625" style="210" bestFit="1" customWidth="1"/>
    <col min="1546" max="1793" width="9.140625" style="210"/>
    <col min="1794" max="1794" width="3.5703125" style="210" bestFit="1" customWidth="1"/>
    <col min="1795" max="1795" width="13.85546875" style="210" bestFit="1" customWidth="1"/>
    <col min="1796" max="1796" width="9.140625" style="210"/>
    <col min="1797" max="1797" width="42.7109375" style="210" bestFit="1" customWidth="1"/>
    <col min="1798" max="1798" width="5" style="210" bestFit="1" customWidth="1"/>
    <col min="1799" max="1799" width="8.140625" style="210" bestFit="1" customWidth="1"/>
    <col min="1800" max="1800" width="10.5703125" style="210" bestFit="1" customWidth="1"/>
    <col min="1801" max="1801" width="11.28515625" style="210" bestFit="1" customWidth="1"/>
    <col min="1802" max="2049" width="9.140625" style="210"/>
    <col min="2050" max="2050" width="3.5703125" style="210" bestFit="1" customWidth="1"/>
    <col min="2051" max="2051" width="13.85546875" style="210" bestFit="1" customWidth="1"/>
    <col min="2052" max="2052" width="9.140625" style="210"/>
    <col min="2053" max="2053" width="42.7109375" style="210" bestFit="1" customWidth="1"/>
    <col min="2054" max="2054" width="5" style="210" bestFit="1" customWidth="1"/>
    <col min="2055" max="2055" width="8.140625" style="210" bestFit="1" customWidth="1"/>
    <col min="2056" max="2056" width="10.5703125" style="210" bestFit="1" customWidth="1"/>
    <col min="2057" max="2057" width="11.28515625" style="210" bestFit="1" customWidth="1"/>
    <col min="2058" max="2305" width="9.140625" style="210"/>
    <col min="2306" max="2306" width="3.5703125" style="210" bestFit="1" customWidth="1"/>
    <col min="2307" max="2307" width="13.85546875" style="210" bestFit="1" customWidth="1"/>
    <col min="2308" max="2308" width="9.140625" style="210"/>
    <col min="2309" max="2309" width="42.7109375" style="210" bestFit="1" customWidth="1"/>
    <col min="2310" max="2310" width="5" style="210" bestFit="1" customWidth="1"/>
    <col min="2311" max="2311" width="8.140625" style="210" bestFit="1" customWidth="1"/>
    <col min="2312" max="2312" width="10.5703125" style="210" bestFit="1" customWidth="1"/>
    <col min="2313" max="2313" width="11.28515625" style="210" bestFit="1" customWidth="1"/>
    <col min="2314" max="2561" width="9.140625" style="210"/>
    <col min="2562" max="2562" width="3.5703125" style="210" bestFit="1" customWidth="1"/>
    <col min="2563" max="2563" width="13.85546875" style="210" bestFit="1" customWidth="1"/>
    <col min="2564" max="2564" width="9.140625" style="210"/>
    <col min="2565" max="2565" width="42.7109375" style="210" bestFit="1" customWidth="1"/>
    <col min="2566" max="2566" width="5" style="210" bestFit="1" customWidth="1"/>
    <col min="2567" max="2567" width="8.140625" style="210" bestFit="1" customWidth="1"/>
    <col min="2568" max="2568" width="10.5703125" style="210" bestFit="1" customWidth="1"/>
    <col min="2569" max="2569" width="11.28515625" style="210" bestFit="1" customWidth="1"/>
    <col min="2570" max="2817" width="9.140625" style="210"/>
    <col min="2818" max="2818" width="3.5703125" style="210" bestFit="1" customWidth="1"/>
    <col min="2819" max="2819" width="13.85546875" style="210" bestFit="1" customWidth="1"/>
    <col min="2820" max="2820" width="9.140625" style="210"/>
    <col min="2821" max="2821" width="42.7109375" style="210" bestFit="1" customWidth="1"/>
    <col min="2822" max="2822" width="5" style="210" bestFit="1" customWidth="1"/>
    <col min="2823" max="2823" width="8.140625" style="210" bestFit="1" customWidth="1"/>
    <col min="2824" max="2824" width="10.5703125" style="210" bestFit="1" customWidth="1"/>
    <col min="2825" max="2825" width="11.28515625" style="210" bestFit="1" customWidth="1"/>
    <col min="2826" max="3073" width="9.140625" style="210"/>
    <col min="3074" max="3074" width="3.5703125" style="210" bestFit="1" customWidth="1"/>
    <col min="3075" max="3075" width="13.85546875" style="210" bestFit="1" customWidth="1"/>
    <col min="3076" max="3076" width="9.140625" style="210"/>
    <col min="3077" max="3077" width="42.7109375" style="210" bestFit="1" customWidth="1"/>
    <col min="3078" max="3078" width="5" style="210" bestFit="1" customWidth="1"/>
    <col min="3079" max="3079" width="8.140625" style="210" bestFit="1" customWidth="1"/>
    <col min="3080" max="3080" width="10.5703125" style="210" bestFit="1" customWidth="1"/>
    <col min="3081" max="3081" width="11.28515625" style="210" bestFit="1" customWidth="1"/>
    <col min="3082" max="3329" width="9.140625" style="210"/>
    <col min="3330" max="3330" width="3.5703125" style="210" bestFit="1" customWidth="1"/>
    <col min="3331" max="3331" width="13.85546875" style="210" bestFit="1" customWidth="1"/>
    <col min="3332" max="3332" width="9.140625" style="210"/>
    <col min="3333" max="3333" width="42.7109375" style="210" bestFit="1" customWidth="1"/>
    <col min="3334" max="3334" width="5" style="210" bestFit="1" customWidth="1"/>
    <col min="3335" max="3335" width="8.140625" style="210" bestFit="1" customWidth="1"/>
    <col min="3336" max="3336" width="10.5703125" style="210" bestFit="1" customWidth="1"/>
    <col min="3337" max="3337" width="11.28515625" style="210" bestFit="1" customWidth="1"/>
    <col min="3338" max="3585" width="9.140625" style="210"/>
    <col min="3586" max="3586" width="3.5703125" style="210" bestFit="1" customWidth="1"/>
    <col min="3587" max="3587" width="13.85546875" style="210" bestFit="1" customWidth="1"/>
    <col min="3588" max="3588" width="9.140625" style="210"/>
    <col min="3589" max="3589" width="42.7109375" style="210" bestFit="1" customWidth="1"/>
    <col min="3590" max="3590" width="5" style="210" bestFit="1" customWidth="1"/>
    <col min="3591" max="3591" width="8.140625" style="210" bestFit="1" customWidth="1"/>
    <col min="3592" max="3592" width="10.5703125" style="210" bestFit="1" customWidth="1"/>
    <col min="3593" max="3593" width="11.28515625" style="210" bestFit="1" customWidth="1"/>
    <col min="3594" max="3841" width="9.140625" style="210"/>
    <col min="3842" max="3842" width="3.5703125" style="210" bestFit="1" customWidth="1"/>
    <col min="3843" max="3843" width="13.85546875" style="210" bestFit="1" customWidth="1"/>
    <col min="3844" max="3844" width="9.140625" style="210"/>
    <col min="3845" max="3845" width="42.7109375" style="210" bestFit="1" customWidth="1"/>
    <col min="3846" max="3846" width="5" style="210" bestFit="1" customWidth="1"/>
    <col min="3847" max="3847" width="8.140625" style="210" bestFit="1" customWidth="1"/>
    <col min="3848" max="3848" width="10.5703125" style="210" bestFit="1" customWidth="1"/>
    <col min="3849" max="3849" width="11.28515625" style="210" bestFit="1" customWidth="1"/>
    <col min="3850" max="4097" width="9.140625" style="210"/>
    <col min="4098" max="4098" width="3.5703125" style="210" bestFit="1" customWidth="1"/>
    <col min="4099" max="4099" width="13.85546875" style="210" bestFit="1" customWidth="1"/>
    <col min="4100" max="4100" width="9.140625" style="210"/>
    <col min="4101" max="4101" width="42.7109375" style="210" bestFit="1" customWidth="1"/>
    <col min="4102" max="4102" width="5" style="210" bestFit="1" customWidth="1"/>
    <col min="4103" max="4103" width="8.140625" style="210" bestFit="1" customWidth="1"/>
    <col min="4104" max="4104" width="10.5703125" style="210" bestFit="1" customWidth="1"/>
    <col min="4105" max="4105" width="11.28515625" style="210" bestFit="1" customWidth="1"/>
    <col min="4106" max="4353" width="9.140625" style="210"/>
    <col min="4354" max="4354" width="3.5703125" style="210" bestFit="1" customWidth="1"/>
    <col min="4355" max="4355" width="13.85546875" style="210" bestFit="1" customWidth="1"/>
    <col min="4356" max="4356" width="9.140625" style="210"/>
    <col min="4357" max="4357" width="42.7109375" style="210" bestFit="1" customWidth="1"/>
    <col min="4358" max="4358" width="5" style="210" bestFit="1" customWidth="1"/>
    <col min="4359" max="4359" width="8.140625" style="210" bestFit="1" customWidth="1"/>
    <col min="4360" max="4360" width="10.5703125" style="210" bestFit="1" customWidth="1"/>
    <col min="4361" max="4361" width="11.28515625" style="210" bestFit="1" customWidth="1"/>
    <col min="4362" max="4609" width="9.140625" style="210"/>
    <col min="4610" max="4610" width="3.5703125" style="210" bestFit="1" customWidth="1"/>
    <col min="4611" max="4611" width="13.85546875" style="210" bestFit="1" customWidth="1"/>
    <col min="4612" max="4612" width="9.140625" style="210"/>
    <col min="4613" max="4613" width="42.7109375" style="210" bestFit="1" customWidth="1"/>
    <col min="4614" max="4614" width="5" style="210" bestFit="1" customWidth="1"/>
    <col min="4615" max="4615" width="8.140625" style="210" bestFit="1" customWidth="1"/>
    <col min="4616" max="4616" width="10.5703125" style="210" bestFit="1" customWidth="1"/>
    <col min="4617" max="4617" width="11.28515625" style="210" bestFit="1" customWidth="1"/>
    <col min="4618" max="4865" width="9.140625" style="210"/>
    <col min="4866" max="4866" width="3.5703125" style="210" bestFit="1" customWidth="1"/>
    <col min="4867" max="4867" width="13.85546875" style="210" bestFit="1" customWidth="1"/>
    <col min="4868" max="4868" width="9.140625" style="210"/>
    <col min="4869" max="4869" width="42.7109375" style="210" bestFit="1" customWidth="1"/>
    <col min="4870" max="4870" width="5" style="210" bestFit="1" customWidth="1"/>
    <col min="4871" max="4871" width="8.140625" style="210" bestFit="1" customWidth="1"/>
    <col min="4872" max="4872" width="10.5703125" style="210" bestFit="1" customWidth="1"/>
    <col min="4873" max="4873" width="11.28515625" style="210" bestFit="1" customWidth="1"/>
    <col min="4874" max="5121" width="9.140625" style="210"/>
    <col min="5122" max="5122" width="3.5703125" style="210" bestFit="1" customWidth="1"/>
    <col min="5123" max="5123" width="13.85546875" style="210" bestFit="1" customWidth="1"/>
    <col min="5124" max="5124" width="9.140625" style="210"/>
    <col min="5125" max="5125" width="42.7109375" style="210" bestFit="1" customWidth="1"/>
    <col min="5126" max="5126" width="5" style="210" bestFit="1" customWidth="1"/>
    <col min="5127" max="5127" width="8.140625" style="210" bestFit="1" customWidth="1"/>
    <col min="5128" max="5128" width="10.5703125" style="210" bestFit="1" customWidth="1"/>
    <col min="5129" max="5129" width="11.28515625" style="210" bestFit="1" customWidth="1"/>
    <col min="5130" max="5377" width="9.140625" style="210"/>
    <col min="5378" max="5378" width="3.5703125" style="210" bestFit="1" customWidth="1"/>
    <col min="5379" max="5379" width="13.85546875" style="210" bestFit="1" customWidth="1"/>
    <col min="5380" max="5380" width="9.140625" style="210"/>
    <col min="5381" max="5381" width="42.7109375" style="210" bestFit="1" customWidth="1"/>
    <col min="5382" max="5382" width="5" style="210" bestFit="1" customWidth="1"/>
    <col min="5383" max="5383" width="8.140625" style="210" bestFit="1" customWidth="1"/>
    <col min="5384" max="5384" width="10.5703125" style="210" bestFit="1" customWidth="1"/>
    <col min="5385" max="5385" width="11.28515625" style="210" bestFit="1" customWidth="1"/>
    <col min="5386" max="5633" width="9.140625" style="210"/>
    <col min="5634" max="5634" width="3.5703125" style="210" bestFit="1" customWidth="1"/>
    <col min="5635" max="5635" width="13.85546875" style="210" bestFit="1" customWidth="1"/>
    <col min="5636" max="5636" width="9.140625" style="210"/>
    <col min="5637" max="5637" width="42.7109375" style="210" bestFit="1" customWidth="1"/>
    <col min="5638" max="5638" width="5" style="210" bestFit="1" customWidth="1"/>
    <col min="5639" max="5639" width="8.140625" style="210" bestFit="1" customWidth="1"/>
    <col min="5640" max="5640" width="10.5703125" style="210" bestFit="1" customWidth="1"/>
    <col min="5641" max="5641" width="11.28515625" style="210" bestFit="1" customWidth="1"/>
    <col min="5642" max="5889" width="9.140625" style="210"/>
    <col min="5890" max="5890" width="3.5703125" style="210" bestFit="1" customWidth="1"/>
    <col min="5891" max="5891" width="13.85546875" style="210" bestFit="1" customWidth="1"/>
    <col min="5892" max="5892" width="9.140625" style="210"/>
    <col min="5893" max="5893" width="42.7109375" style="210" bestFit="1" customWidth="1"/>
    <col min="5894" max="5894" width="5" style="210" bestFit="1" customWidth="1"/>
    <col min="5895" max="5895" width="8.140625" style="210" bestFit="1" customWidth="1"/>
    <col min="5896" max="5896" width="10.5703125" style="210" bestFit="1" customWidth="1"/>
    <col min="5897" max="5897" width="11.28515625" style="210" bestFit="1" customWidth="1"/>
    <col min="5898" max="6145" width="9.140625" style="210"/>
    <col min="6146" max="6146" width="3.5703125" style="210" bestFit="1" customWidth="1"/>
    <col min="6147" max="6147" width="13.85546875" style="210" bestFit="1" customWidth="1"/>
    <col min="6148" max="6148" width="9.140625" style="210"/>
    <col min="6149" max="6149" width="42.7109375" style="210" bestFit="1" customWidth="1"/>
    <col min="6150" max="6150" width="5" style="210" bestFit="1" customWidth="1"/>
    <col min="6151" max="6151" width="8.140625" style="210" bestFit="1" customWidth="1"/>
    <col min="6152" max="6152" width="10.5703125" style="210" bestFit="1" customWidth="1"/>
    <col min="6153" max="6153" width="11.28515625" style="210" bestFit="1" customWidth="1"/>
    <col min="6154" max="6401" width="9.140625" style="210"/>
    <col min="6402" max="6402" width="3.5703125" style="210" bestFit="1" customWidth="1"/>
    <col min="6403" max="6403" width="13.85546875" style="210" bestFit="1" customWidth="1"/>
    <col min="6404" max="6404" width="9.140625" style="210"/>
    <col min="6405" max="6405" width="42.7109375" style="210" bestFit="1" customWidth="1"/>
    <col min="6406" max="6406" width="5" style="210" bestFit="1" customWidth="1"/>
    <col min="6407" max="6407" width="8.140625" style="210" bestFit="1" customWidth="1"/>
    <col min="6408" max="6408" width="10.5703125" style="210" bestFit="1" customWidth="1"/>
    <col min="6409" max="6409" width="11.28515625" style="210" bestFit="1" customWidth="1"/>
    <col min="6410" max="6657" width="9.140625" style="210"/>
    <col min="6658" max="6658" width="3.5703125" style="210" bestFit="1" customWidth="1"/>
    <col min="6659" max="6659" width="13.85546875" style="210" bestFit="1" customWidth="1"/>
    <col min="6660" max="6660" width="9.140625" style="210"/>
    <col min="6661" max="6661" width="42.7109375" style="210" bestFit="1" customWidth="1"/>
    <col min="6662" max="6662" width="5" style="210" bestFit="1" customWidth="1"/>
    <col min="6663" max="6663" width="8.140625" style="210" bestFit="1" customWidth="1"/>
    <col min="6664" max="6664" width="10.5703125" style="210" bestFit="1" customWidth="1"/>
    <col min="6665" max="6665" width="11.28515625" style="210" bestFit="1" customWidth="1"/>
    <col min="6666" max="6913" width="9.140625" style="210"/>
    <col min="6914" max="6914" width="3.5703125" style="210" bestFit="1" customWidth="1"/>
    <col min="6915" max="6915" width="13.85546875" style="210" bestFit="1" customWidth="1"/>
    <col min="6916" max="6916" width="9.140625" style="210"/>
    <col min="6917" max="6917" width="42.7109375" style="210" bestFit="1" customWidth="1"/>
    <col min="6918" max="6918" width="5" style="210" bestFit="1" customWidth="1"/>
    <col min="6919" max="6919" width="8.140625" style="210" bestFit="1" customWidth="1"/>
    <col min="6920" max="6920" width="10.5703125" style="210" bestFit="1" customWidth="1"/>
    <col min="6921" max="6921" width="11.28515625" style="210" bestFit="1" customWidth="1"/>
    <col min="6922" max="7169" width="9.140625" style="210"/>
    <col min="7170" max="7170" width="3.5703125" style="210" bestFit="1" customWidth="1"/>
    <col min="7171" max="7171" width="13.85546875" style="210" bestFit="1" customWidth="1"/>
    <col min="7172" max="7172" width="9.140625" style="210"/>
    <col min="7173" max="7173" width="42.7109375" style="210" bestFit="1" customWidth="1"/>
    <col min="7174" max="7174" width="5" style="210" bestFit="1" customWidth="1"/>
    <col min="7175" max="7175" width="8.140625" style="210" bestFit="1" customWidth="1"/>
    <col min="7176" max="7176" width="10.5703125" style="210" bestFit="1" customWidth="1"/>
    <col min="7177" max="7177" width="11.28515625" style="210" bestFit="1" customWidth="1"/>
    <col min="7178" max="7425" width="9.140625" style="210"/>
    <col min="7426" max="7426" width="3.5703125" style="210" bestFit="1" customWidth="1"/>
    <col min="7427" max="7427" width="13.85546875" style="210" bestFit="1" customWidth="1"/>
    <col min="7428" max="7428" width="9.140625" style="210"/>
    <col min="7429" max="7429" width="42.7109375" style="210" bestFit="1" customWidth="1"/>
    <col min="7430" max="7430" width="5" style="210" bestFit="1" customWidth="1"/>
    <col min="7431" max="7431" width="8.140625" style="210" bestFit="1" customWidth="1"/>
    <col min="7432" max="7432" width="10.5703125" style="210" bestFit="1" customWidth="1"/>
    <col min="7433" max="7433" width="11.28515625" style="210" bestFit="1" customWidth="1"/>
    <col min="7434" max="7681" width="9.140625" style="210"/>
    <col min="7682" max="7682" width="3.5703125" style="210" bestFit="1" customWidth="1"/>
    <col min="7683" max="7683" width="13.85546875" style="210" bestFit="1" customWidth="1"/>
    <col min="7684" max="7684" width="9.140625" style="210"/>
    <col min="7685" max="7685" width="42.7109375" style="210" bestFit="1" customWidth="1"/>
    <col min="7686" max="7686" width="5" style="210" bestFit="1" customWidth="1"/>
    <col min="7687" max="7687" width="8.140625" style="210" bestFit="1" customWidth="1"/>
    <col min="7688" max="7688" width="10.5703125" style="210" bestFit="1" customWidth="1"/>
    <col min="7689" max="7689" width="11.28515625" style="210" bestFit="1" customWidth="1"/>
    <col min="7690" max="7937" width="9.140625" style="210"/>
    <col min="7938" max="7938" width="3.5703125" style="210" bestFit="1" customWidth="1"/>
    <col min="7939" max="7939" width="13.85546875" style="210" bestFit="1" customWidth="1"/>
    <col min="7940" max="7940" width="9.140625" style="210"/>
    <col min="7941" max="7941" width="42.7109375" style="210" bestFit="1" customWidth="1"/>
    <col min="7942" max="7942" width="5" style="210" bestFit="1" customWidth="1"/>
    <col min="7943" max="7943" width="8.140625" style="210" bestFit="1" customWidth="1"/>
    <col min="7944" max="7944" width="10.5703125" style="210" bestFit="1" customWidth="1"/>
    <col min="7945" max="7945" width="11.28515625" style="210" bestFit="1" customWidth="1"/>
    <col min="7946" max="8193" width="9.140625" style="210"/>
    <col min="8194" max="8194" width="3.5703125" style="210" bestFit="1" customWidth="1"/>
    <col min="8195" max="8195" width="13.85546875" style="210" bestFit="1" customWidth="1"/>
    <col min="8196" max="8196" width="9.140625" style="210"/>
    <col min="8197" max="8197" width="42.7109375" style="210" bestFit="1" customWidth="1"/>
    <col min="8198" max="8198" width="5" style="210" bestFit="1" customWidth="1"/>
    <col min="8199" max="8199" width="8.140625" style="210" bestFit="1" customWidth="1"/>
    <col min="8200" max="8200" width="10.5703125" style="210" bestFit="1" customWidth="1"/>
    <col min="8201" max="8201" width="11.28515625" style="210" bestFit="1" customWidth="1"/>
    <col min="8202" max="8449" width="9.140625" style="210"/>
    <col min="8450" max="8450" width="3.5703125" style="210" bestFit="1" customWidth="1"/>
    <col min="8451" max="8451" width="13.85546875" style="210" bestFit="1" customWidth="1"/>
    <col min="8452" max="8452" width="9.140625" style="210"/>
    <col min="8453" max="8453" width="42.7109375" style="210" bestFit="1" customWidth="1"/>
    <col min="8454" max="8454" width="5" style="210" bestFit="1" customWidth="1"/>
    <col min="8455" max="8455" width="8.140625" style="210" bestFit="1" customWidth="1"/>
    <col min="8456" max="8456" width="10.5703125" style="210" bestFit="1" customWidth="1"/>
    <col min="8457" max="8457" width="11.28515625" style="210" bestFit="1" customWidth="1"/>
    <col min="8458" max="8705" width="9.140625" style="210"/>
    <col min="8706" max="8706" width="3.5703125" style="210" bestFit="1" customWidth="1"/>
    <col min="8707" max="8707" width="13.85546875" style="210" bestFit="1" customWidth="1"/>
    <col min="8708" max="8708" width="9.140625" style="210"/>
    <col min="8709" max="8709" width="42.7109375" style="210" bestFit="1" customWidth="1"/>
    <col min="8710" max="8710" width="5" style="210" bestFit="1" customWidth="1"/>
    <col min="8711" max="8711" width="8.140625" style="210" bestFit="1" customWidth="1"/>
    <col min="8712" max="8712" width="10.5703125" style="210" bestFit="1" customWidth="1"/>
    <col min="8713" max="8713" width="11.28515625" style="210" bestFit="1" customWidth="1"/>
    <col min="8714" max="8961" width="9.140625" style="210"/>
    <col min="8962" max="8962" width="3.5703125" style="210" bestFit="1" customWidth="1"/>
    <col min="8963" max="8963" width="13.85546875" style="210" bestFit="1" customWidth="1"/>
    <col min="8964" max="8964" width="9.140625" style="210"/>
    <col min="8965" max="8965" width="42.7109375" style="210" bestFit="1" customWidth="1"/>
    <col min="8966" max="8966" width="5" style="210" bestFit="1" customWidth="1"/>
    <col min="8967" max="8967" width="8.140625" style="210" bestFit="1" customWidth="1"/>
    <col min="8968" max="8968" width="10.5703125" style="210" bestFit="1" customWidth="1"/>
    <col min="8969" max="8969" width="11.28515625" style="210" bestFit="1" customWidth="1"/>
    <col min="8970" max="9217" width="9.140625" style="210"/>
    <col min="9218" max="9218" width="3.5703125" style="210" bestFit="1" customWidth="1"/>
    <col min="9219" max="9219" width="13.85546875" style="210" bestFit="1" customWidth="1"/>
    <col min="9220" max="9220" width="9.140625" style="210"/>
    <col min="9221" max="9221" width="42.7109375" style="210" bestFit="1" customWidth="1"/>
    <col min="9222" max="9222" width="5" style="210" bestFit="1" customWidth="1"/>
    <col min="9223" max="9223" width="8.140625" style="210" bestFit="1" customWidth="1"/>
    <col min="9224" max="9224" width="10.5703125" style="210" bestFit="1" customWidth="1"/>
    <col min="9225" max="9225" width="11.28515625" style="210" bestFit="1" customWidth="1"/>
    <col min="9226" max="9473" width="9.140625" style="210"/>
    <col min="9474" max="9474" width="3.5703125" style="210" bestFit="1" customWidth="1"/>
    <col min="9475" max="9475" width="13.85546875" style="210" bestFit="1" customWidth="1"/>
    <col min="9476" max="9476" width="9.140625" style="210"/>
    <col min="9477" max="9477" width="42.7109375" style="210" bestFit="1" customWidth="1"/>
    <col min="9478" max="9478" width="5" style="210" bestFit="1" customWidth="1"/>
    <col min="9479" max="9479" width="8.140625" style="210" bestFit="1" customWidth="1"/>
    <col min="9480" max="9480" width="10.5703125" style="210" bestFit="1" customWidth="1"/>
    <col min="9481" max="9481" width="11.28515625" style="210" bestFit="1" customWidth="1"/>
    <col min="9482" max="9729" width="9.140625" style="210"/>
    <col min="9730" max="9730" width="3.5703125" style="210" bestFit="1" customWidth="1"/>
    <col min="9731" max="9731" width="13.85546875" style="210" bestFit="1" customWidth="1"/>
    <col min="9732" max="9732" width="9.140625" style="210"/>
    <col min="9733" max="9733" width="42.7109375" style="210" bestFit="1" customWidth="1"/>
    <col min="9734" max="9734" width="5" style="210" bestFit="1" customWidth="1"/>
    <col min="9735" max="9735" width="8.140625" style="210" bestFit="1" customWidth="1"/>
    <col min="9736" max="9736" width="10.5703125" style="210" bestFit="1" customWidth="1"/>
    <col min="9737" max="9737" width="11.28515625" style="210" bestFit="1" customWidth="1"/>
    <col min="9738" max="9985" width="9.140625" style="210"/>
    <col min="9986" max="9986" width="3.5703125" style="210" bestFit="1" customWidth="1"/>
    <col min="9987" max="9987" width="13.85546875" style="210" bestFit="1" customWidth="1"/>
    <col min="9988" max="9988" width="9.140625" style="210"/>
    <col min="9989" max="9989" width="42.7109375" style="210" bestFit="1" customWidth="1"/>
    <col min="9990" max="9990" width="5" style="210" bestFit="1" customWidth="1"/>
    <col min="9991" max="9991" width="8.140625" style="210" bestFit="1" customWidth="1"/>
    <col min="9992" max="9992" width="10.5703125" style="210" bestFit="1" customWidth="1"/>
    <col min="9993" max="9993" width="11.28515625" style="210" bestFit="1" customWidth="1"/>
    <col min="9994" max="10241" width="9.140625" style="210"/>
    <col min="10242" max="10242" width="3.5703125" style="210" bestFit="1" customWidth="1"/>
    <col min="10243" max="10243" width="13.85546875" style="210" bestFit="1" customWidth="1"/>
    <col min="10244" max="10244" width="9.140625" style="210"/>
    <col min="10245" max="10245" width="42.7109375" style="210" bestFit="1" customWidth="1"/>
    <col min="10246" max="10246" width="5" style="210" bestFit="1" customWidth="1"/>
    <col min="10247" max="10247" width="8.140625" style="210" bestFit="1" customWidth="1"/>
    <col min="10248" max="10248" width="10.5703125" style="210" bestFit="1" customWidth="1"/>
    <col min="10249" max="10249" width="11.28515625" style="210" bestFit="1" customWidth="1"/>
    <col min="10250" max="10497" width="9.140625" style="210"/>
    <col min="10498" max="10498" width="3.5703125" style="210" bestFit="1" customWidth="1"/>
    <col min="10499" max="10499" width="13.85546875" style="210" bestFit="1" customWidth="1"/>
    <col min="10500" max="10500" width="9.140625" style="210"/>
    <col min="10501" max="10501" width="42.7109375" style="210" bestFit="1" customWidth="1"/>
    <col min="10502" max="10502" width="5" style="210" bestFit="1" customWidth="1"/>
    <col min="10503" max="10503" width="8.140625" style="210" bestFit="1" customWidth="1"/>
    <col min="10504" max="10504" width="10.5703125" style="210" bestFit="1" customWidth="1"/>
    <col min="10505" max="10505" width="11.28515625" style="210" bestFit="1" customWidth="1"/>
    <col min="10506" max="10753" width="9.140625" style="210"/>
    <col min="10754" max="10754" width="3.5703125" style="210" bestFit="1" customWidth="1"/>
    <col min="10755" max="10755" width="13.85546875" style="210" bestFit="1" customWidth="1"/>
    <col min="10756" max="10756" width="9.140625" style="210"/>
    <col min="10757" max="10757" width="42.7109375" style="210" bestFit="1" customWidth="1"/>
    <col min="10758" max="10758" width="5" style="210" bestFit="1" customWidth="1"/>
    <col min="10759" max="10759" width="8.140625" style="210" bestFit="1" customWidth="1"/>
    <col min="10760" max="10760" width="10.5703125" style="210" bestFit="1" customWidth="1"/>
    <col min="10761" max="10761" width="11.28515625" style="210" bestFit="1" customWidth="1"/>
    <col min="10762" max="11009" width="9.140625" style="210"/>
    <col min="11010" max="11010" width="3.5703125" style="210" bestFit="1" customWidth="1"/>
    <col min="11011" max="11011" width="13.85546875" style="210" bestFit="1" customWidth="1"/>
    <col min="11012" max="11012" width="9.140625" style="210"/>
    <col min="11013" max="11013" width="42.7109375" style="210" bestFit="1" customWidth="1"/>
    <col min="11014" max="11014" width="5" style="210" bestFit="1" customWidth="1"/>
    <col min="11015" max="11015" width="8.140625" style="210" bestFit="1" customWidth="1"/>
    <col min="11016" max="11016" width="10.5703125" style="210" bestFit="1" customWidth="1"/>
    <col min="11017" max="11017" width="11.28515625" style="210" bestFit="1" customWidth="1"/>
    <col min="11018" max="11265" width="9.140625" style="210"/>
    <col min="11266" max="11266" width="3.5703125" style="210" bestFit="1" customWidth="1"/>
    <col min="11267" max="11267" width="13.85546875" style="210" bestFit="1" customWidth="1"/>
    <col min="11268" max="11268" width="9.140625" style="210"/>
    <col min="11269" max="11269" width="42.7109375" style="210" bestFit="1" customWidth="1"/>
    <col min="11270" max="11270" width="5" style="210" bestFit="1" customWidth="1"/>
    <col min="11271" max="11271" width="8.140625" style="210" bestFit="1" customWidth="1"/>
    <col min="11272" max="11272" width="10.5703125" style="210" bestFit="1" customWidth="1"/>
    <col min="11273" max="11273" width="11.28515625" style="210" bestFit="1" customWidth="1"/>
    <col min="11274" max="11521" width="9.140625" style="210"/>
    <col min="11522" max="11522" width="3.5703125" style="210" bestFit="1" customWidth="1"/>
    <col min="11523" max="11523" width="13.85546875" style="210" bestFit="1" customWidth="1"/>
    <col min="11524" max="11524" width="9.140625" style="210"/>
    <col min="11525" max="11525" width="42.7109375" style="210" bestFit="1" customWidth="1"/>
    <col min="11526" max="11526" width="5" style="210" bestFit="1" customWidth="1"/>
    <col min="11527" max="11527" width="8.140625" style="210" bestFit="1" customWidth="1"/>
    <col min="11528" max="11528" width="10.5703125" style="210" bestFit="1" customWidth="1"/>
    <col min="11529" max="11529" width="11.28515625" style="210" bestFit="1" customWidth="1"/>
    <col min="11530" max="11777" width="9.140625" style="210"/>
    <col min="11778" max="11778" width="3.5703125" style="210" bestFit="1" customWidth="1"/>
    <col min="11779" max="11779" width="13.85546875" style="210" bestFit="1" customWidth="1"/>
    <col min="11780" max="11780" width="9.140625" style="210"/>
    <col min="11781" max="11781" width="42.7109375" style="210" bestFit="1" customWidth="1"/>
    <col min="11782" max="11782" width="5" style="210" bestFit="1" customWidth="1"/>
    <col min="11783" max="11783" width="8.140625" style="210" bestFit="1" customWidth="1"/>
    <col min="11784" max="11784" width="10.5703125" style="210" bestFit="1" customWidth="1"/>
    <col min="11785" max="11785" width="11.28515625" style="210" bestFit="1" customWidth="1"/>
    <col min="11786" max="12033" width="9.140625" style="210"/>
    <col min="12034" max="12034" width="3.5703125" style="210" bestFit="1" customWidth="1"/>
    <col min="12035" max="12035" width="13.85546875" style="210" bestFit="1" customWidth="1"/>
    <col min="12036" max="12036" width="9.140625" style="210"/>
    <col min="12037" max="12037" width="42.7109375" style="210" bestFit="1" customWidth="1"/>
    <col min="12038" max="12038" width="5" style="210" bestFit="1" customWidth="1"/>
    <col min="12039" max="12039" width="8.140625" style="210" bestFit="1" customWidth="1"/>
    <col min="12040" max="12040" width="10.5703125" style="210" bestFit="1" customWidth="1"/>
    <col min="12041" max="12041" width="11.28515625" style="210" bestFit="1" customWidth="1"/>
    <col min="12042" max="12289" width="9.140625" style="210"/>
    <col min="12290" max="12290" width="3.5703125" style="210" bestFit="1" customWidth="1"/>
    <col min="12291" max="12291" width="13.85546875" style="210" bestFit="1" customWidth="1"/>
    <col min="12292" max="12292" width="9.140625" style="210"/>
    <col min="12293" max="12293" width="42.7109375" style="210" bestFit="1" customWidth="1"/>
    <col min="12294" max="12294" width="5" style="210" bestFit="1" customWidth="1"/>
    <col min="12295" max="12295" width="8.140625" style="210" bestFit="1" customWidth="1"/>
    <col min="12296" max="12296" width="10.5703125" style="210" bestFit="1" customWidth="1"/>
    <col min="12297" max="12297" width="11.28515625" style="210" bestFit="1" customWidth="1"/>
    <col min="12298" max="12545" width="9.140625" style="210"/>
    <col min="12546" max="12546" width="3.5703125" style="210" bestFit="1" customWidth="1"/>
    <col min="12547" max="12547" width="13.85546875" style="210" bestFit="1" customWidth="1"/>
    <col min="12548" max="12548" width="9.140625" style="210"/>
    <col min="12549" max="12549" width="42.7109375" style="210" bestFit="1" customWidth="1"/>
    <col min="12550" max="12550" width="5" style="210" bestFit="1" customWidth="1"/>
    <col min="12551" max="12551" width="8.140625" style="210" bestFit="1" customWidth="1"/>
    <col min="12552" max="12552" width="10.5703125" style="210" bestFit="1" customWidth="1"/>
    <col min="12553" max="12553" width="11.28515625" style="210" bestFit="1" customWidth="1"/>
    <col min="12554" max="12801" width="9.140625" style="210"/>
    <col min="12802" max="12802" width="3.5703125" style="210" bestFit="1" customWidth="1"/>
    <col min="12803" max="12803" width="13.85546875" style="210" bestFit="1" customWidth="1"/>
    <col min="12804" max="12804" width="9.140625" style="210"/>
    <col min="12805" max="12805" width="42.7109375" style="210" bestFit="1" customWidth="1"/>
    <col min="12806" max="12806" width="5" style="210" bestFit="1" customWidth="1"/>
    <col min="12807" max="12807" width="8.140625" style="210" bestFit="1" customWidth="1"/>
    <col min="12808" max="12808" width="10.5703125" style="210" bestFit="1" customWidth="1"/>
    <col min="12809" max="12809" width="11.28515625" style="210" bestFit="1" customWidth="1"/>
    <col min="12810" max="13057" width="9.140625" style="210"/>
    <col min="13058" max="13058" width="3.5703125" style="210" bestFit="1" customWidth="1"/>
    <col min="13059" max="13059" width="13.85546875" style="210" bestFit="1" customWidth="1"/>
    <col min="13060" max="13060" width="9.140625" style="210"/>
    <col min="13061" max="13061" width="42.7109375" style="210" bestFit="1" customWidth="1"/>
    <col min="13062" max="13062" width="5" style="210" bestFit="1" customWidth="1"/>
    <col min="13063" max="13063" width="8.140625" style="210" bestFit="1" customWidth="1"/>
    <col min="13064" max="13064" width="10.5703125" style="210" bestFit="1" customWidth="1"/>
    <col min="13065" max="13065" width="11.28515625" style="210" bestFit="1" customWidth="1"/>
    <col min="13066" max="13313" width="9.140625" style="210"/>
    <col min="13314" max="13314" width="3.5703125" style="210" bestFit="1" customWidth="1"/>
    <col min="13315" max="13315" width="13.85546875" style="210" bestFit="1" customWidth="1"/>
    <col min="13316" max="13316" width="9.140625" style="210"/>
    <col min="13317" max="13317" width="42.7109375" style="210" bestFit="1" customWidth="1"/>
    <col min="13318" max="13318" width="5" style="210" bestFit="1" customWidth="1"/>
    <col min="13319" max="13319" width="8.140625" style="210" bestFit="1" customWidth="1"/>
    <col min="13320" max="13320" width="10.5703125" style="210" bestFit="1" customWidth="1"/>
    <col min="13321" max="13321" width="11.28515625" style="210" bestFit="1" customWidth="1"/>
    <col min="13322" max="13569" width="9.140625" style="210"/>
    <col min="13570" max="13570" width="3.5703125" style="210" bestFit="1" customWidth="1"/>
    <col min="13571" max="13571" width="13.85546875" style="210" bestFit="1" customWidth="1"/>
    <col min="13572" max="13572" width="9.140625" style="210"/>
    <col min="13573" max="13573" width="42.7109375" style="210" bestFit="1" customWidth="1"/>
    <col min="13574" max="13574" width="5" style="210" bestFit="1" customWidth="1"/>
    <col min="13575" max="13575" width="8.140625" style="210" bestFit="1" customWidth="1"/>
    <col min="13576" max="13576" width="10.5703125" style="210" bestFit="1" customWidth="1"/>
    <col min="13577" max="13577" width="11.28515625" style="210" bestFit="1" customWidth="1"/>
    <col min="13578" max="13825" width="9.140625" style="210"/>
    <col min="13826" max="13826" width="3.5703125" style="210" bestFit="1" customWidth="1"/>
    <col min="13827" max="13827" width="13.85546875" style="210" bestFit="1" customWidth="1"/>
    <col min="13828" max="13828" width="9.140625" style="210"/>
    <col min="13829" max="13829" width="42.7109375" style="210" bestFit="1" customWidth="1"/>
    <col min="13830" max="13830" width="5" style="210" bestFit="1" customWidth="1"/>
    <col min="13831" max="13831" width="8.140625" style="210" bestFit="1" customWidth="1"/>
    <col min="13832" max="13832" width="10.5703125" style="210" bestFit="1" customWidth="1"/>
    <col min="13833" max="13833" width="11.28515625" style="210" bestFit="1" customWidth="1"/>
    <col min="13834" max="14081" width="9.140625" style="210"/>
    <col min="14082" max="14082" width="3.5703125" style="210" bestFit="1" customWidth="1"/>
    <col min="14083" max="14083" width="13.85546875" style="210" bestFit="1" customWidth="1"/>
    <col min="14084" max="14084" width="9.140625" style="210"/>
    <col min="14085" max="14085" width="42.7109375" style="210" bestFit="1" customWidth="1"/>
    <col min="14086" max="14086" width="5" style="210" bestFit="1" customWidth="1"/>
    <col min="14087" max="14087" width="8.140625" style="210" bestFit="1" customWidth="1"/>
    <col min="14088" max="14088" width="10.5703125" style="210" bestFit="1" customWidth="1"/>
    <col min="14089" max="14089" width="11.28515625" style="210" bestFit="1" customWidth="1"/>
    <col min="14090" max="14337" width="9.140625" style="210"/>
    <col min="14338" max="14338" width="3.5703125" style="210" bestFit="1" customWidth="1"/>
    <col min="14339" max="14339" width="13.85546875" style="210" bestFit="1" customWidth="1"/>
    <col min="14340" max="14340" width="9.140625" style="210"/>
    <col min="14341" max="14341" width="42.7109375" style="210" bestFit="1" customWidth="1"/>
    <col min="14342" max="14342" width="5" style="210" bestFit="1" customWidth="1"/>
    <col min="14343" max="14343" width="8.140625" style="210" bestFit="1" customWidth="1"/>
    <col min="14344" max="14344" width="10.5703125" style="210" bestFit="1" customWidth="1"/>
    <col min="14345" max="14345" width="11.28515625" style="210" bestFit="1" customWidth="1"/>
    <col min="14346" max="14593" width="9.140625" style="210"/>
    <col min="14594" max="14594" width="3.5703125" style="210" bestFit="1" customWidth="1"/>
    <col min="14595" max="14595" width="13.85546875" style="210" bestFit="1" customWidth="1"/>
    <col min="14596" max="14596" width="9.140625" style="210"/>
    <col min="14597" max="14597" width="42.7109375" style="210" bestFit="1" customWidth="1"/>
    <col min="14598" max="14598" width="5" style="210" bestFit="1" customWidth="1"/>
    <col min="14599" max="14599" width="8.140625" style="210" bestFit="1" customWidth="1"/>
    <col min="14600" max="14600" width="10.5703125" style="210" bestFit="1" customWidth="1"/>
    <col min="14601" max="14601" width="11.28515625" style="210" bestFit="1" customWidth="1"/>
    <col min="14602" max="14849" width="9.140625" style="210"/>
    <col min="14850" max="14850" width="3.5703125" style="210" bestFit="1" customWidth="1"/>
    <col min="14851" max="14851" width="13.85546875" style="210" bestFit="1" customWidth="1"/>
    <col min="14852" max="14852" width="9.140625" style="210"/>
    <col min="14853" max="14853" width="42.7109375" style="210" bestFit="1" customWidth="1"/>
    <col min="14854" max="14854" width="5" style="210" bestFit="1" customWidth="1"/>
    <col min="14855" max="14855" width="8.140625" style="210" bestFit="1" customWidth="1"/>
    <col min="14856" max="14856" width="10.5703125" style="210" bestFit="1" customWidth="1"/>
    <col min="14857" max="14857" width="11.28515625" style="210" bestFit="1" customWidth="1"/>
    <col min="14858" max="15105" width="9.140625" style="210"/>
    <col min="15106" max="15106" width="3.5703125" style="210" bestFit="1" customWidth="1"/>
    <col min="15107" max="15107" width="13.85546875" style="210" bestFit="1" customWidth="1"/>
    <col min="15108" max="15108" width="9.140625" style="210"/>
    <col min="15109" max="15109" width="42.7109375" style="210" bestFit="1" customWidth="1"/>
    <col min="15110" max="15110" width="5" style="210" bestFit="1" customWidth="1"/>
    <col min="15111" max="15111" width="8.140625" style="210" bestFit="1" customWidth="1"/>
    <col min="15112" max="15112" width="10.5703125" style="210" bestFit="1" customWidth="1"/>
    <col min="15113" max="15113" width="11.28515625" style="210" bestFit="1" customWidth="1"/>
    <col min="15114" max="15361" width="9.140625" style="210"/>
    <col min="15362" max="15362" width="3.5703125" style="210" bestFit="1" customWidth="1"/>
    <col min="15363" max="15363" width="13.85546875" style="210" bestFit="1" customWidth="1"/>
    <col min="15364" max="15364" width="9.140625" style="210"/>
    <col min="15365" max="15365" width="42.7109375" style="210" bestFit="1" customWidth="1"/>
    <col min="15366" max="15366" width="5" style="210" bestFit="1" customWidth="1"/>
    <col min="15367" max="15367" width="8.140625" style="210" bestFit="1" customWidth="1"/>
    <col min="15368" max="15368" width="10.5703125" style="210" bestFit="1" customWidth="1"/>
    <col min="15369" max="15369" width="11.28515625" style="210" bestFit="1" customWidth="1"/>
    <col min="15370" max="15617" width="9.140625" style="210"/>
    <col min="15618" max="15618" width="3.5703125" style="210" bestFit="1" customWidth="1"/>
    <col min="15619" max="15619" width="13.85546875" style="210" bestFit="1" customWidth="1"/>
    <col min="15620" max="15620" width="9.140625" style="210"/>
    <col min="15621" max="15621" width="42.7109375" style="210" bestFit="1" customWidth="1"/>
    <col min="15622" max="15622" width="5" style="210" bestFit="1" customWidth="1"/>
    <col min="15623" max="15623" width="8.140625" style="210" bestFit="1" customWidth="1"/>
    <col min="15624" max="15624" width="10.5703125" style="210" bestFit="1" customWidth="1"/>
    <col min="15625" max="15625" width="11.28515625" style="210" bestFit="1" customWidth="1"/>
    <col min="15626" max="15873" width="9.140625" style="210"/>
    <col min="15874" max="15874" width="3.5703125" style="210" bestFit="1" customWidth="1"/>
    <col min="15875" max="15875" width="13.85546875" style="210" bestFit="1" customWidth="1"/>
    <col min="15876" max="15876" width="9.140625" style="210"/>
    <col min="15877" max="15877" width="42.7109375" style="210" bestFit="1" customWidth="1"/>
    <col min="15878" max="15878" width="5" style="210" bestFit="1" customWidth="1"/>
    <col min="15879" max="15879" width="8.140625" style="210" bestFit="1" customWidth="1"/>
    <col min="15880" max="15880" width="10.5703125" style="210" bestFit="1" customWidth="1"/>
    <col min="15881" max="15881" width="11.28515625" style="210" bestFit="1" customWidth="1"/>
    <col min="15882" max="16129" width="9.140625" style="210"/>
    <col min="16130" max="16130" width="3.5703125" style="210" bestFit="1" customWidth="1"/>
    <col min="16131" max="16131" width="13.85546875" style="210" bestFit="1" customWidth="1"/>
    <col min="16132" max="16132" width="9.140625" style="210"/>
    <col min="16133" max="16133" width="42.7109375" style="210" bestFit="1" customWidth="1"/>
    <col min="16134" max="16134" width="5" style="210" bestFit="1" customWidth="1"/>
    <col min="16135" max="16135" width="8.140625" style="210" bestFit="1" customWidth="1"/>
    <col min="16136" max="16136" width="10.5703125" style="210" bestFit="1" customWidth="1"/>
    <col min="16137" max="16137" width="11.28515625" style="210" bestFit="1" customWidth="1"/>
    <col min="16138" max="16384" width="9.140625" style="210"/>
  </cols>
  <sheetData>
    <row r="1" spans="1:9" x14ac:dyDescent="0.2">
      <c r="A1" s="207" t="s">
        <v>3352</v>
      </c>
      <c r="B1" s="228"/>
      <c r="C1" s="229"/>
      <c r="D1" s="229"/>
      <c r="E1" s="230"/>
      <c r="F1" s="228"/>
      <c r="G1" s="203"/>
      <c r="H1" s="231"/>
      <c r="I1" s="232"/>
    </row>
    <row r="2" spans="1:9" ht="15" x14ac:dyDescent="0.25">
      <c r="A2" s="225" t="s">
        <v>51</v>
      </c>
      <c r="B2" s="228"/>
      <c r="C2" s="229"/>
      <c r="D2" s="229"/>
      <c r="E2" s="230"/>
      <c r="F2" s="228"/>
      <c r="G2" s="203"/>
      <c r="H2" s="231"/>
      <c r="I2" s="232"/>
    </row>
    <row r="3" spans="1:9" ht="15" x14ac:dyDescent="0.25">
      <c r="A3" s="225" t="s">
        <v>6842</v>
      </c>
      <c r="B3" s="228"/>
      <c r="C3" s="229"/>
      <c r="D3" s="229"/>
      <c r="E3" s="230"/>
      <c r="F3" s="228"/>
      <c r="G3" s="203"/>
      <c r="H3" s="231"/>
      <c r="I3" s="232"/>
    </row>
    <row r="4" spans="1:9" ht="15.75" x14ac:dyDescent="0.25">
      <c r="A4" s="233"/>
      <c r="B4" s="208"/>
      <c r="C4" s="208"/>
      <c r="D4" s="208"/>
      <c r="E4" s="208"/>
      <c r="F4" s="208"/>
      <c r="G4" s="138"/>
      <c r="H4" s="234"/>
      <c r="I4" s="235"/>
    </row>
    <row r="5" spans="1:9" ht="13.5" thickBot="1" x14ac:dyDescent="0.25">
      <c r="A5" s="212" t="s">
        <v>3037</v>
      </c>
      <c r="B5" s="212" t="s">
        <v>102</v>
      </c>
      <c r="C5" s="212" t="s">
        <v>103</v>
      </c>
      <c r="D5" s="212" t="s">
        <v>3038</v>
      </c>
      <c r="E5" s="238" t="s">
        <v>104</v>
      </c>
      <c r="F5" s="212" t="s">
        <v>105</v>
      </c>
      <c r="G5" s="212" t="s">
        <v>3041</v>
      </c>
      <c r="H5" s="212" t="s">
        <v>3042</v>
      </c>
      <c r="I5" s="212" t="s">
        <v>3043</v>
      </c>
    </row>
    <row r="6" spans="1:9" x14ac:dyDescent="0.2">
      <c r="A6" s="239"/>
      <c r="B6" s="240"/>
      <c r="C6" s="241"/>
      <c r="D6" s="241"/>
      <c r="E6" s="242"/>
      <c r="F6" s="240"/>
      <c r="G6" s="239"/>
      <c r="H6" s="239"/>
      <c r="I6" s="239"/>
    </row>
    <row r="7" spans="1:9" x14ac:dyDescent="0.2">
      <c r="A7" s="244"/>
      <c r="B7" s="245"/>
      <c r="C7" s="246"/>
      <c r="D7" s="246"/>
      <c r="E7" s="246" t="s">
        <v>6842</v>
      </c>
      <c r="F7" s="245"/>
      <c r="G7" s="152"/>
      <c r="H7" s="247"/>
      <c r="I7" s="218">
        <f>I8+I26</f>
        <v>0</v>
      </c>
    </row>
    <row r="8" spans="1:9" x14ac:dyDescent="0.2">
      <c r="A8" s="250"/>
      <c r="B8" s="240"/>
      <c r="C8" s="251"/>
      <c r="D8" s="251"/>
      <c r="E8" s="246" t="s">
        <v>6843</v>
      </c>
      <c r="F8" s="240"/>
      <c r="G8" s="159"/>
      <c r="H8" s="252"/>
      <c r="I8" s="221">
        <f>SUBTOTAL(9,I9:I23)</f>
        <v>0</v>
      </c>
    </row>
    <row r="9" spans="1:9" x14ac:dyDescent="0.2">
      <c r="A9" s="255">
        <v>1</v>
      </c>
      <c r="B9" s="256" t="s">
        <v>3701</v>
      </c>
      <c r="C9" s="269" t="s">
        <v>6844</v>
      </c>
      <c r="D9" s="269"/>
      <c r="E9" s="404" t="s">
        <v>6845</v>
      </c>
      <c r="F9" s="405" t="s">
        <v>3065</v>
      </c>
      <c r="G9" s="406">
        <v>1</v>
      </c>
      <c r="H9" s="407"/>
      <c r="I9" s="408">
        <f t="shared" ref="I9:I21" si="0">G9*H9</f>
        <v>0</v>
      </c>
    </row>
    <row r="10" spans="1:9" x14ac:dyDescent="0.2">
      <c r="A10" s="255">
        <v>2</v>
      </c>
      <c r="B10" s="256" t="s">
        <v>3701</v>
      </c>
      <c r="C10" s="269" t="s">
        <v>6846</v>
      </c>
      <c r="D10" s="409"/>
      <c r="E10" s="410" t="s">
        <v>6847</v>
      </c>
      <c r="F10" s="411" t="s">
        <v>532</v>
      </c>
      <c r="G10" s="412">
        <v>2200</v>
      </c>
      <c r="H10" s="413"/>
      <c r="I10" s="408">
        <f t="shared" si="0"/>
        <v>0</v>
      </c>
    </row>
    <row r="11" spans="1:9" x14ac:dyDescent="0.2">
      <c r="A11" s="255">
        <v>3</v>
      </c>
      <c r="B11" s="256" t="s">
        <v>3701</v>
      </c>
      <c r="C11" s="269" t="s">
        <v>6848</v>
      </c>
      <c r="D11" s="409"/>
      <c r="E11" s="414" t="s">
        <v>6849</v>
      </c>
      <c r="F11" s="415" t="s">
        <v>172</v>
      </c>
      <c r="G11" s="412">
        <v>4800</v>
      </c>
      <c r="H11" s="413"/>
      <c r="I11" s="408">
        <f t="shared" si="0"/>
        <v>0</v>
      </c>
    </row>
    <row r="12" spans="1:9" x14ac:dyDescent="0.2">
      <c r="A12" s="255">
        <v>4</v>
      </c>
      <c r="B12" s="256" t="s">
        <v>3701</v>
      </c>
      <c r="C12" s="269" t="s">
        <v>6850</v>
      </c>
      <c r="D12" s="409"/>
      <c r="E12" s="416" t="s">
        <v>6851</v>
      </c>
      <c r="F12" s="417" t="s">
        <v>325</v>
      </c>
      <c r="G12" s="418">
        <v>1</v>
      </c>
      <c r="H12" s="419"/>
      <c r="I12" s="408">
        <f t="shared" si="0"/>
        <v>0</v>
      </c>
    </row>
    <row r="13" spans="1:9" x14ac:dyDescent="0.2">
      <c r="A13" s="255">
        <v>5</v>
      </c>
      <c r="B13" s="256" t="s">
        <v>3701</v>
      </c>
      <c r="C13" s="269" t="s">
        <v>6852</v>
      </c>
      <c r="D13" s="409"/>
      <c r="E13" s="416" t="s">
        <v>6853</v>
      </c>
      <c r="F13" s="417" t="s">
        <v>325</v>
      </c>
      <c r="G13" s="418">
        <v>2</v>
      </c>
      <c r="H13" s="419"/>
      <c r="I13" s="408">
        <f t="shared" si="0"/>
        <v>0</v>
      </c>
    </row>
    <row r="14" spans="1:9" x14ac:dyDescent="0.2">
      <c r="A14" s="255">
        <v>6</v>
      </c>
      <c r="B14" s="256" t="s">
        <v>3701</v>
      </c>
      <c r="C14" s="269" t="s">
        <v>6854</v>
      </c>
      <c r="D14" s="409"/>
      <c r="E14" s="416" t="s">
        <v>6855</v>
      </c>
      <c r="F14" s="417" t="s">
        <v>325</v>
      </c>
      <c r="G14" s="418">
        <v>1</v>
      </c>
      <c r="H14" s="419"/>
      <c r="I14" s="408">
        <f t="shared" si="0"/>
        <v>0</v>
      </c>
    </row>
    <row r="15" spans="1:9" x14ac:dyDescent="0.2">
      <c r="A15" s="255">
        <v>7</v>
      </c>
      <c r="B15" s="256" t="s">
        <v>3701</v>
      </c>
      <c r="C15" s="269" t="s">
        <v>6856</v>
      </c>
      <c r="D15" s="409"/>
      <c r="E15" s="416" t="s">
        <v>6857</v>
      </c>
      <c r="F15" s="417" t="s">
        <v>3065</v>
      </c>
      <c r="G15" s="418">
        <v>1</v>
      </c>
      <c r="H15" s="419"/>
      <c r="I15" s="408">
        <f t="shared" si="0"/>
        <v>0</v>
      </c>
    </row>
    <row r="16" spans="1:9" x14ac:dyDescent="0.2">
      <c r="A16" s="255">
        <v>8</v>
      </c>
      <c r="B16" s="256" t="s">
        <v>3701</v>
      </c>
      <c r="C16" s="269" t="s">
        <v>6858</v>
      </c>
      <c r="D16" s="409"/>
      <c r="E16" s="416" t="s">
        <v>6859</v>
      </c>
      <c r="F16" s="417" t="s">
        <v>3065</v>
      </c>
      <c r="G16" s="418">
        <v>1</v>
      </c>
      <c r="H16" s="419"/>
      <c r="I16" s="408">
        <f t="shared" si="0"/>
        <v>0</v>
      </c>
    </row>
    <row r="17" spans="1:9" x14ac:dyDescent="0.2">
      <c r="A17" s="255">
        <v>9</v>
      </c>
      <c r="B17" s="256" t="s">
        <v>3701</v>
      </c>
      <c r="C17" s="269" t="s">
        <v>6860</v>
      </c>
      <c r="D17" s="409"/>
      <c r="E17" s="416" t="s">
        <v>6861</v>
      </c>
      <c r="F17" s="417" t="s">
        <v>3065</v>
      </c>
      <c r="G17" s="418">
        <v>1</v>
      </c>
      <c r="H17" s="419"/>
      <c r="I17" s="408">
        <f t="shared" si="0"/>
        <v>0</v>
      </c>
    </row>
    <row r="18" spans="1:9" ht="24" x14ac:dyDescent="0.2">
      <c r="A18" s="255">
        <v>10</v>
      </c>
      <c r="B18" s="256" t="s">
        <v>3701</v>
      </c>
      <c r="C18" s="269" t="s">
        <v>6862</v>
      </c>
      <c r="D18" s="269"/>
      <c r="E18" s="167" t="s">
        <v>6863</v>
      </c>
      <c r="F18" s="415" t="s">
        <v>325</v>
      </c>
      <c r="G18" s="412">
        <v>5</v>
      </c>
      <c r="H18" s="413"/>
      <c r="I18" s="408">
        <f t="shared" si="0"/>
        <v>0</v>
      </c>
    </row>
    <row r="19" spans="1:9" x14ac:dyDescent="0.2">
      <c r="A19" s="255">
        <v>11</v>
      </c>
      <c r="B19" s="256" t="s">
        <v>3701</v>
      </c>
      <c r="C19" s="269" t="s">
        <v>6864</v>
      </c>
      <c r="D19" s="269"/>
      <c r="E19" s="167" t="s">
        <v>6865</v>
      </c>
      <c r="F19" s="420" t="s">
        <v>3065</v>
      </c>
      <c r="G19" s="412">
        <v>1</v>
      </c>
      <c r="H19" s="413"/>
      <c r="I19" s="408">
        <f t="shared" si="0"/>
        <v>0</v>
      </c>
    </row>
    <row r="20" spans="1:9" x14ac:dyDescent="0.2">
      <c r="A20" s="255">
        <v>12</v>
      </c>
      <c r="B20" s="256" t="s">
        <v>3701</v>
      </c>
      <c r="C20" s="269" t="s">
        <v>6866</v>
      </c>
      <c r="D20" s="269"/>
      <c r="E20" s="167" t="s">
        <v>6867</v>
      </c>
      <c r="F20" s="256" t="s">
        <v>3065</v>
      </c>
      <c r="G20" s="412">
        <v>1</v>
      </c>
      <c r="H20" s="413"/>
      <c r="I20" s="408">
        <f t="shared" si="0"/>
        <v>0</v>
      </c>
    </row>
    <row r="21" spans="1:9" ht="24" x14ac:dyDescent="0.2">
      <c r="A21" s="255">
        <v>13</v>
      </c>
      <c r="B21" s="256" t="s">
        <v>3701</v>
      </c>
      <c r="C21" s="269" t="s">
        <v>6868</v>
      </c>
      <c r="D21" s="269"/>
      <c r="E21" s="259" t="s">
        <v>6869</v>
      </c>
      <c r="F21" s="256" t="s">
        <v>3065</v>
      </c>
      <c r="G21" s="421">
        <v>1</v>
      </c>
      <c r="H21" s="305"/>
      <c r="I21" s="408">
        <f t="shared" si="0"/>
        <v>0</v>
      </c>
    </row>
    <row r="22" spans="1:9" x14ac:dyDescent="0.2">
      <c r="A22" s="255"/>
      <c r="B22" s="256"/>
      <c r="C22" s="269"/>
      <c r="D22" s="269"/>
      <c r="E22" s="422" t="s">
        <v>6870</v>
      </c>
      <c r="F22" s="256"/>
      <c r="G22" s="421"/>
      <c r="H22" s="305"/>
      <c r="I22" s="306"/>
    </row>
    <row r="23" spans="1:9" x14ac:dyDescent="0.2">
      <c r="A23" s="255">
        <v>14</v>
      </c>
      <c r="B23" s="256" t="s">
        <v>3701</v>
      </c>
      <c r="C23" s="269" t="s">
        <v>6871</v>
      </c>
      <c r="D23" s="269"/>
      <c r="E23" s="259" t="s">
        <v>6872</v>
      </c>
      <c r="F23" s="256" t="s">
        <v>3065</v>
      </c>
      <c r="G23" s="421">
        <v>4</v>
      </c>
      <c r="H23" s="305"/>
      <c r="I23" s="408">
        <f>G23*H23</f>
        <v>0</v>
      </c>
    </row>
    <row r="24" spans="1:9" x14ac:dyDescent="0.2">
      <c r="A24" s="255"/>
      <c r="B24" s="256"/>
      <c r="C24" s="269"/>
      <c r="D24" s="269"/>
      <c r="E24" s="422" t="s">
        <v>6873</v>
      </c>
      <c r="F24" s="256"/>
      <c r="G24" s="423"/>
      <c r="H24" s="305"/>
      <c r="I24" s="408"/>
    </row>
    <row r="25" spans="1:9" x14ac:dyDescent="0.2">
      <c r="A25" s="255"/>
      <c r="B25" s="256"/>
      <c r="C25" s="269"/>
      <c r="D25" s="269"/>
      <c r="E25" s="424"/>
      <c r="F25" s="256"/>
      <c r="G25" s="423"/>
      <c r="H25" s="305"/>
      <c r="I25" s="408"/>
    </row>
    <row r="26" spans="1:9" x14ac:dyDescent="0.2">
      <c r="A26" s="255"/>
      <c r="B26" s="256"/>
      <c r="C26" s="269"/>
      <c r="D26" s="269"/>
      <c r="E26" s="246" t="s">
        <v>6874</v>
      </c>
      <c r="F26" s="256"/>
      <c r="G26" s="421"/>
      <c r="H26" s="305"/>
      <c r="I26" s="221">
        <f>SUBTOTAL(9,I27:I38)</f>
        <v>0</v>
      </c>
    </row>
    <row r="27" spans="1:9" x14ac:dyDescent="0.2">
      <c r="A27" s="255">
        <v>15</v>
      </c>
      <c r="B27" s="256" t="s">
        <v>3701</v>
      </c>
      <c r="C27" s="269" t="s">
        <v>6844</v>
      </c>
      <c r="D27" s="269"/>
      <c r="E27" s="404" t="s">
        <v>6845</v>
      </c>
      <c r="F27" s="405" t="s">
        <v>3065</v>
      </c>
      <c r="G27" s="406">
        <v>1</v>
      </c>
      <c r="H27" s="407"/>
      <c r="I27" s="408">
        <f t="shared" ref="I27:I38" si="1">G27*H27</f>
        <v>0</v>
      </c>
    </row>
    <row r="28" spans="1:9" x14ac:dyDescent="0.2">
      <c r="A28" s="255">
        <v>16</v>
      </c>
      <c r="B28" s="256" t="s">
        <v>3701</v>
      </c>
      <c r="C28" s="269" t="s">
        <v>6846</v>
      </c>
      <c r="D28" s="409"/>
      <c r="E28" s="410" t="s">
        <v>6847</v>
      </c>
      <c r="F28" s="411" t="s">
        <v>532</v>
      </c>
      <c r="G28" s="412">
        <v>770</v>
      </c>
      <c r="H28" s="413"/>
      <c r="I28" s="408">
        <f t="shared" si="1"/>
        <v>0</v>
      </c>
    </row>
    <row r="29" spans="1:9" x14ac:dyDescent="0.2">
      <c r="A29" s="255">
        <v>17</v>
      </c>
      <c r="B29" s="256" t="s">
        <v>3701</v>
      </c>
      <c r="C29" s="269" t="s">
        <v>6848</v>
      </c>
      <c r="D29" s="409"/>
      <c r="E29" s="414" t="s">
        <v>6849</v>
      </c>
      <c r="F29" s="415" t="s">
        <v>172</v>
      </c>
      <c r="G29" s="412">
        <v>1760</v>
      </c>
      <c r="H29" s="413"/>
      <c r="I29" s="408">
        <f t="shared" si="1"/>
        <v>0</v>
      </c>
    </row>
    <row r="30" spans="1:9" x14ac:dyDescent="0.2">
      <c r="A30" s="255">
        <v>18</v>
      </c>
      <c r="B30" s="256" t="s">
        <v>3701</v>
      </c>
      <c r="C30" s="269" t="s">
        <v>6850</v>
      </c>
      <c r="D30" s="409"/>
      <c r="E30" s="416" t="s">
        <v>6851</v>
      </c>
      <c r="F30" s="417" t="s">
        <v>325</v>
      </c>
      <c r="G30" s="418">
        <v>1</v>
      </c>
      <c r="H30" s="419"/>
      <c r="I30" s="408">
        <f t="shared" si="1"/>
        <v>0</v>
      </c>
    </row>
    <row r="31" spans="1:9" x14ac:dyDescent="0.2">
      <c r="A31" s="255">
        <v>19</v>
      </c>
      <c r="B31" s="256" t="s">
        <v>3701</v>
      </c>
      <c r="C31" s="269" t="s">
        <v>6852</v>
      </c>
      <c r="D31" s="409"/>
      <c r="E31" s="416" t="s">
        <v>6853</v>
      </c>
      <c r="F31" s="417" t="s">
        <v>325</v>
      </c>
      <c r="G31" s="418">
        <v>2</v>
      </c>
      <c r="H31" s="419"/>
      <c r="I31" s="408">
        <f t="shared" si="1"/>
        <v>0</v>
      </c>
    </row>
    <row r="32" spans="1:9" x14ac:dyDescent="0.2">
      <c r="A32" s="255">
        <v>20</v>
      </c>
      <c r="B32" s="256" t="s">
        <v>3701</v>
      </c>
      <c r="C32" s="269" t="s">
        <v>6854</v>
      </c>
      <c r="D32" s="409"/>
      <c r="E32" s="416" t="s">
        <v>6855</v>
      </c>
      <c r="F32" s="417" t="s">
        <v>325</v>
      </c>
      <c r="G32" s="418">
        <v>1</v>
      </c>
      <c r="H32" s="419"/>
      <c r="I32" s="408">
        <f t="shared" si="1"/>
        <v>0</v>
      </c>
    </row>
    <row r="33" spans="1:9" x14ac:dyDescent="0.2">
      <c r="A33" s="255">
        <v>21</v>
      </c>
      <c r="B33" s="256" t="s">
        <v>3701</v>
      </c>
      <c r="C33" s="269" t="s">
        <v>6856</v>
      </c>
      <c r="D33" s="409"/>
      <c r="E33" s="416" t="s">
        <v>6857</v>
      </c>
      <c r="F33" s="417" t="s">
        <v>3065</v>
      </c>
      <c r="G33" s="418">
        <v>1</v>
      </c>
      <c r="H33" s="419"/>
      <c r="I33" s="408">
        <f t="shared" si="1"/>
        <v>0</v>
      </c>
    </row>
    <row r="34" spans="1:9" x14ac:dyDescent="0.2">
      <c r="A34" s="255">
        <v>22</v>
      </c>
      <c r="B34" s="256" t="s">
        <v>3701</v>
      </c>
      <c r="C34" s="269" t="s">
        <v>6858</v>
      </c>
      <c r="D34" s="409"/>
      <c r="E34" s="416" t="s">
        <v>6859</v>
      </c>
      <c r="F34" s="417" t="s">
        <v>3065</v>
      </c>
      <c r="G34" s="418">
        <v>1</v>
      </c>
      <c r="H34" s="419"/>
      <c r="I34" s="408">
        <f t="shared" si="1"/>
        <v>0</v>
      </c>
    </row>
    <row r="35" spans="1:9" x14ac:dyDescent="0.2">
      <c r="A35" s="255">
        <v>23</v>
      </c>
      <c r="B35" s="256" t="s">
        <v>3701</v>
      </c>
      <c r="C35" s="269" t="s">
        <v>6860</v>
      </c>
      <c r="D35" s="409"/>
      <c r="E35" s="416" t="s">
        <v>6861</v>
      </c>
      <c r="F35" s="417" t="s">
        <v>3065</v>
      </c>
      <c r="G35" s="418">
        <v>1</v>
      </c>
      <c r="H35" s="419"/>
      <c r="I35" s="408">
        <f t="shared" si="1"/>
        <v>0</v>
      </c>
    </row>
    <row r="36" spans="1:9" ht="24" x14ac:dyDescent="0.2">
      <c r="A36" s="255">
        <v>24</v>
      </c>
      <c r="B36" s="256" t="s">
        <v>3701</v>
      </c>
      <c r="C36" s="269" t="s">
        <v>6862</v>
      </c>
      <c r="D36" s="269"/>
      <c r="E36" s="167" t="s">
        <v>6863</v>
      </c>
      <c r="F36" s="415" t="s">
        <v>325</v>
      </c>
      <c r="G36" s="412">
        <v>2</v>
      </c>
      <c r="H36" s="413"/>
      <c r="I36" s="408">
        <f t="shared" si="1"/>
        <v>0</v>
      </c>
    </row>
    <row r="37" spans="1:9" x14ac:dyDescent="0.2">
      <c r="A37" s="255">
        <v>25</v>
      </c>
      <c r="B37" s="256" t="s">
        <v>3701</v>
      </c>
      <c r="C37" s="269" t="s">
        <v>6864</v>
      </c>
      <c r="D37" s="269"/>
      <c r="E37" s="167" t="s">
        <v>6865</v>
      </c>
      <c r="F37" s="420" t="s">
        <v>3065</v>
      </c>
      <c r="G37" s="412">
        <v>1</v>
      </c>
      <c r="H37" s="413"/>
      <c r="I37" s="408">
        <f t="shared" si="1"/>
        <v>0</v>
      </c>
    </row>
    <row r="38" spans="1:9" x14ac:dyDescent="0.2">
      <c r="A38" s="255">
        <v>26</v>
      </c>
      <c r="B38" s="256" t="s">
        <v>3701</v>
      </c>
      <c r="C38" s="269" t="s">
        <v>6866</v>
      </c>
      <c r="D38" s="269"/>
      <c r="E38" s="167" t="s">
        <v>6867</v>
      </c>
      <c r="F38" s="256" t="s">
        <v>3065</v>
      </c>
      <c r="G38" s="412">
        <v>1</v>
      </c>
      <c r="H38" s="413"/>
      <c r="I38" s="408">
        <f t="shared" si="1"/>
        <v>0</v>
      </c>
    </row>
    <row r="39" spans="1:9" x14ac:dyDescent="0.2">
      <c r="A39" s="255"/>
      <c r="B39" s="256"/>
      <c r="C39" s="269"/>
      <c r="D39" s="269"/>
      <c r="E39" s="167"/>
      <c r="F39" s="256"/>
      <c r="G39" s="423"/>
      <c r="H39" s="305"/>
      <c r="I39" s="408"/>
    </row>
  </sheetData>
  <pageMargins left="0.70866141732283472" right="0.70866141732283472" top="0.78740157480314965" bottom="0.78740157480314965" header="0.31496062992125984" footer="0.31496062992125984"/>
  <pageSetup paperSize="9" scale="77" orientation="portrait" r:id="rId1"/>
  <headerFooter>
    <oddFooter>&amp;C&amp;P z &amp;N</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D10"/>
  <sheetViews>
    <sheetView workbookViewId="0">
      <pane ySplit="5" topLeftCell="A6" activePane="bottomLeft" state="frozen"/>
      <selection activeCell="K10" sqref="K10"/>
      <selection pane="bottomLeft" activeCell="G45" sqref="G45"/>
    </sheetView>
  </sheetViews>
  <sheetFormatPr defaultRowHeight="12.75" outlineLevelRow="1" x14ac:dyDescent="0.2"/>
  <cols>
    <col min="1" max="1" width="12.42578125" style="210" hidden="1" customWidth="1"/>
    <col min="2" max="2" width="80.7109375" style="210" customWidth="1"/>
    <col min="3" max="3" width="15.7109375" style="210" customWidth="1"/>
    <col min="4" max="256" width="9.140625" style="210"/>
    <col min="257" max="257" width="0" style="210" hidden="1" customWidth="1"/>
    <col min="258" max="258" width="80.7109375" style="210" customWidth="1"/>
    <col min="259" max="259" width="15.7109375" style="210" customWidth="1"/>
    <col min="260" max="512" width="9.140625" style="210"/>
    <col min="513" max="513" width="0" style="210" hidden="1" customWidth="1"/>
    <col min="514" max="514" width="80.7109375" style="210" customWidth="1"/>
    <col min="515" max="515" width="15.7109375" style="210" customWidth="1"/>
    <col min="516" max="768" width="9.140625" style="210"/>
    <col min="769" max="769" width="0" style="210" hidden="1" customWidth="1"/>
    <col min="770" max="770" width="80.7109375" style="210" customWidth="1"/>
    <col min="771" max="771" width="15.7109375" style="210" customWidth="1"/>
    <col min="772" max="1024" width="9.140625" style="210"/>
    <col min="1025" max="1025" width="0" style="210" hidden="1" customWidth="1"/>
    <col min="1026" max="1026" width="80.7109375" style="210" customWidth="1"/>
    <col min="1027" max="1027" width="15.7109375" style="210" customWidth="1"/>
    <col min="1028" max="1280" width="9.140625" style="210"/>
    <col min="1281" max="1281" width="0" style="210" hidden="1" customWidth="1"/>
    <col min="1282" max="1282" width="80.7109375" style="210" customWidth="1"/>
    <col min="1283" max="1283" width="15.7109375" style="210" customWidth="1"/>
    <col min="1284" max="1536" width="9.140625" style="210"/>
    <col min="1537" max="1537" width="0" style="210" hidden="1" customWidth="1"/>
    <col min="1538" max="1538" width="80.7109375" style="210" customWidth="1"/>
    <col min="1539" max="1539" width="15.7109375" style="210" customWidth="1"/>
    <col min="1540" max="1792" width="9.140625" style="210"/>
    <col min="1793" max="1793" width="0" style="210" hidden="1" customWidth="1"/>
    <col min="1794" max="1794" width="80.7109375" style="210" customWidth="1"/>
    <col min="1795" max="1795" width="15.7109375" style="210" customWidth="1"/>
    <col min="1796" max="2048" width="9.140625" style="210"/>
    <col min="2049" max="2049" width="0" style="210" hidden="1" customWidth="1"/>
    <col min="2050" max="2050" width="80.7109375" style="210" customWidth="1"/>
    <col min="2051" max="2051" width="15.7109375" style="210" customWidth="1"/>
    <col min="2052" max="2304" width="9.140625" style="210"/>
    <col min="2305" max="2305" width="0" style="210" hidden="1" customWidth="1"/>
    <col min="2306" max="2306" width="80.7109375" style="210" customWidth="1"/>
    <col min="2307" max="2307" width="15.7109375" style="210" customWidth="1"/>
    <col min="2308" max="2560" width="9.140625" style="210"/>
    <col min="2561" max="2561" width="0" style="210" hidden="1" customWidth="1"/>
    <col min="2562" max="2562" width="80.7109375" style="210" customWidth="1"/>
    <col min="2563" max="2563" width="15.7109375" style="210" customWidth="1"/>
    <col min="2564" max="2816" width="9.140625" style="210"/>
    <col min="2817" max="2817" width="0" style="210" hidden="1" customWidth="1"/>
    <col min="2818" max="2818" width="80.7109375" style="210" customWidth="1"/>
    <col min="2819" max="2819" width="15.7109375" style="210" customWidth="1"/>
    <col min="2820" max="3072" width="9.140625" style="210"/>
    <col min="3073" max="3073" width="0" style="210" hidden="1" customWidth="1"/>
    <col min="3074" max="3074" width="80.7109375" style="210" customWidth="1"/>
    <col min="3075" max="3075" width="15.7109375" style="210" customWidth="1"/>
    <col min="3076" max="3328" width="9.140625" style="210"/>
    <col min="3329" max="3329" width="0" style="210" hidden="1" customWidth="1"/>
    <col min="3330" max="3330" width="80.7109375" style="210" customWidth="1"/>
    <col min="3331" max="3331" width="15.7109375" style="210" customWidth="1"/>
    <col min="3332" max="3584" width="9.140625" style="210"/>
    <col min="3585" max="3585" width="0" style="210" hidden="1" customWidth="1"/>
    <col min="3586" max="3586" width="80.7109375" style="210" customWidth="1"/>
    <col min="3587" max="3587" width="15.7109375" style="210" customWidth="1"/>
    <col min="3588" max="3840" width="9.140625" style="210"/>
    <col min="3841" max="3841" width="0" style="210" hidden="1" customWidth="1"/>
    <col min="3842" max="3842" width="80.7109375" style="210" customWidth="1"/>
    <col min="3843" max="3843" width="15.7109375" style="210" customWidth="1"/>
    <col min="3844" max="4096" width="9.140625" style="210"/>
    <col min="4097" max="4097" width="0" style="210" hidden="1" customWidth="1"/>
    <col min="4098" max="4098" width="80.7109375" style="210" customWidth="1"/>
    <col min="4099" max="4099" width="15.7109375" style="210" customWidth="1"/>
    <col min="4100" max="4352" width="9.140625" style="210"/>
    <col min="4353" max="4353" width="0" style="210" hidden="1" customWidth="1"/>
    <col min="4354" max="4354" width="80.7109375" style="210" customWidth="1"/>
    <col min="4355" max="4355" width="15.7109375" style="210" customWidth="1"/>
    <col min="4356" max="4608" width="9.140625" style="210"/>
    <col min="4609" max="4609" width="0" style="210" hidden="1" customWidth="1"/>
    <col min="4610" max="4610" width="80.7109375" style="210" customWidth="1"/>
    <col min="4611" max="4611" width="15.7109375" style="210" customWidth="1"/>
    <col min="4612" max="4864" width="9.140625" style="210"/>
    <col min="4865" max="4865" width="0" style="210" hidden="1" customWidth="1"/>
    <col min="4866" max="4866" width="80.7109375" style="210" customWidth="1"/>
    <col min="4867" max="4867" width="15.7109375" style="210" customWidth="1"/>
    <col min="4868" max="5120" width="9.140625" style="210"/>
    <col min="5121" max="5121" width="0" style="210" hidden="1" customWidth="1"/>
    <col min="5122" max="5122" width="80.7109375" style="210" customWidth="1"/>
    <col min="5123" max="5123" width="15.7109375" style="210" customWidth="1"/>
    <col min="5124" max="5376" width="9.140625" style="210"/>
    <col min="5377" max="5377" width="0" style="210" hidden="1" customWidth="1"/>
    <col min="5378" max="5378" width="80.7109375" style="210" customWidth="1"/>
    <col min="5379" max="5379" width="15.7109375" style="210" customWidth="1"/>
    <col min="5380" max="5632" width="9.140625" style="210"/>
    <col min="5633" max="5633" width="0" style="210" hidden="1" customWidth="1"/>
    <col min="5634" max="5634" width="80.7109375" style="210" customWidth="1"/>
    <col min="5635" max="5635" width="15.7109375" style="210" customWidth="1"/>
    <col min="5636" max="5888" width="9.140625" style="210"/>
    <col min="5889" max="5889" width="0" style="210" hidden="1" customWidth="1"/>
    <col min="5890" max="5890" width="80.7109375" style="210" customWidth="1"/>
    <col min="5891" max="5891" width="15.7109375" style="210" customWidth="1"/>
    <col min="5892" max="6144" width="9.140625" style="210"/>
    <col min="6145" max="6145" width="0" style="210" hidden="1" customWidth="1"/>
    <col min="6146" max="6146" width="80.7109375" style="210" customWidth="1"/>
    <col min="6147" max="6147" width="15.7109375" style="210" customWidth="1"/>
    <col min="6148" max="6400" width="9.140625" style="210"/>
    <col min="6401" max="6401" width="0" style="210" hidden="1" customWidth="1"/>
    <col min="6402" max="6402" width="80.7109375" style="210" customWidth="1"/>
    <col min="6403" max="6403" width="15.7109375" style="210" customWidth="1"/>
    <col min="6404" max="6656" width="9.140625" style="210"/>
    <col min="6657" max="6657" width="0" style="210" hidden="1" customWidth="1"/>
    <col min="6658" max="6658" width="80.7109375" style="210" customWidth="1"/>
    <col min="6659" max="6659" width="15.7109375" style="210" customWidth="1"/>
    <col min="6660" max="6912" width="9.140625" style="210"/>
    <col min="6913" max="6913" width="0" style="210" hidden="1" customWidth="1"/>
    <col min="6914" max="6914" width="80.7109375" style="210" customWidth="1"/>
    <col min="6915" max="6915" width="15.7109375" style="210" customWidth="1"/>
    <col min="6916" max="7168" width="9.140625" style="210"/>
    <col min="7169" max="7169" width="0" style="210" hidden="1" customWidth="1"/>
    <col min="7170" max="7170" width="80.7109375" style="210" customWidth="1"/>
    <col min="7171" max="7171" width="15.7109375" style="210" customWidth="1"/>
    <col min="7172" max="7424" width="9.140625" style="210"/>
    <col min="7425" max="7425" width="0" style="210" hidden="1" customWidth="1"/>
    <col min="7426" max="7426" width="80.7109375" style="210" customWidth="1"/>
    <col min="7427" max="7427" width="15.7109375" style="210" customWidth="1"/>
    <col min="7428" max="7680" width="9.140625" style="210"/>
    <col min="7681" max="7681" width="0" style="210" hidden="1" customWidth="1"/>
    <col min="7682" max="7682" width="80.7109375" style="210" customWidth="1"/>
    <col min="7683" max="7683" width="15.7109375" style="210" customWidth="1"/>
    <col min="7684" max="7936" width="9.140625" style="210"/>
    <col min="7937" max="7937" width="0" style="210" hidden="1" customWidth="1"/>
    <col min="7938" max="7938" width="80.7109375" style="210" customWidth="1"/>
    <col min="7939" max="7939" width="15.7109375" style="210" customWidth="1"/>
    <col min="7940" max="8192" width="9.140625" style="210"/>
    <col min="8193" max="8193" width="0" style="210" hidden="1" customWidth="1"/>
    <col min="8194" max="8194" width="80.7109375" style="210" customWidth="1"/>
    <col min="8195" max="8195" width="15.7109375" style="210" customWidth="1"/>
    <col min="8196" max="8448" width="9.140625" style="210"/>
    <col min="8449" max="8449" width="0" style="210" hidden="1" customWidth="1"/>
    <col min="8450" max="8450" width="80.7109375" style="210" customWidth="1"/>
    <col min="8451" max="8451" width="15.7109375" style="210" customWidth="1"/>
    <col min="8452" max="8704" width="9.140625" style="210"/>
    <col min="8705" max="8705" width="0" style="210" hidden="1" customWidth="1"/>
    <col min="8706" max="8706" width="80.7109375" style="210" customWidth="1"/>
    <col min="8707" max="8707" width="15.7109375" style="210" customWidth="1"/>
    <col min="8708" max="8960" width="9.140625" style="210"/>
    <col min="8961" max="8961" width="0" style="210" hidden="1" customWidth="1"/>
    <col min="8962" max="8962" width="80.7109375" style="210" customWidth="1"/>
    <col min="8963" max="8963" width="15.7109375" style="210" customWidth="1"/>
    <col min="8964" max="9216" width="9.140625" style="210"/>
    <col min="9217" max="9217" width="0" style="210" hidden="1" customWidth="1"/>
    <col min="9218" max="9218" width="80.7109375" style="210" customWidth="1"/>
    <col min="9219" max="9219" width="15.7109375" style="210" customWidth="1"/>
    <col min="9220" max="9472" width="9.140625" style="210"/>
    <col min="9473" max="9473" width="0" style="210" hidden="1" customWidth="1"/>
    <col min="9474" max="9474" width="80.7109375" style="210" customWidth="1"/>
    <col min="9475" max="9475" width="15.7109375" style="210" customWidth="1"/>
    <col min="9476" max="9728" width="9.140625" style="210"/>
    <col min="9729" max="9729" width="0" style="210" hidden="1" customWidth="1"/>
    <col min="9730" max="9730" width="80.7109375" style="210" customWidth="1"/>
    <col min="9731" max="9731" width="15.7109375" style="210" customWidth="1"/>
    <col min="9732" max="9984" width="9.140625" style="210"/>
    <col min="9985" max="9985" width="0" style="210" hidden="1" customWidth="1"/>
    <col min="9986" max="9986" width="80.7109375" style="210" customWidth="1"/>
    <col min="9987" max="9987" width="15.7109375" style="210" customWidth="1"/>
    <col min="9988" max="10240" width="9.140625" style="210"/>
    <col min="10241" max="10241" width="0" style="210" hidden="1" customWidth="1"/>
    <col min="10242" max="10242" width="80.7109375" style="210" customWidth="1"/>
    <col min="10243" max="10243" width="15.7109375" style="210" customWidth="1"/>
    <col min="10244" max="10496" width="9.140625" style="210"/>
    <col min="10497" max="10497" width="0" style="210" hidden="1" customWidth="1"/>
    <col min="10498" max="10498" width="80.7109375" style="210" customWidth="1"/>
    <col min="10499" max="10499" width="15.7109375" style="210" customWidth="1"/>
    <col min="10500" max="10752" width="9.140625" style="210"/>
    <col min="10753" max="10753" width="0" style="210" hidden="1" customWidth="1"/>
    <col min="10754" max="10754" width="80.7109375" style="210" customWidth="1"/>
    <col min="10755" max="10755" width="15.7109375" style="210" customWidth="1"/>
    <col min="10756" max="11008" width="9.140625" style="210"/>
    <col min="11009" max="11009" width="0" style="210" hidden="1" customWidth="1"/>
    <col min="11010" max="11010" width="80.7109375" style="210" customWidth="1"/>
    <col min="11011" max="11011" width="15.7109375" style="210" customWidth="1"/>
    <col min="11012" max="11264" width="9.140625" style="210"/>
    <col min="11265" max="11265" width="0" style="210" hidden="1" customWidth="1"/>
    <col min="11266" max="11266" width="80.7109375" style="210" customWidth="1"/>
    <col min="11267" max="11267" width="15.7109375" style="210" customWidth="1"/>
    <col min="11268" max="11520" width="9.140625" style="210"/>
    <col min="11521" max="11521" width="0" style="210" hidden="1" customWidth="1"/>
    <col min="11522" max="11522" width="80.7109375" style="210" customWidth="1"/>
    <col min="11523" max="11523" width="15.7109375" style="210" customWidth="1"/>
    <col min="11524" max="11776" width="9.140625" style="210"/>
    <col min="11777" max="11777" width="0" style="210" hidden="1" customWidth="1"/>
    <col min="11778" max="11778" width="80.7109375" style="210" customWidth="1"/>
    <col min="11779" max="11779" width="15.7109375" style="210" customWidth="1"/>
    <col min="11780" max="12032" width="9.140625" style="210"/>
    <col min="12033" max="12033" width="0" style="210" hidden="1" customWidth="1"/>
    <col min="12034" max="12034" width="80.7109375" style="210" customWidth="1"/>
    <col min="12035" max="12035" width="15.7109375" style="210" customWidth="1"/>
    <col min="12036" max="12288" width="9.140625" style="210"/>
    <col min="12289" max="12289" width="0" style="210" hidden="1" customWidth="1"/>
    <col min="12290" max="12290" width="80.7109375" style="210" customWidth="1"/>
    <col min="12291" max="12291" width="15.7109375" style="210" customWidth="1"/>
    <col min="12292" max="12544" width="9.140625" style="210"/>
    <col min="12545" max="12545" width="0" style="210" hidden="1" customWidth="1"/>
    <col min="12546" max="12546" width="80.7109375" style="210" customWidth="1"/>
    <col min="12547" max="12547" width="15.7109375" style="210" customWidth="1"/>
    <col min="12548" max="12800" width="9.140625" style="210"/>
    <col min="12801" max="12801" width="0" style="210" hidden="1" customWidth="1"/>
    <col min="12802" max="12802" width="80.7109375" style="210" customWidth="1"/>
    <col min="12803" max="12803" width="15.7109375" style="210" customWidth="1"/>
    <col min="12804" max="13056" width="9.140625" style="210"/>
    <col min="13057" max="13057" width="0" style="210" hidden="1" customWidth="1"/>
    <col min="13058" max="13058" width="80.7109375" style="210" customWidth="1"/>
    <col min="13059" max="13059" width="15.7109375" style="210" customWidth="1"/>
    <col min="13060" max="13312" width="9.140625" style="210"/>
    <col min="13313" max="13313" width="0" style="210" hidden="1" customWidth="1"/>
    <col min="13314" max="13314" width="80.7109375" style="210" customWidth="1"/>
    <col min="13315" max="13315" width="15.7109375" style="210" customWidth="1"/>
    <col min="13316" max="13568" width="9.140625" style="210"/>
    <col min="13569" max="13569" width="0" style="210" hidden="1" customWidth="1"/>
    <col min="13570" max="13570" width="80.7109375" style="210" customWidth="1"/>
    <col min="13571" max="13571" width="15.7109375" style="210" customWidth="1"/>
    <col min="13572" max="13824" width="9.140625" style="210"/>
    <col min="13825" max="13825" width="0" style="210" hidden="1" customWidth="1"/>
    <col min="13826" max="13826" width="80.7109375" style="210" customWidth="1"/>
    <col min="13827" max="13827" width="15.7109375" style="210" customWidth="1"/>
    <col min="13828" max="14080" width="9.140625" style="210"/>
    <col min="14081" max="14081" width="0" style="210" hidden="1" customWidth="1"/>
    <col min="14082" max="14082" width="80.7109375" style="210" customWidth="1"/>
    <col min="14083" max="14083" width="15.7109375" style="210" customWidth="1"/>
    <col min="14084" max="14336" width="9.140625" style="210"/>
    <col min="14337" max="14337" width="0" style="210" hidden="1" customWidth="1"/>
    <col min="14338" max="14338" width="80.7109375" style="210" customWidth="1"/>
    <col min="14339" max="14339" width="15.7109375" style="210" customWidth="1"/>
    <col min="14340" max="14592" width="9.140625" style="210"/>
    <col min="14593" max="14593" width="0" style="210" hidden="1" customWidth="1"/>
    <col min="14594" max="14594" width="80.7109375" style="210" customWidth="1"/>
    <col min="14595" max="14595" width="15.7109375" style="210" customWidth="1"/>
    <col min="14596" max="14848" width="9.140625" style="210"/>
    <col min="14849" max="14849" width="0" style="210" hidden="1" customWidth="1"/>
    <col min="14850" max="14850" width="80.7109375" style="210" customWidth="1"/>
    <col min="14851" max="14851" width="15.7109375" style="210" customWidth="1"/>
    <col min="14852" max="15104" width="9.140625" style="210"/>
    <col min="15105" max="15105" width="0" style="210" hidden="1" customWidth="1"/>
    <col min="15106" max="15106" width="80.7109375" style="210" customWidth="1"/>
    <col min="15107" max="15107" width="15.7109375" style="210" customWidth="1"/>
    <col min="15108" max="15360" width="9.140625" style="210"/>
    <col min="15361" max="15361" width="0" style="210" hidden="1" customWidth="1"/>
    <col min="15362" max="15362" width="80.7109375" style="210" customWidth="1"/>
    <col min="15363" max="15363" width="15.7109375" style="210" customWidth="1"/>
    <col min="15364" max="15616" width="9.140625" style="210"/>
    <col min="15617" max="15617" width="0" style="210" hidden="1" customWidth="1"/>
    <col min="15618" max="15618" width="80.7109375" style="210" customWidth="1"/>
    <col min="15619" max="15619" width="15.7109375" style="210" customWidth="1"/>
    <col min="15620" max="15872" width="9.140625" style="210"/>
    <col min="15873" max="15873" width="0" style="210" hidden="1" customWidth="1"/>
    <col min="15874" max="15874" width="80.7109375" style="210" customWidth="1"/>
    <col min="15875" max="15875" width="15.7109375" style="210" customWidth="1"/>
    <col min="15876" max="16128" width="9.140625" style="210"/>
    <col min="16129" max="16129" width="0" style="210" hidden="1" customWidth="1"/>
    <col min="16130" max="16130" width="80.7109375" style="210" customWidth="1"/>
    <col min="16131" max="16131" width="15.7109375" style="210" customWidth="1"/>
    <col min="16132" max="16384" width="9.140625" style="210"/>
  </cols>
  <sheetData>
    <row r="1" spans="1:4" ht="15.75" customHeight="1" x14ac:dyDescent="0.25">
      <c r="A1" s="206"/>
      <c r="B1" s="207" t="s">
        <v>3352</v>
      </c>
      <c r="C1" s="208"/>
      <c r="D1" s="209"/>
    </row>
    <row r="2" spans="1:4" ht="15.75" customHeight="1" x14ac:dyDescent="0.25">
      <c r="A2" s="206"/>
      <c r="B2" s="225" t="s">
        <v>51</v>
      </c>
      <c r="C2" s="208"/>
      <c r="D2" s="209"/>
    </row>
    <row r="3" spans="1:4" ht="15.75" customHeight="1" x14ac:dyDescent="0.25">
      <c r="A3" s="206"/>
      <c r="B3" s="225" t="s">
        <v>4645</v>
      </c>
      <c r="C3" s="208"/>
      <c r="D3" s="209"/>
    </row>
    <row r="4" spans="1:4" ht="14.25" customHeight="1" x14ac:dyDescent="0.25">
      <c r="A4" s="210" t="e">
        <f t="array" ref="A4">INDEX(__SAZBA__,MATCH(0,COUNTIF($A$1:A1,__SAZBA__),0))</f>
        <v>#REF!</v>
      </c>
      <c r="B4" s="211"/>
      <c r="C4" s="208"/>
      <c r="D4" s="209"/>
    </row>
    <row r="5" spans="1:4" ht="13.5" thickBot="1" x14ac:dyDescent="0.25">
      <c r="A5" s="210" t="e">
        <f t="array" ref="A5">INDEX(__SAZBA__,MATCH(0,COUNTIF($A$1:A4,__SAZBA__),0))</f>
        <v>#REF!</v>
      </c>
      <c r="B5" s="212" t="s">
        <v>104</v>
      </c>
      <c r="C5" s="212" t="s">
        <v>3043</v>
      </c>
      <c r="D5" s="213"/>
    </row>
    <row r="6" spans="1:4" x14ac:dyDescent="0.2">
      <c r="A6" s="210" t="e">
        <f t="array" ref="A6">INDEX(__SAZBA__,MATCH(0,COUNTIF($A$1:A5,__SAZBA__),0))</f>
        <v>#REF!</v>
      </c>
      <c r="B6" s="214"/>
      <c r="C6" s="215"/>
      <c r="D6" s="213"/>
    </row>
    <row r="7" spans="1:4" s="216" customFormat="1" ht="15.75" customHeight="1" x14ac:dyDescent="0.2">
      <c r="B7" s="217" t="s">
        <v>4645</v>
      </c>
      <c r="C7" s="218">
        <f>'ON Zakazka'!N7</f>
        <v>0</v>
      </c>
    </row>
    <row r="8" spans="1:4" s="219" customFormat="1" ht="15" customHeight="1" outlineLevel="1" x14ac:dyDescent="0.2">
      <c r="B8" s="220" t="str">
        <f>IF([17]Zakazka!$J$8=0,"",[17]Zakazka!$J$8)</f>
        <v>Ostatní náklady</v>
      </c>
      <c r="C8" s="221">
        <f>'ON Zakazka'!N8</f>
        <v>0</v>
      </c>
    </row>
    <row r="9" spans="1:4" ht="13.5" outlineLevel="1" thickBot="1" x14ac:dyDescent="0.25">
      <c r="B9" s="318"/>
    </row>
    <row r="10" spans="1:4" s="222" customFormat="1" ht="15" x14ac:dyDescent="0.25">
      <c r="A10" s="222" t="e">
        <f>SUM(#REF!)</f>
        <v>#REF!</v>
      </c>
      <c r="B10" s="223" t="s">
        <v>3355</v>
      </c>
      <c r="C10" s="224">
        <f>SUM(C8:C9)</f>
        <v>0</v>
      </c>
    </row>
  </sheetData>
  <pageMargins left="0.78740157480314965" right="0.78740157480314965" top="0.78740157480314965" bottom="0.78740157480314965" header="0.39370078740157483" footer="0.39370078740157483"/>
  <pageSetup paperSize="9" scale="88" orientation="portrait" r:id="rId1"/>
  <headerFooter>
    <oddFooter>&amp;C&amp;8&amp;P z &amp;N</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F1:T50"/>
  <sheetViews>
    <sheetView zoomScaleNormal="100" zoomScaleSheetLayoutView="100" workbookViewId="0">
      <pane ySplit="5" topLeftCell="A6" activePane="bottomLeft" state="frozen"/>
      <selection activeCell="K10" sqref="K10"/>
      <selection pane="bottomLeft" activeCell="M9" sqref="M9:M49"/>
    </sheetView>
  </sheetViews>
  <sheetFormatPr defaultRowHeight="12.75" outlineLevelRow="2" x14ac:dyDescent="0.2"/>
  <cols>
    <col min="1" max="5" width="0" style="210" hidden="1" customWidth="1"/>
    <col min="6" max="6" width="5.42578125" style="297" customWidth="1"/>
    <col min="7" max="7" width="4.28515625" style="228" customWidth="1"/>
    <col min="8" max="8" width="14.28515625" style="229" customWidth="1"/>
    <col min="9" max="9" width="10" style="229" hidden="1" customWidth="1"/>
    <col min="10" max="10" width="61.28515625" style="230" customWidth="1"/>
    <col min="11" max="11" width="9.7109375" style="228" customWidth="1"/>
    <col min="12" max="12" width="13.42578125" style="203" customWidth="1"/>
    <col min="13" max="13" width="12.42578125" style="231" customWidth="1"/>
    <col min="14" max="14" width="15.7109375" style="232" customWidth="1"/>
    <col min="15" max="15" width="14.28515625" style="231" hidden="1" customWidth="1"/>
    <col min="16" max="16" width="11.42578125" style="231" hidden="1" customWidth="1"/>
    <col min="17" max="17" width="14.28515625" style="231" hidden="1" customWidth="1"/>
    <col min="18" max="18" width="25.7109375" style="231" hidden="1" customWidth="1"/>
    <col min="19" max="20" width="10" style="229" hidden="1" customWidth="1"/>
    <col min="21" max="21" width="9.42578125" style="210" customWidth="1"/>
    <col min="22" max="256" width="9.140625" style="210"/>
    <col min="257" max="261" width="0" style="210" hidden="1" customWidth="1"/>
    <col min="262" max="262" width="5.42578125" style="210" customWidth="1"/>
    <col min="263" max="263" width="4.28515625" style="210" customWidth="1"/>
    <col min="264" max="264" width="14.28515625" style="210" customWidth="1"/>
    <col min="265" max="265" width="0" style="210" hidden="1" customWidth="1"/>
    <col min="266" max="266" width="61.28515625" style="210" customWidth="1"/>
    <col min="267" max="267" width="9.7109375" style="210" customWidth="1"/>
    <col min="268" max="268" width="13.42578125" style="210" customWidth="1"/>
    <col min="269" max="269" width="12.42578125" style="210" customWidth="1"/>
    <col min="270" max="270" width="15.7109375" style="210" customWidth="1"/>
    <col min="271" max="276" width="0" style="210" hidden="1" customWidth="1"/>
    <col min="277" max="277" width="9.42578125" style="210" customWidth="1"/>
    <col min="278" max="512" width="9.140625" style="210"/>
    <col min="513" max="517" width="0" style="210" hidden="1" customWidth="1"/>
    <col min="518" max="518" width="5.42578125" style="210" customWidth="1"/>
    <col min="519" max="519" width="4.28515625" style="210" customWidth="1"/>
    <col min="520" max="520" width="14.28515625" style="210" customWidth="1"/>
    <col min="521" max="521" width="0" style="210" hidden="1" customWidth="1"/>
    <col min="522" max="522" width="61.28515625" style="210" customWidth="1"/>
    <col min="523" max="523" width="9.7109375" style="210" customWidth="1"/>
    <col min="524" max="524" width="13.42578125" style="210" customWidth="1"/>
    <col min="525" max="525" width="12.42578125" style="210" customWidth="1"/>
    <col min="526" max="526" width="15.7109375" style="210" customWidth="1"/>
    <col min="527" max="532" width="0" style="210" hidden="1" customWidth="1"/>
    <col min="533" max="533" width="9.42578125" style="210" customWidth="1"/>
    <col min="534" max="768" width="9.140625" style="210"/>
    <col min="769" max="773" width="0" style="210" hidden="1" customWidth="1"/>
    <col min="774" max="774" width="5.42578125" style="210" customWidth="1"/>
    <col min="775" max="775" width="4.28515625" style="210" customWidth="1"/>
    <col min="776" max="776" width="14.28515625" style="210" customWidth="1"/>
    <col min="777" max="777" width="0" style="210" hidden="1" customWidth="1"/>
    <col min="778" max="778" width="61.28515625" style="210" customWidth="1"/>
    <col min="779" max="779" width="9.7109375" style="210" customWidth="1"/>
    <col min="780" max="780" width="13.42578125" style="210" customWidth="1"/>
    <col min="781" max="781" width="12.42578125" style="210" customWidth="1"/>
    <col min="782" max="782" width="15.7109375" style="210" customWidth="1"/>
    <col min="783" max="788" width="0" style="210" hidden="1" customWidth="1"/>
    <col min="789" max="789" width="9.42578125" style="210" customWidth="1"/>
    <col min="790" max="1024" width="9.140625" style="210"/>
    <col min="1025" max="1029" width="0" style="210" hidden="1" customWidth="1"/>
    <col min="1030" max="1030" width="5.42578125" style="210" customWidth="1"/>
    <col min="1031" max="1031" width="4.28515625" style="210" customWidth="1"/>
    <col min="1032" max="1032" width="14.28515625" style="210" customWidth="1"/>
    <col min="1033" max="1033" width="0" style="210" hidden="1" customWidth="1"/>
    <col min="1034" max="1034" width="61.28515625" style="210" customWidth="1"/>
    <col min="1035" max="1035" width="9.7109375" style="210" customWidth="1"/>
    <col min="1036" max="1036" width="13.42578125" style="210" customWidth="1"/>
    <col min="1037" max="1037" width="12.42578125" style="210" customWidth="1"/>
    <col min="1038" max="1038" width="15.7109375" style="210" customWidth="1"/>
    <col min="1039" max="1044" width="0" style="210" hidden="1" customWidth="1"/>
    <col min="1045" max="1045" width="9.42578125" style="210" customWidth="1"/>
    <col min="1046" max="1280" width="9.140625" style="210"/>
    <col min="1281" max="1285" width="0" style="210" hidden="1" customWidth="1"/>
    <col min="1286" max="1286" width="5.42578125" style="210" customWidth="1"/>
    <col min="1287" max="1287" width="4.28515625" style="210" customWidth="1"/>
    <col min="1288" max="1288" width="14.28515625" style="210" customWidth="1"/>
    <col min="1289" max="1289" width="0" style="210" hidden="1" customWidth="1"/>
    <col min="1290" max="1290" width="61.28515625" style="210" customWidth="1"/>
    <col min="1291" max="1291" width="9.7109375" style="210" customWidth="1"/>
    <col min="1292" max="1292" width="13.42578125" style="210" customWidth="1"/>
    <col min="1293" max="1293" width="12.42578125" style="210" customWidth="1"/>
    <col min="1294" max="1294" width="15.7109375" style="210" customWidth="1"/>
    <col min="1295" max="1300" width="0" style="210" hidden="1" customWidth="1"/>
    <col min="1301" max="1301" width="9.42578125" style="210" customWidth="1"/>
    <col min="1302" max="1536" width="9.140625" style="210"/>
    <col min="1537" max="1541" width="0" style="210" hidden="1" customWidth="1"/>
    <col min="1542" max="1542" width="5.42578125" style="210" customWidth="1"/>
    <col min="1543" max="1543" width="4.28515625" style="210" customWidth="1"/>
    <col min="1544" max="1544" width="14.28515625" style="210" customWidth="1"/>
    <col min="1545" max="1545" width="0" style="210" hidden="1" customWidth="1"/>
    <col min="1546" max="1546" width="61.28515625" style="210" customWidth="1"/>
    <col min="1547" max="1547" width="9.7109375" style="210" customWidth="1"/>
    <col min="1548" max="1548" width="13.42578125" style="210" customWidth="1"/>
    <col min="1549" max="1549" width="12.42578125" style="210" customWidth="1"/>
    <col min="1550" max="1550" width="15.7109375" style="210" customWidth="1"/>
    <col min="1551" max="1556" width="0" style="210" hidden="1" customWidth="1"/>
    <col min="1557" max="1557" width="9.42578125" style="210" customWidth="1"/>
    <col min="1558" max="1792" width="9.140625" style="210"/>
    <col min="1793" max="1797" width="0" style="210" hidden="1" customWidth="1"/>
    <col min="1798" max="1798" width="5.42578125" style="210" customWidth="1"/>
    <col min="1799" max="1799" width="4.28515625" style="210" customWidth="1"/>
    <col min="1800" max="1800" width="14.28515625" style="210" customWidth="1"/>
    <col min="1801" max="1801" width="0" style="210" hidden="1" customWidth="1"/>
    <col min="1802" max="1802" width="61.28515625" style="210" customWidth="1"/>
    <col min="1803" max="1803" width="9.7109375" style="210" customWidth="1"/>
    <col min="1804" max="1804" width="13.42578125" style="210" customWidth="1"/>
    <col min="1805" max="1805" width="12.42578125" style="210" customWidth="1"/>
    <col min="1806" max="1806" width="15.7109375" style="210" customWidth="1"/>
    <col min="1807" max="1812" width="0" style="210" hidden="1" customWidth="1"/>
    <col min="1813" max="1813" width="9.42578125" style="210" customWidth="1"/>
    <col min="1814" max="2048" width="9.140625" style="210"/>
    <col min="2049" max="2053" width="0" style="210" hidden="1" customWidth="1"/>
    <col min="2054" max="2054" width="5.42578125" style="210" customWidth="1"/>
    <col min="2055" max="2055" width="4.28515625" style="210" customWidth="1"/>
    <col min="2056" max="2056" width="14.28515625" style="210" customWidth="1"/>
    <col min="2057" max="2057" width="0" style="210" hidden="1" customWidth="1"/>
    <col min="2058" max="2058" width="61.28515625" style="210" customWidth="1"/>
    <col min="2059" max="2059" width="9.7109375" style="210" customWidth="1"/>
    <col min="2060" max="2060" width="13.42578125" style="210" customWidth="1"/>
    <col min="2061" max="2061" width="12.42578125" style="210" customWidth="1"/>
    <col min="2062" max="2062" width="15.7109375" style="210" customWidth="1"/>
    <col min="2063" max="2068" width="0" style="210" hidden="1" customWidth="1"/>
    <col min="2069" max="2069" width="9.42578125" style="210" customWidth="1"/>
    <col min="2070" max="2304" width="9.140625" style="210"/>
    <col min="2305" max="2309" width="0" style="210" hidden="1" customWidth="1"/>
    <col min="2310" max="2310" width="5.42578125" style="210" customWidth="1"/>
    <col min="2311" max="2311" width="4.28515625" style="210" customWidth="1"/>
    <col min="2312" max="2312" width="14.28515625" style="210" customWidth="1"/>
    <col min="2313" max="2313" width="0" style="210" hidden="1" customWidth="1"/>
    <col min="2314" max="2314" width="61.28515625" style="210" customWidth="1"/>
    <col min="2315" max="2315" width="9.7109375" style="210" customWidth="1"/>
    <col min="2316" max="2316" width="13.42578125" style="210" customWidth="1"/>
    <col min="2317" max="2317" width="12.42578125" style="210" customWidth="1"/>
    <col min="2318" max="2318" width="15.7109375" style="210" customWidth="1"/>
    <col min="2319" max="2324" width="0" style="210" hidden="1" customWidth="1"/>
    <col min="2325" max="2325" width="9.42578125" style="210" customWidth="1"/>
    <col min="2326" max="2560" width="9.140625" style="210"/>
    <col min="2561" max="2565" width="0" style="210" hidden="1" customWidth="1"/>
    <col min="2566" max="2566" width="5.42578125" style="210" customWidth="1"/>
    <col min="2567" max="2567" width="4.28515625" style="210" customWidth="1"/>
    <col min="2568" max="2568" width="14.28515625" style="210" customWidth="1"/>
    <col min="2569" max="2569" width="0" style="210" hidden="1" customWidth="1"/>
    <col min="2570" max="2570" width="61.28515625" style="210" customWidth="1"/>
    <col min="2571" max="2571" width="9.7109375" style="210" customWidth="1"/>
    <col min="2572" max="2572" width="13.42578125" style="210" customWidth="1"/>
    <col min="2573" max="2573" width="12.42578125" style="210" customWidth="1"/>
    <col min="2574" max="2574" width="15.7109375" style="210" customWidth="1"/>
    <col min="2575" max="2580" width="0" style="210" hidden="1" customWidth="1"/>
    <col min="2581" max="2581" width="9.42578125" style="210" customWidth="1"/>
    <col min="2582" max="2816" width="9.140625" style="210"/>
    <col min="2817" max="2821" width="0" style="210" hidden="1" customWidth="1"/>
    <col min="2822" max="2822" width="5.42578125" style="210" customWidth="1"/>
    <col min="2823" max="2823" width="4.28515625" style="210" customWidth="1"/>
    <col min="2824" max="2824" width="14.28515625" style="210" customWidth="1"/>
    <col min="2825" max="2825" width="0" style="210" hidden="1" customWidth="1"/>
    <col min="2826" max="2826" width="61.28515625" style="210" customWidth="1"/>
    <col min="2827" max="2827" width="9.7109375" style="210" customWidth="1"/>
    <col min="2828" max="2828" width="13.42578125" style="210" customWidth="1"/>
    <col min="2829" max="2829" width="12.42578125" style="210" customWidth="1"/>
    <col min="2830" max="2830" width="15.7109375" style="210" customWidth="1"/>
    <col min="2831" max="2836" width="0" style="210" hidden="1" customWidth="1"/>
    <col min="2837" max="2837" width="9.42578125" style="210" customWidth="1"/>
    <col min="2838" max="3072" width="9.140625" style="210"/>
    <col min="3073" max="3077" width="0" style="210" hidden="1" customWidth="1"/>
    <col min="3078" max="3078" width="5.42578125" style="210" customWidth="1"/>
    <col min="3079" max="3079" width="4.28515625" style="210" customWidth="1"/>
    <col min="3080" max="3080" width="14.28515625" style="210" customWidth="1"/>
    <col min="3081" max="3081" width="0" style="210" hidden="1" customWidth="1"/>
    <col min="3082" max="3082" width="61.28515625" style="210" customWidth="1"/>
    <col min="3083" max="3083" width="9.7109375" style="210" customWidth="1"/>
    <col min="3084" max="3084" width="13.42578125" style="210" customWidth="1"/>
    <col min="3085" max="3085" width="12.42578125" style="210" customWidth="1"/>
    <col min="3086" max="3086" width="15.7109375" style="210" customWidth="1"/>
    <col min="3087" max="3092" width="0" style="210" hidden="1" customWidth="1"/>
    <col min="3093" max="3093" width="9.42578125" style="210" customWidth="1"/>
    <col min="3094" max="3328" width="9.140625" style="210"/>
    <col min="3329" max="3333" width="0" style="210" hidden="1" customWidth="1"/>
    <col min="3334" max="3334" width="5.42578125" style="210" customWidth="1"/>
    <col min="3335" max="3335" width="4.28515625" style="210" customWidth="1"/>
    <col min="3336" max="3336" width="14.28515625" style="210" customWidth="1"/>
    <col min="3337" max="3337" width="0" style="210" hidden="1" customWidth="1"/>
    <col min="3338" max="3338" width="61.28515625" style="210" customWidth="1"/>
    <col min="3339" max="3339" width="9.7109375" style="210" customWidth="1"/>
    <col min="3340" max="3340" width="13.42578125" style="210" customWidth="1"/>
    <col min="3341" max="3341" width="12.42578125" style="210" customWidth="1"/>
    <col min="3342" max="3342" width="15.7109375" style="210" customWidth="1"/>
    <col min="3343" max="3348" width="0" style="210" hidden="1" customWidth="1"/>
    <col min="3349" max="3349" width="9.42578125" style="210" customWidth="1"/>
    <col min="3350" max="3584" width="9.140625" style="210"/>
    <col min="3585" max="3589" width="0" style="210" hidden="1" customWidth="1"/>
    <col min="3590" max="3590" width="5.42578125" style="210" customWidth="1"/>
    <col min="3591" max="3591" width="4.28515625" style="210" customWidth="1"/>
    <col min="3592" max="3592" width="14.28515625" style="210" customWidth="1"/>
    <col min="3593" max="3593" width="0" style="210" hidden="1" customWidth="1"/>
    <col min="3594" max="3594" width="61.28515625" style="210" customWidth="1"/>
    <col min="3595" max="3595" width="9.7109375" style="210" customWidth="1"/>
    <col min="3596" max="3596" width="13.42578125" style="210" customWidth="1"/>
    <col min="3597" max="3597" width="12.42578125" style="210" customWidth="1"/>
    <col min="3598" max="3598" width="15.7109375" style="210" customWidth="1"/>
    <col min="3599" max="3604" width="0" style="210" hidden="1" customWidth="1"/>
    <col min="3605" max="3605" width="9.42578125" style="210" customWidth="1"/>
    <col min="3606" max="3840" width="9.140625" style="210"/>
    <col min="3841" max="3845" width="0" style="210" hidden="1" customWidth="1"/>
    <col min="3846" max="3846" width="5.42578125" style="210" customWidth="1"/>
    <col min="3847" max="3847" width="4.28515625" style="210" customWidth="1"/>
    <col min="3848" max="3848" width="14.28515625" style="210" customWidth="1"/>
    <col min="3849" max="3849" width="0" style="210" hidden="1" customWidth="1"/>
    <col min="3850" max="3850" width="61.28515625" style="210" customWidth="1"/>
    <col min="3851" max="3851" width="9.7109375" style="210" customWidth="1"/>
    <col min="3852" max="3852" width="13.42578125" style="210" customWidth="1"/>
    <col min="3853" max="3853" width="12.42578125" style="210" customWidth="1"/>
    <col min="3854" max="3854" width="15.7109375" style="210" customWidth="1"/>
    <col min="3855" max="3860" width="0" style="210" hidden="1" customWidth="1"/>
    <col min="3861" max="3861" width="9.42578125" style="210" customWidth="1"/>
    <col min="3862" max="4096" width="9.140625" style="210"/>
    <col min="4097" max="4101" width="0" style="210" hidden="1" customWidth="1"/>
    <col min="4102" max="4102" width="5.42578125" style="210" customWidth="1"/>
    <col min="4103" max="4103" width="4.28515625" style="210" customWidth="1"/>
    <col min="4104" max="4104" width="14.28515625" style="210" customWidth="1"/>
    <col min="4105" max="4105" width="0" style="210" hidden="1" customWidth="1"/>
    <col min="4106" max="4106" width="61.28515625" style="210" customWidth="1"/>
    <col min="4107" max="4107" width="9.7109375" style="210" customWidth="1"/>
    <col min="4108" max="4108" width="13.42578125" style="210" customWidth="1"/>
    <col min="4109" max="4109" width="12.42578125" style="210" customWidth="1"/>
    <col min="4110" max="4110" width="15.7109375" style="210" customWidth="1"/>
    <col min="4111" max="4116" width="0" style="210" hidden="1" customWidth="1"/>
    <col min="4117" max="4117" width="9.42578125" style="210" customWidth="1"/>
    <col min="4118" max="4352" width="9.140625" style="210"/>
    <col min="4353" max="4357" width="0" style="210" hidden="1" customWidth="1"/>
    <col min="4358" max="4358" width="5.42578125" style="210" customWidth="1"/>
    <col min="4359" max="4359" width="4.28515625" style="210" customWidth="1"/>
    <col min="4360" max="4360" width="14.28515625" style="210" customWidth="1"/>
    <col min="4361" max="4361" width="0" style="210" hidden="1" customWidth="1"/>
    <col min="4362" max="4362" width="61.28515625" style="210" customWidth="1"/>
    <col min="4363" max="4363" width="9.7109375" style="210" customWidth="1"/>
    <col min="4364" max="4364" width="13.42578125" style="210" customWidth="1"/>
    <col min="4365" max="4365" width="12.42578125" style="210" customWidth="1"/>
    <col min="4366" max="4366" width="15.7109375" style="210" customWidth="1"/>
    <col min="4367" max="4372" width="0" style="210" hidden="1" customWidth="1"/>
    <col min="4373" max="4373" width="9.42578125" style="210" customWidth="1"/>
    <col min="4374" max="4608" width="9.140625" style="210"/>
    <col min="4609" max="4613" width="0" style="210" hidden="1" customWidth="1"/>
    <col min="4614" max="4614" width="5.42578125" style="210" customWidth="1"/>
    <col min="4615" max="4615" width="4.28515625" style="210" customWidth="1"/>
    <col min="4616" max="4616" width="14.28515625" style="210" customWidth="1"/>
    <col min="4617" max="4617" width="0" style="210" hidden="1" customWidth="1"/>
    <col min="4618" max="4618" width="61.28515625" style="210" customWidth="1"/>
    <col min="4619" max="4619" width="9.7109375" style="210" customWidth="1"/>
    <col min="4620" max="4620" width="13.42578125" style="210" customWidth="1"/>
    <col min="4621" max="4621" width="12.42578125" style="210" customWidth="1"/>
    <col min="4622" max="4622" width="15.7109375" style="210" customWidth="1"/>
    <col min="4623" max="4628" width="0" style="210" hidden="1" customWidth="1"/>
    <col min="4629" max="4629" width="9.42578125" style="210" customWidth="1"/>
    <col min="4630" max="4864" width="9.140625" style="210"/>
    <col min="4865" max="4869" width="0" style="210" hidden="1" customWidth="1"/>
    <col min="4870" max="4870" width="5.42578125" style="210" customWidth="1"/>
    <col min="4871" max="4871" width="4.28515625" style="210" customWidth="1"/>
    <col min="4872" max="4872" width="14.28515625" style="210" customWidth="1"/>
    <col min="4873" max="4873" width="0" style="210" hidden="1" customWidth="1"/>
    <col min="4874" max="4874" width="61.28515625" style="210" customWidth="1"/>
    <col min="4875" max="4875" width="9.7109375" style="210" customWidth="1"/>
    <col min="4876" max="4876" width="13.42578125" style="210" customWidth="1"/>
    <col min="4877" max="4877" width="12.42578125" style="210" customWidth="1"/>
    <col min="4878" max="4878" width="15.7109375" style="210" customWidth="1"/>
    <col min="4879" max="4884" width="0" style="210" hidden="1" customWidth="1"/>
    <col min="4885" max="4885" width="9.42578125" style="210" customWidth="1"/>
    <col min="4886" max="5120" width="9.140625" style="210"/>
    <col min="5121" max="5125" width="0" style="210" hidden="1" customWidth="1"/>
    <col min="5126" max="5126" width="5.42578125" style="210" customWidth="1"/>
    <col min="5127" max="5127" width="4.28515625" style="210" customWidth="1"/>
    <col min="5128" max="5128" width="14.28515625" style="210" customWidth="1"/>
    <col min="5129" max="5129" width="0" style="210" hidden="1" customWidth="1"/>
    <col min="5130" max="5130" width="61.28515625" style="210" customWidth="1"/>
    <col min="5131" max="5131" width="9.7109375" style="210" customWidth="1"/>
    <col min="5132" max="5132" width="13.42578125" style="210" customWidth="1"/>
    <col min="5133" max="5133" width="12.42578125" style="210" customWidth="1"/>
    <col min="5134" max="5134" width="15.7109375" style="210" customWidth="1"/>
    <col min="5135" max="5140" width="0" style="210" hidden="1" customWidth="1"/>
    <col min="5141" max="5141" width="9.42578125" style="210" customWidth="1"/>
    <col min="5142" max="5376" width="9.140625" style="210"/>
    <col min="5377" max="5381" width="0" style="210" hidden="1" customWidth="1"/>
    <col min="5382" max="5382" width="5.42578125" style="210" customWidth="1"/>
    <col min="5383" max="5383" width="4.28515625" style="210" customWidth="1"/>
    <col min="5384" max="5384" width="14.28515625" style="210" customWidth="1"/>
    <col min="5385" max="5385" width="0" style="210" hidden="1" customWidth="1"/>
    <col min="5386" max="5386" width="61.28515625" style="210" customWidth="1"/>
    <col min="5387" max="5387" width="9.7109375" style="210" customWidth="1"/>
    <col min="5388" max="5388" width="13.42578125" style="210" customWidth="1"/>
    <col min="5389" max="5389" width="12.42578125" style="210" customWidth="1"/>
    <col min="5390" max="5390" width="15.7109375" style="210" customWidth="1"/>
    <col min="5391" max="5396" width="0" style="210" hidden="1" customWidth="1"/>
    <col min="5397" max="5397" width="9.42578125" style="210" customWidth="1"/>
    <col min="5398" max="5632" width="9.140625" style="210"/>
    <col min="5633" max="5637" width="0" style="210" hidden="1" customWidth="1"/>
    <col min="5638" max="5638" width="5.42578125" style="210" customWidth="1"/>
    <col min="5639" max="5639" width="4.28515625" style="210" customWidth="1"/>
    <col min="5640" max="5640" width="14.28515625" style="210" customWidth="1"/>
    <col min="5641" max="5641" width="0" style="210" hidden="1" customWidth="1"/>
    <col min="5642" max="5642" width="61.28515625" style="210" customWidth="1"/>
    <col min="5643" max="5643" width="9.7109375" style="210" customWidth="1"/>
    <col min="5644" max="5644" width="13.42578125" style="210" customWidth="1"/>
    <col min="5645" max="5645" width="12.42578125" style="210" customWidth="1"/>
    <col min="5646" max="5646" width="15.7109375" style="210" customWidth="1"/>
    <col min="5647" max="5652" width="0" style="210" hidden="1" customWidth="1"/>
    <col min="5653" max="5653" width="9.42578125" style="210" customWidth="1"/>
    <col min="5654" max="5888" width="9.140625" style="210"/>
    <col min="5889" max="5893" width="0" style="210" hidden="1" customWidth="1"/>
    <col min="5894" max="5894" width="5.42578125" style="210" customWidth="1"/>
    <col min="5895" max="5895" width="4.28515625" style="210" customWidth="1"/>
    <col min="5896" max="5896" width="14.28515625" style="210" customWidth="1"/>
    <col min="5897" max="5897" width="0" style="210" hidden="1" customWidth="1"/>
    <col min="5898" max="5898" width="61.28515625" style="210" customWidth="1"/>
    <col min="5899" max="5899" width="9.7109375" style="210" customWidth="1"/>
    <col min="5900" max="5900" width="13.42578125" style="210" customWidth="1"/>
    <col min="5901" max="5901" width="12.42578125" style="210" customWidth="1"/>
    <col min="5902" max="5902" width="15.7109375" style="210" customWidth="1"/>
    <col min="5903" max="5908" width="0" style="210" hidden="1" customWidth="1"/>
    <col min="5909" max="5909" width="9.42578125" style="210" customWidth="1"/>
    <col min="5910" max="6144" width="9.140625" style="210"/>
    <col min="6145" max="6149" width="0" style="210" hidden="1" customWidth="1"/>
    <col min="6150" max="6150" width="5.42578125" style="210" customWidth="1"/>
    <col min="6151" max="6151" width="4.28515625" style="210" customWidth="1"/>
    <col min="6152" max="6152" width="14.28515625" style="210" customWidth="1"/>
    <col min="6153" max="6153" width="0" style="210" hidden="1" customWidth="1"/>
    <col min="6154" max="6154" width="61.28515625" style="210" customWidth="1"/>
    <col min="6155" max="6155" width="9.7109375" style="210" customWidth="1"/>
    <col min="6156" max="6156" width="13.42578125" style="210" customWidth="1"/>
    <col min="6157" max="6157" width="12.42578125" style="210" customWidth="1"/>
    <col min="6158" max="6158" width="15.7109375" style="210" customWidth="1"/>
    <col min="6159" max="6164" width="0" style="210" hidden="1" customWidth="1"/>
    <col min="6165" max="6165" width="9.42578125" style="210" customWidth="1"/>
    <col min="6166" max="6400" width="9.140625" style="210"/>
    <col min="6401" max="6405" width="0" style="210" hidden="1" customWidth="1"/>
    <col min="6406" max="6406" width="5.42578125" style="210" customWidth="1"/>
    <col min="6407" max="6407" width="4.28515625" style="210" customWidth="1"/>
    <col min="6408" max="6408" width="14.28515625" style="210" customWidth="1"/>
    <col min="6409" max="6409" width="0" style="210" hidden="1" customWidth="1"/>
    <col min="6410" max="6410" width="61.28515625" style="210" customWidth="1"/>
    <col min="6411" max="6411" width="9.7109375" style="210" customWidth="1"/>
    <col min="6412" max="6412" width="13.42578125" style="210" customWidth="1"/>
    <col min="6413" max="6413" width="12.42578125" style="210" customWidth="1"/>
    <col min="6414" max="6414" width="15.7109375" style="210" customWidth="1"/>
    <col min="6415" max="6420" width="0" style="210" hidden="1" customWidth="1"/>
    <col min="6421" max="6421" width="9.42578125" style="210" customWidth="1"/>
    <col min="6422" max="6656" width="9.140625" style="210"/>
    <col min="6657" max="6661" width="0" style="210" hidden="1" customWidth="1"/>
    <col min="6662" max="6662" width="5.42578125" style="210" customWidth="1"/>
    <col min="6663" max="6663" width="4.28515625" style="210" customWidth="1"/>
    <col min="6664" max="6664" width="14.28515625" style="210" customWidth="1"/>
    <col min="6665" max="6665" width="0" style="210" hidden="1" customWidth="1"/>
    <col min="6666" max="6666" width="61.28515625" style="210" customWidth="1"/>
    <col min="6667" max="6667" width="9.7109375" style="210" customWidth="1"/>
    <col min="6668" max="6668" width="13.42578125" style="210" customWidth="1"/>
    <col min="6669" max="6669" width="12.42578125" style="210" customWidth="1"/>
    <col min="6670" max="6670" width="15.7109375" style="210" customWidth="1"/>
    <col min="6671" max="6676" width="0" style="210" hidden="1" customWidth="1"/>
    <col min="6677" max="6677" width="9.42578125" style="210" customWidth="1"/>
    <col min="6678" max="6912" width="9.140625" style="210"/>
    <col min="6913" max="6917" width="0" style="210" hidden="1" customWidth="1"/>
    <col min="6918" max="6918" width="5.42578125" style="210" customWidth="1"/>
    <col min="6919" max="6919" width="4.28515625" style="210" customWidth="1"/>
    <col min="6920" max="6920" width="14.28515625" style="210" customWidth="1"/>
    <col min="6921" max="6921" width="0" style="210" hidden="1" customWidth="1"/>
    <col min="6922" max="6922" width="61.28515625" style="210" customWidth="1"/>
    <col min="6923" max="6923" width="9.7109375" style="210" customWidth="1"/>
    <col min="6924" max="6924" width="13.42578125" style="210" customWidth="1"/>
    <col min="6925" max="6925" width="12.42578125" style="210" customWidth="1"/>
    <col min="6926" max="6926" width="15.7109375" style="210" customWidth="1"/>
    <col min="6927" max="6932" width="0" style="210" hidden="1" customWidth="1"/>
    <col min="6933" max="6933" width="9.42578125" style="210" customWidth="1"/>
    <col min="6934" max="7168" width="9.140625" style="210"/>
    <col min="7169" max="7173" width="0" style="210" hidden="1" customWidth="1"/>
    <col min="7174" max="7174" width="5.42578125" style="210" customWidth="1"/>
    <col min="7175" max="7175" width="4.28515625" style="210" customWidth="1"/>
    <col min="7176" max="7176" width="14.28515625" style="210" customWidth="1"/>
    <col min="7177" max="7177" width="0" style="210" hidden="1" customWidth="1"/>
    <col min="7178" max="7178" width="61.28515625" style="210" customWidth="1"/>
    <col min="7179" max="7179" width="9.7109375" style="210" customWidth="1"/>
    <col min="7180" max="7180" width="13.42578125" style="210" customWidth="1"/>
    <col min="7181" max="7181" width="12.42578125" style="210" customWidth="1"/>
    <col min="7182" max="7182" width="15.7109375" style="210" customWidth="1"/>
    <col min="7183" max="7188" width="0" style="210" hidden="1" customWidth="1"/>
    <col min="7189" max="7189" width="9.42578125" style="210" customWidth="1"/>
    <col min="7190" max="7424" width="9.140625" style="210"/>
    <col min="7425" max="7429" width="0" style="210" hidden="1" customWidth="1"/>
    <col min="7430" max="7430" width="5.42578125" style="210" customWidth="1"/>
    <col min="7431" max="7431" width="4.28515625" style="210" customWidth="1"/>
    <col min="7432" max="7432" width="14.28515625" style="210" customWidth="1"/>
    <col min="7433" max="7433" width="0" style="210" hidden="1" customWidth="1"/>
    <col min="7434" max="7434" width="61.28515625" style="210" customWidth="1"/>
    <col min="7435" max="7435" width="9.7109375" style="210" customWidth="1"/>
    <col min="7436" max="7436" width="13.42578125" style="210" customWidth="1"/>
    <col min="7437" max="7437" width="12.42578125" style="210" customWidth="1"/>
    <col min="7438" max="7438" width="15.7109375" style="210" customWidth="1"/>
    <col min="7439" max="7444" width="0" style="210" hidden="1" customWidth="1"/>
    <col min="7445" max="7445" width="9.42578125" style="210" customWidth="1"/>
    <col min="7446" max="7680" width="9.140625" style="210"/>
    <col min="7681" max="7685" width="0" style="210" hidden="1" customWidth="1"/>
    <col min="7686" max="7686" width="5.42578125" style="210" customWidth="1"/>
    <col min="7687" max="7687" width="4.28515625" style="210" customWidth="1"/>
    <col min="7688" max="7688" width="14.28515625" style="210" customWidth="1"/>
    <col min="7689" max="7689" width="0" style="210" hidden="1" customWidth="1"/>
    <col min="7690" max="7690" width="61.28515625" style="210" customWidth="1"/>
    <col min="7691" max="7691" width="9.7109375" style="210" customWidth="1"/>
    <col min="7692" max="7692" width="13.42578125" style="210" customWidth="1"/>
    <col min="7693" max="7693" width="12.42578125" style="210" customWidth="1"/>
    <col min="7694" max="7694" width="15.7109375" style="210" customWidth="1"/>
    <col min="7695" max="7700" width="0" style="210" hidden="1" customWidth="1"/>
    <col min="7701" max="7701" width="9.42578125" style="210" customWidth="1"/>
    <col min="7702" max="7936" width="9.140625" style="210"/>
    <col min="7937" max="7941" width="0" style="210" hidden="1" customWidth="1"/>
    <col min="7942" max="7942" width="5.42578125" style="210" customWidth="1"/>
    <col min="7943" max="7943" width="4.28515625" style="210" customWidth="1"/>
    <col min="7944" max="7944" width="14.28515625" style="210" customWidth="1"/>
    <col min="7945" max="7945" width="0" style="210" hidden="1" customWidth="1"/>
    <col min="7946" max="7946" width="61.28515625" style="210" customWidth="1"/>
    <col min="7947" max="7947" width="9.7109375" style="210" customWidth="1"/>
    <col min="7948" max="7948" width="13.42578125" style="210" customWidth="1"/>
    <col min="7949" max="7949" width="12.42578125" style="210" customWidth="1"/>
    <col min="7950" max="7950" width="15.7109375" style="210" customWidth="1"/>
    <col min="7951" max="7956" width="0" style="210" hidden="1" customWidth="1"/>
    <col min="7957" max="7957" width="9.42578125" style="210" customWidth="1"/>
    <col min="7958" max="8192" width="9.140625" style="210"/>
    <col min="8193" max="8197" width="0" style="210" hidden="1" customWidth="1"/>
    <col min="8198" max="8198" width="5.42578125" style="210" customWidth="1"/>
    <col min="8199" max="8199" width="4.28515625" style="210" customWidth="1"/>
    <col min="8200" max="8200" width="14.28515625" style="210" customWidth="1"/>
    <col min="8201" max="8201" width="0" style="210" hidden="1" customWidth="1"/>
    <col min="8202" max="8202" width="61.28515625" style="210" customWidth="1"/>
    <col min="8203" max="8203" width="9.7109375" style="210" customWidth="1"/>
    <col min="8204" max="8204" width="13.42578125" style="210" customWidth="1"/>
    <col min="8205" max="8205" width="12.42578125" style="210" customWidth="1"/>
    <col min="8206" max="8206" width="15.7109375" style="210" customWidth="1"/>
    <col min="8207" max="8212" width="0" style="210" hidden="1" customWidth="1"/>
    <col min="8213" max="8213" width="9.42578125" style="210" customWidth="1"/>
    <col min="8214" max="8448" width="9.140625" style="210"/>
    <col min="8449" max="8453" width="0" style="210" hidden="1" customWidth="1"/>
    <col min="8454" max="8454" width="5.42578125" style="210" customWidth="1"/>
    <col min="8455" max="8455" width="4.28515625" style="210" customWidth="1"/>
    <col min="8456" max="8456" width="14.28515625" style="210" customWidth="1"/>
    <col min="8457" max="8457" width="0" style="210" hidden="1" customWidth="1"/>
    <col min="8458" max="8458" width="61.28515625" style="210" customWidth="1"/>
    <col min="8459" max="8459" width="9.7109375" style="210" customWidth="1"/>
    <col min="8460" max="8460" width="13.42578125" style="210" customWidth="1"/>
    <col min="8461" max="8461" width="12.42578125" style="210" customWidth="1"/>
    <col min="8462" max="8462" width="15.7109375" style="210" customWidth="1"/>
    <col min="8463" max="8468" width="0" style="210" hidden="1" customWidth="1"/>
    <col min="8469" max="8469" width="9.42578125" style="210" customWidth="1"/>
    <col min="8470" max="8704" width="9.140625" style="210"/>
    <col min="8705" max="8709" width="0" style="210" hidden="1" customWidth="1"/>
    <col min="8710" max="8710" width="5.42578125" style="210" customWidth="1"/>
    <col min="8711" max="8711" width="4.28515625" style="210" customWidth="1"/>
    <col min="8712" max="8712" width="14.28515625" style="210" customWidth="1"/>
    <col min="8713" max="8713" width="0" style="210" hidden="1" customWidth="1"/>
    <col min="8714" max="8714" width="61.28515625" style="210" customWidth="1"/>
    <col min="8715" max="8715" width="9.7109375" style="210" customWidth="1"/>
    <col min="8716" max="8716" width="13.42578125" style="210" customWidth="1"/>
    <col min="8717" max="8717" width="12.42578125" style="210" customWidth="1"/>
    <col min="8718" max="8718" width="15.7109375" style="210" customWidth="1"/>
    <col min="8719" max="8724" width="0" style="210" hidden="1" customWidth="1"/>
    <col min="8725" max="8725" width="9.42578125" style="210" customWidth="1"/>
    <col min="8726" max="8960" width="9.140625" style="210"/>
    <col min="8961" max="8965" width="0" style="210" hidden="1" customWidth="1"/>
    <col min="8966" max="8966" width="5.42578125" style="210" customWidth="1"/>
    <col min="8967" max="8967" width="4.28515625" style="210" customWidth="1"/>
    <col min="8968" max="8968" width="14.28515625" style="210" customWidth="1"/>
    <col min="8969" max="8969" width="0" style="210" hidden="1" customWidth="1"/>
    <col min="8970" max="8970" width="61.28515625" style="210" customWidth="1"/>
    <col min="8971" max="8971" width="9.7109375" style="210" customWidth="1"/>
    <col min="8972" max="8972" width="13.42578125" style="210" customWidth="1"/>
    <col min="8973" max="8973" width="12.42578125" style="210" customWidth="1"/>
    <col min="8974" max="8974" width="15.7109375" style="210" customWidth="1"/>
    <col min="8975" max="8980" width="0" style="210" hidden="1" customWidth="1"/>
    <col min="8981" max="8981" width="9.42578125" style="210" customWidth="1"/>
    <col min="8982" max="9216" width="9.140625" style="210"/>
    <col min="9217" max="9221" width="0" style="210" hidden="1" customWidth="1"/>
    <col min="9222" max="9222" width="5.42578125" style="210" customWidth="1"/>
    <col min="9223" max="9223" width="4.28515625" style="210" customWidth="1"/>
    <col min="9224" max="9224" width="14.28515625" style="210" customWidth="1"/>
    <col min="9225" max="9225" width="0" style="210" hidden="1" customWidth="1"/>
    <col min="9226" max="9226" width="61.28515625" style="210" customWidth="1"/>
    <col min="9227" max="9227" width="9.7109375" style="210" customWidth="1"/>
    <col min="9228" max="9228" width="13.42578125" style="210" customWidth="1"/>
    <col min="9229" max="9229" width="12.42578125" style="210" customWidth="1"/>
    <col min="9230" max="9230" width="15.7109375" style="210" customWidth="1"/>
    <col min="9231" max="9236" width="0" style="210" hidden="1" customWidth="1"/>
    <col min="9237" max="9237" width="9.42578125" style="210" customWidth="1"/>
    <col min="9238" max="9472" width="9.140625" style="210"/>
    <col min="9473" max="9477" width="0" style="210" hidden="1" customWidth="1"/>
    <col min="9478" max="9478" width="5.42578125" style="210" customWidth="1"/>
    <col min="9479" max="9479" width="4.28515625" style="210" customWidth="1"/>
    <col min="9480" max="9480" width="14.28515625" style="210" customWidth="1"/>
    <col min="9481" max="9481" width="0" style="210" hidden="1" customWidth="1"/>
    <col min="9482" max="9482" width="61.28515625" style="210" customWidth="1"/>
    <col min="9483" max="9483" width="9.7109375" style="210" customWidth="1"/>
    <col min="9484" max="9484" width="13.42578125" style="210" customWidth="1"/>
    <col min="9485" max="9485" width="12.42578125" style="210" customWidth="1"/>
    <col min="9486" max="9486" width="15.7109375" style="210" customWidth="1"/>
    <col min="9487" max="9492" width="0" style="210" hidden="1" customWidth="1"/>
    <col min="9493" max="9493" width="9.42578125" style="210" customWidth="1"/>
    <col min="9494" max="9728" width="9.140625" style="210"/>
    <col min="9729" max="9733" width="0" style="210" hidden="1" customWidth="1"/>
    <col min="9734" max="9734" width="5.42578125" style="210" customWidth="1"/>
    <col min="9735" max="9735" width="4.28515625" style="210" customWidth="1"/>
    <col min="9736" max="9736" width="14.28515625" style="210" customWidth="1"/>
    <col min="9737" max="9737" width="0" style="210" hidden="1" customWidth="1"/>
    <col min="9738" max="9738" width="61.28515625" style="210" customWidth="1"/>
    <col min="9739" max="9739" width="9.7109375" style="210" customWidth="1"/>
    <col min="9740" max="9740" width="13.42578125" style="210" customWidth="1"/>
    <col min="9741" max="9741" width="12.42578125" style="210" customWidth="1"/>
    <col min="9742" max="9742" width="15.7109375" style="210" customWidth="1"/>
    <col min="9743" max="9748" width="0" style="210" hidden="1" customWidth="1"/>
    <col min="9749" max="9749" width="9.42578125" style="210" customWidth="1"/>
    <col min="9750" max="9984" width="9.140625" style="210"/>
    <col min="9985" max="9989" width="0" style="210" hidden="1" customWidth="1"/>
    <col min="9990" max="9990" width="5.42578125" style="210" customWidth="1"/>
    <col min="9991" max="9991" width="4.28515625" style="210" customWidth="1"/>
    <col min="9992" max="9992" width="14.28515625" style="210" customWidth="1"/>
    <col min="9993" max="9993" width="0" style="210" hidden="1" customWidth="1"/>
    <col min="9994" max="9994" width="61.28515625" style="210" customWidth="1"/>
    <col min="9995" max="9995" width="9.7109375" style="210" customWidth="1"/>
    <col min="9996" max="9996" width="13.42578125" style="210" customWidth="1"/>
    <col min="9997" max="9997" width="12.42578125" style="210" customWidth="1"/>
    <col min="9998" max="9998" width="15.7109375" style="210" customWidth="1"/>
    <col min="9999" max="10004" width="0" style="210" hidden="1" customWidth="1"/>
    <col min="10005" max="10005" width="9.42578125" style="210" customWidth="1"/>
    <col min="10006" max="10240" width="9.140625" style="210"/>
    <col min="10241" max="10245" width="0" style="210" hidden="1" customWidth="1"/>
    <col min="10246" max="10246" width="5.42578125" style="210" customWidth="1"/>
    <col min="10247" max="10247" width="4.28515625" style="210" customWidth="1"/>
    <col min="10248" max="10248" width="14.28515625" style="210" customWidth="1"/>
    <col min="10249" max="10249" width="0" style="210" hidden="1" customWidth="1"/>
    <col min="10250" max="10250" width="61.28515625" style="210" customWidth="1"/>
    <col min="10251" max="10251" width="9.7109375" style="210" customWidth="1"/>
    <col min="10252" max="10252" width="13.42578125" style="210" customWidth="1"/>
    <col min="10253" max="10253" width="12.42578125" style="210" customWidth="1"/>
    <col min="10254" max="10254" width="15.7109375" style="210" customWidth="1"/>
    <col min="10255" max="10260" width="0" style="210" hidden="1" customWidth="1"/>
    <col min="10261" max="10261" width="9.42578125" style="210" customWidth="1"/>
    <col min="10262" max="10496" width="9.140625" style="210"/>
    <col min="10497" max="10501" width="0" style="210" hidden="1" customWidth="1"/>
    <col min="10502" max="10502" width="5.42578125" style="210" customWidth="1"/>
    <col min="10503" max="10503" width="4.28515625" style="210" customWidth="1"/>
    <col min="10504" max="10504" width="14.28515625" style="210" customWidth="1"/>
    <col min="10505" max="10505" width="0" style="210" hidden="1" customWidth="1"/>
    <col min="10506" max="10506" width="61.28515625" style="210" customWidth="1"/>
    <col min="10507" max="10507" width="9.7109375" style="210" customWidth="1"/>
    <col min="10508" max="10508" width="13.42578125" style="210" customWidth="1"/>
    <col min="10509" max="10509" width="12.42578125" style="210" customWidth="1"/>
    <col min="10510" max="10510" width="15.7109375" style="210" customWidth="1"/>
    <col min="10511" max="10516" width="0" style="210" hidden="1" customWidth="1"/>
    <col min="10517" max="10517" width="9.42578125" style="210" customWidth="1"/>
    <col min="10518" max="10752" width="9.140625" style="210"/>
    <col min="10753" max="10757" width="0" style="210" hidden="1" customWidth="1"/>
    <col min="10758" max="10758" width="5.42578125" style="210" customWidth="1"/>
    <col min="10759" max="10759" width="4.28515625" style="210" customWidth="1"/>
    <col min="10760" max="10760" width="14.28515625" style="210" customWidth="1"/>
    <col min="10761" max="10761" width="0" style="210" hidden="1" customWidth="1"/>
    <col min="10762" max="10762" width="61.28515625" style="210" customWidth="1"/>
    <col min="10763" max="10763" width="9.7109375" style="210" customWidth="1"/>
    <col min="10764" max="10764" width="13.42578125" style="210" customWidth="1"/>
    <col min="10765" max="10765" width="12.42578125" style="210" customWidth="1"/>
    <col min="10766" max="10766" width="15.7109375" style="210" customWidth="1"/>
    <col min="10767" max="10772" width="0" style="210" hidden="1" customWidth="1"/>
    <col min="10773" max="10773" width="9.42578125" style="210" customWidth="1"/>
    <col min="10774" max="11008" width="9.140625" style="210"/>
    <col min="11009" max="11013" width="0" style="210" hidden="1" customWidth="1"/>
    <col min="11014" max="11014" width="5.42578125" style="210" customWidth="1"/>
    <col min="11015" max="11015" width="4.28515625" style="210" customWidth="1"/>
    <col min="11016" max="11016" width="14.28515625" style="210" customWidth="1"/>
    <col min="11017" max="11017" width="0" style="210" hidden="1" customWidth="1"/>
    <col min="11018" max="11018" width="61.28515625" style="210" customWidth="1"/>
    <col min="11019" max="11019" width="9.7109375" style="210" customWidth="1"/>
    <col min="11020" max="11020" width="13.42578125" style="210" customWidth="1"/>
    <col min="11021" max="11021" width="12.42578125" style="210" customWidth="1"/>
    <col min="11022" max="11022" width="15.7109375" style="210" customWidth="1"/>
    <col min="11023" max="11028" width="0" style="210" hidden="1" customWidth="1"/>
    <col min="11029" max="11029" width="9.42578125" style="210" customWidth="1"/>
    <col min="11030" max="11264" width="9.140625" style="210"/>
    <col min="11265" max="11269" width="0" style="210" hidden="1" customWidth="1"/>
    <col min="11270" max="11270" width="5.42578125" style="210" customWidth="1"/>
    <col min="11271" max="11271" width="4.28515625" style="210" customWidth="1"/>
    <col min="11272" max="11272" width="14.28515625" style="210" customWidth="1"/>
    <col min="11273" max="11273" width="0" style="210" hidden="1" customWidth="1"/>
    <col min="11274" max="11274" width="61.28515625" style="210" customWidth="1"/>
    <col min="11275" max="11275" width="9.7109375" style="210" customWidth="1"/>
    <col min="11276" max="11276" width="13.42578125" style="210" customWidth="1"/>
    <col min="11277" max="11277" width="12.42578125" style="210" customWidth="1"/>
    <col min="11278" max="11278" width="15.7109375" style="210" customWidth="1"/>
    <col min="11279" max="11284" width="0" style="210" hidden="1" customWidth="1"/>
    <col min="11285" max="11285" width="9.42578125" style="210" customWidth="1"/>
    <col min="11286" max="11520" width="9.140625" style="210"/>
    <col min="11521" max="11525" width="0" style="210" hidden="1" customWidth="1"/>
    <col min="11526" max="11526" width="5.42578125" style="210" customWidth="1"/>
    <col min="11527" max="11527" width="4.28515625" style="210" customWidth="1"/>
    <col min="11528" max="11528" width="14.28515625" style="210" customWidth="1"/>
    <col min="11529" max="11529" width="0" style="210" hidden="1" customWidth="1"/>
    <col min="11530" max="11530" width="61.28515625" style="210" customWidth="1"/>
    <col min="11531" max="11531" width="9.7109375" style="210" customWidth="1"/>
    <col min="11532" max="11532" width="13.42578125" style="210" customWidth="1"/>
    <col min="11533" max="11533" width="12.42578125" style="210" customWidth="1"/>
    <col min="11534" max="11534" width="15.7109375" style="210" customWidth="1"/>
    <col min="11535" max="11540" width="0" style="210" hidden="1" customWidth="1"/>
    <col min="11541" max="11541" width="9.42578125" style="210" customWidth="1"/>
    <col min="11542" max="11776" width="9.140625" style="210"/>
    <col min="11777" max="11781" width="0" style="210" hidden="1" customWidth="1"/>
    <col min="11782" max="11782" width="5.42578125" style="210" customWidth="1"/>
    <col min="11783" max="11783" width="4.28515625" style="210" customWidth="1"/>
    <col min="11784" max="11784" width="14.28515625" style="210" customWidth="1"/>
    <col min="11785" max="11785" width="0" style="210" hidden="1" customWidth="1"/>
    <col min="11786" max="11786" width="61.28515625" style="210" customWidth="1"/>
    <col min="11787" max="11787" width="9.7109375" style="210" customWidth="1"/>
    <col min="11788" max="11788" width="13.42578125" style="210" customWidth="1"/>
    <col min="11789" max="11789" width="12.42578125" style="210" customWidth="1"/>
    <col min="11790" max="11790" width="15.7109375" style="210" customWidth="1"/>
    <col min="11791" max="11796" width="0" style="210" hidden="1" customWidth="1"/>
    <col min="11797" max="11797" width="9.42578125" style="210" customWidth="1"/>
    <col min="11798" max="12032" width="9.140625" style="210"/>
    <col min="12033" max="12037" width="0" style="210" hidden="1" customWidth="1"/>
    <col min="12038" max="12038" width="5.42578125" style="210" customWidth="1"/>
    <col min="12039" max="12039" width="4.28515625" style="210" customWidth="1"/>
    <col min="12040" max="12040" width="14.28515625" style="210" customWidth="1"/>
    <col min="12041" max="12041" width="0" style="210" hidden="1" customWidth="1"/>
    <col min="12042" max="12042" width="61.28515625" style="210" customWidth="1"/>
    <col min="12043" max="12043" width="9.7109375" style="210" customWidth="1"/>
    <col min="12044" max="12044" width="13.42578125" style="210" customWidth="1"/>
    <col min="12045" max="12045" width="12.42578125" style="210" customWidth="1"/>
    <col min="12046" max="12046" width="15.7109375" style="210" customWidth="1"/>
    <col min="12047" max="12052" width="0" style="210" hidden="1" customWidth="1"/>
    <col min="12053" max="12053" width="9.42578125" style="210" customWidth="1"/>
    <col min="12054" max="12288" width="9.140625" style="210"/>
    <col min="12289" max="12293" width="0" style="210" hidden="1" customWidth="1"/>
    <col min="12294" max="12294" width="5.42578125" style="210" customWidth="1"/>
    <col min="12295" max="12295" width="4.28515625" style="210" customWidth="1"/>
    <col min="12296" max="12296" width="14.28515625" style="210" customWidth="1"/>
    <col min="12297" max="12297" width="0" style="210" hidden="1" customWidth="1"/>
    <col min="12298" max="12298" width="61.28515625" style="210" customWidth="1"/>
    <col min="12299" max="12299" width="9.7109375" style="210" customWidth="1"/>
    <col min="12300" max="12300" width="13.42578125" style="210" customWidth="1"/>
    <col min="12301" max="12301" width="12.42578125" style="210" customWidth="1"/>
    <col min="12302" max="12302" width="15.7109375" style="210" customWidth="1"/>
    <col min="12303" max="12308" width="0" style="210" hidden="1" customWidth="1"/>
    <col min="12309" max="12309" width="9.42578125" style="210" customWidth="1"/>
    <col min="12310" max="12544" width="9.140625" style="210"/>
    <col min="12545" max="12549" width="0" style="210" hidden="1" customWidth="1"/>
    <col min="12550" max="12550" width="5.42578125" style="210" customWidth="1"/>
    <col min="12551" max="12551" width="4.28515625" style="210" customWidth="1"/>
    <col min="12552" max="12552" width="14.28515625" style="210" customWidth="1"/>
    <col min="12553" max="12553" width="0" style="210" hidden="1" customWidth="1"/>
    <col min="12554" max="12554" width="61.28515625" style="210" customWidth="1"/>
    <col min="12555" max="12555" width="9.7109375" style="210" customWidth="1"/>
    <col min="12556" max="12556" width="13.42578125" style="210" customWidth="1"/>
    <col min="12557" max="12557" width="12.42578125" style="210" customWidth="1"/>
    <col min="12558" max="12558" width="15.7109375" style="210" customWidth="1"/>
    <col min="12559" max="12564" width="0" style="210" hidden="1" customWidth="1"/>
    <col min="12565" max="12565" width="9.42578125" style="210" customWidth="1"/>
    <col min="12566" max="12800" width="9.140625" style="210"/>
    <col min="12801" max="12805" width="0" style="210" hidden="1" customWidth="1"/>
    <col min="12806" max="12806" width="5.42578125" style="210" customWidth="1"/>
    <col min="12807" max="12807" width="4.28515625" style="210" customWidth="1"/>
    <col min="12808" max="12808" width="14.28515625" style="210" customWidth="1"/>
    <col min="12809" max="12809" width="0" style="210" hidden="1" customWidth="1"/>
    <col min="12810" max="12810" width="61.28515625" style="210" customWidth="1"/>
    <col min="12811" max="12811" width="9.7109375" style="210" customWidth="1"/>
    <col min="12812" max="12812" width="13.42578125" style="210" customWidth="1"/>
    <col min="12813" max="12813" width="12.42578125" style="210" customWidth="1"/>
    <col min="12814" max="12814" width="15.7109375" style="210" customWidth="1"/>
    <col min="12815" max="12820" width="0" style="210" hidden="1" customWidth="1"/>
    <col min="12821" max="12821" width="9.42578125" style="210" customWidth="1"/>
    <col min="12822" max="13056" width="9.140625" style="210"/>
    <col min="13057" max="13061" width="0" style="210" hidden="1" customWidth="1"/>
    <col min="13062" max="13062" width="5.42578125" style="210" customWidth="1"/>
    <col min="13063" max="13063" width="4.28515625" style="210" customWidth="1"/>
    <col min="13064" max="13064" width="14.28515625" style="210" customWidth="1"/>
    <col min="13065" max="13065" width="0" style="210" hidden="1" customWidth="1"/>
    <col min="13066" max="13066" width="61.28515625" style="210" customWidth="1"/>
    <col min="13067" max="13067" width="9.7109375" style="210" customWidth="1"/>
    <col min="13068" max="13068" width="13.42578125" style="210" customWidth="1"/>
    <col min="13069" max="13069" width="12.42578125" style="210" customWidth="1"/>
    <col min="13070" max="13070" width="15.7109375" style="210" customWidth="1"/>
    <col min="13071" max="13076" width="0" style="210" hidden="1" customWidth="1"/>
    <col min="13077" max="13077" width="9.42578125" style="210" customWidth="1"/>
    <col min="13078" max="13312" width="9.140625" style="210"/>
    <col min="13313" max="13317" width="0" style="210" hidden="1" customWidth="1"/>
    <col min="13318" max="13318" width="5.42578125" style="210" customWidth="1"/>
    <col min="13319" max="13319" width="4.28515625" style="210" customWidth="1"/>
    <col min="13320" max="13320" width="14.28515625" style="210" customWidth="1"/>
    <col min="13321" max="13321" width="0" style="210" hidden="1" customWidth="1"/>
    <col min="13322" max="13322" width="61.28515625" style="210" customWidth="1"/>
    <col min="13323" max="13323" width="9.7109375" style="210" customWidth="1"/>
    <col min="13324" max="13324" width="13.42578125" style="210" customWidth="1"/>
    <col min="13325" max="13325" width="12.42578125" style="210" customWidth="1"/>
    <col min="13326" max="13326" width="15.7109375" style="210" customWidth="1"/>
    <col min="13327" max="13332" width="0" style="210" hidden="1" customWidth="1"/>
    <col min="13333" max="13333" width="9.42578125" style="210" customWidth="1"/>
    <col min="13334" max="13568" width="9.140625" style="210"/>
    <col min="13569" max="13573" width="0" style="210" hidden="1" customWidth="1"/>
    <col min="13574" max="13574" width="5.42578125" style="210" customWidth="1"/>
    <col min="13575" max="13575" width="4.28515625" style="210" customWidth="1"/>
    <col min="13576" max="13576" width="14.28515625" style="210" customWidth="1"/>
    <col min="13577" max="13577" width="0" style="210" hidden="1" customWidth="1"/>
    <col min="13578" max="13578" width="61.28515625" style="210" customWidth="1"/>
    <col min="13579" max="13579" width="9.7109375" style="210" customWidth="1"/>
    <col min="13580" max="13580" width="13.42578125" style="210" customWidth="1"/>
    <col min="13581" max="13581" width="12.42578125" style="210" customWidth="1"/>
    <col min="13582" max="13582" width="15.7109375" style="210" customWidth="1"/>
    <col min="13583" max="13588" width="0" style="210" hidden="1" customWidth="1"/>
    <col min="13589" max="13589" width="9.42578125" style="210" customWidth="1"/>
    <col min="13590" max="13824" width="9.140625" style="210"/>
    <col min="13825" max="13829" width="0" style="210" hidden="1" customWidth="1"/>
    <col min="13830" max="13830" width="5.42578125" style="210" customWidth="1"/>
    <col min="13831" max="13831" width="4.28515625" style="210" customWidth="1"/>
    <col min="13832" max="13832" width="14.28515625" style="210" customWidth="1"/>
    <col min="13833" max="13833" width="0" style="210" hidden="1" customWidth="1"/>
    <col min="13834" max="13834" width="61.28515625" style="210" customWidth="1"/>
    <col min="13835" max="13835" width="9.7109375" style="210" customWidth="1"/>
    <col min="13836" max="13836" width="13.42578125" style="210" customWidth="1"/>
    <col min="13837" max="13837" width="12.42578125" style="210" customWidth="1"/>
    <col min="13838" max="13838" width="15.7109375" style="210" customWidth="1"/>
    <col min="13839" max="13844" width="0" style="210" hidden="1" customWidth="1"/>
    <col min="13845" max="13845" width="9.42578125" style="210" customWidth="1"/>
    <col min="13846" max="14080" width="9.140625" style="210"/>
    <col min="14081" max="14085" width="0" style="210" hidden="1" customWidth="1"/>
    <col min="14086" max="14086" width="5.42578125" style="210" customWidth="1"/>
    <col min="14087" max="14087" width="4.28515625" style="210" customWidth="1"/>
    <col min="14088" max="14088" width="14.28515625" style="210" customWidth="1"/>
    <col min="14089" max="14089" width="0" style="210" hidden="1" customWidth="1"/>
    <col min="14090" max="14090" width="61.28515625" style="210" customWidth="1"/>
    <col min="14091" max="14091" width="9.7109375" style="210" customWidth="1"/>
    <col min="14092" max="14092" width="13.42578125" style="210" customWidth="1"/>
    <col min="14093" max="14093" width="12.42578125" style="210" customWidth="1"/>
    <col min="14094" max="14094" width="15.7109375" style="210" customWidth="1"/>
    <col min="14095" max="14100" width="0" style="210" hidden="1" customWidth="1"/>
    <col min="14101" max="14101" width="9.42578125" style="210" customWidth="1"/>
    <col min="14102" max="14336" width="9.140625" style="210"/>
    <col min="14337" max="14341" width="0" style="210" hidden="1" customWidth="1"/>
    <col min="14342" max="14342" width="5.42578125" style="210" customWidth="1"/>
    <col min="14343" max="14343" width="4.28515625" style="210" customWidth="1"/>
    <col min="14344" max="14344" width="14.28515625" style="210" customWidth="1"/>
    <col min="14345" max="14345" width="0" style="210" hidden="1" customWidth="1"/>
    <col min="14346" max="14346" width="61.28515625" style="210" customWidth="1"/>
    <col min="14347" max="14347" width="9.7109375" style="210" customWidth="1"/>
    <col min="14348" max="14348" width="13.42578125" style="210" customWidth="1"/>
    <col min="14349" max="14349" width="12.42578125" style="210" customWidth="1"/>
    <col min="14350" max="14350" width="15.7109375" style="210" customWidth="1"/>
    <col min="14351" max="14356" width="0" style="210" hidden="1" customWidth="1"/>
    <col min="14357" max="14357" width="9.42578125" style="210" customWidth="1"/>
    <col min="14358" max="14592" width="9.140625" style="210"/>
    <col min="14593" max="14597" width="0" style="210" hidden="1" customWidth="1"/>
    <col min="14598" max="14598" width="5.42578125" style="210" customWidth="1"/>
    <col min="14599" max="14599" width="4.28515625" style="210" customWidth="1"/>
    <col min="14600" max="14600" width="14.28515625" style="210" customWidth="1"/>
    <col min="14601" max="14601" width="0" style="210" hidden="1" customWidth="1"/>
    <col min="14602" max="14602" width="61.28515625" style="210" customWidth="1"/>
    <col min="14603" max="14603" width="9.7109375" style="210" customWidth="1"/>
    <col min="14604" max="14604" width="13.42578125" style="210" customWidth="1"/>
    <col min="14605" max="14605" width="12.42578125" style="210" customWidth="1"/>
    <col min="14606" max="14606" width="15.7109375" style="210" customWidth="1"/>
    <col min="14607" max="14612" width="0" style="210" hidden="1" customWidth="1"/>
    <col min="14613" max="14613" width="9.42578125" style="210" customWidth="1"/>
    <col min="14614" max="14848" width="9.140625" style="210"/>
    <col min="14849" max="14853" width="0" style="210" hidden="1" customWidth="1"/>
    <col min="14854" max="14854" width="5.42578125" style="210" customWidth="1"/>
    <col min="14855" max="14855" width="4.28515625" style="210" customWidth="1"/>
    <col min="14856" max="14856" width="14.28515625" style="210" customWidth="1"/>
    <col min="14857" max="14857" width="0" style="210" hidden="1" customWidth="1"/>
    <col min="14858" max="14858" width="61.28515625" style="210" customWidth="1"/>
    <col min="14859" max="14859" width="9.7109375" style="210" customWidth="1"/>
    <col min="14860" max="14860" width="13.42578125" style="210" customWidth="1"/>
    <col min="14861" max="14861" width="12.42578125" style="210" customWidth="1"/>
    <col min="14862" max="14862" width="15.7109375" style="210" customWidth="1"/>
    <col min="14863" max="14868" width="0" style="210" hidden="1" customWidth="1"/>
    <col min="14869" max="14869" width="9.42578125" style="210" customWidth="1"/>
    <col min="14870" max="15104" width="9.140625" style="210"/>
    <col min="15105" max="15109" width="0" style="210" hidden="1" customWidth="1"/>
    <col min="15110" max="15110" width="5.42578125" style="210" customWidth="1"/>
    <col min="15111" max="15111" width="4.28515625" style="210" customWidth="1"/>
    <col min="15112" max="15112" width="14.28515625" style="210" customWidth="1"/>
    <col min="15113" max="15113" width="0" style="210" hidden="1" customWidth="1"/>
    <col min="15114" max="15114" width="61.28515625" style="210" customWidth="1"/>
    <col min="15115" max="15115" width="9.7109375" style="210" customWidth="1"/>
    <col min="15116" max="15116" width="13.42578125" style="210" customWidth="1"/>
    <col min="15117" max="15117" width="12.42578125" style="210" customWidth="1"/>
    <col min="15118" max="15118" width="15.7109375" style="210" customWidth="1"/>
    <col min="15119" max="15124" width="0" style="210" hidden="1" customWidth="1"/>
    <col min="15125" max="15125" width="9.42578125" style="210" customWidth="1"/>
    <col min="15126" max="15360" width="9.140625" style="210"/>
    <col min="15361" max="15365" width="0" style="210" hidden="1" customWidth="1"/>
    <col min="15366" max="15366" width="5.42578125" style="210" customWidth="1"/>
    <col min="15367" max="15367" width="4.28515625" style="210" customWidth="1"/>
    <col min="15368" max="15368" width="14.28515625" style="210" customWidth="1"/>
    <col min="15369" max="15369" width="0" style="210" hidden="1" customWidth="1"/>
    <col min="15370" max="15370" width="61.28515625" style="210" customWidth="1"/>
    <col min="15371" max="15371" width="9.7109375" style="210" customWidth="1"/>
    <col min="15372" max="15372" width="13.42578125" style="210" customWidth="1"/>
    <col min="15373" max="15373" width="12.42578125" style="210" customWidth="1"/>
    <col min="15374" max="15374" width="15.7109375" style="210" customWidth="1"/>
    <col min="15375" max="15380" width="0" style="210" hidden="1" customWidth="1"/>
    <col min="15381" max="15381" width="9.42578125" style="210" customWidth="1"/>
    <col min="15382" max="15616" width="9.140625" style="210"/>
    <col min="15617" max="15621" width="0" style="210" hidden="1" customWidth="1"/>
    <col min="15622" max="15622" width="5.42578125" style="210" customWidth="1"/>
    <col min="15623" max="15623" width="4.28515625" style="210" customWidth="1"/>
    <col min="15624" max="15624" width="14.28515625" style="210" customWidth="1"/>
    <col min="15625" max="15625" width="0" style="210" hidden="1" customWidth="1"/>
    <col min="15626" max="15626" width="61.28515625" style="210" customWidth="1"/>
    <col min="15627" max="15627" width="9.7109375" style="210" customWidth="1"/>
    <col min="15628" max="15628" width="13.42578125" style="210" customWidth="1"/>
    <col min="15629" max="15629" width="12.42578125" style="210" customWidth="1"/>
    <col min="15630" max="15630" width="15.7109375" style="210" customWidth="1"/>
    <col min="15631" max="15636" width="0" style="210" hidden="1" customWidth="1"/>
    <col min="15637" max="15637" width="9.42578125" style="210" customWidth="1"/>
    <col min="15638" max="15872" width="9.140625" style="210"/>
    <col min="15873" max="15877" width="0" style="210" hidden="1" customWidth="1"/>
    <col min="15878" max="15878" width="5.42578125" style="210" customWidth="1"/>
    <col min="15879" max="15879" width="4.28515625" style="210" customWidth="1"/>
    <col min="15880" max="15880" width="14.28515625" style="210" customWidth="1"/>
    <col min="15881" max="15881" width="0" style="210" hidden="1" customWidth="1"/>
    <col min="15882" max="15882" width="61.28515625" style="210" customWidth="1"/>
    <col min="15883" max="15883" width="9.7109375" style="210" customWidth="1"/>
    <col min="15884" max="15884" width="13.42578125" style="210" customWidth="1"/>
    <col min="15885" max="15885" width="12.42578125" style="210" customWidth="1"/>
    <col min="15886" max="15886" width="15.7109375" style="210" customWidth="1"/>
    <col min="15887" max="15892" width="0" style="210" hidden="1" customWidth="1"/>
    <col min="15893" max="15893" width="9.42578125" style="210" customWidth="1"/>
    <col min="15894" max="16128" width="9.140625" style="210"/>
    <col min="16129" max="16133" width="0" style="210" hidden="1" customWidth="1"/>
    <col min="16134" max="16134" width="5.42578125" style="210" customWidth="1"/>
    <col min="16135" max="16135" width="4.28515625" style="210" customWidth="1"/>
    <col min="16136" max="16136" width="14.28515625" style="210" customWidth="1"/>
    <col min="16137" max="16137" width="0" style="210" hidden="1" customWidth="1"/>
    <col min="16138" max="16138" width="61.28515625" style="210" customWidth="1"/>
    <col min="16139" max="16139" width="9.7109375" style="210" customWidth="1"/>
    <col min="16140" max="16140" width="13.42578125" style="210" customWidth="1"/>
    <col min="16141" max="16141" width="12.42578125" style="210" customWidth="1"/>
    <col min="16142" max="16142" width="15.7109375" style="210" customWidth="1"/>
    <col min="16143" max="16148" width="0" style="210" hidden="1" customWidth="1"/>
    <col min="16149" max="16149" width="9.42578125" style="210" customWidth="1"/>
    <col min="16150" max="16384" width="9.140625" style="210"/>
  </cols>
  <sheetData>
    <row r="1" spans="6:20" x14ac:dyDescent="0.2">
      <c r="F1" s="207" t="s">
        <v>3352</v>
      </c>
    </row>
    <row r="2" spans="6:20" ht="15" x14ac:dyDescent="0.25">
      <c r="F2" s="225" t="s">
        <v>51</v>
      </c>
    </row>
    <row r="3" spans="6:20" ht="15" x14ac:dyDescent="0.25">
      <c r="F3" s="225" t="s">
        <v>4645</v>
      </c>
    </row>
    <row r="4" spans="6:20" ht="21.6" customHeight="1" x14ac:dyDescent="0.25">
      <c r="F4" s="233"/>
      <c r="G4" s="208"/>
      <c r="H4" s="208"/>
      <c r="I4" s="208"/>
      <c r="J4" s="208"/>
      <c r="K4" s="208"/>
      <c r="L4" s="138"/>
      <c r="M4" s="234"/>
      <c r="N4" s="235"/>
      <c r="O4" s="234"/>
      <c r="P4" s="234"/>
      <c r="Q4" s="234"/>
      <c r="R4" s="234"/>
      <c r="S4" s="208"/>
      <c r="T4" s="208"/>
    </row>
    <row r="5" spans="6:20" s="237" customFormat="1" ht="13.5" thickBot="1" x14ac:dyDescent="0.25">
      <c r="F5" s="212" t="s">
        <v>3037</v>
      </c>
      <c r="G5" s="212" t="s">
        <v>102</v>
      </c>
      <c r="H5" s="212" t="s">
        <v>103</v>
      </c>
      <c r="I5" s="212" t="s">
        <v>3038</v>
      </c>
      <c r="J5" s="238" t="s">
        <v>104</v>
      </c>
      <c r="K5" s="212" t="s">
        <v>105</v>
      </c>
      <c r="L5" s="212" t="s">
        <v>3041</v>
      </c>
      <c r="M5" s="212" t="s">
        <v>3042</v>
      </c>
      <c r="N5" s="212" t="s">
        <v>3043</v>
      </c>
      <c r="O5" s="212" t="s">
        <v>3044</v>
      </c>
      <c r="P5" s="212" t="s">
        <v>3045</v>
      </c>
      <c r="Q5" s="212" t="s">
        <v>3046</v>
      </c>
      <c r="R5" s="238" t="s">
        <v>3619</v>
      </c>
      <c r="S5" s="212" t="s">
        <v>3620</v>
      </c>
      <c r="T5" s="212" t="s">
        <v>3621</v>
      </c>
    </row>
    <row r="6" spans="6:20" ht="11.25" customHeight="1" x14ac:dyDescent="0.2">
      <c r="F6" s="239"/>
      <c r="G6" s="240"/>
      <c r="H6" s="241"/>
      <c r="I6" s="241"/>
      <c r="J6" s="242"/>
      <c r="K6" s="240"/>
      <c r="L6" s="239"/>
      <c r="M6" s="239"/>
      <c r="N6" s="239"/>
      <c r="O6" s="239"/>
      <c r="P6" s="239"/>
      <c r="Q6" s="239"/>
      <c r="R6" s="301"/>
      <c r="S6" s="241"/>
      <c r="T6" s="241"/>
    </row>
    <row r="7" spans="6:20" s="243" customFormat="1" ht="18.75" customHeight="1" x14ac:dyDescent="0.2">
      <c r="F7" s="244"/>
      <c r="G7" s="245"/>
      <c r="H7" s="246"/>
      <c r="I7" s="246"/>
      <c r="J7" s="246" t="s">
        <v>4645</v>
      </c>
      <c r="K7" s="245"/>
      <c r="L7" s="152"/>
      <c r="M7" s="247"/>
      <c r="N7" s="218">
        <f>N8</f>
        <v>0</v>
      </c>
      <c r="O7" s="248">
        <f>SUBTOTAL(9,O8:O50)</f>
        <v>0</v>
      </c>
      <c r="P7" s="247"/>
      <c r="Q7" s="248">
        <f>SUBTOTAL(9,Q8:Q50)</f>
        <v>0</v>
      </c>
      <c r="R7" s="302"/>
      <c r="S7" s="303"/>
      <c r="T7" s="303"/>
    </row>
    <row r="8" spans="6:20" s="249" customFormat="1" ht="16.5" customHeight="1" outlineLevel="1" x14ac:dyDescent="0.2">
      <c r="F8" s="250"/>
      <c r="G8" s="240"/>
      <c r="H8" s="251"/>
      <c r="I8" s="251"/>
      <c r="J8" s="251" t="s">
        <v>4645</v>
      </c>
      <c r="K8" s="240"/>
      <c r="L8" s="159"/>
      <c r="M8" s="252"/>
      <c r="N8" s="221">
        <f>SUBTOTAL(9,N9:N50)</f>
        <v>0</v>
      </c>
      <c r="O8" s="253">
        <f>SUBTOTAL(9,O9:O50)</f>
        <v>0</v>
      </c>
      <c r="P8" s="252"/>
      <c r="Q8" s="253">
        <f>SUBTOTAL(9,Q9:Q50)</f>
        <v>0</v>
      </c>
      <c r="R8" s="304"/>
      <c r="S8" s="241"/>
      <c r="T8" s="241"/>
    </row>
    <row r="9" spans="6:20" s="254" customFormat="1" ht="24" outlineLevel="2" x14ac:dyDescent="0.2">
      <c r="F9" s="164">
        <v>1</v>
      </c>
      <c r="G9" s="165" t="s">
        <v>3701</v>
      </c>
      <c r="H9" s="173"/>
      <c r="I9" s="173"/>
      <c r="J9" s="167" t="s">
        <v>6875</v>
      </c>
      <c r="K9" s="165" t="s">
        <v>3065</v>
      </c>
      <c r="L9" s="168">
        <v>1</v>
      </c>
      <c r="M9" s="169"/>
      <c r="N9" s="170">
        <f t="shared" ref="N9:N18" si="0">L9*M9</f>
        <v>0</v>
      </c>
      <c r="O9" s="263">
        <v>0</v>
      </c>
      <c r="P9" s="264"/>
      <c r="Q9" s="263">
        <v>0</v>
      </c>
      <c r="R9" s="259"/>
      <c r="S9" s="269"/>
      <c r="T9" s="269"/>
    </row>
    <row r="10" spans="6:20" s="254" customFormat="1" ht="12" outlineLevel="2" x14ac:dyDescent="0.2">
      <c r="F10" s="164">
        <v>2</v>
      </c>
      <c r="G10" s="165" t="s">
        <v>3701</v>
      </c>
      <c r="H10" s="173"/>
      <c r="I10" s="173"/>
      <c r="J10" s="167" t="s">
        <v>6876</v>
      </c>
      <c r="K10" s="165" t="s">
        <v>3065</v>
      </c>
      <c r="L10" s="421">
        <v>1</v>
      </c>
      <c r="M10" s="169"/>
      <c r="N10" s="170">
        <f t="shared" si="0"/>
        <v>0</v>
      </c>
      <c r="O10" s="263"/>
      <c r="P10" s="264"/>
      <c r="Q10" s="263"/>
      <c r="R10" s="259"/>
      <c r="S10" s="269"/>
      <c r="T10" s="269"/>
    </row>
    <row r="11" spans="6:20" s="254" customFormat="1" ht="36" outlineLevel="2" x14ac:dyDescent="0.2">
      <c r="F11" s="164">
        <v>3</v>
      </c>
      <c r="G11" s="165" t="s">
        <v>3701</v>
      </c>
      <c r="H11" s="173" t="s">
        <v>6877</v>
      </c>
      <c r="I11" s="173"/>
      <c r="J11" s="167" t="s">
        <v>6878</v>
      </c>
      <c r="K11" s="165" t="s">
        <v>3065</v>
      </c>
      <c r="L11" s="421">
        <v>1</v>
      </c>
      <c r="M11" s="169"/>
      <c r="N11" s="170">
        <f t="shared" si="0"/>
        <v>0</v>
      </c>
      <c r="O11" s="263"/>
      <c r="P11" s="264"/>
      <c r="Q11" s="263"/>
      <c r="R11" s="259"/>
      <c r="S11" s="269"/>
      <c r="T11" s="269"/>
    </row>
    <row r="12" spans="6:20" s="254" customFormat="1" ht="12" outlineLevel="2" x14ac:dyDescent="0.2">
      <c r="F12" s="164">
        <v>4</v>
      </c>
      <c r="G12" s="165" t="s">
        <v>3701</v>
      </c>
      <c r="H12" s="173" t="s">
        <v>6879</v>
      </c>
      <c r="I12" s="173"/>
      <c r="J12" s="167" t="s">
        <v>6880</v>
      </c>
      <c r="K12" s="165" t="s">
        <v>3065</v>
      </c>
      <c r="L12" s="421">
        <v>1</v>
      </c>
      <c r="M12" s="169"/>
      <c r="N12" s="170">
        <f t="shared" si="0"/>
        <v>0</v>
      </c>
      <c r="O12" s="263"/>
      <c r="P12" s="264"/>
      <c r="Q12" s="263"/>
      <c r="R12" s="259"/>
      <c r="S12" s="269"/>
      <c r="T12" s="269"/>
    </row>
    <row r="13" spans="6:20" s="254" customFormat="1" ht="12" outlineLevel="2" x14ac:dyDescent="0.2">
      <c r="F13" s="164">
        <v>5</v>
      </c>
      <c r="G13" s="165" t="s">
        <v>3701</v>
      </c>
      <c r="H13" s="173" t="s">
        <v>6881</v>
      </c>
      <c r="I13" s="173"/>
      <c r="J13" s="167" t="s">
        <v>6882</v>
      </c>
      <c r="K13" s="165" t="s">
        <v>3065</v>
      </c>
      <c r="L13" s="421">
        <v>1</v>
      </c>
      <c r="M13" s="169"/>
      <c r="N13" s="170">
        <f t="shared" si="0"/>
        <v>0</v>
      </c>
      <c r="O13" s="263"/>
      <c r="P13" s="264"/>
      <c r="Q13" s="263"/>
      <c r="R13" s="259"/>
      <c r="S13" s="269"/>
      <c r="T13" s="269"/>
    </row>
    <row r="14" spans="6:20" s="254" customFormat="1" ht="12" outlineLevel="2" x14ac:dyDescent="0.2">
      <c r="F14" s="164">
        <v>6</v>
      </c>
      <c r="G14" s="165" t="s">
        <v>3701</v>
      </c>
      <c r="H14" s="173"/>
      <c r="I14" s="173"/>
      <c r="J14" s="167" t="s">
        <v>6883</v>
      </c>
      <c r="K14" s="165" t="s">
        <v>3065</v>
      </c>
      <c r="L14" s="421">
        <v>1</v>
      </c>
      <c r="M14" s="169"/>
      <c r="N14" s="170">
        <f t="shared" si="0"/>
        <v>0</v>
      </c>
      <c r="O14" s="263"/>
      <c r="P14" s="264"/>
      <c r="Q14" s="263"/>
      <c r="R14" s="259"/>
      <c r="S14" s="269"/>
      <c r="T14" s="269"/>
    </row>
    <row r="15" spans="6:20" s="254" customFormat="1" ht="12" outlineLevel="2" x14ac:dyDescent="0.2">
      <c r="F15" s="164">
        <v>7</v>
      </c>
      <c r="G15" s="165" t="s">
        <v>3701</v>
      </c>
      <c r="H15" s="173"/>
      <c r="I15" s="173"/>
      <c r="J15" s="167" t="s">
        <v>6884</v>
      </c>
      <c r="K15" s="165" t="s">
        <v>3065</v>
      </c>
      <c r="L15" s="421">
        <v>1</v>
      </c>
      <c r="M15" s="169"/>
      <c r="N15" s="170">
        <f t="shared" si="0"/>
        <v>0</v>
      </c>
      <c r="O15" s="263"/>
      <c r="P15" s="264"/>
      <c r="Q15" s="263"/>
      <c r="R15" s="259"/>
      <c r="S15" s="269"/>
      <c r="T15" s="269"/>
    </row>
    <row r="16" spans="6:20" s="254" customFormat="1" ht="12" outlineLevel="2" x14ac:dyDescent="0.2">
      <c r="F16" s="164">
        <v>8</v>
      </c>
      <c r="G16" s="165" t="s">
        <v>3701</v>
      </c>
      <c r="H16" s="173"/>
      <c r="I16" s="173"/>
      <c r="J16" s="167" t="s">
        <v>6885</v>
      </c>
      <c r="K16" s="165" t="s">
        <v>3065</v>
      </c>
      <c r="L16" s="421">
        <v>1</v>
      </c>
      <c r="M16" s="169"/>
      <c r="N16" s="170">
        <f t="shared" si="0"/>
        <v>0</v>
      </c>
      <c r="O16" s="263"/>
      <c r="P16" s="264"/>
      <c r="Q16" s="263"/>
      <c r="R16" s="259"/>
      <c r="S16" s="269"/>
      <c r="T16" s="269"/>
    </row>
    <row r="17" spans="6:20" s="254" customFormat="1" ht="36" outlineLevel="2" x14ac:dyDescent="0.2">
      <c r="F17" s="164">
        <v>9</v>
      </c>
      <c r="G17" s="165" t="s">
        <v>3701</v>
      </c>
      <c r="H17" s="173"/>
      <c r="I17" s="173"/>
      <c r="J17" s="167" t="s">
        <v>6886</v>
      </c>
      <c r="K17" s="165" t="s">
        <v>3065</v>
      </c>
      <c r="L17" s="421">
        <v>1</v>
      </c>
      <c r="M17" s="169"/>
      <c r="N17" s="170">
        <f t="shared" si="0"/>
        <v>0</v>
      </c>
      <c r="O17" s="263"/>
      <c r="P17" s="264"/>
      <c r="Q17" s="263"/>
      <c r="R17" s="259"/>
      <c r="S17" s="269"/>
      <c r="T17" s="269"/>
    </row>
    <row r="18" spans="6:20" s="254" customFormat="1" ht="24" outlineLevel="2" x14ac:dyDescent="0.2">
      <c r="F18" s="164">
        <v>10</v>
      </c>
      <c r="G18" s="165" t="s">
        <v>3701</v>
      </c>
      <c r="H18" s="173"/>
      <c r="I18" s="173"/>
      <c r="J18" s="167" t="s">
        <v>6887</v>
      </c>
      <c r="K18" s="165" t="s">
        <v>3065</v>
      </c>
      <c r="L18" s="421">
        <v>1</v>
      </c>
      <c r="M18" s="169"/>
      <c r="N18" s="170">
        <f t="shared" si="0"/>
        <v>0</v>
      </c>
      <c r="O18" s="263"/>
      <c r="P18" s="264"/>
      <c r="Q18" s="263"/>
      <c r="R18" s="259"/>
      <c r="S18" s="269"/>
      <c r="T18" s="269"/>
    </row>
    <row r="19" spans="6:20" s="254" customFormat="1" ht="12" outlineLevel="2" x14ac:dyDescent="0.2">
      <c r="F19" s="255">
        <v>11</v>
      </c>
      <c r="G19" s="256" t="s">
        <v>3701</v>
      </c>
      <c r="H19" s="269" t="s">
        <v>6888</v>
      </c>
      <c r="I19" s="269"/>
      <c r="J19" s="259" t="s">
        <v>6889</v>
      </c>
      <c r="K19" s="256" t="s">
        <v>3065</v>
      </c>
      <c r="L19" s="421">
        <v>1</v>
      </c>
      <c r="M19" s="305"/>
      <c r="N19" s="306">
        <f>L19*M19</f>
        <v>0</v>
      </c>
      <c r="O19" s="263"/>
      <c r="P19" s="264"/>
      <c r="Q19" s="263"/>
      <c r="R19" s="259"/>
      <c r="S19" s="269"/>
      <c r="T19" s="269"/>
    </row>
    <row r="20" spans="6:20" s="254" customFormat="1" ht="12" outlineLevel="2" x14ac:dyDescent="0.2">
      <c r="F20" s="255"/>
      <c r="G20" s="256"/>
      <c r="H20" s="269"/>
      <c r="I20" s="269"/>
      <c r="J20" s="422" t="s">
        <v>6890</v>
      </c>
      <c r="K20" s="256"/>
      <c r="L20" s="421"/>
      <c r="M20" s="305"/>
      <c r="N20" s="306"/>
      <c r="O20" s="263"/>
      <c r="P20" s="264"/>
      <c r="Q20" s="263"/>
      <c r="R20" s="259"/>
      <c r="S20" s="269"/>
      <c r="T20" s="269"/>
    </row>
    <row r="21" spans="6:20" s="254" customFormat="1" ht="12" outlineLevel="2" x14ac:dyDescent="0.2">
      <c r="F21" s="255"/>
      <c r="G21" s="256"/>
      <c r="H21" s="269"/>
      <c r="I21" s="269"/>
      <c r="J21" s="422" t="s">
        <v>6891</v>
      </c>
      <c r="K21" s="256"/>
      <c r="L21" s="421"/>
      <c r="M21" s="305"/>
      <c r="N21" s="306"/>
      <c r="O21" s="263"/>
      <c r="P21" s="264"/>
      <c r="Q21" s="263"/>
      <c r="R21" s="259"/>
      <c r="S21" s="269"/>
      <c r="T21" s="269"/>
    </row>
    <row r="22" spans="6:20" s="254" customFormat="1" ht="12" outlineLevel="2" x14ac:dyDescent="0.2">
      <c r="F22" s="255"/>
      <c r="G22" s="256"/>
      <c r="H22" s="269"/>
      <c r="I22" s="269"/>
      <c r="J22" s="422" t="s">
        <v>6892</v>
      </c>
      <c r="K22" s="256"/>
      <c r="L22" s="421"/>
      <c r="M22" s="305"/>
      <c r="N22" s="306"/>
      <c r="O22" s="263"/>
      <c r="P22" s="264"/>
      <c r="Q22" s="263"/>
      <c r="R22" s="259"/>
      <c r="S22" s="269"/>
      <c r="T22" s="269"/>
    </row>
    <row r="23" spans="6:20" s="254" customFormat="1" ht="22.5" outlineLevel="2" x14ac:dyDescent="0.2">
      <c r="F23" s="255"/>
      <c r="G23" s="256"/>
      <c r="H23" s="269"/>
      <c r="I23" s="269"/>
      <c r="J23" s="422" t="s">
        <v>6893</v>
      </c>
      <c r="K23" s="256"/>
      <c r="L23" s="421"/>
      <c r="M23" s="305"/>
      <c r="N23" s="306"/>
      <c r="O23" s="263"/>
      <c r="P23" s="264"/>
      <c r="Q23" s="263"/>
      <c r="R23" s="259"/>
      <c r="S23" s="269"/>
      <c r="T23" s="269"/>
    </row>
    <row r="24" spans="6:20" s="254" customFormat="1" ht="12" outlineLevel="2" x14ac:dyDescent="0.2">
      <c r="F24" s="255"/>
      <c r="G24" s="256"/>
      <c r="H24" s="269"/>
      <c r="I24" s="269"/>
      <c r="J24" s="422" t="s">
        <v>3467</v>
      </c>
      <c r="K24" s="256"/>
      <c r="L24" s="421"/>
      <c r="M24" s="305"/>
      <c r="N24" s="306"/>
      <c r="O24" s="263"/>
      <c r="P24" s="264"/>
      <c r="Q24" s="263"/>
      <c r="R24" s="259"/>
      <c r="S24" s="269"/>
      <c r="T24" s="269"/>
    </row>
    <row r="25" spans="6:20" s="254" customFormat="1" ht="12" outlineLevel="2" x14ac:dyDescent="0.2">
      <c r="F25" s="255"/>
      <c r="G25" s="256"/>
      <c r="H25" s="269"/>
      <c r="I25" s="269"/>
      <c r="J25" s="422" t="s">
        <v>6894</v>
      </c>
      <c r="K25" s="256"/>
      <c r="L25" s="421"/>
      <c r="M25" s="305"/>
      <c r="N25" s="306"/>
      <c r="O25" s="263"/>
      <c r="P25" s="264"/>
      <c r="Q25" s="263"/>
      <c r="R25" s="259"/>
      <c r="S25" s="269"/>
      <c r="T25" s="269"/>
    </row>
    <row r="26" spans="6:20" s="254" customFormat="1" ht="12" outlineLevel="2" x14ac:dyDescent="0.2">
      <c r="F26" s="255"/>
      <c r="G26" s="256"/>
      <c r="H26" s="269"/>
      <c r="I26" s="269"/>
      <c r="J26" s="422" t="s">
        <v>6895</v>
      </c>
      <c r="K26" s="256"/>
      <c r="L26" s="421"/>
      <c r="M26" s="305"/>
      <c r="N26" s="306"/>
      <c r="O26" s="263"/>
      <c r="P26" s="264"/>
      <c r="Q26" s="263"/>
      <c r="R26" s="259"/>
      <c r="S26" s="269"/>
      <c r="T26" s="269"/>
    </row>
    <row r="27" spans="6:20" s="254" customFormat="1" ht="12" outlineLevel="2" x14ac:dyDescent="0.2">
      <c r="F27" s="255"/>
      <c r="G27" s="256"/>
      <c r="H27" s="269"/>
      <c r="I27" s="269"/>
      <c r="J27" s="422" t="s">
        <v>6896</v>
      </c>
      <c r="K27" s="256"/>
      <c r="L27" s="421"/>
      <c r="M27" s="305"/>
      <c r="N27" s="306"/>
      <c r="O27" s="263"/>
      <c r="P27" s="264"/>
      <c r="Q27" s="263"/>
      <c r="R27" s="259"/>
      <c r="S27" s="269"/>
      <c r="T27" s="269"/>
    </row>
    <row r="28" spans="6:20" s="254" customFormat="1" ht="12" outlineLevel="2" x14ac:dyDescent="0.2">
      <c r="F28" s="255"/>
      <c r="G28" s="256"/>
      <c r="H28" s="269"/>
      <c r="I28" s="269"/>
      <c r="J28" s="422" t="s">
        <v>6897</v>
      </c>
      <c r="K28" s="256"/>
      <c r="L28" s="421"/>
      <c r="M28" s="305"/>
      <c r="N28" s="306"/>
      <c r="O28" s="263"/>
      <c r="P28" s="264"/>
      <c r="Q28" s="263"/>
      <c r="R28" s="259"/>
      <c r="S28" s="269"/>
      <c r="T28" s="269"/>
    </row>
    <row r="29" spans="6:20" s="254" customFormat="1" ht="12" outlineLevel="2" x14ac:dyDescent="0.2">
      <c r="F29" s="255"/>
      <c r="G29" s="256"/>
      <c r="H29" s="269"/>
      <c r="I29" s="269"/>
      <c r="J29" s="422" t="s">
        <v>6898</v>
      </c>
      <c r="K29" s="256"/>
      <c r="L29" s="421"/>
      <c r="M29" s="305"/>
      <c r="N29" s="306"/>
      <c r="O29" s="263"/>
      <c r="P29" s="264"/>
      <c r="Q29" s="263"/>
      <c r="R29" s="259"/>
      <c r="S29" s="269"/>
      <c r="T29" s="269"/>
    </row>
    <row r="30" spans="6:20" s="254" customFormat="1" ht="12" outlineLevel="2" x14ac:dyDescent="0.2">
      <c r="F30" s="255">
        <v>12</v>
      </c>
      <c r="G30" s="256" t="s">
        <v>3701</v>
      </c>
      <c r="H30" s="269" t="s">
        <v>6899</v>
      </c>
      <c r="I30" s="269"/>
      <c r="J30" s="259" t="s">
        <v>6900</v>
      </c>
      <c r="K30" s="256" t="s">
        <v>3065</v>
      </c>
      <c r="L30" s="421">
        <v>1</v>
      </c>
      <c r="M30" s="305"/>
      <c r="N30" s="306">
        <f>L30*M30</f>
        <v>0</v>
      </c>
      <c r="O30" s="263"/>
      <c r="P30" s="264"/>
      <c r="Q30" s="263"/>
      <c r="R30" s="259"/>
      <c r="S30" s="269"/>
      <c r="T30" s="269"/>
    </row>
    <row r="31" spans="6:20" s="254" customFormat="1" ht="12" outlineLevel="2" x14ac:dyDescent="0.2">
      <c r="F31" s="255">
        <v>13</v>
      </c>
      <c r="G31" s="256" t="s">
        <v>3701</v>
      </c>
      <c r="H31" s="269" t="s">
        <v>6901</v>
      </c>
      <c r="I31" s="269"/>
      <c r="J31" s="259" t="s">
        <v>6902</v>
      </c>
      <c r="K31" s="256" t="s">
        <v>3065</v>
      </c>
      <c r="L31" s="421">
        <v>1</v>
      </c>
      <c r="M31" s="305"/>
      <c r="N31" s="306">
        <f>L31*M31</f>
        <v>0</v>
      </c>
      <c r="O31" s="263"/>
      <c r="P31" s="264"/>
      <c r="Q31" s="263"/>
      <c r="R31" s="259"/>
      <c r="S31" s="269"/>
      <c r="T31" s="269"/>
    </row>
    <row r="32" spans="6:20" s="254" customFormat="1" ht="12" outlineLevel="2" x14ac:dyDescent="0.2">
      <c r="F32" s="255">
        <v>14</v>
      </c>
      <c r="G32" s="256" t="s">
        <v>3701</v>
      </c>
      <c r="H32" s="269" t="s">
        <v>6903</v>
      </c>
      <c r="I32" s="269"/>
      <c r="J32" s="311" t="s">
        <v>6904</v>
      </c>
      <c r="K32" s="256" t="s">
        <v>3065</v>
      </c>
      <c r="L32" s="421">
        <v>1</v>
      </c>
      <c r="M32" s="305"/>
      <c r="N32" s="306">
        <f>L32*M32</f>
        <v>0</v>
      </c>
      <c r="O32" s="263"/>
      <c r="P32" s="264"/>
      <c r="Q32" s="263"/>
      <c r="R32" s="259"/>
      <c r="S32" s="269"/>
      <c r="T32" s="269"/>
    </row>
    <row r="33" spans="6:20" s="254" customFormat="1" ht="12" outlineLevel="2" x14ac:dyDescent="0.2">
      <c r="F33" s="255">
        <v>15</v>
      </c>
      <c r="G33" s="256" t="s">
        <v>3701</v>
      </c>
      <c r="H33" s="269" t="s">
        <v>6905</v>
      </c>
      <c r="I33" s="269"/>
      <c r="J33" s="311" t="s">
        <v>6906</v>
      </c>
      <c r="K33" s="256" t="s">
        <v>3065</v>
      </c>
      <c r="L33" s="421">
        <v>1</v>
      </c>
      <c r="M33" s="305"/>
      <c r="N33" s="306">
        <f>L33*M33</f>
        <v>0</v>
      </c>
      <c r="O33" s="263"/>
      <c r="P33" s="264"/>
      <c r="Q33" s="263"/>
      <c r="R33" s="259"/>
      <c r="S33" s="269"/>
      <c r="T33" s="269"/>
    </row>
    <row r="34" spans="6:20" s="254" customFormat="1" ht="12" outlineLevel="2" x14ac:dyDescent="0.2">
      <c r="F34" s="164">
        <v>16</v>
      </c>
      <c r="G34" s="165" t="s">
        <v>3701</v>
      </c>
      <c r="H34" s="173" t="s">
        <v>6907</v>
      </c>
      <c r="I34" s="173"/>
      <c r="J34" s="167" t="s">
        <v>6908</v>
      </c>
      <c r="K34" s="165" t="s">
        <v>3065</v>
      </c>
      <c r="L34" s="421">
        <v>1</v>
      </c>
      <c r="M34" s="169"/>
      <c r="N34" s="170">
        <f>L34*M34</f>
        <v>0</v>
      </c>
      <c r="O34" s="263"/>
      <c r="P34" s="264"/>
      <c r="Q34" s="263"/>
      <c r="R34" s="259"/>
      <c r="S34" s="269"/>
      <c r="T34" s="269"/>
    </row>
    <row r="35" spans="6:20" s="254" customFormat="1" ht="22.5" outlineLevel="2" x14ac:dyDescent="0.2">
      <c r="F35" s="164"/>
      <c r="G35" s="165"/>
      <c r="H35" s="173"/>
      <c r="I35" s="173"/>
      <c r="J35" s="459" t="s">
        <v>6909</v>
      </c>
      <c r="K35" s="165"/>
      <c r="L35" s="421"/>
      <c r="M35" s="169"/>
      <c r="N35" s="170"/>
      <c r="O35" s="263"/>
      <c r="P35" s="264"/>
      <c r="Q35" s="263"/>
      <c r="R35" s="259"/>
      <c r="S35" s="269"/>
      <c r="T35" s="269"/>
    </row>
    <row r="36" spans="6:20" s="254" customFormat="1" ht="12" outlineLevel="2" x14ac:dyDescent="0.2">
      <c r="F36" s="255">
        <v>17</v>
      </c>
      <c r="G36" s="256" t="s">
        <v>3701</v>
      </c>
      <c r="H36" s="269" t="s">
        <v>6910</v>
      </c>
      <c r="I36" s="269"/>
      <c r="J36" s="259" t="s">
        <v>6911</v>
      </c>
      <c r="K36" s="256" t="s">
        <v>3065</v>
      </c>
      <c r="L36" s="421">
        <v>1</v>
      </c>
      <c r="M36" s="305"/>
      <c r="N36" s="408">
        <f t="shared" ref="N36:N49" si="1">L36*M36</f>
        <v>0</v>
      </c>
      <c r="O36" s="263"/>
      <c r="P36" s="264"/>
      <c r="Q36" s="263"/>
      <c r="R36" s="259"/>
      <c r="S36" s="269"/>
      <c r="T36" s="269"/>
    </row>
    <row r="37" spans="6:20" s="254" customFormat="1" ht="12" outlineLevel="2" x14ac:dyDescent="0.2">
      <c r="F37" s="255">
        <v>18</v>
      </c>
      <c r="G37" s="256" t="s">
        <v>3701</v>
      </c>
      <c r="H37" s="269"/>
      <c r="I37" s="269"/>
      <c r="J37" s="259" t="s">
        <v>6912</v>
      </c>
      <c r="K37" s="256" t="s">
        <v>3065</v>
      </c>
      <c r="L37" s="421">
        <v>1</v>
      </c>
      <c r="M37" s="305"/>
      <c r="N37" s="408">
        <f t="shared" si="1"/>
        <v>0</v>
      </c>
      <c r="O37" s="263"/>
      <c r="P37" s="264"/>
      <c r="Q37" s="263"/>
      <c r="R37" s="259"/>
      <c r="S37" s="269"/>
      <c r="T37" s="269"/>
    </row>
    <row r="38" spans="6:20" s="254" customFormat="1" ht="12" outlineLevel="2" x14ac:dyDescent="0.2">
      <c r="F38" s="255">
        <v>19</v>
      </c>
      <c r="G38" s="256" t="s">
        <v>3701</v>
      </c>
      <c r="H38" s="269" t="s">
        <v>6913</v>
      </c>
      <c r="I38" s="269"/>
      <c r="J38" s="259" t="s">
        <v>3464</v>
      </c>
      <c r="K38" s="256" t="s">
        <v>3065</v>
      </c>
      <c r="L38" s="421">
        <v>1</v>
      </c>
      <c r="M38" s="305"/>
      <c r="N38" s="408">
        <f t="shared" si="1"/>
        <v>0</v>
      </c>
      <c r="O38" s="263"/>
      <c r="P38" s="264"/>
      <c r="Q38" s="263"/>
      <c r="R38" s="259"/>
      <c r="S38" s="269"/>
      <c r="T38" s="269"/>
    </row>
    <row r="39" spans="6:20" s="254" customFormat="1" ht="12" outlineLevel="2" x14ac:dyDescent="0.2">
      <c r="F39" s="255">
        <v>20</v>
      </c>
      <c r="G39" s="256" t="s">
        <v>3701</v>
      </c>
      <c r="H39" s="269" t="s">
        <v>6914</v>
      </c>
      <c r="I39" s="269"/>
      <c r="J39" s="259" t="s">
        <v>6915</v>
      </c>
      <c r="K39" s="256" t="s">
        <v>3065</v>
      </c>
      <c r="L39" s="421">
        <v>1</v>
      </c>
      <c r="M39" s="305"/>
      <c r="N39" s="408">
        <f t="shared" si="1"/>
        <v>0</v>
      </c>
      <c r="O39" s="263"/>
      <c r="P39" s="264"/>
      <c r="Q39" s="263"/>
      <c r="R39" s="259"/>
      <c r="S39" s="269"/>
      <c r="T39" s="269"/>
    </row>
    <row r="40" spans="6:20" s="254" customFormat="1" ht="12" outlineLevel="2" x14ac:dyDescent="0.2">
      <c r="F40" s="255">
        <v>21</v>
      </c>
      <c r="G40" s="256" t="s">
        <v>3701</v>
      </c>
      <c r="H40" s="269" t="s">
        <v>6916</v>
      </c>
      <c r="I40" s="269"/>
      <c r="J40" s="259" t="s">
        <v>6917</v>
      </c>
      <c r="K40" s="256" t="s">
        <v>3065</v>
      </c>
      <c r="L40" s="421">
        <v>1</v>
      </c>
      <c r="M40" s="305"/>
      <c r="N40" s="408">
        <f t="shared" si="1"/>
        <v>0</v>
      </c>
      <c r="O40" s="263"/>
      <c r="P40" s="264"/>
      <c r="Q40" s="263"/>
      <c r="R40" s="259"/>
      <c r="S40" s="269"/>
      <c r="T40" s="269"/>
    </row>
    <row r="41" spans="6:20" s="254" customFormat="1" ht="12" outlineLevel="2" x14ac:dyDescent="0.2">
      <c r="F41" s="255">
        <v>22</v>
      </c>
      <c r="G41" s="256" t="s">
        <v>3701</v>
      </c>
      <c r="H41" s="269" t="s">
        <v>6918</v>
      </c>
      <c r="I41" s="269"/>
      <c r="J41" s="259" t="s">
        <v>6919</v>
      </c>
      <c r="K41" s="256" t="s">
        <v>3065</v>
      </c>
      <c r="L41" s="421">
        <v>1</v>
      </c>
      <c r="M41" s="305"/>
      <c r="N41" s="408">
        <f t="shared" si="1"/>
        <v>0</v>
      </c>
      <c r="O41" s="263"/>
      <c r="P41" s="264"/>
      <c r="Q41" s="263"/>
      <c r="R41" s="259"/>
      <c r="S41" s="269"/>
      <c r="T41" s="269"/>
    </row>
    <row r="42" spans="6:20" s="254" customFormat="1" ht="24" outlineLevel="2" x14ac:dyDescent="0.2">
      <c r="F42" s="255">
        <v>23</v>
      </c>
      <c r="G42" s="256" t="s">
        <v>3701</v>
      </c>
      <c r="H42" s="269" t="s">
        <v>6920</v>
      </c>
      <c r="I42" s="269"/>
      <c r="J42" s="259" t="s">
        <v>6921</v>
      </c>
      <c r="K42" s="256" t="s">
        <v>3065</v>
      </c>
      <c r="L42" s="421">
        <v>1</v>
      </c>
      <c r="M42" s="305"/>
      <c r="N42" s="408">
        <f t="shared" si="1"/>
        <v>0</v>
      </c>
      <c r="O42" s="263"/>
      <c r="P42" s="264"/>
      <c r="Q42" s="263"/>
      <c r="R42" s="259"/>
      <c r="S42" s="269"/>
      <c r="T42" s="269"/>
    </row>
    <row r="43" spans="6:20" s="254" customFormat="1" ht="12" outlineLevel="2" x14ac:dyDescent="0.2">
      <c r="F43" s="255">
        <v>24</v>
      </c>
      <c r="G43" s="256" t="s">
        <v>3701</v>
      </c>
      <c r="H43" s="269" t="s">
        <v>6922</v>
      </c>
      <c r="I43" s="269"/>
      <c r="J43" s="259" t="s">
        <v>6923</v>
      </c>
      <c r="K43" s="256" t="s">
        <v>3065</v>
      </c>
      <c r="L43" s="421">
        <v>1</v>
      </c>
      <c r="M43" s="305"/>
      <c r="N43" s="408">
        <f t="shared" si="1"/>
        <v>0</v>
      </c>
      <c r="O43" s="263"/>
      <c r="P43" s="264"/>
      <c r="Q43" s="263"/>
      <c r="R43" s="259"/>
      <c r="S43" s="269"/>
      <c r="T43" s="269"/>
    </row>
    <row r="44" spans="6:20" s="254" customFormat="1" ht="12" outlineLevel="2" x14ac:dyDescent="0.2">
      <c r="F44" s="255">
        <v>25</v>
      </c>
      <c r="G44" s="256" t="s">
        <v>3701</v>
      </c>
      <c r="H44" s="269" t="s">
        <v>6924</v>
      </c>
      <c r="I44" s="269"/>
      <c r="J44" s="259" t="s">
        <v>6925</v>
      </c>
      <c r="K44" s="256" t="s">
        <v>3065</v>
      </c>
      <c r="L44" s="421">
        <v>1</v>
      </c>
      <c r="M44" s="305"/>
      <c r="N44" s="408">
        <f t="shared" si="1"/>
        <v>0</v>
      </c>
      <c r="O44" s="263"/>
      <c r="P44" s="264"/>
      <c r="Q44" s="263"/>
      <c r="R44" s="259"/>
      <c r="S44" s="269"/>
      <c r="T44" s="269"/>
    </row>
    <row r="45" spans="6:20" s="254" customFormat="1" ht="12" outlineLevel="2" x14ac:dyDescent="0.2">
      <c r="F45" s="255">
        <v>26</v>
      </c>
      <c r="G45" s="256" t="s">
        <v>3701</v>
      </c>
      <c r="H45" s="269" t="s">
        <v>3725</v>
      </c>
      <c r="I45" s="269"/>
      <c r="J45" s="259" t="s">
        <v>3726</v>
      </c>
      <c r="K45" s="256" t="s">
        <v>3065</v>
      </c>
      <c r="L45" s="421">
        <v>1</v>
      </c>
      <c r="M45" s="305"/>
      <c r="N45" s="408">
        <f t="shared" si="1"/>
        <v>0</v>
      </c>
      <c r="O45" s="263"/>
      <c r="P45" s="264"/>
      <c r="Q45" s="263"/>
      <c r="R45" s="259"/>
      <c r="S45" s="269"/>
      <c r="T45" s="269"/>
    </row>
    <row r="46" spans="6:20" s="254" customFormat="1" ht="12" outlineLevel="2" x14ac:dyDescent="0.2">
      <c r="F46" s="255">
        <v>27</v>
      </c>
      <c r="G46" s="256" t="s">
        <v>3701</v>
      </c>
      <c r="H46" s="269" t="s">
        <v>3727</v>
      </c>
      <c r="I46" s="269"/>
      <c r="J46" s="259" t="s">
        <v>6926</v>
      </c>
      <c r="K46" s="256" t="s">
        <v>3065</v>
      </c>
      <c r="L46" s="421">
        <v>1</v>
      </c>
      <c r="M46" s="305"/>
      <c r="N46" s="408">
        <f t="shared" si="1"/>
        <v>0</v>
      </c>
      <c r="O46" s="263"/>
      <c r="P46" s="264"/>
      <c r="Q46" s="263"/>
      <c r="R46" s="259"/>
      <c r="S46" s="269"/>
      <c r="T46" s="269"/>
    </row>
    <row r="47" spans="6:20" s="254" customFormat="1" ht="12" outlineLevel="2" x14ac:dyDescent="0.2">
      <c r="F47" s="255">
        <v>28</v>
      </c>
      <c r="G47" s="256" t="s">
        <v>3701</v>
      </c>
      <c r="H47" s="269" t="s">
        <v>6927</v>
      </c>
      <c r="I47" s="269"/>
      <c r="J47" s="259" t="s">
        <v>6928</v>
      </c>
      <c r="K47" s="256" t="s">
        <v>3065</v>
      </c>
      <c r="L47" s="421">
        <v>1</v>
      </c>
      <c r="M47" s="305"/>
      <c r="N47" s="408">
        <f t="shared" si="1"/>
        <v>0</v>
      </c>
      <c r="O47" s="263"/>
      <c r="P47" s="264"/>
      <c r="Q47" s="263"/>
      <c r="R47" s="259"/>
      <c r="S47" s="269"/>
      <c r="T47" s="269"/>
    </row>
    <row r="48" spans="6:20" s="254" customFormat="1" ht="12" outlineLevel="2" x14ac:dyDescent="0.2">
      <c r="F48" s="255">
        <v>29</v>
      </c>
      <c r="G48" s="256" t="s">
        <v>3701</v>
      </c>
      <c r="H48" s="269" t="s">
        <v>6929</v>
      </c>
      <c r="I48" s="269"/>
      <c r="J48" s="259" t="s">
        <v>6930</v>
      </c>
      <c r="K48" s="256" t="s">
        <v>3065</v>
      </c>
      <c r="L48" s="421">
        <v>1</v>
      </c>
      <c r="M48" s="305"/>
      <c r="N48" s="408">
        <f t="shared" si="1"/>
        <v>0</v>
      </c>
      <c r="O48" s="263"/>
      <c r="P48" s="264"/>
      <c r="Q48" s="263"/>
      <c r="R48" s="259"/>
      <c r="S48" s="269"/>
      <c r="T48" s="269"/>
    </row>
    <row r="49" spans="6:20" s="254" customFormat="1" ht="12" outlineLevel="2" x14ac:dyDescent="0.2">
      <c r="F49" s="255">
        <v>30</v>
      </c>
      <c r="G49" s="256" t="s">
        <v>3701</v>
      </c>
      <c r="H49" s="269" t="s">
        <v>6931</v>
      </c>
      <c r="I49" s="269"/>
      <c r="J49" s="410" t="s">
        <v>6932</v>
      </c>
      <c r="K49" s="420" t="s">
        <v>3065</v>
      </c>
      <c r="L49" s="421">
        <v>1</v>
      </c>
      <c r="M49" s="408"/>
      <c r="N49" s="408">
        <f t="shared" si="1"/>
        <v>0</v>
      </c>
      <c r="O49" s="263"/>
      <c r="P49" s="264"/>
      <c r="Q49" s="263"/>
      <c r="R49" s="259"/>
      <c r="S49" s="269"/>
      <c r="T49" s="269"/>
    </row>
    <row r="50" spans="6:20" s="254" customFormat="1" ht="12" outlineLevel="2" x14ac:dyDescent="0.2">
      <c r="F50" s="255"/>
      <c r="G50" s="256"/>
      <c r="H50" s="269"/>
      <c r="I50" s="269"/>
      <c r="J50" s="259"/>
      <c r="K50" s="256"/>
      <c r="L50" s="421"/>
      <c r="M50" s="305"/>
      <c r="N50" s="306"/>
      <c r="O50" s="263"/>
      <c r="P50" s="264"/>
      <c r="Q50" s="263"/>
      <c r="R50" s="259"/>
      <c r="S50" s="269"/>
      <c r="T50" s="269"/>
    </row>
  </sheetData>
  <pageMargins left="0.39370078740157483" right="0.39370078740157483" top="0.59055118110236227" bottom="0.59055118110236227" header="0.39370078740157483" footer="0.39370078740157483"/>
  <pageSetup paperSize="9" scale="70" fitToHeight="9999" orientation="portrait" r:id="rId1"/>
  <headerFooter alignWithMargins="0">
    <oddFooter>&amp;C&amp;8&amp;P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2:BL551"/>
  <sheetViews>
    <sheetView showGridLines="0" workbookViewId="0">
      <pane ySplit="1" topLeftCell="A2" activePane="bottomLeft" state="frozen"/>
      <selection activeCell="K10" sqref="K10"/>
      <selection pane="bottomLeft" activeCell="AC11" sqref="AC11"/>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2" width="8" style="25" hidden="1" customWidth="1"/>
    <col min="63" max="64" width="12.140625" style="25"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2" spans="2:47" s="17" customFormat="1" ht="6.95" customHeight="1" x14ac:dyDescent="0.25">
      <c r="B2" s="14"/>
      <c r="C2" s="15"/>
      <c r="D2" s="15"/>
      <c r="E2" s="15"/>
      <c r="F2" s="15"/>
      <c r="G2" s="15"/>
      <c r="H2" s="15"/>
      <c r="I2" s="15"/>
      <c r="J2" s="15"/>
      <c r="K2" s="15"/>
      <c r="L2" s="15"/>
      <c r="M2" s="15"/>
      <c r="N2" s="15"/>
      <c r="O2" s="15"/>
      <c r="P2" s="15"/>
      <c r="Q2" s="15"/>
      <c r="R2" s="16"/>
    </row>
    <row r="3" spans="2:47" s="17" customFormat="1" ht="36.950000000000003" customHeight="1" x14ac:dyDescent="0.25">
      <c r="B3" s="18"/>
      <c r="C3" s="686" t="s">
        <v>54</v>
      </c>
      <c r="D3" s="680"/>
      <c r="E3" s="680"/>
      <c r="F3" s="680"/>
      <c r="G3" s="680"/>
      <c r="H3" s="680"/>
      <c r="I3" s="680"/>
      <c r="J3" s="680"/>
      <c r="K3" s="680"/>
      <c r="L3" s="680"/>
      <c r="M3" s="680"/>
      <c r="N3" s="680"/>
      <c r="O3" s="680"/>
      <c r="P3" s="680"/>
      <c r="Q3" s="680"/>
      <c r="R3" s="19"/>
    </row>
    <row r="4" spans="2:47" s="17" customFormat="1" ht="6.95" customHeight="1" x14ac:dyDescent="0.25">
      <c r="B4" s="18"/>
      <c r="C4" s="393"/>
      <c r="D4" s="393"/>
      <c r="E4" s="393"/>
      <c r="F4" s="393"/>
      <c r="G4" s="393"/>
      <c r="H4" s="393"/>
      <c r="I4" s="393"/>
      <c r="J4" s="393"/>
      <c r="K4" s="393"/>
      <c r="L4" s="393"/>
      <c r="M4" s="393"/>
      <c r="N4" s="393"/>
      <c r="O4" s="393"/>
      <c r="P4" s="393"/>
      <c r="Q4" s="393"/>
      <c r="R4" s="19"/>
    </row>
    <row r="5" spans="2:47" s="17" customFormat="1" ht="30" customHeight="1" x14ac:dyDescent="0.25">
      <c r="B5" s="18"/>
      <c r="C5" s="21" t="s">
        <v>55</v>
      </c>
      <c r="D5" s="393"/>
      <c r="E5" s="393"/>
      <c r="F5" s="687" t="s">
        <v>56</v>
      </c>
      <c r="G5" s="680"/>
      <c r="H5" s="680"/>
      <c r="I5" s="680"/>
      <c r="J5" s="680"/>
      <c r="K5" s="680"/>
      <c r="L5" s="680"/>
      <c r="M5" s="680"/>
      <c r="N5" s="680"/>
      <c r="O5" s="680"/>
      <c r="P5" s="680"/>
      <c r="Q5" s="393"/>
      <c r="R5" s="19"/>
    </row>
    <row r="6" spans="2:47" ht="30" customHeight="1" x14ac:dyDescent="0.3">
      <c r="B6" s="22"/>
      <c r="C6" s="21" t="s">
        <v>57</v>
      </c>
      <c r="D6" s="394"/>
      <c r="E6" s="394"/>
      <c r="F6" s="687" t="s">
        <v>1824</v>
      </c>
      <c r="G6" s="688"/>
      <c r="H6" s="688"/>
      <c r="I6" s="688"/>
      <c r="J6" s="688"/>
      <c r="K6" s="688"/>
      <c r="L6" s="688"/>
      <c r="M6" s="688"/>
      <c r="N6" s="688"/>
      <c r="O6" s="688"/>
      <c r="P6" s="688"/>
      <c r="Q6" s="394"/>
      <c r="R6" s="24"/>
    </row>
    <row r="7" spans="2:47" s="17" customFormat="1" ht="36.950000000000003" customHeight="1" x14ac:dyDescent="0.25">
      <c r="B7" s="18"/>
      <c r="C7" s="26" t="s">
        <v>59</v>
      </c>
      <c r="D7" s="393"/>
      <c r="E7" s="393"/>
      <c r="F7" s="689" t="s">
        <v>1908</v>
      </c>
      <c r="G7" s="680"/>
      <c r="H7" s="680"/>
      <c r="I7" s="680"/>
      <c r="J7" s="680"/>
      <c r="K7" s="680"/>
      <c r="L7" s="680"/>
      <c r="M7" s="680"/>
      <c r="N7" s="680"/>
      <c r="O7" s="680"/>
      <c r="P7" s="680"/>
      <c r="Q7" s="393"/>
      <c r="R7" s="19"/>
    </row>
    <row r="8" spans="2:47" s="17" customFormat="1" ht="6.95" customHeight="1" x14ac:dyDescent="0.25">
      <c r="B8" s="18"/>
      <c r="C8" s="393"/>
      <c r="D8" s="393"/>
      <c r="E8" s="393"/>
      <c r="F8" s="393"/>
      <c r="G8" s="393"/>
      <c r="H8" s="393"/>
      <c r="I8" s="393"/>
      <c r="J8" s="393"/>
      <c r="K8" s="393"/>
      <c r="L8" s="393"/>
      <c r="M8" s="393"/>
      <c r="N8" s="393"/>
      <c r="O8" s="393"/>
      <c r="P8" s="393"/>
      <c r="Q8" s="393"/>
      <c r="R8" s="19"/>
    </row>
    <row r="9" spans="2:47" s="17" customFormat="1" ht="18" customHeight="1" x14ac:dyDescent="0.25">
      <c r="B9" s="18"/>
      <c r="C9" s="21" t="s">
        <v>61</v>
      </c>
      <c r="D9" s="393"/>
      <c r="E9" s="393"/>
      <c r="F9" s="395" t="s">
        <v>62</v>
      </c>
      <c r="G9" s="393"/>
      <c r="H9" s="393"/>
      <c r="I9" s="393"/>
      <c r="J9" s="393"/>
      <c r="K9" s="21" t="s">
        <v>63</v>
      </c>
      <c r="L9" s="393"/>
      <c r="M9" s="697">
        <v>42535</v>
      </c>
      <c r="N9" s="680"/>
      <c r="O9" s="680"/>
      <c r="P9" s="680"/>
      <c r="Q9" s="393"/>
      <c r="R9" s="19"/>
    </row>
    <row r="10" spans="2:47" s="17" customFormat="1" ht="6.95" customHeight="1" x14ac:dyDescent="0.25">
      <c r="B10" s="18"/>
      <c r="C10" s="393"/>
      <c r="D10" s="393"/>
      <c r="E10" s="393"/>
      <c r="F10" s="393"/>
      <c r="G10" s="393"/>
      <c r="H10" s="393"/>
      <c r="I10" s="393"/>
      <c r="J10" s="393"/>
      <c r="K10" s="393"/>
      <c r="L10" s="393"/>
      <c r="M10" s="393"/>
      <c r="N10" s="393"/>
      <c r="O10" s="393"/>
      <c r="P10" s="393"/>
      <c r="Q10" s="393"/>
      <c r="R10" s="19"/>
    </row>
    <row r="11" spans="2:47" s="17" customFormat="1" ht="15" x14ac:dyDescent="0.25">
      <c r="B11" s="18"/>
      <c r="C11" s="21" t="s">
        <v>64</v>
      </c>
      <c r="D11" s="393"/>
      <c r="E11" s="393"/>
      <c r="F11" s="395" t="s">
        <v>65</v>
      </c>
      <c r="G11" s="393"/>
      <c r="H11" s="393"/>
      <c r="I11" s="393"/>
      <c r="J11" s="393"/>
      <c r="K11" s="21" t="s">
        <v>66</v>
      </c>
      <c r="L11" s="393"/>
      <c r="M11" s="698" t="s">
        <v>70</v>
      </c>
      <c r="N11" s="680"/>
      <c r="O11" s="680"/>
      <c r="P11" s="680"/>
      <c r="Q11" s="680"/>
      <c r="R11" s="19"/>
    </row>
    <row r="12" spans="2:47" s="17" customFormat="1" ht="14.45" customHeight="1" x14ac:dyDescent="0.25">
      <c r="B12" s="18"/>
      <c r="C12" s="21" t="s">
        <v>68</v>
      </c>
      <c r="D12" s="393"/>
      <c r="E12" s="393"/>
      <c r="F12" s="395"/>
      <c r="G12" s="393"/>
      <c r="H12" s="393"/>
      <c r="I12" s="393"/>
      <c r="J12" s="393"/>
      <c r="K12" s="21" t="s">
        <v>69</v>
      </c>
      <c r="L12" s="393"/>
      <c r="M12" s="698" t="s">
        <v>70</v>
      </c>
      <c r="N12" s="680"/>
      <c r="O12" s="680"/>
      <c r="P12" s="680"/>
      <c r="Q12" s="680"/>
      <c r="R12" s="19"/>
    </row>
    <row r="13" spans="2:47" s="17" customFormat="1" ht="10.35" customHeight="1" x14ac:dyDescent="0.25">
      <c r="B13" s="18"/>
      <c r="C13" s="393"/>
      <c r="D13" s="393"/>
      <c r="E13" s="393"/>
      <c r="F13" s="393"/>
      <c r="G13" s="393"/>
      <c r="H13" s="393"/>
      <c r="I13" s="393"/>
      <c r="J13" s="393"/>
      <c r="K13" s="393"/>
      <c r="L13" s="393"/>
      <c r="M13" s="393"/>
      <c r="N13" s="393"/>
      <c r="O13" s="393"/>
      <c r="P13" s="393"/>
      <c r="Q13" s="393"/>
      <c r="R13" s="19"/>
    </row>
    <row r="14" spans="2:47" s="17" customFormat="1" ht="29.25" customHeight="1" x14ac:dyDescent="0.25">
      <c r="B14" s="18"/>
      <c r="C14" s="694" t="s">
        <v>71</v>
      </c>
      <c r="D14" s="695"/>
      <c r="E14" s="695"/>
      <c r="F14" s="695"/>
      <c r="G14" s="695"/>
      <c r="H14" s="398"/>
      <c r="I14" s="398"/>
      <c r="J14" s="398"/>
      <c r="K14" s="398"/>
      <c r="L14" s="398"/>
      <c r="M14" s="398"/>
      <c r="N14" s="694" t="s">
        <v>72</v>
      </c>
      <c r="O14" s="680"/>
      <c r="P14" s="680"/>
      <c r="Q14" s="680"/>
      <c r="R14" s="19"/>
    </row>
    <row r="15" spans="2:47" s="17" customFormat="1" ht="10.35" customHeight="1" x14ac:dyDescent="0.25">
      <c r="B15" s="18"/>
      <c r="C15" s="393"/>
      <c r="D15" s="393"/>
      <c r="E15" s="393"/>
      <c r="F15" s="393"/>
      <c r="G15" s="393"/>
      <c r="H15" s="393"/>
      <c r="I15" s="393"/>
      <c r="J15" s="393"/>
      <c r="K15" s="393"/>
      <c r="L15" s="393"/>
      <c r="M15" s="393"/>
      <c r="N15" s="393"/>
      <c r="O15" s="393"/>
      <c r="P15" s="393"/>
      <c r="Q15" s="393"/>
      <c r="R15" s="19"/>
    </row>
    <row r="16" spans="2:47" s="17" customFormat="1" ht="29.25" customHeight="1" x14ac:dyDescent="0.25">
      <c r="B16" s="18"/>
      <c r="C16" s="29" t="s">
        <v>73</v>
      </c>
      <c r="D16" s="393"/>
      <c r="E16" s="393"/>
      <c r="F16" s="393"/>
      <c r="G16" s="393"/>
      <c r="H16" s="393"/>
      <c r="I16" s="393"/>
      <c r="J16" s="393"/>
      <c r="K16" s="393"/>
      <c r="L16" s="393"/>
      <c r="M16" s="393"/>
      <c r="N16" s="696">
        <f>N45</f>
        <v>0</v>
      </c>
      <c r="O16" s="680"/>
      <c r="P16" s="680"/>
      <c r="Q16" s="680"/>
      <c r="R16" s="19"/>
      <c r="AU16" s="30" t="s">
        <v>74</v>
      </c>
    </row>
    <row r="17" spans="2:18" s="35" customFormat="1" ht="24.95" customHeight="1" x14ac:dyDescent="0.25">
      <c r="B17" s="31"/>
      <c r="C17" s="397"/>
      <c r="D17" s="33" t="s">
        <v>75</v>
      </c>
      <c r="E17" s="397"/>
      <c r="F17" s="397"/>
      <c r="G17" s="397"/>
      <c r="H17" s="397"/>
      <c r="I17" s="397"/>
      <c r="J17" s="397"/>
      <c r="K17" s="397"/>
      <c r="L17" s="397"/>
      <c r="M17" s="397"/>
      <c r="N17" s="669">
        <f>N46</f>
        <v>0</v>
      </c>
      <c r="O17" s="685"/>
      <c r="P17" s="685"/>
      <c r="Q17" s="685"/>
      <c r="R17" s="34"/>
    </row>
    <row r="18" spans="2:18" s="40" customFormat="1" ht="19.899999999999999" customHeight="1" x14ac:dyDescent="0.25">
      <c r="B18" s="36"/>
      <c r="C18" s="396"/>
      <c r="D18" s="38" t="s">
        <v>76</v>
      </c>
      <c r="E18" s="396"/>
      <c r="F18" s="396"/>
      <c r="G18" s="396"/>
      <c r="H18" s="396"/>
      <c r="I18" s="396"/>
      <c r="J18" s="396"/>
      <c r="K18" s="396"/>
      <c r="L18" s="396"/>
      <c r="M18" s="396"/>
      <c r="N18" s="683">
        <f>N47</f>
        <v>0</v>
      </c>
      <c r="O18" s="684"/>
      <c r="P18" s="684"/>
      <c r="Q18" s="684"/>
      <c r="R18" s="39"/>
    </row>
    <row r="19" spans="2:18" s="40" customFormat="1" ht="19.899999999999999" customHeight="1" x14ac:dyDescent="0.25">
      <c r="B19" s="36"/>
      <c r="C19" s="396"/>
      <c r="D19" s="38" t="s">
        <v>78</v>
      </c>
      <c r="E19" s="396"/>
      <c r="F19" s="396"/>
      <c r="G19" s="396"/>
      <c r="H19" s="396"/>
      <c r="I19" s="396"/>
      <c r="J19" s="396"/>
      <c r="K19" s="396"/>
      <c r="L19" s="396"/>
      <c r="M19" s="396"/>
      <c r="N19" s="683">
        <f>N264</f>
        <v>0</v>
      </c>
      <c r="O19" s="684"/>
      <c r="P19" s="684"/>
      <c r="Q19" s="684"/>
      <c r="R19" s="39"/>
    </row>
    <row r="20" spans="2:18" s="40" customFormat="1" ht="19.899999999999999" customHeight="1" x14ac:dyDescent="0.25">
      <c r="B20" s="36"/>
      <c r="C20" s="396"/>
      <c r="D20" s="38" t="s">
        <v>79</v>
      </c>
      <c r="E20" s="396"/>
      <c r="F20" s="396"/>
      <c r="G20" s="396"/>
      <c r="H20" s="396"/>
      <c r="I20" s="396"/>
      <c r="J20" s="396"/>
      <c r="K20" s="396"/>
      <c r="L20" s="396"/>
      <c r="M20" s="396"/>
      <c r="N20" s="683">
        <f>N273</f>
        <v>0</v>
      </c>
      <c r="O20" s="684"/>
      <c r="P20" s="684"/>
      <c r="Q20" s="684"/>
      <c r="R20" s="39"/>
    </row>
    <row r="21" spans="2:18" s="40" customFormat="1" ht="19.899999999999999" customHeight="1" x14ac:dyDescent="0.25">
      <c r="B21" s="36"/>
      <c r="C21" s="396"/>
      <c r="D21" s="38" t="s">
        <v>80</v>
      </c>
      <c r="E21" s="396"/>
      <c r="F21" s="396"/>
      <c r="G21" s="396"/>
      <c r="H21" s="396"/>
      <c r="I21" s="396"/>
      <c r="J21" s="396"/>
      <c r="K21" s="396"/>
      <c r="L21" s="396"/>
      <c r="M21" s="396"/>
      <c r="N21" s="683">
        <f>N293</f>
        <v>0</v>
      </c>
      <c r="O21" s="684"/>
      <c r="P21" s="684"/>
      <c r="Q21" s="684"/>
      <c r="R21" s="39"/>
    </row>
    <row r="22" spans="2:18" s="40" customFormat="1" ht="19.899999999999999" customHeight="1" x14ac:dyDescent="0.25">
      <c r="B22" s="36"/>
      <c r="C22" s="396"/>
      <c r="D22" s="38" t="s">
        <v>81</v>
      </c>
      <c r="E22" s="396"/>
      <c r="F22" s="396"/>
      <c r="G22" s="396"/>
      <c r="H22" s="396"/>
      <c r="I22" s="396"/>
      <c r="J22" s="396"/>
      <c r="K22" s="396"/>
      <c r="L22" s="396"/>
      <c r="M22" s="396"/>
      <c r="N22" s="683">
        <f>N405</f>
        <v>0</v>
      </c>
      <c r="O22" s="684"/>
      <c r="P22" s="684"/>
      <c r="Q22" s="684"/>
      <c r="R22" s="39"/>
    </row>
    <row r="23" spans="2:18" s="40" customFormat="1" ht="19.899999999999999" customHeight="1" x14ac:dyDescent="0.25">
      <c r="B23" s="36"/>
      <c r="C23" s="396"/>
      <c r="D23" s="38" t="s">
        <v>1909</v>
      </c>
      <c r="E23" s="396"/>
      <c r="F23" s="396"/>
      <c r="G23" s="396"/>
      <c r="H23" s="396"/>
      <c r="I23" s="396"/>
      <c r="J23" s="396"/>
      <c r="K23" s="396"/>
      <c r="L23" s="396"/>
      <c r="M23" s="396"/>
      <c r="N23" s="683">
        <f>N486</f>
        <v>0</v>
      </c>
      <c r="O23" s="684"/>
      <c r="P23" s="684"/>
      <c r="Q23" s="684"/>
      <c r="R23" s="39"/>
    </row>
    <row r="24" spans="2:18" s="40" customFormat="1" ht="19.899999999999999" customHeight="1" x14ac:dyDescent="0.25">
      <c r="B24" s="36"/>
      <c r="C24" s="396"/>
      <c r="D24" s="38" t="s">
        <v>84</v>
      </c>
      <c r="E24" s="396"/>
      <c r="F24" s="396"/>
      <c r="G24" s="396"/>
      <c r="H24" s="396"/>
      <c r="I24" s="396"/>
      <c r="J24" s="396"/>
      <c r="K24" s="396"/>
      <c r="L24" s="396"/>
      <c r="M24" s="396"/>
      <c r="N24" s="683">
        <f>N495</f>
        <v>0</v>
      </c>
      <c r="O24" s="684"/>
      <c r="P24" s="684"/>
      <c r="Q24" s="684"/>
      <c r="R24" s="39"/>
    </row>
    <row r="25" spans="2:18" s="40" customFormat="1" ht="19.899999999999999" customHeight="1" x14ac:dyDescent="0.25">
      <c r="B25" s="36"/>
      <c r="C25" s="396"/>
      <c r="D25" s="38" t="s">
        <v>85</v>
      </c>
      <c r="E25" s="396"/>
      <c r="F25" s="396"/>
      <c r="G25" s="396"/>
      <c r="H25" s="396"/>
      <c r="I25" s="396"/>
      <c r="J25" s="396"/>
      <c r="K25" s="396"/>
      <c r="L25" s="396"/>
      <c r="M25" s="396"/>
      <c r="N25" s="683">
        <f>N541</f>
        <v>0</v>
      </c>
      <c r="O25" s="684"/>
      <c r="P25" s="684"/>
      <c r="Q25" s="684"/>
      <c r="R25" s="39"/>
    </row>
    <row r="26" spans="2:18" s="35" customFormat="1" ht="24.95" customHeight="1" x14ac:dyDescent="0.25">
      <c r="B26" s="31"/>
      <c r="C26" s="397"/>
      <c r="D26" s="33" t="s">
        <v>87</v>
      </c>
      <c r="E26" s="397"/>
      <c r="F26" s="397"/>
      <c r="G26" s="397"/>
      <c r="H26" s="397"/>
      <c r="I26" s="397"/>
      <c r="J26" s="397"/>
      <c r="K26" s="397"/>
      <c r="L26" s="397"/>
      <c r="M26" s="397"/>
      <c r="N26" s="669">
        <f>N543</f>
        <v>0</v>
      </c>
      <c r="O26" s="685"/>
      <c r="P26" s="685"/>
      <c r="Q26" s="685"/>
      <c r="R26" s="34"/>
    </row>
    <row r="27" spans="2:18" s="40" customFormat="1" ht="19.899999999999999" customHeight="1" x14ac:dyDescent="0.25">
      <c r="B27" s="36"/>
      <c r="C27" s="396"/>
      <c r="D27" s="38" t="s">
        <v>95</v>
      </c>
      <c r="E27" s="396"/>
      <c r="F27" s="396"/>
      <c r="G27" s="396"/>
      <c r="H27" s="396"/>
      <c r="I27" s="396"/>
      <c r="J27" s="396"/>
      <c r="K27" s="396"/>
      <c r="L27" s="396"/>
      <c r="M27" s="396"/>
      <c r="N27" s="683">
        <f>N544</f>
        <v>0</v>
      </c>
      <c r="O27" s="684"/>
      <c r="P27" s="684"/>
      <c r="Q27" s="684"/>
      <c r="R27" s="39"/>
    </row>
    <row r="28" spans="2:18" s="17" customFormat="1" ht="6.95" customHeight="1" x14ac:dyDescent="0.25">
      <c r="B28" s="41"/>
      <c r="C28" s="42"/>
      <c r="D28" s="42"/>
      <c r="E28" s="42"/>
      <c r="F28" s="42"/>
      <c r="G28" s="42"/>
      <c r="H28" s="42"/>
      <c r="I28" s="42"/>
      <c r="J28" s="42"/>
      <c r="K28" s="42"/>
      <c r="L28" s="42"/>
      <c r="M28" s="42"/>
      <c r="N28" s="42"/>
      <c r="O28" s="42"/>
      <c r="P28" s="42"/>
      <c r="Q28" s="42"/>
      <c r="R28" s="43"/>
    </row>
    <row r="32" spans="2:18" s="17" customFormat="1" ht="6.95" customHeight="1" x14ac:dyDescent="0.25">
      <c r="B32" s="14"/>
      <c r="C32" s="15"/>
      <c r="D32" s="15"/>
      <c r="E32" s="15"/>
      <c r="F32" s="15"/>
      <c r="G32" s="15"/>
      <c r="H32" s="15"/>
      <c r="I32" s="15"/>
      <c r="J32" s="15"/>
      <c r="K32" s="15"/>
      <c r="L32" s="15"/>
      <c r="M32" s="15"/>
      <c r="N32" s="15"/>
      <c r="O32" s="15"/>
      <c r="P32" s="15"/>
      <c r="Q32" s="15"/>
      <c r="R32" s="16"/>
    </row>
    <row r="33" spans="2:64" s="17" customFormat="1" ht="36.950000000000003" customHeight="1" x14ac:dyDescent="0.25">
      <c r="B33" s="18"/>
      <c r="C33" s="686" t="s">
        <v>100</v>
      </c>
      <c r="D33" s="680"/>
      <c r="E33" s="680"/>
      <c r="F33" s="680"/>
      <c r="G33" s="680"/>
      <c r="H33" s="680"/>
      <c r="I33" s="680"/>
      <c r="J33" s="680"/>
      <c r="K33" s="680"/>
      <c r="L33" s="680"/>
      <c r="M33" s="680"/>
      <c r="N33" s="680"/>
      <c r="O33" s="680"/>
      <c r="P33" s="680"/>
      <c r="Q33" s="680"/>
      <c r="R33" s="19"/>
    </row>
    <row r="34" spans="2:64" s="17" customFormat="1" ht="6.95" customHeight="1" x14ac:dyDescent="0.25">
      <c r="B34" s="18"/>
      <c r="C34" s="393"/>
      <c r="D34" s="393"/>
      <c r="E34" s="393"/>
      <c r="F34" s="393"/>
      <c r="G34" s="393"/>
      <c r="H34" s="393"/>
      <c r="I34" s="393"/>
      <c r="J34" s="393"/>
      <c r="K34" s="393"/>
      <c r="L34" s="393"/>
      <c r="M34" s="393"/>
      <c r="N34" s="393"/>
      <c r="O34" s="393"/>
      <c r="P34" s="393"/>
      <c r="Q34" s="393"/>
      <c r="R34" s="19"/>
    </row>
    <row r="35" spans="2:64" s="17" customFormat="1" ht="30" customHeight="1" x14ac:dyDescent="0.25">
      <c r="B35" s="18"/>
      <c r="C35" s="21" t="s">
        <v>55</v>
      </c>
      <c r="D35" s="393"/>
      <c r="E35" s="393"/>
      <c r="F35" s="687" t="s">
        <v>56</v>
      </c>
      <c r="G35" s="680"/>
      <c r="H35" s="680"/>
      <c r="I35" s="680"/>
      <c r="J35" s="680"/>
      <c r="K35" s="680"/>
      <c r="L35" s="680"/>
      <c r="M35" s="680"/>
      <c r="N35" s="680"/>
      <c r="O35" s="680"/>
      <c r="P35" s="680"/>
      <c r="Q35" s="393"/>
      <c r="R35" s="19"/>
    </row>
    <row r="36" spans="2:64" ht="30" customHeight="1" x14ac:dyDescent="0.3">
      <c r="B36" s="22"/>
      <c r="C36" s="21" t="s">
        <v>57</v>
      </c>
      <c r="D36" s="394"/>
      <c r="E36" s="394"/>
      <c r="F36" s="687" t="s">
        <v>1824</v>
      </c>
      <c r="G36" s="688"/>
      <c r="H36" s="688"/>
      <c r="I36" s="688"/>
      <c r="J36" s="688"/>
      <c r="K36" s="688"/>
      <c r="L36" s="688"/>
      <c r="M36" s="688"/>
      <c r="N36" s="688"/>
      <c r="O36" s="688"/>
      <c r="P36" s="688"/>
      <c r="Q36" s="394"/>
      <c r="R36" s="24"/>
    </row>
    <row r="37" spans="2:64" s="17" customFormat="1" ht="36.950000000000003" customHeight="1" x14ac:dyDescent="0.25">
      <c r="B37" s="18"/>
      <c r="C37" s="26" t="s">
        <v>59</v>
      </c>
      <c r="D37" s="393"/>
      <c r="E37" s="393"/>
      <c r="F37" s="689" t="s">
        <v>1908</v>
      </c>
      <c r="G37" s="680"/>
      <c r="H37" s="680"/>
      <c r="I37" s="680"/>
      <c r="J37" s="680"/>
      <c r="K37" s="680"/>
      <c r="L37" s="680"/>
      <c r="M37" s="680"/>
      <c r="N37" s="680"/>
      <c r="O37" s="680"/>
      <c r="P37" s="680"/>
      <c r="Q37" s="393"/>
      <c r="R37" s="19"/>
    </row>
    <row r="38" spans="2:64" s="17" customFormat="1" ht="6.95" customHeight="1" x14ac:dyDescent="0.25">
      <c r="B38" s="18"/>
      <c r="C38" s="393"/>
      <c r="D38" s="393"/>
      <c r="E38" s="393"/>
      <c r="F38" s="393"/>
      <c r="G38" s="393"/>
      <c r="H38" s="393"/>
      <c r="I38" s="393"/>
      <c r="J38" s="393"/>
      <c r="K38" s="393"/>
      <c r="L38" s="393"/>
      <c r="M38" s="393"/>
      <c r="N38" s="393"/>
      <c r="O38" s="393"/>
      <c r="P38" s="393"/>
      <c r="Q38" s="393"/>
      <c r="R38" s="19"/>
    </row>
    <row r="39" spans="2:64" s="17" customFormat="1" ht="18" customHeight="1" x14ac:dyDescent="0.25">
      <c r="B39" s="18"/>
      <c r="C39" s="21" t="s">
        <v>61</v>
      </c>
      <c r="D39" s="393"/>
      <c r="E39" s="393"/>
      <c r="F39" s="395" t="s">
        <v>62</v>
      </c>
      <c r="G39" s="393"/>
      <c r="H39" s="393"/>
      <c r="I39" s="393"/>
      <c r="J39" s="393"/>
      <c r="K39" s="21" t="s">
        <v>63</v>
      </c>
      <c r="L39" s="393"/>
      <c r="M39" s="697">
        <v>42535</v>
      </c>
      <c r="N39" s="680"/>
      <c r="O39" s="680"/>
      <c r="P39" s="680"/>
      <c r="Q39" s="393"/>
      <c r="R39" s="19"/>
    </row>
    <row r="40" spans="2:64" s="17" customFormat="1" ht="6.95" customHeight="1" x14ac:dyDescent="0.25">
      <c r="B40" s="18"/>
      <c r="C40" s="393"/>
      <c r="D40" s="393"/>
      <c r="E40" s="393"/>
      <c r="F40" s="393"/>
      <c r="G40" s="393"/>
      <c r="H40" s="393"/>
      <c r="I40" s="393"/>
      <c r="J40" s="393"/>
      <c r="K40" s="393"/>
      <c r="L40" s="393"/>
      <c r="M40" s="393"/>
      <c r="N40" s="393"/>
      <c r="O40" s="393"/>
      <c r="P40" s="393"/>
      <c r="Q40" s="393"/>
      <c r="R40" s="19"/>
    </row>
    <row r="41" spans="2:64" s="17" customFormat="1" ht="15" x14ac:dyDescent="0.25">
      <c r="B41" s="18"/>
      <c r="C41" s="21" t="s">
        <v>64</v>
      </c>
      <c r="D41" s="393"/>
      <c r="E41" s="393"/>
      <c r="F41" s="395" t="s">
        <v>65</v>
      </c>
      <c r="G41" s="393"/>
      <c r="H41" s="393"/>
      <c r="I41" s="393"/>
      <c r="J41" s="393"/>
      <c r="K41" s="21" t="s">
        <v>66</v>
      </c>
      <c r="L41" s="393"/>
      <c r="M41" s="698" t="s">
        <v>70</v>
      </c>
      <c r="N41" s="680"/>
      <c r="O41" s="680"/>
      <c r="P41" s="680"/>
      <c r="Q41" s="680"/>
      <c r="R41" s="19"/>
    </row>
    <row r="42" spans="2:64" s="17" customFormat="1" ht="14.45" customHeight="1" x14ac:dyDescent="0.25">
      <c r="B42" s="18"/>
      <c r="C42" s="21" t="s">
        <v>68</v>
      </c>
      <c r="D42" s="393"/>
      <c r="E42" s="393"/>
      <c r="F42" s="395"/>
      <c r="G42" s="393"/>
      <c r="H42" s="393"/>
      <c r="I42" s="393"/>
      <c r="J42" s="393"/>
      <c r="K42" s="21" t="s">
        <v>69</v>
      </c>
      <c r="L42" s="393"/>
      <c r="M42" s="698" t="s">
        <v>70</v>
      </c>
      <c r="N42" s="680"/>
      <c r="O42" s="680"/>
      <c r="P42" s="680"/>
      <c r="Q42" s="680"/>
      <c r="R42" s="19"/>
    </row>
    <row r="43" spans="2:64" s="17" customFormat="1" ht="10.35" customHeight="1" x14ac:dyDescent="0.25">
      <c r="B43" s="18"/>
      <c r="C43" s="393"/>
      <c r="D43" s="393"/>
      <c r="E43" s="393"/>
      <c r="F43" s="393"/>
      <c r="G43" s="393"/>
      <c r="H43" s="393"/>
      <c r="I43" s="393"/>
      <c r="J43" s="393"/>
      <c r="K43" s="393"/>
      <c r="L43" s="393"/>
      <c r="M43" s="393"/>
      <c r="N43" s="393"/>
      <c r="O43" s="393"/>
      <c r="P43" s="393"/>
      <c r="Q43" s="393"/>
      <c r="R43" s="19"/>
    </row>
    <row r="44" spans="2:64" s="48" customFormat="1" ht="29.25" customHeight="1" x14ac:dyDescent="0.25">
      <c r="B44" s="44"/>
      <c r="C44" s="45" t="s">
        <v>101</v>
      </c>
      <c r="D44" s="400" t="s">
        <v>102</v>
      </c>
      <c r="E44" s="400" t="s">
        <v>103</v>
      </c>
      <c r="F44" s="690" t="s">
        <v>104</v>
      </c>
      <c r="G44" s="691"/>
      <c r="H44" s="691"/>
      <c r="I44" s="691"/>
      <c r="J44" s="400" t="s">
        <v>105</v>
      </c>
      <c r="K44" s="400" t="s">
        <v>106</v>
      </c>
      <c r="L44" s="692" t="s">
        <v>107</v>
      </c>
      <c r="M44" s="691"/>
      <c r="N44" s="690" t="s">
        <v>72</v>
      </c>
      <c r="O44" s="691"/>
      <c r="P44" s="691"/>
      <c r="Q44" s="693"/>
      <c r="R44" s="47"/>
      <c r="T44" s="49" t="s">
        <v>108</v>
      </c>
      <c r="U44" s="50" t="s">
        <v>109</v>
      </c>
      <c r="V44" s="50" t="s">
        <v>110</v>
      </c>
      <c r="W44" s="50" t="s">
        <v>111</v>
      </c>
      <c r="X44" s="50" t="s">
        <v>112</v>
      </c>
      <c r="Y44" s="50" t="s">
        <v>113</v>
      </c>
      <c r="Z44" s="50" t="s">
        <v>114</v>
      </c>
      <c r="AA44" s="51" t="s">
        <v>115</v>
      </c>
    </row>
    <row r="45" spans="2:64" s="17" customFormat="1" ht="29.25" customHeight="1" x14ac:dyDescent="0.35">
      <c r="B45" s="18"/>
      <c r="C45" s="52" t="s">
        <v>116</v>
      </c>
      <c r="D45" s="393"/>
      <c r="E45" s="393"/>
      <c r="F45" s="393"/>
      <c r="G45" s="393"/>
      <c r="H45" s="393"/>
      <c r="I45" s="393"/>
      <c r="J45" s="393"/>
      <c r="K45" s="393"/>
      <c r="L45" s="393"/>
      <c r="M45" s="393"/>
      <c r="N45" s="674">
        <f>BK45</f>
        <v>0</v>
      </c>
      <c r="O45" s="675"/>
      <c r="P45" s="675"/>
      <c r="Q45" s="675"/>
      <c r="R45" s="19"/>
      <c r="T45" s="53"/>
      <c r="U45" s="54"/>
      <c r="V45" s="54"/>
      <c r="W45" s="55">
        <f>W46+W543</f>
        <v>3487.4685870000003</v>
      </c>
      <c r="X45" s="54"/>
      <c r="Y45" s="55">
        <f>Y46+Y543</f>
        <v>1312.6909120999999</v>
      </c>
      <c r="Z45" s="54"/>
      <c r="AA45" s="56">
        <f>AA46+AA543</f>
        <v>1745.2790109999999</v>
      </c>
      <c r="AT45" s="30" t="s">
        <v>117</v>
      </c>
      <c r="AU45" s="30" t="s">
        <v>74</v>
      </c>
      <c r="BK45" s="57">
        <f>BK46+BK543</f>
        <v>0</v>
      </c>
    </row>
    <row r="46" spans="2:64" s="62" customFormat="1" ht="37.35" customHeight="1" x14ac:dyDescent="0.35">
      <c r="B46" s="58"/>
      <c r="C46" s="59"/>
      <c r="D46" s="60" t="s">
        <v>75</v>
      </c>
      <c r="E46" s="60"/>
      <c r="F46" s="60"/>
      <c r="G46" s="60"/>
      <c r="H46" s="60"/>
      <c r="I46" s="60"/>
      <c r="J46" s="60"/>
      <c r="K46" s="60"/>
      <c r="L46" s="60"/>
      <c r="M46" s="60"/>
      <c r="N46" s="668">
        <f>BK46</f>
        <v>0</v>
      </c>
      <c r="O46" s="669"/>
      <c r="P46" s="669"/>
      <c r="Q46" s="669"/>
      <c r="R46" s="61"/>
      <c r="T46" s="63"/>
      <c r="U46" s="59"/>
      <c r="V46" s="59"/>
      <c r="W46" s="64">
        <f>W47+W264+W273+W293+W405+W486+W495+W541</f>
        <v>3441.9232650000004</v>
      </c>
      <c r="X46" s="59"/>
      <c r="Y46" s="64">
        <f>Y47+Y264+Y273+Y293+Y405+Y486+Y495+Y541</f>
        <v>1312.6909120999999</v>
      </c>
      <c r="Z46" s="59"/>
      <c r="AA46" s="65">
        <f>AA47+AA264+AA273+AA293+AA405+AA486+AA495+AA541</f>
        <v>1743.8425999999999</v>
      </c>
      <c r="AR46" s="66" t="s">
        <v>118</v>
      </c>
      <c r="AT46" s="67" t="s">
        <v>117</v>
      </c>
      <c r="AU46" s="67" t="s">
        <v>119</v>
      </c>
      <c r="AY46" s="66" t="s">
        <v>120</v>
      </c>
      <c r="BK46" s="68">
        <f>BK47+BK264+BK273+BK293+BK405+BK486+BK495+BK541</f>
        <v>0</v>
      </c>
    </row>
    <row r="47" spans="2:64" s="62" customFormat="1" ht="19.899999999999999" customHeight="1" x14ac:dyDescent="0.3">
      <c r="B47" s="58"/>
      <c r="C47" s="59"/>
      <c r="D47" s="69" t="s">
        <v>76</v>
      </c>
      <c r="E47" s="69"/>
      <c r="F47" s="69"/>
      <c r="G47" s="69"/>
      <c r="H47" s="69"/>
      <c r="I47" s="69"/>
      <c r="J47" s="69"/>
      <c r="K47" s="69"/>
      <c r="L47" s="69"/>
      <c r="M47" s="69"/>
      <c r="N47" s="659">
        <f>BK47</f>
        <v>0</v>
      </c>
      <c r="O47" s="660"/>
      <c r="P47" s="660"/>
      <c r="Q47" s="660"/>
      <c r="R47" s="61"/>
      <c r="T47" s="63"/>
      <c r="U47" s="59"/>
      <c r="V47" s="59"/>
      <c r="W47" s="64">
        <f>SUM(W48:W263)</f>
        <v>1170.906473</v>
      </c>
      <c r="X47" s="59"/>
      <c r="Y47" s="64">
        <f>SUM(Y48:Y263)</f>
        <v>1204.6478</v>
      </c>
      <c r="Z47" s="59"/>
      <c r="AA47" s="65">
        <f>SUM(AA48:AA263)</f>
        <v>0</v>
      </c>
      <c r="AR47" s="66" t="s">
        <v>118</v>
      </c>
      <c r="AT47" s="67" t="s">
        <v>117</v>
      </c>
      <c r="AU47" s="67" t="s">
        <v>118</v>
      </c>
      <c r="AY47" s="66" t="s">
        <v>120</v>
      </c>
      <c r="BK47" s="68">
        <f>SUM(BK48:BK263)</f>
        <v>0</v>
      </c>
    </row>
    <row r="48" spans="2:64" s="17" customFormat="1" ht="31.5" customHeight="1" x14ac:dyDescent="0.25">
      <c r="B48" s="70"/>
      <c r="C48" s="71" t="s">
        <v>118</v>
      </c>
      <c r="D48" s="71" t="s">
        <v>121</v>
      </c>
      <c r="E48" s="72" t="s">
        <v>1910</v>
      </c>
      <c r="F48" s="671" t="s">
        <v>1911</v>
      </c>
      <c r="G48" s="667"/>
      <c r="H48" s="667"/>
      <c r="I48" s="667"/>
      <c r="J48" s="73" t="s">
        <v>172</v>
      </c>
      <c r="K48" s="74">
        <v>34.799999999999997</v>
      </c>
      <c r="L48" s="666"/>
      <c r="M48" s="667"/>
      <c r="N48" s="666">
        <f>ROUND(L48*K48,2)</f>
        <v>0</v>
      </c>
      <c r="O48" s="667"/>
      <c r="P48" s="667"/>
      <c r="Q48" s="667"/>
      <c r="R48" s="75"/>
      <c r="T48" s="76" t="s">
        <v>125</v>
      </c>
      <c r="U48" s="77" t="s">
        <v>126</v>
      </c>
      <c r="V48" s="78">
        <v>0.17199999999999999</v>
      </c>
      <c r="W48" s="78">
        <f>V48*K48</f>
        <v>5.9855999999999989</v>
      </c>
      <c r="X48" s="78">
        <v>0</v>
      </c>
      <c r="Y48" s="78">
        <f>X48*K48</f>
        <v>0</v>
      </c>
      <c r="Z48" s="78">
        <v>0</v>
      </c>
      <c r="AA48" s="79">
        <f>Z48*K48</f>
        <v>0</v>
      </c>
      <c r="AR48" s="30" t="s">
        <v>127</v>
      </c>
      <c r="AT48" s="30" t="s">
        <v>121</v>
      </c>
      <c r="AU48" s="30" t="s">
        <v>128</v>
      </c>
      <c r="AY48" s="30" t="s">
        <v>120</v>
      </c>
      <c r="BE48" s="80">
        <f>IF(U48="základní",N48,0)</f>
        <v>0</v>
      </c>
      <c r="BF48" s="80">
        <f>IF(U48="snížená",N48,0)</f>
        <v>0</v>
      </c>
      <c r="BG48" s="80">
        <f>IF(U48="zákl. přenesená",N48,0)</f>
        <v>0</v>
      </c>
      <c r="BH48" s="80">
        <f>IF(U48="sníž. přenesená",N48,0)</f>
        <v>0</v>
      </c>
      <c r="BI48" s="80">
        <f>IF(U48="nulová",N48,0)</f>
        <v>0</v>
      </c>
      <c r="BJ48" s="30" t="s">
        <v>118</v>
      </c>
      <c r="BK48" s="80">
        <f>ROUND(L48*K48,2)</f>
        <v>0</v>
      </c>
      <c r="BL48" s="30" t="s">
        <v>127</v>
      </c>
    </row>
    <row r="49" spans="2:64" s="109" customFormat="1" ht="22.5" customHeight="1" x14ac:dyDescent="0.25">
      <c r="B49" s="105"/>
      <c r="C49" s="402"/>
      <c r="D49" s="402"/>
      <c r="E49" s="107" t="s">
        <v>125</v>
      </c>
      <c r="F49" s="672" t="s">
        <v>1912</v>
      </c>
      <c r="G49" s="673"/>
      <c r="H49" s="673"/>
      <c r="I49" s="673"/>
      <c r="J49" s="402"/>
      <c r="K49" s="107" t="s">
        <v>125</v>
      </c>
      <c r="L49" s="402"/>
      <c r="M49" s="402"/>
      <c r="N49" s="402"/>
      <c r="O49" s="402"/>
      <c r="P49" s="402"/>
      <c r="Q49" s="402"/>
      <c r="R49" s="108"/>
      <c r="T49" s="110"/>
      <c r="U49" s="402"/>
      <c r="V49" s="402"/>
      <c r="W49" s="402"/>
      <c r="X49" s="402"/>
      <c r="Y49" s="402"/>
      <c r="Z49" s="402"/>
      <c r="AA49" s="111"/>
      <c r="AT49" s="112" t="s">
        <v>130</v>
      </c>
      <c r="AU49" s="112" t="s">
        <v>128</v>
      </c>
      <c r="AV49" s="109" t="s">
        <v>118</v>
      </c>
      <c r="AW49" s="109" t="s">
        <v>131</v>
      </c>
      <c r="AX49" s="109" t="s">
        <v>119</v>
      </c>
      <c r="AY49" s="112" t="s">
        <v>120</v>
      </c>
    </row>
    <row r="50" spans="2:64" s="86" customFormat="1" ht="22.5" customHeight="1" x14ac:dyDescent="0.25">
      <c r="B50" s="81"/>
      <c r="C50" s="399"/>
      <c r="D50" s="399"/>
      <c r="E50" s="83" t="s">
        <v>125</v>
      </c>
      <c r="F50" s="663" t="s">
        <v>1913</v>
      </c>
      <c r="G50" s="662"/>
      <c r="H50" s="662"/>
      <c r="I50" s="662"/>
      <c r="J50" s="399"/>
      <c r="K50" s="84">
        <v>13</v>
      </c>
      <c r="L50" s="399"/>
      <c r="M50" s="399"/>
      <c r="N50" s="399"/>
      <c r="O50" s="399"/>
      <c r="P50" s="399"/>
      <c r="Q50" s="399"/>
      <c r="R50" s="85"/>
      <c r="T50" s="87"/>
      <c r="U50" s="399"/>
      <c r="V50" s="399"/>
      <c r="W50" s="399"/>
      <c r="X50" s="399"/>
      <c r="Y50" s="399"/>
      <c r="Z50" s="399"/>
      <c r="AA50" s="88"/>
      <c r="AT50" s="89" t="s">
        <v>130</v>
      </c>
      <c r="AU50" s="89" t="s">
        <v>128</v>
      </c>
      <c r="AV50" s="86" t="s">
        <v>128</v>
      </c>
      <c r="AW50" s="86" t="s">
        <v>131</v>
      </c>
      <c r="AX50" s="86" t="s">
        <v>119</v>
      </c>
      <c r="AY50" s="89" t="s">
        <v>120</v>
      </c>
    </row>
    <row r="51" spans="2:64" s="109" customFormat="1" ht="22.5" customHeight="1" x14ac:dyDescent="0.25">
      <c r="B51" s="105"/>
      <c r="C51" s="402"/>
      <c r="D51" s="402"/>
      <c r="E51" s="107" t="s">
        <v>125</v>
      </c>
      <c r="F51" s="676" t="s">
        <v>1914</v>
      </c>
      <c r="G51" s="673"/>
      <c r="H51" s="673"/>
      <c r="I51" s="673"/>
      <c r="J51" s="402"/>
      <c r="K51" s="107" t="s">
        <v>125</v>
      </c>
      <c r="L51" s="402"/>
      <c r="M51" s="402"/>
      <c r="N51" s="402"/>
      <c r="O51" s="402"/>
      <c r="P51" s="402"/>
      <c r="Q51" s="402"/>
      <c r="R51" s="108"/>
      <c r="T51" s="110"/>
      <c r="U51" s="402"/>
      <c r="V51" s="402"/>
      <c r="W51" s="402"/>
      <c r="X51" s="402"/>
      <c r="Y51" s="402"/>
      <c r="Z51" s="402"/>
      <c r="AA51" s="111"/>
      <c r="AT51" s="112" t="s">
        <v>130</v>
      </c>
      <c r="AU51" s="112" t="s">
        <v>128</v>
      </c>
      <c r="AV51" s="109" t="s">
        <v>118</v>
      </c>
      <c r="AW51" s="109" t="s">
        <v>131</v>
      </c>
      <c r="AX51" s="109" t="s">
        <v>119</v>
      </c>
      <c r="AY51" s="112" t="s">
        <v>120</v>
      </c>
    </row>
    <row r="52" spans="2:64" s="86" customFormat="1" ht="22.5" customHeight="1" x14ac:dyDescent="0.25">
      <c r="B52" s="81"/>
      <c r="C52" s="399"/>
      <c r="D52" s="399"/>
      <c r="E52" s="83" t="s">
        <v>125</v>
      </c>
      <c r="F52" s="663" t="s">
        <v>1915</v>
      </c>
      <c r="G52" s="662"/>
      <c r="H52" s="662"/>
      <c r="I52" s="662"/>
      <c r="J52" s="399"/>
      <c r="K52" s="84">
        <v>7.8</v>
      </c>
      <c r="L52" s="399"/>
      <c r="M52" s="399"/>
      <c r="N52" s="399"/>
      <c r="O52" s="399"/>
      <c r="P52" s="399"/>
      <c r="Q52" s="399"/>
      <c r="R52" s="85"/>
      <c r="T52" s="87"/>
      <c r="U52" s="399"/>
      <c r="V52" s="399"/>
      <c r="W52" s="399"/>
      <c r="X52" s="399"/>
      <c r="Y52" s="399"/>
      <c r="Z52" s="399"/>
      <c r="AA52" s="88"/>
      <c r="AT52" s="89" t="s">
        <v>130</v>
      </c>
      <c r="AU52" s="89" t="s">
        <v>128</v>
      </c>
      <c r="AV52" s="86" t="s">
        <v>128</v>
      </c>
      <c r="AW52" s="86" t="s">
        <v>131</v>
      </c>
      <c r="AX52" s="86" t="s">
        <v>119</v>
      </c>
      <c r="AY52" s="89" t="s">
        <v>120</v>
      </c>
    </row>
    <row r="53" spans="2:64" s="86" customFormat="1" ht="22.5" customHeight="1" x14ac:dyDescent="0.25">
      <c r="B53" s="81"/>
      <c r="C53" s="399"/>
      <c r="D53" s="399"/>
      <c r="E53" s="83" t="s">
        <v>125</v>
      </c>
      <c r="F53" s="663" t="s">
        <v>1916</v>
      </c>
      <c r="G53" s="662"/>
      <c r="H53" s="662"/>
      <c r="I53" s="662"/>
      <c r="J53" s="399"/>
      <c r="K53" s="84">
        <v>4</v>
      </c>
      <c r="L53" s="399"/>
      <c r="M53" s="399"/>
      <c r="N53" s="399"/>
      <c r="O53" s="399"/>
      <c r="P53" s="399"/>
      <c r="Q53" s="399"/>
      <c r="R53" s="85"/>
      <c r="T53" s="87"/>
      <c r="U53" s="399"/>
      <c r="V53" s="399"/>
      <c r="W53" s="399"/>
      <c r="X53" s="399"/>
      <c r="Y53" s="399"/>
      <c r="Z53" s="399"/>
      <c r="AA53" s="88"/>
      <c r="AT53" s="89" t="s">
        <v>130</v>
      </c>
      <c r="AU53" s="89" t="s">
        <v>128</v>
      </c>
      <c r="AV53" s="86" t="s">
        <v>128</v>
      </c>
      <c r="AW53" s="86" t="s">
        <v>131</v>
      </c>
      <c r="AX53" s="86" t="s">
        <v>119</v>
      </c>
      <c r="AY53" s="89" t="s">
        <v>120</v>
      </c>
    </row>
    <row r="54" spans="2:64" s="86" customFormat="1" ht="22.5" customHeight="1" x14ac:dyDescent="0.25">
      <c r="B54" s="81"/>
      <c r="C54" s="399"/>
      <c r="D54" s="399"/>
      <c r="E54" s="83" t="s">
        <v>125</v>
      </c>
      <c r="F54" s="663" t="s">
        <v>1917</v>
      </c>
      <c r="G54" s="662"/>
      <c r="H54" s="662"/>
      <c r="I54" s="662"/>
      <c r="J54" s="399"/>
      <c r="K54" s="84">
        <v>10</v>
      </c>
      <c r="L54" s="399"/>
      <c r="M54" s="399"/>
      <c r="N54" s="399"/>
      <c r="O54" s="399"/>
      <c r="P54" s="399"/>
      <c r="Q54" s="399"/>
      <c r="R54" s="85"/>
      <c r="T54" s="87"/>
      <c r="U54" s="399"/>
      <c r="V54" s="399"/>
      <c r="W54" s="399"/>
      <c r="X54" s="399"/>
      <c r="Y54" s="399"/>
      <c r="Z54" s="399"/>
      <c r="AA54" s="88"/>
      <c r="AT54" s="89" t="s">
        <v>130</v>
      </c>
      <c r="AU54" s="89" t="s">
        <v>128</v>
      </c>
      <c r="AV54" s="86" t="s">
        <v>128</v>
      </c>
      <c r="AW54" s="86" t="s">
        <v>131</v>
      </c>
      <c r="AX54" s="86" t="s">
        <v>119</v>
      </c>
      <c r="AY54" s="89" t="s">
        <v>120</v>
      </c>
    </row>
    <row r="55" spans="2:64" s="95" customFormat="1" ht="22.5" customHeight="1" x14ac:dyDescent="0.25">
      <c r="B55" s="90"/>
      <c r="C55" s="401"/>
      <c r="D55" s="401"/>
      <c r="E55" s="92" t="s">
        <v>125</v>
      </c>
      <c r="F55" s="664" t="s">
        <v>146</v>
      </c>
      <c r="G55" s="665"/>
      <c r="H55" s="665"/>
      <c r="I55" s="665"/>
      <c r="J55" s="401"/>
      <c r="K55" s="93">
        <v>34.799999999999997</v>
      </c>
      <c r="L55" s="401"/>
      <c r="M55" s="401"/>
      <c r="N55" s="401"/>
      <c r="O55" s="401"/>
      <c r="P55" s="401"/>
      <c r="Q55" s="401"/>
      <c r="R55" s="94"/>
      <c r="T55" s="96"/>
      <c r="U55" s="401"/>
      <c r="V55" s="401"/>
      <c r="W55" s="401"/>
      <c r="X55" s="401"/>
      <c r="Y55" s="401"/>
      <c r="Z55" s="401"/>
      <c r="AA55" s="97"/>
      <c r="AT55" s="98" t="s">
        <v>130</v>
      </c>
      <c r="AU55" s="98" t="s">
        <v>128</v>
      </c>
      <c r="AV55" s="95" t="s">
        <v>127</v>
      </c>
      <c r="AW55" s="95" t="s">
        <v>131</v>
      </c>
      <c r="AX55" s="95" t="s">
        <v>118</v>
      </c>
      <c r="AY55" s="98" t="s">
        <v>120</v>
      </c>
    </row>
    <row r="56" spans="2:64" s="17" customFormat="1" ht="22.5" customHeight="1" x14ac:dyDescent="0.25">
      <c r="B56" s="70"/>
      <c r="C56" s="71" t="s">
        <v>128</v>
      </c>
      <c r="D56" s="71" t="s">
        <v>121</v>
      </c>
      <c r="E56" s="72" t="s">
        <v>1918</v>
      </c>
      <c r="F56" s="671" t="s">
        <v>1919</v>
      </c>
      <c r="G56" s="667"/>
      <c r="H56" s="667"/>
      <c r="I56" s="667"/>
      <c r="J56" s="73" t="s">
        <v>447</v>
      </c>
      <c r="K56" s="74">
        <v>5</v>
      </c>
      <c r="L56" s="666"/>
      <c r="M56" s="667"/>
      <c r="N56" s="666">
        <f>ROUND(L56*K56,2)</f>
        <v>0</v>
      </c>
      <c r="O56" s="667"/>
      <c r="P56" s="667"/>
      <c r="Q56" s="667"/>
      <c r="R56" s="75"/>
      <c r="T56" s="76" t="s">
        <v>125</v>
      </c>
      <c r="U56" s="77" t="s">
        <v>126</v>
      </c>
      <c r="V56" s="78">
        <v>0.49</v>
      </c>
      <c r="W56" s="78">
        <f>V56*K56</f>
        <v>2.4500000000000002</v>
      </c>
      <c r="X56" s="78">
        <v>0</v>
      </c>
      <c r="Y56" s="78">
        <f>X56*K56</f>
        <v>0</v>
      </c>
      <c r="Z56" s="78">
        <v>0</v>
      </c>
      <c r="AA56" s="79">
        <f>Z56*K56</f>
        <v>0</v>
      </c>
      <c r="AR56" s="30" t="s">
        <v>127</v>
      </c>
      <c r="AT56" s="30" t="s">
        <v>121</v>
      </c>
      <c r="AU56" s="30" t="s">
        <v>128</v>
      </c>
      <c r="AY56" s="30" t="s">
        <v>120</v>
      </c>
      <c r="BE56" s="80">
        <f>IF(U56="základní",N56,0)</f>
        <v>0</v>
      </c>
      <c r="BF56" s="80">
        <f>IF(U56="snížená",N56,0)</f>
        <v>0</v>
      </c>
      <c r="BG56" s="80">
        <f>IF(U56="zákl. přenesená",N56,0)</f>
        <v>0</v>
      </c>
      <c r="BH56" s="80">
        <f>IF(U56="sníž. přenesená",N56,0)</f>
        <v>0</v>
      </c>
      <c r="BI56" s="80">
        <f>IF(U56="nulová",N56,0)</f>
        <v>0</v>
      </c>
      <c r="BJ56" s="30" t="s">
        <v>118</v>
      </c>
      <c r="BK56" s="80">
        <f>ROUND(L56*K56,2)</f>
        <v>0</v>
      </c>
      <c r="BL56" s="30" t="s">
        <v>127</v>
      </c>
    </row>
    <row r="57" spans="2:64" s="86" customFormat="1" ht="22.5" customHeight="1" x14ac:dyDescent="0.25">
      <c r="B57" s="81"/>
      <c r="C57" s="399"/>
      <c r="D57" s="399"/>
      <c r="E57" s="83" t="s">
        <v>125</v>
      </c>
      <c r="F57" s="661" t="s">
        <v>1920</v>
      </c>
      <c r="G57" s="662"/>
      <c r="H57" s="662"/>
      <c r="I57" s="662"/>
      <c r="J57" s="399"/>
      <c r="K57" s="84">
        <v>5</v>
      </c>
      <c r="L57" s="399"/>
      <c r="M57" s="399"/>
      <c r="N57" s="399"/>
      <c r="O57" s="399"/>
      <c r="P57" s="399"/>
      <c r="Q57" s="399"/>
      <c r="R57" s="85"/>
      <c r="T57" s="87"/>
      <c r="U57" s="399"/>
      <c r="V57" s="399"/>
      <c r="W57" s="399"/>
      <c r="X57" s="399"/>
      <c r="Y57" s="399"/>
      <c r="Z57" s="399"/>
      <c r="AA57" s="88"/>
      <c r="AT57" s="89" t="s">
        <v>130</v>
      </c>
      <c r="AU57" s="89" t="s">
        <v>128</v>
      </c>
      <c r="AV57" s="86" t="s">
        <v>128</v>
      </c>
      <c r="AW57" s="86" t="s">
        <v>131</v>
      </c>
      <c r="AX57" s="86" t="s">
        <v>118</v>
      </c>
      <c r="AY57" s="89" t="s">
        <v>120</v>
      </c>
    </row>
    <row r="58" spans="2:64" s="17" customFormat="1" ht="22.5" customHeight="1" x14ac:dyDescent="0.25">
      <c r="B58" s="70"/>
      <c r="C58" s="71" t="s">
        <v>136</v>
      </c>
      <c r="D58" s="71" t="s">
        <v>121</v>
      </c>
      <c r="E58" s="72" t="s">
        <v>1921</v>
      </c>
      <c r="F58" s="671" t="s">
        <v>1922</v>
      </c>
      <c r="G58" s="667"/>
      <c r="H58" s="667"/>
      <c r="I58" s="667"/>
      <c r="J58" s="73" t="s">
        <v>447</v>
      </c>
      <c r="K58" s="74">
        <v>4</v>
      </c>
      <c r="L58" s="666"/>
      <c r="M58" s="667"/>
      <c r="N58" s="666">
        <f>ROUND(L58*K58,2)</f>
        <v>0</v>
      </c>
      <c r="O58" s="667"/>
      <c r="P58" s="667"/>
      <c r="Q58" s="667"/>
      <c r="R58" s="75"/>
      <c r="T58" s="76" t="s">
        <v>125</v>
      </c>
      <c r="U58" s="77" t="s">
        <v>126</v>
      </c>
      <c r="V58" s="78">
        <v>0.28000000000000003</v>
      </c>
      <c r="W58" s="78">
        <f>V58*K58</f>
        <v>1.1200000000000001</v>
      </c>
      <c r="X58" s="78">
        <v>0</v>
      </c>
      <c r="Y58" s="78">
        <f>X58*K58</f>
        <v>0</v>
      </c>
      <c r="Z58" s="78">
        <v>0</v>
      </c>
      <c r="AA58" s="79">
        <f>Z58*K58</f>
        <v>0</v>
      </c>
      <c r="AR58" s="30" t="s">
        <v>127</v>
      </c>
      <c r="AT58" s="30" t="s">
        <v>121</v>
      </c>
      <c r="AU58" s="30" t="s">
        <v>128</v>
      </c>
      <c r="AY58" s="30" t="s">
        <v>120</v>
      </c>
      <c r="BE58" s="80">
        <f>IF(U58="základní",N58,0)</f>
        <v>0</v>
      </c>
      <c r="BF58" s="80">
        <f>IF(U58="snížená",N58,0)</f>
        <v>0</v>
      </c>
      <c r="BG58" s="80">
        <f>IF(U58="zákl. přenesená",N58,0)</f>
        <v>0</v>
      </c>
      <c r="BH58" s="80">
        <f>IF(U58="sníž. přenesená",N58,0)</f>
        <v>0</v>
      </c>
      <c r="BI58" s="80">
        <f>IF(U58="nulová",N58,0)</f>
        <v>0</v>
      </c>
      <c r="BJ58" s="30" t="s">
        <v>118</v>
      </c>
      <c r="BK58" s="80">
        <f>ROUND(L58*K58,2)</f>
        <v>0</v>
      </c>
      <c r="BL58" s="30" t="s">
        <v>127</v>
      </c>
    </row>
    <row r="59" spans="2:64" s="86" customFormat="1" ht="22.5" customHeight="1" x14ac:dyDescent="0.25">
      <c r="B59" s="81"/>
      <c r="C59" s="399"/>
      <c r="D59" s="399"/>
      <c r="E59" s="83" t="s">
        <v>125</v>
      </c>
      <c r="F59" s="661" t="s">
        <v>1923</v>
      </c>
      <c r="G59" s="662"/>
      <c r="H59" s="662"/>
      <c r="I59" s="662"/>
      <c r="J59" s="399"/>
      <c r="K59" s="84">
        <v>4</v>
      </c>
      <c r="L59" s="399"/>
      <c r="M59" s="399"/>
      <c r="N59" s="399"/>
      <c r="O59" s="399"/>
      <c r="P59" s="399"/>
      <c r="Q59" s="399"/>
      <c r="R59" s="85"/>
      <c r="T59" s="87"/>
      <c r="U59" s="399"/>
      <c r="V59" s="399"/>
      <c r="W59" s="399"/>
      <c r="X59" s="399"/>
      <c r="Y59" s="399"/>
      <c r="Z59" s="399"/>
      <c r="AA59" s="88"/>
      <c r="AT59" s="89" t="s">
        <v>130</v>
      </c>
      <c r="AU59" s="89" t="s">
        <v>128</v>
      </c>
      <c r="AV59" s="86" t="s">
        <v>128</v>
      </c>
      <c r="AW59" s="86" t="s">
        <v>131</v>
      </c>
      <c r="AX59" s="86" t="s">
        <v>118</v>
      </c>
      <c r="AY59" s="89" t="s">
        <v>120</v>
      </c>
    </row>
    <row r="60" spans="2:64" s="17" customFormat="1" ht="22.5" customHeight="1" x14ac:dyDescent="0.25">
      <c r="B60" s="70"/>
      <c r="C60" s="71" t="s">
        <v>127</v>
      </c>
      <c r="D60" s="71" t="s">
        <v>121</v>
      </c>
      <c r="E60" s="72" t="s">
        <v>1924</v>
      </c>
      <c r="F60" s="671" t="s">
        <v>1925</v>
      </c>
      <c r="G60" s="667"/>
      <c r="H60" s="667"/>
      <c r="I60" s="667"/>
      <c r="J60" s="73" t="s">
        <v>447</v>
      </c>
      <c r="K60" s="74">
        <v>9</v>
      </c>
      <c r="L60" s="666"/>
      <c r="M60" s="667"/>
      <c r="N60" s="666">
        <f>ROUND(L60*K60,2)</f>
        <v>0</v>
      </c>
      <c r="O60" s="667"/>
      <c r="P60" s="667"/>
      <c r="Q60" s="667"/>
      <c r="R60" s="75"/>
      <c r="T60" s="76" t="s">
        <v>125</v>
      </c>
      <c r="U60" s="77" t="s">
        <v>126</v>
      </c>
      <c r="V60" s="78">
        <v>0.65900000000000003</v>
      </c>
      <c r="W60" s="78">
        <f>V60*K60</f>
        <v>5.931</v>
      </c>
      <c r="X60" s="78">
        <v>8.0000000000000007E-5</v>
      </c>
      <c r="Y60" s="78">
        <f>X60*K60</f>
        <v>7.2000000000000005E-4</v>
      </c>
      <c r="Z60" s="78">
        <v>0</v>
      </c>
      <c r="AA60" s="79">
        <f>Z60*K60</f>
        <v>0</v>
      </c>
      <c r="AR60" s="30" t="s">
        <v>127</v>
      </c>
      <c r="AT60" s="30" t="s">
        <v>121</v>
      </c>
      <c r="AU60" s="30" t="s">
        <v>128</v>
      </c>
      <c r="AY60" s="30" t="s">
        <v>120</v>
      </c>
      <c r="BE60" s="80">
        <f>IF(U60="základní",N60,0)</f>
        <v>0</v>
      </c>
      <c r="BF60" s="80">
        <f>IF(U60="snížená",N60,0)</f>
        <v>0</v>
      </c>
      <c r="BG60" s="80">
        <f>IF(U60="zákl. přenesená",N60,0)</f>
        <v>0</v>
      </c>
      <c r="BH60" s="80">
        <f>IF(U60="sníž. přenesená",N60,0)</f>
        <v>0</v>
      </c>
      <c r="BI60" s="80">
        <f>IF(U60="nulová",N60,0)</f>
        <v>0</v>
      </c>
      <c r="BJ60" s="30" t="s">
        <v>118</v>
      </c>
      <c r="BK60" s="80">
        <f>ROUND(L60*K60,2)</f>
        <v>0</v>
      </c>
      <c r="BL60" s="30" t="s">
        <v>127</v>
      </c>
    </row>
    <row r="61" spans="2:64" s="86" customFormat="1" ht="31.5" customHeight="1" x14ac:dyDescent="0.25">
      <c r="B61" s="81"/>
      <c r="C61" s="399"/>
      <c r="D61" s="399"/>
      <c r="E61" s="83" t="s">
        <v>125</v>
      </c>
      <c r="F61" s="661" t="s">
        <v>1926</v>
      </c>
      <c r="G61" s="662"/>
      <c r="H61" s="662"/>
      <c r="I61" s="662"/>
      <c r="J61" s="399"/>
      <c r="K61" s="84">
        <v>9</v>
      </c>
      <c r="L61" s="399"/>
      <c r="M61" s="399"/>
      <c r="N61" s="399"/>
      <c r="O61" s="399"/>
      <c r="P61" s="399"/>
      <c r="Q61" s="399"/>
      <c r="R61" s="85"/>
      <c r="T61" s="87"/>
      <c r="U61" s="399"/>
      <c r="V61" s="399"/>
      <c r="W61" s="399"/>
      <c r="X61" s="399"/>
      <c r="Y61" s="399"/>
      <c r="Z61" s="399"/>
      <c r="AA61" s="88"/>
      <c r="AT61" s="89" t="s">
        <v>130</v>
      </c>
      <c r="AU61" s="89" t="s">
        <v>128</v>
      </c>
      <c r="AV61" s="86" t="s">
        <v>128</v>
      </c>
      <c r="AW61" s="86" t="s">
        <v>131</v>
      </c>
      <c r="AX61" s="86" t="s">
        <v>118</v>
      </c>
      <c r="AY61" s="89" t="s">
        <v>120</v>
      </c>
    </row>
    <row r="62" spans="2:64" s="17" customFormat="1" ht="31.5" customHeight="1" x14ac:dyDescent="0.25">
      <c r="B62" s="70"/>
      <c r="C62" s="71" t="s">
        <v>143</v>
      </c>
      <c r="D62" s="71" t="s">
        <v>121</v>
      </c>
      <c r="E62" s="72" t="s">
        <v>1927</v>
      </c>
      <c r="F62" s="671" t="s">
        <v>1928</v>
      </c>
      <c r="G62" s="667"/>
      <c r="H62" s="667"/>
      <c r="I62" s="667"/>
      <c r="J62" s="73" t="s">
        <v>134</v>
      </c>
      <c r="K62" s="74">
        <v>50.801000000000002</v>
      </c>
      <c r="L62" s="666"/>
      <c r="M62" s="667"/>
      <c r="N62" s="666">
        <f>ROUND(L62*K62,2)</f>
        <v>0</v>
      </c>
      <c r="O62" s="667"/>
      <c r="P62" s="667"/>
      <c r="Q62" s="667"/>
      <c r="R62" s="75"/>
      <c r="T62" s="76" t="s">
        <v>125</v>
      </c>
      <c r="U62" s="77" t="s">
        <v>126</v>
      </c>
      <c r="V62" s="78">
        <v>9.7000000000000003E-2</v>
      </c>
      <c r="W62" s="78">
        <f>V62*K62</f>
        <v>4.9276970000000002</v>
      </c>
      <c r="X62" s="78">
        <v>0</v>
      </c>
      <c r="Y62" s="78">
        <f>X62*K62</f>
        <v>0</v>
      </c>
      <c r="Z62" s="78">
        <v>0</v>
      </c>
      <c r="AA62" s="79">
        <f>Z62*K62</f>
        <v>0</v>
      </c>
      <c r="AR62" s="30" t="s">
        <v>127</v>
      </c>
      <c r="AT62" s="30" t="s">
        <v>121</v>
      </c>
      <c r="AU62" s="30" t="s">
        <v>128</v>
      </c>
      <c r="AY62" s="30" t="s">
        <v>120</v>
      </c>
      <c r="BE62" s="80">
        <f>IF(U62="základní",N62,0)</f>
        <v>0</v>
      </c>
      <c r="BF62" s="80">
        <f>IF(U62="snížená",N62,0)</f>
        <v>0</v>
      </c>
      <c r="BG62" s="80">
        <f>IF(U62="zákl. přenesená",N62,0)</f>
        <v>0</v>
      </c>
      <c r="BH62" s="80">
        <f>IF(U62="sníž. přenesená",N62,0)</f>
        <v>0</v>
      </c>
      <c r="BI62" s="80">
        <f>IF(U62="nulová",N62,0)</f>
        <v>0</v>
      </c>
      <c r="BJ62" s="30" t="s">
        <v>118</v>
      </c>
      <c r="BK62" s="80">
        <f>ROUND(L62*K62,2)</f>
        <v>0</v>
      </c>
      <c r="BL62" s="30" t="s">
        <v>127</v>
      </c>
    </row>
    <row r="63" spans="2:64" s="109" customFormat="1" ht="22.5" customHeight="1" x14ac:dyDescent="0.25">
      <c r="B63" s="105"/>
      <c r="C63" s="402"/>
      <c r="D63" s="402"/>
      <c r="E63" s="107" t="s">
        <v>125</v>
      </c>
      <c r="F63" s="672" t="s">
        <v>1912</v>
      </c>
      <c r="G63" s="673"/>
      <c r="H63" s="673"/>
      <c r="I63" s="673"/>
      <c r="J63" s="402"/>
      <c r="K63" s="107" t="s">
        <v>125</v>
      </c>
      <c r="L63" s="402"/>
      <c r="M63" s="402"/>
      <c r="N63" s="402"/>
      <c r="O63" s="402"/>
      <c r="P63" s="402"/>
      <c r="Q63" s="402"/>
      <c r="R63" s="108"/>
      <c r="T63" s="110"/>
      <c r="U63" s="402"/>
      <c r="V63" s="402"/>
      <c r="W63" s="402"/>
      <c r="X63" s="402"/>
      <c r="Y63" s="402"/>
      <c r="Z63" s="402"/>
      <c r="AA63" s="111"/>
      <c r="AT63" s="112" t="s">
        <v>130</v>
      </c>
      <c r="AU63" s="112" t="s">
        <v>128</v>
      </c>
      <c r="AV63" s="109" t="s">
        <v>118</v>
      </c>
      <c r="AW63" s="109" t="s">
        <v>131</v>
      </c>
      <c r="AX63" s="109" t="s">
        <v>119</v>
      </c>
      <c r="AY63" s="112" t="s">
        <v>120</v>
      </c>
    </row>
    <row r="64" spans="2:64" s="86" customFormat="1" ht="31.5" customHeight="1" x14ac:dyDescent="0.25">
      <c r="B64" s="81"/>
      <c r="C64" s="399"/>
      <c r="D64" s="399"/>
      <c r="E64" s="83" t="s">
        <v>125</v>
      </c>
      <c r="F64" s="663" t="s">
        <v>1929</v>
      </c>
      <c r="G64" s="662"/>
      <c r="H64" s="662"/>
      <c r="I64" s="662"/>
      <c r="J64" s="399"/>
      <c r="K64" s="84">
        <v>20.64</v>
      </c>
      <c r="L64" s="399"/>
      <c r="M64" s="399"/>
      <c r="N64" s="399"/>
      <c r="O64" s="399"/>
      <c r="P64" s="399"/>
      <c r="Q64" s="399"/>
      <c r="R64" s="85"/>
      <c r="T64" s="87"/>
      <c r="U64" s="399"/>
      <c r="V64" s="399"/>
      <c r="W64" s="399"/>
      <c r="X64" s="399"/>
      <c r="Y64" s="399"/>
      <c r="Z64" s="399"/>
      <c r="AA64" s="88"/>
      <c r="AT64" s="89" t="s">
        <v>130</v>
      </c>
      <c r="AU64" s="89" t="s">
        <v>128</v>
      </c>
      <c r="AV64" s="86" t="s">
        <v>128</v>
      </c>
      <c r="AW64" s="86" t="s">
        <v>131</v>
      </c>
      <c r="AX64" s="86" t="s">
        <v>119</v>
      </c>
      <c r="AY64" s="89" t="s">
        <v>120</v>
      </c>
    </row>
    <row r="65" spans="2:64" s="109" customFormat="1" ht="22.5" customHeight="1" x14ac:dyDescent="0.25">
      <c r="B65" s="105"/>
      <c r="C65" s="402"/>
      <c r="D65" s="402"/>
      <c r="E65" s="107" t="s">
        <v>125</v>
      </c>
      <c r="F65" s="676" t="s">
        <v>1914</v>
      </c>
      <c r="G65" s="673"/>
      <c r="H65" s="673"/>
      <c r="I65" s="673"/>
      <c r="J65" s="402"/>
      <c r="K65" s="107" t="s">
        <v>125</v>
      </c>
      <c r="L65" s="402"/>
      <c r="M65" s="402"/>
      <c r="N65" s="402"/>
      <c r="O65" s="402"/>
      <c r="P65" s="402"/>
      <c r="Q65" s="402"/>
      <c r="R65" s="108"/>
      <c r="T65" s="110"/>
      <c r="U65" s="402"/>
      <c r="V65" s="402"/>
      <c r="W65" s="402"/>
      <c r="X65" s="402"/>
      <c r="Y65" s="402"/>
      <c r="Z65" s="402"/>
      <c r="AA65" s="111"/>
      <c r="AT65" s="112" t="s">
        <v>130</v>
      </c>
      <c r="AU65" s="112" t="s">
        <v>128</v>
      </c>
      <c r="AV65" s="109" t="s">
        <v>118</v>
      </c>
      <c r="AW65" s="109" t="s">
        <v>131</v>
      </c>
      <c r="AX65" s="109" t="s">
        <v>119</v>
      </c>
      <c r="AY65" s="112" t="s">
        <v>120</v>
      </c>
    </row>
    <row r="66" spans="2:64" s="86" customFormat="1" ht="31.5" customHeight="1" x14ac:dyDescent="0.25">
      <c r="B66" s="81"/>
      <c r="C66" s="399"/>
      <c r="D66" s="399"/>
      <c r="E66" s="83" t="s">
        <v>125</v>
      </c>
      <c r="F66" s="663" t="s">
        <v>1930</v>
      </c>
      <c r="G66" s="662"/>
      <c r="H66" s="662"/>
      <c r="I66" s="662"/>
      <c r="J66" s="399"/>
      <c r="K66" s="84">
        <v>30.161000000000001</v>
      </c>
      <c r="L66" s="399"/>
      <c r="M66" s="399"/>
      <c r="N66" s="399"/>
      <c r="O66" s="399"/>
      <c r="P66" s="399"/>
      <c r="Q66" s="399"/>
      <c r="R66" s="85"/>
      <c r="T66" s="87"/>
      <c r="U66" s="399"/>
      <c r="V66" s="399"/>
      <c r="W66" s="399"/>
      <c r="X66" s="399"/>
      <c r="Y66" s="399"/>
      <c r="Z66" s="399"/>
      <c r="AA66" s="88"/>
      <c r="AT66" s="89" t="s">
        <v>130</v>
      </c>
      <c r="AU66" s="89" t="s">
        <v>128</v>
      </c>
      <c r="AV66" s="86" t="s">
        <v>128</v>
      </c>
      <c r="AW66" s="86" t="s">
        <v>131</v>
      </c>
      <c r="AX66" s="86" t="s">
        <v>119</v>
      </c>
      <c r="AY66" s="89" t="s">
        <v>120</v>
      </c>
    </row>
    <row r="67" spans="2:64" s="95" customFormat="1" ht="22.5" customHeight="1" x14ac:dyDescent="0.25">
      <c r="B67" s="90"/>
      <c r="C67" s="401"/>
      <c r="D67" s="401"/>
      <c r="E67" s="92" t="s">
        <v>125</v>
      </c>
      <c r="F67" s="664" t="s">
        <v>146</v>
      </c>
      <c r="G67" s="665"/>
      <c r="H67" s="665"/>
      <c r="I67" s="665"/>
      <c r="J67" s="401"/>
      <c r="K67" s="93">
        <v>50.801000000000002</v>
      </c>
      <c r="L67" s="401"/>
      <c r="M67" s="401"/>
      <c r="N67" s="401"/>
      <c r="O67" s="401"/>
      <c r="P67" s="401"/>
      <c r="Q67" s="401"/>
      <c r="R67" s="94"/>
      <c r="T67" s="96"/>
      <c r="U67" s="401"/>
      <c r="V67" s="401"/>
      <c r="W67" s="401"/>
      <c r="X67" s="401"/>
      <c r="Y67" s="401"/>
      <c r="Z67" s="401"/>
      <c r="AA67" s="97"/>
      <c r="AT67" s="98" t="s">
        <v>130</v>
      </c>
      <c r="AU67" s="98" t="s">
        <v>128</v>
      </c>
      <c r="AV67" s="95" t="s">
        <v>127</v>
      </c>
      <c r="AW67" s="95" t="s">
        <v>131</v>
      </c>
      <c r="AX67" s="95" t="s">
        <v>118</v>
      </c>
      <c r="AY67" s="98" t="s">
        <v>120</v>
      </c>
    </row>
    <row r="68" spans="2:64" s="17" customFormat="1" ht="31.5" customHeight="1" x14ac:dyDescent="0.25">
      <c r="B68" s="70"/>
      <c r="C68" s="71" t="s">
        <v>147</v>
      </c>
      <c r="D68" s="71" t="s">
        <v>121</v>
      </c>
      <c r="E68" s="72" t="s">
        <v>140</v>
      </c>
      <c r="F68" s="671" t="s">
        <v>141</v>
      </c>
      <c r="G68" s="667"/>
      <c r="H68" s="667"/>
      <c r="I68" s="667"/>
      <c r="J68" s="73" t="s">
        <v>134</v>
      </c>
      <c r="K68" s="74">
        <v>55.399000000000001</v>
      </c>
      <c r="L68" s="666"/>
      <c r="M68" s="667"/>
      <c r="N68" s="666">
        <f>ROUND(L68*K68,2)</f>
        <v>0</v>
      </c>
      <c r="O68" s="667"/>
      <c r="P68" s="667"/>
      <c r="Q68" s="667"/>
      <c r="R68" s="75"/>
      <c r="T68" s="76" t="s">
        <v>125</v>
      </c>
      <c r="U68" s="77" t="s">
        <v>126</v>
      </c>
      <c r="V68" s="78">
        <v>1.7629999999999999</v>
      </c>
      <c r="W68" s="78">
        <f>V68*K68</f>
        <v>97.668436999999997</v>
      </c>
      <c r="X68" s="78">
        <v>0</v>
      </c>
      <c r="Y68" s="78">
        <f>X68*K68</f>
        <v>0</v>
      </c>
      <c r="Z68" s="78">
        <v>0</v>
      </c>
      <c r="AA68" s="79">
        <f>Z68*K68</f>
        <v>0</v>
      </c>
      <c r="AR68" s="30" t="s">
        <v>127</v>
      </c>
      <c r="AT68" s="30" t="s">
        <v>121</v>
      </c>
      <c r="AU68" s="30" t="s">
        <v>128</v>
      </c>
      <c r="AY68" s="30" t="s">
        <v>120</v>
      </c>
      <c r="BE68" s="80">
        <f>IF(U68="základní",N68,0)</f>
        <v>0</v>
      </c>
      <c r="BF68" s="80">
        <f>IF(U68="snížená",N68,0)</f>
        <v>0</v>
      </c>
      <c r="BG68" s="80">
        <f>IF(U68="zákl. přenesená",N68,0)</f>
        <v>0</v>
      </c>
      <c r="BH68" s="80">
        <f>IF(U68="sníž. přenesená",N68,0)</f>
        <v>0</v>
      </c>
      <c r="BI68" s="80">
        <f>IF(U68="nulová",N68,0)</f>
        <v>0</v>
      </c>
      <c r="BJ68" s="30" t="s">
        <v>118</v>
      </c>
      <c r="BK68" s="80">
        <f>ROUND(L68*K68,2)</f>
        <v>0</v>
      </c>
      <c r="BL68" s="30" t="s">
        <v>127</v>
      </c>
    </row>
    <row r="69" spans="2:64" s="109" customFormat="1" ht="22.5" customHeight="1" x14ac:dyDescent="0.25">
      <c r="B69" s="105"/>
      <c r="C69" s="402"/>
      <c r="D69" s="402"/>
      <c r="E69" s="107" t="s">
        <v>125</v>
      </c>
      <c r="F69" s="672" t="s">
        <v>1931</v>
      </c>
      <c r="G69" s="673"/>
      <c r="H69" s="673"/>
      <c r="I69" s="673"/>
      <c r="J69" s="402"/>
      <c r="K69" s="107" t="s">
        <v>125</v>
      </c>
      <c r="L69" s="402"/>
      <c r="M69" s="402"/>
      <c r="N69" s="402"/>
      <c r="O69" s="402"/>
      <c r="P69" s="402"/>
      <c r="Q69" s="402"/>
      <c r="R69" s="108"/>
      <c r="T69" s="110"/>
      <c r="U69" s="402"/>
      <c r="V69" s="402"/>
      <c r="W69" s="402"/>
      <c r="X69" s="402"/>
      <c r="Y69" s="402"/>
      <c r="Z69" s="402"/>
      <c r="AA69" s="111"/>
      <c r="AT69" s="112" t="s">
        <v>130</v>
      </c>
      <c r="AU69" s="112" t="s">
        <v>128</v>
      </c>
      <c r="AV69" s="109" t="s">
        <v>118</v>
      </c>
      <c r="AW69" s="109" t="s">
        <v>131</v>
      </c>
      <c r="AX69" s="109" t="s">
        <v>119</v>
      </c>
      <c r="AY69" s="112" t="s">
        <v>120</v>
      </c>
    </row>
    <row r="70" spans="2:64" s="86" customFormat="1" ht="31.5" customHeight="1" x14ac:dyDescent="0.25">
      <c r="B70" s="81"/>
      <c r="C70" s="399"/>
      <c r="D70" s="399"/>
      <c r="E70" s="83" t="s">
        <v>125</v>
      </c>
      <c r="F70" s="663" t="s">
        <v>1932</v>
      </c>
      <c r="G70" s="662"/>
      <c r="H70" s="662"/>
      <c r="I70" s="662"/>
      <c r="J70" s="399"/>
      <c r="K70" s="84">
        <v>3.06</v>
      </c>
      <c r="L70" s="399"/>
      <c r="M70" s="399"/>
      <c r="N70" s="399"/>
      <c r="O70" s="399"/>
      <c r="P70" s="399"/>
      <c r="Q70" s="399"/>
      <c r="R70" s="85"/>
      <c r="T70" s="87"/>
      <c r="U70" s="399"/>
      <c r="V70" s="399"/>
      <c r="W70" s="399"/>
      <c r="X70" s="399"/>
      <c r="Y70" s="399"/>
      <c r="Z70" s="399"/>
      <c r="AA70" s="88"/>
      <c r="AT70" s="89" t="s">
        <v>130</v>
      </c>
      <c r="AU70" s="89" t="s">
        <v>128</v>
      </c>
      <c r="AV70" s="86" t="s">
        <v>128</v>
      </c>
      <c r="AW70" s="86" t="s">
        <v>131</v>
      </c>
      <c r="AX70" s="86" t="s">
        <v>119</v>
      </c>
      <c r="AY70" s="89" t="s">
        <v>120</v>
      </c>
    </row>
    <row r="71" spans="2:64" s="109" customFormat="1" ht="22.5" customHeight="1" x14ac:dyDescent="0.25">
      <c r="B71" s="105"/>
      <c r="C71" s="402"/>
      <c r="D71" s="402"/>
      <c r="E71" s="107" t="s">
        <v>125</v>
      </c>
      <c r="F71" s="676" t="s">
        <v>1933</v>
      </c>
      <c r="G71" s="673"/>
      <c r="H71" s="673"/>
      <c r="I71" s="673"/>
      <c r="J71" s="402"/>
      <c r="K71" s="107" t="s">
        <v>125</v>
      </c>
      <c r="L71" s="402"/>
      <c r="M71" s="402"/>
      <c r="N71" s="402"/>
      <c r="O71" s="402"/>
      <c r="P71" s="402"/>
      <c r="Q71" s="402"/>
      <c r="R71" s="108"/>
      <c r="T71" s="110"/>
      <c r="U71" s="402"/>
      <c r="V71" s="402"/>
      <c r="W71" s="402"/>
      <c r="X71" s="402"/>
      <c r="Y71" s="402"/>
      <c r="Z71" s="402"/>
      <c r="AA71" s="111"/>
      <c r="AT71" s="112" t="s">
        <v>130</v>
      </c>
      <c r="AU71" s="112" t="s">
        <v>128</v>
      </c>
      <c r="AV71" s="109" t="s">
        <v>118</v>
      </c>
      <c r="AW71" s="109" t="s">
        <v>131</v>
      </c>
      <c r="AX71" s="109" t="s">
        <v>119</v>
      </c>
      <c r="AY71" s="112" t="s">
        <v>120</v>
      </c>
    </row>
    <row r="72" spans="2:64" s="86" customFormat="1" ht="31.5" customHeight="1" x14ac:dyDescent="0.25">
      <c r="B72" s="81"/>
      <c r="C72" s="399"/>
      <c r="D72" s="399"/>
      <c r="E72" s="83" t="s">
        <v>125</v>
      </c>
      <c r="F72" s="663" t="s">
        <v>1934</v>
      </c>
      <c r="G72" s="662"/>
      <c r="H72" s="662"/>
      <c r="I72" s="662"/>
      <c r="J72" s="399"/>
      <c r="K72" s="84">
        <v>52.338999999999999</v>
      </c>
      <c r="L72" s="399"/>
      <c r="M72" s="399"/>
      <c r="N72" s="399"/>
      <c r="O72" s="399"/>
      <c r="P72" s="399"/>
      <c r="Q72" s="399"/>
      <c r="R72" s="85"/>
      <c r="T72" s="87"/>
      <c r="U72" s="399"/>
      <c r="V72" s="399"/>
      <c r="W72" s="399"/>
      <c r="X72" s="399"/>
      <c r="Y72" s="399"/>
      <c r="Z72" s="399"/>
      <c r="AA72" s="88"/>
      <c r="AT72" s="89" t="s">
        <v>130</v>
      </c>
      <c r="AU72" s="89" t="s">
        <v>128</v>
      </c>
      <c r="AV72" s="86" t="s">
        <v>128</v>
      </c>
      <c r="AW72" s="86" t="s">
        <v>131</v>
      </c>
      <c r="AX72" s="86" t="s">
        <v>119</v>
      </c>
      <c r="AY72" s="89" t="s">
        <v>120</v>
      </c>
    </row>
    <row r="73" spans="2:64" s="95" customFormat="1" ht="22.5" customHeight="1" x14ac:dyDescent="0.25">
      <c r="B73" s="90"/>
      <c r="C73" s="401"/>
      <c r="D73" s="401"/>
      <c r="E73" s="92" t="s">
        <v>125</v>
      </c>
      <c r="F73" s="664" t="s">
        <v>146</v>
      </c>
      <c r="G73" s="665"/>
      <c r="H73" s="665"/>
      <c r="I73" s="665"/>
      <c r="J73" s="401"/>
      <c r="K73" s="93">
        <v>55.399000000000001</v>
      </c>
      <c r="L73" s="401"/>
      <c r="M73" s="401"/>
      <c r="N73" s="401"/>
      <c r="O73" s="401"/>
      <c r="P73" s="401"/>
      <c r="Q73" s="401"/>
      <c r="R73" s="94"/>
      <c r="T73" s="96"/>
      <c r="U73" s="401"/>
      <c r="V73" s="401"/>
      <c r="W73" s="401"/>
      <c r="X73" s="401"/>
      <c r="Y73" s="401"/>
      <c r="Z73" s="401"/>
      <c r="AA73" s="97"/>
      <c r="AT73" s="98" t="s">
        <v>130</v>
      </c>
      <c r="AU73" s="98" t="s">
        <v>128</v>
      </c>
      <c r="AV73" s="95" t="s">
        <v>127</v>
      </c>
      <c r="AW73" s="95" t="s">
        <v>131</v>
      </c>
      <c r="AX73" s="95" t="s">
        <v>118</v>
      </c>
      <c r="AY73" s="98" t="s">
        <v>120</v>
      </c>
    </row>
    <row r="74" spans="2:64" s="17" customFormat="1" ht="31.5" customHeight="1" x14ac:dyDescent="0.25">
      <c r="B74" s="70"/>
      <c r="C74" s="71" t="s">
        <v>151</v>
      </c>
      <c r="D74" s="71" t="s">
        <v>121</v>
      </c>
      <c r="E74" s="72" t="s">
        <v>1935</v>
      </c>
      <c r="F74" s="671" t="s">
        <v>1936</v>
      </c>
      <c r="G74" s="667"/>
      <c r="H74" s="667"/>
      <c r="I74" s="667"/>
      <c r="J74" s="73" t="s">
        <v>134</v>
      </c>
      <c r="K74" s="74">
        <v>967.17899999999997</v>
      </c>
      <c r="L74" s="666"/>
      <c r="M74" s="667"/>
      <c r="N74" s="666">
        <f>ROUND(L74*K74,2)</f>
        <v>0</v>
      </c>
      <c r="O74" s="667"/>
      <c r="P74" s="667"/>
      <c r="Q74" s="667"/>
      <c r="R74" s="75"/>
      <c r="T74" s="76" t="s">
        <v>125</v>
      </c>
      <c r="U74" s="77" t="s">
        <v>126</v>
      </c>
      <c r="V74" s="78">
        <v>0.29399999999999998</v>
      </c>
      <c r="W74" s="78">
        <f>V74*K74</f>
        <v>284.35062599999998</v>
      </c>
      <c r="X74" s="78">
        <v>0</v>
      </c>
      <c r="Y74" s="78">
        <f>X74*K74</f>
        <v>0</v>
      </c>
      <c r="Z74" s="78">
        <v>0</v>
      </c>
      <c r="AA74" s="79">
        <f>Z74*K74</f>
        <v>0</v>
      </c>
      <c r="AR74" s="30" t="s">
        <v>127</v>
      </c>
      <c r="AT74" s="30" t="s">
        <v>121</v>
      </c>
      <c r="AU74" s="30" t="s">
        <v>128</v>
      </c>
      <c r="AY74" s="30" t="s">
        <v>120</v>
      </c>
      <c r="BE74" s="80">
        <f>IF(U74="základní",N74,0)</f>
        <v>0</v>
      </c>
      <c r="BF74" s="80">
        <f>IF(U74="snížená",N74,0)</f>
        <v>0</v>
      </c>
      <c r="BG74" s="80">
        <f>IF(U74="zákl. přenesená",N74,0)</f>
        <v>0</v>
      </c>
      <c r="BH74" s="80">
        <f>IF(U74="sníž. přenesená",N74,0)</f>
        <v>0</v>
      </c>
      <c r="BI74" s="80">
        <f>IF(U74="nulová",N74,0)</f>
        <v>0</v>
      </c>
      <c r="BJ74" s="30" t="s">
        <v>118</v>
      </c>
      <c r="BK74" s="80">
        <f>ROUND(L74*K74,2)</f>
        <v>0</v>
      </c>
      <c r="BL74" s="30" t="s">
        <v>127</v>
      </c>
    </row>
    <row r="75" spans="2:64" s="109" customFormat="1" ht="22.5" customHeight="1" x14ac:dyDescent="0.25">
      <c r="B75" s="105"/>
      <c r="C75" s="402"/>
      <c r="D75" s="402"/>
      <c r="E75" s="107" t="s">
        <v>125</v>
      </c>
      <c r="F75" s="672" t="s">
        <v>1937</v>
      </c>
      <c r="G75" s="673"/>
      <c r="H75" s="673"/>
      <c r="I75" s="673"/>
      <c r="J75" s="402"/>
      <c r="K75" s="107" t="s">
        <v>125</v>
      </c>
      <c r="L75" s="402"/>
      <c r="M75" s="402"/>
      <c r="N75" s="402"/>
      <c r="O75" s="402"/>
      <c r="P75" s="402"/>
      <c r="Q75" s="402"/>
      <c r="R75" s="108"/>
      <c r="T75" s="110"/>
      <c r="U75" s="402"/>
      <c r="V75" s="402"/>
      <c r="W75" s="402"/>
      <c r="X75" s="402"/>
      <c r="Y75" s="402"/>
      <c r="Z75" s="402"/>
      <c r="AA75" s="111"/>
      <c r="AT75" s="112" t="s">
        <v>130</v>
      </c>
      <c r="AU75" s="112" t="s">
        <v>128</v>
      </c>
      <c r="AV75" s="109" t="s">
        <v>118</v>
      </c>
      <c r="AW75" s="109" t="s">
        <v>131</v>
      </c>
      <c r="AX75" s="109" t="s">
        <v>119</v>
      </c>
      <c r="AY75" s="112" t="s">
        <v>120</v>
      </c>
    </row>
    <row r="76" spans="2:64" s="86" customFormat="1" ht="44.25" customHeight="1" x14ac:dyDescent="0.25">
      <c r="B76" s="81"/>
      <c r="C76" s="399"/>
      <c r="D76" s="399"/>
      <c r="E76" s="83" t="s">
        <v>125</v>
      </c>
      <c r="F76" s="663" t="s">
        <v>1938</v>
      </c>
      <c r="G76" s="662"/>
      <c r="H76" s="662"/>
      <c r="I76" s="662"/>
      <c r="J76" s="399"/>
      <c r="K76" s="84">
        <v>120.65600000000001</v>
      </c>
      <c r="L76" s="399"/>
      <c r="M76" s="399"/>
      <c r="N76" s="399"/>
      <c r="O76" s="399"/>
      <c r="P76" s="399"/>
      <c r="Q76" s="399"/>
      <c r="R76" s="85"/>
      <c r="T76" s="87"/>
      <c r="U76" s="399"/>
      <c r="V76" s="399"/>
      <c r="W76" s="399"/>
      <c r="X76" s="399"/>
      <c r="Y76" s="399"/>
      <c r="Z76" s="399"/>
      <c r="AA76" s="88"/>
      <c r="AT76" s="89" t="s">
        <v>130</v>
      </c>
      <c r="AU76" s="89" t="s">
        <v>128</v>
      </c>
      <c r="AV76" s="86" t="s">
        <v>128</v>
      </c>
      <c r="AW76" s="86" t="s">
        <v>131</v>
      </c>
      <c r="AX76" s="86" t="s">
        <v>119</v>
      </c>
      <c r="AY76" s="89" t="s">
        <v>120</v>
      </c>
    </row>
    <row r="77" spans="2:64" s="86" customFormat="1" ht="22.5" customHeight="1" x14ac:dyDescent="0.25">
      <c r="B77" s="81"/>
      <c r="C77" s="399"/>
      <c r="D77" s="399"/>
      <c r="E77" s="83" t="s">
        <v>125</v>
      </c>
      <c r="F77" s="663" t="s">
        <v>1939</v>
      </c>
      <c r="G77" s="662"/>
      <c r="H77" s="662"/>
      <c r="I77" s="662"/>
      <c r="J77" s="399"/>
      <c r="K77" s="84">
        <v>14.25</v>
      </c>
      <c r="L77" s="399"/>
      <c r="M77" s="399"/>
      <c r="N77" s="399"/>
      <c r="O77" s="399"/>
      <c r="P77" s="399"/>
      <c r="Q77" s="399"/>
      <c r="R77" s="85"/>
      <c r="T77" s="87"/>
      <c r="U77" s="399"/>
      <c r="V77" s="399"/>
      <c r="W77" s="399"/>
      <c r="X77" s="399"/>
      <c r="Y77" s="399"/>
      <c r="Z77" s="399"/>
      <c r="AA77" s="88"/>
      <c r="AT77" s="89" t="s">
        <v>130</v>
      </c>
      <c r="AU77" s="89" t="s">
        <v>128</v>
      </c>
      <c r="AV77" s="86" t="s">
        <v>128</v>
      </c>
      <c r="AW77" s="86" t="s">
        <v>131</v>
      </c>
      <c r="AX77" s="86" t="s">
        <v>119</v>
      </c>
      <c r="AY77" s="89" t="s">
        <v>120</v>
      </c>
    </row>
    <row r="78" spans="2:64" s="86" customFormat="1" ht="22.5" customHeight="1" x14ac:dyDescent="0.25">
      <c r="B78" s="81"/>
      <c r="C78" s="399"/>
      <c r="D78" s="399"/>
      <c r="E78" s="83" t="s">
        <v>125</v>
      </c>
      <c r="F78" s="663" t="s">
        <v>1940</v>
      </c>
      <c r="G78" s="662"/>
      <c r="H78" s="662"/>
      <c r="I78" s="662"/>
      <c r="J78" s="399"/>
      <c r="K78" s="84">
        <v>4.173</v>
      </c>
      <c r="L78" s="399"/>
      <c r="M78" s="399"/>
      <c r="N78" s="399"/>
      <c r="O78" s="399"/>
      <c r="P78" s="399"/>
      <c r="Q78" s="399"/>
      <c r="R78" s="85"/>
      <c r="T78" s="87"/>
      <c r="U78" s="399"/>
      <c r="V78" s="399"/>
      <c r="W78" s="399"/>
      <c r="X78" s="399"/>
      <c r="Y78" s="399"/>
      <c r="Z78" s="399"/>
      <c r="AA78" s="88"/>
      <c r="AT78" s="89" t="s">
        <v>130</v>
      </c>
      <c r="AU78" s="89" t="s">
        <v>128</v>
      </c>
      <c r="AV78" s="86" t="s">
        <v>128</v>
      </c>
      <c r="AW78" s="86" t="s">
        <v>131</v>
      </c>
      <c r="AX78" s="86" t="s">
        <v>119</v>
      </c>
      <c r="AY78" s="89" t="s">
        <v>120</v>
      </c>
    </row>
    <row r="79" spans="2:64" s="86" customFormat="1" ht="31.5" customHeight="1" x14ac:dyDescent="0.25">
      <c r="B79" s="81"/>
      <c r="C79" s="399"/>
      <c r="D79" s="399"/>
      <c r="E79" s="83" t="s">
        <v>125</v>
      </c>
      <c r="F79" s="663" t="s">
        <v>1941</v>
      </c>
      <c r="G79" s="662"/>
      <c r="H79" s="662"/>
      <c r="I79" s="662"/>
      <c r="J79" s="399"/>
      <c r="K79" s="84">
        <v>45.281999999999996</v>
      </c>
      <c r="L79" s="399"/>
      <c r="M79" s="399"/>
      <c r="N79" s="399"/>
      <c r="O79" s="399"/>
      <c r="P79" s="399"/>
      <c r="Q79" s="399"/>
      <c r="R79" s="85"/>
      <c r="T79" s="87"/>
      <c r="U79" s="399"/>
      <c r="V79" s="399"/>
      <c r="W79" s="399"/>
      <c r="X79" s="399"/>
      <c r="Y79" s="399"/>
      <c r="Z79" s="399"/>
      <c r="AA79" s="88"/>
      <c r="AT79" s="89" t="s">
        <v>130</v>
      </c>
      <c r="AU79" s="89" t="s">
        <v>128</v>
      </c>
      <c r="AV79" s="86" t="s">
        <v>128</v>
      </c>
      <c r="AW79" s="86" t="s">
        <v>131</v>
      </c>
      <c r="AX79" s="86" t="s">
        <v>119</v>
      </c>
      <c r="AY79" s="89" t="s">
        <v>120</v>
      </c>
    </row>
    <row r="80" spans="2:64" s="86" customFormat="1" ht="44.25" customHeight="1" x14ac:dyDescent="0.25">
      <c r="B80" s="81"/>
      <c r="C80" s="399"/>
      <c r="D80" s="399"/>
      <c r="E80" s="83" t="s">
        <v>125</v>
      </c>
      <c r="F80" s="663" t="s">
        <v>1942</v>
      </c>
      <c r="G80" s="662"/>
      <c r="H80" s="662"/>
      <c r="I80" s="662"/>
      <c r="J80" s="399"/>
      <c r="K80" s="84">
        <v>191.91200000000001</v>
      </c>
      <c r="L80" s="399"/>
      <c r="M80" s="399"/>
      <c r="N80" s="399"/>
      <c r="O80" s="399"/>
      <c r="P80" s="399"/>
      <c r="Q80" s="399"/>
      <c r="R80" s="85"/>
      <c r="T80" s="87"/>
      <c r="U80" s="399"/>
      <c r="V80" s="399"/>
      <c r="W80" s="399"/>
      <c r="X80" s="399"/>
      <c r="Y80" s="399"/>
      <c r="Z80" s="399"/>
      <c r="AA80" s="88"/>
      <c r="AT80" s="89" t="s">
        <v>130</v>
      </c>
      <c r="AU80" s="89" t="s">
        <v>128</v>
      </c>
      <c r="AV80" s="86" t="s">
        <v>128</v>
      </c>
      <c r="AW80" s="86" t="s">
        <v>131</v>
      </c>
      <c r="AX80" s="86" t="s">
        <v>119</v>
      </c>
      <c r="AY80" s="89" t="s">
        <v>120</v>
      </c>
    </row>
    <row r="81" spans="2:51" s="86" customFormat="1" ht="22.5" customHeight="1" x14ac:dyDescent="0.25">
      <c r="B81" s="81"/>
      <c r="C81" s="399"/>
      <c r="D81" s="399"/>
      <c r="E81" s="83" t="s">
        <v>125</v>
      </c>
      <c r="F81" s="663" t="s">
        <v>1943</v>
      </c>
      <c r="G81" s="662"/>
      <c r="H81" s="662"/>
      <c r="I81" s="662"/>
      <c r="J81" s="399"/>
      <c r="K81" s="84">
        <v>172.80500000000001</v>
      </c>
      <c r="L81" s="399"/>
      <c r="M81" s="399"/>
      <c r="N81" s="399"/>
      <c r="O81" s="399"/>
      <c r="P81" s="399"/>
      <c r="Q81" s="399"/>
      <c r="R81" s="85"/>
      <c r="T81" s="87"/>
      <c r="U81" s="399"/>
      <c r="V81" s="399"/>
      <c r="W81" s="399"/>
      <c r="X81" s="399"/>
      <c r="Y81" s="399"/>
      <c r="Z81" s="399"/>
      <c r="AA81" s="88"/>
      <c r="AT81" s="89" t="s">
        <v>130</v>
      </c>
      <c r="AU81" s="89" t="s">
        <v>128</v>
      </c>
      <c r="AV81" s="86" t="s">
        <v>128</v>
      </c>
      <c r="AW81" s="86" t="s">
        <v>131</v>
      </c>
      <c r="AX81" s="86" t="s">
        <v>119</v>
      </c>
      <c r="AY81" s="89" t="s">
        <v>120</v>
      </c>
    </row>
    <row r="82" spans="2:51" s="86" customFormat="1" ht="22.5" customHeight="1" x14ac:dyDescent="0.25">
      <c r="B82" s="81"/>
      <c r="C82" s="399"/>
      <c r="D82" s="399"/>
      <c r="E82" s="83" t="s">
        <v>125</v>
      </c>
      <c r="F82" s="663" t="s">
        <v>1944</v>
      </c>
      <c r="G82" s="662"/>
      <c r="H82" s="662"/>
      <c r="I82" s="662"/>
      <c r="J82" s="399"/>
      <c r="K82" s="84">
        <v>0.86399999999999999</v>
      </c>
      <c r="L82" s="399"/>
      <c r="M82" s="399"/>
      <c r="N82" s="399"/>
      <c r="O82" s="399"/>
      <c r="P82" s="399"/>
      <c r="Q82" s="399"/>
      <c r="R82" s="85"/>
      <c r="T82" s="87"/>
      <c r="U82" s="399"/>
      <c r="V82" s="399"/>
      <c r="W82" s="399"/>
      <c r="X82" s="399"/>
      <c r="Y82" s="399"/>
      <c r="Z82" s="399"/>
      <c r="AA82" s="88"/>
      <c r="AT82" s="89" t="s">
        <v>130</v>
      </c>
      <c r="AU82" s="89" t="s">
        <v>128</v>
      </c>
      <c r="AV82" s="86" t="s">
        <v>128</v>
      </c>
      <c r="AW82" s="86" t="s">
        <v>131</v>
      </c>
      <c r="AX82" s="86" t="s">
        <v>119</v>
      </c>
      <c r="AY82" s="89" t="s">
        <v>120</v>
      </c>
    </row>
    <row r="83" spans="2:51" s="86" customFormat="1" ht="31.5" customHeight="1" x14ac:dyDescent="0.25">
      <c r="B83" s="81"/>
      <c r="C83" s="399"/>
      <c r="D83" s="399"/>
      <c r="E83" s="83" t="s">
        <v>125</v>
      </c>
      <c r="F83" s="663" t="s">
        <v>1945</v>
      </c>
      <c r="G83" s="662"/>
      <c r="H83" s="662"/>
      <c r="I83" s="662"/>
      <c r="J83" s="399"/>
      <c r="K83" s="84">
        <v>55.26</v>
      </c>
      <c r="L83" s="399"/>
      <c r="M83" s="399"/>
      <c r="N83" s="399"/>
      <c r="O83" s="399"/>
      <c r="P83" s="399"/>
      <c r="Q83" s="399"/>
      <c r="R83" s="85"/>
      <c r="T83" s="87"/>
      <c r="U83" s="399"/>
      <c r="V83" s="399"/>
      <c r="W83" s="399"/>
      <c r="X83" s="399"/>
      <c r="Y83" s="399"/>
      <c r="Z83" s="399"/>
      <c r="AA83" s="88"/>
      <c r="AT83" s="89" t="s">
        <v>130</v>
      </c>
      <c r="AU83" s="89" t="s">
        <v>128</v>
      </c>
      <c r="AV83" s="86" t="s">
        <v>128</v>
      </c>
      <c r="AW83" s="86" t="s">
        <v>131</v>
      </c>
      <c r="AX83" s="86" t="s">
        <v>119</v>
      </c>
      <c r="AY83" s="89" t="s">
        <v>120</v>
      </c>
    </row>
    <row r="84" spans="2:51" s="118" customFormat="1" ht="22.5" customHeight="1" x14ac:dyDescent="0.25">
      <c r="B84" s="113"/>
      <c r="C84" s="403"/>
      <c r="D84" s="403"/>
      <c r="E84" s="115" t="s">
        <v>125</v>
      </c>
      <c r="F84" s="681" t="s">
        <v>577</v>
      </c>
      <c r="G84" s="682"/>
      <c r="H84" s="682"/>
      <c r="I84" s="682"/>
      <c r="J84" s="403"/>
      <c r="K84" s="116">
        <v>605.202</v>
      </c>
      <c r="L84" s="403"/>
      <c r="M84" s="403"/>
      <c r="N84" s="403"/>
      <c r="O84" s="403"/>
      <c r="P84" s="403"/>
      <c r="Q84" s="403"/>
      <c r="R84" s="117"/>
      <c r="T84" s="119"/>
      <c r="U84" s="403"/>
      <c r="V84" s="403"/>
      <c r="W84" s="403"/>
      <c r="X84" s="403"/>
      <c r="Y84" s="403"/>
      <c r="Z84" s="403"/>
      <c r="AA84" s="120"/>
      <c r="AT84" s="121" t="s">
        <v>130</v>
      </c>
      <c r="AU84" s="121" t="s">
        <v>128</v>
      </c>
      <c r="AV84" s="118" t="s">
        <v>136</v>
      </c>
      <c r="AW84" s="118" t="s">
        <v>131</v>
      </c>
      <c r="AX84" s="118" t="s">
        <v>119</v>
      </c>
      <c r="AY84" s="121" t="s">
        <v>120</v>
      </c>
    </row>
    <row r="85" spans="2:51" s="86" customFormat="1" ht="31.5" customHeight="1" x14ac:dyDescent="0.25">
      <c r="B85" s="81"/>
      <c r="C85" s="399"/>
      <c r="D85" s="399"/>
      <c r="E85" s="83" t="s">
        <v>125</v>
      </c>
      <c r="F85" s="663" t="s">
        <v>1946</v>
      </c>
      <c r="G85" s="662"/>
      <c r="H85" s="662"/>
      <c r="I85" s="662"/>
      <c r="J85" s="399"/>
      <c r="K85" s="84">
        <v>-30.26</v>
      </c>
      <c r="L85" s="399"/>
      <c r="M85" s="399"/>
      <c r="N85" s="399"/>
      <c r="O85" s="399"/>
      <c r="P85" s="399"/>
      <c r="Q85" s="399"/>
      <c r="R85" s="85"/>
      <c r="T85" s="87"/>
      <c r="U85" s="399"/>
      <c r="V85" s="399"/>
      <c r="W85" s="399"/>
      <c r="X85" s="399"/>
      <c r="Y85" s="399"/>
      <c r="Z85" s="399"/>
      <c r="AA85" s="88"/>
      <c r="AT85" s="89" t="s">
        <v>130</v>
      </c>
      <c r="AU85" s="89" t="s">
        <v>128</v>
      </c>
      <c r="AV85" s="86" t="s">
        <v>128</v>
      </c>
      <c r="AW85" s="86" t="s">
        <v>131</v>
      </c>
      <c r="AX85" s="86" t="s">
        <v>119</v>
      </c>
      <c r="AY85" s="89" t="s">
        <v>120</v>
      </c>
    </row>
    <row r="86" spans="2:51" s="118" customFormat="1" ht="22.5" customHeight="1" x14ac:dyDescent="0.25">
      <c r="B86" s="113"/>
      <c r="C86" s="403"/>
      <c r="D86" s="403"/>
      <c r="E86" s="115" t="s">
        <v>125</v>
      </c>
      <c r="F86" s="681" t="s">
        <v>577</v>
      </c>
      <c r="G86" s="682"/>
      <c r="H86" s="682"/>
      <c r="I86" s="682"/>
      <c r="J86" s="403"/>
      <c r="K86" s="116">
        <v>-30.26</v>
      </c>
      <c r="L86" s="403"/>
      <c r="M86" s="403"/>
      <c r="N86" s="403"/>
      <c r="O86" s="403"/>
      <c r="P86" s="403"/>
      <c r="Q86" s="403"/>
      <c r="R86" s="117"/>
      <c r="T86" s="119"/>
      <c r="U86" s="403"/>
      <c r="V86" s="403"/>
      <c r="W86" s="403"/>
      <c r="X86" s="403"/>
      <c r="Y86" s="403"/>
      <c r="Z86" s="403"/>
      <c r="AA86" s="120"/>
      <c r="AT86" s="121" t="s">
        <v>130</v>
      </c>
      <c r="AU86" s="121" t="s">
        <v>128</v>
      </c>
      <c r="AV86" s="118" t="s">
        <v>136</v>
      </c>
      <c r="AW86" s="118" t="s">
        <v>131</v>
      </c>
      <c r="AX86" s="118" t="s">
        <v>119</v>
      </c>
      <c r="AY86" s="121" t="s">
        <v>120</v>
      </c>
    </row>
    <row r="87" spans="2:51" s="109" customFormat="1" ht="22.5" customHeight="1" x14ac:dyDescent="0.25">
      <c r="B87" s="105"/>
      <c r="C87" s="402"/>
      <c r="D87" s="402"/>
      <c r="E87" s="107" t="s">
        <v>125</v>
      </c>
      <c r="F87" s="676" t="s">
        <v>1947</v>
      </c>
      <c r="G87" s="673"/>
      <c r="H87" s="673"/>
      <c r="I87" s="673"/>
      <c r="J87" s="402"/>
      <c r="K87" s="107" t="s">
        <v>125</v>
      </c>
      <c r="L87" s="402"/>
      <c r="M87" s="402"/>
      <c r="N87" s="402"/>
      <c r="O87" s="402"/>
      <c r="P87" s="402"/>
      <c r="Q87" s="402"/>
      <c r="R87" s="108"/>
      <c r="T87" s="110"/>
      <c r="U87" s="402"/>
      <c r="V87" s="402"/>
      <c r="W87" s="402"/>
      <c r="X87" s="402"/>
      <c r="Y87" s="402"/>
      <c r="Z87" s="402"/>
      <c r="AA87" s="111"/>
      <c r="AT87" s="112" t="s">
        <v>130</v>
      </c>
      <c r="AU87" s="112" t="s">
        <v>128</v>
      </c>
      <c r="AV87" s="109" t="s">
        <v>118</v>
      </c>
      <c r="AW87" s="109" t="s">
        <v>131</v>
      </c>
      <c r="AX87" s="109" t="s">
        <v>119</v>
      </c>
      <c r="AY87" s="112" t="s">
        <v>120</v>
      </c>
    </row>
    <row r="88" spans="2:51" s="86" customFormat="1" ht="31.5" customHeight="1" x14ac:dyDescent="0.25">
      <c r="B88" s="81"/>
      <c r="C88" s="399"/>
      <c r="D88" s="399"/>
      <c r="E88" s="83" t="s">
        <v>125</v>
      </c>
      <c r="F88" s="663" t="s">
        <v>1948</v>
      </c>
      <c r="G88" s="662"/>
      <c r="H88" s="662"/>
      <c r="I88" s="662"/>
      <c r="J88" s="399"/>
      <c r="K88" s="84">
        <v>107.58799999999999</v>
      </c>
      <c r="L88" s="399"/>
      <c r="M88" s="399"/>
      <c r="N88" s="399"/>
      <c r="O88" s="399"/>
      <c r="P88" s="399"/>
      <c r="Q88" s="399"/>
      <c r="R88" s="85"/>
      <c r="T88" s="87"/>
      <c r="U88" s="399"/>
      <c r="V88" s="399"/>
      <c r="W88" s="399"/>
      <c r="X88" s="399"/>
      <c r="Y88" s="399"/>
      <c r="Z88" s="399"/>
      <c r="AA88" s="88"/>
      <c r="AT88" s="89" t="s">
        <v>130</v>
      </c>
      <c r="AU88" s="89" t="s">
        <v>128</v>
      </c>
      <c r="AV88" s="86" t="s">
        <v>128</v>
      </c>
      <c r="AW88" s="86" t="s">
        <v>131</v>
      </c>
      <c r="AX88" s="86" t="s">
        <v>119</v>
      </c>
      <c r="AY88" s="89" t="s">
        <v>120</v>
      </c>
    </row>
    <row r="89" spans="2:51" s="86" customFormat="1" ht="31.5" customHeight="1" x14ac:dyDescent="0.25">
      <c r="B89" s="81"/>
      <c r="C89" s="399"/>
      <c r="D89" s="399"/>
      <c r="E89" s="83" t="s">
        <v>125</v>
      </c>
      <c r="F89" s="663" t="s">
        <v>1949</v>
      </c>
      <c r="G89" s="662"/>
      <c r="H89" s="662"/>
      <c r="I89" s="662"/>
      <c r="J89" s="399"/>
      <c r="K89" s="84">
        <v>22.88</v>
      </c>
      <c r="L89" s="399"/>
      <c r="M89" s="399"/>
      <c r="N89" s="399"/>
      <c r="O89" s="399"/>
      <c r="P89" s="399"/>
      <c r="Q89" s="399"/>
      <c r="R89" s="85"/>
      <c r="T89" s="87"/>
      <c r="U89" s="399"/>
      <c r="V89" s="399"/>
      <c r="W89" s="399"/>
      <c r="X89" s="399"/>
      <c r="Y89" s="399"/>
      <c r="Z89" s="399"/>
      <c r="AA89" s="88"/>
      <c r="AT89" s="89" t="s">
        <v>130</v>
      </c>
      <c r="AU89" s="89" t="s">
        <v>128</v>
      </c>
      <c r="AV89" s="86" t="s">
        <v>128</v>
      </c>
      <c r="AW89" s="86" t="s">
        <v>131</v>
      </c>
      <c r="AX89" s="86" t="s">
        <v>119</v>
      </c>
      <c r="AY89" s="89" t="s">
        <v>120</v>
      </c>
    </row>
    <row r="90" spans="2:51" s="86" customFormat="1" ht="22.5" customHeight="1" x14ac:dyDescent="0.25">
      <c r="B90" s="81"/>
      <c r="C90" s="399"/>
      <c r="D90" s="399"/>
      <c r="E90" s="83" t="s">
        <v>125</v>
      </c>
      <c r="F90" s="663" t="s">
        <v>1950</v>
      </c>
      <c r="G90" s="662"/>
      <c r="H90" s="662"/>
      <c r="I90" s="662"/>
      <c r="J90" s="399"/>
      <c r="K90" s="84">
        <v>8.7309999999999999</v>
      </c>
      <c r="L90" s="399"/>
      <c r="M90" s="399"/>
      <c r="N90" s="399"/>
      <c r="O90" s="399"/>
      <c r="P90" s="399"/>
      <c r="Q90" s="399"/>
      <c r="R90" s="85"/>
      <c r="T90" s="87"/>
      <c r="U90" s="399"/>
      <c r="V90" s="399"/>
      <c r="W90" s="399"/>
      <c r="X90" s="399"/>
      <c r="Y90" s="399"/>
      <c r="Z90" s="399"/>
      <c r="AA90" s="88"/>
      <c r="AT90" s="89" t="s">
        <v>130</v>
      </c>
      <c r="AU90" s="89" t="s">
        <v>128</v>
      </c>
      <c r="AV90" s="86" t="s">
        <v>128</v>
      </c>
      <c r="AW90" s="86" t="s">
        <v>131</v>
      </c>
      <c r="AX90" s="86" t="s">
        <v>119</v>
      </c>
      <c r="AY90" s="89" t="s">
        <v>120</v>
      </c>
    </row>
    <row r="91" spans="2:51" s="86" customFormat="1" ht="31.5" customHeight="1" x14ac:dyDescent="0.25">
      <c r="B91" s="81"/>
      <c r="C91" s="399"/>
      <c r="D91" s="399"/>
      <c r="E91" s="83" t="s">
        <v>125</v>
      </c>
      <c r="F91" s="663" t="s">
        <v>1951</v>
      </c>
      <c r="G91" s="662"/>
      <c r="H91" s="662"/>
      <c r="I91" s="662"/>
      <c r="J91" s="399"/>
      <c r="K91" s="84">
        <v>15.641999999999999</v>
      </c>
      <c r="L91" s="399"/>
      <c r="M91" s="399"/>
      <c r="N91" s="399"/>
      <c r="O91" s="399"/>
      <c r="P91" s="399"/>
      <c r="Q91" s="399"/>
      <c r="R91" s="85"/>
      <c r="T91" s="87"/>
      <c r="U91" s="399"/>
      <c r="V91" s="399"/>
      <c r="W91" s="399"/>
      <c r="X91" s="399"/>
      <c r="Y91" s="399"/>
      <c r="Z91" s="399"/>
      <c r="AA91" s="88"/>
      <c r="AT91" s="89" t="s">
        <v>130</v>
      </c>
      <c r="AU91" s="89" t="s">
        <v>128</v>
      </c>
      <c r="AV91" s="86" t="s">
        <v>128</v>
      </c>
      <c r="AW91" s="86" t="s">
        <v>131</v>
      </c>
      <c r="AX91" s="86" t="s">
        <v>119</v>
      </c>
      <c r="AY91" s="89" t="s">
        <v>120</v>
      </c>
    </row>
    <row r="92" spans="2:51" s="86" customFormat="1" ht="31.5" customHeight="1" x14ac:dyDescent="0.25">
      <c r="B92" s="81"/>
      <c r="C92" s="399"/>
      <c r="D92" s="399"/>
      <c r="E92" s="83" t="s">
        <v>125</v>
      </c>
      <c r="F92" s="663" t="s">
        <v>1952</v>
      </c>
      <c r="G92" s="662"/>
      <c r="H92" s="662"/>
      <c r="I92" s="662"/>
      <c r="J92" s="399"/>
      <c r="K92" s="84">
        <v>81.218000000000004</v>
      </c>
      <c r="L92" s="399"/>
      <c r="M92" s="399"/>
      <c r="N92" s="399"/>
      <c r="O92" s="399"/>
      <c r="P92" s="399"/>
      <c r="Q92" s="399"/>
      <c r="R92" s="85"/>
      <c r="T92" s="87"/>
      <c r="U92" s="399"/>
      <c r="V92" s="399"/>
      <c r="W92" s="399"/>
      <c r="X92" s="399"/>
      <c r="Y92" s="399"/>
      <c r="Z92" s="399"/>
      <c r="AA92" s="88"/>
      <c r="AT92" s="89" t="s">
        <v>130</v>
      </c>
      <c r="AU92" s="89" t="s">
        <v>128</v>
      </c>
      <c r="AV92" s="86" t="s">
        <v>128</v>
      </c>
      <c r="AW92" s="86" t="s">
        <v>131</v>
      </c>
      <c r="AX92" s="86" t="s">
        <v>119</v>
      </c>
      <c r="AY92" s="89" t="s">
        <v>120</v>
      </c>
    </row>
    <row r="93" spans="2:51" s="86" customFormat="1" ht="44.25" customHeight="1" x14ac:dyDescent="0.25">
      <c r="B93" s="81"/>
      <c r="C93" s="399"/>
      <c r="D93" s="399"/>
      <c r="E93" s="83" t="s">
        <v>125</v>
      </c>
      <c r="F93" s="663" t="s">
        <v>1953</v>
      </c>
      <c r="G93" s="662"/>
      <c r="H93" s="662"/>
      <c r="I93" s="662"/>
      <c r="J93" s="399"/>
      <c r="K93" s="84">
        <v>96.102000000000004</v>
      </c>
      <c r="L93" s="399"/>
      <c r="M93" s="399"/>
      <c r="N93" s="399"/>
      <c r="O93" s="399"/>
      <c r="P93" s="399"/>
      <c r="Q93" s="399"/>
      <c r="R93" s="85"/>
      <c r="T93" s="87"/>
      <c r="U93" s="399"/>
      <c r="V93" s="399"/>
      <c r="W93" s="399"/>
      <c r="X93" s="399"/>
      <c r="Y93" s="399"/>
      <c r="Z93" s="399"/>
      <c r="AA93" s="88"/>
      <c r="AT93" s="89" t="s">
        <v>130</v>
      </c>
      <c r="AU93" s="89" t="s">
        <v>128</v>
      </c>
      <c r="AV93" s="86" t="s">
        <v>128</v>
      </c>
      <c r="AW93" s="86" t="s">
        <v>131</v>
      </c>
      <c r="AX93" s="86" t="s">
        <v>119</v>
      </c>
      <c r="AY93" s="89" t="s">
        <v>120</v>
      </c>
    </row>
    <row r="94" spans="2:51" s="86" customFormat="1" ht="31.5" customHeight="1" x14ac:dyDescent="0.25">
      <c r="B94" s="81"/>
      <c r="C94" s="399"/>
      <c r="D94" s="399"/>
      <c r="E94" s="83" t="s">
        <v>125</v>
      </c>
      <c r="F94" s="663" t="s">
        <v>1954</v>
      </c>
      <c r="G94" s="662"/>
      <c r="H94" s="662"/>
      <c r="I94" s="662"/>
      <c r="J94" s="399"/>
      <c r="K94" s="84">
        <v>31.44</v>
      </c>
      <c r="L94" s="399"/>
      <c r="M94" s="399"/>
      <c r="N94" s="399"/>
      <c r="O94" s="399"/>
      <c r="P94" s="399"/>
      <c r="Q94" s="399"/>
      <c r="R94" s="85"/>
      <c r="T94" s="87"/>
      <c r="U94" s="399"/>
      <c r="V94" s="399"/>
      <c r="W94" s="399"/>
      <c r="X94" s="399"/>
      <c r="Y94" s="399"/>
      <c r="Z94" s="399"/>
      <c r="AA94" s="88"/>
      <c r="AT94" s="89" t="s">
        <v>130</v>
      </c>
      <c r="AU94" s="89" t="s">
        <v>128</v>
      </c>
      <c r="AV94" s="86" t="s">
        <v>128</v>
      </c>
      <c r="AW94" s="86" t="s">
        <v>131</v>
      </c>
      <c r="AX94" s="86" t="s">
        <v>119</v>
      </c>
      <c r="AY94" s="89" t="s">
        <v>120</v>
      </c>
    </row>
    <row r="95" spans="2:51" s="86" customFormat="1" ht="22.5" customHeight="1" x14ac:dyDescent="0.25">
      <c r="B95" s="81"/>
      <c r="C95" s="399"/>
      <c r="D95" s="399"/>
      <c r="E95" s="83" t="s">
        <v>125</v>
      </c>
      <c r="F95" s="663" t="s">
        <v>1955</v>
      </c>
      <c r="G95" s="662"/>
      <c r="H95" s="662"/>
      <c r="I95" s="662"/>
      <c r="J95" s="399"/>
      <c r="K95" s="84">
        <v>49.28</v>
      </c>
      <c r="L95" s="399"/>
      <c r="M95" s="399"/>
      <c r="N95" s="399"/>
      <c r="O95" s="399"/>
      <c r="P95" s="399"/>
      <c r="Q95" s="399"/>
      <c r="R95" s="85"/>
      <c r="T95" s="87"/>
      <c r="U95" s="399"/>
      <c r="V95" s="399"/>
      <c r="W95" s="399"/>
      <c r="X95" s="399"/>
      <c r="Y95" s="399"/>
      <c r="Z95" s="399"/>
      <c r="AA95" s="88"/>
      <c r="AT95" s="89" t="s">
        <v>130</v>
      </c>
      <c r="AU95" s="89" t="s">
        <v>128</v>
      </c>
      <c r="AV95" s="86" t="s">
        <v>128</v>
      </c>
      <c r="AW95" s="86" t="s">
        <v>131</v>
      </c>
      <c r="AX95" s="86" t="s">
        <v>119</v>
      </c>
      <c r="AY95" s="89" t="s">
        <v>120</v>
      </c>
    </row>
    <row r="96" spans="2:51" s="118" customFormat="1" ht="22.5" customHeight="1" x14ac:dyDescent="0.25">
      <c r="B96" s="113"/>
      <c r="C96" s="403"/>
      <c r="D96" s="403"/>
      <c r="E96" s="115" t="s">
        <v>125</v>
      </c>
      <c r="F96" s="681" t="s">
        <v>577</v>
      </c>
      <c r="G96" s="682"/>
      <c r="H96" s="682"/>
      <c r="I96" s="682"/>
      <c r="J96" s="403"/>
      <c r="K96" s="116">
        <v>412.88099999999997</v>
      </c>
      <c r="L96" s="403"/>
      <c r="M96" s="403"/>
      <c r="N96" s="403"/>
      <c r="O96" s="403"/>
      <c r="P96" s="403"/>
      <c r="Q96" s="403"/>
      <c r="R96" s="117"/>
      <c r="T96" s="119"/>
      <c r="U96" s="403"/>
      <c r="V96" s="403"/>
      <c r="W96" s="403"/>
      <c r="X96" s="403"/>
      <c r="Y96" s="403"/>
      <c r="Z96" s="403"/>
      <c r="AA96" s="120"/>
      <c r="AT96" s="121" t="s">
        <v>130</v>
      </c>
      <c r="AU96" s="121" t="s">
        <v>128</v>
      </c>
      <c r="AV96" s="118" t="s">
        <v>136</v>
      </c>
      <c r="AW96" s="118" t="s">
        <v>131</v>
      </c>
      <c r="AX96" s="118" t="s">
        <v>119</v>
      </c>
      <c r="AY96" s="121" t="s">
        <v>120</v>
      </c>
    </row>
    <row r="97" spans="2:64" s="86" customFormat="1" ht="31.5" customHeight="1" x14ac:dyDescent="0.25">
      <c r="B97" s="81"/>
      <c r="C97" s="399"/>
      <c r="D97" s="399"/>
      <c r="E97" s="83" t="s">
        <v>125</v>
      </c>
      <c r="F97" s="663" t="s">
        <v>1956</v>
      </c>
      <c r="G97" s="662"/>
      <c r="H97" s="662"/>
      <c r="I97" s="662"/>
      <c r="J97" s="399"/>
      <c r="K97" s="84">
        <v>-20.643999999999998</v>
      </c>
      <c r="L97" s="399"/>
      <c r="M97" s="399"/>
      <c r="N97" s="399"/>
      <c r="O97" s="399"/>
      <c r="P97" s="399"/>
      <c r="Q97" s="399"/>
      <c r="R97" s="85"/>
      <c r="T97" s="87"/>
      <c r="U97" s="399"/>
      <c r="V97" s="399"/>
      <c r="W97" s="399"/>
      <c r="X97" s="399"/>
      <c r="Y97" s="399"/>
      <c r="Z97" s="399"/>
      <c r="AA97" s="88"/>
      <c r="AT97" s="89" t="s">
        <v>130</v>
      </c>
      <c r="AU97" s="89" t="s">
        <v>128</v>
      </c>
      <c r="AV97" s="86" t="s">
        <v>128</v>
      </c>
      <c r="AW97" s="86" t="s">
        <v>131</v>
      </c>
      <c r="AX97" s="86" t="s">
        <v>119</v>
      </c>
      <c r="AY97" s="89" t="s">
        <v>120</v>
      </c>
    </row>
    <row r="98" spans="2:64" s="95" customFormat="1" ht="22.5" customHeight="1" x14ac:dyDescent="0.25">
      <c r="B98" s="90"/>
      <c r="C98" s="401"/>
      <c r="D98" s="401"/>
      <c r="E98" s="92" t="s">
        <v>125</v>
      </c>
      <c r="F98" s="664" t="s">
        <v>146</v>
      </c>
      <c r="G98" s="665"/>
      <c r="H98" s="665"/>
      <c r="I98" s="665"/>
      <c r="J98" s="401"/>
      <c r="K98" s="93">
        <v>967.17899999999997</v>
      </c>
      <c r="L98" s="401"/>
      <c r="M98" s="401"/>
      <c r="N98" s="401"/>
      <c r="O98" s="401"/>
      <c r="P98" s="401"/>
      <c r="Q98" s="401"/>
      <c r="R98" s="94"/>
      <c r="T98" s="96"/>
      <c r="U98" s="401"/>
      <c r="V98" s="401"/>
      <c r="W98" s="401"/>
      <c r="X98" s="401"/>
      <c r="Y98" s="401"/>
      <c r="Z98" s="401"/>
      <c r="AA98" s="97"/>
      <c r="AT98" s="98" t="s">
        <v>130</v>
      </c>
      <c r="AU98" s="98" t="s">
        <v>128</v>
      </c>
      <c r="AV98" s="95" t="s">
        <v>127</v>
      </c>
      <c r="AW98" s="95" t="s">
        <v>131</v>
      </c>
      <c r="AX98" s="95" t="s">
        <v>118</v>
      </c>
      <c r="AY98" s="98" t="s">
        <v>120</v>
      </c>
    </row>
    <row r="99" spans="2:64" s="17" customFormat="1" ht="44.25" customHeight="1" x14ac:dyDescent="0.25">
      <c r="B99" s="70"/>
      <c r="C99" s="71" t="s">
        <v>154</v>
      </c>
      <c r="D99" s="71" t="s">
        <v>121</v>
      </c>
      <c r="E99" s="72" t="s">
        <v>164</v>
      </c>
      <c r="F99" s="671" t="s">
        <v>165</v>
      </c>
      <c r="G99" s="667"/>
      <c r="H99" s="667"/>
      <c r="I99" s="667"/>
      <c r="J99" s="73" t="s">
        <v>134</v>
      </c>
      <c r="K99" s="74">
        <v>52.103999999999999</v>
      </c>
      <c r="L99" s="666"/>
      <c r="M99" s="667"/>
      <c r="N99" s="666">
        <f>ROUND(L99*K99,2)</f>
        <v>0</v>
      </c>
      <c r="O99" s="667"/>
      <c r="P99" s="667"/>
      <c r="Q99" s="667"/>
      <c r="R99" s="75"/>
      <c r="T99" s="76" t="s">
        <v>125</v>
      </c>
      <c r="U99" s="77" t="s">
        <v>126</v>
      </c>
      <c r="V99" s="78">
        <v>1.6930000000000001</v>
      </c>
      <c r="W99" s="78">
        <f>V99*K99</f>
        <v>88.212072000000006</v>
      </c>
      <c r="X99" s="78">
        <v>0</v>
      </c>
      <c r="Y99" s="78">
        <f>X99*K99</f>
        <v>0</v>
      </c>
      <c r="Z99" s="78">
        <v>0</v>
      </c>
      <c r="AA99" s="79">
        <f>Z99*K99</f>
        <v>0</v>
      </c>
      <c r="AR99" s="30" t="s">
        <v>127</v>
      </c>
      <c r="AT99" s="30" t="s">
        <v>121</v>
      </c>
      <c r="AU99" s="30" t="s">
        <v>128</v>
      </c>
      <c r="AY99" s="30" t="s">
        <v>120</v>
      </c>
      <c r="BE99" s="80">
        <f>IF(U99="základní",N99,0)</f>
        <v>0</v>
      </c>
      <c r="BF99" s="80">
        <f>IF(U99="snížená",N99,0)</f>
        <v>0</v>
      </c>
      <c r="BG99" s="80">
        <f>IF(U99="zákl. přenesená",N99,0)</f>
        <v>0</v>
      </c>
      <c r="BH99" s="80">
        <f>IF(U99="sníž. přenesená",N99,0)</f>
        <v>0</v>
      </c>
      <c r="BI99" s="80">
        <f>IF(U99="nulová",N99,0)</f>
        <v>0</v>
      </c>
      <c r="BJ99" s="30" t="s">
        <v>118</v>
      </c>
      <c r="BK99" s="80">
        <f>ROUND(L99*K99,2)</f>
        <v>0</v>
      </c>
      <c r="BL99" s="30" t="s">
        <v>127</v>
      </c>
    </row>
    <row r="100" spans="2:64" s="109" customFormat="1" ht="22.5" customHeight="1" x14ac:dyDescent="0.25">
      <c r="B100" s="105"/>
      <c r="C100" s="402"/>
      <c r="D100" s="402"/>
      <c r="E100" s="107" t="s">
        <v>125</v>
      </c>
      <c r="F100" s="672" t="s">
        <v>1937</v>
      </c>
      <c r="G100" s="673"/>
      <c r="H100" s="673"/>
      <c r="I100" s="673"/>
      <c r="J100" s="402"/>
      <c r="K100" s="107" t="s">
        <v>125</v>
      </c>
      <c r="L100" s="402"/>
      <c r="M100" s="402"/>
      <c r="N100" s="402"/>
      <c r="O100" s="402"/>
      <c r="P100" s="402"/>
      <c r="Q100" s="402"/>
      <c r="R100" s="108"/>
      <c r="T100" s="110"/>
      <c r="U100" s="402"/>
      <c r="V100" s="402"/>
      <c r="W100" s="402"/>
      <c r="X100" s="402"/>
      <c r="Y100" s="402"/>
      <c r="Z100" s="402"/>
      <c r="AA100" s="111"/>
      <c r="AT100" s="112" t="s">
        <v>130</v>
      </c>
      <c r="AU100" s="112" t="s">
        <v>128</v>
      </c>
      <c r="AV100" s="109" t="s">
        <v>118</v>
      </c>
      <c r="AW100" s="109" t="s">
        <v>131</v>
      </c>
      <c r="AX100" s="109" t="s">
        <v>119</v>
      </c>
      <c r="AY100" s="112" t="s">
        <v>120</v>
      </c>
    </row>
    <row r="101" spans="2:64" s="86" customFormat="1" ht="22.5" customHeight="1" x14ac:dyDescent="0.25">
      <c r="B101" s="81"/>
      <c r="C101" s="399"/>
      <c r="D101" s="399"/>
      <c r="E101" s="83" t="s">
        <v>125</v>
      </c>
      <c r="F101" s="663" t="s">
        <v>1957</v>
      </c>
      <c r="G101" s="662"/>
      <c r="H101" s="662"/>
      <c r="I101" s="662"/>
      <c r="J101" s="399"/>
      <c r="K101" s="84">
        <v>30.26</v>
      </c>
      <c r="L101" s="399"/>
      <c r="M101" s="399"/>
      <c r="N101" s="399"/>
      <c r="O101" s="399"/>
      <c r="P101" s="399"/>
      <c r="Q101" s="399"/>
      <c r="R101" s="85"/>
      <c r="T101" s="87"/>
      <c r="U101" s="399"/>
      <c r="V101" s="399"/>
      <c r="W101" s="399"/>
      <c r="X101" s="399"/>
      <c r="Y101" s="399"/>
      <c r="Z101" s="399"/>
      <c r="AA101" s="88"/>
      <c r="AT101" s="89" t="s">
        <v>130</v>
      </c>
      <c r="AU101" s="89" t="s">
        <v>128</v>
      </c>
      <c r="AV101" s="86" t="s">
        <v>128</v>
      </c>
      <c r="AW101" s="86" t="s">
        <v>131</v>
      </c>
      <c r="AX101" s="86" t="s">
        <v>119</v>
      </c>
      <c r="AY101" s="89" t="s">
        <v>120</v>
      </c>
    </row>
    <row r="102" spans="2:64" s="109" customFormat="1" ht="22.5" customHeight="1" x14ac:dyDescent="0.25">
      <c r="B102" s="105"/>
      <c r="C102" s="402"/>
      <c r="D102" s="402"/>
      <c r="E102" s="107" t="s">
        <v>125</v>
      </c>
      <c r="F102" s="676" t="s">
        <v>1947</v>
      </c>
      <c r="G102" s="673"/>
      <c r="H102" s="673"/>
      <c r="I102" s="673"/>
      <c r="J102" s="402"/>
      <c r="K102" s="107" t="s">
        <v>125</v>
      </c>
      <c r="L102" s="402"/>
      <c r="M102" s="402"/>
      <c r="N102" s="402"/>
      <c r="O102" s="402"/>
      <c r="P102" s="402"/>
      <c r="Q102" s="402"/>
      <c r="R102" s="108"/>
      <c r="T102" s="110"/>
      <c r="U102" s="402"/>
      <c r="V102" s="402"/>
      <c r="W102" s="402"/>
      <c r="X102" s="402"/>
      <c r="Y102" s="402"/>
      <c r="Z102" s="402"/>
      <c r="AA102" s="111"/>
      <c r="AT102" s="112" t="s">
        <v>130</v>
      </c>
      <c r="AU102" s="112" t="s">
        <v>128</v>
      </c>
      <c r="AV102" s="109" t="s">
        <v>118</v>
      </c>
      <c r="AW102" s="109" t="s">
        <v>131</v>
      </c>
      <c r="AX102" s="109" t="s">
        <v>119</v>
      </c>
      <c r="AY102" s="112" t="s">
        <v>120</v>
      </c>
    </row>
    <row r="103" spans="2:64" s="86" customFormat="1" ht="22.5" customHeight="1" x14ac:dyDescent="0.25">
      <c r="B103" s="81"/>
      <c r="C103" s="399"/>
      <c r="D103" s="399"/>
      <c r="E103" s="83" t="s">
        <v>125</v>
      </c>
      <c r="F103" s="663" t="s">
        <v>1958</v>
      </c>
      <c r="G103" s="662"/>
      <c r="H103" s="662"/>
      <c r="I103" s="662"/>
      <c r="J103" s="399"/>
      <c r="K103" s="84">
        <v>20.643999999999998</v>
      </c>
      <c r="L103" s="399"/>
      <c r="M103" s="399"/>
      <c r="N103" s="399"/>
      <c r="O103" s="399"/>
      <c r="P103" s="399"/>
      <c r="Q103" s="399"/>
      <c r="R103" s="85"/>
      <c r="T103" s="87"/>
      <c r="U103" s="399"/>
      <c r="V103" s="399"/>
      <c r="W103" s="399"/>
      <c r="X103" s="399"/>
      <c r="Y103" s="399"/>
      <c r="Z103" s="399"/>
      <c r="AA103" s="88"/>
      <c r="AT103" s="89" t="s">
        <v>130</v>
      </c>
      <c r="AU103" s="89" t="s">
        <v>128</v>
      </c>
      <c r="AV103" s="86" t="s">
        <v>128</v>
      </c>
      <c r="AW103" s="86" t="s">
        <v>131</v>
      </c>
      <c r="AX103" s="86" t="s">
        <v>119</v>
      </c>
      <c r="AY103" s="89" t="s">
        <v>120</v>
      </c>
    </row>
    <row r="104" spans="2:64" s="86" customFormat="1" ht="31.5" customHeight="1" x14ac:dyDescent="0.25">
      <c r="B104" s="81"/>
      <c r="C104" s="399"/>
      <c r="D104" s="399"/>
      <c r="E104" s="83" t="s">
        <v>125</v>
      </c>
      <c r="F104" s="663" t="s">
        <v>1959</v>
      </c>
      <c r="G104" s="662"/>
      <c r="H104" s="662"/>
      <c r="I104" s="662"/>
      <c r="J104" s="399"/>
      <c r="K104" s="84">
        <v>1.2</v>
      </c>
      <c r="L104" s="399"/>
      <c r="M104" s="399"/>
      <c r="N104" s="399"/>
      <c r="O104" s="399"/>
      <c r="P104" s="399"/>
      <c r="Q104" s="399"/>
      <c r="R104" s="85"/>
      <c r="T104" s="87"/>
      <c r="U104" s="399"/>
      <c r="V104" s="399"/>
      <c r="W104" s="399"/>
      <c r="X104" s="399"/>
      <c r="Y104" s="399"/>
      <c r="Z104" s="399"/>
      <c r="AA104" s="88"/>
      <c r="AT104" s="89" t="s">
        <v>130</v>
      </c>
      <c r="AU104" s="89" t="s">
        <v>128</v>
      </c>
      <c r="AV104" s="86" t="s">
        <v>128</v>
      </c>
      <c r="AW104" s="86" t="s">
        <v>131</v>
      </c>
      <c r="AX104" s="86" t="s">
        <v>119</v>
      </c>
      <c r="AY104" s="89" t="s">
        <v>120</v>
      </c>
    </row>
    <row r="105" spans="2:64" s="95" customFormat="1" ht="22.5" customHeight="1" x14ac:dyDescent="0.25">
      <c r="B105" s="90"/>
      <c r="C105" s="401"/>
      <c r="D105" s="401"/>
      <c r="E105" s="92" t="s">
        <v>125</v>
      </c>
      <c r="F105" s="664" t="s">
        <v>146</v>
      </c>
      <c r="G105" s="665"/>
      <c r="H105" s="665"/>
      <c r="I105" s="665"/>
      <c r="J105" s="401"/>
      <c r="K105" s="93">
        <v>52.103999999999999</v>
      </c>
      <c r="L105" s="401"/>
      <c r="M105" s="401"/>
      <c r="N105" s="401"/>
      <c r="O105" s="401"/>
      <c r="P105" s="401"/>
      <c r="Q105" s="401"/>
      <c r="R105" s="94"/>
      <c r="T105" s="96"/>
      <c r="U105" s="401"/>
      <c r="V105" s="401"/>
      <c r="W105" s="401"/>
      <c r="X105" s="401"/>
      <c r="Y105" s="401"/>
      <c r="Z105" s="401"/>
      <c r="AA105" s="97"/>
      <c r="AT105" s="98" t="s">
        <v>130</v>
      </c>
      <c r="AU105" s="98" t="s">
        <v>128</v>
      </c>
      <c r="AV105" s="95" t="s">
        <v>127</v>
      </c>
      <c r="AW105" s="95" t="s">
        <v>131</v>
      </c>
      <c r="AX105" s="95" t="s">
        <v>118</v>
      </c>
      <c r="AY105" s="98" t="s">
        <v>120</v>
      </c>
    </row>
    <row r="106" spans="2:64" s="17" customFormat="1" ht="31.5" customHeight="1" x14ac:dyDescent="0.25">
      <c r="B106" s="70"/>
      <c r="C106" s="71" t="s">
        <v>157</v>
      </c>
      <c r="D106" s="71" t="s">
        <v>121</v>
      </c>
      <c r="E106" s="72" t="s">
        <v>216</v>
      </c>
      <c r="F106" s="671" t="s">
        <v>217</v>
      </c>
      <c r="G106" s="667"/>
      <c r="H106" s="667"/>
      <c r="I106" s="667"/>
      <c r="J106" s="73" t="s">
        <v>134</v>
      </c>
      <c r="K106" s="74">
        <v>473.62900000000002</v>
      </c>
      <c r="L106" s="666"/>
      <c r="M106" s="667"/>
      <c r="N106" s="666">
        <f>ROUND(L106*K106,2)</f>
        <v>0</v>
      </c>
      <c r="O106" s="667"/>
      <c r="P106" s="667"/>
      <c r="Q106" s="667"/>
      <c r="R106" s="75"/>
      <c r="T106" s="76" t="s">
        <v>125</v>
      </c>
      <c r="U106" s="77" t="s">
        <v>126</v>
      </c>
      <c r="V106" s="78">
        <v>0.34499999999999997</v>
      </c>
      <c r="W106" s="78">
        <f>V106*K106</f>
        <v>163.402005</v>
      </c>
      <c r="X106" s="78">
        <v>0</v>
      </c>
      <c r="Y106" s="78">
        <f>X106*K106</f>
        <v>0</v>
      </c>
      <c r="Z106" s="78">
        <v>0</v>
      </c>
      <c r="AA106" s="79">
        <f>Z106*K106</f>
        <v>0</v>
      </c>
      <c r="AR106" s="30" t="s">
        <v>127</v>
      </c>
      <c r="AT106" s="30" t="s">
        <v>121</v>
      </c>
      <c r="AU106" s="30" t="s">
        <v>128</v>
      </c>
      <c r="AY106" s="30" t="s">
        <v>120</v>
      </c>
      <c r="BE106" s="80">
        <f>IF(U106="základní",N106,0)</f>
        <v>0</v>
      </c>
      <c r="BF106" s="80">
        <f>IF(U106="snížená",N106,0)</f>
        <v>0</v>
      </c>
      <c r="BG106" s="80">
        <f>IF(U106="zákl. přenesená",N106,0)</f>
        <v>0</v>
      </c>
      <c r="BH106" s="80">
        <f>IF(U106="sníž. přenesená",N106,0)</f>
        <v>0</v>
      </c>
      <c r="BI106" s="80">
        <f>IF(U106="nulová",N106,0)</f>
        <v>0</v>
      </c>
      <c r="BJ106" s="30" t="s">
        <v>118</v>
      </c>
      <c r="BK106" s="80">
        <f>ROUND(L106*K106,2)</f>
        <v>0</v>
      </c>
      <c r="BL106" s="30" t="s">
        <v>127</v>
      </c>
    </row>
    <row r="107" spans="2:64" s="109" customFormat="1" ht="22.5" customHeight="1" x14ac:dyDescent="0.25">
      <c r="B107" s="105"/>
      <c r="C107" s="402"/>
      <c r="D107" s="402"/>
      <c r="E107" s="107" t="s">
        <v>125</v>
      </c>
      <c r="F107" s="672" t="s">
        <v>1937</v>
      </c>
      <c r="G107" s="673"/>
      <c r="H107" s="673"/>
      <c r="I107" s="673"/>
      <c r="J107" s="402"/>
      <c r="K107" s="107" t="s">
        <v>125</v>
      </c>
      <c r="L107" s="402"/>
      <c r="M107" s="402"/>
      <c r="N107" s="402"/>
      <c r="O107" s="402"/>
      <c r="P107" s="402"/>
      <c r="Q107" s="402"/>
      <c r="R107" s="108"/>
      <c r="T107" s="110"/>
      <c r="U107" s="402"/>
      <c r="V107" s="402"/>
      <c r="W107" s="402"/>
      <c r="X107" s="402"/>
      <c r="Y107" s="402"/>
      <c r="Z107" s="402"/>
      <c r="AA107" s="111"/>
      <c r="AT107" s="112" t="s">
        <v>130</v>
      </c>
      <c r="AU107" s="112" t="s">
        <v>128</v>
      </c>
      <c r="AV107" s="109" t="s">
        <v>118</v>
      </c>
      <c r="AW107" s="109" t="s">
        <v>131</v>
      </c>
      <c r="AX107" s="109" t="s">
        <v>119</v>
      </c>
      <c r="AY107" s="112" t="s">
        <v>120</v>
      </c>
    </row>
    <row r="108" spans="2:64" s="86" customFormat="1" ht="44.25" customHeight="1" x14ac:dyDescent="0.25">
      <c r="B108" s="81"/>
      <c r="C108" s="399"/>
      <c r="D108" s="399"/>
      <c r="E108" s="83" t="s">
        <v>125</v>
      </c>
      <c r="F108" s="663" t="s">
        <v>1938</v>
      </c>
      <c r="G108" s="662"/>
      <c r="H108" s="662"/>
      <c r="I108" s="662"/>
      <c r="J108" s="399"/>
      <c r="K108" s="84">
        <v>120.65600000000001</v>
      </c>
      <c r="L108" s="399"/>
      <c r="M108" s="399"/>
      <c r="N108" s="399"/>
      <c r="O108" s="399"/>
      <c r="P108" s="399"/>
      <c r="Q108" s="399"/>
      <c r="R108" s="85"/>
      <c r="T108" s="87"/>
      <c r="U108" s="399"/>
      <c r="V108" s="399"/>
      <c r="W108" s="399"/>
      <c r="X108" s="399"/>
      <c r="Y108" s="399"/>
      <c r="Z108" s="399"/>
      <c r="AA108" s="88"/>
      <c r="AT108" s="89" t="s">
        <v>130</v>
      </c>
      <c r="AU108" s="89" t="s">
        <v>128</v>
      </c>
      <c r="AV108" s="86" t="s">
        <v>128</v>
      </c>
      <c r="AW108" s="86" t="s">
        <v>131</v>
      </c>
      <c r="AX108" s="86" t="s">
        <v>119</v>
      </c>
      <c r="AY108" s="89" t="s">
        <v>120</v>
      </c>
    </row>
    <row r="109" spans="2:64" s="86" customFormat="1" ht="22.5" customHeight="1" x14ac:dyDescent="0.25">
      <c r="B109" s="81"/>
      <c r="C109" s="399"/>
      <c r="D109" s="399"/>
      <c r="E109" s="83" t="s">
        <v>125</v>
      </c>
      <c r="F109" s="663" t="s">
        <v>1939</v>
      </c>
      <c r="G109" s="662"/>
      <c r="H109" s="662"/>
      <c r="I109" s="662"/>
      <c r="J109" s="399"/>
      <c r="K109" s="84">
        <v>14.25</v>
      </c>
      <c r="L109" s="399"/>
      <c r="M109" s="399"/>
      <c r="N109" s="399"/>
      <c r="O109" s="399"/>
      <c r="P109" s="399"/>
      <c r="Q109" s="399"/>
      <c r="R109" s="85"/>
      <c r="T109" s="87"/>
      <c r="U109" s="399"/>
      <c r="V109" s="399"/>
      <c r="W109" s="399"/>
      <c r="X109" s="399"/>
      <c r="Y109" s="399"/>
      <c r="Z109" s="399"/>
      <c r="AA109" s="88"/>
      <c r="AT109" s="89" t="s">
        <v>130</v>
      </c>
      <c r="AU109" s="89" t="s">
        <v>128</v>
      </c>
      <c r="AV109" s="86" t="s">
        <v>128</v>
      </c>
      <c r="AW109" s="86" t="s">
        <v>131</v>
      </c>
      <c r="AX109" s="86" t="s">
        <v>119</v>
      </c>
      <c r="AY109" s="89" t="s">
        <v>120</v>
      </c>
    </row>
    <row r="110" spans="2:64" s="86" customFormat="1" ht="22.5" customHeight="1" x14ac:dyDescent="0.25">
      <c r="B110" s="81"/>
      <c r="C110" s="399"/>
      <c r="D110" s="399"/>
      <c r="E110" s="83" t="s">
        <v>125</v>
      </c>
      <c r="F110" s="663" t="s">
        <v>1940</v>
      </c>
      <c r="G110" s="662"/>
      <c r="H110" s="662"/>
      <c r="I110" s="662"/>
      <c r="J110" s="399"/>
      <c r="K110" s="84">
        <v>4.173</v>
      </c>
      <c r="L110" s="399"/>
      <c r="M110" s="399"/>
      <c r="N110" s="399"/>
      <c r="O110" s="399"/>
      <c r="P110" s="399"/>
      <c r="Q110" s="399"/>
      <c r="R110" s="85"/>
      <c r="T110" s="87"/>
      <c r="U110" s="399"/>
      <c r="V110" s="399"/>
      <c r="W110" s="399"/>
      <c r="X110" s="399"/>
      <c r="Y110" s="399"/>
      <c r="Z110" s="399"/>
      <c r="AA110" s="88"/>
      <c r="AT110" s="89" t="s">
        <v>130</v>
      </c>
      <c r="AU110" s="89" t="s">
        <v>128</v>
      </c>
      <c r="AV110" s="86" t="s">
        <v>128</v>
      </c>
      <c r="AW110" s="86" t="s">
        <v>131</v>
      </c>
      <c r="AX110" s="86" t="s">
        <v>119</v>
      </c>
      <c r="AY110" s="89" t="s">
        <v>120</v>
      </c>
    </row>
    <row r="111" spans="2:64" s="86" customFormat="1" ht="31.5" customHeight="1" x14ac:dyDescent="0.25">
      <c r="B111" s="81"/>
      <c r="C111" s="399"/>
      <c r="D111" s="399"/>
      <c r="E111" s="83" t="s">
        <v>125</v>
      </c>
      <c r="F111" s="663" t="s">
        <v>1941</v>
      </c>
      <c r="G111" s="662"/>
      <c r="H111" s="662"/>
      <c r="I111" s="662"/>
      <c r="J111" s="399"/>
      <c r="K111" s="84">
        <v>45.281999999999996</v>
      </c>
      <c r="L111" s="399"/>
      <c r="M111" s="399"/>
      <c r="N111" s="399"/>
      <c r="O111" s="399"/>
      <c r="P111" s="399"/>
      <c r="Q111" s="399"/>
      <c r="R111" s="85"/>
      <c r="T111" s="87"/>
      <c r="U111" s="399"/>
      <c r="V111" s="399"/>
      <c r="W111" s="399"/>
      <c r="X111" s="399"/>
      <c r="Y111" s="399"/>
      <c r="Z111" s="399"/>
      <c r="AA111" s="88"/>
      <c r="AT111" s="89" t="s">
        <v>130</v>
      </c>
      <c r="AU111" s="89" t="s">
        <v>128</v>
      </c>
      <c r="AV111" s="86" t="s">
        <v>128</v>
      </c>
      <c r="AW111" s="86" t="s">
        <v>131</v>
      </c>
      <c r="AX111" s="86" t="s">
        <v>119</v>
      </c>
      <c r="AY111" s="89" t="s">
        <v>120</v>
      </c>
    </row>
    <row r="112" spans="2:64" s="86" customFormat="1" ht="44.25" customHeight="1" x14ac:dyDescent="0.25">
      <c r="B112" s="81"/>
      <c r="C112" s="399"/>
      <c r="D112" s="399"/>
      <c r="E112" s="83" t="s">
        <v>125</v>
      </c>
      <c r="F112" s="663" t="s">
        <v>1942</v>
      </c>
      <c r="G112" s="662"/>
      <c r="H112" s="662"/>
      <c r="I112" s="662"/>
      <c r="J112" s="399"/>
      <c r="K112" s="84">
        <v>191.91200000000001</v>
      </c>
      <c r="L112" s="399"/>
      <c r="M112" s="399"/>
      <c r="N112" s="399"/>
      <c r="O112" s="399"/>
      <c r="P112" s="399"/>
      <c r="Q112" s="399"/>
      <c r="R112" s="85"/>
      <c r="T112" s="87"/>
      <c r="U112" s="399"/>
      <c r="V112" s="399"/>
      <c r="W112" s="399"/>
      <c r="X112" s="399"/>
      <c r="Y112" s="399"/>
      <c r="Z112" s="399"/>
      <c r="AA112" s="88"/>
      <c r="AT112" s="89" t="s">
        <v>130</v>
      </c>
      <c r="AU112" s="89" t="s">
        <v>128</v>
      </c>
      <c r="AV112" s="86" t="s">
        <v>128</v>
      </c>
      <c r="AW112" s="86" t="s">
        <v>131</v>
      </c>
      <c r="AX112" s="86" t="s">
        <v>119</v>
      </c>
      <c r="AY112" s="89" t="s">
        <v>120</v>
      </c>
    </row>
    <row r="113" spans="2:64" s="86" customFormat="1" ht="22.5" customHeight="1" x14ac:dyDescent="0.25">
      <c r="B113" s="81"/>
      <c r="C113" s="399"/>
      <c r="D113" s="399"/>
      <c r="E113" s="83" t="s">
        <v>125</v>
      </c>
      <c r="F113" s="663" t="s">
        <v>1943</v>
      </c>
      <c r="G113" s="662"/>
      <c r="H113" s="662"/>
      <c r="I113" s="662"/>
      <c r="J113" s="399"/>
      <c r="K113" s="84">
        <v>172.80500000000001</v>
      </c>
      <c r="L113" s="399"/>
      <c r="M113" s="399"/>
      <c r="N113" s="399"/>
      <c r="O113" s="399"/>
      <c r="P113" s="399"/>
      <c r="Q113" s="399"/>
      <c r="R113" s="85"/>
      <c r="T113" s="87"/>
      <c r="U113" s="399"/>
      <c r="V113" s="399"/>
      <c r="W113" s="399"/>
      <c r="X113" s="399"/>
      <c r="Y113" s="399"/>
      <c r="Z113" s="399"/>
      <c r="AA113" s="88"/>
      <c r="AT113" s="89" t="s">
        <v>130</v>
      </c>
      <c r="AU113" s="89" t="s">
        <v>128</v>
      </c>
      <c r="AV113" s="86" t="s">
        <v>128</v>
      </c>
      <c r="AW113" s="86" t="s">
        <v>131</v>
      </c>
      <c r="AX113" s="86" t="s">
        <v>119</v>
      </c>
      <c r="AY113" s="89" t="s">
        <v>120</v>
      </c>
    </row>
    <row r="114" spans="2:64" s="86" customFormat="1" ht="31.5" customHeight="1" x14ac:dyDescent="0.25">
      <c r="B114" s="81"/>
      <c r="C114" s="399"/>
      <c r="D114" s="399"/>
      <c r="E114" s="83" t="s">
        <v>125</v>
      </c>
      <c r="F114" s="663" t="s">
        <v>1945</v>
      </c>
      <c r="G114" s="662"/>
      <c r="H114" s="662"/>
      <c r="I114" s="662"/>
      <c r="J114" s="399"/>
      <c r="K114" s="84">
        <v>55.26</v>
      </c>
      <c r="L114" s="399"/>
      <c r="M114" s="399"/>
      <c r="N114" s="399"/>
      <c r="O114" s="399"/>
      <c r="P114" s="399"/>
      <c r="Q114" s="399"/>
      <c r="R114" s="85"/>
      <c r="T114" s="87"/>
      <c r="U114" s="399"/>
      <c r="V114" s="399"/>
      <c r="W114" s="399"/>
      <c r="X114" s="399"/>
      <c r="Y114" s="399"/>
      <c r="Z114" s="399"/>
      <c r="AA114" s="88"/>
      <c r="AT114" s="89" t="s">
        <v>130</v>
      </c>
      <c r="AU114" s="89" t="s">
        <v>128</v>
      </c>
      <c r="AV114" s="86" t="s">
        <v>128</v>
      </c>
      <c r="AW114" s="86" t="s">
        <v>131</v>
      </c>
      <c r="AX114" s="86" t="s">
        <v>119</v>
      </c>
      <c r="AY114" s="89" t="s">
        <v>120</v>
      </c>
    </row>
    <row r="115" spans="2:64" s="118" customFormat="1" ht="22.5" customHeight="1" x14ac:dyDescent="0.25">
      <c r="B115" s="113"/>
      <c r="C115" s="403"/>
      <c r="D115" s="403"/>
      <c r="E115" s="115" t="s">
        <v>125</v>
      </c>
      <c r="F115" s="681" t="s">
        <v>577</v>
      </c>
      <c r="G115" s="682"/>
      <c r="H115" s="682"/>
      <c r="I115" s="682"/>
      <c r="J115" s="403"/>
      <c r="K115" s="116">
        <v>604.33799999999997</v>
      </c>
      <c r="L115" s="403"/>
      <c r="M115" s="403"/>
      <c r="N115" s="403"/>
      <c r="O115" s="403"/>
      <c r="P115" s="403"/>
      <c r="Q115" s="403"/>
      <c r="R115" s="117"/>
      <c r="T115" s="119"/>
      <c r="U115" s="403"/>
      <c r="V115" s="403"/>
      <c r="W115" s="403"/>
      <c r="X115" s="403"/>
      <c r="Y115" s="403"/>
      <c r="Z115" s="403"/>
      <c r="AA115" s="120"/>
      <c r="AT115" s="121" t="s">
        <v>130</v>
      </c>
      <c r="AU115" s="121" t="s">
        <v>128</v>
      </c>
      <c r="AV115" s="118" t="s">
        <v>136</v>
      </c>
      <c r="AW115" s="118" t="s">
        <v>131</v>
      </c>
      <c r="AX115" s="118" t="s">
        <v>119</v>
      </c>
      <c r="AY115" s="121" t="s">
        <v>120</v>
      </c>
    </row>
    <row r="116" spans="2:64" s="109" customFormat="1" ht="22.5" customHeight="1" x14ac:dyDescent="0.25">
      <c r="B116" s="105"/>
      <c r="C116" s="402"/>
      <c r="D116" s="402"/>
      <c r="E116" s="107" t="s">
        <v>125</v>
      </c>
      <c r="F116" s="676" t="s">
        <v>1947</v>
      </c>
      <c r="G116" s="673"/>
      <c r="H116" s="673"/>
      <c r="I116" s="673"/>
      <c r="J116" s="402"/>
      <c r="K116" s="107" t="s">
        <v>125</v>
      </c>
      <c r="L116" s="402"/>
      <c r="M116" s="402"/>
      <c r="N116" s="402"/>
      <c r="O116" s="402"/>
      <c r="P116" s="402"/>
      <c r="Q116" s="402"/>
      <c r="R116" s="108"/>
      <c r="T116" s="110"/>
      <c r="U116" s="402"/>
      <c r="V116" s="402"/>
      <c r="W116" s="402"/>
      <c r="X116" s="402"/>
      <c r="Y116" s="402"/>
      <c r="Z116" s="402"/>
      <c r="AA116" s="111"/>
      <c r="AT116" s="112" t="s">
        <v>130</v>
      </c>
      <c r="AU116" s="112" t="s">
        <v>128</v>
      </c>
      <c r="AV116" s="109" t="s">
        <v>118</v>
      </c>
      <c r="AW116" s="109" t="s">
        <v>131</v>
      </c>
      <c r="AX116" s="109" t="s">
        <v>119</v>
      </c>
      <c r="AY116" s="112" t="s">
        <v>120</v>
      </c>
    </row>
    <row r="117" spans="2:64" s="86" customFormat="1" ht="31.5" customHeight="1" x14ac:dyDescent="0.25">
      <c r="B117" s="81"/>
      <c r="C117" s="399"/>
      <c r="D117" s="399"/>
      <c r="E117" s="83" t="s">
        <v>125</v>
      </c>
      <c r="F117" s="663" t="s">
        <v>1948</v>
      </c>
      <c r="G117" s="662"/>
      <c r="H117" s="662"/>
      <c r="I117" s="662"/>
      <c r="J117" s="399"/>
      <c r="K117" s="84">
        <v>107.58799999999999</v>
      </c>
      <c r="L117" s="399"/>
      <c r="M117" s="399"/>
      <c r="N117" s="399"/>
      <c r="O117" s="399"/>
      <c r="P117" s="399"/>
      <c r="Q117" s="399"/>
      <c r="R117" s="85"/>
      <c r="T117" s="87"/>
      <c r="U117" s="399"/>
      <c r="V117" s="399"/>
      <c r="W117" s="399"/>
      <c r="X117" s="399"/>
      <c r="Y117" s="399"/>
      <c r="Z117" s="399"/>
      <c r="AA117" s="88"/>
      <c r="AT117" s="89" t="s">
        <v>130</v>
      </c>
      <c r="AU117" s="89" t="s">
        <v>128</v>
      </c>
      <c r="AV117" s="86" t="s">
        <v>128</v>
      </c>
      <c r="AW117" s="86" t="s">
        <v>131</v>
      </c>
      <c r="AX117" s="86" t="s">
        <v>119</v>
      </c>
      <c r="AY117" s="89" t="s">
        <v>120</v>
      </c>
    </row>
    <row r="118" spans="2:64" s="86" customFormat="1" ht="22.5" customHeight="1" x14ac:dyDescent="0.25">
      <c r="B118" s="81"/>
      <c r="C118" s="399"/>
      <c r="D118" s="399"/>
      <c r="E118" s="83" t="s">
        <v>125</v>
      </c>
      <c r="F118" s="663" t="s">
        <v>1950</v>
      </c>
      <c r="G118" s="662"/>
      <c r="H118" s="662"/>
      <c r="I118" s="662"/>
      <c r="J118" s="399"/>
      <c r="K118" s="84">
        <v>8.7309999999999999</v>
      </c>
      <c r="L118" s="399"/>
      <c r="M118" s="399"/>
      <c r="N118" s="399"/>
      <c r="O118" s="399"/>
      <c r="P118" s="399"/>
      <c r="Q118" s="399"/>
      <c r="R118" s="85"/>
      <c r="T118" s="87"/>
      <c r="U118" s="399"/>
      <c r="V118" s="399"/>
      <c r="W118" s="399"/>
      <c r="X118" s="399"/>
      <c r="Y118" s="399"/>
      <c r="Z118" s="399"/>
      <c r="AA118" s="88"/>
      <c r="AT118" s="89" t="s">
        <v>130</v>
      </c>
      <c r="AU118" s="89" t="s">
        <v>128</v>
      </c>
      <c r="AV118" s="86" t="s">
        <v>128</v>
      </c>
      <c r="AW118" s="86" t="s">
        <v>131</v>
      </c>
      <c r="AX118" s="86" t="s">
        <v>119</v>
      </c>
      <c r="AY118" s="89" t="s">
        <v>120</v>
      </c>
    </row>
    <row r="119" spans="2:64" s="86" customFormat="1" ht="31.5" customHeight="1" x14ac:dyDescent="0.25">
      <c r="B119" s="81"/>
      <c r="C119" s="399"/>
      <c r="D119" s="399"/>
      <c r="E119" s="83" t="s">
        <v>125</v>
      </c>
      <c r="F119" s="663" t="s">
        <v>1952</v>
      </c>
      <c r="G119" s="662"/>
      <c r="H119" s="662"/>
      <c r="I119" s="662"/>
      <c r="J119" s="399"/>
      <c r="K119" s="84">
        <v>81.218000000000004</v>
      </c>
      <c r="L119" s="399"/>
      <c r="M119" s="399"/>
      <c r="N119" s="399"/>
      <c r="O119" s="399"/>
      <c r="P119" s="399"/>
      <c r="Q119" s="399"/>
      <c r="R119" s="85"/>
      <c r="T119" s="87"/>
      <c r="U119" s="399"/>
      <c r="V119" s="399"/>
      <c r="W119" s="399"/>
      <c r="X119" s="399"/>
      <c r="Y119" s="399"/>
      <c r="Z119" s="399"/>
      <c r="AA119" s="88"/>
      <c r="AT119" s="89" t="s">
        <v>130</v>
      </c>
      <c r="AU119" s="89" t="s">
        <v>128</v>
      </c>
      <c r="AV119" s="86" t="s">
        <v>128</v>
      </c>
      <c r="AW119" s="86" t="s">
        <v>131</v>
      </c>
      <c r="AX119" s="86" t="s">
        <v>119</v>
      </c>
      <c r="AY119" s="89" t="s">
        <v>120</v>
      </c>
    </row>
    <row r="120" spans="2:64" s="86" customFormat="1" ht="44.25" customHeight="1" x14ac:dyDescent="0.25">
      <c r="B120" s="81"/>
      <c r="C120" s="399"/>
      <c r="D120" s="399"/>
      <c r="E120" s="83" t="s">
        <v>125</v>
      </c>
      <c r="F120" s="663" t="s">
        <v>1953</v>
      </c>
      <c r="G120" s="662"/>
      <c r="H120" s="662"/>
      <c r="I120" s="662"/>
      <c r="J120" s="399"/>
      <c r="K120" s="84">
        <v>96.102000000000004</v>
      </c>
      <c r="L120" s="399"/>
      <c r="M120" s="399"/>
      <c r="N120" s="399"/>
      <c r="O120" s="399"/>
      <c r="P120" s="399"/>
      <c r="Q120" s="399"/>
      <c r="R120" s="85"/>
      <c r="T120" s="87"/>
      <c r="U120" s="399"/>
      <c r="V120" s="399"/>
      <c r="W120" s="399"/>
      <c r="X120" s="399"/>
      <c r="Y120" s="399"/>
      <c r="Z120" s="399"/>
      <c r="AA120" s="88"/>
      <c r="AT120" s="89" t="s">
        <v>130</v>
      </c>
      <c r="AU120" s="89" t="s">
        <v>128</v>
      </c>
      <c r="AV120" s="86" t="s">
        <v>128</v>
      </c>
      <c r="AW120" s="86" t="s">
        <v>131</v>
      </c>
      <c r="AX120" s="86" t="s">
        <v>119</v>
      </c>
      <c r="AY120" s="89" t="s">
        <v>120</v>
      </c>
    </row>
    <row r="121" spans="2:64" s="86" customFormat="1" ht="22.5" customHeight="1" x14ac:dyDescent="0.25">
      <c r="B121" s="81"/>
      <c r="C121" s="399"/>
      <c r="D121" s="399"/>
      <c r="E121" s="83" t="s">
        <v>125</v>
      </c>
      <c r="F121" s="663" t="s">
        <v>1955</v>
      </c>
      <c r="G121" s="662"/>
      <c r="H121" s="662"/>
      <c r="I121" s="662"/>
      <c r="J121" s="399"/>
      <c r="K121" s="84">
        <v>49.28</v>
      </c>
      <c r="L121" s="399"/>
      <c r="M121" s="399"/>
      <c r="N121" s="399"/>
      <c r="O121" s="399"/>
      <c r="P121" s="399"/>
      <c r="Q121" s="399"/>
      <c r="R121" s="85"/>
      <c r="T121" s="87"/>
      <c r="U121" s="399"/>
      <c r="V121" s="399"/>
      <c r="W121" s="399"/>
      <c r="X121" s="399"/>
      <c r="Y121" s="399"/>
      <c r="Z121" s="399"/>
      <c r="AA121" s="88"/>
      <c r="AT121" s="89" t="s">
        <v>130</v>
      </c>
      <c r="AU121" s="89" t="s">
        <v>128</v>
      </c>
      <c r="AV121" s="86" t="s">
        <v>128</v>
      </c>
      <c r="AW121" s="86" t="s">
        <v>131</v>
      </c>
      <c r="AX121" s="86" t="s">
        <v>119</v>
      </c>
      <c r="AY121" s="89" t="s">
        <v>120</v>
      </c>
    </row>
    <row r="122" spans="2:64" s="118" customFormat="1" ht="22.5" customHeight="1" x14ac:dyDescent="0.25">
      <c r="B122" s="113"/>
      <c r="C122" s="403"/>
      <c r="D122" s="403"/>
      <c r="E122" s="115" t="s">
        <v>125</v>
      </c>
      <c r="F122" s="681" t="s">
        <v>577</v>
      </c>
      <c r="G122" s="682"/>
      <c r="H122" s="682"/>
      <c r="I122" s="682"/>
      <c r="J122" s="403"/>
      <c r="K122" s="116">
        <v>342.91899999999998</v>
      </c>
      <c r="L122" s="403"/>
      <c r="M122" s="403"/>
      <c r="N122" s="403"/>
      <c r="O122" s="403"/>
      <c r="P122" s="403"/>
      <c r="Q122" s="403"/>
      <c r="R122" s="117"/>
      <c r="T122" s="119"/>
      <c r="U122" s="403"/>
      <c r="V122" s="403"/>
      <c r="W122" s="403"/>
      <c r="X122" s="403"/>
      <c r="Y122" s="403"/>
      <c r="Z122" s="403"/>
      <c r="AA122" s="120"/>
      <c r="AT122" s="121" t="s">
        <v>130</v>
      </c>
      <c r="AU122" s="121" t="s">
        <v>128</v>
      </c>
      <c r="AV122" s="118" t="s">
        <v>136</v>
      </c>
      <c r="AW122" s="118" t="s">
        <v>131</v>
      </c>
      <c r="AX122" s="118" t="s">
        <v>119</v>
      </c>
      <c r="AY122" s="121" t="s">
        <v>120</v>
      </c>
    </row>
    <row r="123" spans="2:64" s="95" customFormat="1" ht="22.5" customHeight="1" x14ac:dyDescent="0.25">
      <c r="B123" s="90"/>
      <c r="C123" s="401"/>
      <c r="D123" s="401"/>
      <c r="E123" s="92" t="s">
        <v>125</v>
      </c>
      <c r="F123" s="664" t="s">
        <v>146</v>
      </c>
      <c r="G123" s="665"/>
      <c r="H123" s="665"/>
      <c r="I123" s="665"/>
      <c r="J123" s="401"/>
      <c r="K123" s="93">
        <v>947.25699999999995</v>
      </c>
      <c r="L123" s="401"/>
      <c r="M123" s="401"/>
      <c r="N123" s="401"/>
      <c r="O123" s="401"/>
      <c r="P123" s="401"/>
      <c r="Q123" s="401"/>
      <c r="R123" s="94"/>
      <c r="T123" s="96"/>
      <c r="U123" s="401"/>
      <c r="V123" s="401"/>
      <c r="W123" s="401"/>
      <c r="X123" s="401"/>
      <c r="Y123" s="401"/>
      <c r="Z123" s="401"/>
      <c r="AA123" s="97"/>
      <c r="AT123" s="98" t="s">
        <v>130</v>
      </c>
      <c r="AU123" s="98" t="s">
        <v>128</v>
      </c>
      <c r="AV123" s="95" t="s">
        <v>127</v>
      </c>
      <c r="AW123" s="95" t="s">
        <v>131</v>
      </c>
      <c r="AX123" s="95" t="s">
        <v>119</v>
      </c>
      <c r="AY123" s="98" t="s">
        <v>120</v>
      </c>
    </row>
    <row r="124" spans="2:64" s="86" customFormat="1" ht="31.5" customHeight="1" x14ac:dyDescent="0.25">
      <c r="B124" s="81"/>
      <c r="C124" s="399"/>
      <c r="D124" s="399"/>
      <c r="E124" s="83" t="s">
        <v>125</v>
      </c>
      <c r="F124" s="663" t="s">
        <v>1960</v>
      </c>
      <c r="G124" s="662"/>
      <c r="H124" s="662"/>
      <c r="I124" s="662"/>
      <c r="J124" s="399"/>
      <c r="K124" s="84">
        <v>473.62900000000002</v>
      </c>
      <c r="L124" s="399"/>
      <c r="M124" s="399"/>
      <c r="N124" s="399"/>
      <c r="O124" s="399"/>
      <c r="P124" s="399"/>
      <c r="Q124" s="399"/>
      <c r="R124" s="85"/>
      <c r="T124" s="87"/>
      <c r="U124" s="399"/>
      <c r="V124" s="399"/>
      <c r="W124" s="399"/>
      <c r="X124" s="399"/>
      <c r="Y124" s="399"/>
      <c r="Z124" s="399"/>
      <c r="AA124" s="88"/>
      <c r="AT124" s="89" t="s">
        <v>130</v>
      </c>
      <c r="AU124" s="89" t="s">
        <v>128</v>
      </c>
      <c r="AV124" s="86" t="s">
        <v>128</v>
      </c>
      <c r="AW124" s="86" t="s">
        <v>131</v>
      </c>
      <c r="AX124" s="86" t="s">
        <v>118</v>
      </c>
      <c r="AY124" s="89" t="s">
        <v>120</v>
      </c>
    </row>
    <row r="125" spans="2:64" s="17" customFormat="1" ht="31.5" customHeight="1" x14ac:dyDescent="0.25">
      <c r="B125" s="70"/>
      <c r="C125" s="71" t="s">
        <v>163</v>
      </c>
      <c r="D125" s="71" t="s">
        <v>121</v>
      </c>
      <c r="E125" s="72" t="s">
        <v>1961</v>
      </c>
      <c r="F125" s="671" t="s">
        <v>1962</v>
      </c>
      <c r="G125" s="667"/>
      <c r="H125" s="667"/>
      <c r="I125" s="667"/>
      <c r="J125" s="73" t="s">
        <v>134</v>
      </c>
      <c r="K125" s="74">
        <v>76.212999999999994</v>
      </c>
      <c r="L125" s="666"/>
      <c r="M125" s="667"/>
      <c r="N125" s="666">
        <f>ROUND(L125*K125,2)</f>
        <v>0</v>
      </c>
      <c r="O125" s="667"/>
      <c r="P125" s="667"/>
      <c r="Q125" s="667"/>
      <c r="R125" s="75"/>
      <c r="T125" s="76" t="s">
        <v>125</v>
      </c>
      <c r="U125" s="77" t="s">
        <v>126</v>
      </c>
      <c r="V125" s="78">
        <v>7.3999999999999996E-2</v>
      </c>
      <c r="W125" s="78">
        <f>V125*K125</f>
        <v>5.6397619999999993</v>
      </c>
      <c r="X125" s="78">
        <v>0</v>
      </c>
      <c r="Y125" s="78">
        <f>X125*K125</f>
        <v>0</v>
      </c>
      <c r="Z125" s="78">
        <v>0</v>
      </c>
      <c r="AA125" s="79">
        <f>Z125*K125</f>
        <v>0</v>
      </c>
      <c r="AR125" s="30" t="s">
        <v>127</v>
      </c>
      <c r="AT125" s="30" t="s">
        <v>121</v>
      </c>
      <c r="AU125" s="30" t="s">
        <v>128</v>
      </c>
      <c r="AY125" s="30" t="s">
        <v>120</v>
      </c>
      <c r="BE125" s="80">
        <f>IF(U125="základní",N125,0)</f>
        <v>0</v>
      </c>
      <c r="BF125" s="80">
        <f>IF(U125="snížená",N125,0)</f>
        <v>0</v>
      </c>
      <c r="BG125" s="80">
        <f>IF(U125="zákl. přenesená",N125,0)</f>
        <v>0</v>
      </c>
      <c r="BH125" s="80">
        <f>IF(U125="sníž. přenesená",N125,0)</f>
        <v>0</v>
      </c>
      <c r="BI125" s="80">
        <f>IF(U125="nulová",N125,0)</f>
        <v>0</v>
      </c>
      <c r="BJ125" s="30" t="s">
        <v>118</v>
      </c>
      <c r="BK125" s="80">
        <f>ROUND(L125*K125,2)</f>
        <v>0</v>
      </c>
      <c r="BL125" s="30" t="s">
        <v>127</v>
      </c>
    </row>
    <row r="126" spans="2:64" s="86" customFormat="1" ht="31.5" customHeight="1" x14ac:dyDescent="0.25">
      <c r="B126" s="81"/>
      <c r="C126" s="399"/>
      <c r="D126" s="399"/>
      <c r="E126" s="83" t="s">
        <v>125</v>
      </c>
      <c r="F126" s="661" t="s">
        <v>1963</v>
      </c>
      <c r="G126" s="662"/>
      <c r="H126" s="662"/>
      <c r="I126" s="662"/>
      <c r="J126" s="399"/>
      <c r="K126" s="84">
        <v>76.212999999999994</v>
      </c>
      <c r="L126" s="399"/>
      <c r="M126" s="399"/>
      <c r="N126" s="399"/>
      <c r="O126" s="399"/>
      <c r="P126" s="399"/>
      <c r="Q126" s="399"/>
      <c r="R126" s="85"/>
      <c r="T126" s="87"/>
      <c r="U126" s="399"/>
      <c r="V126" s="399"/>
      <c r="W126" s="399"/>
      <c r="X126" s="399"/>
      <c r="Y126" s="399"/>
      <c r="Z126" s="399"/>
      <c r="AA126" s="88"/>
      <c r="AT126" s="89" t="s">
        <v>130</v>
      </c>
      <c r="AU126" s="89" t="s">
        <v>128</v>
      </c>
      <c r="AV126" s="86" t="s">
        <v>128</v>
      </c>
      <c r="AW126" s="86" t="s">
        <v>131</v>
      </c>
      <c r="AX126" s="86" t="s">
        <v>118</v>
      </c>
      <c r="AY126" s="89" t="s">
        <v>120</v>
      </c>
    </row>
    <row r="127" spans="2:64" s="17" customFormat="1" ht="31.5" customHeight="1" x14ac:dyDescent="0.25">
      <c r="B127" s="70"/>
      <c r="C127" s="71" t="s">
        <v>169</v>
      </c>
      <c r="D127" s="71" t="s">
        <v>121</v>
      </c>
      <c r="E127" s="72" t="s">
        <v>1964</v>
      </c>
      <c r="F127" s="671" t="s">
        <v>1965</v>
      </c>
      <c r="G127" s="667"/>
      <c r="H127" s="667"/>
      <c r="I127" s="667"/>
      <c r="J127" s="73" t="s">
        <v>447</v>
      </c>
      <c r="K127" s="74">
        <v>5</v>
      </c>
      <c r="L127" s="666"/>
      <c r="M127" s="667"/>
      <c r="N127" s="666">
        <f>ROUND(L127*K127,2)</f>
        <v>0</v>
      </c>
      <c r="O127" s="667"/>
      <c r="P127" s="667"/>
      <c r="Q127" s="667"/>
      <c r="R127" s="75"/>
      <c r="T127" s="76" t="s">
        <v>125</v>
      </c>
      <c r="U127" s="77" t="s">
        <v>126</v>
      </c>
      <c r="V127" s="78">
        <v>6.0999999999999999E-2</v>
      </c>
      <c r="W127" s="78">
        <f>V127*K127</f>
        <v>0.30499999999999999</v>
      </c>
      <c r="X127" s="78">
        <v>0</v>
      </c>
      <c r="Y127" s="78">
        <f>X127*K127</f>
        <v>0</v>
      </c>
      <c r="Z127" s="78">
        <v>0</v>
      </c>
      <c r="AA127" s="79">
        <f>Z127*K127</f>
        <v>0</v>
      </c>
      <c r="AR127" s="30" t="s">
        <v>127</v>
      </c>
      <c r="AT127" s="30" t="s">
        <v>121</v>
      </c>
      <c r="AU127" s="30" t="s">
        <v>128</v>
      </c>
      <c r="AY127" s="30" t="s">
        <v>120</v>
      </c>
      <c r="BE127" s="80">
        <f>IF(U127="základní",N127,0)</f>
        <v>0</v>
      </c>
      <c r="BF127" s="80">
        <f>IF(U127="snížená",N127,0)</f>
        <v>0</v>
      </c>
      <c r="BG127" s="80">
        <f>IF(U127="zákl. přenesená",N127,0)</f>
        <v>0</v>
      </c>
      <c r="BH127" s="80">
        <f>IF(U127="sníž. přenesená",N127,0)</f>
        <v>0</v>
      </c>
      <c r="BI127" s="80">
        <f>IF(U127="nulová",N127,0)</f>
        <v>0</v>
      </c>
      <c r="BJ127" s="30" t="s">
        <v>118</v>
      </c>
      <c r="BK127" s="80">
        <f>ROUND(L127*K127,2)</f>
        <v>0</v>
      </c>
      <c r="BL127" s="30" t="s">
        <v>127</v>
      </c>
    </row>
    <row r="128" spans="2:64" s="86" customFormat="1" ht="22.5" customHeight="1" x14ac:dyDescent="0.25">
      <c r="B128" s="81"/>
      <c r="C128" s="399"/>
      <c r="D128" s="399"/>
      <c r="E128" s="83" t="s">
        <v>125</v>
      </c>
      <c r="F128" s="661" t="s">
        <v>1966</v>
      </c>
      <c r="G128" s="662"/>
      <c r="H128" s="662"/>
      <c r="I128" s="662"/>
      <c r="J128" s="399"/>
      <c r="K128" s="84">
        <v>5</v>
      </c>
      <c r="L128" s="399"/>
      <c r="M128" s="399"/>
      <c r="N128" s="399"/>
      <c r="O128" s="399"/>
      <c r="P128" s="399"/>
      <c r="Q128" s="399"/>
      <c r="R128" s="85"/>
      <c r="T128" s="87"/>
      <c r="U128" s="399"/>
      <c r="V128" s="399"/>
      <c r="W128" s="399"/>
      <c r="X128" s="399"/>
      <c r="Y128" s="399"/>
      <c r="Z128" s="399"/>
      <c r="AA128" s="88"/>
      <c r="AT128" s="89" t="s">
        <v>130</v>
      </c>
      <c r="AU128" s="89" t="s">
        <v>128</v>
      </c>
      <c r="AV128" s="86" t="s">
        <v>128</v>
      </c>
      <c r="AW128" s="86" t="s">
        <v>131</v>
      </c>
      <c r="AX128" s="86" t="s">
        <v>118</v>
      </c>
      <c r="AY128" s="89" t="s">
        <v>120</v>
      </c>
    </row>
    <row r="129" spans="2:64" s="17" customFormat="1" ht="31.5" customHeight="1" x14ac:dyDescent="0.25">
      <c r="B129" s="70"/>
      <c r="C129" s="71" t="s">
        <v>175</v>
      </c>
      <c r="D129" s="71" t="s">
        <v>121</v>
      </c>
      <c r="E129" s="72" t="s">
        <v>1967</v>
      </c>
      <c r="F129" s="671" t="s">
        <v>1968</v>
      </c>
      <c r="G129" s="667"/>
      <c r="H129" s="667"/>
      <c r="I129" s="667"/>
      <c r="J129" s="73" t="s">
        <v>447</v>
      </c>
      <c r="K129" s="74">
        <v>4</v>
      </c>
      <c r="L129" s="666"/>
      <c r="M129" s="667"/>
      <c r="N129" s="666">
        <f>ROUND(L129*K129,2)</f>
        <v>0</v>
      </c>
      <c r="O129" s="667"/>
      <c r="P129" s="667"/>
      <c r="Q129" s="667"/>
      <c r="R129" s="75"/>
      <c r="T129" s="76" t="s">
        <v>125</v>
      </c>
      <c r="U129" s="77" t="s">
        <v>126</v>
      </c>
      <c r="V129" s="78">
        <v>7.3999999999999996E-2</v>
      </c>
      <c r="W129" s="78">
        <f>V129*K129</f>
        <v>0.29599999999999999</v>
      </c>
      <c r="X129" s="78">
        <v>0</v>
      </c>
      <c r="Y129" s="78">
        <f>X129*K129</f>
        <v>0</v>
      </c>
      <c r="Z129" s="78">
        <v>0</v>
      </c>
      <c r="AA129" s="79">
        <f>Z129*K129</f>
        <v>0</v>
      </c>
      <c r="AR129" s="30" t="s">
        <v>127</v>
      </c>
      <c r="AT129" s="30" t="s">
        <v>121</v>
      </c>
      <c r="AU129" s="30" t="s">
        <v>128</v>
      </c>
      <c r="AY129" s="30" t="s">
        <v>120</v>
      </c>
      <c r="BE129" s="80">
        <f>IF(U129="základní",N129,0)</f>
        <v>0</v>
      </c>
      <c r="BF129" s="80">
        <f>IF(U129="snížená",N129,0)</f>
        <v>0</v>
      </c>
      <c r="BG129" s="80">
        <f>IF(U129="zákl. přenesená",N129,0)</f>
        <v>0</v>
      </c>
      <c r="BH129" s="80">
        <f>IF(U129="sníž. přenesená",N129,0)</f>
        <v>0</v>
      </c>
      <c r="BI129" s="80">
        <f>IF(U129="nulová",N129,0)</f>
        <v>0</v>
      </c>
      <c r="BJ129" s="30" t="s">
        <v>118</v>
      </c>
      <c r="BK129" s="80">
        <f>ROUND(L129*K129,2)</f>
        <v>0</v>
      </c>
      <c r="BL129" s="30" t="s">
        <v>127</v>
      </c>
    </row>
    <row r="130" spans="2:64" s="86" customFormat="1" ht="22.5" customHeight="1" x14ac:dyDescent="0.25">
      <c r="B130" s="81"/>
      <c r="C130" s="399"/>
      <c r="D130" s="399"/>
      <c r="E130" s="83" t="s">
        <v>125</v>
      </c>
      <c r="F130" s="661" t="s">
        <v>1969</v>
      </c>
      <c r="G130" s="662"/>
      <c r="H130" s="662"/>
      <c r="I130" s="662"/>
      <c r="J130" s="399"/>
      <c r="K130" s="84">
        <v>4</v>
      </c>
      <c r="L130" s="399"/>
      <c r="M130" s="399"/>
      <c r="N130" s="399"/>
      <c r="O130" s="399"/>
      <c r="P130" s="399"/>
      <c r="Q130" s="399"/>
      <c r="R130" s="85"/>
      <c r="T130" s="87"/>
      <c r="U130" s="399"/>
      <c r="V130" s="399"/>
      <c r="W130" s="399"/>
      <c r="X130" s="399"/>
      <c r="Y130" s="399"/>
      <c r="Z130" s="399"/>
      <c r="AA130" s="88"/>
      <c r="AT130" s="89" t="s">
        <v>130</v>
      </c>
      <c r="AU130" s="89" t="s">
        <v>128</v>
      </c>
      <c r="AV130" s="86" t="s">
        <v>128</v>
      </c>
      <c r="AW130" s="86" t="s">
        <v>131</v>
      </c>
      <c r="AX130" s="86" t="s">
        <v>118</v>
      </c>
      <c r="AY130" s="89" t="s">
        <v>120</v>
      </c>
    </row>
    <row r="131" spans="2:64" s="17" customFormat="1" ht="31.5" customHeight="1" x14ac:dyDescent="0.25">
      <c r="B131" s="70"/>
      <c r="C131" s="71" t="s">
        <v>179</v>
      </c>
      <c r="D131" s="71" t="s">
        <v>121</v>
      </c>
      <c r="E131" s="72" t="s">
        <v>1970</v>
      </c>
      <c r="F131" s="671" t="s">
        <v>1971</v>
      </c>
      <c r="G131" s="667"/>
      <c r="H131" s="667"/>
      <c r="I131" s="667"/>
      <c r="J131" s="73" t="s">
        <v>447</v>
      </c>
      <c r="K131" s="74">
        <v>5</v>
      </c>
      <c r="L131" s="666"/>
      <c r="M131" s="667"/>
      <c r="N131" s="666">
        <f>ROUND(L131*K131,2)</f>
        <v>0</v>
      </c>
      <c r="O131" s="667"/>
      <c r="P131" s="667"/>
      <c r="Q131" s="667"/>
      <c r="R131" s="75"/>
      <c r="T131" s="76" t="s">
        <v>125</v>
      </c>
      <c r="U131" s="77" t="s">
        <v>126</v>
      </c>
      <c r="V131" s="78">
        <v>0.623</v>
      </c>
      <c r="W131" s="78">
        <f>V131*K131</f>
        <v>3.1150000000000002</v>
      </c>
      <c r="X131" s="78">
        <v>0</v>
      </c>
      <c r="Y131" s="78">
        <f>X131*K131</f>
        <v>0</v>
      </c>
      <c r="Z131" s="78">
        <v>0</v>
      </c>
      <c r="AA131" s="79">
        <f>Z131*K131</f>
        <v>0</v>
      </c>
      <c r="AR131" s="30" t="s">
        <v>127</v>
      </c>
      <c r="AT131" s="30" t="s">
        <v>121</v>
      </c>
      <c r="AU131" s="30" t="s">
        <v>128</v>
      </c>
      <c r="AY131" s="30" t="s">
        <v>120</v>
      </c>
      <c r="BE131" s="80">
        <f>IF(U131="základní",N131,0)</f>
        <v>0</v>
      </c>
      <c r="BF131" s="80">
        <f>IF(U131="snížená",N131,0)</f>
        <v>0</v>
      </c>
      <c r="BG131" s="80">
        <f>IF(U131="zákl. přenesená",N131,0)</f>
        <v>0</v>
      </c>
      <c r="BH131" s="80">
        <f>IF(U131="sníž. přenesená",N131,0)</f>
        <v>0</v>
      </c>
      <c r="BI131" s="80">
        <f>IF(U131="nulová",N131,0)</f>
        <v>0</v>
      </c>
      <c r="BJ131" s="30" t="s">
        <v>118</v>
      </c>
      <c r="BK131" s="80">
        <f>ROUND(L131*K131,2)</f>
        <v>0</v>
      </c>
      <c r="BL131" s="30" t="s">
        <v>127</v>
      </c>
    </row>
    <row r="132" spans="2:64" s="86" customFormat="1" ht="22.5" customHeight="1" x14ac:dyDescent="0.25">
      <c r="B132" s="81"/>
      <c r="C132" s="399"/>
      <c r="D132" s="399"/>
      <c r="E132" s="83" t="s">
        <v>125</v>
      </c>
      <c r="F132" s="661" t="s">
        <v>1972</v>
      </c>
      <c r="G132" s="662"/>
      <c r="H132" s="662"/>
      <c r="I132" s="662"/>
      <c r="J132" s="399"/>
      <c r="K132" s="84">
        <v>5</v>
      </c>
      <c r="L132" s="399"/>
      <c r="M132" s="399"/>
      <c r="N132" s="399"/>
      <c r="O132" s="399"/>
      <c r="P132" s="399"/>
      <c r="Q132" s="399"/>
      <c r="R132" s="85"/>
      <c r="T132" s="87"/>
      <c r="U132" s="399"/>
      <c r="V132" s="399"/>
      <c r="W132" s="399"/>
      <c r="X132" s="399"/>
      <c r="Y132" s="399"/>
      <c r="Z132" s="399"/>
      <c r="AA132" s="88"/>
      <c r="AT132" s="89" t="s">
        <v>130</v>
      </c>
      <c r="AU132" s="89" t="s">
        <v>128</v>
      </c>
      <c r="AV132" s="86" t="s">
        <v>128</v>
      </c>
      <c r="AW132" s="86" t="s">
        <v>131</v>
      </c>
      <c r="AX132" s="86" t="s">
        <v>118</v>
      </c>
      <c r="AY132" s="89" t="s">
        <v>120</v>
      </c>
    </row>
    <row r="133" spans="2:64" s="17" customFormat="1" ht="31.5" customHeight="1" x14ac:dyDescent="0.25">
      <c r="B133" s="70"/>
      <c r="C133" s="71" t="s">
        <v>184</v>
      </c>
      <c r="D133" s="71" t="s">
        <v>121</v>
      </c>
      <c r="E133" s="72" t="s">
        <v>1973</v>
      </c>
      <c r="F133" s="671" t="s">
        <v>1974</v>
      </c>
      <c r="G133" s="667"/>
      <c r="H133" s="667"/>
      <c r="I133" s="667"/>
      <c r="J133" s="73" t="s">
        <v>447</v>
      </c>
      <c r="K133" s="74">
        <v>4</v>
      </c>
      <c r="L133" s="666"/>
      <c r="M133" s="667"/>
      <c r="N133" s="666">
        <f>ROUND(L133*K133,2)</f>
        <v>0</v>
      </c>
      <c r="O133" s="667"/>
      <c r="P133" s="667"/>
      <c r="Q133" s="667"/>
      <c r="R133" s="75"/>
      <c r="T133" s="76" t="s">
        <v>125</v>
      </c>
      <c r="U133" s="77" t="s">
        <v>126</v>
      </c>
      <c r="V133" s="78">
        <v>0.58199999999999996</v>
      </c>
      <c r="W133" s="78">
        <f>V133*K133</f>
        <v>2.3279999999999998</v>
      </c>
      <c r="X133" s="78">
        <v>0</v>
      </c>
      <c r="Y133" s="78">
        <f>X133*K133</f>
        <v>0</v>
      </c>
      <c r="Z133" s="78">
        <v>0</v>
      </c>
      <c r="AA133" s="79">
        <f>Z133*K133</f>
        <v>0</v>
      </c>
      <c r="AR133" s="30" t="s">
        <v>127</v>
      </c>
      <c r="AT133" s="30" t="s">
        <v>121</v>
      </c>
      <c r="AU133" s="30" t="s">
        <v>128</v>
      </c>
      <c r="AY133" s="30" t="s">
        <v>120</v>
      </c>
      <c r="BE133" s="80">
        <f>IF(U133="základní",N133,0)</f>
        <v>0</v>
      </c>
      <c r="BF133" s="80">
        <f>IF(U133="snížená",N133,0)</f>
        <v>0</v>
      </c>
      <c r="BG133" s="80">
        <f>IF(U133="zákl. přenesená",N133,0)</f>
        <v>0</v>
      </c>
      <c r="BH133" s="80">
        <f>IF(U133="sníž. přenesená",N133,0)</f>
        <v>0</v>
      </c>
      <c r="BI133" s="80">
        <f>IF(U133="nulová",N133,0)</f>
        <v>0</v>
      </c>
      <c r="BJ133" s="30" t="s">
        <v>118</v>
      </c>
      <c r="BK133" s="80">
        <f>ROUND(L133*K133,2)</f>
        <v>0</v>
      </c>
      <c r="BL133" s="30" t="s">
        <v>127</v>
      </c>
    </row>
    <row r="134" spans="2:64" s="86" customFormat="1" ht="22.5" customHeight="1" x14ac:dyDescent="0.25">
      <c r="B134" s="81"/>
      <c r="C134" s="399"/>
      <c r="D134" s="399"/>
      <c r="E134" s="83" t="s">
        <v>125</v>
      </c>
      <c r="F134" s="661" t="s">
        <v>1969</v>
      </c>
      <c r="G134" s="662"/>
      <c r="H134" s="662"/>
      <c r="I134" s="662"/>
      <c r="J134" s="399"/>
      <c r="K134" s="84">
        <v>4</v>
      </c>
      <c r="L134" s="399"/>
      <c r="M134" s="399"/>
      <c r="N134" s="399"/>
      <c r="O134" s="399"/>
      <c r="P134" s="399"/>
      <c r="Q134" s="399"/>
      <c r="R134" s="85"/>
      <c r="T134" s="87"/>
      <c r="U134" s="399"/>
      <c r="V134" s="399"/>
      <c r="W134" s="399"/>
      <c r="X134" s="399"/>
      <c r="Y134" s="399"/>
      <c r="Z134" s="399"/>
      <c r="AA134" s="88"/>
      <c r="AT134" s="89" t="s">
        <v>130</v>
      </c>
      <c r="AU134" s="89" t="s">
        <v>128</v>
      </c>
      <c r="AV134" s="86" t="s">
        <v>128</v>
      </c>
      <c r="AW134" s="86" t="s">
        <v>131</v>
      </c>
      <c r="AX134" s="86" t="s">
        <v>118</v>
      </c>
      <c r="AY134" s="89" t="s">
        <v>120</v>
      </c>
    </row>
    <row r="135" spans="2:64" s="17" customFormat="1" ht="31.5" customHeight="1" x14ac:dyDescent="0.25">
      <c r="B135" s="70"/>
      <c r="C135" s="71" t="s">
        <v>188</v>
      </c>
      <c r="D135" s="71" t="s">
        <v>121</v>
      </c>
      <c r="E135" s="72" t="s">
        <v>1975</v>
      </c>
      <c r="F135" s="671" t="s">
        <v>1976</v>
      </c>
      <c r="G135" s="667"/>
      <c r="H135" s="667"/>
      <c r="I135" s="667"/>
      <c r="J135" s="73" t="s">
        <v>447</v>
      </c>
      <c r="K135" s="74">
        <v>9</v>
      </c>
      <c r="L135" s="666"/>
      <c r="M135" s="667"/>
      <c r="N135" s="666">
        <f>ROUND(L135*K135,2)</f>
        <v>0</v>
      </c>
      <c r="O135" s="667"/>
      <c r="P135" s="667"/>
      <c r="Q135" s="667"/>
      <c r="R135" s="75"/>
      <c r="T135" s="76" t="s">
        <v>125</v>
      </c>
      <c r="U135" s="77" t="s">
        <v>126</v>
      </c>
      <c r="V135" s="78">
        <v>0.10199999999999999</v>
      </c>
      <c r="W135" s="78">
        <f>V135*K135</f>
        <v>0.91799999999999993</v>
      </c>
      <c r="X135" s="78">
        <v>0</v>
      </c>
      <c r="Y135" s="78">
        <f>X135*K135</f>
        <v>0</v>
      </c>
      <c r="Z135" s="78">
        <v>0</v>
      </c>
      <c r="AA135" s="79">
        <f>Z135*K135</f>
        <v>0</v>
      </c>
      <c r="AR135" s="30" t="s">
        <v>127</v>
      </c>
      <c r="AT135" s="30" t="s">
        <v>121</v>
      </c>
      <c r="AU135" s="30" t="s">
        <v>128</v>
      </c>
      <c r="AY135" s="30" t="s">
        <v>120</v>
      </c>
      <c r="BE135" s="80">
        <f>IF(U135="základní",N135,0)</f>
        <v>0</v>
      </c>
      <c r="BF135" s="80">
        <f>IF(U135="snížená",N135,0)</f>
        <v>0</v>
      </c>
      <c r="BG135" s="80">
        <f>IF(U135="zákl. přenesená",N135,0)</f>
        <v>0</v>
      </c>
      <c r="BH135" s="80">
        <f>IF(U135="sníž. přenesená",N135,0)</f>
        <v>0</v>
      </c>
      <c r="BI135" s="80">
        <f>IF(U135="nulová",N135,0)</f>
        <v>0</v>
      </c>
      <c r="BJ135" s="30" t="s">
        <v>118</v>
      </c>
      <c r="BK135" s="80">
        <f>ROUND(L135*K135,2)</f>
        <v>0</v>
      </c>
      <c r="BL135" s="30" t="s">
        <v>127</v>
      </c>
    </row>
    <row r="136" spans="2:64" s="86" customFormat="1" ht="22.5" customHeight="1" x14ac:dyDescent="0.25">
      <c r="B136" s="81"/>
      <c r="C136" s="399"/>
      <c r="D136" s="399"/>
      <c r="E136" s="83" t="s">
        <v>125</v>
      </c>
      <c r="F136" s="661" t="s">
        <v>1977</v>
      </c>
      <c r="G136" s="662"/>
      <c r="H136" s="662"/>
      <c r="I136" s="662"/>
      <c r="J136" s="399"/>
      <c r="K136" s="84">
        <v>9</v>
      </c>
      <c r="L136" s="399"/>
      <c r="M136" s="399"/>
      <c r="N136" s="399"/>
      <c r="O136" s="399"/>
      <c r="P136" s="399"/>
      <c r="Q136" s="399"/>
      <c r="R136" s="85"/>
      <c r="T136" s="87"/>
      <c r="U136" s="399"/>
      <c r="V136" s="399"/>
      <c r="W136" s="399"/>
      <c r="X136" s="399"/>
      <c r="Y136" s="399"/>
      <c r="Z136" s="399"/>
      <c r="AA136" s="88"/>
      <c r="AT136" s="89" t="s">
        <v>130</v>
      </c>
      <c r="AU136" s="89" t="s">
        <v>128</v>
      </c>
      <c r="AV136" s="86" t="s">
        <v>128</v>
      </c>
      <c r="AW136" s="86" t="s">
        <v>131</v>
      </c>
      <c r="AX136" s="86" t="s">
        <v>118</v>
      </c>
      <c r="AY136" s="89" t="s">
        <v>120</v>
      </c>
    </row>
    <row r="137" spans="2:64" s="17" customFormat="1" ht="31.5" customHeight="1" x14ac:dyDescent="0.25">
      <c r="B137" s="70"/>
      <c r="C137" s="71" t="s">
        <v>194</v>
      </c>
      <c r="D137" s="71" t="s">
        <v>121</v>
      </c>
      <c r="E137" s="72" t="s">
        <v>1978</v>
      </c>
      <c r="F137" s="671" t="s">
        <v>1979</v>
      </c>
      <c r="G137" s="667"/>
      <c r="H137" s="667"/>
      <c r="I137" s="667"/>
      <c r="J137" s="73" t="s">
        <v>172</v>
      </c>
      <c r="K137" s="74">
        <v>34.799999999999997</v>
      </c>
      <c r="L137" s="666"/>
      <c r="M137" s="667"/>
      <c r="N137" s="666">
        <f>ROUND(L137*K137,2)</f>
        <v>0</v>
      </c>
      <c r="O137" s="667"/>
      <c r="P137" s="667"/>
      <c r="Q137" s="667"/>
      <c r="R137" s="75"/>
      <c r="T137" s="76" t="s">
        <v>125</v>
      </c>
      <c r="U137" s="77" t="s">
        <v>126</v>
      </c>
      <c r="V137" s="78">
        <v>5.0999999999999997E-2</v>
      </c>
      <c r="W137" s="78">
        <f>V137*K137</f>
        <v>1.7747999999999997</v>
      </c>
      <c r="X137" s="78">
        <v>0</v>
      </c>
      <c r="Y137" s="78">
        <f>X137*K137</f>
        <v>0</v>
      </c>
      <c r="Z137" s="78">
        <v>0</v>
      </c>
      <c r="AA137" s="79">
        <f>Z137*K137</f>
        <v>0</v>
      </c>
      <c r="AR137" s="30" t="s">
        <v>127</v>
      </c>
      <c r="AT137" s="30" t="s">
        <v>121</v>
      </c>
      <c r="AU137" s="30" t="s">
        <v>128</v>
      </c>
      <c r="AY137" s="30" t="s">
        <v>120</v>
      </c>
      <c r="BE137" s="80">
        <f>IF(U137="základní",N137,0)</f>
        <v>0</v>
      </c>
      <c r="BF137" s="80">
        <f>IF(U137="snížená",N137,0)</f>
        <v>0</v>
      </c>
      <c r="BG137" s="80">
        <f>IF(U137="zákl. přenesená",N137,0)</f>
        <v>0</v>
      </c>
      <c r="BH137" s="80">
        <f>IF(U137="sníž. přenesená",N137,0)</f>
        <v>0</v>
      </c>
      <c r="BI137" s="80">
        <f>IF(U137="nulová",N137,0)</f>
        <v>0</v>
      </c>
      <c r="BJ137" s="30" t="s">
        <v>118</v>
      </c>
      <c r="BK137" s="80">
        <f>ROUND(L137*K137,2)</f>
        <v>0</v>
      </c>
      <c r="BL137" s="30" t="s">
        <v>127</v>
      </c>
    </row>
    <row r="138" spans="2:64" s="86" customFormat="1" ht="22.5" customHeight="1" x14ac:dyDescent="0.25">
      <c r="B138" s="81"/>
      <c r="C138" s="399"/>
      <c r="D138" s="399"/>
      <c r="E138" s="83" t="s">
        <v>125</v>
      </c>
      <c r="F138" s="661" t="s">
        <v>1980</v>
      </c>
      <c r="G138" s="662"/>
      <c r="H138" s="662"/>
      <c r="I138" s="662"/>
      <c r="J138" s="399"/>
      <c r="K138" s="84">
        <v>13</v>
      </c>
      <c r="L138" s="399"/>
      <c r="M138" s="399"/>
      <c r="N138" s="399"/>
      <c r="O138" s="399"/>
      <c r="P138" s="399"/>
      <c r="Q138" s="399"/>
      <c r="R138" s="85"/>
      <c r="T138" s="87"/>
      <c r="U138" s="399"/>
      <c r="V138" s="399"/>
      <c r="W138" s="399"/>
      <c r="X138" s="399"/>
      <c r="Y138" s="399"/>
      <c r="Z138" s="399"/>
      <c r="AA138" s="88"/>
      <c r="AT138" s="89" t="s">
        <v>130</v>
      </c>
      <c r="AU138" s="89" t="s">
        <v>128</v>
      </c>
      <c r="AV138" s="86" t="s">
        <v>128</v>
      </c>
      <c r="AW138" s="86" t="s">
        <v>131</v>
      </c>
      <c r="AX138" s="86" t="s">
        <v>119</v>
      </c>
      <c r="AY138" s="89" t="s">
        <v>120</v>
      </c>
    </row>
    <row r="139" spans="2:64" s="86" customFormat="1" ht="31.5" customHeight="1" x14ac:dyDescent="0.25">
      <c r="B139" s="81"/>
      <c r="C139" s="399"/>
      <c r="D139" s="399"/>
      <c r="E139" s="83" t="s">
        <v>125</v>
      </c>
      <c r="F139" s="663" t="s">
        <v>1981</v>
      </c>
      <c r="G139" s="662"/>
      <c r="H139" s="662"/>
      <c r="I139" s="662"/>
      <c r="J139" s="399"/>
      <c r="K139" s="84">
        <v>21.8</v>
      </c>
      <c r="L139" s="399"/>
      <c r="M139" s="399"/>
      <c r="N139" s="399"/>
      <c r="O139" s="399"/>
      <c r="P139" s="399"/>
      <c r="Q139" s="399"/>
      <c r="R139" s="85"/>
      <c r="T139" s="87"/>
      <c r="U139" s="399"/>
      <c r="V139" s="399"/>
      <c r="W139" s="399"/>
      <c r="X139" s="399"/>
      <c r="Y139" s="399"/>
      <c r="Z139" s="399"/>
      <c r="AA139" s="88"/>
      <c r="AT139" s="89" t="s">
        <v>130</v>
      </c>
      <c r="AU139" s="89" t="s">
        <v>128</v>
      </c>
      <c r="AV139" s="86" t="s">
        <v>128</v>
      </c>
      <c r="AW139" s="86" t="s">
        <v>131</v>
      </c>
      <c r="AX139" s="86" t="s">
        <v>119</v>
      </c>
      <c r="AY139" s="89" t="s">
        <v>120</v>
      </c>
    </row>
    <row r="140" spans="2:64" s="95" customFormat="1" ht="22.5" customHeight="1" x14ac:dyDescent="0.25">
      <c r="B140" s="90"/>
      <c r="C140" s="401"/>
      <c r="D140" s="401"/>
      <c r="E140" s="92" t="s">
        <v>125</v>
      </c>
      <c r="F140" s="664" t="s">
        <v>146</v>
      </c>
      <c r="G140" s="665"/>
      <c r="H140" s="665"/>
      <c r="I140" s="665"/>
      <c r="J140" s="401"/>
      <c r="K140" s="93">
        <v>34.799999999999997</v>
      </c>
      <c r="L140" s="401"/>
      <c r="M140" s="401"/>
      <c r="N140" s="401"/>
      <c r="O140" s="401"/>
      <c r="P140" s="401"/>
      <c r="Q140" s="401"/>
      <c r="R140" s="94"/>
      <c r="T140" s="96"/>
      <c r="U140" s="401"/>
      <c r="V140" s="401"/>
      <c r="W140" s="401"/>
      <c r="X140" s="401"/>
      <c r="Y140" s="401"/>
      <c r="Z140" s="401"/>
      <c r="AA140" s="97"/>
      <c r="AT140" s="98" t="s">
        <v>130</v>
      </c>
      <c r="AU140" s="98" t="s">
        <v>128</v>
      </c>
      <c r="AV140" s="95" t="s">
        <v>127</v>
      </c>
      <c r="AW140" s="95" t="s">
        <v>131</v>
      </c>
      <c r="AX140" s="95" t="s">
        <v>118</v>
      </c>
      <c r="AY140" s="98" t="s">
        <v>120</v>
      </c>
    </row>
    <row r="141" spans="2:64" s="17" customFormat="1" ht="31.5" customHeight="1" x14ac:dyDescent="0.25">
      <c r="B141" s="70"/>
      <c r="C141" s="71" t="s">
        <v>199</v>
      </c>
      <c r="D141" s="71" t="s">
        <v>121</v>
      </c>
      <c r="E141" s="72" t="s">
        <v>222</v>
      </c>
      <c r="F141" s="671" t="s">
        <v>223</v>
      </c>
      <c r="G141" s="667"/>
      <c r="H141" s="667"/>
      <c r="I141" s="667"/>
      <c r="J141" s="73" t="s">
        <v>134</v>
      </c>
      <c r="K141" s="74">
        <v>582.85699999999997</v>
      </c>
      <c r="L141" s="666"/>
      <c r="M141" s="667"/>
      <c r="N141" s="666">
        <f>ROUND(L141*K141,2)</f>
        <v>0</v>
      </c>
      <c r="O141" s="667"/>
      <c r="P141" s="667"/>
      <c r="Q141" s="667"/>
      <c r="R141" s="75"/>
      <c r="T141" s="76" t="s">
        <v>125</v>
      </c>
      <c r="U141" s="77" t="s">
        <v>126</v>
      </c>
      <c r="V141" s="78">
        <v>8.3000000000000004E-2</v>
      </c>
      <c r="W141" s="78">
        <f>V141*K141</f>
        <v>48.377130999999999</v>
      </c>
      <c r="X141" s="78">
        <v>0</v>
      </c>
      <c r="Y141" s="78">
        <f>X141*K141</f>
        <v>0</v>
      </c>
      <c r="Z141" s="78">
        <v>0</v>
      </c>
      <c r="AA141" s="79">
        <f>Z141*K141</f>
        <v>0</v>
      </c>
      <c r="AR141" s="30" t="s">
        <v>127</v>
      </c>
      <c r="AT141" s="30" t="s">
        <v>121</v>
      </c>
      <c r="AU141" s="30" t="s">
        <v>128</v>
      </c>
      <c r="AY141" s="30" t="s">
        <v>120</v>
      </c>
      <c r="BE141" s="80">
        <f>IF(U141="základní",N141,0)</f>
        <v>0</v>
      </c>
      <c r="BF141" s="80">
        <f>IF(U141="snížená",N141,0)</f>
        <v>0</v>
      </c>
      <c r="BG141" s="80">
        <f>IF(U141="zákl. přenesená",N141,0)</f>
        <v>0</v>
      </c>
      <c r="BH141" s="80">
        <f>IF(U141="sníž. přenesená",N141,0)</f>
        <v>0</v>
      </c>
      <c r="BI141" s="80">
        <f>IF(U141="nulová",N141,0)</f>
        <v>0</v>
      </c>
      <c r="BJ141" s="30" t="s">
        <v>118</v>
      </c>
      <c r="BK141" s="80">
        <f>ROUND(L141*K141,2)</f>
        <v>0</v>
      </c>
      <c r="BL141" s="30" t="s">
        <v>127</v>
      </c>
    </row>
    <row r="142" spans="2:64" s="109" customFormat="1" ht="22.5" customHeight="1" x14ac:dyDescent="0.25">
      <c r="B142" s="105"/>
      <c r="C142" s="402"/>
      <c r="D142" s="402"/>
      <c r="E142" s="107" t="s">
        <v>125</v>
      </c>
      <c r="F142" s="672" t="s">
        <v>1982</v>
      </c>
      <c r="G142" s="673"/>
      <c r="H142" s="673"/>
      <c r="I142" s="673"/>
      <c r="J142" s="402"/>
      <c r="K142" s="107" t="s">
        <v>125</v>
      </c>
      <c r="L142" s="402"/>
      <c r="M142" s="402"/>
      <c r="N142" s="402"/>
      <c r="O142" s="402"/>
      <c r="P142" s="402"/>
      <c r="Q142" s="402"/>
      <c r="R142" s="108"/>
      <c r="T142" s="110"/>
      <c r="U142" s="402"/>
      <c r="V142" s="402"/>
      <c r="W142" s="402"/>
      <c r="X142" s="402"/>
      <c r="Y142" s="402"/>
      <c r="Z142" s="402"/>
      <c r="AA142" s="111"/>
      <c r="AT142" s="112" t="s">
        <v>130</v>
      </c>
      <c r="AU142" s="112" t="s">
        <v>128</v>
      </c>
      <c r="AV142" s="109" t="s">
        <v>118</v>
      </c>
      <c r="AW142" s="109" t="s">
        <v>131</v>
      </c>
      <c r="AX142" s="109" t="s">
        <v>119</v>
      </c>
      <c r="AY142" s="112" t="s">
        <v>120</v>
      </c>
    </row>
    <row r="143" spans="2:64" s="86" customFormat="1" ht="22.5" customHeight="1" x14ac:dyDescent="0.25">
      <c r="B143" s="81"/>
      <c r="C143" s="399"/>
      <c r="D143" s="399"/>
      <c r="E143" s="83" t="s">
        <v>125</v>
      </c>
      <c r="F143" s="663" t="s">
        <v>1983</v>
      </c>
      <c r="G143" s="662"/>
      <c r="H143" s="662"/>
      <c r="I143" s="662"/>
      <c r="J143" s="399"/>
      <c r="K143" s="84">
        <v>574.94200000000001</v>
      </c>
      <c r="L143" s="399"/>
      <c r="M143" s="399"/>
      <c r="N143" s="399"/>
      <c r="O143" s="399"/>
      <c r="P143" s="399"/>
      <c r="Q143" s="399"/>
      <c r="R143" s="85"/>
      <c r="T143" s="87"/>
      <c r="U143" s="399"/>
      <c r="V143" s="399"/>
      <c r="W143" s="399"/>
      <c r="X143" s="399"/>
      <c r="Y143" s="399"/>
      <c r="Z143" s="399"/>
      <c r="AA143" s="88"/>
      <c r="AT143" s="89" t="s">
        <v>130</v>
      </c>
      <c r="AU143" s="89" t="s">
        <v>128</v>
      </c>
      <c r="AV143" s="86" t="s">
        <v>128</v>
      </c>
      <c r="AW143" s="86" t="s">
        <v>131</v>
      </c>
      <c r="AX143" s="86" t="s">
        <v>119</v>
      </c>
      <c r="AY143" s="89" t="s">
        <v>120</v>
      </c>
    </row>
    <row r="144" spans="2:64" s="86" customFormat="1" ht="22.5" customHeight="1" x14ac:dyDescent="0.25">
      <c r="B144" s="81"/>
      <c r="C144" s="399"/>
      <c r="D144" s="399"/>
      <c r="E144" s="83" t="s">
        <v>125</v>
      </c>
      <c r="F144" s="663" t="s">
        <v>1984</v>
      </c>
      <c r="G144" s="662"/>
      <c r="H144" s="662"/>
      <c r="I144" s="662"/>
      <c r="J144" s="399"/>
      <c r="K144" s="84">
        <v>30.26</v>
      </c>
      <c r="L144" s="399"/>
      <c r="M144" s="399"/>
      <c r="N144" s="399"/>
      <c r="O144" s="399"/>
      <c r="P144" s="399"/>
      <c r="Q144" s="399"/>
      <c r="R144" s="85"/>
      <c r="T144" s="87"/>
      <c r="U144" s="399"/>
      <c r="V144" s="399"/>
      <c r="W144" s="399"/>
      <c r="X144" s="399"/>
      <c r="Y144" s="399"/>
      <c r="Z144" s="399"/>
      <c r="AA144" s="88"/>
      <c r="AT144" s="89" t="s">
        <v>130</v>
      </c>
      <c r="AU144" s="89" t="s">
        <v>128</v>
      </c>
      <c r="AV144" s="86" t="s">
        <v>128</v>
      </c>
      <c r="AW144" s="86" t="s">
        <v>131</v>
      </c>
      <c r="AX144" s="86" t="s">
        <v>119</v>
      </c>
      <c r="AY144" s="89" t="s">
        <v>120</v>
      </c>
    </row>
    <row r="145" spans="2:51" s="86" customFormat="1" ht="22.5" customHeight="1" x14ac:dyDescent="0.25">
      <c r="B145" s="81"/>
      <c r="C145" s="399"/>
      <c r="D145" s="399"/>
      <c r="E145" s="83" t="s">
        <v>125</v>
      </c>
      <c r="F145" s="663" t="s">
        <v>1985</v>
      </c>
      <c r="G145" s="662"/>
      <c r="H145" s="662"/>
      <c r="I145" s="662"/>
      <c r="J145" s="399"/>
      <c r="K145" s="84">
        <v>-81.001999999999995</v>
      </c>
      <c r="L145" s="399"/>
      <c r="M145" s="399"/>
      <c r="N145" s="399"/>
      <c r="O145" s="399"/>
      <c r="P145" s="399"/>
      <c r="Q145" s="399"/>
      <c r="R145" s="85"/>
      <c r="T145" s="87"/>
      <c r="U145" s="399"/>
      <c r="V145" s="399"/>
      <c r="W145" s="399"/>
      <c r="X145" s="399"/>
      <c r="Y145" s="399"/>
      <c r="Z145" s="399"/>
      <c r="AA145" s="88"/>
      <c r="AT145" s="89" t="s">
        <v>130</v>
      </c>
      <c r="AU145" s="89" t="s">
        <v>128</v>
      </c>
      <c r="AV145" s="86" t="s">
        <v>128</v>
      </c>
      <c r="AW145" s="86" t="s">
        <v>131</v>
      </c>
      <c r="AX145" s="86" t="s">
        <v>119</v>
      </c>
      <c r="AY145" s="89" t="s">
        <v>120</v>
      </c>
    </row>
    <row r="146" spans="2:51" s="118" customFormat="1" ht="22.5" customHeight="1" x14ac:dyDescent="0.25">
      <c r="B146" s="113"/>
      <c r="C146" s="403"/>
      <c r="D146" s="403"/>
      <c r="E146" s="115" t="s">
        <v>125</v>
      </c>
      <c r="F146" s="681" t="s">
        <v>577</v>
      </c>
      <c r="G146" s="682"/>
      <c r="H146" s="682"/>
      <c r="I146" s="682"/>
      <c r="J146" s="403"/>
      <c r="K146" s="116">
        <v>524.20000000000005</v>
      </c>
      <c r="L146" s="403"/>
      <c r="M146" s="403"/>
      <c r="N146" s="403"/>
      <c r="O146" s="403"/>
      <c r="P146" s="403"/>
      <c r="Q146" s="403"/>
      <c r="R146" s="117"/>
      <c r="T146" s="119"/>
      <c r="U146" s="403"/>
      <c r="V146" s="403"/>
      <c r="W146" s="403"/>
      <c r="X146" s="403"/>
      <c r="Y146" s="403"/>
      <c r="Z146" s="403"/>
      <c r="AA146" s="120"/>
      <c r="AT146" s="121" t="s">
        <v>130</v>
      </c>
      <c r="AU146" s="121" t="s">
        <v>128</v>
      </c>
      <c r="AV146" s="118" t="s">
        <v>136</v>
      </c>
      <c r="AW146" s="118" t="s">
        <v>131</v>
      </c>
      <c r="AX146" s="118" t="s">
        <v>119</v>
      </c>
      <c r="AY146" s="121" t="s">
        <v>120</v>
      </c>
    </row>
    <row r="147" spans="2:51" s="109" customFormat="1" ht="22.5" customHeight="1" x14ac:dyDescent="0.25">
      <c r="B147" s="105"/>
      <c r="C147" s="402"/>
      <c r="D147" s="402"/>
      <c r="E147" s="107" t="s">
        <v>125</v>
      </c>
      <c r="F147" s="676" t="s">
        <v>1986</v>
      </c>
      <c r="G147" s="673"/>
      <c r="H147" s="673"/>
      <c r="I147" s="673"/>
      <c r="J147" s="402"/>
      <c r="K147" s="107" t="s">
        <v>125</v>
      </c>
      <c r="L147" s="402"/>
      <c r="M147" s="402"/>
      <c r="N147" s="402"/>
      <c r="O147" s="402"/>
      <c r="P147" s="402"/>
      <c r="Q147" s="402"/>
      <c r="R147" s="108"/>
      <c r="T147" s="110"/>
      <c r="U147" s="402"/>
      <c r="V147" s="402"/>
      <c r="W147" s="402"/>
      <c r="X147" s="402"/>
      <c r="Y147" s="402"/>
      <c r="Z147" s="402"/>
      <c r="AA147" s="111"/>
      <c r="AT147" s="112" t="s">
        <v>130</v>
      </c>
      <c r="AU147" s="112" t="s">
        <v>128</v>
      </c>
      <c r="AV147" s="109" t="s">
        <v>118</v>
      </c>
      <c r="AW147" s="109" t="s">
        <v>131</v>
      </c>
      <c r="AX147" s="109" t="s">
        <v>119</v>
      </c>
      <c r="AY147" s="112" t="s">
        <v>120</v>
      </c>
    </row>
    <row r="148" spans="2:51" s="86" customFormat="1" ht="31.5" customHeight="1" x14ac:dyDescent="0.25">
      <c r="B148" s="81"/>
      <c r="C148" s="399"/>
      <c r="D148" s="399"/>
      <c r="E148" s="83" t="s">
        <v>125</v>
      </c>
      <c r="F148" s="663" t="s">
        <v>1987</v>
      </c>
      <c r="G148" s="662"/>
      <c r="H148" s="662"/>
      <c r="I148" s="662"/>
      <c r="J148" s="399"/>
      <c r="K148" s="84">
        <v>392.23700000000002</v>
      </c>
      <c r="L148" s="399"/>
      <c r="M148" s="399"/>
      <c r="N148" s="399"/>
      <c r="O148" s="399"/>
      <c r="P148" s="399"/>
      <c r="Q148" s="399"/>
      <c r="R148" s="85"/>
      <c r="T148" s="87"/>
      <c r="U148" s="399"/>
      <c r="V148" s="399"/>
      <c r="W148" s="399"/>
      <c r="X148" s="399"/>
      <c r="Y148" s="399"/>
      <c r="Z148" s="399"/>
      <c r="AA148" s="88"/>
      <c r="AT148" s="89" t="s">
        <v>130</v>
      </c>
      <c r="AU148" s="89" t="s">
        <v>128</v>
      </c>
      <c r="AV148" s="86" t="s">
        <v>128</v>
      </c>
      <c r="AW148" s="86" t="s">
        <v>131</v>
      </c>
      <c r="AX148" s="86" t="s">
        <v>119</v>
      </c>
      <c r="AY148" s="89" t="s">
        <v>120</v>
      </c>
    </row>
    <row r="149" spans="2:51" s="86" customFormat="1" ht="22.5" customHeight="1" x14ac:dyDescent="0.25">
      <c r="B149" s="81"/>
      <c r="C149" s="399"/>
      <c r="D149" s="399"/>
      <c r="E149" s="83" t="s">
        <v>125</v>
      </c>
      <c r="F149" s="663" t="s">
        <v>1988</v>
      </c>
      <c r="G149" s="662"/>
      <c r="H149" s="662"/>
      <c r="I149" s="662"/>
      <c r="J149" s="399"/>
      <c r="K149" s="84">
        <v>20.643999999999998</v>
      </c>
      <c r="L149" s="399"/>
      <c r="M149" s="399"/>
      <c r="N149" s="399"/>
      <c r="O149" s="399"/>
      <c r="P149" s="399"/>
      <c r="Q149" s="399"/>
      <c r="R149" s="85"/>
      <c r="T149" s="87"/>
      <c r="U149" s="399"/>
      <c r="V149" s="399"/>
      <c r="W149" s="399"/>
      <c r="X149" s="399"/>
      <c r="Y149" s="399"/>
      <c r="Z149" s="399"/>
      <c r="AA149" s="88"/>
      <c r="AT149" s="89" t="s">
        <v>130</v>
      </c>
      <c r="AU149" s="89" t="s">
        <v>128</v>
      </c>
      <c r="AV149" s="86" t="s">
        <v>128</v>
      </c>
      <c r="AW149" s="86" t="s">
        <v>131</v>
      </c>
      <c r="AX149" s="86" t="s">
        <v>119</v>
      </c>
      <c r="AY149" s="89" t="s">
        <v>120</v>
      </c>
    </row>
    <row r="150" spans="2:51" s="86" customFormat="1" ht="22.5" customHeight="1" x14ac:dyDescent="0.25">
      <c r="B150" s="81"/>
      <c r="C150" s="399"/>
      <c r="D150" s="399"/>
      <c r="E150" s="83" t="s">
        <v>125</v>
      </c>
      <c r="F150" s="663" t="s">
        <v>1989</v>
      </c>
      <c r="G150" s="662"/>
      <c r="H150" s="662"/>
      <c r="I150" s="662"/>
      <c r="J150" s="399"/>
      <c r="K150" s="84">
        <v>-11.718</v>
      </c>
      <c r="L150" s="399"/>
      <c r="M150" s="399"/>
      <c r="N150" s="399"/>
      <c r="O150" s="399"/>
      <c r="P150" s="399"/>
      <c r="Q150" s="399"/>
      <c r="R150" s="85"/>
      <c r="T150" s="87"/>
      <c r="U150" s="399"/>
      <c r="V150" s="399"/>
      <c r="W150" s="399"/>
      <c r="X150" s="399"/>
      <c r="Y150" s="399"/>
      <c r="Z150" s="399"/>
      <c r="AA150" s="88"/>
      <c r="AT150" s="89" t="s">
        <v>130</v>
      </c>
      <c r="AU150" s="89" t="s">
        <v>128</v>
      </c>
      <c r="AV150" s="86" t="s">
        <v>128</v>
      </c>
      <c r="AW150" s="86" t="s">
        <v>131</v>
      </c>
      <c r="AX150" s="86" t="s">
        <v>119</v>
      </c>
      <c r="AY150" s="89" t="s">
        <v>120</v>
      </c>
    </row>
    <row r="151" spans="2:51" s="86" customFormat="1" ht="22.5" customHeight="1" x14ac:dyDescent="0.25">
      <c r="B151" s="81"/>
      <c r="C151" s="399"/>
      <c r="D151" s="399"/>
      <c r="E151" s="83" t="s">
        <v>125</v>
      </c>
      <c r="F151" s="663" t="s">
        <v>1990</v>
      </c>
      <c r="G151" s="662"/>
      <c r="H151" s="662"/>
      <c r="I151" s="662"/>
      <c r="J151" s="399"/>
      <c r="K151" s="84">
        <v>-266.29300000000001</v>
      </c>
      <c r="L151" s="399"/>
      <c r="M151" s="399"/>
      <c r="N151" s="399"/>
      <c r="O151" s="399"/>
      <c r="P151" s="399"/>
      <c r="Q151" s="399"/>
      <c r="R151" s="85"/>
      <c r="T151" s="87"/>
      <c r="U151" s="399"/>
      <c r="V151" s="399"/>
      <c r="W151" s="399"/>
      <c r="X151" s="399"/>
      <c r="Y151" s="399"/>
      <c r="Z151" s="399"/>
      <c r="AA151" s="88"/>
      <c r="AT151" s="89" t="s">
        <v>130</v>
      </c>
      <c r="AU151" s="89" t="s">
        <v>128</v>
      </c>
      <c r="AV151" s="86" t="s">
        <v>128</v>
      </c>
      <c r="AW151" s="86" t="s">
        <v>131</v>
      </c>
      <c r="AX151" s="86" t="s">
        <v>119</v>
      </c>
      <c r="AY151" s="89" t="s">
        <v>120</v>
      </c>
    </row>
    <row r="152" spans="2:51" s="118" customFormat="1" ht="22.5" customHeight="1" x14ac:dyDescent="0.25">
      <c r="B152" s="113"/>
      <c r="C152" s="403"/>
      <c r="D152" s="403"/>
      <c r="E152" s="115" t="s">
        <v>125</v>
      </c>
      <c r="F152" s="681" t="s">
        <v>577</v>
      </c>
      <c r="G152" s="682"/>
      <c r="H152" s="682"/>
      <c r="I152" s="682"/>
      <c r="J152" s="403"/>
      <c r="K152" s="116">
        <v>134.87</v>
      </c>
      <c r="L152" s="403"/>
      <c r="M152" s="403"/>
      <c r="N152" s="403"/>
      <c r="O152" s="403"/>
      <c r="P152" s="403"/>
      <c r="Q152" s="403"/>
      <c r="R152" s="117"/>
      <c r="T152" s="119"/>
      <c r="U152" s="403"/>
      <c r="V152" s="403"/>
      <c r="W152" s="403"/>
      <c r="X152" s="403"/>
      <c r="Y152" s="403"/>
      <c r="Z152" s="403"/>
      <c r="AA152" s="120"/>
      <c r="AT152" s="121" t="s">
        <v>130</v>
      </c>
      <c r="AU152" s="121" t="s">
        <v>128</v>
      </c>
      <c r="AV152" s="118" t="s">
        <v>136</v>
      </c>
      <c r="AW152" s="118" t="s">
        <v>131</v>
      </c>
      <c r="AX152" s="118" t="s">
        <v>119</v>
      </c>
      <c r="AY152" s="121" t="s">
        <v>120</v>
      </c>
    </row>
    <row r="153" spans="2:51" s="86" customFormat="1" ht="31.5" customHeight="1" x14ac:dyDescent="0.25">
      <c r="B153" s="81"/>
      <c r="C153" s="399"/>
      <c r="D153" s="399"/>
      <c r="E153" s="83" t="s">
        <v>125</v>
      </c>
      <c r="F153" s="663" t="s">
        <v>1991</v>
      </c>
      <c r="G153" s="662"/>
      <c r="H153" s="662"/>
      <c r="I153" s="662"/>
      <c r="J153" s="399"/>
      <c r="K153" s="84">
        <v>-12.852</v>
      </c>
      <c r="L153" s="399"/>
      <c r="M153" s="399"/>
      <c r="N153" s="399"/>
      <c r="O153" s="399"/>
      <c r="P153" s="399"/>
      <c r="Q153" s="399"/>
      <c r="R153" s="85"/>
      <c r="T153" s="87"/>
      <c r="U153" s="399"/>
      <c r="V153" s="399"/>
      <c r="W153" s="399"/>
      <c r="X153" s="399"/>
      <c r="Y153" s="399"/>
      <c r="Z153" s="399"/>
      <c r="AA153" s="88"/>
      <c r="AT153" s="89" t="s">
        <v>130</v>
      </c>
      <c r="AU153" s="89" t="s">
        <v>128</v>
      </c>
      <c r="AV153" s="86" t="s">
        <v>128</v>
      </c>
      <c r="AW153" s="86" t="s">
        <v>131</v>
      </c>
      <c r="AX153" s="86" t="s">
        <v>119</v>
      </c>
      <c r="AY153" s="89" t="s">
        <v>120</v>
      </c>
    </row>
    <row r="154" spans="2:51" s="86" customFormat="1" ht="31.5" customHeight="1" x14ac:dyDescent="0.25">
      <c r="B154" s="81"/>
      <c r="C154" s="399"/>
      <c r="D154" s="399"/>
      <c r="E154" s="83" t="s">
        <v>125</v>
      </c>
      <c r="F154" s="663" t="s">
        <v>1992</v>
      </c>
      <c r="G154" s="662"/>
      <c r="H154" s="662"/>
      <c r="I154" s="662"/>
      <c r="J154" s="399"/>
      <c r="K154" s="84">
        <v>-7.92</v>
      </c>
      <c r="L154" s="399"/>
      <c r="M154" s="399"/>
      <c r="N154" s="399"/>
      <c r="O154" s="399"/>
      <c r="P154" s="399"/>
      <c r="Q154" s="399"/>
      <c r="R154" s="85"/>
      <c r="T154" s="87"/>
      <c r="U154" s="399"/>
      <c r="V154" s="399"/>
      <c r="W154" s="399"/>
      <c r="X154" s="399"/>
      <c r="Y154" s="399"/>
      <c r="Z154" s="399"/>
      <c r="AA154" s="88"/>
      <c r="AT154" s="89" t="s">
        <v>130</v>
      </c>
      <c r="AU154" s="89" t="s">
        <v>128</v>
      </c>
      <c r="AV154" s="86" t="s">
        <v>128</v>
      </c>
      <c r="AW154" s="86" t="s">
        <v>131</v>
      </c>
      <c r="AX154" s="86" t="s">
        <v>119</v>
      </c>
      <c r="AY154" s="89" t="s">
        <v>120</v>
      </c>
    </row>
    <row r="155" spans="2:51" s="86" customFormat="1" ht="31.5" customHeight="1" x14ac:dyDescent="0.25">
      <c r="B155" s="81"/>
      <c r="C155" s="399"/>
      <c r="D155" s="399"/>
      <c r="E155" s="83" t="s">
        <v>125</v>
      </c>
      <c r="F155" s="663" t="s">
        <v>1993</v>
      </c>
      <c r="G155" s="662"/>
      <c r="H155" s="662"/>
      <c r="I155" s="662"/>
      <c r="J155" s="399"/>
      <c r="K155" s="84">
        <v>-22.064</v>
      </c>
      <c r="L155" s="399"/>
      <c r="M155" s="399"/>
      <c r="N155" s="399"/>
      <c r="O155" s="399"/>
      <c r="P155" s="399"/>
      <c r="Q155" s="399"/>
      <c r="R155" s="85"/>
      <c r="T155" s="87"/>
      <c r="U155" s="399"/>
      <c r="V155" s="399"/>
      <c r="W155" s="399"/>
      <c r="X155" s="399"/>
      <c r="Y155" s="399"/>
      <c r="Z155" s="399"/>
      <c r="AA155" s="88"/>
      <c r="AT155" s="89" t="s">
        <v>130</v>
      </c>
      <c r="AU155" s="89" t="s">
        <v>128</v>
      </c>
      <c r="AV155" s="86" t="s">
        <v>128</v>
      </c>
      <c r="AW155" s="86" t="s">
        <v>131</v>
      </c>
      <c r="AX155" s="86" t="s">
        <v>119</v>
      </c>
      <c r="AY155" s="89" t="s">
        <v>120</v>
      </c>
    </row>
    <row r="156" spans="2:51" s="86" customFormat="1" ht="31.5" customHeight="1" x14ac:dyDescent="0.25">
      <c r="B156" s="81"/>
      <c r="C156" s="399"/>
      <c r="D156" s="399"/>
      <c r="E156" s="83" t="s">
        <v>125</v>
      </c>
      <c r="F156" s="663" t="s">
        <v>1994</v>
      </c>
      <c r="G156" s="662"/>
      <c r="H156" s="662"/>
      <c r="I156" s="662"/>
      <c r="J156" s="399"/>
      <c r="K156" s="84">
        <v>-2.8559999999999999</v>
      </c>
      <c r="L156" s="399"/>
      <c r="M156" s="399"/>
      <c r="N156" s="399"/>
      <c r="O156" s="399"/>
      <c r="P156" s="399"/>
      <c r="Q156" s="399"/>
      <c r="R156" s="85"/>
      <c r="T156" s="87"/>
      <c r="U156" s="399"/>
      <c r="V156" s="399"/>
      <c r="W156" s="399"/>
      <c r="X156" s="399"/>
      <c r="Y156" s="399"/>
      <c r="Z156" s="399"/>
      <c r="AA156" s="88"/>
      <c r="AT156" s="89" t="s">
        <v>130</v>
      </c>
      <c r="AU156" s="89" t="s">
        <v>128</v>
      </c>
      <c r="AV156" s="86" t="s">
        <v>128</v>
      </c>
      <c r="AW156" s="86" t="s">
        <v>131</v>
      </c>
      <c r="AX156" s="86" t="s">
        <v>119</v>
      </c>
      <c r="AY156" s="89" t="s">
        <v>120</v>
      </c>
    </row>
    <row r="157" spans="2:51" s="86" customFormat="1" ht="31.5" customHeight="1" x14ac:dyDescent="0.25">
      <c r="B157" s="81"/>
      <c r="C157" s="399"/>
      <c r="D157" s="399"/>
      <c r="E157" s="83" t="s">
        <v>125</v>
      </c>
      <c r="F157" s="663" t="s">
        <v>1995</v>
      </c>
      <c r="G157" s="662"/>
      <c r="H157" s="662"/>
      <c r="I157" s="662"/>
      <c r="J157" s="399"/>
      <c r="K157" s="84">
        <v>-1.133</v>
      </c>
      <c r="L157" s="399"/>
      <c r="M157" s="399"/>
      <c r="N157" s="399"/>
      <c r="O157" s="399"/>
      <c r="P157" s="399"/>
      <c r="Q157" s="399"/>
      <c r="R157" s="85"/>
      <c r="T157" s="87"/>
      <c r="U157" s="399"/>
      <c r="V157" s="399"/>
      <c r="W157" s="399"/>
      <c r="X157" s="399"/>
      <c r="Y157" s="399"/>
      <c r="Z157" s="399"/>
      <c r="AA157" s="88"/>
      <c r="AT157" s="89" t="s">
        <v>130</v>
      </c>
      <c r="AU157" s="89" t="s">
        <v>128</v>
      </c>
      <c r="AV157" s="86" t="s">
        <v>128</v>
      </c>
      <c r="AW157" s="86" t="s">
        <v>131</v>
      </c>
      <c r="AX157" s="86" t="s">
        <v>119</v>
      </c>
      <c r="AY157" s="89" t="s">
        <v>120</v>
      </c>
    </row>
    <row r="158" spans="2:51" s="86" customFormat="1" ht="31.5" customHeight="1" x14ac:dyDescent="0.25">
      <c r="B158" s="81"/>
      <c r="C158" s="399"/>
      <c r="D158" s="399"/>
      <c r="E158" s="83" t="s">
        <v>125</v>
      </c>
      <c r="F158" s="663" t="s">
        <v>1996</v>
      </c>
      <c r="G158" s="662"/>
      <c r="H158" s="662"/>
      <c r="I158" s="662"/>
      <c r="J158" s="399"/>
      <c r="K158" s="84">
        <v>-29.388000000000002</v>
      </c>
      <c r="L158" s="399"/>
      <c r="M158" s="399"/>
      <c r="N158" s="399"/>
      <c r="O158" s="399"/>
      <c r="P158" s="399"/>
      <c r="Q158" s="399"/>
      <c r="R158" s="85"/>
      <c r="T158" s="87"/>
      <c r="U158" s="399"/>
      <c r="V158" s="399"/>
      <c r="W158" s="399"/>
      <c r="X158" s="399"/>
      <c r="Y158" s="399"/>
      <c r="Z158" s="399"/>
      <c r="AA158" s="88"/>
      <c r="AT158" s="89" t="s">
        <v>130</v>
      </c>
      <c r="AU158" s="89" t="s">
        <v>128</v>
      </c>
      <c r="AV158" s="86" t="s">
        <v>128</v>
      </c>
      <c r="AW158" s="86" t="s">
        <v>131</v>
      </c>
      <c r="AX158" s="86" t="s">
        <v>119</v>
      </c>
      <c r="AY158" s="89" t="s">
        <v>120</v>
      </c>
    </row>
    <row r="159" spans="2:51" s="118" customFormat="1" ht="22.5" customHeight="1" x14ac:dyDescent="0.25">
      <c r="B159" s="113"/>
      <c r="C159" s="403"/>
      <c r="D159" s="403"/>
      <c r="E159" s="115" t="s">
        <v>125</v>
      </c>
      <c r="F159" s="681" t="s">
        <v>577</v>
      </c>
      <c r="G159" s="682"/>
      <c r="H159" s="682"/>
      <c r="I159" s="682"/>
      <c r="J159" s="403"/>
      <c r="K159" s="116">
        <v>-76.212999999999994</v>
      </c>
      <c r="L159" s="403"/>
      <c r="M159" s="403"/>
      <c r="N159" s="403"/>
      <c r="O159" s="403"/>
      <c r="P159" s="403"/>
      <c r="Q159" s="403"/>
      <c r="R159" s="117"/>
      <c r="T159" s="119"/>
      <c r="U159" s="403"/>
      <c r="V159" s="403"/>
      <c r="W159" s="403"/>
      <c r="X159" s="403"/>
      <c r="Y159" s="403"/>
      <c r="Z159" s="403"/>
      <c r="AA159" s="120"/>
      <c r="AT159" s="121" t="s">
        <v>130</v>
      </c>
      <c r="AU159" s="121" t="s">
        <v>128</v>
      </c>
      <c r="AV159" s="118" t="s">
        <v>136</v>
      </c>
      <c r="AW159" s="118" t="s">
        <v>131</v>
      </c>
      <c r="AX159" s="118" t="s">
        <v>119</v>
      </c>
      <c r="AY159" s="121" t="s">
        <v>120</v>
      </c>
    </row>
    <row r="160" spans="2:51" s="95" customFormat="1" ht="22.5" customHeight="1" x14ac:dyDescent="0.25">
      <c r="B160" s="90"/>
      <c r="C160" s="401"/>
      <c r="D160" s="401"/>
      <c r="E160" s="92" t="s">
        <v>125</v>
      </c>
      <c r="F160" s="664" t="s">
        <v>146</v>
      </c>
      <c r="G160" s="665"/>
      <c r="H160" s="665"/>
      <c r="I160" s="665"/>
      <c r="J160" s="401"/>
      <c r="K160" s="93">
        <v>582.85699999999997</v>
      </c>
      <c r="L160" s="401"/>
      <c r="M160" s="401"/>
      <c r="N160" s="401"/>
      <c r="O160" s="401"/>
      <c r="P160" s="401"/>
      <c r="Q160" s="401"/>
      <c r="R160" s="94"/>
      <c r="T160" s="96"/>
      <c r="U160" s="401"/>
      <c r="V160" s="401"/>
      <c r="W160" s="401"/>
      <c r="X160" s="401"/>
      <c r="Y160" s="401"/>
      <c r="Z160" s="401"/>
      <c r="AA160" s="97"/>
      <c r="AT160" s="98" t="s">
        <v>130</v>
      </c>
      <c r="AU160" s="98" t="s">
        <v>128</v>
      </c>
      <c r="AV160" s="95" t="s">
        <v>127</v>
      </c>
      <c r="AW160" s="95" t="s">
        <v>131</v>
      </c>
      <c r="AX160" s="95" t="s">
        <v>118</v>
      </c>
      <c r="AY160" s="98" t="s">
        <v>120</v>
      </c>
    </row>
    <row r="161" spans="2:64" s="17" customFormat="1" ht="44.25" customHeight="1" x14ac:dyDescent="0.25">
      <c r="B161" s="70"/>
      <c r="C161" s="71" t="s">
        <v>203</v>
      </c>
      <c r="D161" s="71" t="s">
        <v>121</v>
      </c>
      <c r="E161" s="72" t="s">
        <v>225</v>
      </c>
      <c r="F161" s="671" t="s">
        <v>226</v>
      </c>
      <c r="G161" s="667"/>
      <c r="H161" s="667"/>
      <c r="I161" s="667"/>
      <c r="J161" s="73" t="s">
        <v>134</v>
      </c>
      <c r="K161" s="74">
        <v>5245.7129999999997</v>
      </c>
      <c r="L161" s="666"/>
      <c r="M161" s="667"/>
      <c r="N161" s="666">
        <f>ROUND(L161*K161,2)</f>
        <v>0</v>
      </c>
      <c r="O161" s="667"/>
      <c r="P161" s="667"/>
      <c r="Q161" s="667"/>
      <c r="R161" s="75"/>
      <c r="T161" s="76" t="s">
        <v>125</v>
      </c>
      <c r="U161" s="77" t="s">
        <v>126</v>
      </c>
      <c r="V161" s="78">
        <v>4.0000000000000001E-3</v>
      </c>
      <c r="W161" s="78">
        <f>V161*K161</f>
        <v>20.982851999999998</v>
      </c>
      <c r="X161" s="78">
        <v>0</v>
      </c>
      <c r="Y161" s="78">
        <f>X161*K161</f>
        <v>0</v>
      </c>
      <c r="Z161" s="78">
        <v>0</v>
      </c>
      <c r="AA161" s="79">
        <f>Z161*K161</f>
        <v>0</v>
      </c>
      <c r="AR161" s="30" t="s">
        <v>127</v>
      </c>
      <c r="AT161" s="30" t="s">
        <v>121</v>
      </c>
      <c r="AU161" s="30" t="s">
        <v>128</v>
      </c>
      <c r="AY161" s="30" t="s">
        <v>120</v>
      </c>
      <c r="BE161" s="80">
        <f>IF(U161="základní",N161,0)</f>
        <v>0</v>
      </c>
      <c r="BF161" s="80">
        <f>IF(U161="snížená",N161,0)</f>
        <v>0</v>
      </c>
      <c r="BG161" s="80">
        <f>IF(U161="zákl. přenesená",N161,0)</f>
        <v>0</v>
      </c>
      <c r="BH161" s="80">
        <f>IF(U161="sníž. přenesená",N161,0)</f>
        <v>0</v>
      </c>
      <c r="BI161" s="80">
        <f>IF(U161="nulová",N161,0)</f>
        <v>0</v>
      </c>
      <c r="BJ161" s="30" t="s">
        <v>118</v>
      </c>
      <c r="BK161" s="80">
        <f>ROUND(L161*K161,2)</f>
        <v>0</v>
      </c>
      <c r="BL161" s="30" t="s">
        <v>127</v>
      </c>
    </row>
    <row r="162" spans="2:64" s="86" customFormat="1" ht="22.5" customHeight="1" x14ac:dyDescent="0.25">
      <c r="B162" s="81"/>
      <c r="C162" s="399"/>
      <c r="D162" s="399"/>
      <c r="E162" s="83" t="s">
        <v>125</v>
      </c>
      <c r="F162" s="661" t="s">
        <v>1997</v>
      </c>
      <c r="G162" s="662"/>
      <c r="H162" s="662"/>
      <c r="I162" s="662"/>
      <c r="J162" s="399"/>
      <c r="K162" s="84">
        <v>5245.7129999999997</v>
      </c>
      <c r="L162" s="399"/>
      <c r="M162" s="399"/>
      <c r="N162" s="399"/>
      <c r="O162" s="399"/>
      <c r="P162" s="399"/>
      <c r="Q162" s="399"/>
      <c r="R162" s="85"/>
      <c r="T162" s="87"/>
      <c r="U162" s="399"/>
      <c r="V162" s="399"/>
      <c r="W162" s="399"/>
      <c r="X162" s="399"/>
      <c r="Y162" s="399"/>
      <c r="Z162" s="399"/>
      <c r="AA162" s="88"/>
      <c r="AT162" s="89" t="s">
        <v>130</v>
      </c>
      <c r="AU162" s="89" t="s">
        <v>128</v>
      </c>
      <c r="AV162" s="86" t="s">
        <v>128</v>
      </c>
      <c r="AW162" s="86" t="s">
        <v>131</v>
      </c>
      <c r="AX162" s="86" t="s">
        <v>118</v>
      </c>
      <c r="AY162" s="89" t="s">
        <v>120</v>
      </c>
    </row>
    <row r="163" spans="2:64" s="17" customFormat="1" ht="31.5" customHeight="1" x14ac:dyDescent="0.25">
      <c r="B163" s="70"/>
      <c r="C163" s="71" t="s">
        <v>206</v>
      </c>
      <c r="D163" s="71" t="s">
        <v>121</v>
      </c>
      <c r="E163" s="72" t="s">
        <v>1998</v>
      </c>
      <c r="F163" s="671" t="s">
        <v>1999</v>
      </c>
      <c r="G163" s="667"/>
      <c r="H163" s="667"/>
      <c r="I163" s="667"/>
      <c r="J163" s="73" t="s">
        <v>134</v>
      </c>
      <c r="K163" s="74">
        <v>659.07</v>
      </c>
      <c r="L163" s="666"/>
      <c r="M163" s="667"/>
      <c r="N163" s="666">
        <f>ROUND(L163*K163,2)</f>
        <v>0</v>
      </c>
      <c r="O163" s="667"/>
      <c r="P163" s="667"/>
      <c r="Q163" s="667"/>
      <c r="R163" s="75"/>
      <c r="T163" s="76" t="s">
        <v>125</v>
      </c>
      <c r="U163" s="77" t="s">
        <v>126</v>
      </c>
      <c r="V163" s="78">
        <v>9.7000000000000003E-2</v>
      </c>
      <c r="W163" s="78">
        <f>V163*K163</f>
        <v>63.929790000000004</v>
      </c>
      <c r="X163" s="78">
        <v>0</v>
      </c>
      <c r="Y163" s="78">
        <f>X163*K163</f>
        <v>0</v>
      </c>
      <c r="Z163" s="78">
        <v>0</v>
      </c>
      <c r="AA163" s="79">
        <f>Z163*K163</f>
        <v>0</v>
      </c>
      <c r="AR163" s="30" t="s">
        <v>127</v>
      </c>
      <c r="AT163" s="30" t="s">
        <v>121</v>
      </c>
      <c r="AU163" s="30" t="s">
        <v>128</v>
      </c>
      <c r="AY163" s="30" t="s">
        <v>120</v>
      </c>
      <c r="BE163" s="80">
        <f>IF(U163="základní",N163,0)</f>
        <v>0</v>
      </c>
      <c r="BF163" s="80">
        <f>IF(U163="snížená",N163,0)</f>
        <v>0</v>
      </c>
      <c r="BG163" s="80">
        <f>IF(U163="zákl. přenesená",N163,0)</f>
        <v>0</v>
      </c>
      <c r="BH163" s="80">
        <f>IF(U163="sníž. přenesená",N163,0)</f>
        <v>0</v>
      </c>
      <c r="BI163" s="80">
        <f>IF(U163="nulová",N163,0)</f>
        <v>0</v>
      </c>
      <c r="BJ163" s="30" t="s">
        <v>118</v>
      </c>
      <c r="BK163" s="80">
        <f>ROUND(L163*K163,2)</f>
        <v>0</v>
      </c>
      <c r="BL163" s="30" t="s">
        <v>127</v>
      </c>
    </row>
    <row r="164" spans="2:64" s="86" customFormat="1" ht="31.5" customHeight="1" x14ac:dyDescent="0.25">
      <c r="B164" s="81"/>
      <c r="C164" s="399"/>
      <c r="D164" s="399"/>
      <c r="E164" s="83" t="s">
        <v>125</v>
      </c>
      <c r="F164" s="661" t="s">
        <v>2000</v>
      </c>
      <c r="G164" s="662"/>
      <c r="H164" s="662"/>
      <c r="I164" s="662"/>
      <c r="J164" s="399"/>
      <c r="K164" s="84">
        <v>582.85699999999997</v>
      </c>
      <c r="L164" s="399"/>
      <c r="M164" s="399"/>
      <c r="N164" s="399"/>
      <c r="O164" s="399"/>
      <c r="P164" s="399"/>
      <c r="Q164" s="399"/>
      <c r="R164" s="85"/>
      <c r="T164" s="87"/>
      <c r="U164" s="399"/>
      <c r="V164" s="399"/>
      <c r="W164" s="399"/>
      <c r="X164" s="399"/>
      <c r="Y164" s="399"/>
      <c r="Z164" s="399"/>
      <c r="AA164" s="88"/>
      <c r="AT164" s="89" t="s">
        <v>130</v>
      </c>
      <c r="AU164" s="89" t="s">
        <v>128</v>
      </c>
      <c r="AV164" s="86" t="s">
        <v>128</v>
      </c>
      <c r="AW164" s="86" t="s">
        <v>131</v>
      </c>
      <c r="AX164" s="86" t="s">
        <v>119</v>
      </c>
      <c r="AY164" s="89" t="s">
        <v>120</v>
      </c>
    </row>
    <row r="165" spans="2:64" s="86" customFormat="1" ht="31.5" customHeight="1" x14ac:dyDescent="0.25">
      <c r="B165" s="81"/>
      <c r="C165" s="399"/>
      <c r="D165" s="399"/>
      <c r="E165" s="83" t="s">
        <v>125</v>
      </c>
      <c r="F165" s="663" t="s">
        <v>2001</v>
      </c>
      <c r="G165" s="662"/>
      <c r="H165" s="662"/>
      <c r="I165" s="662"/>
      <c r="J165" s="399"/>
      <c r="K165" s="84">
        <v>76.212999999999994</v>
      </c>
      <c r="L165" s="399"/>
      <c r="M165" s="399"/>
      <c r="N165" s="399"/>
      <c r="O165" s="399"/>
      <c r="P165" s="399"/>
      <c r="Q165" s="399"/>
      <c r="R165" s="85"/>
      <c r="T165" s="87"/>
      <c r="U165" s="399"/>
      <c r="V165" s="399"/>
      <c r="W165" s="399"/>
      <c r="X165" s="399"/>
      <c r="Y165" s="399"/>
      <c r="Z165" s="399"/>
      <c r="AA165" s="88"/>
      <c r="AT165" s="89" t="s">
        <v>130</v>
      </c>
      <c r="AU165" s="89" t="s">
        <v>128</v>
      </c>
      <c r="AV165" s="86" t="s">
        <v>128</v>
      </c>
      <c r="AW165" s="86" t="s">
        <v>131</v>
      </c>
      <c r="AX165" s="86" t="s">
        <v>119</v>
      </c>
      <c r="AY165" s="89" t="s">
        <v>120</v>
      </c>
    </row>
    <row r="166" spans="2:64" s="95" customFormat="1" ht="22.5" customHeight="1" x14ac:dyDescent="0.25">
      <c r="B166" s="90"/>
      <c r="C166" s="401"/>
      <c r="D166" s="401"/>
      <c r="E166" s="92" t="s">
        <v>125</v>
      </c>
      <c r="F166" s="664" t="s">
        <v>146</v>
      </c>
      <c r="G166" s="665"/>
      <c r="H166" s="665"/>
      <c r="I166" s="665"/>
      <c r="J166" s="401"/>
      <c r="K166" s="93">
        <v>659.07</v>
      </c>
      <c r="L166" s="401"/>
      <c r="M166" s="401"/>
      <c r="N166" s="401"/>
      <c r="O166" s="401"/>
      <c r="P166" s="401"/>
      <c r="Q166" s="401"/>
      <c r="R166" s="94"/>
      <c r="T166" s="96"/>
      <c r="U166" s="401"/>
      <c r="V166" s="401"/>
      <c r="W166" s="401"/>
      <c r="X166" s="401"/>
      <c r="Y166" s="401"/>
      <c r="Z166" s="401"/>
      <c r="AA166" s="97"/>
      <c r="AT166" s="98" t="s">
        <v>130</v>
      </c>
      <c r="AU166" s="98" t="s">
        <v>128</v>
      </c>
      <c r="AV166" s="95" t="s">
        <v>127</v>
      </c>
      <c r="AW166" s="95" t="s">
        <v>131</v>
      </c>
      <c r="AX166" s="95" t="s">
        <v>118</v>
      </c>
      <c r="AY166" s="98" t="s">
        <v>120</v>
      </c>
    </row>
    <row r="167" spans="2:64" s="17" customFormat="1" ht="22.5" customHeight="1" x14ac:dyDescent="0.25">
      <c r="B167" s="70"/>
      <c r="C167" s="71" t="s">
        <v>209</v>
      </c>
      <c r="D167" s="71" t="s">
        <v>121</v>
      </c>
      <c r="E167" s="72" t="s">
        <v>235</v>
      </c>
      <c r="F167" s="671" t="s">
        <v>236</v>
      </c>
      <c r="G167" s="667"/>
      <c r="H167" s="667"/>
      <c r="I167" s="667"/>
      <c r="J167" s="73" t="s">
        <v>134</v>
      </c>
      <c r="K167" s="74">
        <v>582.85699999999997</v>
      </c>
      <c r="L167" s="666"/>
      <c r="M167" s="667"/>
      <c r="N167" s="666">
        <f>ROUND(L167*K167,2)</f>
        <v>0</v>
      </c>
      <c r="O167" s="667"/>
      <c r="P167" s="667"/>
      <c r="Q167" s="667"/>
      <c r="R167" s="75"/>
      <c r="T167" s="76" t="s">
        <v>125</v>
      </c>
      <c r="U167" s="77" t="s">
        <v>126</v>
      </c>
      <c r="V167" s="78">
        <v>8.9999999999999993E-3</v>
      </c>
      <c r="W167" s="78">
        <f>V167*K167</f>
        <v>5.2457129999999994</v>
      </c>
      <c r="X167" s="78">
        <v>0</v>
      </c>
      <c r="Y167" s="78">
        <f>X167*K167</f>
        <v>0</v>
      </c>
      <c r="Z167" s="78">
        <v>0</v>
      </c>
      <c r="AA167" s="79">
        <f>Z167*K167</f>
        <v>0</v>
      </c>
      <c r="AR167" s="30" t="s">
        <v>127</v>
      </c>
      <c r="AT167" s="30" t="s">
        <v>121</v>
      </c>
      <c r="AU167" s="30" t="s">
        <v>128</v>
      </c>
      <c r="AY167" s="30" t="s">
        <v>120</v>
      </c>
      <c r="BE167" s="80">
        <f>IF(U167="základní",N167,0)</f>
        <v>0</v>
      </c>
      <c r="BF167" s="80">
        <f>IF(U167="snížená",N167,0)</f>
        <v>0</v>
      </c>
      <c r="BG167" s="80">
        <f>IF(U167="zákl. přenesená",N167,0)</f>
        <v>0</v>
      </c>
      <c r="BH167" s="80">
        <f>IF(U167="sníž. přenesená",N167,0)</f>
        <v>0</v>
      </c>
      <c r="BI167" s="80">
        <f>IF(U167="nulová",N167,0)</f>
        <v>0</v>
      </c>
      <c r="BJ167" s="30" t="s">
        <v>118</v>
      </c>
      <c r="BK167" s="80">
        <f>ROUND(L167*K167,2)</f>
        <v>0</v>
      </c>
      <c r="BL167" s="30" t="s">
        <v>127</v>
      </c>
    </row>
    <row r="168" spans="2:64" s="86" customFormat="1" ht="22.5" customHeight="1" x14ac:dyDescent="0.25">
      <c r="B168" s="81"/>
      <c r="C168" s="399"/>
      <c r="D168" s="399"/>
      <c r="E168" s="83" t="s">
        <v>125</v>
      </c>
      <c r="F168" s="661" t="s">
        <v>2002</v>
      </c>
      <c r="G168" s="662"/>
      <c r="H168" s="662"/>
      <c r="I168" s="662"/>
      <c r="J168" s="399"/>
      <c r="K168" s="84">
        <v>582.85699999999997</v>
      </c>
      <c r="L168" s="399"/>
      <c r="M168" s="399"/>
      <c r="N168" s="399"/>
      <c r="O168" s="399"/>
      <c r="P168" s="399"/>
      <c r="Q168" s="399"/>
      <c r="R168" s="85"/>
      <c r="T168" s="87"/>
      <c r="U168" s="399"/>
      <c r="V168" s="399"/>
      <c r="W168" s="399"/>
      <c r="X168" s="399"/>
      <c r="Y168" s="399"/>
      <c r="Z168" s="399"/>
      <c r="AA168" s="88"/>
      <c r="AT168" s="89" t="s">
        <v>130</v>
      </c>
      <c r="AU168" s="89" t="s">
        <v>128</v>
      </c>
      <c r="AV168" s="86" t="s">
        <v>128</v>
      </c>
      <c r="AW168" s="86" t="s">
        <v>131</v>
      </c>
      <c r="AX168" s="86" t="s">
        <v>118</v>
      </c>
      <c r="AY168" s="89" t="s">
        <v>120</v>
      </c>
    </row>
    <row r="169" spans="2:64" s="17" customFormat="1" ht="31.5" customHeight="1" x14ac:dyDescent="0.25">
      <c r="B169" s="70"/>
      <c r="C169" s="71" t="s">
        <v>212</v>
      </c>
      <c r="D169" s="71" t="s">
        <v>121</v>
      </c>
      <c r="E169" s="72" t="s">
        <v>238</v>
      </c>
      <c r="F169" s="671" t="s">
        <v>239</v>
      </c>
      <c r="G169" s="667"/>
      <c r="H169" s="667"/>
      <c r="I169" s="667"/>
      <c r="J169" s="73" t="s">
        <v>191</v>
      </c>
      <c r="K169" s="74">
        <v>1049.143</v>
      </c>
      <c r="L169" s="666"/>
      <c r="M169" s="667"/>
      <c r="N169" s="666">
        <f>ROUND(L169*K169,2)</f>
        <v>0</v>
      </c>
      <c r="O169" s="667"/>
      <c r="P169" s="667"/>
      <c r="Q169" s="667"/>
      <c r="R169" s="75"/>
      <c r="T169" s="76" t="s">
        <v>125</v>
      </c>
      <c r="U169" s="77" t="s">
        <v>126</v>
      </c>
      <c r="V169" s="78">
        <v>0</v>
      </c>
      <c r="W169" s="78">
        <f>V169*K169</f>
        <v>0</v>
      </c>
      <c r="X169" s="78">
        <v>0</v>
      </c>
      <c r="Y169" s="78">
        <f>X169*K169</f>
        <v>0</v>
      </c>
      <c r="Z169" s="78">
        <v>0</v>
      </c>
      <c r="AA169" s="79">
        <f>Z169*K169</f>
        <v>0</v>
      </c>
      <c r="AR169" s="30" t="s">
        <v>127</v>
      </c>
      <c r="AT169" s="30" t="s">
        <v>121</v>
      </c>
      <c r="AU169" s="30" t="s">
        <v>128</v>
      </c>
      <c r="AY169" s="30" t="s">
        <v>120</v>
      </c>
      <c r="BE169" s="80">
        <f>IF(U169="základní",N169,0)</f>
        <v>0</v>
      </c>
      <c r="BF169" s="80">
        <f>IF(U169="snížená",N169,0)</f>
        <v>0</v>
      </c>
      <c r="BG169" s="80">
        <f>IF(U169="zákl. přenesená",N169,0)</f>
        <v>0</v>
      </c>
      <c r="BH169" s="80">
        <f>IF(U169="sníž. přenesená",N169,0)</f>
        <v>0</v>
      </c>
      <c r="BI169" s="80">
        <f>IF(U169="nulová",N169,0)</f>
        <v>0</v>
      </c>
      <c r="BJ169" s="30" t="s">
        <v>118</v>
      </c>
      <c r="BK169" s="80">
        <f>ROUND(L169*K169,2)</f>
        <v>0</v>
      </c>
      <c r="BL169" s="30" t="s">
        <v>127</v>
      </c>
    </row>
    <row r="170" spans="2:64" s="86" customFormat="1" ht="22.5" customHeight="1" x14ac:dyDescent="0.25">
      <c r="B170" s="81"/>
      <c r="C170" s="399"/>
      <c r="D170" s="399"/>
      <c r="E170" s="83" t="s">
        <v>125</v>
      </c>
      <c r="F170" s="661" t="s">
        <v>2003</v>
      </c>
      <c r="G170" s="662"/>
      <c r="H170" s="662"/>
      <c r="I170" s="662"/>
      <c r="J170" s="399"/>
      <c r="K170" s="84">
        <v>1049.143</v>
      </c>
      <c r="L170" s="399"/>
      <c r="M170" s="399"/>
      <c r="N170" s="399"/>
      <c r="O170" s="399"/>
      <c r="P170" s="399"/>
      <c r="Q170" s="399"/>
      <c r="R170" s="85"/>
      <c r="T170" s="87"/>
      <c r="U170" s="399"/>
      <c r="V170" s="399"/>
      <c r="W170" s="399"/>
      <c r="X170" s="399"/>
      <c r="Y170" s="399"/>
      <c r="Z170" s="399"/>
      <c r="AA170" s="88"/>
      <c r="AT170" s="89" t="s">
        <v>130</v>
      </c>
      <c r="AU170" s="89" t="s">
        <v>128</v>
      </c>
      <c r="AV170" s="86" t="s">
        <v>128</v>
      </c>
      <c r="AW170" s="86" t="s">
        <v>131</v>
      </c>
      <c r="AX170" s="86" t="s">
        <v>118</v>
      </c>
      <c r="AY170" s="89" t="s">
        <v>120</v>
      </c>
    </row>
    <row r="171" spans="2:64" s="17" customFormat="1" ht="22.5" customHeight="1" x14ac:dyDescent="0.25">
      <c r="B171" s="70"/>
      <c r="C171" s="71" t="s">
        <v>215</v>
      </c>
      <c r="D171" s="71" t="s">
        <v>121</v>
      </c>
      <c r="E171" s="72" t="s">
        <v>2004</v>
      </c>
      <c r="F171" s="671" t="s">
        <v>2005</v>
      </c>
      <c r="G171" s="667"/>
      <c r="H171" s="667"/>
      <c r="I171" s="667"/>
      <c r="J171" s="73" t="s">
        <v>3065</v>
      </c>
      <c r="K171" s="74">
        <v>1</v>
      </c>
      <c r="L171" s="666"/>
      <c r="M171" s="667"/>
      <c r="N171" s="666">
        <f>ROUND(L171*K171,2)</f>
        <v>0</v>
      </c>
      <c r="O171" s="667"/>
      <c r="P171" s="667"/>
      <c r="Q171" s="667"/>
      <c r="R171" s="75"/>
      <c r="T171" s="76" t="s">
        <v>125</v>
      </c>
      <c r="U171" s="77" t="s">
        <v>126</v>
      </c>
      <c r="V171" s="78">
        <v>0</v>
      </c>
      <c r="W171" s="78">
        <f>V171*K171</f>
        <v>0</v>
      </c>
      <c r="X171" s="78">
        <v>0</v>
      </c>
      <c r="Y171" s="78">
        <f>X171*K171</f>
        <v>0</v>
      </c>
      <c r="Z171" s="78">
        <v>0</v>
      </c>
      <c r="AA171" s="79">
        <f>Z171*K171</f>
        <v>0</v>
      </c>
      <c r="AR171" s="30" t="s">
        <v>127</v>
      </c>
      <c r="AT171" s="30" t="s">
        <v>121</v>
      </c>
      <c r="AU171" s="30" t="s">
        <v>128</v>
      </c>
      <c r="AY171" s="30" t="s">
        <v>120</v>
      </c>
      <c r="BE171" s="80">
        <f>IF(U171="základní",N171,0)</f>
        <v>0</v>
      </c>
      <c r="BF171" s="80">
        <f>IF(U171="snížená",N171,0)</f>
        <v>0</v>
      </c>
      <c r="BG171" s="80">
        <f>IF(U171="zákl. přenesená",N171,0)</f>
        <v>0</v>
      </c>
      <c r="BH171" s="80">
        <f>IF(U171="sníž. přenesená",N171,0)</f>
        <v>0</v>
      </c>
      <c r="BI171" s="80">
        <f>IF(U171="nulová",N171,0)</f>
        <v>0</v>
      </c>
      <c r="BJ171" s="30" t="s">
        <v>118</v>
      </c>
      <c r="BK171" s="80">
        <f>ROUND(L171*K171,2)</f>
        <v>0</v>
      </c>
      <c r="BL171" s="30" t="s">
        <v>127</v>
      </c>
    </row>
    <row r="172" spans="2:64" s="86" customFormat="1" ht="22.5" customHeight="1" x14ac:dyDescent="0.25">
      <c r="B172" s="81"/>
      <c r="C172" s="399"/>
      <c r="D172" s="399"/>
      <c r="E172" s="83" t="s">
        <v>125</v>
      </c>
      <c r="F172" s="661" t="s">
        <v>118</v>
      </c>
      <c r="G172" s="662"/>
      <c r="H172" s="662"/>
      <c r="I172" s="662"/>
      <c r="J172" s="399"/>
      <c r="K172" s="84">
        <v>1</v>
      </c>
      <c r="L172" s="399"/>
      <c r="M172" s="399"/>
      <c r="N172" s="399"/>
      <c r="O172" s="399"/>
      <c r="P172" s="399"/>
      <c r="Q172" s="399"/>
      <c r="R172" s="85"/>
      <c r="T172" s="87"/>
      <c r="U172" s="399"/>
      <c r="V172" s="399"/>
      <c r="W172" s="399"/>
      <c r="X172" s="399"/>
      <c r="Y172" s="399"/>
      <c r="Z172" s="399"/>
      <c r="AA172" s="88"/>
      <c r="AT172" s="89" t="s">
        <v>130</v>
      </c>
      <c r="AU172" s="89" t="s">
        <v>128</v>
      </c>
      <c r="AV172" s="86" t="s">
        <v>128</v>
      </c>
      <c r="AW172" s="86" t="s">
        <v>131</v>
      </c>
      <c r="AX172" s="86" t="s">
        <v>118</v>
      </c>
      <c r="AY172" s="89" t="s">
        <v>120</v>
      </c>
    </row>
    <row r="173" spans="2:64" s="17" customFormat="1" ht="31.5" customHeight="1" x14ac:dyDescent="0.25">
      <c r="B173" s="70"/>
      <c r="C173" s="71" t="s">
        <v>218</v>
      </c>
      <c r="D173" s="71" t="s">
        <v>121</v>
      </c>
      <c r="E173" s="72" t="s">
        <v>241</v>
      </c>
      <c r="F173" s="671" t="s">
        <v>242</v>
      </c>
      <c r="G173" s="667"/>
      <c r="H173" s="667"/>
      <c r="I173" s="667"/>
      <c r="J173" s="73" t="s">
        <v>134</v>
      </c>
      <c r="K173" s="74">
        <v>12.917999999999999</v>
      </c>
      <c r="L173" s="666"/>
      <c r="M173" s="667"/>
      <c r="N173" s="666">
        <f>ROUND(L173*K173,2)</f>
        <v>0</v>
      </c>
      <c r="O173" s="667"/>
      <c r="P173" s="667"/>
      <c r="Q173" s="667"/>
      <c r="R173" s="75"/>
      <c r="T173" s="76" t="s">
        <v>125</v>
      </c>
      <c r="U173" s="77" t="s">
        <v>126</v>
      </c>
      <c r="V173" s="78">
        <v>0.29899999999999999</v>
      </c>
      <c r="W173" s="78">
        <f>V173*K173</f>
        <v>3.8624819999999995</v>
      </c>
      <c r="X173" s="78">
        <v>0</v>
      </c>
      <c r="Y173" s="78">
        <f>X173*K173</f>
        <v>0</v>
      </c>
      <c r="Z173" s="78">
        <v>0</v>
      </c>
      <c r="AA173" s="79">
        <f>Z173*K173</f>
        <v>0</v>
      </c>
      <c r="AR173" s="30" t="s">
        <v>127</v>
      </c>
      <c r="AT173" s="30" t="s">
        <v>121</v>
      </c>
      <c r="AU173" s="30" t="s">
        <v>128</v>
      </c>
      <c r="AY173" s="30" t="s">
        <v>120</v>
      </c>
      <c r="BE173" s="80">
        <f>IF(U173="základní",N173,0)</f>
        <v>0</v>
      </c>
      <c r="BF173" s="80">
        <f>IF(U173="snížená",N173,0)</f>
        <v>0</v>
      </c>
      <c r="BG173" s="80">
        <f>IF(U173="zákl. přenesená",N173,0)</f>
        <v>0</v>
      </c>
      <c r="BH173" s="80">
        <f>IF(U173="sníž. přenesená",N173,0)</f>
        <v>0</v>
      </c>
      <c r="BI173" s="80">
        <f>IF(U173="nulová",N173,0)</f>
        <v>0</v>
      </c>
      <c r="BJ173" s="30" t="s">
        <v>118</v>
      </c>
      <c r="BK173" s="80">
        <f>ROUND(L173*K173,2)</f>
        <v>0</v>
      </c>
      <c r="BL173" s="30" t="s">
        <v>127</v>
      </c>
    </row>
    <row r="174" spans="2:64" s="109" customFormat="1" ht="22.5" customHeight="1" x14ac:dyDescent="0.25">
      <c r="B174" s="105"/>
      <c r="C174" s="402"/>
      <c r="D174" s="402"/>
      <c r="E174" s="107" t="s">
        <v>125</v>
      </c>
      <c r="F174" s="672" t="s">
        <v>2006</v>
      </c>
      <c r="G174" s="673"/>
      <c r="H174" s="673"/>
      <c r="I174" s="673"/>
      <c r="J174" s="402"/>
      <c r="K174" s="107" t="s">
        <v>125</v>
      </c>
      <c r="L174" s="402"/>
      <c r="M174" s="402"/>
      <c r="N174" s="402"/>
      <c r="O174" s="402"/>
      <c r="P174" s="402"/>
      <c r="Q174" s="402"/>
      <c r="R174" s="108"/>
      <c r="T174" s="110"/>
      <c r="U174" s="402"/>
      <c r="V174" s="402"/>
      <c r="W174" s="402"/>
      <c r="X174" s="402"/>
      <c r="Y174" s="402"/>
      <c r="Z174" s="402"/>
      <c r="AA174" s="111"/>
      <c r="AT174" s="112" t="s">
        <v>130</v>
      </c>
      <c r="AU174" s="112" t="s">
        <v>128</v>
      </c>
      <c r="AV174" s="109" t="s">
        <v>118</v>
      </c>
      <c r="AW174" s="109" t="s">
        <v>131</v>
      </c>
      <c r="AX174" s="109" t="s">
        <v>119</v>
      </c>
      <c r="AY174" s="112" t="s">
        <v>120</v>
      </c>
    </row>
    <row r="175" spans="2:64" s="86" customFormat="1" ht="22.5" customHeight="1" x14ac:dyDescent="0.25">
      <c r="B175" s="81"/>
      <c r="C175" s="399"/>
      <c r="D175" s="399"/>
      <c r="E175" s="83" t="s">
        <v>125</v>
      </c>
      <c r="F175" s="663" t="s">
        <v>2007</v>
      </c>
      <c r="G175" s="662"/>
      <c r="H175" s="662"/>
      <c r="I175" s="662"/>
      <c r="J175" s="399"/>
      <c r="K175" s="84">
        <v>9.6479999999999997</v>
      </c>
      <c r="L175" s="399"/>
      <c r="M175" s="399"/>
      <c r="N175" s="399"/>
      <c r="O175" s="399"/>
      <c r="P175" s="399"/>
      <c r="Q175" s="399"/>
      <c r="R175" s="85"/>
      <c r="T175" s="87"/>
      <c r="U175" s="399"/>
      <c r="V175" s="399"/>
      <c r="W175" s="399"/>
      <c r="X175" s="399"/>
      <c r="Y175" s="399"/>
      <c r="Z175" s="399"/>
      <c r="AA175" s="88"/>
      <c r="AT175" s="89" t="s">
        <v>130</v>
      </c>
      <c r="AU175" s="89" t="s">
        <v>128</v>
      </c>
      <c r="AV175" s="86" t="s">
        <v>128</v>
      </c>
      <c r="AW175" s="86" t="s">
        <v>131</v>
      </c>
      <c r="AX175" s="86" t="s">
        <v>119</v>
      </c>
      <c r="AY175" s="89" t="s">
        <v>120</v>
      </c>
    </row>
    <row r="176" spans="2:64" s="86" customFormat="1" ht="22.5" customHeight="1" x14ac:dyDescent="0.25">
      <c r="B176" s="81"/>
      <c r="C176" s="399"/>
      <c r="D176" s="399"/>
      <c r="E176" s="83" t="s">
        <v>125</v>
      </c>
      <c r="F176" s="663" t="s">
        <v>2008</v>
      </c>
      <c r="G176" s="662"/>
      <c r="H176" s="662"/>
      <c r="I176" s="662"/>
      <c r="J176" s="399"/>
      <c r="K176" s="84">
        <v>-0.39600000000000002</v>
      </c>
      <c r="L176" s="399"/>
      <c r="M176" s="399"/>
      <c r="N176" s="399"/>
      <c r="O176" s="399"/>
      <c r="P176" s="399"/>
      <c r="Q176" s="399"/>
      <c r="R176" s="85"/>
      <c r="T176" s="87"/>
      <c r="U176" s="399"/>
      <c r="V176" s="399"/>
      <c r="W176" s="399"/>
      <c r="X176" s="399"/>
      <c r="Y176" s="399"/>
      <c r="Z176" s="399"/>
      <c r="AA176" s="88"/>
      <c r="AT176" s="89" t="s">
        <v>130</v>
      </c>
      <c r="AU176" s="89" t="s">
        <v>128</v>
      </c>
      <c r="AV176" s="86" t="s">
        <v>128</v>
      </c>
      <c r="AW176" s="86" t="s">
        <v>131</v>
      </c>
      <c r="AX176" s="86" t="s">
        <v>119</v>
      </c>
      <c r="AY176" s="89" t="s">
        <v>120</v>
      </c>
    </row>
    <row r="177" spans="2:64" s="86" customFormat="1" ht="22.5" customHeight="1" x14ac:dyDescent="0.25">
      <c r="B177" s="81"/>
      <c r="C177" s="399"/>
      <c r="D177" s="399"/>
      <c r="E177" s="83" t="s">
        <v>125</v>
      </c>
      <c r="F177" s="663" t="s">
        <v>2009</v>
      </c>
      <c r="G177" s="662"/>
      <c r="H177" s="662"/>
      <c r="I177" s="662"/>
      <c r="J177" s="399"/>
      <c r="K177" s="84">
        <v>-1.782</v>
      </c>
      <c r="L177" s="399"/>
      <c r="M177" s="399"/>
      <c r="N177" s="399"/>
      <c r="O177" s="399"/>
      <c r="P177" s="399"/>
      <c r="Q177" s="399"/>
      <c r="R177" s="85"/>
      <c r="T177" s="87"/>
      <c r="U177" s="399"/>
      <c r="V177" s="399"/>
      <c r="W177" s="399"/>
      <c r="X177" s="399"/>
      <c r="Y177" s="399"/>
      <c r="Z177" s="399"/>
      <c r="AA177" s="88"/>
      <c r="AT177" s="89" t="s">
        <v>130</v>
      </c>
      <c r="AU177" s="89" t="s">
        <v>128</v>
      </c>
      <c r="AV177" s="86" t="s">
        <v>128</v>
      </c>
      <c r="AW177" s="86" t="s">
        <v>131</v>
      </c>
      <c r="AX177" s="86" t="s">
        <v>119</v>
      </c>
      <c r="AY177" s="89" t="s">
        <v>120</v>
      </c>
    </row>
    <row r="178" spans="2:64" s="86" customFormat="1" ht="22.5" customHeight="1" x14ac:dyDescent="0.25">
      <c r="B178" s="81"/>
      <c r="C178" s="399"/>
      <c r="D178" s="399"/>
      <c r="E178" s="83" t="s">
        <v>125</v>
      </c>
      <c r="F178" s="663" t="s">
        <v>2010</v>
      </c>
      <c r="G178" s="662"/>
      <c r="H178" s="662"/>
      <c r="I178" s="662"/>
      <c r="J178" s="399"/>
      <c r="K178" s="84">
        <v>6.6239999999999997</v>
      </c>
      <c r="L178" s="399"/>
      <c r="M178" s="399"/>
      <c r="N178" s="399"/>
      <c r="O178" s="399"/>
      <c r="P178" s="399"/>
      <c r="Q178" s="399"/>
      <c r="R178" s="85"/>
      <c r="T178" s="87"/>
      <c r="U178" s="399"/>
      <c r="V178" s="399"/>
      <c r="W178" s="399"/>
      <c r="X178" s="399"/>
      <c r="Y178" s="399"/>
      <c r="Z178" s="399"/>
      <c r="AA178" s="88"/>
      <c r="AT178" s="89" t="s">
        <v>130</v>
      </c>
      <c r="AU178" s="89" t="s">
        <v>128</v>
      </c>
      <c r="AV178" s="86" t="s">
        <v>128</v>
      </c>
      <c r="AW178" s="86" t="s">
        <v>131</v>
      </c>
      <c r="AX178" s="86" t="s">
        <v>119</v>
      </c>
      <c r="AY178" s="89" t="s">
        <v>120</v>
      </c>
    </row>
    <row r="179" spans="2:64" s="86" customFormat="1" ht="22.5" customHeight="1" x14ac:dyDescent="0.25">
      <c r="B179" s="81"/>
      <c r="C179" s="399"/>
      <c r="D179" s="399"/>
      <c r="E179" s="83" t="s">
        <v>125</v>
      </c>
      <c r="F179" s="663" t="s">
        <v>2011</v>
      </c>
      <c r="G179" s="662"/>
      <c r="H179" s="662"/>
      <c r="I179" s="662"/>
      <c r="J179" s="399"/>
      <c r="K179" s="84">
        <v>-0.432</v>
      </c>
      <c r="L179" s="399"/>
      <c r="M179" s="399"/>
      <c r="N179" s="399"/>
      <c r="O179" s="399"/>
      <c r="P179" s="399"/>
      <c r="Q179" s="399"/>
      <c r="R179" s="85"/>
      <c r="T179" s="87"/>
      <c r="U179" s="399"/>
      <c r="V179" s="399"/>
      <c r="W179" s="399"/>
      <c r="X179" s="399"/>
      <c r="Y179" s="399"/>
      <c r="Z179" s="399"/>
      <c r="AA179" s="88"/>
      <c r="AT179" s="89" t="s">
        <v>130</v>
      </c>
      <c r="AU179" s="89" t="s">
        <v>128</v>
      </c>
      <c r="AV179" s="86" t="s">
        <v>128</v>
      </c>
      <c r="AW179" s="86" t="s">
        <v>131</v>
      </c>
      <c r="AX179" s="86" t="s">
        <v>119</v>
      </c>
      <c r="AY179" s="89" t="s">
        <v>120</v>
      </c>
    </row>
    <row r="180" spans="2:64" s="86" customFormat="1" ht="22.5" customHeight="1" x14ac:dyDescent="0.25">
      <c r="B180" s="81"/>
      <c r="C180" s="399"/>
      <c r="D180" s="399"/>
      <c r="E180" s="83" t="s">
        <v>125</v>
      </c>
      <c r="F180" s="663" t="s">
        <v>2012</v>
      </c>
      <c r="G180" s="662"/>
      <c r="H180" s="662"/>
      <c r="I180" s="662"/>
      <c r="J180" s="399"/>
      <c r="K180" s="84">
        <v>-1.944</v>
      </c>
      <c r="L180" s="399"/>
      <c r="M180" s="399"/>
      <c r="N180" s="399"/>
      <c r="O180" s="399"/>
      <c r="P180" s="399"/>
      <c r="Q180" s="399"/>
      <c r="R180" s="85"/>
      <c r="T180" s="87"/>
      <c r="U180" s="399"/>
      <c r="V180" s="399"/>
      <c r="W180" s="399"/>
      <c r="X180" s="399"/>
      <c r="Y180" s="399"/>
      <c r="Z180" s="399"/>
      <c r="AA180" s="88"/>
      <c r="AT180" s="89" t="s">
        <v>130</v>
      </c>
      <c r="AU180" s="89" t="s">
        <v>128</v>
      </c>
      <c r="AV180" s="86" t="s">
        <v>128</v>
      </c>
      <c r="AW180" s="86" t="s">
        <v>131</v>
      </c>
      <c r="AX180" s="86" t="s">
        <v>119</v>
      </c>
      <c r="AY180" s="89" t="s">
        <v>120</v>
      </c>
    </row>
    <row r="181" spans="2:64" s="118" customFormat="1" ht="22.5" customHeight="1" x14ac:dyDescent="0.25">
      <c r="B181" s="113"/>
      <c r="C181" s="403"/>
      <c r="D181" s="403"/>
      <c r="E181" s="115" t="s">
        <v>125</v>
      </c>
      <c r="F181" s="681" t="s">
        <v>577</v>
      </c>
      <c r="G181" s="682"/>
      <c r="H181" s="682"/>
      <c r="I181" s="682"/>
      <c r="J181" s="403"/>
      <c r="K181" s="116">
        <v>11.718</v>
      </c>
      <c r="L181" s="403"/>
      <c r="M181" s="403"/>
      <c r="N181" s="403"/>
      <c r="O181" s="403"/>
      <c r="P181" s="403"/>
      <c r="Q181" s="403"/>
      <c r="R181" s="117"/>
      <c r="T181" s="119"/>
      <c r="U181" s="403"/>
      <c r="V181" s="403"/>
      <c r="W181" s="403"/>
      <c r="X181" s="403"/>
      <c r="Y181" s="403"/>
      <c r="Z181" s="403"/>
      <c r="AA181" s="120"/>
      <c r="AT181" s="121" t="s">
        <v>130</v>
      </c>
      <c r="AU181" s="121" t="s">
        <v>128</v>
      </c>
      <c r="AV181" s="118" t="s">
        <v>136</v>
      </c>
      <c r="AW181" s="118" t="s">
        <v>131</v>
      </c>
      <c r="AX181" s="118" t="s">
        <v>119</v>
      </c>
      <c r="AY181" s="121" t="s">
        <v>120</v>
      </c>
    </row>
    <row r="182" spans="2:64" s="86" customFormat="1" ht="31.5" customHeight="1" x14ac:dyDescent="0.25">
      <c r="B182" s="81"/>
      <c r="C182" s="399"/>
      <c r="D182" s="399"/>
      <c r="E182" s="83" t="s">
        <v>125</v>
      </c>
      <c r="F182" s="663" t="s">
        <v>2013</v>
      </c>
      <c r="G182" s="662"/>
      <c r="H182" s="662"/>
      <c r="I182" s="662"/>
      <c r="J182" s="399"/>
      <c r="K182" s="84">
        <v>1.2</v>
      </c>
      <c r="L182" s="399"/>
      <c r="M182" s="399"/>
      <c r="N182" s="399"/>
      <c r="O182" s="399"/>
      <c r="P182" s="399"/>
      <c r="Q182" s="399"/>
      <c r="R182" s="85"/>
      <c r="T182" s="87"/>
      <c r="U182" s="399"/>
      <c r="V182" s="399"/>
      <c r="W182" s="399"/>
      <c r="X182" s="399"/>
      <c r="Y182" s="399"/>
      <c r="Z182" s="399"/>
      <c r="AA182" s="88"/>
      <c r="AT182" s="89" t="s">
        <v>130</v>
      </c>
      <c r="AU182" s="89" t="s">
        <v>128</v>
      </c>
      <c r="AV182" s="86" t="s">
        <v>128</v>
      </c>
      <c r="AW182" s="86" t="s">
        <v>131</v>
      </c>
      <c r="AX182" s="86" t="s">
        <v>119</v>
      </c>
      <c r="AY182" s="89" t="s">
        <v>120</v>
      </c>
    </row>
    <row r="183" spans="2:64" s="95" customFormat="1" ht="22.5" customHeight="1" x14ac:dyDescent="0.25">
      <c r="B183" s="90"/>
      <c r="C183" s="401"/>
      <c r="D183" s="401"/>
      <c r="E183" s="92" t="s">
        <v>125</v>
      </c>
      <c r="F183" s="664" t="s">
        <v>146</v>
      </c>
      <c r="G183" s="665"/>
      <c r="H183" s="665"/>
      <c r="I183" s="665"/>
      <c r="J183" s="401"/>
      <c r="K183" s="93">
        <v>12.917999999999999</v>
      </c>
      <c r="L183" s="401"/>
      <c r="M183" s="401"/>
      <c r="N183" s="401"/>
      <c r="O183" s="401"/>
      <c r="P183" s="401"/>
      <c r="Q183" s="401"/>
      <c r="R183" s="94"/>
      <c r="T183" s="96"/>
      <c r="U183" s="401"/>
      <c r="V183" s="401"/>
      <c r="W183" s="401"/>
      <c r="X183" s="401"/>
      <c r="Y183" s="401"/>
      <c r="Z183" s="401"/>
      <c r="AA183" s="97"/>
      <c r="AT183" s="98" t="s">
        <v>130</v>
      </c>
      <c r="AU183" s="98" t="s">
        <v>128</v>
      </c>
      <c r="AV183" s="95" t="s">
        <v>127</v>
      </c>
      <c r="AW183" s="95" t="s">
        <v>131</v>
      </c>
      <c r="AX183" s="95" t="s">
        <v>118</v>
      </c>
      <c r="AY183" s="98" t="s">
        <v>120</v>
      </c>
    </row>
    <row r="184" spans="2:64" s="17" customFormat="1" ht="31.5" customHeight="1" x14ac:dyDescent="0.25">
      <c r="B184" s="70"/>
      <c r="C184" s="71" t="s">
        <v>221</v>
      </c>
      <c r="D184" s="71" t="s">
        <v>121</v>
      </c>
      <c r="E184" s="72" t="s">
        <v>1835</v>
      </c>
      <c r="F184" s="671" t="s">
        <v>1836</v>
      </c>
      <c r="G184" s="667"/>
      <c r="H184" s="667"/>
      <c r="I184" s="667"/>
      <c r="J184" s="73" t="s">
        <v>134</v>
      </c>
      <c r="K184" s="74">
        <v>347.29500000000002</v>
      </c>
      <c r="L184" s="666"/>
      <c r="M184" s="667"/>
      <c r="N184" s="666">
        <f>ROUND(L184*K184,2)</f>
        <v>0</v>
      </c>
      <c r="O184" s="667"/>
      <c r="P184" s="667"/>
      <c r="Q184" s="667"/>
      <c r="R184" s="75"/>
      <c r="T184" s="76" t="s">
        <v>125</v>
      </c>
      <c r="U184" s="77" t="s">
        <v>126</v>
      </c>
      <c r="V184" s="78">
        <v>0.19900000000000001</v>
      </c>
      <c r="W184" s="78">
        <f>V184*K184</f>
        <v>69.111705000000001</v>
      </c>
      <c r="X184" s="78">
        <v>0</v>
      </c>
      <c r="Y184" s="78">
        <f>X184*K184</f>
        <v>0</v>
      </c>
      <c r="Z184" s="78">
        <v>0</v>
      </c>
      <c r="AA184" s="79">
        <f>Z184*K184</f>
        <v>0</v>
      </c>
      <c r="AR184" s="30" t="s">
        <v>127</v>
      </c>
      <c r="AT184" s="30" t="s">
        <v>121</v>
      </c>
      <c r="AU184" s="30" t="s">
        <v>128</v>
      </c>
      <c r="AY184" s="30" t="s">
        <v>120</v>
      </c>
      <c r="BE184" s="80">
        <f>IF(U184="základní",N184,0)</f>
        <v>0</v>
      </c>
      <c r="BF184" s="80">
        <f>IF(U184="snížená",N184,0)</f>
        <v>0</v>
      </c>
      <c r="BG184" s="80">
        <f>IF(U184="zákl. přenesená",N184,0)</f>
        <v>0</v>
      </c>
      <c r="BH184" s="80">
        <f>IF(U184="sníž. přenesená",N184,0)</f>
        <v>0</v>
      </c>
      <c r="BI184" s="80">
        <f>IF(U184="nulová",N184,0)</f>
        <v>0</v>
      </c>
      <c r="BJ184" s="30" t="s">
        <v>118</v>
      </c>
      <c r="BK184" s="80">
        <f>ROUND(L184*K184,2)</f>
        <v>0</v>
      </c>
      <c r="BL184" s="30" t="s">
        <v>127</v>
      </c>
    </row>
    <row r="185" spans="2:64" s="109" customFormat="1" ht="22.5" customHeight="1" x14ac:dyDescent="0.25">
      <c r="B185" s="105"/>
      <c r="C185" s="402"/>
      <c r="D185" s="402"/>
      <c r="E185" s="107" t="s">
        <v>125</v>
      </c>
      <c r="F185" s="672" t="s">
        <v>1982</v>
      </c>
      <c r="G185" s="673"/>
      <c r="H185" s="673"/>
      <c r="I185" s="673"/>
      <c r="J185" s="402"/>
      <c r="K185" s="107" t="s">
        <v>125</v>
      </c>
      <c r="L185" s="402"/>
      <c r="M185" s="402"/>
      <c r="N185" s="402"/>
      <c r="O185" s="402"/>
      <c r="P185" s="402"/>
      <c r="Q185" s="402"/>
      <c r="R185" s="108"/>
      <c r="T185" s="110"/>
      <c r="U185" s="402"/>
      <c r="V185" s="402"/>
      <c r="W185" s="402"/>
      <c r="X185" s="402"/>
      <c r="Y185" s="402"/>
      <c r="Z185" s="402"/>
      <c r="AA185" s="111"/>
      <c r="AT185" s="112" t="s">
        <v>130</v>
      </c>
      <c r="AU185" s="112" t="s">
        <v>128</v>
      </c>
      <c r="AV185" s="109" t="s">
        <v>118</v>
      </c>
      <c r="AW185" s="109" t="s">
        <v>131</v>
      </c>
      <c r="AX185" s="109" t="s">
        <v>119</v>
      </c>
      <c r="AY185" s="112" t="s">
        <v>120</v>
      </c>
    </row>
    <row r="186" spans="2:64" s="86" customFormat="1" ht="22.5" customHeight="1" x14ac:dyDescent="0.25">
      <c r="B186" s="81"/>
      <c r="C186" s="399"/>
      <c r="D186" s="399"/>
      <c r="E186" s="83" t="s">
        <v>125</v>
      </c>
      <c r="F186" s="663" t="s">
        <v>2014</v>
      </c>
      <c r="G186" s="662"/>
      <c r="H186" s="662"/>
      <c r="I186" s="662"/>
      <c r="J186" s="399"/>
      <c r="K186" s="84">
        <v>574.94000000000005</v>
      </c>
      <c r="L186" s="399"/>
      <c r="M186" s="399"/>
      <c r="N186" s="399"/>
      <c r="O186" s="399"/>
      <c r="P186" s="399"/>
      <c r="Q186" s="399"/>
      <c r="R186" s="85"/>
      <c r="T186" s="87"/>
      <c r="U186" s="399"/>
      <c r="V186" s="399"/>
      <c r="W186" s="399"/>
      <c r="X186" s="399"/>
      <c r="Y186" s="399"/>
      <c r="Z186" s="399"/>
      <c r="AA186" s="88"/>
      <c r="AT186" s="89" t="s">
        <v>130</v>
      </c>
      <c r="AU186" s="89" t="s">
        <v>128</v>
      </c>
      <c r="AV186" s="86" t="s">
        <v>128</v>
      </c>
      <c r="AW186" s="86" t="s">
        <v>131</v>
      </c>
      <c r="AX186" s="86" t="s">
        <v>119</v>
      </c>
      <c r="AY186" s="89" t="s">
        <v>120</v>
      </c>
    </row>
    <row r="187" spans="2:64" s="86" customFormat="1" ht="22.5" customHeight="1" x14ac:dyDescent="0.25">
      <c r="B187" s="81"/>
      <c r="C187" s="399"/>
      <c r="D187" s="399"/>
      <c r="E187" s="83" t="s">
        <v>125</v>
      </c>
      <c r="F187" s="663" t="s">
        <v>1984</v>
      </c>
      <c r="G187" s="662"/>
      <c r="H187" s="662"/>
      <c r="I187" s="662"/>
      <c r="J187" s="399"/>
      <c r="K187" s="84">
        <v>30.26</v>
      </c>
      <c r="L187" s="399"/>
      <c r="M187" s="399"/>
      <c r="N187" s="399"/>
      <c r="O187" s="399"/>
      <c r="P187" s="399"/>
      <c r="Q187" s="399"/>
      <c r="R187" s="85"/>
      <c r="T187" s="87"/>
      <c r="U187" s="399"/>
      <c r="V187" s="399"/>
      <c r="W187" s="399"/>
      <c r="X187" s="399"/>
      <c r="Y187" s="399"/>
      <c r="Z187" s="399"/>
      <c r="AA187" s="88"/>
      <c r="AT187" s="89" t="s">
        <v>130</v>
      </c>
      <c r="AU187" s="89" t="s">
        <v>128</v>
      </c>
      <c r="AV187" s="86" t="s">
        <v>128</v>
      </c>
      <c r="AW187" s="86" t="s">
        <v>131</v>
      </c>
      <c r="AX187" s="86" t="s">
        <v>119</v>
      </c>
      <c r="AY187" s="89" t="s">
        <v>120</v>
      </c>
    </row>
    <row r="188" spans="2:64" s="86" customFormat="1" ht="31.5" customHeight="1" x14ac:dyDescent="0.25">
      <c r="B188" s="81"/>
      <c r="C188" s="399"/>
      <c r="D188" s="399"/>
      <c r="E188" s="83" t="s">
        <v>125</v>
      </c>
      <c r="F188" s="663" t="s">
        <v>2015</v>
      </c>
      <c r="G188" s="662"/>
      <c r="H188" s="662"/>
      <c r="I188" s="662"/>
      <c r="J188" s="399"/>
      <c r="K188" s="84">
        <v>-74.491</v>
      </c>
      <c r="L188" s="399"/>
      <c r="M188" s="399"/>
      <c r="N188" s="399"/>
      <c r="O188" s="399"/>
      <c r="P188" s="399"/>
      <c r="Q188" s="399"/>
      <c r="R188" s="85"/>
      <c r="T188" s="87"/>
      <c r="U188" s="399"/>
      <c r="V188" s="399"/>
      <c r="W188" s="399"/>
      <c r="X188" s="399"/>
      <c r="Y188" s="399"/>
      <c r="Z188" s="399"/>
      <c r="AA188" s="88"/>
      <c r="AT188" s="89" t="s">
        <v>130</v>
      </c>
      <c r="AU188" s="89" t="s">
        <v>128</v>
      </c>
      <c r="AV188" s="86" t="s">
        <v>128</v>
      </c>
      <c r="AW188" s="86" t="s">
        <v>131</v>
      </c>
      <c r="AX188" s="86" t="s">
        <v>119</v>
      </c>
      <c r="AY188" s="89" t="s">
        <v>120</v>
      </c>
    </row>
    <row r="189" spans="2:64" s="109" customFormat="1" ht="22.5" customHeight="1" x14ac:dyDescent="0.25">
      <c r="B189" s="105"/>
      <c r="C189" s="402"/>
      <c r="D189" s="402"/>
      <c r="E189" s="107" t="s">
        <v>125</v>
      </c>
      <c r="F189" s="676" t="s">
        <v>2016</v>
      </c>
      <c r="G189" s="673"/>
      <c r="H189" s="673"/>
      <c r="I189" s="673"/>
      <c r="J189" s="402"/>
      <c r="K189" s="107" t="s">
        <v>125</v>
      </c>
      <c r="L189" s="402"/>
      <c r="M189" s="402"/>
      <c r="N189" s="402"/>
      <c r="O189" s="402"/>
      <c r="P189" s="402"/>
      <c r="Q189" s="402"/>
      <c r="R189" s="108"/>
      <c r="T189" s="110"/>
      <c r="U189" s="402"/>
      <c r="V189" s="402"/>
      <c r="W189" s="402"/>
      <c r="X189" s="402"/>
      <c r="Y189" s="402"/>
      <c r="Z189" s="402"/>
      <c r="AA189" s="111"/>
      <c r="AT189" s="112" t="s">
        <v>130</v>
      </c>
      <c r="AU189" s="112" t="s">
        <v>128</v>
      </c>
      <c r="AV189" s="109" t="s">
        <v>118</v>
      </c>
      <c r="AW189" s="109" t="s">
        <v>131</v>
      </c>
      <c r="AX189" s="109" t="s">
        <v>119</v>
      </c>
      <c r="AY189" s="112" t="s">
        <v>120</v>
      </c>
    </row>
    <row r="190" spans="2:64" s="86" customFormat="1" ht="57" customHeight="1" x14ac:dyDescent="0.25">
      <c r="B190" s="81"/>
      <c r="C190" s="399"/>
      <c r="D190" s="399"/>
      <c r="E190" s="83" t="s">
        <v>125</v>
      </c>
      <c r="F190" s="663" t="s">
        <v>2017</v>
      </c>
      <c r="G190" s="662"/>
      <c r="H190" s="662"/>
      <c r="I190" s="662"/>
      <c r="J190" s="399"/>
      <c r="K190" s="84">
        <v>-367.69</v>
      </c>
      <c r="L190" s="399"/>
      <c r="M190" s="399"/>
      <c r="N190" s="399"/>
      <c r="O190" s="399"/>
      <c r="P190" s="399"/>
      <c r="Q190" s="399"/>
      <c r="R190" s="85"/>
      <c r="T190" s="87"/>
      <c r="U190" s="399"/>
      <c r="V190" s="399"/>
      <c r="W190" s="399"/>
      <c r="X190" s="399"/>
      <c r="Y190" s="399"/>
      <c r="Z190" s="399"/>
      <c r="AA190" s="88"/>
      <c r="AT190" s="89" t="s">
        <v>130</v>
      </c>
      <c r="AU190" s="89" t="s">
        <v>128</v>
      </c>
      <c r="AV190" s="86" t="s">
        <v>128</v>
      </c>
      <c r="AW190" s="86" t="s">
        <v>131</v>
      </c>
      <c r="AX190" s="86" t="s">
        <v>119</v>
      </c>
      <c r="AY190" s="89" t="s">
        <v>120</v>
      </c>
    </row>
    <row r="191" spans="2:64" s="86" customFormat="1" ht="44.25" customHeight="1" x14ac:dyDescent="0.25">
      <c r="B191" s="81"/>
      <c r="C191" s="399"/>
      <c r="D191" s="399"/>
      <c r="E191" s="83" t="s">
        <v>125</v>
      </c>
      <c r="F191" s="663" t="s">
        <v>2018</v>
      </c>
      <c r="G191" s="662"/>
      <c r="H191" s="662"/>
      <c r="I191" s="662"/>
      <c r="J191" s="399"/>
      <c r="K191" s="84">
        <v>-27.036000000000001</v>
      </c>
      <c r="L191" s="399"/>
      <c r="M191" s="399"/>
      <c r="N191" s="399"/>
      <c r="O191" s="399"/>
      <c r="P191" s="399"/>
      <c r="Q191" s="399"/>
      <c r="R191" s="85"/>
      <c r="T191" s="87"/>
      <c r="U191" s="399"/>
      <c r="V191" s="399"/>
      <c r="W191" s="399"/>
      <c r="X191" s="399"/>
      <c r="Y191" s="399"/>
      <c r="Z191" s="399"/>
      <c r="AA191" s="88"/>
      <c r="AT191" s="89" t="s">
        <v>130</v>
      </c>
      <c r="AU191" s="89" t="s">
        <v>128</v>
      </c>
      <c r="AV191" s="86" t="s">
        <v>128</v>
      </c>
      <c r="AW191" s="86" t="s">
        <v>131</v>
      </c>
      <c r="AX191" s="86" t="s">
        <v>119</v>
      </c>
      <c r="AY191" s="89" t="s">
        <v>120</v>
      </c>
    </row>
    <row r="192" spans="2:64" s="86" customFormat="1" ht="44.25" customHeight="1" x14ac:dyDescent="0.25">
      <c r="B192" s="81"/>
      <c r="C192" s="399"/>
      <c r="D192" s="399"/>
      <c r="E192" s="83" t="s">
        <v>125</v>
      </c>
      <c r="F192" s="663" t="s">
        <v>2019</v>
      </c>
      <c r="G192" s="662"/>
      <c r="H192" s="662"/>
      <c r="I192" s="662"/>
      <c r="J192" s="399"/>
      <c r="K192" s="84">
        <v>-56.776000000000003</v>
      </c>
      <c r="L192" s="399"/>
      <c r="M192" s="399"/>
      <c r="N192" s="399"/>
      <c r="O192" s="399"/>
      <c r="P192" s="399"/>
      <c r="Q192" s="399"/>
      <c r="R192" s="85"/>
      <c r="T192" s="87"/>
      <c r="U192" s="399"/>
      <c r="V192" s="399"/>
      <c r="W192" s="399"/>
      <c r="X192" s="399"/>
      <c r="Y192" s="399"/>
      <c r="Z192" s="399"/>
      <c r="AA192" s="88"/>
      <c r="AT192" s="89" t="s">
        <v>130</v>
      </c>
      <c r="AU192" s="89" t="s">
        <v>128</v>
      </c>
      <c r="AV192" s="86" t="s">
        <v>128</v>
      </c>
      <c r="AW192" s="86" t="s">
        <v>131</v>
      </c>
      <c r="AX192" s="86" t="s">
        <v>119</v>
      </c>
      <c r="AY192" s="89" t="s">
        <v>120</v>
      </c>
    </row>
    <row r="193" spans="2:51" s="86" customFormat="1" ht="22.5" customHeight="1" x14ac:dyDescent="0.25">
      <c r="B193" s="81"/>
      <c r="C193" s="399"/>
      <c r="D193" s="399"/>
      <c r="E193" s="83" t="s">
        <v>125</v>
      </c>
      <c r="F193" s="663" t="s">
        <v>2020</v>
      </c>
      <c r="G193" s="662"/>
      <c r="H193" s="662"/>
      <c r="I193" s="662"/>
      <c r="J193" s="399"/>
      <c r="K193" s="84">
        <v>1.7949999999999999</v>
      </c>
      <c r="L193" s="399"/>
      <c r="M193" s="399"/>
      <c r="N193" s="399"/>
      <c r="O193" s="399"/>
      <c r="P193" s="399"/>
      <c r="Q193" s="399"/>
      <c r="R193" s="85"/>
      <c r="T193" s="87"/>
      <c r="U193" s="399"/>
      <c r="V193" s="399"/>
      <c r="W193" s="399"/>
      <c r="X193" s="399"/>
      <c r="Y193" s="399"/>
      <c r="Z193" s="399"/>
      <c r="AA193" s="88"/>
      <c r="AT193" s="89" t="s">
        <v>130</v>
      </c>
      <c r="AU193" s="89" t="s">
        <v>128</v>
      </c>
      <c r="AV193" s="86" t="s">
        <v>128</v>
      </c>
      <c r="AW193" s="86" t="s">
        <v>131</v>
      </c>
      <c r="AX193" s="86" t="s">
        <v>119</v>
      </c>
      <c r="AY193" s="89" t="s">
        <v>120</v>
      </c>
    </row>
    <row r="194" spans="2:51" s="118" customFormat="1" ht="22.5" customHeight="1" x14ac:dyDescent="0.25">
      <c r="B194" s="113"/>
      <c r="C194" s="403"/>
      <c r="D194" s="403"/>
      <c r="E194" s="115" t="s">
        <v>125</v>
      </c>
      <c r="F194" s="681" t="s">
        <v>577</v>
      </c>
      <c r="G194" s="682"/>
      <c r="H194" s="682"/>
      <c r="I194" s="682"/>
      <c r="J194" s="403"/>
      <c r="K194" s="116">
        <v>81.002000000000095</v>
      </c>
      <c r="L194" s="403"/>
      <c r="M194" s="403"/>
      <c r="N194" s="403"/>
      <c r="O194" s="403"/>
      <c r="P194" s="403"/>
      <c r="Q194" s="403"/>
      <c r="R194" s="117"/>
      <c r="T194" s="119"/>
      <c r="U194" s="403"/>
      <c r="V194" s="403"/>
      <c r="W194" s="403"/>
      <c r="X194" s="403"/>
      <c r="Y194" s="403"/>
      <c r="Z194" s="403"/>
      <c r="AA194" s="120"/>
      <c r="AT194" s="121" t="s">
        <v>130</v>
      </c>
      <c r="AU194" s="121" t="s">
        <v>128</v>
      </c>
      <c r="AV194" s="118" t="s">
        <v>136</v>
      </c>
      <c r="AW194" s="118" t="s">
        <v>131</v>
      </c>
      <c r="AX194" s="118" t="s">
        <v>119</v>
      </c>
      <c r="AY194" s="121" t="s">
        <v>120</v>
      </c>
    </row>
    <row r="195" spans="2:51" s="109" customFormat="1" ht="22.5" customHeight="1" x14ac:dyDescent="0.25">
      <c r="B195" s="105"/>
      <c r="C195" s="402"/>
      <c r="D195" s="402"/>
      <c r="E195" s="107" t="s">
        <v>125</v>
      </c>
      <c r="F195" s="676" t="s">
        <v>2021</v>
      </c>
      <c r="G195" s="673"/>
      <c r="H195" s="673"/>
      <c r="I195" s="673"/>
      <c r="J195" s="402"/>
      <c r="K195" s="107" t="s">
        <v>125</v>
      </c>
      <c r="L195" s="402"/>
      <c r="M195" s="402"/>
      <c r="N195" s="402"/>
      <c r="O195" s="402"/>
      <c r="P195" s="402"/>
      <c r="Q195" s="402"/>
      <c r="R195" s="108"/>
      <c r="T195" s="110"/>
      <c r="U195" s="402"/>
      <c r="V195" s="402"/>
      <c r="W195" s="402"/>
      <c r="X195" s="402"/>
      <c r="Y195" s="402"/>
      <c r="Z195" s="402"/>
      <c r="AA195" s="111"/>
      <c r="AT195" s="112" t="s">
        <v>130</v>
      </c>
      <c r="AU195" s="112" t="s">
        <v>128</v>
      </c>
      <c r="AV195" s="109" t="s">
        <v>118</v>
      </c>
      <c r="AW195" s="109" t="s">
        <v>131</v>
      </c>
      <c r="AX195" s="109" t="s">
        <v>119</v>
      </c>
      <c r="AY195" s="112" t="s">
        <v>120</v>
      </c>
    </row>
    <row r="196" spans="2:51" s="86" customFormat="1" ht="31.5" customHeight="1" x14ac:dyDescent="0.25">
      <c r="B196" s="81"/>
      <c r="C196" s="399"/>
      <c r="D196" s="399"/>
      <c r="E196" s="83" t="s">
        <v>125</v>
      </c>
      <c r="F196" s="663" t="s">
        <v>1987</v>
      </c>
      <c r="G196" s="662"/>
      <c r="H196" s="662"/>
      <c r="I196" s="662"/>
      <c r="J196" s="399"/>
      <c r="K196" s="84">
        <v>392.23700000000002</v>
      </c>
      <c r="L196" s="399"/>
      <c r="M196" s="399"/>
      <c r="N196" s="399"/>
      <c r="O196" s="399"/>
      <c r="P196" s="399"/>
      <c r="Q196" s="399"/>
      <c r="R196" s="85"/>
      <c r="T196" s="87"/>
      <c r="U196" s="399"/>
      <c r="V196" s="399"/>
      <c r="W196" s="399"/>
      <c r="X196" s="399"/>
      <c r="Y196" s="399"/>
      <c r="Z196" s="399"/>
      <c r="AA196" s="88"/>
      <c r="AT196" s="89" t="s">
        <v>130</v>
      </c>
      <c r="AU196" s="89" t="s">
        <v>128</v>
      </c>
      <c r="AV196" s="86" t="s">
        <v>128</v>
      </c>
      <c r="AW196" s="86" t="s">
        <v>131</v>
      </c>
      <c r="AX196" s="86" t="s">
        <v>119</v>
      </c>
      <c r="AY196" s="89" t="s">
        <v>120</v>
      </c>
    </row>
    <row r="197" spans="2:51" s="86" customFormat="1" ht="22.5" customHeight="1" x14ac:dyDescent="0.25">
      <c r="B197" s="81"/>
      <c r="C197" s="399"/>
      <c r="D197" s="399"/>
      <c r="E197" s="83" t="s">
        <v>125</v>
      </c>
      <c r="F197" s="663" t="s">
        <v>1988</v>
      </c>
      <c r="G197" s="662"/>
      <c r="H197" s="662"/>
      <c r="I197" s="662"/>
      <c r="J197" s="399"/>
      <c r="K197" s="84">
        <v>20.643999999999998</v>
      </c>
      <c r="L197" s="399"/>
      <c r="M197" s="399"/>
      <c r="N197" s="399"/>
      <c r="O197" s="399"/>
      <c r="P197" s="399"/>
      <c r="Q197" s="399"/>
      <c r="R197" s="85"/>
      <c r="T197" s="87"/>
      <c r="U197" s="399"/>
      <c r="V197" s="399"/>
      <c r="W197" s="399"/>
      <c r="X197" s="399"/>
      <c r="Y197" s="399"/>
      <c r="Z197" s="399"/>
      <c r="AA197" s="88"/>
      <c r="AT197" s="89" t="s">
        <v>130</v>
      </c>
      <c r="AU197" s="89" t="s">
        <v>128</v>
      </c>
      <c r="AV197" s="86" t="s">
        <v>128</v>
      </c>
      <c r="AW197" s="86" t="s">
        <v>131</v>
      </c>
      <c r="AX197" s="86" t="s">
        <v>119</v>
      </c>
      <c r="AY197" s="89" t="s">
        <v>120</v>
      </c>
    </row>
    <row r="198" spans="2:51" s="109" customFormat="1" ht="22.5" customHeight="1" x14ac:dyDescent="0.25">
      <c r="B198" s="105"/>
      <c r="C198" s="402"/>
      <c r="D198" s="402"/>
      <c r="E198" s="107" t="s">
        <v>125</v>
      </c>
      <c r="F198" s="676" t="s">
        <v>2022</v>
      </c>
      <c r="G198" s="673"/>
      <c r="H198" s="673"/>
      <c r="I198" s="673"/>
      <c r="J198" s="402"/>
      <c r="K198" s="107" t="s">
        <v>125</v>
      </c>
      <c r="L198" s="402"/>
      <c r="M198" s="402"/>
      <c r="N198" s="402"/>
      <c r="O198" s="402"/>
      <c r="P198" s="402"/>
      <c r="Q198" s="402"/>
      <c r="R198" s="108"/>
      <c r="T198" s="110"/>
      <c r="U198" s="402"/>
      <c r="V198" s="402"/>
      <c r="W198" s="402"/>
      <c r="X198" s="402"/>
      <c r="Y198" s="402"/>
      <c r="Z198" s="402"/>
      <c r="AA198" s="111"/>
      <c r="AT198" s="112" t="s">
        <v>130</v>
      </c>
      <c r="AU198" s="112" t="s">
        <v>128</v>
      </c>
      <c r="AV198" s="109" t="s">
        <v>118</v>
      </c>
      <c r="AW198" s="109" t="s">
        <v>131</v>
      </c>
      <c r="AX198" s="109" t="s">
        <v>119</v>
      </c>
      <c r="AY198" s="112" t="s">
        <v>120</v>
      </c>
    </row>
    <row r="199" spans="2:51" s="86" customFormat="1" ht="31.5" customHeight="1" x14ac:dyDescent="0.25">
      <c r="B199" s="81"/>
      <c r="C199" s="399"/>
      <c r="D199" s="399"/>
      <c r="E199" s="83" t="s">
        <v>125</v>
      </c>
      <c r="F199" s="663" t="s">
        <v>2023</v>
      </c>
      <c r="G199" s="662"/>
      <c r="H199" s="662"/>
      <c r="I199" s="662"/>
      <c r="J199" s="399"/>
      <c r="K199" s="84">
        <v>-5.4809999999999999</v>
      </c>
      <c r="L199" s="399"/>
      <c r="M199" s="399"/>
      <c r="N199" s="399"/>
      <c r="O199" s="399"/>
      <c r="P199" s="399"/>
      <c r="Q199" s="399"/>
      <c r="R199" s="85"/>
      <c r="T199" s="87"/>
      <c r="U199" s="399"/>
      <c r="V199" s="399"/>
      <c r="W199" s="399"/>
      <c r="X199" s="399"/>
      <c r="Y199" s="399"/>
      <c r="Z199" s="399"/>
      <c r="AA199" s="88"/>
      <c r="AT199" s="89" t="s">
        <v>130</v>
      </c>
      <c r="AU199" s="89" t="s">
        <v>128</v>
      </c>
      <c r="AV199" s="86" t="s">
        <v>128</v>
      </c>
      <c r="AW199" s="86" t="s">
        <v>131</v>
      </c>
      <c r="AX199" s="86" t="s">
        <v>119</v>
      </c>
      <c r="AY199" s="89" t="s">
        <v>120</v>
      </c>
    </row>
    <row r="200" spans="2:51" s="86" customFormat="1" ht="22.5" customHeight="1" x14ac:dyDescent="0.25">
      <c r="B200" s="81"/>
      <c r="C200" s="399"/>
      <c r="D200" s="399"/>
      <c r="E200" s="83" t="s">
        <v>125</v>
      </c>
      <c r="F200" s="663" t="s">
        <v>2024</v>
      </c>
      <c r="G200" s="662"/>
      <c r="H200" s="662"/>
      <c r="I200" s="662"/>
      <c r="J200" s="399"/>
      <c r="K200" s="84">
        <v>-0.52800000000000002</v>
      </c>
      <c r="L200" s="399"/>
      <c r="M200" s="399"/>
      <c r="N200" s="399"/>
      <c r="O200" s="399"/>
      <c r="P200" s="399"/>
      <c r="Q200" s="399"/>
      <c r="R200" s="85"/>
      <c r="T200" s="87"/>
      <c r="U200" s="399"/>
      <c r="V200" s="399"/>
      <c r="W200" s="399"/>
      <c r="X200" s="399"/>
      <c r="Y200" s="399"/>
      <c r="Z200" s="399"/>
      <c r="AA200" s="88"/>
      <c r="AT200" s="89" t="s">
        <v>130</v>
      </c>
      <c r="AU200" s="89" t="s">
        <v>128</v>
      </c>
      <c r="AV200" s="86" t="s">
        <v>128</v>
      </c>
      <c r="AW200" s="86" t="s">
        <v>131</v>
      </c>
      <c r="AX200" s="86" t="s">
        <v>119</v>
      </c>
      <c r="AY200" s="89" t="s">
        <v>120</v>
      </c>
    </row>
    <row r="201" spans="2:51" s="86" customFormat="1" ht="22.5" customHeight="1" x14ac:dyDescent="0.25">
      <c r="B201" s="81"/>
      <c r="C201" s="399"/>
      <c r="D201" s="399"/>
      <c r="E201" s="83" t="s">
        <v>125</v>
      </c>
      <c r="F201" s="663" t="s">
        <v>2025</v>
      </c>
      <c r="G201" s="662"/>
      <c r="H201" s="662"/>
      <c r="I201" s="662"/>
      <c r="J201" s="399"/>
      <c r="K201" s="84">
        <v>-5.0049999999999999</v>
      </c>
      <c r="L201" s="399"/>
      <c r="M201" s="399"/>
      <c r="N201" s="399"/>
      <c r="O201" s="399"/>
      <c r="P201" s="399"/>
      <c r="Q201" s="399"/>
      <c r="R201" s="85"/>
      <c r="T201" s="87"/>
      <c r="U201" s="399"/>
      <c r="V201" s="399"/>
      <c r="W201" s="399"/>
      <c r="X201" s="399"/>
      <c r="Y201" s="399"/>
      <c r="Z201" s="399"/>
      <c r="AA201" s="88"/>
      <c r="AT201" s="89" t="s">
        <v>130</v>
      </c>
      <c r="AU201" s="89" t="s">
        <v>128</v>
      </c>
      <c r="AV201" s="86" t="s">
        <v>128</v>
      </c>
      <c r="AW201" s="86" t="s">
        <v>131</v>
      </c>
      <c r="AX201" s="86" t="s">
        <v>119</v>
      </c>
      <c r="AY201" s="89" t="s">
        <v>120</v>
      </c>
    </row>
    <row r="202" spans="2:51" s="86" customFormat="1" ht="31.5" customHeight="1" x14ac:dyDescent="0.25">
      <c r="B202" s="81"/>
      <c r="C202" s="399"/>
      <c r="D202" s="399"/>
      <c r="E202" s="83" t="s">
        <v>125</v>
      </c>
      <c r="F202" s="663" t="s">
        <v>2026</v>
      </c>
      <c r="G202" s="662"/>
      <c r="H202" s="662"/>
      <c r="I202" s="662"/>
      <c r="J202" s="399"/>
      <c r="K202" s="84">
        <v>-7.7140000000000004</v>
      </c>
      <c r="L202" s="399"/>
      <c r="M202" s="399"/>
      <c r="N202" s="399"/>
      <c r="O202" s="399"/>
      <c r="P202" s="399"/>
      <c r="Q202" s="399"/>
      <c r="R202" s="85"/>
      <c r="T202" s="87"/>
      <c r="U202" s="399"/>
      <c r="V202" s="399"/>
      <c r="W202" s="399"/>
      <c r="X202" s="399"/>
      <c r="Y202" s="399"/>
      <c r="Z202" s="399"/>
      <c r="AA202" s="88"/>
      <c r="AT202" s="89" t="s">
        <v>130</v>
      </c>
      <c r="AU202" s="89" t="s">
        <v>128</v>
      </c>
      <c r="AV202" s="86" t="s">
        <v>128</v>
      </c>
      <c r="AW202" s="86" t="s">
        <v>131</v>
      </c>
      <c r="AX202" s="86" t="s">
        <v>119</v>
      </c>
      <c r="AY202" s="89" t="s">
        <v>120</v>
      </c>
    </row>
    <row r="203" spans="2:51" s="86" customFormat="1" ht="22.5" customHeight="1" x14ac:dyDescent="0.25">
      <c r="B203" s="81"/>
      <c r="C203" s="399"/>
      <c r="D203" s="399"/>
      <c r="E203" s="83" t="s">
        <v>125</v>
      </c>
      <c r="F203" s="663" t="s">
        <v>2027</v>
      </c>
      <c r="G203" s="662"/>
      <c r="H203" s="662"/>
      <c r="I203" s="662"/>
      <c r="J203" s="399"/>
      <c r="K203" s="84">
        <v>-2.8</v>
      </c>
      <c r="L203" s="399"/>
      <c r="M203" s="399"/>
      <c r="N203" s="399"/>
      <c r="O203" s="399"/>
      <c r="P203" s="399"/>
      <c r="Q203" s="399"/>
      <c r="R203" s="85"/>
      <c r="T203" s="87"/>
      <c r="U203" s="399"/>
      <c r="V203" s="399"/>
      <c r="W203" s="399"/>
      <c r="X203" s="399"/>
      <c r="Y203" s="399"/>
      <c r="Z203" s="399"/>
      <c r="AA203" s="88"/>
      <c r="AT203" s="89" t="s">
        <v>130</v>
      </c>
      <c r="AU203" s="89" t="s">
        <v>128</v>
      </c>
      <c r="AV203" s="86" t="s">
        <v>128</v>
      </c>
      <c r="AW203" s="86" t="s">
        <v>131</v>
      </c>
      <c r="AX203" s="86" t="s">
        <v>119</v>
      </c>
      <c r="AY203" s="89" t="s">
        <v>120</v>
      </c>
    </row>
    <row r="204" spans="2:51" s="109" customFormat="1" ht="22.5" customHeight="1" x14ac:dyDescent="0.25">
      <c r="B204" s="105"/>
      <c r="C204" s="402"/>
      <c r="D204" s="402"/>
      <c r="E204" s="107" t="s">
        <v>125</v>
      </c>
      <c r="F204" s="676" t="s">
        <v>2016</v>
      </c>
      <c r="G204" s="673"/>
      <c r="H204" s="673"/>
      <c r="I204" s="673"/>
      <c r="J204" s="402"/>
      <c r="K204" s="107" t="s">
        <v>125</v>
      </c>
      <c r="L204" s="402"/>
      <c r="M204" s="402"/>
      <c r="N204" s="402"/>
      <c r="O204" s="402"/>
      <c r="P204" s="402"/>
      <c r="Q204" s="402"/>
      <c r="R204" s="108"/>
      <c r="T204" s="110"/>
      <c r="U204" s="402"/>
      <c r="V204" s="402"/>
      <c r="W204" s="402"/>
      <c r="X204" s="402"/>
      <c r="Y204" s="402"/>
      <c r="Z204" s="402"/>
      <c r="AA204" s="111"/>
      <c r="AT204" s="112" t="s">
        <v>130</v>
      </c>
      <c r="AU204" s="112" t="s">
        <v>128</v>
      </c>
      <c r="AV204" s="109" t="s">
        <v>118</v>
      </c>
      <c r="AW204" s="109" t="s">
        <v>131</v>
      </c>
      <c r="AX204" s="109" t="s">
        <v>119</v>
      </c>
      <c r="AY204" s="112" t="s">
        <v>120</v>
      </c>
    </row>
    <row r="205" spans="2:51" s="86" customFormat="1" ht="57" customHeight="1" x14ac:dyDescent="0.25">
      <c r="B205" s="81"/>
      <c r="C205" s="399"/>
      <c r="D205" s="399"/>
      <c r="E205" s="83" t="s">
        <v>125</v>
      </c>
      <c r="F205" s="663" t="s">
        <v>2028</v>
      </c>
      <c r="G205" s="662"/>
      <c r="H205" s="662"/>
      <c r="I205" s="662"/>
      <c r="J205" s="399"/>
      <c r="K205" s="84">
        <v>-32.895000000000003</v>
      </c>
      <c r="L205" s="399"/>
      <c r="M205" s="399"/>
      <c r="N205" s="399"/>
      <c r="O205" s="399"/>
      <c r="P205" s="399"/>
      <c r="Q205" s="399"/>
      <c r="R205" s="85"/>
      <c r="T205" s="87"/>
      <c r="U205" s="399"/>
      <c r="V205" s="399"/>
      <c r="W205" s="399"/>
      <c r="X205" s="399"/>
      <c r="Y205" s="399"/>
      <c r="Z205" s="399"/>
      <c r="AA205" s="88"/>
      <c r="AT205" s="89" t="s">
        <v>130</v>
      </c>
      <c r="AU205" s="89" t="s">
        <v>128</v>
      </c>
      <c r="AV205" s="86" t="s">
        <v>128</v>
      </c>
      <c r="AW205" s="86" t="s">
        <v>131</v>
      </c>
      <c r="AX205" s="86" t="s">
        <v>119</v>
      </c>
      <c r="AY205" s="89" t="s">
        <v>120</v>
      </c>
    </row>
    <row r="206" spans="2:51" s="86" customFormat="1" ht="31.5" customHeight="1" x14ac:dyDescent="0.25">
      <c r="B206" s="81"/>
      <c r="C206" s="399"/>
      <c r="D206" s="399"/>
      <c r="E206" s="83" t="s">
        <v>125</v>
      </c>
      <c r="F206" s="663" t="s">
        <v>2029</v>
      </c>
      <c r="G206" s="662"/>
      <c r="H206" s="662"/>
      <c r="I206" s="662"/>
      <c r="J206" s="399"/>
      <c r="K206" s="84">
        <v>-3.2040000000000002</v>
      </c>
      <c r="L206" s="399"/>
      <c r="M206" s="399"/>
      <c r="N206" s="399"/>
      <c r="O206" s="399"/>
      <c r="P206" s="399"/>
      <c r="Q206" s="399"/>
      <c r="R206" s="85"/>
      <c r="T206" s="87"/>
      <c r="U206" s="399"/>
      <c r="V206" s="399"/>
      <c r="W206" s="399"/>
      <c r="X206" s="399"/>
      <c r="Y206" s="399"/>
      <c r="Z206" s="399"/>
      <c r="AA206" s="88"/>
      <c r="AT206" s="89" t="s">
        <v>130</v>
      </c>
      <c r="AU206" s="89" t="s">
        <v>128</v>
      </c>
      <c r="AV206" s="86" t="s">
        <v>128</v>
      </c>
      <c r="AW206" s="86" t="s">
        <v>131</v>
      </c>
      <c r="AX206" s="86" t="s">
        <v>119</v>
      </c>
      <c r="AY206" s="89" t="s">
        <v>120</v>
      </c>
    </row>
    <row r="207" spans="2:51" s="86" customFormat="1" ht="31.5" customHeight="1" x14ac:dyDescent="0.25">
      <c r="B207" s="81"/>
      <c r="C207" s="399"/>
      <c r="D207" s="399"/>
      <c r="E207" s="83" t="s">
        <v>125</v>
      </c>
      <c r="F207" s="663" t="s">
        <v>2030</v>
      </c>
      <c r="G207" s="662"/>
      <c r="H207" s="662"/>
      <c r="I207" s="662"/>
      <c r="J207" s="399"/>
      <c r="K207" s="84">
        <v>-58.012999999999998</v>
      </c>
      <c r="L207" s="399"/>
      <c r="M207" s="399"/>
      <c r="N207" s="399"/>
      <c r="O207" s="399"/>
      <c r="P207" s="399"/>
      <c r="Q207" s="399"/>
      <c r="R207" s="85"/>
      <c r="T207" s="87"/>
      <c r="U207" s="399"/>
      <c r="V207" s="399"/>
      <c r="W207" s="399"/>
      <c r="X207" s="399"/>
      <c r="Y207" s="399"/>
      <c r="Z207" s="399"/>
      <c r="AA207" s="88"/>
      <c r="AT207" s="89" t="s">
        <v>130</v>
      </c>
      <c r="AU207" s="89" t="s">
        <v>128</v>
      </c>
      <c r="AV207" s="86" t="s">
        <v>128</v>
      </c>
      <c r="AW207" s="86" t="s">
        <v>131</v>
      </c>
      <c r="AX207" s="86" t="s">
        <v>119</v>
      </c>
      <c r="AY207" s="89" t="s">
        <v>120</v>
      </c>
    </row>
    <row r="208" spans="2:51" s="86" customFormat="1" ht="44.25" customHeight="1" x14ac:dyDescent="0.25">
      <c r="B208" s="81"/>
      <c r="C208" s="399"/>
      <c r="D208" s="399"/>
      <c r="E208" s="83" t="s">
        <v>125</v>
      </c>
      <c r="F208" s="663" t="s">
        <v>2031</v>
      </c>
      <c r="G208" s="662"/>
      <c r="H208" s="662"/>
      <c r="I208" s="662"/>
      <c r="J208" s="399"/>
      <c r="K208" s="84">
        <v>-44.603000000000002</v>
      </c>
      <c r="L208" s="399"/>
      <c r="M208" s="399"/>
      <c r="N208" s="399"/>
      <c r="O208" s="399"/>
      <c r="P208" s="399"/>
      <c r="Q208" s="399"/>
      <c r="R208" s="85"/>
      <c r="T208" s="87"/>
      <c r="U208" s="399"/>
      <c r="V208" s="399"/>
      <c r="W208" s="399"/>
      <c r="X208" s="399"/>
      <c r="Y208" s="399"/>
      <c r="Z208" s="399"/>
      <c r="AA208" s="88"/>
      <c r="AT208" s="89" t="s">
        <v>130</v>
      </c>
      <c r="AU208" s="89" t="s">
        <v>128</v>
      </c>
      <c r="AV208" s="86" t="s">
        <v>128</v>
      </c>
      <c r="AW208" s="86" t="s">
        <v>131</v>
      </c>
      <c r="AX208" s="86" t="s">
        <v>119</v>
      </c>
      <c r="AY208" s="89" t="s">
        <v>120</v>
      </c>
    </row>
    <row r="209" spans="2:64" s="86" customFormat="1" ht="31.5" customHeight="1" x14ac:dyDescent="0.25">
      <c r="B209" s="81"/>
      <c r="C209" s="399"/>
      <c r="D209" s="399"/>
      <c r="E209" s="83" t="s">
        <v>125</v>
      </c>
      <c r="F209" s="663" t="s">
        <v>2032</v>
      </c>
      <c r="G209" s="662"/>
      <c r="H209" s="662"/>
      <c r="I209" s="662"/>
      <c r="J209" s="399"/>
      <c r="K209" s="84">
        <v>-16.555</v>
      </c>
      <c r="L209" s="399"/>
      <c r="M209" s="399"/>
      <c r="N209" s="399"/>
      <c r="O209" s="399"/>
      <c r="P209" s="399"/>
      <c r="Q209" s="399"/>
      <c r="R209" s="85"/>
      <c r="T209" s="87"/>
      <c r="U209" s="399"/>
      <c r="V209" s="399"/>
      <c r="W209" s="399"/>
      <c r="X209" s="399"/>
      <c r="Y209" s="399"/>
      <c r="Z209" s="399"/>
      <c r="AA209" s="88"/>
      <c r="AT209" s="89" t="s">
        <v>130</v>
      </c>
      <c r="AU209" s="89" t="s">
        <v>128</v>
      </c>
      <c r="AV209" s="86" t="s">
        <v>128</v>
      </c>
      <c r="AW209" s="86" t="s">
        <v>131</v>
      </c>
      <c r="AX209" s="86" t="s">
        <v>119</v>
      </c>
      <c r="AY209" s="89" t="s">
        <v>120</v>
      </c>
    </row>
    <row r="210" spans="2:64" s="86" customFormat="1" ht="44.25" customHeight="1" x14ac:dyDescent="0.25">
      <c r="B210" s="81"/>
      <c r="C210" s="399"/>
      <c r="D210" s="399"/>
      <c r="E210" s="83" t="s">
        <v>125</v>
      </c>
      <c r="F210" s="663" t="s">
        <v>2033</v>
      </c>
      <c r="G210" s="662"/>
      <c r="H210" s="662"/>
      <c r="I210" s="662"/>
      <c r="J210" s="399"/>
      <c r="K210" s="84">
        <v>18.126000000000001</v>
      </c>
      <c r="L210" s="399"/>
      <c r="M210" s="399"/>
      <c r="N210" s="399"/>
      <c r="O210" s="399"/>
      <c r="P210" s="399"/>
      <c r="Q210" s="399"/>
      <c r="R210" s="85"/>
      <c r="T210" s="87"/>
      <c r="U210" s="399"/>
      <c r="V210" s="399"/>
      <c r="W210" s="399"/>
      <c r="X210" s="399"/>
      <c r="Y210" s="399"/>
      <c r="Z210" s="399"/>
      <c r="AA210" s="88"/>
      <c r="AT210" s="89" t="s">
        <v>130</v>
      </c>
      <c r="AU210" s="89" t="s">
        <v>128</v>
      </c>
      <c r="AV210" s="86" t="s">
        <v>128</v>
      </c>
      <c r="AW210" s="86" t="s">
        <v>131</v>
      </c>
      <c r="AX210" s="86" t="s">
        <v>119</v>
      </c>
      <c r="AY210" s="89" t="s">
        <v>120</v>
      </c>
    </row>
    <row r="211" spans="2:64" s="86" customFormat="1" ht="44.25" customHeight="1" x14ac:dyDescent="0.25">
      <c r="B211" s="81"/>
      <c r="C211" s="399"/>
      <c r="D211" s="399"/>
      <c r="E211" s="83" t="s">
        <v>125</v>
      </c>
      <c r="F211" s="663" t="s">
        <v>2034</v>
      </c>
      <c r="G211" s="662"/>
      <c r="H211" s="662"/>
      <c r="I211" s="662"/>
      <c r="J211" s="399"/>
      <c r="K211" s="84">
        <v>12.084</v>
      </c>
      <c r="L211" s="399"/>
      <c r="M211" s="399"/>
      <c r="N211" s="399"/>
      <c r="O211" s="399"/>
      <c r="P211" s="399"/>
      <c r="Q211" s="399"/>
      <c r="R211" s="85"/>
      <c r="T211" s="87"/>
      <c r="U211" s="399"/>
      <c r="V211" s="399"/>
      <c r="W211" s="399"/>
      <c r="X211" s="399"/>
      <c r="Y211" s="399"/>
      <c r="Z211" s="399"/>
      <c r="AA211" s="88"/>
      <c r="AT211" s="89" t="s">
        <v>130</v>
      </c>
      <c r="AU211" s="89" t="s">
        <v>128</v>
      </c>
      <c r="AV211" s="86" t="s">
        <v>128</v>
      </c>
      <c r="AW211" s="86" t="s">
        <v>131</v>
      </c>
      <c r="AX211" s="86" t="s">
        <v>119</v>
      </c>
      <c r="AY211" s="89" t="s">
        <v>120</v>
      </c>
    </row>
    <row r="212" spans="2:64" s="118" customFormat="1" ht="22.5" customHeight="1" x14ac:dyDescent="0.25">
      <c r="B212" s="113"/>
      <c r="C212" s="403"/>
      <c r="D212" s="403"/>
      <c r="E212" s="115" t="s">
        <v>125</v>
      </c>
      <c r="F212" s="681" t="s">
        <v>577</v>
      </c>
      <c r="G212" s="682"/>
      <c r="H212" s="682"/>
      <c r="I212" s="682"/>
      <c r="J212" s="403"/>
      <c r="K212" s="116">
        <v>266.29300000000001</v>
      </c>
      <c r="L212" s="403"/>
      <c r="M212" s="403"/>
      <c r="N212" s="403"/>
      <c r="O212" s="403"/>
      <c r="P212" s="403"/>
      <c r="Q212" s="403"/>
      <c r="R212" s="117"/>
      <c r="T212" s="119"/>
      <c r="U212" s="403"/>
      <c r="V212" s="403"/>
      <c r="W212" s="403"/>
      <c r="X212" s="403"/>
      <c r="Y212" s="403"/>
      <c r="Z212" s="403"/>
      <c r="AA212" s="120"/>
      <c r="AT212" s="121" t="s">
        <v>130</v>
      </c>
      <c r="AU212" s="121" t="s">
        <v>128</v>
      </c>
      <c r="AV212" s="118" t="s">
        <v>136</v>
      </c>
      <c r="AW212" s="118" t="s">
        <v>131</v>
      </c>
      <c r="AX212" s="118" t="s">
        <v>119</v>
      </c>
      <c r="AY212" s="121" t="s">
        <v>120</v>
      </c>
    </row>
    <row r="213" spans="2:64" s="95" customFormat="1" ht="22.5" customHeight="1" x14ac:dyDescent="0.25">
      <c r="B213" s="90"/>
      <c r="C213" s="401"/>
      <c r="D213" s="401"/>
      <c r="E213" s="92" t="s">
        <v>125</v>
      </c>
      <c r="F213" s="664" t="s">
        <v>146</v>
      </c>
      <c r="G213" s="665"/>
      <c r="H213" s="665"/>
      <c r="I213" s="665"/>
      <c r="J213" s="401"/>
      <c r="K213" s="93">
        <v>347.29500000000002</v>
      </c>
      <c r="L213" s="401"/>
      <c r="M213" s="401"/>
      <c r="N213" s="401"/>
      <c r="O213" s="401"/>
      <c r="P213" s="401"/>
      <c r="Q213" s="401"/>
      <c r="R213" s="94"/>
      <c r="T213" s="96"/>
      <c r="U213" s="401"/>
      <c r="V213" s="401"/>
      <c r="W213" s="401"/>
      <c r="X213" s="401"/>
      <c r="Y213" s="401"/>
      <c r="Z213" s="401"/>
      <c r="AA213" s="97"/>
      <c r="AT213" s="98" t="s">
        <v>130</v>
      </c>
      <c r="AU213" s="98" t="s">
        <v>128</v>
      </c>
      <c r="AV213" s="95" t="s">
        <v>127</v>
      </c>
      <c r="AW213" s="95" t="s">
        <v>131</v>
      </c>
      <c r="AX213" s="95" t="s">
        <v>118</v>
      </c>
      <c r="AY213" s="98" t="s">
        <v>120</v>
      </c>
    </row>
    <row r="214" spans="2:64" s="17" customFormat="1" ht="31.5" customHeight="1" x14ac:dyDescent="0.25">
      <c r="B214" s="70"/>
      <c r="C214" s="71" t="s">
        <v>224</v>
      </c>
      <c r="D214" s="71" t="s">
        <v>121</v>
      </c>
      <c r="E214" s="72" t="s">
        <v>1841</v>
      </c>
      <c r="F214" s="671" t="s">
        <v>1842</v>
      </c>
      <c r="G214" s="667"/>
      <c r="H214" s="667"/>
      <c r="I214" s="667"/>
      <c r="J214" s="73" t="s">
        <v>134</v>
      </c>
      <c r="K214" s="74">
        <v>602.32100000000003</v>
      </c>
      <c r="L214" s="666"/>
      <c r="M214" s="667"/>
      <c r="N214" s="666">
        <f>ROUND(L214*K214,2)</f>
        <v>0</v>
      </c>
      <c r="O214" s="667"/>
      <c r="P214" s="667"/>
      <c r="Q214" s="667"/>
      <c r="R214" s="75"/>
      <c r="T214" s="76" t="s">
        <v>125</v>
      </c>
      <c r="U214" s="77" t="s">
        <v>126</v>
      </c>
      <c r="V214" s="78">
        <v>0.28599999999999998</v>
      </c>
      <c r="W214" s="78">
        <f>V214*K214</f>
        <v>172.26380599999999</v>
      </c>
      <c r="X214" s="78">
        <v>0</v>
      </c>
      <c r="Y214" s="78">
        <f>X214*K214</f>
        <v>0</v>
      </c>
      <c r="Z214" s="78">
        <v>0</v>
      </c>
      <c r="AA214" s="79">
        <f>Z214*K214</f>
        <v>0</v>
      </c>
      <c r="AR214" s="30" t="s">
        <v>127</v>
      </c>
      <c r="AT214" s="30" t="s">
        <v>121</v>
      </c>
      <c r="AU214" s="30" t="s">
        <v>128</v>
      </c>
      <c r="AY214" s="30" t="s">
        <v>120</v>
      </c>
      <c r="BE214" s="80">
        <f>IF(U214="základní",N214,0)</f>
        <v>0</v>
      </c>
      <c r="BF214" s="80">
        <f>IF(U214="snížená",N214,0)</f>
        <v>0</v>
      </c>
      <c r="BG214" s="80">
        <f>IF(U214="zákl. přenesená",N214,0)</f>
        <v>0</v>
      </c>
      <c r="BH214" s="80">
        <f>IF(U214="sníž. přenesená",N214,0)</f>
        <v>0</v>
      </c>
      <c r="BI214" s="80">
        <f>IF(U214="nulová",N214,0)</f>
        <v>0</v>
      </c>
      <c r="BJ214" s="30" t="s">
        <v>118</v>
      </c>
      <c r="BK214" s="80">
        <f>ROUND(L214*K214,2)</f>
        <v>0</v>
      </c>
      <c r="BL214" s="30" t="s">
        <v>127</v>
      </c>
    </row>
    <row r="215" spans="2:64" s="109" customFormat="1" ht="31.5" customHeight="1" x14ac:dyDescent="0.25">
      <c r="B215" s="105"/>
      <c r="C215" s="402"/>
      <c r="D215" s="402"/>
      <c r="E215" s="107" t="s">
        <v>125</v>
      </c>
      <c r="F215" s="672" t="s">
        <v>2035</v>
      </c>
      <c r="G215" s="673"/>
      <c r="H215" s="673"/>
      <c r="I215" s="673"/>
      <c r="J215" s="402"/>
      <c r="K215" s="107" t="s">
        <v>125</v>
      </c>
      <c r="L215" s="402"/>
      <c r="M215" s="402"/>
      <c r="N215" s="402"/>
      <c r="O215" s="402"/>
      <c r="P215" s="402"/>
      <c r="Q215" s="402"/>
      <c r="R215" s="108"/>
      <c r="T215" s="110"/>
      <c r="U215" s="402"/>
      <c r="V215" s="402"/>
      <c r="W215" s="402"/>
      <c r="X215" s="402"/>
      <c r="Y215" s="402"/>
      <c r="Z215" s="402"/>
      <c r="AA215" s="111"/>
      <c r="AT215" s="112" t="s">
        <v>130</v>
      </c>
      <c r="AU215" s="112" t="s">
        <v>128</v>
      </c>
      <c r="AV215" s="109" t="s">
        <v>118</v>
      </c>
      <c r="AW215" s="109" t="s">
        <v>131</v>
      </c>
      <c r="AX215" s="109" t="s">
        <v>119</v>
      </c>
      <c r="AY215" s="112" t="s">
        <v>120</v>
      </c>
    </row>
    <row r="216" spans="2:64" s="86" customFormat="1" ht="44.25" customHeight="1" x14ac:dyDescent="0.25">
      <c r="B216" s="81"/>
      <c r="C216" s="399"/>
      <c r="D216" s="399"/>
      <c r="E216" s="83" t="s">
        <v>125</v>
      </c>
      <c r="F216" s="663" t="s">
        <v>2036</v>
      </c>
      <c r="G216" s="662"/>
      <c r="H216" s="662"/>
      <c r="I216" s="662"/>
      <c r="J216" s="399"/>
      <c r="K216" s="84">
        <v>367.69</v>
      </c>
      <c r="L216" s="399"/>
      <c r="M216" s="399"/>
      <c r="N216" s="399"/>
      <c r="O216" s="399"/>
      <c r="P216" s="399"/>
      <c r="Q216" s="399"/>
      <c r="R216" s="85"/>
      <c r="T216" s="87"/>
      <c r="U216" s="399"/>
      <c r="V216" s="399"/>
      <c r="W216" s="399"/>
      <c r="X216" s="399"/>
      <c r="Y216" s="399"/>
      <c r="Z216" s="399"/>
      <c r="AA216" s="88"/>
      <c r="AT216" s="89" t="s">
        <v>130</v>
      </c>
      <c r="AU216" s="89" t="s">
        <v>128</v>
      </c>
      <c r="AV216" s="86" t="s">
        <v>128</v>
      </c>
      <c r="AW216" s="86" t="s">
        <v>131</v>
      </c>
      <c r="AX216" s="86" t="s">
        <v>119</v>
      </c>
      <c r="AY216" s="89" t="s">
        <v>120</v>
      </c>
    </row>
    <row r="217" spans="2:64" s="86" customFormat="1" ht="22.5" customHeight="1" x14ac:dyDescent="0.25">
      <c r="B217" s="81"/>
      <c r="C217" s="399"/>
      <c r="D217" s="399"/>
      <c r="E217" s="83" t="s">
        <v>125</v>
      </c>
      <c r="F217" s="663" t="s">
        <v>2037</v>
      </c>
      <c r="G217" s="662"/>
      <c r="H217" s="662"/>
      <c r="I217" s="662"/>
      <c r="J217" s="399"/>
      <c r="K217" s="84">
        <v>1.2669999999999999</v>
      </c>
      <c r="L217" s="399"/>
      <c r="M217" s="399"/>
      <c r="N217" s="399"/>
      <c r="O217" s="399"/>
      <c r="P217" s="399"/>
      <c r="Q217" s="399"/>
      <c r="R217" s="85"/>
      <c r="T217" s="87"/>
      <c r="U217" s="399"/>
      <c r="V217" s="399"/>
      <c r="W217" s="399"/>
      <c r="X217" s="399"/>
      <c r="Y217" s="399"/>
      <c r="Z217" s="399"/>
      <c r="AA217" s="88"/>
      <c r="AT217" s="89" t="s">
        <v>130</v>
      </c>
      <c r="AU217" s="89" t="s">
        <v>128</v>
      </c>
      <c r="AV217" s="86" t="s">
        <v>128</v>
      </c>
      <c r="AW217" s="86" t="s">
        <v>131</v>
      </c>
      <c r="AX217" s="86" t="s">
        <v>119</v>
      </c>
      <c r="AY217" s="89" t="s">
        <v>120</v>
      </c>
    </row>
    <row r="218" spans="2:64" s="86" customFormat="1" ht="31.5" customHeight="1" x14ac:dyDescent="0.25">
      <c r="B218" s="81"/>
      <c r="C218" s="399"/>
      <c r="D218" s="399"/>
      <c r="E218" s="83" t="s">
        <v>125</v>
      </c>
      <c r="F218" s="663" t="s">
        <v>2038</v>
      </c>
      <c r="G218" s="662"/>
      <c r="H218" s="662"/>
      <c r="I218" s="662"/>
      <c r="J218" s="399"/>
      <c r="K218" s="84">
        <v>27.108000000000001</v>
      </c>
      <c r="L218" s="399"/>
      <c r="M218" s="399"/>
      <c r="N218" s="399"/>
      <c r="O218" s="399"/>
      <c r="P218" s="399"/>
      <c r="Q218" s="399"/>
      <c r="R218" s="85"/>
      <c r="T218" s="87"/>
      <c r="U218" s="399"/>
      <c r="V218" s="399"/>
      <c r="W218" s="399"/>
      <c r="X218" s="399"/>
      <c r="Y218" s="399"/>
      <c r="Z218" s="399"/>
      <c r="AA218" s="88"/>
      <c r="AT218" s="89" t="s">
        <v>130</v>
      </c>
      <c r="AU218" s="89" t="s">
        <v>128</v>
      </c>
      <c r="AV218" s="86" t="s">
        <v>128</v>
      </c>
      <c r="AW218" s="86" t="s">
        <v>131</v>
      </c>
      <c r="AX218" s="86" t="s">
        <v>119</v>
      </c>
      <c r="AY218" s="89" t="s">
        <v>120</v>
      </c>
    </row>
    <row r="219" spans="2:64" s="86" customFormat="1" ht="31.5" customHeight="1" x14ac:dyDescent="0.25">
      <c r="B219" s="81"/>
      <c r="C219" s="399"/>
      <c r="D219" s="399"/>
      <c r="E219" s="83" t="s">
        <v>125</v>
      </c>
      <c r="F219" s="663" t="s">
        <v>2039</v>
      </c>
      <c r="G219" s="662"/>
      <c r="H219" s="662"/>
      <c r="I219" s="662"/>
      <c r="J219" s="399"/>
      <c r="K219" s="84">
        <v>69.22</v>
      </c>
      <c r="L219" s="399"/>
      <c r="M219" s="399"/>
      <c r="N219" s="399"/>
      <c r="O219" s="399"/>
      <c r="P219" s="399"/>
      <c r="Q219" s="399"/>
      <c r="R219" s="85"/>
      <c r="T219" s="87"/>
      <c r="U219" s="399"/>
      <c r="V219" s="399"/>
      <c r="W219" s="399"/>
      <c r="X219" s="399"/>
      <c r="Y219" s="399"/>
      <c r="Z219" s="399"/>
      <c r="AA219" s="88"/>
      <c r="AT219" s="89" t="s">
        <v>130</v>
      </c>
      <c r="AU219" s="89" t="s">
        <v>128</v>
      </c>
      <c r="AV219" s="86" t="s">
        <v>128</v>
      </c>
      <c r="AW219" s="86" t="s">
        <v>131</v>
      </c>
      <c r="AX219" s="86" t="s">
        <v>119</v>
      </c>
      <c r="AY219" s="89" t="s">
        <v>120</v>
      </c>
    </row>
    <row r="220" spans="2:64" s="118" customFormat="1" ht="22.5" customHeight="1" x14ac:dyDescent="0.25">
      <c r="B220" s="113"/>
      <c r="C220" s="403"/>
      <c r="D220" s="403"/>
      <c r="E220" s="115" t="s">
        <v>125</v>
      </c>
      <c r="F220" s="681" t="s">
        <v>577</v>
      </c>
      <c r="G220" s="682"/>
      <c r="H220" s="682"/>
      <c r="I220" s="682"/>
      <c r="J220" s="403"/>
      <c r="K220" s="116">
        <v>465.28500000000003</v>
      </c>
      <c r="L220" s="403"/>
      <c r="M220" s="403"/>
      <c r="N220" s="403"/>
      <c r="O220" s="403"/>
      <c r="P220" s="403"/>
      <c r="Q220" s="403"/>
      <c r="R220" s="117"/>
      <c r="T220" s="119"/>
      <c r="U220" s="403"/>
      <c r="V220" s="403"/>
      <c r="W220" s="403"/>
      <c r="X220" s="403"/>
      <c r="Y220" s="403"/>
      <c r="Z220" s="403"/>
      <c r="AA220" s="120"/>
      <c r="AT220" s="121" t="s">
        <v>130</v>
      </c>
      <c r="AU220" s="121" t="s">
        <v>128</v>
      </c>
      <c r="AV220" s="118" t="s">
        <v>136</v>
      </c>
      <c r="AW220" s="118" t="s">
        <v>131</v>
      </c>
      <c r="AX220" s="118" t="s">
        <v>119</v>
      </c>
      <c r="AY220" s="121" t="s">
        <v>120</v>
      </c>
    </row>
    <row r="221" spans="2:64" s="109" customFormat="1" ht="22.5" customHeight="1" x14ac:dyDescent="0.25">
      <c r="B221" s="105"/>
      <c r="C221" s="402"/>
      <c r="D221" s="402"/>
      <c r="E221" s="107" t="s">
        <v>125</v>
      </c>
      <c r="F221" s="676" t="s">
        <v>2040</v>
      </c>
      <c r="G221" s="673"/>
      <c r="H221" s="673"/>
      <c r="I221" s="673"/>
      <c r="J221" s="402"/>
      <c r="K221" s="107" t="s">
        <v>125</v>
      </c>
      <c r="L221" s="402"/>
      <c r="M221" s="402"/>
      <c r="N221" s="402"/>
      <c r="O221" s="402"/>
      <c r="P221" s="402"/>
      <c r="Q221" s="402"/>
      <c r="R221" s="108"/>
      <c r="T221" s="110"/>
      <c r="U221" s="402"/>
      <c r="V221" s="402"/>
      <c r="W221" s="402"/>
      <c r="X221" s="402"/>
      <c r="Y221" s="402"/>
      <c r="Z221" s="402"/>
      <c r="AA221" s="111"/>
      <c r="AT221" s="112" t="s">
        <v>130</v>
      </c>
      <c r="AU221" s="112" t="s">
        <v>128</v>
      </c>
      <c r="AV221" s="109" t="s">
        <v>118</v>
      </c>
      <c r="AW221" s="109" t="s">
        <v>131</v>
      </c>
      <c r="AX221" s="109" t="s">
        <v>119</v>
      </c>
      <c r="AY221" s="112" t="s">
        <v>120</v>
      </c>
    </row>
    <row r="222" spans="2:64" s="86" customFormat="1" ht="57" customHeight="1" x14ac:dyDescent="0.25">
      <c r="B222" s="81"/>
      <c r="C222" s="399"/>
      <c r="D222" s="399"/>
      <c r="E222" s="83" t="s">
        <v>125</v>
      </c>
      <c r="F222" s="663" t="s">
        <v>2041</v>
      </c>
      <c r="G222" s="662"/>
      <c r="H222" s="662"/>
      <c r="I222" s="662"/>
      <c r="J222" s="399"/>
      <c r="K222" s="84">
        <v>-27.535</v>
      </c>
      <c r="L222" s="399"/>
      <c r="M222" s="399"/>
      <c r="N222" s="399"/>
      <c r="O222" s="399"/>
      <c r="P222" s="399"/>
      <c r="Q222" s="399"/>
      <c r="R222" s="85"/>
      <c r="T222" s="87"/>
      <c r="U222" s="399"/>
      <c r="V222" s="399"/>
      <c r="W222" s="399"/>
      <c r="X222" s="399"/>
      <c r="Y222" s="399"/>
      <c r="Z222" s="399"/>
      <c r="AA222" s="88"/>
      <c r="AT222" s="89" t="s">
        <v>130</v>
      </c>
      <c r="AU222" s="89" t="s">
        <v>128</v>
      </c>
      <c r="AV222" s="86" t="s">
        <v>128</v>
      </c>
      <c r="AW222" s="86" t="s">
        <v>131</v>
      </c>
      <c r="AX222" s="86" t="s">
        <v>119</v>
      </c>
      <c r="AY222" s="89" t="s">
        <v>120</v>
      </c>
    </row>
    <row r="223" spans="2:64" s="86" customFormat="1" ht="57" customHeight="1" x14ac:dyDescent="0.25">
      <c r="B223" s="81"/>
      <c r="C223" s="399"/>
      <c r="D223" s="399"/>
      <c r="E223" s="83" t="s">
        <v>125</v>
      </c>
      <c r="F223" s="663" t="s">
        <v>2042</v>
      </c>
      <c r="G223" s="662"/>
      <c r="H223" s="662"/>
      <c r="I223" s="662"/>
      <c r="J223" s="399"/>
      <c r="K223" s="84">
        <v>-21.951000000000001</v>
      </c>
      <c r="L223" s="399"/>
      <c r="M223" s="399"/>
      <c r="N223" s="399"/>
      <c r="O223" s="399"/>
      <c r="P223" s="399"/>
      <c r="Q223" s="399"/>
      <c r="R223" s="85"/>
      <c r="T223" s="87"/>
      <c r="U223" s="399"/>
      <c r="V223" s="399"/>
      <c r="W223" s="399"/>
      <c r="X223" s="399"/>
      <c r="Y223" s="399"/>
      <c r="Z223" s="399"/>
      <c r="AA223" s="88"/>
      <c r="AT223" s="89" t="s">
        <v>130</v>
      </c>
      <c r="AU223" s="89" t="s">
        <v>128</v>
      </c>
      <c r="AV223" s="86" t="s">
        <v>128</v>
      </c>
      <c r="AW223" s="86" t="s">
        <v>131</v>
      </c>
      <c r="AX223" s="86" t="s">
        <v>119</v>
      </c>
      <c r="AY223" s="89" t="s">
        <v>120</v>
      </c>
    </row>
    <row r="224" spans="2:64" s="86" customFormat="1" ht="44.25" customHeight="1" x14ac:dyDescent="0.25">
      <c r="B224" s="81"/>
      <c r="C224" s="399"/>
      <c r="D224" s="399"/>
      <c r="E224" s="83" t="s">
        <v>125</v>
      </c>
      <c r="F224" s="663" t="s">
        <v>2043</v>
      </c>
      <c r="G224" s="662"/>
      <c r="H224" s="662"/>
      <c r="I224" s="662"/>
      <c r="J224" s="399"/>
      <c r="K224" s="84">
        <v>-8.9689999999999994</v>
      </c>
      <c r="L224" s="399"/>
      <c r="M224" s="399"/>
      <c r="N224" s="399"/>
      <c r="O224" s="399"/>
      <c r="P224" s="399"/>
      <c r="Q224" s="399"/>
      <c r="R224" s="85"/>
      <c r="T224" s="87"/>
      <c r="U224" s="399"/>
      <c r="V224" s="399"/>
      <c r="W224" s="399"/>
      <c r="X224" s="399"/>
      <c r="Y224" s="399"/>
      <c r="Z224" s="399"/>
      <c r="AA224" s="88"/>
      <c r="AT224" s="89" t="s">
        <v>130</v>
      </c>
      <c r="AU224" s="89" t="s">
        <v>128</v>
      </c>
      <c r="AV224" s="86" t="s">
        <v>128</v>
      </c>
      <c r="AW224" s="86" t="s">
        <v>131</v>
      </c>
      <c r="AX224" s="86" t="s">
        <v>119</v>
      </c>
      <c r="AY224" s="89" t="s">
        <v>120</v>
      </c>
    </row>
    <row r="225" spans="2:51" s="118" customFormat="1" ht="22.5" customHeight="1" x14ac:dyDescent="0.25">
      <c r="B225" s="113"/>
      <c r="C225" s="403"/>
      <c r="D225" s="403"/>
      <c r="E225" s="115" t="s">
        <v>125</v>
      </c>
      <c r="F225" s="681" t="s">
        <v>577</v>
      </c>
      <c r="G225" s="682"/>
      <c r="H225" s="682"/>
      <c r="I225" s="682"/>
      <c r="J225" s="403"/>
      <c r="K225" s="116">
        <v>-58.454999999999998</v>
      </c>
      <c r="L225" s="403"/>
      <c r="M225" s="403"/>
      <c r="N225" s="403"/>
      <c r="O225" s="403"/>
      <c r="P225" s="403"/>
      <c r="Q225" s="403"/>
      <c r="R225" s="117"/>
      <c r="T225" s="119"/>
      <c r="U225" s="403"/>
      <c r="V225" s="403"/>
      <c r="W225" s="403"/>
      <c r="X225" s="403"/>
      <c r="Y225" s="403"/>
      <c r="Z225" s="403"/>
      <c r="AA225" s="120"/>
      <c r="AT225" s="121" t="s">
        <v>130</v>
      </c>
      <c r="AU225" s="121" t="s">
        <v>128</v>
      </c>
      <c r="AV225" s="118" t="s">
        <v>136</v>
      </c>
      <c r="AW225" s="118" t="s">
        <v>131</v>
      </c>
      <c r="AX225" s="118" t="s">
        <v>119</v>
      </c>
      <c r="AY225" s="121" t="s">
        <v>120</v>
      </c>
    </row>
    <row r="226" spans="2:51" s="109" customFormat="1" ht="22.5" customHeight="1" x14ac:dyDescent="0.25">
      <c r="B226" s="105"/>
      <c r="C226" s="402"/>
      <c r="D226" s="402"/>
      <c r="E226" s="107" t="s">
        <v>125</v>
      </c>
      <c r="F226" s="676" t="s">
        <v>1947</v>
      </c>
      <c r="G226" s="673"/>
      <c r="H226" s="673"/>
      <c r="I226" s="673"/>
      <c r="J226" s="402"/>
      <c r="K226" s="107" t="s">
        <v>125</v>
      </c>
      <c r="L226" s="402"/>
      <c r="M226" s="402"/>
      <c r="N226" s="402"/>
      <c r="O226" s="402"/>
      <c r="P226" s="402"/>
      <c r="Q226" s="402"/>
      <c r="R226" s="108"/>
      <c r="T226" s="110"/>
      <c r="U226" s="402"/>
      <c r="V226" s="402"/>
      <c r="W226" s="402"/>
      <c r="X226" s="402"/>
      <c r="Y226" s="402"/>
      <c r="Z226" s="402"/>
      <c r="AA226" s="111"/>
      <c r="AT226" s="112" t="s">
        <v>130</v>
      </c>
      <c r="AU226" s="112" t="s">
        <v>128</v>
      </c>
      <c r="AV226" s="109" t="s">
        <v>118</v>
      </c>
      <c r="AW226" s="109" t="s">
        <v>131</v>
      </c>
      <c r="AX226" s="109" t="s">
        <v>119</v>
      </c>
      <c r="AY226" s="112" t="s">
        <v>120</v>
      </c>
    </row>
    <row r="227" spans="2:51" s="86" customFormat="1" ht="57" customHeight="1" x14ac:dyDescent="0.25">
      <c r="B227" s="81"/>
      <c r="C227" s="399"/>
      <c r="D227" s="399"/>
      <c r="E227" s="83" t="s">
        <v>125</v>
      </c>
      <c r="F227" s="663" t="s">
        <v>2044</v>
      </c>
      <c r="G227" s="662"/>
      <c r="H227" s="662"/>
      <c r="I227" s="662"/>
      <c r="J227" s="399"/>
      <c r="K227" s="84">
        <v>32.895000000000003</v>
      </c>
      <c r="L227" s="399"/>
      <c r="M227" s="399"/>
      <c r="N227" s="399"/>
      <c r="O227" s="399"/>
      <c r="P227" s="399"/>
      <c r="Q227" s="399"/>
      <c r="R227" s="85"/>
      <c r="T227" s="87"/>
      <c r="U227" s="399"/>
      <c r="V227" s="399"/>
      <c r="W227" s="399"/>
      <c r="X227" s="399"/>
      <c r="Y227" s="399"/>
      <c r="Z227" s="399"/>
      <c r="AA227" s="88"/>
      <c r="AT227" s="89" t="s">
        <v>130</v>
      </c>
      <c r="AU227" s="89" t="s">
        <v>128</v>
      </c>
      <c r="AV227" s="86" t="s">
        <v>128</v>
      </c>
      <c r="AW227" s="86" t="s">
        <v>131</v>
      </c>
      <c r="AX227" s="86" t="s">
        <v>119</v>
      </c>
      <c r="AY227" s="89" t="s">
        <v>120</v>
      </c>
    </row>
    <row r="228" spans="2:51" s="86" customFormat="1" ht="31.5" customHeight="1" x14ac:dyDescent="0.25">
      <c r="B228" s="81"/>
      <c r="C228" s="399"/>
      <c r="D228" s="399"/>
      <c r="E228" s="83" t="s">
        <v>125</v>
      </c>
      <c r="F228" s="663" t="s">
        <v>2045</v>
      </c>
      <c r="G228" s="662"/>
      <c r="H228" s="662"/>
      <c r="I228" s="662"/>
      <c r="J228" s="399"/>
      <c r="K228" s="84">
        <v>10.5</v>
      </c>
      <c r="L228" s="399"/>
      <c r="M228" s="399"/>
      <c r="N228" s="399"/>
      <c r="O228" s="399"/>
      <c r="P228" s="399"/>
      <c r="Q228" s="399"/>
      <c r="R228" s="85"/>
      <c r="T228" s="87"/>
      <c r="U228" s="399"/>
      <c r="V228" s="399"/>
      <c r="W228" s="399"/>
      <c r="X228" s="399"/>
      <c r="Y228" s="399"/>
      <c r="Z228" s="399"/>
      <c r="AA228" s="88"/>
      <c r="AT228" s="89" t="s">
        <v>130</v>
      </c>
      <c r="AU228" s="89" t="s">
        <v>128</v>
      </c>
      <c r="AV228" s="86" t="s">
        <v>128</v>
      </c>
      <c r="AW228" s="86" t="s">
        <v>131</v>
      </c>
      <c r="AX228" s="86" t="s">
        <v>119</v>
      </c>
      <c r="AY228" s="89" t="s">
        <v>120</v>
      </c>
    </row>
    <row r="229" spans="2:51" s="86" customFormat="1" ht="31.5" customHeight="1" x14ac:dyDescent="0.25">
      <c r="B229" s="81"/>
      <c r="C229" s="399"/>
      <c r="D229" s="399"/>
      <c r="E229" s="83" t="s">
        <v>125</v>
      </c>
      <c r="F229" s="663" t="s">
        <v>2046</v>
      </c>
      <c r="G229" s="662"/>
      <c r="H229" s="662"/>
      <c r="I229" s="662"/>
      <c r="J229" s="399"/>
      <c r="K229" s="84">
        <v>3.2040000000000002</v>
      </c>
      <c r="L229" s="399"/>
      <c r="M229" s="399"/>
      <c r="N229" s="399"/>
      <c r="O229" s="399"/>
      <c r="P229" s="399"/>
      <c r="Q229" s="399"/>
      <c r="R229" s="85"/>
      <c r="T229" s="87"/>
      <c r="U229" s="399"/>
      <c r="V229" s="399"/>
      <c r="W229" s="399"/>
      <c r="X229" s="399"/>
      <c r="Y229" s="399"/>
      <c r="Z229" s="399"/>
      <c r="AA229" s="88"/>
      <c r="AT229" s="89" t="s">
        <v>130</v>
      </c>
      <c r="AU229" s="89" t="s">
        <v>128</v>
      </c>
      <c r="AV229" s="86" t="s">
        <v>128</v>
      </c>
      <c r="AW229" s="86" t="s">
        <v>131</v>
      </c>
      <c r="AX229" s="86" t="s">
        <v>119</v>
      </c>
      <c r="AY229" s="89" t="s">
        <v>120</v>
      </c>
    </row>
    <row r="230" spans="2:51" s="86" customFormat="1" ht="31.5" customHeight="1" x14ac:dyDescent="0.25">
      <c r="B230" s="81"/>
      <c r="C230" s="399"/>
      <c r="D230" s="399"/>
      <c r="E230" s="83" t="s">
        <v>125</v>
      </c>
      <c r="F230" s="663" t="s">
        <v>2047</v>
      </c>
      <c r="G230" s="662"/>
      <c r="H230" s="662"/>
      <c r="I230" s="662"/>
      <c r="J230" s="399"/>
      <c r="K230" s="84">
        <v>12.48</v>
      </c>
      <c r="L230" s="399"/>
      <c r="M230" s="399"/>
      <c r="N230" s="399"/>
      <c r="O230" s="399"/>
      <c r="P230" s="399"/>
      <c r="Q230" s="399"/>
      <c r="R230" s="85"/>
      <c r="T230" s="87"/>
      <c r="U230" s="399"/>
      <c r="V230" s="399"/>
      <c r="W230" s="399"/>
      <c r="X230" s="399"/>
      <c r="Y230" s="399"/>
      <c r="Z230" s="399"/>
      <c r="AA230" s="88"/>
      <c r="AT230" s="89" t="s">
        <v>130</v>
      </c>
      <c r="AU230" s="89" t="s">
        <v>128</v>
      </c>
      <c r="AV230" s="86" t="s">
        <v>128</v>
      </c>
      <c r="AW230" s="86" t="s">
        <v>131</v>
      </c>
      <c r="AX230" s="86" t="s">
        <v>119</v>
      </c>
      <c r="AY230" s="89" t="s">
        <v>120</v>
      </c>
    </row>
    <row r="231" spans="2:51" s="86" customFormat="1" ht="31.5" customHeight="1" x14ac:dyDescent="0.25">
      <c r="B231" s="81"/>
      <c r="C231" s="399"/>
      <c r="D231" s="399"/>
      <c r="E231" s="83" t="s">
        <v>125</v>
      </c>
      <c r="F231" s="663" t="s">
        <v>2048</v>
      </c>
      <c r="G231" s="662"/>
      <c r="H231" s="662"/>
      <c r="I231" s="662"/>
      <c r="J231" s="399"/>
      <c r="K231" s="84">
        <v>58.012999999999998</v>
      </c>
      <c r="L231" s="399"/>
      <c r="M231" s="399"/>
      <c r="N231" s="399"/>
      <c r="O231" s="399"/>
      <c r="P231" s="399"/>
      <c r="Q231" s="399"/>
      <c r="R231" s="85"/>
      <c r="T231" s="87"/>
      <c r="U231" s="399"/>
      <c r="V231" s="399"/>
      <c r="W231" s="399"/>
      <c r="X231" s="399"/>
      <c r="Y231" s="399"/>
      <c r="Z231" s="399"/>
      <c r="AA231" s="88"/>
      <c r="AT231" s="89" t="s">
        <v>130</v>
      </c>
      <c r="AU231" s="89" t="s">
        <v>128</v>
      </c>
      <c r="AV231" s="86" t="s">
        <v>128</v>
      </c>
      <c r="AW231" s="86" t="s">
        <v>131</v>
      </c>
      <c r="AX231" s="86" t="s">
        <v>119</v>
      </c>
      <c r="AY231" s="89" t="s">
        <v>120</v>
      </c>
    </row>
    <row r="232" spans="2:51" s="86" customFormat="1" ht="44.25" customHeight="1" x14ac:dyDescent="0.25">
      <c r="B232" s="81"/>
      <c r="C232" s="399"/>
      <c r="D232" s="399"/>
      <c r="E232" s="83" t="s">
        <v>125</v>
      </c>
      <c r="F232" s="663" t="s">
        <v>2049</v>
      </c>
      <c r="G232" s="662"/>
      <c r="H232" s="662"/>
      <c r="I232" s="662"/>
      <c r="J232" s="399"/>
      <c r="K232" s="84">
        <v>44.603000000000002</v>
      </c>
      <c r="L232" s="399"/>
      <c r="M232" s="399"/>
      <c r="N232" s="399"/>
      <c r="O232" s="399"/>
      <c r="P232" s="399"/>
      <c r="Q232" s="399"/>
      <c r="R232" s="85"/>
      <c r="T232" s="87"/>
      <c r="U232" s="399"/>
      <c r="V232" s="399"/>
      <c r="W232" s="399"/>
      <c r="X232" s="399"/>
      <c r="Y232" s="399"/>
      <c r="Z232" s="399"/>
      <c r="AA232" s="88"/>
      <c r="AT232" s="89" t="s">
        <v>130</v>
      </c>
      <c r="AU232" s="89" t="s">
        <v>128</v>
      </c>
      <c r="AV232" s="86" t="s">
        <v>128</v>
      </c>
      <c r="AW232" s="86" t="s">
        <v>131</v>
      </c>
      <c r="AX232" s="86" t="s">
        <v>119</v>
      </c>
      <c r="AY232" s="89" t="s">
        <v>120</v>
      </c>
    </row>
    <row r="233" spans="2:51" s="86" customFormat="1" ht="44.25" customHeight="1" x14ac:dyDescent="0.25">
      <c r="B233" s="81"/>
      <c r="C233" s="399"/>
      <c r="D233" s="399"/>
      <c r="E233" s="83" t="s">
        <v>125</v>
      </c>
      <c r="F233" s="663" t="s">
        <v>2050</v>
      </c>
      <c r="G233" s="662"/>
      <c r="H233" s="662"/>
      <c r="I233" s="662"/>
      <c r="J233" s="399"/>
      <c r="K233" s="84">
        <v>37.44</v>
      </c>
      <c r="L233" s="399"/>
      <c r="M233" s="399"/>
      <c r="N233" s="399"/>
      <c r="O233" s="399"/>
      <c r="P233" s="399"/>
      <c r="Q233" s="399"/>
      <c r="R233" s="85"/>
      <c r="T233" s="87"/>
      <c r="U233" s="399"/>
      <c r="V233" s="399"/>
      <c r="W233" s="399"/>
      <c r="X233" s="399"/>
      <c r="Y233" s="399"/>
      <c r="Z233" s="399"/>
      <c r="AA233" s="88"/>
      <c r="AT233" s="89" t="s">
        <v>130</v>
      </c>
      <c r="AU233" s="89" t="s">
        <v>128</v>
      </c>
      <c r="AV233" s="86" t="s">
        <v>128</v>
      </c>
      <c r="AW233" s="86" t="s">
        <v>131</v>
      </c>
      <c r="AX233" s="86" t="s">
        <v>119</v>
      </c>
      <c r="AY233" s="89" t="s">
        <v>120</v>
      </c>
    </row>
    <row r="234" spans="2:51" s="86" customFormat="1" ht="31.5" customHeight="1" x14ac:dyDescent="0.25">
      <c r="B234" s="81"/>
      <c r="C234" s="399"/>
      <c r="D234" s="399"/>
      <c r="E234" s="83" t="s">
        <v>125</v>
      </c>
      <c r="F234" s="663" t="s">
        <v>2051</v>
      </c>
      <c r="G234" s="662"/>
      <c r="H234" s="662"/>
      <c r="I234" s="662"/>
      <c r="J234" s="399"/>
      <c r="K234" s="84">
        <v>16.555</v>
      </c>
      <c r="L234" s="399"/>
      <c r="M234" s="399"/>
      <c r="N234" s="399"/>
      <c r="O234" s="399"/>
      <c r="P234" s="399"/>
      <c r="Q234" s="399"/>
      <c r="R234" s="85"/>
      <c r="T234" s="87"/>
      <c r="U234" s="399"/>
      <c r="V234" s="399"/>
      <c r="W234" s="399"/>
      <c r="X234" s="399"/>
      <c r="Y234" s="399"/>
      <c r="Z234" s="399"/>
      <c r="AA234" s="88"/>
      <c r="AT234" s="89" t="s">
        <v>130</v>
      </c>
      <c r="AU234" s="89" t="s">
        <v>128</v>
      </c>
      <c r="AV234" s="86" t="s">
        <v>128</v>
      </c>
      <c r="AW234" s="86" t="s">
        <v>131</v>
      </c>
      <c r="AX234" s="86" t="s">
        <v>119</v>
      </c>
      <c r="AY234" s="89" t="s">
        <v>120</v>
      </c>
    </row>
    <row r="235" spans="2:51" s="86" customFormat="1" ht="22.5" customHeight="1" x14ac:dyDescent="0.25">
      <c r="B235" s="81"/>
      <c r="C235" s="399"/>
      <c r="D235" s="399"/>
      <c r="E235" s="83" t="s">
        <v>125</v>
      </c>
      <c r="F235" s="663" t="s">
        <v>2052</v>
      </c>
      <c r="G235" s="662"/>
      <c r="H235" s="662"/>
      <c r="I235" s="662"/>
      <c r="J235" s="399"/>
      <c r="K235" s="84">
        <v>1.782</v>
      </c>
      <c r="L235" s="399"/>
      <c r="M235" s="399"/>
      <c r="N235" s="399"/>
      <c r="O235" s="399"/>
      <c r="P235" s="399"/>
      <c r="Q235" s="399"/>
      <c r="R235" s="85"/>
      <c r="T235" s="87"/>
      <c r="U235" s="399"/>
      <c r="V235" s="399"/>
      <c r="W235" s="399"/>
      <c r="X235" s="399"/>
      <c r="Y235" s="399"/>
      <c r="Z235" s="399"/>
      <c r="AA235" s="88"/>
      <c r="AT235" s="89" t="s">
        <v>130</v>
      </c>
      <c r="AU235" s="89" t="s">
        <v>128</v>
      </c>
      <c r="AV235" s="86" t="s">
        <v>128</v>
      </c>
      <c r="AW235" s="86" t="s">
        <v>131</v>
      </c>
      <c r="AX235" s="86" t="s">
        <v>119</v>
      </c>
      <c r="AY235" s="89" t="s">
        <v>120</v>
      </c>
    </row>
    <row r="236" spans="2:51" s="86" customFormat="1" ht="22.5" customHeight="1" x14ac:dyDescent="0.25">
      <c r="B236" s="81"/>
      <c r="C236" s="399"/>
      <c r="D236" s="399"/>
      <c r="E236" s="83" t="s">
        <v>125</v>
      </c>
      <c r="F236" s="663" t="s">
        <v>2053</v>
      </c>
      <c r="G236" s="662"/>
      <c r="H236" s="662"/>
      <c r="I236" s="662"/>
      <c r="J236" s="399"/>
      <c r="K236" s="84">
        <v>2.9159999999999999</v>
      </c>
      <c r="L236" s="399"/>
      <c r="M236" s="399"/>
      <c r="N236" s="399"/>
      <c r="O236" s="399"/>
      <c r="P236" s="399"/>
      <c r="Q236" s="399"/>
      <c r="R236" s="85"/>
      <c r="T236" s="87"/>
      <c r="U236" s="399"/>
      <c r="V236" s="399"/>
      <c r="W236" s="399"/>
      <c r="X236" s="399"/>
      <c r="Y236" s="399"/>
      <c r="Z236" s="399"/>
      <c r="AA236" s="88"/>
      <c r="AT236" s="89" t="s">
        <v>130</v>
      </c>
      <c r="AU236" s="89" t="s">
        <v>128</v>
      </c>
      <c r="AV236" s="86" t="s">
        <v>128</v>
      </c>
      <c r="AW236" s="86" t="s">
        <v>131</v>
      </c>
      <c r="AX236" s="86" t="s">
        <v>119</v>
      </c>
      <c r="AY236" s="89" t="s">
        <v>120</v>
      </c>
    </row>
    <row r="237" spans="2:51" s="118" customFormat="1" ht="22.5" customHeight="1" x14ac:dyDescent="0.25">
      <c r="B237" s="113"/>
      <c r="C237" s="403"/>
      <c r="D237" s="403"/>
      <c r="E237" s="115" t="s">
        <v>125</v>
      </c>
      <c r="F237" s="681" t="s">
        <v>577</v>
      </c>
      <c r="G237" s="682"/>
      <c r="H237" s="682"/>
      <c r="I237" s="682"/>
      <c r="J237" s="403"/>
      <c r="K237" s="116">
        <v>220.38800000000001</v>
      </c>
      <c r="L237" s="403"/>
      <c r="M237" s="403"/>
      <c r="N237" s="403"/>
      <c r="O237" s="403"/>
      <c r="P237" s="403"/>
      <c r="Q237" s="403"/>
      <c r="R237" s="117"/>
      <c r="T237" s="119"/>
      <c r="U237" s="403"/>
      <c r="V237" s="403"/>
      <c r="W237" s="403"/>
      <c r="X237" s="403"/>
      <c r="Y237" s="403"/>
      <c r="Z237" s="403"/>
      <c r="AA237" s="120"/>
      <c r="AT237" s="121" t="s">
        <v>130</v>
      </c>
      <c r="AU237" s="121" t="s">
        <v>128</v>
      </c>
      <c r="AV237" s="118" t="s">
        <v>136</v>
      </c>
      <c r="AW237" s="118" t="s">
        <v>131</v>
      </c>
      <c r="AX237" s="118" t="s">
        <v>119</v>
      </c>
      <c r="AY237" s="121" t="s">
        <v>120</v>
      </c>
    </row>
    <row r="238" spans="2:51" s="109" customFormat="1" ht="22.5" customHeight="1" x14ac:dyDescent="0.25">
      <c r="B238" s="105"/>
      <c r="C238" s="402"/>
      <c r="D238" s="402"/>
      <c r="E238" s="107" t="s">
        <v>125</v>
      </c>
      <c r="F238" s="676" t="s">
        <v>2054</v>
      </c>
      <c r="G238" s="673"/>
      <c r="H238" s="673"/>
      <c r="I238" s="673"/>
      <c r="J238" s="402"/>
      <c r="K238" s="107" t="s">
        <v>125</v>
      </c>
      <c r="L238" s="402"/>
      <c r="M238" s="402"/>
      <c r="N238" s="402"/>
      <c r="O238" s="402"/>
      <c r="P238" s="402"/>
      <c r="Q238" s="402"/>
      <c r="R238" s="108"/>
      <c r="T238" s="110"/>
      <c r="U238" s="402"/>
      <c r="V238" s="402"/>
      <c r="W238" s="402"/>
      <c r="X238" s="402"/>
      <c r="Y238" s="402"/>
      <c r="Z238" s="402"/>
      <c r="AA238" s="111"/>
      <c r="AT238" s="112" t="s">
        <v>130</v>
      </c>
      <c r="AU238" s="112" t="s">
        <v>128</v>
      </c>
      <c r="AV238" s="109" t="s">
        <v>118</v>
      </c>
      <c r="AW238" s="109" t="s">
        <v>131</v>
      </c>
      <c r="AX238" s="109" t="s">
        <v>119</v>
      </c>
      <c r="AY238" s="112" t="s">
        <v>120</v>
      </c>
    </row>
    <row r="239" spans="2:51" s="86" customFormat="1" ht="44.25" customHeight="1" x14ac:dyDescent="0.25">
      <c r="B239" s="81"/>
      <c r="C239" s="399"/>
      <c r="D239" s="399"/>
      <c r="E239" s="83" t="s">
        <v>125</v>
      </c>
      <c r="F239" s="663" t="s">
        <v>2055</v>
      </c>
      <c r="G239" s="662"/>
      <c r="H239" s="662"/>
      <c r="I239" s="662"/>
      <c r="J239" s="399"/>
      <c r="K239" s="84">
        <v>-20.771000000000001</v>
      </c>
      <c r="L239" s="399"/>
      <c r="M239" s="399"/>
      <c r="N239" s="399"/>
      <c r="O239" s="399"/>
      <c r="P239" s="399"/>
      <c r="Q239" s="399"/>
      <c r="R239" s="85"/>
      <c r="T239" s="87"/>
      <c r="U239" s="399"/>
      <c r="V239" s="399"/>
      <c r="W239" s="399"/>
      <c r="X239" s="399"/>
      <c r="Y239" s="399"/>
      <c r="Z239" s="399"/>
      <c r="AA239" s="88"/>
      <c r="AT239" s="89" t="s">
        <v>130</v>
      </c>
      <c r="AU239" s="89" t="s">
        <v>128</v>
      </c>
      <c r="AV239" s="86" t="s">
        <v>128</v>
      </c>
      <c r="AW239" s="86" t="s">
        <v>131</v>
      </c>
      <c r="AX239" s="86" t="s">
        <v>119</v>
      </c>
      <c r="AY239" s="89" t="s">
        <v>120</v>
      </c>
    </row>
    <row r="240" spans="2:51" s="86" customFormat="1" ht="44.25" customHeight="1" x14ac:dyDescent="0.25">
      <c r="B240" s="81"/>
      <c r="C240" s="399"/>
      <c r="D240" s="399"/>
      <c r="E240" s="83" t="s">
        <v>125</v>
      </c>
      <c r="F240" s="663" t="s">
        <v>2056</v>
      </c>
      <c r="G240" s="662"/>
      <c r="H240" s="662"/>
      <c r="I240" s="662"/>
      <c r="J240" s="399"/>
      <c r="K240" s="84">
        <v>-4.1260000000000003</v>
      </c>
      <c r="L240" s="399"/>
      <c r="M240" s="399"/>
      <c r="N240" s="399"/>
      <c r="O240" s="399"/>
      <c r="P240" s="399"/>
      <c r="Q240" s="399"/>
      <c r="R240" s="85"/>
      <c r="T240" s="87"/>
      <c r="U240" s="399"/>
      <c r="V240" s="399"/>
      <c r="W240" s="399"/>
      <c r="X240" s="399"/>
      <c r="Y240" s="399"/>
      <c r="Z240" s="399"/>
      <c r="AA240" s="88"/>
      <c r="AT240" s="89" t="s">
        <v>130</v>
      </c>
      <c r="AU240" s="89" t="s">
        <v>128</v>
      </c>
      <c r="AV240" s="86" t="s">
        <v>128</v>
      </c>
      <c r="AW240" s="86" t="s">
        <v>131</v>
      </c>
      <c r="AX240" s="86" t="s">
        <v>119</v>
      </c>
      <c r="AY240" s="89" t="s">
        <v>120</v>
      </c>
    </row>
    <row r="241" spans="2:64" s="118" customFormat="1" ht="22.5" customHeight="1" x14ac:dyDescent="0.25">
      <c r="B241" s="113"/>
      <c r="C241" s="403"/>
      <c r="D241" s="403"/>
      <c r="E241" s="115" t="s">
        <v>125</v>
      </c>
      <c r="F241" s="681" t="s">
        <v>577</v>
      </c>
      <c r="G241" s="682"/>
      <c r="H241" s="682"/>
      <c r="I241" s="682"/>
      <c r="J241" s="403"/>
      <c r="K241" s="116">
        <v>-24.896999999999998</v>
      </c>
      <c r="L241" s="403"/>
      <c r="M241" s="403"/>
      <c r="N241" s="403"/>
      <c r="O241" s="403"/>
      <c r="P241" s="403"/>
      <c r="Q241" s="403"/>
      <c r="R241" s="117"/>
      <c r="T241" s="119"/>
      <c r="U241" s="403"/>
      <c r="V241" s="403"/>
      <c r="W241" s="403"/>
      <c r="X241" s="403"/>
      <c r="Y241" s="403"/>
      <c r="Z241" s="403"/>
      <c r="AA241" s="120"/>
      <c r="AT241" s="121" t="s">
        <v>130</v>
      </c>
      <c r="AU241" s="121" t="s">
        <v>128</v>
      </c>
      <c r="AV241" s="118" t="s">
        <v>136</v>
      </c>
      <c r="AW241" s="118" t="s">
        <v>131</v>
      </c>
      <c r="AX241" s="118" t="s">
        <v>119</v>
      </c>
      <c r="AY241" s="121" t="s">
        <v>120</v>
      </c>
    </row>
    <row r="242" spans="2:64" s="95" customFormat="1" ht="22.5" customHeight="1" x14ac:dyDescent="0.25">
      <c r="B242" s="90"/>
      <c r="C242" s="401"/>
      <c r="D242" s="401"/>
      <c r="E242" s="92" t="s">
        <v>125</v>
      </c>
      <c r="F242" s="664" t="s">
        <v>146</v>
      </c>
      <c r="G242" s="665"/>
      <c r="H242" s="665"/>
      <c r="I242" s="665"/>
      <c r="J242" s="401"/>
      <c r="K242" s="93">
        <v>602.32100000000003</v>
      </c>
      <c r="L242" s="401"/>
      <c r="M242" s="401"/>
      <c r="N242" s="401"/>
      <c r="O242" s="401"/>
      <c r="P242" s="401"/>
      <c r="Q242" s="401"/>
      <c r="R242" s="94"/>
      <c r="T242" s="96"/>
      <c r="U242" s="401"/>
      <c r="V242" s="401"/>
      <c r="W242" s="401"/>
      <c r="X242" s="401"/>
      <c r="Y242" s="401"/>
      <c r="Z242" s="401"/>
      <c r="AA242" s="97"/>
      <c r="AT242" s="98" t="s">
        <v>130</v>
      </c>
      <c r="AU242" s="98" t="s">
        <v>128</v>
      </c>
      <c r="AV242" s="95" t="s">
        <v>127</v>
      </c>
      <c r="AW242" s="95" t="s">
        <v>131</v>
      </c>
      <c r="AX242" s="95" t="s">
        <v>118</v>
      </c>
      <c r="AY242" s="98" t="s">
        <v>120</v>
      </c>
    </row>
    <row r="243" spans="2:64" s="17" customFormat="1" ht="22.5" customHeight="1" x14ac:dyDescent="0.25">
      <c r="B243" s="70"/>
      <c r="C243" s="101" t="s">
        <v>227</v>
      </c>
      <c r="D243" s="101" t="s">
        <v>195</v>
      </c>
      <c r="E243" s="102" t="s">
        <v>259</v>
      </c>
      <c r="F243" s="677" t="s">
        <v>260</v>
      </c>
      <c r="G243" s="678"/>
      <c r="H243" s="678"/>
      <c r="I243" s="678"/>
      <c r="J243" s="103" t="s">
        <v>191</v>
      </c>
      <c r="K243" s="104">
        <v>1204.6420000000001</v>
      </c>
      <c r="L243" s="670"/>
      <c r="M243" s="678"/>
      <c r="N243" s="670">
        <f>ROUND(L243*K243,2)</f>
        <v>0</v>
      </c>
      <c r="O243" s="667"/>
      <c r="P243" s="667"/>
      <c r="Q243" s="667"/>
      <c r="R243" s="75"/>
      <c r="T243" s="76" t="s">
        <v>125</v>
      </c>
      <c r="U243" s="77" t="s">
        <v>126</v>
      </c>
      <c r="V243" s="78">
        <v>0</v>
      </c>
      <c r="W243" s="78">
        <f>V243*K243</f>
        <v>0</v>
      </c>
      <c r="X243" s="78">
        <v>1</v>
      </c>
      <c r="Y243" s="78">
        <f>X243*K243</f>
        <v>1204.6420000000001</v>
      </c>
      <c r="Z243" s="78">
        <v>0</v>
      </c>
      <c r="AA243" s="79">
        <f>Z243*K243</f>
        <v>0</v>
      </c>
      <c r="AR243" s="30" t="s">
        <v>154</v>
      </c>
      <c r="AT243" s="30" t="s">
        <v>195</v>
      </c>
      <c r="AU243" s="30" t="s">
        <v>128</v>
      </c>
      <c r="AY243" s="30" t="s">
        <v>120</v>
      </c>
      <c r="BE243" s="80">
        <f>IF(U243="základní",N243,0)</f>
        <v>0</v>
      </c>
      <c r="BF243" s="80">
        <f>IF(U243="snížená",N243,0)</f>
        <v>0</v>
      </c>
      <c r="BG243" s="80">
        <f>IF(U243="zákl. přenesená",N243,0)</f>
        <v>0</v>
      </c>
      <c r="BH243" s="80">
        <f>IF(U243="sníž. přenesená",N243,0)</f>
        <v>0</v>
      </c>
      <c r="BI243" s="80">
        <f>IF(U243="nulová",N243,0)</f>
        <v>0</v>
      </c>
      <c r="BJ243" s="30" t="s">
        <v>118</v>
      </c>
      <c r="BK243" s="80">
        <f>ROUND(L243*K243,2)</f>
        <v>0</v>
      </c>
      <c r="BL243" s="30" t="s">
        <v>127</v>
      </c>
    </row>
    <row r="244" spans="2:64" s="86" customFormat="1" ht="22.5" customHeight="1" x14ac:dyDescent="0.25">
      <c r="B244" s="81"/>
      <c r="C244" s="399"/>
      <c r="D244" s="399"/>
      <c r="E244" s="83" t="s">
        <v>125</v>
      </c>
      <c r="F244" s="661" t="s">
        <v>2057</v>
      </c>
      <c r="G244" s="662"/>
      <c r="H244" s="662"/>
      <c r="I244" s="662"/>
      <c r="J244" s="399"/>
      <c r="K244" s="84">
        <v>1204.6420000000001</v>
      </c>
      <c r="L244" s="399"/>
      <c r="M244" s="399"/>
      <c r="N244" s="399"/>
      <c r="O244" s="399"/>
      <c r="P244" s="399"/>
      <c r="Q244" s="399"/>
      <c r="R244" s="85"/>
      <c r="T244" s="87"/>
      <c r="U244" s="399"/>
      <c r="V244" s="399"/>
      <c r="W244" s="399"/>
      <c r="X244" s="399"/>
      <c r="Y244" s="399"/>
      <c r="Z244" s="399"/>
      <c r="AA244" s="88"/>
      <c r="AT244" s="89" t="s">
        <v>130</v>
      </c>
      <c r="AU244" s="89" t="s">
        <v>128</v>
      </c>
      <c r="AV244" s="86" t="s">
        <v>128</v>
      </c>
      <c r="AW244" s="86" t="s">
        <v>131</v>
      </c>
      <c r="AX244" s="86" t="s">
        <v>118</v>
      </c>
      <c r="AY244" s="89" t="s">
        <v>120</v>
      </c>
    </row>
    <row r="245" spans="2:64" s="17" customFormat="1" ht="31.5" customHeight="1" x14ac:dyDescent="0.25">
      <c r="B245" s="70"/>
      <c r="C245" s="71" t="s">
        <v>234</v>
      </c>
      <c r="D245" s="71" t="s">
        <v>121</v>
      </c>
      <c r="E245" s="72" t="s">
        <v>263</v>
      </c>
      <c r="F245" s="671" t="s">
        <v>264</v>
      </c>
      <c r="G245" s="667"/>
      <c r="H245" s="667"/>
      <c r="I245" s="667"/>
      <c r="J245" s="73" t="s">
        <v>172</v>
      </c>
      <c r="K245" s="74">
        <v>338.673</v>
      </c>
      <c r="L245" s="666"/>
      <c r="M245" s="667"/>
      <c r="N245" s="666">
        <f>ROUND(L245*K245,2)</f>
        <v>0</v>
      </c>
      <c r="O245" s="667"/>
      <c r="P245" s="667"/>
      <c r="Q245" s="667"/>
      <c r="R245" s="75"/>
      <c r="T245" s="76" t="s">
        <v>125</v>
      </c>
      <c r="U245" s="77" t="s">
        <v>126</v>
      </c>
      <c r="V245" s="78">
        <v>0.17699999999999999</v>
      </c>
      <c r="W245" s="78">
        <f>V245*K245</f>
        <v>59.945121</v>
      </c>
      <c r="X245" s="78">
        <v>0</v>
      </c>
      <c r="Y245" s="78">
        <f>X245*K245</f>
        <v>0</v>
      </c>
      <c r="Z245" s="78">
        <v>0</v>
      </c>
      <c r="AA245" s="79">
        <f>Z245*K245</f>
        <v>0</v>
      </c>
      <c r="AR245" s="30" t="s">
        <v>127</v>
      </c>
      <c r="AT245" s="30" t="s">
        <v>121</v>
      </c>
      <c r="AU245" s="30" t="s">
        <v>128</v>
      </c>
      <c r="AY245" s="30" t="s">
        <v>120</v>
      </c>
      <c r="BE245" s="80">
        <f>IF(U245="základní",N245,0)</f>
        <v>0</v>
      </c>
      <c r="BF245" s="80">
        <f>IF(U245="snížená",N245,0)</f>
        <v>0</v>
      </c>
      <c r="BG245" s="80">
        <f>IF(U245="zákl. přenesená",N245,0)</f>
        <v>0</v>
      </c>
      <c r="BH245" s="80">
        <f>IF(U245="sníž. přenesená",N245,0)</f>
        <v>0</v>
      </c>
      <c r="BI245" s="80">
        <f>IF(U245="nulová",N245,0)</f>
        <v>0</v>
      </c>
      <c r="BJ245" s="30" t="s">
        <v>118</v>
      </c>
      <c r="BK245" s="80">
        <f>ROUND(L245*K245,2)</f>
        <v>0</v>
      </c>
      <c r="BL245" s="30" t="s">
        <v>127</v>
      </c>
    </row>
    <row r="246" spans="2:64" s="109" customFormat="1" ht="22.5" customHeight="1" x14ac:dyDescent="0.25">
      <c r="B246" s="105"/>
      <c r="C246" s="402"/>
      <c r="D246" s="402"/>
      <c r="E246" s="107" t="s">
        <v>125</v>
      </c>
      <c r="F246" s="672" t="s">
        <v>1982</v>
      </c>
      <c r="G246" s="673"/>
      <c r="H246" s="673"/>
      <c r="I246" s="673"/>
      <c r="J246" s="402"/>
      <c r="K246" s="107" t="s">
        <v>125</v>
      </c>
      <c r="L246" s="402"/>
      <c r="M246" s="402"/>
      <c r="N246" s="402"/>
      <c r="O246" s="402"/>
      <c r="P246" s="402"/>
      <c r="Q246" s="402"/>
      <c r="R246" s="108"/>
      <c r="T246" s="110"/>
      <c r="U246" s="402"/>
      <c r="V246" s="402"/>
      <c r="W246" s="402"/>
      <c r="X246" s="402"/>
      <c r="Y246" s="402"/>
      <c r="Z246" s="402"/>
      <c r="AA246" s="111"/>
      <c r="AT246" s="112" t="s">
        <v>130</v>
      </c>
      <c r="AU246" s="112" t="s">
        <v>128</v>
      </c>
      <c r="AV246" s="109" t="s">
        <v>118</v>
      </c>
      <c r="AW246" s="109" t="s">
        <v>131</v>
      </c>
      <c r="AX246" s="109" t="s">
        <v>119</v>
      </c>
      <c r="AY246" s="112" t="s">
        <v>120</v>
      </c>
    </row>
    <row r="247" spans="2:64" s="86" customFormat="1" ht="22.5" customHeight="1" x14ac:dyDescent="0.25">
      <c r="B247" s="81"/>
      <c r="C247" s="399"/>
      <c r="D247" s="399"/>
      <c r="E247" s="83" t="s">
        <v>125</v>
      </c>
      <c r="F247" s="663" t="s">
        <v>2058</v>
      </c>
      <c r="G247" s="662"/>
      <c r="H247" s="662"/>
      <c r="I247" s="662"/>
      <c r="J247" s="399"/>
      <c r="K247" s="84">
        <v>137.6</v>
      </c>
      <c r="L247" s="399"/>
      <c r="M247" s="399"/>
      <c r="N247" s="399"/>
      <c r="O247" s="399"/>
      <c r="P247" s="399"/>
      <c r="Q247" s="399"/>
      <c r="R247" s="85"/>
      <c r="T247" s="87"/>
      <c r="U247" s="399"/>
      <c r="V247" s="399"/>
      <c r="W247" s="399"/>
      <c r="X247" s="399"/>
      <c r="Y247" s="399"/>
      <c r="Z247" s="399"/>
      <c r="AA247" s="88"/>
      <c r="AT247" s="89" t="s">
        <v>130</v>
      </c>
      <c r="AU247" s="89" t="s">
        <v>128</v>
      </c>
      <c r="AV247" s="86" t="s">
        <v>128</v>
      </c>
      <c r="AW247" s="86" t="s">
        <v>131</v>
      </c>
      <c r="AX247" s="86" t="s">
        <v>119</v>
      </c>
      <c r="AY247" s="89" t="s">
        <v>120</v>
      </c>
    </row>
    <row r="248" spans="2:64" s="109" customFormat="1" ht="22.5" customHeight="1" x14ac:dyDescent="0.25">
      <c r="B248" s="105"/>
      <c r="C248" s="402"/>
      <c r="D248" s="402"/>
      <c r="E248" s="107" t="s">
        <v>125</v>
      </c>
      <c r="F248" s="676" t="s">
        <v>1986</v>
      </c>
      <c r="G248" s="673"/>
      <c r="H248" s="673"/>
      <c r="I248" s="673"/>
      <c r="J248" s="402"/>
      <c r="K248" s="107" t="s">
        <v>125</v>
      </c>
      <c r="L248" s="402"/>
      <c r="M248" s="402"/>
      <c r="N248" s="402"/>
      <c r="O248" s="402"/>
      <c r="P248" s="402"/>
      <c r="Q248" s="402"/>
      <c r="R248" s="108"/>
      <c r="T248" s="110"/>
      <c r="U248" s="402"/>
      <c r="V248" s="402"/>
      <c r="W248" s="402"/>
      <c r="X248" s="402"/>
      <c r="Y248" s="402"/>
      <c r="Z248" s="402"/>
      <c r="AA248" s="111"/>
      <c r="AT248" s="112" t="s">
        <v>130</v>
      </c>
      <c r="AU248" s="112" t="s">
        <v>128</v>
      </c>
      <c r="AV248" s="109" t="s">
        <v>118</v>
      </c>
      <c r="AW248" s="109" t="s">
        <v>131</v>
      </c>
      <c r="AX248" s="109" t="s">
        <v>119</v>
      </c>
      <c r="AY248" s="112" t="s">
        <v>120</v>
      </c>
    </row>
    <row r="249" spans="2:64" s="86" customFormat="1" ht="22.5" customHeight="1" x14ac:dyDescent="0.25">
      <c r="B249" s="81"/>
      <c r="C249" s="399"/>
      <c r="D249" s="399"/>
      <c r="E249" s="83" t="s">
        <v>125</v>
      </c>
      <c r="F249" s="663" t="s">
        <v>2059</v>
      </c>
      <c r="G249" s="662"/>
      <c r="H249" s="662"/>
      <c r="I249" s="662"/>
      <c r="J249" s="399"/>
      <c r="K249" s="84">
        <v>201.07300000000001</v>
      </c>
      <c r="L249" s="399"/>
      <c r="M249" s="399"/>
      <c r="N249" s="399"/>
      <c r="O249" s="399"/>
      <c r="P249" s="399"/>
      <c r="Q249" s="399"/>
      <c r="R249" s="85"/>
      <c r="T249" s="87"/>
      <c r="U249" s="399"/>
      <c r="V249" s="399"/>
      <c r="W249" s="399"/>
      <c r="X249" s="399"/>
      <c r="Y249" s="399"/>
      <c r="Z249" s="399"/>
      <c r="AA249" s="88"/>
      <c r="AT249" s="89" t="s">
        <v>130</v>
      </c>
      <c r="AU249" s="89" t="s">
        <v>128</v>
      </c>
      <c r="AV249" s="86" t="s">
        <v>128</v>
      </c>
      <c r="AW249" s="86" t="s">
        <v>131</v>
      </c>
      <c r="AX249" s="86" t="s">
        <v>119</v>
      </c>
      <c r="AY249" s="89" t="s">
        <v>120</v>
      </c>
    </row>
    <row r="250" spans="2:64" s="95" customFormat="1" ht="22.5" customHeight="1" x14ac:dyDescent="0.25">
      <c r="B250" s="90"/>
      <c r="C250" s="401"/>
      <c r="D250" s="401"/>
      <c r="E250" s="92" t="s">
        <v>125</v>
      </c>
      <c r="F250" s="664" t="s">
        <v>146</v>
      </c>
      <c r="G250" s="665"/>
      <c r="H250" s="665"/>
      <c r="I250" s="665"/>
      <c r="J250" s="401"/>
      <c r="K250" s="93">
        <v>338.673</v>
      </c>
      <c r="L250" s="401"/>
      <c r="M250" s="401"/>
      <c r="N250" s="401"/>
      <c r="O250" s="401"/>
      <c r="P250" s="401"/>
      <c r="Q250" s="401"/>
      <c r="R250" s="94"/>
      <c r="T250" s="96"/>
      <c r="U250" s="401"/>
      <c r="V250" s="401"/>
      <c r="W250" s="401"/>
      <c r="X250" s="401"/>
      <c r="Y250" s="401"/>
      <c r="Z250" s="401"/>
      <c r="AA250" s="97"/>
      <c r="AT250" s="98" t="s">
        <v>130</v>
      </c>
      <c r="AU250" s="98" t="s">
        <v>128</v>
      </c>
      <c r="AV250" s="95" t="s">
        <v>127</v>
      </c>
      <c r="AW250" s="95" t="s">
        <v>131</v>
      </c>
      <c r="AX250" s="95" t="s">
        <v>118</v>
      </c>
      <c r="AY250" s="98" t="s">
        <v>120</v>
      </c>
    </row>
    <row r="251" spans="2:64" s="17" customFormat="1" ht="31.5" customHeight="1" x14ac:dyDescent="0.25">
      <c r="B251" s="70"/>
      <c r="C251" s="71" t="s">
        <v>237</v>
      </c>
      <c r="D251" s="71" t="s">
        <v>121</v>
      </c>
      <c r="E251" s="72" t="s">
        <v>267</v>
      </c>
      <c r="F251" s="671" t="s">
        <v>268</v>
      </c>
      <c r="G251" s="667"/>
      <c r="H251" s="667"/>
      <c r="I251" s="667"/>
      <c r="J251" s="73" t="s">
        <v>172</v>
      </c>
      <c r="K251" s="74">
        <v>338.673</v>
      </c>
      <c r="L251" s="666"/>
      <c r="M251" s="667"/>
      <c r="N251" s="666">
        <f>ROUND(L251*K251,2)</f>
        <v>0</v>
      </c>
      <c r="O251" s="667"/>
      <c r="P251" s="667"/>
      <c r="Q251" s="667"/>
      <c r="R251" s="75"/>
      <c r="T251" s="76" t="s">
        <v>125</v>
      </c>
      <c r="U251" s="77" t="s">
        <v>126</v>
      </c>
      <c r="V251" s="78">
        <v>5.8000000000000003E-2</v>
      </c>
      <c r="W251" s="78">
        <f>V251*K251</f>
        <v>19.643034</v>
      </c>
      <c r="X251" s="78">
        <v>0</v>
      </c>
      <c r="Y251" s="78">
        <f>X251*K251</f>
        <v>0</v>
      </c>
      <c r="Z251" s="78">
        <v>0</v>
      </c>
      <c r="AA251" s="79">
        <f>Z251*K251</f>
        <v>0</v>
      </c>
      <c r="AR251" s="30" t="s">
        <v>127</v>
      </c>
      <c r="AT251" s="30" t="s">
        <v>121</v>
      </c>
      <c r="AU251" s="30" t="s">
        <v>128</v>
      </c>
      <c r="AY251" s="30" t="s">
        <v>120</v>
      </c>
      <c r="BE251" s="80">
        <f>IF(U251="základní",N251,0)</f>
        <v>0</v>
      </c>
      <c r="BF251" s="80">
        <f>IF(U251="snížená",N251,0)</f>
        <v>0</v>
      </c>
      <c r="BG251" s="80">
        <f>IF(U251="zákl. přenesená",N251,0)</f>
        <v>0</v>
      </c>
      <c r="BH251" s="80">
        <f>IF(U251="sníž. přenesená",N251,0)</f>
        <v>0</v>
      </c>
      <c r="BI251" s="80">
        <f>IF(U251="nulová",N251,0)</f>
        <v>0</v>
      </c>
      <c r="BJ251" s="30" t="s">
        <v>118</v>
      </c>
      <c r="BK251" s="80">
        <f>ROUND(L251*K251,2)</f>
        <v>0</v>
      </c>
      <c r="BL251" s="30" t="s">
        <v>127</v>
      </c>
    </row>
    <row r="252" spans="2:64" s="109" customFormat="1" ht="22.5" customHeight="1" x14ac:dyDescent="0.25">
      <c r="B252" s="105"/>
      <c r="C252" s="402"/>
      <c r="D252" s="402"/>
      <c r="E252" s="107" t="s">
        <v>125</v>
      </c>
      <c r="F252" s="672" t="s">
        <v>1982</v>
      </c>
      <c r="G252" s="673"/>
      <c r="H252" s="673"/>
      <c r="I252" s="673"/>
      <c r="J252" s="402"/>
      <c r="K252" s="107" t="s">
        <v>125</v>
      </c>
      <c r="L252" s="402"/>
      <c r="M252" s="402"/>
      <c r="N252" s="402"/>
      <c r="O252" s="402"/>
      <c r="P252" s="402"/>
      <c r="Q252" s="402"/>
      <c r="R252" s="108"/>
      <c r="T252" s="110"/>
      <c r="U252" s="402"/>
      <c r="V252" s="402"/>
      <c r="W252" s="402"/>
      <c r="X252" s="402"/>
      <c r="Y252" s="402"/>
      <c r="Z252" s="402"/>
      <c r="AA252" s="111"/>
      <c r="AT252" s="112" t="s">
        <v>130</v>
      </c>
      <c r="AU252" s="112" t="s">
        <v>128</v>
      </c>
      <c r="AV252" s="109" t="s">
        <v>118</v>
      </c>
      <c r="AW252" s="109" t="s">
        <v>131</v>
      </c>
      <c r="AX252" s="109" t="s">
        <v>119</v>
      </c>
      <c r="AY252" s="112" t="s">
        <v>120</v>
      </c>
    </row>
    <row r="253" spans="2:64" s="86" customFormat="1" ht="22.5" customHeight="1" x14ac:dyDescent="0.25">
      <c r="B253" s="81"/>
      <c r="C253" s="399"/>
      <c r="D253" s="399"/>
      <c r="E253" s="83" t="s">
        <v>125</v>
      </c>
      <c r="F253" s="663" t="s">
        <v>2060</v>
      </c>
      <c r="G253" s="662"/>
      <c r="H253" s="662"/>
      <c r="I253" s="662"/>
      <c r="J253" s="399"/>
      <c r="K253" s="84">
        <v>137.6</v>
      </c>
      <c r="L253" s="399"/>
      <c r="M253" s="399"/>
      <c r="N253" s="399"/>
      <c r="O253" s="399"/>
      <c r="P253" s="399"/>
      <c r="Q253" s="399"/>
      <c r="R253" s="85"/>
      <c r="T253" s="87"/>
      <c r="U253" s="399"/>
      <c r="V253" s="399"/>
      <c r="W253" s="399"/>
      <c r="X253" s="399"/>
      <c r="Y253" s="399"/>
      <c r="Z253" s="399"/>
      <c r="AA253" s="88"/>
      <c r="AT253" s="89" t="s">
        <v>130</v>
      </c>
      <c r="AU253" s="89" t="s">
        <v>128</v>
      </c>
      <c r="AV253" s="86" t="s">
        <v>128</v>
      </c>
      <c r="AW253" s="86" t="s">
        <v>131</v>
      </c>
      <c r="AX253" s="86" t="s">
        <v>119</v>
      </c>
      <c r="AY253" s="89" t="s">
        <v>120</v>
      </c>
    </row>
    <row r="254" spans="2:64" s="109" customFormat="1" ht="22.5" customHeight="1" x14ac:dyDescent="0.25">
      <c r="B254" s="105"/>
      <c r="C254" s="402"/>
      <c r="D254" s="402"/>
      <c r="E254" s="107" t="s">
        <v>125</v>
      </c>
      <c r="F254" s="676" t="s">
        <v>1986</v>
      </c>
      <c r="G254" s="673"/>
      <c r="H254" s="673"/>
      <c r="I254" s="673"/>
      <c r="J254" s="402"/>
      <c r="K254" s="107" t="s">
        <v>125</v>
      </c>
      <c r="L254" s="402"/>
      <c r="M254" s="402"/>
      <c r="N254" s="402"/>
      <c r="O254" s="402"/>
      <c r="P254" s="402"/>
      <c r="Q254" s="402"/>
      <c r="R254" s="108"/>
      <c r="T254" s="110"/>
      <c r="U254" s="402"/>
      <c r="V254" s="402"/>
      <c r="W254" s="402"/>
      <c r="X254" s="402"/>
      <c r="Y254" s="402"/>
      <c r="Z254" s="402"/>
      <c r="AA254" s="111"/>
      <c r="AT254" s="112" t="s">
        <v>130</v>
      </c>
      <c r="AU254" s="112" t="s">
        <v>128</v>
      </c>
      <c r="AV254" s="109" t="s">
        <v>118</v>
      </c>
      <c r="AW254" s="109" t="s">
        <v>131</v>
      </c>
      <c r="AX254" s="109" t="s">
        <v>119</v>
      </c>
      <c r="AY254" s="112" t="s">
        <v>120</v>
      </c>
    </row>
    <row r="255" spans="2:64" s="86" customFormat="1" ht="22.5" customHeight="1" x14ac:dyDescent="0.25">
      <c r="B255" s="81"/>
      <c r="C255" s="399"/>
      <c r="D255" s="399"/>
      <c r="E255" s="83" t="s">
        <v>125</v>
      </c>
      <c r="F255" s="663" t="s">
        <v>2061</v>
      </c>
      <c r="G255" s="662"/>
      <c r="H255" s="662"/>
      <c r="I255" s="662"/>
      <c r="J255" s="399"/>
      <c r="K255" s="84">
        <v>201.07300000000001</v>
      </c>
      <c r="L255" s="399"/>
      <c r="M255" s="399"/>
      <c r="N255" s="399"/>
      <c r="O255" s="399"/>
      <c r="P255" s="399"/>
      <c r="Q255" s="399"/>
      <c r="R255" s="85"/>
      <c r="T255" s="87"/>
      <c r="U255" s="399"/>
      <c r="V255" s="399"/>
      <c r="W255" s="399"/>
      <c r="X255" s="399"/>
      <c r="Y255" s="399"/>
      <c r="Z255" s="399"/>
      <c r="AA255" s="88"/>
      <c r="AT255" s="89" t="s">
        <v>130</v>
      </c>
      <c r="AU255" s="89" t="s">
        <v>128</v>
      </c>
      <c r="AV255" s="86" t="s">
        <v>128</v>
      </c>
      <c r="AW255" s="86" t="s">
        <v>131</v>
      </c>
      <c r="AX255" s="86" t="s">
        <v>119</v>
      </c>
      <c r="AY255" s="89" t="s">
        <v>120</v>
      </c>
    </row>
    <row r="256" spans="2:64" s="95" customFormat="1" ht="22.5" customHeight="1" x14ac:dyDescent="0.25">
      <c r="B256" s="90"/>
      <c r="C256" s="401"/>
      <c r="D256" s="401"/>
      <c r="E256" s="92" t="s">
        <v>125</v>
      </c>
      <c r="F256" s="664" t="s">
        <v>146</v>
      </c>
      <c r="G256" s="665"/>
      <c r="H256" s="665"/>
      <c r="I256" s="665"/>
      <c r="J256" s="401"/>
      <c r="K256" s="93">
        <v>338.673</v>
      </c>
      <c r="L256" s="401"/>
      <c r="M256" s="401"/>
      <c r="N256" s="401"/>
      <c r="O256" s="401"/>
      <c r="P256" s="401"/>
      <c r="Q256" s="401"/>
      <c r="R256" s="94"/>
      <c r="T256" s="96"/>
      <c r="U256" s="401"/>
      <c r="V256" s="401"/>
      <c r="W256" s="401"/>
      <c r="X256" s="401"/>
      <c r="Y256" s="401"/>
      <c r="Z256" s="401"/>
      <c r="AA256" s="97"/>
      <c r="AT256" s="98" t="s">
        <v>130</v>
      </c>
      <c r="AU256" s="98" t="s">
        <v>128</v>
      </c>
      <c r="AV256" s="95" t="s">
        <v>127</v>
      </c>
      <c r="AW256" s="95" t="s">
        <v>131</v>
      </c>
      <c r="AX256" s="95" t="s">
        <v>118</v>
      </c>
      <c r="AY256" s="98" t="s">
        <v>120</v>
      </c>
    </row>
    <row r="257" spans="2:64" s="17" customFormat="1" ht="22.5" customHeight="1" x14ac:dyDescent="0.25">
      <c r="B257" s="70"/>
      <c r="C257" s="101" t="s">
        <v>240</v>
      </c>
      <c r="D257" s="101" t="s">
        <v>195</v>
      </c>
      <c r="E257" s="102" t="s">
        <v>271</v>
      </c>
      <c r="F257" s="677" t="s">
        <v>272</v>
      </c>
      <c r="G257" s="678"/>
      <c r="H257" s="678"/>
      <c r="I257" s="678"/>
      <c r="J257" s="103" t="s">
        <v>273</v>
      </c>
      <c r="K257" s="104">
        <v>5.08</v>
      </c>
      <c r="L257" s="670"/>
      <c r="M257" s="678"/>
      <c r="N257" s="670">
        <f>ROUND(L257*K257,2)</f>
        <v>0</v>
      </c>
      <c r="O257" s="667"/>
      <c r="P257" s="667"/>
      <c r="Q257" s="667"/>
      <c r="R257" s="75"/>
      <c r="T257" s="76" t="s">
        <v>125</v>
      </c>
      <c r="U257" s="77" t="s">
        <v>126</v>
      </c>
      <c r="V257" s="78">
        <v>0</v>
      </c>
      <c r="W257" s="78">
        <f>V257*K257</f>
        <v>0</v>
      </c>
      <c r="X257" s="78">
        <v>1E-3</v>
      </c>
      <c r="Y257" s="78">
        <f>X257*K257</f>
        <v>5.0800000000000003E-3</v>
      </c>
      <c r="Z257" s="78">
        <v>0</v>
      </c>
      <c r="AA257" s="79">
        <f>Z257*K257</f>
        <v>0</v>
      </c>
      <c r="AR257" s="30" t="s">
        <v>154</v>
      </c>
      <c r="AT257" s="30" t="s">
        <v>195</v>
      </c>
      <c r="AU257" s="30" t="s">
        <v>128</v>
      </c>
      <c r="AY257" s="30" t="s">
        <v>120</v>
      </c>
      <c r="BE257" s="80">
        <f>IF(U257="základní",N257,0)</f>
        <v>0</v>
      </c>
      <c r="BF257" s="80">
        <f>IF(U257="snížená",N257,0)</f>
        <v>0</v>
      </c>
      <c r="BG257" s="80">
        <f>IF(U257="zákl. přenesená",N257,0)</f>
        <v>0</v>
      </c>
      <c r="BH257" s="80">
        <f>IF(U257="sníž. přenesená",N257,0)</f>
        <v>0</v>
      </c>
      <c r="BI257" s="80">
        <f>IF(U257="nulová",N257,0)</f>
        <v>0</v>
      </c>
      <c r="BJ257" s="30" t="s">
        <v>118</v>
      </c>
      <c r="BK257" s="80">
        <f>ROUND(L257*K257,2)</f>
        <v>0</v>
      </c>
      <c r="BL257" s="30" t="s">
        <v>127</v>
      </c>
    </row>
    <row r="258" spans="2:64" s="86" customFormat="1" ht="22.5" customHeight="1" x14ac:dyDescent="0.25">
      <c r="B258" s="81"/>
      <c r="C258" s="399"/>
      <c r="D258" s="399"/>
      <c r="E258" s="83" t="s">
        <v>125</v>
      </c>
      <c r="F258" s="661" t="s">
        <v>2062</v>
      </c>
      <c r="G258" s="662"/>
      <c r="H258" s="662"/>
      <c r="I258" s="662"/>
      <c r="J258" s="399"/>
      <c r="K258" s="84">
        <v>5.08</v>
      </c>
      <c r="L258" s="399"/>
      <c r="M258" s="399"/>
      <c r="N258" s="399"/>
      <c r="O258" s="399"/>
      <c r="P258" s="399"/>
      <c r="Q258" s="399"/>
      <c r="R258" s="85"/>
      <c r="T258" s="87"/>
      <c r="U258" s="399"/>
      <c r="V258" s="399"/>
      <c r="W258" s="399"/>
      <c r="X258" s="399"/>
      <c r="Y258" s="399"/>
      <c r="Z258" s="399"/>
      <c r="AA258" s="88"/>
      <c r="AT258" s="89" t="s">
        <v>130</v>
      </c>
      <c r="AU258" s="89" t="s">
        <v>128</v>
      </c>
      <c r="AV258" s="86" t="s">
        <v>128</v>
      </c>
      <c r="AW258" s="86" t="s">
        <v>131</v>
      </c>
      <c r="AX258" s="86" t="s">
        <v>118</v>
      </c>
      <c r="AY258" s="89" t="s">
        <v>120</v>
      </c>
    </row>
    <row r="259" spans="2:64" s="17" customFormat="1" ht="22.5" customHeight="1" x14ac:dyDescent="0.25">
      <c r="B259" s="70"/>
      <c r="C259" s="71" t="s">
        <v>247</v>
      </c>
      <c r="D259" s="71" t="s">
        <v>121</v>
      </c>
      <c r="E259" s="72" t="s">
        <v>276</v>
      </c>
      <c r="F259" s="671" t="s">
        <v>277</v>
      </c>
      <c r="G259" s="667"/>
      <c r="H259" s="667"/>
      <c r="I259" s="667"/>
      <c r="J259" s="73" t="s">
        <v>172</v>
      </c>
      <c r="K259" s="74">
        <v>2173.38</v>
      </c>
      <c r="L259" s="666"/>
      <c r="M259" s="667"/>
      <c r="N259" s="666">
        <f>ROUND(L259*K259,2)</f>
        <v>0</v>
      </c>
      <c r="O259" s="667"/>
      <c r="P259" s="667"/>
      <c r="Q259" s="667"/>
      <c r="R259" s="75"/>
      <c r="T259" s="76" t="s">
        <v>125</v>
      </c>
      <c r="U259" s="77" t="s">
        <v>126</v>
      </c>
      <c r="V259" s="78">
        <v>1.7999999999999999E-2</v>
      </c>
      <c r="W259" s="78">
        <f>V259*K259</f>
        <v>39.120840000000001</v>
      </c>
      <c r="X259" s="78">
        <v>0</v>
      </c>
      <c r="Y259" s="78">
        <f>X259*K259</f>
        <v>0</v>
      </c>
      <c r="Z259" s="78">
        <v>0</v>
      </c>
      <c r="AA259" s="79">
        <f>Z259*K259</f>
        <v>0</v>
      </c>
      <c r="AR259" s="30" t="s">
        <v>127</v>
      </c>
      <c r="AT259" s="30" t="s">
        <v>121</v>
      </c>
      <c r="AU259" s="30" t="s">
        <v>128</v>
      </c>
      <c r="AY259" s="30" t="s">
        <v>120</v>
      </c>
      <c r="BE259" s="80">
        <f>IF(U259="základní",N259,0)</f>
        <v>0</v>
      </c>
      <c r="BF259" s="80">
        <f>IF(U259="snížená",N259,0)</f>
        <v>0</v>
      </c>
      <c r="BG259" s="80">
        <f>IF(U259="zákl. přenesená",N259,0)</f>
        <v>0</v>
      </c>
      <c r="BH259" s="80">
        <f>IF(U259="sníž. přenesená",N259,0)</f>
        <v>0</v>
      </c>
      <c r="BI259" s="80">
        <f>IF(U259="nulová",N259,0)</f>
        <v>0</v>
      </c>
      <c r="BJ259" s="30" t="s">
        <v>118</v>
      </c>
      <c r="BK259" s="80">
        <f>ROUND(L259*K259,2)</f>
        <v>0</v>
      </c>
      <c r="BL259" s="30" t="s">
        <v>127</v>
      </c>
    </row>
    <row r="260" spans="2:64" s="86" customFormat="1" ht="22.5" customHeight="1" x14ac:dyDescent="0.25">
      <c r="B260" s="81"/>
      <c r="C260" s="399"/>
      <c r="D260" s="399"/>
      <c r="E260" s="83" t="s">
        <v>125</v>
      </c>
      <c r="F260" s="661" t="s">
        <v>2063</v>
      </c>
      <c r="G260" s="662"/>
      <c r="H260" s="662"/>
      <c r="I260" s="662"/>
      <c r="J260" s="399"/>
      <c r="K260" s="84">
        <v>212.08</v>
      </c>
      <c r="L260" s="399"/>
      <c r="M260" s="399"/>
      <c r="N260" s="399"/>
      <c r="O260" s="399"/>
      <c r="P260" s="399"/>
      <c r="Q260" s="399"/>
      <c r="R260" s="85"/>
      <c r="T260" s="87"/>
      <c r="U260" s="399"/>
      <c r="V260" s="399"/>
      <c r="W260" s="399"/>
      <c r="X260" s="399"/>
      <c r="Y260" s="399"/>
      <c r="Z260" s="399"/>
      <c r="AA260" s="88"/>
      <c r="AT260" s="89" t="s">
        <v>130</v>
      </c>
      <c r="AU260" s="89" t="s">
        <v>128</v>
      </c>
      <c r="AV260" s="86" t="s">
        <v>128</v>
      </c>
      <c r="AW260" s="86" t="s">
        <v>131</v>
      </c>
      <c r="AX260" s="86" t="s">
        <v>119</v>
      </c>
      <c r="AY260" s="89" t="s">
        <v>120</v>
      </c>
    </row>
    <row r="261" spans="2:64" s="86" customFormat="1" ht="22.5" customHeight="1" x14ac:dyDescent="0.25">
      <c r="B261" s="81"/>
      <c r="C261" s="399"/>
      <c r="D261" s="399"/>
      <c r="E261" s="83" t="s">
        <v>125</v>
      </c>
      <c r="F261" s="663" t="s">
        <v>2064</v>
      </c>
      <c r="G261" s="662"/>
      <c r="H261" s="662"/>
      <c r="I261" s="662"/>
      <c r="J261" s="399"/>
      <c r="K261" s="84">
        <v>1891.3</v>
      </c>
      <c r="L261" s="399"/>
      <c r="M261" s="399"/>
      <c r="N261" s="399"/>
      <c r="O261" s="399"/>
      <c r="P261" s="399"/>
      <c r="Q261" s="399"/>
      <c r="R261" s="85"/>
      <c r="T261" s="87"/>
      <c r="U261" s="399"/>
      <c r="V261" s="399"/>
      <c r="W261" s="399"/>
      <c r="X261" s="399"/>
      <c r="Y261" s="399"/>
      <c r="Z261" s="399"/>
      <c r="AA261" s="88"/>
      <c r="AT261" s="89" t="s">
        <v>130</v>
      </c>
      <c r="AU261" s="89" t="s">
        <v>128</v>
      </c>
      <c r="AV261" s="86" t="s">
        <v>128</v>
      </c>
      <c r="AW261" s="86" t="s">
        <v>131</v>
      </c>
      <c r="AX261" s="86" t="s">
        <v>119</v>
      </c>
      <c r="AY261" s="89" t="s">
        <v>120</v>
      </c>
    </row>
    <row r="262" spans="2:64" s="86" customFormat="1" ht="22.5" customHeight="1" x14ac:dyDescent="0.25">
      <c r="B262" s="81"/>
      <c r="C262" s="399"/>
      <c r="D262" s="399"/>
      <c r="E262" s="83" t="s">
        <v>125</v>
      </c>
      <c r="F262" s="663" t="s">
        <v>2065</v>
      </c>
      <c r="G262" s="662"/>
      <c r="H262" s="662"/>
      <c r="I262" s="662"/>
      <c r="J262" s="399"/>
      <c r="K262" s="84">
        <v>70</v>
      </c>
      <c r="L262" s="399"/>
      <c r="M262" s="399"/>
      <c r="N262" s="399"/>
      <c r="O262" s="399"/>
      <c r="P262" s="399"/>
      <c r="Q262" s="399"/>
      <c r="R262" s="85"/>
      <c r="T262" s="87"/>
      <c r="U262" s="399"/>
      <c r="V262" s="399"/>
      <c r="W262" s="399"/>
      <c r="X262" s="399"/>
      <c r="Y262" s="399"/>
      <c r="Z262" s="399"/>
      <c r="AA262" s="88"/>
      <c r="AT262" s="89" t="s">
        <v>130</v>
      </c>
      <c r="AU262" s="89" t="s">
        <v>128</v>
      </c>
      <c r="AV262" s="86" t="s">
        <v>128</v>
      </c>
      <c r="AW262" s="86" t="s">
        <v>131</v>
      </c>
      <c r="AX262" s="86" t="s">
        <v>119</v>
      </c>
      <c r="AY262" s="89" t="s">
        <v>120</v>
      </c>
    </row>
    <row r="263" spans="2:64" s="95" customFormat="1" ht="22.5" customHeight="1" x14ac:dyDescent="0.25">
      <c r="B263" s="90"/>
      <c r="C263" s="401"/>
      <c r="D263" s="401"/>
      <c r="E263" s="92" t="s">
        <v>125</v>
      </c>
      <c r="F263" s="664" t="s">
        <v>146</v>
      </c>
      <c r="G263" s="665"/>
      <c r="H263" s="665"/>
      <c r="I263" s="665"/>
      <c r="J263" s="401"/>
      <c r="K263" s="93">
        <v>2173.38</v>
      </c>
      <c r="L263" s="401"/>
      <c r="M263" s="401"/>
      <c r="N263" s="401"/>
      <c r="O263" s="401"/>
      <c r="P263" s="401"/>
      <c r="Q263" s="401"/>
      <c r="R263" s="94"/>
      <c r="T263" s="96"/>
      <c r="U263" s="401"/>
      <c r="V263" s="401"/>
      <c r="W263" s="401"/>
      <c r="X263" s="401"/>
      <c r="Y263" s="401"/>
      <c r="Z263" s="401"/>
      <c r="AA263" s="97"/>
      <c r="AT263" s="98" t="s">
        <v>130</v>
      </c>
      <c r="AU263" s="98" t="s">
        <v>128</v>
      </c>
      <c r="AV263" s="95" t="s">
        <v>127</v>
      </c>
      <c r="AW263" s="95" t="s">
        <v>131</v>
      </c>
      <c r="AX263" s="95" t="s">
        <v>118</v>
      </c>
      <c r="AY263" s="98" t="s">
        <v>120</v>
      </c>
    </row>
    <row r="264" spans="2:64" s="62" customFormat="1" ht="29.85" customHeight="1" x14ac:dyDescent="0.3">
      <c r="B264" s="58"/>
      <c r="C264" s="59"/>
      <c r="D264" s="69" t="s">
        <v>78</v>
      </c>
      <c r="E264" s="69"/>
      <c r="F264" s="69"/>
      <c r="G264" s="69"/>
      <c r="H264" s="69"/>
      <c r="I264" s="69"/>
      <c r="J264" s="69"/>
      <c r="K264" s="69"/>
      <c r="L264" s="69"/>
      <c r="M264" s="69"/>
      <c r="N264" s="659">
        <f>BK264</f>
        <v>0</v>
      </c>
      <c r="O264" s="660"/>
      <c r="P264" s="660"/>
      <c r="Q264" s="660"/>
      <c r="R264" s="61"/>
      <c r="T264" s="63"/>
      <c r="U264" s="59"/>
      <c r="V264" s="59"/>
      <c r="W264" s="64">
        <f>SUM(W265:W272)</f>
        <v>3.7948079999999997</v>
      </c>
      <c r="X264" s="59"/>
      <c r="Y264" s="64">
        <f>SUM(Y265:Y272)</f>
        <v>0.3510066</v>
      </c>
      <c r="Z264" s="59"/>
      <c r="AA264" s="65">
        <f>SUM(AA265:AA272)</f>
        <v>0</v>
      </c>
      <c r="AR264" s="66" t="s">
        <v>118</v>
      </c>
      <c r="AT264" s="67" t="s">
        <v>117</v>
      </c>
      <c r="AU264" s="67" t="s">
        <v>118</v>
      </c>
      <c r="AY264" s="66" t="s">
        <v>120</v>
      </c>
      <c r="BK264" s="68">
        <f>SUM(BK265:BK272)</f>
        <v>0</v>
      </c>
    </row>
    <row r="265" spans="2:64" s="17" customFormat="1" ht="44.25" customHeight="1" x14ac:dyDescent="0.25">
      <c r="B265" s="70"/>
      <c r="C265" s="71" t="s">
        <v>254</v>
      </c>
      <c r="D265" s="71" t="s">
        <v>121</v>
      </c>
      <c r="E265" s="72" t="s">
        <v>1849</v>
      </c>
      <c r="F265" s="671" t="s">
        <v>1850</v>
      </c>
      <c r="G265" s="667"/>
      <c r="H265" s="667"/>
      <c r="I265" s="667"/>
      <c r="J265" s="73" t="s">
        <v>134</v>
      </c>
      <c r="K265" s="74">
        <v>0.32400000000000001</v>
      </c>
      <c r="L265" s="666"/>
      <c r="M265" s="667"/>
      <c r="N265" s="666">
        <f>ROUND(L265*K265,2)</f>
        <v>0</v>
      </c>
      <c r="O265" s="667"/>
      <c r="P265" s="667"/>
      <c r="Q265" s="667"/>
      <c r="R265" s="75"/>
      <c r="T265" s="76" t="s">
        <v>125</v>
      </c>
      <c r="U265" s="77" t="s">
        <v>126</v>
      </c>
      <c r="V265" s="78">
        <v>4.3419999999999996</v>
      </c>
      <c r="W265" s="78">
        <f>V265*K265</f>
        <v>1.4068079999999998</v>
      </c>
      <c r="X265" s="78">
        <v>1.07965</v>
      </c>
      <c r="Y265" s="78">
        <f>X265*K265</f>
        <v>0.34980660000000002</v>
      </c>
      <c r="Z265" s="78">
        <v>0</v>
      </c>
      <c r="AA265" s="79">
        <f>Z265*K265</f>
        <v>0</v>
      </c>
      <c r="AR265" s="30" t="s">
        <v>127</v>
      </c>
      <c r="AT265" s="30" t="s">
        <v>121</v>
      </c>
      <c r="AU265" s="30" t="s">
        <v>128</v>
      </c>
      <c r="AY265" s="30" t="s">
        <v>120</v>
      </c>
      <c r="BE265" s="80">
        <f>IF(U265="základní",N265,0)</f>
        <v>0</v>
      </c>
      <c r="BF265" s="80">
        <f>IF(U265="snížená",N265,0)</f>
        <v>0</v>
      </c>
      <c r="BG265" s="80">
        <f>IF(U265="zákl. přenesená",N265,0)</f>
        <v>0</v>
      </c>
      <c r="BH265" s="80">
        <f>IF(U265="sníž. přenesená",N265,0)</f>
        <v>0</v>
      </c>
      <c r="BI265" s="80">
        <f>IF(U265="nulová",N265,0)</f>
        <v>0</v>
      </c>
      <c r="BJ265" s="30" t="s">
        <v>118</v>
      </c>
      <c r="BK265" s="80">
        <f>ROUND(L265*K265,2)</f>
        <v>0</v>
      </c>
      <c r="BL265" s="30" t="s">
        <v>127</v>
      </c>
    </row>
    <row r="266" spans="2:64" s="109" customFormat="1" ht="22.5" customHeight="1" x14ac:dyDescent="0.25">
      <c r="B266" s="105"/>
      <c r="C266" s="402"/>
      <c r="D266" s="402"/>
      <c r="E266" s="107" t="s">
        <v>125</v>
      </c>
      <c r="F266" s="672" t="s">
        <v>2066</v>
      </c>
      <c r="G266" s="673"/>
      <c r="H266" s="673"/>
      <c r="I266" s="673"/>
      <c r="J266" s="402"/>
      <c r="K266" s="107" t="s">
        <v>125</v>
      </c>
      <c r="L266" s="402"/>
      <c r="M266" s="402"/>
      <c r="N266" s="402"/>
      <c r="O266" s="402"/>
      <c r="P266" s="402"/>
      <c r="Q266" s="402"/>
      <c r="R266" s="108"/>
      <c r="T266" s="110"/>
      <c r="U266" s="402"/>
      <c r="V266" s="402"/>
      <c r="W266" s="402"/>
      <c r="X266" s="402"/>
      <c r="Y266" s="402"/>
      <c r="Z266" s="402"/>
      <c r="AA266" s="111"/>
      <c r="AT266" s="112" t="s">
        <v>130</v>
      </c>
      <c r="AU266" s="112" t="s">
        <v>128</v>
      </c>
      <c r="AV266" s="109" t="s">
        <v>118</v>
      </c>
      <c r="AW266" s="109" t="s">
        <v>131</v>
      </c>
      <c r="AX266" s="109" t="s">
        <v>119</v>
      </c>
      <c r="AY266" s="112" t="s">
        <v>120</v>
      </c>
    </row>
    <row r="267" spans="2:64" s="86" customFormat="1" ht="31.5" customHeight="1" x14ac:dyDescent="0.25">
      <c r="B267" s="81"/>
      <c r="C267" s="399"/>
      <c r="D267" s="399"/>
      <c r="E267" s="83" t="s">
        <v>125</v>
      </c>
      <c r="F267" s="663" t="s">
        <v>2067</v>
      </c>
      <c r="G267" s="662"/>
      <c r="H267" s="662"/>
      <c r="I267" s="662"/>
      <c r="J267" s="399"/>
      <c r="K267" s="84">
        <v>5.3999999999999999E-2</v>
      </c>
      <c r="L267" s="399"/>
      <c r="M267" s="399"/>
      <c r="N267" s="399"/>
      <c r="O267" s="399"/>
      <c r="P267" s="399"/>
      <c r="Q267" s="399"/>
      <c r="R267" s="85"/>
      <c r="T267" s="87"/>
      <c r="U267" s="399"/>
      <c r="V267" s="399"/>
      <c r="W267" s="399"/>
      <c r="X267" s="399"/>
      <c r="Y267" s="399"/>
      <c r="Z267" s="399"/>
      <c r="AA267" s="88"/>
      <c r="AT267" s="89" t="s">
        <v>130</v>
      </c>
      <c r="AU267" s="89" t="s">
        <v>128</v>
      </c>
      <c r="AV267" s="86" t="s">
        <v>128</v>
      </c>
      <c r="AW267" s="86" t="s">
        <v>131</v>
      </c>
      <c r="AX267" s="86" t="s">
        <v>119</v>
      </c>
      <c r="AY267" s="89" t="s">
        <v>120</v>
      </c>
    </row>
    <row r="268" spans="2:64" s="109" customFormat="1" ht="22.5" customHeight="1" x14ac:dyDescent="0.25">
      <c r="B268" s="105"/>
      <c r="C268" s="402"/>
      <c r="D268" s="402"/>
      <c r="E268" s="107" t="s">
        <v>125</v>
      </c>
      <c r="F268" s="676" t="s">
        <v>2068</v>
      </c>
      <c r="G268" s="673"/>
      <c r="H268" s="673"/>
      <c r="I268" s="673"/>
      <c r="J268" s="402"/>
      <c r="K268" s="107" t="s">
        <v>125</v>
      </c>
      <c r="L268" s="402"/>
      <c r="M268" s="402"/>
      <c r="N268" s="402"/>
      <c r="O268" s="402"/>
      <c r="P268" s="402"/>
      <c r="Q268" s="402"/>
      <c r="R268" s="108"/>
      <c r="T268" s="110"/>
      <c r="U268" s="402"/>
      <c r="V268" s="402"/>
      <c r="W268" s="402"/>
      <c r="X268" s="402"/>
      <c r="Y268" s="402"/>
      <c r="Z268" s="402"/>
      <c r="AA268" s="111"/>
      <c r="AT268" s="112" t="s">
        <v>130</v>
      </c>
      <c r="AU268" s="112" t="s">
        <v>128</v>
      </c>
      <c r="AV268" s="109" t="s">
        <v>118</v>
      </c>
      <c r="AW268" s="109" t="s">
        <v>131</v>
      </c>
      <c r="AX268" s="109" t="s">
        <v>119</v>
      </c>
      <c r="AY268" s="112" t="s">
        <v>120</v>
      </c>
    </row>
    <row r="269" spans="2:64" s="86" customFormat="1" ht="31.5" customHeight="1" x14ac:dyDescent="0.25">
      <c r="B269" s="81"/>
      <c r="C269" s="399"/>
      <c r="D269" s="399"/>
      <c r="E269" s="83" t="s">
        <v>125</v>
      </c>
      <c r="F269" s="663" t="s">
        <v>2069</v>
      </c>
      <c r="G269" s="662"/>
      <c r="H269" s="662"/>
      <c r="I269" s="662"/>
      <c r="J269" s="399"/>
      <c r="K269" s="84">
        <v>0.27</v>
      </c>
      <c r="L269" s="399"/>
      <c r="M269" s="399"/>
      <c r="N269" s="399"/>
      <c r="O269" s="399"/>
      <c r="P269" s="399"/>
      <c r="Q269" s="399"/>
      <c r="R269" s="85"/>
      <c r="T269" s="87"/>
      <c r="U269" s="399"/>
      <c r="V269" s="399"/>
      <c r="W269" s="399"/>
      <c r="X269" s="399"/>
      <c r="Y269" s="399"/>
      <c r="Z269" s="399"/>
      <c r="AA269" s="88"/>
      <c r="AT269" s="89" t="s">
        <v>130</v>
      </c>
      <c r="AU269" s="89" t="s">
        <v>128</v>
      </c>
      <c r="AV269" s="86" t="s">
        <v>128</v>
      </c>
      <c r="AW269" s="86" t="s">
        <v>131</v>
      </c>
      <c r="AX269" s="86" t="s">
        <v>119</v>
      </c>
      <c r="AY269" s="89" t="s">
        <v>120</v>
      </c>
    </row>
    <row r="270" spans="2:64" s="95" customFormat="1" ht="22.5" customHeight="1" x14ac:dyDescent="0.25">
      <c r="B270" s="90"/>
      <c r="C270" s="401"/>
      <c r="D270" s="401"/>
      <c r="E270" s="92" t="s">
        <v>125</v>
      </c>
      <c r="F270" s="664" t="s">
        <v>146</v>
      </c>
      <c r="G270" s="665"/>
      <c r="H270" s="665"/>
      <c r="I270" s="665"/>
      <c r="J270" s="401"/>
      <c r="K270" s="93">
        <v>0.32400000000000001</v>
      </c>
      <c r="L270" s="401"/>
      <c r="M270" s="401"/>
      <c r="N270" s="401"/>
      <c r="O270" s="401"/>
      <c r="P270" s="401"/>
      <c r="Q270" s="401"/>
      <c r="R270" s="94"/>
      <c r="T270" s="96"/>
      <c r="U270" s="401"/>
      <c r="V270" s="401"/>
      <c r="W270" s="401"/>
      <c r="X270" s="401"/>
      <c r="Y270" s="401"/>
      <c r="Z270" s="401"/>
      <c r="AA270" s="97"/>
      <c r="AT270" s="98" t="s">
        <v>130</v>
      </c>
      <c r="AU270" s="98" t="s">
        <v>128</v>
      </c>
      <c r="AV270" s="95" t="s">
        <v>127</v>
      </c>
      <c r="AW270" s="95" t="s">
        <v>131</v>
      </c>
      <c r="AX270" s="95" t="s">
        <v>118</v>
      </c>
      <c r="AY270" s="98" t="s">
        <v>120</v>
      </c>
    </row>
    <row r="271" spans="2:64" s="17" customFormat="1" ht="31.5" customHeight="1" x14ac:dyDescent="0.25">
      <c r="B271" s="70"/>
      <c r="C271" s="71" t="s">
        <v>258</v>
      </c>
      <c r="D271" s="71" t="s">
        <v>121</v>
      </c>
      <c r="E271" s="72" t="s">
        <v>1852</v>
      </c>
      <c r="F271" s="671" t="s">
        <v>1853</v>
      </c>
      <c r="G271" s="667"/>
      <c r="H271" s="667"/>
      <c r="I271" s="667"/>
      <c r="J271" s="73" t="s">
        <v>532</v>
      </c>
      <c r="K271" s="74">
        <v>6</v>
      </c>
      <c r="L271" s="666"/>
      <c r="M271" s="667"/>
      <c r="N271" s="666">
        <f>ROUND(L271*K271,2)</f>
        <v>0</v>
      </c>
      <c r="O271" s="667"/>
      <c r="P271" s="667"/>
      <c r="Q271" s="667"/>
      <c r="R271" s="75"/>
      <c r="T271" s="76" t="s">
        <v>125</v>
      </c>
      <c r="U271" s="77" t="s">
        <v>126</v>
      </c>
      <c r="V271" s="78">
        <v>0.39800000000000002</v>
      </c>
      <c r="W271" s="78">
        <f>V271*K271</f>
        <v>2.3879999999999999</v>
      </c>
      <c r="X271" s="78">
        <v>2.0000000000000001E-4</v>
      </c>
      <c r="Y271" s="78">
        <f>X271*K271</f>
        <v>1.2000000000000001E-3</v>
      </c>
      <c r="Z271" s="78">
        <v>0</v>
      </c>
      <c r="AA271" s="79">
        <f>Z271*K271</f>
        <v>0</v>
      </c>
      <c r="AR271" s="30" t="s">
        <v>127</v>
      </c>
      <c r="AT271" s="30" t="s">
        <v>121</v>
      </c>
      <c r="AU271" s="30" t="s">
        <v>128</v>
      </c>
      <c r="AY271" s="30" t="s">
        <v>120</v>
      </c>
      <c r="BE271" s="80">
        <f>IF(U271="základní",N271,0)</f>
        <v>0</v>
      </c>
      <c r="BF271" s="80">
        <f>IF(U271="snížená",N271,0)</f>
        <v>0</v>
      </c>
      <c r="BG271" s="80">
        <f>IF(U271="zákl. přenesená",N271,0)</f>
        <v>0</v>
      </c>
      <c r="BH271" s="80">
        <f>IF(U271="sníž. přenesená",N271,0)</f>
        <v>0</v>
      </c>
      <c r="BI271" s="80">
        <f>IF(U271="nulová",N271,0)</f>
        <v>0</v>
      </c>
      <c r="BJ271" s="30" t="s">
        <v>118</v>
      </c>
      <c r="BK271" s="80">
        <f>ROUND(L271*K271,2)</f>
        <v>0</v>
      </c>
      <c r="BL271" s="30" t="s">
        <v>127</v>
      </c>
    </row>
    <row r="272" spans="2:64" s="86" customFormat="1" ht="22.5" customHeight="1" x14ac:dyDescent="0.25">
      <c r="B272" s="81"/>
      <c r="C272" s="399"/>
      <c r="D272" s="399"/>
      <c r="E272" s="83" t="s">
        <v>125</v>
      </c>
      <c r="F272" s="661" t="s">
        <v>2070</v>
      </c>
      <c r="G272" s="662"/>
      <c r="H272" s="662"/>
      <c r="I272" s="662"/>
      <c r="J272" s="399"/>
      <c r="K272" s="84">
        <v>6</v>
      </c>
      <c r="L272" s="399"/>
      <c r="M272" s="399"/>
      <c r="N272" s="399"/>
      <c r="O272" s="399"/>
      <c r="P272" s="399"/>
      <c r="Q272" s="399"/>
      <c r="R272" s="85"/>
      <c r="T272" s="87"/>
      <c r="U272" s="399"/>
      <c r="V272" s="399"/>
      <c r="W272" s="399"/>
      <c r="X272" s="399"/>
      <c r="Y272" s="399"/>
      <c r="Z272" s="399"/>
      <c r="AA272" s="88"/>
      <c r="AT272" s="89" t="s">
        <v>130</v>
      </c>
      <c r="AU272" s="89" t="s">
        <v>128</v>
      </c>
      <c r="AV272" s="86" t="s">
        <v>128</v>
      </c>
      <c r="AW272" s="86" t="s">
        <v>131</v>
      </c>
      <c r="AX272" s="86" t="s">
        <v>118</v>
      </c>
      <c r="AY272" s="89" t="s">
        <v>120</v>
      </c>
    </row>
    <row r="273" spans="2:64" s="62" customFormat="1" ht="29.85" customHeight="1" x14ac:dyDescent="0.3">
      <c r="B273" s="58"/>
      <c r="C273" s="59"/>
      <c r="D273" s="69" t="s">
        <v>79</v>
      </c>
      <c r="E273" s="69"/>
      <c r="F273" s="69"/>
      <c r="G273" s="69"/>
      <c r="H273" s="69"/>
      <c r="I273" s="69"/>
      <c r="J273" s="69"/>
      <c r="K273" s="69"/>
      <c r="L273" s="69"/>
      <c r="M273" s="69"/>
      <c r="N273" s="659">
        <f>BK273</f>
        <v>0</v>
      </c>
      <c r="O273" s="660"/>
      <c r="P273" s="660"/>
      <c r="Q273" s="660"/>
      <c r="R273" s="61"/>
      <c r="T273" s="63"/>
      <c r="U273" s="59"/>
      <c r="V273" s="59"/>
      <c r="W273" s="64">
        <f>SUM(W274:W292)</f>
        <v>143.80981499999999</v>
      </c>
      <c r="X273" s="59"/>
      <c r="Y273" s="64">
        <f>SUM(Y274:Y292)</f>
        <v>0</v>
      </c>
      <c r="Z273" s="59"/>
      <c r="AA273" s="65">
        <f>SUM(AA274:AA292)</f>
        <v>0</v>
      </c>
      <c r="AR273" s="66" t="s">
        <v>118</v>
      </c>
      <c r="AT273" s="67" t="s">
        <v>117</v>
      </c>
      <c r="AU273" s="67" t="s">
        <v>118</v>
      </c>
      <c r="AY273" s="66" t="s">
        <v>120</v>
      </c>
      <c r="BK273" s="68">
        <f>SUM(BK274:BK292)</f>
        <v>0</v>
      </c>
    </row>
    <row r="274" spans="2:64" s="17" customFormat="1" ht="31.5" customHeight="1" x14ac:dyDescent="0.25">
      <c r="B274" s="70"/>
      <c r="C274" s="71" t="s">
        <v>262</v>
      </c>
      <c r="D274" s="71" t="s">
        <v>121</v>
      </c>
      <c r="E274" s="72" t="s">
        <v>484</v>
      </c>
      <c r="F274" s="671" t="s">
        <v>485</v>
      </c>
      <c r="G274" s="667"/>
      <c r="H274" s="667"/>
      <c r="I274" s="667"/>
      <c r="J274" s="73" t="s">
        <v>134</v>
      </c>
      <c r="K274" s="74">
        <v>109.19499999999999</v>
      </c>
      <c r="L274" s="666"/>
      <c r="M274" s="667"/>
      <c r="N274" s="666">
        <f>ROUND(L274*K274,2)</f>
        <v>0</v>
      </c>
      <c r="O274" s="667"/>
      <c r="P274" s="667"/>
      <c r="Q274" s="667"/>
      <c r="R274" s="75"/>
      <c r="T274" s="76" t="s">
        <v>125</v>
      </c>
      <c r="U274" s="77" t="s">
        <v>126</v>
      </c>
      <c r="V274" s="78">
        <v>1.3169999999999999</v>
      </c>
      <c r="W274" s="78">
        <f>V274*K274</f>
        <v>143.80981499999999</v>
      </c>
      <c r="X274" s="78">
        <v>0</v>
      </c>
      <c r="Y274" s="78">
        <f>X274*K274</f>
        <v>0</v>
      </c>
      <c r="Z274" s="78">
        <v>0</v>
      </c>
      <c r="AA274" s="79">
        <f>Z274*K274</f>
        <v>0</v>
      </c>
      <c r="AR274" s="30" t="s">
        <v>127</v>
      </c>
      <c r="AT274" s="30" t="s">
        <v>121</v>
      </c>
      <c r="AU274" s="30" t="s">
        <v>128</v>
      </c>
      <c r="AY274" s="30" t="s">
        <v>120</v>
      </c>
      <c r="BE274" s="80">
        <f>IF(U274="základní",N274,0)</f>
        <v>0</v>
      </c>
      <c r="BF274" s="80">
        <f>IF(U274="snížená",N274,0)</f>
        <v>0</v>
      </c>
      <c r="BG274" s="80">
        <f>IF(U274="zákl. přenesená",N274,0)</f>
        <v>0</v>
      </c>
      <c r="BH274" s="80">
        <f>IF(U274="sníž. přenesená",N274,0)</f>
        <v>0</v>
      </c>
      <c r="BI274" s="80">
        <f>IF(U274="nulová",N274,0)</f>
        <v>0</v>
      </c>
      <c r="BJ274" s="30" t="s">
        <v>118</v>
      </c>
      <c r="BK274" s="80">
        <f>ROUND(L274*K274,2)</f>
        <v>0</v>
      </c>
      <c r="BL274" s="30" t="s">
        <v>127</v>
      </c>
    </row>
    <row r="275" spans="2:64" s="109" customFormat="1" ht="22.5" customHeight="1" x14ac:dyDescent="0.25">
      <c r="B275" s="105"/>
      <c r="C275" s="402"/>
      <c r="D275" s="402"/>
      <c r="E275" s="107" t="s">
        <v>125</v>
      </c>
      <c r="F275" s="672" t="s">
        <v>1937</v>
      </c>
      <c r="G275" s="673"/>
      <c r="H275" s="673"/>
      <c r="I275" s="673"/>
      <c r="J275" s="402"/>
      <c r="K275" s="107" t="s">
        <v>125</v>
      </c>
      <c r="L275" s="402"/>
      <c r="M275" s="402"/>
      <c r="N275" s="402"/>
      <c r="O275" s="402"/>
      <c r="P275" s="402"/>
      <c r="Q275" s="402"/>
      <c r="R275" s="108"/>
      <c r="T275" s="110"/>
      <c r="U275" s="402"/>
      <c r="V275" s="402"/>
      <c r="W275" s="402"/>
      <c r="X275" s="402"/>
      <c r="Y275" s="402"/>
      <c r="Z275" s="402"/>
      <c r="AA275" s="111"/>
      <c r="AT275" s="112" t="s">
        <v>130</v>
      </c>
      <c r="AU275" s="112" t="s">
        <v>128</v>
      </c>
      <c r="AV275" s="109" t="s">
        <v>118</v>
      </c>
      <c r="AW275" s="109" t="s">
        <v>131</v>
      </c>
      <c r="AX275" s="109" t="s">
        <v>119</v>
      </c>
      <c r="AY275" s="112" t="s">
        <v>120</v>
      </c>
    </row>
    <row r="276" spans="2:64" s="86" customFormat="1" ht="31.5" customHeight="1" x14ac:dyDescent="0.25">
      <c r="B276" s="81"/>
      <c r="C276" s="399"/>
      <c r="D276" s="399"/>
      <c r="E276" s="83" t="s">
        <v>125</v>
      </c>
      <c r="F276" s="663" t="s">
        <v>2071</v>
      </c>
      <c r="G276" s="662"/>
      <c r="H276" s="662"/>
      <c r="I276" s="662"/>
      <c r="J276" s="399"/>
      <c r="K276" s="84">
        <v>63.084000000000003</v>
      </c>
      <c r="L276" s="399"/>
      <c r="M276" s="399"/>
      <c r="N276" s="399"/>
      <c r="O276" s="399"/>
      <c r="P276" s="399"/>
      <c r="Q276" s="399"/>
      <c r="R276" s="85"/>
      <c r="T276" s="87"/>
      <c r="U276" s="399"/>
      <c r="V276" s="399"/>
      <c r="W276" s="399"/>
      <c r="X276" s="399"/>
      <c r="Y276" s="399"/>
      <c r="Z276" s="399"/>
      <c r="AA276" s="88"/>
      <c r="AT276" s="89" t="s">
        <v>130</v>
      </c>
      <c r="AU276" s="89" t="s">
        <v>128</v>
      </c>
      <c r="AV276" s="86" t="s">
        <v>128</v>
      </c>
      <c r="AW276" s="86" t="s">
        <v>131</v>
      </c>
      <c r="AX276" s="86" t="s">
        <v>119</v>
      </c>
      <c r="AY276" s="89" t="s">
        <v>120</v>
      </c>
    </row>
    <row r="277" spans="2:64" s="86" customFormat="1" ht="31.5" customHeight="1" x14ac:dyDescent="0.25">
      <c r="B277" s="81"/>
      <c r="C277" s="399"/>
      <c r="D277" s="399"/>
      <c r="E277" s="83" t="s">
        <v>125</v>
      </c>
      <c r="F277" s="663" t="s">
        <v>2072</v>
      </c>
      <c r="G277" s="662"/>
      <c r="H277" s="662"/>
      <c r="I277" s="662"/>
      <c r="J277" s="399"/>
      <c r="K277" s="84">
        <v>0.26400000000000001</v>
      </c>
      <c r="L277" s="399"/>
      <c r="M277" s="399"/>
      <c r="N277" s="399"/>
      <c r="O277" s="399"/>
      <c r="P277" s="399"/>
      <c r="Q277" s="399"/>
      <c r="R277" s="85"/>
      <c r="T277" s="87"/>
      <c r="U277" s="399"/>
      <c r="V277" s="399"/>
      <c r="W277" s="399"/>
      <c r="X277" s="399"/>
      <c r="Y277" s="399"/>
      <c r="Z277" s="399"/>
      <c r="AA277" s="88"/>
      <c r="AT277" s="89" t="s">
        <v>130</v>
      </c>
      <c r="AU277" s="89" t="s">
        <v>128</v>
      </c>
      <c r="AV277" s="86" t="s">
        <v>128</v>
      </c>
      <c r="AW277" s="86" t="s">
        <v>131</v>
      </c>
      <c r="AX277" s="86" t="s">
        <v>119</v>
      </c>
      <c r="AY277" s="89" t="s">
        <v>120</v>
      </c>
    </row>
    <row r="278" spans="2:64" s="86" customFormat="1" ht="22.5" customHeight="1" x14ac:dyDescent="0.25">
      <c r="B278" s="81"/>
      <c r="C278" s="399"/>
      <c r="D278" s="399"/>
      <c r="E278" s="83" t="s">
        <v>125</v>
      </c>
      <c r="F278" s="663" t="s">
        <v>2073</v>
      </c>
      <c r="G278" s="662"/>
      <c r="H278" s="662"/>
      <c r="I278" s="662"/>
      <c r="J278" s="399"/>
      <c r="K278" s="84">
        <v>11.407</v>
      </c>
      <c r="L278" s="399"/>
      <c r="M278" s="399"/>
      <c r="N278" s="399"/>
      <c r="O278" s="399"/>
      <c r="P278" s="399"/>
      <c r="Q278" s="399"/>
      <c r="R278" s="85"/>
      <c r="T278" s="87"/>
      <c r="U278" s="399"/>
      <c r="V278" s="399"/>
      <c r="W278" s="399"/>
      <c r="X278" s="399"/>
      <c r="Y278" s="399"/>
      <c r="Z278" s="399"/>
      <c r="AA278" s="88"/>
      <c r="AT278" s="89" t="s">
        <v>130</v>
      </c>
      <c r="AU278" s="89" t="s">
        <v>128</v>
      </c>
      <c r="AV278" s="86" t="s">
        <v>128</v>
      </c>
      <c r="AW278" s="86" t="s">
        <v>131</v>
      </c>
      <c r="AX278" s="86" t="s">
        <v>119</v>
      </c>
      <c r="AY278" s="89" t="s">
        <v>120</v>
      </c>
    </row>
    <row r="279" spans="2:64" s="118" customFormat="1" ht="22.5" customHeight="1" x14ac:dyDescent="0.25">
      <c r="B279" s="113"/>
      <c r="C279" s="403"/>
      <c r="D279" s="403"/>
      <c r="E279" s="115" t="s">
        <v>125</v>
      </c>
      <c r="F279" s="681" t="s">
        <v>577</v>
      </c>
      <c r="G279" s="682"/>
      <c r="H279" s="682"/>
      <c r="I279" s="682"/>
      <c r="J279" s="403"/>
      <c r="K279" s="116">
        <v>74.754999999999995</v>
      </c>
      <c r="L279" s="403"/>
      <c r="M279" s="403"/>
      <c r="N279" s="403"/>
      <c r="O279" s="403"/>
      <c r="P279" s="403"/>
      <c r="Q279" s="403"/>
      <c r="R279" s="117"/>
      <c r="T279" s="119"/>
      <c r="U279" s="403"/>
      <c r="V279" s="403"/>
      <c r="W279" s="403"/>
      <c r="X279" s="403"/>
      <c r="Y279" s="403"/>
      <c r="Z279" s="403"/>
      <c r="AA279" s="120"/>
      <c r="AT279" s="121" t="s">
        <v>130</v>
      </c>
      <c r="AU279" s="121" t="s">
        <v>128</v>
      </c>
      <c r="AV279" s="118" t="s">
        <v>136</v>
      </c>
      <c r="AW279" s="118" t="s">
        <v>131</v>
      </c>
      <c r="AX279" s="118" t="s">
        <v>119</v>
      </c>
      <c r="AY279" s="121" t="s">
        <v>120</v>
      </c>
    </row>
    <row r="280" spans="2:64" s="109" customFormat="1" ht="22.5" customHeight="1" x14ac:dyDescent="0.25">
      <c r="B280" s="105"/>
      <c r="C280" s="402"/>
      <c r="D280" s="402"/>
      <c r="E280" s="107" t="s">
        <v>125</v>
      </c>
      <c r="F280" s="676" t="s">
        <v>1947</v>
      </c>
      <c r="G280" s="673"/>
      <c r="H280" s="673"/>
      <c r="I280" s="673"/>
      <c r="J280" s="402"/>
      <c r="K280" s="107" t="s">
        <v>125</v>
      </c>
      <c r="L280" s="402"/>
      <c r="M280" s="402"/>
      <c r="N280" s="402"/>
      <c r="O280" s="402"/>
      <c r="P280" s="402"/>
      <c r="Q280" s="402"/>
      <c r="R280" s="108"/>
      <c r="T280" s="110"/>
      <c r="U280" s="402"/>
      <c r="V280" s="402"/>
      <c r="W280" s="402"/>
      <c r="X280" s="402"/>
      <c r="Y280" s="402"/>
      <c r="Z280" s="402"/>
      <c r="AA280" s="111"/>
      <c r="AT280" s="112" t="s">
        <v>130</v>
      </c>
      <c r="AU280" s="112" t="s">
        <v>128</v>
      </c>
      <c r="AV280" s="109" t="s">
        <v>118</v>
      </c>
      <c r="AW280" s="109" t="s">
        <v>131</v>
      </c>
      <c r="AX280" s="109" t="s">
        <v>119</v>
      </c>
      <c r="AY280" s="112" t="s">
        <v>120</v>
      </c>
    </row>
    <row r="281" spans="2:64" s="86" customFormat="1" ht="31.5" customHeight="1" x14ac:dyDescent="0.25">
      <c r="B281" s="81"/>
      <c r="C281" s="399"/>
      <c r="D281" s="399"/>
      <c r="E281" s="83" t="s">
        <v>125</v>
      </c>
      <c r="F281" s="663" t="s">
        <v>2074</v>
      </c>
      <c r="G281" s="662"/>
      <c r="H281" s="662"/>
      <c r="I281" s="662"/>
      <c r="J281" s="399"/>
      <c r="K281" s="84">
        <v>5.4809999999999999</v>
      </c>
      <c r="L281" s="399"/>
      <c r="M281" s="399"/>
      <c r="N281" s="399"/>
      <c r="O281" s="399"/>
      <c r="P281" s="399"/>
      <c r="Q281" s="399"/>
      <c r="R281" s="85"/>
      <c r="T281" s="87"/>
      <c r="U281" s="399"/>
      <c r="V281" s="399"/>
      <c r="W281" s="399"/>
      <c r="X281" s="399"/>
      <c r="Y281" s="399"/>
      <c r="Z281" s="399"/>
      <c r="AA281" s="88"/>
      <c r="AT281" s="89" t="s">
        <v>130</v>
      </c>
      <c r="AU281" s="89" t="s">
        <v>128</v>
      </c>
      <c r="AV281" s="86" t="s">
        <v>128</v>
      </c>
      <c r="AW281" s="86" t="s">
        <v>131</v>
      </c>
      <c r="AX281" s="86" t="s">
        <v>119</v>
      </c>
      <c r="AY281" s="89" t="s">
        <v>120</v>
      </c>
    </row>
    <row r="282" spans="2:64" s="86" customFormat="1" ht="31.5" customHeight="1" x14ac:dyDescent="0.25">
      <c r="B282" s="81"/>
      <c r="C282" s="399"/>
      <c r="D282" s="399"/>
      <c r="E282" s="83" t="s">
        <v>125</v>
      </c>
      <c r="F282" s="663" t="s">
        <v>2075</v>
      </c>
      <c r="G282" s="662"/>
      <c r="H282" s="662"/>
      <c r="I282" s="662"/>
      <c r="J282" s="399"/>
      <c r="K282" s="84">
        <v>2.1</v>
      </c>
      <c r="L282" s="399"/>
      <c r="M282" s="399"/>
      <c r="N282" s="399"/>
      <c r="O282" s="399"/>
      <c r="P282" s="399"/>
      <c r="Q282" s="399"/>
      <c r="R282" s="85"/>
      <c r="T282" s="87"/>
      <c r="U282" s="399"/>
      <c r="V282" s="399"/>
      <c r="W282" s="399"/>
      <c r="X282" s="399"/>
      <c r="Y282" s="399"/>
      <c r="Z282" s="399"/>
      <c r="AA282" s="88"/>
      <c r="AT282" s="89" t="s">
        <v>130</v>
      </c>
      <c r="AU282" s="89" t="s">
        <v>128</v>
      </c>
      <c r="AV282" s="86" t="s">
        <v>128</v>
      </c>
      <c r="AW282" s="86" t="s">
        <v>131</v>
      </c>
      <c r="AX282" s="86" t="s">
        <v>119</v>
      </c>
      <c r="AY282" s="89" t="s">
        <v>120</v>
      </c>
    </row>
    <row r="283" spans="2:64" s="86" customFormat="1" ht="22.5" customHeight="1" x14ac:dyDescent="0.25">
      <c r="B283" s="81"/>
      <c r="C283" s="399"/>
      <c r="D283" s="399"/>
      <c r="E283" s="83" t="s">
        <v>125</v>
      </c>
      <c r="F283" s="663" t="s">
        <v>2076</v>
      </c>
      <c r="G283" s="662"/>
      <c r="H283" s="662"/>
      <c r="I283" s="662"/>
      <c r="J283" s="399"/>
      <c r="K283" s="84">
        <v>0.52800000000000002</v>
      </c>
      <c r="L283" s="399"/>
      <c r="M283" s="399"/>
      <c r="N283" s="399"/>
      <c r="O283" s="399"/>
      <c r="P283" s="399"/>
      <c r="Q283" s="399"/>
      <c r="R283" s="85"/>
      <c r="T283" s="87"/>
      <c r="U283" s="399"/>
      <c r="V283" s="399"/>
      <c r="W283" s="399"/>
      <c r="X283" s="399"/>
      <c r="Y283" s="399"/>
      <c r="Z283" s="399"/>
      <c r="AA283" s="88"/>
      <c r="AT283" s="89" t="s">
        <v>130</v>
      </c>
      <c r="AU283" s="89" t="s">
        <v>128</v>
      </c>
      <c r="AV283" s="86" t="s">
        <v>128</v>
      </c>
      <c r="AW283" s="86" t="s">
        <v>131</v>
      </c>
      <c r="AX283" s="86" t="s">
        <v>119</v>
      </c>
      <c r="AY283" s="89" t="s">
        <v>120</v>
      </c>
    </row>
    <row r="284" spans="2:64" s="86" customFormat="1" ht="31.5" customHeight="1" x14ac:dyDescent="0.25">
      <c r="B284" s="81"/>
      <c r="C284" s="399"/>
      <c r="D284" s="399"/>
      <c r="E284" s="83" t="s">
        <v>125</v>
      </c>
      <c r="F284" s="663" t="s">
        <v>2077</v>
      </c>
      <c r="G284" s="662"/>
      <c r="H284" s="662"/>
      <c r="I284" s="662"/>
      <c r="J284" s="399"/>
      <c r="K284" s="84">
        <v>2.496</v>
      </c>
      <c r="L284" s="399"/>
      <c r="M284" s="399"/>
      <c r="N284" s="399"/>
      <c r="O284" s="399"/>
      <c r="P284" s="399"/>
      <c r="Q284" s="399"/>
      <c r="R284" s="85"/>
      <c r="T284" s="87"/>
      <c r="U284" s="399"/>
      <c r="V284" s="399"/>
      <c r="W284" s="399"/>
      <c r="X284" s="399"/>
      <c r="Y284" s="399"/>
      <c r="Z284" s="399"/>
      <c r="AA284" s="88"/>
      <c r="AT284" s="89" t="s">
        <v>130</v>
      </c>
      <c r="AU284" s="89" t="s">
        <v>128</v>
      </c>
      <c r="AV284" s="86" t="s">
        <v>128</v>
      </c>
      <c r="AW284" s="86" t="s">
        <v>131</v>
      </c>
      <c r="AX284" s="86" t="s">
        <v>119</v>
      </c>
      <c r="AY284" s="89" t="s">
        <v>120</v>
      </c>
    </row>
    <row r="285" spans="2:64" s="86" customFormat="1" ht="22.5" customHeight="1" x14ac:dyDescent="0.25">
      <c r="B285" s="81"/>
      <c r="C285" s="399"/>
      <c r="D285" s="399"/>
      <c r="E285" s="83" t="s">
        <v>125</v>
      </c>
      <c r="F285" s="663" t="s">
        <v>2078</v>
      </c>
      <c r="G285" s="662"/>
      <c r="H285" s="662"/>
      <c r="I285" s="662"/>
      <c r="J285" s="399"/>
      <c r="K285" s="84">
        <v>5.0049999999999999</v>
      </c>
      <c r="L285" s="399"/>
      <c r="M285" s="399"/>
      <c r="N285" s="399"/>
      <c r="O285" s="399"/>
      <c r="P285" s="399"/>
      <c r="Q285" s="399"/>
      <c r="R285" s="85"/>
      <c r="T285" s="87"/>
      <c r="U285" s="399"/>
      <c r="V285" s="399"/>
      <c r="W285" s="399"/>
      <c r="X285" s="399"/>
      <c r="Y285" s="399"/>
      <c r="Z285" s="399"/>
      <c r="AA285" s="88"/>
      <c r="AT285" s="89" t="s">
        <v>130</v>
      </c>
      <c r="AU285" s="89" t="s">
        <v>128</v>
      </c>
      <c r="AV285" s="86" t="s">
        <v>128</v>
      </c>
      <c r="AW285" s="86" t="s">
        <v>131</v>
      </c>
      <c r="AX285" s="86" t="s">
        <v>119</v>
      </c>
      <c r="AY285" s="89" t="s">
        <v>120</v>
      </c>
    </row>
    <row r="286" spans="2:64" s="86" customFormat="1" ht="31.5" customHeight="1" x14ac:dyDescent="0.25">
      <c r="B286" s="81"/>
      <c r="C286" s="399"/>
      <c r="D286" s="399"/>
      <c r="E286" s="83" t="s">
        <v>125</v>
      </c>
      <c r="F286" s="663" t="s">
        <v>2079</v>
      </c>
      <c r="G286" s="662"/>
      <c r="H286" s="662"/>
      <c r="I286" s="662"/>
      <c r="J286" s="399"/>
      <c r="K286" s="84">
        <v>7.7140000000000004</v>
      </c>
      <c r="L286" s="399"/>
      <c r="M286" s="399"/>
      <c r="N286" s="399"/>
      <c r="O286" s="399"/>
      <c r="P286" s="399"/>
      <c r="Q286" s="399"/>
      <c r="R286" s="85"/>
      <c r="T286" s="87"/>
      <c r="U286" s="399"/>
      <c r="V286" s="399"/>
      <c r="W286" s="399"/>
      <c r="X286" s="399"/>
      <c r="Y286" s="399"/>
      <c r="Z286" s="399"/>
      <c r="AA286" s="88"/>
      <c r="AT286" s="89" t="s">
        <v>130</v>
      </c>
      <c r="AU286" s="89" t="s">
        <v>128</v>
      </c>
      <c r="AV286" s="86" t="s">
        <v>128</v>
      </c>
      <c r="AW286" s="86" t="s">
        <v>131</v>
      </c>
      <c r="AX286" s="86" t="s">
        <v>119</v>
      </c>
      <c r="AY286" s="89" t="s">
        <v>120</v>
      </c>
    </row>
    <row r="287" spans="2:64" s="86" customFormat="1" ht="31.5" customHeight="1" x14ac:dyDescent="0.25">
      <c r="B287" s="81"/>
      <c r="C287" s="399"/>
      <c r="D287" s="399"/>
      <c r="E287" s="83" t="s">
        <v>125</v>
      </c>
      <c r="F287" s="663" t="s">
        <v>2080</v>
      </c>
      <c r="G287" s="662"/>
      <c r="H287" s="662"/>
      <c r="I287" s="662"/>
      <c r="J287" s="399"/>
      <c r="K287" s="84">
        <v>7.4880000000000004</v>
      </c>
      <c r="L287" s="399"/>
      <c r="M287" s="399"/>
      <c r="N287" s="399"/>
      <c r="O287" s="399"/>
      <c r="P287" s="399"/>
      <c r="Q287" s="399"/>
      <c r="R287" s="85"/>
      <c r="T287" s="87"/>
      <c r="U287" s="399"/>
      <c r="V287" s="399"/>
      <c r="W287" s="399"/>
      <c r="X287" s="399"/>
      <c r="Y287" s="399"/>
      <c r="Z287" s="399"/>
      <c r="AA287" s="88"/>
      <c r="AT287" s="89" t="s">
        <v>130</v>
      </c>
      <c r="AU287" s="89" t="s">
        <v>128</v>
      </c>
      <c r="AV287" s="86" t="s">
        <v>128</v>
      </c>
      <c r="AW287" s="86" t="s">
        <v>131</v>
      </c>
      <c r="AX287" s="86" t="s">
        <v>119</v>
      </c>
      <c r="AY287" s="89" t="s">
        <v>120</v>
      </c>
    </row>
    <row r="288" spans="2:64" s="86" customFormat="1" ht="22.5" customHeight="1" x14ac:dyDescent="0.25">
      <c r="B288" s="81"/>
      <c r="C288" s="399"/>
      <c r="D288" s="399"/>
      <c r="E288" s="83" t="s">
        <v>125</v>
      </c>
      <c r="F288" s="663" t="s">
        <v>2081</v>
      </c>
      <c r="G288" s="662"/>
      <c r="H288" s="662"/>
      <c r="I288" s="662"/>
      <c r="J288" s="399"/>
      <c r="K288" s="84">
        <v>2.8</v>
      </c>
      <c r="L288" s="399"/>
      <c r="M288" s="399"/>
      <c r="N288" s="399"/>
      <c r="O288" s="399"/>
      <c r="P288" s="399"/>
      <c r="Q288" s="399"/>
      <c r="R288" s="85"/>
      <c r="T288" s="87"/>
      <c r="U288" s="399"/>
      <c r="V288" s="399"/>
      <c r="W288" s="399"/>
      <c r="X288" s="399"/>
      <c r="Y288" s="399"/>
      <c r="Z288" s="399"/>
      <c r="AA288" s="88"/>
      <c r="AT288" s="89" t="s">
        <v>130</v>
      </c>
      <c r="AU288" s="89" t="s">
        <v>128</v>
      </c>
      <c r="AV288" s="86" t="s">
        <v>128</v>
      </c>
      <c r="AW288" s="86" t="s">
        <v>131</v>
      </c>
      <c r="AX288" s="86" t="s">
        <v>119</v>
      </c>
      <c r="AY288" s="89" t="s">
        <v>120</v>
      </c>
    </row>
    <row r="289" spans="2:64" s="86" customFormat="1" ht="22.5" customHeight="1" x14ac:dyDescent="0.25">
      <c r="B289" s="81"/>
      <c r="C289" s="399"/>
      <c r="D289" s="399"/>
      <c r="E289" s="83" t="s">
        <v>125</v>
      </c>
      <c r="F289" s="663" t="s">
        <v>2082</v>
      </c>
      <c r="G289" s="662"/>
      <c r="H289" s="662"/>
      <c r="I289" s="662"/>
      <c r="J289" s="399"/>
      <c r="K289" s="84">
        <v>0.39600000000000002</v>
      </c>
      <c r="L289" s="399"/>
      <c r="M289" s="399"/>
      <c r="N289" s="399"/>
      <c r="O289" s="399"/>
      <c r="P289" s="399"/>
      <c r="Q289" s="399"/>
      <c r="R289" s="85"/>
      <c r="T289" s="87"/>
      <c r="U289" s="399"/>
      <c r="V289" s="399"/>
      <c r="W289" s="399"/>
      <c r="X289" s="399"/>
      <c r="Y289" s="399"/>
      <c r="Z289" s="399"/>
      <c r="AA289" s="88"/>
      <c r="AT289" s="89" t="s">
        <v>130</v>
      </c>
      <c r="AU289" s="89" t="s">
        <v>128</v>
      </c>
      <c r="AV289" s="86" t="s">
        <v>128</v>
      </c>
      <c r="AW289" s="86" t="s">
        <v>131</v>
      </c>
      <c r="AX289" s="86" t="s">
        <v>119</v>
      </c>
      <c r="AY289" s="89" t="s">
        <v>120</v>
      </c>
    </row>
    <row r="290" spans="2:64" s="86" customFormat="1" ht="22.5" customHeight="1" x14ac:dyDescent="0.25">
      <c r="B290" s="81"/>
      <c r="C290" s="399"/>
      <c r="D290" s="399"/>
      <c r="E290" s="83" t="s">
        <v>125</v>
      </c>
      <c r="F290" s="663" t="s">
        <v>2083</v>
      </c>
      <c r="G290" s="662"/>
      <c r="H290" s="662"/>
      <c r="I290" s="662"/>
      <c r="J290" s="399"/>
      <c r="K290" s="84">
        <v>0.432</v>
      </c>
      <c r="L290" s="399"/>
      <c r="M290" s="399"/>
      <c r="N290" s="399"/>
      <c r="O290" s="399"/>
      <c r="P290" s="399"/>
      <c r="Q290" s="399"/>
      <c r="R290" s="85"/>
      <c r="T290" s="87"/>
      <c r="U290" s="399"/>
      <c r="V290" s="399"/>
      <c r="W290" s="399"/>
      <c r="X290" s="399"/>
      <c r="Y290" s="399"/>
      <c r="Z290" s="399"/>
      <c r="AA290" s="88"/>
      <c r="AT290" s="89" t="s">
        <v>130</v>
      </c>
      <c r="AU290" s="89" t="s">
        <v>128</v>
      </c>
      <c r="AV290" s="86" t="s">
        <v>128</v>
      </c>
      <c r="AW290" s="86" t="s">
        <v>131</v>
      </c>
      <c r="AX290" s="86" t="s">
        <v>119</v>
      </c>
      <c r="AY290" s="89" t="s">
        <v>120</v>
      </c>
    </row>
    <row r="291" spans="2:64" s="118" customFormat="1" ht="22.5" customHeight="1" x14ac:dyDescent="0.25">
      <c r="B291" s="113"/>
      <c r="C291" s="403"/>
      <c r="D291" s="403"/>
      <c r="E291" s="115" t="s">
        <v>125</v>
      </c>
      <c r="F291" s="681" t="s">
        <v>577</v>
      </c>
      <c r="G291" s="682"/>
      <c r="H291" s="682"/>
      <c r="I291" s="682"/>
      <c r="J291" s="403"/>
      <c r="K291" s="116">
        <v>34.44</v>
      </c>
      <c r="L291" s="403"/>
      <c r="M291" s="403"/>
      <c r="N291" s="403"/>
      <c r="O291" s="403"/>
      <c r="P291" s="403"/>
      <c r="Q291" s="403"/>
      <c r="R291" s="117"/>
      <c r="T291" s="119"/>
      <c r="U291" s="403"/>
      <c r="V291" s="403"/>
      <c r="W291" s="403"/>
      <c r="X291" s="403"/>
      <c r="Y291" s="403"/>
      <c r="Z291" s="403"/>
      <c r="AA291" s="120"/>
      <c r="AT291" s="121" t="s">
        <v>130</v>
      </c>
      <c r="AU291" s="121" t="s">
        <v>128</v>
      </c>
      <c r="AV291" s="118" t="s">
        <v>136</v>
      </c>
      <c r="AW291" s="118" t="s">
        <v>131</v>
      </c>
      <c r="AX291" s="118" t="s">
        <v>119</v>
      </c>
      <c r="AY291" s="121" t="s">
        <v>120</v>
      </c>
    </row>
    <row r="292" spans="2:64" s="95" customFormat="1" ht="22.5" customHeight="1" x14ac:dyDescent="0.25">
      <c r="B292" s="90"/>
      <c r="C292" s="401"/>
      <c r="D292" s="401"/>
      <c r="E292" s="92" t="s">
        <v>125</v>
      </c>
      <c r="F292" s="664" t="s">
        <v>146</v>
      </c>
      <c r="G292" s="665"/>
      <c r="H292" s="665"/>
      <c r="I292" s="665"/>
      <c r="J292" s="401"/>
      <c r="K292" s="93">
        <v>109.19499999999999</v>
      </c>
      <c r="L292" s="401"/>
      <c r="M292" s="401"/>
      <c r="N292" s="401"/>
      <c r="O292" s="401"/>
      <c r="P292" s="401"/>
      <c r="Q292" s="401"/>
      <c r="R292" s="94"/>
      <c r="T292" s="96"/>
      <c r="U292" s="401"/>
      <c r="V292" s="401"/>
      <c r="W292" s="401"/>
      <c r="X292" s="401"/>
      <c r="Y292" s="401"/>
      <c r="Z292" s="401"/>
      <c r="AA292" s="97"/>
      <c r="AT292" s="98" t="s">
        <v>130</v>
      </c>
      <c r="AU292" s="98" t="s">
        <v>128</v>
      </c>
      <c r="AV292" s="95" t="s">
        <v>127</v>
      </c>
      <c r="AW292" s="95" t="s">
        <v>131</v>
      </c>
      <c r="AX292" s="95" t="s">
        <v>118</v>
      </c>
      <c r="AY292" s="98" t="s">
        <v>120</v>
      </c>
    </row>
    <row r="293" spans="2:64" s="62" customFormat="1" ht="29.85" customHeight="1" x14ac:dyDescent="0.3">
      <c r="B293" s="58"/>
      <c r="C293" s="59"/>
      <c r="D293" s="69" t="s">
        <v>80</v>
      </c>
      <c r="E293" s="69"/>
      <c r="F293" s="69"/>
      <c r="G293" s="69"/>
      <c r="H293" s="69"/>
      <c r="I293" s="69"/>
      <c r="J293" s="69"/>
      <c r="K293" s="69"/>
      <c r="L293" s="69"/>
      <c r="M293" s="69"/>
      <c r="N293" s="659">
        <f>BK293</f>
        <v>0</v>
      </c>
      <c r="O293" s="660"/>
      <c r="P293" s="660"/>
      <c r="Q293" s="660"/>
      <c r="R293" s="61"/>
      <c r="T293" s="63"/>
      <c r="U293" s="59"/>
      <c r="V293" s="59"/>
      <c r="W293" s="64">
        <f>SUM(W294:W404)</f>
        <v>719.45960000000025</v>
      </c>
      <c r="X293" s="59"/>
      <c r="Y293" s="64">
        <f>SUM(Y294:Y404)</f>
        <v>107.6921055</v>
      </c>
      <c r="Z293" s="59"/>
      <c r="AA293" s="65">
        <f>SUM(AA294:AA404)</f>
        <v>0</v>
      </c>
      <c r="AR293" s="66" t="s">
        <v>118</v>
      </c>
      <c r="AT293" s="67" t="s">
        <v>117</v>
      </c>
      <c r="AU293" s="67" t="s">
        <v>118</v>
      </c>
      <c r="AY293" s="66" t="s">
        <v>120</v>
      </c>
      <c r="BK293" s="68">
        <f>SUM(BK294:BK404)</f>
        <v>0</v>
      </c>
    </row>
    <row r="294" spans="2:64" s="17" customFormat="1" ht="31.5" customHeight="1" x14ac:dyDescent="0.25">
      <c r="B294" s="70"/>
      <c r="C294" s="71" t="s">
        <v>266</v>
      </c>
      <c r="D294" s="71" t="s">
        <v>121</v>
      </c>
      <c r="E294" s="72" t="s">
        <v>2084</v>
      </c>
      <c r="F294" s="671" t="s">
        <v>2085</v>
      </c>
      <c r="G294" s="667"/>
      <c r="H294" s="667"/>
      <c r="I294" s="667"/>
      <c r="J294" s="73" t="s">
        <v>172</v>
      </c>
      <c r="K294" s="74">
        <v>70</v>
      </c>
      <c r="L294" s="666"/>
      <c r="M294" s="667"/>
      <c r="N294" s="666">
        <f>ROUND(L294*K294,2)</f>
        <v>0</v>
      </c>
      <c r="O294" s="667"/>
      <c r="P294" s="667"/>
      <c r="Q294" s="667"/>
      <c r="R294" s="75"/>
      <c r="T294" s="76" t="s">
        <v>125</v>
      </c>
      <c r="U294" s="77" t="s">
        <v>126</v>
      </c>
      <c r="V294" s="78">
        <v>2.5999999999999999E-2</v>
      </c>
      <c r="W294" s="78">
        <f>V294*K294</f>
        <v>1.8199999999999998</v>
      </c>
      <c r="X294" s="78">
        <v>0</v>
      </c>
      <c r="Y294" s="78">
        <f>X294*K294</f>
        <v>0</v>
      </c>
      <c r="Z294" s="78">
        <v>0</v>
      </c>
      <c r="AA294" s="79">
        <f>Z294*K294</f>
        <v>0</v>
      </c>
      <c r="AR294" s="30" t="s">
        <v>127</v>
      </c>
      <c r="AT294" s="30" t="s">
        <v>121</v>
      </c>
      <c r="AU294" s="30" t="s">
        <v>128</v>
      </c>
      <c r="AY294" s="30" t="s">
        <v>120</v>
      </c>
      <c r="BE294" s="80">
        <f>IF(U294="základní",N294,0)</f>
        <v>0</v>
      </c>
      <c r="BF294" s="80">
        <f>IF(U294="snížená",N294,0)</f>
        <v>0</v>
      </c>
      <c r="BG294" s="80">
        <f>IF(U294="zákl. přenesená",N294,0)</f>
        <v>0</v>
      </c>
      <c r="BH294" s="80">
        <f>IF(U294="sníž. přenesená",N294,0)</f>
        <v>0</v>
      </c>
      <c r="BI294" s="80">
        <f>IF(U294="nulová",N294,0)</f>
        <v>0</v>
      </c>
      <c r="BJ294" s="30" t="s">
        <v>118</v>
      </c>
      <c r="BK294" s="80">
        <f>ROUND(L294*K294,2)</f>
        <v>0</v>
      </c>
      <c r="BL294" s="30" t="s">
        <v>127</v>
      </c>
    </row>
    <row r="295" spans="2:64" s="86" customFormat="1" ht="31.5" customHeight="1" x14ac:dyDescent="0.25">
      <c r="B295" s="81"/>
      <c r="C295" s="399"/>
      <c r="D295" s="399"/>
      <c r="E295" s="83" t="s">
        <v>125</v>
      </c>
      <c r="F295" s="661" t="s">
        <v>2086</v>
      </c>
      <c r="G295" s="662"/>
      <c r="H295" s="662"/>
      <c r="I295" s="662"/>
      <c r="J295" s="399"/>
      <c r="K295" s="84">
        <v>70</v>
      </c>
      <c r="L295" s="399"/>
      <c r="M295" s="399"/>
      <c r="N295" s="399"/>
      <c r="O295" s="399"/>
      <c r="P295" s="399"/>
      <c r="Q295" s="399"/>
      <c r="R295" s="85"/>
      <c r="T295" s="87"/>
      <c r="U295" s="399"/>
      <c r="V295" s="399"/>
      <c r="W295" s="399"/>
      <c r="X295" s="399"/>
      <c r="Y295" s="399"/>
      <c r="Z295" s="399"/>
      <c r="AA295" s="88"/>
      <c r="AT295" s="89" t="s">
        <v>130</v>
      </c>
      <c r="AU295" s="89" t="s">
        <v>128</v>
      </c>
      <c r="AV295" s="86" t="s">
        <v>128</v>
      </c>
      <c r="AW295" s="86" t="s">
        <v>131</v>
      </c>
      <c r="AX295" s="86" t="s">
        <v>118</v>
      </c>
      <c r="AY295" s="89" t="s">
        <v>120</v>
      </c>
    </row>
    <row r="296" spans="2:64" s="17" customFormat="1" ht="22.5" customHeight="1" x14ac:dyDescent="0.25">
      <c r="B296" s="70"/>
      <c r="C296" s="71" t="s">
        <v>270</v>
      </c>
      <c r="D296" s="71" t="s">
        <v>121</v>
      </c>
      <c r="E296" s="72" t="s">
        <v>2087</v>
      </c>
      <c r="F296" s="671" t="s">
        <v>2088</v>
      </c>
      <c r="G296" s="667"/>
      <c r="H296" s="667"/>
      <c r="I296" s="667"/>
      <c r="J296" s="73" t="s">
        <v>172</v>
      </c>
      <c r="K296" s="74">
        <v>70</v>
      </c>
      <c r="L296" s="666"/>
      <c r="M296" s="667"/>
      <c r="N296" s="666">
        <f>ROUND(L296*K296,2)</f>
        <v>0</v>
      </c>
      <c r="O296" s="667"/>
      <c r="P296" s="667"/>
      <c r="Q296" s="667"/>
      <c r="R296" s="75"/>
      <c r="T296" s="76" t="s">
        <v>125</v>
      </c>
      <c r="U296" s="77" t="s">
        <v>126</v>
      </c>
      <c r="V296" s="78">
        <v>2.5999999999999999E-2</v>
      </c>
      <c r="W296" s="78">
        <f>V296*K296</f>
        <v>1.8199999999999998</v>
      </c>
      <c r="X296" s="78">
        <v>0</v>
      </c>
      <c r="Y296" s="78">
        <f>X296*K296</f>
        <v>0</v>
      </c>
      <c r="Z296" s="78">
        <v>0</v>
      </c>
      <c r="AA296" s="79">
        <f>Z296*K296</f>
        <v>0</v>
      </c>
      <c r="AR296" s="30" t="s">
        <v>127</v>
      </c>
      <c r="AT296" s="30" t="s">
        <v>121</v>
      </c>
      <c r="AU296" s="30" t="s">
        <v>128</v>
      </c>
      <c r="AY296" s="30" t="s">
        <v>120</v>
      </c>
      <c r="BE296" s="80">
        <f>IF(U296="základní",N296,0)</f>
        <v>0</v>
      </c>
      <c r="BF296" s="80">
        <f>IF(U296="snížená",N296,0)</f>
        <v>0</v>
      </c>
      <c r="BG296" s="80">
        <f>IF(U296="zákl. přenesená",N296,0)</f>
        <v>0</v>
      </c>
      <c r="BH296" s="80">
        <f>IF(U296="sníž. přenesená",N296,0)</f>
        <v>0</v>
      </c>
      <c r="BI296" s="80">
        <f>IF(U296="nulová",N296,0)</f>
        <v>0</v>
      </c>
      <c r="BJ296" s="30" t="s">
        <v>118</v>
      </c>
      <c r="BK296" s="80">
        <f>ROUND(L296*K296,2)</f>
        <v>0</v>
      </c>
      <c r="BL296" s="30" t="s">
        <v>127</v>
      </c>
    </row>
    <row r="297" spans="2:64" s="86" customFormat="1" ht="31.5" customHeight="1" x14ac:dyDescent="0.25">
      <c r="B297" s="81"/>
      <c r="C297" s="399"/>
      <c r="D297" s="399"/>
      <c r="E297" s="83" t="s">
        <v>125</v>
      </c>
      <c r="F297" s="661" t="s">
        <v>2086</v>
      </c>
      <c r="G297" s="662"/>
      <c r="H297" s="662"/>
      <c r="I297" s="662"/>
      <c r="J297" s="399"/>
      <c r="K297" s="84">
        <v>70</v>
      </c>
      <c r="L297" s="399"/>
      <c r="M297" s="399"/>
      <c r="N297" s="399"/>
      <c r="O297" s="399"/>
      <c r="P297" s="399"/>
      <c r="Q297" s="399"/>
      <c r="R297" s="85"/>
      <c r="T297" s="87"/>
      <c r="U297" s="399"/>
      <c r="V297" s="399"/>
      <c r="W297" s="399"/>
      <c r="X297" s="399"/>
      <c r="Y297" s="399"/>
      <c r="Z297" s="399"/>
      <c r="AA297" s="88"/>
      <c r="AT297" s="89" t="s">
        <v>130</v>
      </c>
      <c r="AU297" s="89" t="s">
        <v>128</v>
      </c>
      <c r="AV297" s="86" t="s">
        <v>128</v>
      </c>
      <c r="AW297" s="86" t="s">
        <v>131</v>
      </c>
      <c r="AX297" s="86" t="s">
        <v>118</v>
      </c>
      <c r="AY297" s="89" t="s">
        <v>120</v>
      </c>
    </row>
    <row r="298" spans="2:64" s="17" customFormat="1" ht="22.5" customHeight="1" x14ac:dyDescent="0.25">
      <c r="B298" s="70"/>
      <c r="C298" s="71" t="s">
        <v>275</v>
      </c>
      <c r="D298" s="71" t="s">
        <v>121</v>
      </c>
      <c r="E298" s="72" t="s">
        <v>488</v>
      </c>
      <c r="F298" s="671" t="s">
        <v>489</v>
      </c>
      <c r="G298" s="667"/>
      <c r="H298" s="667"/>
      <c r="I298" s="667"/>
      <c r="J298" s="73" t="s">
        <v>172</v>
      </c>
      <c r="K298" s="74">
        <v>2091.3000000000002</v>
      </c>
      <c r="L298" s="666"/>
      <c r="M298" s="667"/>
      <c r="N298" s="666">
        <f>ROUND(L298*K298,2)</f>
        <v>0</v>
      </c>
      <c r="O298" s="667"/>
      <c r="P298" s="667"/>
      <c r="Q298" s="667"/>
      <c r="R298" s="75"/>
      <c r="T298" s="76" t="s">
        <v>125</v>
      </c>
      <c r="U298" s="77" t="s">
        <v>126</v>
      </c>
      <c r="V298" s="78">
        <v>2.9000000000000001E-2</v>
      </c>
      <c r="W298" s="78">
        <f>V298*K298</f>
        <v>60.647700000000007</v>
      </c>
      <c r="X298" s="78">
        <v>0</v>
      </c>
      <c r="Y298" s="78">
        <f>X298*K298</f>
        <v>0</v>
      </c>
      <c r="Z298" s="78">
        <v>0</v>
      </c>
      <c r="AA298" s="79">
        <f>Z298*K298</f>
        <v>0</v>
      </c>
      <c r="AR298" s="30" t="s">
        <v>127</v>
      </c>
      <c r="AT298" s="30" t="s">
        <v>121</v>
      </c>
      <c r="AU298" s="30" t="s">
        <v>128</v>
      </c>
      <c r="AY298" s="30" t="s">
        <v>120</v>
      </c>
      <c r="BE298" s="80">
        <f>IF(U298="základní",N298,0)</f>
        <v>0</v>
      </c>
      <c r="BF298" s="80">
        <f>IF(U298="snížená",N298,0)</f>
        <v>0</v>
      </c>
      <c r="BG298" s="80">
        <f>IF(U298="zákl. přenesená",N298,0)</f>
        <v>0</v>
      </c>
      <c r="BH298" s="80">
        <f>IF(U298="sníž. přenesená",N298,0)</f>
        <v>0</v>
      </c>
      <c r="BI298" s="80">
        <f>IF(U298="nulová",N298,0)</f>
        <v>0</v>
      </c>
      <c r="BJ298" s="30" t="s">
        <v>118</v>
      </c>
      <c r="BK298" s="80">
        <f>ROUND(L298*K298,2)</f>
        <v>0</v>
      </c>
      <c r="BL298" s="30" t="s">
        <v>127</v>
      </c>
    </row>
    <row r="299" spans="2:64" s="109" customFormat="1" ht="22.5" customHeight="1" x14ac:dyDescent="0.25">
      <c r="B299" s="105"/>
      <c r="C299" s="402"/>
      <c r="D299" s="402"/>
      <c r="E299" s="107" t="s">
        <v>125</v>
      </c>
      <c r="F299" s="672" t="s">
        <v>1982</v>
      </c>
      <c r="G299" s="673"/>
      <c r="H299" s="673"/>
      <c r="I299" s="673"/>
      <c r="J299" s="402"/>
      <c r="K299" s="107" t="s">
        <v>125</v>
      </c>
      <c r="L299" s="402"/>
      <c r="M299" s="402"/>
      <c r="N299" s="402"/>
      <c r="O299" s="402"/>
      <c r="P299" s="402"/>
      <c r="Q299" s="402"/>
      <c r="R299" s="108"/>
      <c r="T299" s="110"/>
      <c r="U299" s="402"/>
      <c r="V299" s="402"/>
      <c r="W299" s="402"/>
      <c r="X299" s="402"/>
      <c r="Y299" s="402"/>
      <c r="Z299" s="402"/>
      <c r="AA299" s="111"/>
      <c r="AT299" s="112" t="s">
        <v>130</v>
      </c>
      <c r="AU299" s="112" t="s">
        <v>128</v>
      </c>
      <c r="AV299" s="109" t="s">
        <v>118</v>
      </c>
      <c r="AW299" s="109" t="s">
        <v>131</v>
      </c>
      <c r="AX299" s="109" t="s">
        <v>119</v>
      </c>
      <c r="AY299" s="112" t="s">
        <v>120</v>
      </c>
    </row>
    <row r="300" spans="2:64" s="86" customFormat="1" ht="31.5" customHeight="1" x14ac:dyDescent="0.25">
      <c r="B300" s="81"/>
      <c r="C300" s="399"/>
      <c r="D300" s="399"/>
      <c r="E300" s="83" t="s">
        <v>125</v>
      </c>
      <c r="F300" s="663" t="s">
        <v>6933</v>
      </c>
      <c r="G300" s="662"/>
      <c r="H300" s="662"/>
      <c r="I300" s="662"/>
      <c r="J300" s="399"/>
      <c r="K300" s="84">
        <v>1789.8</v>
      </c>
      <c r="L300" s="399"/>
      <c r="M300" s="399"/>
      <c r="N300" s="399"/>
      <c r="O300" s="399"/>
      <c r="P300" s="399"/>
      <c r="Q300" s="399"/>
      <c r="R300" s="85"/>
      <c r="T300" s="87"/>
      <c r="U300" s="399"/>
      <c r="V300" s="399"/>
      <c r="W300" s="399"/>
      <c r="X300" s="399"/>
      <c r="Y300" s="399"/>
      <c r="Z300" s="399"/>
      <c r="AA300" s="88"/>
      <c r="AT300" s="89" t="s">
        <v>130</v>
      </c>
      <c r="AU300" s="89" t="s">
        <v>128</v>
      </c>
      <c r="AV300" s="86" t="s">
        <v>128</v>
      </c>
      <c r="AW300" s="86" t="s">
        <v>131</v>
      </c>
      <c r="AX300" s="86" t="s">
        <v>119</v>
      </c>
      <c r="AY300" s="89" t="s">
        <v>120</v>
      </c>
    </row>
    <row r="301" spans="2:64" s="109" customFormat="1" ht="22.5" customHeight="1" x14ac:dyDescent="0.25">
      <c r="B301" s="105"/>
      <c r="C301" s="402"/>
      <c r="D301" s="402"/>
      <c r="E301" s="107" t="s">
        <v>125</v>
      </c>
      <c r="F301" s="676" t="s">
        <v>1986</v>
      </c>
      <c r="G301" s="673"/>
      <c r="H301" s="673"/>
      <c r="I301" s="673"/>
      <c r="J301" s="402"/>
      <c r="K301" s="107" t="s">
        <v>125</v>
      </c>
      <c r="L301" s="402"/>
      <c r="M301" s="402"/>
      <c r="N301" s="402"/>
      <c r="O301" s="402"/>
      <c r="P301" s="402"/>
      <c r="Q301" s="402"/>
      <c r="R301" s="108"/>
      <c r="T301" s="110"/>
      <c r="U301" s="402"/>
      <c r="V301" s="402"/>
      <c r="W301" s="402"/>
      <c r="X301" s="402"/>
      <c r="Y301" s="402"/>
      <c r="Z301" s="402"/>
      <c r="AA301" s="111"/>
      <c r="AT301" s="112" t="s">
        <v>130</v>
      </c>
      <c r="AU301" s="112" t="s">
        <v>128</v>
      </c>
      <c r="AV301" s="109" t="s">
        <v>118</v>
      </c>
      <c r="AW301" s="109" t="s">
        <v>131</v>
      </c>
      <c r="AX301" s="109" t="s">
        <v>119</v>
      </c>
      <c r="AY301" s="112" t="s">
        <v>120</v>
      </c>
    </row>
    <row r="302" spans="2:64" s="86" customFormat="1" ht="31.5" customHeight="1" x14ac:dyDescent="0.25">
      <c r="B302" s="81"/>
      <c r="C302" s="399"/>
      <c r="D302" s="399"/>
      <c r="E302" s="83" t="s">
        <v>125</v>
      </c>
      <c r="F302" s="663" t="s">
        <v>2089</v>
      </c>
      <c r="G302" s="662"/>
      <c r="H302" s="662"/>
      <c r="I302" s="662"/>
      <c r="J302" s="399"/>
      <c r="K302" s="84">
        <v>301.5</v>
      </c>
      <c r="L302" s="399"/>
      <c r="M302" s="399"/>
      <c r="N302" s="399"/>
      <c r="O302" s="399"/>
      <c r="P302" s="399"/>
      <c r="Q302" s="399"/>
      <c r="R302" s="85"/>
      <c r="T302" s="87"/>
      <c r="U302" s="399"/>
      <c r="V302" s="399"/>
      <c r="W302" s="399"/>
      <c r="X302" s="399"/>
      <c r="Y302" s="399"/>
      <c r="Z302" s="399"/>
      <c r="AA302" s="88"/>
      <c r="AT302" s="89" t="s">
        <v>130</v>
      </c>
      <c r="AU302" s="89" t="s">
        <v>128</v>
      </c>
      <c r="AV302" s="86" t="s">
        <v>128</v>
      </c>
      <c r="AW302" s="86" t="s">
        <v>131</v>
      </c>
      <c r="AX302" s="86" t="s">
        <v>119</v>
      </c>
      <c r="AY302" s="89" t="s">
        <v>120</v>
      </c>
    </row>
    <row r="303" spans="2:64" s="95" customFormat="1" ht="22.5" customHeight="1" x14ac:dyDescent="0.25">
      <c r="B303" s="90"/>
      <c r="C303" s="401"/>
      <c r="D303" s="401"/>
      <c r="E303" s="92" t="s">
        <v>125</v>
      </c>
      <c r="F303" s="664" t="s">
        <v>146</v>
      </c>
      <c r="G303" s="665"/>
      <c r="H303" s="665"/>
      <c r="I303" s="665"/>
      <c r="J303" s="401"/>
      <c r="K303" s="93">
        <v>2091.3000000000002</v>
      </c>
      <c r="L303" s="401"/>
      <c r="M303" s="401"/>
      <c r="N303" s="401"/>
      <c r="O303" s="401"/>
      <c r="P303" s="401"/>
      <c r="Q303" s="401"/>
      <c r="R303" s="94"/>
      <c r="T303" s="96"/>
      <c r="U303" s="401"/>
      <c r="V303" s="401"/>
      <c r="W303" s="401"/>
      <c r="X303" s="401"/>
      <c r="Y303" s="401"/>
      <c r="Z303" s="401"/>
      <c r="AA303" s="97"/>
      <c r="AT303" s="98" t="s">
        <v>130</v>
      </c>
      <c r="AU303" s="98" t="s">
        <v>128</v>
      </c>
      <c r="AV303" s="95" t="s">
        <v>127</v>
      </c>
      <c r="AW303" s="95" t="s">
        <v>131</v>
      </c>
      <c r="AX303" s="95" t="s">
        <v>118</v>
      </c>
      <c r="AY303" s="98" t="s">
        <v>120</v>
      </c>
    </row>
    <row r="304" spans="2:64" s="17" customFormat="1" ht="22.5" customHeight="1" x14ac:dyDescent="0.25">
      <c r="B304" s="70"/>
      <c r="C304" s="71" t="s">
        <v>282</v>
      </c>
      <c r="D304" s="71" t="s">
        <v>121</v>
      </c>
      <c r="E304" s="72" t="s">
        <v>492</v>
      </c>
      <c r="F304" s="671" t="s">
        <v>493</v>
      </c>
      <c r="G304" s="667"/>
      <c r="H304" s="667"/>
      <c r="I304" s="667"/>
      <c r="J304" s="73" t="s">
        <v>172</v>
      </c>
      <c r="K304" s="74">
        <v>212.08</v>
      </c>
      <c r="L304" s="666"/>
      <c r="M304" s="667"/>
      <c r="N304" s="666">
        <f>ROUND(L304*K304,2)</f>
        <v>0</v>
      </c>
      <c r="O304" s="667"/>
      <c r="P304" s="667"/>
      <c r="Q304" s="667"/>
      <c r="R304" s="75"/>
      <c r="T304" s="76" t="s">
        <v>125</v>
      </c>
      <c r="U304" s="77" t="s">
        <v>126</v>
      </c>
      <c r="V304" s="78">
        <v>3.1E-2</v>
      </c>
      <c r="W304" s="78">
        <f>V304*K304</f>
        <v>6.5744800000000003</v>
      </c>
      <c r="X304" s="78">
        <v>0</v>
      </c>
      <c r="Y304" s="78">
        <f>X304*K304</f>
        <v>0</v>
      </c>
      <c r="Z304" s="78">
        <v>0</v>
      </c>
      <c r="AA304" s="79">
        <f>Z304*K304</f>
        <v>0</v>
      </c>
      <c r="AR304" s="30" t="s">
        <v>127</v>
      </c>
      <c r="AT304" s="30" t="s">
        <v>121</v>
      </c>
      <c r="AU304" s="30" t="s">
        <v>128</v>
      </c>
      <c r="AY304" s="30" t="s">
        <v>120</v>
      </c>
      <c r="BE304" s="80">
        <f>IF(U304="základní",N304,0)</f>
        <v>0</v>
      </c>
      <c r="BF304" s="80">
        <f>IF(U304="snížená",N304,0)</f>
        <v>0</v>
      </c>
      <c r="BG304" s="80">
        <f>IF(U304="zákl. přenesená",N304,0)</f>
        <v>0</v>
      </c>
      <c r="BH304" s="80">
        <f>IF(U304="sníž. přenesená",N304,0)</f>
        <v>0</v>
      </c>
      <c r="BI304" s="80">
        <f>IF(U304="nulová",N304,0)</f>
        <v>0</v>
      </c>
      <c r="BJ304" s="30" t="s">
        <v>118</v>
      </c>
      <c r="BK304" s="80">
        <f>ROUND(L304*K304,2)</f>
        <v>0</v>
      </c>
      <c r="BL304" s="30" t="s">
        <v>127</v>
      </c>
    </row>
    <row r="305" spans="2:64" s="109" customFormat="1" ht="22.5" customHeight="1" x14ac:dyDescent="0.25">
      <c r="B305" s="105"/>
      <c r="C305" s="402"/>
      <c r="D305" s="402"/>
      <c r="E305" s="107" t="s">
        <v>125</v>
      </c>
      <c r="F305" s="672" t="s">
        <v>1982</v>
      </c>
      <c r="G305" s="673"/>
      <c r="H305" s="673"/>
      <c r="I305" s="673"/>
      <c r="J305" s="402"/>
      <c r="K305" s="107" t="s">
        <v>125</v>
      </c>
      <c r="L305" s="402"/>
      <c r="M305" s="402"/>
      <c r="N305" s="402"/>
      <c r="O305" s="402"/>
      <c r="P305" s="402"/>
      <c r="Q305" s="402"/>
      <c r="R305" s="108"/>
      <c r="T305" s="110"/>
      <c r="U305" s="402"/>
      <c r="V305" s="402"/>
      <c r="W305" s="402"/>
      <c r="X305" s="402"/>
      <c r="Y305" s="402"/>
      <c r="Z305" s="402"/>
      <c r="AA305" s="111"/>
      <c r="AT305" s="112" t="s">
        <v>130</v>
      </c>
      <c r="AU305" s="112" t="s">
        <v>128</v>
      </c>
      <c r="AV305" s="109" t="s">
        <v>118</v>
      </c>
      <c r="AW305" s="109" t="s">
        <v>131</v>
      </c>
      <c r="AX305" s="109" t="s">
        <v>119</v>
      </c>
      <c r="AY305" s="112" t="s">
        <v>120</v>
      </c>
    </row>
    <row r="306" spans="2:64" s="86" customFormat="1" ht="31.5" customHeight="1" x14ac:dyDescent="0.25">
      <c r="B306" s="81"/>
      <c r="C306" s="399"/>
      <c r="D306" s="399"/>
      <c r="E306" s="83" t="s">
        <v>125</v>
      </c>
      <c r="F306" s="663" t="s">
        <v>2090</v>
      </c>
      <c r="G306" s="662"/>
      <c r="H306" s="662"/>
      <c r="I306" s="662"/>
      <c r="J306" s="399"/>
      <c r="K306" s="84">
        <v>30.97</v>
      </c>
      <c r="L306" s="399"/>
      <c r="M306" s="399"/>
      <c r="N306" s="399"/>
      <c r="O306" s="399"/>
      <c r="P306" s="399"/>
      <c r="Q306" s="399"/>
      <c r="R306" s="85"/>
      <c r="T306" s="87"/>
      <c r="U306" s="399"/>
      <c r="V306" s="399"/>
      <c r="W306" s="399"/>
      <c r="X306" s="399"/>
      <c r="Y306" s="399"/>
      <c r="Z306" s="399"/>
      <c r="AA306" s="88"/>
      <c r="AT306" s="89" t="s">
        <v>130</v>
      </c>
      <c r="AU306" s="89" t="s">
        <v>128</v>
      </c>
      <c r="AV306" s="86" t="s">
        <v>128</v>
      </c>
      <c r="AW306" s="86" t="s">
        <v>131</v>
      </c>
      <c r="AX306" s="86" t="s">
        <v>119</v>
      </c>
      <c r="AY306" s="89" t="s">
        <v>120</v>
      </c>
    </row>
    <row r="307" spans="2:64" s="86" customFormat="1" ht="31.5" customHeight="1" x14ac:dyDescent="0.25">
      <c r="B307" s="81"/>
      <c r="C307" s="399"/>
      <c r="D307" s="399"/>
      <c r="E307" s="83" t="s">
        <v>125</v>
      </c>
      <c r="F307" s="663" t="s">
        <v>2091</v>
      </c>
      <c r="G307" s="662"/>
      <c r="H307" s="662"/>
      <c r="I307" s="662"/>
      <c r="J307" s="399"/>
      <c r="K307" s="84">
        <v>14.46</v>
      </c>
      <c r="L307" s="399"/>
      <c r="M307" s="399"/>
      <c r="N307" s="399"/>
      <c r="O307" s="399"/>
      <c r="P307" s="399"/>
      <c r="Q307" s="399"/>
      <c r="R307" s="85"/>
      <c r="T307" s="87"/>
      <c r="U307" s="399"/>
      <c r="V307" s="399"/>
      <c r="W307" s="399"/>
      <c r="X307" s="399"/>
      <c r="Y307" s="399"/>
      <c r="Z307" s="399"/>
      <c r="AA307" s="88"/>
      <c r="AT307" s="89" t="s">
        <v>130</v>
      </c>
      <c r="AU307" s="89" t="s">
        <v>128</v>
      </c>
      <c r="AV307" s="86" t="s">
        <v>128</v>
      </c>
      <c r="AW307" s="86" t="s">
        <v>131</v>
      </c>
      <c r="AX307" s="86" t="s">
        <v>119</v>
      </c>
      <c r="AY307" s="89" t="s">
        <v>120</v>
      </c>
    </row>
    <row r="308" spans="2:64" s="109" customFormat="1" ht="22.5" customHeight="1" x14ac:dyDescent="0.25">
      <c r="B308" s="105"/>
      <c r="C308" s="402"/>
      <c r="D308" s="402"/>
      <c r="E308" s="107" t="s">
        <v>125</v>
      </c>
      <c r="F308" s="676" t="s">
        <v>1986</v>
      </c>
      <c r="G308" s="673"/>
      <c r="H308" s="673"/>
      <c r="I308" s="673"/>
      <c r="J308" s="402"/>
      <c r="K308" s="107" t="s">
        <v>125</v>
      </c>
      <c r="L308" s="402"/>
      <c r="M308" s="402"/>
      <c r="N308" s="402"/>
      <c r="O308" s="402"/>
      <c r="P308" s="402"/>
      <c r="Q308" s="402"/>
      <c r="R308" s="108"/>
      <c r="T308" s="110"/>
      <c r="U308" s="402"/>
      <c r="V308" s="402"/>
      <c r="W308" s="402"/>
      <c r="X308" s="402"/>
      <c r="Y308" s="402"/>
      <c r="Z308" s="402"/>
      <c r="AA308" s="111"/>
      <c r="AT308" s="112" t="s">
        <v>130</v>
      </c>
      <c r="AU308" s="112" t="s">
        <v>128</v>
      </c>
      <c r="AV308" s="109" t="s">
        <v>118</v>
      </c>
      <c r="AW308" s="109" t="s">
        <v>131</v>
      </c>
      <c r="AX308" s="109" t="s">
        <v>119</v>
      </c>
      <c r="AY308" s="112" t="s">
        <v>120</v>
      </c>
    </row>
    <row r="309" spans="2:64" s="86" customFormat="1" ht="31.5" customHeight="1" x14ac:dyDescent="0.25">
      <c r="B309" s="81"/>
      <c r="C309" s="399"/>
      <c r="D309" s="399"/>
      <c r="E309" s="83" t="s">
        <v>125</v>
      </c>
      <c r="F309" s="663" t="s">
        <v>2092</v>
      </c>
      <c r="G309" s="662"/>
      <c r="H309" s="662"/>
      <c r="I309" s="662"/>
      <c r="J309" s="399"/>
      <c r="K309" s="84">
        <v>52.9</v>
      </c>
      <c r="L309" s="399"/>
      <c r="M309" s="399"/>
      <c r="N309" s="399"/>
      <c r="O309" s="399"/>
      <c r="P309" s="399"/>
      <c r="Q309" s="399"/>
      <c r="R309" s="85"/>
      <c r="T309" s="87"/>
      <c r="U309" s="399"/>
      <c r="V309" s="399"/>
      <c r="W309" s="399"/>
      <c r="X309" s="399"/>
      <c r="Y309" s="399"/>
      <c r="Z309" s="399"/>
      <c r="AA309" s="88"/>
      <c r="AT309" s="89" t="s">
        <v>130</v>
      </c>
      <c r="AU309" s="89" t="s">
        <v>128</v>
      </c>
      <c r="AV309" s="86" t="s">
        <v>128</v>
      </c>
      <c r="AW309" s="86" t="s">
        <v>131</v>
      </c>
      <c r="AX309" s="86" t="s">
        <v>119</v>
      </c>
      <c r="AY309" s="89" t="s">
        <v>120</v>
      </c>
    </row>
    <row r="310" spans="2:64" s="86" customFormat="1" ht="31.5" customHeight="1" x14ac:dyDescent="0.25">
      <c r="B310" s="81"/>
      <c r="C310" s="399"/>
      <c r="D310" s="399"/>
      <c r="E310" s="83" t="s">
        <v>125</v>
      </c>
      <c r="F310" s="663" t="s">
        <v>2093</v>
      </c>
      <c r="G310" s="662"/>
      <c r="H310" s="662"/>
      <c r="I310" s="662"/>
      <c r="J310" s="399"/>
      <c r="K310" s="84">
        <v>113.75</v>
      </c>
      <c r="L310" s="399"/>
      <c r="M310" s="399"/>
      <c r="N310" s="399"/>
      <c r="O310" s="399"/>
      <c r="P310" s="399"/>
      <c r="Q310" s="399"/>
      <c r="R310" s="85"/>
      <c r="T310" s="87"/>
      <c r="U310" s="399"/>
      <c r="V310" s="399"/>
      <c r="W310" s="399"/>
      <c r="X310" s="399"/>
      <c r="Y310" s="399"/>
      <c r="Z310" s="399"/>
      <c r="AA310" s="88"/>
      <c r="AT310" s="89" t="s">
        <v>130</v>
      </c>
      <c r="AU310" s="89" t="s">
        <v>128</v>
      </c>
      <c r="AV310" s="86" t="s">
        <v>128</v>
      </c>
      <c r="AW310" s="86" t="s">
        <v>131</v>
      </c>
      <c r="AX310" s="86" t="s">
        <v>119</v>
      </c>
      <c r="AY310" s="89" t="s">
        <v>120</v>
      </c>
    </row>
    <row r="311" spans="2:64" s="95" customFormat="1" ht="22.5" customHeight="1" x14ac:dyDescent="0.25">
      <c r="B311" s="90"/>
      <c r="C311" s="401"/>
      <c r="D311" s="401"/>
      <c r="E311" s="92" t="s">
        <v>125</v>
      </c>
      <c r="F311" s="664" t="s">
        <v>146</v>
      </c>
      <c r="G311" s="665"/>
      <c r="H311" s="665"/>
      <c r="I311" s="665"/>
      <c r="J311" s="401"/>
      <c r="K311" s="93">
        <v>212.08</v>
      </c>
      <c r="L311" s="401"/>
      <c r="M311" s="401"/>
      <c r="N311" s="401"/>
      <c r="O311" s="401"/>
      <c r="P311" s="401"/>
      <c r="Q311" s="401"/>
      <c r="R311" s="94"/>
      <c r="T311" s="96"/>
      <c r="U311" s="401"/>
      <c r="V311" s="401"/>
      <c r="W311" s="401"/>
      <c r="X311" s="401"/>
      <c r="Y311" s="401"/>
      <c r="Z311" s="401"/>
      <c r="AA311" s="97"/>
      <c r="AT311" s="98" t="s">
        <v>130</v>
      </c>
      <c r="AU311" s="98" t="s">
        <v>128</v>
      </c>
      <c r="AV311" s="95" t="s">
        <v>127</v>
      </c>
      <c r="AW311" s="95" t="s">
        <v>131</v>
      </c>
      <c r="AX311" s="95" t="s">
        <v>118</v>
      </c>
      <c r="AY311" s="98" t="s">
        <v>120</v>
      </c>
    </row>
    <row r="312" spans="2:64" s="17" customFormat="1" ht="31.5" customHeight="1" x14ac:dyDescent="0.25">
      <c r="B312" s="70"/>
      <c r="C312" s="71" t="s">
        <v>286</v>
      </c>
      <c r="D312" s="71" t="s">
        <v>121</v>
      </c>
      <c r="E312" s="72" t="s">
        <v>498</v>
      </c>
      <c r="F312" s="671" t="s">
        <v>499</v>
      </c>
      <c r="G312" s="667"/>
      <c r="H312" s="667"/>
      <c r="I312" s="667"/>
      <c r="J312" s="73" t="s">
        <v>172</v>
      </c>
      <c r="K312" s="74">
        <v>2091.3000000000002</v>
      </c>
      <c r="L312" s="666"/>
      <c r="M312" s="667"/>
      <c r="N312" s="666">
        <f>ROUND(L312*K312,2)</f>
        <v>0</v>
      </c>
      <c r="O312" s="667"/>
      <c r="P312" s="667"/>
      <c r="Q312" s="667"/>
      <c r="R312" s="75"/>
      <c r="T312" s="76" t="s">
        <v>125</v>
      </c>
      <c r="U312" s="77" t="s">
        <v>126</v>
      </c>
      <c r="V312" s="78">
        <v>5.6000000000000001E-2</v>
      </c>
      <c r="W312" s="78">
        <f>V312*K312</f>
        <v>117.11280000000001</v>
      </c>
      <c r="X312" s="78">
        <v>0</v>
      </c>
      <c r="Y312" s="78">
        <f>X312*K312</f>
        <v>0</v>
      </c>
      <c r="Z312" s="78">
        <v>0</v>
      </c>
      <c r="AA312" s="79">
        <f>Z312*K312</f>
        <v>0</v>
      </c>
      <c r="AR312" s="30" t="s">
        <v>127</v>
      </c>
      <c r="AT312" s="30" t="s">
        <v>121</v>
      </c>
      <c r="AU312" s="30" t="s">
        <v>128</v>
      </c>
      <c r="AY312" s="30" t="s">
        <v>120</v>
      </c>
      <c r="BE312" s="80">
        <f>IF(U312="základní",N312,0)</f>
        <v>0</v>
      </c>
      <c r="BF312" s="80">
        <f>IF(U312="snížená",N312,0)</f>
        <v>0</v>
      </c>
      <c r="BG312" s="80">
        <f>IF(U312="zákl. přenesená",N312,0)</f>
        <v>0</v>
      </c>
      <c r="BH312" s="80">
        <f>IF(U312="sníž. přenesená",N312,0)</f>
        <v>0</v>
      </c>
      <c r="BI312" s="80">
        <f>IF(U312="nulová",N312,0)</f>
        <v>0</v>
      </c>
      <c r="BJ312" s="30" t="s">
        <v>118</v>
      </c>
      <c r="BK312" s="80">
        <f>ROUND(L312*K312,2)</f>
        <v>0</v>
      </c>
      <c r="BL312" s="30" t="s">
        <v>127</v>
      </c>
    </row>
    <row r="313" spans="2:64" s="109" customFormat="1" ht="22.5" customHeight="1" x14ac:dyDescent="0.25">
      <c r="B313" s="105"/>
      <c r="C313" s="402"/>
      <c r="D313" s="402"/>
      <c r="E313" s="107" t="s">
        <v>125</v>
      </c>
      <c r="F313" s="672" t="s">
        <v>1982</v>
      </c>
      <c r="G313" s="673"/>
      <c r="H313" s="673"/>
      <c r="I313" s="673"/>
      <c r="J313" s="402"/>
      <c r="K313" s="107" t="s">
        <v>125</v>
      </c>
      <c r="L313" s="402"/>
      <c r="M313" s="402"/>
      <c r="N313" s="402"/>
      <c r="O313" s="402"/>
      <c r="P313" s="402"/>
      <c r="Q313" s="402"/>
      <c r="R313" s="108"/>
      <c r="T313" s="110"/>
      <c r="U313" s="402"/>
      <c r="V313" s="402"/>
      <c r="W313" s="402"/>
      <c r="X313" s="402"/>
      <c r="Y313" s="402"/>
      <c r="Z313" s="402"/>
      <c r="AA313" s="111"/>
      <c r="AT313" s="112" t="s">
        <v>130</v>
      </c>
      <c r="AU313" s="112" t="s">
        <v>128</v>
      </c>
      <c r="AV313" s="109" t="s">
        <v>118</v>
      </c>
      <c r="AW313" s="109" t="s">
        <v>131</v>
      </c>
      <c r="AX313" s="109" t="s">
        <v>119</v>
      </c>
      <c r="AY313" s="112" t="s">
        <v>120</v>
      </c>
    </row>
    <row r="314" spans="2:64" s="86" customFormat="1" ht="22.5" customHeight="1" x14ac:dyDescent="0.25">
      <c r="B314" s="81"/>
      <c r="C314" s="399"/>
      <c r="D314" s="399"/>
      <c r="E314" s="83" t="s">
        <v>125</v>
      </c>
      <c r="F314" s="663" t="s">
        <v>6934</v>
      </c>
      <c r="G314" s="662"/>
      <c r="H314" s="662"/>
      <c r="I314" s="662"/>
      <c r="J314" s="399"/>
      <c r="K314" s="84">
        <v>1789.8</v>
      </c>
      <c r="L314" s="399"/>
      <c r="M314" s="399"/>
      <c r="N314" s="399"/>
      <c r="O314" s="399"/>
      <c r="P314" s="399"/>
      <c r="Q314" s="399"/>
      <c r="R314" s="85"/>
      <c r="T314" s="87"/>
      <c r="U314" s="399"/>
      <c r="V314" s="399"/>
      <c r="W314" s="399"/>
      <c r="X314" s="399"/>
      <c r="Y314" s="399"/>
      <c r="Z314" s="399"/>
      <c r="AA314" s="88"/>
      <c r="AT314" s="89" t="s">
        <v>130</v>
      </c>
      <c r="AU314" s="89" t="s">
        <v>128</v>
      </c>
      <c r="AV314" s="86" t="s">
        <v>128</v>
      </c>
      <c r="AW314" s="86" t="s">
        <v>131</v>
      </c>
      <c r="AX314" s="86" t="s">
        <v>119</v>
      </c>
      <c r="AY314" s="89" t="s">
        <v>120</v>
      </c>
    </row>
    <row r="315" spans="2:64" s="109" customFormat="1" ht="22.5" customHeight="1" x14ac:dyDescent="0.25">
      <c r="B315" s="105"/>
      <c r="C315" s="402"/>
      <c r="D315" s="402"/>
      <c r="E315" s="107" t="s">
        <v>125</v>
      </c>
      <c r="F315" s="676" t="s">
        <v>1986</v>
      </c>
      <c r="G315" s="673"/>
      <c r="H315" s="673"/>
      <c r="I315" s="673"/>
      <c r="J315" s="402"/>
      <c r="K315" s="107" t="s">
        <v>125</v>
      </c>
      <c r="L315" s="402"/>
      <c r="M315" s="402"/>
      <c r="N315" s="402"/>
      <c r="O315" s="402"/>
      <c r="P315" s="402"/>
      <c r="Q315" s="402"/>
      <c r="R315" s="108"/>
      <c r="T315" s="110"/>
      <c r="U315" s="402"/>
      <c r="V315" s="402"/>
      <c r="W315" s="402"/>
      <c r="X315" s="402"/>
      <c r="Y315" s="402"/>
      <c r="Z315" s="402"/>
      <c r="AA315" s="111"/>
      <c r="AT315" s="112" t="s">
        <v>130</v>
      </c>
      <c r="AU315" s="112" t="s">
        <v>128</v>
      </c>
      <c r="AV315" s="109" t="s">
        <v>118</v>
      </c>
      <c r="AW315" s="109" t="s">
        <v>131</v>
      </c>
      <c r="AX315" s="109" t="s">
        <v>119</v>
      </c>
      <c r="AY315" s="112" t="s">
        <v>120</v>
      </c>
    </row>
    <row r="316" spans="2:64" s="86" customFormat="1" ht="22.5" customHeight="1" x14ac:dyDescent="0.25">
      <c r="B316" s="81"/>
      <c r="C316" s="399"/>
      <c r="D316" s="399"/>
      <c r="E316" s="83" t="s">
        <v>125</v>
      </c>
      <c r="F316" s="663" t="s">
        <v>2094</v>
      </c>
      <c r="G316" s="662"/>
      <c r="H316" s="662"/>
      <c r="I316" s="662"/>
      <c r="J316" s="399"/>
      <c r="K316" s="84">
        <v>301.5</v>
      </c>
      <c r="L316" s="399"/>
      <c r="M316" s="399"/>
      <c r="N316" s="399"/>
      <c r="O316" s="399"/>
      <c r="P316" s="399"/>
      <c r="Q316" s="399"/>
      <c r="R316" s="85"/>
      <c r="T316" s="87"/>
      <c r="U316" s="399"/>
      <c r="V316" s="399"/>
      <c r="W316" s="399"/>
      <c r="X316" s="399"/>
      <c r="Y316" s="399"/>
      <c r="Z316" s="399"/>
      <c r="AA316" s="88"/>
      <c r="AT316" s="89" t="s">
        <v>130</v>
      </c>
      <c r="AU316" s="89" t="s">
        <v>128</v>
      </c>
      <c r="AV316" s="86" t="s">
        <v>128</v>
      </c>
      <c r="AW316" s="86" t="s">
        <v>131</v>
      </c>
      <c r="AX316" s="86" t="s">
        <v>119</v>
      </c>
      <c r="AY316" s="89" t="s">
        <v>120</v>
      </c>
    </row>
    <row r="317" spans="2:64" s="95" customFormat="1" ht="22.5" customHeight="1" x14ac:dyDescent="0.25">
      <c r="B317" s="90"/>
      <c r="C317" s="401"/>
      <c r="D317" s="401"/>
      <c r="E317" s="92" t="s">
        <v>125</v>
      </c>
      <c r="F317" s="664" t="s">
        <v>146</v>
      </c>
      <c r="G317" s="665"/>
      <c r="H317" s="665"/>
      <c r="I317" s="665"/>
      <c r="J317" s="401"/>
      <c r="K317" s="93">
        <v>2091.3000000000002</v>
      </c>
      <c r="L317" s="401"/>
      <c r="M317" s="401"/>
      <c r="N317" s="401"/>
      <c r="O317" s="401"/>
      <c r="P317" s="401"/>
      <c r="Q317" s="401"/>
      <c r="R317" s="94"/>
      <c r="T317" s="96"/>
      <c r="U317" s="401"/>
      <c r="V317" s="401"/>
      <c r="W317" s="401"/>
      <c r="X317" s="401"/>
      <c r="Y317" s="401"/>
      <c r="Z317" s="401"/>
      <c r="AA317" s="97"/>
      <c r="AT317" s="98" t="s">
        <v>130</v>
      </c>
      <c r="AU317" s="98" t="s">
        <v>128</v>
      </c>
      <c r="AV317" s="95" t="s">
        <v>127</v>
      </c>
      <c r="AW317" s="95" t="s">
        <v>131</v>
      </c>
      <c r="AX317" s="95" t="s">
        <v>118</v>
      </c>
      <c r="AY317" s="98" t="s">
        <v>120</v>
      </c>
    </row>
    <row r="318" spans="2:64" s="17" customFormat="1" ht="31.5" customHeight="1" x14ac:dyDescent="0.25">
      <c r="B318" s="70"/>
      <c r="C318" s="71" t="s">
        <v>291</v>
      </c>
      <c r="D318" s="71" t="s">
        <v>121</v>
      </c>
      <c r="E318" s="72" t="s">
        <v>501</v>
      </c>
      <c r="F318" s="671" t="s">
        <v>502</v>
      </c>
      <c r="G318" s="667"/>
      <c r="H318" s="667"/>
      <c r="I318" s="667"/>
      <c r="J318" s="73" t="s">
        <v>172</v>
      </c>
      <c r="K318" s="74">
        <v>2091.3000000000002</v>
      </c>
      <c r="L318" s="666"/>
      <c r="M318" s="667"/>
      <c r="N318" s="666">
        <f>ROUND(L318*K318,2)</f>
        <v>0</v>
      </c>
      <c r="O318" s="667"/>
      <c r="P318" s="667"/>
      <c r="Q318" s="667"/>
      <c r="R318" s="75"/>
      <c r="T318" s="76" t="s">
        <v>125</v>
      </c>
      <c r="U318" s="77" t="s">
        <v>126</v>
      </c>
      <c r="V318" s="78">
        <v>2.7E-2</v>
      </c>
      <c r="W318" s="78">
        <f>V318*K318</f>
        <v>56.465100000000007</v>
      </c>
      <c r="X318" s="78">
        <v>0</v>
      </c>
      <c r="Y318" s="78">
        <f>X318*K318</f>
        <v>0</v>
      </c>
      <c r="Z318" s="78">
        <v>0</v>
      </c>
      <c r="AA318" s="79">
        <f>Z318*K318</f>
        <v>0</v>
      </c>
      <c r="AR318" s="30" t="s">
        <v>127</v>
      </c>
      <c r="AT318" s="30" t="s">
        <v>121</v>
      </c>
      <c r="AU318" s="30" t="s">
        <v>128</v>
      </c>
      <c r="AY318" s="30" t="s">
        <v>120</v>
      </c>
      <c r="BE318" s="80">
        <f>IF(U318="základní",N318,0)</f>
        <v>0</v>
      </c>
      <c r="BF318" s="80">
        <f>IF(U318="snížená",N318,0)</f>
        <v>0</v>
      </c>
      <c r="BG318" s="80">
        <f>IF(U318="zákl. přenesená",N318,0)</f>
        <v>0</v>
      </c>
      <c r="BH318" s="80">
        <f>IF(U318="sníž. přenesená",N318,0)</f>
        <v>0</v>
      </c>
      <c r="BI318" s="80">
        <f>IF(U318="nulová",N318,0)</f>
        <v>0</v>
      </c>
      <c r="BJ318" s="30" t="s">
        <v>118</v>
      </c>
      <c r="BK318" s="80">
        <f>ROUND(L318*K318,2)</f>
        <v>0</v>
      </c>
      <c r="BL318" s="30" t="s">
        <v>127</v>
      </c>
    </row>
    <row r="319" spans="2:64" s="109" customFormat="1" ht="22.5" customHeight="1" x14ac:dyDescent="0.25">
      <c r="B319" s="105"/>
      <c r="C319" s="402"/>
      <c r="D319" s="402"/>
      <c r="E319" s="107" t="s">
        <v>125</v>
      </c>
      <c r="F319" s="672" t="s">
        <v>1982</v>
      </c>
      <c r="G319" s="673"/>
      <c r="H319" s="673"/>
      <c r="I319" s="673"/>
      <c r="J319" s="402"/>
      <c r="K319" s="107" t="s">
        <v>125</v>
      </c>
      <c r="L319" s="402"/>
      <c r="M319" s="402"/>
      <c r="N319" s="402"/>
      <c r="O319" s="402"/>
      <c r="P319" s="402"/>
      <c r="Q319" s="402"/>
      <c r="R319" s="108"/>
      <c r="T319" s="110"/>
      <c r="U319" s="402"/>
      <c r="V319" s="402"/>
      <c r="W319" s="402"/>
      <c r="X319" s="402"/>
      <c r="Y319" s="402"/>
      <c r="Z319" s="402"/>
      <c r="AA319" s="111"/>
      <c r="AT319" s="112" t="s">
        <v>130</v>
      </c>
      <c r="AU319" s="112" t="s">
        <v>128</v>
      </c>
      <c r="AV319" s="109" t="s">
        <v>118</v>
      </c>
      <c r="AW319" s="109" t="s">
        <v>131</v>
      </c>
      <c r="AX319" s="109" t="s">
        <v>119</v>
      </c>
      <c r="AY319" s="112" t="s">
        <v>120</v>
      </c>
    </row>
    <row r="320" spans="2:64" s="86" customFormat="1" ht="22.5" customHeight="1" x14ac:dyDescent="0.25">
      <c r="B320" s="81"/>
      <c r="C320" s="399"/>
      <c r="D320" s="399"/>
      <c r="E320" s="83" t="s">
        <v>125</v>
      </c>
      <c r="F320" s="663" t="s">
        <v>6934</v>
      </c>
      <c r="G320" s="662"/>
      <c r="H320" s="662"/>
      <c r="I320" s="662"/>
      <c r="J320" s="399"/>
      <c r="K320" s="84">
        <v>1789.8</v>
      </c>
      <c r="L320" s="399"/>
      <c r="M320" s="399"/>
      <c r="N320" s="399"/>
      <c r="O320" s="399"/>
      <c r="P320" s="399"/>
      <c r="Q320" s="399"/>
      <c r="R320" s="85"/>
      <c r="T320" s="87"/>
      <c r="U320" s="399"/>
      <c r="V320" s="399"/>
      <c r="W320" s="399"/>
      <c r="X320" s="399"/>
      <c r="Y320" s="399"/>
      <c r="Z320" s="399"/>
      <c r="AA320" s="88"/>
      <c r="AT320" s="89" t="s">
        <v>130</v>
      </c>
      <c r="AU320" s="89" t="s">
        <v>128</v>
      </c>
      <c r="AV320" s="86" t="s">
        <v>128</v>
      </c>
      <c r="AW320" s="86" t="s">
        <v>131</v>
      </c>
      <c r="AX320" s="86" t="s">
        <v>119</v>
      </c>
      <c r="AY320" s="89" t="s">
        <v>120</v>
      </c>
    </row>
    <row r="321" spans="2:64" s="109" customFormat="1" ht="22.5" customHeight="1" x14ac:dyDescent="0.25">
      <c r="B321" s="105"/>
      <c r="C321" s="402"/>
      <c r="D321" s="402"/>
      <c r="E321" s="107" t="s">
        <v>125</v>
      </c>
      <c r="F321" s="676" t="s">
        <v>1986</v>
      </c>
      <c r="G321" s="673"/>
      <c r="H321" s="673"/>
      <c r="I321" s="673"/>
      <c r="J321" s="402"/>
      <c r="K321" s="107" t="s">
        <v>125</v>
      </c>
      <c r="L321" s="402"/>
      <c r="M321" s="402"/>
      <c r="N321" s="402"/>
      <c r="O321" s="402"/>
      <c r="P321" s="402"/>
      <c r="Q321" s="402"/>
      <c r="R321" s="108"/>
      <c r="T321" s="110"/>
      <c r="U321" s="402"/>
      <c r="V321" s="402"/>
      <c r="W321" s="402"/>
      <c r="X321" s="402"/>
      <c r="Y321" s="402"/>
      <c r="Z321" s="402"/>
      <c r="AA321" s="111"/>
      <c r="AT321" s="112" t="s">
        <v>130</v>
      </c>
      <c r="AU321" s="112" t="s">
        <v>128</v>
      </c>
      <c r="AV321" s="109" t="s">
        <v>118</v>
      </c>
      <c r="AW321" s="109" t="s">
        <v>131</v>
      </c>
      <c r="AX321" s="109" t="s">
        <v>119</v>
      </c>
      <c r="AY321" s="112" t="s">
        <v>120</v>
      </c>
    </row>
    <row r="322" spans="2:64" s="86" customFormat="1" ht="22.5" customHeight="1" x14ac:dyDescent="0.25">
      <c r="B322" s="81"/>
      <c r="C322" s="399"/>
      <c r="D322" s="399"/>
      <c r="E322" s="83" t="s">
        <v>125</v>
      </c>
      <c r="F322" s="663" t="s">
        <v>2094</v>
      </c>
      <c r="G322" s="662"/>
      <c r="H322" s="662"/>
      <c r="I322" s="662"/>
      <c r="J322" s="399"/>
      <c r="K322" s="84">
        <v>301.5</v>
      </c>
      <c r="L322" s="399"/>
      <c r="M322" s="399"/>
      <c r="N322" s="399"/>
      <c r="O322" s="399"/>
      <c r="P322" s="399"/>
      <c r="Q322" s="399"/>
      <c r="R322" s="85"/>
      <c r="T322" s="87"/>
      <c r="U322" s="399"/>
      <c r="V322" s="399"/>
      <c r="W322" s="399"/>
      <c r="X322" s="399"/>
      <c r="Y322" s="399"/>
      <c r="Z322" s="399"/>
      <c r="AA322" s="88"/>
      <c r="AT322" s="89" t="s">
        <v>130</v>
      </c>
      <c r="AU322" s="89" t="s">
        <v>128</v>
      </c>
      <c r="AV322" s="86" t="s">
        <v>128</v>
      </c>
      <c r="AW322" s="86" t="s">
        <v>131</v>
      </c>
      <c r="AX322" s="86" t="s">
        <v>119</v>
      </c>
      <c r="AY322" s="89" t="s">
        <v>120</v>
      </c>
    </row>
    <row r="323" spans="2:64" s="95" customFormat="1" ht="22.5" customHeight="1" x14ac:dyDescent="0.25">
      <c r="B323" s="90"/>
      <c r="C323" s="401"/>
      <c r="D323" s="401"/>
      <c r="E323" s="92" t="s">
        <v>125</v>
      </c>
      <c r="F323" s="664" t="s">
        <v>146</v>
      </c>
      <c r="G323" s="665"/>
      <c r="H323" s="665"/>
      <c r="I323" s="665"/>
      <c r="J323" s="401"/>
      <c r="K323" s="93">
        <v>2091.3000000000002</v>
      </c>
      <c r="L323" s="401"/>
      <c r="M323" s="401"/>
      <c r="N323" s="401"/>
      <c r="O323" s="401"/>
      <c r="P323" s="401"/>
      <c r="Q323" s="401"/>
      <c r="R323" s="94"/>
      <c r="T323" s="96"/>
      <c r="U323" s="401"/>
      <c r="V323" s="401"/>
      <c r="W323" s="401"/>
      <c r="X323" s="401"/>
      <c r="Y323" s="401"/>
      <c r="Z323" s="401"/>
      <c r="AA323" s="97"/>
      <c r="AT323" s="98" t="s">
        <v>130</v>
      </c>
      <c r="AU323" s="98" t="s">
        <v>128</v>
      </c>
      <c r="AV323" s="95" t="s">
        <v>127</v>
      </c>
      <c r="AW323" s="95" t="s">
        <v>131</v>
      </c>
      <c r="AX323" s="95" t="s">
        <v>118</v>
      </c>
      <c r="AY323" s="98" t="s">
        <v>120</v>
      </c>
    </row>
    <row r="324" spans="2:64" s="17" customFormat="1" ht="31.5" customHeight="1" x14ac:dyDescent="0.25">
      <c r="B324" s="70"/>
      <c r="C324" s="71" t="s">
        <v>300</v>
      </c>
      <c r="D324" s="71" t="s">
        <v>121</v>
      </c>
      <c r="E324" s="72" t="s">
        <v>504</v>
      </c>
      <c r="F324" s="671" t="s">
        <v>505</v>
      </c>
      <c r="G324" s="667"/>
      <c r="H324" s="667"/>
      <c r="I324" s="667"/>
      <c r="J324" s="73" t="s">
        <v>172</v>
      </c>
      <c r="K324" s="74">
        <v>3782.6</v>
      </c>
      <c r="L324" s="666"/>
      <c r="M324" s="667"/>
      <c r="N324" s="666">
        <f>ROUND(L324*K324,2)</f>
        <v>0</v>
      </c>
      <c r="O324" s="667"/>
      <c r="P324" s="667"/>
      <c r="Q324" s="667"/>
      <c r="R324" s="75"/>
      <c r="T324" s="76" t="s">
        <v>125</v>
      </c>
      <c r="U324" s="77" t="s">
        <v>126</v>
      </c>
      <c r="V324" s="78">
        <v>2E-3</v>
      </c>
      <c r="W324" s="78">
        <f>V324*K324</f>
        <v>7.5651999999999999</v>
      </c>
      <c r="X324" s="78">
        <v>7.1000000000000002E-4</v>
      </c>
      <c r="Y324" s="78">
        <f>X324*K324</f>
        <v>2.6856460000000002</v>
      </c>
      <c r="Z324" s="78">
        <v>0</v>
      </c>
      <c r="AA324" s="79">
        <f>Z324*K324</f>
        <v>0</v>
      </c>
      <c r="AR324" s="30" t="s">
        <v>127</v>
      </c>
      <c r="AT324" s="30" t="s">
        <v>121</v>
      </c>
      <c r="AU324" s="30" t="s">
        <v>128</v>
      </c>
      <c r="AY324" s="30" t="s">
        <v>120</v>
      </c>
      <c r="BE324" s="80">
        <f>IF(U324="základní",N324,0)</f>
        <v>0</v>
      </c>
      <c r="BF324" s="80">
        <f>IF(U324="snížená",N324,0)</f>
        <v>0</v>
      </c>
      <c r="BG324" s="80">
        <f>IF(U324="zákl. přenesená",N324,0)</f>
        <v>0</v>
      </c>
      <c r="BH324" s="80">
        <f>IF(U324="sníž. přenesená",N324,0)</f>
        <v>0</v>
      </c>
      <c r="BI324" s="80">
        <f>IF(U324="nulová",N324,0)</f>
        <v>0</v>
      </c>
      <c r="BJ324" s="30" t="s">
        <v>118</v>
      </c>
      <c r="BK324" s="80">
        <f>ROUND(L324*K324,2)</f>
        <v>0</v>
      </c>
      <c r="BL324" s="30" t="s">
        <v>127</v>
      </c>
    </row>
    <row r="325" spans="2:64" s="109" customFormat="1" ht="22.5" customHeight="1" x14ac:dyDescent="0.25">
      <c r="B325" s="105"/>
      <c r="C325" s="402"/>
      <c r="D325" s="402"/>
      <c r="E325" s="107" t="s">
        <v>125</v>
      </c>
      <c r="F325" s="672" t="s">
        <v>1982</v>
      </c>
      <c r="G325" s="673"/>
      <c r="H325" s="673"/>
      <c r="I325" s="673"/>
      <c r="J325" s="402"/>
      <c r="K325" s="107" t="s">
        <v>125</v>
      </c>
      <c r="L325" s="402"/>
      <c r="M325" s="402"/>
      <c r="N325" s="402"/>
      <c r="O325" s="402"/>
      <c r="P325" s="402"/>
      <c r="Q325" s="402"/>
      <c r="R325" s="108"/>
      <c r="T325" s="110"/>
      <c r="U325" s="402"/>
      <c r="V325" s="402"/>
      <c r="W325" s="402"/>
      <c r="X325" s="402"/>
      <c r="Y325" s="402"/>
      <c r="Z325" s="402"/>
      <c r="AA325" s="111"/>
      <c r="AT325" s="112" t="s">
        <v>130</v>
      </c>
      <c r="AU325" s="112" t="s">
        <v>128</v>
      </c>
      <c r="AV325" s="109" t="s">
        <v>118</v>
      </c>
      <c r="AW325" s="109" t="s">
        <v>131</v>
      </c>
      <c r="AX325" s="109" t="s">
        <v>119</v>
      </c>
      <c r="AY325" s="112" t="s">
        <v>120</v>
      </c>
    </row>
    <row r="326" spans="2:64" s="86" customFormat="1" ht="22.5" customHeight="1" x14ac:dyDescent="0.25">
      <c r="B326" s="81"/>
      <c r="C326" s="399"/>
      <c r="D326" s="399"/>
      <c r="E326" s="83" t="s">
        <v>125</v>
      </c>
      <c r="F326" s="663" t="s">
        <v>2095</v>
      </c>
      <c r="G326" s="662"/>
      <c r="H326" s="662"/>
      <c r="I326" s="662"/>
      <c r="J326" s="399"/>
      <c r="K326" s="84">
        <v>3179.6</v>
      </c>
      <c r="L326" s="399"/>
      <c r="M326" s="399"/>
      <c r="N326" s="399"/>
      <c r="O326" s="399"/>
      <c r="P326" s="399"/>
      <c r="Q326" s="399"/>
      <c r="R326" s="85"/>
      <c r="T326" s="87"/>
      <c r="U326" s="399"/>
      <c r="V326" s="399"/>
      <c r="W326" s="399"/>
      <c r="X326" s="399"/>
      <c r="Y326" s="399"/>
      <c r="Z326" s="399"/>
      <c r="AA326" s="88"/>
      <c r="AT326" s="89" t="s">
        <v>130</v>
      </c>
      <c r="AU326" s="89" t="s">
        <v>128</v>
      </c>
      <c r="AV326" s="86" t="s">
        <v>128</v>
      </c>
      <c r="AW326" s="86" t="s">
        <v>131</v>
      </c>
      <c r="AX326" s="86" t="s">
        <v>119</v>
      </c>
      <c r="AY326" s="89" t="s">
        <v>120</v>
      </c>
    </row>
    <row r="327" spans="2:64" s="109" customFormat="1" ht="22.5" customHeight="1" x14ac:dyDescent="0.25">
      <c r="B327" s="105"/>
      <c r="C327" s="402"/>
      <c r="D327" s="402"/>
      <c r="E327" s="107" t="s">
        <v>125</v>
      </c>
      <c r="F327" s="676" t="s">
        <v>1986</v>
      </c>
      <c r="G327" s="673"/>
      <c r="H327" s="673"/>
      <c r="I327" s="673"/>
      <c r="J327" s="402"/>
      <c r="K327" s="107" t="s">
        <v>125</v>
      </c>
      <c r="L327" s="402"/>
      <c r="M327" s="402"/>
      <c r="N327" s="402"/>
      <c r="O327" s="402"/>
      <c r="P327" s="402"/>
      <c r="Q327" s="402"/>
      <c r="R327" s="108"/>
      <c r="T327" s="110"/>
      <c r="U327" s="402"/>
      <c r="V327" s="402"/>
      <c r="W327" s="402"/>
      <c r="X327" s="402"/>
      <c r="Y327" s="402"/>
      <c r="Z327" s="402"/>
      <c r="AA327" s="111"/>
      <c r="AT327" s="112" t="s">
        <v>130</v>
      </c>
      <c r="AU327" s="112" t="s">
        <v>128</v>
      </c>
      <c r="AV327" s="109" t="s">
        <v>118</v>
      </c>
      <c r="AW327" s="109" t="s">
        <v>131</v>
      </c>
      <c r="AX327" s="109" t="s">
        <v>119</v>
      </c>
      <c r="AY327" s="112" t="s">
        <v>120</v>
      </c>
    </row>
    <row r="328" spans="2:64" s="86" customFormat="1" ht="22.5" customHeight="1" x14ac:dyDescent="0.25">
      <c r="B328" s="81"/>
      <c r="C328" s="399"/>
      <c r="D328" s="399"/>
      <c r="E328" s="83" t="s">
        <v>125</v>
      </c>
      <c r="F328" s="663" t="s">
        <v>2096</v>
      </c>
      <c r="G328" s="662"/>
      <c r="H328" s="662"/>
      <c r="I328" s="662"/>
      <c r="J328" s="399"/>
      <c r="K328" s="84">
        <v>603</v>
      </c>
      <c r="L328" s="399"/>
      <c r="M328" s="399"/>
      <c r="N328" s="399"/>
      <c r="O328" s="399"/>
      <c r="P328" s="399"/>
      <c r="Q328" s="399"/>
      <c r="R328" s="85"/>
      <c r="T328" s="87"/>
      <c r="U328" s="399"/>
      <c r="V328" s="399"/>
      <c r="W328" s="399"/>
      <c r="X328" s="399"/>
      <c r="Y328" s="399"/>
      <c r="Z328" s="399"/>
      <c r="AA328" s="88"/>
      <c r="AT328" s="89" t="s">
        <v>130</v>
      </c>
      <c r="AU328" s="89" t="s">
        <v>128</v>
      </c>
      <c r="AV328" s="86" t="s">
        <v>128</v>
      </c>
      <c r="AW328" s="86" t="s">
        <v>131</v>
      </c>
      <c r="AX328" s="86" t="s">
        <v>119</v>
      </c>
      <c r="AY328" s="89" t="s">
        <v>120</v>
      </c>
    </row>
    <row r="329" spans="2:64" s="95" customFormat="1" ht="22.5" customHeight="1" x14ac:dyDescent="0.25">
      <c r="B329" s="90"/>
      <c r="C329" s="401"/>
      <c r="D329" s="401"/>
      <c r="E329" s="92" t="s">
        <v>125</v>
      </c>
      <c r="F329" s="664" t="s">
        <v>146</v>
      </c>
      <c r="G329" s="665"/>
      <c r="H329" s="665"/>
      <c r="I329" s="665"/>
      <c r="J329" s="401"/>
      <c r="K329" s="93">
        <v>3782.6</v>
      </c>
      <c r="L329" s="401"/>
      <c r="M329" s="401"/>
      <c r="N329" s="401"/>
      <c r="O329" s="401"/>
      <c r="P329" s="401"/>
      <c r="Q329" s="401"/>
      <c r="R329" s="94"/>
      <c r="T329" s="96"/>
      <c r="U329" s="401"/>
      <c r="V329" s="401"/>
      <c r="W329" s="401"/>
      <c r="X329" s="401"/>
      <c r="Y329" s="401"/>
      <c r="Z329" s="401"/>
      <c r="AA329" s="97"/>
      <c r="AT329" s="98" t="s">
        <v>130</v>
      </c>
      <c r="AU329" s="98" t="s">
        <v>128</v>
      </c>
      <c r="AV329" s="95" t="s">
        <v>127</v>
      </c>
      <c r="AW329" s="95" t="s">
        <v>131</v>
      </c>
      <c r="AX329" s="95" t="s">
        <v>118</v>
      </c>
      <c r="AY329" s="98" t="s">
        <v>120</v>
      </c>
    </row>
    <row r="330" spans="2:64" s="17" customFormat="1" ht="31.5" customHeight="1" x14ac:dyDescent="0.25">
      <c r="B330" s="70"/>
      <c r="C330" s="71" t="s">
        <v>304</v>
      </c>
      <c r="D330" s="71" t="s">
        <v>121</v>
      </c>
      <c r="E330" s="72" t="s">
        <v>507</v>
      </c>
      <c r="F330" s="671" t="s">
        <v>508</v>
      </c>
      <c r="G330" s="667"/>
      <c r="H330" s="667"/>
      <c r="I330" s="667"/>
      <c r="J330" s="73" t="s">
        <v>172</v>
      </c>
      <c r="K330" s="74">
        <v>2091.3000000000002</v>
      </c>
      <c r="L330" s="666"/>
      <c r="M330" s="667"/>
      <c r="N330" s="666">
        <f>ROUND(L330*K330,2)</f>
        <v>0</v>
      </c>
      <c r="O330" s="667"/>
      <c r="P330" s="667"/>
      <c r="Q330" s="667"/>
      <c r="R330" s="75"/>
      <c r="T330" s="76" t="s">
        <v>125</v>
      </c>
      <c r="U330" s="77" t="s">
        <v>126</v>
      </c>
      <c r="V330" s="78">
        <v>4.8000000000000001E-2</v>
      </c>
      <c r="W330" s="78">
        <f>V330*K330</f>
        <v>100.3824</v>
      </c>
      <c r="X330" s="78">
        <v>0</v>
      </c>
      <c r="Y330" s="78">
        <f>X330*K330</f>
        <v>0</v>
      </c>
      <c r="Z330" s="78">
        <v>0</v>
      </c>
      <c r="AA330" s="79">
        <f>Z330*K330</f>
        <v>0</v>
      </c>
      <c r="AR330" s="30" t="s">
        <v>127</v>
      </c>
      <c r="AT330" s="30" t="s">
        <v>121</v>
      </c>
      <c r="AU330" s="30" t="s">
        <v>128</v>
      </c>
      <c r="AY330" s="30" t="s">
        <v>120</v>
      </c>
      <c r="BE330" s="80">
        <f>IF(U330="základní",N330,0)</f>
        <v>0</v>
      </c>
      <c r="BF330" s="80">
        <f>IF(U330="snížená",N330,0)</f>
        <v>0</v>
      </c>
      <c r="BG330" s="80">
        <f>IF(U330="zákl. přenesená",N330,0)</f>
        <v>0</v>
      </c>
      <c r="BH330" s="80">
        <f>IF(U330="sníž. přenesená",N330,0)</f>
        <v>0</v>
      </c>
      <c r="BI330" s="80">
        <f>IF(U330="nulová",N330,0)</f>
        <v>0</v>
      </c>
      <c r="BJ330" s="30" t="s">
        <v>118</v>
      </c>
      <c r="BK330" s="80">
        <f>ROUND(L330*K330,2)</f>
        <v>0</v>
      </c>
      <c r="BL330" s="30" t="s">
        <v>127</v>
      </c>
    </row>
    <row r="331" spans="2:64" s="17" customFormat="1" ht="30" customHeight="1" x14ac:dyDescent="0.25">
      <c r="B331" s="18"/>
      <c r="C331" s="393"/>
      <c r="D331" s="393"/>
      <c r="E331" s="393"/>
      <c r="F331" s="679" t="s">
        <v>509</v>
      </c>
      <c r="G331" s="680"/>
      <c r="H331" s="680"/>
      <c r="I331" s="680"/>
      <c r="J331" s="393"/>
      <c r="K331" s="393"/>
      <c r="L331" s="393"/>
      <c r="M331" s="393"/>
      <c r="N331" s="393"/>
      <c r="O331" s="393"/>
      <c r="P331" s="393"/>
      <c r="Q331" s="393"/>
      <c r="R331" s="19"/>
      <c r="T331" s="99"/>
      <c r="U331" s="393"/>
      <c r="V331" s="393"/>
      <c r="W331" s="393"/>
      <c r="X331" s="393"/>
      <c r="Y331" s="393"/>
      <c r="Z331" s="393"/>
      <c r="AA331" s="100"/>
      <c r="AT331" s="30" t="s">
        <v>193</v>
      </c>
      <c r="AU331" s="30" t="s">
        <v>128</v>
      </c>
    </row>
    <row r="332" spans="2:64" s="109" customFormat="1" ht="22.5" customHeight="1" x14ac:dyDescent="0.25">
      <c r="B332" s="105"/>
      <c r="C332" s="402"/>
      <c r="D332" s="402"/>
      <c r="E332" s="107" t="s">
        <v>125</v>
      </c>
      <c r="F332" s="676" t="s">
        <v>1982</v>
      </c>
      <c r="G332" s="673"/>
      <c r="H332" s="673"/>
      <c r="I332" s="673"/>
      <c r="J332" s="402"/>
      <c r="K332" s="107" t="s">
        <v>125</v>
      </c>
      <c r="L332" s="402"/>
      <c r="M332" s="402"/>
      <c r="N332" s="402"/>
      <c r="O332" s="402"/>
      <c r="P332" s="402"/>
      <c r="Q332" s="402"/>
      <c r="R332" s="108"/>
      <c r="T332" s="110"/>
      <c r="U332" s="402"/>
      <c r="V332" s="402"/>
      <c r="W332" s="402"/>
      <c r="X332" s="402"/>
      <c r="Y332" s="402"/>
      <c r="Z332" s="402"/>
      <c r="AA332" s="111"/>
      <c r="AT332" s="112" t="s">
        <v>130</v>
      </c>
      <c r="AU332" s="112" t="s">
        <v>128</v>
      </c>
      <c r="AV332" s="109" t="s">
        <v>118</v>
      </c>
      <c r="AW332" s="109" t="s">
        <v>131</v>
      </c>
      <c r="AX332" s="109" t="s">
        <v>119</v>
      </c>
      <c r="AY332" s="112" t="s">
        <v>120</v>
      </c>
    </row>
    <row r="333" spans="2:64" s="86" customFormat="1" ht="22.5" customHeight="1" x14ac:dyDescent="0.25">
      <c r="B333" s="81"/>
      <c r="C333" s="399"/>
      <c r="D333" s="399"/>
      <c r="E333" s="83" t="s">
        <v>125</v>
      </c>
      <c r="F333" s="663" t="s">
        <v>6934</v>
      </c>
      <c r="G333" s="662"/>
      <c r="H333" s="662"/>
      <c r="I333" s="662"/>
      <c r="J333" s="399"/>
      <c r="K333" s="84">
        <v>1789.8</v>
      </c>
      <c r="L333" s="399"/>
      <c r="M333" s="399"/>
      <c r="N333" s="399"/>
      <c r="O333" s="399"/>
      <c r="P333" s="399"/>
      <c r="Q333" s="399"/>
      <c r="R333" s="85"/>
      <c r="T333" s="87"/>
      <c r="U333" s="399"/>
      <c r="V333" s="399"/>
      <c r="W333" s="399"/>
      <c r="X333" s="399"/>
      <c r="Y333" s="399"/>
      <c r="Z333" s="399"/>
      <c r="AA333" s="88"/>
      <c r="AT333" s="89" t="s">
        <v>130</v>
      </c>
      <c r="AU333" s="89" t="s">
        <v>128</v>
      </c>
      <c r="AV333" s="86" t="s">
        <v>128</v>
      </c>
      <c r="AW333" s="86" t="s">
        <v>131</v>
      </c>
      <c r="AX333" s="86" t="s">
        <v>119</v>
      </c>
      <c r="AY333" s="89" t="s">
        <v>120</v>
      </c>
    </row>
    <row r="334" spans="2:64" s="109" customFormat="1" ht="22.5" customHeight="1" x14ac:dyDescent="0.25">
      <c r="B334" s="105"/>
      <c r="C334" s="402"/>
      <c r="D334" s="402"/>
      <c r="E334" s="107" t="s">
        <v>125</v>
      </c>
      <c r="F334" s="676" t="s">
        <v>1986</v>
      </c>
      <c r="G334" s="673"/>
      <c r="H334" s="673"/>
      <c r="I334" s="673"/>
      <c r="J334" s="402"/>
      <c r="K334" s="107" t="s">
        <v>125</v>
      </c>
      <c r="L334" s="402"/>
      <c r="M334" s="402"/>
      <c r="N334" s="402"/>
      <c r="O334" s="402"/>
      <c r="P334" s="402"/>
      <c r="Q334" s="402"/>
      <c r="R334" s="108"/>
      <c r="T334" s="110"/>
      <c r="U334" s="402"/>
      <c r="V334" s="402"/>
      <c r="W334" s="402"/>
      <c r="X334" s="402"/>
      <c r="Y334" s="402"/>
      <c r="Z334" s="402"/>
      <c r="AA334" s="111"/>
      <c r="AT334" s="112" t="s">
        <v>130</v>
      </c>
      <c r="AU334" s="112" t="s">
        <v>128</v>
      </c>
      <c r="AV334" s="109" t="s">
        <v>118</v>
      </c>
      <c r="AW334" s="109" t="s">
        <v>131</v>
      </c>
      <c r="AX334" s="109" t="s">
        <v>119</v>
      </c>
      <c r="AY334" s="112" t="s">
        <v>120</v>
      </c>
    </row>
    <row r="335" spans="2:64" s="86" customFormat="1" ht="22.5" customHeight="1" x14ac:dyDescent="0.25">
      <c r="B335" s="81"/>
      <c r="C335" s="399"/>
      <c r="D335" s="399"/>
      <c r="E335" s="83" t="s">
        <v>125</v>
      </c>
      <c r="F335" s="663" t="s">
        <v>2094</v>
      </c>
      <c r="G335" s="662"/>
      <c r="H335" s="662"/>
      <c r="I335" s="662"/>
      <c r="J335" s="399"/>
      <c r="K335" s="84">
        <v>301.5</v>
      </c>
      <c r="L335" s="399"/>
      <c r="M335" s="399"/>
      <c r="N335" s="399"/>
      <c r="O335" s="399"/>
      <c r="P335" s="399"/>
      <c r="Q335" s="399"/>
      <c r="R335" s="85"/>
      <c r="T335" s="87"/>
      <c r="U335" s="399"/>
      <c r="V335" s="399"/>
      <c r="W335" s="399"/>
      <c r="X335" s="399"/>
      <c r="Y335" s="399"/>
      <c r="Z335" s="399"/>
      <c r="AA335" s="88"/>
      <c r="AT335" s="89" t="s">
        <v>130</v>
      </c>
      <c r="AU335" s="89" t="s">
        <v>128</v>
      </c>
      <c r="AV335" s="86" t="s">
        <v>128</v>
      </c>
      <c r="AW335" s="86" t="s">
        <v>131</v>
      </c>
      <c r="AX335" s="86" t="s">
        <v>119</v>
      </c>
      <c r="AY335" s="89" t="s">
        <v>120</v>
      </c>
    </row>
    <row r="336" spans="2:64" s="95" customFormat="1" ht="22.5" customHeight="1" x14ac:dyDescent="0.25">
      <c r="B336" s="90"/>
      <c r="C336" s="401"/>
      <c r="D336" s="401"/>
      <c r="E336" s="92" t="s">
        <v>125</v>
      </c>
      <c r="F336" s="664" t="s">
        <v>146</v>
      </c>
      <c r="G336" s="665"/>
      <c r="H336" s="665"/>
      <c r="I336" s="665"/>
      <c r="J336" s="401"/>
      <c r="K336" s="93">
        <v>2091.3000000000002</v>
      </c>
      <c r="L336" s="401"/>
      <c r="M336" s="401"/>
      <c r="N336" s="401"/>
      <c r="O336" s="401"/>
      <c r="P336" s="401"/>
      <c r="Q336" s="401"/>
      <c r="R336" s="94"/>
      <c r="T336" s="96"/>
      <c r="U336" s="401"/>
      <c r="V336" s="401"/>
      <c r="W336" s="401"/>
      <c r="X336" s="401"/>
      <c r="Y336" s="401"/>
      <c r="Z336" s="401"/>
      <c r="AA336" s="97"/>
      <c r="AT336" s="98" t="s">
        <v>130</v>
      </c>
      <c r="AU336" s="98" t="s">
        <v>128</v>
      </c>
      <c r="AV336" s="95" t="s">
        <v>127</v>
      </c>
      <c r="AW336" s="95" t="s">
        <v>131</v>
      </c>
      <c r="AX336" s="95" t="s">
        <v>118</v>
      </c>
      <c r="AY336" s="98" t="s">
        <v>120</v>
      </c>
    </row>
    <row r="337" spans="2:64" s="17" customFormat="1" ht="31.5" customHeight="1" x14ac:dyDescent="0.25">
      <c r="B337" s="70"/>
      <c r="C337" s="71" t="s">
        <v>309</v>
      </c>
      <c r="D337" s="71" t="s">
        <v>121</v>
      </c>
      <c r="E337" s="72" t="s">
        <v>511</v>
      </c>
      <c r="F337" s="671" t="s">
        <v>512</v>
      </c>
      <c r="G337" s="667"/>
      <c r="H337" s="667"/>
      <c r="I337" s="667"/>
      <c r="J337" s="73" t="s">
        <v>172</v>
      </c>
      <c r="K337" s="74">
        <v>2091.3000000000002</v>
      </c>
      <c r="L337" s="666"/>
      <c r="M337" s="667"/>
      <c r="N337" s="666">
        <f>ROUND(L337*K337,2)</f>
        <v>0</v>
      </c>
      <c r="O337" s="667"/>
      <c r="P337" s="667"/>
      <c r="Q337" s="667"/>
      <c r="R337" s="75"/>
      <c r="T337" s="76" t="s">
        <v>125</v>
      </c>
      <c r="U337" s="77" t="s">
        <v>126</v>
      </c>
      <c r="V337" s="78">
        <v>0.08</v>
      </c>
      <c r="W337" s="78">
        <f>V337*K337</f>
        <v>167.30400000000003</v>
      </c>
      <c r="X337" s="78">
        <v>0</v>
      </c>
      <c r="Y337" s="78">
        <f>X337*K337</f>
        <v>0</v>
      </c>
      <c r="Z337" s="78">
        <v>0</v>
      </c>
      <c r="AA337" s="79">
        <f>Z337*K337</f>
        <v>0</v>
      </c>
      <c r="AR337" s="30" t="s">
        <v>127</v>
      </c>
      <c r="AT337" s="30" t="s">
        <v>121</v>
      </c>
      <c r="AU337" s="30" t="s">
        <v>128</v>
      </c>
      <c r="AY337" s="30" t="s">
        <v>120</v>
      </c>
      <c r="BE337" s="80">
        <f>IF(U337="základní",N337,0)</f>
        <v>0</v>
      </c>
      <c r="BF337" s="80">
        <f>IF(U337="snížená",N337,0)</f>
        <v>0</v>
      </c>
      <c r="BG337" s="80">
        <f>IF(U337="zákl. přenesená",N337,0)</f>
        <v>0</v>
      </c>
      <c r="BH337" s="80">
        <f>IF(U337="sníž. přenesená",N337,0)</f>
        <v>0</v>
      </c>
      <c r="BI337" s="80">
        <f>IF(U337="nulová",N337,0)</f>
        <v>0</v>
      </c>
      <c r="BJ337" s="30" t="s">
        <v>118</v>
      </c>
      <c r="BK337" s="80">
        <f>ROUND(L337*K337,2)</f>
        <v>0</v>
      </c>
      <c r="BL337" s="30" t="s">
        <v>127</v>
      </c>
    </row>
    <row r="338" spans="2:64" s="109" customFormat="1" ht="22.5" customHeight="1" x14ac:dyDescent="0.25">
      <c r="B338" s="105"/>
      <c r="C338" s="402"/>
      <c r="D338" s="402"/>
      <c r="E338" s="107" t="s">
        <v>125</v>
      </c>
      <c r="F338" s="672" t="s">
        <v>1982</v>
      </c>
      <c r="G338" s="673"/>
      <c r="H338" s="673"/>
      <c r="I338" s="673"/>
      <c r="J338" s="402"/>
      <c r="K338" s="107" t="s">
        <v>125</v>
      </c>
      <c r="L338" s="402"/>
      <c r="M338" s="402"/>
      <c r="N338" s="402"/>
      <c r="O338" s="402"/>
      <c r="P338" s="402"/>
      <c r="Q338" s="402"/>
      <c r="R338" s="108"/>
      <c r="T338" s="110"/>
      <c r="U338" s="402"/>
      <c r="V338" s="402"/>
      <c r="W338" s="402"/>
      <c r="X338" s="402"/>
      <c r="Y338" s="402"/>
      <c r="Z338" s="402"/>
      <c r="AA338" s="111"/>
      <c r="AT338" s="112" t="s">
        <v>130</v>
      </c>
      <c r="AU338" s="112" t="s">
        <v>128</v>
      </c>
      <c r="AV338" s="109" t="s">
        <v>118</v>
      </c>
      <c r="AW338" s="109" t="s">
        <v>131</v>
      </c>
      <c r="AX338" s="109" t="s">
        <v>119</v>
      </c>
      <c r="AY338" s="112" t="s">
        <v>120</v>
      </c>
    </row>
    <row r="339" spans="2:64" s="86" customFormat="1" ht="22.5" customHeight="1" x14ac:dyDescent="0.25">
      <c r="B339" s="81"/>
      <c r="C339" s="399"/>
      <c r="D339" s="399"/>
      <c r="E339" s="83" t="s">
        <v>125</v>
      </c>
      <c r="F339" s="663" t="s">
        <v>6934</v>
      </c>
      <c r="G339" s="662"/>
      <c r="H339" s="662"/>
      <c r="I339" s="662"/>
      <c r="J339" s="399"/>
      <c r="K339" s="84">
        <v>1789.8</v>
      </c>
      <c r="L339" s="399"/>
      <c r="M339" s="399"/>
      <c r="N339" s="399"/>
      <c r="O339" s="399"/>
      <c r="P339" s="399"/>
      <c r="Q339" s="399"/>
      <c r="R339" s="85"/>
      <c r="T339" s="87"/>
      <c r="U339" s="399"/>
      <c r="V339" s="399"/>
      <c r="W339" s="399"/>
      <c r="X339" s="399"/>
      <c r="Y339" s="399"/>
      <c r="Z339" s="399"/>
      <c r="AA339" s="88"/>
      <c r="AT339" s="89" t="s">
        <v>130</v>
      </c>
      <c r="AU339" s="89" t="s">
        <v>128</v>
      </c>
      <c r="AV339" s="86" t="s">
        <v>128</v>
      </c>
      <c r="AW339" s="86" t="s">
        <v>131</v>
      </c>
      <c r="AX339" s="86" t="s">
        <v>119</v>
      </c>
      <c r="AY339" s="89" t="s">
        <v>120</v>
      </c>
    </row>
    <row r="340" spans="2:64" s="109" customFormat="1" ht="22.5" customHeight="1" x14ac:dyDescent="0.25">
      <c r="B340" s="105"/>
      <c r="C340" s="402"/>
      <c r="D340" s="402"/>
      <c r="E340" s="107" t="s">
        <v>125</v>
      </c>
      <c r="F340" s="676" t="s">
        <v>1986</v>
      </c>
      <c r="G340" s="673"/>
      <c r="H340" s="673"/>
      <c r="I340" s="673"/>
      <c r="J340" s="402"/>
      <c r="K340" s="107" t="s">
        <v>125</v>
      </c>
      <c r="L340" s="402"/>
      <c r="M340" s="402"/>
      <c r="N340" s="402"/>
      <c r="O340" s="402"/>
      <c r="P340" s="402"/>
      <c r="Q340" s="402"/>
      <c r="R340" s="108"/>
      <c r="T340" s="110"/>
      <c r="U340" s="402"/>
      <c r="V340" s="402"/>
      <c r="W340" s="402"/>
      <c r="X340" s="402"/>
      <c r="Y340" s="402"/>
      <c r="Z340" s="402"/>
      <c r="AA340" s="111"/>
      <c r="AT340" s="112" t="s">
        <v>130</v>
      </c>
      <c r="AU340" s="112" t="s">
        <v>128</v>
      </c>
      <c r="AV340" s="109" t="s">
        <v>118</v>
      </c>
      <c r="AW340" s="109" t="s">
        <v>131</v>
      </c>
      <c r="AX340" s="109" t="s">
        <v>119</v>
      </c>
      <c r="AY340" s="112" t="s">
        <v>120</v>
      </c>
    </row>
    <row r="341" spans="2:64" s="86" customFormat="1" ht="22.5" customHeight="1" x14ac:dyDescent="0.25">
      <c r="B341" s="81"/>
      <c r="C341" s="399"/>
      <c r="D341" s="399"/>
      <c r="E341" s="83" t="s">
        <v>125</v>
      </c>
      <c r="F341" s="663" t="s">
        <v>2094</v>
      </c>
      <c r="G341" s="662"/>
      <c r="H341" s="662"/>
      <c r="I341" s="662"/>
      <c r="J341" s="399"/>
      <c r="K341" s="84">
        <v>301.5</v>
      </c>
      <c r="L341" s="399"/>
      <c r="M341" s="399"/>
      <c r="N341" s="399"/>
      <c r="O341" s="399"/>
      <c r="P341" s="399"/>
      <c r="Q341" s="399"/>
      <c r="R341" s="85"/>
      <c r="T341" s="87"/>
      <c r="U341" s="399"/>
      <c r="V341" s="399"/>
      <c r="W341" s="399"/>
      <c r="X341" s="399"/>
      <c r="Y341" s="399"/>
      <c r="Z341" s="399"/>
      <c r="AA341" s="88"/>
      <c r="AT341" s="89" t="s">
        <v>130</v>
      </c>
      <c r="AU341" s="89" t="s">
        <v>128</v>
      </c>
      <c r="AV341" s="86" t="s">
        <v>128</v>
      </c>
      <c r="AW341" s="86" t="s">
        <v>131</v>
      </c>
      <c r="AX341" s="86" t="s">
        <v>119</v>
      </c>
      <c r="AY341" s="89" t="s">
        <v>120</v>
      </c>
    </row>
    <row r="342" spans="2:64" s="95" customFormat="1" ht="22.5" customHeight="1" x14ac:dyDescent="0.25">
      <c r="B342" s="90"/>
      <c r="C342" s="401"/>
      <c r="D342" s="401"/>
      <c r="E342" s="92" t="s">
        <v>125</v>
      </c>
      <c r="F342" s="664" t="s">
        <v>146</v>
      </c>
      <c r="G342" s="665"/>
      <c r="H342" s="665"/>
      <c r="I342" s="665"/>
      <c r="J342" s="401"/>
      <c r="K342" s="93">
        <v>2091.3000000000002</v>
      </c>
      <c r="L342" s="401"/>
      <c r="M342" s="401"/>
      <c r="N342" s="401"/>
      <c r="O342" s="401"/>
      <c r="P342" s="401"/>
      <c r="Q342" s="401"/>
      <c r="R342" s="94"/>
      <c r="T342" s="96"/>
      <c r="U342" s="401"/>
      <c r="V342" s="401"/>
      <c r="W342" s="401"/>
      <c r="X342" s="401"/>
      <c r="Y342" s="401"/>
      <c r="Z342" s="401"/>
      <c r="AA342" s="97"/>
      <c r="AT342" s="98" t="s">
        <v>130</v>
      </c>
      <c r="AU342" s="98" t="s">
        <v>128</v>
      </c>
      <c r="AV342" s="95" t="s">
        <v>127</v>
      </c>
      <c r="AW342" s="95" t="s">
        <v>131</v>
      </c>
      <c r="AX342" s="95" t="s">
        <v>118</v>
      </c>
      <c r="AY342" s="98" t="s">
        <v>120</v>
      </c>
    </row>
    <row r="343" spans="2:64" s="17" customFormat="1" ht="31.5" customHeight="1" x14ac:dyDescent="0.25">
      <c r="B343" s="70"/>
      <c r="C343" s="71" t="s">
        <v>314</v>
      </c>
      <c r="D343" s="71" t="s">
        <v>121</v>
      </c>
      <c r="E343" s="72" t="s">
        <v>2097</v>
      </c>
      <c r="F343" s="671" t="s">
        <v>2098</v>
      </c>
      <c r="G343" s="667"/>
      <c r="H343" s="667"/>
      <c r="I343" s="667"/>
      <c r="J343" s="73" t="s">
        <v>172</v>
      </c>
      <c r="K343" s="74">
        <v>128.21</v>
      </c>
      <c r="L343" s="666"/>
      <c r="M343" s="667"/>
      <c r="N343" s="666">
        <f>ROUND(L343*K343,2)</f>
        <v>0</v>
      </c>
      <c r="O343" s="667"/>
      <c r="P343" s="667"/>
      <c r="Q343" s="667"/>
      <c r="R343" s="75"/>
      <c r="T343" s="76" t="s">
        <v>125</v>
      </c>
      <c r="U343" s="77" t="s">
        <v>126</v>
      </c>
      <c r="V343" s="78">
        <v>0.53</v>
      </c>
      <c r="W343" s="78">
        <f>V343*K343</f>
        <v>67.951300000000003</v>
      </c>
      <c r="X343" s="78">
        <v>8.4250000000000005E-2</v>
      </c>
      <c r="Y343" s="78">
        <f>X343*K343</f>
        <v>10.801692500000001</v>
      </c>
      <c r="Z343" s="78">
        <v>0</v>
      </c>
      <c r="AA343" s="79">
        <f>Z343*K343</f>
        <v>0</v>
      </c>
      <c r="AR343" s="30" t="s">
        <v>127</v>
      </c>
      <c r="AT343" s="30" t="s">
        <v>121</v>
      </c>
      <c r="AU343" s="30" t="s">
        <v>128</v>
      </c>
      <c r="AY343" s="30" t="s">
        <v>120</v>
      </c>
      <c r="BE343" s="80">
        <f>IF(U343="základní",N343,0)</f>
        <v>0</v>
      </c>
      <c r="BF343" s="80">
        <f>IF(U343="snížená",N343,0)</f>
        <v>0</v>
      </c>
      <c r="BG343" s="80">
        <f>IF(U343="zákl. přenesená",N343,0)</f>
        <v>0</v>
      </c>
      <c r="BH343" s="80">
        <f>IF(U343="sníž. přenesená",N343,0)</f>
        <v>0</v>
      </c>
      <c r="BI343" s="80">
        <f>IF(U343="nulová",N343,0)</f>
        <v>0</v>
      </c>
      <c r="BJ343" s="30" t="s">
        <v>118</v>
      </c>
      <c r="BK343" s="80">
        <f>ROUND(L343*K343,2)</f>
        <v>0</v>
      </c>
      <c r="BL343" s="30" t="s">
        <v>127</v>
      </c>
    </row>
    <row r="344" spans="2:64" s="109" customFormat="1" ht="22.5" customHeight="1" x14ac:dyDescent="0.25">
      <c r="B344" s="105"/>
      <c r="C344" s="402"/>
      <c r="D344" s="402"/>
      <c r="E344" s="107" t="s">
        <v>125</v>
      </c>
      <c r="F344" s="672" t="s">
        <v>1982</v>
      </c>
      <c r="G344" s="673"/>
      <c r="H344" s="673"/>
      <c r="I344" s="673"/>
      <c r="J344" s="402"/>
      <c r="K344" s="107" t="s">
        <v>125</v>
      </c>
      <c r="L344" s="402"/>
      <c r="M344" s="402"/>
      <c r="N344" s="402"/>
      <c r="O344" s="402"/>
      <c r="P344" s="402"/>
      <c r="Q344" s="402"/>
      <c r="R344" s="108"/>
      <c r="T344" s="110"/>
      <c r="U344" s="402"/>
      <c r="V344" s="402"/>
      <c r="W344" s="402"/>
      <c r="X344" s="402"/>
      <c r="Y344" s="402"/>
      <c r="Z344" s="402"/>
      <c r="AA344" s="111"/>
      <c r="AT344" s="112" t="s">
        <v>130</v>
      </c>
      <c r="AU344" s="112" t="s">
        <v>128</v>
      </c>
      <c r="AV344" s="109" t="s">
        <v>118</v>
      </c>
      <c r="AW344" s="109" t="s">
        <v>131</v>
      </c>
      <c r="AX344" s="109" t="s">
        <v>119</v>
      </c>
      <c r="AY344" s="112" t="s">
        <v>120</v>
      </c>
    </row>
    <row r="345" spans="2:64" s="86" customFormat="1" ht="22.5" customHeight="1" x14ac:dyDescent="0.25">
      <c r="B345" s="81"/>
      <c r="C345" s="399"/>
      <c r="D345" s="399"/>
      <c r="E345" s="83" t="s">
        <v>125</v>
      </c>
      <c r="F345" s="663" t="s">
        <v>2099</v>
      </c>
      <c r="G345" s="662"/>
      <c r="H345" s="662"/>
      <c r="I345" s="662"/>
      <c r="J345" s="399"/>
      <c r="K345" s="84">
        <v>14.46</v>
      </c>
      <c r="L345" s="399"/>
      <c r="M345" s="399"/>
      <c r="N345" s="399"/>
      <c r="O345" s="399"/>
      <c r="P345" s="399"/>
      <c r="Q345" s="399"/>
      <c r="R345" s="85"/>
      <c r="T345" s="87"/>
      <c r="U345" s="399"/>
      <c r="V345" s="399"/>
      <c r="W345" s="399"/>
      <c r="X345" s="399"/>
      <c r="Y345" s="399"/>
      <c r="Z345" s="399"/>
      <c r="AA345" s="88"/>
      <c r="AT345" s="89" t="s">
        <v>130</v>
      </c>
      <c r="AU345" s="89" t="s">
        <v>128</v>
      </c>
      <c r="AV345" s="86" t="s">
        <v>128</v>
      </c>
      <c r="AW345" s="86" t="s">
        <v>131</v>
      </c>
      <c r="AX345" s="86" t="s">
        <v>119</v>
      </c>
      <c r="AY345" s="89" t="s">
        <v>120</v>
      </c>
    </row>
    <row r="346" spans="2:64" s="109" customFormat="1" ht="22.5" customHeight="1" x14ac:dyDescent="0.25">
      <c r="B346" s="105"/>
      <c r="C346" s="402"/>
      <c r="D346" s="402"/>
      <c r="E346" s="107" t="s">
        <v>125</v>
      </c>
      <c r="F346" s="676" t="s">
        <v>1986</v>
      </c>
      <c r="G346" s="673"/>
      <c r="H346" s="673"/>
      <c r="I346" s="673"/>
      <c r="J346" s="402"/>
      <c r="K346" s="107" t="s">
        <v>125</v>
      </c>
      <c r="L346" s="402"/>
      <c r="M346" s="402"/>
      <c r="N346" s="402"/>
      <c r="O346" s="402"/>
      <c r="P346" s="402"/>
      <c r="Q346" s="402"/>
      <c r="R346" s="108"/>
      <c r="T346" s="110"/>
      <c r="U346" s="402"/>
      <c r="V346" s="402"/>
      <c r="W346" s="402"/>
      <c r="X346" s="402"/>
      <c r="Y346" s="402"/>
      <c r="Z346" s="402"/>
      <c r="AA346" s="111"/>
      <c r="AT346" s="112" t="s">
        <v>130</v>
      </c>
      <c r="AU346" s="112" t="s">
        <v>128</v>
      </c>
      <c r="AV346" s="109" t="s">
        <v>118</v>
      </c>
      <c r="AW346" s="109" t="s">
        <v>131</v>
      </c>
      <c r="AX346" s="109" t="s">
        <v>119</v>
      </c>
      <c r="AY346" s="112" t="s">
        <v>120</v>
      </c>
    </row>
    <row r="347" spans="2:64" s="86" customFormat="1" ht="31.5" customHeight="1" x14ac:dyDescent="0.25">
      <c r="B347" s="81"/>
      <c r="C347" s="399"/>
      <c r="D347" s="399"/>
      <c r="E347" s="83" t="s">
        <v>125</v>
      </c>
      <c r="F347" s="663" t="s">
        <v>2100</v>
      </c>
      <c r="G347" s="662"/>
      <c r="H347" s="662"/>
      <c r="I347" s="662"/>
      <c r="J347" s="399"/>
      <c r="K347" s="84">
        <v>113.75</v>
      </c>
      <c r="L347" s="399"/>
      <c r="M347" s="399"/>
      <c r="N347" s="399"/>
      <c r="O347" s="399"/>
      <c r="P347" s="399"/>
      <c r="Q347" s="399"/>
      <c r="R347" s="85"/>
      <c r="T347" s="87"/>
      <c r="U347" s="399"/>
      <c r="V347" s="399"/>
      <c r="W347" s="399"/>
      <c r="X347" s="399"/>
      <c r="Y347" s="399"/>
      <c r="Z347" s="399"/>
      <c r="AA347" s="88"/>
      <c r="AT347" s="89" t="s">
        <v>130</v>
      </c>
      <c r="AU347" s="89" t="s">
        <v>128</v>
      </c>
      <c r="AV347" s="86" t="s">
        <v>128</v>
      </c>
      <c r="AW347" s="86" t="s">
        <v>131</v>
      </c>
      <c r="AX347" s="86" t="s">
        <v>119</v>
      </c>
      <c r="AY347" s="89" t="s">
        <v>120</v>
      </c>
    </row>
    <row r="348" spans="2:64" s="95" customFormat="1" ht="22.5" customHeight="1" x14ac:dyDescent="0.25">
      <c r="B348" s="90"/>
      <c r="C348" s="401"/>
      <c r="D348" s="401"/>
      <c r="E348" s="92" t="s">
        <v>125</v>
      </c>
      <c r="F348" s="664" t="s">
        <v>146</v>
      </c>
      <c r="G348" s="665"/>
      <c r="H348" s="665"/>
      <c r="I348" s="665"/>
      <c r="J348" s="401"/>
      <c r="K348" s="93">
        <v>128.21</v>
      </c>
      <c r="L348" s="401"/>
      <c r="M348" s="401"/>
      <c r="N348" s="401"/>
      <c r="O348" s="401"/>
      <c r="P348" s="401"/>
      <c r="Q348" s="401"/>
      <c r="R348" s="94"/>
      <c r="T348" s="96"/>
      <c r="U348" s="401"/>
      <c r="V348" s="401"/>
      <c r="W348" s="401"/>
      <c r="X348" s="401"/>
      <c r="Y348" s="401"/>
      <c r="Z348" s="401"/>
      <c r="AA348" s="97"/>
      <c r="AT348" s="98" t="s">
        <v>130</v>
      </c>
      <c r="AU348" s="98" t="s">
        <v>128</v>
      </c>
      <c r="AV348" s="95" t="s">
        <v>127</v>
      </c>
      <c r="AW348" s="95" t="s">
        <v>131</v>
      </c>
      <c r="AX348" s="95" t="s">
        <v>118</v>
      </c>
      <c r="AY348" s="98" t="s">
        <v>120</v>
      </c>
    </row>
    <row r="349" spans="2:64" s="17" customFormat="1" ht="22.5" customHeight="1" x14ac:dyDescent="0.25">
      <c r="B349" s="70"/>
      <c r="C349" s="101" t="s">
        <v>318</v>
      </c>
      <c r="D349" s="101" t="s">
        <v>195</v>
      </c>
      <c r="E349" s="102" t="s">
        <v>2101</v>
      </c>
      <c r="F349" s="677" t="s">
        <v>2102</v>
      </c>
      <c r="G349" s="678"/>
      <c r="H349" s="678"/>
      <c r="I349" s="678"/>
      <c r="J349" s="103" t="s">
        <v>172</v>
      </c>
      <c r="K349" s="104">
        <v>26.268999999999998</v>
      </c>
      <c r="L349" s="670"/>
      <c r="M349" s="678"/>
      <c r="N349" s="670">
        <f>ROUND(L349*K349,2)</f>
        <v>0</v>
      </c>
      <c r="O349" s="667"/>
      <c r="P349" s="667"/>
      <c r="Q349" s="667"/>
      <c r="R349" s="75"/>
      <c r="T349" s="76" t="s">
        <v>125</v>
      </c>
      <c r="U349" s="77" t="s">
        <v>126</v>
      </c>
      <c r="V349" s="78">
        <v>0</v>
      </c>
      <c r="W349" s="78">
        <f>V349*K349</f>
        <v>0</v>
      </c>
      <c r="X349" s="78">
        <v>0.14000000000000001</v>
      </c>
      <c r="Y349" s="78">
        <f>X349*K349</f>
        <v>3.6776599999999999</v>
      </c>
      <c r="Z349" s="78">
        <v>0</v>
      </c>
      <c r="AA349" s="79">
        <f>Z349*K349</f>
        <v>0</v>
      </c>
      <c r="AR349" s="30" t="s">
        <v>154</v>
      </c>
      <c r="AT349" s="30" t="s">
        <v>195</v>
      </c>
      <c r="AU349" s="30" t="s">
        <v>128</v>
      </c>
      <c r="AY349" s="30" t="s">
        <v>120</v>
      </c>
      <c r="BE349" s="80">
        <f>IF(U349="základní",N349,0)</f>
        <v>0</v>
      </c>
      <c r="BF349" s="80">
        <f>IF(U349="snížená",N349,0)</f>
        <v>0</v>
      </c>
      <c r="BG349" s="80">
        <f>IF(U349="zákl. přenesená",N349,0)</f>
        <v>0</v>
      </c>
      <c r="BH349" s="80">
        <f>IF(U349="sníž. přenesená",N349,0)</f>
        <v>0</v>
      </c>
      <c r="BI349" s="80">
        <f>IF(U349="nulová",N349,0)</f>
        <v>0</v>
      </c>
      <c r="BJ349" s="30" t="s">
        <v>118</v>
      </c>
      <c r="BK349" s="80">
        <f>ROUND(L349*K349,2)</f>
        <v>0</v>
      </c>
      <c r="BL349" s="30" t="s">
        <v>127</v>
      </c>
    </row>
    <row r="350" spans="2:64" s="17" customFormat="1" ht="22.5" customHeight="1" x14ac:dyDescent="0.25">
      <c r="B350" s="18"/>
      <c r="C350" s="393"/>
      <c r="D350" s="393"/>
      <c r="E350" s="393"/>
      <c r="F350" s="679" t="s">
        <v>519</v>
      </c>
      <c r="G350" s="680"/>
      <c r="H350" s="680"/>
      <c r="I350" s="680"/>
      <c r="J350" s="393"/>
      <c r="K350" s="393"/>
      <c r="L350" s="393"/>
      <c r="M350" s="393"/>
      <c r="N350" s="393"/>
      <c r="O350" s="393"/>
      <c r="P350" s="393"/>
      <c r="Q350" s="393"/>
      <c r="R350" s="19"/>
      <c r="T350" s="99"/>
      <c r="U350" s="393"/>
      <c r="V350" s="393"/>
      <c r="W350" s="393"/>
      <c r="X350" s="393"/>
      <c r="Y350" s="393"/>
      <c r="Z350" s="393"/>
      <c r="AA350" s="100"/>
      <c r="AT350" s="30" t="s">
        <v>193</v>
      </c>
      <c r="AU350" s="30" t="s">
        <v>128</v>
      </c>
    </row>
    <row r="351" spans="2:64" s="109" customFormat="1" ht="22.5" customHeight="1" x14ac:dyDescent="0.25">
      <c r="B351" s="105"/>
      <c r="C351" s="402"/>
      <c r="D351" s="402"/>
      <c r="E351" s="107" t="s">
        <v>125</v>
      </c>
      <c r="F351" s="676" t="s">
        <v>1982</v>
      </c>
      <c r="G351" s="673"/>
      <c r="H351" s="673"/>
      <c r="I351" s="673"/>
      <c r="J351" s="402"/>
      <c r="K351" s="107" t="s">
        <v>125</v>
      </c>
      <c r="L351" s="402"/>
      <c r="M351" s="402"/>
      <c r="N351" s="402"/>
      <c r="O351" s="402"/>
      <c r="P351" s="402"/>
      <c r="Q351" s="402"/>
      <c r="R351" s="108"/>
      <c r="T351" s="110"/>
      <c r="U351" s="402"/>
      <c r="V351" s="402"/>
      <c r="W351" s="402"/>
      <c r="X351" s="402"/>
      <c r="Y351" s="402"/>
      <c r="Z351" s="402"/>
      <c r="AA351" s="111"/>
      <c r="AT351" s="112" t="s">
        <v>130</v>
      </c>
      <c r="AU351" s="112" t="s">
        <v>128</v>
      </c>
      <c r="AV351" s="109" t="s">
        <v>118</v>
      </c>
      <c r="AW351" s="109" t="s">
        <v>131</v>
      </c>
      <c r="AX351" s="109" t="s">
        <v>119</v>
      </c>
      <c r="AY351" s="112" t="s">
        <v>120</v>
      </c>
    </row>
    <row r="352" spans="2:64" s="86" customFormat="1" ht="22.5" customHeight="1" x14ac:dyDescent="0.25">
      <c r="B352" s="81"/>
      <c r="C352" s="399"/>
      <c r="D352" s="399"/>
      <c r="E352" s="83" t="s">
        <v>125</v>
      </c>
      <c r="F352" s="663" t="s">
        <v>2103</v>
      </c>
      <c r="G352" s="662"/>
      <c r="H352" s="662"/>
      <c r="I352" s="662"/>
      <c r="J352" s="399"/>
      <c r="K352" s="84">
        <v>14.894</v>
      </c>
      <c r="L352" s="399"/>
      <c r="M352" s="399"/>
      <c r="N352" s="399"/>
      <c r="O352" s="399"/>
      <c r="P352" s="399"/>
      <c r="Q352" s="399"/>
      <c r="R352" s="85"/>
      <c r="T352" s="87"/>
      <c r="U352" s="399"/>
      <c r="V352" s="399"/>
      <c r="W352" s="399"/>
      <c r="X352" s="399"/>
      <c r="Y352" s="399"/>
      <c r="Z352" s="399"/>
      <c r="AA352" s="88"/>
      <c r="AT352" s="89" t="s">
        <v>130</v>
      </c>
      <c r="AU352" s="89" t="s">
        <v>128</v>
      </c>
      <c r="AV352" s="86" t="s">
        <v>128</v>
      </c>
      <c r="AW352" s="86" t="s">
        <v>131</v>
      </c>
      <c r="AX352" s="86" t="s">
        <v>119</v>
      </c>
      <c r="AY352" s="89" t="s">
        <v>120</v>
      </c>
    </row>
    <row r="353" spans="2:64" s="109" customFormat="1" ht="22.5" customHeight="1" x14ac:dyDescent="0.25">
      <c r="B353" s="105"/>
      <c r="C353" s="402"/>
      <c r="D353" s="402"/>
      <c r="E353" s="107" t="s">
        <v>125</v>
      </c>
      <c r="F353" s="676" t="s">
        <v>1986</v>
      </c>
      <c r="G353" s="673"/>
      <c r="H353" s="673"/>
      <c r="I353" s="673"/>
      <c r="J353" s="402"/>
      <c r="K353" s="107" t="s">
        <v>125</v>
      </c>
      <c r="L353" s="402"/>
      <c r="M353" s="402"/>
      <c r="N353" s="402"/>
      <c r="O353" s="402"/>
      <c r="P353" s="402"/>
      <c r="Q353" s="402"/>
      <c r="R353" s="108"/>
      <c r="T353" s="110"/>
      <c r="U353" s="402"/>
      <c r="V353" s="402"/>
      <c r="W353" s="402"/>
      <c r="X353" s="402"/>
      <c r="Y353" s="402"/>
      <c r="Z353" s="402"/>
      <c r="AA353" s="111"/>
      <c r="AT353" s="112" t="s">
        <v>130</v>
      </c>
      <c r="AU353" s="112" t="s">
        <v>128</v>
      </c>
      <c r="AV353" s="109" t="s">
        <v>118</v>
      </c>
      <c r="AW353" s="109" t="s">
        <v>131</v>
      </c>
      <c r="AX353" s="109" t="s">
        <v>119</v>
      </c>
      <c r="AY353" s="112" t="s">
        <v>120</v>
      </c>
    </row>
    <row r="354" spans="2:64" s="86" customFormat="1" ht="31.5" customHeight="1" x14ac:dyDescent="0.25">
      <c r="B354" s="81"/>
      <c r="C354" s="399"/>
      <c r="D354" s="399"/>
      <c r="E354" s="83" t="s">
        <v>125</v>
      </c>
      <c r="F354" s="663" t="s">
        <v>2104</v>
      </c>
      <c r="G354" s="662"/>
      <c r="H354" s="662"/>
      <c r="I354" s="662"/>
      <c r="J354" s="399"/>
      <c r="K354" s="84">
        <v>11.375</v>
      </c>
      <c r="L354" s="399"/>
      <c r="M354" s="399"/>
      <c r="N354" s="399"/>
      <c r="O354" s="399"/>
      <c r="P354" s="399"/>
      <c r="Q354" s="399"/>
      <c r="R354" s="85"/>
      <c r="T354" s="87"/>
      <c r="U354" s="399"/>
      <c r="V354" s="399"/>
      <c r="W354" s="399"/>
      <c r="X354" s="399"/>
      <c r="Y354" s="399"/>
      <c r="Z354" s="399"/>
      <c r="AA354" s="88"/>
      <c r="AT354" s="89" t="s">
        <v>130</v>
      </c>
      <c r="AU354" s="89" t="s">
        <v>128</v>
      </c>
      <c r="AV354" s="86" t="s">
        <v>128</v>
      </c>
      <c r="AW354" s="86" t="s">
        <v>131</v>
      </c>
      <c r="AX354" s="86" t="s">
        <v>119</v>
      </c>
      <c r="AY354" s="89" t="s">
        <v>120</v>
      </c>
    </row>
    <row r="355" spans="2:64" s="95" customFormat="1" ht="22.5" customHeight="1" x14ac:dyDescent="0.25">
      <c r="B355" s="90"/>
      <c r="C355" s="401"/>
      <c r="D355" s="401"/>
      <c r="E355" s="92" t="s">
        <v>125</v>
      </c>
      <c r="F355" s="664" t="s">
        <v>146</v>
      </c>
      <c r="G355" s="665"/>
      <c r="H355" s="665"/>
      <c r="I355" s="665"/>
      <c r="J355" s="401"/>
      <c r="K355" s="93">
        <v>26.268999999999998</v>
      </c>
      <c r="L355" s="401"/>
      <c r="M355" s="401"/>
      <c r="N355" s="401"/>
      <c r="O355" s="401"/>
      <c r="P355" s="401"/>
      <c r="Q355" s="401"/>
      <c r="R355" s="94"/>
      <c r="T355" s="96"/>
      <c r="U355" s="401"/>
      <c r="V355" s="401"/>
      <c r="W355" s="401"/>
      <c r="X355" s="401"/>
      <c r="Y355" s="401"/>
      <c r="Z355" s="401"/>
      <c r="AA355" s="97"/>
      <c r="AT355" s="98" t="s">
        <v>130</v>
      </c>
      <c r="AU355" s="98" t="s">
        <v>128</v>
      </c>
      <c r="AV355" s="95" t="s">
        <v>127</v>
      </c>
      <c r="AW355" s="95" t="s">
        <v>131</v>
      </c>
      <c r="AX355" s="95" t="s">
        <v>118</v>
      </c>
      <c r="AY355" s="98" t="s">
        <v>120</v>
      </c>
    </row>
    <row r="356" spans="2:64" s="17" customFormat="1" ht="31.5" customHeight="1" x14ac:dyDescent="0.25">
      <c r="B356" s="70"/>
      <c r="C356" s="71" t="s">
        <v>322</v>
      </c>
      <c r="D356" s="71" t="s">
        <v>121</v>
      </c>
      <c r="E356" s="72" t="s">
        <v>2105</v>
      </c>
      <c r="F356" s="671" t="s">
        <v>2106</v>
      </c>
      <c r="G356" s="667"/>
      <c r="H356" s="667"/>
      <c r="I356" s="667"/>
      <c r="J356" s="73" t="s">
        <v>172</v>
      </c>
      <c r="K356" s="74">
        <v>69.569999999999993</v>
      </c>
      <c r="L356" s="666"/>
      <c r="M356" s="667"/>
      <c r="N356" s="666">
        <f>ROUND(L356*K356,2)</f>
        <v>0</v>
      </c>
      <c r="O356" s="667"/>
      <c r="P356" s="667"/>
      <c r="Q356" s="667"/>
      <c r="R356" s="75"/>
      <c r="T356" s="76" t="s">
        <v>125</v>
      </c>
      <c r="U356" s="77" t="s">
        <v>126</v>
      </c>
      <c r="V356" s="78">
        <v>0.626</v>
      </c>
      <c r="W356" s="78">
        <f>V356*K356</f>
        <v>43.550819999999995</v>
      </c>
      <c r="X356" s="78">
        <v>0.10100000000000001</v>
      </c>
      <c r="Y356" s="78">
        <f>X356*K356</f>
        <v>7.0265699999999995</v>
      </c>
      <c r="Z356" s="78">
        <v>0</v>
      </c>
      <c r="AA356" s="79">
        <f>Z356*K356</f>
        <v>0</v>
      </c>
      <c r="AR356" s="30" t="s">
        <v>127</v>
      </c>
      <c r="AT356" s="30" t="s">
        <v>121</v>
      </c>
      <c r="AU356" s="30" t="s">
        <v>128</v>
      </c>
      <c r="AY356" s="30" t="s">
        <v>120</v>
      </c>
      <c r="BE356" s="80">
        <f>IF(U356="základní",N356,0)</f>
        <v>0</v>
      </c>
      <c r="BF356" s="80">
        <f>IF(U356="snížená",N356,0)</f>
        <v>0</v>
      </c>
      <c r="BG356" s="80">
        <f>IF(U356="zákl. přenesená",N356,0)</f>
        <v>0</v>
      </c>
      <c r="BH356" s="80">
        <f>IF(U356="sníž. přenesená",N356,0)</f>
        <v>0</v>
      </c>
      <c r="BI356" s="80">
        <f>IF(U356="nulová",N356,0)</f>
        <v>0</v>
      </c>
      <c r="BJ356" s="30" t="s">
        <v>118</v>
      </c>
      <c r="BK356" s="80">
        <f>ROUND(L356*K356,2)</f>
        <v>0</v>
      </c>
      <c r="BL356" s="30" t="s">
        <v>127</v>
      </c>
    </row>
    <row r="357" spans="2:64" s="109" customFormat="1" ht="22.5" customHeight="1" x14ac:dyDescent="0.25">
      <c r="B357" s="105"/>
      <c r="C357" s="402"/>
      <c r="D357" s="402"/>
      <c r="E357" s="107" t="s">
        <v>125</v>
      </c>
      <c r="F357" s="672" t="s">
        <v>1982</v>
      </c>
      <c r="G357" s="673"/>
      <c r="H357" s="673"/>
      <c r="I357" s="673"/>
      <c r="J357" s="402"/>
      <c r="K357" s="107" t="s">
        <v>125</v>
      </c>
      <c r="L357" s="402"/>
      <c r="M357" s="402"/>
      <c r="N357" s="402"/>
      <c r="O357" s="402"/>
      <c r="P357" s="402"/>
      <c r="Q357" s="402"/>
      <c r="R357" s="108"/>
      <c r="T357" s="110"/>
      <c r="U357" s="402"/>
      <c r="V357" s="402"/>
      <c r="W357" s="402"/>
      <c r="X357" s="402"/>
      <c r="Y357" s="402"/>
      <c r="Z357" s="402"/>
      <c r="AA357" s="111"/>
      <c r="AT357" s="112" t="s">
        <v>130</v>
      </c>
      <c r="AU357" s="112" t="s">
        <v>128</v>
      </c>
      <c r="AV357" s="109" t="s">
        <v>118</v>
      </c>
      <c r="AW357" s="109" t="s">
        <v>131</v>
      </c>
      <c r="AX357" s="109" t="s">
        <v>119</v>
      </c>
      <c r="AY357" s="112" t="s">
        <v>120</v>
      </c>
    </row>
    <row r="358" spans="2:64" s="86" customFormat="1" ht="22.5" customHeight="1" x14ac:dyDescent="0.25">
      <c r="B358" s="81"/>
      <c r="C358" s="399"/>
      <c r="D358" s="399"/>
      <c r="E358" s="83" t="s">
        <v>125</v>
      </c>
      <c r="F358" s="663" t="s">
        <v>2107</v>
      </c>
      <c r="G358" s="662"/>
      <c r="H358" s="662"/>
      <c r="I358" s="662"/>
      <c r="J358" s="399"/>
      <c r="K358" s="84">
        <v>30.97</v>
      </c>
      <c r="L358" s="399"/>
      <c r="M358" s="399"/>
      <c r="N358" s="399"/>
      <c r="O358" s="399"/>
      <c r="P358" s="399"/>
      <c r="Q358" s="399"/>
      <c r="R358" s="85"/>
      <c r="T358" s="87"/>
      <c r="U358" s="399"/>
      <c r="V358" s="399"/>
      <c r="W358" s="399"/>
      <c r="X358" s="399"/>
      <c r="Y358" s="399"/>
      <c r="Z358" s="399"/>
      <c r="AA358" s="88"/>
      <c r="AT358" s="89" t="s">
        <v>130</v>
      </c>
      <c r="AU358" s="89" t="s">
        <v>128</v>
      </c>
      <c r="AV358" s="86" t="s">
        <v>128</v>
      </c>
      <c r="AW358" s="86" t="s">
        <v>131</v>
      </c>
      <c r="AX358" s="86" t="s">
        <v>119</v>
      </c>
      <c r="AY358" s="89" t="s">
        <v>120</v>
      </c>
    </row>
    <row r="359" spans="2:64" s="109" customFormat="1" ht="22.5" customHeight="1" x14ac:dyDescent="0.25">
      <c r="B359" s="105"/>
      <c r="C359" s="402"/>
      <c r="D359" s="402"/>
      <c r="E359" s="107" t="s">
        <v>125</v>
      </c>
      <c r="F359" s="676" t="s">
        <v>2108</v>
      </c>
      <c r="G359" s="673"/>
      <c r="H359" s="673"/>
      <c r="I359" s="673"/>
      <c r="J359" s="402"/>
      <c r="K359" s="107" t="s">
        <v>125</v>
      </c>
      <c r="L359" s="402"/>
      <c r="M359" s="402"/>
      <c r="N359" s="402"/>
      <c r="O359" s="402"/>
      <c r="P359" s="402"/>
      <c r="Q359" s="402"/>
      <c r="R359" s="108"/>
      <c r="T359" s="110"/>
      <c r="U359" s="402"/>
      <c r="V359" s="402"/>
      <c r="W359" s="402"/>
      <c r="X359" s="402"/>
      <c r="Y359" s="402"/>
      <c r="Z359" s="402"/>
      <c r="AA359" s="111"/>
      <c r="AT359" s="112" t="s">
        <v>130</v>
      </c>
      <c r="AU359" s="112" t="s">
        <v>128</v>
      </c>
      <c r="AV359" s="109" t="s">
        <v>118</v>
      </c>
      <c r="AW359" s="109" t="s">
        <v>131</v>
      </c>
      <c r="AX359" s="109" t="s">
        <v>119</v>
      </c>
      <c r="AY359" s="112" t="s">
        <v>120</v>
      </c>
    </row>
    <row r="360" spans="2:64" s="86" customFormat="1" ht="22.5" customHeight="1" x14ac:dyDescent="0.25">
      <c r="B360" s="81"/>
      <c r="C360" s="399"/>
      <c r="D360" s="399"/>
      <c r="E360" s="83" t="s">
        <v>125</v>
      </c>
      <c r="F360" s="663" t="s">
        <v>2109</v>
      </c>
      <c r="G360" s="662"/>
      <c r="H360" s="662"/>
      <c r="I360" s="662"/>
      <c r="J360" s="399"/>
      <c r="K360" s="84">
        <v>52.9</v>
      </c>
      <c r="L360" s="399"/>
      <c r="M360" s="399"/>
      <c r="N360" s="399"/>
      <c r="O360" s="399"/>
      <c r="P360" s="399"/>
      <c r="Q360" s="399"/>
      <c r="R360" s="85"/>
      <c r="T360" s="87"/>
      <c r="U360" s="399"/>
      <c r="V360" s="399"/>
      <c r="W360" s="399"/>
      <c r="X360" s="399"/>
      <c r="Y360" s="399"/>
      <c r="Z360" s="399"/>
      <c r="AA360" s="88"/>
      <c r="AT360" s="89" t="s">
        <v>130</v>
      </c>
      <c r="AU360" s="89" t="s">
        <v>128</v>
      </c>
      <c r="AV360" s="86" t="s">
        <v>128</v>
      </c>
      <c r="AW360" s="86" t="s">
        <v>131</v>
      </c>
      <c r="AX360" s="86" t="s">
        <v>119</v>
      </c>
      <c r="AY360" s="89" t="s">
        <v>120</v>
      </c>
    </row>
    <row r="361" spans="2:64" s="86" customFormat="1" ht="22.5" customHeight="1" x14ac:dyDescent="0.25">
      <c r="B361" s="81"/>
      <c r="C361" s="399"/>
      <c r="D361" s="399"/>
      <c r="E361" s="83" t="s">
        <v>125</v>
      </c>
      <c r="F361" s="663" t="s">
        <v>2110</v>
      </c>
      <c r="G361" s="662"/>
      <c r="H361" s="662"/>
      <c r="I361" s="662"/>
      <c r="J361" s="399"/>
      <c r="K361" s="84">
        <v>-14.3</v>
      </c>
      <c r="L361" s="399"/>
      <c r="M361" s="399"/>
      <c r="N361" s="399"/>
      <c r="O361" s="399"/>
      <c r="P361" s="399"/>
      <c r="Q361" s="399"/>
      <c r="R361" s="85"/>
      <c r="T361" s="87"/>
      <c r="U361" s="399"/>
      <c r="V361" s="399"/>
      <c r="W361" s="399"/>
      <c r="X361" s="399"/>
      <c r="Y361" s="399"/>
      <c r="Z361" s="399"/>
      <c r="AA361" s="88"/>
      <c r="AT361" s="89" t="s">
        <v>130</v>
      </c>
      <c r="AU361" s="89" t="s">
        <v>128</v>
      </c>
      <c r="AV361" s="86" t="s">
        <v>128</v>
      </c>
      <c r="AW361" s="86" t="s">
        <v>131</v>
      </c>
      <c r="AX361" s="86" t="s">
        <v>119</v>
      </c>
      <c r="AY361" s="89" t="s">
        <v>120</v>
      </c>
    </row>
    <row r="362" spans="2:64" s="95" customFormat="1" ht="22.5" customHeight="1" x14ac:dyDescent="0.25">
      <c r="B362" s="90"/>
      <c r="C362" s="401"/>
      <c r="D362" s="401"/>
      <c r="E362" s="92" t="s">
        <v>125</v>
      </c>
      <c r="F362" s="664" t="s">
        <v>146</v>
      </c>
      <c r="G362" s="665"/>
      <c r="H362" s="665"/>
      <c r="I362" s="665"/>
      <c r="J362" s="401"/>
      <c r="K362" s="93">
        <v>69.569999999999993</v>
      </c>
      <c r="L362" s="401"/>
      <c r="M362" s="401"/>
      <c r="N362" s="401"/>
      <c r="O362" s="401"/>
      <c r="P362" s="401"/>
      <c r="Q362" s="401"/>
      <c r="R362" s="94"/>
      <c r="T362" s="96"/>
      <c r="U362" s="401"/>
      <c r="V362" s="401"/>
      <c r="W362" s="401"/>
      <c r="X362" s="401"/>
      <c r="Y362" s="401"/>
      <c r="Z362" s="401"/>
      <c r="AA362" s="97"/>
      <c r="AT362" s="98" t="s">
        <v>130</v>
      </c>
      <c r="AU362" s="98" t="s">
        <v>128</v>
      </c>
      <c r="AV362" s="95" t="s">
        <v>127</v>
      </c>
      <c r="AW362" s="95" t="s">
        <v>131</v>
      </c>
      <c r="AX362" s="95" t="s">
        <v>118</v>
      </c>
      <c r="AY362" s="98" t="s">
        <v>120</v>
      </c>
    </row>
    <row r="363" spans="2:64" s="17" customFormat="1" ht="31.5" customHeight="1" x14ac:dyDescent="0.25">
      <c r="B363" s="70"/>
      <c r="C363" s="101" t="s">
        <v>328</v>
      </c>
      <c r="D363" s="101" t="s">
        <v>195</v>
      </c>
      <c r="E363" s="102" t="s">
        <v>525</v>
      </c>
      <c r="F363" s="677" t="s">
        <v>526</v>
      </c>
      <c r="G363" s="678"/>
      <c r="H363" s="678"/>
      <c r="I363" s="678"/>
      <c r="J363" s="103" t="s">
        <v>172</v>
      </c>
      <c r="K363" s="104">
        <v>71.656999999999996</v>
      </c>
      <c r="L363" s="670"/>
      <c r="M363" s="678"/>
      <c r="N363" s="670">
        <f>ROUND(L363*K363,2)</f>
        <v>0</v>
      </c>
      <c r="O363" s="667"/>
      <c r="P363" s="667"/>
      <c r="Q363" s="667"/>
      <c r="R363" s="75"/>
      <c r="T363" s="76" t="s">
        <v>125</v>
      </c>
      <c r="U363" s="77" t="s">
        <v>126</v>
      </c>
      <c r="V363" s="78">
        <v>0</v>
      </c>
      <c r="W363" s="78">
        <f>V363*K363</f>
        <v>0</v>
      </c>
      <c r="X363" s="78">
        <v>9.7000000000000003E-2</v>
      </c>
      <c r="Y363" s="78">
        <f>X363*K363</f>
        <v>6.9507289999999999</v>
      </c>
      <c r="Z363" s="78">
        <v>0</v>
      </c>
      <c r="AA363" s="79">
        <f>Z363*K363</f>
        <v>0</v>
      </c>
      <c r="AR363" s="30" t="s">
        <v>154</v>
      </c>
      <c r="AT363" s="30" t="s">
        <v>195</v>
      </c>
      <c r="AU363" s="30" t="s">
        <v>128</v>
      </c>
      <c r="AY363" s="30" t="s">
        <v>120</v>
      </c>
      <c r="BE363" s="80">
        <f>IF(U363="základní",N363,0)</f>
        <v>0</v>
      </c>
      <c r="BF363" s="80">
        <f>IF(U363="snížená",N363,0)</f>
        <v>0</v>
      </c>
      <c r="BG363" s="80">
        <f>IF(U363="zákl. přenesená",N363,0)</f>
        <v>0</v>
      </c>
      <c r="BH363" s="80">
        <f>IF(U363="sníž. přenesená",N363,0)</f>
        <v>0</v>
      </c>
      <c r="BI363" s="80">
        <f>IF(U363="nulová",N363,0)</f>
        <v>0</v>
      </c>
      <c r="BJ363" s="30" t="s">
        <v>118</v>
      </c>
      <c r="BK363" s="80">
        <f>ROUND(L363*K363,2)</f>
        <v>0</v>
      </c>
      <c r="BL363" s="30" t="s">
        <v>127</v>
      </c>
    </row>
    <row r="364" spans="2:64" s="17" customFormat="1" ht="22.5" customHeight="1" x14ac:dyDescent="0.25">
      <c r="B364" s="18"/>
      <c r="C364" s="393"/>
      <c r="D364" s="393"/>
      <c r="E364" s="393"/>
      <c r="F364" s="679" t="s">
        <v>527</v>
      </c>
      <c r="G364" s="680"/>
      <c r="H364" s="680"/>
      <c r="I364" s="680"/>
      <c r="J364" s="393"/>
      <c r="K364" s="393"/>
      <c r="L364" s="393"/>
      <c r="M364" s="393"/>
      <c r="N364" s="393"/>
      <c r="O364" s="393"/>
      <c r="P364" s="393"/>
      <c r="Q364" s="393"/>
      <c r="R364" s="19"/>
      <c r="T364" s="99"/>
      <c r="U364" s="393"/>
      <c r="V364" s="393"/>
      <c r="W364" s="393"/>
      <c r="X364" s="393"/>
      <c r="Y364" s="393"/>
      <c r="Z364" s="393"/>
      <c r="AA364" s="100"/>
      <c r="AT364" s="30" t="s">
        <v>193</v>
      </c>
      <c r="AU364" s="30" t="s">
        <v>128</v>
      </c>
    </row>
    <row r="365" spans="2:64" s="86" customFormat="1" ht="22.5" customHeight="1" x14ac:dyDescent="0.25">
      <c r="B365" s="81"/>
      <c r="C365" s="399"/>
      <c r="D365" s="399"/>
      <c r="E365" s="83" t="s">
        <v>125</v>
      </c>
      <c r="F365" s="663" t="s">
        <v>2111</v>
      </c>
      <c r="G365" s="662"/>
      <c r="H365" s="662"/>
      <c r="I365" s="662"/>
      <c r="J365" s="399"/>
      <c r="K365" s="84">
        <v>71.656999999999996</v>
      </c>
      <c r="L365" s="399"/>
      <c r="M365" s="399"/>
      <c r="N365" s="399"/>
      <c r="O365" s="399"/>
      <c r="P365" s="399"/>
      <c r="Q365" s="399"/>
      <c r="R365" s="85"/>
      <c r="T365" s="87"/>
      <c r="U365" s="399"/>
      <c r="V365" s="399"/>
      <c r="W365" s="399"/>
      <c r="X365" s="399"/>
      <c r="Y365" s="399"/>
      <c r="Z365" s="399"/>
      <c r="AA365" s="88"/>
      <c r="AT365" s="89" t="s">
        <v>130</v>
      </c>
      <c r="AU365" s="89" t="s">
        <v>128</v>
      </c>
      <c r="AV365" s="86" t="s">
        <v>128</v>
      </c>
      <c r="AW365" s="86" t="s">
        <v>131</v>
      </c>
      <c r="AX365" s="86" t="s">
        <v>118</v>
      </c>
      <c r="AY365" s="89" t="s">
        <v>120</v>
      </c>
    </row>
    <row r="366" spans="2:64" s="17" customFormat="1" ht="31.5" customHeight="1" x14ac:dyDescent="0.25">
      <c r="B366" s="70"/>
      <c r="C366" s="71" t="s">
        <v>333</v>
      </c>
      <c r="D366" s="71" t="s">
        <v>121</v>
      </c>
      <c r="E366" s="72" t="s">
        <v>2112</v>
      </c>
      <c r="F366" s="671" t="s">
        <v>2113</v>
      </c>
      <c r="G366" s="667"/>
      <c r="H366" s="667"/>
      <c r="I366" s="667"/>
      <c r="J366" s="73" t="s">
        <v>172</v>
      </c>
      <c r="K366" s="74">
        <v>14.3</v>
      </c>
      <c r="L366" s="666"/>
      <c r="M366" s="667"/>
      <c r="N366" s="666">
        <f>ROUND(L366*K366,2)</f>
        <v>0</v>
      </c>
      <c r="O366" s="667"/>
      <c r="P366" s="667"/>
      <c r="Q366" s="667"/>
      <c r="R366" s="75"/>
      <c r="T366" s="76" t="s">
        <v>125</v>
      </c>
      <c r="U366" s="77" t="s">
        <v>126</v>
      </c>
      <c r="V366" s="78">
        <v>0.64800000000000002</v>
      </c>
      <c r="W366" s="78">
        <f>V366*K366</f>
        <v>9.2664000000000009</v>
      </c>
      <c r="X366" s="78">
        <v>0.10100000000000001</v>
      </c>
      <c r="Y366" s="78">
        <f>X366*K366</f>
        <v>1.4443000000000001</v>
      </c>
      <c r="Z366" s="78">
        <v>0</v>
      </c>
      <c r="AA366" s="79">
        <f>Z366*K366</f>
        <v>0</v>
      </c>
      <c r="AR366" s="30" t="s">
        <v>127</v>
      </c>
      <c r="AT366" s="30" t="s">
        <v>121</v>
      </c>
      <c r="AU366" s="30" t="s">
        <v>128</v>
      </c>
      <c r="AY366" s="30" t="s">
        <v>120</v>
      </c>
      <c r="BE366" s="80">
        <f>IF(U366="základní",N366,0)</f>
        <v>0</v>
      </c>
      <c r="BF366" s="80">
        <f>IF(U366="snížená",N366,0)</f>
        <v>0</v>
      </c>
      <c r="BG366" s="80">
        <f>IF(U366="zákl. přenesená",N366,0)</f>
        <v>0</v>
      </c>
      <c r="BH366" s="80">
        <f>IF(U366="sníž. přenesená",N366,0)</f>
        <v>0</v>
      </c>
      <c r="BI366" s="80">
        <f>IF(U366="nulová",N366,0)</f>
        <v>0</v>
      </c>
      <c r="BJ366" s="30" t="s">
        <v>118</v>
      </c>
      <c r="BK366" s="80">
        <f>ROUND(L366*K366,2)</f>
        <v>0</v>
      </c>
      <c r="BL366" s="30" t="s">
        <v>127</v>
      </c>
    </row>
    <row r="367" spans="2:64" s="109" customFormat="1" ht="22.5" customHeight="1" x14ac:dyDescent="0.25">
      <c r="B367" s="105"/>
      <c r="C367" s="402"/>
      <c r="D367" s="402"/>
      <c r="E367" s="107" t="s">
        <v>125</v>
      </c>
      <c r="F367" s="672" t="s">
        <v>2114</v>
      </c>
      <c r="G367" s="673"/>
      <c r="H367" s="673"/>
      <c r="I367" s="673"/>
      <c r="J367" s="402"/>
      <c r="K367" s="107" t="s">
        <v>125</v>
      </c>
      <c r="L367" s="402"/>
      <c r="M367" s="402"/>
      <c r="N367" s="402"/>
      <c r="O367" s="402"/>
      <c r="P367" s="402"/>
      <c r="Q367" s="402"/>
      <c r="R367" s="108"/>
      <c r="T367" s="110"/>
      <c r="U367" s="402"/>
      <c r="V367" s="402"/>
      <c r="W367" s="402"/>
      <c r="X367" s="402"/>
      <c r="Y367" s="402"/>
      <c r="Z367" s="402"/>
      <c r="AA367" s="111"/>
      <c r="AT367" s="112" t="s">
        <v>130</v>
      </c>
      <c r="AU367" s="112" t="s">
        <v>128</v>
      </c>
      <c r="AV367" s="109" t="s">
        <v>118</v>
      </c>
      <c r="AW367" s="109" t="s">
        <v>2115</v>
      </c>
      <c r="AX367" s="109" t="s">
        <v>119</v>
      </c>
      <c r="AY367" s="112" t="s">
        <v>120</v>
      </c>
    </row>
    <row r="368" spans="2:64" s="86" customFormat="1" ht="22.5" customHeight="1" x14ac:dyDescent="0.25">
      <c r="B368" s="81"/>
      <c r="C368" s="399"/>
      <c r="D368" s="399"/>
      <c r="E368" s="83" t="s">
        <v>125</v>
      </c>
      <c r="F368" s="663" t="s">
        <v>2116</v>
      </c>
      <c r="G368" s="662"/>
      <c r="H368" s="662"/>
      <c r="I368" s="662"/>
      <c r="J368" s="399"/>
      <c r="K368" s="84">
        <v>14.3</v>
      </c>
      <c r="L368" s="399"/>
      <c r="M368" s="399"/>
      <c r="N368" s="399"/>
      <c r="O368" s="399"/>
      <c r="P368" s="399"/>
      <c r="Q368" s="399"/>
      <c r="R368" s="85"/>
      <c r="T368" s="87"/>
      <c r="U368" s="399"/>
      <c r="V368" s="399"/>
      <c r="W368" s="399"/>
      <c r="X368" s="399"/>
      <c r="Y368" s="399"/>
      <c r="Z368" s="399"/>
      <c r="AA368" s="88"/>
      <c r="AT368" s="89" t="s">
        <v>130</v>
      </c>
      <c r="AU368" s="89" t="s">
        <v>128</v>
      </c>
      <c r="AV368" s="86" t="s">
        <v>128</v>
      </c>
      <c r="AW368" s="86" t="s">
        <v>2115</v>
      </c>
      <c r="AX368" s="86" t="s">
        <v>118</v>
      </c>
      <c r="AY368" s="89" t="s">
        <v>120</v>
      </c>
    </row>
    <row r="369" spans="2:64" s="17" customFormat="1" ht="31.5" customHeight="1" x14ac:dyDescent="0.25">
      <c r="B369" s="70"/>
      <c r="C369" s="101" t="s">
        <v>339</v>
      </c>
      <c r="D369" s="101" t="s">
        <v>195</v>
      </c>
      <c r="E369" s="102" t="s">
        <v>2117</v>
      </c>
      <c r="F369" s="677" t="s">
        <v>2118</v>
      </c>
      <c r="G369" s="678"/>
      <c r="H369" s="678"/>
      <c r="I369" s="678"/>
      <c r="J369" s="103" t="s">
        <v>172</v>
      </c>
      <c r="K369" s="104">
        <v>14.728999999999999</v>
      </c>
      <c r="L369" s="670"/>
      <c r="M369" s="678"/>
      <c r="N369" s="670">
        <f>ROUND(L369*K369,2)</f>
        <v>0</v>
      </c>
      <c r="O369" s="667"/>
      <c r="P369" s="667"/>
      <c r="Q369" s="667"/>
      <c r="R369" s="75"/>
      <c r="T369" s="76" t="s">
        <v>125</v>
      </c>
      <c r="U369" s="77" t="s">
        <v>126</v>
      </c>
      <c r="V369" s="78">
        <v>0</v>
      </c>
      <c r="W369" s="78">
        <f>V369*K369</f>
        <v>0</v>
      </c>
      <c r="X369" s="78">
        <v>0.11700000000000001</v>
      </c>
      <c r="Y369" s="78">
        <f>X369*K369</f>
        <v>1.723293</v>
      </c>
      <c r="Z369" s="78">
        <v>0</v>
      </c>
      <c r="AA369" s="79">
        <f>Z369*K369</f>
        <v>0</v>
      </c>
      <c r="AR369" s="30" t="s">
        <v>154</v>
      </c>
      <c r="AT369" s="30" t="s">
        <v>195</v>
      </c>
      <c r="AU369" s="30" t="s">
        <v>128</v>
      </c>
      <c r="AY369" s="30" t="s">
        <v>120</v>
      </c>
      <c r="BE369" s="80">
        <f>IF(U369="základní",N369,0)</f>
        <v>0</v>
      </c>
      <c r="BF369" s="80">
        <f>IF(U369="snížená",N369,0)</f>
        <v>0</v>
      </c>
      <c r="BG369" s="80">
        <f>IF(U369="zákl. přenesená",N369,0)</f>
        <v>0</v>
      </c>
      <c r="BH369" s="80">
        <f>IF(U369="sníž. přenesená",N369,0)</f>
        <v>0</v>
      </c>
      <c r="BI369" s="80">
        <f>IF(U369="nulová",N369,0)</f>
        <v>0</v>
      </c>
      <c r="BJ369" s="30" t="s">
        <v>118</v>
      </c>
      <c r="BK369" s="80">
        <f>ROUND(L369*K369,2)</f>
        <v>0</v>
      </c>
      <c r="BL369" s="30" t="s">
        <v>127</v>
      </c>
    </row>
    <row r="370" spans="2:64" s="17" customFormat="1" ht="22.5" customHeight="1" x14ac:dyDescent="0.25">
      <c r="B370" s="18"/>
      <c r="C370" s="393"/>
      <c r="D370" s="393"/>
      <c r="E370" s="393"/>
      <c r="F370" s="679" t="s">
        <v>2119</v>
      </c>
      <c r="G370" s="680"/>
      <c r="H370" s="680"/>
      <c r="I370" s="680"/>
      <c r="J370" s="393"/>
      <c r="K370" s="393"/>
      <c r="L370" s="393"/>
      <c r="M370" s="393"/>
      <c r="N370" s="393"/>
      <c r="O370" s="393"/>
      <c r="P370" s="393"/>
      <c r="Q370" s="393"/>
      <c r="R370" s="19"/>
      <c r="T370" s="99"/>
      <c r="U370" s="393"/>
      <c r="V370" s="393"/>
      <c r="W370" s="393"/>
      <c r="X370" s="393"/>
      <c r="Y370" s="393"/>
      <c r="Z370" s="393"/>
      <c r="AA370" s="100"/>
      <c r="AT370" s="30" t="s">
        <v>193</v>
      </c>
      <c r="AU370" s="30" t="s">
        <v>128</v>
      </c>
    </row>
    <row r="371" spans="2:64" s="86" customFormat="1" ht="22.5" customHeight="1" x14ac:dyDescent="0.25">
      <c r="B371" s="81"/>
      <c r="C371" s="399"/>
      <c r="D371" s="399"/>
      <c r="E371" s="83" t="s">
        <v>125</v>
      </c>
      <c r="F371" s="663" t="s">
        <v>2120</v>
      </c>
      <c r="G371" s="662"/>
      <c r="H371" s="662"/>
      <c r="I371" s="662"/>
      <c r="J371" s="399"/>
      <c r="K371" s="84">
        <v>14.728999999999999</v>
      </c>
      <c r="L371" s="399"/>
      <c r="M371" s="399"/>
      <c r="N371" s="399"/>
      <c r="O371" s="399"/>
      <c r="P371" s="399"/>
      <c r="Q371" s="399"/>
      <c r="R371" s="85"/>
      <c r="T371" s="87"/>
      <c r="U371" s="399"/>
      <c r="V371" s="399"/>
      <c r="W371" s="399"/>
      <c r="X371" s="399"/>
      <c r="Y371" s="399"/>
      <c r="Z371" s="399"/>
      <c r="AA371" s="88"/>
      <c r="AT371" s="89" t="s">
        <v>130</v>
      </c>
      <c r="AU371" s="89" t="s">
        <v>128</v>
      </c>
      <c r="AV371" s="86" t="s">
        <v>128</v>
      </c>
      <c r="AW371" s="86" t="s">
        <v>131</v>
      </c>
      <c r="AX371" s="86" t="s">
        <v>118</v>
      </c>
      <c r="AY371" s="89" t="s">
        <v>120</v>
      </c>
    </row>
    <row r="372" spans="2:64" s="17" customFormat="1" ht="44.25" customHeight="1" x14ac:dyDescent="0.25">
      <c r="B372" s="70"/>
      <c r="C372" s="71" t="s">
        <v>344</v>
      </c>
      <c r="D372" s="71" t="s">
        <v>121</v>
      </c>
      <c r="E372" s="72" t="s">
        <v>530</v>
      </c>
      <c r="F372" s="671" t="s">
        <v>531</v>
      </c>
      <c r="G372" s="667"/>
      <c r="H372" s="667"/>
      <c r="I372" s="667"/>
      <c r="J372" s="73" t="s">
        <v>532</v>
      </c>
      <c r="K372" s="74">
        <v>158.5</v>
      </c>
      <c r="L372" s="666"/>
      <c r="M372" s="667"/>
      <c r="N372" s="666">
        <f>ROUND(L372*K372,2)</f>
        <v>0</v>
      </c>
      <c r="O372" s="667"/>
      <c r="P372" s="667"/>
      <c r="Q372" s="667"/>
      <c r="R372" s="75"/>
      <c r="T372" s="76" t="s">
        <v>125</v>
      </c>
      <c r="U372" s="77" t="s">
        <v>126</v>
      </c>
      <c r="V372" s="78">
        <v>0.13600000000000001</v>
      </c>
      <c r="W372" s="78">
        <f>V372*K372</f>
        <v>21.556000000000001</v>
      </c>
      <c r="X372" s="78">
        <v>8.0879999999999994E-2</v>
      </c>
      <c r="Y372" s="78">
        <f>X372*K372</f>
        <v>12.819479999999999</v>
      </c>
      <c r="Z372" s="78">
        <v>0</v>
      </c>
      <c r="AA372" s="79">
        <f>Z372*K372</f>
        <v>0</v>
      </c>
      <c r="AR372" s="30" t="s">
        <v>127</v>
      </c>
      <c r="AT372" s="30" t="s">
        <v>121</v>
      </c>
      <c r="AU372" s="30" t="s">
        <v>128</v>
      </c>
      <c r="AY372" s="30" t="s">
        <v>120</v>
      </c>
      <c r="BE372" s="80">
        <f>IF(U372="základní",N372,0)</f>
        <v>0</v>
      </c>
      <c r="BF372" s="80">
        <f>IF(U372="snížená",N372,0)</f>
        <v>0</v>
      </c>
      <c r="BG372" s="80">
        <f>IF(U372="zákl. přenesená",N372,0)</f>
        <v>0</v>
      </c>
      <c r="BH372" s="80">
        <f>IF(U372="sníž. přenesená",N372,0)</f>
        <v>0</v>
      </c>
      <c r="BI372" s="80">
        <f>IF(U372="nulová",N372,0)</f>
        <v>0</v>
      </c>
      <c r="BJ372" s="30" t="s">
        <v>118</v>
      </c>
      <c r="BK372" s="80">
        <f>ROUND(L372*K372,2)</f>
        <v>0</v>
      </c>
      <c r="BL372" s="30" t="s">
        <v>127</v>
      </c>
    </row>
    <row r="373" spans="2:64" s="17" customFormat="1" ht="22.5" customHeight="1" x14ac:dyDescent="0.25">
      <c r="B373" s="18"/>
      <c r="C373" s="393"/>
      <c r="D373" s="393"/>
      <c r="E373" s="393"/>
      <c r="F373" s="679" t="s">
        <v>533</v>
      </c>
      <c r="G373" s="680"/>
      <c r="H373" s="680"/>
      <c r="I373" s="680"/>
      <c r="J373" s="393"/>
      <c r="K373" s="393"/>
      <c r="L373" s="393"/>
      <c r="M373" s="393"/>
      <c r="N373" s="393"/>
      <c r="O373" s="393"/>
      <c r="P373" s="393"/>
      <c r="Q373" s="393"/>
      <c r="R373" s="19"/>
      <c r="T373" s="99"/>
      <c r="U373" s="393"/>
      <c r="V373" s="393"/>
      <c r="W373" s="393"/>
      <c r="X373" s="393"/>
      <c r="Y373" s="393"/>
      <c r="Z373" s="393"/>
      <c r="AA373" s="100"/>
      <c r="AT373" s="30" t="s">
        <v>193</v>
      </c>
      <c r="AU373" s="30" t="s">
        <v>128</v>
      </c>
    </row>
    <row r="374" spans="2:64" s="109" customFormat="1" ht="22.5" customHeight="1" x14ac:dyDescent="0.25">
      <c r="B374" s="105"/>
      <c r="C374" s="402"/>
      <c r="D374" s="402"/>
      <c r="E374" s="107" t="s">
        <v>125</v>
      </c>
      <c r="F374" s="676" t="s">
        <v>1982</v>
      </c>
      <c r="G374" s="673"/>
      <c r="H374" s="673"/>
      <c r="I374" s="673"/>
      <c r="J374" s="402"/>
      <c r="K374" s="107" t="s">
        <v>125</v>
      </c>
      <c r="L374" s="402"/>
      <c r="M374" s="402"/>
      <c r="N374" s="402"/>
      <c r="O374" s="402"/>
      <c r="P374" s="402"/>
      <c r="Q374" s="402"/>
      <c r="R374" s="108"/>
      <c r="T374" s="110"/>
      <c r="U374" s="402"/>
      <c r="V374" s="402"/>
      <c r="W374" s="402"/>
      <c r="X374" s="402"/>
      <c r="Y374" s="402"/>
      <c r="Z374" s="402"/>
      <c r="AA374" s="111"/>
      <c r="AT374" s="112" t="s">
        <v>130</v>
      </c>
      <c r="AU374" s="112" t="s">
        <v>128</v>
      </c>
      <c r="AV374" s="109" t="s">
        <v>118</v>
      </c>
      <c r="AW374" s="109" t="s">
        <v>131</v>
      </c>
      <c r="AX374" s="109" t="s">
        <v>119</v>
      </c>
      <c r="AY374" s="112" t="s">
        <v>120</v>
      </c>
    </row>
    <row r="375" spans="2:64" s="86" customFormat="1" ht="31.5" customHeight="1" x14ac:dyDescent="0.25">
      <c r="B375" s="81"/>
      <c r="C375" s="399"/>
      <c r="D375" s="399"/>
      <c r="E375" s="83" t="s">
        <v>125</v>
      </c>
      <c r="F375" s="663" t="s">
        <v>2121</v>
      </c>
      <c r="G375" s="662"/>
      <c r="H375" s="662"/>
      <c r="I375" s="662"/>
      <c r="J375" s="399"/>
      <c r="K375" s="84">
        <v>85</v>
      </c>
      <c r="L375" s="399"/>
      <c r="M375" s="399"/>
      <c r="N375" s="399"/>
      <c r="O375" s="399"/>
      <c r="P375" s="399"/>
      <c r="Q375" s="399"/>
      <c r="R375" s="85"/>
      <c r="T375" s="87"/>
      <c r="U375" s="399"/>
      <c r="V375" s="399"/>
      <c r="W375" s="399"/>
      <c r="X375" s="399"/>
      <c r="Y375" s="399"/>
      <c r="Z375" s="399"/>
      <c r="AA375" s="88"/>
      <c r="AT375" s="89" t="s">
        <v>130</v>
      </c>
      <c r="AU375" s="89" t="s">
        <v>128</v>
      </c>
      <c r="AV375" s="86" t="s">
        <v>128</v>
      </c>
      <c r="AW375" s="86" t="s">
        <v>131</v>
      </c>
      <c r="AX375" s="86" t="s">
        <v>119</v>
      </c>
      <c r="AY375" s="89" t="s">
        <v>120</v>
      </c>
    </row>
    <row r="376" spans="2:64" s="109" customFormat="1" ht="22.5" customHeight="1" x14ac:dyDescent="0.25">
      <c r="B376" s="105"/>
      <c r="C376" s="402"/>
      <c r="D376" s="402"/>
      <c r="E376" s="107" t="s">
        <v>125</v>
      </c>
      <c r="F376" s="676" t="s">
        <v>1986</v>
      </c>
      <c r="G376" s="673"/>
      <c r="H376" s="673"/>
      <c r="I376" s="673"/>
      <c r="J376" s="402"/>
      <c r="K376" s="107" t="s">
        <v>125</v>
      </c>
      <c r="L376" s="402"/>
      <c r="M376" s="402"/>
      <c r="N376" s="402"/>
      <c r="O376" s="402"/>
      <c r="P376" s="402"/>
      <c r="Q376" s="402"/>
      <c r="R376" s="108"/>
      <c r="T376" s="110"/>
      <c r="U376" s="402"/>
      <c r="V376" s="402"/>
      <c r="W376" s="402"/>
      <c r="X376" s="402"/>
      <c r="Y376" s="402"/>
      <c r="Z376" s="402"/>
      <c r="AA376" s="111"/>
      <c r="AT376" s="112" t="s">
        <v>130</v>
      </c>
      <c r="AU376" s="112" t="s">
        <v>128</v>
      </c>
      <c r="AV376" s="109" t="s">
        <v>118</v>
      </c>
      <c r="AW376" s="109" t="s">
        <v>131</v>
      </c>
      <c r="AX376" s="109" t="s">
        <v>119</v>
      </c>
      <c r="AY376" s="112" t="s">
        <v>120</v>
      </c>
    </row>
    <row r="377" spans="2:64" s="86" customFormat="1" ht="31.5" customHeight="1" x14ac:dyDescent="0.25">
      <c r="B377" s="81"/>
      <c r="C377" s="399"/>
      <c r="D377" s="399"/>
      <c r="E377" s="83" t="s">
        <v>125</v>
      </c>
      <c r="F377" s="663" t="s">
        <v>2122</v>
      </c>
      <c r="G377" s="662"/>
      <c r="H377" s="662"/>
      <c r="I377" s="662"/>
      <c r="J377" s="399"/>
      <c r="K377" s="84">
        <v>73.5</v>
      </c>
      <c r="L377" s="399"/>
      <c r="M377" s="399"/>
      <c r="N377" s="399"/>
      <c r="O377" s="399"/>
      <c r="P377" s="399"/>
      <c r="Q377" s="399"/>
      <c r="R377" s="85"/>
      <c r="T377" s="87"/>
      <c r="U377" s="399"/>
      <c r="V377" s="399"/>
      <c r="W377" s="399"/>
      <c r="X377" s="399"/>
      <c r="Y377" s="399"/>
      <c r="Z377" s="399"/>
      <c r="AA377" s="88"/>
      <c r="AT377" s="89" t="s">
        <v>130</v>
      </c>
      <c r="AU377" s="89" t="s">
        <v>128</v>
      </c>
      <c r="AV377" s="86" t="s">
        <v>128</v>
      </c>
      <c r="AW377" s="86" t="s">
        <v>131</v>
      </c>
      <c r="AX377" s="86" t="s">
        <v>119</v>
      </c>
      <c r="AY377" s="89" t="s">
        <v>120</v>
      </c>
    </row>
    <row r="378" spans="2:64" s="95" customFormat="1" ht="22.5" customHeight="1" x14ac:dyDescent="0.25">
      <c r="B378" s="90"/>
      <c r="C378" s="401"/>
      <c r="D378" s="401"/>
      <c r="E378" s="92" t="s">
        <v>125</v>
      </c>
      <c r="F378" s="664" t="s">
        <v>146</v>
      </c>
      <c r="G378" s="665"/>
      <c r="H378" s="665"/>
      <c r="I378" s="665"/>
      <c r="J378" s="401"/>
      <c r="K378" s="93">
        <v>158.5</v>
      </c>
      <c r="L378" s="401"/>
      <c r="M378" s="401"/>
      <c r="N378" s="401"/>
      <c r="O378" s="401"/>
      <c r="P378" s="401"/>
      <c r="Q378" s="401"/>
      <c r="R378" s="94"/>
      <c r="T378" s="96"/>
      <c r="U378" s="401"/>
      <c r="V378" s="401"/>
      <c r="W378" s="401"/>
      <c r="X378" s="401"/>
      <c r="Y378" s="401"/>
      <c r="Z378" s="401"/>
      <c r="AA378" s="97"/>
      <c r="AT378" s="98" t="s">
        <v>130</v>
      </c>
      <c r="AU378" s="98" t="s">
        <v>128</v>
      </c>
      <c r="AV378" s="95" t="s">
        <v>127</v>
      </c>
      <c r="AW378" s="95" t="s">
        <v>131</v>
      </c>
      <c r="AX378" s="95" t="s">
        <v>118</v>
      </c>
      <c r="AY378" s="98" t="s">
        <v>120</v>
      </c>
    </row>
    <row r="379" spans="2:64" s="17" customFormat="1" ht="22.5" customHeight="1" x14ac:dyDescent="0.25">
      <c r="B379" s="70"/>
      <c r="C379" s="101" t="s">
        <v>348</v>
      </c>
      <c r="D379" s="101" t="s">
        <v>195</v>
      </c>
      <c r="E379" s="102" t="s">
        <v>535</v>
      </c>
      <c r="F379" s="677" t="s">
        <v>536</v>
      </c>
      <c r="G379" s="678"/>
      <c r="H379" s="678"/>
      <c r="I379" s="678"/>
      <c r="J379" s="103" t="s">
        <v>447</v>
      </c>
      <c r="K379" s="104">
        <v>321</v>
      </c>
      <c r="L379" s="670"/>
      <c r="M379" s="678"/>
      <c r="N379" s="670">
        <f>ROUND(L379*K379,2)</f>
        <v>0</v>
      </c>
      <c r="O379" s="667"/>
      <c r="P379" s="667"/>
      <c r="Q379" s="667"/>
      <c r="R379" s="75"/>
      <c r="T379" s="76" t="s">
        <v>125</v>
      </c>
      <c r="U379" s="77" t="s">
        <v>126</v>
      </c>
      <c r="V379" s="78">
        <v>0</v>
      </c>
      <c r="W379" s="78">
        <f>V379*K379</f>
        <v>0</v>
      </c>
      <c r="X379" s="78">
        <v>2.8000000000000001E-2</v>
      </c>
      <c r="Y379" s="78">
        <f>X379*K379</f>
        <v>8.9879999999999995</v>
      </c>
      <c r="Z379" s="78">
        <v>0</v>
      </c>
      <c r="AA379" s="79">
        <f>Z379*K379</f>
        <v>0</v>
      </c>
      <c r="AR379" s="30" t="s">
        <v>154</v>
      </c>
      <c r="AT379" s="30" t="s">
        <v>195</v>
      </c>
      <c r="AU379" s="30" t="s">
        <v>128</v>
      </c>
      <c r="AY379" s="30" t="s">
        <v>120</v>
      </c>
      <c r="BE379" s="80">
        <f>IF(U379="základní",N379,0)</f>
        <v>0</v>
      </c>
      <c r="BF379" s="80">
        <f>IF(U379="snížená",N379,0)</f>
        <v>0</v>
      </c>
      <c r="BG379" s="80">
        <f>IF(U379="zákl. přenesená",N379,0)</f>
        <v>0</v>
      </c>
      <c r="BH379" s="80">
        <f>IF(U379="sníž. přenesená",N379,0)</f>
        <v>0</v>
      </c>
      <c r="BI379" s="80">
        <f>IF(U379="nulová",N379,0)</f>
        <v>0</v>
      </c>
      <c r="BJ379" s="30" t="s">
        <v>118</v>
      </c>
      <c r="BK379" s="80">
        <f>ROUND(L379*K379,2)</f>
        <v>0</v>
      </c>
      <c r="BL379" s="30" t="s">
        <v>127</v>
      </c>
    </row>
    <row r="380" spans="2:64" s="86" customFormat="1" ht="22.5" customHeight="1" x14ac:dyDescent="0.25">
      <c r="B380" s="81"/>
      <c r="C380" s="399"/>
      <c r="D380" s="399"/>
      <c r="E380" s="83" t="s">
        <v>125</v>
      </c>
      <c r="F380" s="661" t="s">
        <v>2123</v>
      </c>
      <c r="G380" s="662"/>
      <c r="H380" s="662"/>
      <c r="I380" s="662"/>
      <c r="J380" s="399"/>
      <c r="K380" s="84">
        <v>321</v>
      </c>
      <c r="L380" s="399"/>
      <c r="M380" s="399"/>
      <c r="N380" s="399"/>
      <c r="O380" s="399"/>
      <c r="P380" s="399"/>
      <c r="Q380" s="399"/>
      <c r="R380" s="85"/>
      <c r="T380" s="87"/>
      <c r="U380" s="399"/>
      <c r="V380" s="399"/>
      <c r="W380" s="399"/>
      <c r="X380" s="399"/>
      <c r="Y380" s="399"/>
      <c r="Z380" s="399"/>
      <c r="AA380" s="88"/>
      <c r="AT380" s="89" t="s">
        <v>130</v>
      </c>
      <c r="AU380" s="89" t="s">
        <v>128</v>
      </c>
      <c r="AV380" s="86" t="s">
        <v>128</v>
      </c>
      <c r="AW380" s="86" t="s">
        <v>131</v>
      </c>
      <c r="AX380" s="86" t="s">
        <v>118</v>
      </c>
      <c r="AY380" s="89" t="s">
        <v>120</v>
      </c>
    </row>
    <row r="381" spans="2:64" s="17" customFormat="1" ht="44.25" customHeight="1" x14ac:dyDescent="0.25">
      <c r="B381" s="70"/>
      <c r="C381" s="71" t="s">
        <v>353</v>
      </c>
      <c r="D381" s="71" t="s">
        <v>121</v>
      </c>
      <c r="E381" s="72" t="s">
        <v>2124</v>
      </c>
      <c r="F381" s="671" t="s">
        <v>2125</v>
      </c>
      <c r="G381" s="667"/>
      <c r="H381" s="667"/>
      <c r="I381" s="667"/>
      <c r="J381" s="73" t="s">
        <v>532</v>
      </c>
      <c r="K381" s="74">
        <v>3</v>
      </c>
      <c r="L381" s="666"/>
      <c r="M381" s="667"/>
      <c r="N381" s="666">
        <f>ROUND(L381*K381,2)</f>
        <v>0</v>
      </c>
      <c r="O381" s="667"/>
      <c r="P381" s="667"/>
      <c r="Q381" s="667"/>
      <c r="R381" s="75"/>
      <c r="T381" s="76" t="s">
        <v>125</v>
      </c>
      <c r="U381" s="77" t="s">
        <v>126</v>
      </c>
      <c r="V381" s="78">
        <v>0.32500000000000001</v>
      </c>
      <c r="W381" s="78">
        <f>V381*K381</f>
        <v>0.97500000000000009</v>
      </c>
      <c r="X381" s="78">
        <v>0.20219000000000001</v>
      </c>
      <c r="Y381" s="78">
        <f>X381*K381</f>
        <v>0.60657000000000005</v>
      </c>
      <c r="Z381" s="78">
        <v>0</v>
      </c>
      <c r="AA381" s="79">
        <f>Z381*K381</f>
        <v>0</v>
      </c>
      <c r="AR381" s="30" t="s">
        <v>127</v>
      </c>
      <c r="AT381" s="30" t="s">
        <v>121</v>
      </c>
      <c r="AU381" s="30" t="s">
        <v>128</v>
      </c>
      <c r="AY381" s="30" t="s">
        <v>120</v>
      </c>
      <c r="BE381" s="80">
        <f>IF(U381="základní",N381,0)</f>
        <v>0</v>
      </c>
      <c r="BF381" s="80">
        <f>IF(U381="snížená",N381,0)</f>
        <v>0</v>
      </c>
      <c r="BG381" s="80">
        <f>IF(U381="zákl. přenesená",N381,0)</f>
        <v>0</v>
      </c>
      <c r="BH381" s="80">
        <f>IF(U381="sníž. přenesená",N381,0)</f>
        <v>0</v>
      </c>
      <c r="BI381" s="80">
        <f>IF(U381="nulová",N381,0)</f>
        <v>0</v>
      </c>
      <c r="BJ381" s="30" t="s">
        <v>118</v>
      </c>
      <c r="BK381" s="80">
        <f>ROUND(L381*K381,2)</f>
        <v>0</v>
      </c>
      <c r="BL381" s="30" t="s">
        <v>127</v>
      </c>
    </row>
    <row r="382" spans="2:64" s="17" customFormat="1" ht="22.5" customHeight="1" x14ac:dyDescent="0.25">
      <c r="B382" s="18"/>
      <c r="C382" s="393"/>
      <c r="D382" s="393"/>
      <c r="E382" s="393"/>
      <c r="F382" s="679" t="s">
        <v>533</v>
      </c>
      <c r="G382" s="680"/>
      <c r="H382" s="680"/>
      <c r="I382" s="680"/>
      <c r="J382" s="393"/>
      <c r="K382" s="393"/>
      <c r="L382" s="393"/>
      <c r="M382" s="393"/>
      <c r="N382" s="393"/>
      <c r="O382" s="393"/>
      <c r="P382" s="393"/>
      <c r="Q382" s="393"/>
      <c r="R382" s="19"/>
      <c r="T382" s="99"/>
      <c r="U382" s="393"/>
      <c r="V382" s="393"/>
      <c r="W382" s="393"/>
      <c r="X382" s="393"/>
      <c r="Y382" s="393"/>
      <c r="Z382" s="393"/>
      <c r="AA382" s="100"/>
      <c r="AT382" s="30" t="s">
        <v>193</v>
      </c>
      <c r="AU382" s="30" t="s">
        <v>128</v>
      </c>
    </row>
    <row r="383" spans="2:64" s="109" customFormat="1" ht="22.5" customHeight="1" x14ac:dyDescent="0.25">
      <c r="B383" s="105"/>
      <c r="C383" s="402"/>
      <c r="D383" s="402"/>
      <c r="E383" s="107" t="s">
        <v>125</v>
      </c>
      <c r="F383" s="676" t="s">
        <v>1986</v>
      </c>
      <c r="G383" s="673"/>
      <c r="H383" s="673"/>
      <c r="I383" s="673"/>
      <c r="J383" s="402"/>
      <c r="K383" s="107" t="s">
        <v>125</v>
      </c>
      <c r="L383" s="402"/>
      <c r="M383" s="402"/>
      <c r="N383" s="402"/>
      <c r="O383" s="402"/>
      <c r="P383" s="402"/>
      <c r="Q383" s="402"/>
      <c r="R383" s="108"/>
      <c r="T383" s="110"/>
      <c r="U383" s="402"/>
      <c r="V383" s="402"/>
      <c r="W383" s="402"/>
      <c r="X383" s="402"/>
      <c r="Y383" s="402"/>
      <c r="Z383" s="402"/>
      <c r="AA383" s="111"/>
      <c r="AT383" s="112" t="s">
        <v>130</v>
      </c>
      <c r="AU383" s="112" t="s">
        <v>128</v>
      </c>
      <c r="AV383" s="109" t="s">
        <v>118</v>
      </c>
      <c r="AW383" s="109" t="s">
        <v>131</v>
      </c>
      <c r="AX383" s="109" t="s">
        <v>119</v>
      </c>
      <c r="AY383" s="112" t="s">
        <v>120</v>
      </c>
    </row>
    <row r="384" spans="2:64" s="86" customFormat="1" ht="31.5" customHeight="1" x14ac:dyDescent="0.25">
      <c r="B384" s="81"/>
      <c r="C384" s="399"/>
      <c r="D384" s="399"/>
      <c r="E384" s="83" t="s">
        <v>125</v>
      </c>
      <c r="F384" s="663" t="s">
        <v>2126</v>
      </c>
      <c r="G384" s="662"/>
      <c r="H384" s="662"/>
      <c r="I384" s="662"/>
      <c r="J384" s="399"/>
      <c r="K384" s="84">
        <v>3</v>
      </c>
      <c r="L384" s="399"/>
      <c r="M384" s="399"/>
      <c r="N384" s="399"/>
      <c r="O384" s="399"/>
      <c r="P384" s="399"/>
      <c r="Q384" s="399"/>
      <c r="R384" s="85"/>
      <c r="T384" s="87"/>
      <c r="U384" s="399"/>
      <c r="V384" s="399"/>
      <c r="W384" s="399"/>
      <c r="X384" s="399"/>
      <c r="Y384" s="399"/>
      <c r="Z384" s="399"/>
      <c r="AA384" s="88"/>
      <c r="AT384" s="89" t="s">
        <v>130</v>
      </c>
      <c r="AU384" s="89" t="s">
        <v>128</v>
      </c>
      <c r="AV384" s="86" t="s">
        <v>128</v>
      </c>
      <c r="AW384" s="86" t="s">
        <v>131</v>
      </c>
      <c r="AX384" s="86" t="s">
        <v>118</v>
      </c>
      <c r="AY384" s="89" t="s">
        <v>120</v>
      </c>
    </row>
    <row r="385" spans="2:64" s="17" customFormat="1" ht="31.5" customHeight="1" x14ac:dyDescent="0.25">
      <c r="B385" s="70"/>
      <c r="C385" s="101" t="s">
        <v>357</v>
      </c>
      <c r="D385" s="101" t="s">
        <v>195</v>
      </c>
      <c r="E385" s="102" t="s">
        <v>2127</v>
      </c>
      <c r="F385" s="677" t="s">
        <v>2128</v>
      </c>
      <c r="G385" s="678"/>
      <c r="H385" s="678"/>
      <c r="I385" s="678"/>
      <c r="J385" s="103" t="s">
        <v>447</v>
      </c>
      <c r="K385" s="104">
        <v>4</v>
      </c>
      <c r="L385" s="670"/>
      <c r="M385" s="678"/>
      <c r="N385" s="670">
        <f>ROUND(L385*K385,2)</f>
        <v>0</v>
      </c>
      <c r="O385" s="667"/>
      <c r="P385" s="667"/>
      <c r="Q385" s="667"/>
      <c r="R385" s="75"/>
      <c r="T385" s="76" t="s">
        <v>125</v>
      </c>
      <c r="U385" s="77" t="s">
        <v>126</v>
      </c>
      <c r="V385" s="78">
        <v>0</v>
      </c>
      <c r="W385" s="78">
        <f>V385*K385</f>
        <v>0</v>
      </c>
      <c r="X385" s="78">
        <v>4.8300000000000003E-2</v>
      </c>
      <c r="Y385" s="78">
        <f>X385*K385</f>
        <v>0.19320000000000001</v>
      </c>
      <c r="Z385" s="78">
        <v>0</v>
      </c>
      <c r="AA385" s="79">
        <f>Z385*K385</f>
        <v>0</v>
      </c>
      <c r="AR385" s="30" t="s">
        <v>154</v>
      </c>
      <c r="AT385" s="30" t="s">
        <v>195</v>
      </c>
      <c r="AU385" s="30" t="s">
        <v>128</v>
      </c>
      <c r="AY385" s="30" t="s">
        <v>120</v>
      </c>
      <c r="BE385" s="80">
        <f>IF(U385="základní",N385,0)</f>
        <v>0</v>
      </c>
      <c r="BF385" s="80">
        <f>IF(U385="snížená",N385,0)</f>
        <v>0</v>
      </c>
      <c r="BG385" s="80">
        <f>IF(U385="zákl. přenesená",N385,0)</f>
        <v>0</v>
      </c>
      <c r="BH385" s="80">
        <f>IF(U385="sníž. přenesená",N385,0)</f>
        <v>0</v>
      </c>
      <c r="BI385" s="80">
        <f>IF(U385="nulová",N385,0)</f>
        <v>0</v>
      </c>
      <c r="BJ385" s="30" t="s">
        <v>118</v>
      </c>
      <c r="BK385" s="80">
        <f>ROUND(L385*K385,2)</f>
        <v>0</v>
      </c>
      <c r="BL385" s="30" t="s">
        <v>127</v>
      </c>
    </row>
    <row r="386" spans="2:64" s="86" customFormat="1" ht="22.5" customHeight="1" x14ac:dyDescent="0.25">
      <c r="B386" s="81"/>
      <c r="C386" s="399"/>
      <c r="D386" s="399"/>
      <c r="E386" s="83" t="s">
        <v>125</v>
      </c>
      <c r="F386" s="661" t="s">
        <v>2129</v>
      </c>
      <c r="G386" s="662"/>
      <c r="H386" s="662"/>
      <c r="I386" s="662"/>
      <c r="J386" s="399"/>
      <c r="K386" s="84">
        <v>4</v>
      </c>
      <c r="L386" s="399"/>
      <c r="M386" s="399"/>
      <c r="N386" s="399"/>
      <c r="O386" s="399"/>
      <c r="P386" s="399"/>
      <c r="Q386" s="399"/>
      <c r="R386" s="85"/>
      <c r="T386" s="87"/>
      <c r="U386" s="399"/>
      <c r="V386" s="399"/>
      <c r="W386" s="399"/>
      <c r="X386" s="399"/>
      <c r="Y386" s="399"/>
      <c r="Z386" s="399"/>
      <c r="AA386" s="88"/>
      <c r="AT386" s="89" t="s">
        <v>130</v>
      </c>
      <c r="AU386" s="89" t="s">
        <v>128</v>
      </c>
      <c r="AV386" s="86" t="s">
        <v>128</v>
      </c>
      <c r="AW386" s="86" t="s">
        <v>131</v>
      </c>
      <c r="AX386" s="86" t="s">
        <v>118</v>
      </c>
      <c r="AY386" s="89" t="s">
        <v>120</v>
      </c>
    </row>
    <row r="387" spans="2:64" s="17" customFormat="1" ht="44.25" customHeight="1" x14ac:dyDescent="0.25">
      <c r="B387" s="70"/>
      <c r="C387" s="71" t="s">
        <v>362</v>
      </c>
      <c r="D387" s="71" t="s">
        <v>121</v>
      </c>
      <c r="E387" s="72" t="s">
        <v>539</v>
      </c>
      <c r="F387" s="671" t="s">
        <v>540</v>
      </c>
      <c r="G387" s="667"/>
      <c r="H387" s="667"/>
      <c r="I387" s="667"/>
      <c r="J387" s="73" t="s">
        <v>532</v>
      </c>
      <c r="K387" s="74">
        <v>155.80000000000001</v>
      </c>
      <c r="L387" s="666"/>
      <c r="M387" s="667"/>
      <c r="N387" s="666">
        <f>ROUND(L387*K387,2)</f>
        <v>0</v>
      </c>
      <c r="O387" s="667"/>
      <c r="P387" s="667"/>
      <c r="Q387" s="667"/>
      <c r="R387" s="75"/>
      <c r="T387" s="76" t="s">
        <v>125</v>
      </c>
      <c r="U387" s="77" t="s">
        <v>126</v>
      </c>
      <c r="V387" s="78">
        <v>0.26800000000000002</v>
      </c>
      <c r="W387" s="78">
        <f>V387*K387</f>
        <v>41.754400000000004</v>
      </c>
      <c r="X387" s="78">
        <v>0.15540000000000001</v>
      </c>
      <c r="Y387" s="78">
        <f>X387*K387</f>
        <v>24.211320000000004</v>
      </c>
      <c r="Z387" s="78">
        <v>0</v>
      </c>
      <c r="AA387" s="79">
        <f>Z387*K387</f>
        <v>0</v>
      </c>
      <c r="AR387" s="30" t="s">
        <v>127</v>
      </c>
      <c r="AT387" s="30" t="s">
        <v>121</v>
      </c>
      <c r="AU387" s="30" t="s">
        <v>128</v>
      </c>
      <c r="AY387" s="30" t="s">
        <v>120</v>
      </c>
      <c r="BE387" s="80">
        <f>IF(U387="základní",N387,0)</f>
        <v>0</v>
      </c>
      <c r="BF387" s="80">
        <f>IF(U387="snížená",N387,0)</f>
        <v>0</v>
      </c>
      <c r="BG387" s="80">
        <f>IF(U387="zákl. přenesená",N387,0)</f>
        <v>0</v>
      </c>
      <c r="BH387" s="80">
        <f>IF(U387="sníž. přenesená",N387,0)</f>
        <v>0</v>
      </c>
      <c r="BI387" s="80">
        <f>IF(U387="nulová",N387,0)</f>
        <v>0</v>
      </c>
      <c r="BJ387" s="30" t="s">
        <v>118</v>
      </c>
      <c r="BK387" s="80">
        <f>ROUND(L387*K387,2)</f>
        <v>0</v>
      </c>
      <c r="BL387" s="30" t="s">
        <v>127</v>
      </c>
    </row>
    <row r="388" spans="2:64" s="17" customFormat="1" ht="22.5" customHeight="1" x14ac:dyDescent="0.25">
      <c r="B388" s="18"/>
      <c r="C388" s="393"/>
      <c r="D388" s="393"/>
      <c r="E388" s="393"/>
      <c r="F388" s="679" t="s">
        <v>533</v>
      </c>
      <c r="G388" s="680"/>
      <c r="H388" s="680"/>
      <c r="I388" s="680"/>
      <c r="J388" s="393"/>
      <c r="K388" s="393"/>
      <c r="L388" s="393"/>
      <c r="M388" s="393"/>
      <c r="N388" s="393"/>
      <c r="O388" s="393"/>
      <c r="P388" s="393"/>
      <c r="Q388" s="393"/>
      <c r="R388" s="19"/>
      <c r="T388" s="99"/>
      <c r="U388" s="393"/>
      <c r="V388" s="393"/>
      <c r="W388" s="393"/>
      <c r="X388" s="393"/>
      <c r="Y388" s="393"/>
      <c r="Z388" s="393"/>
      <c r="AA388" s="100"/>
      <c r="AT388" s="30" t="s">
        <v>193</v>
      </c>
      <c r="AU388" s="30" t="s">
        <v>128</v>
      </c>
    </row>
    <row r="389" spans="2:64" s="109" customFormat="1" ht="22.5" customHeight="1" x14ac:dyDescent="0.25">
      <c r="B389" s="105"/>
      <c r="C389" s="402"/>
      <c r="D389" s="402"/>
      <c r="E389" s="107" t="s">
        <v>125</v>
      </c>
      <c r="F389" s="676" t="s">
        <v>1982</v>
      </c>
      <c r="G389" s="673"/>
      <c r="H389" s="673"/>
      <c r="I389" s="673"/>
      <c r="J389" s="402"/>
      <c r="K389" s="107" t="s">
        <v>125</v>
      </c>
      <c r="L389" s="402"/>
      <c r="M389" s="402"/>
      <c r="N389" s="402"/>
      <c r="O389" s="402"/>
      <c r="P389" s="402"/>
      <c r="Q389" s="402"/>
      <c r="R389" s="108"/>
      <c r="T389" s="110"/>
      <c r="U389" s="402"/>
      <c r="V389" s="402"/>
      <c r="W389" s="402"/>
      <c r="X389" s="402"/>
      <c r="Y389" s="402"/>
      <c r="Z389" s="402"/>
      <c r="AA389" s="111"/>
      <c r="AT389" s="112" t="s">
        <v>130</v>
      </c>
      <c r="AU389" s="112" t="s">
        <v>128</v>
      </c>
      <c r="AV389" s="109" t="s">
        <v>118</v>
      </c>
      <c r="AW389" s="109" t="s">
        <v>131</v>
      </c>
      <c r="AX389" s="109" t="s">
        <v>119</v>
      </c>
      <c r="AY389" s="112" t="s">
        <v>120</v>
      </c>
    </row>
    <row r="390" spans="2:64" s="86" customFormat="1" ht="31.5" customHeight="1" x14ac:dyDescent="0.25">
      <c r="B390" s="81"/>
      <c r="C390" s="399"/>
      <c r="D390" s="399"/>
      <c r="E390" s="83" t="s">
        <v>125</v>
      </c>
      <c r="F390" s="663" t="s">
        <v>2130</v>
      </c>
      <c r="G390" s="662"/>
      <c r="H390" s="662"/>
      <c r="I390" s="662"/>
      <c r="J390" s="399"/>
      <c r="K390" s="84">
        <v>83.6</v>
      </c>
      <c r="L390" s="399"/>
      <c r="M390" s="399"/>
      <c r="N390" s="399"/>
      <c r="O390" s="399"/>
      <c r="P390" s="399"/>
      <c r="Q390" s="399"/>
      <c r="R390" s="85"/>
      <c r="T390" s="87"/>
      <c r="U390" s="399"/>
      <c r="V390" s="399"/>
      <c r="W390" s="399"/>
      <c r="X390" s="399"/>
      <c r="Y390" s="399"/>
      <c r="Z390" s="399"/>
      <c r="AA390" s="88"/>
      <c r="AT390" s="89" t="s">
        <v>130</v>
      </c>
      <c r="AU390" s="89" t="s">
        <v>128</v>
      </c>
      <c r="AV390" s="86" t="s">
        <v>128</v>
      </c>
      <c r="AW390" s="86" t="s">
        <v>131</v>
      </c>
      <c r="AX390" s="86" t="s">
        <v>119</v>
      </c>
      <c r="AY390" s="89" t="s">
        <v>120</v>
      </c>
    </row>
    <row r="391" spans="2:64" s="109" customFormat="1" ht="22.5" customHeight="1" x14ac:dyDescent="0.25">
      <c r="B391" s="105"/>
      <c r="C391" s="402"/>
      <c r="D391" s="402"/>
      <c r="E391" s="107" t="s">
        <v>125</v>
      </c>
      <c r="F391" s="676" t="s">
        <v>1986</v>
      </c>
      <c r="G391" s="673"/>
      <c r="H391" s="673"/>
      <c r="I391" s="673"/>
      <c r="J391" s="402"/>
      <c r="K391" s="107" t="s">
        <v>125</v>
      </c>
      <c r="L391" s="402"/>
      <c r="M391" s="402"/>
      <c r="N391" s="402"/>
      <c r="O391" s="402"/>
      <c r="P391" s="402"/>
      <c r="Q391" s="402"/>
      <c r="R391" s="108"/>
      <c r="T391" s="110"/>
      <c r="U391" s="402"/>
      <c r="V391" s="402"/>
      <c r="W391" s="402"/>
      <c r="X391" s="402"/>
      <c r="Y391" s="402"/>
      <c r="Z391" s="402"/>
      <c r="AA391" s="111"/>
      <c r="AT391" s="112" t="s">
        <v>130</v>
      </c>
      <c r="AU391" s="112" t="s">
        <v>128</v>
      </c>
      <c r="AV391" s="109" t="s">
        <v>118</v>
      </c>
      <c r="AW391" s="109" t="s">
        <v>131</v>
      </c>
      <c r="AX391" s="109" t="s">
        <v>119</v>
      </c>
      <c r="AY391" s="112" t="s">
        <v>120</v>
      </c>
    </row>
    <row r="392" spans="2:64" s="86" customFormat="1" ht="31.5" customHeight="1" x14ac:dyDescent="0.25">
      <c r="B392" s="81"/>
      <c r="C392" s="399"/>
      <c r="D392" s="399"/>
      <c r="E392" s="83" t="s">
        <v>125</v>
      </c>
      <c r="F392" s="663" t="s">
        <v>2131</v>
      </c>
      <c r="G392" s="662"/>
      <c r="H392" s="662"/>
      <c r="I392" s="662"/>
      <c r="J392" s="399"/>
      <c r="K392" s="84">
        <v>72.2</v>
      </c>
      <c r="L392" s="399"/>
      <c r="M392" s="399"/>
      <c r="N392" s="399"/>
      <c r="O392" s="399"/>
      <c r="P392" s="399"/>
      <c r="Q392" s="399"/>
      <c r="R392" s="85"/>
      <c r="T392" s="87"/>
      <c r="U392" s="399"/>
      <c r="V392" s="399"/>
      <c r="W392" s="399"/>
      <c r="X392" s="399"/>
      <c r="Y392" s="399"/>
      <c r="Z392" s="399"/>
      <c r="AA392" s="88"/>
      <c r="AT392" s="89" t="s">
        <v>130</v>
      </c>
      <c r="AU392" s="89" t="s">
        <v>128</v>
      </c>
      <c r="AV392" s="86" t="s">
        <v>128</v>
      </c>
      <c r="AW392" s="86" t="s">
        <v>131</v>
      </c>
      <c r="AX392" s="86" t="s">
        <v>119</v>
      </c>
      <c r="AY392" s="89" t="s">
        <v>120</v>
      </c>
    </row>
    <row r="393" spans="2:64" s="95" customFormat="1" ht="22.5" customHeight="1" x14ac:dyDescent="0.25">
      <c r="B393" s="90"/>
      <c r="C393" s="401"/>
      <c r="D393" s="401"/>
      <c r="E393" s="92" t="s">
        <v>125</v>
      </c>
      <c r="F393" s="664" t="s">
        <v>146</v>
      </c>
      <c r="G393" s="665"/>
      <c r="H393" s="665"/>
      <c r="I393" s="665"/>
      <c r="J393" s="401"/>
      <c r="K393" s="93">
        <v>155.80000000000001</v>
      </c>
      <c r="L393" s="401"/>
      <c r="M393" s="401"/>
      <c r="N393" s="401"/>
      <c r="O393" s="401"/>
      <c r="P393" s="401"/>
      <c r="Q393" s="401"/>
      <c r="R393" s="94"/>
      <c r="T393" s="96"/>
      <c r="U393" s="401"/>
      <c r="V393" s="401"/>
      <c r="W393" s="401"/>
      <c r="X393" s="401"/>
      <c r="Y393" s="401"/>
      <c r="Z393" s="401"/>
      <c r="AA393" s="97"/>
      <c r="AT393" s="98" t="s">
        <v>130</v>
      </c>
      <c r="AU393" s="98" t="s">
        <v>128</v>
      </c>
      <c r="AV393" s="95" t="s">
        <v>127</v>
      </c>
      <c r="AW393" s="95" t="s">
        <v>131</v>
      </c>
      <c r="AX393" s="95" t="s">
        <v>118</v>
      </c>
      <c r="AY393" s="98" t="s">
        <v>120</v>
      </c>
    </row>
    <row r="394" spans="2:64" s="17" customFormat="1" ht="31.5" customHeight="1" x14ac:dyDescent="0.25">
      <c r="B394" s="70"/>
      <c r="C394" s="101" t="s">
        <v>366</v>
      </c>
      <c r="D394" s="101" t="s">
        <v>195</v>
      </c>
      <c r="E394" s="102" t="s">
        <v>543</v>
      </c>
      <c r="F394" s="677" t="s">
        <v>544</v>
      </c>
      <c r="G394" s="678"/>
      <c r="H394" s="678"/>
      <c r="I394" s="678"/>
      <c r="J394" s="103" t="s">
        <v>447</v>
      </c>
      <c r="K394" s="104">
        <v>158</v>
      </c>
      <c r="L394" s="670"/>
      <c r="M394" s="678"/>
      <c r="N394" s="670">
        <f>ROUND(L394*K394,2)</f>
        <v>0</v>
      </c>
      <c r="O394" s="667"/>
      <c r="P394" s="667"/>
      <c r="Q394" s="667"/>
      <c r="R394" s="75"/>
      <c r="T394" s="76" t="s">
        <v>125</v>
      </c>
      <c r="U394" s="77" t="s">
        <v>126</v>
      </c>
      <c r="V394" s="78">
        <v>0</v>
      </c>
      <c r="W394" s="78">
        <f>V394*K394</f>
        <v>0</v>
      </c>
      <c r="X394" s="78">
        <v>8.2100000000000006E-2</v>
      </c>
      <c r="Y394" s="78">
        <f>X394*K394</f>
        <v>12.971800000000002</v>
      </c>
      <c r="Z394" s="78">
        <v>0</v>
      </c>
      <c r="AA394" s="79">
        <f>Z394*K394</f>
        <v>0</v>
      </c>
      <c r="AR394" s="30" t="s">
        <v>154</v>
      </c>
      <c r="AT394" s="30" t="s">
        <v>195</v>
      </c>
      <c r="AU394" s="30" t="s">
        <v>128</v>
      </c>
      <c r="AY394" s="30" t="s">
        <v>120</v>
      </c>
      <c r="BE394" s="80">
        <f>IF(U394="základní",N394,0)</f>
        <v>0</v>
      </c>
      <c r="BF394" s="80">
        <f>IF(U394="snížená",N394,0)</f>
        <v>0</v>
      </c>
      <c r="BG394" s="80">
        <f>IF(U394="zákl. přenesená",N394,0)</f>
        <v>0</v>
      </c>
      <c r="BH394" s="80">
        <f>IF(U394="sníž. přenesená",N394,0)</f>
        <v>0</v>
      </c>
      <c r="BI394" s="80">
        <f>IF(U394="nulová",N394,0)</f>
        <v>0</v>
      </c>
      <c r="BJ394" s="30" t="s">
        <v>118</v>
      </c>
      <c r="BK394" s="80">
        <f>ROUND(L394*K394,2)</f>
        <v>0</v>
      </c>
      <c r="BL394" s="30" t="s">
        <v>127</v>
      </c>
    </row>
    <row r="395" spans="2:64" s="86" customFormat="1" ht="22.5" customHeight="1" x14ac:dyDescent="0.25">
      <c r="B395" s="81"/>
      <c r="C395" s="399"/>
      <c r="D395" s="399"/>
      <c r="E395" s="83" t="s">
        <v>125</v>
      </c>
      <c r="F395" s="661" t="s">
        <v>2132</v>
      </c>
      <c r="G395" s="662"/>
      <c r="H395" s="662"/>
      <c r="I395" s="662"/>
      <c r="J395" s="399"/>
      <c r="K395" s="84">
        <v>158</v>
      </c>
      <c r="L395" s="399"/>
      <c r="M395" s="399"/>
      <c r="N395" s="399"/>
      <c r="O395" s="399"/>
      <c r="P395" s="399"/>
      <c r="Q395" s="399"/>
      <c r="R395" s="85"/>
      <c r="T395" s="87"/>
      <c r="U395" s="399"/>
      <c r="V395" s="399"/>
      <c r="W395" s="399"/>
      <c r="X395" s="399"/>
      <c r="Y395" s="399"/>
      <c r="Z395" s="399"/>
      <c r="AA395" s="88"/>
      <c r="AT395" s="89" t="s">
        <v>130</v>
      </c>
      <c r="AU395" s="89" t="s">
        <v>128</v>
      </c>
      <c r="AV395" s="86" t="s">
        <v>128</v>
      </c>
      <c r="AW395" s="86" t="s">
        <v>131</v>
      </c>
      <c r="AX395" s="86" t="s">
        <v>118</v>
      </c>
      <c r="AY395" s="89" t="s">
        <v>120</v>
      </c>
    </row>
    <row r="396" spans="2:64" s="17" customFormat="1" ht="31.5" customHeight="1" x14ac:dyDescent="0.25">
      <c r="B396" s="70"/>
      <c r="C396" s="71" t="s">
        <v>373</v>
      </c>
      <c r="D396" s="71" t="s">
        <v>121</v>
      </c>
      <c r="E396" s="72" t="s">
        <v>547</v>
      </c>
      <c r="F396" s="671" t="s">
        <v>548</v>
      </c>
      <c r="G396" s="667"/>
      <c r="H396" s="667"/>
      <c r="I396" s="667"/>
      <c r="J396" s="73" t="s">
        <v>532</v>
      </c>
      <c r="K396" s="74">
        <v>105.1</v>
      </c>
      <c r="L396" s="666"/>
      <c r="M396" s="667"/>
      <c r="N396" s="666">
        <f>ROUND(L396*K396,2)</f>
        <v>0</v>
      </c>
      <c r="O396" s="667"/>
      <c r="P396" s="667"/>
      <c r="Q396" s="667"/>
      <c r="R396" s="75"/>
      <c r="T396" s="76" t="s">
        <v>125</v>
      </c>
      <c r="U396" s="77" t="s">
        <v>126</v>
      </c>
      <c r="V396" s="78">
        <v>0.14000000000000001</v>
      </c>
      <c r="W396" s="78">
        <f>V396*K396</f>
        <v>14.714</v>
      </c>
      <c r="X396" s="78">
        <v>0.10095</v>
      </c>
      <c r="Y396" s="78">
        <f>X396*K396</f>
        <v>10.609845</v>
      </c>
      <c r="Z396" s="78">
        <v>0</v>
      </c>
      <c r="AA396" s="79">
        <f>Z396*K396</f>
        <v>0</v>
      </c>
      <c r="AR396" s="30" t="s">
        <v>127</v>
      </c>
      <c r="AT396" s="30" t="s">
        <v>121</v>
      </c>
      <c r="AU396" s="30" t="s">
        <v>128</v>
      </c>
      <c r="AY396" s="30" t="s">
        <v>120</v>
      </c>
      <c r="BE396" s="80">
        <f>IF(U396="základní",N396,0)</f>
        <v>0</v>
      </c>
      <c r="BF396" s="80">
        <f>IF(U396="snížená",N396,0)</f>
        <v>0</v>
      </c>
      <c r="BG396" s="80">
        <f>IF(U396="zákl. přenesená",N396,0)</f>
        <v>0</v>
      </c>
      <c r="BH396" s="80">
        <f>IF(U396="sníž. přenesená",N396,0)</f>
        <v>0</v>
      </c>
      <c r="BI396" s="80">
        <f>IF(U396="nulová",N396,0)</f>
        <v>0</v>
      </c>
      <c r="BJ396" s="30" t="s">
        <v>118</v>
      </c>
      <c r="BK396" s="80">
        <f>ROUND(L396*K396,2)</f>
        <v>0</v>
      </c>
      <c r="BL396" s="30" t="s">
        <v>127</v>
      </c>
    </row>
    <row r="397" spans="2:64" s="17" customFormat="1" ht="22.5" customHeight="1" x14ac:dyDescent="0.25">
      <c r="B397" s="18"/>
      <c r="C397" s="393"/>
      <c r="D397" s="393"/>
      <c r="E397" s="393"/>
      <c r="F397" s="679" t="s">
        <v>533</v>
      </c>
      <c r="G397" s="680"/>
      <c r="H397" s="680"/>
      <c r="I397" s="680"/>
      <c r="J397" s="393"/>
      <c r="K397" s="393"/>
      <c r="L397" s="393"/>
      <c r="M397" s="393"/>
      <c r="N397" s="393"/>
      <c r="O397" s="393"/>
      <c r="P397" s="393"/>
      <c r="Q397" s="393"/>
      <c r="R397" s="19"/>
      <c r="T397" s="99"/>
      <c r="U397" s="393"/>
      <c r="V397" s="393"/>
      <c r="W397" s="393"/>
      <c r="X397" s="393"/>
      <c r="Y397" s="393"/>
      <c r="Z397" s="393"/>
      <c r="AA397" s="100"/>
      <c r="AT397" s="30" t="s">
        <v>193</v>
      </c>
      <c r="AU397" s="30" t="s">
        <v>128</v>
      </c>
    </row>
    <row r="398" spans="2:64" s="109" customFormat="1" ht="22.5" customHeight="1" x14ac:dyDescent="0.25">
      <c r="B398" s="105"/>
      <c r="C398" s="402"/>
      <c r="D398" s="402"/>
      <c r="E398" s="107" t="s">
        <v>125</v>
      </c>
      <c r="F398" s="676" t="s">
        <v>1982</v>
      </c>
      <c r="G398" s="673"/>
      <c r="H398" s="673"/>
      <c r="I398" s="673"/>
      <c r="J398" s="402"/>
      <c r="K398" s="107" t="s">
        <v>125</v>
      </c>
      <c r="L398" s="402"/>
      <c r="M398" s="402"/>
      <c r="N398" s="402"/>
      <c r="O398" s="402"/>
      <c r="P398" s="402"/>
      <c r="Q398" s="402"/>
      <c r="R398" s="108"/>
      <c r="T398" s="110"/>
      <c r="U398" s="402"/>
      <c r="V398" s="402"/>
      <c r="W398" s="402"/>
      <c r="X398" s="402"/>
      <c r="Y398" s="402"/>
      <c r="Z398" s="402"/>
      <c r="AA398" s="111"/>
      <c r="AT398" s="112" t="s">
        <v>130</v>
      </c>
      <c r="AU398" s="112" t="s">
        <v>128</v>
      </c>
      <c r="AV398" s="109" t="s">
        <v>118</v>
      </c>
      <c r="AW398" s="109" t="s">
        <v>131</v>
      </c>
      <c r="AX398" s="109" t="s">
        <v>119</v>
      </c>
      <c r="AY398" s="112" t="s">
        <v>120</v>
      </c>
    </row>
    <row r="399" spans="2:64" s="86" customFormat="1" ht="31.5" customHeight="1" x14ac:dyDescent="0.25">
      <c r="B399" s="81"/>
      <c r="C399" s="399"/>
      <c r="D399" s="399"/>
      <c r="E399" s="83" t="s">
        <v>125</v>
      </c>
      <c r="F399" s="663" t="s">
        <v>2133</v>
      </c>
      <c r="G399" s="662"/>
      <c r="H399" s="662"/>
      <c r="I399" s="662"/>
      <c r="J399" s="399"/>
      <c r="K399" s="84">
        <v>30</v>
      </c>
      <c r="L399" s="399"/>
      <c r="M399" s="399"/>
      <c r="N399" s="399"/>
      <c r="O399" s="399"/>
      <c r="P399" s="399"/>
      <c r="Q399" s="399"/>
      <c r="R399" s="85"/>
      <c r="T399" s="87"/>
      <c r="U399" s="399"/>
      <c r="V399" s="399"/>
      <c r="W399" s="399"/>
      <c r="X399" s="399"/>
      <c r="Y399" s="399"/>
      <c r="Z399" s="399"/>
      <c r="AA399" s="88"/>
      <c r="AT399" s="89" t="s">
        <v>130</v>
      </c>
      <c r="AU399" s="89" t="s">
        <v>128</v>
      </c>
      <c r="AV399" s="86" t="s">
        <v>128</v>
      </c>
      <c r="AW399" s="86" t="s">
        <v>131</v>
      </c>
      <c r="AX399" s="86" t="s">
        <v>119</v>
      </c>
      <c r="AY399" s="89" t="s">
        <v>120</v>
      </c>
    </row>
    <row r="400" spans="2:64" s="109" customFormat="1" ht="22.5" customHeight="1" x14ac:dyDescent="0.25">
      <c r="B400" s="105"/>
      <c r="C400" s="402"/>
      <c r="D400" s="402"/>
      <c r="E400" s="107" t="s">
        <v>125</v>
      </c>
      <c r="F400" s="676" t="s">
        <v>1986</v>
      </c>
      <c r="G400" s="673"/>
      <c r="H400" s="673"/>
      <c r="I400" s="673"/>
      <c r="J400" s="402"/>
      <c r="K400" s="107" t="s">
        <v>125</v>
      </c>
      <c r="L400" s="402"/>
      <c r="M400" s="402"/>
      <c r="N400" s="402"/>
      <c r="O400" s="402"/>
      <c r="P400" s="402"/>
      <c r="Q400" s="402"/>
      <c r="R400" s="108"/>
      <c r="T400" s="110"/>
      <c r="U400" s="402"/>
      <c r="V400" s="402"/>
      <c r="W400" s="402"/>
      <c r="X400" s="402"/>
      <c r="Y400" s="402"/>
      <c r="Z400" s="402"/>
      <c r="AA400" s="111"/>
      <c r="AT400" s="112" t="s">
        <v>130</v>
      </c>
      <c r="AU400" s="112" t="s">
        <v>128</v>
      </c>
      <c r="AV400" s="109" t="s">
        <v>118</v>
      </c>
      <c r="AW400" s="109" t="s">
        <v>131</v>
      </c>
      <c r="AX400" s="109" t="s">
        <v>119</v>
      </c>
      <c r="AY400" s="112" t="s">
        <v>120</v>
      </c>
    </row>
    <row r="401" spans="2:64" s="86" customFormat="1" ht="31.5" customHeight="1" x14ac:dyDescent="0.25">
      <c r="B401" s="81"/>
      <c r="C401" s="399"/>
      <c r="D401" s="399"/>
      <c r="E401" s="83" t="s">
        <v>125</v>
      </c>
      <c r="F401" s="663" t="s">
        <v>2134</v>
      </c>
      <c r="G401" s="662"/>
      <c r="H401" s="662"/>
      <c r="I401" s="662"/>
      <c r="J401" s="399"/>
      <c r="K401" s="84">
        <v>75.099999999999994</v>
      </c>
      <c r="L401" s="399"/>
      <c r="M401" s="399"/>
      <c r="N401" s="399"/>
      <c r="O401" s="399"/>
      <c r="P401" s="399"/>
      <c r="Q401" s="399"/>
      <c r="R401" s="85"/>
      <c r="T401" s="87"/>
      <c r="U401" s="399"/>
      <c r="V401" s="399"/>
      <c r="W401" s="399"/>
      <c r="X401" s="399"/>
      <c r="Y401" s="399"/>
      <c r="Z401" s="399"/>
      <c r="AA401" s="88"/>
      <c r="AT401" s="89" t="s">
        <v>130</v>
      </c>
      <c r="AU401" s="89" t="s">
        <v>128</v>
      </c>
      <c r="AV401" s="86" t="s">
        <v>128</v>
      </c>
      <c r="AW401" s="86" t="s">
        <v>131</v>
      </c>
      <c r="AX401" s="86" t="s">
        <v>119</v>
      </c>
      <c r="AY401" s="89" t="s">
        <v>120</v>
      </c>
    </row>
    <row r="402" spans="2:64" s="95" customFormat="1" ht="22.5" customHeight="1" x14ac:dyDescent="0.25">
      <c r="B402" s="90"/>
      <c r="C402" s="401"/>
      <c r="D402" s="401"/>
      <c r="E402" s="92" t="s">
        <v>125</v>
      </c>
      <c r="F402" s="664" t="s">
        <v>146</v>
      </c>
      <c r="G402" s="665"/>
      <c r="H402" s="665"/>
      <c r="I402" s="665"/>
      <c r="J402" s="401"/>
      <c r="K402" s="93">
        <v>105.1</v>
      </c>
      <c r="L402" s="401"/>
      <c r="M402" s="401"/>
      <c r="N402" s="401"/>
      <c r="O402" s="401"/>
      <c r="P402" s="401"/>
      <c r="Q402" s="401"/>
      <c r="R402" s="94"/>
      <c r="T402" s="96"/>
      <c r="U402" s="401"/>
      <c r="V402" s="401"/>
      <c r="W402" s="401"/>
      <c r="X402" s="401"/>
      <c r="Y402" s="401"/>
      <c r="Z402" s="401"/>
      <c r="AA402" s="97"/>
      <c r="AT402" s="98" t="s">
        <v>130</v>
      </c>
      <c r="AU402" s="98" t="s">
        <v>128</v>
      </c>
      <c r="AV402" s="95" t="s">
        <v>127</v>
      </c>
      <c r="AW402" s="95" t="s">
        <v>131</v>
      </c>
      <c r="AX402" s="95" t="s">
        <v>118</v>
      </c>
      <c r="AY402" s="98" t="s">
        <v>120</v>
      </c>
    </row>
    <row r="403" spans="2:64" s="17" customFormat="1" ht="31.5" customHeight="1" x14ac:dyDescent="0.25">
      <c r="B403" s="70"/>
      <c r="C403" s="101" t="s">
        <v>378</v>
      </c>
      <c r="D403" s="101" t="s">
        <v>195</v>
      </c>
      <c r="E403" s="102" t="s">
        <v>2135</v>
      </c>
      <c r="F403" s="677" t="s">
        <v>2136</v>
      </c>
      <c r="G403" s="678"/>
      <c r="H403" s="678"/>
      <c r="I403" s="678"/>
      <c r="J403" s="103" t="s">
        <v>447</v>
      </c>
      <c r="K403" s="104">
        <v>213</v>
      </c>
      <c r="L403" s="670"/>
      <c r="M403" s="678"/>
      <c r="N403" s="670">
        <f>ROUND(L403*K403,2)</f>
        <v>0</v>
      </c>
      <c r="O403" s="667"/>
      <c r="P403" s="667"/>
      <c r="Q403" s="667"/>
      <c r="R403" s="75"/>
      <c r="T403" s="76" t="s">
        <v>125</v>
      </c>
      <c r="U403" s="77" t="s">
        <v>126</v>
      </c>
      <c r="V403" s="78">
        <v>0</v>
      </c>
      <c r="W403" s="78">
        <f>V403*K403</f>
        <v>0</v>
      </c>
      <c r="X403" s="78">
        <v>1.4E-2</v>
      </c>
      <c r="Y403" s="78">
        <f>X403*K403</f>
        <v>2.9820000000000002</v>
      </c>
      <c r="Z403" s="78">
        <v>0</v>
      </c>
      <c r="AA403" s="79">
        <f>Z403*K403</f>
        <v>0</v>
      </c>
      <c r="AR403" s="30" t="s">
        <v>154</v>
      </c>
      <c r="AT403" s="30" t="s">
        <v>195</v>
      </c>
      <c r="AU403" s="30" t="s">
        <v>128</v>
      </c>
      <c r="AY403" s="30" t="s">
        <v>120</v>
      </c>
      <c r="BE403" s="80">
        <f>IF(U403="základní",N403,0)</f>
        <v>0</v>
      </c>
      <c r="BF403" s="80">
        <f>IF(U403="snížená",N403,0)</f>
        <v>0</v>
      </c>
      <c r="BG403" s="80">
        <f>IF(U403="zákl. přenesená",N403,0)</f>
        <v>0</v>
      </c>
      <c r="BH403" s="80">
        <f>IF(U403="sníž. přenesená",N403,0)</f>
        <v>0</v>
      </c>
      <c r="BI403" s="80">
        <f>IF(U403="nulová",N403,0)</f>
        <v>0</v>
      </c>
      <c r="BJ403" s="30" t="s">
        <v>118</v>
      </c>
      <c r="BK403" s="80">
        <f>ROUND(L403*K403,2)</f>
        <v>0</v>
      </c>
      <c r="BL403" s="30" t="s">
        <v>127</v>
      </c>
    </row>
    <row r="404" spans="2:64" s="86" customFormat="1" ht="22.5" customHeight="1" x14ac:dyDescent="0.25">
      <c r="B404" s="81"/>
      <c r="C404" s="399"/>
      <c r="D404" s="399"/>
      <c r="E404" s="83" t="s">
        <v>125</v>
      </c>
      <c r="F404" s="661" t="s">
        <v>2137</v>
      </c>
      <c r="G404" s="662"/>
      <c r="H404" s="662"/>
      <c r="I404" s="662"/>
      <c r="J404" s="399"/>
      <c r="K404" s="84">
        <v>213</v>
      </c>
      <c r="L404" s="399"/>
      <c r="M404" s="399"/>
      <c r="N404" s="399"/>
      <c r="O404" s="399"/>
      <c r="P404" s="399"/>
      <c r="Q404" s="399"/>
      <c r="R404" s="85"/>
      <c r="T404" s="87"/>
      <c r="U404" s="399"/>
      <c r="V404" s="399"/>
      <c r="W404" s="399"/>
      <c r="X404" s="399"/>
      <c r="Y404" s="399"/>
      <c r="Z404" s="399"/>
      <c r="AA404" s="88"/>
      <c r="AT404" s="89" t="s">
        <v>130</v>
      </c>
      <c r="AU404" s="89" t="s">
        <v>128</v>
      </c>
      <c r="AV404" s="86" t="s">
        <v>128</v>
      </c>
      <c r="AW404" s="86" t="s">
        <v>131</v>
      </c>
      <c r="AX404" s="86" t="s">
        <v>118</v>
      </c>
      <c r="AY404" s="89" t="s">
        <v>120</v>
      </c>
    </row>
    <row r="405" spans="2:64" s="62" customFormat="1" ht="29.85" customHeight="1" x14ac:dyDescent="0.3">
      <c r="B405" s="58"/>
      <c r="C405" s="59"/>
      <c r="D405" s="69" t="s">
        <v>81</v>
      </c>
      <c r="E405" s="69"/>
      <c r="F405" s="69"/>
      <c r="G405" s="69"/>
      <c r="H405" s="69"/>
      <c r="I405" s="69"/>
      <c r="J405" s="69"/>
      <c r="K405" s="69"/>
      <c r="L405" s="69"/>
      <c r="M405" s="69"/>
      <c r="N405" s="659">
        <f>BK405</f>
        <v>0</v>
      </c>
      <c r="O405" s="660"/>
      <c r="P405" s="660"/>
      <c r="Q405" s="660"/>
      <c r="R405" s="61"/>
      <c r="T405" s="63"/>
      <c r="U405" s="59"/>
      <c r="V405" s="59"/>
      <c r="W405" s="64">
        <f>SUM(W406:W485)</f>
        <v>904.15090199999997</v>
      </c>
      <c r="X405" s="59"/>
      <c r="Y405" s="64">
        <f>SUM(Y406:Y485)</f>
        <v>0</v>
      </c>
      <c r="Z405" s="59"/>
      <c r="AA405" s="65">
        <f>SUM(AA406:AA485)</f>
        <v>1614.9659999999999</v>
      </c>
      <c r="AR405" s="66" t="s">
        <v>118</v>
      </c>
      <c r="AT405" s="67" t="s">
        <v>117</v>
      </c>
      <c r="AU405" s="67" t="s">
        <v>118</v>
      </c>
      <c r="AY405" s="66" t="s">
        <v>120</v>
      </c>
      <c r="BK405" s="68">
        <f>SUM(BK406:BK485)</f>
        <v>0</v>
      </c>
    </row>
    <row r="406" spans="2:64" s="17" customFormat="1" ht="31.5" customHeight="1" x14ac:dyDescent="0.25">
      <c r="B406" s="70"/>
      <c r="C406" s="71" t="s">
        <v>384</v>
      </c>
      <c r="D406" s="71" t="s">
        <v>121</v>
      </c>
      <c r="E406" s="72" t="s">
        <v>555</v>
      </c>
      <c r="F406" s="671" t="s">
        <v>556</v>
      </c>
      <c r="G406" s="667"/>
      <c r="H406" s="667"/>
      <c r="I406" s="667"/>
      <c r="J406" s="73" t="s">
        <v>172</v>
      </c>
      <c r="K406" s="74">
        <v>83.87</v>
      </c>
      <c r="L406" s="666"/>
      <c r="M406" s="667"/>
      <c r="N406" s="666">
        <f>ROUND(L406*K406,2)</f>
        <v>0</v>
      </c>
      <c r="O406" s="667"/>
      <c r="P406" s="667"/>
      <c r="Q406" s="667"/>
      <c r="R406" s="75"/>
      <c r="T406" s="76" t="s">
        <v>125</v>
      </c>
      <c r="U406" s="77" t="s">
        <v>126</v>
      </c>
      <c r="V406" s="78">
        <v>0.16</v>
      </c>
      <c r="W406" s="78">
        <f>V406*K406</f>
        <v>13.419200000000002</v>
      </c>
      <c r="X406" s="78">
        <v>0</v>
      </c>
      <c r="Y406" s="78">
        <f>X406*K406</f>
        <v>0</v>
      </c>
      <c r="Z406" s="78">
        <v>0.255</v>
      </c>
      <c r="AA406" s="79">
        <f>Z406*K406</f>
        <v>21.386850000000003</v>
      </c>
      <c r="AR406" s="30" t="s">
        <v>127</v>
      </c>
      <c r="AT406" s="30" t="s">
        <v>121</v>
      </c>
      <c r="AU406" s="30" t="s">
        <v>128</v>
      </c>
      <c r="AY406" s="30" t="s">
        <v>120</v>
      </c>
      <c r="BE406" s="80">
        <f>IF(U406="základní",N406,0)</f>
        <v>0</v>
      </c>
      <c r="BF406" s="80">
        <f>IF(U406="snížená",N406,0)</f>
        <v>0</v>
      </c>
      <c r="BG406" s="80">
        <f>IF(U406="zákl. přenesená",N406,0)</f>
        <v>0</v>
      </c>
      <c r="BH406" s="80">
        <f>IF(U406="sníž. přenesená",N406,0)</f>
        <v>0</v>
      </c>
      <c r="BI406" s="80">
        <f>IF(U406="nulová",N406,0)</f>
        <v>0</v>
      </c>
      <c r="BJ406" s="30" t="s">
        <v>118</v>
      </c>
      <c r="BK406" s="80">
        <f>ROUND(L406*K406,2)</f>
        <v>0</v>
      </c>
      <c r="BL406" s="30" t="s">
        <v>127</v>
      </c>
    </row>
    <row r="407" spans="2:64" s="109" customFormat="1" ht="22.5" customHeight="1" x14ac:dyDescent="0.25">
      <c r="B407" s="105"/>
      <c r="C407" s="402"/>
      <c r="D407" s="402"/>
      <c r="E407" s="107" t="s">
        <v>125</v>
      </c>
      <c r="F407" s="672" t="s">
        <v>1912</v>
      </c>
      <c r="G407" s="673"/>
      <c r="H407" s="673"/>
      <c r="I407" s="673"/>
      <c r="J407" s="402"/>
      <c r="K407" s="107" t="s">
        <v>125</v>
      </c>
      <c r="L407" s="402"/>
      <c r="M407" s="402"/>
      <c r="N407" s="402"/>
      <c r="O407" s="402"/>
      <c r="P407" s="402"/>
      <c r="Q407" s="402"/>
      <c r="R407" s="108"/>
      <c r="T407" s="110"/>
      <c r="U407" s="402"/>
      <c r="V407" s="402"/>
      <c r="W407" s="402"/>
      <c r="X407" s="402"/>
      <c r="Y407" s="402"/>
      <c r="Z407" s="402"/>
      <c r="AA407" s="111"/>
      <c r="AT407" s="112" t="s">
        <v>130</v>
      </c>
      <c r="AU407" s="112" t="s">
        <v>128</v>
      </c>
      <c r="AV407" s="109" t="s">
        <v>118</v>
      </c>
      <c r="AW407" s="109" t="s">
        <v>131</v>
      </c>
      <c r="AX407" s="109" t="s">
        <v>119</v>
      </c>
      <c r="AY407" s="112" t="s">
        <v>120</v>
      </c>
    </row>
    <row r="408" spans="2:64" s="86" customFormat="1" ht="22.5" customHeight="1" x14ac:dyDescent="0.25">
      <c r="B408" s="81"/>
      <c r="C408" s="399"/>
      <c r="D408" s="399"/>
      <c r="E408" s="83" t="s">
        <v>125</v>
      </c>
      <c r="F408" s="663" t="s">
        <v>2138</v>
      </c>
      <c r="G408" s="662"/>
      <c r="H408" s="662"/>
      <c r="I408" s="662"/>
      <c r="J408" s="399"/>
      <c r="K408" s="84">
        <v>30.97</v>
      </c>
      <c r="L408" s="399"/>
      <c r="M408" s="399"/>
      <c r="N408" s="399"/>
      <c r="O408" s="399"/>
      <c r="P408" s="399"/>
      <c r="Q408" s="399"/>
      <c r="R408" s="85"/>
      <c r="T408" s="87"/>
      <c r="U408" s="399"/>
      <c r="V408" s="399"/>
      <c r="W408" s="399"/>
      <c r="X408" s="399"/>
      <c r="Y408" s="399"/>
      <c r="Z408" s="399"/>
      <c r="AA408" s="88"/>
      <c r="AT408" s="89" t="s">
        <v>130</v>
      </c>
      <c r="AU408" s="89" t="s">
        <v>128</v>
      </c>
      <c r="AV408" s="86" t="s">
        <v>128</v>
      </c>
      <c r="AW408" s="86" t="s">
        <v>131</v>
      </c>
      <c r="AX408" s="86" t="s">
        <v>119</v>
      </c>
      <c r="AY408" s="89" t="s">
        <v>120</v>
      </c>
    </row>
    <row r="409" spans="2:64" s="109" customFormat="1" ht="22.5" customHeight="1" x14ac:dyDescent="0.25">
      <c r="B409" s="105"/>
      <c r="C409" s="402"/>
      <c r="D409" s="402"/>
      <c r="E409" s="107" t="s">
        <v>125</v>
      </c>
      <c r="F409" s="676" t="s">
        <v>1914</v>
      </c>
      <c r="G409" s="673"/>
      <c r="H409" s="673"/>
      <c r="I409" s="673"/>
      <c r="J409" s="402"/>
      <c r="K409" s="107" t="s">
        <v>125</v>
      </c>
      <c r="L409" s="402"/>
      <c r="M409" s="402"/>
      <c r="N409" s="402"/>
      <c r="O409" s="402"/>
      <c r="P409" s="402"/>
      <c r="Q409" s="402"/>
      <c r="R409" s="108"/>
      <c r="T409" s="110"/>
      <c r="U409" s="402"/>
      <c r="V409" s="402"/>
      <c r="W409" s="402"/>
      <c r="X409" s="402"/>
      <c r="Y409" s="402"/>
      <c r="Z409" s="402"/>
      <c r="AA409" s="111"/>
      <c r="AT409" s="112" t="s">
        <v>130</v>
      </c>
      <c r="AU409" s="112" t="s">
        <v>128</v>
      </c>
      <c r="AV409" s="109" t="s">
        <v>118</v>
      </c>
      <c r="AW409" s="109" t="s">
        <v>131</v>
      </c>
      <c r="AX409" s="109" t="s">
        <v>119</v>
      </c>
      <c r="AY409" s="112" t="s">
        <v>120</v>
      </c>
    </row>
    <row r="410" spans="2:64" s="86" customFormat="1" ht="22.5" customHeight="1" x14ac:dyDescent="0.25">
      <c r="B410" s="81"/>
      <c r="C410" s="399"/>
      <c r="D410" s="399"/>
      <c r="E410" s="83" t="s">
        <v>125</v>
      </c>
      <c r="F410" s="663" t="s">
        <v>2139</v>
      </c>
      <c r="G410" s="662"/>
      <c r="H410" s="662"/>
      <c r="I410" s="662"/>
      <c r="J410" s="399"/>
      <c r="K410" s="84">
        <v>52.9</v>
      </c>
      <c r="L410" s="399"/>
      <c r="M410" s="399"/>
      <c r="N410" s="399"/>
      <c r="O410" s="399"/>
      <c r="P410" s="399"/>
      <c r="Q410" s="399"/>
      <c r="R410" s="85"/>
      <c r="T410" s="87"/>
      <c r="U410" s="399"/>
      <c r="V410" s="399"/>
      <c r="W410" s="399"/>
      <c r="X410" s="399"/>
      <c r="Y410" s="399"/>
      <c r="Z410" s="399"/>
      <c r="AA410" s="88"/>
      <c r="AT410" s="89" t="s">
        <v>130</v>
      </c>
      <c r="AU410" s="89" t="s">
        <v>128</v>
      </c>
      <c r="AV410" s="86" t="s">
        <v>128</v>
      </c>
      <c r="AW410" s="86" t="s">
        <v>131</v>
      </c>
      <c r="AX410" s="86" t="s">
        <v>119</v>
      </c>
      <c r="AY410" s="89" t="s">
        <v>120</v>
      </c>
    </row>
    <row r="411" spans="2:64" s="95" customFormat="1" ht="22.5" customHeight="1" x14ac:dyDescent="0.25">
      <c r="B411" s="90"/>
      <c r="C411" s="401"/>
      <c r="D411" s="401"/>
      <c r="E411" s="92" t="s">
        <v>125</v>
      </c>
      <c r="F411" s="664" t="s">
        <v>146</v>
      </c>
      <c r="G411" s="665"/>
      <c r="H411" s="665"/>
      <c r="I411" s="665"/>
      <c r="J411" s="401"/>
      <c r="K411" s="93">
        <v>83.87</v>
      </c>
      <c r="L411" s="401"/>
      <c r="M411" s="401"/>
      <c r="N411" s="401"/>
      <c r="O411" s="401"/>
      <c r="P411" s="401"/>
      <c r="Q411" s="401"/>
      <c r="R411" s="94"/>
      <c r="T411" s="96"/>
      <c r="U411" s="401"/>
      <c r="V411" s="401"/>
      <c r="W411" s="401"/>
      <c r="X411" s="401"/>
      <c r="Y411" s="401"/>
      <c r="Z411" s="401"/>
      <c r="AA411" s="97"/>
      <c r="AT411" s="98" t="s">
        <v>130</v>
      </c>
      <c r="AU411" s="98" t="s">
        <v>128</v>
      </c>
      <c r="AV411" s="95" t="s">
        <v>127</v>
      </c>
      <c r="AW411" s="95" t="s">
        <v>131</v>
      </c>
      <c r="AX411" s="95" t="s">
        <v>118</v>
      </c>
      <c r="AY411" s="98" t="s">
        <v>120</v>
      </c>
    </row>
    <row r="412" spans="2:64" s="17" customFormat="1" ht="31.5" customHeight="1" x14ac:dyDescent="0.25">
      <c r="B412" s="70"/>
      <c r="C412" s="71" t="s">
        <v>389</v>
      </c>
      <c r="D412" s="71" t="s">
        <v>121</v>
      </c>
      <c r="E412" s="72" t="s">
        <v>2140</v>
      </c>
      <c r="F412" s="671" t="s">
        <v>2141</v>
      </c>
      <c r="G412" s="667"/>
      <c r="H412" s="667"/>
      <c r="I412" s="667"/>
      <c r="J412" s="73" t="s">
        <v>172</v>
      </c>
      <c r="K412" s="74">
        <v>14.46</v>
      </c>
      <c r="L412" s="666"/>
      <c r="M412" s="667"/>
      <c r="N412" s="666">
        <f>ROUND(L412*K412,2)</f>
        <v>0</v>
      </c>
      <c r="O412" s="667"/>
      <c r="P412" s="667"/>
      <c r="Q412" s="667"/>
      <c r="R412" s="75"/>
      <c r="T412" s="76" t="s">
        <v>125</v>
      </c>
      <c r="U412" s="77" t="s">
        <v>126</v>
      </c>
      <c r="V412" s="78">
        <v>0.21</v>
      </c>
      <c r="W412" s="78">
        <f>V412*K412</f>
        <v>3.0366</v>
      </c>
      <c r="X412" s="78">
        <v>0</v>
      </c>
      <c r="Y412" s="78">
        <f>X412*K412</f>
        <v>0</v>
      </c>
      <c r="Z412" s="78">
        <v>0.26</v>
      </c>
      <c r="AA412" s="79">
        <f>Z412*K412</f>
        <v>3.7596000000000003</v>
      </c>
      <c r="AR412" s="30" t="s">
        <v>127</v>
      </c>
      <c r="AT412" s="30" t="s">
        <v>121</v>
      </c>
      <c r="AU412" s="30" t="s">
        <v>128</v>
      </c>
      <c r="AY412" s="30" t="s">
        <v>120</v>
      </c>
      <c r="BE412" s="80">
        <f>IF(U412="základní",N412,0)</f>
        <v>0</v>
      </c>
      <c r="BF412" s="80">
        <f>IF(U412="snížená",N412,0)</f>
        <v>0</v>
      </c>
      <c r="BG412" s="80">
        <f>IF(U412="zákl. přenesená",N412,0)</f>
        <v>0</v>
      </c>
      <c r="BH412" s="80">
        <f>IF(U412="sníž. přenesená",N412,0)</f>
        <v>0</v>
      </c>
      <c r="BI412" s="80">
        <f>IF(U412="nulová",N412,0)</f>
        <v>0</v>
      </c>
      <c r="BJ412" s="30" t="s">
        <v>118</v>
      </c>
      <c r="BK412" s="80">
        <f>ROUND(L412*K412,2)</f>
        <v>0</v>
      </c>
      <c r="BL412" s="30" t="s">
        <v>127</v>
      </c>
    </row>
    <row r="413" spans="2:64" s="109" customFormat="1" ht="22.5" customHeight="1" x14ac:dyDescent="0.25">
      <c r="B413" s="105"/>
      <c r="C413" s="402"/>
      <c r="D413" s="402"/>
      <c r="E413" s="107" t="s">
        <v>125</v>
      </c>
      <c r="F413" s="672" t="s">
        <v>1912</v>
      </c>
      <c r="G413" s="673"/>
      <c r="H413" s="673"/>
      <c r="I413" s="673"/>
      <c r="J413" s="402"/>
      <c r="K413" s="107" t="s">
        <v>125</v>
      </c>
      <c r="L413" s="402"/>
      <c r="M413" s="402"/>
      <c r="N413" s="402"/>
      <c r="O413" s="402"/>
      <c r="P413" s="402"/>
      <c r="Q413" s="402"/>
      <c r="R413" s="108"/>
      <c r="T413" s="110"/>
      <c r="U413" s="402"/>
      <c r="V413" s="402"/>
      <c r="W413" s="402"/>
      <c r="X413" s="402"/>
      <c r="Y413" s="402"/>
      <c r="Z413" s="402"/>
      <c r="AA413" s="111"/>
      <c r="AT413" s="112" t="s">
        <v>130</v>
      </c>
      <c r="AU413" s="112" t="s">
        <v>128</v>
      </c>
      <c r="AV413" s="109" t="s">
        <v>118</v>
      </c>
      <c r="AW413" s="109" t="s">
        <v>131</v>
      </c>
      <c r="AX413" s="109" t="s">
        <v>119</v>
      </c>
      <c r="AY413" s="112" t="s">
        <v>120</v>
      </c>
    </row>
    <row r="414" spans="2:64" s="86" customFormat="1" ht="22.5" customHeight="1" x14ac:dyDescent="0.25">
      <c r="B414" s="81"/>
      <c r="C414" s="399"/>
      <c r="D414" s="399"/>
      <c r="E414" s="83" t="s">
        <v>125</v>
      </c>
      <c r="F414" s="663" t="s">
        <v>2142</v>
      </c>
      <c r="G414" s="662"/>
      <c r="H414" s="662"/>
      <c r="I414" s="662"/>
      <c r="J414" s="399"/>
      <c r="K414" s="84">
        <v>14.46</v>
      </c>
      <c r="L414" s="399"/>
      <c r="M414" s="399"/>
      <c r="N414" s="399"/>
      <c r="O414" s="399"/>
      <c r="P414" s="399"/>
      <c r="Q414" s="399"/>
      <c r="R414" s="85"/>
      <c r="T414" s="87"/>
      <c r="U414" s="399"/>
      <c r="V414" s="399"/>
      <c r="W414" s="399"/>
      <c r="X414" s="399"/>
      <c r="Y414" s="399"/>
      <c r="Z414" s="399"/>
      <c r="AA414" s="88"/>
      <c r="AT414" s="89" t="s">
        <v>130</v>
      </c>
      <c r="AU414" s="89" t="s">
        <v>128</v>
      </c>
      <c r="AV414" s="86" t="s">
        <v>128</v>
      </c>
      <c r="AW414" s="86" t="s">
        <v>131</v>
      </c>
      <c r="AX414" s="86" t="s">
        <v>118</v>
      </c>
      <c r="AY414" s="89" t="s">
        <v>120</v>
      </c>
    </row>
    <row r="415" spans="2:64" s="17" customFormat="1" ht="31.5" customHeight="1" x14ac:dyDescent="0.25">
      <c r="B415" s="70"/>
      <c r="C415" s="71" t="s">
        <v>393</v>
      </c>
      <c r="D415" s="71" t="s">
        <v>121</v>
      </c>
      <c r="E415" s="72" t="s">
        <v>2143</v>
      </c>
      <c r="F415" s="671" t="s">
        <v>2144</v>
      </c>
      <c r="G415" s="667"/>
      <c r="H415" s="667"/>
      <c r="I415" s="667"/>
      <c r="J415" s="73" t="s">
        <v>172</v>
      </c>
      <c r="K415" s="74">
        <v>113.75</v>
      </c>
      <c r="L415" s="666"/>
      <c r="M415" s="667"/>
      <c r="N415" s="666">
        <f>ROUND(L415*K415,2)</f>
        <v>0</v>
      </c>
      <c r="O415" s="667"/>
      <c r="P415" s="667"/>
      <c r="Q415" s="667"/>
      <c r="R415" s="75"/>
      <c r="T415" s="76" t="s">
        <v>125</v>
      </c>
      <c r="U415" s="77" t="s">
        <v>126</v>
      </c>
      <c r="V415" s="78">
        <v>0.21</v>
      </c>
      <c r="W415" s="78">
        <f>V415*K415</f>
        <v>23.887499999999999</v>
      </c>
      <c r="X415" s="78">
        <v>0</v>
      </c>
      <c r="Y415" s="78">
        <f>X415*K415</f>
        <v>0</v>
      </c>
      <c r="Z415" s="78">
        <v>5.2999999999999999E-2</v>
      </c>
      <c r="AA415" s="79">
        <f>Z415*K415</f>
        <v>6.0287499999999996</v>
      </c>
      <c r="AR415" s="30" t="s">
        <v>127</v>
      </c>
      <c r="AT415" s="30" t="s">
        <v>121</v>
      </c>
      <c r="AU415" s="30" t="s">
        <v>128</v>
      </c>
      <c r="AY415" s="30" t="s">
        <v>120</v>
      </c>
      <c r="BE415" s="80">
        <f>IF(U415="základní",N415,0)</f>
        <v>0</v>
      </c>
      <c r="BF415" s="80">
        <f>IF(U415="snížená",N415,0)</f>
        <v>0</v>
      </c>
      <c r="BG415" s="80">
        <f>IF(U415="zákl. přenesená",N415,0)</f>
        <v>0</v>
      </c>
      <c r="BH415" s="80">
        <f>IF(U415="sníž. přenesená",N415,0)</f>
        <v>0</v>
      </c>
      <c r="BI415" s="80">
        <f>IF(U415="nulová",N415,0)</f>
        <v>0</v>
      </c>
      <c r="BJ415" s="30" t="s">
        <v>118</v>
      </c>
      <c r="BK415" s="80">
        <f>ROUND(L415*K415,2)</f>
        <v>0</v>
      </c>
      <c r="BL415" s="30" t="s">
        <v>127</v>
      </c>
    </row>
    <row r="416" spans="2:64" s="17" customFormat="1" ht="126" customHeight="1" x14ac:dyDescent="0.25">
      <c r="B416" s="18"/>
      <c r="C416" s="393"/>
      <c r="D416" s="393"/>
      <c r="E416" s="393"/>
      <c r="F416" s="679" t="s">
        <v>2145</v>
      </c>
      <c r="G416" s="680"/>
      <c r="H416" s="680"/>
      <c r="I416" s="680"/>
      <c r="J416" s="393"/>
      <c r="K416" s="393"/>
      <c r="L416" s="393"/>
      <c r="M416" s="393"/>
      <c r="N416" s="393"/>
      <c r="O416" s="393"/>
      <c r="P416" s="393"/>
      <c r="Q416" s="393"/>
      <c r="R416" s="19"/>
      <c r="T416" s="99"/>
      <c r="U416" s="393"/>
      <c r="V416" s="393"/>
      <c r="W416" s="393"/>
      <c r="X416" s="393"/>
      <c r="Y416" s="393"/>
      <c r="Z416" s="393"/>
      <c r="AA416" s="100"/>
      <c r="AT416" s="30" t="s">
        <v>193</v>
      </c>
      <c r="AU416" s="30" t="s">
        <v>128</v>
      </c>
    </row>
    <row r="417" spans="2:64" s="109" customFormat="1" ht="22.5" customHeight="1" x14ac:dyDescent="0.25">
      <c r="B417" s="105"/>
      <c r="C417" s="402"/>
      <c r="D417" s="402"/>
      <c r="E417" s="107" t="s">
        <v>125</v>
      </c>
      <c r="F417" s="676" t="s">
        <v>1914</v>
      </c>
      <c r="G417" s="673"/>
      <c r="H417" s="673"/>
      <c r="I417" s="673"/>
      <c r="J417" s="402"/>
      <c r="K417" s="107" t="s">
        <v>125</v>
      </c>
      <c r="L417" s="402"/>
      <c r="M417" s="402"/>
      <c r="N417" s="402"/>
      <c r="O417" s="402"/>
      <c r="P417" s="402"/>
      <c r="Q417" s="402"/>
      <c r="R417" s="108"/>
      <c r="T417" s="110"/>
      <c r="U417" s="402"/>
      <c r="V417" s="402"/>
      <c r="W417" s="402"/>
      <c r="X417" s="402"/>
      <c r="Y417" s="402"/>
      <c r="Z417" s="402"/>
      <c r="AA417" s="111"/>
      <c r="AT417" s="112" t="s">
        <v>130</v>
      </c>
      <c r="AU417" s="112" t="s">
        <v>128</v>
      </c>
      <c r="AV417" s="109" t="s">
        <v>118</v>
      </c>
      <c r="AW417" s="109" t="s">
        <v>131</v>
      </c>
      <c r="AX417" s="109" t="s">
        <v>119</v>
      </c>
      <c r="AY417" s="112" t="s">
        <v>120</v>
      </c>
    </row>
    <row r="418" spans="2:64" s="86" customFormat="1" ht="22.5" customHeight="1" x14ac:dyDescent="0.25">
      <c r="B418" s="81"/>
      <c r="C418" s="399"/>
      <c r="D418" s="399"/>
      <c r="E418" s="83" t="s">
        <v>125</v>
      </c>
      <c r="F418" s="663" t="s">
        <v>2146</v>
      </c>
      <c r="G418" s="662"/>
      <c r="H418" s="662"/>
      <c r="I418" s="662"/>
      <c r="J418" s="399"/>
      <c r="K418" s="84">
        <v>113.75</v>
      </c>
      <c r="L418" s="399"/>
      <c r="M418" s="399"/>
      <c r="N418" s="399"/>
      <c r="O418" s="399"/>
      <c r="P418" s="399"/>
      <c r="Q418" s="399"/>
      <c r="R418" s="85"/>
      <c r="T418" s="87"/>
      <c r="U418" s="399"/>
      <c r="V418" s="399"/>
      <c r="W418" s="399"/>
      <c r="X418" s="399"/>
      <c r="Y418" s="399"/>
      <c r="Z418" s="399"/>
      <c r="AA418" s="88"/>
      <c r="AT418" s="89" t="s">
        <v>130</v>
      </c>
      <c r="AU418" s="89" t="s">
        <v>128</v>
      </c>
      <c r="AV418" s="86" t="s">
        <v>128</v>
      </c>
      <c r="AW418" s="86" t="s">
        <v>131</v>
      </c>
      <c r="AX418" s="86" t="s">
        <v>118</v>
      </c>
      <c r="AY418" s="89" t="s">
        <v>120</v>
      </c>
    </row>
    <row r="419" spans="2:64" s="17" customFormat="1" ht="31.5" customHeight="1" x14ac:dyDescent="0.25">
      <c r="B419" s="70"/>
      <c r="C419" s="71" t="s">
        <v>398</v>
      </c>
      <c r="D419" s="71" t="s">
        <v>121</v>
      </c>
      <c r="E419" s="72" t="s">
        <v>2147</v>
      </c>
      <c r="F419" s="671" t="s">
        <v>2148</v>
      </c>
      <c r="G419" s="667"/>
      <c r="H419" s="667"/>
      <c r="I419" s="667"/>
      <c r="J419" s="73" t="s">
        <v>172</v>
      </c>
      <c r="K419" s="74">
        <v>282.08</v>
      </c>
      <c r="L419" s="666"/>
      <c r="M419" s="667"/>
      <c r="N419" s="666">
        <f>ROUND(L419*K419,2)</f>
        <v>0</v>
      </c>
      <c r="O419" s="667"/>
      <c r="P419" s="667"/>
      <c r="Q419" s="667"/>
      <c r="R419" s="75"/>
      <c r="T419" s="76" t="s">
        <v>125</v>
      </c>
      <c r="U419" s="77" t="s">
        <v>126</v>
      </c>
      <c r="V419" s="78">
        <v>0.11899999999999999</v>
      </c>
      <c r="W419" s="78">
        <f>V419*K419</f>
        <v>33.567519999999995</v>
      </c>
      <c r="X419" s="78">
        <v>0</v>
      </c>
      <c r="Y419" s="78">
        <f>X419*K419</f>
        <v>0</v>
      </c>
      <c r="Z419" s="78">
        <v>0.4</v>
      </c>
      <c r="AA419" s="79">
        <f>Z419*K419</f>
        <v>112.83199999999999</v>
      </c>
      <c r="AR419" s="30" t="s">
        <v>127</v>
      </c>
      <c r="AT419" s="30" t="s">
        <v>121</v>
      </c>
      <c r="AU419" s="30" t="s">
        <v>128</v>
      </c>
      <c r="AY419" s="30" t="s">
        <v>120</v>
      </c>
      <c r="BE419" s="80">
        <f>IF(U419="základní",N419,0)</f>
        <v>0</v>
      </c>
      <c r="BF419" s="80">
        <f>IF(U419="snížená",N419,0)</f>
        <v>0</v>
      </c>
      <c r="BG419" s="80">
        <f>IF(U419="zákl. přenesená",N419,0)</f>
        <v>0</v>
      </c>
      <c r="BH419" s="80">
        <f>IF(U419="sníž. přenesená",N419,0)</f>
        <v>0</v>
      </c>
      <c r="BI419" s="80">
        <f>IF(U419="nulová",N419,0)</f>
        <v>0</v>
      </c>
      <c r="BJ419" s="30" t="s">
        <v>118</v>
      </c>
      <c r="BK419" s="80">
        <f>ROUND(L419*K419,2)</f>
        <v>0</v>
      </c>
      <c r="BL419" s="30" t="s">
        <v>127</v>
      </c>
    </row>
    <row r="420" spans="2:64" s="109" customFormat="1" ht="22.5" customHeight="1" x14ac:dyDescent="0.25">
      <c r="B420" s="105"/>
      <c r="C420" s="402"/>
      <c r="D420" s="402"/>
      <c r="E420" s="107" t="s">
        <v>125</v>
      </c>
      <c r="F420" s="672" t="s">
        <v>1982</v>
      </c>
      <c r="G420" s="673"/>
      <c r="H420" s="673"/>
      <c r="I420" s="673"/>
      <c r="J420" s="402"/>
      <c r="K420" s="107" t="s">
        <v>125</v>
      </c>
      <c r="L420" s="402"/>
      <c r="M420" s="402"/>
      <c r="N420" s="402"/>
      <c r="O420" s="402"/>
      <c r="P420" s="402"/>
      <c r="Q420" s="402"/>
      <c r="R420" s="108"/>
      <c r="T420" s="110"/>
      <c r="U420" s="402"/>
      <c r="V420" s="402"/>
      <c r="W420" s="402"/>
      <c r="X420" s="402"/>
      <c r="Y420" s="402"/>
      <c r="Z420" s="402"/>
      <c r="AA420" s="111"/>
      <c r="AT420" s="112" t="s">
        <v>130</v>
      </c>
      <c r="AU420" s="112" t="s">
        <v>128</v>
      </c>
      <c r="AV420" s="109" t="s">
        <v>118</v>
      </c>
      <c r="AW420" s="109" t="s">
        <v>131</v>
      </c>
      <c r="AX420" s="109" t="s">
        <v>119</v>
      </c>
      <c r="AY420" s="112" t="s">
        <v>120</v>
      </c>
    </row>
    <row r="421" spans="2:64" s="86" customFormat="1" ht="31.5" customHeight="1" x14ac:dyDescent="0.25">
      <c r="B421" s="81"/>
      <c r="C421" s="399"/>
      <c r="D421" s="399"/>
      <c r="E421" s="83" t="s">
        <v>125</v>
      </c>
      <c r="F421" s="663" t="s">
        <v>2149</v>
      </c>
      <c r="G421" s="662"/>
      <c r="H421" s="662"/>
      <c r="I421" s="662"/>
      <c r="J421" s="399"/>
      <c r="K421" s="84">
        <v>30.97</v>
      </c>
      <c r="L421" s="399"/>
      <c r="M421" s="399"/>
      <c r="N421" s="399"/>
      <c r="O421" s="399"/>
      <c r="P421" s="399"/>
      <c r="Q421" s="399"/>
      <c r="R421" s="85"/>
      <c r="T421" s="87"/>
      <c r="U421" s="399"/>
      <c r="V421" s="399"/>
      <c r="W421" s="399"/>
      <c r="X421" s="399"/>
      <c r="Y421" s="399"/>
      <c r="Z421" s="399"/>
      <c r="AA421" s="88"/>
      <c r="AT421" s="89" t="s">
        <v>130</v>
      </c>
      <c r="AU421" s="89" t="s">
        <v>128</v>
      </c>
      <c r="AV421" s="86" t="s">
        <v>128</v>
      </c>
      <c r="AW421" s="86" t="s">
        <v>131</v>
      </c>
      <c r="AX421" s="86" t="s">
        <v>119</v>
      </c>
      <c r="AY421" s="89" t="s">
        <v>120</v>
      </c>
    </row>
    <row r="422" spans="2:64" s="86" customFormat="1" ht="31.5" customHeight="1" x14ac:dyDescent="0.25">
      <c r="B422" s="81"/>
      <c r="C422" s="399"/>
      <c r="D422" s="399"/>
      <c r="E422" s="83" t="s">
        <v>125</v>
      </c>
      <c r="F422" s="663" t="s">
        <v>2150</v>
      </c>
      <c r="G422" s="662"/>
      <c r="H422" s="662"/>
      <c r="I422" s="662"/>
      <c r="J422" s="399"/>
      <c r="K422" s="84">
        <v>14.46</v>
      </c>
      <c r="L422" s="399"/>
      <c r="M422" s="399"/>
      <c r="N422" s="399"/>
      <c r="O422" s="399"/>
      <c r="P422" s="399"/>
      <c r="Q422" s="399"/>
      <c r="R422" s="85"/>
      <c r="T422" s="87"/>
      <c r="U422" s="399"/>
      <c r="V422" s="399"/>
      <c r="W422" s="399"/>
      <c r="X422" s="399"/>
      <c r="Y422" s="399"/>
      <c r="Z422" s="399"/>
      <c r="AA422" s="88"/>
      <c r="AT422" s="89" t="s">
        <v>130</v>
      </c>
      <c r="AU422" s="89" t="s">
        <v>128</v>
      </c>
      <c r="AV422" s="86" t="s">
        <v>128</v>
      </c>
      <c r="AW422" s="86" t="s">
        <v>131</v>
      </c>
      <c r="AX422" s="86" t="s">
        <v>119</v>
      </c>
      <c r="AY422" s="89" t="s">
        <v>120</v>
      </c>
    </row>
    <row r="423" spans="2:64" s="109" customFormat="1" ht="22.5" customHeight="1" x14ac:dyDescent="0.25">
      <c r="B423" s="105"/>
      <c r="C423" s="402"/>
      <c r="D423" s="402"/>
      <c r="E423" s="107" t="s">
        <v>125</v>
      </c>
      <c r="F423" s="676" t="s">
        <v>1986</v>
      </c>
      <c r="G423" s="673"/>
      <c r="H423" s="673"/>
      <c r="I423" s="673"/>
      <c r="J423" s="402"/>
      <c r="K423" s="107" t="s">
        <v>125</v>
      </c>
      <c r="L423" s="402"/>
      <c r="M423" s="402"/>
      <c r="N423" s="402"/>
      <c r="O423" s="402"/>
      <c r="P423" s="402"/>
      <c r="Q423" s="402"/>
      <c r="R423" s="108"/>
      <c r="T423" s="110"/>
      <c r="U423" s="402"/>
      <c r="V423" s="402"/>
      <c r="W423" s="402"/>
      <c r="X423" s="402"/>
      <c r="Y423" s="402"/>
      <c r="Z423" s="402"/>
      <c r="AA423" s="111"/>
      <c r="AT423" s="112" t="s">
        <v>130</v>
      </c>
      <c r="AU423" s="112" t="s">
        <v>128</v>
      </c>
      <c r="AV423" s="109" t="s">
        <v>118</v>
      </c>
      <c r="AW423" s="109" t="s">
        <v>131</v>
      </c>
      <c r="AX423" s="109" t="s">
        <v>119</v>
      </c>
      <c r="AY423" s="112" t="s">
        <v>120</v>
      </c>
    </row>
    <row r="424" spans="2:64" s="86" customFormat="1" ht="31.5" customHeight="1" x14ac:dyDescent="0.25">
      <c r="B424" s="81"/>
      <c r="C424" s="399"/>
      <c r="D424" s="399"/>
      <c r="E424" s="83" t="s">
        <v>125</v>
      </c>
      <c r="F424" s="663" t="s">
        <v>2151</v>
      </c>
      <c r="G424" s="662"/>
      <c r="H424" s="662"/>
      <c r="I424" s="662"/>
      <c r="J424" s="399"/>
      <c r="K424" s="84">
        <v>52.9</v>
      </c>
      <c r="L424" s="399"/>
      <c r="M424" s="399"/>
      <c r="N424" s="399"/>
      <c r="O424" s="399"/>
      <c r="P424" s="399"/>
      <c r="Q424" s="399"/>
      <c r="R424" s="85"/>
      <c r="T424" s="87"/>
      <c r="U424" s="399"/>
      <c r="V424" s="399"/>
      <c r="W424" s="399"/>
      <c r="X424" s="399"/>
      <c r="Y424" s="399"/>
      <c r="Z424" s="399"/>
      <c r="AA424" s="88"/>
      <c r="AT424" s="89" t="s">
        <v>130</v>
      </c>
      <c r="AU424" s="89" t="s">
        <v>128</v>
      </c>
      <c r="AV424" s="86" t="s">
        <v>128</v>
      </c>
      <c r="AW424" s="86" t="s">
        <v>131</v>
      </c>
      <c r="AX424" s="86" t="s">
        <v>119</v>
      </c>
      <c r="AY424" s="89" t="s">
        <v>120</v>
      </c>
    </row>
    <row r="425" spans="2:64" s="86" customFormat="1" ht="31.5" customHeight="1" x14ac:dyDescent="0.25">
      <c r="B425" s="81"/>
      <c r="C425" s="399"/>
      <c r="D425" s="399"/>
      <c r="E425" s="83" t="s">
        <v>125</v>
      </c>
      <c r="F425" s="663" t="s">
        <v>2152</v>
      </c>
      <c r="G425" s="662"/>
      <c r="H425" s="662"/>
      <c r="I425" s="662"/>
      <c r="J425" s="399"/>
      <c r="K425" s="84">
        <v>113.75</v>
      </c>
      <c r="L425" s="399"/>
      <c r="M425" s="399"/>
      <c r="N425" s="399"/>
      <c r="O425" s="399"/>
      <c r="P425" s="399"/>
      <c r="Q425" s="399"/>
      <c r="R425" s="85"/>
      <c r="T425" s="87"/>
      <c r="U425" s="399"/>
      <c r="V425" s="399"/>
      <c r="W425" s="399"/>
      <c r="X425" s="399"/>
      <c r="Y425" s="399"/>
      <c r="Z425" s="399"/>
      <c r="AA425" s="88"/>
      <c r="AT425" s="89" t="s">
        <v>130</v>
      </c>
      <c r="AU425" s="89" t="s">
        <v>128</v>
      </c>
      <c r="AV425" s="86" t="s">
        <v>128</v>
      </c>
      <c r="AW425" s="86" t="s">
        <v>131</v>
      </c>
      <c r="AX425" s="86" t="s">
        <v>119</v>
      </c>
      <c r="AY425" s="89" t="s">
        <v>120</v>
      </c>
    </row>
    <row r="426" spans="2:64" s="86" customFormat="1" ht="31.5" customHeight="1" x14ac:dyDescent="0.25">
      <c r="B426" s="81"/>
      <c r="C426" s="399"/>
      <c r="D426" s="399"/>
      <c r="E426" s="83" t="s">
        <v>125</v>
      </c>
      <c r="F426" s="663" t="s">
        <v>2086</v>
      </c>
      <c r="G426" s="662"/>
      <c r="H426" s="662"/>
      <c r="I426" s="662"/>
      <c r="J426" s="399"/>
      <c r="K426" s="84">
        <v>70</v>
      </c>
      <c r="L426" s="399"/>
      <c r="M426" s="399"/>
      <c r="N426" s="399"/>
      <c r="O426" s="399"/>
      <c r="P426" s="399"/>
      <c r="Q426" s="399"/>
      <c r="R426" s="85"/>
      <c r="T426" s="87"/>
      <c r="U426" s="399"/>
      <c r="V426" s="399"/>
      <c r="W426" s="399"/>
      <c r="X426" s="399"/>
      <c r="Y426" s="399"/>
      <c r="Z426" s="399"/>
      <c r="AA426" s="88"/>
      <c r="AT426" s="89" t="s">
        <v>130</v>
      </c>
      <c r="AU426" s="89" t="s">
        <v>128</v>
      </c>
      <c r="AV426" s="86" t="s">
        <v>128</v>
      </c>
      <c r="AW426" s="86" t="s">
        <v>131</v>
      </c>
      <c r="AX426" s="86" t="s">
        <v>119</v>
      </c>
      <c r="AY426" s="89" t="s">
        <v>120</v>
      </c>
    </row>
    <row r="427" spans="2:64" s="95" customFormat="1" ht="22.5" customHeight="1" x14ac:dyDescent="0.25">
      <c r="B427" s="90"/>
      <c r="C427" s="401"/>
      <c r="D427" s="401"/>
      <c r="E427" s="92" t="s">
        <v>125</v>
      </c>
      <c r="F427" s="664" t="s">
        <v>146</v>
      </c>
      <c r="G427" s="665"/>
      <c r="H427" s="665"/>
      <c r="I427" s="665"/>
      <c r="J427" s="401"/>
      <c r="K427" s="93">
        <v>282.08</v>
      </c>
      <c r="L427" s="401"/>
      <c r="M427" s="401"/>
      <c r="N427" s="401"/>
      <c r="O427" s="401"/>
      <c r="P427" s="401"/>
      <c r="Q427" s="401"/>
      <c r="R427" s="94"/>
      <c r="T427" s="96"/>
      <c r="U427" s="401"/>
      <c r="V427" s="401"/>
      <c r="W427" s="401"/>
      <c r="X427" s="401"/>
      <c r="Y427" s="401"/>
      <c r="Z427" s="401"/>
      <c r="AA427" s="97"/>
      <c r="AT427" s="98" t="s">
        <v>130</v>
      </c>
      <c r="AU427" s="98" t="s">
        <v>128</v>
      </c>
      <c r="AV427" s="95" t="s">
        <v>127</v>
      </c>
      <c r="AW427" s="95" t="s">
        <v>131</v>
      </c>
      <c r="AX427" s="95" t="s">
        <v>118</v>
      </c>
      <c r="AY427" s="98" t="s">
        <v>120</v>
      </c>
    </row>
    <row r="428" spans="2:64" s="17" customFormat="1" ht="31.5" customHeight="1" x14ac:dyDescent="0.25">
      <c r="B428" s="70"/>
      <c r="C428" s="71" t="s">
        <v>403</v>
      </c>
      <c r="D428" s="71" t="s">
        <v>121</v>
      </c>
      <c r="E428" s="72" t="s">
        <v>2153</v>
      </c>
      <c r="F428" s="671" t="s">
        <v>2154</v>
      </c>
      <c r="G428" s="667"/>
      <c r="H428" s="667"/>
      <c r="I428" s="667"/>
      <c r="J428" s="73" t="s">
        <v>172</v>
      </c>
      <c r="K428" s="74">
        <v>1891.3</v>
      </c>
      <c r="L428" s="666"/>
      <c r="M428" s="667"/>
      <c r="N428" s="666">
        <f>ROUND(L428*K428,2)</f>
        <v>0</v>
      </c>
      <c r="O428" s="667"/>
      <c r="P428" s="667"/>
      <c r="Q428" s="667"/>
      <c r="R428" s="75"/>
      <c r="T428" s="76" t="s">
        <v>125</v>
      </c>
      <c r="U428" s="77" t="s">
        <v>126</v>
      </c>
      <c r="V428" s="78">
        <v>0.14399999999999999</v>
      </c>
      <c r="W428" s="78">
        <f>V428*K428</f>
        <v>272.34719999999999</v>
      </c>
      <c r="X428" s="78">
        <v>0</v>
      </c>
      <c r="Y428" s="78">
        <f>X428*K428</f>
        <v>0</v>
      </c>
      <c r="Z428" s="78">
        <v>0.56000000000000005</v>
      </c>
      <c r="AA428" s="79">
        <f>Z428*K428</f>
        <v>1059.1280000000002</v>
      </c>
      <c r="AR428" s="30" t="s">
        <v>127</v>
      </c>
      <c r="AT428" s="30" t="s">
        <v>121</v>
      </c>
      <c r="AU428" s="30" t="s">
        <v>128</v>
      </c>
      <c r="AY428" s="30" t="s">
        <v>120</v>
      </c>
      <c r="BE428" s="80">
        <f>IF(U428="základní",N428,0)</f>
        <v>0</v>
      </c>
      <c r="BF428" s="80">
        <f>IF(U428="snížená",N428,0)</f>
        <v>0</v>
      </c>
      <c r="BG428" s="80">
        <f>IF(U428="zákl. přenesená",N428,0)</f>
        <v>0</v>
      </c>
      <c r="BH428" s="80">
        <f>IF(U428="sníž. přenesená",N428,0)</f>
        <v>0</v>
      </c>
      <c r="BI428" s="80">
        <f>IF(U428="nulová",N428,0)</f>
        <v>0</v>
      </c>
      <c r="BJ428" s="30" t="s">
        <v>118</v>
      </c>
      <c r="BK428" s="80">
        <f>ROUND(L428*K428,2)</f>
        <v>0</v>
      </c>
      <c r="BL428" s="30" t="s">
        <v>127</v>
      </c>
    </row>
    <row r="429" spans="2:64" s="109" customFormat="1" ht="22.5" customHeight="1" x14ac:dyDescent="0.25">
      <c r="B429" s="105"/>
      <c r="C429" s="402"/>
      <c r="D429" s="402"/>
      <c r="E429" s="107" t="s">
        <v>125</v>
      </c>
      <c r="F429" s="672" t="s">
        <v>1982</v>
      </c>
      <c r="G429" s="673"/>
      <c r="H429" s="673"/>
      <c r="I429" s="673"/>
      <c r="J429" s="402"/>
      <c r="K429" s="107" t="s">
        <v>125</v>
      </c>
      <c r="L429" s="402"/>
      <c r="M429" s="402"/>
      <c r="N429" s="402"/>
      <c r="O429" s="402"/>
      <c r="P429" s="402"/>
      <c r="Q429" s="402"/>
      <c r="R429" s="108"/>
      <c r="T429" s="110"/>
      <c r="U429" s="402"/>
      <c r="V429" s="402"/>
      <c r="W429" s="402"/>
      <c r="X429" s="402"/>
      <c r="Y429" s="402"/>
      <c r="Z429" s="402"/>
      <c r="AA429" s="111"/>
      <c r="AT429" s="112" t="s">
        <v>130</v>
      </c>
      <c r="AU429" s="112" t="s">
        <v>128</v>
      </c>
      <c r="AV429" s="109" t="s">
        <v>118</v>
      </c>
      <c r="AW429" s="109" t="s">
        <v>131</v>
      </c>
      <c r="AX429" s="109" t="s">
        <v>119</v>
      </c>
      <c r="AY429" s="112" t="s">
        <v>120</v>
      </c>
    </row>
    <row r="430" spans="2:64" s="86" customFormat="1" ht="31.5" customHeight="1" x14ac:dyDescent="0.25">
      <c r="B430" s="81"/>
      <c r="C430" s="399"/>
      <c r="D430" s="399"/>
      <c r="E430" s="83" t="s">
        <v>125</v>
      </c>
      <c r="F430" s="663" t="s">
        <v>2155</v>
      </c>
      <c r="G430" s="662"/>
      <c r="H430" s="662"/>
      <c r="I430" s="662"/>
      <c r="J430" s="399"/>
      <c r="K430" s="84">
        <v>1589.8</v>
      </c>
      <c r="L430" s="399"/>
      <c r="M430" s="399"/>
      <c r="N430" s="399"/>
      <c r="O430" s="399"/>
      <c r="P430" s="399"/>
      <c r="Q430" s="399"/>
      <c r="R430" s="85"/>
      <c r="T430" s="87"/>
      <c r="U430" s="399"/>
      <c r="V430" s="399"/>
      <c r="W430" s="399"/>
      <c r="X430" s="399"/>
      <c r="Y430" s="399"/>
      <c r="Z430" s="399"/>
      <c r="AA430" s="88"/>
      <c r="AT430" s="89" t="s">
        <v>130</v>
      </c>
      <c r="AU430" s="89" t="s">
        <v>128</v>
      </c>
      <c r="AV430" s="86" t="s">
        <v>128</v>
      </c>
      <c r="AW430" s="86" t="s">
        <v>131</v>
      </c>
      <c r="AX430" s="86" t="s">
        <v>119</v>
      </c>
      <c r="AY430" s="89" t="s">
        <v>120</v>
      </c>
    </row>
    <row r="431" spans="2:64" s="109" customFormat="1" ht="22.5" customHeight="1" x14ac:dyDescent="0.25">
      <c r="B431" s="105"/>
      <c r="C431" s="402"/>
      <c r="D431" s="402"/>
      <c r="E431" s="107" t="s">
        <v>125</v>
      </c>
      <c r="F431" s="676" t="s">
        <v>1986</v>
      </c>
      <c r="G431" s="673"/>
      <c r="H431" s="673"/>
      <c r="I431" s="673"/>
      <c r="J431" s="402"/>
      <c r="K431" s="107" t="s">
        <v>125</v>
      </c>
      <c r="L431" s="402"/>
      <c r="M431" s="402"/>
      <c r="N431" s="402"/>
      <c r="O431" s="402"/>
      <c r="P431" s="402"/>
      <c r="Q431" s="402"/>
      <c r="R431" s="108"/>
      <c r="T431" s="110"/>
      <c r="U431" s="402"/>
      <c r="V431" s="402"/>
      <c r="W431" s="402"/>
      <c r="X431" s="402"/>
      <c r="Y431" s="402"/>
      <c r="Z431" s="402"/>
      <c r="AA431" s="111"/>
      <c r="AT431" s="112" t="s">
        <v>130</v>
      </c>
      <c r="AU431" s="112" t="s">
        <v>128</v>
      </c>
      <c r="AV431" s="109" t="s">
        <v>118</v>
      </c>
      <c r="AW431" s="109" t="s">
        <v>131</v>
      </c>
      <c r="AX431" s="109" t="s">
        <v>119</v>
      </c>
      <c r="AY431" s="112" t="s">
        <v>120</v>
      </c>
    </row>
    <row r="432" spans="2:64" s="86" customFormat="1" ht="31.5" customHeight="1" x14ac:dyDescent="0.25">
      <c r="B432" s="81"/>
      <c r="C432" s="399"/>
      <c r="D432" s="399"/>
      <c r="E432" s="83" t="s">
        <v>125</v>
      </c>
      <c r="F432" s="663" t="s">
        <v>2156</v>
      </c>
      <c r="G432" s="662"/>
      <c r="H432" s="662"/>
      <c r="I432" s="662"/>
      <c r="J432" s="399"/>
      <c r="K432" s="84">
        <v>301.5</v>
      </c>
      <c r="L432" s="399"/>
      <c r="M432" s="399"/>
      <c r="N432" s="399"/>
      <c r="O432" s="399"/>
      <c r="P432" s="399"/>
      <c r="Q432" s="399"/>
      <c r="R432" s="85"/>
      <c r="T432" s="87"/>
      <c r="U432" s="399"/>
      <c r="V432" s="399"/>
      <c r="W432" s="399"/>
      <c r="X432" s="399"/>
      <c r="Y432" s="399"/>
      <c r="Z432" s="399"/>
      <c r="AA432" s="88"/>
      <c r="AT432" s="89" t="s">
        <v>130</v>
      </c>
      <c r="AU432" s="89" t="s">
        <v>128</v>
      </c>
      <c r="AV432" s="86" t="s">
        <v>128</v>
      </c>
      <c r="AW432" s="86" t="s">
        <v>131</v>
      </c>
      <c r="AX432" s="86" t="s">
        <v>119</v>
      </c>
      <c r="AY432" s="89" t="s">
        <v>120</v>
      </c>
    </row>
    <row r="433" spans="2:64" s="95" customFormat="1" ht="22.5" customHeight="1" x14ac:dyDescent="0.25">
      <c r="B433" s="90"/>
      <c r="C433" s="401"/>
      <c r="D433" s="401"/>
      <c r="E433" s="92" t="s">
        <v>125</v>
      </c>
      <c r="F433" s="664" t="s">
        <v>146</v>
      </c>
      <c r="G433" s="665"/>
      <c r="H433" s="665"/>
      <c r="I433" s="665"/>
      <c r="J433" s="401"/>
      <c r="K433" s="93">
        <v>1891.3</v>
      </c>
      <c r="L433" s="401"/>
      <c r="M433" s="401"/>
      <c r="N433" s="401"/>
      <c r="O433" s="401"/>
      <c r="P433" s="401"/>
      <c r="Q433" s="401"/>
      <c r="R433" s="94"/>
      <c r="T433" s="96"/>
      <c r="U433" s="401"/>
      <c r="V433" s="401"/>
      <c r="W433" s="401"/>
      <c r="X433" s="401"/>
      <c r="Y433" s="401"/>
      <c r="Z433" s="401"/>
      <c r="AA433" s="97"/>
      <c r="AT433" s="98" t="s">
        <v>130</v>
      </c>
      <c r="AU433" s="98" t="s">
        <v>128</v>
      </c>
      <c r="AV433" s="95" t="s">
        <v>127</v>
      </c>
      <c r="AW433" s="95" t="s">
        <v>131</v>
      </c>
      <c r="AX433" s="95" t="s">
        <v>118</v>
      </c>
      <c r="AY433" s="98" t="s">
        <v>120</v>
      </c>
    </row>
    <row r="434" spans="2:64" s="17" customFormat="1" ht="31.5" customHeight="1" x14ac:dyDescent="0.25">
      <c r="B434" s="70"/>
      <c r="C434" s="71" t="s">
        <v>407</v>
      </c>
      <c r="D434" s="71" t="s">
        <v>121</v>
      </c>
      <c r="E434" s="72" t="s">
        <v>2157</v>
      </c>
      <c r="F434" s="671" t="s">
        <v>2158</v>
      </c>
      <c r="G434" s="667"/>
      <c r="H434" s="667"/>
      <c r="I434" s="667"/>
      <c r="J434" s="73" t="s">
        <v>172</v>
      </c>
      <c r="K434" s="74">
        <v>1891.3</v>
      </c>
      <c r="L434" s="666"/>
      <c r="M434" s="667"/>
      <c r="N434" s="666">
        <f>ROUND(L434*K434,2)</f>
        <v>0</v>
      </c>
      <c r="O434" s="667"/>
      <c r="P434" s="667"/>
      <c r="Q434" s="667"/>
      <c r="R434" s="75"/>
      <c r="T434" s="76" t="s">
        <v>125</v>
      </c>
      <c r="U434" s="77" t="s">
        <v>126</v>
      </c>
      <c r="V434" s="78">
        <v>7.8E-2</v>
      </c>
      <c r="W434" s="78">
        <f>V434*K434</f>
        <v>147.5214</v>
      </c>
      <c r="X434" s="78">
        <v>0</v>
      </c>
      <c r="Y434" s="78">
        <f>X434*K434</f>
        <v>0</v>
      </c>
      <c r="Z434" s="78">
        <v>0.18099999999999999</v>
      </c>
      <c r="AA434" s="79">
        <f>Z434*K434</f>
        <v>342.32529999999997</v>
      </c>
      <c r="AR434" s="30" t="s">
        <v>127</v>
      </c>
      <c r="AT434" s="30" t="s">
        <v>121</v>
      </c>
      <c r="AU434" s="30" t="s">
        <v>128</v>
      </c>
      <c r="AY434" s="30" t="s">
        <v>120</v>
      </c>
      <c r="BE434" s="80">
        <f>IF(U434="základní",N434,0)</f>
        <v>0</v>
      </c>
      <c r="BF434" s="80">
        <f>IF(U434="snížená",N434,0)</f>
        <v>0</v>
      </c>
      <c r="BG434" s="80">
        <f>IF(U434="zákl. přenesená",N434,0)</f>
        <v>0</v>
      </c>
      <c r="BH434" s="80">
        <f>IF(U434="sníž. přenesená",N434,0)</f>
        <v>0</v>
      </c>
      <c r="BI434" s="80">
        <f>IF(U434="nulová",N434,0)</f>
        <v>0</v>
      </c>
      <c r="BJ434" s="30" t="s">
        <v>118</v>
      </c>
      <c r="BK434" s="80">
        <f>ROUND(L434*K434,2)</f>
        <v>0</v>
      </c>
      <c r="BL434" s="30" t="s">
        <v>127</v>
      </c>
    </row>
    <row r="435" spans="2:64" s="109" customFormat="1" ht="22.5" customHeight="1" x14ac:dyDescent="0.25">
      <c r="B435" s="105"/>
      <c r="C435" s="402"/>
      <c r="D435" s="402"/>
      <c r="E435" s="107" t="s">
        <v>125</v>
      </c>
      <c r="F435" s="672" t="s">
        <v>1912</v>
      </c>
      <c r="G435" s="673"/>
      <c r="H435" s="673"/>
      <c r="I435" s="673"/>
      <c r="J435" s="402"/>
      <c r="K435" s="107" t="s">
        <v>125</v>
      </c>
      <c r="L435" s="402"/>
      <c r="M435" s="402"/>
      <c r="N435" s="402"/>
      <c r="O435" s="402"/>
      <c r="P435" s="402"/>
      <c r="Q435" s="402"/>
      <c r="R435" s="108"/>
      <c r="T435" s="110"/>
      <c r="U435" s="402"/>
      <c r="V435" s="402"/>
      <c r="W435" s="402"/>
      <c r="X435" s="402"/>
      <c r="Y435" s="402"/>
      <c r="Z435" s="402"/>
      <c r="AA435" s="111"/>
      <c r="AT435" s="112" t="s">
        <v>130</v>
      </c>
      <c r="AU435" s="112" t="s">
        <v>128</v>
      </c>
      <c r="AV435" s="109" t="s">
        <v>118</v>
      </c>
      <c r="AW435" s="109" t="s">
        <v>131</v>
      </c>
      <c r="AX435" s="109" t="s">
        <v>119</v>
      </c>
      <c r="AY435" s="112" t="s">
        <v>120</v>
      </c>
    </row>
    <row r="436" spans="2:64" s="86" customFormat="1" ht="22.5" customHeight="1" x14ac:dyDescent="0.25">
      <c r="B436" s="81"/>
      <c r="C436" s="399"/>
      <c r="D436" s="399"/>
      <c r="E436" s="83" t="s">
        <v>125</v>
      </c>
      <c r="F436" s="663" t="s">
        <v>2159</v>
      </c>
      <c r="G436" s="662"/>
      <c r="H436" s="662"/>
      <c r="I436" s="662"/>
      <c r="J436" s="399"/>
      <c r="K436" s="84">
        <v>1589.8</v>
      </c>
      <c r="L436" s="399"/>
      <c r="M436" s="399"/>
      <c r="N436" s="399"/>
      <c r="O436" s="399"/>
      <c r="P436" s="399"/>
      <c r="Q436" s="399"/>
      <c r="R436" s="85"/>
      <c r="T436" s="87"/>
      <c r="U436" s="399"/>
      <c r="V436" s="399"/>
      <c r="W436" s="399"/>
      <c r="X436" s="399"/>
      <c r="Y436" s="399"/>
      <c r="Z436" s="399"/>
      <c r="AA436" s="88"/>
      <c r="AT436" s="89" t="s">
        <v>130</v>
      </c>
      <c r="AU436" s="89" t="s">
        <v>128</v>
      </c>
      <c r="AV436" s="86" t="s">
        <v>128</v>
      </c>
      <c r="AW436" s="86" t="s">
        <v>131</v>
      </c>
      <c r="AX436" s="86" t="s">
        <v>119</v>
      </c>
      <c r="AY436" s="89" t="s">
        <v>120</v>
      </c>
    </row>
    <row r="437" spans="2:64" s="109" customFormat="1" ht="22.5" customHeight="1" x14ac:dyDescent="0.25">
      <c r="B437" s="105"/>
      <c r="C437" s="402"/>
      <c r="D437" s="402"/>
      <c r="E437" s="107" t="s">
        <v>125</v>
      </c>
      <c r="F437" s="676" t="s">
        <v>1914</v>
      </c>
      <c r="G437" s="673"/>
      <c r="H437" s="673"/>
      <c r="I437" s="673"/>
      <c r="J437" s="402"/>
      <c r="K437" s="107" t="s">
        <v>125</v>
      </c>
      <c r="L437" s="402"/>
      <c r="M437" s="402"/>
      <c r="N437" s="402"/>
      <c r="O437" s="402"/>
      <c r="P437" s="402"/>
      <c r="Q437" s="402"/>
      <c r="R437" s="108"/>
      <c r="T437" s="110"/>
      <c r="U437" s="402"/>
      <c r="V437" s="402"/>
      <c r="W437" s="402"/>
      <c r="X437" s="402"/>
      <c r="Y437" s="402"/>
      <c r="Z437" s="402"/>
      <c r="AA437" s="111"/>
      <c r="AT437" s="112" t="s">
        <v>130</v>
      </c>
      <c r="AU437" s="112" t="s">
        <v>128</v>
      </c>
      <c r="AV437" s="109" t="s">
        <v>118</v>
      </c>
      <c r="AW437" s="109" t="s">
        <v>131</v>
      </c>
      <c r="AX437" s="109" t="s">
        <v>119</v>
      </c>
      <c r="AY437" s="112" t="s">
        <v>120</v>
      </c>
    </row>
    <row r="438" spans="2:64" s="86" customFormat="1" ht="31.5" customHeight="1" x14ac:dyDescent="0.25">
      <c r="B438" s="81"/>
      <c r="C438" s="399"/>
      <c r="D438" s="399"/>
      <c r="E438" s="83" t="s">
        <v>125</v>
      </c>
      <c r="F438" s="663" t="s">
        <v>2160</v>
      </c>
      <c r="G438" s="662"/>
      <c r="H438" s="662"/>
      <c r="I438" s="662"/>
      <c r="J438" s="399"/>
      <c r="K438" s="84">
        <v>301.5</v>
      </c>
      <c r="L438" s="399"/>
      <c r="M438" s="399"/>
      <c r="N438" s="399"/>
      <c r="O438" s="399"/>
      <c r="P438" s="399"/>
      <c r="Q438" s="399"/>
      <c r="R438" s="85"/>
      <c r="T438" s="87"/>
      <c r="U438" s="399"/>
      <c r="V438" s="399"/>
      <c r="W438" s="399"/>
      <c r="X438" s="399"/>
      <c r="Y438" s="399"/>
      <c r="Z438" s="399"/>
      <c r="AA438" s="88"/>
      <c r="AT438" s="89" t="s">
        <v>130</v>
      </c>
      <c r="AU438" s="89" t="s">
        <v>128</v>
      </c>
      <c r="AV438" s="86" t="s">
        <v>128</v>
      </c>
      <c r="AW438" s="86" t="s">
        <v>131</v>
      </c>
      <c r="AX438" s="86" t="s">
        <v>119</v>
      </c>
      <c r="AY438" s="89" t="s">
        <v>120</v>
      </c>
    </row>
    <row r="439" spans="2:64" s="95" customFormat="1" ht="22.5" customHeight="1" x14ac:dyDescent="0.25">
      <c r="B439" s="90"/>
      <c r="C439" s="401"/>
      <c r="D439" s="401"/>
      <c r="E439" s="92" t="s">
        <v>125</v>
      </c>
      <c r="F439" s="664" t="s">
        <v>146</v>
      </c>
      <c r="G439" s="665"/>
      <c r="H439" s="665"/>
      <c r="I439" s="665"/>
      <c r="J439" s="401"/>
      <c r="K439" s="93">
        <v>1891.3</v>
      </c>
      <c r="L439" s="401"/>
      <c r="M439" s="401"/>
      <c r="N439" s="401"/>
      <c r="O439" s="401"/>
      <c r="P439" s="401"/>
      <c r="Q439" s="401"/>
      <c r="R439" s="94"/>
      <c r="T439" s="96"/>
      <c r="U439" s="401"/>
      <c r="V439" s="401"/>
      <c r="W439" s="401"/>
      <c r="X439" s="401"/>
      <c r="Y439" s="401"/>
      <c r="Z439" s="401"/>
      <c r="AA439" s="97"/>
      <c r="AT439" s="98" t="s">
        <v>130</v>
      </c>
      <c r="AU439" s="98" t="s">
        <v>128</v>
      </c>
      <c r="AV439" s="95" t="s">
        <v>127</v>
      </c>
      <c r="AW439" s="95" t="s">
        <v>131</v>
      </c>
      <c r="AX439" s="95" t="s">
        <v>118</v>
      </c>
      <c r="AY439" s="98" t="s">
        <v>120</v>
      </c>
    </row>
    <row r="440" spans="2:64" s="17" customFormat="1" ht="22.5" customHeight="1" x14ac:dyDescent="0.25">
      <c r="B440" s="70"/>
      <c r="C440" s="71" t="s">
        <v>411</v>
      </c>
      <c r="D440" s="71" t="s">
        <v>121</v>
      </c>
      <c r="E440" s="72" t="s">
        <v>2161</v>
      </c>
      <c r="F440" s="671" t="s">
        <v>2162</v>
      </c>
      <c r="G440" s="667"/>
      <c r="H440" s="667"/>
      <c r="I440" s="667"/>
      <c r="J440" s="73" t="s">
        <v>532</v>
      </c>
      <c r="K440" s="74">
        <v>3</v>
      </c>
      <c r="L440" s="666"/>
      <c r="M440" s="667"/>
      <c r="N440" s="666">
        <f>ROUND(L440*K440,2)</f>
        <v>0</v>
      </c>
      <c r="O440" s="667"/>
      <c r="P440" s="667"/>
      <c r="Q440" s="667"/>
      <c r="R440" s="75"/>
      <c r="T440" s="76" t="s">
        <v>125</v>
      </c>
      <c r="U440" s="77" t="s">
        <v>126</v>
      </c>
      <c r="V440" s="78">
        <v>0.27200000000000002</v>
      </c>
      <c r="W440" s="78">
        <f>V440*K440</f>
        <v>0.81600000000000006</v>
      </c>
      <c r="X440" s="78">
        <v>0</v>
      </c>
      <c r="Y440" s="78">
        <f>X440*K440</f>
        <v>0</v>
      </c>
      <c r="Z440" s="78">
        <v>0.28999999999999998</v>
      </c>
      <c r="AA440" s="79">
        <f>Z440*K440</f>
        <v>0.86999999999999988</v>
      </c>
      <c r="AR440" s="30" t="s">
        <v>127</v>
      </c>
      <c r="AT440" s="30" t="s">
        <v>121</v>
      </c>
      <c r="AU440" s="30" t="s">
        <v>128</v>
      </c>
      <c r="AY440" s="30" t="s">
        <v>120</v>
      </c>
      <c r="BE440" s="80">
        <f>IF(U440="základní",N440,0)</f>
        <v>0</v>
      </c>
      <c r="BF440" s="80">
        <f>IF(U440="snížená",N440,0)</f>
        <v>0</v>
      </c>
      <c r="BG440" s="80">
        <f>IF(U440="zákl. přenesená",N440,0)</f>
        <v>0</v>
      </c>
      <c r="BH440" s="80">
        <f>IF(U440="sníž. přenesená",N440,0)</f>
        <v>0</v>
      </c>
      <c r="BI440" s="80">
        <f>IF(U440="nulová",N440,0)</f>
        <v>0</v>
      </c>
      <c r="BJ440" s="30" t="s">
        <v>118</v>
      </c>
      <c r="BK440" s="80">
        <f>ROUND(L440*K440,2)</f>
        <v>0</v>
      </c>
      <c r="BL440" s="30" t="s">
        <v>127</v>
      </c>
    </row>
    <row r="441" spans="2:64" s="86" customFormat="1" ht="22.5" customHeight="1" x14ac:dyDescent="0.25">
      <c r="B441" s="81"/>
      <c r="C441" s="399"/>
      <c r="D441" s="399"/>
      <c r="E441" s="83" t="s">
        <v>125</v>
      </c>
      <c r="F441" s="661" t="s">
        <v>2163</v>
      </c>
      <c r="G441" s="662"/>
      <c r="H441" s="662"/>
      <c r="I441" s="662"/>
      <c r="J441" s="399"/>
      <c r="K441" s="84">
        <v>3</v>
      </c>
      <c r="L441" s="399"/>
      <c r="M441" s="399"/>
      <c r="N441" s="399"/>
      <c r="O441" s="399"/>
      <c r="P441" s="399"/>
      <c r="Q441" s="399"/>
      <c r="R441" s="85"/>
      <c r="T441" s="87"/>
      <c r="U441" s="399"/>
      <c r="V441" s="399"/>
      <c r="W441" s="399"/>
      <c r="X441" s="399"/>
      <c r="Y441" s="399"/>
      <c r="Z441" s="399"/>
      <c r="AA441" s="88"/>
      <c r="AT441" s="89" t="s">
        <v>130</v>
      </c>
      <c r="AU441" s="89" t="s">
        <v>128</v>
      </c>
      <c r="AV441" s="86" t="s">
        <v>128</v>
      </c>
      <c r="AW441" s="86" t="s">
        <v>131</v>
      </c>
      <c r="AX441" s="86" t="s">
        <v>118</v>
      </c>
      <c r="AY441" s="89" t="s">
        <v>120</v>
      </c>
    </row>
    <row r="442" spans="2:64" s="17" customFormat="1" ht="22.5" customHeight="1" x14ac:dyDescent="0.25">
      <c r="B442" s="70"/>
      <c r="C442" s="71" t="s">
        <v>416</v>
      </c>
      <c r="D442" s="71" t="s">
        <v>121</v>
      </c>
      <c r="E442" s="72" t="s">
        <v>572</v>
      </c>
      <c r="F442" s="671" t="s">
        <v>573</v>
      </c>
      <c r="G442" s="667"/>
      <c r="H442" s="667"/>
      <c r="I442" s="667"/>
      <c r="J442" s="73" t="s">
        <v>532</v>
      </c>
      <c r="K442" s="74">
        <v>314.3</v>
      </c>
      <c r="L442" s="666"/>
      <c r="M442" s="667"/>
      <c r="N442" s="666">
        <f>ROUND(L442*K442,2)</f>
        <v>0</v>
      </c>
      <c r="O442" s="667"/>
      <c r="P442" s="667"/>
      <c r="Q442" s="667"/>
      <c r="R442" s="75"/>
      <c r="T442" s="76" t="s">
        <v>125</v>
      </c>
      <c r="U442" s="77" t="s">
        <v>126</v>
      </c>
      <c r="V442" s="78">
        <v>0.13300000000000001</v>
      </c>
      <c r="W442" s="78">
        <f>V442*K442</f>
        <v>41.801900000000003</v>
      </c>
      <c r="X442" s="78">
        <v>0</v>
      </c>
      <c r="Y442" s="78">
        <f>X442*K442</f>
        <v>0</v>
      </c>
      <c r="Z442" s="78">
        <v>0.20499999999999999</v>
      </c>
      <c r="AA442" s="79">
        <f>Z442*K442</f>
        <v>64.4315</v>
      </c>
      <c r="AR442" s="30" t="s">
        <v>127</v>
      </c>
      <c r="AT442" s="30" t="s">
        <v>121</v>
      </c>
      <c r="AU442" s="30" t="s">
        <v>128</v>
      </c>
      <c r="AY442" s="30" t="s">
        <v>120</v>
      </c>
      <c r="BE442" s="80">
        <f>IF(U442="základní",N442,0)</f>
        <v>0</v>
      </c>
      <c r="BF442" s="80">
        <f>IF(U442="snížená",N442,0)</f>
        <v>0</v>
      </c>
      <c r="BG442" s="80">
        <f>IF(U442="zákl. přenesená",N442,0)</f>
        <v>0</v>
      </c>
      <c r="BH442" s="80">
        <f>IF(U442="sníž. přenesená",N442,0)</f>
        <v>0</v>
      </c>
      <c r="BI442" s="80">
        <f>IF(U442="nulová",N442,0)</f>
        <v>0</v>
      </c>
      <c r="BJ442" s="30" t="s">
        <v>118</v>
      </c>
      <c r="BK442" s="80">
        <f>ROUND(L442*K442,2)</f>
        <v>0</v>
      </c>
      <c r="BL442" s="30" t="s">
        <v>127</v>
      </c>
    </row>
    <row r="443" spans="2:64" s="109" customFormat="1" ht="22.5" customHeight="1" x14ac:dyDescent="0.25">
      <c r="B443" s="105"/>
      <c r="C443" s="402"/>
      <c r="D443" s="402"/>
      <c r="E443" s="107" t="s">
        <v>125</v>
      </c>
      <c r="F443" s="672" t="s">
        <v>1912</v>
      </c>
      <c r="G443" s="673"/>
      <c r="H443" s="673"/>
      <c r="I443" s="673"/>
      <c r="J443" s="402"/>
      <c r="K443" s="107" t="s">
        <v>125</v>
      </c>
      <c r="L443" s="402"/>
      <c r="M443" s="402"/>
      <c r="N443" s="402"/>
      <c r="O443" s="402"/>
      <c r="P443" s="402"/>
      <c r="Q443" s="402"/>
      <c r="R443" s="108"/>
      <c r="T443" s="110"/>
      <c r="U443" s="402"/>
      <c r="V443" s="402"/>
      <c r="W443" s="402"/>
      <c r="X443" s="402"/>
      <c r="Y443" s="402"/>
      <c r="Z443" s="402"/>
      <c r="AA443" s="111"/>
      <c r="AT443" s="112" t="s">
        <v>130</v>
      </c>
      <c r="AU443" s="112" t="s">
        <v>128</v>
      </c>
      <c r="AV443" s="109" t="s">
        <v>118</v>
      </c>
      <c r="AW443" s="109" t="s">
        <v>131</v>
      </c>
      <c r="AX443" s="109" t="s">
        <v>119</v>
      </c>
      <c r="AY443" s="112" t="s">
        <v>120</v>
      </c>
    </row>
    <row r="444" spans="2:64" s="86" customFormat="1" ht="31.5" customHeight="1" x14ac:dyDescent="0.25">
      <c r="B444" s="81"/>
      <c r="C444" s="399"/>
      <c r="D444" s="399"/>
      <c r="E444" s="83" t="s">
        <v>125</v>
      </c>
      <c r="F444" s="663" t="s">
        <v>2164</v>
      </c>
      <c r="G444" s="662"/>
      <c r="H444" s="662"/>
      <c r="I444" s="662"/>
      <c r="J444" s="399"/>
      <c r="K444" s="84">
        <v>83.6</v>
      </c>
      <c r="L444" s="399"/>
      <c r="M444" s="399"/>
      <c r="N444" s="399"/>
      <c r="O444" s="399"/>
      <c r="P444" s="399"/>
      <c r="Q444" s="399"/>
      <c r="R444" s="85"/>
      <c r="T444" s="87"/>
      <c r="U444" s="399"/>
      <c r="V444" s="399"/>
      <c r="W444" s="399"/>
      <c r="X444" s="399"/>
      <c r="Y444" s="399"/>
      <c r="Z444" s="399"/>
      <c r="AA444" s="88"/>
      <c r="AT444" s="89" t="s">
        <v>130</v>
      </c>
      <c r="AU444" s="89" t="s">
        <v>128</v>
      </c>
      <c r="AV444" s="86" t="s">
        <v>128</v>
      </c>
      <c r="AW444" s="86" t="s">
        <v>131</v>
      </c>
      <c r="AX444" s="86" t="s">
        <v>119</v>
      </c>
      <c r="AY444" s="89" t="s">
        <v>120</v>
      </c>
    </row>
    <row r="445" spans="2:64" s="86" customFormat="1" ht="31.5" customHeight="1" x14ac:dyDescent="0.25">
      <c r="B445" s="81"/>
      <c r="C445" s="399"/>
      <c r="D445" s="399"/>
      <c r="E445" s="83" t="s">
        <v>125</v>
      </c>
      <c r="F445" s="663" t="s">
        <v>2165</v>
      </c>
      <c r="G445" s="662"/>
      <c r="H445" s="662"/>
      <c r="I445" s="662"/>
      <c r="J445" s="399"/>
      <c r="K445" s="84">
        <v>85</v>
      </c>
      <c r="L445" s="399"/>
      <c r="M445" s="399"/>
      <c r="N445" s="399"/>
      <c r="O445" s="399"/>
      <c r="P445" s="399"/>
      <c r="Q445" s="399"/>
      <c r="R445" s="85"/>
      <c r="T445" s="87"/>
      <c r="U445" s="399"/>
      <c r="V445" s="399"/>
      <c r="W445" s="399"/>
      <c r="X445" s="399"/>
      <c r="Y445" s="399"/>
      <c r="Z445" s="399"/>
      <c r="AA445" s="88"/>
      <c r="AT445" s="89" t="s">
        <v>130</v>
      </c>
      <c r="AU445" s="89" t="s">
        <v>128</v>
      </c>
      <c r="AV445" s="86" t="s">
        <v>128</v>
      </c>
      <c r="AW445" s="86" t="s">
        <v>131</v>
      </c>
      <c r="AX445" s="86" t="s">
        <v>119</v>
      </c>
      <c r="AY445" s="89" t="s">
        <v>120</v>
      </c>
    </row>
    <row r="446" spans="2:64" s="109" customFormat="1" ht="22.5" customHeight="1" x14ac:dyDescent="0.25">
      <c r="B446" s="105"/>
      <c r="C446" s="402"/>
      <c r="D446" s="402"/>
      <c r="E446" s="107" t="s">
        <v>125</v>
      </c>
      <c r="F446" s="676" t="s">
        <v>1914</v>
      </c>
      <c r="G446" s="673"/>
      <c r="H446" s="673"/>
      <c r="I446" s="673"/>
      <c r="J446" s="402"/>
      <c r="K446" s="107" t="s">
        <v>125</v>
      </c>
      <c r="L446" s="402"/>
      <c r="M446" s="402"/>
      <c r="N446" s="402"/>
      <c r="O446" s="402"/>
      <c r="P446" s="402"/>
      <c r="Q446" s="402"/>
      <c r="R446" s="108"/>
      <c r="T446" s="110"/>
      <c r="U446" s="402"/>
      <c r="V446" s="402"/>
      <c r="W446" s="402"/>
      <c r="X446" s="402"/>
      <c r="Y446" s="402"/>
      <c r="Z446" s="402"/>
      <c r="AA446" s="111"/>
      <c r="AT446" s="112" t="s">
        <v>130</v>
      </c>
      <c r="AU446" s="112" t="s">
        <v>128</v>
      </c>
      <c r="AV446" s="109" t="s">
        <v>118</v>
      </c>
      <c r="AW446" s="109" t="s">
        <v>131</v>
      </c>
      <c r="AX446" s="109" t="s">
        <v>119</v>
      </c>
      <c r="AY446" s="112" t="s">
        <v>120</v>
      </c>
    </row>
    <row r="447" spans="2:64" s="86" customFormat="1" ht="22.5" customHeight="1" x14ac:dyDescent="0.25">
      <c r="B447" s="81"/>
      <c r="C447" s="399"/>
      <c r="D447" s="399"/>
      <c r="E447" s="83" t="s">
        <v>125</v>
      </c>
      <c r="F447" s="663" t="s">
        <v>2166</v>
      </c>
      <c r="G447" s="662"/>
      <c r="H447" s="662"/>
      <c r="I447" s="662"/>
      <c r="J447" s="399"/>
      <c r="K447" s="84">
        <v>72.2</v>
      </c>
      <c r="L447" s="399"/>
      <c r="M447" s="399"/>
      <c r="N447" s="399"/>
      <c r="O447" s="399"/>
      <c r="P447" s="399"/>
      <c r="Q447" s="399"/>
      <c r="R447" s="85"/>
      <c r="T447" s="87"/>
      <c r="U447" s="399"/>
      <c r="V447" s="399"/>
      <c r="W447" s="399"/>
      <c r="X447" s="399"/>
      <c r="Y447" s="399"/>
      <c r="Z447" s="399"/>
      <c r="AA447" s="88"/>
      <c r="AT447" s="89" t="s">
        <v>130</v>
      </c>
      <c r="AU447" s="89" t="s">
        <v>128</v>
      </c>
      <c r="AV447" s="86" t="s">
        <v>128</v>
      </c>
      <c r="AW447" s="86" t="s">
        <v>131</v>
      </c>
      <c r="AX447" s="86" t="s">
        <v>119</v>
      </c>
      <c r="AY447" s="89" t="s">
        <v>120</v>
      </c>
    </row>
    <row r="448" spans="2:64" s="86" customFormat="1" ht="22.5" customHeight="1" x14ac:dyDescent="0.25">
      <c r="B448" s="81"/>
      <c r="C448" s="399"/>
      <c r="D448" s="399"/>
      <c r="E448" s="83" t="s">
        <v>125</v>
      </c>
      <c r="F448" s="663" t="s">
        <v>2167</v>
      </c>
      <c r="G448" s="662"/>
      <c r="H448" s="662"/>
      <c r="I448" s="662"/>
      <c r="J448" s="399"/>
      <c r="K448" s="84">
        <v>73.5</v>
      </c>
      <c r="L448" s="399"/>
      <c r="M448" s="399"/>
      <c r="N448" s="399"/>
      <c r="O448" s="399"/>
      <c r="P448" s="399"/>
      <c r="Q448" s="399"/>
      <c r="R448" s="85"/>
      <c r="T448" s="87"/>
      <c r="U448" s="399"/>
      <c r="V448" s="399"/>
      <c r="W448" s="399"/>
      <c r="X448" s="399"/>
      <c r="Y448" s="399"/>
      <c r="Z448" s="399"/>
      <c r="AA448" s="88"/>
      <c r="AT448" s="89" t="s">
        <v>130</v>
      </c>
      <c r="AU448" s="89" t="s">
        <v>128</v>
      </c>
      <c r="AV448" s="86" t="s">
        <v>128</v>
      </c>
      <c r="AW448" s="86" t="s">
        <v>131</v>
      </c>
      <c r="AX448" s="86" t="s">
        <v>119</v>
      </c>
      <c r="AY448" s="89" t="s">
        <v>120</v>
      </c>
    </row>
    <row r="449" spans="2:64" s="95" customFormat="1" ht="22.5" customHeight="1" x14ac:dyDescent="0.25">
      <c r="B449" s="90"/>
      <c r="C449" s="401"/>
      <c r="D449" s="401"/>
      <c r="E449" s="92" t="s">
        <v>125</v>
      </c>
      <c r="F449" s="664" t="s">
        <v>146</v>
      </c>
      <c r="G449" s="665"/>
      <c r="H449" s="665"/>
      <c r="I449" s="665"/>
      <c r="J449" s="401"/>
      <c r="K449" s="93">
        <v>314.3</v>
      </c>
      <c r="L449" s="401"/>
      <c r="M449" s="401"/>
      <c r="N449" s="401"/>
      <c r="O449" s="401"/>
      <c r="P449" s="401"/>
      <c r="Q449" s="401"/>
      <c r="R449" s="94"/>
      <c r="T449" s="96"/>
      <c r="U449" s="401"/>
      <c r="V449" s="401"/>
      <c r="W449" s="401"/>
      <c r="X449" s="401"/>
      <c r="Y449" s="401"/>
      <c r="Z449" s="401"/>
      <c r="AA449" s="97"/>
      <c r="AT449" s="98" t="s">
        <v>130</v>
      </c>
      <c r="AU449" s="98" t="s">
        <v>128</v>
      </c>
      <c r="AV449" s="95" t="s">
        <v>127</v>
      </c>
      <c r="AW449" s="95" t="s">
        <v>131</v>
      </c>
      <c r="AX449" s="95" t="s">
        <v>118</v>
      </c>
      <c r="AY449" s="98" t="s">
        <v>120</v>
      </c>
    </row>
    <row r="450" spans="2:64" s="17" customFormat="1" ht="22.5" customHeight="1" x14ac:dyDescent="0.25">
      <c r="B450" s="70"/>
      <c r="C450" s="71" t="s">
        <v>421</v>
      </c>
      <c r="D450" s="71" t="s">
        <v>121</v>
      </c>
      <c r="E450" s="72" t="s">
        <v>580</v>
      </c>
      <c r="F450" s="671" t="s">
        <v>581</v>
      </c>
      <c r="G450" s="667"/>
      <c r="H450" s="667"/>
      <c r="I450" s="667"/>
      <c r="J450" s="73" t="s">
        <v>532</v>
      </c>
      <c r="K450" s="74">
        <v>105.1</v>
      </c>
      <c r="L450" s="666"/>
      <c r="M450" s="667"/>
      <c r="N450" s="666">
        <f>ROUND(L450*K450,2)</f>
        <v>0</v>
      </c>
      <c r="O450" s="667"/>
      <c r="P450" s="667"/>
      <c r="Q450" s="667"/>
      <c r="R450" s="75"/>
      <c r="T450" s="76" t="s">
        <v>125</v>
      </c>
      <c r="U450" s="77" t="s">
        <v>126</v>
      </c>
      <c r="V450" s="78">
        <v>9.5000000000000001E-2</v>
      </c>
      <c r="W450" s="78">
        <f>V450*K450</f>
        <v>9.9844999999999988</v>
      </c>
      <c r="X450" s="78">
        <v>0</v>
      </c>
      <c r="Y450" s="78">
        <f>X450*K450</f>
        <v>0</v>
      </c>
      <c r="Z450" s="78">
        <v>0.04</v>
      </c>
      <c r="AA450" s="79">
        <f>Z450*K450</f>
        <v>4.2039999999999997</v>
      </c>
      <c r="AR450" s="30" t="s">
        <v>127</v>
      </c>
      <c r="AT450" s="30" t="s">
        <v>121</v>
      </c>
      <c r="AU450" s="30" t="s">
        <v>128</v>
      </c>
      <c r="AY450" s="30" t="s">
        <v>120</v>
      </c>
      <c r="BE450" s="80">
        <f>IF(U450="základní",N450,0)</f>
        <v>0</v>
      </c>
      <c r="BF450" s="80">
        <f>IF(U450="snížená",N450,0)</f>
        <v>0</v>
      </c>
      <c r="BG450" s="80">
        <f>IF(U450="zákl. přenesená",N450,0)</f>
        <v>0</v>
      </c>
      <c r="BH450" s="80">
        <f>IF(U450="sníž. přenesená",N450,0)</f>
        <v>0</v>
      </c>
      <c r="BI450" s="80">
        <f>IF(U450="nulová",N450,0)</f>
        <v>0</v>
      </c>
      <c r="BJ450" s="30" t="s">
        <v>118</v>
      </c>
      <c r="BK450" s="80">
        <f>ROUND(L450*K450,2)</f>
        <v>0</v>
      </c>
      <c r="BL450" s="30" t="s">
        <v>127</v>
      </c>
    </row>
    <row r="451" spans="2:64" s="109" customFormat="1" ht="22.5" customHeight="1" x14ac:dyDescent="0.25">
      <c r="B451" s="105"/>
      <c r="C451" s="402"/>
      <c r="D451" s="402"/>
      <c r="E451" s="107" t="s">
        <v>125</v>
      </c>
      <c r="F451" s="672" t="s">
        <v>1912</v>
      </c>
      <c r="G451" s="673"/>
      <c r="H451" s="673"/>
      <c r="I451" s="673"/>
      <c r="J451" s="402"/>
      <c r="K451" s="107" t="s">
        <v>125</v>
      </c>
      <c r="L451" s="402"/>
      <c r="M451" s="402"/>
      <c r="N451" s="402"/>
      <c r="O451" s="402"/>
      <c r="P451" s="402"/>
      <c r="Q451" s="402"/>
      <c r="R451" s="108"/>
      <c r="T451" s="110"/>
      <c r="U451" s="402"/>
      <c r="V451" s="402"/>
      <c r="W451" s="402"/>
      <c r="X451" s="402"/>
      <c r="Y451" s="402"/>
      <c r="Z451" s="402"/>
      <c r="AA451" s="111"/>
      <c r="AT451" s="112" t="s">
        <v>130</v>
      </c>
      <c r="AU451" s="112" t="s">
        <v>128</v>
      </c>
      <c r="AV451" s="109" t="s">
        <v>118</v>
      </c>
      <c r="AW451" s="109" t="s">
        <v>131</v>
      </c>
      <c r="AX451" s="109" t="s">
        <v>119</v>
      </c>
      <c r="AY451" s="112" t="s">
        <v>120</v>
      </c>
    </row>
    <row r="452" spans="2:64" s="86" customFormat="1" ht="22.5" customHeight="1" x14ac:dyDescent="0.25">
      <c r="B452" s="81"/>
      <c r="C452" s="399"/>
      <c r="D452" s="399"/>
      <c r="E452" s="83" t="s">
        <v>125</v>
      </c>
      <c r="F452" s="663" t="s">
        <v>2168</v>
      </c>
      <c r="G452" s="662"/>
      <c r="H452" s="662"/>
      <c r="I452" s="662"/>
      <c r="J452" s="399"/>
      <c r="K452" s="84">
        <v>30</v>
      </c>
      <c r="L452" s="399"/>
      <c r="M452" s="399"/>
      <c r="N452" s="399"/>
      <c r="O452" s="399"/>
      <c r="P452" s="399"/>
      <c r="Q452" s="399"/>
      <c r="R452" s="85"/>
      <c r="T452" s="87"/>
      <c r="U452" s="399"/>
      <c r="V452" s="399"/>
      <c r="W452" s="399"/>
      <c r="X452" s="399"/>
      <c r="Y452" s="399"/>
      <c r="Z452" s="399"/>
      <c r="AA452" s="88"/>
      <c r="AT452" s="89" t="s">
        <v>130</v>
      </c>
      <c r="AU452" s="89" t="s">
        <v>128</v>
      </c>
      <c r="AV452" s="86" t="s">
        <v>128</v>
      </c>
      <c r="AW452" s="86" t="s">
        <v>131</v>
      </c>
      <c r="AX452" s="86" t="s">
        <v>119</v>
      </c>
      <c r="AY452" s="89" t="s">
        <v>120</v>
      </c>
    </row>
    <row r="453" spans="2:64" s="109" customFormat="1" ht="22.5" customHeight="1" x14ac:dyDescent="0.25">
      <c r="B453" s="105"/>
      <c r="C453" s="402"/>
      <c r="D453" s="402"/>
      <c r="E453" s="107" t="s">
        <v>125</v>
      </c>
      <c r="F453" s="676" t="s">
        <v>1914</v>
      </c>
      <c r="G453" s="673"/>
      <c r="H453" s="673"/>
      <c r="I453" s="673"/>
      <c r="J453" s="402"/>
      <c r="K453" s="107" t="s">
        <v>125</v>
      </c>
      <c r="L453" s="402"/>
      <c r="M453" s="402"/>
      <c r="N453" s="402"/>
      <c r="O453" s="402"/>
      <c r="P453" s="402"/>
      <c r="Q453" s="402"/>
      <c r="R453" s="108"/>
      <c r="T453" s="110"/>
      <c r="U453" s="402"/>
      <c r="V453" s="402"/>
      <c r="W453" s="402"/>
      <c r="X453" s="402"/>
      <c r="Y453" s="402"/>
      <c r="Z453" s="402"/>
      <c r="AA453" s="111"/>
      <c r="AT453" s="112" t="s">
        <v>130</v>
      </c>
      <c r="AU453" s="112" t="s">
        <v>128</v>
      </c>
      <c r="AV453" s="109" t="s">
        <v>118</v>
      </c>
      <c r="AW453" s="109" t="s">
        <v>131</v>
      </c>
      <c r="AX453" s="109" t="s">
        <v>119</v>
      </c>
      <c r="AY453" s="112" t="s">
        <v>120</v>
      </c>
    </row>
    <row r="454" spans="2:64" s="86" customFormat="1" ht="22.5" customHeight="1" x14ac:dyDescent="0.25">
      <c r="B454" s="81"/>
      <c r="C454" s="399"/>
      <c r="D454" s="399"/>
      <c r="E454" s="83" t="s">
        <v>125</v>
      </c>
      <c r="F454" s="663" t="s">
        <v>2169</v>
      </c>
      <c r="G454" s="662"/>
      <c r="H454" s="662"/>
      <c r="I454" s="662"/>
      <c r="J454" s="399"/>
      <c r="K454" s="84">
        <v>75.099999999999994</v>
      </c>
      <c r="L454" s="399"/>
      <c r="M454" s="399"/>
      <c r="N454" s="399"/>
      <c r="O454" s="399"/>
      <c r="P454" s="399"/>
      <c r="Q454" s="399"/>
      <c r="R454" s="85"/>
      <c r="T454" s="87"/>
      <c r="U454" s="399"/>
      <c r="V454" s="399"/>
      <c r="W454" s="399"/>
      <c r="X454" s="399"/>
      <c r="Y454" s="399"/>
      <c r="Z454" s="399"/>
      <c r="AA454" s="88"/>
      <c r="AT454" s="89" t="s">
        <v>130</v>
      </c>
      <c r="AU454" s="89" t="s">
        <v>128</v>
      </c>
      <c r="AV454" s="86" t="s">
        <v>128</v>
      </c>
      <c r="AW454" s="86" t="s">
        <v>131</v>
      </c>
      <c r="AX454" s="86" t="s">
        <v>119</v>
      </c>
      <c r="AY454" s="89" t="s">
        <v>120</v>
      </c>
    </row>
    <row r="455" spans="2:64" s="95" customFormat="1" ht="22.5" customHeight="1" x14ac:dyDescent="0.25">
      <c r="B455" s="90"/>
      <c r="C455" s="401"/>
      <c r="D455" s="401"/>
      <c r="E455" s="92" t="s">
        <v>125</v>
      </c>
      <c r="F455" s="664" t="s">
        <v>146</v>
      </c>
      <c r="G455" s="665"/>
      <c r="H455" s="665"/>
      <c r="I455" s="665"/>
      <c r="J455" s="401"/>
      <c r="K455" s="93">
        <v>105.1</v>
      </c>
      <c r="L455" s="401"/>
      <c r="M455" s="401"/>
      <c r="N455" s="401"/>
      <c r="O455" s="401"/>
      <c r="P455" s="401"/>
      <c r="Q455" s="401"/>
      <c r="R455" s="94"/>
      <c r="T455" s="96"/>
      <c r="U455" s="401"/>
      <c r="V455" s="401"/>
      <c r="W455" s="401"/>
      <c r="X455" s="401"/>
      <c r="Y455" s="401"/>
      <c r="Z455" s="401"/>
      <c r="AA455" s="97"/>
      <c r="AT455" s="98" t="s">
        <v>130</v>
      </c>
      <c r="AU455" s="98" t="s">
        <v>128</v>
      </c>
      <c r="AV455" s="95" t="s">
        <v>127</v>
      </c>
      <c r="AW455" s="95" t="s">
        <v>131</v>
      </c>
      <c r="AX455" s="95" t="s">
        <v>118</v>
      </c>
      <c r="AY455" s="98" t="s">
        <v>120</v>
      </c>
    </row>
    <row r="456" spans="2:64" s="17" customFormat="1" ht="22.5" customHeight="1" x14ac:dyDescent="0.25">
      <c r="B456" s="70"/>
      <c r="C456" s="71" t="s">
        <v>425</v>
      </c>
      <c r="D456" s="71" t="s">
        <v>121</v>
      </c>
      <c r="E456" s="72" t="s">
        <v>584</v>
      </c>
      <c r="F456" s="671" t="s">
        <v>585</v>
      </c>
      <c r="G456" s="667"/>
      <c r="H456" s="667"/>
      <c r="I456" s="667"/>
      <c r="J456" s="73" t="s">
        <v>532</v>
      </c>
      <c r="K456" s="74">
        <v>1144.2</v>
      </c>
      <c r="L456" s="666"/>
      <c r="M456" s="667"/>
      <c r="N456" s="666">
        <f>ROUND(L456*K456,2)</f>
        <v>0</v>
      </c>
      <c r="O456" s="667"/>
      <c r="P456" s="667"/>
      <c r="Q456" s="667"/>
      <c r="R456" s="75"/>
      <c r="T456" s="76" t="s">
        <v>125</v>
      </c>
      <c r="U456" s="77" t="s">
        <v>126</v>
      </c>
      <c r="V456" s="78">
        <v>0.19600000000000001</v>
      </c>
      <c r="W456" s="78">
        <f>V456*K456</f>
        <v>224.26320000000001</v>
      </c>
      <c r="X456" s="78">
        <v>0</v>
      </c>
      <c r="Y456" s="78">
        <f>X456*K456</f>
        <v>0</v>
      </c>
      <c r="Z456" s="78">
        <v>0</v>
      </c>
      <c r="AA456" s="79">
        <f>Z456*K456</f>
        <v>0</v>
      </c>
      <c r="AR456" s="30" t="s">
        <v>127</v>
      </c>
      <c r="AT456" s="30" t="s">
        <v>121</v>
      </c>
      <c r="AU456" s="30" t="s">
        <v>128</v>
      </c>
      <c r="AY456" s="30" t="s">
        <v>120</v>
      </c>
      <c r="BE456" s="80">
        <f>IF(U456="základní",N456,0)</f>
        <v>0</v>
      </c>
      <c r="BF456" s="80">
        <f>IF(U456="snížená",N456,0)</f>
        <v>0</v>
      </c>
      <c r="BG456" s="80">
        <f>IF(U456="zákl. přenesená",N456,0)</f>
        <v>0</v>
      </c>
      <c r="BH456" s="80">
        <f>IF(U456="sníž. přenesená",N456,0)</f>
        <v>0</v>
      </c>
      <c r="BI456" s="80">
        <f>IF(U456="nulová",N456,0)</f>
        <v>0</v>
      </c>
      <c r="BJ456" s="30" t="s">
        <v>118</v>
      </c>
      <c r="BK456" s="80">
        <f>ROUND(L456*K456,2)</f>
        <v>0</v>
      </c>
      <c r="BL456" s="30" t="s">
        <v>127</v>
      </c>
    </row>
    <row r="457" spans="2:64" s="109" customFormat="1" ht="22.5" customHeight="1" x14ac:dyDescent="0.25">
      <c r="B457" s="105"/>
      <c r="C457" s="402"/>
      <c r="D457" s="402"/>
      <c r="E457" s="107" t="s">
        <v>125</v>
      </c>
      <c r="F457" s="672" t="s">
        <v>1912</v>
      </c>
      <c r="G457" s="673"/>
      <c r="H457" s="673"/>
      <c r="I457" s="673"/>
      <c r="J457" s="402"/>
      <c r="K457" s="107" t="s">
        <v>125</v>
      </c>
      <c r="L457" s="402"/>
      <c r="M457" s="402"/>
      <c r="N457" s="402"/>
      <c r="O457" s="402"/>
      <c r="P457" s="402"/>
      <c r="Q457" s="402"/>
      <c r="R457" s="108"/>
      <c r="T457" s="110"/>
      <c r="U457" s="402"/>
      <c r="V457" s="402"/>
      <c r="W457" s="402"/>
      <c r="X457" s="402"/>
      <c r="Y457" s="402"/>
      <c r="Z457" s="402"/>
      <c r="AA457" s="111"/>
      <c r="AT457" s="112" t="s">
        <v>130</v>
      </c>
      <c r="AU457" s="112" t="s">
        <v>128</v>
      </c>
      <c r="AV457" s="109" t="s">
        <v>118</v>
      </c>
      <c r="AW457" s="109" t="s">
        <v>131</v>
      </c>
      <c r="AX457" s="109" t="s">
        <v>119</v>
      </c>
      <c r="AY457" s="112" t="s">
        <v>120</v>
      </c>
    </row>
    <row r="458" spans="2:64" s="109" customFormat="1" ht="22.5" customHeight="1" x14ac:dyDescent="0.25">
      <c r="B458" s="105"/>
      <c r="C458" s="402"/>
      <c r="D458" s="402"/>
      <c r="E458" s="107" t="s">
        <v>125</v>
      </c>
      <c r="F458" s="676" t="s">
        <v>2170</v>
      </c>
      <c r="G458" s="673"/>
      <c r="H458" s="673"/>
      <c r="I458" s="673"/>
      <c r="J458" s="402"/>
      <c r="K458" s="107" t="s">
        <v>125</v>
      </c>
      <c r="L458" s="402"/>
      <c r="M458" s="402"/>
      <c r="N458" s="402"/>
      <c r="O458" s="402"/>
      <c r="P458" s="402"/>
      <c r="Q458" s="402"/>
      <c r="R458" s="108"/>
      <c r="T458" s="110"/>
      <c r="U458" s="402"/>
      <c r="V458" s="402"/>
      <c r="W458" s="402"/>
      <c r="X458" s="402"/>
      <c r="Y458" s="402"/>
      <c r="Z458" s="402"/>
      <c r="AA458" s="111"/>
      <c r="AT458" s="112" t="s">
        <v>130</v>
      </c>
      <c r="AU458" s="112" t="s">
        <v>128</v>
      </c>
      <c r="AV458" s="109" t="s">
        <v>118</v>
      </c>
      <c r="AW458" s="109" t="s">
        <v>131</v>
      </c>
      <c r="AX458" s="109" t="s">
        <v>119</v>
      </c>
      <c r="AY458" s="112" t="s">
        <v>120</v>
      </c>
    </row>
    <row r="459" spans="2:64" s="86" customFormat="1" ht="31.5" customHeight="1" x14ac:dyDescent="0.25">
      <c r="B459" s="81"/>
      <c r="C459" s="399"/>
      <c r="D459" s="399"/>
      <c r="E459" s="83" t="s">
        <v>125</v>
      </c>
      <c r="F459" s="663" t="s">
        <v>2171</v>
      </c>
      <c r="G459" s="662"/>
      <c r="H459" s="662"/>
      <c r="I459" s="662"/>
      <c r="J459" s="399"/>
      <c r="K459" s="84">
        <v>512.5</v>
      </c>
      <c r="L459" s="399"/>
      <c r="M459" s="399"/>
      <c r="N459" s="399"/>
      <c r="O459" s="399"/>
      <c r="P459" s="399"/>
      <c r="Q459" s="399"/>
      <c r="R459" s="85"/>
      <c r="T459" s="87"/>
      <c r="U459" s="399"/>
      <c r="V459" s="399"/>
      <c r="W459" s="399"/>
      <c r="X459" s="399"/>
      <c r="Y459" s="399"/>
      <c r="Z459" s="399"/>
      <c r="AA459" s="88"/>
      <c r="AT459" s="89" t="s">
        <v>130</v>
      </c>
      <c r="AU459" s="89" t="s">
        <v>128</v>
      </c>
      <c r="AV459" s="86" t="s">
        <v>128</v>
      </c>
      <c r="AW459" s="86" t="s">
        <v>131</v>
      </c>
      <c r="AX459" s="86" t="s">
        <v>119</v>
      </c>
      <c r="AY459" s="89" t="s">
        <v>120</v>
      </c>
    </row>
    <row r="460" spans="2:64" s="109" customFormat="1" ht="22.5" customHeight="1" x14ac:dyDescent="0.25">
      <c r="B460" s="105"/>
      <c r="C460" s="402"/>
      <c r="D460" s="402"/>
      <c r="E460" s="107" t="s">
        <v>125</v>
      </c>
      <c r="F460" s="676" t="s">
        <v>2172</v>
      </c>
      <c r="G460" s="673"/>
      <c r="H460" s="673"/>
      <c r="I460" s="673"/>
      <c r="J460" s="402"/>
      <c r="K460" s="107" t="s">
        <v>125</v>
      </c>
      <c r="L460" s="402"/>
      <c r="M460" s="402"/>
      <c r="N460" s="402"/>
      <c r="O460" s="402"/>
      <c r="P460" s="402"/>
      <c r="Q460" s="402"/>
      <c r="R460" s="108"/>
      <c r="T460" s="110"/>
      <c r="U460" s="402"/>
      <c r="V460" s="402"/>
      <c r="W460" s="402"/>
      <c r="X460" s="402"/>
      <c r="Y460" s="402"/>
      <c r="Z460" s="402"/>
      <c r="AA460" s="111"/>
      <c r="AT460" s="112" t="s">
        <v>130</v>
      </c>
      <c r="AU460" s="112" t="s">
        <v>128</v>
      </c>
      <c r="AV460" s="109" t="s">
        <v>118</v>
      </c>
      <c r="AW460" s="109" t="s">
        <v>131</v>
      </c>
      <c r="AX460" s="109" t="s">
        <v>119</v>
      </c>
      <c r="AY460" s="112" t="s">
        <v>120</v>
      </c>
    </row>
    <row r="461" spans="2:64" s="86" customFormat="1" ht="31.5" customHeight="1" x14ac:dyDescent="0.25">
      <c r="B461" s="81"/>
      <c r="C461" s="399"/>
      <c r="D461" s="399"/>
      <c r="E461" s="83" t="s">
        <v>125</v>
      </c>
      <c r="F461" s="663" t="s">
        <v>2173</v>
      </c>
      <c r="G461" s="662"/>
      <c r="H461" s="662"/>
      <c r="I461" s="662"/>
      <c r="J461" s="399"/>
      <c r="K461" s="84">
        <v>450.8</v>
      </c>
      <c r="L461" s="399"/>
      <c r="M461" s="399"/>
      <c r="N461" s="399"/>
      <c r="O461" s="399"/>
      <c r="P461" s="399"/>
      <c r="Q461" s="399"/>
      <c r="R461" s="85"/>
      <c r="T461" s="87"/>
      <c r="U461" s="399"/>
      <c r="V461" s="399"/>
      <c r="W461" s="399"/>
      <c r="X461" s="399"/>
      <c r="Y461" s="399"/>
      <c r="Z461" s="399"/>
      <c r="AA461" s="88"/>
      <c r="AT461" s="89" t="s">
        <v>130</v>
      </c>
      <c r="AU461" s="89" t="s">
        <v>128</v>
      </c>
      <c r="AV461" s="86" t="s">
        <v>128</v>
      </c>
      <c r="AW461" s="86" t="s">
        <v>131</v>
      </c>
      <c r="AX461" s="86" t="s">
        <v>119</v>
      </c>
      <c r="AY461" s="89" t="s">
        <v>120</v>
      </c>
    </row>
    <row r="462" spans="2:64" s="109" customFormat="1" ht="22.5" customHeight="1" x14ac:dyDescent="0.25">
      <c r="B462" s="105"/>
      <c r="C462" s="402"/>
      <c r="D462" s="402"/>
      <c r="E462" s="107" t="s">
        <v>125</v>
      </c>
      <c r="F462" s="676" t="s">
        <v>1914</v>
      </c>
      <c r="G462" s="673"/>
      <c r="H462" s="673"/>
      <c r="I462" s="673"/>
      <c r="J462" s="402"/>
      <c r="K462" s="107" t="s">
        <v>125</v>
      </c>
      <c r="L462" s="402"/>
      <c r="M462" s="402"/>
      <c r="N462" s="402"/>
      <c r="O462" s="402"/>
      <c r="P462" s="402"/>
      <c r="Q462" s="402"/>
      <c r="R462" s="108"/>
      <c r="T462" s="110"/>
      <c r="U462" s="402"/>
      <c r="V462" s="402"/>
      <c r="W462" s="402"/>
      <c r="X462" s="402"/>
      <c r="Y462" s="402"/>
      <c r="Z462" s="402"/>
      <c r="AA462" s="111"/>
      <c r="AT462" s="112" t="s">
        <v>130</v>
      </c>
      <c r="AU462" s="112" t="s">
        <v>128</v>
      </c>
      <c r="AV462" s="109" t="s">
        <v>118</v>
      </c>
      <c r="AW462" s="109" t="s">
        <v>131</v>
      </c>
      <c r="AX462" s="109" t="s">
        <v>119</v>
      </c>
      <c r="AY462" s="112" t="s">
        <v>120</v>
      </c>
    </row>
    <row r="463" spans="2:64" s="86" customFormat="1" ht="31.5" customHeight="1" x14ac:dyDescent="0.25">
      <c r="B463" s="81"/>
      <c r="C463" s="399"/>
      <c r="D463" s="399"/>
      <c r="E463" s="83" t="s">
        <v>125</v>
      </c>
      <c r="F463" s="663" t="s">
        <v>2174</v>
      </c>
      <c r="G463" s="662"/>
      <c r="H463" s="662"/>
      <c r="I463" s="662"/>
      <c r="J463" s="399"/>
      <c r="K463" s="84">
        <v>180.9</v>
      </c>
      <c r="L463" s="399"/>
      <c r="M463" s="399"/>
      <c r="N463" s="399"/>
      <c r="O463" s="399"/>
      <c r="P463" s="399"/>
      <c r="Q463" s="399"/>
      <c r="R463" s="85"/>
      <c r="T463" s="87"/>
      <c r="U463" s="399"/>
      <c r="V463" s="399"/>
      <c r="W463" s="399"/>
      <c r="X463" s="399"/>
      <c r="Y463" s="399"/>
      <c r="Z463" s="399"/>
      <c r="AA463" s="88"/>
      <c r="AT463" s="89" t="s">
        <v>130</v>
      </c>
      <c r="AU463" s="89" t="s">
        <v>128</v>
      </c>
      <c r="AV463" s="86" t="s">
        <v>128</v>
      </c>
      <c r="AW463" s="86" t="s">
        <v>131</v>
      </c>
      <c r="AX463" s="86" t="s">
        <v>119</v>
      </c>
      <c r="AY463" s="89" t="s">
        <v>120</v>
      </c>
    </row>
    <row r="464" spans="2:64" s="95" customFormat="1" ht="22.5" customHeight="1" x14ac:dyDescent="0.25">
      <c r="B464" s="90"/>
      <c r="C464" s="401"/>
      <c r="D464" s="401"/>
      <c r="E464" s="92" t="s">
        <v>125</v>
      </c>
      <c r="F464" s="664" t="s">
        <v>146</v>
      </c>
      <c r="G464" s="665"/>
      <c r="H464" s="665"/>
      <c r="I464" s="665"/>
      <c r="J464" s="401"/>
      <c r="K464" s="93">
        <v>1144.2</v>
      </c>
      <c r="L464" s="401"/>
      <c r="M464" s="401"/>
      <c r="N464" s="401"/>
      <c r="O464" s="401"/>
      <c r="P464" s="401"/>
      <c r="Q464" s="401"/>
      <c r="R464" s="94"/>
      <c r="T464" s="96"/>
      <c r="U464" s="401"/>
      <c r="V464" s="401"/>
      <c r="W464" s="401"/>
      <c r="X464" s="401"/>
      <c r="Y464" s="401"/>
      <c r="Z464" s="401"/>
      <c r="AA464" s="97"/>
      <c r="AT464" s="98" t="s">
        <v>130</v>
      </c>
      <c r="AU464" s="98" t="s">
        <v>128</v>
      </c>
      <c r="AV464" s="95" t="s">
        <v>127</v>
      </c>
      <c r="AW464" s="95" t="s">
        <v>131</v>
      </c>
      <c r="AX464" s="95" t="s">
        <v>118</v>
      </c>
      <c r="AY464" s="98" t="s">
        <v>120</v>
      </c>
    </row>
    <row r="465" spans="2:64" s="17" customFormat="1" ht="31.5" customHeight="1" x14ac:dyDescent="0.25">
      <c r="B465" s="70"/>
      <c r="C465" s="71" t="s">
        <v>431</v>
      </c>
      <c r="D465" s="71" t="s">
        <v>121</v>
      </c>
      <c r="E465" s="72" t="s">
        <v>2175</v>
      </c>
      <c r="F465" s="671" t="s">
        <v>2176</v>
      </c>
      <c r="G465" s="667"/>
      <c r="H465" s="667"/>
      <c r="I465" s="667"/>
      <c r="J465" s="73" t="s">
        <v>172</v>
      </c>
      <c r="K465" s="74">
        <v>113.75</v>
      </c>
      <c r="L465" s="666"/>
      <c r="M465" s="667"/>
      <c r="N465" s="666">
        <f>ROUND(L465*K465,2)</f>
        <v>0</v>
      </c>
      <c r="O465" s="667"/>
      <c r="P465" s="667"/>
      <c r="Q465" s="667"/>
      <c r="R465" s="75"/>
      <c r="T465" s="76" t="s">
        <v>125</v>
      </c>
      <c r="U465" s="77" t="s">
        <v>126</v>
      </c>
      <c r="V465" s="78">
        <v>0.22</v>
      </c>
      <c r="W465" s="78">
        <f>V465*K465</f>
        <v>25.024999999999999</v>
      </c>
      <c r="X465" s="78">
        <v>0</v>
      </c>
      <c r="Y465" s="78">
        <f>X465*K465</f>
        <v>0</v>
      </c>
      <c r="Z465" s="78">
        <v>0</v>
      </c>
      <c r="AA465" s="79">
        <f>Z465*K465</f>
        <v>0</v>
      </c>
      <c r="AR465" s="30" t="s">
        <v>127</v>
      </c>
      <c r="AT465" s="30" t="s">
        <v>121</v>
      </c>
      <c r="AU465" s="30" t="s">
        <v>128</v>
      </c>
      <c r="AY465" s="30" t="s">
        <v>120</v>
      </c>
      <c r="BE465" s="80">
        <f>IF(U465="základní",N465,0)</f>
        <v>0</v>
      </c>
      <c r="BF465" s="80">
        <f>IF(U465="snížená",N465,0)</f>
        <v>0</v>
      </c>
      <c r="BG465" s="80">
        <f>IF(U465="zákl. přenesená",N465,0)</f>
        <v>0</v>
      </c>
      <c r="BH465" s="80">
        <f>IF(U465="sníž. přenesená",N465,0)</f>
        <v>0</v>
      </c>
      <c r="BI465" s="80">
        <f>IF(U465="nulová",N465,0)</f>
        <v>0</v>
      </c>
      <c r="BJ465" s="30" t="s">
        <v>118</v>
      </c>
      <c r="BK465" s="80">
        <f>ROUND(L465*K465,2)</f>
        <v>0</v>
      </c>
      <c r="BL465" s="30" t="s">
        <v>127</v>
      </c>
    </row>
    <row r="466" spans="2:64" s="86" customFormat="1" ht="31.5" customHeight="1" x14ac:dyDescent="0.25">
      <c r="B466" s="81"/>
      <c r="C466" s="399"/>
      <c r="D466" s="399"/>
      <c r="E466" s="83" t="s">
        <v>125</v>
      </c>
      <c r="F466" s="661" t="s">
        <v>2177</v>
      </c>
      <c r="G466" s="662"/>
      <c r="H466" s="662"/>
      <c r="I466" s="662"/>
      <c r="J466" s="399"/>
      <c r="K466" s="84">
        <v>113.75</v>
      </c>
      <c r="L466" s="399"/>
      <c r="M466" s="399"/>
      <c r="N466" s="399"/>
      <c r="O466" s="399"/>
      <c r="P466" s="399"/>
      <c r="Q466" s="399"/>
      <c r="R466" s="85"/>
      <c r="T466" s="87"/>
      <c r="U466" s="399"/>
      <c r="V466" s="399"/>
      <c r="W466" s="399"/>
      <c r="X466" s="399"/>
      <c r="Y466" s="399"/>
      <c r="Z466" s="399"/>
      <c r="AA466" s="88"/>
      <c r="AT466" s="89" t="s">
        <v>130</v>
      </c>
      <c r="AU466" s="89" t="s">
        <v>128</v>
      </c>
      <c r="AV466" s="86" t="s">
        <v>128</v>
      </c>
      <c r="AW466" s="86" t="s">
        <v>131</v>
      </c>
      <c r="AX466" s="86" t="s">
        <v>118</v>
      </c>
      <c r="AY466" s="89" t="s">
        <v>120</v>
      </c>
    </row>
    <row r="467" spans="2:64" s="17" customFormat="1" ht="31.5" customHeight="1" x14ac:dyDescent="0.25">
      <c r="B467" s="70"/>
      <c r="C467" s="71" t="s">
        <v>435</v>
      </c>
      <c r="D467" s="71" t="s">
        <v>121</v>
      </c>
      <c r="E467" s="72" t="s">
        <v>589</v>
      </c>
      <c r="F467" s="671" t="s">
        <v>590</v>
      </c>
      <c r="G467" s="667"/>
      <c r="H467" s="667"/>
      <c r="I467" s="667"/>
      <c r="J467" s="73" t="s">
        <v>191</v>
      </c>
      <c r="K467" s="74">
        <v>1520.3140000000001</v>
      </c>
      <c r="L467" s="666"/>
      <c r="M467" s="667"/>
      <c r="N467" s="666">
        <f>ROUND(L467*K467,2)</f>
        <v>0</v>
      </c>
      <c r="O467" s="667"/>
      <c r="P467" s="667"/>
      <c r="Q467" s="667"/>
      <c r="R467" s="75"/>
      <c r="T467" s="76" t="s">
        <v>125</v>
      </c>
      <c r="U467" s="77" t="s">
        <v>126</v>
      </c>
      <c r="V467" s="78">
        <v>0.03</v>
      </c>
      <c r="W467" s="78">
        <f>V467*K467</f>
        <v>45.60942</v>
      </c>
      <c r="X467" s="78">
        <v>0</v>
      </c>
      <c r="Y467" s="78">
        <f>X467*K467</f>
        <v>0</v>
      </c>
      <c r="Z467" s="78">
        <v>0</v>
      </c>
      <c r="AA467" s="79">
        <f>Z467*K467</f>
        <v>0</v>
      </c>
      <c r="AR467" s="30" t="s">
        <v>127</v>
      </c>
      <c r="AT467" s="30" t="s">
        <v>121</v>
      </c>
      <c r="AU467" s="30" t="s">
        <v>128</v>
      </c>
      <c r="AY467" s="30" t="s">
        <v>120</v>
      </c>
      <c r="BE467" s="80">
        <f>IF(U467="základní",N467,0)</f>
        <v>0</v>
      </c>
      <c r="BF467" s="80">
        <f>IF(U467="snížená",N467,0)</f>
        <v>0</v>
      </c>
      <c r="BG467" s="80">
        <f>IF(U467="zákl. přenesená",N467,0)</f>
        <v>0</v>
      </c>
      <c r="BH467" s="80">
        <f>IF(U467="sníž. přenesená",N467,0)</f>
        <v>0</v>
      </c>
      <c r="BI467" s="80">
        <f>IF(U467="nulová",N467,0)</f>
        <v>0</v>
      </c>
      <c r="BJ467" s="30" t="s">
        <v>118</v>
      </c>
      <c r="BK467" s="80">
        <f>ROUND(L467*K467,2)</f>
        <v>0</v>
      </c>
      <c r="BL467" s="30" t="s">
        <v>127</v>
      </c>
    </row>
    <row r="468" spans="2:64" s="86" customFormat="1" ht="22.5" customHeight="1" x14ac:dyDescent="0.25">
      <c r="B468" s="81"/>
      <c r="C468" s="399"/>
      <c r="D468" s="399"/>
      <c r="E468" s="83" t="s">
        <v>125</v>
      </c>
      <c r="F468" s="661" t="s">
        <v>2178</v>
      </c>
      <c r="G468" s="662"/>
      <c r="H468" s="662"/>
      <c r="I468" s="662"/>
      <c r="J468" s="399"/>
      <c r="K468" s="84">
        <v>1177.989</v>
      </c>
      <c r="L468" s="399"/>
      <c r="M468" s="399"/>
      <c r="N468" s="399"/>
      <c r="O468" s="399"/>
      <c r="P468" s="399"/>
      <c r="Q468" s="399"/>
      <c r="R468" s="85"/>
      <c r="T468" s="87"/>
      <c r="U468" s="399"/>
      <c r="V468" s="399"/>
      <c r="W468" s="399"/>
      <c r="X468" s="399"/>
      <c r="Y468" s="399"/>
      <c r="Z468" s="399"/>
      <c r="AA468" s="88"/>
      <c r="AT468" s="89" t="s">
        <v>130</v>
      </c>
      <c r="AU468" s="89" t="s">
        <v>128</v>
      </c>
      <c r="AV468" s="86" t="s">
        <v>128</v>
      </c>
      <c r="AW468" s="86" t="s">
        <v>131</v>
      </c>
      <c r="AX468" s="86" t="s">
        <v>119</v>
      </c>
      <c r="AY468" s="89" t="s">
        <v>120</v>
      </c>
    </row>
    <row r="469" spans="2:64" s="86" customFormat="1" ht="22.5" customHeight="1" x14ac:dyDescent="0.25">
      <c r="B469" s="81"/>
      <c r="C469" s="399"/>
      <c r="D469" s="399"/>
      <c r="E469" s="83" t="s">
        <v>125</v>
      </c>
      <c r="F469" s="663" t="s">
        <v>2179</v>
      </c>
      <c r="G469" s="662"/>
      <c r="H469" s="662"/>
      <c r="I469" s="662"/>
      <c r="J469" s="399"/>
      <c r="K469" s="84">
        <v>342.32499999999999</v>
      </c>
      <c r="L469" s="399"/>
      <c r="M469" s="399"/>
      <c r="N469" s="399"/>
      <c r="O469" s="399"/>
      <c r="P469" s="399"/>
      <c r="Q469" s="399"/>
      <c r="R469" s="85"/>
      <c r="T469" s="87"/>
      <c r="U469" s="399"/>
      <c r="V469" s="399"/>
      <c r="W469" s="399"/>
      <c r="X469" s="399"/>
      <c r="Y469" s="399"/>
      <c r="Z469" s="399"/>
      <c r="AA469" s="88"/>
      <c r="AT469" s="89" t="s">
        <v>130</v>
      </c>
      <c r="AU469" s="89" t="s">
        <v>128</v>
      </c>
      <c r="AV469" s="86" t="s">
        <v>128</v>
      </c>
      <c r="AW469" s="86" t="s">
        <v>131</v>
      </c>
      <c r="AX469" s="86" t="s">
        <v>119</v>
      </c>
      <c r="AY469" s="89" t="s">
        <v>120</v>
      </c>
    </row>
    <row r="470" spans="2:64" s="95" customFormat="1" ht="22.5" customHeight="1" x14ac:dyDescent="0.25">
      <c r="B470" s="90"/>
      <c r="C470" s="401"/>
      <c r="D470" s="401"/>
      <c r="E470" s="92" t="s">
        <v>125</v>
      </c>
      <c r="F470" s="664" t="s">
        <v>146</v>
      </c>
      <c r="G470" s="665"/>
      <c r="H470" s="665"/>
      <c r="I470" s="665"/>
      <c r="J470" s="401"/>
      <c r="K470" s="93">
        <v>1520.3140000000001</v>
      </c>
      <c r="L470" s="401"/>
      <c r="M470" s="401"/>
      <c r="N470" s="401"/>
      <c r="O470" s="401"/>
      <c r="P470" s="401"/>
      <c r="Q470" s="401"/>
      <c r="R470" s="94"/>
      <c r="T470" s="96"/>
      <c r="U470" s="401"/>
      <c r="V470" s="401"/>
      <c r="W470" s="401"/>
      <c r="X470" s="401"/>
      <c r="Y470" s="401"/>
      <c r="Z470" s="401"/>
      <c r="AA470" s="97"/>
      <c r="AT470" s="98" t="s">
        <v>130</v>
      </c>
      <c r="AU470" s="98" t="s">
        <v>128</v>
      </c>
      <c r="AV470" s="95" t="s">
        <v>127</v>
      </c>
      <c r="AW470" s="95" t="s">
        <v>131</v>
      </c>
      <c r="AX470" s="95" t="s">
        <v>118</v>
      </c>
      <c r="AY470" s="98" t="s">
        <v>120</v>
      </c>
    </row>
    <row r="471" spans="2:64" s="17" customFormat="1" ht="31.5" customHeight="1" x14ac:dyDescent="0.25">
      <c r="B471" s="70"/>
      <c r="C471" s="71" t="s">
        <v>439</v>
      </c>
      <c r="D471" s="71" t="s">
        <v>121</v>
      </c>
      <c r="E471" s="72" t="s">
        <v>592</v>
      </c>
      <c r="F471" s="671" t="s">
        <v>593</v>
      </c>
      <c r="G471" s="667"/>
      <c r="H471" s="667"/>
      <c r="I471" s="667"/>
      <c r="J471" s="73" t="s">
        <v>191</v>
      </c>
      <c r="K471" s="74">
        <v>27365.651999999998</v>
      </c>
      <c r="L471" s="666"/>
      <c r="M471" s="667"/>
      <c r="N471" s="666">
        <f>ROUND(L471*K471,2)</f>
        <v>0</v>
      </c>
      <c r="O471" s="667"/>
      <c r="P471" s="667"/>
      <c r="Q471" s="667"/>
      <c r="R471" s="75"/>
      <c r="T471" s="76" t="s">
        <v>125</v>
      </c>
      <c r="U471" s="77" t="s">
        <v>126</v>
      </c>
      <c r="V471" s="78">
        <v>2E-3</v>
      </c>
      <c r="W471" s="78">
        <f>V471*K471</f>
        <v>54.731303999999994</v>
      </c>
      <c r="X471" s="78">
        <v>0</v>
      </c>
      <c r="Y471" s="78">
        <f>X471*K471</f>
        <v>0</v>
      </c>
      <c r="Z471" s="78">
        <v>0</v>
      </c>
      <c r="AA471" s="79">
        <f>Z471*K471</f>
        <v>0</v>
      </c>
      <c r="AR471" s="30" t="s">
        <v>127</v>
      </c>
      <c r="AT471" s="30" t="s">
        <v>121</v>
      </c>
      <c r="AU471" s="30" t="s">
        <v>128</v>
      </c>
      <c r="AY471" s="30" t="s">
        <v>120</v>
      </c>
      <c r="BE471" s="80">
        <f>IF(U471="základní",N471,0)</f>
        <v>0</v>
      </c>
      <c r="BF471" s="80">
        <f>IF(U471="snížená",N471,0)</f>
        <v>0</v>
      </c>
      <c r="BG471" s="80">
        <f>IF(U471="zákl. přenesená",N471,0)</f>
        <v>0</v>
      </c>
      <c r="BH471" s="80">
        <f>IF(U471="sníž. přenesená",N471,0)</f>
        <v>0</v>
      </c>
      <c r="BI471" s="80">
        <f>IF(U471="nulová",N471,0)</f>
        <v>0</v>
      </c>
      <c r="BJ471" s="30" t="s">
        <v>118</v>
      </c>
      <c r="BK471" s="80">
        <f>ROUND(L471*K471,2)</f>
        <v>0</v>
      </c>
      <c r="BL471" s="30" t="s">
        <v>127</v>
      </c>
    </row>
    <row r="472" spans="2:64" s="86" customFormat="1" ht="22.5" customHeight="1" x14ac:dyDescent="0.25">
      <c r="B472" s="81"/>
      <c r="C472" s="399"/>
      <c r="D472" s="399"/>
      <c r="E472" s="83" t="s">
        <v>125</v>
      </c>
      <c r="F472" s="661" t="s">
        <v>2180</v>
      </c>
      <c r="G472" s="662"/>
      <c r="H472" s="662"/>
      <c r="I472" s="662"/>
      <c r="J472" s="399"/>
      <c r="K472" s="84">
        <v>27365.651999999998</v>
      </c>
      <c r="L472" s="399"/>
      <c r="M472" s="399"/>
      <c r="N472" s="399"/>
      <c r="O472" s="399"/>
      <c r="P472" s="399"/>
      <c r="Q472" s="399"/>
      <c r="R472" s="85"/>
      <c r="T472" s="87"/>
      <c r="U472" s="399"/>
      <c r="V472" s="399"/>
      <c r="W472" s="399"/>
      <c r="X472" s="399"/>
      <c r="Y472" s="399"/>
      <c r="Z472" s="399"/>
      <c r="AA472" s="88"/>
      <c r="AT472" s="89" t="s">
        <v>130</v>
      </c>
      <c r="AU472" s="89" t="s">
        <v>128</v>
      </c>
      <c r="AV472" s="86" t="s">
        <v>128</v>
      </c>
      <c r="AW472" s="86" t="s">
        <v>131</v>
      </c>
      <c r="AX472" s="86" t="s">
        <v>118</v>
      </c>
      <c r="AY472" s="89" t="s">
        <v>120</v>
      </c>
    </row>
    <row r="473" spans="2:64" s="17" customFormat="1" ht="31.5" customHeight="1" x14ac:dyDescent="0.25">
      <c r="B473" s="70"/>
      <c r="C473" s="71" t="s">
        <v>444</v>
      </c>
      <c r="D473" s="71" t="s">
        <v>121</v>
      </c>
      <c r="E473" s="72" t="s">
        <v>595</v>
      </c>
      <c r="F473" s="671" t="s">
        <v>596</v>
      </c>
      <c r="G473" s="667"/>
      <c r="H473" s="667"/>
      <c r="I473" s="667"/>
      <c r="J473" s="73" t="s">
        <v>191</v>
      </c>
      <c r="K473" s="74">
        <v>94.653000000000006</v>
      </c>
      <c r="L473" s="666"/>
      <c r="M473" s="667"/>
      <c r="N473" s="666">
        <f>ROUND(L473*K473,2)</f>
        <v>0</v>
      </c>
      <c r="O473" s="667"/>
      <c r="P473" s="667"/>
      <c r="Q473" s="667"/>
      <c r="R473" s="75"/>
      <c r="T473" s="76" t="s">
        <v>125</v>
      </c>
      <c r="U473" s="77" t="s">
        <v>126</v>
      </c>
      <c r="V473" s="78">
        <v>3.2000000000000001E-2</v>
      </c>
      <c r="W473" s="78">
        <f>V473*K473</f>
        <v>3.028896</v>
      </c>
      <c r="X473" s="78">
        <v>0</v>
      </c>
      <c r="Y473" s="78">
        <f>X473*K473</f>
        <v>0</v>
      </c>
      <c r="Z473" s="78">
        <v>0</v>
      </c>
      <c r="AA473" s="79">
        <f>Z473*K473</f>
        <v>0</v>
      </c>
      <c r="AR473" s="30" t="s">
        <v>127</v>
      </c>
      <c r="AT473" s="30" t="s">
        <v>121</v>
      </c>
      <c r="AU473" s="30" t="s">
        <v>128</v>
      </c>
      <c r="AY473" s="30" t="s">
        <v>120</v>
      </c>
      <c r="BE473" s="80">
        <f>IF(U473="základní",N473,0)</f>
        <v>0</v>
      </c>
      <c r="BF473" s="80">
        <f>IF(U473="snížená",N473,0)</f>
        <v>0</v>
      </c>
      <c r="BG473" s="80">
        <f>IF(U473="zákl. přenesená",N473,0)</f>
        <v>0</v>
      </c>
      <c r="BH473" s="80">
        <f>IF(U473="sníž. přenesená",N473,0)</f>
        <v>0</v>
      </c>
      <c r="BI473" s="80">
        <f>IF(U473="nulová",N473,0)</f>
        <v>0</v>
      </c>
      <c r="BJ473" s="30" t="s">
        <v>118</v>
      </c>
      <c r="BK473" s="80">
        <f>ROUND(L473*K473,2)</f>
        <v>0</v>
      </c>
      <c r="BL473" s="30" t="s">
        <v>127</v>
      </c>
    </row>
    <row r="474" spans="2:64" s="86" customFormat="1" ht="22.5" customHeight="1" x14ac:dyDescent="0.25">
      <c r="B474" s="81"/>
      <c r="C474" s="399"/>
      <c r="D474" s="399"/>
      <c r="E474" s="83" t="s">
        <v>125</v>
      </c>
      <c r="F474" s="661" t="s">
        <v>2181</v>
      </c>
      <c r="G474" s="662"/>
      <c r="H474" s="662"/>
      <c r="I474" s="662"/>
      <c r="J474" s="399"/>
      <c r="K474" s="84">
        <v>25.146999999999998</v>
      </c>
      <c r="L474" s="399"/>
      <c r="M474" s="399"/>
      <c r="N474" s="399"/>
      <c r="O474" s="399"/>
      <c r="P474" s="399"/>
      <c r="Q474" s="399"/>
      <c r="R474" s="85"/>
      <c r="T474" s="87"/>
      <c r="U474" s="399"/>
      <c r="V474" s="399"/>
      <c r="W474" s="399"/>
      <c r="X474" s="399"/>
      <c r="Y474" s="399"/>
      <c r="Z474" s="399"/>
      <c r="AA474" s="88"/>
      <c r="AT474" s="89" t="s">
        <v>130</v>
      </c>
      <c r="AU474" s="89" t="s">
        <v>128</v>
      </c>
      <c r="AV474" s="86" t="s">
        <v>128</v>
      </c>
      <c r="AW474" s="86" t="s">
        <v>131</v>
      </c>
      <c r="AX474" s="86" t="s">
        <v>119</v>
      </c>
      <c r="AY474" s="89" t="s">
        <v>120</v>
      </c>
    </row>
    <row r="475" spans="2:64" s="86" customFormat="1" ht="22.5" customHeight="1" x14ac:dyDescent="0.25">
      <c r="B475" s="81"/>
      <c r="C475" s="399"/>
      <c r="D475" s="399"/>
      <c r="E475" s="83" t="s">
        <v>125</v>
      </c>
      <c r="F475" s="663" t="s">
        <v>2182</v>
      </c>
      <c r="G475" s="662"/>
      <c r="H475" s="662"/>
      <c r="I475" s="662"/>
      <c r="J475" s="399"/>
      <c r="K475" s="84">
        <v>65.302000000000007</v>
      </c>
      <c r="L475" s="399"/>
      <c r="M475" s="399"/>
      <c r="N475" s="399"/>
      <c r="O475" s="399"/>
      <c r="P475" s="399"/>
      <c r="Q475" s="399"/>
      <c r="R475" s="85"/>
      <c r="T475" s="87"/>
      <c r="U475" s="399"/>
      <c r="V475" s="399"/>
      <c r="W475" s="399"/>
      <c r="X475" s="399"/>
      <c r="Y475" s="399"/>
      <c r="Z475" s="399"/>
      <c r="AA475" s="88"/>
      <c r="AT475" s="89" t="s">
        <v>130</v>
      </c>
      <c r="AU475" s="89" t="s">
        <v>128</v>
      </c>
      <c r="AV475" s="86" t="s">
        <v>128</v>
      </c>
      <c r="AW475" s="86" t="s">
        <v>131</v>
      </c>
      <c r="AX475" s="86" t="s">
        <v>119</v>
      </c>
      <c r="AY475" s="89" t="s">
        <v>120</v>
      </c>
    </row>
    <row r="476" spans="2:64" s="86" customFormat="1" ht="22.5" customHeight="1" x14ac:dyDescent="0.25">
      <c r="B476" s="81"/>
      <c r="C476" s="399"/>
      <c r="D476" s="399"/>
      <c r="E476" s="83" t="s">
        <v>125</v>
      </c>
      <c r="F476" s="663" t="s">
        <v>2183</v>
      </c>
      <c r="G476" s="662"/>
      <c r="H476" s="662"/>
      <c r="I476" s="662"/>
      <c r="J476" s="399"/>
      <c r="K476" s="84">
        <v>4.2039999999999997</v>
      </c>
      <c r="L476" s="399"/>
      <c r="M476" s="399"/>
      <c r="N476" s="399"/>
      <c r="O476" s="399"/>
      <c r="P476" s="399"/>
      <c r="Q476" s="399"/>
      <c r="R476" s="85"/>
      <c r="T476" s="87"/>
      <c r="U476" s="399"/>
      <c r="V476" s="399"/>
      <c r="W476" s="399"/>
      <c r="X476" s="399"/>
      <c r="Y476" s="399"/>
      <c r="Z476" s="399"/>
      <c r="AA476" s="88"/>
      <c r="AT476" s="89" t="s">
        <v>130</v>
      </c>
      <c r="AU476" s="89" t="s">
        <v>128</v>
      </c>
      <c r="AV476" s="86" t="s">
        <v>128</v>
      </c>
      <c r="AW476" s="86" t="s">
        <v>131</v>
      </c>
      <c r="AX476" s="86" t="s">
        <v>119</v>
      </c>
      <c r="AY476" s="89" t="s">
        <v>120</v>
      </c>
    </row>
    <row r="477" spans="2:64" s="95" customFormat="1" ht="22.5" customHeight="1" x14ac:dyDescent="0.25">
      <c r="B477" s="90"/>
      <c r="C477" s="401"/>
      <c r="D477" s="401"/>
      <c r="E477" s="92" t="s">
        <v>125</v>
      </c>
      <c r="F477" s="664" t="s">
        <v>146</v>
      </c>
      <c r="G477" s="665"/>
      <c r="H477" s="665"/>
      <c r="I477" s="665"/>
      <c r="J477" s="401"/>
      <c r="K477" s="93">
        <v>94.653000000000006</v>
      </c>
      <c r="L477" s="401"/>
      <c r="M477" s="401"/>
      <c r="N477" s="401"/>
      <c r="O477" s="401"/>
      <c r="P477" s="401"/>
      <c r="Q477" s="401"/>
      <c r="R477" s="94"/>
      <c r="T477" s="96"/>
      <c r="U477" s="401"/>
      <c r="V477" s="401"/>
      <c r="W477" s="401"/>
      <c r="X477" s="401"/>
      <c r="Y477" s="401"/>
      <c r="Z477" s="401"/>
      <c r="AA477" s="97"/>
      <c r="AT477" s="98" t="s">
        <v>130</v>
      </c>
      <c r="AU477" s="98" t="s">
        <v>128</v>
      </c>
      <c r="AV477" s="95" t="s">
        <v>127</v>
      </c>
      <c r="AW477" s="95" t="s">
        <v>131</v>
      </c>
      <c r="AX477" s="95" t="s">
        <v>118</v>
      </c>
      <c r="AY477" s="98" t="s">
        <v>120</v>
      </c>
    </row>
    <row r="478" spans="2:64" s="17" customFormat="1" ht="31.5" customHeight="1" x14ac:dyDescent="0.25">
      <c r="B478" s="70"/>
      <c r="C478" s="71" t="s">
        <v>449</v>
      </c>
      <c r="D478" s="71" t="s">
        <v>121</v>
      </c>
      <c r="E478" s="72" t="s">
        <v>601</v>
      </c>
      <c r="F478" s="671" t="s">
        <v>602</v>
      </c>
      <c r="G478" s="667"/>
      <c r="H478" s="667"/>
      <c r="I478" s="667"/>
      <c r="J478" s="73" t="s">
        <v>191</v>
      </c>
      <c r="K478" s="74">
        <v>1703.7539999999999</v>
      </c>
      <c r="L478" s="666"/>
      <c r="M478" s="667"/>
      <c r="N478" s="666">
        <f>ROUND(L478*K478,2)</f>
        <v>0</v>
      </c>
      <c r="O478" s="667"/>
      <c r="P478" s="667"/>
      <c r="Q478" s="667"/>
      <c r="R478" s="75"/>
      <c r="T478" s="76" t="s">
        <v>125</v>
      </c>
      <c r="U478" s="77" t="s">
        <v>126</v>
      </c>
      <c r="V478" s="78">
        <v>3.0000000000000001E-3</v>
      </c>
      <c r="W478" s="78">
        <f>V478*K478</f>
        <v>5.111262</v>
      </c>
      <c r="X478" s="78">
        <v>0</v>
      </c>
      <c r="Y478" s="78">
        <f>X478*K478</f>
        <v>0</v>
      </c>
      <c r="Z478" s="78">
        <v>0</v>
      </c>
      <c r="AA478" s="79">
        <f>Z478*K478</f>
        <v>0</v>
      </c>
      <c r="AR478" s="30" t="s">
        <v>127</v>
      </c>
      <c r="AT478" s="30" t="s">
        <v>121</v>
      </c>
      <c r="AU478" s="30" t="s">
        <v>128</v>
      </c>
      <c r="AY478" s="30" t="s">
        <v>120</v>
      </c>
      <c r="BE478" s="80">
        <f>IF(U478="základní",N478,0)</f>
        <v>0</v>
      </c>
      <c r="BF478" s="80">
        <f>IF(U478="snížená",N478,0)</f>
        <v>0</v>
      </c>
      <c r="BG478" s="80">
        <f>IF(U478="zákl. přenesená",N478,0)</f>
        <v>0</v>
      </c>
      <c r="BH478" s="80">
        <f>IF(U478="sníž. přenesená",N478,0)</f>
        <v>0</v>
      </c>
      <c r="BI478" s="80">
        <f>IF(U478="nulová",N478,0)</f>
        <v>0</v>
      </c>
      <c r="BJ478" s="30" t="s">
        <v>118</v>
      </c>
      <c r="BK478" s="80">
        <f>ROUND(L478*K478,2)</f>
        <v>0</v>
      </c>
      <c r="BL478" s="30" t="s">
        <v>127</v>
      </c>
    </row>
    <row r="479" spans="2:64" s="86" customFormat="1" ht="22.5" customHeight="1" x14ac:dyDescent="0.25">
      <c r="B479" s="81"/>
      <c r="C479" s="399"/>
      <c r="D479" s="399"/>
      <c r="E479" s="83" t="s">
        <v>125</v>
      </c>
      <c r="F479" s="661" t="s">
        <v>2184</v>
      </c>
      <c r="G479" s="662"/>
      <c r="H479" s="662"/>
      <c r="I479" s="662"/>
      <c r="J479" s="399"/>
      <c r="K479" s="84">
        <v>1703.7539999999999</v>
      </c>
      <c r="L479" s="399"/>
      <c r="M479" s="399"/>
      <c r="N479" s="399"/>
      <c r="O479" s="399"/>
      <c r="P479" s="399"/>
      <c r="Q479" s="399"/>
      <c r="R479" s="85"/>
      <c r="T479" s="87"/>
      <c r="U479" s="399"/>
      <c r="V479" s="399"/>
      <c r="W479" s="399"/>
      <c r="X479" s="399"/>
      <c r="Y479" s="399"/>
      <c r="Z479" s="399"/>
      <c r="AA479" s="88"/>
      <c r="AT479" s="89" t="s">
        <v>130</v>
      </c>
      <c r="AU479" s="89" t="s">
        <v>128</v>
      </c>
      <c r="AV479" s="86" t="s">
        <v>128</v>
      </c>
      <c r="AW479" s="86" t="s">
        <v>131</v>
      </c>
      <c r="AX479" s="86" t="s">
        <v>118</v>
      </c>
      <c r="AY479" s="89" t="s">
        <v>120</v>
      </c>
    </row>
    <row r="480" spans="2:64" s="17" customFormat="1" ht="31.5" customHeight="1" x14ac:dyDescent="0.25">
      <c r="B480" s="70"/>
      <c r="C480" s="71" t="s">
        <v>453</v>
      </c>
      <c r="D480" s="71" t="s">
        <v>121</v>
      </c>
      <c r="E480" s="72" t="s">
        <v>605</v>
      </c>
      <c r="F480" s="671" t="s">
        <v>606</v>
      </c>
      <c r="G480" s="667"/>
      <c r="H480" s="667"/>
      <c r="I480" s="667"/>
      <c r="J480" s="73" t="s">
        <v>191</v>
      </c>
      <c r="K480" s="74">
        <v>94.653000000000006</v>
      </c>
      <c r="L480" s="666"/>
      <c r="M480" s="667"/>
      <c r="N480" s="666">
        <f>ROUND(L480*K480,2)</f>
        <v>0</v>
      </c>
      <c r="O480" s="667"/>
      <c r="P480" s="667"/>
      <c r="Q480" s="667"/>
      <c r="R480" s="75"/>
      <c r="T480" s="76" t="s">
        <v>125</v>
      </c>
      <c r="U480" s="77" t="s">
        <v>126</v>
      </c>
      <c r="V480" s="78">
        <v>0</v>
      </c>
      <c r="W480" s="78">
        <f>V480*K480</f>
        <v>0</v>
      </c>
      <c r="X480" s="78">
        <v>0</v>
      </c>
      <c r="Y480" s="78">
        <f>X480*K480</f>
        <v>0</v>
      </c>
      <c r="Z480" s="78">
        <v>0</v>
      </c>
      <c r="AA480" s="79">
        <f>Z480*K480</f>
        <v>0</v>
      </c>
      <c r="AR480" s="30" t="s">
        <v>127</v>
      </c>
      <c r="AT480" s="30" t="s">
        <v>121</v>
      </c>
      <c r="AU480" s="30" t="s">
        <v>128</v>
      </c>
      <c r="AY480" s="30" t="s">
        <v>120</v>
      </c>
      <c r="BE480" s="80">
        <f>IF(U480="základní",N480,0)</f>
        <v>0</v>
      </c>
      <c r="BF480" s="80">
        <f>IF(U480="snížená",N480,0)</f>
        <v>0</v>
      </c>
      <c r="BG480" s="80">
        <f>IF(U480="zákl. přenesená",N480,0)</f>
        <v>0</v>
      </c>
      <c r="BH480" s="80">
        <f>IF(U480="sníž. přenesená",N480,0)</f>
        <v>0</v>
      </c>
      <c r="BI480" s="80">
        <f>IF(U480="nulová",N480,0)</f>
        <v>0</v>
      </c>
      <c r="BJ480" s="30" t="s">
        <v>118</v>
      </c>
      <c r="BK480" s="80">
        <f>ROUND(L480*K480,2)</f>
        <v>0</v>
      </c>
      <c r="BL480" s="30" t="s">
        <v>127</v>
      </c>
    </row>
    <row r="481" spans="2:64" s="86" customFormat="1" ht="22.5" customHeight="1" x14ac:dyDescent="0.25">
      <c r="B481" s="81"/>
      <c r="C481" s="399"/>
      <c r="D481" s="399"/>
      <c r="E481" s="83" t="s">
        <v>125</v>
      </c>
      <c r="F481" s="661" t="s">
        <v>2185</v>
      </c>
      <c r="G481" s="662"/>
      <c r="H481" s="662"/>
      <c r="I481" s="662"/>
      <c r="J481" s="399"/>
      <c r="K481" s="84">
        <v>94.653000000000006</v>
      </c>
      <c r="L481" s="399"/>
      <c r="M481" s="399"/>
      <c r="N481" s="399"/>
      <c r="O481" s="399"/>
      <c r="P481" s="399"/>
      <c r="Q481" s="399"/>
      <c r="R481" s="85"/>
      <c r="T481" s="87"/>
      <c r="U481" s="399"/>
      <c r="V481" s="399"/>
      <c r="W481" s="399"/>
      <c r="X481" s="399"/>
      <c r="Y481" s="399"/>
      <c r="Z481" s="399"/>
      <c r="AA481" s="88"/>
      <c r="AT481" s="89" t="s">
        <v>130</v>
      </c>
      <c r="AU481" s="89" t="s">
        <v>128</v>
      </c>
      <c r="AV481" s="86" t="s">
        <v>128</v>
      </c>
      <c r="AW481" s="86" t="s">
        <v>131</v>
      </c>
      <c r="AX481" s="86" t="s">
        <v>118</v>
      </c>
      <c r="AY481" s="89" t="s">
        <v>120</v>
      </c>
    </row>
    <row r="482" spans="2:64" s="17" customFormat="1" ht="31.5" customHeight="1" x14ac:dyDescent="0.25">
      <c r="B482" s="70"/>
      <c r="C482" s="71" t="s">
        <v>457</v>
      </c>
      <c r="D482" s="71" t="s">
        <v>121</v>
      </c>
      <c r="E482" s="72" t="s">
        <v>608</v>
      </c>
      <c r="F482" s="671" t="s">
        <v>609</v>
      </c>
      <c r="G482" s="667"/>
      <c r="H482" s="667"/>
      <c r="I482" s="667"/>
      <c r="J482" s="73" t="s">
        <v>191</v>
      </c>
      <c r="K482" s="74">
        <v>342.32499999999999</v>
      </c>
      <c r="L482" s="666"/>
      <c r="M482" s="667"/>
      <c r="N482" s="666">
        <f>ROUND(L482*K482,2)</f>
        <v>0</v>
      </c>
      <c r="O482" s="667"/>
      <c r="P482" s="667"/>
      <c r="Q482" s="667"/>
      <c r="R482" s="75"/>
      <c r="T482" s="76" t="s">
        <v>125</v>
      </c>
      <c r="U482" s="77" t="s">
        <v>126</v>
      </c>
      <c r="V482" s="78">
        <v>0</v>
      </c>
      <c r="W482" s="78">
        <f>V482*K482</f>
        <v>0</v>
      </c>
      <c r="X482" s="78">
        <v>0</v>
      </c>
      <c r="Y482" s="78">
        <f>X482*K482</f>
        <v>0</v>
      </c>
      <c r="Z482" s="78">
        <v>0</v>
      </c>
      <c r="AA482" s="79">
        <f>Z482*K482</f>
        <v>0</v>
      </c>
      <c r="AR482" s="30" t="s">
        <v>127</v>
      </c>
      <c r="AT482" s="30" t="s">
        <v>121</v>
      </c>
      <c r="AU482" s="30" t="s">
        <v>128</v>
      </c>
      <c r="AY482" s="30" t="s">
        <v>120</v>
      </c>
      <c r="BE482" s="80">
        <f>IF(U482="základní",N482,0)</f>
        <v>0</v>
      </c>
      <c r="BF482" s="80">
        <f>IF(U482="snížená",N482,0)</f>
        <v>0</v>
      </c>
      <c r="BG482" s="80">
        <f>IF(U482="zákl. přenesená",N482,0)</f>
        <v>0</v>
      </c>
      <c r="BH482" s="80">
        <f>IF(U482="sníž. přenesená",N482,0)</f>
        <v>0</v>
      </c>
      <c r="BI482" s="80">
        <f>IF(U482="nulová",N482,0)</f>
        <v>0</v>
      </c>
      <c r="BJ482" s="30" t="s">
        <v>118</v>
      </c>
      <c r="BK482" s="80">
        <f>ROUND(L482*K482,2)</f>
        <v>0</v>
      </c>
      <c r="BL482" s="30" t="s">
        <v>127</v>
      </c>
    </row>
    <row r="483" spans="2:64" s="86" customFormat="1" ht="22.5" customHeight="1" x14ac:dyDescent="0.25">
      <c r="B483" s="81"/>
      <c r="C483" s="399"/>
      <c r="D483" s="399"/>
      <c r="E483" s="83" t="s">
        <v>125</v>
      </c>
      <c r="F483" s="661" t="s">
        <v>2186</v>
      </c>
      <c r="G483" s="662"/>
      <c r="H483" s="662"/>
      <c r="I483" s="662"/>
      <c r="J483" s="399"/>
      <c r="K483" s="84">
        <v>342.32499999999999</v>
      </c>
      <c r="L483" s="399"/>
      <c r="M483" s="399"/>
      <c r="N483" s="399"/>
      <c r="O483" s="399"/>
      <c r="P483" s="399"/>
      <c r="Q483" s="399"/>
      <c r="R483" s="85"/>
      <c r="T483" s="87"/>
      <c r="U483" s="399"/>
      <c r="V483" s="399"/>
      <c r="W483" s="399"/>
      <c r="X483" s="399"/>
      <c r="Y483" s="399"/>
      <c r="Z483" s="399"/>
      <c r="AA483" s="88"/>
      <c r="AT483" s="89" t="s">
        <v>130</v>
      </c>
      <c r="AU483" s="89" t="s">
        <v>128</v>
      </c>
      <c r="AV483" s="86" t="s">
        <v>128</v>
      </c>
      <c r="AW483" s="86" t="s">
        <v>131</v>
      </c>
      <c r="AX483" s="86" t="s">
        <v>118</v>
      </c>
      <c r="AY483" s="89" t="s">
        <v>120</v>
      </c>
    </row>
    <row r="484" spans="2:64" s="17" customFormat="1" ht="31.5" customHeight="1" x14ac:dyDescent="0.25">
      <c r="B484" s="70"/>
      <c r="C484" s="71" t="s">
        <v>461</v>
      </c>
      <c r="D484" s="71" t="s">
        <v>121</v>
      </c>
      <c r="E484" s="72" t="s">
        <v>611</v>
      </c>
      <c r="F484" s="671" t="s">
        <v>612</v>
      </c>
      <c r="G484" s="667"/>
      <c r="H484" s="667"/>
      <c r="I484" s="667"/>
      <c r="J484" s="73" t="s">
        <v>191</v>
      </c>
      <c r="K484" s="74">
        <v>1177.989</v>
      </c>
      <c r="L484" s="666"/>
      <c r="M484" s="667"/>
      <c r="N484" s="666">
        <f>ROUND(L484*K484,2)</f>
        <v>0</v>
      </c>
      <c r="O484" s="667"/>
      <c r="P484" s="667"/>
      <c r="Q484" s="667"/>
      <c r="R484" s="75"/>
      <c r="T484" s="76" t="s">
        <v>125</v>
      </c>
      <c r="U484" s="77" t="s">
        <v>126</v>
      </c>
      <c r="V484" s="78">
        <v>0</v>
      </c>
      <c r="W484" s="78">
        <f>V484*K484</f>
        <v>0</v>
      </c>
      <c r="X484" s="78">
        <v>0</v>
      </c>
      <c r="Y484" s="78">
        <f>X484*K484</f>
        <v>0</v>
      </c>
      <c r="Z484" s="78">
        <v>0</v>
      </c>
      <c r="AA484" s="79">
        <f>Z484*K484</f>
        <v>0</v>
      </c>
      <c r="AR484" s="30" t="s">
        <v>127</v>
      </c>
      <c r="AT484" s="30" t="s">
        <v>121</v>
      </c>
      <c r="AU484" s="30" t="s">
        <v>128</v>
      </c>
      <c r="AY484" s="30" t="s">
        <v>120</v>
      </c>
      <c r="BE484" s="80">
        <f>IF(U484="základní",N484,0)</f>
        <v>0</v>
      </c>
      <c r="BF484" s="80">
        <f>IF(U484="snížená",N484,0)</f>
        <v>0</v>
      </c>
      <c r="BG484" s="80">
        <f>IF(U484="zákl. přenesená",N484,0)</f>
        <v>0</v>
      </c>
      <c r="BH484" s="80">
        <f>IF(U484="sníž. přenesená",N484,0)</f>
        <v>0</v>
      </c>
      <c r="BI484" s="80">
        <f>IF(U484="nulová",N484,0)</f>
        <v>0</v>
      </c>
      <c r="BJ484" s="30" t="s">
        <v>118</v>
      </c>
      <c r="BK484" s="80">
        <f>ROUND(L484*K484,2)</f>
        <v>0</v>
      </c>
      <c r="BL484" s="30" t="s">
        <v>127</v>
      </c>
    </row>
    <row r="485" spans="2:64" s="86" customFormat="1" ht="22.5" customHeight="1" x14ac:dyDescent="0.25">
      <c r="B485" s="81"/>
      <c r="C485" s="399"/>
      <c r="D485" s="399"/>
      <c r="E485" s="83" t="s">
        <v>125</v>
      </c>
      <c r="F485" s="661" t="s">
        <v>2187</v>
      </c>
      <c r="G485" s="662"/>
      <c r="H485" s="662"/>
      <c r="I485" s="662"/>
      <c r="J485" s="399"/>
      <c r="K485" s="84">
        <v>1177.989</v>
      </c>
      <c r="L485" s="399"/>
      <c r="M485" s="399"/>
      <c r="N485" s="399"/>
      <c r="O485" s="399"/>
      <c r="P485" s="399"/>
      <c r="Q485" s="399"/>
      <c r="R485" s="85"/>
      <c r="T485" s="87"/>
      <c r="U485" s="399"/>
      <c r="V485" s="399"/>
      <c r="W485" s="399"/>
      <c r="X485" s="399"/>
      <c r="Y485" s="399"/>
      <c r="Z485" s="399"/>
      <c r="AA485" s="88"/>
      <c r="AT485" s="89" t="s">
        <v>130</v>
      </c>
      <c r="AU485" s="89" t="s">
        <v>128</v>
      </c>
      <c r="AV485" s="86" t="s">
        <v>128</v>
      </c>
      <c r="AW485" s="86" t="s">
        <v>131</v>
      </c>
      <c r="AX485" s="86" t="s">
        <v>118</v>
      </c>
      <c r="AY485" s="89" t="s">
        <v>120</v>
      </c>
    </row>
    <row r="486" spans="2:64" s="62" customFormat="1" ht="29.85" customHeight="1" x14ac:dyDescent="0.3">
      <c r="B486" s="58"/>
      <c r="C486" s="59"/>
      <c r="D486" s="69" t="s">
        <v>1909</v>
      </c>
      <c r="E486" s="69"/>
      <c r="F486" s="69"/>
      <c r="G486" s="69"/>
      <c r="H486" s="69"/>
      <c r="I486" s="69"/>
      <c r="J486" s="69"/>
      <c r="K486" s="69"/>
      <c r="L486" s="69"/>
      <c r="M486" s="69"/>
      <c r="N486" s="659">
        <f>BK486</f>
        <v>0</v>
      </c>
      <c r="O486" s="660"/>
      <c r="P486" s="660"/>
      <c r="Q486" s="660"/>
      <c r="R486" s="61"/>
      <c r="T486" s="63"/>
      <c r="U486" s="59"/>
      <c r="V486" s="59"/>
      <c r="W486" s="64">
        <f>SUM(W487:W494)</f>
        <v>4.9340000000000002</v>
      </c>
      <c r="X486" s="59"/>
      <c r="Y486" s="64">
        <f>SUM(Y487:Y494)</f>
        <v>0</v>
      </c>
      <c r="Z486" s="59"/>
      <c r="AA486" s="65">
        <f>SUM(AA487:AA494)</f>
        <v>0.70000000000000007</v>
      </c>
      <c r="AR486" s="66" t="s">
        <v>118</v>
      </c>
      <c r="AT486" s="67" t="s">
        <v>117</v>
      </c>
      <c r="AU486" s="67" t="s">
        <v>118</v>
      </c>
      <c r="AY486" s="66" t="s">
        <v>120</v>
      </c>
      <c r="BK486" s="68">
        <f>SUM(BK487:BK494)</f>
        <v>0</v>
      </c>
    </row>
    <row r="487" spans="2:64" s="17" customFormat="1" ht="31.5" customHeight="1" x14ac:dyDescent="0.25">
      <c r="B487" s="70"/>
      <c r="C487" s="71" t="s">
        <v>466</v>
      </c>
      <c r="D487" s="71" t="s">
        <v>121</v>
      </c>
      <c r="E487" s="72" t="s">
        <v>2188</v>
      </c>
      <c r="F487" s="671" t="s">
        <v>2189</v>
      </c>
      <c r="G487" s="667"/>
      <c r="H487" s="667"/>
      <c r="I487" s="667"/>
      <c r="J487" s="73" t="s">
        <v>447</v>
      </c>
      <c r="K487" s="74">
        <v>2</v>
      </c>
      <c r="L487" s="666"/>
      <c r="M487" s="667"/>
      <c r="N487" s="666">
        <f>ROUND(L487*K487,2)</f>
        <v>0</v>
      </c>
      <c r="O487" s="667"/>
      <c r="P487" s="667"/>
      <c r="Q487" s="667"/>
      <c r="R487" s="75"/>
      <c r="T487" s="76" t="s">
        <v>125</v>
      </c>
      <c r="U487" s="77" t="s">
        <v>126</v>
      </c>
      <c r="V487" s="78">
        <v>0.54400000000000004</v>
      </c>
      <c r="W487" s="78">
        <f>V487*K487</f>
        <v>1.0880000000000001</v>
      </c>
      <c r="X487" s="78">
        <v>0</v>
      </c>
      <c r="Y487" s="78">
        <f>X487*K487</f>
        <v>0</v>
      </c>
      <c r="Z487" s="78">
        <v>0.05</v>
      </c>
      <c r="AA487" s="79">
        <f>Z487*K487</f>
        <v>0.1</v>
      </c>
      <c r="AR487" s="30" t="s">
        <v>127</v>
      </c>
      <c r="AT487" s="30" t="s">
        <v>121</v>
      </c>
      <c r="AU487" s="30" t="s">
        <v>128</v>
      </c>
      <c r="AY487" s="30" t="s">
        <v>120</v>
      </c>
      <c r="BE487" s="80">
        <f>IF(U487="základní",N487,0)</f>
        <v>0</v>
      </c>
      <c r="BF487" s="80">
        <f>IF(U487="snížená",N487,0)</f>
        <v>0</v>
      </c>
      <c r="BG487" s="80">
        <f>IF(U487="zákl. přenesená",N487,0)</f>
        <v>0</v>
      </c>
      <c r="BH487" s="80">
        <f>IF(U487="sníž. přenesená",N487,0)</f>
        <v>0</v>
      </c>
      <c r="BI487" s="80">
        <f>IF(U487="nulová",N487,0)</f>
        <v>0</v>
      </c>
      <c r="BJ487" s="30" t="s">
        <v>118</v>
      </c>
      <c r="BK487" s="80">
        <f>ROUND(L487*K487,2)</f>
        <v>0</v>
      </c>
      <c r="BL487" s="30" t="s">
        <v>127</v>
      </c>
    </row>
    <row r="488" spans="2:64" s="109" customFormat="1" ht="22.5" customHeight="1" x14ac:dyDescent="0.25">
      <c r="B488" s="105"/>
      <c r="C488" s="402"/>
      <c r="D488" s="402"/>
      <c r="E488" s="107" t="s">
        <v>125</v>
      </c>
      <c r="F488" s="672" t="s">
        <v>2068</v>
      </c>
      <c r="G488" s="673"/>
      <c r="H488" s="673"/>
      <c r="I488" s="673"/>
      <c r="J488" s="402"/>
      <c r="K488" s="107" t="s">
        <v>125</v>
      </c>
      <c r="L488" s="402"/>
      <c r="M488" s="402"/>
      <c r="N488" s="402"/>
      <c r="O488" s="402"/>
      <c r="P488" s="402"/>
      <c r="Q488" s="402"/>
      <c r="R488" s="108"/>
      <c r="T488" s="110"/>
      <c r="U488" s="402"/>
      <c r="V488" s="402"/>
      <c r="W488" s="402"/>
      <c r="X488" s="402"/>
      <c r="Y488" s="402"/>
      <c r="Z488" s="402"/>
      <c r="AA488" s="111"/>
      <c r="AT488" s="112" t="s">
        <v>130</v>
      </c>
      <c r="AU488" s="112" t="s">
        <v>128</v>
      </c>
      <c r="AV488" s="109" t="s">
        <v>118</v>
      </c>
      <c r="AW488" s="109" t="s">
        <v>131</v>
      </c>
      <c r="AX488" s="109" t="s">
        <v>119</v>
      </c>
      <c r="AY488" s="112" t="s">
        <v>120</v>
      </c>
    </row>
    <row r="489" spans="2:64" s="86" customFormat="1" ht="22.5" customHeight="1" x14ac:dyDescent="0.25">
      <c r="B489" s="81"/>
      <c r="C489" s="399"/>
      <c r="D489" s="399"/>
      <c r="E489" s="83" t="s">
        <v>125</v>
      </c>
      <c r="F489" s="663" t="s">
        <v>2190</v>
      </c>
      <c r="G489" s="662"/>
      <c r="H489" s="662"/>
      <c r="I489" s="662"/>
      <c r="J489" s="399"/>
      <c r="K489" s="84">
        <v>2</v>
      </c>
      <c r="L489" s="399"/>
      <c r="M489" s="399"/>
      <c r="N489" s="399"/>
      <c r="O489" s="399"/>
      <c r="P489" s="399"/>
      <c r="Q489" s="399"/>
      <c r="R489" s="85"/>
      <c r="T489" s="87"/>
      <c r="U489" s="399"/>
      <c r="V489" s="399"/>
      <c r="W489" s="399"/>
      <c r="X489" s="399"/>
      <c r="Y489" s="399"/>
      <c r="Z489" s="399"/>
      <c r="AA489" s="88"/>
      <c r="AT489" s="89" t="s">
        <v>130</v>
      </c>
      <c r="AU489" s="89" t="s">
        <v>128</v>
      </c>
      <c r="AV489" s="86" t="s">
        <v>128</v>
      </c>
      <c r="AW489" s="86" t="s">
        <v>131</v>
      </c>
      <c r="AX489" s="86" t="s">
        <v>118</v>
      </c>
      <c r="AY489" s="89" t="s">
        <v>120</v>
      </c>
    </row>
    <row r="490" spans="2:64" s="17" customFormat="1" ht="31.5" customHeight="1" x14ac:dyDescent="0.25">
      <c r="B490" s="70"/>
      <c r="C490" s="71" t="s">
        <v>471</v>
      </c>
      <c r="D490" s="71" t="s">
        <v>121</v>
      </c>
      <c r="E490" s="72" t="s">
        <v>2191</v>
      </c>
      <c r="F490" s="671" t="s">
        <v>2192</v>
      </c>
      <c r="G490" s="667"/>
      <c r="H490" s="667"/>
      <c r="I490" s="667"/>
      <c r="J490" s="73" t="s">
        <v>447</v>
      </c>
      <c r="K490" s="74">
        <v>6</v>
      </c>
      <c r="L490" s="666"/>
      <c r="M490" s="667"/>
      <c r="N490" s="666">
        <f>ROUND(L490*K490,2)</f>
        <v>0</v>
      </c>
      <c r="O490" s="667"/>
      <c r="P490" s="667"/>
      <c r="Q490" s="667"/>
      <c r="R490" s="75"/>
      <c r="T490" s="76" t="s">
        <v>125</v>
      </c>
      <c r="U490" s="77" t="s">
        <v>126</v>
      </c>
      <c r="V490" s="78">
        <v>0.64100000000000001</v>
      </c>
      <c r="W490" s="78">
        <f>V490*K490</f>
        <v>3.8460000000000001</v>
      </c>
      <c r="X490" s="78">
        <v>0</v>
      </c>
      <c r="Y490" s="78">
        <f>X490*K490</f>
        <v>0</v>
      </c>
      <c r="Z490" s="78">
        <v>0.1</v>
      </c>
      <c r="AA490" s="79">
        <f>Z490*K490</f>
        <v>0.60000000000000009</v>
      </c>
      <c r="AR490" s="30" t="s">
        <v>127</v>
      </c>
      <c r="AT490" s="30" t="s">
        <v>121</v>
      </c>
      <c r="AU490" s="30" t="s">
        <v>128</v>
      </c>
      <c r="AY490" s="30" t="s">
        <v>120</v>
      </c>
      <c r="BE490" s="80">
        <f>IF(U490="základní",N490,0)</f>
        <v>0</v>
      </c>
      <c r="BF490" s="80">
        <f>IF(U490="snížená",N490,0)</f>
        <v>0</v>
      </c>
      <c r="BG490" s="80">
        <f>IF(U490="zákl. přenesená",N490,0)</f>
        <v>0</v>
      </c>
      <c r="BH490" s="80">
        <f>IF(U490="sníž. přenesená",N490,0)</f>
        <v>0</v>
      </c>
      <c r="BI490" s="80">
        <f>IF(U490="nulová",N490,0)</f>
        <v>0</v>
      </c>
      <c r="BJ490" s="30" t="s">
        <v>118</v>
      </c>
      <c r="BK490" s="80">
        <f>ROUND(L490*K490,2)</f>
        <v>0</v>
      </c>
      <c r="BL490" s="30" t="s">
        <v>127</v>
      </c>
    </row>
    <row r="491" spans="2:64" s="109" customFormat="1" ht="22.5" customHeight="1" x14ac:dyDescent="0.25">
      <c r="B491" s="105"/>
      <c r="C491" s="402"/>
      <c r="D491" s="402"/>
      <c r="E491" s="107" t="s">
        <v>125</v>
      </c>
      <c r="F491" s="672" t="s">
        <v>2068</v>
      </c>
      <c r="G491" s="673"/>
      <c r="H491" s="673"/>
      <c r="I491" s="673"/>
      <c r="J491" s="402"/>
      <c r="K491" s="107" t="s">
        <v>125</v>
      </c>
      <c r="L491" s="402"/>
      <c r="M491" s="402"/>
      <c r="N491" s="402"/>
      <c r="O491" s="402"/>
      <c r="P491" s="402"/>
      <c r="Q491" s="402"/>
      <c r="R491" s="108"/>
      <c r="T491" s="110"/>
      <c r="U491" s="402"/>
      <c r="V491" s="402"/>
      <c r="W491" s="402"/>
      <c r="X491" s="402"/>
      <c r="Y491" s="402"/>
      <c r="Z491" s="402"/>
      <c r="AA491" s="111"/>
      <c r="AT491" s="112" t="s">
        <v>130</v>
      </c>
      <c r="AU491" s="112" t="s">
        <v>128</v>
      </c>
      <c r="AV491" s="109" t="s">
        <v>118</v>
      </c>
      <c r="AW491" s="109" t="s">
        <v>131</v>
      </c>
      <c r="AX491" s="109" t="s">
        <v>119</v>
      </c>
      <c r="AY491" s="112" t="s">
        <v>120</v>
      </c>
    </row>
    <row r="492" spans="2:64" s="86" customFormat="1" ht="22.5" customHeight="1" x14ac:dyDescent="0.25">
      <c r="B492" s="81"/>
      <c r="C492" s="399"/>
      <c r="D492" s="399"/>
      <c r="E492" s="83" t="s">
        <v>125</v>
      </c>
      <c r="F492" s="663" t="s">
        <v>2193</v>
      </c>
      <c r="G492" s="662"/>
      <c r="H492" s="662"/>
      <c r="I492" s="662"/>
      <c r="J492" s="399"/>
      <c r="K492" s="84">
        <v>2</v>
      </c>
      <c r="L492" s="399"/>
      <c r="M492" s="399"/>
      <c r="N492" s="399"/>
      <c r="O492" s="399"/>
      <c r="P492" s="399"/>
      <c r="Q492" s="399"/>
      <c r="R492" s="85"/>
      <c r="T492" s="87"/>
      <c r="U492" s="399"/>
      <c r="V492" s="399"/>
      <c r="W492" s="399"/>
      <c r="X492" s="399"/>
      <c r="Y492" s="399"/>
      <c r="Z492" s="399"/>
      <c r="AA492" s="88"/>
      <c r="AT492" s="89" t="s">
        <v>130</v>
      </c>
      <c r="AU492" s="89" t="s">
        <v>128</v>
      </c>
      <c r="AV492" s="86" t="s">
        <v>128</v>
      </c>
      <c r="AW492" s="86" t="s">
        <v>131</v>
      </c>
      <c r="AX492" s="86" t="s">
        <v>119</v>
      </c>
      <c r="AY492" s="89" t="s">
        <v>120</v>
      </c>
    </row>
    <row r="493" spans="2:64" s="86" customFormat="1" ht="22.5" customHeight="1" x14ac:dyDescent="0.25">
      <c r="B493" s="81"/>
      <c r="C493" s="399"/>
      <c r="D493" s="399"/>
      <c r="E493" s="83" t="s">
        <v>125</v>
      </c>
      <c r="F493" s="663" t="s">
        <v>2194</v>
      </c>
      <c r="G493" s="662"/>
      <c r="H493" s="662"/>
      <c r="I493" s="662"/>
      <c r="J493" s="399"/>
      <c r="K493" s="84">
        <v>4</v>
      </c>
      <c r="L493" s="399"/>
      <c r="M493" s="399"/>
      <c r="N493" s="399"/>
      <c r="O493" s="399"/>
      <c r="P493" s="399"/>
      <c r="Q493" s="399"/>
      <c r="R493" s="85"/>
      <c r="T493" s="87"/>
      <c r="U493" s="399"/>
      <c r="V493" s="399"/>
      <c r="W493" s="399"/>
      <c r="X493" s="399"/>
      <c r="Y493" s="399"/>
      <c r="Z493" s="399"/>
      <c r="AA493" s="88"/>
      <c r="AT493" s="89" t="s">
        <v>130</v>
      </c>
      <c r="AU493" s="89" t="s">
        <v>128</v>
      </c>
      <c r="AV493" s="86" t="s">
        <v>128</v>
      </c>
      <c r="AW493" s="86" t="s">
        <v>131</v>
      </c>
      <c r="AX493" s="86" t="s">
        <v>119</v>
      </c>
      <c r="AY493" s="89" t="s">
        <v>120</v>
      </c>
    </row>
    <row r="494" spans="2:64" s="95" customFormat="1" ht="22.5" customHeight="1" x14ac:dyDescent="0.25">
      <c r="B494" s="90"/>
      <c r="C494" s="401"/>
      <c r="D494" s="401"/>
      <c r="E494" s="92" t="s">
        <v>125</v>
      </c>
      <c r="F494" s="664" t="s">
        <v>146</v>
      </c>
      <c r="G494" s="665"/>
      <c r="H494" s="665"/>
      <c r="I494" s="665"/>
      <c r="J494" s="401"/>
      <c r="K494" s="93">
        <v>6</v>
      </c>
      <c r="L494" s="401"/>
      <c r="M494" s="401"/>
      <c r="N494" s="401"/>
      <c r="O494" s="401"/>
      <c r="P494" s="401"/>
      <c r="Q494" s="401"/>
      <c r="R494" s="94"/>
      <c r="T494" s="96"/>
      <c r="U494" s="401"/>
      <c r="V494" s="401"/>
      <c r="W494" s="401"/>
      <c r="X494" s="401"/>
      <c r="Y494" s="401"/>
      <c r="Z494" s="401"/>
      <c r="AA494" s="97"/>
      <c r="AT494" s="98" t="s">
        <v>130</v>
      </c>
      <c r="AU494" s="98" t="s">
        <v>128</v>
      </c>
      <c r="AV494" s="95" t="s">
        <v>127</v>
      </c>
      <c r="AW494" s="95" t="s">
        <v>131</v>
      </c>
      <c r="AX494" s="95" t="s">
        <v>118</v>
      </c>
      <c r="AY494" s="98" t="s">
        <v>120</v>
      </c>
    </row>
    <row r="495" spans="2:64" s="62" customFormat="1" ht="29.85" customHeight="1" x14ac:dyDescent="0.3">
      <c r="B495" s="58"/>
      <c r="C495" s="59"/>
      <c r="D495" s="69" t="s">
        <v>84</v>
      </c>
      <c r="E495" s="69"/>
      <c r="F495" s="69"/>
      <c r="G495" s="69"/>
      <c r="H495" s="69"/>
      <c r="I495" s="69"/>
      <c r="J495" s="69"/>
      <c r="K495" s="69"/>
      <c r="L495" s="69"/>
      <c r="M495" s="69"/>
      <c r="N495" s="659">
        <f>BK495</f>
        <v>0</v>
      </c>
      <c r="O495" s="660"/>
      <c r="P495" s="660"/>
      <c r="Q495" s="660"/>
      <c r="R495" s="61"/>
      <c r="T495" s="63"/>
      <c r="U495" s="59"/>
      <c r="V495" s="59"/>
      <c r="W495" s="64">
        <f>SUM(W496:W540)</f>
        <v>408.23006100000003</v>
      </c>
      <c r="X495" s="59"/>
      <c r="Y495" s="64">
        <f>SUM(Y496:Y540)</f>
        <v>0</v>
      </c>
      <c r="Z495" s="59"/>
      <c r="AA495" s="65">
        <f>SUM(AA496:AA540)</f>
        <v>128.17660000000001</v>
      </c>
      <c r="AR495" s="66" t="s">
        <v>118</v>
      </c>
      <c r="AT495" s="67" t="s">
        <v>117</v>
      </c>
      <c r="AU495" s="67" t="s">
        <v>118</v>
      </c>
      <c r="AY495" s="66" t="s">
        <v>120</v>
      </c>
      <c r="BK495" s="68">
        <f>SUM(BK496:BK540)</f>
        <v>0</v>
      </c>
    </row>
    <row r="496" spans="2:64" s="17" customFormat="1" ht="22.5" customHeight="1" x14ac:dyDescent="0.25">
      <c r="B496" s="70"/>
      <c r="C496" s="71" t="s">
        <v>475</v>
      </c>
      <c r="D496" s="71" t="s">
        <v>121</v>
      </c>
      <c r="E496" s="72" t="s">
        <v>772</v>
      </c>
      <c r="F496" s="671" t="s">
        <v>773</v>
      </c>
      <c r="G496" s="667"/>
      <c r="H496" s="667"/>
      <c r="I496" s="667"/>
      <c r="J496" s="73" t="s">
        <v>134</v>
      </c>
      <c r="K496" s="74">
        <v>2.25</v>
      </c>
      <c r="L496" s="666"/>
      <c r="M496" s="667"/>
      <c r="N496" s="666">
        <f>ROUND(L496*K496,2)</f>
        <v>0</v>
      </c>
      <c r="O496" s="667"/>
      <c r="P496" s="667"/>
      <c r="Q496" s="667"/>
      <c r="R496" s="75"/>
      <c r="T496" s="76" t="s">
        <v>125</v>
      </c>
      <c r="U496" s="77" t="s">
        <v>126</v>
      </c>
      <c r="V496" s="78">
        <v>13.301</v>
      </c>
      <c r="W496" s="78">
        <f>V496*K496</f>
        <v>29.927250000000001</v>
      </c>
      <c r="X496" s="78">
        <v>0</v>
      </c>
      <c r="Y496" s="78">
        <f>X496*K496</f>
        <v>0</v>
      </c>
      <c r="Z496" s="78">
        <v>2.4</v>
      </c>
      <c r="AA496" s="79">
        <f>Z496*K496</f>
        <v>5.3999999999999995</v>
      </c>
      <c r="AR496" s="30" t="s">
        <v>127</v>
      </c>
      <c r="AT496" s="30" t="s">
        <v>121</v>
      </c>
      <c r="AU496" s="30" t="s">
        <v>128</v>
      </c>
      <c r="AY496" s="30" t="s">
        <v>120</v>
      </c>
      <c r="BE496" s="80">
        <f>IF(U496="základní",N496,0)</f>
        <v>0</v>
      </c>
      <c r="BF496" s="80">
        <f>IF(U496="snížená",N496,0)</f>
        <v>0</v>
      </c>
      <c r="BG496" s="80">
        <f>IF(U496="zákl. přenesená",N496,0)</f>
        <v>0</v>
      </c>
      <c r="BH496" s="80">
        <f>IF(U496="sníž. přenesená",N496,0)</f>
        <v>0</v>
      </c>
      <c r="BI496" s="80">
        <f>IF(U496="nulová",N496,0)</f>
        <v>0</v>
      </c>
      <c r="BJ496" s="30" t="s">
        <v>118</v>
      </c>
      <c r="BK496" s="80">
        <f>ROUND(L496*K496,2)</f>
        <v>0</v>
      </c>
      <c r="BL496" s="30" t="s">
        <v>127</v>
      </c>
    </row>
    <row r="497" spans="2:64" s="109" customFormat="1" ht="22.5" customHeight="1" x14ac:dyDescent="0.25">
      <c r="B497" s="105"/>
      <c r="C497" s="402"/>
      <c r="D497" s="402"/>
      <c r="E497" s="107" t="s">
        <v>125</v>
      </c>
      <c r="F497" s="672" t="s">
        <v>2068</v>
      </c>
      <c r="G497" s="673"/>
      <c r="H497" s="673"/>
      <c r="I497" s="673"/>
      <c r="J497" s="402"/>
      <c r="K497" s="107" t="s">
        <v>125</v>
      </c>
      <c r="L497" s="402"/>
      <c r="M497" s="402"/>
      <c r="N497" s="402"/>
      <c r="O497" s="402"/>
      <c r="P497" s="402"/>
      <c r="Q497" s="402"/>
      <c r="R497" s="108"/>
      <c r="T497" s="110"/>
      <c r="U497" s="402"/>
      <c r="V497" s="402"/>
      <c r="W497" s="402"/>
      <c r="X497" s="402"/>
      <c r="Y497" s="402"/>
      <c r="Z497" s="402"/>
      <c r="AA497" s="111"/>
      <c r="AT497" s="112" t="s">
        <v>130</v>
      </c>
      <c r="AU497" s="112" t="s">
        <v>128</v>
      </c>
      <c r="AV497" s="109" t="s">
        <v>118</v>
      </c>
      <c r="AW497" s="109" t="s">
        <v>131</v>
      </c>
      <c r="AX497" s="109" t="s">
        <v>119</v>
      </c>
      <c r="AY497" s="112" t="s">
        <v>120</v>
      </c>
    </row>
    <row r="498" spans="2:64" s="86" customFormat="1" ht="31.5" customHeight="1" x14ac:dyDescent="0.25">
      <c r="B498" s="81"/>
      <c r="C498" s="399"/>
      <c r="D498" s="399"/>
      <c r="E498" s="83" t="s">
        <v>125</v>
      </c>
      <c r="F498" s="663" t="s">
        <v>2195</v>
      </c>
      <c r="G498" s="662"/>
      <c r="H498" s="662"/>
      <c r="I498" s="662"/>
      <c r="J498" s="399"/>
      <c r="K498" s="84">
        <v>2.25</v>
      </c>
      <c r="L498" s="399"/>
      <c r="M498" s="399"/>
      <c r="N498" s="399"/>
      <c r="O498" s="399"/>
      <c r="P498" s="399"/>
      <c r="Q498" s="399"/>
      <c r="R498" s="85"/>
      <c r="T498" s="87"/>
      <c r="U498" s="399"/>
      <c r="V498" s="399"/>
      <c r="W498" s="399"/>
      <c r="X498" s="399"/>
      <c r="Y498" s="399"/>
      <c r="Z498" s="399"/>
      <c r="AA498" s="88"/>
      <c r="AT498" s="89" t="s">
        <v>130</v>
      </c>
      <c r="AU498" s="89" t="s">
        <v>128</v>
      </c>
      <c r="AV498" s="86" t="s">
        <v>128</v>
      </c>
      <c r="AW498" s="86" t="s">
        <v>131</v>
      </c>
      <c r="AX498" s="86" t="s">
        <v>118</v>
      </c>
      <c r="AY498" s="89" t="s">
        <v>120</v>
      </c>
    </row>
    <row r="499" spans="2:64" s="17" customFormat="1" ht="22.5" customHeight="1" x14ac:dyDescent="0.25">
      <c r="B499" s="70"/>
      <c r="C499" s="71" t="s">
        <v>479</v>
      </c>
      <c r="D499" s="71" t="s">
        <v>121</v>
      </c>
      <c r="E499" s="72" t="s">
        <v>2196</v>
      </c>
      <c r="F499" s="671" t="s">
        <v>2197</v>
      </c>
      <c r="G499" s="667"/>
      <c r="H499" s="667"/>
      <c r="I499" s="667"/>
      <c r="J499" s="73" t="s">
        <v>134</v>
      </c>
      <c r="K499" s="74">
        <v>1.91</v>
      </c>
      <c r="L499" s="666"/>
      <c r="M499" s="667"/>
      <c r="N499" s="666">
        <f>ROUND(L499*K499,2)</f>
        <v>0</v>
      </c>
      <c r="O499" s="667"/>
      <c r="P499" s="667"/>
      <c r="Q499" s="667"/>
      <c r="R499" s="75"/>
      <c r="T499" s="76" t="s">
        <v>125</v>
      </c>
      <c r="U499" s="77" t="s">
        <v>126</v>
      </c>
      <c r="V499" s="78">
        <v>16.449000000000002</v>
      </c>
      <c r="W499" s="78">
        <f>V499*K499</f>
        <v>31.417590000000001</v>
      </c>
      <c r="X499" s="78">
        <v>0</v>
      </c>
      <c r="Y499" s="78">
        <f>X499*K499</f>
        <v>0</v>
      </c>
      <c r="Z499" s="78">
        <v>2.4</v>
      </c>
      <c r="AA499" s="79">
        <f>Z499*K499</f>
        <v>4.5839999999999996</v>
      </c>
      <c r="AR499" s="30" t="s">
        <v>127</v>
      </c>
      <c r="AT499" s="30" t="s">
        <v>121</v>
      </c>
      <c r="AU499" s="30" t="s">
        <v>128</v>
      </c>
      <c r="AY499" s="30" t="s">
        <v>120</v>
      </c>
      <c r="BE499" s="80">
        <f>IF(U499="základní",N499,0)</f>
        <v>0</v>
      </c>
      <c r="BF499" s="80">
        <f>IF(U499="snížená",N499,0)</f>
        <v>0</v>
      </c>
      <c r="BG499" s="80">
        <f>IF(U499="zákl. přenesená",N499,0)</f>
        <v>0</v>
      </c>
      <c r="BH499" s="80">
        <f>IF(U499="sníž. přenesená",N499,0)</f>
        <v>0</v>
      </c>
      <c r="BI499" s="80">
        <f>IF(U499="nulová",N499,0)</f>
        <v>0</v>
      </c>
      <c r="BJ499" s="30" t="s">
        <v>118</v>
      </c>
      <c r="BK499" s="80">
        <f>ROUND(L499*K499,2)</f>
        <v>0</v>
      </c>
      <c r="BL499" s="30" t="s">
        <v>127</v>
      </c>
    </row>
    <row r="500" spans="2:64" s="109" customFormat="1" ht="22.5" customHeight="1" x14ac:dyDescent="0.25">
      <c r="B500" s="105"/>
      <c r="C500" s="402"/>
      <c r="D500" s="402"/>
      <c r="E500" s="107" t="s">
        <v>125</v>
      </c>
      <c r="F500" s="672" t="s">
        <v>2068</v>
      </c>
      <c r="G500" s="673"/>
      <c r="H500" s="673"/>
      <c r="I500" s="673"/>
      <c r="J500" s="402"/>
      <c r="K500" s="107" t="s">
        <v>125</v>
      </c>
      <c r="L500" s="402"/>
      <c r="M500" s="402"/>
      <c r="N500" s="402"/>
      <c r="O500" s="402"/>
      <c r="P500" s="402"/>
      <c r="Q500" s="402"/>
      <c r="R500" s="108"/>
      <c r="T500" s="110"/>
      <c r="U500" s="402"/>
      <c r="V500" s="402"/>
      <c r="W500" s="402"/>
      <c r="X500" s="402"/>
      <c r="Y500" s="402"/>
      <c r="Z500" s="402"/>
      <c r="AA500" s="111"/>
      <c r="AT500" s="112" t="s">
        <v>130</v>
      </c>
      <c r="AU500" s="112" t="s">
        <v>128</v>
      </c>
      <c r="AV500" s="109" t="s">
        <v>118</v>
      </c>
      <c r="AW500" s="109" t="s">
        <v>131</v>
      </c>
      <c r="AX500" s="109" t="s">
        <v>119</v>
      </c>
      <c r="AY500" s="112" t="s">
        <v>120</v>
      </c>
    </row>
    <row r="501" spans="2:64" s="86" customFormat="1" ht="31.5" customHeight="1" x14ac:dyDescent="0.25">
      <c r="B501" s="81"/>
      <c r="C501" s="399"/>
      <c r="D501" s="399"/>
      <c r="E501" s="83" t="s">
        <v>125</v>
      </c>
      <c r="F501" s="663" t="s">
        <v>2198</v>
      </c>
      <c r="G501" s="662"/>
      <c r="H501" s="662"/>
      <c r="I501" s="662"/>
      <c r="J501" s="399"/>
      <c r="K501" s="84">
        <v>1.91</v>
      </c>
      <c r="L501" s="399"/>
      <c r="M501" s="399"/>
      <c r="N501" s="399"/>
      <c r="O501" s="399"/>
      <c r="P501" s="399"/>
      <c r="Q501" s="399"/>
      <c r="R501" s="85"/>
      <c r="T501" s="87"/>
      <c r="U501" s="399"/>
      <c r="V501" s="399"/>
      <c r="W501" s="399"/>
      <c r="X501" s="399"/>
      <c r="Y501" s="399"/>
      <c r="Z501" s="399"/>
      <c r="AA501" s="88"/>
      <c r="AT501" s="89" t="s">
        <v>130</v>
      </c>
      <c r="AU501" s="89" t="s">
        <v>128</v>
      </c>
      <c r="AV501" s="86" t="s">
        <v>128</v>
      </c>
      <c r="AW501" s="86" t="s">
        <v>131</v>
      </c>
      <c r="AX501" s="86" t="s">
        <v>118</v>
      </c>
      <c r="AY501" s="89" t="s">
        <v>120</v>
      </c>
    </row>
    <row r="502" spans="2:64" s="17" customFormat="1" ht="22.5" customHeight="1" x14ac:dyDescent="0.25">
      <c r="B502" s="70"/>
      <c r="C502" s="71" t="s">
        <v>483</v>
      </c>
      <c r="D502" s="71" t="s">
        <v>121</v>
      </c>
      <c r="E502" s="72" t="s">
        <v>2199</v>
      </c>
      <c r="F502" s="671" t="s">
        <v>2200</v>
      </c>
      <c r="G502" s="667"/>
      <c r="H502" s="667"/>
      <c r="I502" s="667"/>
      <c r="J502" s="73" t="s">
        <v>134</v>
      </c>
      <c r="K502" s="74">
        <v>4.2279999999999998</v>
      </c>
      <c r="L502" s="666"/>
      <c r="M502" s="667"/>
      <c r="N502" s="666">
        <f>ROUND(L502*K502,2)</f>
        <v>0</v>
      </c>
      <c r="O502" s="667"/>
      <c r="P502" s="667"/>
      <c r="Q502" s="667"/>
      <c r="R502" s="75"/>
      <c r="T502" s="76" t="s">
        <v>125</v>
      </c>
      <c r="U502" s="77" t="s">
        <v>126</v>
      </c>
      <c r="V502" s="78">
        <v>6.72</v>
      </c>
      <c r="W502" s="78">
        <f>V502*K502</f>
        <v>28.412159999999997</v>
      </c>
      <c r="X502" s="78">
        <v>0</v>
      </c>
      <c r="Y502" s="78">
        <f>X502*K502</f>
        <v>0</v>
      </c>
      <c r="Z502" s="78">
        <v>2.4</v>
      </c>
      <c r="AA502" s="79">
        <f>Z502*K502</f>
        <v>10.1472</v>
      </c>
      <c r="AR502" s="30" t="s">
        <v>127</v>
      </c>
      <c r="AT502" s="30" t="s">
        <v>121</v>
      </c>
      <c r="AU502" s="30" t="s">
        <v>128</v>
      </c>
      <c r="AY502" s="30" t="s">
        <v>120</v>
      </c>
      <c r="BE502" s="80">
        <f>IF(U502="základní",N502,0)</f>
        <v>0</v>
      </c>
      <c r="BF502" s="80">
        <f>IF(U502="snížená",N502,0)</f>
        <v>0</v>
      </c>
      <c r="BG502" s="80">
        <f>IF(U502="zákl. přenesená",N502,0)</f>
        <v>0</v>
      </c>
      <c r="BH502" s="80">
        <f>IF(U502="sníž. přenesená",N502,0)</f>
        <v>0</v>
      </c>
      <c r="BI502" s="80">
        <f>IF(U502="nulová",N502,0)</f>
        <v>0</v>
      </c>
      <c r="BJ502" s="30" t="s">
        <v>118</v>
      </c>
      <c r="BK502" s="80">
        <f>ROUND(L502*K502,2)</f>
        <v>0</v>
      </c>
      <c r="BL502" s="30" t="s">
        <v>127</v>
      </c>
    </row>
    <row r="503" spans="2:64" s="109" customFormat="1" ht="22.5" customHeight="1" x14ac:dyDescent="0.25">
      <c r="B503" s="105"/>
      <c r="C503" s="402"/>
      <c r="D503" s="402"/>
      <c r="E503" s="107" t="s">
        <v>125</v>
      </c>
      <c r="F503" s="672" t="s">
        <v>2068</v>
      </c>
      <c r="G503" s="673"/>
      <c r="H503" s="673"/>
      <c r="I503" s="673"/>
      <c r="J503" s="402"/>
      <c r="K503" s="107" t="s">
        <v>125</v>
      </c>
      <c r="L503" s="402"/>
      <c r="M503" s="402"/>
      <c r="N503" s="402"/>
      <c r="O503" s="402"/>
      <c r="P503" s="402"/>
      <c r="Q503" s="402"/>
      <c r="R503" s="108"/>
      <c r="T503" s="110"/>
      <c r="U503" s="402"/>
      <c r="V503" s="402"/>
      <c r="W503" s="402"/>
      <c r="X503" s="402"/>
      <c r="Y503" s="402"/>
      <c r="Z503" s="402"/>
      <c r="AA503" s="111"/>
      <c r="AT503" s="112" t="s">
        <v>130</v>
      </c>
      <c r="AU503" s="112" t="s">
        <v>128</v>
      </c>
      <c r="AV503" s="109" t="s">
        <v>118</v>
      </c>
      <c r="AW503" s="109" t="s">
        <v>131</v>
      </c>
      <c r="AX503" s="109" t="s">
        <v>119</v>
      </c>
      <c r="AY503" s="112" t="s">
        <v>120</v>
      </c>
    </row>
    <row r="504" spans="2:64" s="86" customFormat="1" ht="31.5" customHeight="1" x14ac:dyDescent="0.25">
      <c r="B504" s="81"/>
      <c r="C504" s="399"/>
      <c r="D504" s="399"/>
      <c r="E504" s="83" t="s">
        <v>125</v>
      </c>
      <c r="F504" s="663" t="s">
        <v>2201</v>
      </c>
      <c r="G504" s="662"/>
      <c r="H504" s="662"/>
      <c r="I504" s="662"/>
      <c r="J504" s="399"/>
      <c r="K504" s="84">
        <v>1.7150000000000001</v>
      </c>
      <c r="L504" s="399"/>
      <c r="M504" s="399"/>
      <c r="N504" s="399"/>
      <c r="O504" s="399"/>
      <c r="P504" s="399"/>
      <c r="Q504" s="399"/>
      <c r="R504" s="85"/>
      <c r="T504" s="87"/>
      <c r="U504" s="399"/>
      <c r="V504" s="399"/>
      <c r="W504" s="399"/>
      <c r="X504" s="399"/>
      <c r="Y504" s="399"/>
      <c r="Z504" s="399"/>
      <c r="AA504" s="88"/>
      <c r="AT504" s="89" t="s">
        <v>130</v>
      </c>
      <c r="AU504" s="89" t="s">
        <v>128</v>
      </c>
      <c r="AV504" s="86" t="s">
        <v>128</v>
      </c>
      <c r="AW504" s="86" t="s">
        <v>131</v>
      </c>
      <c r="AX504" s="86" t="s">
        <v>119</v>
      </c>
      <c r="AY504" s="89" t="s">
        <v>120</v>
      </c>
    </row>
    <row r="505" spans="2:64" s="86" customFormat="1" ht="22.5" customHeight="1" x14ac:dyDescent="0.25">
      <c r="B505" s="81"/>
      <c r="C505" s="399"/>
      <c r="D505" s="399"/>
      <c r="E505" s="83" t="s">
        <v>125</v>
      </c>
      <c r="F505" s="663" t="s">
        <v>2202</v>
      </c>
      <c r="G505" s="662"/>
      <c r="H505" s="662"/>
      <c r="I505" s="662"/>
      <c r="J505" s="399"/>
      <c r="K505" s="84">
        <v>0.128</v>
      </c>
      <c r="L505" s="399"/>
      <c r="M505" s="399"/>
      <c r="N505" s="399"/>
      <c r="O505" s="399"/>
      <c r="P505" s="399"/>
      <c r="Q505" s="399"/>
      <c r="R505" s="85"/>
      <c r="T505" s="87"/>
      <c r="U505" s="399"/>
      <c r="V505" s="399"/>
      <c r="W505" s="399"/>
      <c r="X505" s="399"/>
      <c r="Y505" s="399"/>
      <c r="Z505" s="399"/>
      <c r="AA505" s="88"/>
      <c r="AT505" s="89" t="s">
        <v>130</v>
      </c>
      <c r="AU505" s="89" t="s">
        <v>128</v>
      </c>
      <c r="AV505" s="86" t="s">
        <v>128</v>
      </c>
      <c r="AW505" s="86" t="s">
        <v>131</v>
      </c>
      <c r="AX505" s="86" t="s">
        <v>119</v>
      </c>
      <c r="AY505" s="89" t="s">
        <v>120</v>
      </c>
    </row>
    <row r="506" spans="2:64" s="86" customFormat="1" ht="31.5" customHeight="1" x14ac:dyDescent="0.25">
      <c r="B506" s="81"/>
      <c r="C506" s="399"/>
      <c r="D506" s="399"/>
      <c r="E506" s="83" t="s">
        <v>125</v>
      </c>
      <c r="F506" s="663" t="s">
        <v>2203</v>
      </c>
      <c r="G506" s="662"/>
      <c r="H506" s="662"/>
      <c r="I506" s="662"/>
      <c r="J506" s="399"/>
      <c r="K506" s="84">
        <v>1.143</v>
      </c>
      <c r="L506" s="399"/>
      <c r="M506" s="399"/>
      <c r="N506" s="399"/>
      <c r="O506" s="399"/>
      <c r="P506" s="399"/>
      <c r="Q506" s="399"/>
      <c r="R506" s="85"/>
      <c r="T506" s="87"/>
      <c r="U506" s="399"/>
      <c r="V506" s="399"/>
      <c r="W506" s="399"/>
      <c r="X506" s="399"/>
      <c r="Y506" s="399"/>
      <c r="Z506" s="399"/>
      <c r="AA506" s="88"/>
      <c r="AT506" s="89" t="s">
        <v>130</v>
      </c>
      <c r="AU506" s="89" t="s">
        <v>128</v>
      </c>
      <c r="AV506" s="86" t="s">
        <v>128</v>
      </c>
      <c r="AW506" s="86" t="s">
        <v>131</v>
      </c>
      <c r="AX506" s="86" t="s">
        <v>119</v>
      </c>
      <c r="AY506" s="89" t="s">
        <v>120</v>
      </c>
    </row>
    <row r="507" spans="2:64" s="86" customFormat="1" ht="31.5" customHeight="1" x14ac:dyDescent="0.25">
      <c r="B507" s="81"/>
      <c r="C507" s="399"/>
      <c r="D507" s="399"/>
      <c r="E507" s="83" t="s">
        <v>125</v>
      </c>
      <c r="F507" s="663" t="s">
        <v>2204</v>
      </c>
      <c r="G507" s="662"/>
      <c r="H507" s="662"/>
      <c r="I507" s="662"/>
      <c r="J507" s="399"/>
      <c r="K507" s="84">
        <v>1.242</v>
      </c>
      <c r="L507" s="399"/>
      <c r="M507" s="399"/>
      <c r="N507" s="399"/>
      <c r="O507" s="399"/>
      <c r="P507" s="399"/>
      <c r="Q507" s="399"/>
      <c r="R507" s="85"/>
      <c r="T507" s="87"/>
      <c r="U507" s="399"/>
      <c r="V507" s="399"/>
      <c r="W507" s="399"/>
      <c r="X507" s="399"/>
      <c r="Y507" s="399"/>
      <c r="Z507" s="399"/>
      <c r="AA507" s="88"/>
      <c r="AT507" s="89" t="s">
        <v>130</v>
      </c>
      <c r="AU507" s="89" t="s">
        <v>128</v>
      </c>
      <c r="AV507" s="86" t="s">
        <v>128</v>
      </c>
      <c r="AW507" s="86" t="s">
        <v>131</v>
      </c>
      <c r="AX507" s="86" t="s">
        <v>119</v>
      </c>
      <c r="AY507" s="89" t="s">
        <v>120</v>
      </c>
    </row>
    <row r="508" spans="2:64" s="95" customFormat="1" ht="22.5" customHeight="1" x14ac:dyDescent="0.25">
      <c r="B508" s="90"/>
      <c r="C508" s="401"/>
      <c r="D508" s="401"/>
      <c r="E508" s="92" t="s">
        <v>125</v>
      </c>
      <c r="F508" s="664" t="s">
        <v>146</v>
      </c>
      <c r="G508" s="665"/>
      <c r="H508" s="665"/>
      <c r="I508" s="665"/>
      <c r="J508" s="401"/>
      <c r="K508" s="93">
        <v>4.2279999999999998</v>
      </c>
      <c r="L508" s="401"/>
      <c r="M508" s="401"/>
      <c r="N508" s="401"/>
      <c r="O508" s="401"/>
      <c r="P508" s="401"/>
      <c r="Q508" s="401"/>
      <c r="R508" s="94"/>
      <c r="T508" s="96"/>
      <c r="U508" s="401"/>
      <c r="V508" s="401"/>
      <c r="W508" s="401"/>
      <c r="X508" s="401"/>
      <c r="Y508" s="401"/>
      <c r="Z508" s="401"/>
      <c r="AA508" s="97"/>
      <c r="AT508" s="98" t="s">
        <v>130</v>
      </c>
      <c r="AU508" s="98" t="s">
        <v>128</v>
      </c>
      <c r="AV508" s="95" t="s">
        <v>127</v>
      </c>
      <c r="AW508" s="95" t="s">
        <v>131</v>
      </c>
      <c r="AX508" s="95" t="s">
        <v>118</v>
      </c>
      <c r="AY508" s="98" t="s">
        <v>120</v>
      </c>
    </row>
    <row r="509" spans="2:64" s="17" customFormat="1" ht="31.5" customHeight="1" x14ac:dyDescent="0.25">
      <c r="B509" s="70"/>
      <c r="C509" s="71" t="s">
        <v>487</v>
      </c>
      <c r="D509" s="71" t="s">
        <v>121</v>
      </c>
      <c r="E509" s="72" t="s">
        <v>2205</v>
      </c>
      <c r="F509" s="671" t="s">
        <v>2206</v>
      </c>
      <c r="G509" s="667"/>
      <c r="H509" s="667"/>
      <c r="I509" s="667"/>
      <c r="J509" s="73" t="s">
        <v>134</v>
      </c>
      <c r="K509" s="74">
        <v>1.782</v>
      </c>
      <c r="L509" s="666"/>
      <c r="M509" s="667"/>
      <c r="N509" s="666">
        <f>ROUND(L509*K509,2)</f>
        <v>0</v>
      </c>
      <c r="O509" s="667"/>
      <c r="P509" s="667"/>
      <c r="Q509" s="667"/>
      <c r="R509" s="75"/>
      <c r="T509" s="76" t="s">
        <v>125</v>
      </c>
      <c r="U509" s="77" t="s">
        <v>126</v>
      </c>
      <c r="V509" s="78">
        <v>24.446000000000002</v>
      </c>
      <c r="W509" s="78">
        <f>V509*K509</f>
        <v>43.562772000000002</v>
      </c>
      <c r="X509" s="78">
        <v>0</v>
      </c>
      <c r="Y509" s="78">
        <f>X509*K509</f>
        <v>0</v>
      </c>
      <c r="Z509" s="78">
        <v>2.2000000000000002</v>
      </c>
      <c r="AA509" s="79">
        <f>Z509*K509</f>
        <v>3.9204000000000003</v>
      </c>
      <c r="AR509" s="30" t="s">
        <v>127</v>
      </c>
      <c r="AT509" s="30" t="s">
        <v>121</v>
      </c>
      <c r="AU509" s="30" t="s">
        <v>128</v>
      </c>
      <c r="AY509" s="30" t="s">
        <v>120</v>
      </c>
      <c r="BE509" s="80">
        <f>IF(U509="základní",N509,0)</f>
        <v>0</v>
      </c>
      <c r="BF509" s="80">
        <f>IF(U509="snížená",N509,0)</f>
        <v>0</v>
      </c>
      <c r="BG509" s="80">
        <f>IF(U509="zákl. přenesená",N509,0)</f>
        <v>0</v>
      </c>
      <c r="BH509" s="80">
        <f>IF(U509="sníž. přenesená",N509,0)</f>
        <v>0</v>
      </c>
      <c r="BI509" s="80">
        <f>IF(U509="nulová",N509,0)</f>
        <v>0</v>
      </c>
      <c r="BJ509" s="30" t="s">
        <v>118</v>
      </c>
      <c r="BK509" s="80">
        <f>ROUND(L509*K509,2)</f>
        <v>0</v>
      </c>
      <c r="BL509" s="30" t="s">
        <v>127</v>
      </c>
    </row>
    <row r="510" spans="2:64" s="86" customFormat="1" ht="31.5" customHeight="1" x14ac:dyDescent="0.25">
      <c r="B510" s="81"/>
      <c r="C510" s="399"/>
      <c r="D510" s="399"/>
      <c r="E510" s="83" t="s">
        <v>125</v>
      </c>
      <c r="F510" s="661" t="s">
        <v>2207</v>
      </c>
      <c r="G510" s="662"/>
      <c r="H510" s="662"/>
      <c r="I510" s="662"/>
      <c r="J510" s="399"/>
      <c r="K510" s="84">
        <v>1.782</v>
      </c>
      <c r="L510" s="399"/>
      <c r="M510" s="399"/>
      <c r="N510" s="399"/>
      <c r="O510" s="399"/>
      <c r="P510" s="399"/>
      <c r="Q510" s="399"/>
      <c r="R510" s="85"/>
      <c r="T510" s="87"/>
      <c r="U510" s="399"/>
      <c r="V510" s="399"/>
      <c r="W510" s="399"/>
      <c r="X510" s="399"/>
      <c r="Y510" s="399"/>
      <c r="Z510" s="399"/>
      <c r="AA510" s="88"/>
      <c r="AT510" s="89" t="s">
        <v>130</v>
      </c>
      <c r="AU510" s="89" t="s">
        <v>128</v>
      </c>
      <c r="AV510" s="86" t="s">
        <v>128</v>
      </c>
      <c r="AW510" s="86" t="s">
        <v>131</v>
      </c>
      <c r="AX510" s="86" t="s">
        <v>118</v>
      </c>
      <c r="AY510" s="89" t="s">
        <v>120</v>
      </c>
    </row>
    <row r="511" spans="2:64" s="17" customFormat="1" ht="31.5" customHeight="1" x14ac:dyDescent="0.25">
      <c r="B511" s="70"/>
      <c r="C511" s="71" t="s">
        <v>491</v>
      </c>
      <c r="D511" s="71" t="s">
        <v>121</v>
      </c>
      <c r="E511" s="72" t="s">
        <v>2208</v>
      </c>
      <c r="F511" s="671" t="s">
        <v>2209</v>
      </c>
      <c r="G511" s="667"/>
      <c r="H511" s="667"/>
      <c r="I511" s="667"/>
      <c r="J511" s="73" t="s">
        <v>134</v>
      </c>
      <c r="K511" s="74">
        <v>1.02</v>
      </c>
      <c r="L511" s="666"/>
      <c r="M511" s="667"/>
      <c r="N511" s="666">
        <f>ROUND(L511*K511,2)</f>
        <v>0</v>
      </c>
      <c r="O511" s="667"/>
      <c r="P511" s="667"/>
      <c r="Q511" s="667"/>
      <c r="R511" s="75"/>
      <c r="T511" s="76" t="s">
        <v>125</v>
      </c>
      <c r="U511" s="77" t="s">
        <v>126</v>
      </c>
      <c r="V511" s="78">
        <v>16.276</v>
      </c>
      <c r="W511" s="78">
        <f>V511*K511</f>
        <v>16.601520000000001</v>
      </c>
      <c r="X511" s="78">
        <v>0</v>
      </c>
      <c r="Y511" s="78">
        <f>X511*K511</f>
        <v>0</v>
      </c>
      <c r="Z511" s="78">
        <v>2.2000000000000002</v>
      </c>
      <c r="AA511" s="79">
        <f>Z511*K511</f>
        <v>2.2440000000000002</v>
      </c>
      <c r="AR511" s="30" t="s">
        <v>127</v>
      </c>
      <c r="AT511" s="30" t="s">
        <v>121</v>
      </c>
      <c r="AU511" s="30" t="s">
        <v>128</v>
      </c>
      <c r="AY511" s="30" t="s">
        <v>120</v>
      </c>
      <c r="BE511" s="80">
        <f>IF(U511="základní",N511,0)</f>
        <v>0</v>
      </c>
      <c r="BF511" s="80">
        <f>IF(U511="snížená",N511,0)</f>
        <v>0</v>
      </c>
      <c r="BG511" s="80">
        <f>IF(U511="zákl. přenesená",N511,0)</f>
        <v>0</v>
      </c>
      <c r="BH511" s="80">
        <f>IF(U511="sníž. přenesená",N511,0)</f>
        <v>0</v>
      </c>
      <c r="BI511" s="80">
        <f>IF(U511="nulová",N511,0)</f>
        <v>0</v>
      </c>
      <c r="BJ511" s="30" t="s">
        <v>118</v>
      </c>
      <c r="BK511" s="80">
        <f>ROUND(L511*K511,2)</f>
        <v>0</v>
      </c>
      <c r="BL511" s="30" t="s">
        <v>127</v>
      </c>
    </row>
    <row r="512" spans="2:64" s="109" customFormat="1" ht="22.5" customHeight="1" x14ac:dyDescent="0.25">
      <c r="B512" s="105"/>
      <c r="C512" s="402"/>
      <c r="D512" s="402"/>
      <c r="E512" s="107" t="s">
        <v>125</v>
      </c>
      <c r="F512" s="672" t="s">
        <v>2068</v>
      </c>
      <c r="G512" s="673"/>
      <c r="H512" s="673"/>
      <c r="I512" s="673"/>
      <c r="J512" s="402"/>
      <c r="K512" s="107" t="s">
        <v>125</v>
      </c>
      <c r="L512" s="402"/>
      <c r="M512" s="402"/>
      <c r="N512" s="402"/>
      <c r="O512" s="402"/>
      <c r="P512" s="402"/>
      <c r="Q512" s="402"/>
      <c r="R512" s="108"/>
      <c r="T512" s="110"/>
      <c r="U512" s="402"/>
      <c r="V512" s="402"/>
      <c r="W512" s="402"/>
      <c r="X512" s="402"/>
      <c r="Y512" s="402"/>
      <c r="Z512" s="402"/>
      <c r="AA512" s="111"/>
      <c r="AT512" s="112" t="s">
        <v>130</v>
      </c>
      <c r="AU512" s="112" t="s">
        <v>128</v>
      </c>
      <c r="AV512" s="109" t="s">
        <v>118</v>
      </c>
      <c r="AW512" s="109" t="s">
        <v>131</v>
      </c>
      <c r="AX512" s="109" t="s">
        <v>119</v>
      </c>
      <c r="AY512" s="112" t="s">
        <v>120</v>
      </c>
    </row>
    <row r="513" spans="2:64" s="86" customFormat="1" ht="31.5" customHeight="1" x14ac:dyDescent="0.25">
      <c r="B513" s="81"/>
      <c r="C513" s="399"/>
      <c r="D513" s="399"/>
      <c r="E513" s="83" t="s">
        <v>125</v>
      </c>
      <c r="F513" s="663" t="s">
        <v>2210</v>
      </c>
      <c r="G513" s="662"/>
      <c r="H513" s="662"/>
      <c r="I513" s="662"/>
      <c r="J513" s="399"/>
      <c r="K513" s="84">
        <v>1.02</v>
      </c>
      <c r="L513" s="399"/>
      <c r="M513" s="399"/>
      <c r="N513" s="399"/>
      <c r="O513" s="399"/>
      <c r="P513" s="399"/>
      <c r="Q513" s="399"/>
      <c r="R513" s="85"/>
      <c r="T513" s="87"/>
      <c r="U513" s="399"/>
      <c r="V513" s="399"/>
      <c r="W513" s="399"/>
      <c r="X513" s="399"/>
      <c r="Y513" s="399"/>
      <c r="Z513" s="399"/>
      <c r="AA513" s="88"/>
      <c r="AT513" s="89" t="s">
        <v>130</v>
      </c>
      <c r="AU513" s="89" t="s">
        <v>128</v>
      </c>
      <c r="AV513" s="86" t="s">
        <v>128</v>
      </c>
      <c r="AW513" s="86" t="s">
        <v>131</v>
      </c>
      <c r="AX513" s="86" t="s">
        <v>118</v>
      </c>
      <c r="AY513" s="89" t="s">
        <v>120</v>
      </c>
    </row>
    <row r="514" spans="2:64" s="17" customFormat="1" ht="31.5" customHeight="1" x14ac:dyDescent="0.25">
      <c r="B514" s="70"/>
      <c r="C514" s="71" t="s">
        <v>497</v>
      </c>
      <c r="D514" s="71" t="s">
        <v>121</v>
      </c>
      <c r="E514" s="72" t="s">
        <v>794</v>
      </c>
      <c r="F514" s="671" t="s">
        <v>795</v>
      </c>
      <c r="G514" s="667"/>
      <c r="H514" s="667"/>
      <c r="I514" s="667"/>
      <c r="J514" s="73" t="s">
        <v>447</v>
      </c>
      <c r="K514" s="74">
        <v>89</v>
      </c>
      <c r="L514" s="666"/>
      <c r="M514" s="667"/>
      <c r="N514" s="666">
        <f>ROUND(L514*K514,2)</f>
        <v>0</v>
      </c>
      <c r="O514" s="667"/>
      <c r="P514" s="667"/>
      <c r="Q514" s="667"/>
      <c r="R514" s="75"/>
      <c r="T514" s="76" t="s">
        <v>125</v>
      </c>
      <c r="U514" s="77" t="s">
        <v>126</v>
      </c>
      <c r="V514" s="78">
        <v>1.5349999999999999</v>
      </c>
      <c r="W514" s="78">
        <f>V514*K514</f>
        <v>136.61499999999998</v>
      </c>
      <c r="X514" s="78">
        <v>0</v>
      </c>
      <c r="Y514" s="78">
        <f>X514*K514</f>
        <v>0</v>
      </c>
      <c r="Z514" s="78">
        <v>0.48</v>
      </c>
      <c r="AA514" s="79">
        <f>Z514*K514</f>
        <v>42.72</v>
      </c>
      <c r="AR514" s="30" t="s">
        <v>127</v>
      </c>
      <c r="AT514" s="30" t="s">
        <v>121</v>
      </c>
      <c r="AU514" s="30" t="s">
        <v>128</v>
      </c>
      <c r="AY514" s="30" t="s">
        <v>120</v>
      </c>
      <c r="BE514" s="80">
        <f>IF(U514="základní",N514,0)</f>
        <v>0</v>
      </c>
      <c r="BF514" s="80">
        <f>IF(U514="snížená",N514,0)</f>
        <v>0</v>
      </c>
      <c r="BG514" s="80">
        <f>IF(U514="zákl. přenesená",N514,0)</f>
        <v>0</v>
      </c>
      <c r="BH514" s="80">
        <f>IF(U514="sníž. přenesená",N514,0)</f>
        <v>0</v>
      </c>
      <c r="BI514" s="80">
        <f>IF(U514="nulová",N514,0)</f>
        <v>0</v>
      </c>
      <c r="BJ514" s="30" t="s">
        <v>118</v>
      </c>
      <c r="BK514" s="80">
        <f>ROUND(L514*K514,2)</f>
        <v>0</v>
      </c>
      <c r="BL514" s="30" t="s">
        <v>127</v>
      </c>
    </row>
    <row r="515" spans="2:64" s="86" customFormat="1" ht="31.5" customHeight="1" x14ac:dyDescent="0.25">
      <c r="B515" s="81"/>
      <c r="C515" s="399"/>
      <c r="D515" s="399"/>
      <c r="E515" s="83" t="s">
        <v>125</v>
      </c>
      <c r="F515" s="661" t="s">
        <v>2211</v>
      </c>
      <c r="G515" s="662"/>
      <c r="H515" s="662"/>
      <c r="I515" s="662"/>
      <c r="J515" s="399"/>
      <c r="K515" s="84">
        <v>2</v>
      </c>
      <c r="L515" s="399"/>
      <c r="M515" s="399"/>
      <c r="N515" s="399"/>
      <c r="O515" s="399"/>
      <c r="P515" s="399"/>
      <c r="Q515" s="399"/>
      <c r="R515" s="85"/>
      <c r="T515" s="87"/>
      <c r="U515" s="399"/>
      <c r="V515" s="399"/>
      <c r="W515" s="399"/>
      <c r="X515" s="399"/>
      <c r="Y515" s="399"/>
      <c r="Z515" s="399"/>
      <c r="AA515" s="88"/>
      <c r="AT515" s="89" t="s">
        <v>130</v>
      </c>
      <c r="AU515" s="89" t="s">
        <v>128</v>
      </c>
      <c r="AV515" s="86" t="s">
        <v>128</v>
      </c>
      <c r="AW515" s="86" t="s">
        <v>131</v>
      </c>
      <c r="AX515" s="86" t="s">
        <v>119</v>
      </c>
      <c r="AY515" s="89" t="s">
        <v>120</v>
      </c>
    </row>
    <row r="516" spans="2:64" s="86" customFormat="1" ht="31.5" customHeight="1" x14ac:dyDescent="0.25">
      <c r="B516" s="81"/>
      <c r="C516" s="399"/>
      <c r="D516" s="399"/>
      <c r="E516" s="83" t="s">
        <v>125</v>
      </c>
      <c r="F516" s="663" t="s">
        <v>2212</v>
      </c>
      <c r="G516" s="662"/>
      <c r="H516" s="662"/>
      <c r="I516" s="662"/>
      <c r="J516" s="399"/>
      <c r="K516" s="84">
        <v>87</v>
      </c>
      <c r="L516" s="399"/>
      <c r="M516" s="399"/>
      <c r="N516" s="399"/>
      <c r="O516" s="399"/>
      <c r="P516" s="399"/>
      <c r="Q516" s="399"/>
      <c r="R516" s="85"/>
      <c r="T516" s="87"/>
      <c r="U516" s="399"/>
      <c r="V516" s="399"/>
      <c r="W516" s="399"/>
      <c r="X516" s="399"/>
      <c r="Y516" s="399"/>
      <c r="Z516" s="399"/>
      <c r="AA516" s="88"/>
      <c r="AT516" s="89" t="s">
        <v>130</v>
      </c>
      <c r="AU516" s="89" t="s">
        <v>128</v>
      </c>
      <c r="AV516" s="86" t="s">
        <v>128</v>
      </c>
      <c r="AW516" s="86" t="s">
        <v>131</v>
      </c>
      <c r="AX516" s="86" t="s">
        <v>119</v>
      </c>
      <c r="AY516" s="89" t="s">
        <v>120</v>
      </c>
    </row>
    <row r="517" spans="2:64" s="95" customFormat="1" ht="22.5" customHeight="1" x14ac:dyDescent="0.25">
      <c r="B517" s="90"/>
      <c r="C517" s="401"/>
      <c r="D517" s="401"/>
      <c r="E517" s="92" t="s">
        <v>125</v>
      </c>
      <c r="F517" s="664" t="s">
        <v>146</v>
      </c>
      <c r="G517" s="665"/>
      <c r="H517" s="665"/>
      <c r="I517" s="665"/>
      <c r="J517" s="401"/>
      <c r="K517" s="93">
        <v>89</v>
      </c>
      <c r="L517" s="401"/>
      <c r="M517" s="401"/>
      <c r="N517" s="401"/>
      <c r="O517" s="401"/>
      <c r="P517" s="401"/>
      <c r="Q517" s="401"/>
      <c r="R517" s="94"/>
      <c r="T517" s="96"/>
      <c r="U517" s="401"/>
      <c r="V517" s="401"/>
      <c r="W517" s="401"/>
      <c r="X517" s="401"/>
      <c r="Y517" s="401"/>
      <c r="Z517" s="401"/>
      <c r="AA517" s="97"/>
      <c r="AT517" s="98" t="s">
        <v>130</v>
      </c>
      <c r="AU517" s="98" t="s">
        <v>128</v>
      </c>
      <c r="AV517" s="95" t="s">
        <v>127</v>
      </c>
      <c r="AW517" s="95" t="s">
        <v>131</v>
      </c>
      <c r="AX517" s="95" t="s">
        <v>118</v>
      </c>
      <c r="AY517" s="98" t="s">
        <v>120</v>
      </c>
    </row>
    <row r="518" spans="2:64" s="17" customFormat="1" ht="31.5" customHeight="1" x14ac:dyDescent="0.25">
      <c r="B518" s="70"/>
      <c r="C518" s="71" t="s">
        <v>500</v>
      </c>
      <c r="D518" s="71" t="s">
        <v>121</v>
      </c>
      <c r="E518" s="72" t="s">
        <v>2213</v>
      </c>
      <c r="F518" s="671" t="s">
        <v>2214</v>
      </c>
      <c r="G518" s="667"/>
      <c r="H518" s="667"/>
      <c r="I518" s="667"/>
      <c r="J518" s="73" t="s">
        <v>447</v>
      </c>
      <c r="K518" s="74">
        <v>1</v>
      </c>
      <c r="L518" s="666"/>
      <c r="M518" s="667"/>
      <c r="N518" s="666">
        <f>ROUND(L518*K518,2)</f>
        <v>0</v>
      </c>
      <c r="O518" s="667"/>
      <c r="P518" s="667"/>
      <c r="Q518" s="667"/>
      <c r="R518" s="75"/>
      <c r="T518" s="76" t="s">
        <v>125</v>
      </c>
      <c r="U518" s="77" t="s">
        <v>126</v>
      </c>
      <c r="V518" s="78">
        <v>1.585</v>
      </c>
      <c r="W518" s="78">
        <f>V518*K518</f>
        <v>1.585</v>
      </c>
      <c r="X518" s="78">
        <v>0</v>
      </c>
      <c r="Y518" s="78">
        <f>X518*K518</f>
        <v>0</v>
      </c>
      <c r="Z518" s="78">
        <v>0.68500000000000005</v>
      </c>
      <c r="AA518" s="79">
        <f>Z518*K518</f>
        <v>0.68500000000000005</v>
      </c>
      <c r="AR518" s="30" t="s">
        <v>127</v>
      </c>
      <c r="AT518" s="30" t="s">
        <v>121</v>
      </c>
      <c r="AU518" s="30" t="s">
        <v>128</v>
      </c>
      <c r="AY518" s="30" t="s">
        <v>120</v>
      </c>
      <c r="BE518" s="80">
        <f>IF(U518="základní",N518,0)</f>
        <v>0</v>
      </c>
      <c r="BF518" s="80">
        <f>IF(U518="snížená",N518,0)</f>
        <v>0</v>
      </c>
      <c r="BG518" s="80">
        <f>IF(U518="zákl. přenesená",N518,0)</f>
        <v>0</v>
      </c>
      <c r="BH518" s="80">
        <f>IF(U518="sníž. přenesená",N518,0)</f>
        <v>0</v>
      </c>
      <c r="BI518" s="80">
        <f>IF(U518="nulová",N518,0)</f>
        <v>0</v>
      </c>
      <c r="BJ518" s="30" t="s">
        <v>118</v>
      </c>
      <c r="BK518" s="80">
        <f>ROUND(L518*K518,2)</f>
        <v>0</v>
      </c>
      <c r="BL518" s="30" t="s">
        <v>127</v>
      </c>
    </row>
    <row r="519" spans="2:64" s="17" customFormat="1" ht="102" customHeight="1" x14ac:dyDescent="0.25">
      <c r="B519" s="18"/>
      <c r="C519" s="393"/>
      <c r="D519" s="393"/>
      <c r="E519" s="393"/>
      <c r="F519" s="679" t="s">
        <v>800</v>
      </c>
      <c r="G519" s="680"/>
      <c r="H519" s="680"/>
      <c r="I519" s="680"/>
      <c r="J519" s="393"/>
      <c r="K519" s="393"/>
      <c r="L519" s="393"/>
      <c r="M519" s="393"/>
      <c r="N519" s="393"/>
      <c r="O519" s="393"/>
      <c r="P519" s="393"/>
      <c r="Q519" s="393"/>
      <c r="R519" s="19"/>
      <c r="T519" s="99"/>
      <c r="U519" s="393"/>
      <c r="V519" s="393"/>
      <c r="W519" s="393"/>
      <c r="X519" s="393"/>
      <c r="Y519" s="393"/>
      <c r="Z519" s="393"/>
      <c r="AA519" s="100"/>
      <c r="AT519" s="30" t="s">
        <v>193</v>
      </c>
      <c r="AU519" s="30" t="s">
        <v>128</v>
      </c>
    </row>
    <row r="520" spans="2:64" s="86" customFormat="1" ht="22.5" customHeight="1" x14ac:dyDescent="0.25">
      <c r="B520" s="81"/>
      <c r="C520" s="399"/>
      <c r="D520" s="399"/>
      <c r="E520" s="83" t="s">
        <v>125</v>
      </c>
      <c r="F520" s="663" t="s">
        <v>2215</v>
      </c>
      <c r="G520" s="662"/>
      <c r="H520" s="662"/>
      <c r="I520" s="662"/>
      <c r="J520" s="399"/>
      <c r="K520" s="84">
        <v>1</v>
      </c>
      <c r="L520" s="399"/>
      <c r="M520" s="399"/>
      <c r="N520" s="399"/>
      <c r="O520" s="399"/>
      <c r="P520" s="399"/>
      <c r="Q520" s="399"/>
      <c r="R520" s="85"/>
      <c r="T520" s="87"/>
      <c r="U520" s="399"/>
      <c r="V520" s="399"/>
      <c r="W520" s="399"/>
      <c r="X520" s="399"/>
      <c r="Y520" s="399"/>
      <c r="Z520" s="399"/>
      <c r="AA520" s="88"/>
      <c r="AT520" s="89" t="s">
        <v>130</v>
      </c>
      <c r="AU520" s="89" t="s">
        <v>128</v>
      </c>
      <c r="AV520" s="86" t="s">
        <v>128</v>
      </c>
      <c r="AW520" s="86" t="s">
        <v>131</v>
      </c>
      <c r="AX520" s="86" t="s">
        <v>118</v>
      </c>
      <c r="AY520" s="89" t="s">
        <v>120</v>
      </c>
    </row>
    <row r="521" spans="2:64" s="17" customFormat="1" ht="31.5" customHeight="1" x14ac:dyDescent="0.25">
      <c r="B521" s="70"/>
      <c r="C521" s="71" t="s">
        <v>503</v>
      </c>
      <c r="D521" s="71" t="s">
        <v>121</v>
      </c>
      <c r="E521" s="72" t="s">
        <v>1891</v>
      </c>
      <c r="F521" s="671" t="s">
        <v>1892</v>
      </c>
      <c r="G521" s="667"/>
      <c r="H521" s="667"/>
      <c r="I521" s="667"/>
      <c r="J521" s="73" t="s">
        <v>447</v>
      </c>
      <c r="K521" s="74">
        <v>44</v>
      </c>
      <c r="L521" s="666"/>
      <c r="M521" s="667"/>
      <c r="N521" s="666">
        <f>ROUND(L521*K521,2)</f>
        <v>0</v>
      </c>
      <c r="O521" s="667"/>
      <c r="P521" s="667"/>
      <c r="Q521" s="667"/>
      <c r="R521" s="75"/>
      <c r="T521" s="76" t="s">
        <v>125</v>
      </c>
      <c r="U521" s="77" t="s">
        <v>126</v>
      </c>
      <c r="V521" s="78">
        <v>2.0099999999999998</v>
      </c>
      <c r="W521" s="78">
        <f>V521*K521</f>
        <v>88.44</v>
      </c>
      <c r="X521" s="78">
        <v>0</v>
      </c>
      <c r="Y521" s="78">
        <f>X521*K521</f>
        <v>0</v>
      </c>
      <c r="Z521" s="78">
        <v>1.329</v>
      </c>
      <c r="AA521" s="79">
        <f>Z521*K521</f>
        <v>58.475999999999999</v>
      </c>
      <c r="AR521" s="30" t="s">
        <v>127</v>
      </c>
      <c r="AT521" s="30" t="s">
        <v>121</v>
      </c>
      <c r="AU521" s="30" t="s">
        <v>128</v>
      </c>
      <c r="AY521" s="30" t="s">
        <v>120</v>
      </c>
      <c r="BE521" s="80">
        <f>IF(U521="základní",N521,0)</f>
        <v>0</v>
      </c>
      <c r="BF521" s="80">
        <f>IF(U521="snížená",N521,0)</f>
        <v>0</v>
      </c>
      <c r="BG521" s="80">
        <f>IF(U521="zákl. přenesená",N521,0)</f>
        <v>0</v>
      </c>
      <c r="BH521" s="80">
        <f>IF(U521="sníž. přenesená",N521,0)</f>
        <v>0</v>
      </c>
      <c r="BI521" s="80">
        <f>IF(U521="nulová",N521,0)</f>
        <v>0</v>
      </c>
      <c r="BJ521" s="30" t="s">
        <v>118</v>
      </c>
      <c r="BK521" s="80">
        <f>ROUND(L521*K521,2)</f>
        <v>0</v>
      </c>
      <c r="BL521" s="30" t="s">
        <v>127</v>
      </c>
    </row>
    <row r="522" spans="2:64" s="17" customFormat="1" ht="102" customHeight="1" x14ac:dyDescent="0.25">
      <c r="B522" s="18"/>
      <c r="C522" s="393"/>
      <c r="D522" s="393"/>
      <c r="E522" s="393"/>
      <c r="F522" s="679" t="s">
        <v>800</v>
      </c>
      <c r="G522" s="680"/>
      <c r="H522" s="680"/>
      <c r="I522" s="680"/>
      <c r="J522" s="393"/>
      <c r="K522" s="393"/>
      <c r="L522" s="393"/>
      <c r="M522" s="393"/>
      <c r="N522" s="393"/>
      <c r="O522" s="393"/>
      <c r="P522" s="393"/>
      <c r="Q522" s="393"/>
      <c r="R522" s="19"/>
      <c r="T522" s="99"/>
      <c r="U522" s="393"/>
      <c r="V522" s="393"/>
      <c r="W522" s="393"/>
      <c r="X522" s="393"/>
      <c r="Y522" s="393"/>
      <c r="Z522" s="393"/>
      <c r="AA522" s="100"/>
      <c r="AT522" s="30" t="s">
        <v>193</v>
      </c>
      <c r="AU522" s="30" t="s">
        <v>128</v>
      </c>
    </row>
    <row r="523" spans="2:64" s="86" customFormat="1" ht="31.5" customHeight="1" x14ac:dyDescent="0.25">
      <c r="B523" s="81"/>
      <c r="C523" s="399"/>
      <c r="D523" s="399"/>
      <c r="E523" s="83" t="s">
        <v>125</v>
      </c>
      <c r="F523" s="663" t="s">
        <v>2216</v>
      </c>
      <c r="G523" s="662"/>
      <c r="H523" s="662"/>
      <c r="I523" s="662"/>
      <c r="J523" s="399"/>
      <c r="K523" s="84">
        <v>1</v>
      </c>
      <c r="L523" s="399"/>
      <c r="M523" s="399"/>
      <c r="N523" s="399"/>
      <c r="O523" s="399"/>
      <c r="P523" s="399"/>
      <c r="Q523" s="399"/>
      <c r="R523" s="85"/>
      <c r="T523" s="87"/>
      <c r="U523" s="399"/>
      <c r="V523" s="399"/>
      <c r="W523" s="399"/>
      <c r="X523" s="399"/>
      <c r="Y523" s="399"/>
      <c r="Z523" s="399"/>
      <c r="AA523" s="88"/>
      <c r="AT523" s="89" t="s">
        <v>130</v>
      </c>
      <c r="AU523" s="89" t="s">
        <v>128</v>
      </c>
      <c r="AV523" s="86" t="s">
        <v>128</v>
      </c>
      <c r="AW523" s="86" t="s">
        <v>131</v>
      </c>
      <c r="AX523" s="86" t="s">
        <v>119</v>
      </c>
      <c r="AY523" s="89" t="s">
        <v>120</v>
      </c>
    </row>
    <row r="524" spans="2:64" s="86" customFormat="1" ht="31.5" customHeight="1" x14ac:dyDescent="0.25">
      <c r="B524" s="81"/>
      <c r="C524" s="399"/>
      <c r="D524" s="399"/>
      <c r="E524" s="83" t="s">
        <v>125</v>
      </c>
      <c r="F524" s="663" t="s">
        <v>2217</v>
      </c>
      <c r="G524" s="662"/>
      <c r="H524" s="662"/>
      <c r="I524" s="662"/>
      <c r="J524" s="399"/>
      <c r="K524" s="84">
        <v>43</v>
      </c>
      <c r="L524" s="399"/>
      <c r="M524" s="399"/>
      <c r="N524" s="399"/>
      <c r="O524" s="399"/>
      <c r="P524" s="399"/>
      <c r="Q524" s="399"/>
      <c r="R524" s="85"/>
      <c r="T524" s="87"/>
      <c r="U524" s="399"/>
      <c r="V524" s="399"/>
      <c r="W524" s="399"/>
      <c r="X524" s="399"/>
      <c r="Y524" s="399"/>
      <c r="Z524" s="399"/>
      <c r="AA524" s="88"/>
      <c r="AT524" s="89" t="s">
        <v>130</v>
      </c>
      <c r="AU524" s="89" t="s">
        <v>128</v>
      </c>
      <c r="AV524" s="86" t="s">
        <v>128</v>
      </c>
      <c r="AW524" s="86" t="s">
        <v>131</v>
      </c>
      <c r="AX524" s="86" t="s">
        <v>119</v>
      </c>
      <c r="AY524" s="89" t="s">
        <v>120</v>
      </c>
    </row>
    <row r="525" spans="2:64" s="95" customFormat="1" ht="22.5" customHeight="1" x14ac:dyDescent="0.25">
      <c r="B525" s="90"/>
      <c r="C525" s="401"/>
      <c r="D525" s="401"/>
      <c r="E525" s="92" t="s">
        <v>125</v>
      </c>
      <c r="F525" s="664" t="s">
        <v>146</v>
      </c>
      <c r="G525" s="665"/>
      <c r="H525" s="665"/>
      <c r="I525" s="665"/>
      <c r="J525" s="401"/>
      <c r="K525" s="93">
        <v>44</v>
      </c>
      <c r="L525" s="401"/>
      <c r="M525" s="401"/>
      <c r="N525" s="401"/>
      <c r="O525" s="401"/>
      <c r="P525" s="401"/>
      <c r="Q525" s="401"/>
      <c r="R525" s="94"/>
      <c r="T525" s="96"/>
      <c r="U525" s="401"/>
      <c r="V525" s="401"/>
      <c r="W525" s="401"/>
      <c r="X525" s="401"/>
      <c r="Y525" s="401"/>
      <c r="Z525" s="401"/>
      <c r="AA525" s="97"/>
      <c r="AT525" s="98" t="s">
        <v>130</v>
      </c>
      <c r="AU525" s="98" t="s">
        <v>128</v>
      </c>
      <c r="AV525" s="95" t="s">
        <v>127</v>
      </c>
      <c r="AW525" s="95" t="s">
        <v>131</v>
      </c>
      <c r="AX525" s="95" t="s">
        <v>118</v>
      </c>
      <c r="AY525" s="98" t="s">
        <v>120</v>
      </c>
    </row>
    <row r="526" spans="2:64" s="17" customFormat="1" ht="31.5" customHeight="1" x14ac:dyDescent="0.25">
      <c r="B526" s="70"/>
      <c r="C526" s="71" t="s">
        <v>506</v>
      </c>
      <c r="D526" s="71" t="s">
        <v>121</v>
      </c>
      <c r="E526" s="72" t="s">
        <v>1895</v>
      </c>
      <c r="F526" s="671" t="s">
        <v>1896</v>
      </c>
      <c r="G526" s="667"/>
      <c r="H526" s="667"/>
      <c r="I526" s="667"/>
      <c r="J526" s="73" t="s">
        <v>532</v>
      </c>
      <c r="K526" s="74">
        <v>6</v>
      </c>
      <c r="L526" s="666"/>
      <c r="M526" s="667"/>
      <c r="N526" s="666">
        <f>ROUND(L526*K526,2)</f>
        <v>0</v>
      </c>
      <c r="O526" s="667"/>
      <c r="P526" s="667"/>
      <c r="Q526" s="667"/>
      <c r="R526" s="75"/>
      <c r="T526" s="76" t="s">
        <v>125</v>
      </c>
      <c r="U526" s="77" t="s">
        <v>126</v>
      </c>
      <c r="V526" s="78">
        <v>0.23899999999999999</v>
      </c>
      <c r="W526" s="78">
        <f>V526*K526</f>
        <v>1.4339999999999999</v>
      </c>
      <c r="X526" s="78">
        <v>0</v>
      </c>
      <c r="Y526" s="78">
        <f>X526*K526</f>
        <v>0</v>
      </c>
      <c r="Z526" s="78">
        <v>0</v>
      </c>
      <c r="AA526" s="79">
        <f>Z526*K526</f>
        <v>0</v>
      </c>
      <c r="AR526" s="30" t="s">
        <v>127</v>
      </c>
      <c r="AT526" s="30" t="s">
        <v>121</v>
      </c>
      <c r="AU526" s="30" t="s">
        <v>128</v>
      </c>
      <c r="AY526" s="30" t="s">
        <v>120</v>
      </c>
      <c r="BE526" s="80">
        <f>IF(U526="základní",N526,0)</f>
        <v>0</v>
      </c>
      <c r="BF526" s="80">
        <f>IF(U526="snížená",N526,0)</f>
        <v>0</v>
      </c>
      <c r="BG526" s="80">
        <f>IF(U526="zákl. přenesená",N526,0)</f>
        <v>0</v>
      </c>
      <c r="BH526" s="80">
        <f>IF(U526="sníž. přenesená",N526,0)</f>
        <v>0</v>
      </c>
      <c r="BI526" s="80">
        <f>IF(U526="nulová",N526,0)</f>
        <v>0</v>
      </c>
      <c r="BJ526" s="30" t="s">
        <v>118</v>
      </c>
      <c r="BK526" s="80">
        <f>ROUND(L526*K526,2)</f>
        <v>0</v>
      </c>
      <c r="BL526" s="30" t="s">
        <v>127</v>
      </c>
    </row>
    <row r="527" spans="2:64" s="17" customFormat="1" ht="42" customHeight="1" x14ac:dyDescent="0.25">
      <c r="B527" s="18"/>
      <c r="C527" s="393"/>
      <c r="D527" s="393"/>
      <c r="E527" s="393"/>
      <c r="F527" s="679" t="s">
        <v>1897</v>
      </c>
      <c r="G527" s="680"/>
      <c r="H527" s="680"/>
      <c r="I527" s="680"/>
      <c r="J527" s="393"/>
      <c r="K527" s="393"/>
      <c r="L527" s="393"/>
      <c r="M527" s="393"/>
      <c r="N527" s="393"/>
      <c r="O527" s="393"/>
      <c r="P527" s="393"/>
      <c r="Q527" s="393"/>
      <c r="R527" s="19"/>
      <c r="T527" s="99"/>
      <c r="U527" s="393"/>
      <c r="V527" s="393"/>
      <c r="W527" s="393"/>
      <c r="X527" s="393"/>
      <c r="Y527" s="393"/>
      <c r="Z527" s="393"/>
      <c r="AA527" s="100"/>
      <c r="AT527" s="30" t="s">
        <v>193</v>
      </c>
      <c r="AU527" s="30" t="s">
        <v>128</v>
      </c>
    </row>
    <row r="528" spans="2:64" s="86" customFormat="1" ht="22.5" customHeight="1" x14ac:dyDescent="0.25">
      <c r="B528" s="81"/>
      <c r="C528" s="399"/>
      <c r="D528" s="399"/>
      <c r="E528" s="83" t="s">
        <v>125</v>
      </c>
      <c r="F528" s="663" t="s">
        <v>2218</v>
      </c>
      <c r="G528" s="662"/>
      <c r="H528" s="662"/>
      <c r="I528" s="662"/>
      <c r="J528" s="399"/>
      <c r="K528" s="84">
        <v>3</v>
      </c>
      <c r="L528" s="399"/>
      <c r="M528" s="399"/>
      <c r="N528" s="399"/>
      <c r="O528" s="399"/>
      <c r="P528" s="399"/>
      <c r="Q528" s="399"/>
      <c r="R528" s="85"/>
      <c r="T528" s="87"/>
      <c r="U528" s="399"/>
      <c r="V528" s="399"/>
      <c r="W528" s="399"/>
      <c r="X528" s="399"/>
      <c r="Y528" s="399"/>
      <c r="Z528" s="399"/>
      <c r="AA528" s="88"/>
      <c r="AT528" s="89" t="s">
        <v>130</v>
      </c>
      <c r="AU528" s="89" t="s">
        <v>128</v>
      </c>
      <c r="AV528" s="86" t="s">
        <v>128</v>
      </c>
      <c r="AW528" s="86" t="s">
        <v>131</v>
      </c>
      <c r="AX528" s="86" t="s">
        <v>119</v>
      </c>
      <c r="AY528" s="89" t="s">
        <v>120</v>
      </c>
    </row>
    <row r="529" spans="2:64" s="86" customFormat="1" ht="22.5" customHeight="1" x14ac:dyDescent="0.25">
      <c r="B529" s="81"/>
      <c r="C529" s="399"/>
      <c r="D529" s="399"/>
      <c r="E529" s="83" t="s">
        <v>125</v>
      </c>
      <c r="F529" s="663" t="s">
        <v>2219</v>
      </c>
      <c r="G529" s="662"/>
      <c r="H529" s="662"/>
      <c r="I529" s="662"/>
      <c r="J529" s="399"/>
      <c r="K529" s="84">
        <v>3</v>
      </c>
      <c r="L529" s="399"/>
      <c r="M529" s="399"/>
      <c r="N529" s="399"/>
      <c r="O529" s="399"/>
      <c r="P529" s="399"/>
      <c r="Q529" s="399"/>
      <c r="R529" s="85"/>
      <c r="T529" s="87"/>
      <c r="U529" s="399"/>
      <c r="V529" s="399"/>
      <c r="W529" s="399"/>
      <c r="X529" s="399"/>
      <c r="Y529" s="399"/>
      <c r="Z529" s="399"/>
      <c r="AA529" s="88"/>
      <c r="AT529" s="89" t="s">
        <v>130</v>
      </c>
      <c r="AU529" s="89" t="s">
        <v>128</v>
      </c>
      <c r="AV529" s="86" t="s">
        <v>128</v>
      </c>
      <c r="AW529" s="86" t="s">
        <v>131</v>
      </c>
      <c r="AX529" s="86" t="s">
        <v>119</v>
      </c>
      <c r="AY529" s="89" t="s">
        <v>120</v>
      </c>
    </row>
    <row r="530" spans="2:64" s="95" customFormat="1" ht="22.5" customHeight="1" x14ac:dyDescent="0.25">
      <c r="B530" s="90"/>
      <c r="C530" s="401"/>
      <c r="D530" s="401"/>
      <c r="E530" s="92" t="s">
        <v>125</v>
      </c>
      <c r="F530" s="664" t="s">
        <v>146</v>
      </c>
      <c r="G530" s="665"/>
      <c r="H530" s="665"/>
      <c r="I530" s="665"/>
      <c r="J530" s="401"/>
      <c r="K530" s="93">
        <v>6</v>
      </c>
      <c r="L530" s="401"/>
      <c r="M530" s="401"/>
      <c r="N530" s="401"/>
      <c r="O530" s="401"/>
      <c r="P530" s="401"/>
      <c r="Q530" s="401"/>
      <c r="R530" s="94"/>
      <c r="T530" s="96"/>
      <c r="U530" s="401"/>
      <c r="V530" s="401"/>
      <c r="W530" s="401"/>
      <c r="X530" s="401"/>
      <c r="Y530" s="401"/>
      <c r="Z530" s="401"/>
      <c r="AA530" s="97"/>
      <c r="AT530" s="98" t="s">
        <v>130</v>
      </c>
      <c r="AU530" s="98" t="s">
        <v>128</v>
      </c>
      <c r="AV530" s="95" t="s">
        <v>127</v>
      </c>
      <c r="AW530" s="95" t="s">
        <v>131</v>
      </c>
      <c r="AX530" s="95" t="s">
        <v>118</v>
      </c>
      <c r="AY530" s="98" t="s">
        <v>120</v>
      </c>
    </row>
    <row r="531" spans="2:64" s="17" customFormat="1" ht="31.5" customHeight="1" x14ac:dyDescent="0.25">
      <c r="B531" s="70"/>
      <c r="C531" s="71" t="s">
        <v>510</v>
      </c>
      <c r="D531" s="71" t="s">
        <v>121</v>
      </c>
      <c r="E531" s="72" t="s">
        <v>1899</v>
      </c>
      <c r="F531" s="671" t="s">
        <v>1900</v>
      </c>
      <c r="G531" s="667"/>
      <c r="H531" s="667"/>
      <c r="I531" s="667"/>
      <c r="J531" s="73" t="s">
        <v>191</v>
      </c>
      <c r="K531" s="74">
        <v>130.31299999999999</v>
      </c>
      <c r="L531" s="666"/>
      <c r="M531" s="667"/>
      <c r="N531" s="666">
        <f>ROUND(L531*K531,2)</f>
        <v>0</v>
      </c>
      <c r="O531" s="667"/>
      <c r="P531" s="667"/>
      <c r="Q531" s="667"/>
      <c r="R531" s="75"/>
      <c r="T531" s="76" t="s">
        <v>125</v>
      </c>
      <c r="U531" s="77" t="s">
        <v>126</v>
      </c>
      <c r="V531" s="78">
        <v>0.125</v>
      </c>
      <c r="W531" s="78">
        <f>V531*K531</f>
        <v>16.289124999999999</v>
      </c>
      <c r="X531" s="78">
        <v>0</v>
      </c>
      <c r="Y531" s="78">
        <f>X531*K531</f>
        <v>0</v>
      </c>
      <c r="Z531" s="78">
        <v>0</v>
      </c>
      <c r="AA531" s="79">
        <f>Z531*K531</f>
        <v>0</v>
      </c>
      <c r="AR531" s="30" t="s">
        <v>127</v>
      </c>
      <c r="AT531" s="30" t="s">
        <v>121</v>
      </c>
      <c r="AU531" s="30" t="s">
        <v>128</v>
      </c>
      <c r="AY531" s="30" t="s">
        <v>120</v>
      </c>
      <c r="BE531" s="80">
        <f>IF(U531="základní",N531,0)</f>
        <v>0</v>
      </c>
      <c r="BF531" s="80">
        <f>IF(U531="snížená",N531,0)</f>
        <v>0</v>
      </c>
      <c r="BG531" s="80">
        <f>IF(U531="zákl. přenesená",N531,0)</f>
        <v>0</v>
      </c>
      <c r="BH531" s="80">
        <f>IF(U531="sníž. přenesená",N531,0)</f>
        <v>0</v>
      </c>
      <c r="BI531" s="80">
        <f>IF(U531="nulová",N531,0)</f>
        <v>0</v>
      </c>
      <c r="BJ531" s="30" t="s">
        <v>118</v>
      </c>
      <c r="BK531" s="80">
        <f>ROUND(L531*K531,2)</f>
        <v>0</v>
      </c>
      <c r="BL531" s="30" t="s">
        <v>127</v>
      </c>
    </row>
    <row r="532" spans="2:64" s="86" customFormat="1" ht="22.5" customHeight="1" x14ac:dyDescent="0.25">
      <c r="B532" s="81"/>
      <c r="C532" s="399"/>
      <c r="D532" s="399"/>
      <c r="E532" s="83" t="s">
        <v>125</v>
      </c>
      <c r="F532" s="661" t="s">
        <v>2220</v>
      </c>
      <c r="G532" s="662"/>
      <c r="H532" s="662"/>
      <c r="I532" s="662"/>
      <c r="J532" s="399"/>
      <c r="K532" s="84">
        <v>128.17699999999999</v>
      </c>
      <c r="L532" s="399"/>
      <c r="M532" s="399"/>
      <c r="N532" s="399"/>
      <c r="O532" s="399"/>
      <c r="P532" s="399"/>
      <c r="Q532" s="399"/>
      <c r="R532" s="85"/>
      <c r="T532" s="87"/>
      <c r="U532" s="399"/>
      <c r="V532" s="399"/>
      <c r="W532" s="399"/>
      <c r="X532" s="399"/>
      <c r="Y532" s="399"/>
      <c r="Z532" s="399"/>
      <c r="AA532" s="88"/>
      <c r="AT532" s="89" t="s">
        <v>130</v>
      </c>
      <c r="AU532" s="89" t="s">
        <v>128</v>
      </c>
      <c r="AV532" s="86" t="s">
        <v>128</v>
      </c>
      <c r="AW532" s="86" t="s">
        <v>131</v>
      </c>
      <c r="AX532" s="86" t="s">
        <v>119</v>
      </c>
      <c r="AY532" s="89" t="s">
        <v>120</v>
      </c>
    </row>
    <row r="533" spans="2:64" s="86" customFormat="1" ht="22.5" customHeight="1" x14ac:dyDescent="0.25">
      <c r="B533" s="81"/>
      <c r="C533" s="399"/>
      <c r="D533" s="399"/>
      <c r="E533" s="83" t="s">
        <v>125</v>
      </c>
      <c r="F533" s="663" t="s">
        <v>2221</v>
      </c>
      <c r="G533" s="662"/>
      <c r="H533" s="662"/>
      <c r="I533" s="662"/>
      <c r="J533" s="399"/>
      <c r="K533" s="84">
        <v>2.1360000000000001</v>
      </c>
      <c r="L533" s="399"/>
      <c r="M533" s="399"/>
      <c r="N533" s="399"/>
      <c r="O533" s="399"/>
      <c r="P533" s="399"/>
      <c r="Q533" s="399"/>
      <c r="R533" s="85"/>
      <c r="T533" s="87"/>
      <c r="U533" s="399"/>
      <c r="V533" s="399"/>
      <c r="W533" s="399"/>
      <c r="X533" s="399"/>
      <c r="Y533" s="399"/>
      <c r="Z533" s="399"/>
      <c r="AA533" s="88"/>
      <c r="AT533" s="89" t="s">
        <v>130</v>
      </c>
      <c r="AU533" s="89" t="s">
        <v>128</v>
      </c>
      <c r="AV533" s="86" t="s">
        <v>128</v>
      </c>
      <c r="AW533" s="86" t="s">
        <v>131</v>
      </c>
      <c r="AX533" s="86" t="s">
        <v>119</v>
      </c>
      <c r="AY533" s="89" t="s">
        <v>120</v>
      </c>
    </row>
    <row r="534" spans="2:64" s="95" customFormat="1" ht="22.5" customHeight="1" x14ac:dyDescent="0.25">
      <c r="B534" s="90"/>
      <c r="C534" s="401"/>
      <c r="D534" s="401"/>
      <c r="E534" s="92" t="s">
        <v>125</v>
      </c>
      <c r="F534" s="664" t="s">
        <v>146</v>
      </c>
      <c r="G534" s="665"/>
      <c r="H534" s="665"/>
      <c r="I534" s="665"/>
      <c r="J534" s="401"/>
      <c r="K534" s="93">
        <v>130.31299999999999</v>
      </c>
      <c r="L534" s="401"/>
      <c r="M534" s="401"/>
      <c r="N534" s="401"/>
      <c r="O534" s="401"/>
      <c r="P534" s="401"/>
      <c r="Q534" s="401"/>
      <c r="R534" s="94"/>
      <c r="T534" s="96"/>
      <c r="U534" s="401"/>
      <c r="V534" s="401"/>
      <c r="W534" s="401"/>
      <c r="X534" s="401"/>
      <c r="Y534" s="401"/>
      <c r="Z534" s="401"/>
      <c r="AA534" s="97"/>
      <c r="AT534" s="98" t="s">
        <v>130</v>
      </c>
      <c r="AU534" s="98" t="s">
        <v>128</v>
      </c>
      <c r="AV534" s="95" t="s">
        <v>127</v>
      </c>
      <c r="AW534" s="95" t="s">
        <v>131</v>
      </c>
      <c r="AX534" s="95" t="s">
        <v>118</v>
      </c>
      <c r="AY534" s="98" t="s">
        <v>120</v>
      </c>
    </row>
    <row r="535" spans="2:64" s="17" customFormat="1" ht="31.5" customHeight="1" x14ac:dyDescent="0.25">
      <c r="B535" s="70"/>
      <c r="C535" s="71" t="s">
        <v>513</v>
      </c>
      <c r="D535" s="71" t="s">
        <v>121</v>
      </c>
      <c r="E535" s="72" t="s">
        <v>1060</v>
      </c>
      <c r="F535" s="671" t="s">
        <v>1061</v>
      </c>
      <c r="G535" s="667"/>
      <c r="H535" s="667"/>
      <c r="I535" s="667"/>
      <c r="J535" s="73" t="s">
        <v>191</v>
      </c>
      <c r="K535" s="74">
        <v>2324.2739999999999</v>
      </c>
      <c r="L535" s="666"/>
      <c r="M535" s="667"/>
      <c r="N535" s="666">
        <f>ROUND(L535*K535,2)</f>
        <v>0</v>
      </c>
      <c r="O535" s="667"/>
      <c r="P535" s="667"/>
      <c r="Q535" s="667"/>
      <c r="R535" s="75"/>
      <c r="T535" s="76" t="s">
        <v>125</v>
      </c>
      <c r="U535" s="77" t="s">
        <v>126</v>
      </c>
      <c r="V535" s="78">
        <v>6.0000000000000001E-3</v>
      </c>
      <c r="W535" s="78">
        <f>V535*K535</f>
        <v>13.945644</v>
      </c>
      <c r="X535" s="78">
        <v>0</v>
      </c>
      <c r="Y535" s="78">
        <f>X535*K535</f>
        <v>0</v>
      </c>
      <c r="Z535" s="78">
        <v>0</v>
      </c>
      <c r="AA535" s="79">
        <f>Z535*K535</f>
        <v>0</v>
      </c>
      <c r="AR535" s="30" t="s">
        <v>127</v>
      </c>
      <c r="AT535" s="30" t="s">
        <v>121</v>
      </c>
      <c r="AU535" s="30" t="s">
        <v>128</v>
      </c>
      <c r="AY535" s="30" t="s">
        <v>120</v>
      </c>
      <c r="BE535" s="80">
        <f>IF(U535="základní",N535,0)</f>
        <v>0</v>
      </c>
      <c r="BF535" s="80">
        <f>IF(U535="snížená",N535,0)</f>
        <v>0</v>
      </c>
      <c r="BG535" s="80">
        <f>IF(U535="zákl. přenesená",N535,0)</f>
        <v>0</v>
      </c>
      <c r="BH535" s="80">
        <f>IF(U535="sníž. přenesená",N535,0)</f>
        <v>0</v>
      </c>
      <c r="BI535" s="80">
        <f>IF(U535="nulová",N535,0)</f>
        <v>0</v>
      </c>
      <c r="BJ535" s="30" t="s">
        <v>118</v>
      </c>
      <c r="BK535" s="80">
        <f>ROUND(L535*K535,2)</f>
        <v>0</v>
      </c>
      <c r="BL535" s="30" t="s">
        <v>127</v>
      </c>
    </row>
    <row r="536" spans="2:64" s="86" customFormat="1" ht="22.5" customHeight="1" x14ac:dyDescent="0.25">
      <c r="B536" s="81"/>
      <c r="C536" s="399"/>
      <c r="D536" s="399"/>
      <c r="E536" s="83" t="s">
        <v>125</v>
      </c>
      <c r="F536" s="661" t="s">
        <v>2222</v>
      </c>
      <c r="G536" s="662"/>
      <c r="H536" s="662"/>
      <c r="I536" s="662"/>
      <c r="J536" s="399"/>
      <c r="K536" s="84">
        <v>2307.1860000000001</v>
      </c>
      <c r="L536" s="399"/>
      <c r="M536" s="399"/>
      <c r="N536" s="399"/>
      <c r="O536" s="399"/>
      <c r="P536" s="399"/>
      <c r="Q536" s="399"/>
      <c r="R536" s="85"/>
      <c r="T536" s="87"/>
      <c r="U536" s="399"/>
      <c r="V536" s="399"/>
      <c r="W536" s="399"/>
      <c r="X536" s="399"/>
      <c r="Y536" s="399"/>
      <c r="Z536" s="399"/>
      <c r="AA536" s="88"/>
      <c r="AT536" s="89" t="s">
        <v>130</v>
      </c>
      <c r="AU536" s="89" t="s">
        <v>128</v>
      </c>
      <c r="AV536" s="86" t="s">
        <v>128</v>
      </c>
      <c r="AW536" s="86" t="s">
        <v>131</v>
      </c>
      <c r="AX536" s="86" t="s">
        <v>119</v>
      </c>
      <c r="AY536" s="89" t="s">
        <v>120</v>
      </c>
    </row>
    <row r="537" spans="2:64" s="86" customFormat="1" ht="22.5" customHeight="1" x14ac:dyDescent="0.25">
      <c r="B537" s="81"/>
      <c r="C537" s="399"/>
      <c r="D537" s="399"/>
      <c r="E537" s="83" t="s">
        <v>125</v>
      </c>
      <c r="F537" s="663" t="s">
        <v>2223</v>
      </c>
      <c r="G537" s="662"/>
      <c r="H537" s="662"/>
      <c r="I537" s="662"/>
      <c r="J537" s="399"/>
      <c r="K537" s="84">
        <v>17.088000000000001</v>
      </c>
      <c r="L537" s="399"/>
      <c r="M537" s="399"/>
      <c r="N537" s="399"/>
      <c r="O537" s="399"/>
      <c r="P537" s="399"/>
      <c r="Q537" s="399"/>
      <c r="R537" s="85"/>
      <c r="T537" s="87"/>
      <c r="U537" s="399"/>
      <c r="V537" s="399"/>
      <c r="W537" s="399"/>
      <c r="X537" s="399"/>
      <c r="Y537" s="399"/>
      <c r="Z537" s="399"/>
      <c r="AA537" s="88"/>
      <c r="AT537" s="89" t="s">
        <v>130</v>
      </c>
      <c r="AU537" s="89" t="s">
        <v>128</v>
      </c>
      <c r="AV537" s="86" t="s">
        <v>128</v>
      </c>
      <c r="AW537" s="86" t="s">
        <v>131</v>
      </c>
      <c r="AX537" s="86" t="s">
        <v>119</v>
      </c>
      <c r="AY537" s="89" t="s">
        <v>120</v>
      </c>
    </row>
    <row r="538" spans="2:64" s="95" customFormat="1" ht="22.5" customHeight="1" x14ac:dyDescent="0.25">
      <c r="B538" s="90"/>
      <c r="C538" s="401"/>
      <c r="D538" s="401"/>
      <c r="E538" s="92" t="s">
        <v>125</v>
      </c>
      <c r="F538" s="664" t="s">
        <v>146</v>
      </c>
      <c r="G538" s="665"/>
      <c r="H538" s="665"/>
      <c r="I538" s="665"/>
      <c r="J538" s="401"/>
      <c r="K538" s="93">
        <v>2324.2739999999999</v>
      </c>
      <c r="L538" s="401"/>
      <c r="M538" s="401"/>
      <c r="N538" s="401"/>
      <c r="O538" s="401"/>
      <c r="P538" s="401"/>
      <c r="Q538" s="401"/>
      <c r="R538" s="94"/>
      <c r="T538" s="96"/>
      <c r="U538" s="401"/>
      <c r="V538" s="401"/>
      <c r="W538" s="401"/>
      <c r="X538" s="401"/>
      <c r="Y538" s="401"/>
      <c r="Z538" s="401"/>
      <c r="AA538" s="97"/>
      <c r="AT538" s="98" t="s">
        <v>130</v>
      </c>
      <c r="AU538" s="98" t="s">
        <v>128</v>
      </c>
      <c r="AV538" s="95" t="s">
        <v>127</v>
      </c>
      <c r="AW538" s="95" t="s">
        <v>131</v>
      </c>
      <c r="AX538" s="95" t="s">
        <v>118</v>
      </c>
      <c r="AY538" s="98" t="s">
        <v>120</v>
      </c>
    </row>
    <row r="539" spans="2:64" s="17" customFormat="1" ht="44.25" customHeight="1" x14ac:dyDescent="0.25">
      <c r="B539" s="70"/>
      <c r="C539" s="71" t="s">
        <v>516</v>
      </c>
      <c r="D539" s="71" t="s">
        <v>121</v>
      </c>
      <c r="E539" s="72" t="s">
        <v>1903</v>
      </c>
      <c r="F539" s="671" t="s">
        <v>1904</v>
      </c>
      <c r="G539" s="667"/>
      <c r="H539" s="667"/>
      <c r="I539" s="667"/>
      <c r="J539" s="73" t="s">
        <v>191</v>
      </c>
      <c r="K539" s="74">
        <v>128.17699999999999</v>
      </c>
      <c r="L539" s="666"/>
      <c r="M539" s="667"/>
      <c r="N539" s="666">
        <f>ROUND(L539*K539,2)</f>
        <v>0</v>
      </c>
      <c r="O539" s="667"/>
      <c r="P539" s="667"/>
      <c r="Q539" s="667"/>
      <c r="R539" s="75"/>
      <c r="T539" s="76" t="s">
        <v>125</v>
      </c>
      <c r="U539" s="77" t="s">
        <v>126</v>
      </c>
      <c r="V539" s="78">
        <v>0</v>
      </c>
      <c r="W539" s="78">
        <f>V539*K539</f>
        <v>0</v>
      </c>
      <c r="X539" s="78">
        <v>0</v>
      </c>
      <c r="Y539" s="78">
        <f>X539*K539</f>
        <v>0</v>
      </c>
      <c r="Z539" s="78">
        <v>0</v>
      </c>
      <c r="AA539" s="79">
        <f>Z539*K539</f>
        <v>0</v>
      </c>
      <c r="AR539" s="30" t="s">
        <v>127</v>
      </c>
      <c r="AT539" s="30" t="s">
        <v>121</v>
      </c>
      <c r="AU539" s="30" t="s">
        <v>128</v>
      </c>
      <c r="AY539" s="30" t="s">
        <v>120</v>
      </c>
      <c r="BE539" s="80">
        <f>IF(U539="základní",N539,0)</f>
        <v>0</v>
      </c>
      <c r="BF539" s="80">
        <f>IF(U539="snížená",N539,0)</f>
        <v>0</v>
      </c>
      <c r="BG539" s="80">
        <f>IF(U539="zákl. přenesená",N539,0)</f>
        <v>0</v>
      </c>
      <c r="BH539" s="80">
        <f>IF(U539="sníž. přenesená",N539,0)</f>
        <v>0</v>
      </c>
      <c r="BI539" s="80">
        <f>IF(U539="nulová",N539,0)</f>
        <v>0</v>
      </c>
      <c r="BJ539" s="30" t="s">
        <v>118</v>
      </c>
      <c r="BK539" s="80">
        <f>ROUND(L539*K539,2)</f>
        <v>0</v>
      </c>
      <c r="BL539" s="30" t="s">
        <v>127</v>
      </c>
    </row>
    <row r="540" spans="2:64" s="86" customFormat="1" ht="22.5" customHeight="1" x14ac:dyDescent="0.25">
      <c r="B540" s="81"/>
      <c r="C540" s="399"/>
      <c r="D540" s="399"/>
      <c r="E540" s="83" t="s">
        <v>125</v>
      </c>
      <c r="F540" s="661" t="s">
        <v>2224</v>
      </c>
      <c r="G540" s="662"/>
      <c r="H540" s="662"/>
      <c r="I540" s="662"/>
      <c r="J540" s="399"/>
      <c r="K540" s="84">
        <v>128.17699999999999</v>
      </c>
      <c r="L540" s="399"/>
      <c r="M540" s="399"/>
      <c r="N540" s="399"/>
      <c r="O540" s="399"/>
      <c r="P540" s="399"/>
      <c r="Q540" s="399"/>
      <c r="R540" s="85"/>
      <c r="T540" s="87"/>
      <c r="U540" s="399"/>
      <c r="V540" s="399"/>
      <c r="W540" s="399"/>
      <c r="X540" s="399"/>
      <c r="Y540" s="399"/>
      <c r="Z540" s="399"/>
      <c r="AA540" s="88"/>
      <c r="AT540" s="89" t="s">
        <v>130</v>
      </c>
      <c r="AU540" s="89" t="s">
        <v>128</v>
      </c>
      <c r="AV540" s="86" t="s">
        <v>128</v>
      </c>
      <c r="AW540" s="86" t="s">
        <v>131</v>
      </c>
      <c r="AX540" s="86" t="s">
        <v>118</v>
      </c>
      <c r="AY540" s="89" t="s">
        <v>120</v>
      </c>
    </row>
    <row r="541" spans="2:64" s="62" customFormat="1" ht="29.85" customHeight="1" x14ac:dyDescent="0.3">
      <c r="B541" s="58"/>
      <c r="C541" s="59"/>
      <c r="D541" s="69" t="s">
        <v>85</v>
      </c>
      <c r="E541" s="69"/>
      <c r="F541" s="69"/>
      <c r="G541" s="69"/>
      <c r="H541" s="69"/>
      <c r="I541" s="69"/>
      <c r="J541" s="69"/>
      <c r="K541" s="69"/>
      <c r="L541" s="69"/>
      <c r="M541" s="69"/>
      <c r="N541" s="659">
        <f>BK541</f>
        <v>0</v>
      </c>
      <c r="O541" s="660"/>
      <c r="P541" s="660"/>
      <c r="Q541" s="660"/>
      <c r="R541" s="61"/>
      <c r="T541" s="63"/>
      <c r="U541" s="59"/>
      <c r="V541" s="59"/>
      <c r="W541" s="64">
        <f>W542</f>
        <v>86.637606000000005</v>
      </c>
      <c r="X541" s="59"/>
      <c r="Y541" s="64">
        <f>Y542</f>
        <v>0</v>
      </c>
      <c r="Z541" s="59"/>
      <c r="AA541" s="65">
        <f>AA542</f>
        <v>0</v>
      </c>
      <c r="AR541" s="66" t="s">
        <v>118</v>
      </c>
      <c r="AT541" s="67" t="s">
        <v>117</v>
      </c>
      <c r="AU541" s="67" t="s">
        <v>118</v>
      </c>
      <c r="AY541" s="66" t="s">
        <v>120</v>
      </c>
      <c r="BK541" s="68">
        <f>BK542</f>
        <v>0</v>
      </c>
    </row>
    <row r="542" spans="2:64" s="17" customFormat="1" ht="31.5" customHeight="1" x14ac:dyDescent="0.25">
      <c r="B542" s="70"/>
      <c r="C542" s="71" t="s">
        <v>521</v>
      </c>
      <c r="D542" s="71" t="s">
        <v>121</v>
      </c>
      <c r="E542" s="72" t="s">
        <v>1906</v>
      </c>
      <c r="F542" s="671" t="s">
        <v>1907</v>
      </c>
      <c r="G542" s="667"/>
      <c r="H542" s="667"/>
      <c r="I542" s="667"/>
      <c r="J542" s="73" t="s">
        <v>191</v>
      </c>
      <c r="K542" s="74">
        <v>1312.691</v>
      </c>
      <c r="L542" s="666"/>
      <c r="M542" s="667"/>
      <c r="N542" s="666">
        <f>ROUND(L542*K542,2)</f>
        <v>0</v>
      </c>
      <c r="O542" s="667"/>
      <c r="P542" s="667"/>
      <c r="Q542" s="667"/>
      <c r="R542" s="75"/>
      <c r="T542" s="76" t="s">
        <v>125</v>
      </c>
      <c r="U542" s="77" t="s">
        <v>126</v>
      </c>
      <c r="V542" s="78">
        <v>6.6000000000000003E-2</v>
      </c>
      <c r="W542" s="78">
        <f>V542*K542</f>
        <v>86.637606000000005</v>
      </c>
      <c r="X542" s="78">
        <v>0</v>
      </c>
      <c r="Y542" s="78">
        <f>X542*K542</f>
        <v>0</v>
      </c>
      <c r="Z542" s="78">
        <v>0</v>
      </c>
      <c r="AA542" s="79">
        <f>Z542*K542</f>
        <v>0</v>
      </c>
      <c r="AR542" s="30" t="s">
        <v>127</v>
      </c>
      <c r="AT542" s="30" t="s">
        <v>121</v>
      </c>
      <c r="AU542" s="30" t="s">
        <v>128</v>
      </c>
      <c r="AY542" s="30" t="s">
        <v>120</v>
      </c>
      <c r="BE542" s="80">
        <f>IF(U542="základní",N542,0)</f>
        <v>0</v>
      </c>
      <c r="BF542" s="80">
        <f>IF(U542="snížená",N542,0)</f>
        <v>0</v>
      </c>
      <c r="BG542" s="80">
        <f>IF(U542="zákl. přenesená",N542,0)</f>
        <v>0</v>
      </c>
      <c r="BH542" s="80">
        <f>IF(U542="sníž. přenesená",N542,0)</f>
        <v>0</v>
      </c>
      <c r="BI542" s="80">
        <f>IF(U542="nulová",N542,0)</f>
        <v>0</v>
      </c>
      <c r="BJ542" s="30" t="s">
        <v>118</v>
      </c>
      <c r="BK542" s="80">
        <f>ROUND(L542*K542,2)</f>
        <v>0</v>
      </c>
      <c r="BL542" s="30" t="s">
        <v>127</v>
      </c>
    </row>
    <row r="543" spans="2:64" s="62" customFormat="1" ht="37.35" customHeight="1" x14ac:dyDescent="0.35">
      <c r="B543" s="58"/>
      <c r="C543" s="59"/>
      <c r="D543" s="60" t="s">
        <v>87</v>
      </c>
      <c r="E543" s="60"/>
      <c r="F543" s="60"/>
      <c r="G543" s="60"/>
      <c r="H543" s="60"/>
      <c r="I543" s="60"/>
      <c r="J543" s="60"/>
      <c r="K543" s="60"/>
      <c r="L543" s="60"/>
      <c r="M543" s="60"/>
      <c r="N543" s="701">
        <f>BK543</f>
        <v>0</v>
      </c>
      <c r="O543" s="702"/>
      <c r="P543" s="702"/>
      <c r="Q543" s="702"/>
      <c r="R543" s="61"/>
      <c r="T543" s="63"/>
      <c r="U543" s="59"/>
      <c r="V543" s="59"/>
      <c r="W543" s="64">
        <f>W544</f>
        <v>45.545321999999999</v>
      </c>
      <c r="X543" s="59"/>
      <c r="Y543" s="64">
        <f>Y544</f>
        <v>0</v>
      </c>
      <c r="Z543" s="59"/>
      <c r="AA543" s="65">
        <f>AA544</f>
        <v>1.4364110000000001</v>
      </c>
      <c r="AR543" s="66" t="s">
        <v>128</v>
      </c>
      <c r="AT543" s="67" t="s">
        <v>117</v>
      </c>
      <c r="AU543" s="67" t="s">
        <v>119</v>
      </c>
      <c r="AY543" s="66" t="s">
        <v>120</v>
      </c>
      <c r="BK543" s="68">
        <f>BK544</f>
        <v>0</v>
      </c>
    </row>
    <row r="544" spans="2:64" s="62" customFormat="1" ht="19.899999999999999" customHeight="1" x14ac:dyDescent="0.3">
      <c r="B544" s="58"/>
      <c r="C544" s="59"/>
      <c r="D544" s="69" t="s">
        <v>95</v>
      </c>
      <c r="E544" s="69"/>
      <c r="F544" s="69"/>
      <c r="G544" s="69"/>
      <c r="H544" s="69"/>
      <c r="I544" s="69"/>
      <c r="J544" s="69"/>
      <c r="K544" s="69"/>
      <c r="L544" s="69"/>
      <c r="M544" s="69"/>
      <c r="N544" s="659">
        <f>BK544</f>
        <v>0</v>
      </c>
      <c r="O544" s="660"/>
      <c r="P544" s="660"/>
      <c r="Q544" s="660"/>
      <c r="R544" s="61"/>
      <c r="T544" s="63"/>
      <c r="U544" s="59"/>
      <c r="V544" s="59"/>
      <c r="W544" s="64">
        <f>SUM(W545:W550)</f>
        <v>45.545321999999999</v>
      </c>
      <c r="X544" s="59"/>
      <c r="Y544" s="64">
        <f>SUM(Y545:Y550)</f>
        <v>0</v>
      </c>
      <c r="Z544" s="59"/>
      <c r="AA544" s="65">
        <f>SUM(AA545:AA550)</f>
        <v>1.4364110000000001</v>
      </c>
      <c r="AR544" s="66" t="s">
        <v>128</v>
      </c>
      <c r="AT544" s="67" t="s">
        <v>117</v>
      </c>
      <c r="AU544" s="67" t="s">
        <v>118</v>
      </c>
      <c r="AY544" s="66" t="s">
        <v>120</v>
      </c>
      <c r="BK544" s="68">
        <f>SUM(BK545:BK550)</f>
        <v>0</v>
      </c>
    </row>
    <row r="545" spans="2:64" s="17" customFormat="1" ht="31.5" customHeight="1" x14ac:dyDescent="0.25">
      <c r="B545" s="70"/>
      <c r="C545" s="71" t="s">
        <v>524</v>
      </c>
      <c r="D545" s="71" t="s">
        <v>121</v>
      </c>
      <c r="E545" s="72" t="s">
        <v>1468</v>
      </c>
      <c r="F545" s="671" t="s">
        <v>1469</v>
      </c>
      <c r="G545" s="667"/>
      <c r="H545" s="667"/>
      <c r="I545" s="667"/>
      <c r="J545" s="73" t="s">
        <v>273</v>
      </c>
      <c r="K545" s="74">
        <v>398.40800000000002</v>
      </c>
      <c r="L545" s="666"/>
      <c r="M545" s="667"/>
      <c r="N545" s="666">
        <f>ROUND(L545*K545,2)</f>
        <v>0</v>
      </c>
      <c r="O545" s="667"/>
      <c r="P545" s="667"/>
      <c r="Q545" s="667"/>
      <c r="R545" s="75"/>
      <c r="T545" s="76" t="s">
        <v>125</v>
      </c>
      <c r="U545" s="77" t="s">
        <v>126</v>
      </c>
      <c r="V545" s="78">
        <v>5.7000000000000002E-2</v>
      </c>
      <c r="W545" s="78">
        <f>V545*K545</f>
        <v>22.709256000000003</v>
      </c>
      <c r="X545" s="78">
        <v>0</v>
      </c>
      <c r="Y545" s="78">
        <f>X545*K545</f>
        <v>0</v>
      </c>
      <c r="Z545" s="78">
        <v>1E-3</v>
      </c>
      <c r="AA545" s="79">
        <f>Z545*K545</f>
        <v>0.39840800000000004</v>
      </c>
      <c r="AR545" s="30" t="s">
        <v>194</v>
      </c>
      <c r="AT545" s="30" t="s">
        <v>121</v>
      </c>
      <c r="AU545" s="30" t="s">
        <v>128</v>
      </c>
      <c r="AY545" s="30" t="s">
        <v>120</v>
      </c>
      <c r="BE545" s="80">
        <f>IF(U545="základní",N545,0)</f>
        <v>0</v>
      </c>
      <c r="BF545" s="80">
        <f>IF(U545="snížená",N545,0)</f>
        <v>0</v>
      </c>
      <c r="BG545" s="80">
        <f>IF(U545="zákl. přenesená",N545,0)</f>
        <v>0</v>
      </c>
      <c r="BH545" s="80">
        <f>IF(U545="sníž. přenesená",N545,0)</f>
        <v>0</v>
      </c>
      <c r="BI545" s="80">
        <f>IF(U545="nulová",N545,0)</f>
        <v>0</v>
      </c>
      <c r="BJ545" s="30" t="s">
        <v>118</v>
      </c>
      <c r="BK545" s="80">
        <f>ROUND(L545*K545,2)</f>
        <v>0</v>
      </c>
      <c r="BL545" s="30" t="s">
        <v>194</v>
      </c>
    </row>
    <row r="546" spans="2:64" s="86" customFormat="1" ht="31.5" customHeight="1" x14ac:dyDescent="0.25">
      <c r="B546" s="81"/>
      <c r="C546" s="399"/>
      <c r="D546" s="399"/>
      <c r="E546" s="83" t="s">
        <v>125</v>
      </c>
      <c r="F546" s="661" t="s">
        <v>2225</v>
      </c>
      <c r="G546" s="662"/>
      <c r="H546" s="662"/>
      <c r="I546" s="662"/>
      <c r="J546" s="399"/>
      <c r="K546" s="84">
        <v>256.608</v>
      </c>
      <c r="L546" s="399"/>
      <c r="M546" s="399"/>
      <c r="N546" s="399"/>
      <c r="O546" s="399"/>
      <c r="P546" s="399"/>
      <c r="Q546" s="399"/>
      <c r="R546" s="85"/>
      <c r="T546" s="87"/>
      <c r="U546" s="399"/>
      <c r="V546" s="399"/>
      <c r="W546" s="399"/>
      <c r="X546" s="399"/>
      <c r="Y546" s="399"/>
      <c r="Z546" s="399"/>
      <c r="AA546" s="88"/>
      <c r="AT546" s="89" t="s">
        <v>130</v>
      </c>
      <c r="AU546" s="89" t="s">
        <v>128</v>
      </c>
      <c r="AV546" s="86" t="s">
        <v>128</v>
      </c>
      <c r="AW546" s="86" t="s">
        <v>131</v>
      </c>
      <c r="AX546" s="86" t="s">
        <v>119</v>
      </c>
      <c r="AY546" s="89" t="s">
        <v>120</v>
      </c>
    </row>
    <row r="547" spans="2:64" s="86" customFormat="1" ht="31.5" customHeight="1" x14ac:dyDescent="0.25">
      <c r="B547" s="81"/>
      <c r="C547" s="399"/>
      <c r="D547" s="399"/>
      <c r="E547" s="83" t="s">
        <v>125</v>
      </c>
      <c r="F547" s="663" t="s">
        <v>2226</v>
      </c>
      <c r="G547" s="662"/>
      <c r="H547" s="662"/>
      <c r="I547" s="662"/>
      <c r="J547" s="399"/>
      <c r="K547" s="84">
        <v>141.80000000000001</v>
      </c>
      <c r="L547" s="399"/>
      <c r="M547" s="399"/>
      <c r="N547" s="399"/>
      <c r="O547" s="399"/>
      <c r="P547" s="399"/>
      <c r="Q547" s="399"/>
      <c r="R547" s="85"/>
      <c r="T547" s="87"/>
      <c r="U547" s="399"/>
      <c r="V547" s="399"/>
      <c r="W547" s="399"/>
      <c r="X547" s="399"/>
      <c r="Y547" s="399"/>
      <c r="Z547" s="399"/>
      <c r="AA547" s="88"/>
      <c r="AT547" s="89" t="s">
        <v>130</v>
      </c>
      <c r="AU547" s="89" t="s">
        <v>128</v>
      </c>
      <c r="AV547" s="86" t="s">
        <v>128</v>
      </c>
      <c r="AW547" s="86" t="s">
        <v>131</v>
      </c>
      <c r="AX547" s="86" t="s">
        <v>119</v>
      </c>
      <c r="AY547" s="89" t="s">
        <v>120</v>
      </c>
    </row>
    <row r="548" spans="2:64" s="95" customFormat="1" ht="22.5" customHeight="1" x14ac:dyDescent="0.25">
      <c r="B548" s="90"/>
      <c r="C548" s="401"/>
      <c r="D548" s="401"/>
      <c r="E548" s="92" t="s">
        <v>125</v>
      </c>
      <c r="F548" s="664" t="s">
        <v>146</v>
      </c>
      <c r="G548" s="665"/>
      <c r="H548" s="665"/>
      <c r="I548" s="665"/>
      <c r="J548" s="401"/>
      <c r="K548" s="93">
        <v>398.40800000000002</v>
      </c>
      <c r="L548" s="401"/>
      <c r="M548" s="401"/>
      <c r="N548" s="401"/>
      <c r="O548" s="401"/>
      <c r="P548" s="401"/>
      <c r="Q548" s="401"/>
      <c r="R548" s="94"/>
      <c r="T548" s="96"/>
      <c r="U548" s="401"/>
      <c r="V548" s="401"/>
      <c r="W548" s="401"/>
      <c r="X548" s="401"/>
      <c r="Y548" s="401"/>
      <c r="Z548" s="401"/>
      <c r="AA548" s="97"/>
      <c r="AT548" s="98" t="s">
        <v>130</v>
      </c>
      <c r="AU548" s="98" t="s">
        <v>128</v>
      </c>
      <c r="AV548" s="95" t="s">
        <v>127</v>
      </c>
      <c r="AW548" s="95" t="s">
        <v>131</v>
      </c>
      <c r="AX548" s="95" t="s">
        <v>118</v>
      </c>
      <c r="AY548" s="98" t="s">
        <v>120</v>
      </c>
    </row>
    <row r="549" spans="2:64" s="17" customFormat="1" ht="31.5" customHeight="1" x14ac:dyDescent="0.25">
      <c r="B549" s="70"/>
      <c r="C549" s="71" t="s">
        <v>529</v>
      </c>
      <c r="D549" s="71" t="s">
        <v>121</v>
      </c>
      <c r="E549" s="72" t="s">
        <v>1472</v>
      </c>
      <c r="F549" s="671" t="s">
        <v>1473</v>
      </c>
      <c r="G549" s="667"/>
      <c r="H549" s="667"/>
      <c r="I549" s="667"/>
      <c r="J549" s="73" t="s">
        <v>273</v>
      </c>
      <c r="K549" s="74">
        <v>1038.0029999999999</v>
      </c>
      <c r="L549" s="666"/>
      <c r="M549" s="667"/>
      <c r="N549" s="666">
        <f>ROUND(L549*K549,2)</f>
        <v>0</v>
      </c>
      <c r="O549" s="667"/>
      <c r="P549" s="667"/>
      <c r="Q549" s="667"/>
      <c r="R549" s="75"/>
      <c r="T549" s="76" t="s">
        <v>125</v>
      </c>
      <c r="U549" s="77" t="s">
        <v>126</v>
      </c>
      <c r="V549" s="78">
        <v>2.1999999999999999E-2</v>
      </c>
      <c r="W549" s="78">
        <f>V549*K549</f>
        <v>22.836065999999999</v>
      </c>
      <c r="X549" s="78">
        <v>0</v>
      </c>
      <c r="Y549" s="78">
        <f>X549*K549</f>
        <v>0</v>
      </c>
      <c r="Z549" s="78">
        <v>1E-3</v>
      </c>
      <c r="AA549" s="79">
        <f>Z549*K549</f>
        <v>1.038003</v>
      </c>
      <c r="AR549" s="30" t="s">
        <v>194</v>
      </c>
      <c r="AT549" s="30" t="s">
        <v>121</v>
      </c>
      <c r="AU549" s="30" t="s">
        <v>128</v>
      </c>
      <c r="AY549" s="30" t="s">
        <v>120</v>
      </c>
      <c r="BE549" s="80">
        <f>IF(U549="základní",N549,0)</f>
        <v>0</v>
      </c>
      <c r="BF549" s="80">
        <f>IF(U549="snížená",N549,0)</f>
        <v>0</v>
      </c>
      <c r="BG549" s="80">
        <f>IF(U549="zákl. přenesená",N549,0)</f>
        <v>0</v>
      </c>
      <c r="BH549" s="80">
        <f>IF(U549="sníž. přenesená",N549,0)</f>
        <v>0</v>
      </c>
      <c r="BI549" s="80">
        <f>IF(U549="nulová",N549,0)</f>
        <v>0</v>
      </c>
      <c r="BJ549" s="30" t="s">
        <v>118</v>
      </c>
      <c r="BK549" s="80">
        <f>ROUND(L549*K549,2)</f>
        <v>0</v>
      </c>
      <c r="BL549" s="30" t="s">
        <v>194</v>
      </c>
    </row>
    <row r="550" spans="2:64" s="86" customFormat="1" ht="44.25" customHeight="1" x14ac:dyDescent="0.25">
      <c r="B550" s="81"/>
      <c r="C550" s="399"/>
      <c r="D550" s="399"/>
      <c r="E550" s="83" t="s">
        <v>125</v>
      </c>
      <c r="F550" s="661" t="s">
        <v>2227</v>
      </c>
      <c r="G550" s="662"/>
      <c r="H550" s="662"/>
      <c r="I550" s="662"/>
      <c r="J550" s="399"/>
      <c r="K550" s="84">
        <v>1038.0029999999999</v>
      </c>
      <c r="L550" s="399"/>
      <c r="M550" s="399"/>
      <c r="N550" s="399"/>
      <c r="O550" s="399"/>
      <c r="P550" s="399"/>
      <c r="Q550" s="399"/>
      <c r="R550" s="85"/>
      <c r="T550" s="126"/>
      <c r="U550" s="127"/>
      <c r="V550" s="127"/>
      <c r="W550" s="127"/>
      <c r="X550" s="127"/>
      <c r="Y550" s="127"/>
      <c r="Z550" s="127"/>
      <c r="AA550" s="128"/>
      <c r="AT550" s="89" t="s">
        <v>130</v>
      </c>
      <c r="AU550" s="89" t="s">
        <v>128</v>
      </c>
      <c r="AV550" s="86" t="s">
        <v>128</v>
      </c>
      <c r="AW550" s="86" t="s">
        <v>131</v>
      </c>
      <c r="AX550" s="86" t="s">
        <v>118</v>
      </c>
      <c r="AY550" s="89" t="s">
        <v>120</v>
      </c>
    </row>
    <row r="551" spans="2:64" s="17" customFormat="1" ht="6.95" customHeight="1" x14ac:dyDescent="0.25">
      <c r="B551" s="41"/>
      <c r="C551" s="42"/>
      <c r="D551" s="42"/>
      <c r="E551" s="42"/>
      <c r="F551" s="42"/>
      <c r="G551" s="42"/>
      <c r="H551" s="42"/>
      <c r="I551" s="42"/>
      <c r="J551" s="42"/>
      <c r="K551" s="42"/>
      <c r="L551" s="42"/>
      <c r="M551" s="42"/>
      <c r="N551" s="42"/>
      <c r="O551" s="42"/>
      <c r="P551" s="42"/>
      <c r="Q551" s="42"/>
      <c r="R551" s="43"/>
    </row>
  </sheetData>
  <mergeCells count="719">
    <mergeCell ref="F549:I549"/>
    <mergeCell ref="L549:M549"/>
    <mergeCell ref="N549:Q549"/>
    <mergeCell ref="F550:I550"/>
    <mergeCell ref="F545:I545"/>
    <mergeCell ref="L545:M545"/>
    <mergeCell ref="N545:Q545"/>
    <mergeCell ref="F546:I546"/>
    <mergeCell ref="F547:I547"/>
    <mergeCell ref="F548:I548"/>
    <mergeCell ref="N541:Q541"/>
    <mergeCell ref="F542:I542"/>
    <mergeCell ref="L542:M542"/>
    <mergeCell ref="N542:Q542"/>
    <mergeCell ref="N543:Q543"/>
    <mergeCell ref="N544:Q544"/>
    <mergeCell ref="F537:I537"/>
    <mergeCell ref="F538:I538"/>
    <mergeCell ref="F539:I539"/>
    <mergeCell ref="L539:M539"/>
    <mergeCell ref="N539:Q539"/>
    <mergeCell ref="F540:I540"/>
    <mergeCell ref="F533:I533"/>
    <mergeCell ref="F534:I534"/>
    <mergeCell ref="F535:I535"/>
    <mergeCell ref="L535:M535"/>
    <mergeCell ref="N535:Q535"/>
    <mergeCell ref="F536:I536"/>
    <mergeCell ref="F529:I529"/>
    <mergeCell ref="F530:I530"/>
    <mergeCell ref="F531:I531"/>
    <mergeCell ref="L531:M531"/>
    <mergeCell ref="N531:Q531"/>
    <mergeCell ref="F532:I532"/>
    <mergeCell ref="F525:I525"/>
    <mergeCell ref="F526:I526"/>
    <mergeCell ref="L526:M526"/>
    <mergeCell ref="N526:Q526"/>
    <mergeCell ref="F527:I527"/>
    <mergeCell ref="F528:I528"/>
    <mergeCell ref="F521:I521"/>
    <mergeCell ref="L521:M521"/>
    <mergeCell ref="N521:Q521"/>
    <mergeCell ref="F522:I522"/>
    <mergeCell ref="F523:I523"/>
    <mergeCell ref="F524:I524"/>
    <mergeCell ref="F517:I517"/>
    <mergeCell ref="F518:I518"/>
    <mergeCell ref="L518:M518"/>
    <mergeCell ref="N518:Q518"/>
    <mergeCell ref="F519:I519"/>
    <mergeCell ref="F520:I520"/>
    <mergeCell ref="F513:I513"/>
    <mergeCell ref="F514:I514"/>
    <mergeCell ref="L514:M514"/>
    <mergeCell ref="N514:Q514"/>
    <mergeCell ref="F515:I515"/>
    <mergeCell ref="F516:I516"/>
    <mergeCell ref="N509:Q509"/>
    <mergeCell ref="F510:I510"/>
    <mergeCell ref="F511:I511"/>
    <mergeCell ref="L511:M511"/>
    <mergeCell ref="N511:Q511"/>
    <mergeCell ref="F512:I512"/>
    <mergeCell ref="F505:I505"/>
    <mergeCell ref="F506:I506"/>
    <mergeCell ref="F507:I507"/>
    <mergeCell ref="F508:I508"/>
    <mergeCell ref="F509:I509"/>
    <mergeCell ref="L509:M509"/>
    <mergeCell ref="F501:I501"/>
    <mergeCell ref="F502:I502"/>
    <mergeCell ref="L502:M502"/>
    <mergeCell ref="N502:Q502"/>
    <mergeCell ref="F503:I503"/>
    <mergeCell ref="F504:I504"/>
    <mergeCell ref="F497:I497"/>
    <mergeCell ref="F498:I498"/>
    <mergeCell ref="F499:I499"/>
    <mergeCell ref="L499:M499"/>
    <mergeCell ref="N499:Q499"/>
    <mergeCell ref="F500:I500"/>
    <mergeCell ref="F493:I493"/>
    <mergeCell ref="F494:I494"/>
    <mergeCell ref="N495:Q495"/>
    <mergeCell ref="F496:I496"/>
    <mergeCell ref="L496:M496"/>
    <mergeCell ref="N496:Q496"/>
    <mergeCell ref="F489:I489"/>
    <mergeCell ref="F490:I490"/>
    <mergeCell ref="L490:M490"/>
    <mergeCell ref="N490:Q490"/>
    <mergeCell ref="F491:I491"/>
    <mergeCell ref="F492:I492"/>
    <mergeCell ref="F485:I485"/>
    <mergeCell ref="N486:Q486"/>
    <mergeCell ref="F487:I487"/>
    <mergeCell ref="L487:M487"/>
    <mergeCell ref="N487:Q487"/>
    <mergeCell ref="F488:I488"/>
    <mergeCell ref="F482:I482"/>
    <mergeCell ref="L482:M482"/>
    <mergeCell ref="N482:Q482"/>
    <mergeCell ref="F483:I483"/>
    <mergeCell ref="F484:I484"/>
    <mergeCell ref="L484:M484"/>
    <mergeCell ref="N484:Q484"/>
    <mergeCell ref="N478:Q478"/>
    <mergeCell ref="F479:I479"/>
    <mergeCell ref="F480:I480"/>
    <mergeCell ref="L480:M480"/>
    <mergeCell ref="N480:Q480"/>
    <mergeCell ref="F481:I481"/>
    <mergeCell ref="F474:I474"/>
    <mergeCell ref="F475:I475"/>
    <mergeCell ref="F476:I476"/>
    <mergeCell ref="F477:I477"/>
    <mergeCell ref="F478:I478"/>
    <mergeCell ref="L478:M478"/>
    <mergeCell ref="F471:I471"/>
    <mergeCell ref="L471:M471"/>
    <mergeCell ref="N471:Q471"/>
    <mergeCell ref="F472:I472"/>
    <mergeCell ref="F473:I473"/>
    <mergeCell ref="L473:M473"/>
    <mergeCell ref="N473:Q473"/>
    <mergeCell ref="F467:I467"/>
    <mergeCell ref="L467:M467"/>
    <mergeCell ref="N467:Q467"/>
    <mergeCell ref="F468:I468"/>
    <mergeCell ref="F469:I469"/>
    <mergeCell ref="F470:I470"/>
    <mergeCell ref="F463:I463"/>
    <mergeCell ref="F464:I464"/>
    <mergeCell ref="F465:I465"/>
    <mergeCell ref="L465:M465"/>
    <mergeCell ref="N465:Q465"/>
    <mergeCell ref="F466:I466"/>
    <mergeCell ref="F457:I457"/>
    <mergeCell ref="F458:I458"/>
    <mergeCell ref="F459:I459"/>
    <mergeCell ref="F460:I460"/>
    <mergeCell ref="F461:I461"/>
    <mergeCell ref="F462:I462"/>
    <mergeCell ref="F453:I453"/>
    <mergeCell ref="F454:I454"/>
    <mergeCell ref="F455:I455"/>
    <mergeCell ref="F456:I456"/>
    <mergeCell ref="L456:M456"/>
    <mergeCell ref="N456:Q456"/>
    <mergeCell ref="F449:I449"/>
    <mergeCell ref="F450:I450"/>
    <mergeCell ref="L450:M450"/>
    <mergeCell ref="N450:Q450"/>
    <mergeCell ref="F451:I451"/>
    <mergeCell ref="F452:I452"/>
    <mergeCell ref="F443:I443"/>
    <mergeCell ref="F444:I444"/>
    <mergeCell ref="F445:I445"/>
    <mergeCell ref="F446:I446"/>
    <mergeCell ref="F447:I447"/>
    <mergeCell ref="F448:I448"/>
    <mergeCell ref="F440:I440"/>
    <mergeCell ref="L440:M440"/>
    <mergeCell ref="N440:Q440"/>
    <mergeCell ref="F441:I441"/>
    <mergeCell ref="F442:I442"/>
    <mergeCell ref="L442:M442"/>
    <mergeCell ref="N442:Q442"/>
    <mergeCell ref="N434:Q434"/>
    <mergeCell ref="F435:I435"/>
    <mergeCell ref="F436:I436"/>
    <mergeCell ref="F437:I437"/>
    <mergeCell ref="F438:I438"/>
    <mergeCell ref="F439:I439"/>
    <mergeCell ref="F430:I430"/>
    <mergeCell ref="F431:I431"/>
    <mergeCell ref="F432:I432"/>
    <mergeCell ref="F433:I433"/>
    <mergeCell ref="F434:I434"/>
    <mergeCell ref="L434:M434"/>
    <mergeCell ref="F426:I426"/>
    <mergeCell ref="F427:I427"/>
    <mergeCell ref="F428:I428"/>
    <mergeCell ref="L428:M428"/>
    <mergeCell ref="N428:Q428"/>
    <mergeCell ref="F429:I429"/>
    <mergeCell ref="F420:I420"/>
    <mergeCell ref="F421:I421"/>
    <mergeCell ref="F422:I422"/>
    <mergeCell ref="F423:I423"/>
    <mergeCell ref="F424:I424"/>
    <mergeCell ref="F425:I425"/>
    <mergeCell ref="F416:I416"/>
    <mergeCell ref="F417:I417"/>
    <mergeCell ref="F418:I418"/>
    <mergeCell ref="F419:I419"/>
    <mergeCell ref="L419:M419"/>
    <mergeCell ref="N419:Q419"/>
    <mergeCell ref="L412:M412"/>
    <mergeCell ref="N412:Q412"/>
    <mergeCell ref="F413:I413"/>
    <mergeCell ref="F414:I414"/>
    <mergeCell ref="F415:I415"/>
    <mergeCell ref="L415:M415"/>
    <mergeCell ref="N415:Q415"/>
    <mergeCell ref="F407:I407"/>
    <mergeCell ref="F408:I408"/>
    <mergeCell ref="F409:I409"/>
    <mergeCell ref="F410:I410"/>
    <mergeCell ref="F411:I411"/>
    <mergeCell ref="F412:I412"/>
    <mergeCell ref="L403:M403"/>
    <mergeCell ref="N403:Q403"/>
    <mergeCell ref="F404:I404"/>
    <mergeCell ref="N405:Q405"/>
    <mergeCell ref="F406:I406"/>
    <mergeCell ref="L406:M406"/>
    <mergeCell ref="N406:Q406"/>
    <mergeCell ref="F398:I398"/>
    <mergeCell ref="F399:I399"/>
    <mergeCell ref="F400:I400"/>
    <mergeCell ref="F401:I401"/>
    <mergeCell ref="F402:I402"/>
    <mergeCell ref="F403:I403"/>
    <mergeCell ref="N394:Q394"/>
    <mergeCell ref="F395:I395"/>
    <mergeCell ref="F396:I396"/>
    <mergeCell ref="L396:M396"/>
    <mergeCell ref="N396:Q396"/>
    <mergeCell ref="F397:I397"/>
    <mergeCell ref="F390:I390"/>
    <mergeCell ref="F391:I391"/>
    <mergeCell ref="F392:I392"/>
    <mergeCell ref="F393:I393"/>
    <mergeCell ref="F394:I394"/>
    <mergeCell ref="L394:M394"/>
    <mergeCell ref="F386:I386"/>
    <mergeCell ref="F387:I387"/>
    <mergeCell ref="L387:M387"/>
    <mergeCell ref="N387:Q387"/>
    <mergeCell ref="F388:I388"/>
    <mergeCell ref="F389:I389"/>
    <mergeCell ref="F382:I382"/>
    <mergeCell ref="F383:I383"/>
    <mergeCell ref="F384:I384"/>
    <mergeCell ref="F385:I385"/>
    <mergeCell ref="L385:M385"/>
    <mergeCell ref="N385:Q385"/>
    <mergeCell ref="F379:I379"/>
    <mergeCell ref="L379:M379"/>
    <mergeCell ref="N379:Q379"/>
    <mergeCell ref="F380:I380"/>
    <mergeCell ref="F381:I381"/>
    <mergeCell ref="L381:M381"/>
    <mergeCell ref="N381:Q381"/>
    <mergeCell ref="F373:I373"/>
    <mergeCell ref="F374:I374"/>
    <mergeCell ref="F375:I375"/>
    <mergeCell ref="F376:I376"/>
    <mergeCell ref="F377:I377"/>
    <mergeCell ref="F378:I378"/>
    <mergeCell ref="F369:I369"/>
    <mergeCell ref="L369:M369"/>
    <mergeCell ref="N369:Q369"/>
    <mergeCell ref="F370:I370"/>
    <mergeCell ref="F371:I371"/>
    <mergeCell ref="F372:I372"/>
    <mergeCell ref="L372:M372"/>
    <mergeCell ref="N372:Q372"/>
    <mergeCell ref="F365:I365"/>
    <mergeCell ref="F366:I366"/>
    <mergeCell ref="L366:M366"/>
    <mergeCell ref="N366:Q366"/>
    <mergeCell ref="F367:I367"/>
    <mergeCell ref="F368:I368"/>
    <mergeCell ref="F361:I361"/>
    <mergeCell ref="F362:I362"/>
    <mergeCell ref="F363:I363"/>
    <mergeCell ref="L363:M363"/>
    <mergeCell ref="N363:Q363"/>
    <mergeCell ref="F364:I364"/>
    <mergeCell ref="L356:M356"/>
    <mergeCell ref="N356:Q356"/>
    <mergeCell ref="F357:I357"/>
    <mergeCell ref="F358:I358"/>
    <mergeCell ref="F359:I359"/>
    <mergeCell ref="F360:I360"/>
    <mergeCell ref="F351:I351"/>
    <mergeCell ref="F352:I352"/>
    <mergeCell ref="F353:I353"/>
    <mergeCell ref="F354:I354"/>
    <mergeCell ref="F355:I355"/>
    <mergeCell ref="F356:I356"/>
    <mergeCell ref="F347:I347"/>
    <mergeCell ref="F348:I348"/>
    <mergeCell ref="F349:I349"/>
    <mergeCell ref="L349:M349"/>
    <mergeCell ref="N349:Q349"/>
    <mergeCell ref="F350:I350"/>
    <mergeCell ref="F343:I343"/>
    <mergeCell ref="L343:M343"/>
    <mergeCell ref="N343:Q343"/>
    <mergeCell ref="F344:I344"/>
    <mergeCell ref="F345:I345"/>
    <mergeCell ref="F346:I346"/>
    <mergeCell ref="N337:Q337"/>
    <mergeCell ref="F338:I338"/>
    <mergeCell ref="F339:I339"/>
    <mergeCell ref="F340:I340"/>
    <mergeCell ref="F341:I341"/>
    <mergeCell ref="F342:I342"/>
    <mergeCell ref="F333:I333"/>
    <mergeCell ref="F334:I334"/>
    <mergeCell ref="F335:I335"/>
    <mergeCell ref="F336:I336"/>
    <mergeCell ref="F337:I337"/>
    <mergeCell ref="L337:M337"/>
    <mergeCell ref="F329:I329"/>
    <mergeCell ref="F330:I330"/>
    <mergeCell ref="L330:M330"/>
    <mergeCell ref="N330:Q330"/>
    <mergeCell ref="F331:I331"/>
    <mergeCell ref="F332:I332"/>
    <mergeCell ref="L324:M324"/>
    <mergeCell ref="N324:Q324"/>
    <mergeCell ref="F325:I325"/>
    <mergeCell ref="F326:I326"/>
    <mergeCell ref="F327:I327"/>
    <mergeCell ref="F328:I328"/>
    <mergeCell ref="F319:I319"/>
    <mergeCell ref="F320:I320"/>
    <mergeCell ref="F321:I321"/>
    <mergeCell ref="F322:I322"/>
    <mergeCell ref="F323:I323"/>
    <mergeCell ref="F324:I324"/>
    <mergeCell ref="F315:I315"/>
    <mergeCell ref="F316:I316"/>
    <mergeCell ref="F317:I317"/>
    <mergeCell ref="F318:I318"/>
    <mergeCell ref="L318:M318"/>
    <mergeCell ref="N318:Q318"/>
    <mergeCell ref="F311:I311"/>
    <mergeCell ref="F312:I312"/>
    <mergeCell ref="L312:M312"/>
    <mergeCell ref="N312:Q312"/>
    <mergeCell ref="F313:I313"/>
    <mergeCell ref="F314:I314"/>
    <mergeCell ref="F305:I305"/>
    <mergeCell ref="F306:I306"/>
    <mergeCell ref="F307:I307"/>
    <mergeCell ref="F308:I308"/>
    <mergeCell ref="F309:I309"/>
    <mergeCell ref="F310:I310"/>
    <mergeCell ref="F301:I301"/>
    <mergeCell ref="F302:I302"/>
    <mergeCell ref="F303:I303"/>
    <mergeCell ref="F304:I304"/>
    <mergeCell ref="L304:M304"/>
    <mergeCell ref="N304:Q304"/>
    <mergeCell ref="F297:I297"/>
    <mergeCell ref="F298:I298"/>
    <mergeCell ref="L298:M298"/>
    <mergeCell ref="N298:Q298"/>
    <mergeCell ref="F299:I299"/>
    <mergeCell ref="F300:I300"/>
    <mergeCell ref="N293:Q293"/>
    <mergeCell ref="F294:I294"/>
    <mergeCell ref="L294:M294"/>
    <mergeCell ref="N294:Q294"/>
    <mergeCell ref="F295:I295"/>
    <mergeCell ref="F296:I296"/>
    <mergeCell ref="L296:M296"/>
    <mergeCell ref="N296:Q296"/>
    <mergeCell ref="F287:I287"/>
    <mergeCell ref="F288:I288"/>
    <mergeCell ref="F289:I289"/>
    <mergeCell ref="F290:I290"/>
    <mergeCell ref="F291:I291"/>
    <mergeCell ref="F292:I292"/>
    <mergeCell ref="F281:I281"/>
    <mergeCell ref="F282:I282"/>
    <mergeCell ref="F283:I283"/>
    <mergeCell ref="F284:I284"/>
    <mergeCell ref="F285:I285"/>
    <mergeCell ref="F286:I286"/>
    <mergeCell ref="F275:I275"/>
    <mergeCell ref="F276:I276"/>
    <mergeCell ref="F277:I277"/>
    <mergeCell ref="F278:I278"/>
    <mergeCell ref="F279:I279"/>
    <mergeCell ref="F280:I280"/>
    <mergeCell ref="L271:M271"/>
    <mergeCell ref="N271:Q271"/>
    <mergeCell ref="F272:I272"/>
    <mergeCell ref="N273:Q273"/>
    <mergeCell ref="F274:I274"/>
    <mergeCell ref="L274:M274"/>
    <mergeCell ref="N274:Q274"/>
    <mergeCell ref="F266:I266"/>
    <mergeCell ref="F267:I267"/>
    <mergeCell ref="F268:I268"/>
    <mergeCell ref="F269:I269"/>
    <mergeCell ref="F270:I270"/>
    <mergeCell ref="F271:I271"/>
    <mergeCell ref="F260:I260"/>
    <mergeCell ref="F261:I261"/>
    <mergeCell ref="F262:I262"/>
    <mergeCell ref="F263:I263"/>
    <mergeCell ref="N264:Q264"/>
    <mergeCell ref="F265:I265"/>
    <mergeCell ref="L265:M265"/>
    <mergeCell ref="N265:Q265"/>
    <mergeCell ref="F256:I256"/>
    <mergeCell ref="F257:I257"/>
    <mergeCell ref="L257:M257"/>
    <mergeCell ref="N257:Q257"/>
    <mergeCell ref="F258:I258"/>
    <mergeCell ref="F259:I259"/>
    <mergeCell ref="L259:M259"/>
    <mergeCell ref="N259:Q259"/>
    <mergeCell ref="L251:M251"/>
    <mergeCell ref="N251:Q251"/>
    <mergeCell ref="F252:I252"/>
    <mergeCell ref="F253:I253"/>
    <mergeCell ref="F254:I254"/>
    <mergeCell ref="F255:I255"/>
    <mergeCell ref="F246:I246"/>
    <mergeCell ref="F247:I247"/>
    <mergeCell ref="F248:I248"/>
    <mergeCell ref="F249:I249"/>
    <mergeCell ref="F250:I250"/>
    <mergeCell ref="F251:I251"/>
    <mergeCell ref="L243:M243"/>
    <mergeCell ref="N243:Q243"/>
    <mergeCell ref="F244:I244"/>
    <mergeCell ref="F245:I245"/>
    <mergeCell ref="L245:M245"/>
    <mergeCell ref="N245:Q245"/>
    <mergeCell ref="F238:I238"/>
    <mergeCell ref="F239:I239"/>
    <mergeCell ref="F240:I240"/>
    <mergeCell ref="F241:I241"/>
    <mergeCell ref="F242:I242"/>
    <mergeCell ref="F243:I243"/>
    <mergeCell ref="F232:I232"/>
    <mergeCell ref="F233:I233"/>
    <mergeCell ref="F234:I234"/>
    <mergeCell ref="F235:I235"/>
    <mergeCell ref="F236:I236"/>
    <mergeCell ref="F237:I237"/>
    <mergeCell ref="F226:I226"/>
    <mergeCell ref="F227:I227"/>
    <mergeCell ref="F228:I228"/>
    <mergeCell ref="F229:I229"/>
    <mergeCell ref="F230:I230"/>
    <mergeCell ref="F231:I231"/>
    <mergeCell ref="F220:I220"/>
    <mergeCell ref="F221:I221"/>
    <mergeCell ref="F222:I222"/>
    <mergeCell ref="F223:I223"/>
    <mergeCell ref="F224:I224"/>
    <mergeCell ref="F225:I225"/>
    <mergeCell ref="N214:Q214"/>
    <mergeCell ref="F215:I215"/>
    <mergeCell ref="F216:I216"/>
    <mergeCell ref="F217:I217"/>
    <mergeCell ref="F218:I218"/>
    <mergeCell ref="F219:I219"/>
    <mergeCell ref="F210:I210"/>
    <mergeCell ref="F211:I211"/>
    <mergeCell ref="F212:I212"/>
    <mergeCell ref="F213:I213"/>
    <mergeCell ref="F214:I214"/>
    <mergeCell ref="L214:M214"/>
    <mergeCell ref="F204:I204"/>
    <mergeCell ref="F205:I205"/>
    <mergeCell ref="F206:I206"/>
    <mergeCell ref="F207:I207"/>
    <mergeCell ref="F208:I208"/>
    <mergeCell ref="F209:I209"/>
    <mergeCell ref="F198:I198"/>
    <mergeCell ref="F199:I199"/>
    <mergeCell ref="F200:I200"/>
    <mergeCell ref="F201:I201"/>
    <mergeCell ref="F202:I202"/>
    <mergeCell ref="F203:I203"/>
    <mergeCell ref="F192:I192"/>
    <mergeCell ref="F193:I193"/>
    <mergeCell ref="F194:I194"/>
    <mergeCell ref="F195:I195"/>
    <mergeCell ref="F196:I196"/>
    <mergeCell ref="F197:I197"/>
    <mergeCell ref="F186:I186"/>
    <mergeCell ref="F187:I187"/>
    <mergeCell ref="F188:I188"/>
    <mergeCell ref="F189:I189"/>
    <mergeCell ref="F190:I190"/>
    <mergeCell ref="F191:I191"/>
    <mergeCell ref="F182:I182"/>
    <mergeCell ref="F183:I183"/>
    <mergeCell ref="F184:I184"/>
    <mergeCell ref="L184:M184"/>
    <mergeCell ref="N184:Q184"/>
    <mergeCell ref="F185:I185"/>
    <mergeCell ref="F176:I176"/>
    <mergeCell ref="F177:I177"/>
    <mergeCell ref="F178:I178"/>
    <mergeCell ref="F179:I179"/>
    <mergeCell ref="F180:I180"/>
    <mergeCell ref="F181:I181"/>
    <mergeCell ref="F172:I172"/>
    <mergeCell ref="F173:I173"/>
    <mergeCell ref="L173:M173"/>
    <mergeCell ref="N173:Q173"/>
    <mergeCell ref="F174:I174"/>
    <mergeCell ref="F175:I175"/>
    <mergeCell ref="F168:I168"/>
    <mergeCell ref="F169:I169"/>
    <mergeCell ref="L169:M169"/>
    <mergeCell ref="N169:Q169"/>
    <mergeCell ref="F170:I170"/>
    <mergeCell ref="F171:I171"/>
    <mergeCell ref="L171:M171"/>
    <mergeCell ref="N171:Q171"/>
    <mergeCell ref="F164:I164"/>
    <mergeCell ref="F165:I165"/>
    <mergeCell ref="F166:I166"/>
    <mergeCell ref="F167:I167"/>
    <mergeCell ref="L167:M167"/>
    <mergeCell ref="N167:Q167"/>
    <mergeCell ref="L161:M161"/>
    <mergeCell ref="N161:Q161"/>
    <mergeCell ref="F162:I162"/>
    <mergeCell ref="F163:I163"/>
    <mergeCell ref="L163:M163"/>
    <mergeCell ref="N163:Q163"/>
    <mergeCell ref="F156:I156"/>
    <mergeCell ref="F157:I157"/>
    <mergeCell ref="F158:I158"/>
    <mergeCell ref="F159:I159"/>
    <mergeCell ref="F160:I160"/>
    <mergeCell ref="F161:I161"/>
    <mergeCell ref="F150:I150"/>
    <mergeCell ref="F151:I151"/>
    <mergeCell ref="F152:I152"/>
    <mergeCell ref="F153:I153"/>
    <mergeCell ref="F154:I154"/>
    <mergeCell ref="F155:I155"/>
    <mergeCell ref="F144:I144"/>
    <mergeCell ref="F145:I145"/>
    <mergeCell ref="F146:I146"/>
    <mergeCell ref="F147:I147"/>
    <mergeCell ref="F148:I148"/>
    <mergeCell ref="F149:I149"/>
    <mergeCell ref="F140:I140"/>
    <mergeCell ref="F141:I141"/>
    <mergeCell ref="L141:M141"/>
    <mergeCell ref="N141:Q141"/>
    <mergeCell ref="F142:I142"/>
    <mergeCell ref="F143:I143"/>
    <mergeCell ref="F136:I136"/>
    <mergeCell ref="F137:I137"/>
    <mergeCell ref="L137:M137"/>
    <mergeCell ref="N137:Q137"/>
    <mergeCell ref="F138:I138"/>
    <mergeCell ref="F139:I139"/>
    <mergeCell ref="F132:I132"/>
    <mergeCell ref="F133:I133"/>
    <mergeCell ref="L133:M133"/>
    <mergeCell ref="N133:Q133"/>
    <mergeCell ref="F134:I134"/>
    <mergeCell ref="F135:I135"/>
    <mergeCell ref="L135:M135"/>
    <mergeCell ref="N135:Q135"/>
    <mergeCell ref="F129:I129"/>
    <mergeCell ref="L129:M129"/>
    <mergeCell ref="N129:Q129"/>
    <mergeCell ref="F130:I130"/>
    <mergeCell ref="F131:I131"/>
    <mergeCell ref="L131:M131"/>
    <mergeCell ref="N131:Q131"/>
    <mergeCell ref="N125:Q125"/>
    <mergeCell ref="F126:I126"/>
    <mergeCell ref="F127:I127"/>
    <mergeCell ref="L127:M127"/>
    <mergeCell ref="N127:Q127"/>
    <mergeCell ref="F128:I128"/>
    <mergeCell ref="F121:I121"/>
    <mergeCell ref="F122:I122"/>
    <mergeCell ref="F123:I123"/>
    <mergeCell ref="F124:I124"/>
    <mergeCell ref="F125:I125"/>
    <mergeCell ref="L125:M125"/>
    <mergeCell ref="F115:I115"/>
    <mergeCell ref="F116:I116"/>
    <mergeCell ref="F117:I117"/>
    <mergeCell ref="F118:I118"/>
    <mergeCell ref="F119:I119"/>
    <mergeCell ref="F120:I120"/>
    <mergeCell ref="F109:I109"/>
    <mergeCell ref="F110:I110"/>
    <mergeCell ref="F111:I111"/>
    <mergeCell ref="F112:I112"/>
    <mergeCell ref="F113:I113"/>
    <mergeCell ref="F114:I114"/>
    <mergeCell ref="F105:I105"/>
    <mergeCell ref="F106:I106"/>
    <mergeCell ref="L106:M106"/>
    <mergeCell ref="N106:Q106"/>
    <mergeCell ref="F107:I107"/>
    <mergeCell ref="F108:I108"/>
    <mergeCell ref="N99:Q99"/>
    <mergeCell ref="F100:I100"/>
    <mergeCell ref="F101:I101"/>
    <mergeCell ref="F102:I102"/>
    <mergeCell ref="F103:I103"/>
    <mergeCell ref="F104:I104"/>
    <mergeCell ref="F95:I95"/>
    <mergeCell ref="F96:I96"/>
    <mergeCell ref="F97:I97"/>
    <mergeCell ref="F98:I98"/>
    <mergeCell ref="F99:I99"/>
    <mergeCell ref="L99:M99"/>
    <mergeCell ref="F89:I89"/>
    <mergeCell ref="F90:I90"/>
    <mergeCell ref="F91:I91"/>
    <mergeCell ref="F92:I92"/>
    <mergeCell ref="F93:I93"/>
    <mergeCell ref="F94:I94"/>
    <mergeCell ref="F83:I83"/>
    <mergeCell ref="F84:I84"/>
    <mergeCell ref="F85:I85"/>
    <mergeCell ref="F86:I86"/>
    <mergeCell ref="F87:I87"/>
    <mergeCell ref="F88:I88"/>
    <mergeCell ref="F77:I77"/>
    <mergeCell ref="F78:I78"/>
    <mergeCell ref="F79:I79"/>
    <mergeCell ref="F80:I80"/>
    <mergeCell ref="F81:I81"/>
    <mergeCell ref="F82:I82"/>
    <mergeCell ref="F73:I73"/>
    <mergeCell ref="F74:I74"/>
    <mergeCell ref="L74:M74"/>
    <mergeCell ref="N74:Q74"/>
    <mergeCell ref="F75:I75"/>
    <mergeCell ref="F76:I76"/>
    <mergeCell ref="L68:M68"/>
    <mergeCell ref="N68:Q68"/>
    <mergeCell ref="F69:I69"/>
    <mergeCell ref="F70:I70"/>
    <mergeCell ref="F71:I71"/>
    <mergeCell ref="F72:I72"/>
    <mergeCell ref="F63:I63"/>
    <mergeCell ref="F64:I64"/>
    <mergeCell ref="F65:I65"/>
    <mergeCell ref="F66:I66"/>
    <mergeCell ref="F67:I67"/>
    <mergeCell ref="F68:I68"/>
    <mergeCell ref="F59:I59"/>
    <mergeCell ref="F60:I60"/>
    <mergeCell ref="L60:M60"/>
    <mergeCell ref="N60:Q60"/>
    <mergeCell ref="F61:I61"/>
    <mergeCell ref="F62:I62"/>
    <mergeCell ref="L62:M62"/>
    <mergeCell ref="N62:Q62"/>
    <mergeCell ref="F55:I55"/>
    <mergeCell ref="F56:I56"/>
    <mergeCell ref="L56:M56"/>
    <mergeCell ref="N56:Q56"/>
    <mergeCell ref="F57:I57"/>
    <mergeCell ref="F58:I58"/>
    <mergeCell ref="L58:M58"/>
    <mergeCell ref="N58:Q58"/>
    <mergeCell ref="F49:I49"/>
    <mergeCell ref="F50:I50"/>
    <mergeCell ref="F51:I51"/>
    <mergeCell ref="F52:I52"/>
    <mergeCell ref="F53:I53"/>
    <mergeCell ref="F54:I54"/>
    <mergeCell ref="N45:Q45"/>
    <mergeCell ref="N46:Q46"/>
    <mergeCell ref="N47:Q47"/>
    <mergeCell ref="F48:I48"/>
    <mergeCell ref="L48:M48"/>
    <mergeCell ref="N48:Q48"/>
    <mergeCell ref="F37:P37"/>
    <mergeCell ref="M39:P39"/>
    <mergeCell ref="M41:Q41"/>
    <mergeCell ref="M42:Q42"/>
    <mergeCell ref="F44:I44"/>
    <mergeCell ref="L44:M44"/>
    <mergeCell ref="N44:Q44"/>
    <mergeCell ref="N25:Q25"/>
    <mergeCell ref="N26:Q26"/>
    <mergeCell ref="N27:Q27"/>
    <mergeCell ref="C33:Q33"/>
    <mergeCell ref="F35:P35"/>
    <mergeCell ref="F36:P36"/>
    <mergeCell ref="N22:Q22"/>
    <mergeCell ref="N23:Q23"/>
    <mergeCell ref="N24:Q24"/>
    <mergeCell ref="M12:Q12"/>
    <mergeCell ref="C14:G14"/>
    <mergeCell ref="N14:Q14"/>
    <mergeCell ref="N16:Q16"/>
    <mergeCell ref="N17:Q17"/>
    <mergeCell ref="N18:Q18"/>
    <mergeCell ref="C3:Q3"/>
    <mergeCell ref="F5:P5"/>
    <mergeCell ref="F6:P6"/>
    <mergeCell ref="F7:P7"/>
    <mergeCell ref="M9:P9"/>
    <mergeCell ref="M11:Q11"/>
    <mergeCell ref="N19:Q19"/>
    <mergeCell ref="N20:Q20"/>
    <mergeCell ref="N21:Q21"/>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BL159"/>
  <sheetViews>
    <sheetView showGridLines="0" zoomScaleNormal="100" workbookViewId="0">
      <pane ySplit="1" topLeftCell="A2" activePane="bottomLeft" state="frozen"/>
      <selection activeCell="K10" sqref="K10"/>
      <selection pane="bottomLeft" activeCell="AC9" sqref="AC9"/>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4" width="8" style="25" hidden="1"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1" spans="2:47" s="17" customFormat="1" ht="6.95" customHeight="1" x14ac:dyDescent="0.25">
      <c r="B1" s="14"/>
      <c r="C1" s="15"/>
      <c r="D1" s="15"/>
      <c r="E1" s="15"/>
      <c r="F1" s="15"/>
      <c r="G1" s="15"/>
      <c r="H1" s="15"/>
      <c r="I1" s="15"/>
      <c r="J1" s="15"/>
      <c r="K1" s="15"/>
      <c r="L1" s="15"/>
      <c r="M1" s="15"/>
      <c r="N1" s="15"/>
      <c r="O1" s="15"/>
      <c r="P1" s="15"/>
      <c r="Q1" s="15"/>
      <c r="R1" s="16"/>
    </row>
    <row r="2" spans="2:47" s="17" customFormat="1" ht="36.950000000000003" customHeight="1" x14ac:dyDescent="0.25">
      <c r="B2" s="18"/>
      <c r="C2" s="686" t="s">
        <v>54</v>
      </c>
      <c r="D2" s="680"/>
      <c r="E2" s="680"/>
      <c r="F2" s="680"/>
      <c r="G2" s="680"/>
      <c r="H2" s="680"/>
      <c r="I2" s="680"/>
      <c r="J2" s="680"/>
      <c r="K2" s="680"/>
      <c r="L2" s="680"/>
      <c r="M2" s="680"/>
      <c r="N2" s="680"/>
      <c r="O2" s="680"/>
      <c r="P2" s="680"/>
      <c r="Q2" s="680"/>
      <c r="R2" s="19"/>
    </row>
    <row r="3" spans="2:47" s="17" customFormat="1" ht="6.95" customHeight="1" x14ac:dyDescent="0.25">
      <c r="B3" s="18"/>
      <c r="C3" s="20"/>
      <c r="D3" s="20"/>
      <c r="E3" s="20"/>
      <c r="F3" s="20"/>
      <c r="G3" s="20"/>
      <c r="H3" s="20"/>
      <c r="I3" s="20"/>
      <c r="J3" s="20"/>
      <c r="K3" s="20"/>
      <c r="L3" s="20"/>
      <c r="M3" s="20"/>
      <c r="N3" s="20"/>
      <c r="O3" s="20"/>
      <c r="P3" s="20"/>
      <c r="Q3" s="20"/>
      <c r="R3" s="19"/>
    </row>
    <row r="4" spans="2:47" s="17" customFormat="1" ht="30" customHeight="1" x14ac:dyDescent="0.25">
      <c r="B4" s="18"/>
      <c r="C4" s="21" t="s">
        <v>55</v>
      </c>
      <c r="D4" s="20"/>
      <c r="E4" s="20"/>
      <c r="F4" s="687" t="s">
        <v>56</v>
      </c>
      <c r="G4" s="680"/>
      <c r="H4" s="680"/>
      <c r="I4" s="680"/>
      <c r="J4" s="680"/>
      <c r="K4" s="680"/>
      <c r="L4" s="680"/>
      <c r="M4" s="680"/>
      <c r="N4" s="680"/>
      <c r="O4" s="680"/>
      <c r="P4" s="680"/>
      <c r="Q4" s="20"/>
      <c r="R4" s="19"/>
    </row>
    <row r="5" spans="2:47" ht="30" customHeight="1" x14ac:dyDescent="0.3">
      <c r="B5" s="22"/>
      <c r="C5" s="21" t="s">
        <v>57</v>
      </c>
      <c r="D5" s="23"/>
      <c r="E5" s="23"/>
      <c r="F5" s="687" t="s">
        <v>1824</v>
      </c>
      <c r="G5" s="688"/>
      <c r="H5" s="688"/>
      <c r="I5" s="688"/>
      <c r="J5" s="688"/>
      <c r="K5" s="688"/>
      <c r="L5" s="688"/>
      <c r="M5" s="688"/>
      <c r="N5" s="688"/>
      <c r="O5" s="688"/>
      <c r="P5" s="688"/>
      <c r="Q5" s="23"/>
      <c r="R5" s="24"/>
    </row>
    <row r="6" spans="2:47" s="17" customFormat="1" ht="36.950000000000003" customHeight="1" x14ac:dyDescent="0.25">
      <c r="B6" s="18"/>
      <c r="C6" s="26" t="s">
        <v>59</v>
      </c>
      <c r="D6" s="20"/>
      <c r="E6" s="20"/>
      <c r="F6" s="689" t="s">
        <v>1825</v>
      </c>
      <c r="G6" s="680"/>
      <c r="H6" s="680"/>
      <c r="I6" s="680"/>
      <c r="J6" s="680"/>
      <c r="K6" s="680"/>
      <c r="L6" s="680"/>
      <c r="M6" s="680"/>
      <c r="N6" s="680"/>
      <c r="O6" s="680"/>
      <c r="P6" s="680"/>
      <c r="Q6" s="20"/>
      <c r="R6" s="19"/>
    </row>
    <row r="7" spans="2:47" s="17" customFormat="1" ht="6.95" customHeight="1" x14ac:dyDescent="0.25">
      <c r="B7" s="18"/>
      <c r="C7" s="20"/>
      <c r="D7" s="20"/>
      <c r="E7" s="20"/>
      <c r="F7" s="20"/>
      <c r="G7" s="20"/>
      <c r="H7" s="20"/>
      <c r="I7" s="20"/>
      <c r="J7" s="20"/>
      <c r="K7" s="20"/>
      <c r="L7" s="20"/>
      <c r="M7" s="20"/>
      <c r="N7" s="20"/>
      <c r="O7" s="20"/>
      <c r="P7" s="20"/>
      <c r="Q7" s="20"/>
      <c r="R7" s="19"/>
    </row>
    <row r="8" spans="2:47" s="17" customFormat="1" ht="18" customHeight="1" x14ac:dyDescent="0.25">
      <c r="B8" s="18"/>
      <c r="C8" s="21" t="s">
        <v>61</v>
      </c>
      <c r="D8" s="20"/>
      <c r="E8" s="20"/>
      <c r="F8" s="27" t="s">
        <v>62</v>
      </c>
      <c r="G8" s="20"/>
      <c r="H8" s="20"/>
      <c r="I8" s="20"/>
      <c r="J8" s="20"/>
      <c r="K8" s="21" t="s">
        <v>63</v>
      </c>
      <c r="L8" s="20"/>
      <c r="M8" s="697">
        <v>42535</v>
      </c>
      <c r="N8" s="680"/>
      <c r="O8" s="680"/>
      <c r="P8" s="680"/>
      <c r="Q8" s="20"/>
      <c r="R8" s="19"/>
    </row>
    <row r="9" spans="2:47" s="17" customFormat="1" ht="6.95" customHeight="1" x14ac:dyDescent="0.25">
      <c r="B9" s="18"/>
      <c r="C9" s="20"/>
      <c r="D9" s="20"/>
      <c r="E9" s="20"/>
      <c r="F9" s="20"/>
      <c r="G9" s="20"/>
      <c r="H9" s="20"/>
      <c r="I9" s="20"/>
      <c r="J9" s="20"/>
      <c r="K9" s="20"/>
      <c r="L9" s="20"/>
      <c r="M9" s="20"/>
      <c r="N9" s="20"/>
      <c r="O9" s="20"/>
      <c r="P9" s="20"/>
      <c r="Q9" s="20"/>
      <c r="R9" s="19"/>
    </row>
    <row r="10" spans="2:47" s="17" customFormat="1" ht="15" x14ac:dyDescent="0.25">
      <c r="B10" s="18"/>
      <c r="C10" s="21" t="s">
        <v>64</v>
      </c>
      <c r="D10" s="20"/>
      <c r="E10" s="20"/>
      <c r="F10" s="27" t="s">
        <v>65</v>
      </c>
      <c r="G10" s="20"/>
      <c r="H10" s="20"/>
      <c r="I10" s="20"/>
      <c r="J10" s="20"/>
      <c r="K10" s="21" t="s">
        <v>66</v>
      </c>
      <c r="L10" s="20"/>
      <c r="M10" s="698" t="s">
        <v>67</v>
      </c>
      <c r="N10" s="680"/>
      <c r="O10" s="680"/>
      <c r="P10" s="680"/>
      <c r="Q10" s="680"/>
      <c r="R10" s="19"/>
    </row>
    <row r="11" spans="2:47" s="17" customFormat="1" ht="14.45" customHeight="1" x14ac:dyDescent="0.25">
      <c r="B11" s="18"/>
      <c r="C11" s="21" t="s">
        <v>68</v>
      </c>
      <c r="D11" s="20"/>
      <c r="E11" s="20"/>
      <c r="F11" s="27"/>
      <c r="G11" s="20"/>
      <c r="H11" s="20"/>
      <c r="I11" s="20"/>
      <c r="J11" s="20"/>
      <c r="K11" s="21" t="s">
        <v>69</v>
      </c>
      <c r="L11" s="20"/>
      <c r="M11" s="698" t="s">
        <v>70</v>
      </c>
      <c r="N11" s="680"/>
      <c r="O11" s="680"/>
      <c r="P11" s="680"/>
      <c r="Q11" s="680"/>
      <c r="R11" s="19"/>
    </row>
    <row r="12" spans="2:47" s="17" customFormat="1" ht="10.35" customHeight="1" x14ac:dyDescent="0.25">
      <c r="B12" s="18"/>
      <c r="C12" s="20"/>
      <c r="D12" s="20"/>
      <c r="E12" s="20"/>
      <c r="F12" s="20"/>
      <c r="G12" s="20"/>
      <c r="H12" s="20"/>
      <c r="I12" s="20"/>
      <c r="J12" s="20"/>
      <c r="K12" s="20"/>
      <c r="L12" s="20"/>
      <c r="M12" s="20"/>
      <c r="N12" s="20"/>
      <c r="O12" s="20"/>
      <c r="P12" s="20"/>
      <c r="Q12" s="20"/>
      <c r="R12" s="19"/>
    </row>
    <row r="13" spans="2:47" s="17" customFormat="1" ht="29.25" customHeight="1" x14ac:dyDescent="0.25">
      <c r="B13" s="18"/>
      <c r="C13" s="694" t="s">
        <v>71</v>
      </c>
      <c r="D13" s="695"/>
      <c r="E13" s="695"/>
      <c r="F13" s="695"/>
      <c r="G13" s="695"/>
      <c r="H13" s="28"/>
      <c r="I13" s="28"/>
      <c r="J13" s="28"/>
      <c r="K13" s="28"/>
      <c r="L13" s="28"/>
      <c r="M13" s="28"/>
      <c r="N13" s="694" t="s">
        <v>72</v>
      </c>
      <c r="O13" s="680"/>
      <c r="P13" s="680"/>
      <c r="Q13" s="680"/>
      <c r="R13" s="19"/>
    </row>
    <row r="14" spans="2:47" s="17" customFormat="1" ht="10.35" customHeight="1" x14ac:dyDescent="0.25">
      <c r="B14" s="18"/>
      <c r="C14" s="20"/>
      <c r="D14" s="20"/>
      <c r="E14" s="20"/>
      <c r="F14" s="20"/>
      <c r="G14" s="20"/>
      <c r="H14" s="20"/>
      <c r="I14" s="20"/>
      <c r="J14" s="20"/>
      <c r="K14" s="20"/>
      <c r="L14" s="20"/>
      <c r="M14" s="20"/>
      <c r="N14" s="20"/>
      <c r="O14" s="20"/>
      <c r="P14" s="20"/>
      <c r="Q14" s="20"/>
      <c r="R14" s="19"/>
    </row>
    <row r="15" spans="2:47" s="17" customFormat="1" ht="29.25" customHeight="1" x14ac:dyDescent="0.25">
      <c r="B15" s="18"/>
      <c r="C15" s="29" t="s">
        <v>73</v>
      </c>
      <c r="D15" s="20"/>
      <c r="E15" s="20"/>
      <c r="F15" s="20"/>
      <c r="G15" s="20"/>
      <c r="H15" s="20"/>
      <c r="I15" s="20"/>
      <c r="J15" s="20"/>
      <c r="K15" s="20"/>
      <c r="L15" s="20"/>
      <c r="M15" s="20"/>
      <c r="N15" s="696">
        <f>N41</f>
        <v>0</v>
      </c>
      <c r="O15" s="680"/>
      <c r="P15" s="680"/>
      <c r="Q15" s="680"/>
      <c r="R15" s="19"/>
      <c r="AC15" s="80">
        <f>N15</f>
        <v>0</v>
      </c>
      <c r="AU15" s="30" t="s">
        <v>74</v>
      </c>
    </row>
    <row r="16" spans="2:47" s="35" customFormat="1" ht="24.95" customHeight="1" x14ac:dyDescent="0.25">
      <c r="B16" s="31"/>
      <c r="C16" s="32"/>
      <c r="D16" s="33" t="s">
        <v>75</v>
      </c>
      <c r="E16" s="32"/>
      <c r="F16" s="32"/>
      <c r="G16" s="32"/>
      <c r="H16" s="32"/>
      <c r="I16" s="32"/>
      <c r="J16" s="32"/>
      <c r="K16" s="32"/>
      <c r="L16" s="32"/>
      <c r="M16" s="32"/>
      <c r="N16" s="669">
        <f>N42</f>
        <v>0</v>
      </c>
      <c r="O16" s="685"/>
      <c r="P16" s="685"/>
      <c r="Q16" s="685"/>
      <c r="R16" s="34"/>
    </row>
    <row r="17" spans="2:18" s="40" customFormat="1" ht="19.899999999999999" customHeight="1" x14ac:dyDescent="0.25">
      <c r="B17" s="36"/>
      <c r="C17" s="37"/>
      <c r="D17" s="38" t="s">
        <v>76</v>
      </c>
      <c r="E17" s="37"/>
      <c r="F17" s="37"/>
      <c r="G17" s="37"/>
      <c r="H17" s="37"/>
      <c r="I17" s="37"/>
      <c r="J17" s="37"/>
      <c r="K17" s="37"/>
      <c r="L17" s="37"/>
      <c r="M17" s="37"/>
      <c r="N17" s="683">
        <f>N43</f>
        <v>0</v>
      </c>
      <c r="O17" s="684"/>
      <c r="P17" s="684"/>
      <c r="Q17" s="684"/>
      <c r="R17" s="39"/>
    </row>
    <row r="18" spans="2:18" s="40" customFormat="1" ht="19.899999999999999" customHeight="1" x14ac:dyDescent="0.25">
      <c r="B18" s="36"/>
      <c r="C18" s="37"/>
      <c r="D18" s="38" t="s">
        <v>78</v>
      </c>
      <c r="E18" s="37"/>
      <c r="F18" s="37"/>
      <c r="G18" s="37"/>
      <c r="H18" s="37"/>
      <c r="I18" s="37"/>
      <c r="J18" s="37"/>
      <c r="K18" s="37"/>
      <c r="L18" s="37"/>
      <c r="M18" s="37"/>
      <c r="N18" s="683">
        <f>N77</f>
        <v>0</v>
      </c>
      <c r="O18" s="684"/>
      <c r="P18" s="684"/>
      <c r="Q18" s="684"/>
      <c r="R18" s="39"/>
    </row>
    <row r="19" spans="2:18" s="40" customFormat="1" ht="19.899999999999999" customHeight="1" x14ac:dyDescent="0.25">
      <c r="B19" s="36"/>
      <c r="C19" s="37"/>
      <c r="D19" s="38" t="s">
        <v>79</v>
      </c>
      <c r="E19" s="37"/>
      <c r="F19" s="37"/>
      <c r="G19" s="37"/>
      <c r="H19" s="37"/>
      <c r="I19" s="37"/>
      <c r="J19" s="37"/>
      <c r="K19" s="37"/>
      <c r="L19" s="37"/>
      <c r="M19" s="37"/>
      <c r="N19" s="683">
        <f>N82</f>
        <v>0</v>
      </c>
      <c r="O19" s="684"/>
      <c r="P19" s="684"/>
      <c r="Q19" s="684"/>
      <c r="R19" s="39"/>
    </row>
    <row r="20" spans="2:18" s="40" customFormat="1" ht="19.899999999999999" customHeight="1" x14ac:dyDescent="0.25">
      <c r="B20" s="36"/>
      <c r="C20" s="37"/>
      <c r="D20" s="38" t="s">
        <v>80</v>
      </c>
      <c r="E20" s="37"/>
      <c r="F20" s="37"/>
      <c r="G20" s="37"/>
      <c r="H20" s="37"/>
      <c r="I20" s="37"/>
      <c r="J20" s="37"/>
      <c r="K20" s="37"/>
      <c r="L20" s="37"/>
      <c r="M20" s="37"/>
      <c r="N20" s="683">
        <f>N86</f>
        <v>0</v>
      </c>
      <c r="O20" s="684"/>
      <c r="P20" s="684"/>
      <c r="Q20" s="684"/>
      <c r="R20" s="39"/>
    </row>
    <row r="21" spans="2:18" s="40" customFormat="1" ht="19.899999999999999" customHeight="1" x14ac:dyDescent="0.25">
      <c r="B21" s="36"/>
      <c r="C21" s="37"/>
      <c r="D21" s="38" t="s">
        <v>81</v>
      </c>
      <c r="E21" s="37"/>
      <c r="F21" s="37"/>
      <c r="G21" s="37"/>
      <c r="H21" s="37"/>
      <c r="I21" s="37"/>
      <c r="J21" s="37"/>
      <c r="K21" s="37"/>
      <c r="L21" s="37"/>
      <c r="M21" s="37"/>
      <c r="N21" s="683">
        <f>N109</f>
        <v>0</v>
      </c>
      <c r="O21" s="684"/>
      <c r="P21" s="684"/>
      <c r="Q21" s="684"/>
      <c r="R21" s="39"/>
    </row>
    <row r="22" spans="2:18" s="40" customFormat="1" ht="19.899999999999999" customHeight="1" x14ac:dyDescent="0.25">
      <c r="B22" s="36"/>
      <c r="C22" s="37"/>
      <c r="D22" s="38" t="s">
        <v>84</v>
      </c>
      <c r="E22" s="37"/>
      <c r="F22" s="37"/>
      <c r="G22" s="37"/>
      <c r="H22" s="37"/>
      <c r="I22" s="37"/>
      <c r="J22" s="37"/>
      <c r="K22" s="37"/>
      <c r="L22" s="37"/>
      <c r="M22" s="37"/>
      <c r="N22" s="683">
        <f>N142</f>
        <v>0</v>
      </c>
      <c r="O22" s="684"/>
      <c r="P22" s="684"/>
      <c r="Q22" s="684"/>
      <c r="R22" s="39"/>
    </row>
    <row r="23" spans="2:18" s="40" customFormat="1" ht="19.899999999999999" customHeight="1" x14ac:dyDescent="0.25">
      <c r="B23" s="36"/>
      <c r="C23" s="37"/>
      <c r="D23" s="38" t="s">
        <v>85</v>
      </c>
      <c r="E23" s="37"/>
      <c r="F23" s="37"/>
      <c r="G23" s="37"/>
      <c r="H23" s="37"/>
      <c r="I23" s="37"/>
      <c r="J23" s="37"/>
      <c r="K23" s="37"/>
      <c r="L23" s="37"/>
      <c r="M23" s="37"/>
      <c r="N23" s="683">
        <f>N157</f>
        <v>0</v>
      </c>
      <c r="O23" s="684"/>
      <c r="P23" s="684"/>
      <c r="Q23" s="684"/>
      <c r="R23" s="39"/>
    </row>
    <row r="24" spans="2:18" s="17" customFormat="1" ht="6.95" customHeight="1" x14ac:dyDescent="0.25">
      <c r="B24" s="41"/>
      <c r="C24" s="42"/>
      <c r="D24" s="42"/>
      <c r="E24" s="42"/>
      <c r="F24" s="42"/>
      <c r="G24" s="42"/>
      <c r="H24" s="42"/>
      <c r="I24" s="42"/>
      <c r="J24" s="42"/>
      <c r="K24" s="42"/>
      <c r="L24" s="42"/>
      <c r="M24" s="42"/>
      <c r="N24" s="42"/>
      <c r="O24" s="42"/>
      <c r="P24" s="42"/>
      <c r="Q24" s="42"/>
      <c r="R24" s="43"/>
    </row>
    <row r="28" spans="2:18" s="17" customFormat="1" ht="6.95" customHeight="1" x14ac:dyDescent="0.25">
      <c r="B28" s="14"/>
      <c r="C28" s="15"/>
      <c r="D28" s="15"/>
      <c r="E28" s="15"/>
      <c r="F28" s="15"/>
      <c r="G28" s="15"/>
      <c r="H28" s="15"/>
      <c r="I28" s="15"/>
      <c r="J28" s="15"/>
      <c r="K28" s="15"/>
      <c r="L28" s="15"/>
      <c r="M28" s="15"/>
      <c r="N28" s="15"/>
      <c r="O28" s="15"/>
      <c r="P28" s="15"/>
      <c r="Q28" s="15"/>
      <c r="R28" s="16"/>
    </row>
    <row r="29" spans="2:18" s="17" customFormat="1" ht="36.950000000000003" customHeight="1" x14ac:dyDescent="0.25">
      <c r="B29" s="18"/>
      <c r="C29" s="686" t="s">
        <v>100</v>
      </c>
      <c r="D29" s="680"/>
      <c r="E29" s="680"/>
      <c r="F29" s="680"/>
      <c r="G29" s="680"/>
      <c r="H29" s="680"/>
      <c r="I29" s="680"/>
      <c r="J29" s="680"/>
      <c r="K29" s="680"/>
      <c r="L29" s="680"/>
      <c r="M29" s="680"/>
      <c r="N29" s="680"/>
      <c r="O29" s="680"/>
      <c r="P29" s="680"/>
      <c r="Q29" s="680"/>
      <c r="R29" s="19"/>
    </row>
    <row r="30" spans="2:18" s="17" customFormat="1" ht="6.95" customHeight="1" x14ac:dyDescent="0.25">
      <c r="B30" s="18"/>
      <c r="C30" s="20"/>
      <c r="D30" s="20"/>
      <c r="E30" s="20"/>
      <c r="F30" s="20"/>
      <c r="G30" s="20"/>
      <c r="H30" s="20"/>
      <c r="I30" s="20"/>
      <c r="J30" s="20"/>
      <c r="K30" s="20"/>
      <c r="L30" s="20"/>
      <c r="M30" s="20"/>
      <c r="N30" s="20"/>
      <c r="O30" s="20"/>
      <c r="P30" s="20"/>
      <c r="Q30" s="20"/>
      <c r="R30" s="19"/>
    </row>
    <row r="31" spans="2:18" s="17" customFormat="1" ht="30" customHeight="1" x14ac:dyDescent="0.25">
      <c r="B31" s="18"/>
      <c r="C31" s="21" t="s">
        <v>55</v>
      </c>
      <c r="D31" s="20"/>
      <c r="E31" s="20"/>
      <c r="F31" s="687" t="s">
        <v>56</v>
      </c>
      <c r="G31" s="680"/>
      <c r="H31" s="680"/>
      <c r="I31" s="680"/>
      <c r="J31" s="680"/>
      <c r="K31" s="680"/>
      <c r="L31" s="680"/>
      <c r="M31" s="680"/>
      <c r="N31" s="680"/>
      <c r="O31" s="680"/>
      <c r="P31" s="680"/>
      <c r="Q31" s="20"/>
      <c r="R31" s="19"/>
    </row>
    <row r="32" spans="2:18" ht="30" customHeight="1" x14ac:dyDescent="0.3">
      <c r="B32" s="22"/>
      <c r="C32" s="21" t="s">
        <v>57</v>
      </c>
      <c r="D32" s="23"/>
      <c r="E32" s="23"/>
      <c r="F32" s="687" t="s">
        <v>1824</v>
      </c>
      <c r="G32" s="688"/>
      <c r="H32" s="688"/>
      <c r="I32" s="688"/>
      <c r="J32" s="688"/>
      <c r="K32" s="688"/>
      <c r="L32" s="688"/>
      <c r="M32" s="688"/>
      <c r="N32" s="688"/>
      <c r="O32" s="688"/>
      <c r="P32" s="688"/>
      <c r="Q32" s="23"/>
      <c r="R32" s="24"/>
    </row>
    <row r="33" spans="2:64" s="17" customFormat="1" ht="36.950000000000003" customHeight="1" x14ac:dyDescent="0.25">
      <c r="B33" s="18"/>
      <c r="C33" s="26" t="s">
        <v>59</v>
      </c>
      <c r="D33" s="20"/>
      <c r="E33" s="20"/>
      <c r="F33" s="689" t="s">
        <v>1825</v>
      </c>
      <c r="G33" s="680"/>
      <c r="H33" s="680"/>
      <c r="I33" s="680"/>
      <c r="J33" s="680"/>
      <c r="K33" s="680"/>
      <c r="L33" s="680"/>
      <c r="M33" s="680"/>
      <c r="N33" s="680"/>
      <c r="O33" s="680"/>
      <c r="P33" s="680"/>
      <c r="Q33" s="20"/>
      <c r="R33" s="19"/>
    </row>
    <row r="34" spans="2:64" s="17" customFormat="1" ht="6.95" customHeight="1" x14ac:dyDescent="0.25">
      <c r="B34" s="18"/>
      <c r="C34" s="20"/>
      <c r="D34" s="20"/>
      <c r="E34" s="20"/>
      <c r="F34" s="20"/>
      <c r="G34" s="20"/>
      <c r="H34" s="20"/>
      <c r="I34" s="20"/>
      <c r="J34" s="20"/>
      <c r="K34" s="20"/>
      <c r="L34" s="20"/>
      <c r="M34" s="20"/>
      <c r="N34" s="20"/>
      <c r="O34" s="20"/>
      <c r="P34" s="20"/>
      <c r="Q34" s="20"/>
      <c r="R34" s="19"/>
    </row>
    <row r="35" spans="2:64" s="17" customFormat="1" ht="18" customHeight="1" x14ac:dyDescent="0.25">
      <c r="B35" s="18"/>
      <c r="C35" s="21" t="s">
        <v>61</v>
      </c>
      <c r="D35" s="20"/>
      <c r="E35" s="20"/>
      <c r="F35" s="27" t="s">
        <v>62</v>
      </c>
      <c r="G35" s="20"/>
      <c r="H35" s="20"/>
      <c r="I35" s="20"/>
      <c r="J35" s="20"/>
      <c r="K35" s="21" t="s">
        <v>63</v>
      </c>
      <c r="L35" s="20"/>
      <c r="M35" s="697">
        <v>42535</v>
      </c>
      <c r="N35" s="680"/>
      <c r="O35" s="680"/>
      <c r="P35" s="680"/>
      <c r="Q35" s="20"/>
      <c r="R35" s="19"/>
    </row>
    <row r="36" spans="2:64" s="17" customFormat="1" ht="6.95" customHeight="1" x14ac:dyDescent="0.25">
      <c r="B36" s="18"/>
      <c r="C36" s="20"/>
      <c r="D36" s="20"/>
      <c r="E36" s="20"/>
      <c r="F36" s="20"/>
      <c r="G36" s="20"/>
      <c r="H36" s="20"/>
      <c r="I36" s="20"/>
      <c r="J36" s="20"/>
      <c r="K36" s="20"/>
      <c r="L36" s="20"/>
      <c r="M36" s="20"/>
      <c r="N36" s="20"/>
      <c r="O36" s="20"/>
      <c r="P36" s="20"/>
      <c r="Q36" s="20"/>
      <c r="R36" s="19"/>
    </row>
    <row r="37" spans="2:64" s="17" customFormat="1" ht="15" x14ac:dyDescent="0.25">
      <c r="B37" s="18"/>
      <c r="C37" s="21" t="s">
        <v>64</v>
      </c>
      <c r="D37" s="20"/>
      <c r="E37" s="20"/>
      <c r="F37" s="27" t="s">
        <v>65</v>
      </c>
      <c r="G37" s="20"/>
      <c r="H37" s="20"/>
      <c r="I37" s="20"/>
      <c r="J37" s="20"/>
      <c r="K37" s="21" t="s">
        <v>66</v>
      </c>
      <c r="L37" s="20"/>
      <c r="M37" s="698" t="s">
        <v>67</v>
      </c>
      <c r="N37" s="680"/>
      <c r="O37" s="680"/>
      <c r="P37" s="680"/>
      <c r="Q37" s="680"/>
      <c r="R37" s="19"/>
    </row>
    <row r="38" spans="2:64" s="17" customFormat="1" ht="14.45" customHeight="1" x14ac:dyDescent="0.25">
      <c r="B38" s="18"/>
      <c r="C38" s="21" t="s">
        <v>68</v>
      </c>
      <c r="D38" s="20"/>
      <c r="E38" s="20"/>
      <c r="F38" s="27"/>
      <c r="G38" s="20"/>
      <c r="H38" s="20"/>
      <c r="I38" s="20"/>
      <c r="J38" s="20"/>
      <c r="K38" s="21" t="s">
        <v>69</v>
      </c>
      <c r="L38" s="20"/>
      <c r="M38" s="698" t="s">
        <v>70</v>
      </c>
      <c r="N38" s="680"/>
      <c r="O38" s="680"/>
      <c r="P38" s="680"/>
      <c r="Q38" s="680"/>
      <c r="R38" s="19"/>
    </row>
    <row r="39" spans="2:64" s="17" customFormat="1" ht="10.35" customHeight="1" x14ac:dyDescent="0.25">
      <c r="B39" s="18"/>
      <c r="C39" s="20"/>
      <c r="D39" s="20"/>
      <c r="E39" s="20"/>
      <c r="F39" s="20"/>
      <c r="G39" s="20"/>
      <c r="H39" s="20"/>
      <c r="I39" s="20"/>
      <c r="J39" s="20"/>
      <c r="K39" s="20"/>
      <c r="L39" s="20"/>
      <c r="M39" s="20"/>
      <c r="N39" s="20"/>
      <c r="O39" s="20"/>
      <c r="P39" s="20"/>
      <c r="Q39" s="20"/>
      <c r="R39" s="19"/>
    </row>
    <row r="40" spans="2:64" s="48" customFormat="1" ht="29.25" customHeight="1" x14ac:dyDescent="0.25">
      <c r="B40" s="44"/>
      <c r="C40" s="45" t="s">
        <v>101</v>
      </c>
      <c r="D40" s="46" t="s">
        <v>102</v>
      </c>
      <c r="E40" s="46" t="s">
        <v>103</v>
      </c>
      <c r="F40" s="690" t="s">
        <v>104</v>
      </c>
      <c r="G40" s="691"/>
      <c r="H40" s="691"/>
      <c r="I40" s="691"/>
      <c r="J40" s="46" t="s">
        <v>105</v>
      </c>
      <c r="K40" s="46" t="s">
        <v>106</v>
      </c>
      <c r="L40" s="692" t="s">
        <v>107</v>
      </c>
      <c r="M40" s="691"/>
      <c r="N40" s="690" t="s">
        <v>72</v>
      </c>
      <c r="O40" s="691"/>
      <c r="P40" s="691"/>
      <c r="Q40" s="693"/>
      <c r="R40" s="47"/>
      <c r="T40" s="49" t="s">
        <v>108</v>
      </c>
      <c r="U40" s="50" t="s">
        <v>109</v>
      </c>
      <c r="V40" s="50" t="s">
        <v>110</v>
      </c>
      <c r="W40" s="50" t="s">
        <v>111</v>
      </c>
      <c r="X40" s="50" t="s">
        <v>112</v>
      </c>
      <c r="Y40" s="50" t="s">
        <v>113</v>
      </c>
      <c r="Z40" s="50" t="s">
        <v>114</v>
      </c>
      <c r="AA40" s="51" t="s">
        <v>115</v>
      </c>
    </row>
    <row r="41" spans="2:64" s="17" customFormat="1" ht="29.25" customHeight="1" x14ac:dyDescent="0.35">
      <c r="B41" s="18"/>
      <c r="C41" s="52" t="s">
        <v>116</v>
      </c>
      <c r="D41" s="20"/>
      <c r="E41" s="20"/>
      <c r="F41" s="20"/>
      <c r="G41" s="20"/>
      <c r="H41" s="20"/>
      <c r="I41" s="20"/>
      <c r="J41" s="20"/>
      <c r="K41" s="20"/>
      <c r="L41" s="20"/>
      <c r="M41" s="20"/>
      <c r="N41" s="674">
        <f>BK41</f>
        <v>0</v>
      </c>
      <c r="O41" s="675"/>
      <c r="P41" s="675"/>
      <c r="Q41" s="675"/>
      <c r="R41" s="19"/>
      <c r="T41" s="53"/>
      <c r="U41" s="54"/>
      <c r="V41" s="54"/>
      <c r="W41" s="55">
        <f>W42</f>
        <v>199.31275499999998</v>
      </c>
      <c r="X41" s="54"/>
      <c r="Y41" s="55">
        <f>Y42</f>
        <v>30.405245450000002</v>
      </c>
      <c r="Z41" s="54"/>
      <c r="AA41" s="56">
        <f>AA42</f>
        <v>76.608750000000015</v>
      </c>
      <c r="AT41" s="30" t="s">
        <v>117</v>
      </c>
      <c r="AU41" s="30" t="s">
        <v>74</v>
      </c>
      <c r="BK41" s="57">
        <f>BK42</f>
        <v>0</v>
      </c>
    </row>
    <row r="42" spans="2:64" s="62" customFormat="1" ht="37.35" customHeight="1" x14ac:dyDescent="0.35">
      <c r="B42" s="58"/>
      <c r="C42" s="59"/>
      <c r="D42" s="60" t="s">
        <v>75</v>
      </c>
      <c r="E42" s="60"/>
      <c r="F42" s="60"/>
      <c r="G42" s="60"/>
      <c r="H42" s="60"/>
      <c r="I42" s="60"/>
      <c r="J42" s="60"/>
      <c r="K42" s="60"/>
      <c r="L42" s="60"/>
      <c r="M42" s="60"/>
      <c r="N42" s="668">
        <f>BK42</f>
        <v>0</v>
      </c>
      <c r="O42" s="669"/>
      <c r="P42" s="669"/>
      <c r="Q42" s="669"/>
      <c r="R42" s="61"/>
      <c r="T42" s="63"/>
      <c r="U42" s="59"/>
      <c r="V42" s="59"/>
      <c r="W42" s="64">
        <f>W43+W77+W82+W86+W109+W142+W157</f>
        <v>199.31275499999998</v>
      </c>
      <c r="X42" s="59"/>
      <c r="Y42" s="64">
        <f>Y43+Y77+Y82+Y86+Y109+Y142+Y157</f>
        <v>30.405245450000002</v>
      </c>
      <c r="Z42" s="59"/>
      <c r="AA42" s="65">
        <f>AA43+AA77+AA82+AA86+AA109+AA142+AA157</f>
        <v>76.608750000000015</v>
      </c>
      <c r="AR42" s="66" t="s">
        <v>118</v>
      </c>
      <c r="AT42" s="67" t="s">
        <v>117</v>
      </c>
      <c r="AU42" s="67" t="s">
        <v>119</v>
      </c>
      <c r="AY42" s="66" t="s">
        <v>120</v>
      </c>
      <c r="BK42" s="68">
        <f>BK43+BK77+BK82+BK86+BK109+BK142+BK157</f>
        <v>0</v>
      </c>
    </row>
    <row r="43" spans="2:64" s="62" customFormat="1" ht="19.899999999999999" customHeight="1" x14ac:dyDescent="0.3">
      <c r="B43" s="58"/>
      <c r="C43" s="59"/>
      <c r="D43" s="69" t="s">
        <v>76</v>
      </c>
      <c r="E43" s="69"/>
      <c r="F43" s="69"/>
      <c r="G43" s="69"/>
      <c r="H43" s="69"/>
      <c r="I43" s="69"/>
      <c r="J43" s="69"/>
      <c r="K43" s="69"/>
      <c r="L43" s="69"/>
      <c r="M43" s="69"/>
      <c r="N43" s="659">
        <f>BK43</f>
        <v>0</v>
      </c>
      <c r="O43" s="660"/>
      <c r="P43" s="660"/>
      <c r="Q43" s="660"/>
      <c r="R43" s="61"/>
      <c r="T43" s="63"/>
      <c r="U43" s="59"/>
      <c r="V43" s="59"/>
      <c r="W43" s="64">
        <f>SUM(W44:W76)</f>
        <v>57.195055999999994</v>
      </c>
      <c r="X43" s="59"/>
      <c r="Y43" s="64">
        <f>SUM(Y44:Y76)</f>
        <v>28.76</v>
      </c>
      <c r="Z43" s="59"/>
      <c r="AA43" s="65">
        <f>SUM(AA44:AA76)</f>
        <v>0</v>
      </c>
      <c r="AR43" s="66" t="s">
        <v>118</v>
      </c>
      <c r="AT43" s="67" t="s">
        <v>117</v>
      </c>
      <c r="AU43" s="67" t="s">
        <v>118</v>
      </c>
      <c r="AY43" s="66" t="s">
        <v>120</v>
      </c>
      <c r="BK43" s="68">
        <f>SUM(BK44:BK76)</f>
        <v>0</v>
      </c>
    </row>
    <row r="44" spans="2:64" s="17" customFormat="1" ht="31.5" customHeight="1" x14ac:dyDescent="0.25">
      <c r="B44" s="70"/>
      <c r="C44" s="71" t="s">
        <v>118</v>
      </c>
      <c r="D44" s="71" t="s">
        <v>121</v>
      </c>
      <c r="E44" s="72" t="s">
        <v>1826</v>
      </c>
      <c r="F44" s="671" t="s">
        <v>1827</v>
      </c>
      <c r="G44" s="667"/>
      <c r="H44" s="667"/>
      <c r="I44" s="667"/>
      <c r="J44" s="73" t="s">
        <v>134</v>
      </c>
      <c r="K44" s="74">
        <v>34.24</v>
      </c>
      <c r="L44" s="666"/>
      <c r="M44" s="667"/>
      <c r="N44" s="666">
        <f>ROUND(L44*K44,2)</f>
        <v>0</v>
      </c>
      <c r="O44" s="667"/>
      <c r="P44" s="667"/>
      <c r="Q44" s="667"/>
      <c r="R44" s="75"/>
      <c r="T44" s="76" t="s">
        <v>125</v>
      </c>
      <c r="U44" s="77" t="s">
        <v>126</v>
      </c>
      <c r="V44" s="78">
        <v>0.78100000000000003</v>
      </c>
      <c r="W44" s="78">
        <f>V44*K44</f>
        <v>26.741440000000001</v>
      </c>
      <c r="X44" s="78">
        <v>0</v>
      </c>
      <c r="Y44" s="78">
        <f>X44*K44</f>
        <v>0</v>
      </c>
      <c r="Z44" s="78">
        <v>0</v>
      </c>
      <c r="AA44" s="79">
        <f>Z44*K44</f>
        <v>0</v>
      </c>
      <c r="AR44" s="30" t="s">
        <v>127</v>
      </c>
      <c r="AT44" s="30" t="s">
        <v>121</v>
      </c>
      <c r="AU44" s="30" t="s">
        <v>128</v>
      </c>
      <c r="AY44" s="30" t="s">
        <v>120</v>
      </c>
      <c r="BE44" s="80">
        <f>IF(U44="základní",N44,0)</f>
        <v>0</v>
      </c>
      <c r="BF44" s="80">
        <f>IF(U44="snížená",N44,0)</f>
        <v>0</v>
      </c>
      <c r="BG44" s="80">
        <f>IF(U44="zákl. přenesená",N44,0)</f>
        <v>0</v>
      </c>
      <c r="BH44" s="80">
        <f>IF(U44="sníž. přenesená",N44,0)</f>
        <v>0</v>
      </c>
      <c r="BI44" s="80">
        <f>IF(U44="nulová",N44,0)</f>
        <v>0</v>
      </c>
      <c r="BJ44" s="30" t="s">
        <v>118</v>
      </c>
      <c r="BK44" s="80">
        <f>ROUND(L44*K44,2)</f>
        <v>0</v>
      </c>
      <c r="BL44" s="30" t="s">
        <v>127</v>
      </c>
    </row>
    <row r="45" spans="2:64" s="109" customFormat="1" ht="22.5" customHeight="1" x14ac:dyDescent="0.25">
      <c r="B45" s="105"/>
      <c r="C45" s="106"/>
      <c r="D45" s="106"/>
      <c r="E45" s="107" t="s">
        <v>125</v>
      </c>
      <c r="F45" s="672" t="s">
        <v>1828</v>
      </c>
      <c r="G45" s="673"/>
      <c r="H45" s="673"/>
      <c r="I45" s="673"/>
      <c r="J45" s="106"/>
      <c r="K45" s="107" t="s">
        <v>125</v>
      </c>
      <c r="L45" s="106"/>
      <c r="M45" s="106"/>
      <c r="N45" s="106"/>
      <c r="O45" s="106"/>
      <c r="P45" s="106"/>
      <c r="Q45" s="106"/>
      <c r="R45" s="108"/>
      <c r="T45" s="110"/>
      <c r="U45" s="106"/>
      <c r="V45" s="106"/>
      <c r="W45" s="106"/>
      <c r="X45" s="106"/>
      <c r="Y45" s="106"/>
      <c r="Z45" s="106"/>
      <c r="AA45" s="111"/>
      <c r="AT45" s="112" t="s">
        <v>130</v>
      </c>
      <c r="AU45" s="112" t="s">
        <v>128</v>
      </c>
      <c r="AV45" s="109" t="s">
        <v>118</v>
      </c>
      <c r="AW45" s="109" t="s">
        <v>131</v>
      </c>
      <c r="AX45" s="109" t="s">
        <v>119</v>
      </c>
      <c r="AY45" s="112" t="s">
        <v>120</v>
      </c>
    </row>
    <row r="46" spans="2:64" s="86" customFormat="1" ht="22.5" customHeight="1" x14ac:dyDescent="0.25">
      <c r="B46" s="81"/>
      <c r="C46" s="82"/>
      <c r="D46" s="82"/>
      <c r="E46" s="83" t="s">
        <v>125</v>
      </c>
      <c r="F46" s="663" t="s">
        <v>1829</v>
      </c>
      <c r="G46" s="662"/>
      <c r="H46" s="662"/>
      <c r="I46" s="662"/>
      <c r="J46" s="82"/>
      <c r="K46" s="84">
        <v>30.8</v>
      </c>
      <c r="L46" s="82"/>
      <c r="M46" s="82"/>
      <c r="N46" s="82"/>
      <c r="O46" s="82"/>
      <c r="P46" s="82"/>
      <c r="Q46" s="82"/>
      <c r="R46" s="85"/>
      <c r="T46" s="87"/>
      <c r="U46" s="82"/>
      <c r="V46" s="82"/>
      <c r="W46" s="82"/>
      <c r="X46" s="82"/>
      <c r="Y46" s="82"/>
      <c r="Z46" s="82"/>
      <c r="AA46" s="88"/>
      <c r="AT46" s="89" t="s">
        <v>130</v>
      </c>
      <c r="AU46" s="89" t="s">
        <v>128</v>
      </c>
      <c r="AV46" s="86" t="s">
        <v>128</v>
      </c>
      <c r="AW46" s="86" t="s">
        <v>131</v>
      </c>
      <c r="AX46" s="86" t="s">
        <v>119</v>
      </c>
      <c r="AY46" s="89" t="s">
        <v>120</v>
      </c>
    </row>
    <row r="47" spans="2:64" s="86" customFormat="1" ht="22.5" customHeight="1" x14ac:dyDescent="0.25">
      <c r="B47" s="81"/>
      <c r="C47" s="82"/>
      <c r="D47" s="82"/>
      <c r="E47" s="83" t="s">
        <v>125</v>
      </c>
      <c r="F47" s="663" t="s">
        <v>1830</v>
      </c>
      <c r="G47" s="662"/>
      <c r="H47" s="662"/>
      <c r="I47" s="662"/>
      <c r="J47" s="82"/>
      <c r="K47" s="84">
        <v>5.1840000000000002</v>
      </c>
      <c r="L47" s="82"/>
      <c r="M47" s="82"/>
      <c r="N47" s="82"/>
      <c r="O47" s="82"/>
      <c r="P47" s="82"/>
      <c r="Q47" s="82"/>
      <c r="R47" s="85"/>
      <c r="T47" s="87"/>
      <c r="U47" s="82"/>
      <c r="V47" s="82"/>
      <c r="W47" s="82"/>
      <c r="X47" s="82"/>
      <c r="Y47" s="82"/>
      <c r="Z47" s="82"/>
      <c r="AA47" s="88"/>
      <c r="AT47" s="89" t="s">
        <v>130</v>
      </c>
      <c r="AU47" s="89" t="s">
        <v>128</v>
      </c>
      <c r="AV47" s="86" t="s">
        <v>128</v>
      </c>
      <c r="AW47" s="86" t="s">
        <v>131</v>
      </c>
      <c r="AX47" s="86" t="s">
        <v>119</v>
      </c>
      <c r="AY47" s="89" t="s">
        <v>120</v>
      </c>
    </row>
    <row r="48" spans="2:64" s="118" customFormat="1" ht="22.5" customHeight="1" x14ac:dyDescent="0.25">
      <c r="B48" s="113"/>
      <c r="C48" s="114"/>
      <c r="D48" s="114"/>
      <c r="E48" s="115" t="s">
        <v>125</v>
      </c>
      <c r="F48" s="681" t="s">
        <v>577</v>
      </c>
      <c r="G48" s="682"/>
      <c r="H48" s="682"/>
      <c r="I48" s="682"/>
      <c r="J48" s="114"/>
      <c r="K48" s="116">
        <v>35.984000000000002</v>
      </c>
      <c r="L48" s="114"/>
      <c r="M48" s="114"/>
      <c r="N48" s="114"/>
      <c r="O48" s="114"/>
      <c r="P48" s="114"/>
      <c r="Q48" s="114"/>
      <c r="R48" s="117"/>
      <c r="T48" s="119"/>
      <c r="U48" s="114"/>
      <c r="V48" s="114"/>
      <c r="W48" s="114"/>
      <c r="X48" s="114"/>
      <c r="Y48" s="114"/>
      <c r="Z48" s="114"/>
      <c r="AA48" s="120"/>
      <c r="AT48" s="121" t="s">
        <v>130</v>
      </c>
      <c r="AU48" s="121" t="s">
        <v>128</v>
      </c>
      <c r="AV48" s="118" t="s">
        <v>136</v>
      </c>
      <c r="AW48" s="118" t="s">
        <v>131</v>
      </c>
      <c r="AX48" s="118" t="s">
        <v>119</v>
      </c>
      <c r="AY48" s="121" t="s">
        <v>120</v>
      </c>
    </row>
    <row r="49" spans="2:64" s="86" customFormat="1" ht="31.5" customHeight="1" x14ac:dyDescent="0.25">
      <c r="B49" s="81"/>
      <c r="C49" s="82"/>
      <c r="D49" s="82"/>
      <c r="E49" s="83" t="s">
        <v>125</v>
      </c>
      <c r="F49" s="663" t="s">
        <v>1831</v>
      </c>
      <c r="G49" s="662"/>
      <c r="H49" s="662"/>
      <c r="I49" s="662"/>
      <c r="J49" s="82"/>
      <c r="K49" s="84">
        <v>-1.744</v>
      </c>
      <c r="L49" s="82"/>
      <c r="M49" s="82"/>
      <c r="N49" s="82"/>
      <c r="O49" s="82"/>
      <c r="P49" s="82"/>
      <c r="Q49" s="82"/>
      <c r="R49" s="85"/>
      <c r="T49" s="87"/>
      <c r="U49" s="82"/>
      <c r="V49" s="82"/>
      <c r="W49" s="82"/>
      <c r="X49" s="82"/>
      <c r="Y49" s="82"/>
      <c r="Z49" s="82"/>
      <c r="AA49" s="88"/>
      <c r="AT49" s="89" t="s">
        <v>130</v>
      </c>
      <c r="AU49" s="89" t="s">
        <v>128</v>
      </c>
      <c r="AV49" s="86" t="s">
        <v>128</v>
      </c>
      <c r="AW49" s="86" t="s">
        <v>131</v>
      </c>
      <c r="AX49" s="86" t="s">
        <v>119</v>
      </c>
      <c r="AY49" s="89" t="s">
        <v>120</v>
      </c>
    </row>
    <row r="50" spans="2:64" s="95" customFormat="1" ht="22.5" customHeight="1" x14ac:dyDescent="0.25">
      <c r="B50" s="90"/>
      <c r="C50" s="91"/>
      <c r="D50" s="91"/>
      <c r="E50" s="92" t="s">
        <v>125</v>
      </c>
      <c r="F50" s="664" t="s">
        <v>146</v>
      </c>
      <c r="G50" s="665"/>
      <c r="H50" s="665"/>
      <c r="I50" s="665"/>
      <c r="J50" s="91"/>
      <c r="K50" s="93">
        <v>34.24</v>
      </c>
      <c r="L50" s="91"/>
      <c r="M50" s="91"/>
      <c r="N50" s="91"/>
      <c r="O50" s="91"/>
      <c r="P50" s="91"/>
      <c r="Q50" s="91"/>
      <c r="R50" s="94"/>
      <c r="T50" s="96"/>
      <c r="U50" s="91"/>
      <c r="V50" s="91"/>
      <c r="W50" s="91"/>
      <c r="X50" s="91"/>
      <c r="Y50" s="91"/>
      <c r="Z50" s="91"/>
      <c r="AA50" s="97"/>
      <c r="AT50" s="98" t="s">
        <v>130</v>
      </c>
      <c r="AU50" s="98" t="s">
        <v>128</v>
      </c>
      <c r="AV50" s="95" t="s">
        <v>127</v>
      </c>
      <c r="AW50" s="95" t="s">
        <v>131</v>
      </c>
      <c r="AX50" s="95" t="s">
        <v>118</v>
      </c>
      <c r="AY50" s="98" t="s">
        <v>120</v>
      </c>
    </row>
    <row r="51" spans="2:64" s="17" customFormat="1" ht="44.25" customHeight="1" x14ac:dyDescent="0.25">
      <c r="B51" s="70"/>
      <c r="C51" s="71" t="s">
        <v>128</v>
      </c>
      <c r="D51" s="71" t="s">
        <v>121</v>
      </c>
      <c r="E51" s="72" t="s">
        <v>164</v>
      </c>
      <c r="F51" s="671" t="s">
        <v>165</v>
      </c>
      <c r="G51" s="667"/>
      <c r="H51" s="667"/>
      <c r="I51" s="667"/>
      <c r="J51" s="73" t="s">
        <v>134</v>
      </c>
      <c r="K51" s="74">
        <v>1.744</v>
      </c>
      <c r="L51" s="666"/>
      <c r="M51" s="667"/>
      <c r="N51" s="666">
        <f>ROUND(L51*K51,2)</f>
        <v>0</v>
      </c>
      <c r="O51" s="667"/>
      <c r="P51" s="667"/>
      <c r="Q51" s="667"/>
      <c r="R51" s="75"/>
      <c r="T51" s="76" t="s">
        <v>125</v>
      </c>
      <c r="U51" s="77" t="s">
        <v>126</v>
      </c>
      <c r="V51" s="78">
        <v>1.6930000000000001</v>
      </c>
      <c r="W51" s="78">
        <f>V51*K51</f>
        <v>2.9525920000000001</v>
      </c>
      <c r="X51" s="78">
        <v>0</v>
      </c>
      <c r="Y51" s="78">
        <f>X51*K51</f>
        <v>0</v>
      </c>
      <c r="Z51" s="78">
        <v>0</v>
      </c>
      <c r="AA51" s="79">
        <f>Z51*K51</f>
        <v>0</v>
      </c>
      <c r="AR51" s="30" t="s">
        <v>127</v>
      </c>
      <c r="AT51" s="30" t="s">
        <v>121</v>
      </c>
      <c r="AU51" s="30" t="s">
        <v>128</v>
      </c>
      <c r="AY51" s="30" t="s">
        <v>120</v>
      </c>
      <c r="BE51" s="80">
        <f>IF(U51="základní",N51,0)</f>
        <v>0</v>
      </c>
      <c r="BF51" s="80">
        <f>IF(U51="snížená",N51,0)</f>
        <v>0</v>
      </c>
      <c r="BG51" s="80">
        <f>IF(U51="zákl. přenesená",N51,0)</f>
        <v>0</v>
      </c>
      <c r="BH51" s="80">
        <f>IF(U51="sníž. přenesená",N51,0)</f>
        <v>0</v>
      </c>
      <c r="BI51" s="80">
        <f>IF(U51="nulová",N51,0)</f>
        <v>0</v>
      </c>
      <c r="BJ51" s="30" t="s">
        <v>118</v>
      </c>
      <c r="BK51" s="80">
        <f>ROUND(L51*K51,2)</f>
        <v>0</v>
      </c>
      <c r="BL51" s="30" t="s">
        <v>127</v>
      </c>
    </row>
    <row r="52" spans="2:64" s="86" customFormat="1" ht="22.5" customHeight="1" x14ac:dyDescent="0.25">
      <c r="B52" s="81"/>
      <c r="C52" s="82"/>
      <c r="D52" s="82"/>
      <c r="E52" s="83" t="s">
        <v>125</v>
      </c>
      <c r="F52" s="661" t="s">
        <v>1832</v>
      </c>
      <c r="G52" s="662"/>
      <c r="H52" s="662"/>
      <c r="I52" s="662"/>
      <c r="J52" s="82"/>
      <c r="K52" s="84">
        <v>1.744</v>
      </c>
      <c r="L52" s="82"/>
      <c r="M52" s="82"/>
      <c r="N52" s="82"/>
      <c r="O52" s="82"/>
      <c r="P52" s="82"/>
      <c r="Q52" s="82"/>
      <c r="R52" s="85"/>
      <c r="T52" s="87"/>
      <c r="U52" s="82"/>
      <c r="V52" s="82"/>
      <c r="W52" s="82"/>
      <c r="X52" s="82"/>
      <c r="Y52" s="82"/>
      <c r="Z52" s="82"/>
      <c r="AA52" s="88"/>
      <c r="AT52" s="89" t="s">
        <v>130</v>
      </c>
      <c r="AU52" s="89" t="s">
        <v>128</v>
      </c>
      <c r="AV52" s="86" t="s">
        <v>128</v>
      </c>
      <c r="AW52" s="86" t="s">
        <v>131</v>
      </c>
      <c r="AX52" s="86" t="s">
        <v>118</v>
      </c>
      <c r="AY52" s="89" t="s">
        <v>120</v>
      </c>
    </row>
    <row r="53" spans="2:64" s="17" customFormat="1" ht="31.5" customHeight="1" x14ac:dyDescent="0.25">
      <c r="B53" s="70"/>
      <c r="C53" s="71" t="s">
        <v>136</v>
      </c>
      <c r="D53" s="71" t="s">
        <v>121</v>
      </c>
      <c r="E53" s="72" t="s">
        <v>216</v>
      </c>
      <c r="F53" s="671" t="s">
        <v>217</v>
      </c>
      <c r="G53" s="667"/>
      <c r="H53" s="667"/>
      <c r="I53" s="667"/>
      <c r="J53" s="73" t="s">
        <v>134</v>
      </c>
      <c r="K53" s="74">
        <v>35.984000000000002</v>
      </c>
      <c r="L53" s="666"/>
      <c r="M53" s="667"/>
      <c r="N53" s="666">
        <f>ROUND(L53*K53,2)</f>
        <v>0</v>
      </c>
      <c r="O53" s="667"/>
      <c r="P53" s="667"/>
      <c r="Q53" s="667"/>
      <c r="R53" s="75"/>
      <c r="T53" s="76" t="s">
        <v>125</v>
      </c>
      <c r="U53" s="77" t="s">
        <v>126</v>
      </c>
      <c r="V53" s="78">
        <v>0.34499999999999997</v>
      </c>
      <c r="W53" s="78">
        <f>V53*K53</f>
        <v>12.414479999999999</v>
      </c>
      <c r="X53" s="78">
        <v>0</v>
      </c>
      <c r="Y53" s="78">
        <f>X53*K53</f>
        <v>0</v>
      </c>
      <c r="Z53" s="78">
        <v>0</v>
      </c>
      <c r="AA53" s="79">
        <f>Z53*K53</f>
        <v>0</v>
      </c>
      <c r="AR53" s="30" t="s">
        <v>127</v>
      </c>
      <c r="AT53" s="30" t="s">
        <v>121</v>
      </c>
      <c r="AU53" s="30" t="s">
        <v>128</v>
      </c>
      <c r="AY53" s="30" t="s">
        <v>120</v>
      </c>
      <c r="BE53" s="80">
        <f>IF(U53="základní",N53,0)</f>
        <v>0</v>
      </c>
      <c r="BF53" s="80">
        <f>IF(U53="snížená",N53,0)</f>
        <v>0</v>
      </c>
      <c r="BG53" s="80">
        <f>IF(U53="zákl. přenesená",N53,0)</f>
        <v>0</v>
      </c>
      <c r="BH53" s="80">
        <f>IF(U53="sníž. přenesená",N53,0)</f>
        <v>0</v>
      </c>
      <c r="BI53" s="80">
        <f>IF(U53="nulová",N53,0)</f>
        <v>0</v>
      </c>
      <c r="BJ53" s="30" t="s">
        <v>118</v>
      </c>
      <c r="BK53" s="80">
        <f>ROUND(L53*K53,2)</f>
        <v>0</v>
      </c>
      <c r="BL53" s="30" t="s">
        <v>127</v>
      </c>
    </row>
    <row r="54" spans="2:64" s="86" customFormat="1" ht="22.5" customHeight="1" x14ac:dyDescent="0.25">
      <c r="B54" s="81"/>
      <c r="C54" s="82"/>
      <c r="D54" s="82"/>
      <c r="E54" s="83" t="s">
        <v>125</v>
      </c>
      <c r="F54" s="661" t="s">
        <v>1833</v>
      </c>
      <c r="G54" s="662"/>
      <c r="H54" s="662"/>
      <c r="I54" s="662"/>
      <c r="J54" s="82"/>
      <c r="K54" s="84">
        <v>34.24</v>
      </c>
      <c r="L54" s="82"/>
      <c r="M54" s="82"/>
      <c r="N54" s="82"/>
      <c r="O54" s="82"/>
      <c r="P54" s="82"/>
      <c r="Q54" s="82"/>
      <c r="R54" s="85"/>
      <c r="T54" s="87"/>
      <c r="U54" s="82"/>
      <c r="V54" s="82"/>
      <c r="W54" s="82"/>
      <c r="X54" s="82"/>
      <c r="Y54" s="82"/>
      <c r="Z54" s="82"/>
      <c r="AA54" s="88"/>
      <c r="AT54" s="89" t="s">
        <v>130</v>
      </c>
      <c r="AU54" s="89" t="s">
        <v>128</v>
      </c>
      <c r="AV54" s="86" t="s">
        <v>128</v>
      </c>
      <c r="AW54" s="86" t="s">
        <v>131</v>
      </c>
      <c r="AX54" s="86" t="s">
        <v>119</v>
      </c>
      <c r="AY54" s="89" t="s">
        <v>120</v>
      </c>
    </row>
    <row r="55" spans="2:64" s="86" customFormat="1" ht="22.5" customHeight="1" x14ac:dyDescent="0.25">
      <c r="B55" s="81"/>
      <c r="C55" s="82"/>
      <c r="D55" s="82"/>
      <c r="E55" s="83" t="s">
        <v>125</v>
      </c>
      <c r="F55" s="663" t="s">
        <v>1834</v>
      </c>
      <c r="G55" s="662"/>
      <c r="H55" s="662"/>
      <c r="I55" s="662"/>
      <c r="J55" s="82"/>
      <c r="K55" s="84">
        <v>1.744</v>
      </c>
      <c r="L55" s="82"/>
      <c r="M55" s="82"/>
      <c r="N55" s="82"/>
      <c r="O55" s="82"/>
      <c r="P55" s="82"/>
      <c r="Q55" s="82"/>
      <c r="R55" s="85"/>
      <c r="T55" s="87"/>
      <c r="U55" s="82"/>
      <c r="V55" s="82"/>
      <c r="W55" s="82"/>
      <c r="X55" s="82"/>
      <c r="Y55" s="82"/>
      <c r="Z55" s="82"/>
      <c r="AA55" s="88"/>
      <c r="AT55" s="89" t="s">
        <v>130</v>
      </c>
      <c r="AU55" s="89" t="s">
        <v>128</v>
      </c>
      <c r="AV55" s="86" t="s">
        <v>128</v>
      </c>
      <c r="AW55" s="86" t="s">
        <v>131</v>
      </c>
      <c r="AX55" s="86" t="s">
        <v>119</v>
      </c>
      <c r="AY55" s="89" t="s">
        <v>120</v>
      </c>
    </row>
    <row r="56" spans="2:64" s="95" customFormat="1" ht="22.5" customHeight="1" x14ac:dyDescent="0.25">
      <c r="B56" s="90"/>
      <c r="C56" s="91"/>
      <c r="D56" s="91"/>
      <c r="E56" s="92" t="s">
        <v>125</v>
      </c>
      <c r="F56" s="664" t="s">
        <v>146</v>
      </c>
      <c r="G56" s="665"/>
      <c r="H56" s="665"/>
      <c r="I56" s="665"/>
      <c r="J56" s="91"/>
      <c r="K56" s="93">
        <v>35.984000000000002</v>
      </c>
      <c r="L56" s="91"/>
      <c r="M56" s="91"/>
      <c r="N56" s="91"/>
      <c r="O56" s="91"/>
      <c r="P56" s="91"/>
      <c r="Q56" s="91"/>
      <c r="R56" s="94"/>
      <c r="T56" s="96"/>
      <c r="U56" s="91"/>
      <c r="V56" s="91"/>
      <c r="W56" s="91"/>
      <c r="X56" s="91"/>
      <c r="Y56" s="91"/>
      <c r="Z56" s="91"/>
      <c r="AA56" s="97"/>
      <c r="AT56" s="98" t="s">
        <v>130</v>
      </c>
      <c r="AU56" s="98" t="s">
        <v>128</v>
      </c>
      <c r="AV56" s="95" t="s">
        <v>127</v>
      </c>
      <c r="AW56" s="95" t="s">
        <v>131</v>
      </c>
      <c r="AX56" s="95" t="s">
        <v>118</v>
      </c>
      <c r="AY56" s="98" t="s">
        <v>120</v>
      </c>
    </row>
    <row r="57" spans="2:64" s="17" customFormat="1" ht="31.5" customHeight="1" x14ac:dyDescent="0.25">
      <c r="B57" s="70"/>
      <c r="C57" s="71" t="s">
        <v>127</v>
      </c>
      <c r="D57" s="71" t="s">
        <v>121</v>
      </c>
      <c r="E57" s="72" t="s">
        <v>1835</v>
      </c>
      <c r="F57" s="671" t="s">
        <v>1836</v>
      </c>
      <c r="G57" s="667"/>
      <c r="H57" s="667"/>
      <c r="I57" s="667"/>
      <c r="J57" s="73" t="s">
        <v>134</v>
      </c>
      <c r="K57" s="74">
        <v>48.835999999999999</v>
      </c>
      <c r="L57" s="666"/>
      <c r="M57" s="667"/>
      <c r="N57" s="666">
        <f>ROUND(L57*K57,2)</f>
        <v>0</v>
      </c>
      <c r="O57" s="667"/>
      <c r="P57" s="667"/>
      <c r="Q57" s="667"/>
      <c r="R57" s="75"/>
      <c r="T57" s="76" t="s">
        <v>125</v>
      </c>
      <c r="U57" s="77" t="s">
        <v>126</v>
      </c>
      <c r="V57" s="78">
        <v>0.19900000000000001</v>
      </c>
      <c r="W57" s="78">
        <f>V57*K57</f>
        <v>9.7183639999999993</v>
      </c>
      <c r="X57" s="78">
        <v>0</v>
      </c>
      <c r="Y57" s="78">
        <f>X57*K57</f>
        <v>0</v>
      </c>
      <c r="Z57" s="78">
        <v>0</v>
      </c>
      <c r="AA57" s="79">
        <f>Z57*K57</f>
        <v>0</v>
      </c>
      <c r="AR57" s="30" t="s">
        <v>127</v>
      </c>
      <c r="AT57" s="30" t="s">
        <v>121</v>
      </c>
      <c r="AU57" s="30" t="s">
        <v>128</v>
      </c>
      <c r="AY57" s="30" t="s">
        <v>120</v>
      </c>
      <c r="BE57" s="80">
        <f>IF(U57="základní",N57,0)</f>
        <v>0</v>
      </c>
      <c r="BF57" s="80">
        <f>IF(U57="snížená",N57,0)</f>
        <v>0</v>
      </c>
      <c r="BG57" s="80">
        <f>IF(U57="zákl. přenesená",N57,0)</f>
        <v>0</v>
      </c>
      <c r="BH57" s="80">
        <f>IF(U57="sníž. přenesená",N57,0)</f>
        <v>0</v>
      </c>
      <c r="BI57" s="80">
        <f>IF(U57="nulová",N57,0)</f>
        <v>0</v>
      </c>
      <c r="BJ57" s="30" t="s">
        <v>118</v>
      </c>
      <c r="BK57" s="80">
        <f>ROUND(L57*K57,2)</f>
        <v>0</v>
      </c>
      <c r="BL57" s="30" t="s">
        <v>127</v>
      </c>
    </row>
    <row r="58" spans="2:64" s="17" customFormat="1" ht="30" customHeight="1" x14ac:dyDescent="0.25">
      <c r="B58" s="18"/>
      <c r="C58" s="20"/>
      <c r="D58" s="20"/>
      <c r="E58" s="20"/>
      <c r="F58" s="679" t="s">
        <v>1837</v>
      </c>
      <c r="G58" s="680"/>
      <c r="H58" s="680"/>
      <c r="I58" s="680"/>
      <c r="J58" s="20"/>
      <c r="K58" s="20"/>
      <c r="L58" s="20"/>
      <c r="M58" s="20"/>
      <c r="N58" s="20"/>
      <c r="O58" s="20"/>
      <c r="P58" s="20"/>
      <c r="Q58" s="20"/>
      <c r="R58" s="19"/>
      <c r="T58" s="99"/>
      <c r="U58" s="20"/>
      <c r="V58" s="20"/>
      <c r="W58" s="20"/>
      <c r="X58" s="20"/>
      <c r="Y58" s="20"/>
      <c r="Z58" s="20"/>
      <c r="AA58" s="100"/>
      <c r="AT58" s="30" t="s">
        <v>193</v>
      </c>
      <c r="AU58" s="30" t="s">
        <v>128</v>
      </c>
    </row>
    <row r="59" spans="2:64" s="109" customFormat="1" ht="22.5" customHeight="1" x14ac:dyDescent="0.25">
      <c r="B59" s="105"/>
      <c r="C59" s="106"/>
      <c r="D59" s="106"/>
      <c r="E59" s="107" t="s">
        <v>125</v>
      </c>
      <c r="F59" s="676" t="s">
        <v>1838</v>
      </c>
      <c r="G59" s="673"/>
      <c r="H59" s="673"/>
      <c r="I59" s="673"/>
      <c r="J59" s="106"/>
      <c r="K59" s="107" t="s">
        <v>125</v>
      </c>
      <c r="L59" s="106"/>
      <c r="M59" s="106"/>
      <c r="N59" s="106"/>
      <c r="O59" s="106"/>
      <c r="P59" s="106"/>
      <c r="Q59" s="106"/>
      <c r="R59" s="108"/>
      <c r="T59" s="110"/>
      <c r="U59" s="106"/>
      <c r="V59" s="106"/>
      <c r="W59" s="106"/>
      <c r="X59" s="106"/>
      <c r="Y59" s="106"/>
      <c r="Z59" s="106"/>
      <c r="AA59" s="111"/>
      <c r="AT59" s="112" t="s">
        <v>130</v>
      </c>
      <c r="AU59" s="112" t="s">
        <v>128</v>
      </c>
      <c r="AV59" s="109" t="s">
        <v>118</v>
      </c>
      <c r="AW59" s="109" t="s">
        <v>131</v>
      </c>
      <c r="AX59" s="109" t="s">
        <v>119</v>
      </c>
      <c r="AY59" s="112" t="s">
        <v>120</v>
      </c>
    </row>
    <row r="60" spans="2:64" s="86" customFormat="1" ht="22.5" customHeight="1" x14ac:dyDescent="0.25">
      <c r="B60" s="81"/>
      <c r="C60" s="82"/>
      <c r="D60" s="82"/>
      <c r="E60" s="83" t="s">
        <v>125</v>
      </c>
      <c r="F60" s="663" t="s">
        <v>1833</v>
      </c>
      <c r="G60" s="662"/>
      <c r="H60" s="662"/>
      <c r="I60" s="662"/>
      <c r="J60" s="82"/>
      <c r="K60" s="84">
        <v>34.24</v>
      </c>
      <c r="L60" s="82"/>
      <c r="M60" s="82"/>
      <c r="N60" s="82"/>
      <c r="O60" s="82"/>
      <c r="P60" s="82"/>
      <c r="Q60" s="82"/>
      <c r="R60" s="85"/>
      <c r="T60" s="87"/>
      <c r="U60" s="82"/>
      <c r="V60" s="82"/>
      <c r="W60" s="82"/>
      <c r="X60" s="82"/>
      <c r="Y60" s="82"/>
      <c r="Z60" s="82"/>
      <c r="AA60" s="88"/>
      <c r="AT60" s="89" t="s">
        <v>130</v>
      </c>
      <c r="AU60" s="89" t="s">
        <v>128</v>
      </c>
      <c r="AV60" s="86" t="s">
        <v>128</v>
      </c>
      <c r="AW60" s="86" t="s">
        <v>131</v>
      </c>
      <c r="AX60" s="86" t="s">
        <v>119</v>
      </c>
      <c r="AY60" s="89" t="s">
        <v>120</v>
      </c>
    </row>
    <row r="61" spans="2:64" s="86" customFormat="1" ht="22.5" customHeight="1" x14ac:dyDescent="0.25">
      <c r="B61" s="81"/>
      <c r="C61" s="82"/>
      <c r="D61" s="82"/>
      <c r="E61" s="83" t="s">
        <v>125</v>
      </c>
      <c r="F61" s="663" t="s">
        <v>1834</v>
      </c>
      <c r="G61" s="662"/>
      <c r="H61" s="662"/>
      <c r="I61" s="662"/>
      <c r="J61" s="82"/>
      <c r="K61" s="84">
        <v>1.744</v>
      </c>
      <c r="L61" s="82"/>
      <c r="M61" s="82"/>
      <c r="N61" s="82"/>
      <c r="O61" s="82"/>
      <c r="P61" s="82"/>
      <c r="Q61" s="82"/>
      <c r="R61" s="85"/>
      <c r="T61" s="87"/>
      <c r="U61" s="82"/>
      <c r="V61" s="82"/>
      <c r="W61" s="82"/>
      <c r="X61" s="82"/>
      <c r="Y61" s="82"/>
      <c r="Z61" s="82"/>
      <c r="AA61" s="88"/>
      <c r="AT61" s="89" t="s">
        <v>130</v>
      </c>
      <c r="AU61" s="89" t="s">
        <v>128</v>
      </c>
      <c r="AV61" s="86" t="s">
        <v>128</v>
      </c>
      <c r="AW61" s="86" t="s">
        <v>131</v>
      </c>
      <c r="AX61" s="86" t="s">
        <v>119</v>
      </c>
      <c r="AY61" s="89" t="s">
        <v>120</v>
      </c>
    </row>
    <row r="62" spans="2:64" s="86" customFormat="1" ht="31.5" customHeight="1" x14ac:dyDescent="0.25">
      <c r="B62" s="81"/>
      <c r="C62" s="82"/>
      <c r="D62" s="82"/>
      <c r="E62" s="83" t="s">
        <v>125</v>
      </c>
      <c r="F62" s="663" t="s">
        <v>1839</v>
      </c>
      <c r="G62" s="662"/>
      <c r="H62" s="662"/>
      <c r="I62" s="662"/>
      <c r="J62" s="82"/>
      <c r="K62" s="84">
        <v>5.67</v>
      </c>
      <c r="L62" s="82"/>
      <c r="M62" s="82"/>
      <c r="N62" s="82"/>
      <c r="O62" s="82"/>
      <c r="P62" s="82"/>
      <c r="Q62" s="82"/>
      <c r="R62" s="85"/>
      <c r="T62" s="87"/>
      <c r="U62" s="82"/>
      <c r="V62" s="82"/>
      <c r="W62" s="82"/>
      <c r="X62" s="82"/>
      <c r="Y62" s="82"/>
      <c r="Z62" s="82"/>
      <c r="AA62" s="88"/>
      <c r="AT62" s="89" t="s">
        <v>130</v>
      </c>
      <c r="AU62" s="89" t="s">
        <v>128</v>
      </c>
      <c r="AV62" s="86" t="s">
        <v>128</v>
      </c>
      <c r="AW62" s="86" t="s">
        <v>131</v>
      </c>
      <c r="AX62" s="86" t="s">
        <v>119</v>
      </c>
      <c r="AY62" s="89" t="s">
        <v>120</v>
      </c>
    </row>
    <row r="63" spans="2:64" s="86" customFormat="1" ht="44.25" customHeight="1" x14ac:dyDescent="0.25">
      <c r="B63" s="81"/>
      <c r="C63" s="82"/>
      <c r="D63" s="82"/>
      <c r="E63" s="83" t="s">
        <v>125</v>
      </c>
      <c r="F63" s="663" t="s">
        <v>1840</v>
      </c>
      <c r="G63" s="662"/>
      <c r="H63" s="662"/>
      <c r="I63" s="662"/>
      <c r="J63" s="82"/>
      <c r="K63" s="84">
        <v>7.1820000000000004</v>
      </c>
      <c r="L63" s="82"/>
      <c r="M63" s="82"/>
      <c r="N63" s="82"/>
      <c r="O63" s="82"/>
      <c r="P63" s="82"/>
      <c r="Q63" s="82"/>
      <c r="R63" s="85"/>
      <c r="T63" s="87"/>
      <c r="U63" s="82"/>
      <c r="V63" s="82"/>
      <c r="W63" s="82"/>
      <c r="X63" s="82"/>
      <c r="Y63" s="82"/>
      <c r="Z63" s="82"/>
      <c r="AA63" s="88"/>
      <c r="AT63" s="89" t="s">
        <v>130</v>
      </c>
      <c r="AU63" s="89" t="s">
        <v>128</v>
      </c>
      <c r="AV63" s="86" t="s">
        <v>128</v>
      </c>
      <c r="AW63" s="86" t="s">
        <v>131</v>
      </c>
      <c r="AX63" s="86" t="s">
        <v>119</v>
      </c>
      <c r="AY63" s="89" t="s">
        <v>120</v>
      </c>
    </row>
    <row r="64" spans="2:64" s="95" customFormat="1" ht="22.5" customHeight="1" x14ac:dyDescent="0.25">
      <c r="B64" s="90"/>
      <c r="C64" s="91"/>
      <c r="D64" s="91"/>
      <c r="E64" s="92" t="s">
        <v>125</v>
      </c>
      <c r="F64" s="664" t="s">
        <v>146</v>
      </c>
      <c r="G64" s="665"/>
      <c r="H64" s="665"/>
      <c r="I64" s="665"/>
      <c r="J64" s="91"/>
      <c r="K64" s="93">
        <v>48.835999999999999</v>
      </c>
      <c r="L64" s="91"/>
      <c r="M64" s="91"/>
      <c r="N64" s="91"/>
      <c r="O64" s="91"/>
      <c r="P64" s="91"/>
      <c r="Q64" s="91"/>
      <c r="R64" s="94"/>
      <c r="T64" s="96"/>
      <c r="U64" s="91"/>
      <c r="V64" s="91"/>
      <c r="W64" s="91"/>
      <c r="X64" s="91"/>
      <c r="Y64" s="91"/>
      <c r="Z64" s="91"/>
      <c r="AA64" s="97"/>
      <c r="AT64" s="98" t="s">
        <v>130</v>
      </c>
      <c r="AU64" s="98" t="s">
        <v>128</v>
      </c>
      <c r="AV64" s="95" t="s">
        <v>127</v>
      </c>
      <c r="AW64" s="95" t="s">
        <v>131</v>
      </c>
      <c r="AX64" s="95" t="s">
        <v>118</v>
      </c>
      <c r="AY64" s="98" t="s">
        <v>120</v>
      </c>
    </row>
    <row r="65" spans="2:64" s="17" customFormat="1" ht="31.5" customHeight="1" x14ac:dyDescent="0.25">
      <c r="B65" s="70"/>
      <c r="C65" s="71" t="s">
        <v>143</v>
      </c>
      <c r="D65" s="71" t="s">
        <v>121</v>
      </c>
      <c r="E65" s="72" t="s">
        <v>1841</v>
      </c>
      <c r="F65" s="671" t="s">
        <v>1842</v>
      </c>
      <c r="G65" s="667"/>
      <c r="H65" s="667"/>
      <c r="I65" s="667"/>
      <c r="J65" s="73" t="s">
        <v>134</v>
      </c>
      <c r="K65" s="74">
        <v>14.38</v>
      </c>
      <c r="L65" s="666"/>
      <c r="M65" s="667"/>
      <c r="N65" s="666">
        <f>ROUND(L65*K65,2)</f>
        <v>0</v>
      </c>
      <c r="O65" s="667"/>
      <c r="P65" s="667"/>
      <c r="Q65" s="667"/>
      <c r="R65" s="75"/>
      <c r="T65" s="76" t="s">
        <v>125</v>
      </c>
      <c r="U65" s="77" t="s">
        <v>126</v>
      </c>
      <c r="V65" s="78">
        <v>0.28599999999999998</v>
      </c>
      <c r="W65" s="78">
        <f>V65*K65</f>
        <v>4.1126800000000001</v>
      </c>
      <c r="X65" s="78">
        <v>0</v>
      </c>
      <c r="Y65" s="78">
        <f>X65*K65</f>
        <v>0</v>
      </c>
      <c r="Z65" s="78">
        <v>0</v>
      </c>
      <c r="AA65" s="79">
        <f>Z65*K65</f>
        <v>0</v>
      </c>
      <c r="AR65" s="30" t="s">
        <v>127</v>
      </c>
      <c r="AT65" s="30" t="s">
        <v>121</v>
      </c>
      <c r="AU65" s="30" t="s">
        <v>128</v>
      </c>
      <c r="AY65" s="30" t="s">
        <v>120</v>
      </c>
      <c r="BE65" s="80">
        <f>IF(U65="základní",N65,0)</f>
        <v>0</v>
      </c>
      <c r="BF65" s="80">
        <f>IF(U65="snížená",N65,0)</f>
        <v>0</v>
      </c>
      <c r="BG65" s="80">
        <f>IF(U65="zákl. přenesená",N65,0)</f>
        <v>0</v>
      </c>
      <c r="BH65" s="80">
        <f>IF(U65="sníž. přenesená",N65,0)</f>
        <v>0</v>
      </c>
      <c r="BI65" s="80">
        <f>IF(U65="nulová",N65,0)</f>
        <v>0</v>
      </c>
      <c r="BJ65" s="30" t="s">
        <v>118</v>
      </c>
      <c r="BK65" s="80">
        <f>ROUND(L65*K65,2)</f>
        <v>0</v>
      </c>
      <c r="BL65" s="30" t="s">
        <v>127</v>
      </c>
    </row>
    <row r="66" spans="2:64" s="109" customFormat="1" ht="22.5" customHeight="1" x14ac:dyDescent="0.25">
      <c r="B66" s="105"/>
      <c r="C66" s="106"/>
      <c r="D66" s="106"/>
      <c r="E66" s="107" t="s">
        <v>125</v>
      </c>
      <c r="F66" s="672" t="s">
        <v>1843</v>
      </c>
      <c r="G66" s="673"/>
      <c r="H66" s="673"/>
      <c r="I66" s="673"/>
      <c r="J66" s="106"/>
      <c r="K66" s="107" t="s">
        <v>125</v>
      </c>
      <c r="L66" s="106"/>
      <c r="M66" s="106"/>
      <c r="N66" s="106"/>
      <c r="O66" s="106"/>
      <c r="P66" s="106"/>
      <c r="Q66" s="106"/>
      <c r="R66" s="108"/>
      <c r="T66" s="110"/>
      <c r="U66" s="106"/>
      <c r="V66" s="106"/>
      <c r="W66" s="106"/>
      <c r="X66" s="106"/>
      <c r="Y66" s="106"/>
      <c r="Z66" s="106"/>
      <c r="AA66" s="111"/>
      <c r="AT66" s="112" t="s">
        <v>130</v>
      </c>
      <c r="AU66" s="112" t="s">
        <v>128</v>
      </c>
      <c r="AV66" s="109" t="s">
        <v>118</v>
      </c>
      <c r="AW66" s="109" t="s">
        <v>131</v>
      </c>
      <c r="AX66" s="109" t="s">
        <v>119</v>
      </c>
      <c r="AY66" s="112" t="s">
        <v>120</v>
      </c>
    </row>
    <row r="67" spans="2:64" s="86" customFormat="1" ht="44.25" customHeight="1" x14ac:dyDescent="0.25">
      <c r="B67" s="81"/>
      <c r="C67" s="82"/>
      <c r="D67" s="82"/>
      <c r="E67" s="83" t="s">
        <v>125</v>
      </c>
      <c r="F67" s="663" t="s">
        <v>1844</v>
      </c>
      <c r="G67" s="662"/>
      <c r="H67" s="662"/>
      <c r="I67" s="662"/>
      <c r="J67" s="82"/>
      <c r="K67" s="84">
        <v>15.497999999999999</v>
      </c>
      <c r="L67" s="82"/>
      <c r="M67" s="82"/>
      <c r="N67" s="82"/>
      <c r="O67" s="82"/>
      <c r="P67" s="82"/>
      <c r="Q67" s="82"/>
      <c r="R67" s="85"/>
      <c r="T67" s="87"/>
      <c r="U67" s="82"/>
      <c r="V67" s="82"/>
      <c r="W67" s="82"/>
      <c r="X67" s="82"/>
      <c r="Y67" s="82"/>
      <c r="Z67" s="82"/>
      <c r="AA67" s="88"/>
      <c r="AT67" s="89" t="s">
        <v>130</v>
      </c>
      <c r="AU67" s="89" t="s">
        <v>128</v>
      </c>
      <c r="AV67" s="86" t="s">
        <v>128</v>
      </c>
      <c r="AW67" s="86" t="s">
        <v>131</v>
      </c>
      <c r="AX67" s="86" t="s">
        <v>119</v>
      </c>
      <c r="AY67" s="89" t="s">
        <v>120</v>
      </c>
    </row>
    <row r="68" spans="2:64" s="109" customFormat="1" ht="22.5" customHeight="1" x14ac:dyDescent="0.25">
      <c r="B68" s="105"/>
      <c r="C68" s="106"/>
      <c r="D68" s="106"/>
      <c r="E68" s="107" t="s">
        <v>125</v>
      </c>
      <c r="F68" s="676" t="s">
        <v>1845</v>
      </c>
      <c r="G68" s="673"/>
      <c r="H68" s="673"/>
      <c r="I68" s="673"/>
      <c r="J68" s="106"/>
      <c r="K68" s="107" t="s">
        <v>125</v>
      </c>
      <c r="L68" s="106"/>
      <c r="M68" s="106"/>
      <c r="N68" s="106"/>
      <c r="O68" s="106"/>
      <c r="P68" s="106"/>
      <c r="Q68" s="106"/>
      <c r="R68" s="108"/>
      <c r="T68" s="110"/>
      <c r="U68" s="106"/>
      <c r="V68" s="106"/>
      <c r="W68" s="106"/>
      <c r="X68" s="106"/>
      <c r="Y68" s="106"/>
      <c r="Z68" s="106"/>
      <c r="AA68" s="111"/>
      <c r="AT68" s="112" t="s">
        <v>130</v>
      </c>
      <c r="AU68" s="112" t="s">
        <v>128</v>
      </c>
      <c r="AV68" s="109" t="s">
        <v>118</v>
      </c>
      <c r="AW68" s="109" t="s">
        <v>131</v>
      </c>
      <c r="AX68" s="109" t="s">
        <v>119</v>
      </c>
      <c r="AY68" s="112" t="s">
        <v>120</v>
      </c>
    </row>
    <row r="69" spans="2:64" s="86" customFormat="1" ht="22.5" customHeight="1" x14ac:dyDescent="0.25">
      <c r="B69" s="81"/>
      <c r="C69" s="82"/>
      <c r="D69" s="82"/>
      <c r="E69" s="83" t="s">
        <v>125</v>
      </c>
      <c r="F69" s="663" t="s">
        <v>1846</v>
      </c>
      <c r="G69" s="662"/>
      <c r="H69" s="662"/>
      <c r="I69" s="662"/>
      <c r="J69" s="82"/>
      <c r="K69" s="84">
        <v>-1.1180000000000001</v>
      </c>
      <c r="L69" s="82"/>
      <c r="M69" s="82"/>
      <c r="N69" s="82"/>
      <c r="O69" s="82"/>
      <c r="P69" s="82"/>
      <c r="Q69" s="82"/>
      <c r="R69" s="85"/>
      <c r="T69" s="87"/>
      <c r="U69" s="82"/>
      <c r="V69" s="82"/>
      <c r="W69" s="82"/>
      <c r="X69" s="82"/>
      <c r="Y69" s="82"/>
      <c r="Z69" s="82"/>
      <c r="AA69" s="88"/>
      <c r="AT69" s="89" t="s">
        <v>130</v>
      </c>
      <c r="AU69" s="89" t="s">
        <v>128</v>
      </c>
      <c r="AV69" s="86" t="s">
        <v>128</v>
      </c>
      <c r="AW69" s="86" t="s">
        <v>131</v>
      </c>
      <c r="AX69" s="86" t="s">
        <v>119</v>
      </c>
      <c r="AY69" s="89" t="s">
        <v>120</v>
      </c>
    </row>
    <row r="70" spans="2:64" s="95" customFormat="1" ht="22.5" customHeight="1" x14ac:dyDescent="0.25">
      <c r="B70" s="90"/>
      <c r="C70" s="91"/>
      <c r="D70" s="91"/>
      <c r="E70" s="92" t="s">
        <v>125</v>
      </c>
      <c r="F70" s="664" t="s">
        <v>146</v>
      </c>
      <c r="G70" s="665"/>
      <c r="H70" s="665"/>
      <c r="I70" s="665"/>
      <c r="J70" s="91"/>
      <c r="K70" s="93">
        <v>14.38</v>
      </c>
      <c r="L70" s="91"/>
      <c r="M70" s="91"/>
      <c r="N70" s="91"/>
      <c r="O70" s="91"/>
      <c r="P70" s="91"/>
      <c r="Q70" s="91"/>
      <c r="R70" s="94"/>
      <c r="T70" s="96"/>
      <c r="U70" s="91"/>
      <c r="V70" s="91"/>
      <c r="W70" s="91"/>
      <c r="X70" s="91"/>
      <c r="Y70" s="91"/>
      <c r="Z70" s="91"/>
      <c r="AA70" s="97"/>
      <c r="AT70" s="98" t="s">
        <v>130</v>
      </c>
      <c r="AU70" s="98" t="s">
        <v>128</v>
      </c>
      <c r="AV70" s="95" t="s">
        <v>127</v>
      </c>
      <c r="AW70" s="95" t="s">
        <v>131</v>
      </c>
      <c r="AX70" s="95" t="s">
        <v>118</v>
      </c>
      <c r="AY70" s="98" t="s">
        <v>120</v>
      </c>
    </row>
    <row r="71" spans="2:64" s="17" customFormat="1" ht="22.5" customHeight="1" x14ac:dyDescent="0.25">
      <c r="B71" s="70"/>
      <c r="C71" s="101" t="s">
        <v>147</v>
      </c>
      <c r="D71" s="101" t="s">
        <v>195</v>
      </c>
      <c r="E71" s="102" t="s">
        <v>259</v>
      </c>
      <c r="F71" s="677" t="s">
        <v>260</v>
      </c>
      <c r="G71" s="678"/>
      <c r="H71" s="678"/>
      <c r="I71" s="678"/>
      <c r="J71" s="103" t="s">
        <v>191</v>
      </c>
      <c r="K71" s="104">
        <v>28.76</v>
      </c>
      <c r="L71" s="670"/>
      <c r="M71" s="678"/>
      <c r="N71" s="670">
        <f>ROUND(L71*K71,2)</f>
        <v>0</v>
      </c>
      <c r="O71" s="667"/>
      <c r="P71" s="667"/>
      <c r="Q71" s="667"/>
      <c r="R71" s="75"/>
      <c r="T71" s="76" t="s">
        <v>125</v>
      </c>
      <c r="U71" s="77" t="s">
        <v>126</v>
      </c>
      <c r="V71" s="78">
        <v>0</v>
      </c>
      <c r="W71" s="78">
        <f>V71*K71</f>
        <v>0</v>
      </c>
      <c r="X71" s="78">
        <v>1</v>
      </c>
      <c r="Y71" s="78">
        <f>X71*K71</f>
        <v>28.76</v>
      </c>
      <c r="Z71" s="78">
        <v>0</v>
      </c>
      <c r="AA71" s="79">
        <f>Z71*K71</f>
        <v>0</v>
      </c>
      <c r="AR71" s="30" t="s">
        <v>154</v>
      </c>
      <c r="AT71" s="30" t="s">
        <v>195</v>
      </c>
      <c r="AU71" s="30" t="s">
        <v>128</v>
      </c>
      <c r="AY71" s="30" t="s">
        <v>120</v>
      </c>
      <c r="BE71" s="80">
        <f>IF(U71="základní",N71,0)</f>
        <v>0</v>
      </c>
      <c r="BF71" s="80">
        <f>IF(U71="snížená",N71,0)</f>
        <v>0</v>
      </c>
      <c r="BG71" s="80">
        <f>IF(U71="zákl. přenesená",N71,0)</f>
        <v>0</v>
      </c>
      <c r="BH71" s="80">
        <f>IF(U71="sníž. přenesená",N71,0)</f>
        <v>0</v>
      </c>
      <c r="BI71" s="80">
        <f>IF(U71="nulová",N71,0)</f>
        <v>0</v>
      </c>
      <c r="BJ71" s="30" t="s">
        <v>118</v>
      </c>
      <c r="BK71" s="80">
        <f>ROUND(L71*K71,2)</f>
        <v>0</v>
      </c>
      <c r="BL71" s="30" t="s">
        <v>127</v>
      </c>
    </row>
    <row r="72" spans="2:64" s="86" customFormat="1" ht="22.5" customHeight="1" x14ac:dyDescent="0.25">
      <c r="B72" s="81"/>
      <c r="C72" s="82"/>
      <c r="D72" s="82"/>
      <c r="E72" s="83" t="s">
        <v>125</v>
      </c>
      <c r="F72" s="661" t="s">
        <v>261</v>
      </c>
      <c r="G72" s="662"/>
      <c r="H72" s="662"/>
      <c r="I72" s="662"/>
      <c r="J72" s="82"/>
      <c r="K72" s="84">
        <v>28.76</v>
      </c>
      <c r="L72" s="82"/>
      <c r="M72" s="82"/>
      <c r="N72" s="82"/>
      <c r="O72" s="82"/>
      <c r="P72" s="82"/>
      <c r="Q72" s="82"/>
      <c r="R72" s="85"/>
      <c r="T72" s="87"/>
      <c r="U72" s="82"/>
      <c r="V72" s="82"/>
      <c r="W72" s="82"/>
      <c r="X72" s="82"/>
      <c r="Y72" s="82"/>
      <c r="Z72" s="82"/>
      <c r="AA72" s="88"/>
      <c r="AT72" s="89" t="s">
        <v>130</v>
      </c>
      <c r="AU72" s="89" t="s">
        <v>128</v>
      </c>
      <c r="AV72" s="86" t="s">
        <v>128</v>
      </c>
      <c r="AW72" s="86" t="s">
        <v>131</v>
      </c>
      <c r="AX72" s="86" t="s">
        <v>118</v>
      </c>
      <c r="AY72" s="89" t="s">
        <v>120</v>
      </c>
    </row>
    <row r="73" spans="2:64" s="17" customFormat="1" ht="22.5" customHeight="1" x14ac:dyDescent="0.25">
      <c r="B73" s="70"/>
      <c r="C73" s="71" t="s">
        <v>151</v>
      </c>
      <c r="D73" s="71" t="s">
        <v>121</v>
      </c>
      <c r="E73" s="72" t="s">
        <v>276</v>
      </c>
      <c r="F73" s="671" t="s">
        <v>277</v>
      </c>
      <c r="G73" s="667"/>
      <c r="H73" s="667"/>
      <c r="I73" s="667"/>
      <c r="J73" s="73" t="s">
        <v>172</v>
      </c>
      <c r="K73" s="74">
        <v>69.75</v>
      </c>
      <c r="L73" s="666"/>
      <c r="M73" s="667"/>
      <c r="N73" s="666">
        <f>ROUND(L73*K73,2)</f>
        <v>0</v>
      </c>
      <c r="O73" s="667"/>
      <c r="P73" s="667"/>
      <c r="Q73" s="667"/>
      <c r="R73" s="75"/>
      <c r="T73" s="76" t="s">
        <v>125</v>
      </c>
      <c r="U73" s="77" t="s">
        <v>126</v>
      </c>
      <c r="V73" s="78">
        <v>1.7999999999999999E-2</v>
      </c>
      <c r="W73" s="78">
        <f>V73*K73</f>
        <v>1.2554999999999998</v>
      </c>
      <c r="X73" s="78">
        <v>0</v>
      </c>
      <c r="Y73" s="78">
        <f>X73*K73</f>
        <v>0</v>
      </c>
      <c r="Z73" s="78">
        <v>0</v>
      </c>
      <c r="AA73" s="79">
        <f>Z73*K73</f>
        <v>0</v>
      </c>
      <c r="AR73" s="30" t="s">
        <v>127</v>
      </c>
      <c r="AT73" s="30" t="s">
        <v>121</v>
      </c>
      <c r="AU73" s="30" t="s">
        <v>128</v>
      </c>
      <c r="AY73" s="30" t="s">
        <v>120</v>
      </c>
      <c r="BE73" s="80">
        <f>IF(U73="základní",N73,0)</f>
        <v>0</v>
      </c>
      <c r="BF73" s="80">
        <f>IF(U73="snížená",N73,0)</f>
        <v>0</v>
      </c>
      <c r="BG73" s="80">
        <f>IF(U73="zákl. přenesená",N73,0)</f>
        <v>0</v>
      </c>
      <c r="BH73" s="80">
        <f>IF(U73="sníž. přenesená",N73,0)</f>
        <v>0</v>
      </c>
      <c r="BI73" s="80">
        <f>IF(U73="nulová",N73,0)</f>
        <v>0</v>
      </c>
      <c r="BJ73" s="30" t="s">
        <v>118</v>
      </c>
      <c r="BK73" s="80">
        <f>ROUND(L73*K73,2)</f>
        <v>0</v>
      </c>
      <c r="BL73" s="30" t="s">
        <v>127</v>
      </c>
    </row>
    <row r="74" spans="2:64" s="86" customFormat="1" ht="22.5" customHeight="1" x14ac:dyDescent="0.25">
      <c r="B74" s="81"/>
      <c r="C74" s="82"/>
      <c r="D74" s="82"/>
      <c r="E74" s="83" t="s">
        <v>125</v>
      </c>
      <c r="F74" s="661" t="s">
        <v>1847</v>
      </c>
      <c r="G74" s="662"/>
      <c r="H74" s="662"/>
      <c r="I74" s="662"/>
      <c r="J74" s="82"/>
      <c r="K74" s="84">
        <v>57.75</v>
      </c>
      <c r="L74" s="82"/>
      <c r="M74" s="82"/>
      <c r="N74" s="82"/>
      <c r="O74" s="82"/>
      <c r="P74" s="82"/>
      <c r="Q74" s="82"/>
      <c r="R74" s="85"/>
      <c r="T74" s="87"/>
      <c r="U74" s="82"/>
      <c r="V74" s="82"/>
      <c r="W74" s="82"/>
      <c r="X74" s="82"/>
      <c r="Y74" s="82"/>
      <c r="Z74" s="82"/>
      <c r="AA74" s="88"/>
      <c r="AT74" s="89" t="s">
        <v>130</v>
      </c>
      <c r="AU74" s="89" t="s">
        <v>128</v>
      </c>
      <c r="AV74" s="86" t="s">
        <v>128</v>
      </c>
      <c r="AW74" s="86" t="s">
        <v>131</v>
      </c>
      <c r="AX74" s="86" t="s">
        <v>119</v>
      </c>
      <c r="AY74" s="89" t="s">
        <v>120</v>
      </c>
    </row>
    <row r="75" spans="2:64" s="86" customFormat="1" ht="22.5" customHeight="1" x14ac:dyDescent="0.25">
      <c r="B75" s="81"/>
      <c r="C75" s="82"/>
      <c r="D75" s="82"/>
      <c r="E75" s="83" t="s">
        <v>125</v>
      </c>
      <c r="F75" s="663" t="s">
        <v>1848</v>
      </c>
      <c r="G75" s="662"/>
      <c r="H75" s="662"/>
      <c r="I75" s="662"/>
      <c r="J75" s="82"/>
      <c r="K75" s="84">
        <v>12</v>
      </c>
      <c r="L75" s="82"/>
      <c r="M75" s="82"/>
      <c r="N75" s="82"/>
      <c r="O75" s="82"/>
      <c r="P75" s="82"/>
      <c r="Q75" s="82"/>
      <c r="R75" s="85"/>
      <c r="T75" s="87"/>
      <c r="U75" s="82"/>
      <c r="V75" s="82"/>
      <c r="W75" s="82"/>
      <c r="X75" s="82"/>
      <c r="Y75" s="82"/>
      <c r="Z75" s="82"/>
      <c r="AA75" s="88"/>
      <c r="AT75" s="89" t="s">
        <v>130</v>
      </c>
      <c r="AU75" s="89" t="s">
        <v>128</v>
      </c>
      <c r="AV75" s="86" t="s">
        <v>128</v>
      </c>
      <c r="AW75" s="86" t="s">
        <v>131</v>
      </c>
      <c r="AX75" s="86" t="s">
        <v>119</v>
      </c>
      <c r="AY75" s="89" t="s">
        <v>120</v>
      </c>
    </row>
    <row r="76" spans="2:64" s="95" customFormat="1" ht="22.5" customHeight="1" x14ac:dyDescent="0.25">
      <c r="B76" s="90"/>
      <c r="C76" s="91"/>
      <c r="D76" s="91"/>
      <c r="E76" s="92" t="s">
        <v>125</v>
      </c>
      <c r="F76" s="664" t="s">
        <v>146</v>
      </c>
      <c r="G76" s="665"/>
      <c r="H76" s="665"/>
      <c r="I76" s="665"/>
      <c r="J76" s="91"/>
      <c r="K76" s="93">
        <v>69.75</v>
      </c>
      <c r="L76" s="91"/>
      <c r="M76" s="91"/>
      <c r="N76" s="91"/>
      <c r="O76" s="91"/>
      <c r="P76" s="91"/>
      <c r="Q76" s="91"/>
      <c r="R76" s="94"/>
      <c r="T76" s="96"/>
      <c r="U76" s="91"/>
      <c r="V76" s="91"/>
      <c r="W76" s="91"/>
      <c r="X76" s="91"/>
      <c r="Y76" s="91"/>
      <c r="Z76" s="91"/>
      <c r="AA76" s="97"/>
      <c r="AT76" s="98" t="s">
        <v>130</v>
      </c>
      <c r="AU76" s="98" t="s">
        <v>128</v>
      </c>
      <c r="AV76" s="95" t="s">
        <v>127</v>
      </c>
      <c r="AW76" s="95" t="s">
        <v>131</v>
      </c>
      <c r="AX76" s="95" t="s">
        <v>118</v>
      </c>
      <c r="AY76" s="98" t="s">
        <v>120</v>
      </c>
    </row>
    <row r="77" spans="2:64" s="62" customFormat="1" ht="29.85" customHeight="1" x14ac:dyDescent="0.3">
      <c r="B77" s="58"/>
      <c r="C77" s="59"/>
      <c r="D77" s="69" t="s">
        <v>78</v>
      </c>
      <c r="E77" s="69"/>
      <c r="F77" s="69"/>
      <c r="G77" s="69"/>
      <c r="H77" s="69"/>
      <c r="I77" s="69"/>
      <c r="J77" s="69"/>
      <c r="K77" s="69"/>
      <c r="L77" s="69"/>
      <c r="M77" s="69"/>
      <c r="N77" s="659">
        <f>BK77</f>
        <v>0</v>
      </c>
      <c r="O77" s="660"/>
      <c r="P77" s="660"/>
      <c r="Q77" s="660"/>
      <c r="R77" s="61"/>
      <c r="T77" s="63"/>
      <c r="U77" s="59"/>
      <c r="V77" s="59"/>
      <c r="W77" s="64">
        <f>SUM(W78:W81)</f>
        <v>1.6846459999999999</v>
      </c>
      <c r="X77" s="59"/>
      <c r="Y77" s="64">
        <f>SUM(Y78:Y81)</f>
        <v>0.12260045</v>
      </c>
      <c r="Z77" s="59"/>
      <c r="AA77" s="65">
        <f>SUM(AA78:AA81)</f>
        <v>0</v>
      </c>
      <c r="AR77" s="66" t="s">
        <v>118</v>
      </c>
      <c r="AT77" s="67" t="s">
        <v>117</v>
      </c>
      <c r="AU77" s="67" t="s">
        <v>118</v>
      </c>
      <c r="AY77" s="66" t="s">
        <v>120</v>
      </c>
      <c r="BK77" s="68">
        <f>SUM(BK78:BK81)</f>
        <v>0</v>
      </c>
    </row>
    <row r="78" spans="2:64" s="17" customFormat="1" ht="44.25" customHeight="1" x14ac:dyDescent="0.25">
      <c r="B78" s="70"/>
      <c r="C78" s="71" t="s">
        <v>154</v>
      </c>
      <c r="D78" s="71" t="s">
        <v>121</v>
      </c>
      <c r="E78" s="72" t="s">
        <v>1849</v>
      </c>
      <c r="F78" s="671" t="s">
        <v>1850</v>
      </c>
      <c r="G78" s="667"/>
      <c r="H78" s="667"/>
      <c r="I78" s="667"/>
      <c r="J78" s="73" t="s">
        <v>134</v>
      </c>
      <c r="K78" s="74">
        <v>0.113</v>
      </c>
      <c r="L78" s="666"/>
      <c r="M78" s="667"/>
      <c r="N78" s="666">
        <f>ROUND(L78*K78,2)</f>
        <v>0</v>
      </c>
      <c r="O78" s="667"/>
      <c r="P78" s="667"/>
      <c r="Q78" s="667"/>
      <c r="R78" s="75"/>
      <c r="T78" s="76" t="s">
        <v>125</v>
      </c>
      <c r="U78" s="77" t="s">
        <v>126</v>
      </c>
      <c r="V78" s="78">
        <v>4.3419999999999996</v>
      </c>
      <c r="W78" s="78">
        <f>V78*K78</f>
        <v>0.49064599999999997</v>
      </c>
      <c r="X78" s="78">
        <v>1.07965</v>
      </c>
      <c r="Y78" s="78">
        <f>X78*K78</f>
        <v>0.12200045</v>
      </c>
      <c r="Z78" s="78">
        <v>0</v>
      </c>
      <c r="AA78" s="79">
        <f>Z78*K78</f>
        <v>0</v>
      </c>
      <c r="AR78" s="30" t="s">
        <v>127</v>
      </c>
      <c r="AT78" s="30" t="s">
        <v>121</v>
      </c>
      <c r="AU78" s="30" t="s">
        <v>128</v>
      </c>
      <c r="AY78" s="30" t="s">
        <v>120</v>
      </c>
      <c r="BE78" s="80">
        <f>IF(U78="základní",N78,0)</f>
        <v>0</v>
      </c>
      <c r="BF78" s="80">
        <f>IF(U78="snížená",N78,0)</f>
        <v>0</v>
      </c>
      <c r="BG78" s="80">
        <f>IF(U78="zákl. přenesená",N78,0)</f>
        <v>0</v>
      </c>
      <c r="BH78" s="80">
        <f>IF(U78="sníž. přenesená",N78,0)</f>
        <v>0</v>
      </c>
      <c r="BI78" s="80">
        <f>IF(U78="nulová",N78,0)</f>
        <v>0</v>
      </c>
      <c r="BJ78" s="30" t="s">
        <v>118</v>
      </c>
      <c r="BK78" s="80">
        <f>ROUND(L78*K78,2)</f>
        <v>0</v>
      </c>
      <c r="BL78" s="30" t="s">
        <v>127</v>
      </c>
    </row>
    <row r="79" spans="2:64" s="86" customFormat="1" ht="31.5" customHeight="1" x14ac:dyDescent="0.25">
      <c r="B79" s="81"/>
      <c r="C79" s="82"/>
      <c r="D79" s="82"/>
      <c r="E79" s="83" t="s">
        <v>125</v>
      </c>
      <c r="F79" s="661" t="s">
        <v>1851</v>
      </c>
      <c r="G79" s="662"/>
      <c r="H79" s="662"/>
      <c r="I79" s="662"/>
      <c r="J79" s="82"/>
      <c r="K79" s="84">
        <v>0.113</v>
      </c>
      <c r="L79" s="82"/>
      <c r="M79" s="82"/>
      <c r="N79" s="82"/>
      <c r="O79" s="82"/>
      <c r="P79" s="82"/>
      <c r="Q79" s="82"/>
      <c r="R79" s="85"/>
      <c r="T79" s="87"/>
      <c r="U79" s="82"/>
      <c r="V79" s="82"/>
      <c r="W79" s="82"/>
      <c r="X79" s="82"/>
      <c r="Y79" s="82"/>
      <c r="Z79" s="82"/>
      <c r="AA79" s="88"/>
      <c r="AT79" s="89" t="s">
        <v>130</v>
      </c>
      <c r="AU79" s="89" t="s">
        <v>128</v>
      </c>
      <c r="AV79" s="86" t="s">
        <v>128</v>
      </c>
      <c r="AW79" s="86" t="s">
        <v>131</v>
      </c>
      <c r="AX79" s="86" t="s">
        <v>118</v>
      </c>
      <c r="AY79" s="89" t="s">
        <v>120</v>
      </c>
    </row>
    <row r="80" spans="2:64" s="17" customFormat="1" ht="31.5" customHeight="1" x14ac:dyDescent="0.25">
      <c r="B80" s="70"/>
      <c r="C80" s="71" t="s">
        <v>157</v>
      </c>
      <c r="D80" s="71" t="s">
        <v>121</v>
      </c>
      <c r="E80" s="72" t="s">
        <v>1852</v>
      </c>
      <c r="F80" s="671" t="s">
        <v>1853</v>
      </c>
      <c r="G80" s="667"/>
      <c r="H80" s="667"/>
      <c r="I80" s="667"/>
      <c r="J80" s="73" t="s">
        <v>532</v>
      </c>
      <c r="K80" s="74">
        <v>3</v>
      </c>
      <c r="L80" s="666"/>
      <c r="M80" s="667"/>
      <c r="N80" s="666">
        <f>ROUND(L80*K80,2)</f>
        <v>0</v>
      </c>
      <c r="O80" s="667"/>
      <c r="P80" s="667"/>
      <c r="Q80" s="667"/>
      <c r="R80" s="75"/>
      <c r="T80" s="76" t="s">
        <v>125</v>
      </c>
      <c r="U80" s="77" t="s">
        <v>126</v>
      </c>
      <c r="V80" s="78">
        <v>0.39800000000000002</v>
      </c>
      <c r="W80" s="78">
        <f>V80*K80</f>
        <v>1.194</v>
      </c>
      <c r="X80" s="78">
        <v>2.0000000000000001E-4</v>
      </c>
      <c r="Y80" s="78">
        <f>X80*K80</f>
        <v>6.0000000000000006E-4</v>
      </c>
      <c r="Z80" s="78">
        <v>0</v>
      </c>
      <c r="AA80" s="79">
        <f>Z80*K80</f>
        <v>0</v>
      </c>
      <c r="AR80" s="30" t="s">
        <v>127</v>
      </c>
      <c r="AT80" s="30" t="s">
        <v>121</v>
      </c>
      <c r="AU80" s="30" t="s">
        <v>128</v>
      </c>
      <c r="AY80" s="30" t="s">
        <v>120</v>
      </c>
      <c r="BE80" s="80">
        <f>IF(U80="základní",N80,0)</f>
        <v>0</v>
      </c>
      <c r="BF80" s="80">
        <f>IF(U80="snížená",N80,0)</f>
        <v>0</v>
      </c>
      <c r="BG80" s="80">
        <f>IF(U80="zákl. přenesená",N80,0)</f>
        <v>0</v>
      </c>
      <c r="BH80" s="80">
        <f>IF(U80="sníž. přenesená",N80,0)</f>
        <v>0</v>
      </c>
      <c r="BI80" s="80">
        <f>IF(U80="nulová",N80,0)</f>
        <v>0</v>
      </c>
      <c r="BJ80" s="30" t="s">
        <v>118</v>
      </c>
      <c r="BK80" s="80">
        <f>ROUND(L80*K80,2)</f>
        <v>0</v>
      </c>
      <c r="BL80" s="30" t="s">
        <v>127</v>
      </c>
    </row>
    <row r="81" spans="2:64" s="86" customFormat="1" ht="22.5" customHeight="1" x14ac:dyDescent="0.25">
      <c r="B81" s="81"/>
      <c r="C81" s="82"/>
      <c r="D81" s="82"/>
      <c r="E81" s="83" t="s">
        <v>125</v>
      </c>
      <c r="F81" s="661" t="s">
        <v>1854</v>
      </c>
      <c r="G81" s="662"/>
      <c r="H81" s="662"/>
      <c r="I81" s="662"/>
      <c r="J81" s="82"/>
      <c r="K81" s="84">
        <v>3</v>
      </c>
      <c r="L81" s="82"/>
      <c r="M81" s="82"/>
      <c r="N81" s="82"/>
      <c r="O81" s="82"/>
      <c r="P81" s="82"/>
      <c r="Q81" s="82"/>
      <c r="R81" s="85"/>
      <c r="T81" s="87"/>
      <c r="U81" s="82"/>
      <c r="V81" s="82"/>
      <c r="W81" s="82"/>
      <c r="X81" s="82"/>
      <c r="Y81" s="82"/>
      <c r="Z81" s="82"/>
      <c r="AA81" s="88"/>
      <c r="AT81" s="89" t="s">
        <v>130</v>
      </c>
      <c r="AU81" s="89" t="s">
        <v>128</v>
      </c>
      <c r="AV81" s="86" t="s">
        <v>128</v>
      </c>
      <c r="AW81" s="86" t="s">
        <v>131</v>
      </c>
      <c r="AX81" s="86" t="s">
        <v>118</v>
      </c>
      <c r="AY81" s="89" t="s">
        <v>120</v>
      </c>
    </row>
    <row r="82" spans="2:64" s="62" customFormat="1" ht="29.85" customHeight="1" x14ac:dyDescent="0.3">
      <c r="B82" s="58"/>
      <c r="C82" s="59"/>
      <c r="D82" s="69" t="s">
        <v>79</v>
      </c>
      <c r="E82" s="69"/>
      <c r="F82" s="69"/>
      <c r="G82" s="69"/>
      <c r="H82" s="69"/>
      <c r="I82" s="69"/>
      <c r="J82" s="69"/>
      <c r="K82" s="69"/>
      <c r="L82" s="69"/>
      <c r="M82" s="69"/>
      <c r="N82" s="659">
        <f>BK82</f>
        <v>0</v>
      </c>
      <c r="O82" s="660"/>
      <c r="P82" s="660"/>
      <c r="Q82" s="660"/>
      <c r="R82" s="61"/>
      <c r="T82" s="63"/>
      <c r="U82" s="59"/>
      <c r="V82" s="59"/>
      <c r="W82" s="64">
        <f>SUM(W83:W85)</f>
        <v>4.9782599999999997</v>
      </c>
      <c r="X82" s="59"/>
      <c r="Y82" s="64">
        <f>SUM(Y83:Y85)</f>
        <v>0</v>
      </c>
      <c r="Z82" s="59"/>
      <c r="AA82" s="65">
        <f>SUM(AA83:AA85)</f>
        <v>0</v>
      </c>
      <c r="AR82" s="66" t="s">
        <v>118</v>
      </c>
      <c r="AT82" s="67" t="s">
        <v>117</v>
      </c>
      <c r="AU82" s="67" t="s">
        <v>118</v>
      </c>
      <c r="AY82" s="66" t="s">
        <v>120</v>
      </c>
      <c r="BK82" s="68">
        <f>SUM(BK83:BK85)</f>
        <v>0</v>
      </c>
    </row>
    <row r="83" spans="2:64" s="17" customFormat="1" ht="31.5" customHeight="1" x14ac:dyDescent="0.25">
      <c r="B83" s="70"/>
      <c r="C83" s="71" t="s">
        <v>163</v>
      </c>
      <c r="D83" s="71" t="s">
        <v>121</v>
      </c>
      <c r="E83" s="72" t="s">
        <v>484</v>
      </c>
      <c r="F83" s="671" t="s">
        <v>485</v>
      </c>
      <c r="G83" s="667"/>
      <c r="H83" s="667"/>
      <c r="I83" s="667"/>
      <c r="J83" s="73" t="s">
        <v>134</v>
      </c>
      <c r="K83" s="74">
        <v>3.78</v>
      </c>
      <c r="L83" s="666"/>
      <c r="M83" s="667"/>
      <c r="N83" s="666">
        <f>ROUND(L83*K83,2)</f>
        <v>0</v>
      </c>
      <c r="O83" s="667"/>
      <c r="P83" s="667"/>
      <c r="Q83" s="667"/>
      <c r="R83" s="75"/>
      <c r="T83" s="76" t="s">
        <v>125</v>
      </c>
      <c r="U83" s="77" t="s">
        <v>126</v>
      </c>
      <c r="V83" s="78">
        <v>1.3169999999999999</v>
      </c>
      <c r="W83" s="78">
        <f>V83*K83</f>
        <v>4.9782599999999997</v>
      </c>
      <c r="X83" s="78">
        <v>0</v>
      </c>
      <c r="Y83" s="78">
        <f>X83*K83</f>
        <v>0</v>
      </c>
      <c r="Z83" s="78">
        <v>0</v>
      </c>
      <c r="AA83" s="79">
        <f>Z83*K83</f>
        <v>0</v>
      </c>
      <c r="AR83" s="30" t="s">
        <v>127</v>
      </c>
      <c r="AT83" s="30" t="s">
        <v>121</v>
      </c>
      <c r="AU83" s="30" t="s">
        <v>128</v>
      </c>
      <c r="AY83" s="30" t="s">
        <v>120</v>
      </c>
      <c r="BE83" s="80">
        <f>IF(U83="základní",N83,0)</f>
        <v>0</v>
      </c>
      <c r="BF83" s="80">
        <f>IF(U83="snížená",N83,0)</f>
        <v>0</v>
      </c>
      <c r="BG83" s="80">
        <f>IF(U83="zákl. přenesená",N83,0)</f>
        <v>0</v>
      </c>
      <c r="BH83" s="80">
        <f>IF(U83="sníž. přenesená",N83,0)</f>
        <v>0</v>
      </c>
      <c r="BI83" s="80">
        <f>IF(U83="nulová",N83,0)</f>
        <v>0</v>
      </c>
      <c r="BJ83" s="30" t="s">
        <v>118</v>
      </c>
      <c r="BK83" s="80">
        <f>ROUND(L83*K83,2)</f>
        <v>0</v>
      </c>
      <c r="BL83" s="30" t="s">
        <v>127</v>
      </c>
    </row>
    <row r="84" spans="2:64" s="109" customFormat="1" ht="22.5" customHeight="1" x14ac:dyDescent="0.25">
      <c r="B84" s="105"/>
      <c r="C84" s="106"/>
      <c r="D84" s="106"/>
      <c r="E84" s="107" t="s">
        <v>125</v>
      </c>
      <c r="F84" s="672" t="s">
        <v>1828</v>
      </c>
      <c r="G84" s="673"/>
      <c r="H84" s="673"/>
      <c r="I84" s="673"/>
      <c r="J84" s="106"/>
      <c r="K84" s="107" t="s">
        <v>125</v>
      </c>
      <c r="L84" s="106"/>
      <c r="M84" s="106"/>
      <c r="N84" s="106"/>
      <c r="O84" s="106"/>
      <c r="P84" s="106"/>
      <c r="Q84" s="106"/>
      <c r="R84" s="108"/>
      <c r="T84" s="110"/>
      <c r="U84" s="106"/>
      <c r="V84" s="106"/>
      <c r="W84" s="106"/>
      <c r="X84" s="106"/>
      <c r="Y84" s="106"/>
      <c r="Z84" s="106"/>
      <c r="AA84" s="111"/>
      <c r="AT84" s="112" t="s">
        <v>130</v>
      </c>
      <c r="AU84" s="112" t="s">
        <v>128</v>
      </c>
      <c r="AV84" s="109" t="s">
        <v>118</v>
      </c>
      <c r="AW84" s="109" t="s">
        <v>131</v>
      </c>
      <c r="AX84" s="109" t="s">
        <v>119</v>
      </c>
      <c r="AY84" s="112" t="s">
        <v>120</v>
      </c>
    </row>
    <row r="85" spans="2:64" s="86" customFormat="1" ht="22.5" customHeight="1" x14ac:dyDescent="0.25">
      <c r="B85" s="81"/>
      <c r="C85" s="82"/>
      <c r="D85" s="82"/>
      <c r="E85" s="83" t="s">
        <v>125</v>
      </c>
      <c r="F85" s="663" t="s">
        <v>1855</v>
      </c>
      <c r="G85" s="662"/>
      <c r="H85" s="662"/>
      <c r="I85" s="662"/>
      <c r="J85" s="82"/>
      <c r="K85" s="84">
        <v>3.78</v>
      </c>
      <c r="L85" s="82"/>
      <c r="M85" s="82"/>
      <c r="N85" s="82"/>
      <c r="O85" s="82"/>
      <c r="P85" s="82"/>
      <c r="Q85" s="82"/>
      <c r="R85" s="85"/>
      <c r="T85" s="87"/>
      <c r="U85" s="82"/>
      <c r="V85" s="82"/>
      <c r="W85" s="82"/>
      <c r="X85" s="82"/>
      <c r="Y85" s="82"/>
      <c r="Z85" s="82"/>
      <c r="AA85" s="88"/>
      <c r="AT85" s="89" t="s">
        <v>130</v>
      </c>
      <c r="AU85" s="89" t="s">
        <v>128</v>
      </c>
      <c r="AV85" s="86" t="s">
        <v>128</v>
      </c>
      <c r="AW85" s="86" t="s">
        <v>131</v>
      </c>
      <c r="AX85" s="86" t="s">
        <v>118</v>
      </c>
      <c r="AY85" s="89" t="s">
        <v>120</v>
      </c>
    </row>
    <row r="86" spans="2:64" s="62" customFormat="1" ht="29.85" customHeight="1" x14ac:dyDescent="0.3">
      <c r="B86" s="58"/>
      <c r="C86" s="59"/>
      <c r="D86" s="69" t="s">
        <v>80</v>
      </c>
      <c r="E86" s="69"/>
      <c r="F86" s="69"/>
      <c r="G86" s="69"/>
      <c r="H86" s="69"/>
      <c r="I86" s="69"/>
      <c r="J86" s="69"/>
      <c r="K86" s="69"/>
      <c r="L86" s="69"/>
      <c r="M86" s="69"/>
      <c r="N86" s="659">
        <f>BK86</f>
        <v>0</v>
      </c>
      <c r="O86" s="660"/>
      <c r="P86" s="660"/>
      <c r="Q86" s="660"/>
      <c r="R86" s="61"/>
      <c r="T86" s="63"/>
      <c r="U86" s="59"/>
      <c r="V86" s="59"/>
      <c r="W86" s="64">
        <f>SUM(W87:W108)</f>
        <v>17.847000000000001</v>
      </c>
      <c r="X86" s="59"/>
      <c r="Y86" s="64">
        <f>SUM(Y87:Y108)</f>
        <v>1.522645</v>
      </c>
      <c r="Z86" s="59"/>
      <c r="AA86" s="65">
        <f>SUM(AA87:AA108)</f>
        <v>0</v>
      </c>
      <c r="AR86" s="66" t="s">
        <v>118</v>
      </c>
      <c r="AT86" s="67" t="s">
        <v>117</v>
      </c>
      <c r="AU86" s="67" t="s">
        <v>118</v>
      </c>
      <c r="AY86" s="66" t="s">
        <v>120</v>
      </c>
      <c r="BK86" s="68">
        <f>SUM(BK87:BK108)</f>
        <v>0</v>
      </c>
    </row>
    <row r="87" spans="2:64" s="17" customFormat="1" ht="22.5" customHeight="1" x14ac:dyDescent="0.25">
      <c r="B87" s="70"/>
      <c r="C87" s="71" t="s">
        <v>169</v>
      </c>
      <c r="D87" s="71" t="s">
        <v>121</v>
      </c>
      <c r="E87" s="72" t="s">
        <v>488</v>
      </c>
      <c r="F87" s="671" t="s">
        <v>489</v>
      </c>
      <c r="G87" s="667"/>
      <c r="H87" s="667"/>
      <c r="I87" s="667"/>
      <c r="J87" s="73" t="s">
        <v>172</v>
      </c>
      <c r="K87" s="74">
        <v>57.75</v>
      </c>
      <c r="L87" s="666"/>
      <c r="M87" s="667"/>
      <c r="N87" s="666">
        <f>ROUND(L87*K87,2)</f>
        <v>0</v>
      </c>
      <c r="O87" s="667"/>
      <c r="P87" s="667"/>
      <c r="Q87" s="667"/>
      <c r="R87" s="75"/>
      <c r="T87" s="76" t="s">
        <v>125</v>
      </c>
      <c r="U87" s="77" t="s">
        <v>126</v>
      </c>
      <c r="V87" s="78">
        <v>2.9000000000000001E-2</v>
      </c>
      <c r="W87" s="78">
        <f>V87*K87</f>
        <v>1.6747500000000002</v>
      </c>
      <c r="X87" s="78">
        <v>0</v>
      </c>
      <c r="Y87" s="78">
        <f>X87*K87</f>
        <v>0</v>
      </c>
      <c r="Z87" s="78">
        <v>0</v>
      </c>
      <c r="AA87" s="79">
        <f>Z87*K87</f>
        <v>0</v>
      </c>
      <c r="AR87" s="30" t="s">
        <v>127</v>
      </c>
      <c r="AT87" s="30" t="s">
        <v>121</v>
      </c>
      <c r="AU87" s="30" t="s">
        <v>128</v>
      </c>
      <c r="AY87" s="30" t="s">
        <v>120</v>
      </c>
      <c r="BE87" s="80">
        <f>IF(U87="základní",N87,0)</f>
        <v>0</v>
      </c>
      <c r="BF87" s="80">
        <f>IF(U87="snížená",N87,0)</f>
        <v>0</v>
      </c>
      <c r="BG87" s="80">
        <f>IF(U87="zákl. přenesená",N87,0)</f>
        <v>0</v>
      </c>
      <c r="BH87" s="80">
        <f>IF(U87="sníž. přenesená",N87,0)</f>
        <v>0</v>
      </c>
      <c r="BI87" s="80">
        <f>IF(U87="nulová",N87,0)</f>
        <v>0</v>
      </c>
      <c r="BJ87" s="30" t="s">
        <v>118</v>
      </c>
      <c r="BK87" s="80">
        <f>ROUND(L87*K87,2)</f>
        <v>0</v>
      </c>
      <c r="BL87" s="30" t="s">
        <v>127</v>
      </c>
    </row>
    <row r="88" spans="2:64" s="86" customFormat="1" ht="22.5" customHeight="1" x14ac:dyDescent="0.25">
      <c r="B88" s="81"/>
      <c r="C88" s="82"/>
      <c r="D88" s="82"/>
      <c r="E88" s="83" t="s">
        <v>125</v>
      </c>
      <c r="F88" s="661" t="s">
        <v>1856</v>
      </c>
      <c r="G88" s="662"/>
      <c r="H88" s="662"/>
      <c r="I88" s="662"/>
      <c r="J88" s="82"/>
      <c r="K88" s="84">
        <v>57.75</v>
      </c>
      <c r="L88" s="82"/>
      <c r="M88" s="82"/>
      <c r="N88" s="82"/>
      <c r="O88" s="82"/>
      <c r="P88" s="82"/>
      <c r="Q88" s="82"/>
      <c r="R88" s="85"/>
      <c r="T88" s="87"/>
      <c r="U88" s="82"/>
      <c r="V88" s="82"/>
      <c r="W88" s="82"/>
      <c r="X88" s="82"/>
      <c r="Y88" s="82"/>
      <c r="Z88" s="82"/>
      <c r="AA88" s="88"/>
      <c r="AT88" s="89" t="s">
        <v>130</v>
      </c>
      <c r="AU88" s="89" t="s">
        <v>128</v>
      </c>
      <c r="AV88" s="86" t="s">
        <v>128</v>
      </c>
      <c r="AW88" s="86" t="s">
        <v>131</v>
      </c>
      <c r="AX88" s="86" t="s">
        <v>118</v>
      </c>
      <c r="AY88" s="89" t="s">
        <v>120</v>
      </c>
    </row>
    <row r="89" spans="2:64" s="17" customFormat="1" ht="22.5" customHeight="1" x14ac:dyDescent="0.25">
      <c r="B89" s="70"/>
      <c r="C89" s="71" t="s">
        <v>175</v>
      </c>
      <c r="D89" s="71" t="s">
        <v>121</v>
      </c>
      <c r="E89" s="72" t="s">
        <v>1857</v>
      </c>
      <c r="F89" s="671" t="s">
        <v>1858</v>
      </c>
      <c r="G89" s="667"/>
      <c r="H89" s="667"/>
      <c r="I89" s="667"/>
      <c r="J89" s="73" t="s">
        <v>172</v>
      </c>
      <c r="K89" s="74">
        <v>12</v>
      </c>
      <c r="L89" s="666"/>
      <c r="M89" s="667"/>
      <c r="N89" s="666">
        <f>ROUND(L89*K89,2)</f>
        <v>0</v>
      </c>
      <c r="O89" s="667"/>
      <c r="P89" s="667"/>
      <c r="Q89" s="667"/>
      <c r="R89" s="75"/>
      <c r="T89" s="76" t="s">
        <v>125</v>
      </c>
      <c r="U89" s="77" t="s">
        <v>126</v>
      </c>
      <c r="V89" s="78">
        <v>2.9000000000000001E-2</v>
      </c>
      <c r="W89" s="78">
        <f>V89*K89</f>
        <v>0.34800000000000003</v>
      </c>
      <c r="X89" s="78">
        <v>0</v>
      </c>
      <c r="Y89" s="78">
        <f>X89*K89</f>
        <v>0</v>
      </c>
      <c r="Z89" s="78">
        <v>0</v>
      </c>
      <c r="AA89" s="79">
        <f>Z89*K89</f>
        <v>0</v>
      </c>
      <c r="AR89" s="30" t="s">
        <v>127</v>
      </c>
      <c r="AT89" s="30" t="s">
        <v>121</v>
      </c>
      <c r="AU89" s="30" t="s">
        <v>128</v>
      </c>
      <c r="AY89" s="30" t="s">
        <v>120</v>
      </c>
      <c r="BE89" s="80">
        <f>IF(U89="základní",N89,0)</f>
        <v>0</v>
      </c>
      <c r="BF89" s="80">
        <f>IF(U89="snížená",N89,0)</f>
        <v>0</v>
      </c>
      <c r="BG89" s="80">
        <f>IF(U89="zákl. přenesená",N89,0)</f>
        <v>0</v>
      </c>
      <c r="BH89" s="80">
        <f>IF(U89="sníž. přenesená",N89,0)</f>
        <v>0</v>
      </c>
      <c r="BI89" s="80">
        <f>IF(U89="nulová",N89,0)</f>
        <v>0</v>
      </c>
      <c r="BJ89" s="30" t="s">
        <v>118</v>
      </c>
      <c r="BK89" s="80">
        <f>ROUND(L89*K89,2)</f>
        <v>0</v>
      </c>
      <c r="BL89" s="30" t="s">
        <v>127</v>
      </c>
    </row>
    <row r="90" spans="2:64" s="86" customFormat="1" ht="31.5" customHeight="1" x14ac:dyDescent="0.25">
      <c r="B90" s="81"/>
      <c r="C90" s="82"/>
      <c r="D90" s="82"/>
      <c r="E90" s="83" t="s">
        <v>125</v>
      </c>
      <c r="F90" s="661" t="s">
        <v>1859</v>
      </c>
      <c r="G90" s="662"/>
      <c r="H90" s="662"/>
      <c r="I90" s="662"/>
      <c r="J90" s="82"/>
      <c r="K90" s="84">
        <v>12</v>
      </c>
      <c r="L90" s="82"/>
      <c r="M90" s="82"/>
      <c r="N90" s="82"/>
      <c r="O90" s="82"/>
      <c r="P90" s="82"/>
      <c r="Q90" s="82"/>
      <c r="R90" s="85"/>
      <c r="T90" s="87"/>
      <c r="U90" s="82"/>
      <c r="V90" s="82"/>
      <c r="W90" s="82"/>
      <c r="X90" s="82"/>
      <c r="Y90" s="82"/>
      <c r="Z90" s="82"/>
      <c r="AA90" s="88"/>
      <c r="AT90" s="89" t="s">
        <v>130</v>
      </c>
      <c r="AU90" s="89" t="s">
        <v>128</v>
      </c>
      <c r="AV90" s="86" t="s">
        <v>128</v>
      </c>
      <c r="AW90" s="86" t="s">
        <v>131</v>
      </c>
      <c r="AX90" s="86" t="s">
        <v>118</v>
      </c>
      <c r="AY90" s="89" t="s">
        <v>120</v>
      </c>
    </row>
    <row r="91" spans="2:64" s="17" customFormat="1" ht="31.5" customHeight="1" x14ac:dyDescent="0.25">
      <c r="B91" s="70"/>
      <c r="C91" s="71" t="s">
        <v>179</v>
      </c>
      <c r="D91" s="71" t="s">
        <v>121</v>
      </c>
      <c r="E91" s="72" t="s">
        <v>498</v>
      </c>
      <c r="F91" s="671" t="s">
        <v>499</v>
      </c>
      <c r="G91" s="667"/>
      <c r="H91" s="667"/>
      <c r="I91" s="667"/>
      <c r="J91" s="73" t="s">
        <v>172</v>
      </c>
      <c r="K91" s="74">
        <v>57.75</v>
      </c>
      <c r="L91" s="666"/>
      <c r="M91" s="667"/>
      <c r="N91" s="666">
        <f>ROUND(L91*K91,2)</f>
        <v>0</v>
      </c>
      <c r="O91" s="667"/>
      <c r="P91" s="667"/>
      <c r="Q91" s="667"/>
      <c r="R91" s="75"/>
      <c r="T91" s="76" t="s">
        <v>125</v>
      </c>
      <c r="U91" s="77" t="s">
        <v>126</v>
      </c>
      <c r="V91" s="78">
        <v>5.6000000000000001E-2</v>
      </c>
      <c r="W91" s="78">
        <f>V91*K91</f>
        <v>3.234</v>
      </c>
      <c r="X91" s="78">
        <v>0</v>
      </c>
      <c r="Y91" s="78">
        <f>X91*K91</f>
        <v>0</v>
      </c>
      <c r="Z91" s="78">
        <v>0</v>
      </c>
      <c r="AA91" s="79">
        <f>Z91*K91</f>
        <v>0</v>
      </c>
      <c r="AR91" s="30" t="s">
        <v>127</v>
      </c>
      <c r="AT91" s="30" t="s">
        <v>121</v>
      </c>
      <c r="AU91" s="30" t="s">
        <v>128</v>
      </c>
      <c r="AY91" s="30" t="s">
        <v>120</v>
      </c>
      <c r="BE91" s="80">
        <f>IF(U91="základní",N91,0)</f>
        <v>0</v>
      </c>
      <c r="BF91" s="80">
        <f>IF(U91="snížená",N91,0)</f>
        <v>0</v>
      </c>
      <c r="BG91" s="80">
        <f>IF(U91="zákl. přenesená",N91,0)</f>
        <v>0</v>
      </c>
      <c r="BH91" s="80">
        <f>IF(U91="sníž. přenesená",N91,0)</f>
        <v>0</v>
      </c>
      <c r="BI91" s="80">
        <f>IF(U91="nulová",N91,0)</f>
        <v>0</v>
      </c>
      <c r="BJ91" s="30" t="s">
        <v>118</v>
      </c>
      <c r="BK91" s="80">
        <f>ROUND(L91*K91,2)</f>
        <v>0</v>
      </c>
      <c r="BL91" s="30" t="s">
        <v>127</v>
      </c>
    </row>
    <row r="92" spans="2:64" s="86" customFormat="1" ht="22.5" customHeight="1" x14ac:dyDescent="0.25">
      <c r="B92" s="81"/>
      <c r="C92" s="82"/>
      <c r="D92" s="82"/>
      <c r="E92" s="83" t="s">
        <v>125</v>
      </c>
      <c r="F92" s="661" t="s">
        <v>1860</v>
      </c>
      <c r="G92" s="662"/>
      <c r="H92" s="662"/>
      <c r="I92" s="662"/>
      <c r="J92" s="82"/>
      <c r="K92" s="84">
        <v>57.75</v>
      </c>
      <c r="L92" s="82"/>
      <c r="M92" s="82"/>
      <c r="N92" s="82"/>
      <c r="O92" s="82"/>
      <c r="P92" s="82"/>
      <c r="Q92" s="82"/>
      <c r="R92" s="85"/>
      <c r="T92" s="87"/>
      <c r="U92" s="82"/>
      <c r="V92" s="82"/>
      <c r="W92" s="82"/>
      <c r="X92" s="82"/>
      <c r="Y92" s="82"/>
      <c r="Z92" s="82"/>
      <c r="AA92" s="88"/>
      <c r="AT92" s="89" t="s">
        <v>130</v>
      </c>
      <c r="AU92" s="89" t="s">
        <v>128</v>
      </c>
      <c r="AV92" s="86" t="s">
        <v>128</v>
      </c>
      <c r="AW92" s="86" t="s">
        <v>131</v>
      </c>
      <c r="AX92" s="86" t="s">
        <v>118</v>
      </c>
      <c r="AY92" s="89" t="s">
        <v>120</v>
      </c>
    </row>
    <row r="93" spans="2:64" s="17" customFormat="1" ht="31.5" customHeight="1" x14ac:dyDescent="0.25">
      <c r="B93" s="70"/>
      <c r="C93" s="71" t="s">
        <v>184</v>
      </c>
      <c r="D93" s="71" t="s">
        <v>121</v>
      </c>
      <c r="E93" s="72" t="s">
        <v>501</v>
      </c>
      <c r="F93" s="671" t="s">
        <v>502</v>
      </c>
      <c r="G93" s="667"/>
      <c r="H93" s="667"/>
      <c r="I93" s="667"/>
      <c r="J93" s="73" t="s">
        <v>172</v>
      </c>
      <c r="K93" s="74">
        <v>57.75</v>
      </c>
      <c r="L93" s="666"/>
      <c r="M93" s="667"/>
      <c r="N93" s="666">
        <f>ROUND(L93*K93,2)</f>
        <v>0</v>
      </c>
      <c r="O93" s="667"/>
      <c r="P93" s="667"/>
      <c r="Q93" s="667"/>
      <c r="R93" s="75"/>
      <c r="T93" s="76" t="s">
        <v>125</v>
      </c>
      <c r="U93" s="77" t="s">
        <v>126</v>
      </c>
      <c r="V93" s="78">
        <v>2.7E-2</v>
      </c>
      <c r="W93" s="78">
        <f>V93*K93</f>
        <v>1.55925</v>
      </c>
      <c r="X93" s="78">
        <v>0</v>
      </c>
      <c r="Y93" s="78">
        <f>X93*K93</f>
        <v>0</v>
      </c>
      <c r="Z93" s="78">
        <v>0</v>
      </c>
      <c r="AA93" s="79">
        <f>Z93*K93</f>
        <v>0</v>
      </c>
      <c r="AR93" s="30" t="s">
        <v>127</v>
      </c>
      <c r="AT93" s="30" t="s">
        <v>121</v>
      </c>
      <c r="AU93" s="30" t="s">
        <v>128</v>
      </c>
      <c r="AY93" s="30" t="s">
        <v>120</v>
      </c>
      <c r="BE93" s="80">
        <f>IF(U93="základní",N93,0)</f>
        <v>0</v>
      </c>
      <c r="BF93" s="80">
        <f>IF(U93="snížená",N93,0)</f>
        <v>0</v>
      </c>
      <c r="BG93" s="80">
        <f>IF(U93="zákl. přenesená",N93,0)</f>
        <v>0</v>
      </c>
      <c r="BH93" s="80">
        <f>IF(U93="sníž. přenesená",N93,0)</f>
        <v>0</v>
      </c>
      <c r="BI93" s="80">
        <f>IF(U93="nulová",N93,0)</f>
        <v>0</v>
      </c>
      <c r="BJ93" s="30" t="s">
        <v>118</v>
      </c>
      <c r="BK93" s="80">
        <f>ROUND(L93*K93,2)</f>
        <v>0</v>
      </c>
      <c r="BL93" s="30" t="s">
        <v>127</v>
      </c>
    </row>
    <row r="94" spans="2:64" s="86" customFormat="1" ht="22.5" customHeight="1" x14ac:dyDescent="0.25">
      <c r="B94" s="81"/>
      <c r="C94" s="82"/>
      <c r="D94" s="82"/>
      <c r="E94" s="83" t="s">
        <v>125</v>
      </c>
      <c r="F94" s="661" t="s">
        <v>1860</v>
      </c>
      <c r="G94" s="662"/>
      <c r="H94" s="662"/>
      <c r="I94" s="662"/>
      <c r="J94" s="82"/>
      <c r="K94" s="84">
        <v>57.75</v>
      </c>
      <c r="L94" s="82"/>
      <c r="M94" s="82"/>
      <c r="N94" s="82"/>
      <c r="O94" s="82"/>
      <c r="P94" s="82"/>
      <c r="Q94" s="82"/>
      <c r="R94" s="85"/>
      <c r="T94" s="87"/>
      <c r="U94" s="82"/>
      <c r="V94" s="82"/>
      <c r="W94" s="82"/>
      <c r="X94" s="82"/>
      <c r="Y94" s="82"/>
      <c r="Z94" s="82"/>
      <c r="AA94" s="88"/>
      <c r="AT94" s="89" t="s">
        <v>130</v>
      </c>
      <c r="AU94" s="89" t="s">
        <v>128</v>
      </c>
      <c r="AV94" s="86" t="s">
        <v>128</v>
      </c>
      <c r="AW94" s="86" t="s">
        <v>131</v>
      </c>
      <c r="AX94" s="86" t="s">
        <v>118</v>
      </c>
      <c r="AY94" s="89" t="s">
        <v>120</v>
      </c>
    </row>
    <row r="95" spans="2:64" s="17" customFormat="1" ht="31.5" customHeight="1" x14ac:dyDescent="0.25">
      <c r="B95" s="70"/>
      <c r="C95" s="71" t="s">
        <v>188</v>
      </c>
      <c r="D95" s="71" t="s">
        <v>121</v>
      </c>
      <c r="E95" s="72" t="s">
        <v>504</v>
      </c>
      <c r="F95" s="671" t="s">
        <v>505</v>
      </c>
      <c r="G95" s="667"/>
      <c r="H95" s="667"/>
      <c r="I95" s="667"/>
      <c r="J95" s="73" t="s">
        <v>172</v>
      </c>
      <c r="K95" s="74">
        <v>115.5</v>
      </c>
      <c r="L95" s="666"/>
      <c r="M95" s="667"/>
      <c r="N95" s="666">
        <f>ROUND(L95*K95,2)</f>
        <v>0</v>
      </c>
      <c r="O95" s="667"/>
      <c r="P95" s="667"/>
      <c r="Q95" s="667"/>
      <c r="R95" s="75"/>
      <c r="T95" s="76" t="s">
        <v>125</v>
      </c>
      <c r="U95" s="77" t="s">
        <v>126</v>
      </c>
      <c r="V95" s="78">
        <v>2E-3</v>
      </c>
      <c r="W95" s="78">
        <f>V95*K95</f>
        <v>0.23100000000000001</v>
      </c>
      <c r="X95" s="78">
        <v>7.1000000000000002E-4</v>
      </c>
      <c r="Y95" s="78">
        <f>X95*K95</f>
        <v>8.2005000000000008E-2</v>
      </c>
      <c r="Z95" s="78">
        <v>0</v>
      </c>
      <c r="AA95" s="79">
        <f>Z95*K95</f>
        <v>0</v>
      </c>
      <c r="AR95" s="30" t="s">
        <v>127</v>
      </c>
      <c r="AT95" s="30" t="s">
        <v>121</v>
      </c>
      <c r="AU95" s="30" t="s">
        <v>128</v>
      </c>
      <c r="AY95" s="30" t="s">
        <v>120</v>
      </c>
      <c r="BE95" s="80">
        <f>IF(U95="základní",N95,0)</f>
        <v>0</v>
      </c>
      <c r="BF95" s="80">
        <f>IF(U95="snížená",N95,0)</f>
        <v>0</v>
      </c>
      <c r="BG95" s="80">
        <f>IF(U95="zákl. přenesená",N95,0)</f>
        <v>0</v>
      </c>
      <c r="BH95" s="80">
        <f>IF(U95="sníž. přenesená",N95,0)</f>
        <v>0</v>
      </c>
      <c r="BI95" s="80">
        <f>IF(U95="nulová",N95,0)</f>
        <v>0</v>
      </c>
      <c r="BJ95" s="30" t="s">
        <v>118</v>
      </c>
      <c r="BK95" s="80">
        <f>ROUND(L95*K95,2)</f>
        <v>0</v>
      </c>
      <c r="BL95" s="30" t="s">
        <v>127</v>
      </c>
    </row>
    <row r="96" spans="2:64" s="86" customFormat="1" ht="22.5" customHeight="1" x14ac:dyDescent="0.25">
      <c r="B96" s="81"/>
      <c r="C96" s="82"/>
      <c r="D96" s="82"/>
      <c r="E96" s="83" t="s">
        <v>125</v>
      </c>
      <c r="F96" s="661" t="s">
        <v>1861</v>
      </c>
      <c r="G96" s="662"/>
      <c r="H96" s="662"/>
      <c r="I96" s="662"/>
      <c r="J96" s="82"/>
      <c r="K96" s="84">
        <v>115.5</v>
      </c>
      <c r="L96" s="82"/>
      <c r="M96" s="82"/>
      <c r="N96" s="82"/>
      <c r="O96" s="82"/>
      <c r="P96" s="82"/>
      <c r="Q96" s="82"/>
      <c r="R96" s="85"/>
      <c r="T96" s="87"/>
      <c r="U96" s="82"/>
      <c r="V96" s="82"/>
      <c r="W96" s="82"/>
      <c r="X96" s="82"/>
      <c r="Y96" s="82"/>
      <c r="Z96" s="82"/>
      <c r="AA96" s="88"/>
      <c r="AT96" s="89" t="s">
        <v>130</v>
      </c>
      <c r="AU96" s="89" t="s">
        <v>128</v>
      </c>
      <c r="AV96" s="86" t="s">
        <v>128</v>
      </c>
      <c r="AW96" s="86" t="s">
        <v>131</v>
      </c>
      <c r="AX96" s="86" t="s">
        <v>118</v>
      </c>
      <c r="AY96" s="89" t="s">
        <v>120</v>
      </c>
    </row>
    <row r="97" spans="2:64" s="17" customFormat="1" ht="31.5" customHeight="1" x14ac:dyDescent="0.25">
      <c r="B97" s="70"/>
      <c r="C97" s="71" t="s">
        <v>194</v>
      </c>
      <c r="D97" s="71" t="s">
        <v>121</v>
      </c>
      <c r="E97" s="72" t="s">
        <v>507</v>
      </c>
      <c r="F97" s="671" t="s">
        <v>508</v>
      </c>
      <c r="G97" s="667"/>
      <c r="H97" s="667"/>
      <c r="I97" s="667"/>
      <c r="J97" s="73" t="s">
        <v>172</v>
      </c>
      <c r="K97" s="74">
        <v>57.75</v>
      </c>
      <c r="L97" s="666"/>
      <c r="M97" s="667"/>
      <c r="N97" s="666">
        <f>ROUND(L97*K97,2)</f>
        <v>0</v>
      </c>
      <c r="O97" s="667"/>
      <c r="P97" s="667"/>
      <c r="Q97" s="667"/>
      <c r="R97" s="75"/>
      <c r="T97" s="76" t="s">
        <v>125</v>
      </c>
      <c r="U97" s="77" t="s">
        <v>126</v>
      </c>
      <c r="V97" s="78">
        <v>4.8000000000000001E-2</v>
      </c>
      <c r="W97" s="78">
        <f>V97*K97</f>
        <v>2.7720000000000002</v>
      </c>
      <c r="X97" s="78">
        <v>0</v>
      </c>
      <c r="Y97" s="78">
        <f>X97*K97</f>
        <v>0</v>
      </c>
      <c r="Z97" s="78">
        <v>0</v>
      </c>
      <c r="AA97" s="79">
        <f>Z97*K97</f>
        <v>0</v>
      </c>
      <c r="AR97" s="30" t="s">
        <v>127</v>
      </c>
      <c r="AT97" s="30" t="s">
        <v>121</v>
      </c>
      <c r="AU97" s="30" t="s">
        <v>128</v>
      </c>
      <c r="AY97" s="30" t="s">
        <v>120</v>
      </c>
      <c r="BE97" s="80">
        <f>IF(U97="základní",N97,0)</f>
        <v>0</v>
      </c>
      <c r="BF97" s="80">
        <f>IF(U97="snížená",N97,0)</f>
        <v>0</v>
      </c>
      <c r="BG97" s="80">
        <f>IF(U97="zákl. přenesená",N97,0)</f>
        <v>0</v>
      </c>
      <c r="BH97" s="80">
        <f>IF(U97="sníž. přenesená",N97,0)</f>
        <v>0</v>
      </c>
      <c r="BI97" s="80">
        <f>IF(U97="nulová",N97,0)</f>
        <v>0</v>
      </c>
      <c r="BJ97" s="30" t="s">
        <v>118</v>
      </c>
      <c r="BK97" s="80">
        <f>ROUND(L97*K97,2)</f>
        <v>0</v>
      </c>
      <c r="BL97" s="30" t="s">
        <v>127</v>
      </c>
    </row>
    <row r="98" spans="2:64" s="17" customFormat="1" ht="30" customHeight="1" x14ac:dyDescent="0.25">
      <c r="B98" s="18"/>
      <c r="C98" s="20"/>
      <c r="D98" s="20"/>
      <c r="E98" s="20"/>
      <c r="F98" s="679" t="s">
        <v>509</v>
      </c>
      <c r="G98" s="680"/>
      <c r="H98" s="680"/>
      <c r="I98" s="680"/>
      <c r="J98" s="20"/>
      <c r="K98" s="20"/>
      <c r="L98" s="20"/>
      <c r="M98" s="20"/>
      <c r="N98" s="20"/>
      <c r="O98" s="20"/>
      <c r="P98" s="20"/>
      <c r="Q98" s="20"/>
      <c r="R98" s="19"/>
      <c r="T98" s="99"/>
      <c r="U98" s="20"/>
      <c r="V98" s="20"/>
      <c r="W98" s="20"/>
      <c r="X98" s="20"/>
      <c r="Y98" s="20"/>
      <c r="Z98" s="20"/>
      <c r="AA98" s="100"/>
      <c r="AT98" s="30" t="s">
        <v>193</v>
      </c>
      <c r="AU98" s="30" t="s">
        <v>128</v>
      </c>
    </row>
    <row r="99" spans="2:64" s="86" customFormat="1" ht="22.5" customHeight="1" x14ac:dyDescent="0.25">
      <c r="B99" s="81"/>
      <c r="C99" s="82"/>
      <c r="D99" s="82"/>
      <c r="E99" s="83" t="s">
        <v>125</v>
      </c>
      <c r="F99" s="663" t="s">
        <v>1860</v>
      </c>
      <c r="G99" s="662"/>
      <c r="H99" s="662"/>
      <c r="I99" s="662"/>
      <c r="J99" s="82"/>
      <c r="K99" s="84">
        <v>57.75</v>
      </c>
      <c r="L99" s="82"/>
      <c r="M99" s="82"/>
      <c r="N99" s="82"/>
      <c r="O99" s="82"/>
      <c r="P99" s="82"/>
      <c r="Q99" s="82"/>
      <c r="R99" s="85"/>
      <c r="T99" s="87"/>
      <c r="U99" s="82"/>
      <c r="V99" s="82"/>
      <c r="W99" s="82"/>
      <c r="X99" s="82"/>
      <c r="Y99" s="82"/>
      <c r="Z99" s="82"/>
      <c r="AA99" s="88"/>
      <c r="AT99" s="89" t="s">
        <v>130</v>
      </c>
      <c r="AU99" s="89" t="s">
        <v>128</v>
      </c>
      <c r="AV99" s="86" t="s">
        <v>128</v>
      </c>
      <c r="AW99" s="86" t="s">
        <v>131</v>
      </c>
      <c r="AX99" s="86" t="s">
        <v>118</v>
      </c>
      <c r="AY99" s="89" t="s">
        <v>120</v>
      </c>
    </row>
    <row r="100" spans="2:64" s="17" customFormat="1" ht="31.5" customHeight="1" x14ac:dyDescent="0.25">
      <c r="B100" s="70"/>
      <c r="C100" s="71" t="s">
        <v>199</v>
      </c>
      <c r="D100" s="71" t="s">
        <v>121</v>
      </c>
      <c r="E100" s="72" t="s">
        <v>511</v>
      </c>
      <c r="F100" s="671" t="s">
        <v>512</v>
      </c>
      <c r="G100" s="667"/>
      <c r="H100" s="667"/>
      <c r="I100" s="667"/>
      <c r="J100" s="73" t="s">
        <v>172</v>
      </c>
      <c r="K100" s="74">
        <v>57.75</v>
      </c>
      <c r="L100" s="666"/>
      <c r="M100" s="667"/>
      <c r="N100" s="666">
        <f>ROUND(L100*K100,2)</f>
        <v>0</v>
      </c>
      <c r="O100" s="667"/>
      <c r="P100" s="667"/>
      <c r="Q100" s="667"/>
      <c r="R100" s="75"/>
      <c r="T100" s="76" t="s">
        <v>125</v>
      </c>
      <c r="U100" s="77" t="s">
        <v>126</v>
      </c>
      <c r="V100" s="78">
        <v>0.08</v>
      </c>
      <c r="W100" s="78">
        <f>V100*K100</f>
        <v>4.62</v>
      </c>
      <c r="X100" s="78">
        <v>0</v>
      </c>
      <c r="Y100" s="78">
        <f>X100*K100</f>
        <v>0</v>
      </c>
      <c r="Z100" s="78">
        <v>0</v>
      </c>
      <c r="AA100" s="79">
        <f>Z100*K100</f>
        <v>0</v>
      </c>
      <c r="AR100" s="30" t="s">
        <v>127</v>
      </c>
      <c r="AT100" s="30" t="s">
        <v>121</v>
      </c>
      <c r="AU100" s="30" t="s">
        <v>128</v>
      </c>
      <c r="AY100" s="30" t="s">
        <v>120</v>
      </c>
      <c r="BE100" s="80">
        <f>IF(U100="základní",N100,0)</f>
        <v>0</v>
      </c>
      <c r="BF100" s="80">
        <f>IF(U100="snížená",N100,0)</f>
        <v>0</v>
      </c>
      <c r="BG100" s="80">
        <f>IF(U100="zákl. přenesená",N100,0)</f>
        <v>0</v>
      </c>
      <c r="BH100" s="80">
        <f>IF(U100="sníž. přenesená",N100,0)</f>
        <v>0</v>
      </c>
      <c r="BI100" s="80">
        <f>IF(U100="nulová",N100,0)</f>
        <v>0</v>
      </c>
      <c r="BJ100" s="30" t="s">
        <v>118</v>
      </c>
      <c r="BK100" s="80">
        <f>ROUND(L100*K100,2)</f>
        <v>0</v>
      </c>
      <c r="BL100" s="30" t="s">
        <v>127</v>
      </c>
    </row>
    <row r="101" spans="2:64" s="86" customFormat="1" ht="22.5" customHeight="1" x14ac:dyDescent="0.25">
      <c r="B101" s="81"/>
      <c r="C101" s="82"/>
      <c r="D101" s="82"/>
      <c r="E101" s="83" t="s">
        <v>125</v>
      </c>
      <c r="F101" s="661" t="s">
        <v>1860</v>
      </c>
      <c r="G101" s="662"/>
      <c r="H101" s="662"/>
      <c r="I101" s="662"/>
      <c r="J101" s="82"/>
      <c r="K101" s="84">
        <v>57.75</v>
      </c>
      <c r="L101" s="82"/>
      <c r="M101" s="82"/>
      <c r="N101" s="82"/>
      <c r="O101" s="82"/>
      <c r="P101" s="82"/>
      <c r="Q101" s="82"/>
      <c r="R101" s="85"/>
      <c r="T101" s="87"/>
      <c r="U101" s="82"/>
      <c r="V101" s="82"/>
      <c r="W101" s="82"/>
      <c r="X101" s="82"/>
      <c r="Y101" s="82"/>
      <c r="Z101" s="82"/>
      <c r="AA101" s="88"/>
      <c r="AT101" s="89" t="s">
        <v>130</v>
      </c>
      <c r="AU101" s="89" t="s">
        <v>128</v>
      </c>
      <c r="AV101" s="86" t="s">
        <v>128</v>
      </c>
      <c r="AW101" s="86" t="s">
        <v>131</v>
      </c>
      <c r="AX101" s="86" t="s">
        <v>118</v>
      </c>
      <c r="AY101" s="89" t="s">
        <v>120</v>
      </c>
    </row>
    <row r="102" spans="2:64" s="17" customFormat="1" ht="31.5" customHeight="1" x14ac:dyDescent="0.25">
      <c r="B102" s="70"/>
      <c r="C102" s="71" t="s">
        <v>203</v>
      </c>
      <c r="D102" s="71" t="s">
        <v>121</v>
      </c>
      <c r="E102" s="72" t="s">
        <v>1862</v>
      </c>
      <c r="F102" s="671" t="s">
        <v>1863</v>
      </c>
      <c r="G102" s="667"/>
      <c r="H102" s="667"/>
      <c r="I102" s="667"/>
      <c r="J102" s="73" t="s">
        <v>172</v>
      </c>
      <c r="K102" s="74">
        <v>12</v>
      </c>
      <c r="L102" s="666"/>
      <c r="M102" s="667"/>
      <c r="N102" s="666">
        <f>ROUND(L102*K102,2)</f>
        <v>0</v>
      </c>
      <c r="O102" s="667"/>
      <c r="P102" s="667"/>
      <c r="Q102" s="667"/>
      <c r="R102" s="75"/>
      <c r="T102" s="76" t="s">
        <v>125</v>
      </c>
      <c r="U102" s="77" t="s">
        <v>126</v>
      </c>
      <c r="V102" s="78">
        <v>0.25</v>
      </c>
      <c r="W102" s="78">
        <f>V102*K102</f>
        <v>3</v>
      </c>
      <c r="X102" s="78">
        <v>8.3500000000000005E-2</v>
      </c>
      <c r="Y102" s="78">
        <f>X102*K102</f>
        <v>1.002</v>
      </c>
      <c r="Z102" s="78">
        <v>0</v>
      </c>
      <c r="AA102" s="79">
        <f>Z102*K102</f>
        <v>0</v>
      </c>
      <c r="AR102" s="30" t="s">
        <v>127</v>
      </c>
      <c r="AT102" s="30" t="s">
        <v>121</v>
      </c>
      <c r="AU102" s="30" t="s">
        <v>128</v>
      </c>
      <c r="AY102" s="30" t="s">
        <v>120</v>
      </c>
      <c r="BE102" s="80">
        <f>IF(U102="základní",N102,0)</f>
        <v>0</v>
      </c>
      <c r="BF102" s="80">
        <f>IF(U102="snížená",N102,0)</f>
        <v>0</v>
      </c>
      <c r="BG102" s="80">
        <f>IF(U102="zákl. přenesená",N102,0)</f>
        <v>0</v>
      </c>
      <c r="BH102" s="80">
        <f>IF(U102="sníž. přenesená",N102,0)</f>
        <v>0</v>
      </c>
      <c r="BI102" s="80">
        <f>IF(U102="nulová",N102,0)</f>
        <v>0</v>
      </c>
      <c r="BJ102" s="30" t="s">
        <v>118</v>
      </c>
      <c r="BK102" s="80">
        <f>ROUND(L102*K102,2)</f>
        <v>0</v>
      </c>
      <c r="BL102" s="30" t="s">
        <v>127</v>
      </c>
    </row>
    <row r="103" spans="2:64" s="86" customFormat="1" ht="31.5" customHeight="1" x14ac:dyDescent="0.25">
      <c r="B103" s="81"/>
      <c r="C103" s="82"/>
      <c r="D103" s="82"/>
      <c r="E103" s="83" t="s">
        <v>125</v>
      </c>
      <c r="F103" s="661" t="s">
        <v>1864</v>
      </c>
      <c r="G103" s="662"/>
      <c r="H103" s="662"/>
      <c r="I103" s="662"/>
      <c r="J103" s="82"/>
      <c r="K103" s="84">
        <v>12</v>
      </c>
      <c r="L103" s="82"/>
      <c r="M103" s="82"/>
      <c r="N103" s="82"/>
      <c r="O103" s="82"/>
      <c r="P103" s="82"/>
      <c r="Q103" s="82"/>
      <c r="R103" s="85"/>
      <c r="T103" s="87"/>
      <c r="U103" s="82"/>
      <c r="V103" s="82"/>
      <c r="W103" s="82"/>
      <c r="X103" s="82"/>
      <c r="Y103" s="82"/>
      <c r="Z103" s="82"/>
      <c r="AA103" s="88"/>
      <c r="AT103" s="89" t="s">
        <v>130</v>
      </c>
      <c r="AU103" s="89" t="s">
        <v>128</v>
      </c>
      <c r="AV103" s="86" t="s">
        <v>128</v>
      </c>
      <c r="AW103" s="86" t="s">
        <v>131</v>
      </c>
      <c r="AX103" s="86" t="s">
        <v>118</v>
      </c>
      <c r="AY103" s="89" t="s">
        <v>120</v>
      </c>
    </row>
    <row r="104" spans="2:64" s="17" customFormat="1" ht="44.25" customHeight="1" x14ac:dyDescent="0.25">
      <c r="B104" s="70"/>
      <c r="C104" s="71" t="s">
        <v>206</v>
      </c>
      <c r="D104" s="71" t="s">
        <v>121</v>
      </c>
      <c r="E104" s="72" t="s">
        <v>530</v>
      </c>
      <c r="F104" s="671" t="s">
        <v>531</v>
      </c>
      <c r="G104" s="667"/>
      <c r="H104" s="667"/>
      <c r="I104" s="667"/>
      <c r="J104" s="73" t="s">
        <v>532</v>
      </c>
      <c r="K104" s="74">
        <v>3</v>
      </c>
      <c r="L104" s="666"/>
      <c r="M104" s="667"/>
      <c r="N104" s="666">
        <f>ROUND(L104*K104,2)</f>
        <v>0</v>
      </c>
      <c r="O104" s="667"/>
      <c r="P104" s="667"/>
      <c r="Q104" s="667"/>
      <c r="R104" s="75"/>
      <c r="T104" s="76" t="s">
        <v>125</v>
      </c>
      <c r="U104" s="77" t="s">
        <v>126</v>
      </c>
      <c r="V104" s="78">
        <v>0.13600000000000001</v>
      </c>
      <c r="W104" s="78">
        <f>V104*K104</f>
        <v>0.40800000000000003</v>
      </c>
      <c r="X104" s="78">
        <v>8.0879999999999994E-2</v>
      </c>
      <c r="Y104" s="78">
        <f>X104*K104</f>
        <v>0.24263999999999997</v>
      </c>
      <c r="Z104" s="78">
        <v>0</v>
      </c>
      <c r="AA104" s="79">
        <f>Z104*K104</f>
        <v>0</v>
      </c>
      <c r="AR104" s="30" t="s">
        <v>127</v>
      </c>
      <c r="AT104" s="30" t="s">
        <v>121</v>
      </c>
      <c r="AU104" s="30" t="s">
        <v>128</v>
      </c>
      <c r="AY104" s="30" t="s">
        <v>120</v>
      </c>
      <c r="BE104" s="80">
        <f>IF(U104="základní",N104,0)</f>
        <v>0</v>
      </c>
      <c r="BF104" s="80">
        <f>IF(U104="snížená",N104,0)</f>
        <v>0</v>
      </c>
      <c r="BG104" s="80">
        <f>IF(U104="zákl. přenesená",N104,0)</f>
        <v>0</v>
      </c>
      <c r="BH104" s="80">
        <f>IF(U104="sníž. přenesená",N104,0)</f>
        <v>0</v>
      </c>
      <c r="BI104" s="80">
        <f>IF(U104="nulová",N104,0)</f>
        <v>0</v>
      </c>
      <c r="BJ104" s="30" t="s">
        <v>118</v>
      </c>
      <c r="BK104" s="80">
        <f>ROUND(L104*K104,2)</f>
        <v>0</v>
      </c>
      <c r="BL104" s="30" t="s">
        <v>127</v>
      </c>
    </row>
    <row r="105" spans="2:64" s="17" customFormat="1" ht="22.5" customHeight="1" x14ac:dyDescent="0.25">
      <c r="B105" s="18"/>
      <c r="C105" s="20"/>
      <c r="D105" s="20"/>
      <c r="E105" s="20"/>
      <c r="F105" s="679" t="s">
        <v>533</v>
      </c>
      <c r="G105" s="680"/>
      <c r="H105" s="680"/>
      <c r="I105" s="680"/>
      <c r="J105" s="20"/>
      <c r="K105" s="20"/>
      <c r="L105" s="20"/>
      <c r="M105" s="20"/>
      <c r="N105" s="20"/>
      <c r="O105" s="20"/>
      <c r="P105" s="20"/>
      <c r="Q105" s="20"/>
      <c r="R105" s="19"/>
      <c r="T105" s="99"/>
      <c r="U105" s="20"/>
      <c r="V105" s="20"/>
      <c r="W105" s="20"/>
      <c r="X105" s="20"/>
      <c r="Y105" s="20"/>
      <c r="Z105" s="20"/>
      <c r="AA105" s="100"/>
      <c r="AT105" s="30" t="s">
        <v>193</v>
      </c>
      <c r="AU105" s="30" t="s">
        <v>128</v>
      </c>
    </row>
    <row r="106" spans="2:64" s="86" customFormat="1" ht="31.5" customHeight="1" x14ac:dyDescent="0.25">
      <c r="B106" s="81"/>
      <c r="C106" s="82"/>
      <c r="D106" s="82"/>
      <c r="E106" s="83" t="s">
        <v>125</v>
      </c>
      <c r="F106" s="663" t="s">
        <v>1865</v>
      </c>
      <c r="G106" s="662"/>
      <c r="H106" s="662"/>
      <c r="I106" s="662"/>
      <c r="J106" s="82"/>
      <c r="K106" s="84">
        <v>3</v>
      </c>
      <c r="L106" s="82"/>
      <c r="M106" s="82"/>
      <c r="N106" s="82"/>
      <c r="O106" s="82"/>
      <c r="P106" s="82"/>
      <c r="Q106" s="82"/>
      <c r="R106" s="85"/>
      <c r="T106" s="87"/>
      <c r="U106" s="82"/>
      <c r="V106" s="82"/>
      <c r="W106" s="82"/>
      <c r="X106" s="82"/>
      <c r="Y106" s="82"/>
      <c r="Z106" s="82"/>
      <c r="AA106" s="88"/>
      <c r="AT106" s="89" t="s">
        <v>130</v>
      </c>
      <c r="AU106" s="89" t="s">
        <v>128</v>
      </c>
      <c r="AV106" s="86" t="s">
        <v>128</v>
      </c>
      <c r="AW106" s="86" t="s">
        <v>131</v>
      </c>
      <c r="AX106" s="86" t="s">
        <v>118</v>
      </c>
      <c r="AY106" s="89" t="s">
        <v>120</v>
      </c>
    </row>
    <row r="107" spans="2:64" s="17" customFormat="1" ht="22.5" customHeight="1" x14ac:dyDescent="0.25">
      <c r="B107" s="70"/>
      <c r="C107" s="101" t="s">
        <v>209</v>
      </c>
      <c r="D107" s="101" t="s">
        <v>195</v>
      </c>
      <c r="E107" s="102" t="s">
        <v>535</v>
      </c>
      <c r="F107" s="677" t="s">
        <v>536</v>
      </c>
      <c r="G107" s="678"/>
      <c r="H107" s="678"/>
      <c r="I107" s="678"/>
      <c r="J107" s="103" t="s">
        <v>447</v>
      </c>
      <c r="K107" s="104">
        <v>7</v>
      </c>
      <c r="L107" s="670"/>
      <c r="M107" s="678"/>
      <c r="N107" s="670">
        <f>ROUND(L107*K107,2)</f>
        <v>0</v>
      </c>
      <c r="O107" s="667"/>
      <c r="P107" s="667"/>
      <c r="Q107" s="667"/>
      <c r="R107" s="75"/>
      <c r="T107" s="76" t="s">
        <v>125</v>
      </c>
      <c r="U107" s="77" t="s">
        <v>126</v>
      </c>
      <c r="V107" s="78">
        <v>0</v>
      </c>
      <c r="W107" s="78">
        <f>V107*K107</f>
        <v>0</v>
      </c>
      <c r="X107" s="78">
        <v>2.8000000000000001E-2</v>
      </c>
      <c r="Y107" s="78">
        <f>X107*K107</f>
        <v>0.19600000000000001</v>
      </c>
      <c r="Z107" s="78">
        <v>0</v>
      </c>
      <c r="AA107" s="79">
        <f>Z107*K107</f>
        <v>0</v>
      </c>
      <c r="AR107" s="30" t="s">
        <v>154</v>
      </c>
      <c r="AT107" s="30" t="s">
        <v>195</v>
      </c>
      <c r="AU107" s="30" t="s">
        <v>128</v>
      </c>
      <c r="AY107" s="30" t="s">
        <v>120</v>
      </c>
      <c r="BE107" s="80">
        <f>IF(U107="základní",N107,0)</f>
        <v>0</v>
      </c>
      <c r="BF107" s="80">
        <f>IF(U107="snížená",N107,0)</f>
        <v>0</v>
      </c>
      <c r="BG107" s="80">
        <f>IF(U107="zákl. přenesená",N107,0)</f>
        <v>0</v>
      </c>
      <c r="BH107" s="80">
        <f>IF(U107="sníž. přenesená",N107,0)</f>
        <v>0</v>
      </c>
      <c r="BI107" s="80">
        <f>IF(U107="nulová",N107,0)</f>
        <v>0</v>
      </c>
      <c r="BJ107" s="30" t="s">
        <v>118</v>
      </c>
      <c r="BK107" s="80">
        <f>ROUND(L107*K107,2)</f>
        <v>0</v>
      </c>
      <c r="BL107" s="30" t="s">
        <v>127</v>
      </c>
    </row>
    <row r="108" spans="2:64" s="86" customFormat="1" ht="22.5" customHeight="1" x14ac:dyDescent="0.25">
      <c r="B108" s="81"/>
      <c r="C108" s="82"/>
      <c r="D108" s="82"/>
      <c r="E108" s="83" t="s">
        <v>125</v>
      </c>
      <c r="F108" s="661" t="s">
        <v>1866</v>
      </c>
      <c r="G108" s="662"/>
      <c r="H108" s="662"/>
      <c r="I108" s="662"/>
      <c r="J108" s="82"/>
      <c r="K108" s="84">
        <v>7</v>
      </c>
      <c r="L108" s="82"/>
      <c r="M108" s="82"/>
      <c r="N108" s="82"/>
      <c r="O108" s="82"/>
      <c r="P108" s="82"/>
      <c r="Q108" s="82"/>
      <c r="R108" s="85"/>
      <c r="T108" s="87"/>
      <c r="U108" s="82"/>
      <c r="V108" s="82"/>
      <c r="W108" s="82"/>
      <c r="X108" s="82"/>
      <c r="Y108" s="82"/>
      <c r="Z108" s="82"/>
      <c r="AA108" s="88"/>
      <c r="AT108" s="89" t="s">
        <v>130</v>
      </c>
      <c r="AU108" s="89" t="s">
        <v>128</v>
      </c>
      <c r="AV108" s="86" t="s">
        <v>128</v>
      </c>
      <c r="AW108" s="86" t="s">
        <v>131</v>
      </c>
      <c r="AX108" s="86" t="s">
        <v>118</v>
      </c>
      <c r="AY108" s="89" t="s">
        <v>120</v>
      </c>
    </row>
    <row r="109" spans="2:64" s="62" customFormat="1" ht="29.85" customHeight="1" x14ac:dyDescent="0.3">
      <c r="B109" s="58"/>
      <c r="C109" s="59"/>
      <c r="D109" s="69" t="s">
        <v>81</v>
      </c>
      <c r="E109" s="69"/>
      <c r="F109" s="69"/>
      <c r="G109" s="69"/>
      <c r="H109" s="69"/>
      <c r="I109" s="69"/>
      <c r="J109" s="69"/>
      <c r="K109" s="69"/>
      <c r="L109" s="69"/>
      <c r="M109" s="69"/>
      <c r="N109" s="659">
        <f>BK109</f>
        <v>0</v>
      </c>
      <c r="O109" s="660"/>
      <c r="P109" s="660"/>
      <c r="Q109" s="660"/>
      <c r="R109" s="61"/>
      <c r="T109" s="63"/>
      <c r="U109" s="59"/>
      <c r="V109" s="59"/>
      <c r="W109" s="64">
        <f>SUM(W110:W141)</f>
        <v>41.910682000000001</v>
      </c>
      <c r="X109" s="59"/>
      <c r="Y109" s="64">
        <f>SUM(Y110:Y141)</f>
        <v>0</v>
      </c>
      <c r="Z109" s="59"/>
      <c r="AA109" s="65">
        <f>SUM(AA110:AA141)</f>
        <v>46.85175000000001</v>
      </c>
      <c r="AR109" s="66" t="s">
        <v>118</v>
      </c>
      <c r="AT109" s="67" t="s">
        <v>117</v>
      </c>
      <c r="AU109" s="67" t="s">
        <v>118</v>
      </c>
      <c r="AY109" s="66" t="s">
        <v>120</v>
      </c>
      <c r="BK109" s="68">
        <f>SUM(BK110:BK141)</f>
        <v>0</v>
      </c>
    </row>
    <row r="110" spans="2:64" s="17" customFormat="1" ht="31.5" customHeight="1" x14ac:dyDescent="0.25">
      <c r="B110" s="70"/>
      <c r="C110" s="71" t="s">
        <v>212</v>
      </c>
      <c r="D110" s="71" t="s">
        <v>121</v>
      </c>
      <c r="E110" s="72" t="s">
        <v>1867</v>
      </c>
      <c r="F110" s="671" t="s">
        <v>1868</v>
      </c>
      <c r="G110" s="667"/>
      <c r="H110" s="667"/>
      <c r="I110" s="667"/>
      <c r="J110" s="73" t="s">
        <v>172</v>
      </c>
      <c r="K110" s="74">
        <v>12</v>
      </c>
      <c r="L110" s="666"/>
      <c r="M110" s="667"/>
      <c r="N110" s="666">
        <f>ROUND(L110*K110,2)</f>
        <v>0</v>
      </c>
      <c r="O110" s="667"/>
      <c r="P110" s="667"/>
      <c r="Q110" s="667"/>
      <c r="R110" s="75"/>
      <c r="T110" s="76" t="s">
        <v>125</v>
      </c>
      <c r="U110" s="77" t="s">
        <v>126</v>
      </c>
      <c r="V110" s="78">
        <v>6.2E-2</v>
      </c>
      <c r="W110" s="78">
        <f>V110*K110</f>
        <v>0.74399999999999999</v>
      </c>
      <c r="X110" s="78">
        <v>0</v>
      </c>
      <c r="Y110" s="78">
        <f>X110*K110</f>
        <v>0</v>
      </c>
      <c r="Z110" s="78">
        <v>5.1999999999999998E-2</v>
      </c>
      <c r="AA110" s="79">
        <f>Z110*K110</f>
        <v>0.624</v>
      </c>
      <c r="AR110" s="30" t="s">
        <v>127</v>
      </c>
      <c r="AT110" s="30" t="s">
        <v>121</v>
      </c>
      <c r="AU110" s="30" t="s">
        <v>128</v>
      </c>
      <c r="AY110" s="30" t="s">
        <v>120</v>
      </c>
      <c r="BE110" s="80">
        <f>IF(U110="základní",N110,0)</f>
        <v>0</v>
      </c>
      <c r="BF110" s="80">
        <f>IF(U110="snížená",N110,0)</f>
        <v>0</v>
      </c>
      <c r="BG110" s="80">
        <f>IF(U110="zákl. přenesená",N110,0)</f>
        <v>0</v>
      </c>
      <c r="BH110" s="80">
        <f>IF(U110="sníž. přenesená",N110,0)</f>
        <v>0</v>
      </c>
      <c r="BI110" s="80">
        <f>IF(U110="nulová",N110,0)</f>
        <v>0</v>
      </c>
      <c r="BJ110" s="30" t="s">
        <v>118</v>
      </c>
      <c r="BK110" s="80">
        <f>ROUND(L110*K110,2)</f>
        <v>0</v>
      </c>
      <c r="BL110" s="30" t="s">
        <v>127</v>
      </c>
    </row>
    <row r="111" spans="2:64" s="17" customFormat="1" ht="102" customHeight="1" x14ac:dyDescent="0.25">
      <c r="B111" s="18"/>
      <c r="C111" s="20"/>
      <c r="D111" s="20"/>
      <c r="E111" s="20"/>
      <c r="F111" s="679" t="s">
        <v>1869</v>
      </c>
      <c r="G111" s="680"/>
      <c r="H111" s="680"/>
      <c r="I111" s="680"/>
      <c r="J111" s="20"/>
      <c r="K111" s="20"/>
      <c r="L111" s="20"/>
      <c r="M111" s="20"/>
      <c r="N111" s="20"/>
      <c r="O111" s="20"/>
      <c r="P111" s="20"/>
      <c r="Q111" s="20"/>
      <c r="R111" s="19"/>
      <c r="T111" s="99"/>
      <c r="U111" s="20"/>
      <c r="V111" s="20"/>
      <c r="W111" s="20"/>
      <c r="X111" s="20"/>
      <c r="Y111" s="20"/>
      <c r="Z111" s="20"/>
      <c r="AA111" s="100"/>
      <c r="AT111" s="30" t="s">
        <v>193</v>
      </c>
      <c r="AU111" s="30" t="s">
        <v>128</v>
      </c>
    </row>
    <row r="112" spans="2:64" s="86" customFormat="1" ht="22.5" customHeight="1" x14ac:dyDescent="0.25">
      <c r="B112" s="81"/>
      <c r="C112" s="82"/>
      <c r="D112" s="82"/>
      <c r="E112" s="83" t="s">
        <v>125</v>
      </c>
      <c r="F112" s="663" t="s">
        <v>1870</v>
      </c>
      <c r="G112" s="662"/>
      <c r="H112" s="662"/>
      <c r="I112" s="662"/>
      <c r="J112" s="82"/>
      <c r="K112" s="84">
        <v>12</v>
      </c>
      <c r="L112" s="82"/>
      <c r="M112" s="82"/>
      <c r="N112" s="82"/>
      <c r="O112" s="82"/>
      <c r="P112" s="82"/>
      <c r="Q112" s="82"/>
      <c r="R112" s="85"/>
      <c r="T112" s="87"/>
      <c r="U112" s="82"/>
      <c r="V112" s="82"/>
      <c r="W112" s="82"/>
      <c r="X112" s="82"/>
      <c r="Y112" s="82"/>
      <c r="Z112" s="82"/>
      <c r="AA112" s="88"/>
      <c r="AT112" s="89" t="s">
        <v>130</v>
      </c>
      <c r="AU112" s="89" t="s">
        <v>128</v>
      </c>
      <c r="AV112" s="86" t="s">
        <v>128</v>
      </c>
      <c r="AW112" s="86" t="s">
        <v>131</v>
      </c>
      <c r="AX112" s="86" t="s">
        <v>118</v>
      </c>
      <c r="AY112" s="89" t="s">
        <v>120</v>
      </c>
    </row>
    <row r="113" spans="2:64" s="17" customFormat="1" ht="31.5" customHeight="1" x14ac:dyDescent="0.25">
      <c r="B113" s="70"/>
      <c r="C113" s="71" t="s">
        <v>215</v>
      </c>
      <c r="D113" s="71" t="s">
        <v>121</v>
      </c>
      <c r="E113" s="72" t="s">
        <v>1871</v>
      </c>
      <c r="F113" s="671" t="s">
        <v>1872</v>
      </c>
      <c r="G113" s="667"/>
      <c r="H113" s="667"/>
      <c r="I113" s="667"/>
      <c r="J113" s="73" t="s">
        <v>172</v>
      </c>
      <c r="K113" s="74">
        <v>12</v>
      </c>
      <c r="L113" s="666"/>
      <c r="M113" s="667"/>
      <c r="N113" s="666">
        <f>ROUND(L113*K113,2)</f>
        <v>0</v>
      </c>
      <c r="O113" s="667"/>
      <c r="P113" s="667"/>
      <c r="Q113" s="667"/>
      <c r="R113" s="75"/>
      <c r="T113" s="76" t="s">
        <v>125</v>
      </c>
      <c r="U113" s="77" t="s">
        <v>126</v>
      </c>
      <c r="V113" s="78">
        <v>0.69499999999999995</v>
      </c>
      <c r="W113" s="78">
        <f>V113*K113</f>
        <v>8.34</v>
      </c>
      <c r="X113" s="78">
        <v>0</v>
      </c>
      <c r="Y113" s="78">
        <f>X113*K113</f>
        <v>0</v>
      </c>
      <c r="Z113" s="78">
        <v>0.23499999999999999</v>
      </c>
      <c r="AA113" s="79">
        <f>Z113*K113</f>
        <v>2.82</v>
      </c>
      <c r="AR113" s="30" t="s">
        <v>127</v>
      </c>
      <c r="AT113" s="30" t="s">
        <v>121</v>
      </c>
      <c r="AU113" s="30" t="s">
        <v>128</v>
      </c>
      <c r="AY113" s="30" t="s">
        <v>120</v>
      </c>
      <c r="BE113" s="80">
        <f>IF(U113="základní",N113,0)</f>
        <v>0</v>
      </c>
      <c r="BF113" s="80">
        <f>IF(U113="snížená",N113,0)</f>
        <v>0</v>
      </c>
      <c r="BG113" s="80">
        <f>IF(U113="zákl. přenesená",N113,0)</f>
        <v>0</v>
      </c>
      <c r="BH113" s="80">
        <f>IF(U113="sníž. přenesená",N113,0)</f>
        <v>0</v>
      </c>
      <c r="BI113" s="80">
        <f>IF(U113="nulová",N113,0)</f>
        <v>0</v>
      </c>
      <c r="BJ113" s="30" t="s">
        <v>118</v>
      </c>
      <c r="BK113" s="80">
        <f>ROUND(L113*K113,2)</f>
        <v>0</v>
      </c>
      <c r="BL113" s="30" t="s">
        <v>127</v>
      </c>
    </row>
    <row r="114" spans="2:64" s="86" customFormat="1" ht="31.5" customHeight="1" x14ac:dyDescent="0.25">
      <c r="B114" s="81"/>
      <c r="C114" s="82"/>
      <c r="D114" s="82"/>
      <c r="E114" s="83" t="s">
        <v>125</v>
      </c>
      <c r="F114" s="661" t="s">
        <v>1873</v>
      </c>
      <c r="G114" s="662"/>
      <c r="H114" s="662"/>
      <c r="I114" s="662"/>
      <c r="J114" s="82"/>
      <c r="K114" s="84">
        <v>12</v>
      </c>
      <c r="L114" s="82"/>
      <c r="M114" s="82"/>
      <c r="N114" s="82"/>
      <c r="O114" s="82"/>
      <c r="P114" s="82"/>
      <c r="Q114" s="82"/>
      <c r="R114" s="85"/>
      <c r="T114" s="87"/>
      <c r="U114" s="82"/>
      <c r="V114" s="82"/>
      <c r="W114" s="82"/>
      <c r="X114" s="82"/>
      <c r="Y114" s="82"/>
      <c r="Z114" s="82"/>
      <c r="AA114" s="88"/>
      <c r="AT114" s="89" t="s">
        <v>130</v>
      </c>
      <c r="AU114" s="89" t="s">
        <v>128</v>
      </c>
      <c r="AV114" s="86" t="s">
        <v>128</v>
      </c>
      <c r="AW114" s="86" t="s">
        <v>131</v>
      </c>
      <c r="AX114" s="86" t="s">
        <v>118</v>
      </c>
      <c r="AY114" s="89" t="s">
        <v>120</v>
      </c>
    </row>
    <row r="115" spans="2:64" s="17" customFormat="1" ht="31.5" customHeight="1" x14ac:dyDescent="0.25">
      <c r="B115" s="70"/>
      <c r="C115" s="71" t="s">
        <v>218</v>
      </c>
      <c r="D115" s="71" t="s">
        <v>121</v>
      </c>
      <c r="E115" s="72" t="s">
        <v>565</v>
      </c>
      <c r="F115" s="671" t="s">
        <v>566</v>
      </c>
      <c r="G115" s="667"/>
      <c r="H115" s="667"/>
      <c r="I115" s="667"/>
      <c r="J115" s="73" t="s">
        <v>172</v>
      </c>
      <c r="K115" s="74">
        <v>57.75</v>
      </c>
      <c r="L115" s="666"/>
      <c r="M115" s="667"/>
      <c r="N115" s="666">
        <f>ROUND(L115*K115,2)</f>
        <v>0</v>
      </c>
      <c r="O115" s="667"/>
      <c r="P115" s="667"/>
      <c r="Q115" s="667"/>
      <c r="R115" s="75"/>
      <c r="T115" s="76" t="s">
        <v>125</v>
      </c>
      <c r="U115" s="77" t="s">
        <v>126</v>
      </c>
      <c r="V115" s="78">
        <v>0.20100000000000001</v>
      </c>
      <c r="W115" s="78">
        <f>V115*K115</f>
        <v>11.607750000000001</v>
      </c>
      <c r="X115" s="78">
        <v>0</v>
      </c>
      <c r="Y115" s="78">
        <f>X115*K115</f>
        <v>0</v>
      </c>
      <c r="Z115" s="78">
        <v>0.56000000000000005</v>
      </c>
      <c r="AA115" s="79">
        <f>Z115*K115</f>
        <v>32.340000000000003</v>
      </c>
      <c r="AR115" s="30" t="s">
        <v>127</v>
      </c>
      <c r="AT115" s="30" t="s">
        <v>121</v>
      </c>
      <c r="AU115" s="30" t="s">
        <v>128</v>
      </c>
      <c r="AY115" s="30" t="s">
        <v>120</v>
      </c>
      <c r="BE115" s="80">
        <f>IF(U115="základní",N115,0)</f>
        <v>0</v>
      </c>
      <c r="BF115" s="80">
        <f>IF(U115="snížená",N115,0)</f>
        <v>0</v>
      </c>
      <c r="BG115" s="80">
        <f>IF(U115="zákl. přenesená",N115,0)</f>
        <v>0</v>
      </c>
      <c r="BH115" s="80">
        <f>IF(U115="sníž. přenesená",N115,0)</f>
        <v>0</v>
      </c>
      <c r="BI115" s="80">
        <f>IF(U115="nulová",N115,0)</f>
        <v>0</v>
      </c>
      <c r="BJ115" s="30" t="s">
        <v>118</v>
      </c>
      <c r="BK115" s="80">
        <f>ROUND(L115*K115,2)</f>
        <v>0</v>
      </c>
      <c r="BL115" s="30" t="s">
        <v>127</v>
      </c>
    </row>
    <row r="116" spans="2:64" s="86" customFormat="1" ht="31.5" customHeight="1" x14ac:dyDescent="0.25">
      <c r="B116" s="81"/>
      <c r="C116" s="82"/>
      <c r="D116" s="82"/>
      <c r="E116" s="83" t="s">
        <v>125</v>
      </c>
      <c r="F116" s="661" t="s">
        <v>1874</v>
      </c>
      <c r="G116" s="662"/>
      <c r="H116" s="662"/>
      <c r="I116" s="662"/>
      <c r="J116" s="82"/>
      <c r="K116" s="84">
        <v>57.75</v>
      </c>
      <c r="L116" s="82"/>
      <c r="M116" s="82"/>
      <c r="N116" s="82"/>
      <c r="O116" s="82"/>
      <c r="P116" s="82"/>
      <c r="Q116" s="82"/>
      <c r="R116" s="85"/>
      <c r="T116" s="87"/>
      <c r="U116" s="82"/>
      <c r="V116" s="82"/>
      <c r="W116" s="82"/>
      <c r="X116" s="82"/>
      <c r="Y116" s="82"/>
      <c r="Z116" s="82"/>
      <c r="AA116" s="88"/>
      <c r="AT116" s="89" t="s">
        <v>130</v>
      </c>
      <c r="AU116" s="89" t="s">
        <v>128</v>
      </c>
      <c r="AV116" s="86" t="s">
        <v>128</v>
      </c>
      <c r="AW116" s="86" t="s">
        <v>131</v>
      </c>
      <c r="AX116" s="86" t="s">
        <v>118</v>
      </c>
      <c r="AY116" s="89" t="s">
        <v>120</v>
      </c>
    </row>
    <row r="117" spans="2:64" s="17" customFormat="1" ht="31.5" customHeight="1" x14ac:dyDescent="0.25">
      <c r="B117" s="70"/>
      <c r="C117" s="71" t="s">
        <v>221</v>
      </c>
      <c r="D117" s="71" t="s">
        <v>121</v>
      </c>
      <c r="E117" s="72" t="s">
        <v>568</v>
      </c>
      <c r="F117" s="671" t="s">
        <v>569</v>
      </c>
      <c r="G117" s="667"/>
      <c r="H117" s="667"/>
      <c r="I117" s="667"/>
      <c r="J117" s="73" t="s">
        <v>172</v>
      </c>
      <c r="K117" s="74">
        <v>57.75</v>
      </c>
      <c r="L117" s="666"/>
      <c r="M117" s="667"/>
      <c r="N117" s="666">
        <f>ROUND(L117*K117,2)</f>
        <v>0</v>
      </c>
      <c r="O117" s="667"/>
      <c r="P117" s="667"/>
      <c r="Q117" s="667"/>
      <c r="R117" s="75"/>
      <c r="T117" s="76" t="s">
        <v>125</v>
      </c>
      <c r="U117" s="77" t="s">
        <v>126</v>
      </c>
      <c r="V117" s="78">
        <v>0.108</v>
      </c>
      <c r="W117" s="78">
        <f>V117*K117</f>
        <v>6.2370000000000001</v>
      </c>
      <c r="X117" s="78">
        <v>0</v>
      </c>
      <c r="Y117" s="78">
        <f>X117*K117</f>
        <v>0</v>
      </c>
      <c r="Z117" s="78">
        <v>0.18099999999999999</v>
      </c>
      <c r="AA117" s="79">
        <f>Z117*K117</f>
        <v>10.45275</v>
      </c>
      <c r="AR117" s="30" t="s">
        <v>127</v>
      </c>
      <c r="AT117" s="30" t="s">
        <v>121</v>
      </c>
      <c r="AU117" s="30" t="s">
        <v>128</v>
      </c>
      <c r="AY117" s="30" t="s">
        <v>120</v>
      </c>
      <c r="BE117" s="80">
        <f>IF(U117="základní",N117,0)</f>
        <v>0</v>
      </c>
      <c r="BF117" s="80">
        <f>IF(U117="snížená",N117,0)</f>
        <v>0</v>
      </c>
      <c r="BG117" s="80">
        <f>IF(U117="zákl. přenesená",N117,0)</f>
        <v>0</v>
      </c>
      <c r="BH117" s="80">
        <f>IF(U117="sníž. přenesená",N117,0)</f>
        <v>0</v>
      </c>
      <c r="BI117" s="80">
        <f>IF(U117="nulová",N117,0)</f>
        <v>0</v>
      </c>
      <c r="BJ117" s="30" t="s">
        <v>118</v>
      </c>
      <c r="BK117" s="80">
        <f>ROUND(L117*K117,2)</f>
        <v>0</v>
      </c>
      <c r="BL117" s="30" t="s">
        <v>127</v>
      </c>
    </row>
    <row r="118" spans="2:64" s="86" customFormat="1" ht="22.5" customHeight="1" x14ac:dyDescent="0.25">
      <c r="B118" s="81"/>
      <c r="C118" s="82"/>
      <c r="D118" s="82"/>
      <c r="E118" s="83" t="s">
        <v>125</v>
      </c>
      <c r="F118" s="661" t="s">
        <v>1875</v>
      </c>
      <c r="G118" s="662"/>
      <c r="H118" s="662"/>
      <c r="I118" s="662"/>
      <c r="J118" s="82"/>
      <c r="K118" s="84">
        <v>57.75</v>
      </c>
      <c r="L118" s="82"/>
      <c r="M118" s="82"/>
      <c r="N118" s="82"/>
      <c r="O118" s="82"/>
      <c r="P118" s="82"/>
      <c r="Q118" s="82"/>
      <c r="R118" s="85"/>
      <c r="T118" s="87"/>
      <c r="U118" s="82"/>
      <c r="V118" s="82"/>
      <c r="W118" s="82"/>
      <c r="X118" s="82"/>
      <c r="Y118" s="82"/>
      <c r="Z118" s="82"/>
      <c r="AA118" s="88"/>
      <c r="AT118" s="89" t="s">
        <v>130</v>
      </c>
      <c r="AU118" s="89" t="s">
        <v>128</v>
      </c>
      <c r="AV118" s="86" t="s">
        <v>128</v>
      </c>
      <c r="AW118" s="86" t="s">
        <v>131</v>
      </c>
      <c r="AX118" s="86" t="s">
        <v>118</v>
      </c>
      <c r="AY118" s="89" t="s">
        <v>120</v>
      </c>
    </row>
    <row r="119" spans="2:64" s="17" customFormat="1" ht="22.5" customHeight="1" x14ac:dyDescent="0.25">
      <c r="B119" s="70"/>
      <c r="C119" s="71" t="s">
        <v>224</v>
      </c>
      <c r="D119" s="71" t="s">
        <v>121</v>
      </c>
      <c r="E119" s="72" t="s">
        <v>572</v>
      </c>
      <c r="F119" s="671" t="s">
        <v>573</v>
      </c>
      <c r="G119" s="667"/>
      <c r="H119" s="667"/>
      <c r="I119" s="667"/>
      <c r="J119" s="73" t="s">
        <v>532</v>
      </c>
      <c r="K119" s="74">
        <v>3</v>
      </c>
      <c r="L119" s="666"/>
      <c r="M119" s="667"/>
      <c r="N119" s="666">
        <f>ROUND(L119*K119,2)</f>
        <v>0</v>
      </c>
      <c r="O119" s="667"/>
      <c r="P119" s="667"/>
      <c r="Q119" s="667"/>
      <c r="R119" s="75"/>
      <c r="T119" s="76" t="s">
        <v>125</v>
      </c>
      <c r="U119" s="77" t="s">
        <v>126</v>
      </c>
      <c r="V119" s="78">
        <v>0.13300000000000001</v>
      </c>
      <c r="W119" s="78">
        <f>V119*K119</f>
        <v>0.39900000000000002</v>
      </c>
      <c r="X119" s="78">
        <v>0</v>
      </c>
      <c r="Y119" s="78">
        <f>X119*K119</f>
        <v>0</v>
      </c>
      <c r="Z119" s="78">
        <v>0.20499999999999999</v>
      </c>
      <c r="AA119" s="79">
        <f>Z119*K119</f>
        <v>0.61499999999999999</v>
      </c>
      <c r="AR119" s="30" t="s">
        <v>127</v>
      </c>
      <c r="AT119" s="30" t="s">
        <v>121</v>
      </c>
      <c r="AU119" s="30" t="s">
        <v>128</v>
      </c>
      <c r="AY119" s="30" t="s">
        <v>120</v>
      </c>
      <c r="BE119" s="80">
        <f>IF(U119="základní",N119,0)</f>
        <v>0</v>
      </c>
      <c r="BF119" s="80">
        <f>IF(U119="snížená",N119,0)</f>
        <v>0</v>
      </c>
      <c r="BG119" s="80">
        <f>IF(U119="zákl. přenesená",N119,0)</f>
        <v>0</v>
      </c>
      <c r="BH119" s="80">
        <f>IF(U119="sníž. přenesená",N119,0)</f>
        <v>0</v>
      </c>
      <c r="BI119" s="80">
        <f>IF(U119="nulová",N119,0)</f>
        <v>0</v>
      </c>
      <c r="BJ119" s="30" t="s">
        <v>118</v>
      </c>
      <c r="BK119" s="80">
        <f>ROUND(L119*K119,2)</f>
        <v>0</v>
      </c>
      <c r="BL119" s="30" t="s">
        <v>127</v>
      </c>
    </row>
    <row r="120" spans="2:64" s="109" customFormat="1" ht="22.5" customHeight="1" x14ac:dyDescent="0.25">
      <c r="B120" s="105"/>
      <c r="C120" s="106"/>
      <c r="D120" s="106"/>
      <c r="E120" s="107" t="s">
        <v>125</v>
      </c>
      <c r="F120" s="672" t="s">
        <v>1876</v>
      </c>
      <c r="G120" s="673"/>
      <c r="H120" s="673"/>
      <c r="I120" s="673"/>
      <c r="J120" s="106"/>
      <c r="K120" s="107" t="s">
        <v>125</v>
      </c>
      <c r="L120" s="106"/>
      <c r="M120" s="106"/>
      <c r="N120" s="106"/>
      <c r="O120" s="106"/>
      <c r="P120" s="106"/>
      <c r="Q120" s="106"/>
      <c r="R120" s="108"/>
      <c r="T120" s="110"/>
      <c r="U120" s="106"/>
      <c r="V120" s="106"/>
      <c r="W120" s="106"/>
      <c r="X120" s="106"/>
      <c r="Y120" s="106"/>
      <c r="Z120" s="106"/>
      <c r="AA120" s="111"/>
      <c r="AT120" s="112" t="s">
        <v>130</v>
      </c>
      <c r="AU120" s="112" t="s">
        <v>128</v>
      </c>
      <c r="AV120" s="109" t="s">
        <v>118</v>
      </c>
      <c r="AW120" s="109" t="s">
        <v>131</v>
      </c>
      <c r="AX120" s="109" t="s">
        <v>119</v>
      </c>
      <c r="AY120" s="112" t="s">
        <v>120</v>
      </c>
    </row>
    <row r="121" spans="2:64" s="86" customFormat="1" ht="22.5" customHeight="1" x14ac:dyDescent="0.25">
      <c r="B121" s="81"/>
      <c r="C121" s="82"/>
      <c r="D121" s="82"/>
      <c r="E121" s="83" t="s">
        <v>125</v>
      </c>
      <c r="F121" s="663" t="s">
        <v>1877</v>
      </c>
      <c r="G121" s="662"/>
      <c r="H121" s="662"/>
      <c r="I121" s="662"/>
      <c r="J121" s="82"/>
      <c r="K121" s="84">
        <v>3</v>
      </c>
      <c r="L121" s="82"/>
      <c r="M121" s="82"/>
      <c r="N121" s="82"/>
      <c r="O121" s="82"/>
      <c r="P121" s="82"/>
      <c r="Q121" s="82"/>
      <c r="R121" s="85"/>
      <c r="T121" s="87"/>
      <c r="U121" s="82"/>
      <c r="V121" s="82"/>
      <c r="W121" s="82"/>
      <c r="X121" s="82"/>
      <c r="Y121" s="82"/>
      <c r="Z121" s="82"/>
      <c r="AA121" s="88"/>
      <c r="AT121" s="89" t="s">
        <v>130</v>
      </c>
      <c r="AU121" s="89" t="s">
        <v>128</v>
      </c>
      <c r="AV121" s="86" t="s">
        <v>128</v>
      </c>
      <c r="AW121" s="86" t="s">
        <v>131</v>
      </c>
      <c r="AX121" s="86" t="s">
        <v>118</v>
      </c>
      <c r="AY121" s="89" t="s">
        <v>120</v>
      </c>
    </row>
    <row r="122" spans="2:64" s="17" customFormat="1" ht="22.5" customHeight="1" x14ac:dyDescent="0.25">
      <c r="B122" s="70"/>
      <c r="C122" s="71" t="s">
        <v>227</v>
      </c>
      <c r="D122" s="71" t="s">
        <v>121</v>
      </c>
      <c r="E122" s="72" t="s">
        <v>584</v>
      </c>
      <c r="F122" s="671" t="s">
        <v>585</v>
      </c>
      <c r="G122" s="667"/>
      <c r="H122" s="667"/>
      <c r="I122" s="667"/>
      <c r="J122" s="73" t="s">
        <v>532</v>
      </c>
      <c r="K122" s="74">
        <v>54.4</v>
      </c>
      <c r="L122" s="666"/>
      <c r="M122" s="667"/>
      <c r="N122" s="666">
        <f>ROUND(L122*K122,2)</f>
        <v>0</v>
      </c>
      <c r="O122" s="667"/>
      <c r="P122" s="667"/>
      <c r="Q122" s="667"/>
      <c r="R122" s="75"/>
      <c r="T122" s="76" t="s">
        <v>125</v>
      </c>
      <c r="U122" s="77" t="s">
        <v>126</v>
      </c>
      <c r="V122" s="78">
        <v>0.19600000000000001</v>
      </c>
      <c r="W122" s="78">
        <f>V122*K122</f>
        <v>10.6624</v>
      </c>
      <c r="X122" s="78">
        <v>0</v>
      </c>
      <c r="Y122" s="78">
        <f>X122*K122</f>
        <v>0</v>
      </c>
      <c r="Z122" s="78">
        <v>0</v>
      </c>
      <c r="AA122" s="79">
        <f>Z122*K122</f>
        <v>0</v>
      </c>
      <c r="AR122" s="30" t="s">
        <v>127</v>
      </c>
      <c r="AT122" s="30" t="s">
        <v>121</v>
      </c>
      <c r="AU122" s="30" t="s">
        <v>128</v>
      </c>
      <c r="AY122" s="30" t="s">
        <v>120</v>
      </c>
      <c r="BE122" s="80">
        <f>IF(U122="základní",N122,0)</f>
        <v>0</v>
      </c>
      <c r="BF122" s="80">
        <f>IF(U122="snížená",N122,0)</f>
        <v>0</v>
      </c>
      <c r="BG122" s="80">
        <f>IF(U122="zákl. přenesená",N122,0)</f>
        <v>0</v>
      </c>
      <c r="BH122" s="80">
        <f>IF(U122="sníž. přenesená",N122,0)</f>
        <v>0</v>
      </c>
      <c r="BI122" s="80">
        <f>IF(U122="nulová",N122,0)</f>
        <v>0</v>
      </c>
      <c r="BJ122" s="30" t="s">
        <v>118</v>
      </c>
      <c r="BK122" s="80">
        <f>ROUND(L122*K122,2)</f>
        <v>0</v>
      </c>
      <c r="BL122" s="30" t="s">
        <v>127</v>
      </c>
    </row>
    <row r="123" spans="2:64" s="86" customFormat="1" ht="22.5" customHeight="1" x14ac:dyDescent="0.25">
      <c r="B123" s="81"/>
      <c r="C123" s="82"/>
      <c r="D123" s="82"/>
      <c r="E123" s="83" t="s">
        <v>125</v>
      </c>
      <c r="F123" s="661" t="s">
        <v>1878</v>
      </c>
      <c r="G123" s="662"/>
      <c r="H123" s="662"/>
      <c r="I123" s="662"/>
      <c r="J123" s="82"/>
      <c r="K123" s="84">
        <v>54.4</v>
      </c>
      <c r="L123" s="82"/>
      <c r="M123" s="82"/>
      <c r="N123" s="82"/>
      <c r="O123" s="82"/>
      <c r="P123" s="82"/>
      <c r="Q123" s="82"/>
      <c r="R123" s="85"/>
      <c r="T123" s="87"/>
      <c r="U123" s="82"/>
      <c r="V123" s="82"/>
      <c r="W123" s="82"/>
      <c r="X123" s="82"/>
      <c r="Y123" s="82"/>
      <c r="Z123" s="82"/>
      <c r="AA123" s="88"/>
      <c r="AT123" s="89" t="s">
        <v>130</v>
      </c>
      <c r="AU123" s="89" t="s">
        <v>128</v>
      </c>
      <c r="AV123" s="86" t="s">
        <v>128</v>
      </c>
      <c r="AW123" s="86" t="s">
        <v>131</v>
      </c>
      <c r="AX123" s="86" t="s">
        <v>118</v>
      </c>
      <c r="AY123" s="89" t="s">
        <v>120</v>
      </c>
    </row>
    <row r="124" spans="2:64" s="17" customFormat="1" ht="31.5" customHeight="1" x14ac:dyDescent="0.25">
      <c r="B124" s="70"/>
      <c r="C124" s="71" t="s">
        <v>234</v>
      </c>
      <c r="D124" s="71" t="s">
        <v>121</v>
      </c>
      <c r="E124" s="72" t="s">
        <v>1879</v>
      </c>
      <c r="F124" s="671" t="s">
        <v>1880</v>
      </c>
      <c r="G124" s="667"/>
      <c r="H124" s="667"/>
      <c r="I124" s="667"/>
      <c r="J124" s="73" t="s">
        <v>172</v>
      </c>
      <c r="K124" s="74">
        <v>12</v>
      </c>
      <c r="L124" s="666"/>
      <c r="M124" s="667"/>
      <c r="N124" s="666">
        <f>ROUND(L124*K124,2)</f>
        <v>0</v>
      </c>
      <c r="O124" s="667"/>
      <c r="P124" s="667"/>
      <c r="Q124" s="667"/>
      <c r="R124" s="75"/>
      <c r="T124" s="76" t="s">
        <v>125</v>
      </c>
      <c r="U124" s="77" t="s">
        <v>126</v>
      </c>
      <c r="V124" s="78">
        <v>6.8000000000000005E-2</v>
      </c>
      <c r="W124" s="78">
        <f>V124*K124</f>
        <v>0.81600000000000006</v>
      </c>
      <c r="X124" s="78">
        <v>0</v>
      </c>
      <c r="Y124" s="78">
        <f>X124*K124</f>
        <v>0</v>
      </c>
      <c r="Z124" s="78">
        <v>0</v>
      </c>
      <c r="AA124" s="79">
        <f>Z124*K124</f>
        <v>0</v>
      </c>
      <c r="AR124" s="30" t="s">
        <v>127</v>
      </c>
      <c r="AT124" s="30" t="s">
        <v>121</v>
      </c>
      <c r="AU124" s="30" t="s">
        <v>128</v>
      </c>
      <c r="AY124" s="30" t="s">
        <v>120</v>
      </c>
      <c r="BE124" s="80">
        <f>IF(U124="základní",N124,0)</f>
        <v>0</v>
      </c>
      <c r="BF124" s="80">
        <f>IF(U124="snížená",N124,0)</f>
        <v>0</v>
      </c>
      <c r="BG124" s="80">
        <f>IF(U124="zákl. přenesená",N124,0)</f>
        <v>0</v>
      </c>
      <c r="BH124" s="80">
        <f>IF(U124="sníž. přenesená",N124,0)</f>
        <v>0</v>
      </c>
      <c r="BI124" s="80">
        <f>IF(U124="nulová",N124,0)</f>
        <v>0</v>
      </c>
      <c r="BJ124" s="30" t="s">
        <v>118</v>
      </c>
      <c r="BK124" s="80">
        <f>ROUND(L124*K124,2)</f>
        <v>0</v>
      </c>
      <c r="BL124" s="30" t="s">
        <v>127</v>
      </c>
    </row>
    <row r="125" spans="2:64" s="86" customFormat="1" ht="22.5" customHeight="1" x14ac:dyDescent="0.25">
      <c r="B125" s="81"/>
      <c r="C125" s="82"/>
      <c r="D125" s="82"/>
      <c r="E125" s="83" t="s">
        <v>125</v>
      </c>
      <c r="F125" s="661" t="s">
        <v>1881</v>
      </c>
      <c r="G125" s="662"/>
      <c r="H125" s="662"/>
      <c r="I125" s="662"/>
      <c r="J125" s="82"/>
      <c r="K125" s="84">
        <v>12</v>
      </c>
      <c r="L125" s="82"/>
      <c r="M125" s="82"/>
      <c r="N125" s="82"/>
      <c r="O125" s="82"/>
      <c r="P125" s="82"/>
      <c r="Q125" s="82"/>
      <c r="R125" s="85"/>
      <c r="T125" s="87"/>
      <c r="U125" s="82"/>
      <c r="V125" s="82"/>
      <c r="W125" s="82"/>
      <c r="X125" s="82"/>
      <c r="Y125" s="82"/>
      <c r="Z125" s="82"/>
      <c r="AA125" s="88"/>
      <c r="AT125" s="89" t="s">
        <v>130</v>
      </c>
      <c r="AU125" s="89" t="s">
        <v>128</v>
      </c>
      <c r="AV125" s="86" t="s">
        <v>128</v>
      </c>
      <c r="AW125" s="86" t="s">
        <v>131</v>
      </c>
      <c r="AX125" s="86" t="s">
        <v>118</v>
      </c>
      <c r="AY125" s="89" t="s">
        <v>120</v>
      </c>
    </row>
    <row r="126" spans="2:64" s="17" customFormat="1" ht="31.5" customHeight="1" x14ac:dyDescent="0.25">
      <c r="B126" s="70"/>
      <c r="C126" s="71" t="s">
        <v>237</v>
      </c>
      <c r="D126" s="71" t="s">
        <v>121</v>
      </c>
      <c r="E126" s="72" t="s">
        <v>589</v>
      </c>
      <c r="F126" s="671" t="s">
        <v>590</v>
      </c>
      <c r="G126" s="667"/>
      <c r="H126" s="667"/>
      <c r="I126" s="667"/>
      <c r="J126" s="73" t="s">
        <v>191</v>
      </c>
      <c r="K126" s="74">
        <v>46.237000000000002</v>
      </c>
      <c r="L126" s="666"/>
      <c r="M126" s="667"/>
      <c r="N126" s="666">
        <f>ROUND(L126*K126,2)</f>
        <v>0</v>
      </c>
      <c r="O126" s="667"/>
      <c r="P126" s="667"/>
      <c r="Q126" s="667"/>
      <c r="R126" s="75"/>
      <c r="T126" s="76" t="s">
        <v>125</v>
      </c>
      <c r="U126" s="77" t="s">
        <v>126</v>
      </c>
      <c r="V126" s="78">
        <v>0.03</v>
      </c>
      <c r="W126" s="78">
        <f>V126*K126</f>
        <v>1.3871100000000001</v>
      </c>
      <c r="X126" s="78">
        <v>0</v>
      </c>
      <c r="Y126" s="78">
        <f>X126*K126</f>
        <v>0</v>
      </c>
      <c r="Z126" s="78">
        <v>0</v>
      </c>
      <c r="AA126" s="79">
        <f>Z126*K126</f>
        <v>0</v>
      </c>
      <c r="AR126" s="30" t="s">
        <v>127</v>
      </c>
      <c r="AT126" s="30" t="s">
        <v>121</v>
      </c>
      <c r="AU126" s="30" t="s">
        <v>128</v>
      </c>
      <c r="AY126" s="30" t="s">
        <v>120</v>
      </c>
      <c r="BE126" s="80">
        <f>IF(U126="základní",N126,0)</f>
        <v>0</v>
      </c>
      <c r="BF126" s="80">
        <f>IF(U126="snížená",N126,0)</f>
        <v>0</v>
      </c>
      <c r="BG126" s="80">
        <f>IF(U126="zákl. přenesená",N126,0)</f>
        <v>0</v>
      </c>
      <c r="BH126" s="80">
        <f>IF(U126="sníž. přenesená",N126,0)</f>
        <v>0</v>
      </c>
      <c r="BI126" s="80">
        <f>IF(U126="nulová",N126,0)</f>
        <v>0</v>
      </c>
      <c r="BJ126" s="30" t="s">
        <v>118</v>
      </c>
      <c r="BK126" s="80">
        <f>ROUND(L126*K126,2)</f>
        <v>0</v>
      </c>
      <c r="BL126" s="30" t="s">
        <v>127</v>
      </c>
    </row>
    <row r="127" spans="2:64" s="86" customFormat="1" ht="22.5" customHeight="1" x14ac:dyDescent="0.25">
      <c r="B127" s="81"/>
      <c r="C127" s="82"/>
      <c r="D127" s="82"/>
      <c r="E127" s="83" t="s">
        <v>125</v>
      </c>
      <c r="F127" s="661" t="s">
        <v>1882</v>
      </c>
      <c r="G127" s="662"/>
      <c r="H127" s="662"/>
      <c r="I127" s="662"/>
      <c r="J127" s="82"/>
      <c r="K127" s="84">
        <v>35.783999999999999</v>
      </c>
      <c r="L127" s="82"/>
      <c r="M127" s="82"/>
      <c r="N127" s="82"/>
      <c r="O127" s="82"/>
      <c r="P127" s="82"/>
      <c r="Q127" s="82"/>
      <c r="R127" s="85"/>
      <c r="T127" s="87"/>
      <c r="U127" s="82"/>
      <c r="V127" s="82"/>
      <c r="W127" s="82"/>
      <c r="X127" s="82"/>
      <c r="Y127" s="82"/>
      <c r="Z127" s="82"/>
      <c r="AA127" s="88"/>
      <c r="AT127" s="89" t="s">
        <v>130</v>
      </c>
      <c r="AU127" s="89" t="s">
        <v>128</v>
      </c>
      <c r="AV127" s="86" t="s">
        <v>128</v>
      </c>
      <c r="AW127" s="86" t="s">
        <v>131</v>
      </c>
      <c r="AX127" s="86" t="s">
        <v>119</v>
      </c>
      <c r="AY127" s="89" t="s">
        <v>120</v>
      </c>
    </row>
    <row r="128" spans="2:64" s="86" customFormat="1" ht="22.5" customHeight="1" x14ac:dyDescent="0.25">
      <c r="B128" s="81"/>
      <c r="C128" s="82"/>
      <c r="D128" s="82"/>
      <c r="E128" s="83" t="s">
        <v>125</v>
      </c>
      <c r="F128" s="663" t="s">
        <v>1883</v>
      </c>
      <c r="G128" s="662"/>
      <c r="H128" s="662"/>
      <c r="I128" s="662"/>
      <c r="J128" s="82"/>
      <c r="K128" s="84">
        <v>10.452999999999999</v>
      </c>
      <c r="L128" s="82"/>
      <c r="M128" s="82"/>
      <c r="N128" s="82"/>
      <c r="O128" s="82"/>
      <c r="P128" s="82"/>
      <c r="Q128" s="82"/>
      <c r="R128" s="85"/>
      <c r="T128" s="87"/>
      <c r="U128" s="82"/>
      <c r="V128" s="82"/>
      <c r="W128" s="82"/>
      <c r="X128" s="82"/>
      <c r="Y128" s="82"/>
      <c r="Z128" s="82"/>
      <c r="AA128" s="88"/>
      <c r="AT128" s="89" t="s">
        <v>130</v>
      </c>
      <c r="AU128" s="89" t="s">
        <v>128</v>
      </c>
      <c r="AV128" s="86" t="s">
        <v>128</v>
      </c>
      <c r="AW128" s="86" t="s">
        <v>131</v>
      </c>
      <c r="AX128" s="86" t="s">
        <v>119</v>
      </c>
      <c r="AY128" s="89" t="s">
        <v>120</v>
      </c>
    </row>
    <row r="129" spans="2:64" s="95" customFormat="1" ht="22.5" customHeight="1" x14ac:dyDescent="0.25">
      <c r="B129" s="90"/>
      <c r="C129" s="91"/>
      <c r="D129" s="91"/>
      <c r="E129" s="92" t="s">
        <v>125</v>
      </c>
      <c r="F129" s="664" t="s">
        <v>146</v>
      </c>
      <c r="G129" s="665"/>
      <c r="H129" s="665"/>
      <c r="I129" s="665"/>
      <c r="J129" s="91"/>
      <c r="K129" s="93">
        <v>46.237000000000002</v>
      </c>
      <c r="L129" s="91"/>
      <c r="M129" s="91"/>
      <c r="N129" s="91"/>
      <c r="O129" s="91"/>
      <c r="P129" s="91"/>
      <c r="Q129" s="91"/>
      <c r="R129" s="94"/>
      <c r="T129" s="96"/>
      <c r="U129" s="91"/>
      <c r="V129" s="91"/>
      <c r="W129" s="91"/>
      <c r="X129" s="91"/>
      <c r="Y129" s="91"/>
      <c r="Z129" s="91"/>
      <c r="AA129" s="97"/>
      <c r="AT129" s="98" t="s">
        <v>130</v>
      </c>
      <c r="AU129" s="98" t="s">
        <v>128</v>
      </c>
      <c r="AV129" s="95" t="s">
        <v>127</v>
      </c>
      <c r="AW129" s="95" t="s">
        <v>131</v>
      </c>
      <c r="AX129" s="95" t="s">
        <v>118</v>
      </c>
      <c r="AY129" s="98" t="s">
        <v>120</v>
      </c>
    </row>
    <row r="130" spans="2:64" s="17" customFormat="1" ht="31.5" customHeight="1" x14ac:dyDescent="0.25">
      <c r="B130" s="70"/>
      <c r="C130" s="71" t="s">
        <v>240</v>
      </c>
      <c r="D130" s="71" t="s">
        <v>121</v>
      </c>
      <c r="E130" s="72" t="s">
        <v>592</v>
      </c>
      <c r="F130" s="671" t="s">
        <v>593</v>
      </c>
      <c r="G130" s="667"/>
      <c r="H130" s="667"/>
      <c r="I130" s="667"/>
      <c r="J130" s="73" t="s">
        <v>191</v>
      </c>
      <c r="K130" s="74">
        <v>832.26599999999996</v>
      </c>
      <c r="L130" s="666"/>
      <c r="M130" s="667"/>
      <c r="N130" s="666">
        <f>ROUND(L130*K130,2)</f>
        <v>0</v>
      </c>
      <c r="O130" s="667"/>
      <c r="P130" s="667"/>
      <c r="Q130" s="667"/>
      <c r="R130" s="75"/>
      <c r="T130" s="76" t="s">
        <v>125</v>
      </c>
      <c r="U130" s="77" t="s">
        <v>126</v>
      </c>
      <c r="V130" s="78">
        <v>2E-3</v>
      </c>
      <c r="W130" s="78">
        <f>V130*K130</f>
        <v>1.6645319999999999</v>
      </c>
      <c r="X130" s="78">
        <v>0</v>
      </c>
      <c r="Y130" s="78">
        <f>X130*K130</f>
        <v>0</v>
      </c>
      <c r="Z130" s="78">
        <v>0</v>
      </c>
      <c r="AA130" s="79">
        <f>Z130*K130</f>
        <v>0</v>
      </c>
      <c r="AR130" s="30" t="s">
        <v>127</v>
      </c>
      <c r="AT130" s="30" t="s">
        <v>121</v>
      </c>
      <c r="AU130" s="30" t="s">
        <v>128</v>
      </c>
      <c r="AY130" s="30" t="s">
        <v>120</v>
      </c>
      <c r="BE130" s="80">
        <f>IF(U130="základní",N130,0)</f>
        <v>0</v>
      </c>
      <c r="BF130" s="80">
        <f>IF(U130="snížená",N130,0)</f>
        <v>0</v>
      </c>
      <c r="BG130" s="80">
        <f>IF(U130="zákl. přenesená",N130,0)</f>
        <v>0</v>
      </c>
      <c r="BH130" s="80">
        <f>IF(U130="sníž. přenesená",N130,0)</f>
        <v>0</v>
      </c>
      <c r="BI130" s="80">
        <f>IF(U130="nulová",N130,0)</f>
        <v>0</v>
      </c>
      <c r="BJ130" s="30" t="s">
        <v>118</v>
      </c>
      <c r="BK130" s="80">
        <f>ROUND(L130*K130,2)</f>
        <v>0</v>
      </c>
      <c r="BL130" s="30" t="s">
        <v>127</v>
      </c>
    </row>
    <row r="131" spans="2:64" s="86" customFormat="1" ht="22.5" customHeight="1" x14ac:dyDescent="0.25">
      <c r="B131" s="81"/>
      <c r="C131" s="82"/>
      <c r="D131" s="82"/>
      <c r="E131" s="83" t="s">
        <v>125</v>
      </c>
      <c r="F131" s="661" t="s">
        <v>1884</v>
      </c>
      <c r="G131" s="662"/>
      <c r="H131" s="662"/>
      <c r="I131" s="662"/>
      <c r="J131" s="82"/>
      <c r="K131" s="84">
        <v>832.26599999999996</v>
      </c>
      <c r="L131" s="82"/>
      <c r="M131" s="82"/>
      <c r="N131" s="82"/>
      <c r="O131" s="82"/>
      <c r="P131" s="82"/>
      <c r="Q131" s="82"/>
      <c r="R131" s="85"/>
      <c r="T131" s="87"/>
      <c r="U131" s="82"/>
      <c r="V131" s="82"/>
      <c r="W131" s="82"/>
      <c r="X131" s="82"/>
      <c r="Y131" s="82"/>
      <c r="Z131" s="82"/>
      <c r="AA131" s="88"/>
      <c r="AT131" s="89" t="s">
        <v>130</v>
      </c>
      <c r="AU131" s="89" t="s">
        <v>128</v>
      </c>
      <c r="AV131" s="86" t="s">
        <v>128</v>
      </c>
      <c r="AW131" s="86" t="s">
        <v>131</v>
      </c>
      <c r="AX131" s="86" t="s">
        <v>118</v>
      </c>
      <c r="AY131" s="89" t="s">
        <v>120</v>
      </c>
    </row>
    <row r="132" spans="2:64" s="17" customFormat="1" ht="31.5" customHeight="1" x14ac:dyDescent="0.25">
      <c r="B132" s="70"/>
      <c r="C132" s="71" t="s">
        <v>247</v>
      </c>
      <c r="D132" s="71" t="s">
        <v>121</v>
      </c>
      <c r="E132" s="72" t="s">
        <v>595</v>
      </c>
      <c r="F132" s="671" t="s">
        <v>596</v>
      </c>
      <c r="G132" s="667"/>
      <c r="H132" s="667"/>
      <c r="I132" s="667"/>
      <c r="J132" s="73" t="s">
        <v>191</v>
      </c>
      <c r="K132" s="74">
        <v>0.61499999999999999</v>
      </c>
      <c r="L132" s="666"/>
      <c r="M132" s="667"/>
      <c r="N132" s="666">
        <f>ROUND(L132*K132,2)</f>
        <v>0</v>
      </c>
      <c r="O132" s="667"/>
      <c r="P132" s="667"/>
      <c r="Q132" s="667"/>
      <c r="R132" s="75"/>
      <c r="T132" s="76" t="s">
        <v>125</v>
      </c>
      <c r="U132" s="77" t="s">
        <v>126</v>
      </c>
      <c r="V132" s="78">
        <v>3.2000000000000001E-2</v>
      </c>
      <c r="W132" s="78">
        <f>V132*K132</f>
        <v>1.968E-2</v>
      </c>
      <c r="X132" s="78">
        <v>0</v>
      </c>
      <c r="Y132" s="78">
        <f>X132*K132</f>
        <v>0</v>
      </c>
      <c r="Z132" s="78">
        <v>0</v>
      </c>
      <c r="AA132" s="79">
        <f>Z132*K132</f>
        <v>0</v>
      </c>
      <c r="AR132" s="30" t="s">
        <v>127</v>
      </c>
      <c r="AT132" s="30" t="s">
        <v>121</v>
      </c>
      <c r="AU132" s="30" t="s">
        <v>128</v>
      </c>
      <c r="AY132" s="30" t="s">
        <v>120</v>
      </c>
      <c r="BE132" s="80">
        <f>IF(U132="základní",N132,0)</f>
        <v>0</v>
      </c>
      <c r="BF132" s="80">
        <f>IF(U132="snížená",N132,0)</f>
        <v>0</v>
      </c>
      <c r="BG132" s="80">
        <f>IF(U132="zákl. přenesená",N132,0)</f>
        <v>0</v>
      </c>
      <c r="BH132" s="80">
        <f>IF(U132="sníž. přenesená",N132,0)</f>
        <v>0</v>
      </c>
      <c r="BI132" s="80">
        <f>IF(U132="nulová",N132,0)</f>
        <v>0</v>
      </c>
      <c r="BJ132" s="30" t="s">
        <v>118</v>
      </c>
      <c r="BK132" s="80">
        <f>ROUND(L132*K132,2)</f>
        <v>0</v>
      </c>
      <c r="BL132" s="30" t="s">
        <v>127</v>
      </c>
    </row>
    <row r="133" spans="2:64" s="86" customFormat="1" ht="22.5" customHeight="1" x14ac:dyDescent="0.25">
      <c r="B133" s="81"/>
      <c r="C133" s="82"/>
      <c r="D133" s="82"/>
      <c r="E133" s="83" t="s">
        <v>125</v>
      </c>
      <c r="F133" s="661" t="s">
        <v>1885</v>
      </c>
      <c r="G133" s="662"/>
      <c r="H133" s="662"/>
      <c r="I133" s="662"/>
      <c r="J133" s="82"/>
      <c r="K133" s="84">
        <v>0.61499999999999999</v>
      </c>
      <c r="L133" s="82"/>
      <c r="M133" s="82"/>
      <c r="N133" s="82"/>
      <c r="O133" s="82"/>
      <c r="P133" s="82"/>
      <c r="Q133" s="82"/>
      <c r="R133" s="85"/>
      <c r="T133" s="87"/>
      <c r="U133" s="82"/>
      <c r="V133" s="82"/>
      <c r="W133" s="82"/>
      <c r="X133" s="82"/>
      <c r="Y133" s="82"/>
      <c r="Z133" s="82"/>
      <c r="AA133" s="88"/>
      <c r="AT133" s="89" t="s">
        <v>130</v>
      </c>
      <c r="AU133" s="89" t="s">
        <v>128</v>
      </c>
      <c r="AV133" s="86" t="s">
        <v>128</v>
      </c>
      <c r="AW133" s="86" t="s">
        <v>131</v>
      </c>
      <c r="AX133" s="86" t="s">
        <v>118</v>
      </c>
      <c r="AY133" s="89" t="s">
        <v>120</v>
      </c>
    </row>
    <row r="134" spans="2:64" s="17" customFormat="1" ht="31.5" customHeight="1" x14ac:dyDescent="0.25">
      <c r="B134" s="70"/>
      <c r="C134" s="71" t="s">
        <v>254</v>
      </c>
      <c r="D134" s="71" t="s">
        <v>121</v>
      </c>
      <c r="E134" s="72" t="s">
        <v>601</v>
      </c>
      <c r="F134" s="671" t="s">
        <v>602</v>
      </c>
      <c r="G134" s="667"/>
      <c r="H134" s="667"/>
      <c r="I134" s="667"/>
      <c r="J134" s="73" t="s">
        <v>191</v>
      </c>
      <c r="K134" s="74">
        <v>11.07</v>
      </c>
      <c r="L134" s="666"/>
      <c r="M134" s="667"/>
      <c r="N134" s="666">
        <f>ROUND(L134*K134,2)</f>
        <v>0</v>
      </c>
      <c r="O134" s="667"/>
      <c r="P134" s="667"/>
      <c r="Q134" s="667"/>
      <c r="R134" s="75"/>
      <c r="T134" s="76" t="s">
        <v>125</v>
      </c>
      <c r="U134" s="77" t="s">
        <v>126</v>
      </c>
      <c r="V134" s="78">
        <v>3.0000000000000001E-3</v>
      </c>
      <c r="W134" s="78">
        <f>V134*K134</f>
        <v>3.3210000000000003E-2</v>
      </c>
      <c r="X134" s="78">
        <v>0</v>
      </c>
      <c r="Y134" s="78">
        <f>X134*K134</f>
        <v>0</v>
      </c>
      <c r="Z134" s="78">
        <v>0</v>
      </c>
      <c r="AA134" s="79">
        <f>Z134*K134</f>
        <v>0</v>
      </c>
      <c r="AR134" s="30" t="s">
        <v>127</v>
      </c>
      <c r="AT134" s="30" t="s">
        <v>121</v>
      </c>
      <c r="AU134" s="30" t="s">
        <v>128</v>
      </c>
      <c r="AY134" s="30" t="s">
        <v>120</v>
      </c>
      <c r="BE134" s="80">
        <f>IF(U134="základní",N134,0)</f>
        <v>0</v>
      </c>
      <c r="BF134" s="80">
        <f>IF(U134="snížená",N134,0)</f>
        <v>0</v>
      </c>
      <c r="BG134" s="80">
        <f>IF(U134="zákl. přenesená",N134,0)</f>
        <v>0</v>
      </c>
      <c r="BH134" s="80">
        <f>IF(U134="sníž. přenesená",N134,0)</f>
        <v>0</v>
      </c>
      <c r="BI134" s="80">
        <f>IF(U134="nulová",N134,0)</f>
        <v>0</v>
      </c>
      <c r="BJ134" s="30" t="s">
        <v>118</v>
      </c>
      <c r="BK134" s="80">
        <f>ROUND(L134*K134,2)</f>
        <v>0</v>
      </c>
      <c r="BL134" s="30" t="s">
        <v>127</v>
      </c>
    </row>
    <row r="135" spans="2:64" s="86" customFormat="1" ht="22.5" customHeight="1" x14ac:dyDescent="0.25">
      <c r="B135" s="81"/>
      <c r="C135" s="82"/>
      <c r="D135" s="82"/>
      <c r="E135" s="83" t="s">
        <v>125</v>
      </c>
      <c r="F135" s="661" t="s">
        <v>1886</v>
      </c>
      <c r="G135" s="662"/>
      <c r="H135" s="662"/>
      <c r="I135" s="662"/>
      <c r="J135" s="82"/>
      <c r="K135" s="84">
        <v>11.07</v>
      </c>
      <c r="L135" s="82"/>
      <c r="M135" s="82"/>
      <c r="N135" s="82"/>
      <c r="O135" s="82"/>
      <c r="P135" s="82"/>
      <c r="Q135" s="82"/>
      <c r="R135" s="85"/>
      <c r="T135" s="87"/>
      <c r="U135" s="82"/>
      <c r="V135" s="82"/>
      <c r="W135" s="82"/>
      <c r="X135" s="82"/>
      <c r="Y135" s="82"/>
      <c r="Z135" s="82"/>
      <c r="AA135" s="88"/>
      <c r="AT135" s="89" t="s">
        <v>130</v>
      </c>
      <c r="AU135" s="89" t="s">
        <v>128</v>
      </c>
      <c r="AV135" s="86" t="s">
        <v>128</v>
      </c>
      <c r="AW135" s="86" t="s">
        <v>131</v>
      </c>
      <c r="AX135" s="86" t="s">
        <v>118</v>
      </c>
      <c r="AY135" s="89" t="s">
        <v>120</v>
      </c>
    </row>
    <row r="136" spans="2:64" s="17" customFormat="1" ht="31.5" customHeight="1" x14ac:dyDescent="0.25">
      <c r="B136" s="70"/>
      <c r="C136" s="71" t="s">
        <v>258</v>
      </c>
      <c r="D136" s="71" t="s">
        <v>121</v>
      </c>
      <c r="E136" s="72" t="s">
        <v>605</v>
      </c>
      <c r="F136" s="671" t="s">
        <v>606</v>
      </c>
      <c r="G136" s="667"/>
      <c r="H136" s="667"/>
      <c r="I136" s="667"/>
      <c r="J136" s="73" t="s">
        <v>191</v>
      </c>
      <c r="K136" s="74">
        <v>0.61499999999999999</v>
      </c>
      <c r="L136" s="666"/>
      <c r="M136" s="667"/>
      <c r="N136" s="666">
        <f>ROUND(L136*K136,2)</f>
        <v>0</v>
      </c>
      <c r="O136" s="667"/>
      <c r="P136" s="667"/>
      <c r="Q136" s="667"/>
      <c r="R136" s="75"/>
      <c r="T136" s="76" t="s">
        <v>125</v>
      </c>
      <c r="U136" s="77" t="s">
        <v>126</v>
      </c>
      <c r="V136" s="78">
        <v>0</v>
      </c>
      <c r="W136" s="78">
        <f>V136*K136</f>
        <v>0</v>
      </c>
      <c r="X136" s="78">
        <v>0</v>
      </c>
      <c r="Y136" s="78">
        <f>X136*K136</f>
        <v>0</v>
      </c>
      <c r="Z136" s="78">
        <v>0</v>
      </c>
      <c r="AA136" s="79">
        <f>Z136*K136</f>
        <v>0</v>
      </c>
      <c r="AR136" s="30" t="s">
        <v>127</v>
      </c>
      <c r="AT136" s="30" t="s">
        <v>121</v>
      </c>
      <c r="AU136" s="30" t="s">
        <v>128</v>
      </c>
      <c r="AY136" s="30" t="s">
        <v>120</v>
      </c>
      <c r="BE136" s="80">
        <f>IF(U136="základní",N136,0)</f>
        <v>0</v>
      </c>
      <c r="BF136" s="80">
        <f>IF(U136="snížená",N136,0)</f>
        <v>0</v>
      </c>
      <c r="BG136" s="80">
        <f>IF(U136="zákl. přenesená",N136,0)</f>
        <v>0</v>
      </c>
      <c r="BH136" s="80">
        <f>IF(U136="sníž. přenesená",N136,0)</f>
        <v>0</v>
      </c>
      <c r="BI136" s="80">
        <f>IF(U136="nulová",N136,0)</f>
        <v>0</v>
      </c>
      <c r="BJ136" s="30" t="s">
        <v>118</v>
      </c>
      <c r="BK136" s="80">
        <f>ROUND(L136*K136,2)</f>
        <v>0</v>
      </c>
      <c r="BL136" s="30" t="s">
        <v>127</v>
      </c>
    </row>
    <row r="137" spans="2:64" s="86" customFormat="1" ht="22.5" customHeight="1" x14ac:dyDescent="0.25">
      <c r="B137" s="81"/>
      <c r="C137" s="82"/>
      <c r="D137" s="82"/>
      <c r="E137" s="83" t="s">
        <v>125</v>
      </c>
      <c r="F137" s="661" t="s">
        <v>1887</v>
      </c>
      <c r="G137" s="662"/>
      <c r="H137" s="662"/>
      <c r="I137" s="662"/>
      <c r="J137" s="82"/>
      <c r="K137" s="84">
        <v>0.61499999999999999</v>
      </c>
      <c r="L137" s="82"/>
      <c r="M137" s="82"/>
      <c r="N137" s="82"/>
      <c r="O137" s="82"/>
      <c r="P137" s="82"/>
      <c r="Q137" s="82"/>
      <c r="R137" s="85"/>
      <c r="T137" s="87"/>
      <c r="U137" s="82"/>
      <c r="V137" s="82"/>
      <c r="W137" s="82"/>
      <c r="X137" s="82"/>
      <c r="Y137" s="82"/>
      <c r="Z137" s="82"/>
      <c r="AA137" s="88"/>
      <c r="AT137" s="89" t="s">
        <v>130</v>
      </c>
      <c r="AU137" s="89" t="s">
        <v>128</v>
      </c>
      <c r="AV137" s="86" t="s">
        <v>128</v>
      </c>
      <c r="AW137" s="86" t="s">
        <v>131</v>
      </c>
      <c r="AX137" s="86" t="s">
        <v>118</v>
      </c>
      <c r="AY137" s="89" t="s">
        <v>120</v>
      </c>
    </row>
    <row r="138" spans="2:64" s="17" customFormat="1" ht="31.5" customHeight="1" x14ac:dyDescent="0.25">
      <c r="B138" s="70"/>
      <c r="C138" s="71" t="s">
        <v>262</v>
      </c>
      <c r="D138" s="71" t="s">
        <v>121</v>
      </c>
      <c r="E138" s="72" t="s">
        <v>608</v>
      </c>
      <c r="F138" s="671" t="s">
        <v>609</v>
      </c>
      <c r="G138" s="667"/>
      <c r="H138" s="667"/>
      <c r="I138" s="667"/>
      <c r="J138" s="73" t="s">
        <v>191</v>
      </c>
      <c r="K138" s="74">
        <v>10.452999999999999</v>
      </c>
      <c r="L138" s="666"/>
      <c r="M138" s="667"/>
      <c r="N138" s="666">
        <f>ROUND(L138*K138,2)</f>
        <v>0</v>
      </c>
      <c r="O138" s="667"/>
      <c r="P138" s="667"/>
      <c r="Q138" s="667"/>
      <c r="R138" s="75"/>
      <c r="T138" s="76" t="s">
        <v>125</v>
      </c>
      <c r="U138" s="77" t="s">
        <v>126</v>
      </c>
      <c r="V138" s="78">
        <v>0</v>
      </c>
      <c r="W138" s="78">
        <f>V138*K138</f>
        <v>0</v>
      </c>
      <c r="X138" s="78">
        <v>0</v>
      </c>
      <c r="Y138" s="78">
        <f>X138*K138</f>
        <v>0</v>
      </c>
      <c r="Z138" s="78">
        <v>0</v>
      </c>
      <c r="AA138" s="79">
        <f>Z138*K138</f>
        <v>0</v>
      </c>
      <c r="AR138" s="30" t="s">
        <v>127</v>
      </c>
      <c r="AT138" s="30" t="s">
        <v>121</v>
      </c>
      <c r="AU138" s="30" t="s">
        <v>128</v>
      </c>
      <c r="AY138" s="30" t="s">
        <v>120</v>
      </c>
      <c r="BE138" s="80">
        <f>IF(U138="základní",N138,0)</f>
        <v>0</v>
      </c>
      <c r="BF138" s="80">
        <f>IF(U138="snížená",N138,0)</f>
        <v>0</v>
      </c>
      <c r="BG138" s="80">
        <f>IF(U138="zákl. přenesená",N138,0)</f>
        <v>0</v>
      </c>
      <c r="BH138" s="80">
        <f>IF(U138="sníž. přenesená",N138,0)</f>
        <v>0</v>
      </c>
      <c r="BI138" s="80">
        <f>IF(U138="nulová",N138,0)</f>
        <v>0</v>
      </c>
      <c r="BJ138" s="30" t="s">
        <v>118</v>
      </c>
      <c r="BK138" s="80">
        <f>ROUND(L138*K138,2)</f>
        <v>0</v>
      </c>
      <c r="BL138" s="30" t="s">
        <v>127</v>
      </c>
    </row>
    <row r="139" spans="2:64" s="86" customFormat="1" ht="22.5" customHeight="1" x14ac:dyDescent="0.25">
      <c r="B139" s="81"/>
      <c r="C139" s="82"/>
      <c r="D139" s="82"/>
      <c r="E139" s="83" t="s">
        <v>125</v>
      </c>
      <c r="F139" s="661" t="s">
        <v>1888</v>
      </c>
      <c r="G139" s="662"/>
      <c r="H139" s="662"/>
      <c r="I139" s="662"/>
      <c r="J139" s="82"/>
      <c r="K139" s="84">
        <v>10.452999999999999</v>
      </c>
      <c r="L139" s="82"/>
      <c r="M139" s="82"/>
      <c r="N139" s="82"/>
      <c r="O139" s="82"/>
      <c r="P139" s="82"/>
      <c r="Q139" s="82"/>
      <c r="R139" s="85"/>
      <c r="T139" s="87"/>
      <c r="U139" s="82"/>
      <c r="V139" s="82"/>
      <c r="W139" s="82"/>
      <c r="X139" s="82"/>
      <c r="Y139" s="82"/>
      <c r="Z139" s="82"/>
      <c r="AA139" s="88"/>
      <c r="AT139" s="89" t="s">
        <v>130</v>
      </c>
      <c r="AU139" s="89" t="s">
        <v>128</v>
      </c>
      <c r="AV139" s="86" t="s">
        <v>128</v>
      </c>
      <c r="AW139" s="86" t="s">
        <v>131</v>
      </c>
      <c r="AX139" s="86" t="s">
        <v>118</v>
      </c>
      <c r="AY139" s="89" t="s">
        <v>120</v>
      </c>
    </row>
    <row r="140" spans="2:64" s="17" customFormat="1" ht="31.5" customHeight="1" x14ac:dyDescent="0.25">
      <c r="B140" s="70"/>
      <c r="C140" s="71" t="s">
        <v>266</v>
      </c>
      <c r="D140" s="71" t="s">
        <v>121</v>
      </c>
      <c r="E140" s="72" t="s">
        <v>611</v>
      </c>
      <c r="F140" s="671" t="s">
        <v>612</v>
      </c>
      <c r="G140" s="667"/>
      <c r="H140" s="667"/>
      <c r="I140" s="667"/>
      <c r="J140" s="73" t="s">
        <v>191</v>
      </c>
      <c r="K140" s="74">
        <v>35.783999999999999</v>
      </c>
      <c r="L140" s="666"/>
      <c r="M140" s="667"/>
      <c r="N140" s="666">
        <f>ROUND(L140*K140,2)</f>
        <v>0</v>
      </c>
      <c r="O140" s="667"/>
      <c r="P140" s="667"/>
      <c r="Q140" s="667"/>
      <c r="R140" s="75"/>
      <c r="T140" s="76" t="s">
        <v>125</v>
      </c>
      <c r="U140" s="77" t="s">
        <v>126</v>
      </c>
      <c r="V140" s="78">
        <v>0</v>
      </c>
      <c r="W140" s="78">
        <f>V140*K140</f>
        <v>0</v>
      </c>
      <c r="X140" s="78">
        <v>0</v>
      </c>
      <c r="Y140" s="78">
        <f>X140*K140</f>
        <v>0</v>
      </c>
      <c r="Z140" s="78">
        <v>0</v>
      </c>
      <c r="AA140" s="79">
        <f>Z140*K140</f>
        <v>0</v>
      </c>
      <c r="AR140" s="30" t="s">
        <v>127</v>
      </c>
      <c r="AT140" s="30" t="s">
        <v>121</v>
      </c>
      <c r="AU140" s="30" t="s">
        <v>128</v>
      </c>
      <c r="AY140" s="30" t="s">
        <v>120</v>
      </c>
      <c r="BE140" s="80">
        <f>IF(U140="základní",N140,0)</f>
        <v>0</v>
      </c>
      <c r="BF140" s="80">
        <f>IF(U140="snížená",N140,0)</f>
        <v>0</v>
      </c>
      <c r="BG140" s="80">
        <f>IF(U140="zákl. přenesená",N140,0)</f>
        <v>0</v>
      </c>
      <c r="BH140" s="80">
        <f>IF(U140="sníž. přenesená",N140,0)</f>
        <v>0</v>
      </c>
      <c r="BI140" s="80">
        <f>IF(U140="nulová",N140,0)</f>
        <v>0</v>
      </c>
      <c r="BJ140" s="30" t="s">
        <v>118</v>
      </c>
      <c r="BK140" s="80">
        <f>ROUND(L140*K140,2)</f>
        <v>0</v>
      </c>
      <c r="BL140" s="30" t="s">
        <v>127</v>
      </c>
    </row>
    <row r="141" spans="2:64" s="86" customFormat="1" ht="22.5" customHeight="1" x14ac:dyDescent="0.25">
      <c r="B141" s="81"/>
      <c r="C141" s="82"/>
      <c r="D141" s="82"/>
      <c r="E141" s="83" t="s">
        <v>125</v>
      </c>
      <c r="F141" s="661" t="s">
        <v>1889</v>
      </c>
      <c r="G141" s="662"/>
      <c r="H141" s="662"/>
      <c r="I141" s="662"/>
      <c r="J141" s="82"/>
      <c r="K141" s="84">
        <v>35.783999999999999</v>
      </c>
      <c r="L141" s="82"/>
      <c r="M141" s="82"/>
      <c r="N141" s="82"/>
      <c r="O141" s="82"/>
      <c r="P141" s="82"/>
      <c r="Q141" s="82"/>
      <c r="R141" s="85"/>
      <c r="T141" s="87"/>
      <c r="U141" s="82"/>
      <c r="V141" s="82"/>
      <c r="W141" s="82"/>
      <c r="X141" s="82"/>
      <c r="Y141" s="82"/>
      <c r="Z141" s="82"/>
      <c r="AA141" s="88"/>
      <c r="AT141" s="89" t="s">
        <v>130</v>
      </c>
      <c r="AU141" s="89" t="s">
        <v>128</v>
      </c>
      <c r="AV141" s="86" t="s">
        <v>128</v>
      </c>
      <c r="AW141" s="86" t="s">
        <v>131</v>
      </c>
      <c r="AX141" s="86" t="s">
        <v>118</v>
      </c>
      <c r="AY141" s="89" t="s">
        <v>120</v>
      </c>
    </row>
    <row r="142" spans="2:64" s="62" customFormat="1" ht="29.85" customHeight="1" x14ac:dyDescent="0.3">
      <c r="B142" s="58"/>
      <c r="C142" s="59"/>
      <c r="D142" s="69" t="s">
        <v>84</v>
      </c>
      <c r="E142" s="69"/>
      <c r="F142" s="69"/>
      <c r="G142" s="69"/>
      <c r="H142" s="69"/>
      <c r="I142" s="69"/>
      <c r="J142" s="69"/>
      <c r="K142" s="69"/>
      <c r="L142" s="69"/>
      <c r="M142" s="69"/>
      <c r="N142" s="659">
        <f>BK142</f>
        <v>0</v>
      </c>
      <c r="O142" s="660"/>
      <c r="P142" s="660"/>
      <c r="Q142" s="660"/>
      <c r="R142" s="61"/>
      <c r="T142" s="63"/>
      <c r="U142" s="59"/>
      <c r="V142" s="59"/>
      <c r="W142" s="64">
        <f>SUM(W143:W156)</f>
        <v>73.690380999999988</v>
      </c>
      <c r="X142" s="59"/>
      <c r="Y142" s="64">
        <f>SUM(Y143:Y156)</f>
        <v>0</v>
      </c>
      <c r="Z142" s="59"/>
      <c r="AA142" s="65">
        <f>SUM(AA143:AA156)</f>
        <v>29.757000000000001</v>
      </c>
      <c r="AR142" s="66" t="s">
        <v>118</v>
      </c>
      <c r="AT142" s="67" t="s">
        <v>117</v>
      </c>
      <c r="AU142" s="67" t="s">
        <v>118</v>
      </c>
      <c r="AY142" s="66" t="s">
        <v>120</v>
      </c>
      <c r="BK142" s="68">
        <f>SUM(BK143:BK156)</f>
        <v>0</v>
      </c>
    </row>
    <row r="143" spans="2:64" s="17" customFormat="1" ht="31.5" customHeight="1" x14ac:dyDescent="0.25">
      <c r="B143" s="70"/>
      <c r="C143" s="71" t="s">
        <v>270</v>
      </c>
      <c r="D143" s="71" t="s">
        <v>121</v>
      </c>
      <c r="E143" s="72" t="s">
        <v>794</v>
      </c>
      <c r="F143" s="671" t="s">
        <v>795</v>
      </c>
      <c r="G143" s="667"/>
      <c r="H143" s="667"/>
      <c r="I143" s="667"/>
      <c r="J143" s="73" t="s">
        <v>447</v>
      </c>
      <c r="K143" s="74">
        <v>26</v>
      </c>
      <c r="L143" s="666"/>
      <c r="M143" s="667"/>
      <c r="N143" s="666">
        <f>ROUND(L143*K143,2)</f>
        <v>0</v>
      </c>
      <c r="O143" s="667"/>
      <c r="P143" s="667"/>
      <c r="Q143" s="667"/>
      <c r="R143" s="75"/>
      <c r="T143" s="76" t="s">
        <v>125</v>
      </c>
      <c r="U143" s="77" t="s">
        <v>126</v>
      </c>
      <c r="V143" s="78">
        <v>1.5349999999999999</v>
      </c>
      <c r="W143" s="78">
        <f>V143*K143</f>
        <v>39.909999999999997</v>
      </c>
      <c r="X143" s="78">
        <v>0</v>
      </c>
      <c r="Y143" s="78">
        <f>X143*K143</f>
        <v>0</v>
      </c>
      <c r="Z143" s="78">
        <v>0.48</v>
      </c>
      <c r="AA143" s="79">
        <f>Z143*K143</f>
        <v>12.48</v>
      </c>
      <c r="AR143" s="30" t="s">
        <v>127</v>
      </c>
      <c r="AT143" s="30" t="s">
        <v>121</v>
      </c>
      <c r="AU143" s="30" t="s">
        <v>128</v>
      </c>
      <c r="AY143" s="30" t="s">
        <v>120</v>
      </c>
      <c r="BE143" s="80">
        <f>IF(U143="základní",N143,0)</f>
        <v>0</v>
      </c>
      <c r="BF143" s="80">
        <f>IF(U143="snížená",N143,0)</f>
        <v>0</v>
      </c>
      <c r="BG143" s="80">
        <f>IF(U143="zákl. přenesená",N143,0)</f>
        <v>0</v>
      </c>
      <c r="BH143" s="80">
        <f>IF(U143="sníž. přenesená",N143,0)</f>
        <v>0</v>
      </c>
      <c r="BI143" s="80">
        <f>IF(U143="nulová",N143,0)</f>
        <v>0</v>
      </c>
      <c r="BJ143" s="30" t="s">
        <v>118</v>
      </c>
      <c r="BK143" s="80">
        <f>ROUND(L143*K143,2)</f>
        <v>0</v>
      </c>
      <c r="BL143" s="30" t="s">
        <v>127</v>
      </c>
    </row>
    <row r="144" spans="2:64" s="86" customFormat="1" ht="22.5" customHeight="1" x14ac:dyDescent="0.25">
      <c r="B144" s="81"/>
      <c r="C144" s="82"/>
      <c r="D144" s="82"/>
      <c r="E144" s="83" t="s">
        <v>125</v>
      </c>
      <c r="F144" s="661" t="s">
        <v>1890</v>
      </c>
      <c r="G144" s="662"/>
      <c r="H144" s="662"/>
      <c r="I144" s="662"/>
      <c r="J144" s="82"/>
      <c r="K144" s="84">
        <v>26</v>
      </c>
      <c r="L144" s="82"/>
      <c r="M144" s="82"/>
      <c r="N144" s="82"/>
      <c r="O144" s="82"/>
      <c r="P144" s="82"/>
      <c r="Q144" s="82"/>
      <c r="R144" s="85"/>
      <c r="T144" s="87"/>
      <c r="U144" s="82"/>
      <c r="V144" s="82"/>
      <c r="W144" s="82"/>
      <c r="X144" s="82"/>
      <c r="Y144" s="82"/>
      <c r="Z144" s="82"/>
      <c r="AA144" s="88"/>
      <c r="AT144" s="89" t="s">
        <v>130</v>
      </c>
      <c r="AU144" s="89" t="s">
        <v>128</v>
      </c>
      <c r="AV144" s="86" t="s">
        <v>128</v>
      </c>
      <c r="AW144" s="86" t="s">
        <v>131</v>
      </c>
      <c r="AX144" s="86" t="s">
        <v>118</v>
      </c>
      <c r="AY144" s="89" t="s">
        <v>120</v>
      </c>
    </row>
    <row r="145" spans="2:64" s="17" customFormat="1" ht="31.5" customHeight="1" x14ac:dyDescent="0.25">
      <c r="B145" s="70"/>
      <c r="C145" s="71" t="s">
        <v>275</v>
      </c>
      <c r="D145" s="71" t="s">
        <v>121</v>
      </c>
      <c r="E145" s="72" t="s">
        <v>1891</v>
      </c>
      <c r="F145" s="671" t="s">
        <v>1892</v>
      </c>
      <c r="G145" s="667"/>
      <c r="H145" s="667"/>
      <c r="I145" s="667"/>
      <c r="J145" s="73" t="s">
        <v>447</v>
      </c>
      <c r="K145" s="74">
        <v>13</v>
      </c>
      <c r="L145" s="666"/>
      <c r="M145" s="667"/>
      <c r="N145" s="666">
        <f>ROUND(L145*K145,2)</f>
        <v>0</v>
      </c>
      <c r="O145" s="667"/>
      <c r="P145" s="667"/>
      <c r="Q145" s="667"/>
      <c r="R145" s="75"/>
      <c r="T145" s="76" t="s">
        <v>125</v>
      </c>
      <c r="U145" s="77" t="s">
        <v>126</v>
      </c>
      <c r="V145" s="78">
        <v>2.0099999999999998</v>
      </c>
      <c r="W145" s="78">
        <f>V145*K145</f>
        <v>26.129999999999995</v>
      </c>
      <c r="X145" s="78">
        <v>0</v>
      </c>
      <c r="Y145" s="78">
        <f>X145*K145</f>
        <v>0</v>
      </c>
      <c r="Z145" s="78">
        <v>1.329</v>
      </c>
      <c r="AA145" s="79">
        <f>Z145*K145</f>
        <v>17.277000000000001</v>
      </c>
      <c r="AR145" s="30" t="s">
        <v>127</v>
      </c>
      <c r="AT145" s="30" t="s">
        <v>121</v>
      </c>
      <c r="AU145" s="30" t="s">
        <v>128</v>
      </c>
      <c r="AY145" s="30" t="s">
        <v>120</v>
      </c>
      <c r="BE145" s="80">
        <f>IF(U145="základní",N145,0)</f>
        <v>0</v>
      </c>
      <c r="BF145" s="80">
        <f>IF(U145="snížená",N145,0)</f>
        <v>0</v>
      </c>
      <c r="BG145" s="80">
        <f>IF(U145="zákl. přenesená",N145,0)</f>
        <v>0</v>
      </c>
      <c r="BH145" s="80">
        <f>IF(U145="sníž. přenesená",N145,0)</f>
        <v>0</v>
      </c>
      <c r="BI145" s="80">
        <f>IF(U145="nulová",N145,0)</f>
        <v>0</v>
      </c>
      <c r="BJ145" s="30" t="s">
        <v>118</v>
      </c>
      <c r="BK145" s="80">
        <f>ROUND(L145*K145,2)</f>
        <v>0</v>
      </c>
      <c r="BL145" s="30" t="s">
        <v>127</v>
      </c>
    </row>
    <row r="146" spans="2:64" s="17" customFormat="1" ht="114" customHeight="1" x14ac:dyDescent="0.25">
      <c r="B146" s="18"/>
      <c r="C146" s="20"/>
      <c r="D146" s="20"/>
      <c r="E146" s="20"/>
      <c r="F146" s="679" t="s">
        <v>1893</v>
      </c>
      <c r="G146" s="680"/>
      <c r="H146" s="680"/>
      <c r="I146" s="680"/>
      <c r="J146" s="20"/>
      <c r="K146" s="20"/>
      <c r="L146" s="20"/>
      <c r="M146" s="20"/>
      <c r="N146" s="20"/>
      <c r="O146" s="20"/>
      <c r="P146" s="20"/>
      <c r="Q146" s="20"/>
      <c r="R146" s="19"/>
      <c r="T146" s="99"/>
      <c r="U146" s="20"/>
      <c r="V146" s="20"/>
      <c r="W146" s="20"/>
      <c r="X146" s="20"/>
      <c r="Y146" s="20"/>
      <c r="Z146" s="20"/>
      <c r="AA146" s="100"/>
      <c r="AT146" s="30" t="s">
        <v>193</v>
      </c>
      <c r="AU146" s="30" t="s">
        <v>128</v>
      </c>
    </row>
    <row r="147" spans="2:64" s="86" customFormat="1" ht="22.5" customHeight="1" x14ac:dyDescent="0.25">
      <c r="B147" s="81"/>
      <c r="C147" s="82"/>
      <c r="D147" s="82"/>
      <c r="E147" s="83" t="s">
        <v>125</v>
      </c>
      <c r="F147" s="663" t="s">
        <v>1894</v>
      </c>
      <c r="G147" s="662"/>
      <c r="H147" s="662"/>
      <c r="I147" s="662"/>
      <c r="J147" s="82"/>
      <c r="K147" s="84">
        <v>13</v>
      </c>
      <c r="L147" s="82"/>
      <c r="M147" s="82"/>
      <c r="N147" s="82"/>
      <c r="O147" s="82"/>
      <c r="P147" s="82"/>
      <c r="Q147" s="82"/>
      <c r="R147" s="85"/>
      <c r="T147" s="87"/>
      <c r="U147" s="82"/>
      <c r="V147" s="82"/>
      <c r="W147" s="82"/>
      <c r="X147" s="82"/>
      <c r="Y147" s="82"/>
      <c r="Z147" s="82"/>
      <c r="AA147" s="88"/>
      <c r="AT147" s="89" t="s">
        <v>130</v>
      </c>
      <c r="AU147" s="89" t="s">
        <v>128</v>
      </c>
      <c r="AV147" s="86" t="s">
        <v>128</v>
      </c>
      <c r="AW147" s="86" t="s">
        <v>131</v>
      </c>
      <c r="AX147" s="86" t="s">
        <v>118</v>
      </c>
      <c r="AY147" s="89" t="s">
        <v>120</v>
      </c>
    </row>
    <row r="148" spans="2:64" s="17" customFormat="1" ht="31.5" customHeight="1" x14ac:dyDescent="0.25">
      <c r="B148" s="70"/>
      <c r="C148" s="71" t="s">
        <v>282</v>
      </c>
      <c r="D148" s="71" t="s">
        <v>121</v>
      </c>
      <c r="E148" s="72" t="s">
        <v>1895</v>
      </c>
      <c r="F148" s="671" t="s">
        <v>1896</v>
      </c>
      <c r="G148" s="667"/>
      <c r="H148" s="667"/>
      <c r="I148" s="667"/>
      <c r="J148" s="73" t="s">
        <v>532</v>
      </c>
      <c r="K148" s="74">
        <v>3</v>
      </c>
      <c r="L148" s="666"/>
      <c r="M148" s="667"/>
      <c r="N148" s="666">
        <f>ROUND(L148*K148,2)</f>
        <v>0</v>
      </c>
      <c r="O148" s="667"/>
      <c r="P148" s="667"/>
      <c r="Q148" s="667"/>
      <c r="R148" s="75"/>
      <c r="T148" s="76" t="s">
        <v>125</v>
      </c>
      <c r="U148" s="77" t="s">
        <v>126</v>
      </c>
      <c r="V148" s="78">
        <v>0.23899999999999999</v>
      </c>
      <c r="W148" s="78">
        <f>V148*K148</f>
        <v>0.71699999999999997</v>
      </c>
      <c r="X148" s="78">
        <v>0</v>
      </c>
      <c r="Y148" s="78">
        <f>X148*K148</f>
        <v>0</v>
      </c>
      <c r="Z148" s="78">
        <v>0</v>
      </c>
      <c r="AA148" s="79">
        <f>Z148*K148</f>
        <v>0</v>
      </c>
      <c r="AR148" s="30" t="s">
        <v>127</v>
      </c>
      <c r="AT148" s="30" t="s">
        <v>121</v>
      </c>
      <c r="AU148" s="30" t="s">
        <v>128</v>
      </c>
      <c r="AY148" s="30" t="s">
        <v>120</v>
      </c>
      <c r="BE148" s="80">
        <f>IF(U148="základní",N148,0)</f>
        <v>0</v>
      </c>
      <c r="BF148" s="80">
        <f>IF(U148="snížená",N148,0)</f>
        <v>0</v>
      </c>
      <c r="BG148" s="80">
        <f>IF(U148="zákl. přenesená",N148,0)</f>
        <v>0</v>
      </c>
      <c r="BH148" s="80">
        <f>IF(U148="sníž. přenesená",N148,0)</f>
        <v>0</v>
      </c>
      <c r="BI148" s="80">
        <f>IF(U148="nulová",N148,0)</f>
        <v>0</v>
      </c>
      <c r="BJ148" s="30" t="s">
        <v>118</v>
      </c>
      <c r="BK148" s="80">
        <f>ROUND(L148*K148,2)</f>
        <v>0</v>
      </c>
      <c r="BL148" s="30" t="s">
        <v>127</v>
      </c>
    </row>
    <row r="149" spans="2:64" s="17" customFormat="1" ht="42" customHeight="1" x14ac:dyDescent="0.25">
      <c r="B149" s="18"/>
      <c r="C149" s="20"/>
      <c r="D149" s="20"/>
      <c r="E149" s="20"/>
      <c r="F149" s="679" t="s">
        <v>1897</v>
      </c>
      <c r="G149" s="680"/>
      <c r="H149" s="680"/>
      <c r="I149" s="680"/>
      <c r="J149" s="20"/>
      <c r="K149" s="20"/>
      <c r="L149" s="20"/>
      <c r="M149" s="20"/>
      <c r="N149" s="20"/>
      <c r="O149" s="20"/>
      <c r="P149" s="20"/>
      <c r="Q149" s="20"/>
      <c r="R149" s="19"/>
      <c r="T149" s="99"/>
      <c r="U149" s="20"/>
      <c r="V149" s="20"/>
      <c r="W149" s="20"/>
      <c r="X149" s="20"/>
      <c r="Y149" s="20"/>
      <c r="Z149" s="20"/>
      <c r="AA149" s="100"/>
      <c r="AT149" s="30" t="s">
        <v>193</v>
      </c>
      <c r="AU149" s="30" t="s">
        <v>128</v>
      </c>
    </row>
    <row r="150" spans="2:64" s="86" customFormat="1" ht="22.5" customHeight="1" x14ac:dyDescent="0.25">
      <c r="B150" s="81"/>
      <c r="C150" s="82"/>
      <c r="D150" s="82"/>
      <c r="E150" s="83" t="s">
        <v>125</v>
      </c>
      <c r="F150" s="663" t="s">
        <v>1898</v>
      </c>
      <c r="G150" s="662"/>
      <c r="H150" s="662"/>
      <c r="I150" s="662"/>
      <c r="J150" s="82"/>
      <c r="K150" s="84">
        <v>3</v>
      </c>
      <c r="L150" s="82"/>
      <c r="M150" s="82"/>
      <c r="N150" s="82"/>
      <c r="O150" s="82"/>
      <c r="P150" s="82"/>
      <c r="Q150" s="82"/>
      <c r="R150" s="85"/>
      <c r="T150" s="87"/>
      <c r="U150" s="82"/>
      <c r="V150" s="82"/>
      <c r="W150" s="82"/>
      <c r="X150" s="82"/>
      <c r="Y150" s="82"/>
      <c r="Z150" s="82"/>
      <c r="AA150" s="88"/>
      <c r="AT150" s="89" t="s">
        <v>130</v>
      </c>
      <c r="AU150" s="89" t="s">
        <v>128</v>
      </c>
      <c r="AV150" s="86" t="s">
        <v>128</v>
      </c>
      <c r="AW150" s="86" t="s">
        <v>131</v>
      </c>
      <c r="AX150" s="86" t="s">
        <v>118</v>
      </c>
      <c r="AY150" s="89" t="s">
        <v>120</v>
      </c>
    </row>
    <row r="151" spans="2:64" s="17" customFormat="1" ht="31.5" customHeight="1" x14ac:dyDescent="0.25">
      <c r="B151" s="70"/>
      <c r="C151" s="71" t="s">
        <v>286</v>
      </c>
      <c r="D151" s="71" t="s">
        <v>121</v>
      </c>
      <c r="E151" s="72" t="s">
        <v>1899</v>
      </c>
      <c r="F151" s="671" t="s">
        <v>1900</v>
      </c>
      <c r="G151" s="667"/>
      <c r="H151" s="667"/>
      <c r="I151" s="667"/>
      <c r="J151" s="73" t="s">
        <v>191</v>
      </c>
      <c r="K151" s="74">
        <v>29.757000000000001</v>
      </c>
      <c r="L151" s="666"/>
      <c r="M151" s="667"/>
      <c r="N151" s="666">
        <f>ROUND(L151*K151,2)</f>
        <v>0</v>
      </c>
      <c r="O151" s="667"/>
      <c r="P151" s="667"/>
      <c r="Q151" s="667"/>
      <c r="R151" s="75"/>
      <c r="T151" s="76" t="s">
        <v>125</v>
      </c>
      <c r="U151" s="77" t="s">
        <v>126</v>
      </c>
      <c r="V151" s="78">
        <v>0.125</v>
      </c>
      <c r="W151" s="78">
        <f>V151*K151</f>
        <v>3.7196250000000002</v>
      </c>
      <c r="X151" s="78">
        <v>0</v>
      </c>
      <c r="Y151" s="78">
        <f>X151*K151</f>
        <v>0</v>
      </c>
      <c r="Z151" s="78">
        <v>0</v>
      </c>
      <c r="AA151" s="79">
        <f>Z151*K151</f>
        <v>0</v>
      </c>
      <c r="AR151" s="30" t="s">
        <v>127</v>
      </c>
      <c r="AT151" s="30" t="s">
        <v>121</v>
      </c>
      <c r="AU151" s="30" t="s">
        <v>128</v>
      </c>
      <c r="AY151" s="30" t="s">
        <v>120</v>
      </c>
      <c r="BE151" s="80">
        <f>IF(U151="základní",N151,0)</f>
        <v>0</v>
      </c>
      <c r="BF151" s="80">
        <f>IF(U151="snížená",N151,0)</f>
        <v>0</v>
      </c>
      <c r="BG151" s="80">
        <f>IF(U151="zákl. přenesená",N151,0)</f>
        <v>0</v>
      </c>
      <c r="BH151" s="80">
        <f>IF(U151="sníž. přenesená",N151,0)</f>
        <v>0</v>
      </c>
      <c r="BI151" s="80">
        <f>IF(U151="nulová",N151,0)</f>
        <v>0</v>
      </c>
      <c r="BJ151" s="30" t="s">
        <v>118</v>
      </c>
      <c r="BK151" s="80">
        <f>ROUND(L151*K151,2)</f>
        <v>0</v>
      </c>
      <c r="BL151" s="30" t="s">
        <v>127</v>
      </c>
    </row>
    <row r="152" spans="2:64" s="86" customFormat="1" ht="22.5" customHeight="1" x14ac:dyDescent="0.25">
      <c r="B152" s="81"/>
      <c r="C152" s="82"/>
      <c r="D152" s="82"/>
      <c r="E152" s="83" t="s">
        <v>125</v>
      </c>
      <c r="F152" s="661" t="s">
        <v>1901</v>
      </c>
      <c r="G152" s="662"/>
      <c r="H152" s="662"/>
      <c r="I152" s="662"/>
      <c r="J152" s="82"/>
      <c r="K152" s="84">
        <v>29.757000000000001</v>
      </c>
      <c r="L152" s="82"/>
      <c r="M152" s="82"/>
      <c r="N152" s="82"/>
      <c r="O152" s="82"/>
      <c r="P152" s="82"/>
      <c r="Q152" s="82"/>
      <c r="R152" s="85"/>
      <c r="T152" s="87"/>
      <c r="U152" s="82"/>
      <c r="V152" s="82"/>
      <c r="W152" s="82"/>
      <c r="X152" s="82"/>
      <c r="Y152" s="82"/>
      <c r="Z152" s="82"/>
      <c r="AA152" s="88"/>
      <c r="AT152" s="89" t="s">
        <v>130</v>
      </c>
      <c r="AU152" s="89" t="s">
        <v>128</v>
      </c>
      <c r="AV152" s="86" t="s">
        <v>128</v>
      </c>
      <c r="AW152" s="86" t="s">
        <v>131</v>
      </c>
      <c r="AX152" s="86" t="s">
        <v>118</v>
      </c>
      <c r="AY152" s="89" t="s">
        <v>120</v>
      </c>
    </row>
    <row r="153" spans="2:64" s="17" customFormat="1" ht="31.5" customHeight="1" x14ac:dyDescent="0.25">
      <c r="B153" s="70"/>
      <c r="C153" s="71" t="s">
        <v>291</v>
      </c>
      <c r="D153" s="71" t="s">
        <v>121</v>
      </c>
      <c r="E153" s="72" t="s">
        <v>1060</v>
      </c>
      <c r="F153" s="671" t="s">
        <v>1061</v>
      </c>
      <c r="G153" s="667"/>
      <c r="H153" s="667"/>
      <c r="I153" s="667"/>
      <c r="J153" s="73" t="s">
        <v>191</v>
      </c>
      <c r="K153" s="74">
        <v>535.62599999999998</v>
      </c>
      <c r="L153" s="666"/>
      <c r="M153" s="667"/>
      <c r="N153" s="666">
        <f>ROUND(L153*K153,2)</f>
        <v>0</v>
      </c>
      <c r="O153" s="667"/>
      <c r="P153" s="667"/>
      <c r="Q153" s="667"/>
      <c r="R153" s="75"/>
      <c r="T153" s="76" t="s">
        <v>125</v>
      </c>
      <c r="U153" s="77" t="s">
        <v>126</v>
      </c>
      <c r="V153" s="78">
        <v>6.0000000000000001E-3</v>
      </c>
      <c r="W153" s="78">
        <f>V153*K153</f>
        <v>3.2137560000000001</v>
      </c>
      <c r="X153" s="78">
        <v>0</v>
      </c>
      <c r="Y153" s="78">
        <f>X153*K153</f>
        <v>0</v>
      </c>
      <c r="Z153" s="78">
        <v>0</v>
      </c>
      <c r="AA153" s="79">
        <f>Z153*K153</f>
        <v>0</v>
      </c>
      <c r="AR153" s="30" t="s">
        <v>127</v>
      </c>
      <c r="AT153" s="30" t="s">
        <v>121</v>
      </c>
      <c r="AU153" s="30" t="s">
        <v>128</v>
      </c>
      <c r="AY153" s="30" t="s">
        <v>120</v>
      </c>
      <c r="BE153" s="80">
        <f>IF(U153="základní",N153,0)</f>
        <v>0</v>
      </c>
      <c r="BF153" s="80">
        <f>IF(U153="snížená",N153,0)</f>
        <v>0</v>
      </c>
      <c r="BG153" s="80">
        <f>IF(U153="zákl. přenesená",N153,0)</f>
        <v>0</v>
      </c>
      <c r="BH153" s="80">
        <f>IF(U153="sníž. přenesená",N153,0)</f>
        <v>0</v>
      </c>
      <c r="BI153" s="80">
        <f>IF(U153="nulová",N153,0)</f>
        <v>0</v>
      </c>
      <c r="BJ153" s="30" t="s">
        <v>118</v>
      </c>
      <c r="BK153" s="80">
        <f>ROUND(L153*K153,2)</f>
        <v>0</v>
      </c>
      <c r="BL153" s="30" t="s">
        <v>127</v>
      </c>
    </row>
    <row r="154" spans="2:64" s="86" customFormat="1" ht="22.5" customHeight="1" x14ac:dyDescent="0.25">
      <c r="B154" s="81"/>
      <c r="C154" s="82"/>
      <c r="D154" s="82"/>
      <c r="E154" s="83" t="s">
        <v>125</v>
      </c>
      <c r="F154" s="661" t="s">
        <v>1902</v>
      </c>
      <c r="G154" s="662"/>
      <c r="H154" s="662"/>
      <c r="I154" s="662"/>
      <c r="J154" s="82"/>
      <c r="K154" s="84">
        <v>535.62599999999998</v>
      </c>
      <c r="L154" s="82"/>
      <c r="M154" s="82"/>
      <c r="N154" s="82"/>
      <c r="O154" s="82"/>
      <c r="P154" s="82"/>
      <c r="Q154" s="82"/>
      <c r="R154" s="85"/>
      <c r="T154" s="87"/>
      <c r="U154" s="82"/>
      <c r="V154" s="82"/>
      <c r="W154" s="82"/>
      <c r="X154" s="82"/>
      <c r="Y154" s="82"/>
      <c r="Z154" s="82"/>
      <c r="AA154" s="88"/>
      <c r="AT154" s="89" t="s">
        <v>130</v>
      </c>
      <c r="AU154" s="89" t="s">
        <v>128</v>
      </c>
      <c r="AV154" s="86" t="s">
        <v>128</v>
      </c>
      <c r="AW154" s="86" t="s">
        <v>131</v>
      </c>
      <c r="AX154" s="86" t="s">
        <v>118</v>
      </c>
      <c r="AY154" s="89" t="s">
        <v>120</v>
      </c>
    </row>
    <row r="155" spans="2:64" s="17" customFormat="1" ht="44.25" customHeight="1" x14ac:dyDescent="0.25">
      <c r="B155" s="70"/>
      <c r="C155" s="71" t="s">
        <v>300</v>
      </c>
      <c r="D155" s="71" t="s">
        <v>121</v>
      </c>
      <c r="E155" s="72" t="s">
        <v>1903</v>
      </c>
      <c r="F155" s="671" t="s">
        <v>1904</v>
      </c>
      <c r="G155" s="667"/>
      <c r="H155" s="667"/>
      <c r="I155" s="667"/>
      <c r="J155" s="73" t="s">
        <v>191</v>
      </c>
      <c r="K155" s="74">
        <v>29.757000000000001</v>
      </c>
      <c r="L155" s="666"/>
      <c r="M155" s="667"/>
      <c r="N155" s="666">
        <f>ROUND(L155*K155,2)</f>
        <v>0</v>
      </c>
      <c r="O155" s="667"/>
      <c r="P155" s="667"/>
      <c r="Q155" s="667"/>
      <c r="R155" s="75"/>
      <c r="T155" s="76" t="s">
        <v>125</v>
      </c>
      <c r="U155" s="77" t="s">
        <v>126</v>
      </c>
      <c r="V155" s="78">
        <v>0</v>
      </c>
      <c r="W155" s="78">
        <f>V155*K155</f>
        <v>0</v>
      </c>
      <c r="X155" s="78">
        <v>0</v>
      </c>
      <c r="Y155" s="78">
        <f>X155*K155</f>
        <v>0</v>
      </c>
      <c r="Z155" s="78">
        <v>0</v>
      </c>
      <c r="AA155" s="79">
        <f>Z155*K155</f>
        <v>0</v>
      </c>
      <c r="AR155" s="30" t="s">
        <v>127</v>
      </c>
      <c r="AT155" s="30" t="s">
        <v>121</v>
      </c>
      <c r="AU155" s="30" t="s">
        <v>128</v>
      </c>
      <c r="AY155" s="30" t="s">
        <v>120</v>
      </c>
      <c r="BE155" s="80">
        <f>IF(U155="základní",N155,0)</f>
        <v>0</v>
      </c>
      <c r="BF155" s="80">
        <f>IF(U155="snížená",N155,0)</f>
        <v>0</v>
      </c>
      <c r="BG155" s="80">
        <f>IF(U155="zákl. přenesená",N155,0)</f>
        <v>0</v>
      </c>
      <c r="BH155" s="80">
        <f>IF(U155="sníž. přenesená",N155,0)</f>
        <v>0</v>
      </c>
      <c r="BI155" s="80">
        <f>IF(U155="nulová",N155,0)</f>
        <v>0</v>
      </c>
      <c r="BJ155" s="30" t="s">
        <v>118</v>
      </c>
      <c r="BK155" s="80">
        <f>ROUND(L155*K155,2)</f>
        <v>0</v>
      </c>
      <c r="BL155" s="30" t="s">
        <v>127</v>
      </c>
    </row>
    <row r="156" spans="2:64" s="86" customFormat="1" ht="22.5" customHeight="1" x14ac:dyDescent="0.25">
      <c r="B156" s="81"/>
      <c r="C156" s="82"/>
      <c r="D156" s="82"/>
      <c r="E156" s="83" t="s">
        <v>125</v>
      </c>
      <c r="F156" s="661" t="s">
        <v>1905</v>
      </c>
      <c r="G156" s="662"/>
      <c r="H156" s="662"/>
      <c r="I156" s="662"/>
      <c r="J156" s="82"/>
      <c r="K156" s="84">
        <v>29.757000000000001</v>
      </c>
      <c r="L156" s="82"/>
      <c r="M156" s="82"/>
      <c r="N156" s="82"/>
      <c r="O156" s="82"/>
      <c r="P156" s="82"/>
      <c r="Q156" s="82"/>
      <c r="R156" s="85"/>
      <c r="T156" s="87"/>
      <c r="U156" s="82"/>
      <c r="V156" s="82"/>
      <c r="W156" s="82"/>
      <c r="X156" s="82"/>
      <c r="Y156" s="82"/>
      <c r="Z156" s="82"/>
      <c r="AA156" s="88"/>
      <c r="AT156" s="89" t="s">
        <v>130</v>
      </c>
      <c r="AU156" s="89" t="s">
        <v>128</v>
      </c>
      <c r="AV156" s="86" t="s">
        <v>128</v>
      </c>
      <c r="AW156" s="86" t="s">
        <v>131</v>
      </c>
      <c r="AX156" s="86" t="s">
        <v>118</v>
      </c>
      <c r="AY156" s="89" t="s">
        <v>120</v>
      </c>
    </row>
    <row r="157" spans="2:64" s="62" customFormat="1" ht="29.85" customHeight="1" x14ac:dyDescent="0.3">
      <c r="B157" s="58"/>
      <c r="C157" s="59"/>
      <c r="D157" s="69" t="s">
        <v>85</v>
      </c>
      <c r="E157" s="69"/>
      <c r="F157" s="69"/>
      <c r="G157" s="69"/>
      <c r="H157" s="69"/>
      <c r="I157" s="69"/>
      <c r="J157" s="69"/>
      <c r="K157" s="69"/>
      <c r="L157" s="69"/>
      <c r="M157" s="69"/>
      <c r="N157" s="659">
        <f>BK157</f>
        <v>0</v>
      </c>
      <c r="O157" s="660"/>
      <c r="P157" s="660"/>
      <c r="Q157" s="660"/>
      <c r="R157" s="61"/>
      <c r="T157" s="63"/>
      <c r="U157" s="59"/>
      <c r="V157" s="59"/>
      <c r="W157" s="64">
        <f>W158</f>
        <v>2.0067300000000001</v>
      </c>
      <c r="X157" s="59"/>
      <c r="Y157" s="64">
        <f>Y158</f>
        <v>0</v>
      </c>
      <c r="Z157" s="59"/>
      <c r="AA157" s="65">
        <f>AA158</f>
        <v>0</v>
      </c>
      <c r="AR157" s="66" t="s">
        <v>118</v>
      </c>
      <c r="AT157" s="67" t="s">
        <v>117</v>
      </c>
      <c r="AU157" s="67" t="s">
        <v>118</v>
      </c>
      <c r="AY157" s="66" t="s">
        <v>120</v>
      </c>
      <c r="BK157" s="68">
        <f>BK158</f>
        <v>0</v>
      </c>
    </row>
    <row r="158" spans="2:64" s="17" customFormat="1" ht="31.5" customHeight="1" x14ac:dyDescent="0.25">
      <c r="B158" s="70"/>
      <c r="C158" s="71" t="s">
        <v>304</v>
      </c>
      <c r="D158" s="71" t="s">
        <v>121</v>
      </c>
      <c r="E158" s="72" t="s">
        <v>1906</v>
      </c>
      <c r="F158" s="671" t="s">
        <v>1907</v>
      </c>
      <c r="G158" s="667"/>
      <c r="H158" s="667"/>
      <c r="I158" s="667"/>
      <c r="J158" s="73" t="s">
        <v>191</v>
      </c>
      <c r="K158" s="74">
        <v>30.405000000000001</v>
      </c>
      <c r="L158" s="666"/>
      <c r="M158" s="667"/>
      <c r="N158" s="666">
        <f>ROUND(L158*K158,2)</f>
        <v>0</v>
      </c>
      <c r="O158" s="667"/>
      <c r="P158" s="667"/>
      <c r="Q158" s="667"/>
      <c r="R158" s="75"/>
      <c r="T158" s="76" t="s">
        <v>125</v>
      </c>
      <c r="U158" s="129" t="s">
        <v>126</v>
      </c>
      <c r="V158" s="130">
        <v>6.6000000000000003E-2</v>
      </c>
      <c r="W158" s="130">
        <f>V158*K158</f>
        <v>2.0067300000000001</v>
      </c>
      <c r="X158" s="130">
        <v>0</v>
      </c>
      <c r="Y158" s="130">
        <f>X158*K158</f>
        <v>0</v>
      </c>
      <c r="Z158" s="130">
        <v>0</v>
      </c>
      <c r="AA158" s="131">
        <f>Z158*K158</f>
        <v>0</v>
      </c>
      <c r="AR158" s="30" t="s">
        <v>127</v>
      </c>
      <c r="AT158" s="30" t="s">
        <v>121</v>
      </c>
      <c r="AU158" s="30" t="s">
        <v>128</v>
      </c>
      <c r="AY158" s="30" t="s">
        <v>120</v>
      </c>
      <c r="BE158" s="80">
        <f>IF(U158="základní",N158,0)</f>
        <v>0</v>
      </c>
      <c r="BF158" s="80">
        <f>IF(U158="snížená",N158,0)</f>
        <v>0</v>
      </c>
      <c r="BG158" s="80">
        <f>IF(U158="zákl. přenesená",N158,0)</f>
        <v>0</v>
      </c>
      <c r="BH158" s="80">
        <f>IF(U158="sníž. přenesená",N158,0)</f>
        <v>0</v>
      </c>
      <c r="BI158" s="80">
        <f>IF(U158="nulová",N158,0)</f>
        <v>0</v>
      </c>
      <c r="BJ158" s="30" t="s">
        <v>118</v>
      </c>
      <c r="BK158" s="80">
        <f>ROUND(L158*K158,2)</f>
        <v>0</v>
      </c>
      <c r="BL158" s="30" t="s">
        <v>127</v>
      </c>
    </row>
    <row r="159" spans="2:64" s="17" customFormat="1" ht="6.95" customHeight="1" x14ac:dyDescent="0.25">
      <c r="B159" s="41"/>
      <c r="C159" s="42"/>
      <c r="D159" s="42"/>
      <c r="E159" s="42"/>
      <c r="F159" s="42"/>
      <c r="G159" s="42"/>
      <c r="H159" s="42"/>
      <c r="I159" s="42"/>
      <c r="J159" s="42"/>
      <c r="K159" s="42"/>
      <c r="L159" s="42"/>
      <c r="M159" s="42"/>
      <c r="N159" s="42"/>
      <c r="O159" s="42"/>
      <c r="P159" s="42"/>
      <c r="Q159" s="42"/>
      <c r="R159" s="43"/>
    </row>
  </sheetData>
  <mergeCells count="228">
    <mergeCell ref="C2:Q2"/>
    <mergeCell ref="F4:P4"/>
    <mergeCell ref="F5:P5"/>
    <mergeCell ref="F6:P6"/>
    <mergeCell ref="M8:P8"/>
    <mergeCell ref="M10:Q10"/>
    <mergeCell ref="N18:Q18"/>
    <mergeCell ref="N19:Q19"/>
    <mergeCell ref="N20:Q20"/>
    <mergeCell ref="N21:Q21"/>
    <mergeCell ref="N22:Q22"/>
    <mergeCell ref="N23:Q23"/>
    <mergeCell ref="M11:Q11"/>
    <mergeCell ref="C13:G13"/>
    <mergeCell ref="N13:Q13"/>
    <mergeCell ref="N15:Q15"/>
    <mergeCell ref="N16:Q16"/>
    <mergeCell ref="N17:Q17"/>
    <mergeCell ref="M38:Q38"/>
    <mergeCell ref="F40:I40"/>
    <mergeCell ref="L40:M40"/>
    <mergeCell ref="N40:Q40"/>
    <mergeCell ref="N41:Q41"/>
    <mergeCell ref="N42:Q42"/>
    <mergeCell ref="C29:Q29"/>
    <mergeCell ref="F31:P31"/>
    <mergeCell ref="F32:P32"/>
    <mergeCell ref="F33:P33"/>
    <mergeCell ref="M35:P35"/>
    <mergeCell ref="M37:Q37"/>
    <mergeCell ref="F47:I47"/>
    <mergeCell ref="F48:I48"/>
    <mergeCell ref="F49:I49"/>
    <mergeCell ref="F50:I50"/>
    <mergeCell ref="F51:I51"/>
    <mergeCell ref="L51:M51"/>
    <mergeCell ref="N43:Q43"/>
    <mergeCell ref="F44:I44"/>
    <mergeCell ref="L44:M44"/>
    <mergeCell ref="N44:Q44"/>
    <mergeCell ref="F45:I45"/>
    <mergeCell ref="F46:I46"/>
    <mergeCell ref="F55:I55"/>
    <mergeCell ref="F56:I56"/>
    <mergeCell ref="F57:I57"/>
    <mergeCell ref="L57:M57"/>
    <mergeCell ref="N57:Q57"/>
    <mergeCell ref="F58:I58"/>
    <mergeCell ref="N51:Q51"/>
    <mergeCell ref="F52:I52"/>
    <mergeCell ref="F53:I53"/>
    <mergeCell ref="L53:M53"/>
    <mergeCell ref="N53:Q53"/>
    <mergeCell ref="F54:I54"/>
    <mergeCell ref="F65:I65"/>
    <mergeCell ref="L65:M65"/>
    <mergeCell ref="N65:Q65"/>
    <mergeCell ref="F66:I66"/>
    <mergeCell ref="F67:I67"/>
    <mergeCell ref="F68:I68"/>
    <mergeCell ref="F59:I59"/>
    <mergeCell ref="F60:I60"/>
    <mergeCell ref="F61:I61"/>
    <mergeCell ref="F62:I62"/>
    <mergeCell ref="F63:I63"/>
    <mergeCell ref="F64:I64"/>
    <mergeCell ref="F73:I73"/>
    <mergeCell ref="L73:M73"/>
    <mergeCell ref="N73:Q73"/>
    <mergeCell ref="F74:I74"/>
    <mergeCell ref="F75:I75"/>
    <mergeCell ref="F76:I76"/>
    <mergeCell ref="F69:I69"/>
    <mergeCell ref="F70:I70"/>
    <mergeCell ref="F71:I71"/>
    <mergeCell ref="L71:M71"/>
    <mergeCell ref="N71:Q71"/>
    <mergeCell ref="F72:I72"/>
    <mergeCell ref="F81:I81"/>
    <mergeCell ref="N82:Q82"/>
    <mergeCell ref="F83:I83"/>
    <mergeCell ref="L83:M83"/>
    <mergeCell ref="N83:Q83"/>
    <mergeCell ref="F84:I84"/>
    <mergeCell ref="N77:Q77"/>
    <mergeCell ref="F78:I78"/>
    <mergeCell ref="L78:M78"/>
    <mergeCell ref="N78:Q78"/>
    <mergeCell ref="F79:I79"/>
    <mergeCell ref="F80:I80"/>
    <mergeCell ref="L80:M80"/>
    <mergeCell ref="N80:Q80"/>
    <mergeCell ref="F89:I89"/>
    <mergeCell ref="L89:M89"/>
    <mergeCell ref="N89:Q89"/>
    <mergeCell ref="F90:I90"/>
    <mergeCell ref="F91:I91"/>
    <mergeCell ref="L91:M91"/>
    <mergeCell ref="N91:Q91"/>
    <mergeCell ref="F85:I85"/>
    <mergeCell ref="N86:Q86"/>
    <mergeCell ref="F87:I87"/>
    <mergeCell ref="L87:M87"/>
    <mergeCell ref="N87:Q87"/>
    <mergeCell ref="F88:I88"/>
    <mergeCell ref="F96:I96"/>
    <mergeCell ref="F97:I97"/>
    <mergeCell ref="L97:M97"/>
    <mergeCell ref="N97:Q97"/>
    <mergeCell ref="F98:I98"/>
    <mergeCell ref="F99:I99"/>
    <mergeCell ref="F92:I92"/>
    <mergeCell ref="F93:I93"/>
    <mergeCell ref="L93:M93"/>
    <mergeCell ref="N93:Q93"/>
    <mergeCell ref="F94:I94"/>
    <mergeCell ref="F95:I95"/>
    <mergeCell ref="L95:M95"/>
    <mergeCell ref="N95:Q95"/>
    <mergeCell ref="F103:I103"/>
    <mergeCell ref="F104:I104"/>
    <mergeCell ref="L104:M104"/>
    <mergeCell ref="N104:Q104"/>
    <mergeCell ref="F105:I105"/>
    <mergeCell ref="F106:I106"/>
    <mergeCell ref="F100:I100"/>
    <mergeCell ref="L100:M100"/>
    <mergeCell ref="N100:Q100"/>
    <mergeCell ref="F101:I101"/>
    <mergeCell ref="F102:I102"/>
    <mergeCell ref="L102:M102"/>
    <mergeCell ref="N102:Q102"/>
    <mergeCell ref="F111:I111"/>
    <mergeCell ref="F112:I112"/>
    <mergeCell ref="F113:I113"/>
    <mergeCell ref="L113:M113"/>
    <mergeCell ref="N113:Q113"/>
    <mergeCell ref="F114:I114"/>
    <mergeCell ref="F107:I107"/>
    <mergeCell ref="L107:M107"/>
    <mergeCell ref="N107:Q107"/>
    <mergeCell ref="F108:I108"/>
    <mergeCell ref="N109:Q109"/>
    <mergeCell ref="F110:I110"/>
    <mergeCell ref="L110:M110"/>
    <mergeCell ref="N110:Q110"/>
    <mergeCell ref="F118:I118"/>
    <mergeCell ref="F119:I119"/>
    <mergeCell ref="L119:M119"/>
    <mergeCell ref="N119:Q119"/>
    <mergeCell ref="F120:I120"/>
    <mergeCell ref="F121:I121"/>
    <mergeCell ref="F115:I115"/>
    <mergeCell ref="L115:M115"/>
    <mergeCell ref="N115:Q115"/>
    <mergeCell ref="F116:I116"/>
    <mergeCell ref="F117:I117"/>
    <mergeCell ref="L117:M117"/>
    <mergeCell ref="N117:Q117"/>
    <mergeCell ref="F125:I125"/>
    <mergeCell ref="F126:I126"/>
    <mergeCell ref="L126:M126"/>
    <mergeCell ref="N126:Q126"/>
    <mergeCell ref="F127:I127"/>
    <mergeCell ref="F128:I128"/>
    <mergeCell ref="F122:I122"/>
    <mergeCell ref="L122:M122"/>
    <mergeCell ref="N122:Q122"/>
    <mergeCell ref="F123:I123"/>
    <mergeCell ref="F124:I124"/>
    <mergeCell ref="L124:M124"/>
    <mergeCell ref="N124:Q124"/>
    <mergeCell ref="F133:I133"/>
    <mergeCell ref="F134:I134"/>
    <mergeCell ref="L134:M134"/>
    <mergeCell ref="N134:Q134"/>
    <mergeCell ref="F135:I135"/>
    <mergeCell ref="F136:I136"/>
    <mergeCell ref="L136:M136"/>
    <mergeCell ref="N136:Q136"/>
    <mergeCell ref="F129:I129"/>
    <mergeCell ref="F130:I130"/>
    <mergeCell ref="L130:M130"/>
    <mergeCell ref="N130:Q130"/>
    <mergeCell ref="F131:I131"/>
    <mergeCell ref="F132:I132"/>
    <mergeCell ref="L132:M132"/>
    <mergeCell ref="N132:Q132"/>
    <mergeCell ref="F141:I141"/>
    <mergeCell ref="N142:Q142"/>
    <mergeCell ref="F143:I143"/>
    <mergeCell ref="L143:M143"/>
    <mergeCell ref="N143:Q143"/>
    <mergeCell ref="F144:I144"/>
    <mergeCell ref="F137:I137"/>
    <mergeCell ref="F138:I138"/>
    <mergeCell ref="L138:M138"/>
    <mergeCell ref="N138:Q138"/>
    <mergeCell ref="F139:I139"/>
    <mergeCell ref="F140:I140"/>
    <mergeCell ref="L140:M140"/>
    <mergeCell ref="N140:Q140"/>
    <mergeCell ref="F149:I149"/>
    <mergeCell ref="F150:I150"/>
    <mergeCell ref="F151:I151"/>
    <mergeCell ref="L151:M151"/>
    <mergeCell ref="N151:Q151"/>
    <mergeCell ref="F152:I152"/>
    <mergeCell ref="F145:I145"/>
    <mergeCell ref="L145:M145"/>
    <mergeCell ref="N145:Q145"/>
    <mergeCell ref="F146:I146"/>
    <mergeCell ref="F147:I147"/>
    <mergeCell ref="F148:I148"/>
    <mergeCell ref="L148:M148"/>
    <mergeCell ref="N148:Q148"/>
    <mergeCell ref="F156:I156"/>
    <mergeCell ref="N157:Q157"/>
    <mergeCell ref="F158:I158"/>
    <mergeCell ref="L158:M158"/>
    <mergeCell ref="N158:Q158"/>
    <mergeCell ref="F153:I153"/>
    <mergeCell ref="L153:M153"/>
    <mergeCell ref="N153:Q153"/>
    <mergeCell ref="F154:I154"/>
    <mergeCell ref="F155:I155"/>
    <mergeCell ref="L155:M155"/>
    <mergeCell ref="N155:Q155"/>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BL210"/>
  <sheetViews>
    <sheetView showGridLines="0" zoomScaleNormal="100" workbookViewId="0">
      <pane ySplit="1" topLeftCell="A2" activePane="bottomLeft" state="frozen"/>
      <selection activeCell="K10" sqref="K10"/>
      <selection pane="bottomLeft" activeCell="S10" sqref="S10"/>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4" width="8" style="25" hidden="1"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1" spans="2:47" s="17" customFormat="1" ht="6.95" customHeight="1" x14ac:dyDescent="0.25">
      <c r="B1" s="14"/>
      <c r="C1" s="15"/>
      <c r="D1" s="15"/>
      <c r="E1" s="15"/>
      <c r="F1" s="15"/>
      <c r="G1" s="15"/>
      <c r="H1" s="15"/>
      <c r="I1" s="15"/>
      <c r="J1" s="15"/>
      <c r="K1" s="15"/>
      <c r="L1" s="15"/>
      <c r="M1" s="15"/>
      <c r="N1" s="15"/>
      <c r="O1" s="15"/>
      <c r="P1" s="15"/>
      <c r="Q1" s="15"/>
      <c r="R1" s="16"/>
    </row>
    <row r="2" spans="2:47" s="17" customFormat="1" ht="36.950000000000003" customHeight="1" x14ac:dyDescent="0.25">
      <c r="B2" s="18"/>
      <c r="C2" s="686" t="s">
        <v>54</v>
      </c>
      <c r="D2" s="680"/>
      <c r="E2" s="680"/>
      <c r="F2" s="680"/>
      <c r="G2" s="680"/>
      <c r="H2" s="680"/>
      <c r="I2" s="680"/>
      <c r="J2" s="680"/>
      <c r="K2" s="680"/>
      <c r="L2" s="680"/>
      <c r="M2" s="680"/>
      <c r="N2" s="680"/>
      <c r="O2" s="680"/>
      <c r="P2" s="680"/>
      <c r="Q2" s="680"/>
      <c r="R2" s="19"/>
    </row>
    <row r="3" spans="2:47" s="17" customFormat="1" ht="6.95" customHeight="1" x14ac:dyDescent="0.25">
      <c r="B3" s="18"/>
      <c r="C3" s="20"/>
      <c r="D3" s="20"/>
      <c r="E3" s="20"/>
      <c r="F3" s="20"/>
      <c r="G3" s="20"/>
      <c r="H3" s="20"/>
      <c r="I3" s="20"/>
      <c r="J3" s="20"/>
      <c r="K3" s="20"/>
      <c r="L3" s="20"/>
      <c r="M3" s="20"/>
      <c r="N3" s="20"/>
      <c r="O3" s="20"/>
      <c r="P3" s="20"/>
      <c r="Q3" s="20"/>
      <c r="R3" s="19"/>
    </row>
    <row r="4" spans="2:47" s="17" customFormat="1" ht="30" customHeight="1" x14ac:dyDescent="0.25">
      <c r="B4" s="18"/>
      <c r="C4" s="21" t="s">
        <v>55</v>
      </c>
      <c r="D4" s="20"/>
      <c r="E4" s="20"/>
      <c r="F4" s="687" t="s">
        <v>56</v>
      </c>
      <c r="G4" s="680"/>
      <c r="H4" s="680"/>
      <c r="I4" s="680"/>
      <c r="J4" s="680"/>
      <c r="K4" s="680"/>
      <c r="L4" s="680"/>
      <c r="M4" s="680"/>
      <c r="N4" s="680"/>
      <c r="O4" s="680"/>
      <c r="P4" s="680"/>
      <c r="Q4" s="20"/>
      <c r="R4" s="19"/>
    </row>
    <row r="5" spans="2:47" ht="30" customHeight="1" x14ac:dyDescent="0.3">
      <c r="B5" s="22"/>
      <c r="C5" s="21" t="s">
        <v>57</v>
      </c>
      <c r="D5" s="23"/>
      <c r="E5" s="23"/>
      <c r="F5" s="687" t="s">
        <v>1824</v>
      </c>
      <c r="G5" s="688"/>
      <c r="H5" s="688"/>
      <c r="I5" s="688"/>
      <c r="J5" s="688"/>
      <c r="K5" s="688"/>
      <c r="L5" s="688"/>
      <c r="M5" s="688"/>
      <c r="N5" s="688"/>
      <c r="O5" s="688"/>
      <c r="P5" s="688"/>
      <c r="Q5" s="23"/>
      <c r="R5" s="24"/>
    </row>
    <row r="6" spans="2:47" s="17" customFormat="1" ht="36.950000000000003" customHeight="1" x14ac:dyDescent="0.25">
      <c r="B6" s="18"/>
      <c r="C6" s="26" t="s">
        <v>59</v>
      </c>
      <c r="D6" s="20"/>
      <c r="E6" s="20"/>
      <c r="F6" s="689" t="s">
        <v>2228</v>
      </c>
      <c r="G6" s="680"/>
      <c r="H6" s="680"/>
      <c r="I6" s="680"/>
      <c r="J6" s="680"/>
      <c r="K6" s="680"/>
      <c r="L6" s="680"/>
      <c r="M6" s="680"/>
      <c r="N6" s="680"/>
      <c r="O6" s="680"/>
      <c r="P6" s="680"/>
      <c r="Q6" s="20"/>
      <c r="R6" s="19"/>
    </row>
    <row r="7" spans="2:47" s="17" customFormat="1" ht="6.95" customHeight="1" x14ac:dyDescent="0.25">
      <c r="B7" s="18"/>
      <c r="C7" s="20"/>
      <c r="D7" s="20"/>
      <c r="E7" s="20"/>
      <c r="F7" s="20"/>
      <c r="G7" s="20"/>
      <c r="H7" s="20"/>
      <c r="I7" s="20"/>
      <c r="J7" s="20"/>
      <c r="K7" s="20"/>
      <c r="L7" s="20"/>
      <c r="M7" s="20"/>
      <c r="N7" s="20"/>
      <c r="O7" s="20"/>
      <c r="P7" s="20"/>
      <c r="Q7" s="20"/>
      <c r="R7" s="19"/>
    </row>
    <row r="8" spans="2:47" s="17" customFormat="1" ht="18" customHeight="1" x14ac:dyDescent="0.25">
      <c r="B8" s="18"/>
      <c r="C8" s="21" t="s">
        <v>61</v>
      </c>
      <c r="D8" s="20"/>
      <c r="E8" s="20"/>
      <c r="F8" s="27" t="s">
        <v>62</v>
      </c>
      <c r="G8" s="20"/>
      <c r="H8" s="20"/>
      <c r="I8" s="20"/>
      <c r="J8" s="20"/>
      <c r="K8" s="21" t="s">
        <v>63</v>
      </c>
      <c r="L8" s="20"/>
      <c r="M8" s="697">
        <v>42535</v>
      </c>
      <c r="N8" s="680"/>
      <c r="O8" s="680"/>
      <c r="P8" s="680"/>
      <c r="Q8" s="20"/>
      <c r="R8" s="19"/>
    </row>
    <row r="9" spans="2:47" s="17" customFormat="1" ht="6.95" customHeight="1" x14ac:dyDescent="0.25">
      <c r="B9" s="18"/>
      <c r="C9" s="20"/>
      <c r="D9" s="20"/>
      <c r="E9" s="20"/>
      <c r="F9" s="20"/>
      <c r="G9" s="20"/>
      <c r="H9" s="20"/>
      <c r="I9" s="20"/>
      <c r="J9" s="20"/>
      <c r="K9" s="20"/>
      <c r="L9" s="20"/>
      <c r="M9" s="20"/>
      <c r="N9" s="20"/>
      <c r="O9" s="20"/>
      <c r="P9" s="20"/>
      <c r="Q9" s="20"/>
      <c r="R9" s="19"/>
    </row>
    <row r="10" spans="2:47" s="17" customFormat="1" ht="15" x14ac:dyDescent="0.25">
      <c r="B10" s="18"/>
      <c r="C10" s="21" t="s">
        <v>64</v>
      </c>
      <c r="D10" s="20"/>
      <c r="E10" s="20"/>
      <c r="F10" s="27" t="s">
        <v>65</v>
      </c>
      <c r="G10" s="20"/>
      <c r="H10" s="20"/>
      <c r="I10" s="20"/>
      <c r="J10" s="20"/>
      <c r="K10" s="21" t="s">
        <v>66</v>
      </c>
      <c r="L10" s="20"/>
      <c r="M10" s="698" t="s">
        <v>67</v>
      </c>
      <c r="N10" s="680"/>
      <c r="O10" s="680"/>
      <c r="P10" s="680"/>
      <c r="Q10" s="680"/>
      <c r="R10" s="19"/>
    </row>
    <row r="11" spans="2:47" s="17" customFormat="1" ht="14.45" customHeight="1" x14ac:dyDescent="0.25">
      <c r="B11" s="18"/>
      <c r="C11" s="21" t="s">
        <v>68</v>
      </c>
      <c r="D11" s="20"/>
      <c r="E11" s="20"/>
      <c r="F11" s="27"/>
      <c r="G11" s="20"/>
      <c r="H11" s="20"/>
      <c r="I11" s="20"/>
      <c r="J11" s="20"/>
      <c r="K11" s="21" t="s">
        <v>69</v>
      </c>
      <c r="L11" s="20"/>
      <c r="M11" s="698" t="s">
        <v>70</v>
      </c>
      <c r="N11" s="680"/>
      <c r="O11" s="680"/>
      <c r="P11" s="680"/>
      <c r="Q11" s="680"/>
      <c r="R11" s="19"/>
    </row>
    <row r="12" spans="2:47" s="17" customFormat="1" ht="10.35" customHeight="1" x14ac:dyDescent="0.25">
      <c r="B12" s="18"/>
      <c r="C12" s="20"/>
      <c r="D12" s="20"/>
      <c r="E12" s="20"/>
      <c r="F12" s="20"/>
      <c r="G12" s="20"/>
      <c r="H12" s="20"/>
      <c r="I12" s="20"/>
      <c r="J12" s="20"/>
      <c r="K12" s="20"/>
      <c r="L12" s="20"/>
      <c r="M12" s="20"/>
      <c r="N12" s="20"/>
      <c r="O12" s="20"/>
      <c r="P12" s="20"/>
      <c r="Q12" s="20"/>
      <c r="R12" s="19"/>
    </row>
    <row r="13" spans="2:47" s="17" customFormat="1" ht="29.25" customHeight="1" x14ac:dyDescent="0.25">
      <c r="B13" s="18"/>
      <c r="C13" s="694" t="s">
        <v>71</v>
      </c>
      <c r="D13" s="695"/>
      <c r="E13" s="695"/>
      <c r="F13" s="695"/>
      <c r="G13" s="695"/>
      <c r="H13" s="28"/>
      <c r="I13" s="28"/>
      <c r="J13" s="28"/>
      <c r="K13" s="28"/>
      <c r="L13" s="28"/>
      <c r="M13" s="28"/>
      <c r="N13" s="694" t="s">
        <v>72</v>
      </c>
      <c r="O13" s="680"/>
      <c r="P13" s="680"/>
      <c r="Q13" s="680"/>
      <c r="R13" s="19"/>
    </row>
    <row r="14" spans="2:47" s="17" customFormat="1" ht="10.35" customHeight="1" x14ac:dyDescent="0.25">
      <c r="B14" s="18"/>
      <c r="C14" s="20"/>
      <c r="D14" s="20"/>
      <c r="E14" s="20"/>
      <c r="F14" s="20"/>
      <c r="G14" s="20"/>
      <c r="H14" s="20"/>
      <c r="I14" s="20"/>
      <c r="J14" s="20"/>
      <c r="K14" s="20"/>
      <c r="L14" s="20"/>
      <c r="M14" s="20"/>
      <c r="N14" s="20"/>
      <c r="O14" s="20"/>
      <c r="P14" s="20"/>
      <c r="Q14" s="20"/>
      <c r="R14" s="19"/>
    </row>
    <row r="15" spans="2:47" s="17" customFormat="1" ht="29.25" customHeight="1" x14ac:dyDescent="0.25">
      <c r="B15" s="18"/>
      <c r="C15" s="29" t="s">
        <v>73</v>
      </c>
      <c r="D15" s="20"/>
      <c r="E15" s="20"/>
      <c r="F15" s="20"/>
      <c r="G15" s="20"/>
      <c r="H15" s="20"/>
      <c r="I15" s="20"/>
      <c r="J15" s="20"/>
      <c r="K15" s="20"/>
      <c r="L15" s="20"/>
      <c r="M15" s="20"/>
      <c r="N15" s="696">
        <f>N44</f>
        <v>0</v>
      </c>
      <c r="O15" s="680"/>
      <c r="P15" s="680"/>
      <c r="Q15" s="680"/>
      <c r="R15" s="19"/>
      <c r="AC15" s="80">
        <f>N15</f>
        <v>0</v>
      </c>
      <c r="AU15" s="30" t="s">
        <v>74</v>
      </c>
    </row>
    <row r="16" spans="2:47" s="35" customFormat="1" ht="24.95" customHeight="1" x14ac:dyDescent="0.25">
      <c r="B16" s="31"/>
      <c r="C16" s="32"/>
      <c r="D16" s="33" t="s">
        <v>75</v>
      </c>
      <c r="E16" s="32"/>
      <c r="F16" s="32"/>
      <c r="G16" s="32"/>
      <c r="H16" s="32"/>
      <c r="I16" s="32"/>
      <c r="J16" s="32"/>
      <c r="K16" s="32"/>
      <c r="L16" s="32"/>
      <c r="M16" s="32"/>
      <c r="N16" s="669">
        <f>N45</f>
        <v>0</v>
      </c>
      <c r="O16" s="685"/>
      <c r="P16" s="685"/>
      <c r="Q16" s="685"/>
      <c r="R16" s="34"/>
    </row>
    <row r="17" spans="2:18" s="40" customFormat="1" ht="19.899999999999999" customHeight="1" x14ac:dyDescent="0.25">
      <c r="B17" s="36"/>
      <c r="C17" s="37"/>
      <c r="D17" s="38" t="s">
        <v>76</v>
      </c>
      <c r="E17" s="37"/>
      <c r="F17" s="37"/>
      <c r="G17" s="37"/>
      <c r="H17" s="37"/>
      <c r="I17" s="37"/>
      <c r="J17" s="37"/>
      <c r="K17" s="37"/>
      <c r="L17" s="37"/>
      <c r="M17" s="37"/>
      <c r="N17" s="683">
        <f>N46</f>
        <v>0</v>
      </c>
      <c r="O17" s="684"/>
      <c r="P17" s="684"/>
      <c r="Q17" s="684"/>
      <c r="R17" s="39"/>
    </row>
    <row r="18" spans="2:18" s="40" customFormat="1" ht="19.899999999999999" customHeight="1" x14ac:dyDescent="0.25">
      <c r="B18" s="36"/>
      <c r="C18" s="37"/>
      <c r="D18" s="38" t="s">
        <v>78</v>
      </c>
      <c r="E18" s="37"/>
      <c r="F18" s="37"/>
      <c r="G18" s="37"/>
      <c r="H18" s="37"/>
      <c r="I18" s="37"/>
      <c r="J18" s="37"/>
      <c r="K18" s="37"/>
      <c r="L18" s="37"/>
      <c r="M18" s="37"/>
      <c r="N18" s="683">
        <f>N109</f>
        <v>0</v>
      </c>
      <c r="O18" s="684"/>
      <c r="P18" s="684"/>
      <c r="Q18" s="684"/>
      <c r="R18" s="39"/>
    </row>
    <row r="19" spans="2:18" s="40" customFormat="1" ht="19.899999999999999" customHeight="1" x14ac:dyDescent="0.25">
      <c r="B19" s="36"/>
      <c r="C19" s="37"/>
      <c r="D19" s="38" t="s">
        <v>79</v>
      </c>
      <c r="E19" s="37"/>
      <c r="F19" s="37"/>
      <c r="G19" s="37"/>
      <c r="H19" s="37"/>
      <c r="I19" s="37"/>
      <c r="J19" s="37"/>
      <c r="K19" s="37"/>
      <c r="L19" s="37"/>
      <c r="M19" s="37"/>
      <c r="N19" s="683">
        <f>N112</f>
        <v>0</v>
      </c>
      <c r="O19" s="684"/>
      <c r="P19" s="684"/>
      <c r="Q19" s="684"/>
      <c r="R19" s="39"/>
    </row>
    <row r="20" spans="2:18" s="40" customFormat="1" ht="19.899999999999999" customHeight="1" x14ac:dyDescent="0.25">
      <c r="B20" s="36"/>
      <c r="C20" s="37"/>
      <c r="D20" s="38" t="s">
        <v>80</v>
      </c>
      <c r="E20" s="37"/>
      <c r="F20" s="37"/>
      <c r="G20" s="37"/>
      <c r="H20" s="37"/>
      <c r="I20" s="37"/>
      <c r="J20" s="37"/>
      <c r="K20" s="37"/>
      <c r="L20" s="37"/>
      <c r="M20" s="37"/>
      <c r="N20" s="683">
        <f>N115</f>
        <v>0</v>
      </c>
      <c r="O20" s="684"/>
      <c r="P20" s="684"/>
      <c r="Q20" s="684"/>
      <c r="R20" s="39"/>
    </row>
    <row r="21" spans="2:18" s="40" customFormat="1" ht="19.899999999999999" customHeight="1" x14ac:dyDescent="0.25">
      <c r="B21" s="36"/>
      <c r="C21" s="37"/>
      <c r="D21" s="38" t="s">
        <v>81</v>
      </c>
      <c r="E21" s="37"/>
      <c r="F21" s="37"/>
      <c r="G21" s="37"/>
      <c r="H21" s="37"/>
      <c r="I21" s="37"/>
      <c r="J21" s="37"/>
      <c r="K21" s="37"/>
      <c r="L21" s="37"/>
      <c r="M21" s="37"/>
      <c r="N21" s="683">
        <f>N151</f>
        <v>0</v>
      </c>
      <c r="O21" s="684"/>
      <c r="P21" s="684"/>
      <c r="Q21" s="684"/>
      <c r="R21" s="39"/>
    </row>
    <row r="22" spans="2:18" s="40" customFormat="1" ht="19.899999999999999" customHeight="1" x14ac:dyDescent="0.25">
      <c r="B22" s="36"/>
      <c r="C22" s="37"/>
      <c r="D22" s="38" t="s">
        <v>1909</v>
      </c>
      <c r="E22" s="37"/>
      <c r="F22" s="37"/>
      <c r="G22" s="37"/>
      <c r="H22" s="37"/>
      <c r="I22" s="37"/>
      <c r="J22" s="37"/>
      <c r="K22" s="37"/>
      <c r="L22" s="37"/>
      <c r="M22" s="37"/>
      <c r="N22" s="683">
        <f>N187</f>
        <v>0</v>
      </c>
      <c r="O22" s="684"/>
      <c r="P22" s="684"/>
      <c r="Q22" s="684"/>
      <c r="R22" s="39"/>
    </row>
    <row r="23" spans="2:18" s="40" customFormat="1" ht="19.899999999999999" customHeight="1" x14ac:dyDescent="0.25">
      <c r="B23" s="36"/>
      <c r="C23" s="37"/>
      <c r="D23" s="38" t="s">
        <v>84</v>
      </c>
      <c r="E23" s="37"/>
      <c r="F23" s="37"/>
      <c r="G23" s="37"/>
      <c r="H23" s="37"/>
      <c r="I23" s="37"/>
      <c r="J23" s="37"/>
      <c r="K23" s="37"/>
      <c r="L23" s="37"/>
      <c r="M23" s="37"/>
      <c r="N23" s="683">
        <f>N190</f>
        <v>0</v>
      </c>
      <c r="O23" s="684"/>
      <c r="P23" s="684"/>
      <c r="Q23" s="684"/>
      <c r="R23" s="39"/>
    </row>
    <row r="24" spans="2:18" s="40" customFormat="1" ht="19.899999999999999" customHeight="1" x14ac:dyDescent="0.25">
      <c r="B24" s="36"/>
      <c r="C24" s="37"/>
      <c r="D24" s="38" t="s">
        <v>85</v>
      </c>
      <c r="E24" s="37"/>
      <c r="F24" s="37"/>
      <c r="G24" s="37"/>
      <c r="H24" s="37"/>
      <c r="I24" s="37"/>
      <c r="J24" s="37"/>
      <c r="K24" s="37"/>
      <c r="L24" s="37"/>
      <c r="M24" s="37"/>
      <c r="N24" s="683">
        <f>N204</f>
        <v>0</v>
      </c>
      <c r="O24" s="684"/>
      <c r="P24" s="684"/>
      <c r="Q24" s="684"/>
      <c r="R24" s="39"/>
    </row>
    <row r="25" spans="2:18" s="35" customFormat="1" ht="24.95" customHeight="1" x14ac:dyDescent="0.25">
      <c r="B25" s="31"/>
      <c r="C25" s="32"/>
      <c r="D25" s="33" t="s">
        <v>87</v>
      </c>
      <c r="E25" s="32"/>
      <c r="F25" s="32"/>
      <c r="G25" s="32"/>
      <c r="H25" s="32"/>
      <c r="I25" s="32"/>
      <c r="J25" s="32"/>
      <c r="K25" s="32"/>
      <c r="L25" s="32"/>
      <c r="M25" s="32"/>
      <c r="N25" s="669">
        <f>N206</f>
        <v>0</v>
      </c>
      <c r="O25" s="685"/>
      <c r="P25" s="685"/>
      <c r="Q25" s="685"/>
      <c r="R25" s="34"/>
    </row>
    <row r="26" spans="2:18" s="40" customFormat="1" ht="19.899999999999999" customHeight="1" x14ac:dyDescent="0.25">
      <c r="B26" s="36"/>
      <c r="C26" s="37"/>
      <c r="D26" s="38" t="s">
        <v>95</v>
      </c>
      <c r="E26" s="37"/>
      <c r="F26" s="37"/>
      <c r="G26" s="37"/>
      <c r="H26" s="37"/>
      <c r="I26" s="37"/>
      <c r="J26" s="37"/>
      <c r="K26" s="37"/>
      <c r="L26" s="37"/>
      <c r="M26" s="37"/>
      <c r="N26" s="683">
        <f>N207</f>
        <v>0</v>
      </c>
      <c r="O26" s="684"/>
      <c r="P26" s="684"/>
      <c r="Q26" s="684"/>
      <c r="R26" s="39"/>
    </row>
    <row r="27" spans="2:18" s="17" customFormat="1" ht="6.95" customHeight="1" x14ac:dyDescent="0.25">
      <c r="B27" s="41"/>
      <c r="C27" s="42"/>
      <c r="D27" s="42"/>
      <c r="E27" s="42"/>
      <c r="F27" s="42"/>
      <c r="G27" s="42"/>
      <c r="H27" s="42"/>
      <c r="I27" s="42"/>
      <c r="J27" s="42"/>
      <c r="K27" s="42"/>
      <c r="L27" s="42"/>
      <c r="M27" s="42"/>
      <c r="N27" s="42"/>
      <c r="O27" s="42"/>
      <c r="P27" s="42"/>
      <c r="Q27" s="42"/>
      <c r="R27" s="43"/>
    </row>
    <row r="31" spans="2:18" s="17" customFormat="1" ht="6.95" customHeight="1" x14ac:dyDescent="0.25">
      <c r="B31" s="14"/>
      <c r="C31" s="15"/>
      <c r="D31" s="15"/>
      <c r="E31" s="15"/>
      <c r="F31" s="15"/>
      <c r="G31" s="15"/>
      <c r="H31" s="15"/>
      <c r="I31" s="15"/>
      <c r="J31" s="15"/>
      <c r="K31" s="15"/>
      <c r="L31" s="15"/>
      <c r="M31" s="15"/>
      <c r="N31" s="15"/>
      <c r="O31" s="15"/>
      <c r="P31" s="15"/>
      <c r="Q31" s="15"/>
      <c r="R31" s="16"/>
    </row>
    <row r="32" spans="2:18" s="17" customFormat="1" ht="36.950000000000003" customHeight="1" x14ac:dyDescent="0.25">
      <c r="B32" s="18"/>
      <c r="C32" s="686" t="s">
        <v>100</v>
      </c>
      <c r="D32" s="680"/>
      <c r="E32" s="680"/>
      <c r="F32" s="680"/>
      <c r="G32" s="680"/>
      <c r="H32" s="680"/>
      <c r="I32" s="680"/>
      <c r="J32" s="680"/>
      <c r="K32" s="680"/>
      <c r="L32" s="680"/>
      <c r="M32" s="680"/>
      <c r="N32" s="680"/>
      <c r="O32" s="680"/>
      <c r="P32" s="680"/>
      <c r="Q32" s="680"/>
      <c r="R32" s="19"/>
    </row>
    <row r="33" spans="2:64" s="17" customFormat="1" ht="6.95" customHeight="1" x14ac:dyDescent="0.25">
      <c r="B33" s="18"/>
      <c r="C33" s="20"/>
      <c r="D33" s="20"/>
      <c r="E33" s="20"/>
      <c r="F33" s="20"/>
      <c r="G33" s="20"/>
      <c r="H33" s="20"/>
      <c r="I33" s="20"/>
      <c r="J33" s="20"/>
      <c r="K33" s="20"/>
      <c r="L33" s="20"/>
      <c r="M33" s="20"/>
      <c r="N33" s="20"/>
      <c r="O33" s="20"/>
      <c r="P33" s="20"/>
      <c r="Q33" s="20"/>
      <c r="R33" s="19"/>
    </row>
    <row r="34" spans="2:64" s="17" customFormat="1" ht="30" customHeight="1" x14ac:dyDescent="0.25">
      <c r="B34" s="18"/>
      <c r="C34" s="21" t="s">
        <v>55</v>
      </c>
      <c r="D34" s="20"/>
      <c r="E34" s="20"/>
      <c r="F34" s="687" t="s">
        <v>56</v>
      </c>
      <c r="G34" s="680"/>
      <c r="H34" s="680"/>
      <c r="I34" s="680"/>
      <c r="J34" s="680"/>
      <c r="K34" s="680"/>
      <c r="L34" s="680"/>
      <c r="M34" s="680"/>
      <c r="N34" s="680"/>
      <c r="O34" s="680"/>
      <c r="P34" s="680"/>
      <c r="Q34" s="20"/>
      <c r="R34" s="19"/>
    </row>
    <row r="35" spans="2:64" ht="30" customHeight="1" x14ac:dyDescent="0.3">
      <c r="B35" s="22"/>
      <c r="C35" s="21" t="s">
        <v>57</v>
      </c>
      <c r="D35" s="23"/>
      <c r="E35" s="23"/>
      <c r="F35" s="687" t="s">
        <v>1824</v>
      </c>
      <c r="G35" s="688"/>
      <c r="H35" s="688"/>
      <c r="I35" s="688"/>
      <c r="J35" s="688"/>
      <c r="K35" s="688"/>
      <c r="L35" s="688"/>
      <c r="M35" s="688"/>
      <c r="N35" s="688"/>
      <c r="O35" s="688"/>
      <c r="P35" s="688"/>
      <c r="Q35" s="23"/>
      <c r="R35" s="24"/>
    </row>
    <row r="36" spans="2:64" s="17" customFormat="1" ht="36.950000000000003" customHeight="1" x14ac:dyDescent="0.25">
      <c r="B36" s="18"/>
      <c r="C36" s="26" t="s">
        <v>59</v>
      </c>
      <c r="D36" s="20"/>
      <c r="E36" s="20"/>
      <c r="F36" s="689" t="s">
        <v>2228</v>
      </c>
      <c r="G36" s="680"/>
      <c r="H36" s="680"/>
      <c r="I36" s="680"/>
      <c r="J36" s="680"/>
      <c r="K36" s="680"/>
      <c r="L36" s="680"/>
      <c r="M36" s="680"/>
      <c r="N36" s="680"/>
      <c r="O36" s="680"/>
      <c r="P36" s="680"/>
      <c r="Q36" s="20"/>
      <c r="R36" s="19"/>
    </row>
    <row r="37" spans="2:64" s="17" customFormat="1" ht="6.95" customHeight="1" x14ac:dyDescent="0.25">
      <c r="B37" s="18"/>
      <c r="C37" s="20"/>
      <c r="D37" s="20"/>
      <c r="E37" s="20"/>
      <c r="F37" s="20"/>
      <c r="G37" s="20"/>
      <c r="H37" s="20"/>
      <c r="I37" s="20"/>
      <c r="J37" s="20"/>
      <c r="K37" s="20"/>
      <c r="L37" s="20"/>
      <c r="M37" s="20"/>
      <c r="N37" s="20"/>
      <c r="O37" s="20"/>
      <c r="P37" s="20"/>
      <c r="Q37" s="20"/>
      <c r="R37" s="19"/>
    </row>
    <row r="38" spans="2:64" s="17" customFormat="1" ht="18" customHeight="1" x14ac:dyDescent="0.25">
      <c r="B38" s="18"/>
      <c r="C38" s="21" t="s">
        <v>61</v>
      </c>
      <c r="D38" s="20"/>
      <c r="E38" s="20"/>
      <c r="F38" s="27" t="s">
        <v>62</v>
      </c>
      <c r="G38" s="20"/>
      <c r="H38" s="20"/>
      <c r="I38" s="20"/>
      <c r="J38" s="20"/>
      <c r="K38" s="21" t="s">
        <v>63</v>
      </c>
      <c r="L38" s="20"/>
      <c r="M38" s="697">
        <v>42535</v>
      </c>
      <c r="N38" s="680"/>
      <c r="O38" s="680"/>
      <c r="P38" s="680"/>
      <c r="Q38" s="20"/>
      <c r="R38" s="19"/>
    </row>
    <row r="39" spans="2:64" s="17" customFormat="1" ht="6.95" customHeight="1" x14ac:dyDescent="0.25">
      <c r="B39" s="18"/>
      <c r="C39" s="20"/>
      <c r="D39" s="20"/>
      <c r="E39" s="20"/>
      <c r="F39" s="20"/>
      <c r="G39" s="20"/>
      <c r="H39" s="20"/>
      <c r="I39" s="20"/>
      <c r="J39" s="20"/>
      <c r="K39" s="20"/>
      <c r="L39" s="20"/>
      <c r="M39" s="20"/>
      <c r="N39" s="20"/>
      <c r="O39" s="20"/>
      <c r="P39" s="20"/>
      <c r="Q39" s="20"/>
      <c r="R39" s="19"/>
    </row>
    <row r="40" spans="2:64" s="17" customFormat="1" ht="15" x14ac:dyDescent="0.25">
      <c r="B40" s="18"/>
      <c r="C40" s="21" t="s">
        <v>64</v>
      </c>
      <c r="D40" s="20"/>
      <c r="E40" s="20"/>
      <c r="F40" s="27" t="s">
        <v>65</v>
      </c>
      <c r="G40" s="20"/>
      <c r="H40" s="20"/>
      <c r="I40" s="20"/>
      <c r="J40" s="20"/>
      <c r="K40" s="21" t="s">
        <v>66</v>
      </c>
      <c r="L40" s="20"/>
      <c r="M40" s="698" t="s">
        <v>67</v>
      </c>
      <c r="N40" s="680"/>
      <c r="O40" s="680"/>
      <c r="P40" s="680"/>
      <c r="Q40" s="680"/>
      <c r="R40" s="19"/>
    </row>
    <row r="41" spans="2:64" s="17" customFormat="1" ht="14.45" customHeight="1" x14ac:dyDescent="0.25">
      <c r="B41" s="18"/>
      <c r="C41" s="21" t="s">
        <v>68</v>
      </c>
      <c r="D41" s="20"/>
      <c r="E41" s="20"/>
      <c r="F41" s="27"/>
      <c r="G41" s="20"/>
      <c r="H41" s="20"/>
      <c r="I41" s="20"/>
      <c r="J41" s="20"/>
      <c r="K41" s="21" t="s">
        <v>69</v>
      </c>
      <c r="L41" s="20"/>
      <c r="M41" s="698" t="s">
        <v>70</v>
      </c>
      <c r="N41" s="680"/>
      <c r="O41" s="680"/>
      <c r="P41" s="680"/>
      <c r="Q41" s="680"/>
      <c r="R41" s="19"/>
    </row>
    <row r="42" spans="2:64" s="17" customFormat="1" ht="10.35" customHeight="1" x14ac:dyDescent="0.25">
      <c r="B42" s="18"/>
      <c r="C42" s="20"/>
      <c r="D42" s="20"/>
      <c r="E42" s="20"/>
      <c r="F42" s="20"/>
      <c r="G42" s="20"/>
      <c r="H42" s="20"/>
      <c r="I42" s="20"/>
      <c r="J42" s="20"/>
      <c r="K42" s="20"/>
      <c r="L42" s="20"/>
      <c r="M42" s="20"/>
      <c r="N42" s="20"/>
      <c r="O42" s="20"/>
      <c r="P42" s="20"/>
      <c r="Q42" s="20"/>
      <c r="R42" s="19"/>
    </row>
    <row r="43" spans="2:64" s="48" customFormat="1" ht="29.25" customHeight="1" x14ac:dyDescent="0.25">
      <c r="B43" s="44"/>
      <c r="C43" s="45" t="s">
        <v>101</v>
      </c>
      <c r="D43" s="46" t="s">
        <v>102</v>
      </c>
      <c r="E43" s="46" t="s">
        <v>103</v>
      </c>
      <c r="F43" s="690" t="s">
        <v>104</v>
      </c>
      <c r="G43" s="691"/>
      <c r="H43" s="691"/>
      <c r="I43" s="691"/>
      <c r="J43" s="46" t="s">
        <v>105</v>
      </c>
      <c r="K43" s="46" t="s">
        <v>106</v>
      </c>
      <c r="L43" s="692" t="s">
        <v>107</v>
      </c>
      <c r="M43" s="691"/>
      <c r="N43" s="690" t="s">
        <v>72</v>
      </c>
      <c r="O43" s="691"/>
      <c r="P43" s="691"/>
      <c r="Q43" s="693"/>
      <c r="R43" s="47"/>
      <c r="T43" s="49" t="s">
        <v>108</v>
      </c>
      <c r="U43" s="50" t="s">
        <v>109</v>
      </c>
      <c r="V43" s="50" t="s">
        <v>110</v>
      </c>
      <c r="W43" s="50" t="s">
        <v>111</v>
      </c>
      <c r="X43" s="50" t="s">
        <v>112</v>
      </c>
      <c r="Y43" s="50" t="s">
        <v>113</v>
      </c>
      <c r="Z43" s="50" t="s">
        <v>114</v>
      </c>
      <c r="AA43" s="51" t="s">
        <v>115</v>
      </c>
    </row>
    <row r="44" spans="2:64" s="17" customFormat="1" ht="29.25" customHeight="1" x14ac:dyDescent="0.35">
      <c r="B44" s="18"/>
      <c r="C44" s="52" t="s">
        <v>116</v>
      </c>
      <c r="D44" s="20"/>
      <c r="E44" s="20"/>
      <c r="F44" s="20"/>
      <c r="G44" s="20"/>
      <c r="H44" s="20"/>
      <c r="I44" s="20"/>
      <c r="J44" s="20"/>
      <c r="K44" s="20"/>
      <c r="L44" s="20"/>
      <c r="M44" s="20"/>
      <c r="N44" s="674">
        <f>BK44</f>
        <v>0</v>
      </c>
      <c r="O44" s="675"/>
      <c r="P44" s="675"/>
      <c r="Q44" s="675"/>
      <c r="R44" s="19"/>
      <c r="T44" s="53"/>
      <c r="U44" s="54"/>
      <c r="V44" s="54"/>
      <c r="W44" s="55">
        <f>W45+W206</f>
        <v>325.61184999999989</v>
      </c>
      <c r="X44" s="54"/>
      <c r="Y44" s="55">
        <f>Y45+Y206</f>
        <v>55.548964699999999</v>
      </c>
      <c r="Z44" s="54"/>
      <c r="AA44" s="56">
        <f>AA45+AA206</f>
        <v>114.16460000000001</v>
      </c>
      <c r="AT44" s="30" t="s">
        <v>117</v>
      </c>
      <c r="AU44" s="30" t="s">
        <v>74</v>
      </c>
      <c r="BK44" s="57">
        <f>BK45+BK206</f>
        <v>0</v>
      </c>
    </row>
    <row r="45" spans="2:64" s="62" customFormat="1" ht="37.35" customHeight="1" x14ac:dyDescent="0.35">
      <c r="B45" s="58"/>
      <c r="C45" s="59"/>
      <c r="D45" s="60" t="s">
        <v>75</v>
      </c>
      <c r="E45" s="60"/>
      <c r="F45" s="60"/>
      <c r="G45" s="60"/>
      <c r="H45" s="60"/>
      <c r="I45" s="60"/>
      <c r="J45" s="60"/>
      <c r="K45" s="60"/>
      <c r="L45" s="60"/>
      <c r="M45" s="60"/>
      <c r="N45" s="668">
        <f>BK45</f>
        <v>0</v>
      </c>
      <c r="O45" s="669"/>
      <c r="P45" s="669"/>
      <c r="Q45" s="669"/>
      <c r="R45" s="61"/>
      <c r="T45" s="63"/>
      <c r="U45" s="59"/>
      <c r="V45" s="59"/>
      <c r="W45" s="64">
        <f>W46+W109+W112+W115+W151+W187+W190+W204</f>
        <v>324.4718499999999</v>
      </c>
      <c r="X45" s="59"/>
      <c r="Y45" s="64">
        <f>Y46+Y109+Y112+Y115+Y151+Y187+Y190+Y204</f>
        <v>55.548964699999999</v>
      </c>
      <c r="Z45" s="59"/>
      <c r="AA45" s="65">
        <f>AA46+AA109+AA112+AA115+AA151+AA187+AA190+AA204</f>
        <v>114.14460000000001</v>
      </c>
      <c r="AR45" s="66" t="s">
        <v>118</v>
      </c>
      <c r="AT45" s="67" t="s">
        <v>117</v>
      </c>
      <c r="AU45" s="67" t="s">
        <v>119</v>
      </c>
      <c r="AY45" s="66" t="s">
        <v>120</v>
      </c>
      <c r="BK45" s="68">
        <f>BK46+BK109+BK112+BK115+BK151+BK187+BK190+BK204</f>
        <v>0</v>
      </c>
    </row>
    <row r="46" spans="2:64" s="62" customFormat="1" ht="19.899999999999999" customHeight="1" x14ac:dyDescent="0.3">
      <c r="B46" s="58"/>
      <c r="C46" s="59"/>
      <c r="D46" s="69" t="s">
        <v>76</v>
      </c>
      <c r="E46" s="69"/>
      <c r="F46" s="69"/>
      <c r="G46" s="69"/>
      <c r="H46" s="69"/>
      <c r="I46" s="69"/>
      <c r="J46" s="69"/>
      <c r="K46" s="69"/>
      <c r="L46" s="69"/>
      <c r="M46" s="69"/>
      <c r="N46" s="659">
        <f>BK46</f>
        <v>0</v>
      </c>
      <c r="O46" s="660"/>
      <c r="P46" s="660"/>
      <c r="Q46" s="660"/>
      <c r="R46" s="61"/>
      <c r="T46" s="63"/>
      <c r="U46" s="59"/>
      <c r="V46" s="59"/>
      <c r="W46" s="64">
        <f>SUM(W47:W108)</f>
        <v>150.94273799999999</v>
      </c>
      <c r="X46" s="59"/>
      <c r="Y46" s="64">
        <f>SUM(Y47:Y108)</f>
        <v>46.722296</v>
      </c>
      <c r="Z46" s="59"/>
      <c r="AA46" s="65">
        <f>SUM(AA47:AA108)</f>
        <v>0</v>
      </c>
      <c r="AR46" s="66" t="s">
        <v>118</v>
      </c>
      <c r="AT46" s="67" t="s">
        <v>117</v>
      </c>
      <c r="AU46" s="67" t="s">
        <v>118</v>
      </c>
      <c r="AY46" s="66" t="s">
        <v>120</v>
      </c>
      <c r="BK46" s="68">
        <f>SUM(BK47:BK108)</f>
        <v>0</v>
      </c>
    </row>
    <row r="47" spans="2:64" s="17" customFormat="1" ht="31.5" customHeight="1" x14ac:dyDescent="0.25">
      <c r="B47" s="70"/>
      <c r="C47" s="71" t="s">
        <v>118</v>
      </c>
      <c r="D47" s="71" t="s">
        <v>121</v>
      </c>
      <c r="E47" s="72" t="s">
        <v>1927</v>
      </c>
      <c r="F47" s="671" t="s">
        <v>1928</v>
      </c>
      <c r="G47" s="667"/>
      <c r="H47" s="667"/>
      <c r="I47" s="667"/>
      <c r="J47" s="73" t="s">
        <v>134</v>
      </c>
      <c r="K47" s="74">
        <v>1.875</v>
      </c>
      <c r="L47" s="666"/>
      <c r="M47" s="667"/>
      <c r="N47" s="666">
        <f>ROUND(L47*K47,2)</f>
        <v>0</v>
      </c>
      <c r="O47" s="667"/>
      <c r="P47" s="667"/>
      <c r="Q47" s="667"/>
      <c r="R47" s="75"/>
      <c r="T47" s="76" t="s">
        <v>125</v>
      </c>
      <c r="U47" s="77" t="s">
        <v>126</v>
      </c>
      <c r="V47" s="78">
        <v>9.7000000000000003E-2</v>
      </c>
      <c r="W47" s="78">
        <f>V47*K47</f>
        <v>0.18187500000000001</v>
      </c>
      <c r="X47" s="78">
        <v>0</v>
      </c>
      <c r="Y47" s="78">
        <f>X47*K47</f>
        <v>0</v>
      </c>
      <c r="Z47" s="78">
        <v>0</v>
      </c>
      <c r="AA47" s="79">
        <f>Z47*K47</f>
        <v>0</v>
      </c>
      <c r="AR47" s="30" t="s">
        <v>127</v>
      </c>
      <c r="AT47" s="30" t="s">
        <v>121</v>
      </c>
      <c r="AU47" s="30" t="s">
        <v>128</v>
      </c>
      <c r="AY47" s="30" t="s">
        <v>120</v>
      </c>
      <c r="BE47" s="80">
        <f>IF(U47="základní",N47,0)</f>
        <v>0</v>
      </c>
      <c r="BF47" s="80">
        <f>IF(U47="snížená",N47,0)</f>
        <v>0</v>
      </c>
      <c r="BG47" s="80">
        <f>IF(U47="zákl. přenesená",N47,0)</f>
        <v>0</v>
      </c>
      <c r="BH47" s="80">
        <f>IF(U47="sníž. přenesená",N47,0)</f>
        <v>0</v>
      </c>
      <c r="BI47" s="80">
        <f>IF(U47="nulová",N47,0)</f>
        <v>0</v>
      </c>
      <c r="BJ47" s="30" t="s">
        <v>118</v>
      </c>
      <c r="BK47" s="80">
        <f>ROUND(L47*K47,2)</f>
        <v>0</v>
      </c>
      <c r="BL47" s="30" t="s">
        <v>127</v>
      </c>
    </row>
    <row r="48" spans="2:64" s="109" customFormat="1" ht="22.5" customHeight="1" x14ac:dyDescent="0.25">
      <c r="B48" s="105"/>
      <c r="C48" s="106"/>
      <c r="D48" s="106"/>
      <c r="E48" s="107" t="s">
        <v>125</v>
      </c>
      <c r="F48" s="672" t="s">
        <v>2229</v>
      </c>
      <c r="G48" s="673"/>
      <c r="H48" s="673"/>
      <c r="I48" s="673"/>
      <c r="J48" s="106"/>
      <c r="K48" s="107" t="s">
        <v>125</v>
      </c>
      <c r="L48" s="106"/>
      <c r="M48" s="106"/>
      <c r="N48" s="106"/>
      <c r="O48" s="106"/>
      <c r="P48" s="106"/>
      <c r="Q48" s="106"/>
      <c r="R48" s="108"/>
      <c r="T48" s="110"/>
      <c r="U48" s="106"/>
      <c r="V48" s="106"/>
      <c r="W48" s="106"/>
      <c r="X48" s="106"/>
      <c r="Y48" s="106"/>
      <c r="Z48" s="106"/>
      <c r="AA48" s="111"/>
      <c r="AT48" s="112" t="s">
        <v>130</v>
      </c>
      <c r="AU48" s="112" t="s">
        <v>128</v>
      </c>
      <c r="AV48" s="109" t="s">
        <v>118</v>
      </c>
      <c r="AW48" s="109" t="s">
        <v>131</v>
      </c>
      <c r="AX48" s="109" t="s">
        <v>119</v>
      </c>
      <c r="AY48" s="112" t="s">
        <v>120</v>
      </c>
    </row>
    <row r="49" spans="2:64" s="86" customFormat="1" ht="22.5" customHeight="1" x14ac:dyDescent="0.25">
      <c r="B49" s="81"/>
      <c r="C49" s="82"/>
      <c r="D49" s="82"/>
      <c r="E49" s="83" t="s">
        <v>125</v>
      </c>
      <c r="F49" s="663" t="s">
        <v>2230</v>
      </c>
      <c r="G49" s="662"/>
      <c r="H49" s="662"/>
      <c r="I49" s="662"/>
      <c r="J49" s="82"/>
      <c r="K49" s="84">
        <v>1.875</v>
      </c>
      <c r="L49" s="82"/>
      <c r="M49" s="82"/>
      <c r="N49" s="82"/>
      <c r="O49" s="82"/>
      <c r="P49" s="82"/>
      <c r="Q49" s="82"/>
      <c r="R49" s="85"/>
      <c r="T49" s="87"/>
      <c r="U49" s="82"/>
      <c r="V49" s="82"/>
      <c r="W49" s="82"/>
      <c r="X49" s="82"/>
      <c r="Y49" s="82"/>
      <c r="Z49" s="82"/>
      <c r="AA49" s="88"/>
      <c r="AT49" s="89" t="s">
        <v>130</v>
      </c>
      <c r="AU49" s="89" t="s">
        <v>128</v>
      </c>
      <c r="AV49" s="86" t="s">
        <v>128</v>
      </c>
      <c r="AW49" s="86" t="s">
        <v>131</v>
      </c>
      <c r="AX49" s="86" t="s">
        <v>118</v>
      </c>
      <c r="AY49" s="89" t="s">
        <v>120</v>
      </c>
    </row>
    <row r="50" spans="2:64" s="17" customFormat="1" ht="31.5" customHeight="1" x14ac:dyDescent="0.25">
      <c r="B50" s="70"/>
      <c r="C50" s="71" t="s">
        <v>128</v>
      </c>
      <c r="D50" s="71" t="s">
        <v>121</v>
      </c>
      <c r="E50" s="72" t="s">
        <v>132</v>
      </c>
      <c r="F50" s="671" t="s">
        <v>133</v>
      </c>
      <c r="G50" s="667"/>
      <c r="H50" s="667"/>
      <c r="I50" s="667"/>
      <c r="J50" s="73" t="s">
        <v>134</v>
      </c>
      <c r="K50" s="74">
        <v>1.08</v>
      </c>
      <c r="L50" s="666"/>
      <c r="M50" s="667"/>
      <c r="N50" s="666">
        <f>ROUND(L50*K50,2)</f>
        <v>0</v>
      </c>
      <c r="O50" s="667"/>
      <c r="P50" s="667"/>
      <c r="Q50" s="667"/>
      <c r="R50" s="75"/>
      <c r="T50" s="76" t="s">
        <v>125</v>
      </c>
      <c r="U50" s="77" t="s">
        <v>126</v>
      </c>
      <c r="V50" s="78">
        <v>1.2</v>
      </c>
      <c r="W50" s="78">
        <f>V50*K50</f>
        <v>1.296</v>
      </c>
      <c r="X50" s="78">
        <v>0</v>
      </c>
      <c r="Y50" s="78">
        <f>X50*K50</f>
        <v>0</v>
      </c>
      <c r="Z50" s="78">
        <v>0</v>
      </c>
      <c r="AA50" s="79">
        <f>Z50*K50</f>
        <v>0</v>
      </c>
      <c r="AR50" s="30" t="s">
        <v>127</v>
      </c>
      <c r="AT50" s="30" t="s">
        <v>121</v>
      </c>
      <c r="AU50" s="30" t="s">
        <v>128</v>
      </c>
      <c r="AY50" s="30" t="s">
        <v>120</v>
      </c>
      <c r="BE50" s="80">
        <f>IF(U50="základní",N50,0)</f>
        <v>0</v>
      </c>
      <c r="BF50" s="80">
        <f>IF(U50="snížená",N50,0)</f>
        <v>0</v>
      </c>
      <c r="BG50" s="80">
        <f>IF(U50="zákl. přenesená",N50,0)</f>
        <v>0</v>
      </c>
      <c r="BH50" s="80">
        <f>IF(U50="sníž. přenesená",N50,0)</f>
        <v>0</v>
      </c>
      <c r="BI50" s="80">
        <f>IF(U50="nulová",N50,0)</f>
        <v>0</v>
      </c>
      <c r="BJ50" s="30" t="s">
        <v>118</v>
      </c>
      <c r="BK50" s="80">
        <f>ROUND(L50*K50,2)</f>
        <v>0</v>
      </c>
      <c r="BL50" s="30" t="s">
        <v>127</v>
      </c>
    </row>
    <row r="51" spans="2:64" s="86" customFormat="1" ht="31.5" customHeight="1" x14ac:dyDescent="0.25">
      <c r="B51" s="81"/>
      <c r="C51" s="82"/>
      <c r="D51" s="82"/>
      <c r="E51" s="83" t="s">
        <v>125</v>
      </c>
      <c r="F51" s="661" t="s">
        <v>2231</v>
      </c>
      <c r="G51" s="662"/>
      <c r="H51" s="662"/>
      <c r="I51" s="662"/>
      <c r="J51" s="82"/>
      <c r="K51" s="84">
        <v>1.08</v>
      </c>
      <c r="L51" s="82"/>
      <c r="M51" s="82"/>
      <c r="N51" s="82"/>
      <c r="O51" s="82"/>
      <c r="P51" s="82"/>
      <c r="Q51" s="82"/>
      <c r="R51" s="85"/>
      <c r="T51" s="87"/>
      <c r="U51" s="82"/>
      <c r="V51" s="82"/>
      <c r="W51" s="82"/>
      <c r="X51" s="82"/>
      <c r="Y51" s="82"/>
      <c r="Z51" s="82"/>
      <c r="AA51" s="88"/>
      <c r="AT51" s="89" t="s">
        <v>130</v>
      </c>
      <c r="AU51" s="89" t="s">
        <v>128</v>
      </c>
      <c r="AV51" s="86" t="s">
        <v>128</v>
      </c>
      <c r="AW51" s="86" t="s">
        <v>131</v>
      </c>
      <c r="AX51" s="86" t="s">
        <v>118</v>
      </c>
      <c r="AY51" s="89" t="s">
        <v>120</v>
      </c>
    </row>
    <row r="52" spans="2:64" s="17" customFormat="1" ht="31.5" customHeight="1" x14ac:dyDescent="0.25">
      <c r="B52" s="70"/>
      <c r="C52" s="71" t="s">
        <v>136</v>
      </c>
      <c r="D52" s="71" t="s">
        <v>121</v>
      </c>
      <c r="E52" s="72" t="s">
        <v>1826</v>
      </c>
      <c r="F52" s="671" t="s">
        <v>1827</v>
      </c>
      <c r="G52" s="667"/>
      <c r="H52" s="667"/>
      <c r="I52" s="667"/>
      <c r="J52" s="73" t="s">
        <v>134</v>
      </c>
      <c r="K52" s="74">
        <v>85.641999999999996</v>
      </c>
      <c r="L52" s="666"/>
      <c r="M52" s="667"/>
      <c r="N52" s="666">
        <f>ROUND(L52*K52,2)</f>
        <v>0</v>
      </c>
      <c r="O52" s="667"/>
      <c r="P52" s="667"/>
      <c r="Q52" s="667"/>
      <c r="R52" s="75"/>
      <c r="T52" s="76" t="s">
        <v>125</v>
      </c>
      <c r="U52" s="77" t="s">
        <v>126</v>
      </c>
      <c r="V52" s="78">
        <v>0.78100000000000003</v>
      </c>
      <c r="W52" s="78">
        <f>V52*K52</f>
        <v>66.886402000000004</v>
      </c>
      <c r="X52" s="78">
        <v>0</v>
      </c>
      <c r="Y52" s="78">
        <f>X52*K52</f>
        <v>0</v>
      </c>
      <c r="Z52" s="78">
        <v>0</v>
      </c>
      <c r="AA52" s="79">
        <f>Z52*K52</f>
        <v>0</v>
      </c>
      <c r="AR52" s="30" t="s">
        <v>127</v>
      </c>
      <c r="AT52" s="30" t="s">
        <v>121</v>
      </c>
      <c r="AU52" s="30" t="s">
        <v>128</v>
      </c>
      <c r="AY52" s="30" t="s">
        <v>120</v>
      </c>
      <c r="BE52" s="80">
        <f>IF(U52="základní",N52,0)</f>
        <v>0</v>
      </c>
      <c r="BF52" s="80">
        <f>IF(U52="snížená",N52,0)</f>
        <v>0</v>
      </c>
      <c r="BG52" s="80">
        <f>IF(U52="zákl. přenesená",N52,0)</f>
        <v>0</v>
      </c>
      <c r="BH52" s="80">
        <f>IF(U52="sníž. přenesená",N52,0)</f>
        <v>0</v>
      </c>
      <c r="BI52" s="80">
        <f>IF(U52="nulová",N52,0)</f>
        <v>0</v>
      </c>
      <c r="BJ52" s="30" t="s">
        <v>118</v>
      </c>
      <c r="BK52" s="80">
        <f>ROUND(L52*K52,2)</f>
        <v>0</v>
      </c>
      <c r="BL52" s="30" t="s">
        <v>127</v>
      </c>
    </row>
    <row r="53" spans="2:64" s="109" customFormat="1" ht="22.5" customHeight="1" x14ac:dyDescent="0.25">
      <c r="B53" s="105"/>
      <c r="C53" s="106"/>
      <c r="D53" s="106"/>
      <c r="E53" s="107" t="s">
        <v>125</v>
      </c>
      <c r="F53" s="672" t="s">
        <v>1828</v>
      </c>
      <c r="G53" s="673"/>
      <c r="H53" s="673"/>
      <c r="I53" s="673"/>
      <c r="J53" s="106"/>
      <c r="K53" s="107" t="s">
        <v>125</v>
      </c>
      <c r="L53" s="106"/>
      <c r="M53" s="106"/>
      <c r="N53" s="106"/>
      <c r="O53" s="106"/>
      <c r="P53" s="106"/>
      <c r="Q53" s="106"/>
      <c r="R53" s="108"/>
      <c r="T53" s="110"/>
      <c r="U53" s="106"/>
      <c r="V53" s="106"/>
      <c r="W53" s="106"/>
      <c r="X53" s="106"/>
      <c r="Y53" s="106"/>
      <c r="Z53" s="106"/>
      <c r="AA53" s="111"/>
      <c r="AT53" s="112" t="s">
        <v>130</v>
      </c>
      <c r="AU53" s="112" t="s">
        <v>128</v>
      </c>
      <c r="AV53" s="109" t="s">
        <v>118</v>
      </c>
      <c r="AW53" s="109" t="s">
        <v>131</v>
      </c>
      <c r="AX53" s="109" t="s">
        <v>119</v>
      </c>
      <c r="AY53" s="112" t="s">
        <v>120</v>
      </c>
    </row>
    <row r="54" spans="2:64" s="86" customFormat="1" ht="22.5" customHeight="1" x14ac:dyDescent="0.25">
      <c r="B54" s="81"/>
      <c r="C54" s="82"/>
      <c r="D54" s="82"/>
      <c r="E54" s="83" t="s">
        <v>125</v>
      </c>
      <c r="F54" s="663" t="s">
        <v>2232</v>
      </c>
      <c r="G54" s="662"/>
      <c r="H54" s="662"/>
      <c r="I54" s="662"/>
      <c r="J54" s="82"/>
      <c r="K54" s="84">
        <v>7.6130000000000004</v>
      </c>
      <c r="L54" s="82"/>
      <c r="M54" s="82"/>
      <c r="N54" s="82"/>
      <c r="O54" s="82"/>
      <c r="P54" s="82"/>
      <c r="Q54" s="82"/>
      <c r="R54" s="85"/>
      <c r="T54" s="87"/>
      <c r="U54" s="82"/>
      <c r="V54" s="82"/>
      <c r="W54" s="82"/>
      <c r="X54" s="82"/>
      <c r="Y54" s="82"/>
      <c r="Z54" s="82"/>
      <c r="AA54" s="88"/>
      <c r="AT54" s="89" t="s">
        <v>130</v>
      </c>
      <c r="AU54" s="89" t="s">
        <v>128</v>
      </c>
      <c r="AV54" s="86" t="s">
        <v>128</v>
      </c>
      <c r="AW54" s="86" t="s">
        <v>131</v>
      </c>
      <c r="AX54" s="86" t="s">
        <v>119</v>
      </c>
      <c r="AY54" s="89" t="s">
        <v>120</v>
      </c>
    </row>
    <row r="55" spans="2:64" s="86" customFormat="1" ht="31.5" customHeight="1" x14ac:dyDescent="0.25">
      <c r="B55" s="81"/>
      <c r="C55" s="82"/>
      <c r="D55" s="82"/>
      <c r="E55" s="83" t="s">
        <v>125</v>
      </c>
      <c r="F55" s="663" t="s">
        <v>2233</v>
      </c>
      <c r="G55" s="662"/>
      <c r="H55" s="662"/>
      <c r="I55" s="662"/>
      <c r="J55" s="82"/>
      <c r="K55" s="84">
        <v>16.291</v>
      </c>
      <c r="L55" s="82"/>
      <c r="M55" s="82"/>
      <c r="N55" s="82"/>
      <c r="O55" s="82"/>
      <c r="P55" s="82"/>
      <c r="Q55" s="82"/>
      <c r="R55" s="85"/>
      <c r="T55" s="87"/>
      <c r="U55" s="82"/>
      <c r="V55" s="82"/>
      <c r="W55" s="82"/>
      <c r="X55" s="82"/>
      <c r="Y55" s="82"/>
      <c r="Z55" s="82"/>
      <c r="AA55" s="88"/>
      <c r="AT55" s="89" t="s">
        <v>130</v>
      </c>
      <c r="AU55" s="89" t="s">
        <v>128</v>
      </c>
      <c r="AV55" s="86" t="s">
        <v>128</v>
      </c>
      <c r="AW55" s="86" t="s">
        <v>131</v>
      </c>
      <c r="AX55" s="86" t="s">
        <v>119</v>
      </c>
      <c r="AY55" s="89" t="s">
        <v>120</v>
      </c>
    </row>
    <row r="56" spans="2:64" s="86" customFormat="1" ht="31.5" customHeight="1" x14ac:dyDescent="0.25">
      <c r="B56" s="81"/>
      <c r="C56" s="82"/>
      <c r="D56" s="82"/>
      <c r="E56" s="83" t="s">
        <v>125</v>
      </c>
      <c r="F56" s="663" t="s">
        <v>2234</v>
      </c>
      <c r="G56" s="662"/>
      <c r="H56" s="662"/>
      <c r="I56" s="662"/>
      <c r="J56" s="82"/>
      <c r="K56" s="84">
        <v>66.245000000000005</v>
      </c>
      <c r="L56" s="82"/>
      <c r="M56" s="82"/>
      <c r="N56" s="82"/>
      <c r="O56" s="82"/>
      <c r="P56" s="82"/>
      <c r="Q56" s="82"/>
      <c r="R56" s="85"/>
      <c r="T56" s="87"/>
      <c r="U56" s="82"/>
      <c r="V56" s="82"/>
      <c r="W56" s="82"/>
      <c r="X56" s="82"/>
      <c r="Y56" s="82"/>
      <c r="Z56" s="82"/>
      <c r="AA56" s="88"/>
      <c r="AT56" s="89" t="s">
        <v>130</v>
      </c>
      <c r="AU56" s="89" t="s">
        <v>128</v>
      </c>
      <c r="AV56" s="86" t="s">
        <v>128</v>
      </c>
      <c r="AW56" s="86" t="s">
        <v>131</v>
      </c>
      <c r="AX56" s="86" t="s">
        <v>119</v>
      </c>
      <c r="AY56" s="89" t="s">
        <v>120</v>
      </c>
    </row>
    <row r="57" spans="2:64" s="118" customFormat="1" ht="22.5" customHeight="1" x14ac:dyDescent="0.25">
      <c r="B57" s="113"/>
      <c r="C57" s="114"/>
      <c r="D57" s="114"/>
      <c r="E57" s="115" t="s">
        <v>125</v>
      </c>
      <c r="F57" s="681" t="s">
        <v>577</v>
      </c>
      <c r="G57" s="682"/>
      <c r="H57" s="682"/>
      <c r="I57" s="682"/>
      <c r="J57" s="114"/>
      <c r="K57" s="116">
        <v>90.149000000000001</v>
      </c>
      <c r="L57" s="114"/>
      <c r="M57" s="114"/>
      <c r="N57" s="114"/>
      <c r="O57" s="114"/>
      <c r="P57" s="114"/>
      <c r="Q57" s="114"/>
      <c r="R57" s="117"/>
      <c r="T57" s="119"/>
      <c r="U57" s="114"/>
      <c r="V57" s="114"/>
      <c r="W57" s="114"/>
      <c r="X57" s="114"/>
      <c r="Y57" s="114"/>
      <c r="Z57" s="114"/>
      <c r="AA57" s="120"/>
      <c r="AT57" s="121" t="s">
        <v>130</v>
      </c>
      <c r="AU57" s="121" t="s">
        <v>128</v>
      </c>
      <c r="AV57" s="118" t="s">
        <v>136</v>
      </c>
      <c r="AW57" s="118" t="s">
        <v>131</v>
      </c>
      <c r="AX57" s="118" t="s">
        <v>119</v>
      </c>
      <c r="AY57" s="121" t="s">
        <v>120</v>
      </c>
    </row>
    <row r="58" spans="2:64" s="86" customFormat="1" ht="31.5" customHeight="1" x14ac:dyDescent="0.25">
      <c r="B58" s="81"/>
      <c r="C58" s="82"/>
      <c r="D58" s="82"/>
      <c r="E58" s="83" t="s">
        <v>125</v>
      </c>
      <c r="F58" s="663" t="s">
        <v>2235</v>
      </c>
      <c r="G58" s="662"/>
      <c r="H58" s="662"/>
      <c r="I58" s="662"/>
      <c r="J58" s="82"/>
      <c r="K58" s="84">
        <v>-4.5069999999999997</v>
      </c>
      <c r="L58" s="82"/>
      <c r="M58" s="82"/>
      <c r="N58" s="82"/>
      <c r="O58" s="82"/>
      <c r="P58" s="82"/>
      <c r="Q58" s="82"/>
      <c r="R58" s="85"/>
      <c r="T58" s="87"/>
      <c r="U58" s="82"/>
      <c r="V58" s="82"/>
      <c r="W58" s="82"/>
      <c r="X58" s="82"/>
      <c r="Y58" s="82"/>
      <c r="Z58" s="82"/>
      <c r="AA58" s="88"/>
      <c r="AT58" s="89" t="s">
        <v>130</v>
      </c>
      <c r="AU58" s="89" t="s">
        <v>128</v>
      </c>
      <c r="AV58" s="86" t="s">
        <v>128</v>
      </c>
      <c r="AW58" s="86" t="s">
        <v>131</v>
      </c>
      <c r="AX58" s="86" t="s">
        <v>119</v>
      </c>
      <c r="AY58" s="89" t="s">
        <v>120</v>
      </c>
    </row>
    <row r="59" spans="2:64" s="95" customFormat="1" ht="22.5" customHeight="1" x14ac:dyDescent="0.25">
      <c r="B59" s="90"/>
      <c r="C59" s="91"/>
      <c r="D59" s="91"/>
      <c r="E59" s="92" t="s">
        <v>125</v>
      </c>
      <c r="F59" s="664" t="s">
        <v>146</v>
      </c>
      <c r="G59" s="665"/>
      <c r="H59" s="665"/>
      <c r="I59" s="665"/>
      <c r="J59" s="91"/>
      <c r="K59" s="93">
        <v>85.641999999999996</v>
      </c>
      <c r="L59" s="91"/>
      <c r="M59" s="91"/>
      <c r="N59" s="91"/>
      <c r="O59" s="91"/>
      <c r="P59" s="91"/>
      <c r="Q59" s="91"/>
      <c r="R59" s="94"/>
      <c r="T59" s="96"/>
      <c r="U59" s="91"/>
      <c r="V59" s="91"/>
      <c r="W59" s="91"/>
      <c r="X59" s="91"/>
      <c r="Y59" s="91"/>
      <c r="Z59" s="91"/>
      <c r="AA59" s="97"/>
      <c r="AT59" s="98" t="s">
        <v>130</v>
      </c>
      <c r="AU59" s="98" t="s">
        <v>128</v>
      </c>
      <c r="AV59" s="95" t="s">
        <v>127</v>
      </c>
      <c r="AW59" s="95" t="s">
        <v>131</v>
      </c>
      <c r="AX59" s="95" t="s">
        <v>118</v>
      </c>
      <c r="AY59" s="98" t="s">
        <v>120</v>
      </c>
    </row>
    <row r="60" spans="2:64" s="17" customFormat="1" ht="44.25" customHeight="1" x14ac:dyDescent="0.25">
      <c r="B60" s="70"/>
      <c r="C60" s="71" t="s">
        <v>127</v>
      </c>
      <c r="D60" s="71" t="s">
        <v>121</v>
      </c>
      <c r="E60" s="72" t="s">
        <v>164</v>
      </c>
      <c r="F60" s="671" t="s">
        <v>165</v>
      </c>
      <c r="G60" s="667"/>
      <c r="H60" s="667"/>
      <c r="I60" s="667"/>
      <c r="J60" s="73" t="s">
        <v>134</v>
      </c>
      <c r="K60" s="74">
        <v>4.5069999999999997</v>
      </c>
      <c r="L60" s="666"/>
      <c r="M60" s="667"/>
      <c r="N60" s="666">
        <f>ROUND(L60*K60,2)</f>
        <v>0</v>
      </c>
      <c r="O60" s="667"/>
      <c r="P60" s="667"/>
      <c r="Q60" s="667"/>
      <c r="R60" s="75"/>
      <c r="T60" s="76" t="s">
        <v>125</v>
      </c>
      <c r="U60" s="77" t="s">
        <v>126</v>
      </c>
      <c r="V60" s="78">
        <v>1.6930000000000001</v>
      </c>
      <c r="W60" s="78">
        <f>V60*K60</f>
        <v>7.6303510000000001</v>
      </c>
      <c r="X60" s="78">
        <v>0</v>
      </c>
      <c r="Y60" s="78">
        <f>X60*K60</f>
        <v>0</v>
      </c>
      <c r="Z60" s="78">
        <v>0</v>
      </c>
      <c r="AA60" s="79">
        <f>Z60*K60</f>
        <v>0</v>
      </c>
      <c r="AR60" s="30" t="s">
        <v>127</v>
      </c>
      <c r="AT60" s="30" t="s">
        <v>121</v>
      </c>
      <c r="AU60" s="30" t="s">
        <v>128</v>
      </c>
      <c r="AY60" s="30" t="s">
        <v>120</v>
      </c>
      <c r="BE60" s="80">
        <f>IF(U60="základní",N60,0)</f>
        <v>0</v>
      </c>
      <c r="BF60" s="80">
        <f>IF(U60="snížená",N60,0)</f>
        <v>0</v>
      </c>
      <c r="BG60" s="80">
        <f>IF(U60="zákl. přenesená",N60,0)</f>
        <v>0</v>
      </c>
      <c r="BH60" s="80">
        <f>IF(U60="sníž. přenesená",N60,0)</f>
        <v>0</v>
      </c>
      <c r="BI60" s="80">
        <f>IF(U60="nulová",N60,0)</f>
        <v>0</v>
      </c>
      <c r="BJ60" s="30" t="s">
        <v>118</v>
      </c>
      <c r="BK60" s="80">
        <f>ROUND(L60*K60,2)</f>
        <v>0</v>
      </c>
      <c r="BL60" s="30" t="s">
        <v>127</v>
      </c>
    </row>
    <row r="61" spans="2:64" s="86" customFormat="1" ht="22.5" customHeight="1" x14ac:dyDescent="0.25">
      <c r="B61" s="81"/>
      <c r="C61" s="82"/>
      <c r="D61" s="82"/>
      <c r="E61" s="83" t="s">
        <v>125</v>
      </c>
      <c r="F61" s="661" t="s">
        <v>2236</v>
      </c>
      <c r="G61" s="662"/>
      <c r="H61" s="662"/>
      <c r="I61" s="662"/>
      <c r="J61" s="82"/>
      <c r="K61" s="84">
        <v>4.5069999999999997</v>
      </c>
      <c r="L61" s="82"/>
      <c r="M61" s="82"/>
      <c r="N61" s="82"/>
      <c r="O61" s="82"/>
      <c r="P61" s="82"/>
      <c r="Q61" s="82"/>
      <c r="R61" s="85"/>
      <c r="T61" s="87"/>
      <c r="U61" s="82"/>
      <c r="V61" s="82"/>
      <c r="W61" s="82"/>
      <c r="X61" s="82"/>
      <c r="Y61" s="82"/>
      <c r="Z61" s="82"/>
      <c r="AA61" s="88"/>
      <c r="AT61" s="89" t="s">
        <v>130</v>
      </c>
      <c r="AU61" s="89" t="s">
        <v>128</v>
      </c>
      <c r="AV61" s="86" t="s">
        <v>128</v>
      </c>
      <c r="AW61" s="86" t="s">
        <v>131</v>
      </c>
      <c r="AX61" s="86" t="s">
        <v>118</v>
      </c>
      <c r="AY61" s="89" t="s">
        <v>120</v>
      </c>
    </row>
    <row r="62" spans="2:64" s="17" customFormat="1" ht="31.5" customHeight="1" x14ac:dyDescent="0.25">
      <c r="B62" s="70"/>
      <c r="C62" s="71" t="s">
        <v>143</v>
      </c>
      <c r="D62" s="71" t="s">
        <v>121</v>
      </c>
      <c r="E62" s="72" t="s">
        <v>216</v>
      </c>
      <c r="F62" s="671" t="s">
        <v>217</v>
      </c>
      <c r="G62" s="667"/>
      <c r="H62" s="667"/>
      <c r="I62" s="667"/>
      <c r="J62" s="73" t="s">
        <v>134</v>
      </c>
      <c r="K62" s="74">
        <v>90.149000000000001</v>
      </c>
      <c r="L62" s="666"/>
      <c r="M62" s="667"/>
      <c r="N62" s="666">
        <f>ROUND(L62*K62,2)</f>
        <v>0</v>
      </c>
      <c r="O62" s="667"/>
      <c r="P62" s="667"/>
      <c r="Q62" s="667"/>
      <c r="R62" s="75"/>
      <c r="T62" s="76" t="s">
        <v>125</v>
      </c>
      <c r="U62" s="77" t="s">
        <v>126</v>
      </c>
      <c r="V62" s="78">
        <v>0.34499999999999997</v>
      </c>
      <c r="W62" s="78">
        <f>V62*K62</f>
        <v>31.101404999999996</v>
      </c>
      <c r="X62" s="78">
        <v>0</v>
      </c>
      <c r="Y62" s="78">
        <f>X62*K62</f>
        <v>0</v>
      </c>
      <c r="Z62" s="78">
        <v>0</v>
      </c>
      <c r="AA62" s="79">
        <f>Z62*K62</f>
        <v>0</v>
      </c>
      <c r="AR62" s="30" t="s">
        <v>127</v>
      </c>
      <c r="AT62" s="30" t="s">
        <v>121</v>
      </c>
      <c r="AU62" s="30" t="s">
        <v>128</v>
      </c>
      <c r="AY62" s="30" t="s">
        <v>120</v>
      </c>
      <c r="BE62" s="80">
        <f>IF(U62="základní",N62,0)</f>
        <v>0</v>
      </c>
      <c r="BF62" s="80">
        <f>IF(U62="snížená",N62,0)</f>
        <v>0</v>
      </c>
      <c r="BG62" s="80">
        <f>IF(U62="zákl. přenesená",N62,0)</f>
        <v>0</v>
      </c>
      <c r="BH62" s="80">
        <f>IF(U62="sníž. přenesená",N62,0)</f>
        <v>0</v>
      </c>
      <c r="BI62" s="80">
        <f>IF(U62="nulová",N62,0)</f>
        <v>0</v>
      </c>
      <c r="BJ62" s="30" t="s">
        <v>118</v>
      </c>
      <c r="BK62" s="80">
        <f>ROUND(L62*K62,2)</f>
        <v>0</v>
      </c>
      <c r="BL62" s="30" t="s">
        <v>127</v>
      </c>
    </row>
    <row r="63" spans="2:64" s="86" customFormat="1" ht="22.5" customHeight="1" x14ac:dyDescent="0.25">
      <c r="B63" s="81"/>
      <c r="C63" s="82"/>
      <c r="D63" s="82"/>
      <c r="E63" s="83" t="s">
        <v>125</v>
      </c>
      <c r="F63" s="661" t="s">
        <v>2237</v>
      </c>
      <c r="G63" s="662"/>
      <c r="H63" s="662"/>
      <c r="I63" s="662"/>
      <c r="J63" s="82"/>
      <c r="K63" s="84">
        <v>85.641999999999996</v>
      </c>
      <c r="L63" s="82"/>
      <c r="M63" s="82"/>
      <c r="N63" s="82"/>
      <c r="O63" s="82"/>
      <c r="P63" s="82"/>
      <c r="Q63" s="82"/>
      <c r="R63" s="85"/>
      <c r="T63" s="87"/>
      <c r="U63" s="82"/>
      <c r="V63" s="82"/>
      <c r="W63" s="82"/>
      <c r="X63" s="82"/>
      <c r="Y63" s="82"/>
      <c r="Z63" s="82"/>
      <c r="AA63" s="88"/>
      <c r="AT63" s="89" t="s">
        <v>130</v>
      </c>
      <c r="AU63" s="89" t="s">
        <v>128</v>
      </c>
      <c r="AV63" s="86" t="s">
        <v>128</v>
      </c>
      <c r="AW63" s="86" t="s">
        <v>131</v>
      </c>
      <c r="AX63" s="86" t="s">
        <v>119</v>
      </c>
      <c r="AY63" s="89" t="s">
        <v>120</v>
      </c>
    </row>
    <row r="64" spans="2:64" s="86" customFormat="1" ht="22.5" customHeight="1" x14ac:dyDescent="0.25">
      <c r="B64" s="81"/>
      <c r="C64" s="82"/>
      <c r="D64" s="82"/>
      <c r="E64" s="83" t="s">
        <v>125</v>
      </c>
      <c r="F64" s="663" t="s">
        <v>2238</v>
      </c>
      <c r="G64" s="662"/>
      <c r="H64" s="662"/>
      <c r="I64" s="662"/>
      <c r="J64" s="82"/>
      <c r="K64" s="84">
        <v>4.5069999999999997</v>
      </c>
      <c r="L64" s="82"/>
      <c r="M64" s="82"/>
      <c r="N64" s="82"/>
      <c r="O64" s="82"/>
      <c r="P64" s="82"/>
      <c r="Q64" s="82"/>
      <c r="R64" s="85"/>
      <c r="T64" s="87"/>
      <c r="U64" s="82"/>
      <c r="V64" s="82"/>
      <c r="W64" s="82"/>
      <c r="X64" s="82"/>
      <c r="Y64" s="82"/>
      <c r="Z64" s="82"/>
      <c r="AA64" s="88"/>
      <c r="AT64" s="89" t="s">
        <v>130</v>
      </c>
      <c r="AU64" s="89" t="s">
        <v>128</v>
      </c>
      <c r="AV64" s="86" t="s">
        <v>128</v>
      </c>
      <c r="AW64" s="86" t="s">
        <v>131</v>
      </c>
      <c r="AX64" s="86" t="s">
        <v>119</v>
      </c>
      <c r="AY64" s="89" t="s">
        <v>120</v>
      </c>
    </row>
    <row r="65" spans="2:64" s="95" customFormat="1" ht="22.5" customHeight="1" x14ac:dyDescent="0.25">
      <c r="B65" s="90"/>
      <c r="C65" s="91"/>
      <c r="D65" s="91"/>
      <c r="E65" s="92" t="s">
        <v>125</v>
      </c>
      <c r="F65" s="664" t="s">
        <v>146</v>
      </c>
      <c r="G65" s="665"/>
      <c r="H65" s="665"/>
      <c r="I65" s="665"/>
      <c r="J65" s="91"/>
      <c r="K65" s="93">
        <v>90.149000000000001</v>
      </c>
      <c r="L65" s="91"/>
      <c r="M65" s="91"/>
      <c r="N65" s="91"/>
      <c r="O65" s="91"/>
      <c r="P65" s="91"/>
      <c r="Q65" s="91"/>
      <c r="R65" s="94"/>
      <c r="T65" s="96"/>
      <c r="U65" s="91"/>
      <c r="V65" s="91"/>
      <c r="W65" s="91"/>
      <c r="X65" s="91"/>
      <c r="Y65" s="91"/>
      <c r="Z65" s="91"/>
      <c r="AA65" s="97"/>
      <c r="AT65" s="98" t="s">
        <v>130</v>
      </c>
      <c r="AU65" s="98" t="s">
        <v>128</v>
      </c>
      <c r="AV65" s="95" t="s">
        <v>127</v>
      </c>
      <c r="AW65" s="95" t="s">
        <v>131</v>
      </c>
      <c r="AX65" s="95" t="s">
        <v>118</v>
      </c>
      <c r="AY65" s="98" t="s">
        <v>120</v>
      </c>
    </row>
    <row r="66" spans="2:64" s="17" customFormat="1" ht="31.5" customHeight="1" x14ac:dyDescent="0.25">
      <c r="B66" s="70"/>
      <c r="C66" s="71" t="s">
        <v>147</v>
      </c>
      <c r="D66" s="71" t="s">
        <v>121</v>
      </c>
      <c r="E66" s="72" t="s">
        <v>222</v>
      </c>
      <c r="F66" s="671" t="s">
        <v>223</v>
      </c>
      <c r="G66" s="667"/>
      <c r="H66" s="667"/>
      <c r="I66" s="667"/>
      <c r="J66" s="73" t="s">
        <v>134</v>
      </c>
      <c r="K66" s="74">
        <v>18.468</v>
      </c>
      <c r="L66" s="666"/>
      <c r="M66" s="667"/>
      <c r="N66" s="666">
        <f>ROUND(L66*K66,2)</f>
        <v>0</v>
      </c>
      <c r="O66" s="667"/>
      <c r="P66" s="667"/>
      <c r="Q66" s="667"/>
      <c r="R66" s="75"/>
      <c r="T66" s="76" t="s">
        <v>125</v>
      </c>
      <c r="U66" s="77" t="s">
        <v>126</v>
      </c>
      <c r="V66" s="78">
        <v>8.3000000000000004E-2</v>
      </c>
      <c r="W66" s="78">
        <f>V66*K66</f>
        <v>1.5328440000000001</v>
      </c>
      <c r="X66" s="78">
        <v>0</v>
      </c>
      <c r="Y66" s="78">
        <f>X66*K66</f>
        <v>0</v>
      </c>
      <c r="Z66" s="78">
        <v>0</v>
      </c>
      <c r="AA66" s="79">
        <f>Z66*K66</f>
        <v>0</v>
      </c>
      <c r="AR66" s="30" t="s">
        <v>127</v>
      </c>
      <c r="AT66" s="30" t="s">
        <v>121</v>
      </c>
      <c r="AU66" s="30" t="s">
        <v>128</v>
      </c>
      <c r="AY66" s="30" t="s">
        <v>120</v>
      </c>
      <c r="BE66" s="80">
        <f>IF(U66="základní",N66,0)</f>
        <v>0</v>
      </c>
      <c r="BF66" s="80">
        <f>IF(U66="snížená",N66,0)</f>
        <v>0</v>
      </c>
      <c r="BG66" s="80">
        <f>IF(U66="zákl. přenesená",N66,0)</f>
        <v>0</v>
      </c>
      <c r="BH66" s="80">
        <f>IF(U66="sníž. přenesená",N66,0)</f>
        <v>0</v>
      </c>
      <c r="BI66" s="80">
        <f>IF(U66="nulová",N66,0)</f>
        <v>0</v>
      </c>
      <c r="BJ66" s="30" t="s">
        <v>118</v>
      </c>
      <c r="BK66" s="80">
        <f>ROUND(L66*K66,2)</f>
        <v>0</v>
      </c>
      <c r="BL66" s="30" t="s">
        <v>127</v>
      </c>
    </row>
    <row r="67" spans="2:64" s="86" customFormat="1" ht="22.5" customHeight="1" x14ac:dyDescent="0.25">
      <c r="B67" s="81"/>
      <c r="C67" s="82"/>
      <c r="D67" s="82"/>
      <c r="E67" s="83" t="s">
        <v>125</v>
      </c>
      <c r="F67" s="661" t="s">
        <v>2239</v>
      </c>
      <c r="G67" s="662"/>
      <c r="H67" s="662"/>
      <c r="I67" s="662"/>
      <c r="J67" s="82"/>
      <c r="K67" s="84">
        <v>85.641999999999996</v>
      </c>
      <c r="L67" s="82"/>
      <c r="M67" s="82"/>
      <c r="N67" s="82"/>
      <c r="O67" s="82"/>
      <c r="P67" s="82"/>
      <c r="Q67" s="82"/>
      <c r="R67" s="85"/>
      <c r="T67" s="87"/>
      <c r="U67" s="82"/>
      <c r="V67" s="82"/>
      <c r="W67" s="82"/>
      <c r="X67" s="82"/>
      <c r="Y67" s="82"/>
      <c r="Z67" s="82"/>
      <c r="AA67" s="88"/>
      <c r="AT67" s="89" t="s">
        <v>130</v>
      </c>
      <c r="AU67" s="89" t="s">
        <v>128</v>
      </c>
      <c r="AV67" s="86" t="s">
        <v>128</v>
      </c>
      <c r="AW67" s="86" t="s">
        <v>131</v>
      </c>
      <c r="AX67" s="86" t="s">
        <v>119</v>
      </c>
      <c r="AY67" s="89" t="s">
        <v>120</v>
      </c>
    </row>
    <row r="68" spans="2:64" s="86" customFormat="1" ht="22.5" customHeight="1" x14ac:dyDescent="0.25">
      <c r="B68" s="81"/>
      <c r="C68" s="82"/>
      <c r="D68" s="82"/>
      <c r="E68" s="83" t="s">
        <v>125</v>
      </c>
      <c r="F68" s="663" t="s">
        <v>2240</v>
      </c>
      <c r="G68" s="662"/>
      <c r="H68" s="662"/>
      <c r="I68" s="662"/>
      <c r="J68" s="82"/>
      <c r="K68" s="84">
        <v>4.5069999999999997</v>
      </c>
      <c r="L68" s="82"/>
      <c r="M68" s="82"/>
      <c r="N68" s="82"/>
      <c r="O68" s="82"/>
      <c r="P68" s="82"/>
      <c r="Q68" s="82"/>
      <c r="R68" s="85"/>
      <c r="T68" s="87"/>
      <c r="U68" s="82"/>
      <c r="V68" s="82"/>
      <c r="W68" s="82"/>
      <c r="X68" s="82"/>
      <c r="Y68" s="82"/>
      <c r="Z68" s="82"/>
      <c r="AA68" s="88"/>
      <c r="AT68" s="89" t="s">
        <v>130</v>
      </c>
      <c r="AU68" s="89" t="s">
        <v>128</v>
      </c>
      <c r="AV68" s="86" t="s">
        <v>128</v>
      </c>
      <c r="AW68" s="86" t="s">
        <v>131</v>
      </c>
      <c r="AX68" s="86" t="s">
        <v>119</v>
      </c>
      <c r="AY68" s="89" t="s">
        <v>120</v>
      </c>
    </row>
    <row r="69" spans="2:64" s="86" customFormat="1" ht="22.5" customHeight="1" x14ac:dyDescent="0.25">
      <c r="B69" s="81"/>
      <c r="C69" s="82"/>
      <c r="D69" s="82"/>
      <c r="E69" s="83" t="s">
        <v>125</v>
      </c>
      <c r="F69" s="663" t="s">
        <v>2241</v>
      </c>
      <c r="G69" s="662"/>
      <c r="H69" s="662"/>
      <c r="I69" s="662"/>
      <c r="J69" s="82"/>
      <c r="K69" s="84">
        <v>-11.952</v>
      </c>
      <c r="L69" s="82"/>
      <c r="M69" s="82"/>
      <c r="N69" s="82"/>
      <c r="O69" s="82"/>
      <c r="P69" s="82"/>
      <c r="Q69" s="82"/>
      <c r="R69" s="85"/>
      <c r="T69" s="87"/>
      <c r="U69" s="82"/>
      <c r="V69" s="82"/>
      <c r="W69" s="82"/>
      <c r="X69" s="82"/>
      <c r="Y69" s="82"/>
      <c r="Z69" s="82"/>
      <c r="AA69" s="88"/>
      <c r="AT69" s="89" t="s">
        <v>130</v>
      </c>
      <c r="AU69" s="89" t="s">
        <v>128</v>
      </c>
      <c r="AV69" s="86" t="s">
        <v>128</v>
      </c>
      <c r="AW69" s="86" t="s">
        <v>131</v>
      </c>
      <c r="AX69" s="86" t="s">
        <v>119</v>
      </c>
      <c r="AY69" s="89" t="s">
        <v>120</v>
      </c>
    </row>
    <row r="70" spans="2:64" s="86" customFormat="1" ht="22.5" customHeight="1" x14ac:dyDescent="0.25">
      <c r="B70" s="81"/>
      <c r="C70" s="82"/>
      <c r="D70" s="82"/>
      <c r="E70" s="83" t="s">
        <v>125</v>
      </c>
      <c r="F70" s="663" t="s">
        <v>2242</v>
      </c>
      <c r="G70" s="662"/>
      <c r="H70" s="662"/>
      <c r="I70" s="662"/>
      <c r="J70" s="82"/>
      <c r="K70" s="84">
        <v>-59.728999999999999</v>
      </c>
      <c r="L70" s="82"/>
      <c r="M70" s="82"/>
      <c r="N70" s="82"/>
      <c r="O70" s="82"/>
      <c r="P70" s="82"/>
      <c r="Q70" s="82"/>
      <c r="R70" s="85"/>
      <c r="T70" s="87"/>
      <c r="U70" s="82"/>
      <c r="V70" s="82"/>
      <c r="W70" s="82"/>
      <c r="X70" s="82"/>
      <c r="Y70" s="82"/>
      <c r="Z70" s="82"/>
      <c r="AA70" s="88"/>
      <c r="AT70" s="89" t="s">
        <v>130</v>
      </c>
      <c r="AU70" s="89" t="s">
        <v>128</v>
      </c>
      <c r="AV70" s="86" t="s">
        <v>128</v>
      </c>
      <c r="AW70" s="86" t="s">
        <v>131</v>
      </c>
      <c r="AX70" s="86" t="s">
        <v>119</v>
      </c>
      <c r="AY70" s="89" t="s">
        <v>120</v>
      </c>
    </row>
    <row r="71" spans="2:64" s="95" customFormat="1" ht="22.5" customHeight="1" x14ac:dyDescent="0.25">
      <c r="B71" s="90"/>
      <c r="C71" s="91"/>
      <c r="D71" s="91"/>
      <c r="E71" s="92" t="s">
        <v>125</v>
      </c>
      <c r="F71" s="664" t="s">
        <v>146</v>
      </c>
      <c r="G71" s="665"/>
      <c r="H71" s="665"/>
      <c r="I71" s="665"/>
      <c r="J71" s="91"/>
      <c r="K71" s="93">
        <v>18.468</v>
      </c>
      <c r="L71" s="91"/>
      <c r="M71" s="91"/>
      <c r="N71" s="91"/>
      <c r="O71" s="91"/>
      <c r="P71" s="91"/>
      <c r="Q71" s="91"/>
      <c r="R71" s="94"/>
      <c r="T71" s="96"/>
      <c r="U71" s="91"/>
      <c r="V71" s="91"/>
      <c r="W71" s="91"/>
      <c r="X71" s="91"/>
      <c r="Y71" s="91"/>
      <c r="Z71" s="91"/>
      <c r="AA71" s="97"/>
      <c r="AT71" s="98" t="s">
        <v>130</v>
      </c>
      <c r="AU71" s="98" t="s">
        <v>128</v>
      </c>
      <c r="AV71" s="95" t="s">
        <v>127</v>
      </c>
      <c r="AW71" s="95" t="s">
        <v>131</v>
      </c>
      <c r="AX71" s="95" t="s">
        <v>118</v>
      </c>
      <c r="AY71" s="98" t="s">
        <v>120</v>
      </c>
    </row>
    <row r="72" spans="2:64" s="17" customFormat="1" ht="44.25" customHeight="1" x14ac:dyDescent="0.25">
      <c r="B72" s="70"/>
      <c r="C72" s="71" t="s">
        <v>151</v>
      </c>
      <c r="D72" s="71" t="s">
        <v>121</v>
      </c>
      <c r="E72" s="72" t="s">
        <v>225</v>
      </c>
      <c r="F72" s="671" t="s">
        <v>226</v>
      </c>
      <c r="G72" s="667"/>
      <c r="H72" s="667"/>
      <c r="I72" s="667"/>
      <c r="J72" s="73" t="s">
        <v>134</v>
      </c>
      <c r="K72" s="74">
        <v>166.21199999999999</v>
      </c>
      <c r="L72" s="666"/>
      <c r="M72" s="667"/>
      <c r="N72" s="666">
        <f>ROUND(L72*K72,2)</f>
        <v>0</v>
      </c>
      <c r="O72" s="667"/>
      <c r="P72" s="667"/>
      <c r="Q72" s="667"/>
      <c r="R72" s="75"/>
      <c r="T72" s="76" t="s">
        <v>125</v>
      </c>
      <c r="U72" s="77" t="s">
        <v>126</v>
      </c>
      <c r="V72" s="78">
        <v>4.0000000000000001E-3</v>
      </c>
      <c r="W72" s="78">
        <f>V72*K72</f>
        <v>0.66484799999999999</v>
      </c>
      <c r="X72" s="78">
        <v>0</v>
      </c>
      <c r="Y72" s="78">
        <f>X72*K72</f>
        <v>0</v>
      </c>
      <c r="Z72" s="78">
        <v>0</v>
      </c>
      <c r="AA72" s="79">
        <f>Z72*K72</f>
        <v>0</v>
      </c>
      <c r="AR72" s="30" t="s">
        <v>127</v>
      </c>
      <c r="AT72" s="30" t="s">
        <v>121</v>
      </c>
      <c r="AU72" s="30" t="s">
        <v>128</v>
      </c>
      <c r="AY72" s="30" t="s">
        <v>120</v>
      </c>
      <c r="BE72" s="80">
        <f>IF(U72="základní",N72,0)</f>
        <v>0</v>
      </c>
      <c r="BF72" s="80">
        <f>IF(U72="snížená",N72,0)</f>
        <v>0</v>
      </c>
      <c r="BG72" s="80">
        <f>IF(U72="zákl. přenesená",N72,0)</f>
        <v>0</v>
      </c>
      <c r="BH72" s="80">
        <f>IF(U72="sníž. přenesená",N72,0)</f>
        <v>0</v>
      </c>
      <c r="BI72" s="80">
        <f>IF(U72="nulová",N72,0)</f>
        <v>0</v>
      </c>
      <c r="BJ72" s="30" t="s">
        <v>118</v>
      </c>
      <c r="BK72" s="80">
        <f>ROUND(L72*K72,2)</f>
        <v>0</v>
      </c>
      <c r="BL72" s="30" t="s">
        <v>127</v>
      </c>
    </row>
    <row r="73" spans="2:64" s="86" customFormat="1" ht="22.5" customHeight="1" x14ac:dyDescent="0.25">
      <c r="B73" s="81"/>
      <c r="C73" s="82"/>
      <c r="D73" s="82"/>
      <c r="E73" s="83" t="s">
        <v>125</v>
      </c>
      <c r="F73" s="661" t="s">
        <v>2243</v>
      </c>
      <c r="G73" s="662"/>
      <c r="H73" s="662"/>
      <c r="I73" s="662"/>
      <c r="J73" s="82"/>
      <c r="K73" s="84">
        <v>166.21199999999999</v>
      </c>
      <c r="L73" s="82"/>
      <c r="M73" s="82"/>
      <c r="N73" s="82"/>
      <c r="O73" s="82"/>
      <c r="P73" s="82"/>
      <c r="Q73" s="82"/>
      <c r="R73" s="85"/>
      <c r="T73" s="87"/>
      <c r="U73" s="82"/>
      <c r="V73" s="82"/>
      <c r="W73" s="82"/>
      <c r="X73" s="82"/>
      <c r="Y73" s="82"/>
      <c r="Z73" s="82"/>
      <c r="AA73" s="88"/>
      <c r="AT73" s="89" t="s">
        <v>130</v>
      </c>
      <c r="AU73" s="89" t="s">
        <v>128</v>
      </c>
      <c r="AV73" s="86" t="s">
        <v>128</v>
      </c>
      <c r="AW73" s="86" t="s">
        <v>131</v>
      </c>
      <c r="AX73" s="86" t="s">
        <v>118</v>
      </c>
      <c r="AY73" s="89" t="s">
        <v>120</v>
      </c>
    </row>
    <row r="74" spans="2:64" s="17" customFormat="1" ht="22.5" customHeight="1" x14ac:dyDescent="0.25">
      <c r="B74" s="70"/>
      <c r="C74" s="71" t="s">
        <v>154</v>
      </c>
      <c r="D74" s="71" t="s">
        <v>121</v>
      </c>
      <c r="E74" s="72" t="s">
        <v>228</v>
      </c>
      <c r="F74" s="671" t="s">
        <v>229</v>
      </c>
      <c r="G74" s="667"/>
      <c r="H74" s="667"/>
      <c r="I74" s="667"/>
      <c r="J74" s="73" t="s">
        <v>134</v>
      </c>
      <c r="K74" s="74">
        <v>18.468</v>
      </c>
      <c r="L74" s="666"/>
      <c r="M74" s="667"/>
      <c r="N74" s="666">
        <f>ROUND(L74*K74,2)</f>
        <v>0</v>
      </c>
      <c r="O74" s="667"/>
      <c r="P74" s="667"/>
      <c r="Q74" s="667"/>
      <c r="R74" s="75"/>
      <c r="T74" s="76" t="s">
        <v>125</v>
      </c>
      <c r="U74" s="77" t="s">
        <v>126</v>
      </c>
      <c r="V74" s="78">
        <v>0.65200000000000002</v>
      </c>
      <c r="W74" s="78">
        <f>V74*K74</f>
        <v>12.041136</v>
      </c>
      <c r="X74" s="78">
        <v>0</v>
      </c>
      <c r="Y74" s="78">
        <f>X74*K74</f>
        <v>0</v>
      </c>
      <c r="Z74" s="78">
        <v>0</v>
      </c>
      <c r="AA74" s="79">
        <f>Z74*K74</f>
        <v>0</v>
      </c>
      <c r="AR74" s="30" t="s">
        <v>127</v>
      </c>
      <c r="AT74" s="30" t="s">
        <v>121</v>
      </c>
      <c r="AU74" s="30" t="s">
        <v>128</v>
      </c>
      <c r="AY74" s="30" t="s">
        <v>120</v>
      </c>
      <c r="BE74" s="80">
        <f>IF(U74="základní",N74,0)</f>
        <v>0</v>
      </c>
      <c r="BF74" s="80">
        <f>IF(U74="snížená",N74,0)</f>
        <v>0</v>
      </c>
      <c r="BG74" s="80">
        <f>IF(U74="zákl. přenesená",N74,0)</f>
        <v>0</v>
      </c>
      <c r="BH74" s="80">
        <f>IF(U74="sníž. přenesená",N74,0)</f>
        <v>0</v>
      </c>
      <c r="BI74" s="80">
        <f>IF(U74="nulová",N74,0)</f>
        <v>0</v>
      </c>
      <c r="BJ74" s="30" t="s">
        <v>118</v>
      </c>
      <c r="BK74" s="80">
        <f>ROUND(L74*K74,2)</f>
        <v>0</v>
      </c>
      <c r="BL74" s="30" t="s">
        <v>127</v>
      </c>
    </row>
    <row r="75" spans="2:64" s="86" customFormat="1" ht="22.5" customHeight="1" x14ac:dyDescent="0.25">
      <c r="B75" s="81"/>
      <c r="C75" s="82"/>
      <c r="D75" s="82"/>
      <c r="E75" s="83" t="s">
        <v>125</v>
      </c>
      <c r="F75" s="661" t="s">
        <v>2244</v>
      </c>
      <c r="G75" s="662"/>
      <c r="H75" s="662"/>
      <c r="I75" s="662"/>
      <c r="J75" s="82"/>
      <c r="K75" s="84">
        <v>18.468</v>
      </c>
      <c r="L75" s="82"/>
      <c r="M75" s="82"/>
      <c r="N75" s="82"/>
      <c r="O75" s="82"/>
      <c r="P75" s="82"/>
      <c r="Q75" s="82"/>
      <c r="R75" s="85"/>
      <c r="T75" s="87"/>
      <c r="U75" s="82"/>
      <c r="V75" s="82"/>
      <c r="W75" s="82"/>
      <c r="X75" s="82"/>
      <c r="Y75" s="82"/>
      <c r="Z75" s="82"/>
      <c r="AA75" s="88"/>
      <c r="AT75" s="89" t="s">
        <v>130</v>
      </c>
      <c r="AU75" s="89" t="s">
        <v>128</v>
      </c>
      <c r="AV75" s="86" t="s">
        <v>128</v>
      </c>
      <c r="AW75" s="86" t="s">
        <v>131</v>
      </c>
      <c r="AX75" s="86" t="s">
        <v>118</v>
      </c>
      <c r="AY75" s="89" t="s">
        <v>120</v>
      </c>
    </row>
    <row r="76" spans="2:64" s="17" customFormat="1" ht="22.5" customHeight="1" x14ac:dyDescent="0.25">
      <c r="B76" s="70"/>
      <c r="C76" s="71" t="s">
        <v>157</v>
      </c>
      <c r="D76" s="71" t="s">
        <v>121</v>
      </c>
      <c r="E76" s="72" t="s">
        <v>235</v>
      </c>
      <c r="F76" s="671" t="s">
        <v>236</v>
      </c>
      <c r="G76" s="667"/>
      <c r="H76" s="667"/>
      <c r="I76" s="667"/>
      <c r="J76" s="73" t="s">
        <v>134</v>
      </c>
      <c r="K76" s="74">
        <v>18.468</v>
      </c>
      <c r="L76" s="666"/>
      <c r="M76" s="667"/>
      <c r="N76" s="666">
        <f>ROUND(L76*K76,2)</f>
        <v>0</v>
      </c>
      <c r="O76" s="667"/>
      <c r="P76" s="667"/>
      <c r="Q76" s="667"/>
      <c r="R76" s="75"/>
      <c r="T76" s="76" t="s">
        <v>125</v>
      </c>
      <c r="U76" s="77" t="s">
        <v>126</v>
      </c>
      <c r="V76" s="78">
        <v>8.9999999999999993E-3</v>
      </c>
      <c r="W76" s="78">
        <f>V76*K76</f>
        <v>0.166212</v>
      </c>
      <c r="X76" s="78">
        <v>0</v>
      </c>
      <c r="Y76" s="78">
        <f>X76*K76</f>
        <v>0</v>
      </c>
      <c r="Z76" s="78">
        <v>0</v>
      </c>
      <c r="AA76" s="79">
        <f>Z76*K76</f>
        <v>0</v>
      </c>
      <c r="AR76" s="30" t="s">
        <v>127</v>
      </c>
      <c r="AT76" s="30" t="s">
        <v>121</v>
      </c>
      <c r="AU76" s="30" t="s">
        <v>128</v>
      </c>
      <c r="AY76" s="30" t="s">
        <v>120</v>
      </c>
      <c r="BE76" s="80">
        <f>IF(U76="základní",N76,0)</f>
        <v>0</v>
      </c>
      <c r="BF76" s="80">
        <f>IF(U76="snížená",N76,0)</f>
        <v>0</v>
      </c>
      <c r="BG76" s="80">
        <f>IF(U76="zákl. přenesená",N76,0)</f>
        <v>0</v>
      </c>
      <c r="BH76" s="80">
        <f>IF(U76="sníž. přenesená",N76,0)</f>
        <v>0</v>
      </c>
      <c r="BI76" s="80">
        <f>IF(U76="nulová",N76,0)</f>
        <v>0</v>
      </c>
      <c r="BJ76" s="30" t="s">
        <v>118</v>
      </c>
      <c r="BK76" s="80">
        <f>ROUND(L76*K76,2)</f>
        <v>0</v>
      </c>
      <c r="BL76" s="30" t="s">
        <v>127</v>
      </c>
    </row>
    <row r="77" spans="2:64" s="86" customFormat="1" ht="22.5" customHeight="1" x14ac:dyDescent="0.25">
      <c r="B77" s="81"/>
      <c r="C77" s="82"/>
      <c r="D77" s="82"/>
      <c r="E77" s="83" t="s">
        <v>125</v>
      </c>
      <c r="F77" s="661" t="s">
        <v>2244</v>
      </c>
      <c r="G77" s="662"/>
      <c r="H77" s="662"/>
      <c r="I77" s="662"/>
      <c r="J77" s="82"/>
      <c r="K77" s="84">
        <v>18.468</v>
      </c>
      <c r="L77" s="82"/>
      <c r="M77" s="82"/>
      <c r="N77" s="82"/>
      <c r="O77" s="82"/>
      <c r="P77" s="82"/>
      <c r="Q77" s="82"/>
      <c r="R77" s="85"/>
      <c r="T77" s="87"/>
      <c r="U77" s="82"/>
      <c r="V77" s="82"/>
      <c r="W77" s="82"/>
      <c r="X77" s="82"/>
      <c r="Y77" s="82"/>
      <c r="Z77" s="82"/>
      <c r="AA77" s="88"/>
      <c r="AT77" s="89" t="s">
        <v>130</v>
      </c>
      <c r="AU77" s="89" t="s">
        <v>128</v>
      </c>
      <c r="AV77" s="86" t="s">
        <v>128</v>
      </c>
      <c r="AW77" s="86" t="s">
        <v>131</v>
      </c>
      <c r="AX77" s="86" t="s">
        <v>118</v>
      </c>
      <c r="AY77" s="89" t="s">
        <v>120</v>
      </c>
    </row>
    <row r="78" spans="2:64" s="17" customFormat="1" ht="31.5" customHeight="1" x14ac:dyDescent="0.25">
      <c r="B78" s="70"/>
      <c r="C78" s="71" t="s">
        <v>163</v>
      </c>
      <c r="D78" s="71" t="s">
        <v>121</v>
      </c>
      <c r="E78" s="72" t="s">
        <v>238</v>
      </c>
      <c r="F78" s="671" t="s">
        <v>239</v>
      </c>
      <c r="G78" s="667"/>
      <c r="H78" s="667"/>
      <c r="I78" s="667"/>
      <c r="J78" s="73" t="s">
        <v>191</v>
      </c>
      <c r="K78" s="74">
        <v>33.241999999999997</v>
      </c>
      <c r="L78" s="666"/>
      <c r="M78" s="667"/>
      <c r="N78" s="666">
        <f>ROUND(L78*K78,2)</f>
        <v>0</v>
      </c>
      <c r="O78" s="667"/>
      <c r="P78" s="667"/>
      <c r="Q78" s="667"/>
      <c r="R78" s="75"/>
      <c r="T78" s="76" t="s">
        <v>125</v>
      </c>
      <c r="U78" s="77" t="s">
        <v>126</v>
      </c>
      <c r="V78" s="78">
        <v>0</v>
      </c>
      <c r="W78" s="78">
        <f>V78*K78</f>
        <v>0</v>
      </c>
      <c r="X78" s="78">
        <v>0</v>
      </c>
      <c r="Y78" s="78">
        <f>X78*K78</f>
        <v>0</v>
      </c>
      <c r="Z78" s="78">
        <v>0</v>
      </c>
      <c r="AA78" s="79">
        <f>Z78*K78</f>
        <v>0</v>
      </c>
      <c r="AR78" s="30" t="s">
        <v>127</v>
      </c>
      <c r="AT78" s="30" t="s">
        <v>121</v>
      </c>
      <c r="AU78" s="30" t="s">
        <v>128</v>
      </c>
      <c r="AY78" s="30" t="s">
        <v>120</v>
      </c>
      <c r="BE78" s="80">
        <f>IF(U78="základní",N78,0)</f>
        <v>0</v>
      </c>
      <c r="BF78" s="80">
        <f>IF(U78="snížená",N78,0)</f>
        <v>0</v>
      </c>
      <c r="BG78" s="80">
        <f>IF(U78="zákl. přenesená",N78,0)</f>
        <v>0</v>
      </c>
      <c r="BH78" s="80">
        <f>IF(U78="sníž. přenesená",N78,0)</f>
        <v>0</v>
      </c>
      <c r="BI78" s="80">
        <f>IF(U78="nulová",N78,0)</f>
        <v>0</v>
      </c>
      <c r="BJ78" s="30" t="s">
        <v>118</v>
      </c>
      <c r="BK78" s="80">
        <f>ROUND(L78*K78,2)</f>
        <v>0</v>
      </c>
      <c r="BL78" s="30" t="s">
        <v>127</v>
      </c>
    </row>
    <row r="79" spans="2:64" s="86" customFormat="1" ht="22.5" customHeight="1" x14ac:dyDescent="0.25">
      <c r="B79" s="81"/>
      <c r="C79" s="82"/>
      <c r="D79" s="82"/>
      <c r="E79" s="83" t="s">
        <v>125</v>
      </c>
      <c r="F79" s="661" t="s">
        <v>2245</v>
      </c>
      <c r="G79" s="662"/>
      <c r="H79" s="662"/>
      <c r="I79" s="662"/>
      <c r="J79" s="82"/>
      <c r="K79" s="84">
        <v>33.241999999999997</v>
      </c>
      <c r="L79" s="82"/>
      <c r="M79" s="82"/>
      <c r="N79" s="82"/>
      <c r="O79" s="82"/>
      <c r="P79" s="82"/>
      <c r="Q79" s="82"/>
      <c r="R79" s="85"/>
      <c r="T79" s="87"/>
      <c r="U79" s="82"/>
      <c r="V79" s="82"/>
      <c r="W79" s="82"/>
      <c r="X79" s="82"/>
      <c r="Y79" s="82"/>
      <c r="Z79" s="82"/>
      <c r="AA79" s="88"/>
      <c r="AT79" s="89" t="s">
        <v>130</v>
      </c>
      <c r="AU79" s="89" t="s">
        <v>128</v>
      </c>
      <c r="AV79" s="86" t="s">
        <v>128</v>
      </c>
      <c r="AW79" s="86" t="s">
        <v>131</v>
      </c>
      <c r="AX79" s="86" t="s">
        <v>118</v>
      </c>
      <c r="AY79" s="89" t="s">
        <v>120</v>
      </c>
    </row>
    <row r="80" spans="2:64" s="17" customFormat="1" ht="31.5" customHeight="1" x14ac:dyDescent="0.25">
      <c r="B80" s="70"/>
      <c r="C80" s="71" t="s">
        <v>169</v>
      </c>
      <c r="D80" s="71" t="s">
        <v>121</v>
      </c>
      <c r="E80" s="72" t="s">
        <v>241</v>
      </c>
      <c r="F80" s="671" t="s">
        <v>242</v>
      </c>
      <c r="G80" s="667"/>
      <c r="H80" s="667"/>
      <c r="I80" s="667"/>
      <c r="J80" s="73" t="s">
        <v>134</v>
      </c>
      <c r="K80" s="74">
        <v>11.952</v>
      </c>
      <c r="L80" s="666"/>
      <c r="M80" s="667"/>
      <c r="N80" s="666">
        <f>ROUND(L80*K80,2)</f>
        <v>0</v>
      </c>
      <c r="O80" s="667"/>
      <c r="P80" s="667"/>
      <c r="Q80" s="667"/>
      <c r="R80" s="75"/>
      <c r="T80" s="76" t="s">
        <v>125</v>
      </c>
      <c r="U80" s="77" t="s">
        <v>126</v>
      </c>
      <c r="V80" s="78">
        <v>0.29899999999999999</v>
      </c>
      <c r="W80" s="78">
        <f>V80*K80</f>
        <v>3.5736479999999999</v>
      </c>
      <c r="X80" s="78">
        <v>0</v>
      </c>
      <c r="Y80" s="78">
        <f>X80*K80</f>
        <v>0</v>
      </c>
      <c r="Z80" s="78">
        <v>0</v>
      </c>
      <c r="AA80" s="79">
        <f>Z80*K80</f>
        <v>0</v>
      </c>
      <c r="AR80" s="30" t="s">
        <v>127</v>
      </c>
      <c r="AT80" s="30" t="s">
        <v>121</v>
      </c>
      <c r="AU80" s="30" t="s">
        <v>128</v>
      </c>
      <c r="AY80" s="30" t="s">
        <v>120</v>
      </c>
      <c r="BE80" s="80">
        <f>IF(U80="základní",N80,0)</f>
        <v>0</v>
      </c>
      <c r="BF80" s="80">
        <f>IF(U80="snížená",N80,0)</f>
        <v>0</v>
      </c>
      <c r="BG80" s="80">
        <f>IF(U80="zákl. přenesená",N80,0)</f>
        <v>0</v>
      </c>
      <c r="BH80" s="80">
        <f>IF(U80="sníž. přenesená",N80,0)</f>
        <v>0</v>
      </c>
      <c r="BI80" s="80">
        <f>IF(U80="nulová",N80,0)</f>
        <v>0</v>
      </c>
      <c r="BJ80" s="30" t="s">
        <v>118</v>
      </c>
      <c r="BK80" s="80">
        <f>ROUND(L80*K80,2)</f>
        <v>0</v>
      </c>
      <c r="BL80" s="30" t="s">
        <v>127</v>
      </c>
    </row>
    <row r="81" spans="2:64" s="86" customFormat="1" ht="31.5" customHeight="1" x14ac:dyDescent="0.25">
      <c r="B81" s="81"/>
      <c r="C81" s="82"/>
      <c r="D81" s="82"/>
      <c r="E81" s="83" t="s">
        <v>125</v>
      </c>
      <c r="F81" s="661" t="s">
        <v>2246</v>
      </c>
      <c r="G81" s="662"/>
      <c r="H81" s="662"/>
      <c r="I81" s="662"/>
      <c r="J81" s="82"/>
      <c r="K81" s="84">
        <v>5.976</v>
      </c>
      <c r="L81" s="82"/>
      <c r="M81" s="82"/>
      <c r="N81" s="82"/>
      <c r="O81" s="82"/>
      <c r="P81" s="82"/>
      <c r="Q81" s="82"/>
      <c r="R81" s="85"/>
      <c r="T81" s="87"/>
      <c r="U81" s="82"/>
      <c r="V81" s="82"/>
      <c r="W81" s="82"/>
      <c r="X81" s="82"/>
      <c r="Y81" s="82"/>
      <c r="Z81" s="82"/>
      <c r="AA81" s="88"/>
      <c r="AT81" s="89" t="s">
        <v>130</v>
      </c>
      <c r="AU81" s="89" t="s">
        <v>128</v>
      </c>
      <c r="AV81" s="86" t="s">
        <v>128</v>
      </c>
      <c r="AW81" s="86" t="s">
        <v>131</v>
      </c>
      <c r="AX81" s="86" t="s">
        <v>119</v>
      </c>
      <c r="AY81" s="89" t="s">
        <v>120</v>
      </c>
    </row>
    <row r="82" spans="2:64" s="86" customFormat="1" ht="31.5" customHeight="1" x14ac:dyDescent="0.25">
      <c r="B82" s="81"/>
      <c r="C82" s="82"/>
      <c r="D82" s="82"/>
      <c r="E82" s="83" t="s">
        <v>125</v>
      </c>
      <c r="F82" s="663" t="s">
        <v>2247</v>
      </c>
      <c r="G82" s="662"/>
      <c r="H82" s="662"/>
      <c r="I82" s="662"/>
      <c r="J82" s="82"/>
      <c r="K82" s="84">
        <v>5.976</v>
      </c>
      <c r="L82" s="82"/>
      <c r="M82" s="82"/>
      <c r="N82" s="82"/>
      <c r="O82" s="82"/>
      <c r="P82" s="82"/>
      <c r="Q82" s="82"/>
      <c r="R82" s="85"/>
      <c r="T82" s="87"/>
      <c r="U82" s="82"/>
      <c r="V82" s="82"/>
      <c r="W82" s="82"/>
      <c r="X82" s="82"/>
      <c r="Y82" s="82"/>
      <c r="Z82" s="82"/>
      <c r="AA82" s="88"/>
      <c r="AT82" s="89" t="s">
        <v>130</v>
      </c>
      <c r="AU82" s="89" t="s">
        <v>128</v>
      </c>
      <c r="AV82" s="86" t="s">
        <v>128</v>
      </c>
      <c r="AW82" s="86" t="s">
        <v>131</v>
      </c>
      <c r="AX82" s="86" t="s">
        <v>119</v>
      </c>
      <c r="AY82" s="89" t="s">
        <v>120</v>
      </c>
    </row>
    <row r="83" spans="2:64" s="95" customFormat="1" ht="22.5" customHeight="1" x14ac:dyDescent="0.25">
      <c r="B83" s="90"/>
      <c r="C83" s="91"/>
      <c r="D83" s="91"/>
      <c r="E83" s="92" t="s">
        <v>125</v>
      </c>
      <c r="F83" s="664" t="s">
        <v>146</v>
      </c>
      <c r="G83" s="665"/>
      <c r="H83" s="665"/>
      <c r="I83" s="665"/>
      <c r="J83" s="91"/>
      <c r="K83" s="93">
        <v>11.952</v>
      </c>
      <c r="L83" s="91"/>
      <c r="M83" s="91"/>
      <c r="N83" s="91"/>
      <c r="O83" s="91"/>
      <c r="P83" s="91"/>
      <c r="Q83" s="91"/>
      <c r="R83" s="94"/>
      <c r="T83" s="96"/>
      <c r="U83" s="91"/>
      <c r="V83" s="91"/>
      <c r="W83" s="91"/>
      <c r="X83" s="91"/>
      <c r="Y83" s="91"/>
      <c r="Z83" s="91"/>
      <c r="AA83" s="97"/>
      <c r="AT83" s="98" t="s">
        <v>130</v>
      </c>
      <c r="AU83" s="98" t="s">
        <v>128</v>
      </c>
      <c r="AV83" s="95" t="s">
        <v>127</v>
      </c>
      <c r="AW83" s="95" t="s">
        <v>131</v>
      </c>
      <c r="AX83" s="95" t="s">
        <v>118</v>
      </c>
      <c r="AY83" s="98" t="s">
        <v>120</v>
      </c>
    </row>
    <row r="84" spans="2:64" s="17" customFormat="1" ht="31.5" customHeight="1" x14ac:dyDescent="0.25">
      <c r="B84" s="70"/>
      <c r="C84" s="71" t="s">
        <v>175</v>
      </c>
      <c r="D84" s="71" t="s">
        <v>121</v>
      </c>
      <c r="E84" s="72" t="s">
        <v>1835</v>
      </c>
      <c r="F84" s="671" t="s">
        <v>1836</v>
      </c>
      <c r="G84" s="667"/>
      <c r="H84" s="667"/>
      <c r="I84" s="667"/>
      <c r="J84" s="73" t="s">
        <v>134</v>
      </c>
      <c r="K84" s="74">
        <v>59.728999999999999</v>
      </c>
      <c r="L84" s="666"/>
      <c r="M84" s="667"/>
      <c r="N84" s="666">
        <f>ROUND(L84*K84,2)</f>
        <v>0</v>
      </c>
      <c r="O84" s="667"/>
      <c r="P84" s="667"/>
      <c r="Q84" s="667"/>
      <c r="R84" s="75"/>
      <c r="T84" s="76" t="s">
        <v>125</v>
      </c>
      <c r="U84" s="77" t="s">
        <v>126</v>
      </c>
      <c r="V84" s="78">
        <v>0.19900000000000001</v>
      </c>
      <c r="W84" s="78">
        <f>V84*K84</f>
        <v>11.886071000000001</v>
      </c>
      <c r="X84" s="78">
        <v>0</v>
      </c>
      <c r="Y84" s="78">
        <f>X84*K84</f>
        <v>0</v>
      </c>
      <c r="Z84" s="78">
        <v>0</v>
      </c>
      <c r="AA84" s="79">
        <f>Z84*K84</f>
        <v>0</v>
      </c>
      <c r="AR84" s="30" t="s">
        <v>127</v>
      </c>
      <c r="AT84" s="30" t="s">
        <v>121</v>
      </c>
      <c r="AU84" s="30" t="s">
        <v>128</v>
      </c>
      <c r="AY84" s="30" t="s">
        <v>120</v>
      </c>
      <c r="BE84" s="80">
        <f>IF(U84="základní",N84,0)</f>
        <v>0</v>
      </c>
      <c r="BF84" s="80">
        <f>IF(U84="snížená",N84,0)</f>
        <v>0</v>
      </c>
      <c r="BG84" s="80">
        <f>IF(U84="zákl. přenesená",N84,0)</f>
        <v>0</v>
      </c>
      <c r="BH84" s="80">
        <f>IF(U84="sníž. přenesená",N84,0)</f>
        <v>0</v>
      </c>
      <c r="BI84" s="80">
        <f>IF(U84="nulová",N84,0)</f>
        <v>0</v>
      </c>
      <c r="BJ84" s="30" t="s">
        <v>118</v>
      </c>
      <c r="BK84" s="80">
        <f>ROUND(L84*K84,2)</f>
        <v>0</v>
      </c>
      <c r="BL84" s="30" t="s">
        <v>127</v>
      </c>
    </row>
    <row r="85" spans="2:64" s="86" customFormat="1" ht="22.5" customHeight="1" x14ac:dyDescent="0.25">
      <c r="B85" s="81"/>
      <c r="C85" s="82"/>
      <c r="D85" s="82"/>
      <c r="E85" s="83" t="s">
        <v>125</v>
      </c>
      <c r="F85" s="661" t="s">
        <v>2239</v>
      </c>
      <c r="G85" s="662"/>
      <c r="H85" s="662"/>
      <c r="I85" s="662"/>
      <c r="J85" s="82"/>
      <c r="K85" s="84">
        <v>85.641999999999996</v>
      </c>
      <c r="L85" s="82"/>
      <c r="M85" s="82"/>
      <c r="N85" s="82"/>
      <c r="O85" s="82"/>
      <c r="P85" s="82"/>
      <c r="Q85" s="82"/>
      <c r="R85" s="85"/>
      <c r="T85" s="87"/>
      <c r="U85" s="82"/>
      <c r="V85" s="82"/>
      <c r="W85" s="82"/>
      <c r="X85" s="82"/>
      <c r="Y85" s="82"/>
      <c r="Z85" s="82"/>
      <c r="AA85" s="88"/>
      <c r="AT85" s="89" t="s">
        <v>130</v>
      </c>
      <c r="AU85" s="89" t="s">
        <v>128</v>
      </c>
      <c r="AV85" s="86" t="s">
        <v>128</v>
      </c>
      <c r="AW85" s="86" t="s">
        <v>131</v>
      </c>
      <c r="AX85" s="86" t="s">
        <v>119</v>
      </c>
      <c r="AY85" s="89" t="s">
        <v>120</v>
      </c>
    </row>
    <row r="86" spans="2:64" s="86" customFormat="1" ht="22.5" customHeight="1" x14ac:dyDescent="0.25">
      <c r="B86" s="81"/>
      <c r="C86" s="82"/>
      <c r="D86" s="82"/>
      <c r="E86" s="83" t="s">
        <v>125</v>
      </c>
      <c r="F86" s="663" t="s">
        <v>2240</v>
      </c>
      <c r="G86" s="662"/>
      <c r="H86" s="662"/>
      <c r="I86" s="662"/>
      <c r="J86" s="82"/>
      <c r="K86" s="84">
        <v>4.5069999999999997</v>
      </c>
      <c r="L86" s="82"/>
      <c r="M86" s="82"/>
      <c r="N86" s="82"/>
      <c r="O86" s="82"/>
      <c r="P86" s="82"/>
      <c r="Q86" s="82"/>
      <c r="R86" s="85"/>
      <c r="T86" s="87"/>
      <c r="U86" s="82"/>
      <c r="V86" s="82"/>
      <c r="W86" s="82"/>
      <c r="X86" s="82"/>
      <c r="Y86" s="82"/>
      <c r="Z86" s="82"/>
      <c r="AA86" s="88"/>
      <c r="AT86" s="89" t="s">
        <v>130</v>
      </c>
      <c r="AU86" s="89" t="s">
        <v>128</v>
      </c>
      <c r="AV86" s="86" t="s">
        <v>128</v>
      </c>
      <c r="AW86" s="86" t="s">
        <v>131</v>
      </c>
      <c r="AX86" s="86" t="s">
        <v>119</v>
      </c>
      <c r="AY86" s="89" t="s">
        <v>120</v>
      </c>
    </row>
    <row r="87" spans="2:64" s="86" customFormat="1" ht="22.5" customHeight="1" x14ac:dyDescent="0.25">
      <c r="B87" s="81"/>
      <c r="C87" s="82"/>
      <c r="D87" s="82"/>
      <c r="E87" s="83" t="s">
        <v>125</v>
      </c>
      <c r="F87" s="663" t="s">
        <v>2248</v>
      </c>
      <c r="G87" s="662"/>
      <c r="H87" s="662"/>
      <c r="I87" s="662"/>
      <c r="J87" s="82"/>
      <c r="K87" s="84">
        <v>-5.4</v>
      </c>
      <c r="L87" s="82"/>
      <c r="M87" s="82"/>
      <c r="N87" s="82"/>
      <c r="O87" s="82"/>
      <c r="P87" s="82"/>
      <c r="Q87" s="82"/>
      <c r="R87" s="85"/>
      <c r="T87" s="87"/>
      <c r="U87" s="82"/>
      <c r="V87" s="82"/>
      <c r="W87" s="82"/>
      <c r="X87" s="82"/>
      <c r="Y87" s="82"/>
      <c r="Z87" s="82"/>
      <c r="AA87" s="88"/>
      <c r="AT87" s="89" t="s">
        <v>130</v>
      </c>
      <c r="AU87" s="89" t="s">
        <v>128</v>
      </c>
      <c r="AV87" s="86" t="s">
        <v>128</v>
      </c>
      <c r="AW87" s="86" t="s">
        <v>131</v>
      </c>
      <c r="AX87" s="86" t="s">
        <v>119</v>
      </c>
      <c r="AY87" s="89" t="s">
        <v>120</v>
      </c>
    </row>
    <row r="88" spans="2:64" s="86" customFormat="1" ht="31.5" customHeight="1" x14ac:dyDescent="0.25">
      <c r="B88" s="81"/>
      <c r="C88" s="82"/>
      <c r="D88" s="82"/>
      <c r="E88" s="83" t="s">
        <v>125</v>
      </c>
      <c r="F88" s="663" t="s">
        <v>2249</v>
      </c>
      <c r="G88" s="662"/>
      <c r="H88" s="662"/>
      <c r="I88" s="662"/>
      <c r="J88" s="82"/>
      <c r="K88" s="84">
        <v>-25.02</v>
      </c>
      <c r="L88" s="82"/>
      <c r="M88" s="82"/>
      <c r="N88" s="82"/>
      <c r="O88" s="82"/>
      <c r="P88" s="82"/>
      <c r="Q88" s="82"/>
      <c r="R88" s="85"/>
      <c r="T88" s="87"/>
      <c r="U88" s="82"/>
      <c r="V88" s="82"/>
      <c r="W88" s="82"/>
      <c r="X88" s="82"/>
      <c r="Y88" s="82"/>
      <c r="Z88" s="82"/>
      <c r="AA88" s="88"/>
      <c r="AT88" s="89" t="s">
        <v>130</v>
      </c>
      <c r="AU88" s="89" t="s">
        <v>128</v>
      </c>
      <c r="AV88" s="86" t="s">
        <v>128</v>
      </c>
      <c r="AW88" s="86" t="s">
        <v>131</v>
      </c>
      <c r="AX88" s="86" t="s">
        <v>119</v>
      </c>
      <c r="AY88" s="89" t="s">
        <v>120</v>
      </c>
    </row>
    <row r="89" spans="2:64" s="95" customFormat="1" ht="22.5" customHeight="1" x14ac:dyDescent="0.25">
      <c r="B89" s="90"/>
      <c r="C89" s="91"/>
      <c r="D89" s="91"/>
      <c r="E89" s="92" t="s">
        <v>125</v>
      </c>
      <c r="F89" s="664" t="s">
        <v>146</v>
      </c>
      <c r="G89" s="665"/>
      <c r="H89" s="665"/>
      <c r="I89" s="665"/>
      <c r="J89" s="91"/>
      <c r="K89" s="93">
        <v>59.728999999999999</v>
      </c>
      <c r="L89" s="91"/>
      <c r="M89" s="91"/>
      <c r="N89" s="91"/>
      <c r="O89" s="91"/>
      <c r="P89" s="91"/>
      <c r="Q89" s="91"/>
      <c r="R89" s="94"/>
      <c r="T89" s="96"/>
      <c r="U89" s="91"/>
      <c r="V89" s="91"/>
      <c r="W89" s="91"/>
      <c r="X89" s="91"/>
      <c r="Y89" s="91"/>
      <c r="Z89" s="91"/>
      <c r="AA89" s="97"/>
      <c r="AT89" s="98" t="s">
        <v>130</v>
      </c>
      <c r="AU89" s="98" t="s">
        <v>128</v>
      </c>
      <c r="AV89" s="95" t="s">
        <v>127</v>
      </c>
      <c r="AW89" s="95" t="s">
        <v>131</v>
      </c>
      <c r="AX89" s="95" t="s">
        <v>118</v>
      </c>
      <c r="AY89" s="98" t="s">
        <v>120</v>
      </c>
    </row>
    <row r="90" spans="2:64" s="17" customFormat="1" ht="31.5" customHeight="1" x14ac:dyDescent="0.25">
      <c r="B90" s="70"/>
      <c r="C90" s="71" t="s">
        <v>179</v>
      </c>
      <c r="D90" s="71" t="s">
        <v>121</v>
      </c>
      <c r="E90" s="72" t="s">
        <v>1841</v>
      </c>
      <c r="F90" s="671" t="s">
        <v>1842</v>
      </c>
      <c r="G90" s="667"/>
      <c r="H90" s="667"/>
      <c r="I90" s="667"/>
      <c r="J90" s="73" t="s">
        <v>134</v>
      </c>
      <c r="K90" s="74">
        <v>23.361000000000001</v>
      </c>
      <c r="L90" s="666"/>
      <c r="M90" s="667"/>
      <c r="N90" s="666">
        <f>ROUND(L90*K90,2)</f>
        <v>0</v>
      </c>
      <c r="O90" s="667"/>
      <c r="P90" s="667"/>
      <c r="Q90" s="667"/>
      <c r="R90" s="75"/>
      <c r="T90" s="76" t="s">
        <v>125</v>
      </c>
      <c r="U90" s="77" t="s">
        <v>126</v>
      </c>
      <c r="V90" s="78">
        <v>0.28599999999999998</v>
      </c>
      <c r="W90" s="78">
        <f>V90*K90</f>
        <v>6.6812459999999998</v>
      </c>
      <c r="X90" s="78">
        <v>0</v>
      </c>
      <c r="Y90" s="78">
        <f>X90*K90</f>
        <v>0</v>
      </c>
      <c r="Z90" s="78">
        <v>0</v>
      </c>
      <c r="AA90" s="79">
        <f>Z90*K90</f>
        <v>0</v>
      </c>
      <c r="AR90" s="30" t="s">
        <v>127</v>
      </c>
      <c r="AT90" s="30" t="s">
        <v>121</v>
      </c>
      <c r="AU90" s="30" t="s">
        <v>128</v>
      </c>
      <c r="AY90" s="30" t="s">
        <v>120</v>
      </c>
      <c r="BE90" s="80">
        <f>IF(U90="základní",N90,0)</f>
        <v>0</v>
      </c>
      <c r="BF90" s="80">
        <f>IF(U90="snížená",N90,0)</f>
        <v>0</v>
      </c>
      <c r="BG90" s="80">
        <f>IF(U90="zákl. přenesená",N90,0)</f>
        <v>0</v>
      </c>
      <c r="BH90" s="80">
        <f>IF(U90="sníž. přenesená",N90,0)</f>
        <v>0</v>
      </c>
      <c r="BI90" s="80">
        <f>IF(U90="nulová",N90,0)</f>
        <v>0</v>
      </c>
      <c r="BJ90" s="30" t="s">
        <v>118</v>
      </c>
      <c r="BK90" s="80">
        <f>ROUND(L90*K90,2)</f>
        <v>0</v>
      </c>
      <c r="BL90" s="30" t="s">
        <v>127</v>
      </c>
    </row>
    <row r="91" spans="2:64" s="109" customFormat="1" ht="22.5" customHeight="1" x14ac:dyDescent="0.25">
      <c r="B91" s="105"/>
      <c r="C91" s="106"/>
      <c r="D91" s="106"/>
      <c r="E91" s="107" t="s">
        <v>125</v>
      </c>
      <c r="F91" s="672" t="s">
        <v>1828</v>
      </c>
      <c r="G91" s="673"/>
      <c r="H91" s="673"/>
      <c r="I91" s="673"/>
      <c r="J91" s="106"/>
      <c r="K91" s="107" t="s">
        <v>125</v>
      </c>
      <c r="L91" s="106"/>
      <c r="M91" s="106"/>
      <c r="N91" s="106"/>
      <c r="O91" s="106"/>
      <c r="P91" s="106"/>
      <c r="Q91" s="106"/>
      <c r="R91" s="108"/>
      <c r="T91" s="110"/>
      <c r="U91" s="106"/>
      <c r="V91" s="106"/>
      <c r="W91" s="106"/>
      <c r="X91" s="106"/>
      <c r="Y91" s="106"/>
      <c r="Z91" s="106"/>
      <c r="AA91" s="111"/>
      <c r="AT91" s="112" t="s">
        <v>130</v>
      </c>
      <c r="AU91" s="112" t="s">
        <v>128</v>
      </c>
      <c r="AV91" s="109" t="s">
        <v>118</v>
      </c>
      <c r="AW91" s="109" t="s">
        <v>131</v>
      </c>
      <c r="AX91" s="109" t="s">
        <v>119</v>
      </c>
      <c r="AY91" s="112" t="s">
        <v>120</v>
      </c>
    </row>
    <row r="92" spans="2:64" s="86" customFormat="1" ht="31.5" customHeight="1" x14ac:dyDescent="0.25">
      <c r="B92" s="81"/>
      <c r="C92" s="82"/>
      <c r="D92" s="82"/>
      <c r="E92" s="83" t="s">
        <v>125</v>
      </c>
      <c r="F92" s="663" t="s">
        <v>2250</v>
      </c>
      <c r="G92" s="662"/>
      <c r="H92" s="662"/>
      <c r="I92" s="662"/>
      <c r="J92" s="82"/>
      <c r="K92" s="84">
        <v>25.02</v>
      </c>
      <c r="L92" s="82"/>
      <c r="M92" s="82"/>
      <c r="N92" s="82"/>
      <c r="O92" s="82"/>
      <c r="P92" s="82"/>
      <c r="Q92" s="82"/>
      <c r="R92" s="85"/>
      <c r="T92" s="87"/>
      <c r="U92" s="82"/>
      <c r="V92" s="82"/>
      <c r="W92" s="82"/>
      <c r="X92" s="82"/>
      <c r="Y92" s="82"/>
      <c r="Z92" s="82"/>
      <c r="AA92" s="88"/>
      <c r="AT92" s="89" t="s">
        <v>130</v>
      </c>
      <c r="AU92" s="89" t="s">
        <v>128</v>
      </c>
      <c r="AV92" s="86" t="s">
        <v>128</v>
      </c>
      <c r="AW92" s="86" t="s">
        <v>131</v>
      </c>
      <c r="AX92" s="86" t="s">
        <v>119</v>
      </c>
      <c r="AY92" s="89" t="s">
        <v>120</v>
      </c>
    </row>
    <row r="93" spans="2:64" s="86" customFormat="1" ht="44.25" customHeight="1" x14ac:dyDescent="0.25">
      <c r="B93" s="81"/>
      <c r="C93" s="82"/>
      <c r="D93" s="82"/>
      <c r="E93" s="83" t="s">
        <v>125</v>
      </c>
      <c r="F93" s="663" t="s">
        <v>2251</v>
      </c>
      <c r="G93" s="662"/>
      <c r="H93" s="662"/>
      <c r="I93" s="662"/>
      <c r="J93" s="82"/>
      <c r="K93" s="84">
        <v>-1.659</v>
      </c>
      <c r="L93" s="82"/>
      <c r="M93" s="82"/>
      <c r="N93" s="82"/>
      <c r="O93" s="82"/>
      <c r="P93" s="82"/>
      <c r="Q93" s="82"/>
      <c r="R93" s="85"/>
      <c r="T93" s="87"/>
      <c r="U93" s="82"/>
      <c r="V93" s="82"/>
      <c r="W93" s="82"/>
      <c r="X93" s="82"/>
      <c r="Y93" s="82"/>
      <c r="Z93" s="82"/>
      <c r="AA93" s="88"/>
      <c r="AT93" s="89" t="s">
        <v>130</v>
      </c>
      <c r="AU93" s="89" t="s">
        <v>128</v>
      </c>
      <c r="AV93" s="86" t="s">
        <v>128</v>
      </c>
      <c r="AW93" s="86" t="s">
        <v>131</v>
      </c>
      <c r="AX93" s="86" t="s">
        <v>119</v>
      </c>
      <c r="AY93" s="89" t="s">
        <v>120</v>
      </c>
    </row>
    <row r="94" spans="2:64" s="95" customFormat="1" ht="22.5" customHeight="1" x14ac:dyDescent="0.25">
      <c r="B94" s="90"/>
      <c r="C94" s="91"/>
      <c r="D94" s="91"/>
      <c r="E94" s="92" t="s">
        <v>125</v>
      </c>
      <c r="F94" s="664" t="s">
        <v>146</v>
      </c>
      <c r="G94" s="665"/>
      <c r="H94" s="665"/>
      <c r="I94" s="665"/>
      <c r="J94" s="91"/>
      <c r="K94" s="93">
        <v>23.361000000000001</v>
      </c>
      <c r="L94" s="91"/>
      <c r="M94" s="91"/>
      <c r="N94" s="91"/>
      <c r="O94" s="91"/>
      <c r="P94" s="91"/>
      <c r="Q94" s="91"/>
      <c r="R94" s="94"/>
      <c r="T94" s="96"/>
      <c r="U94" s="91"/>
      <c r="V94" s="91"/>
      <c r="W94" s="91"/>
      <c r="X94" s="91"/>
      <c r="Y94" s="91"/>
      <c r="Z94" s="91"/>
      <c r="AA94" s="97"/>
      <c r="AT94" s="98" t="s">
        <v>130</v>
      </c>
      <c r="AU94" s="98" t="s">
        <v>128</v>
      </c>
      <c r="AV94" s="95" t="s">
        <v>127</v>
      </c>
      <c r="AW94" s="95" t="s">
        <v>131</v>
      </c>
      <c r="AX94" s="95" t="s">
        <v>118</v>
      </c>
      <c r="AY94" s="98" t="s">
        <v>120</v>
      </c>
    </row>
    <row r="95" spans="2:64" s="17" customFormat="1" ht="22.5" customHeight="1" x14ac:dyDescent="0.25">
      <c r="B95" s="70"/>
      <c r="C95" s="101" t="s">
        <v>184</v>
      </c>
      <c r="D95" s="101" t="s">
        <v>195</v>
      </c>
      <c r="E95" s="102" t="s">
        <v>259</v>
      </c>
      <c r="F95" s="677" t="s">
        <v>260</v>
      </c>
      <c r="G95" s="678"/>
      <c r="H95" s="678"/>
      <c r="I95" s="678"/>
      <c r="J95" s="103" t="s">
        <v>191</v>
      </c>
      <c r="K95" s="104">
        <v>46.722000000000001</v>
      </c>
      <c r="L95" s="670"/>
      <c r="M95" s="678"/>
      <c r="N95" s="670">
        <f>ROUND(L95*K95,2)</f>
        <v>0</v>
      </c>
      <c r="O95" s="667"/>
      <c r="P95" s="667"/>
      <c r="Q95" s="667"/>
      <c r="R95" s="75"/>
      <c r="T95" s="76" t="s">
        <v>125</v>
      </c>
      <c r="U95" s="77" t="s">
        <v>126</v>
      </c>
      <c r="V95" s="78">
        <v>0</v>
      </c>
      <c r="W95" s="78">
        <f>V95*K95</f>
        <v>0</v>
      </c>
      <c r="X95" s="78">
        <v>1</v>
      </c>
      <c r="Y95" s="78">
        <f>X95*K95</f>
        <v>46.722000000000001</v>
      </c>
      <c r="Z95" s="78">
        <v>0</v>
      </c>
      <c r="AA95" s="79">
        <f>Z95*K95</f>
        <v>0</v>
      </c>
      <c r="AR95" s="30" t="s">
        <v>154</v>
      </c>
      <c r="AT95" s="30" t="s">
        <v>195</v>
      </c>
      <c r="AU95" s="30" t="s">
        <v>128</v>
      </c>
      <c r="AY95" s="30" t="s">
        <v>120</v>
      </c>
      <c r="BE95" s="80">
        <f>IF(U95="základní",N95,0)</f>
        <v>0</v>
      </c>
      <c r="BF95" s="80">
        <f>IF(U95="snížená",N95,0)</f>
        <v>0</v>
      </c>
      <c r="BG95" s="80">
        <f>IF(U95="zákl. přenesená",N95,0)</f>
        <v>0</v>
      </c>
      <c r="BH95" s="80">
        <f>IF(U95="sníž. přenesená",N95,0)</f>
        <v>0</v>
      </c>
      <c r="BI95" s="80">
        <f>IF(U95="nulová",N95,0)</f>
        <v>0</v>
      </c>
      <c r="BJ95" s="30" t="s">
        <v>118</v>
      </c>
      <c r="BK95" s="80">
        <f>ROUND(L95*K95,2)</f>
        <v>0</v>
      </c>
      <c r="BL95" s="30" t="s">
        <v>127</v>
      </c>
    </row>
    <row r="96" spans="2:64" s="86" customFormat="1" ht="22.5" customHeight="1" x14ac:dyDescent="0.25">
      <c r="B96" s="81"/>
      <c r="C96" s="82"/>
      <c r="D96" s="82"/>
      <c r="E96" s="83" t="s">
        <v>125</v>
      </c>
      <c r="F96" s="661" t="s">
        <v>2252</v>
      </c>
      <c r="G96" s="662"/>
      <c r="H96" s="662"/>
      <c r="I96" s="662"/>
      <c r="J96" s="82"/>
      <c r="K96" s="84">
        <v>46.722000000000001</v>
      </c>
      <c r="L96" s="82"/>
      <c r="M96" s="82"/>
      <c r="N96" s="82"/>
      <c r="O96" s="82"/>
      <c r="P96" s="82"/>
      <c r="Q96" s="82"/>
      <c r="R96" s="85"/>
      <c r="T96" s="87"/>
      <c r="U96" s="82"/>
      <c r="V96" s="82"/>
      <c r="W96" s="82"/>
      <c r="X96" s="82"/>
      <c r="Y96" s="82"/>
      <c r="Z96" s="82"/>
      <c r="AA96" s="88"/>
      <c r="AT96" s="89" t="s">
        <v>130</v>
      </c>
      <c r="AU96" s="89" t="s">
        <v>128</v>
      </c>
      <c r="AV96" s="86" t="s">
        <v>128</v>
      </c>
      <c r="AW96" s="86" t="s">
        <v>131</v>
      </c>
      <c r="AX96" s="86" t="s">
        <v>118</v>
      </c>
      <c r="AY96" s="89" t="s">
        <v>120</v>
      </c>
    </row>
    <row r="97" spans="2:64" s="17" customFormat="1" ht="31.5" customHeight="1" x14ac:dyDescent="0.25">
      <c r="B97" s="70"/>
      <c r="C97" s="71" t="s">
        <v>188</v>
      </c>
      <c r="D97" s="71" t="s">
        <v>121</v>
      </c>
      <c r="E97" s="72" t="s">
        <v>263</v>
      </c>
      <c r="F97" s="671" t="s">
        <v>264</v>
      </c>
      <c r="G97" s="667"/>
      <c r="H97" s="667"/>
      <c r="I97" s="667"/>
      <c r="J97" s="73" t="s">
        <v>172</v>
      </c>
      <c r="K97" s="74">
        <v>19.7</v>
      </c>
      <c r="L97" s="666"/>
      <c r="M97" s="667"/>
      <c r="N97" s="666">
        <f>ROUND(L97*K97,2)</f>
        <v>0</v>
      </c>
      <c r="O97" s="667"/>
      <c r="P97" s="667"/>
      <c r="Q97" s="667"/>
      <c r="R97" s="75"/>
      <c r="T97" s="76" t="s">
        <v>125</v>
      </c>
      <c r="U97" s="77" t="s">
        <v>126</v>
      </c>
      <c r="V97" s="78">
        <v>0.17699999999999999</v>
      </c>
      <c r="W97" s="78">
        <f>V97*K97</f>
        <v>3.4868999999999999</v>
      </c>
      <c r="X97" s="78">
        <v>0</v>
      </c>
      <c r="Y97" s="78">
        <f>X97*K97</f>
        <v>0</v>
      </c>
      <c r="Z97" s="78">
        <v>0</v>
      </c>
      <c r="AA97" s="79">
        <f>Z97*K97</f>
        <v>0</v>
      </c>
      <c r="AR97" s="30" t="s">
        <v>127</v>
      </c>
      <c r="AT97" s="30" t="s">
        <v>121</v>
      </c>
      <c r="AU97" s="30" t="s">
        <v>128</v>
      </c>
      <c r="AY97" s="30" t="s">
        <v>120</v>
      </c>
      <c r="BE97" s="80">
        <f>IF(U97="základní",N97,0)</f>
        <v>0</v>
      </c>
      <c r="BF97" s="80">
        <f>IF(U97="snížená",N97,0)</f>
        <v>0</v>
      </c>
      <c r="BG97" s="80">
        <f>IF(U97="zákl. přenesená",N97,0)</f>
        <v>0</v>
      </c>
      <c r="BH97" s="80">
        <f>IF(U97="sníž. přenesená",N97,0)</f>
        <v>0</v>
      </c>
      <c r="BI97" s="80">
        <f>IF(U97="nulová",N97,0)</f>
        <v>0</v>
      </c>
      <c r="BJ97" s="30" t="s">
        <v>118</v>
      </c>
      <c r="BK97" s="80">
        <f>ROUND(L97*K97,2)</f>
        <v>0</v>
      </c>
      <c r="BL97" s="30" t="s">
        <v>127</v>
      </c>
    </row>
    <row r="98" spans="2:64" s="86" customFormat="1" ht="22.5" customHeight="1" x14ac:dyDescent="0.25">
      <c r="B98" s="81"/>
      <c r="C98" s="82"/>
      <c r="D98" s="82"/>
      <c r="E98" s="83" t="s">
        <v>125</v>
      </c>
      <c r="F98" s="661" t="s">
        <v>2253</v>
      </c>
      <c r="G98" s="662"/>
      <c r="H98" s="662"/>
      <c r="I98" s="662"/>
      <c r="J98" s="82"/>
      <c r="K98" s="84">
        <v>12.5</v>
      </c>
      <c r="L98" s="82"/>
      <c r="M98" s="82"/>
      <c r="N98" s="82"/>
      <c r="O98" s="82"/>
      <c r="P98" s="82"/>
      <c r="Q98" s="82"/>
      <c r="R98" s="85"/>
      <c r="T98" s="87"/>
      <c r="U98" s="82"/>
      <c r="V98" s="82"/>
      <c r="W98" s="82"/>
      <c r="X98" s="82"/>
      <c r="Y98" s="82"/>
      <c r="Z98" s="82"/>
      <c r="AA98" s="88"/>
      <c r="AT98" s="89" t="s">
        <v>130</v>
      </c>
      <c r="AU98" s="89" t="s">
        <v>128</v>
      </c>
      <c r="AV98" s="86" t="s">
        <v>128</v>
      </c>
      <c r="AW98" s="86" t="s">
        <v>131</v>
      </c>
      <c r="AX98" s="86" t="s">
        <v>119</v>
      </c>
      <c r="AY98" s="89" t="s">
        <v>120</v>
      </c>
    </row>
    <row r="99" spans="2:64" s="86" customFormat="1" ht="22.5" customHeight="1" x14ac:dyDescent="0.25">
      <c r="B99" s="81"/>
      <c r="C99" s="82"/>
      <c r="D99" s="82"/>
      <c r="E99" s="83" t="s">
        <v>125</v>
      </c>
      <c r="F99" s="663" t="s">
        <v>2254</v>
      </c>
      <c r="G99" s="662"/>
      <c r="H99" s="662"/>
      <c r="I99" s="662"/>
      <c r="J99" s="82"/>
      <c r="K99" s="84">
        <v>7.2</v>
      </c>
      <c r="L99" s="82"/>
      <c r="M99" s="82"/>
      <c r="N99" s="82"/>
      <c r="O99" s="82"/>
      <c r="P99" s="82"/>
      <c r="Q99" s="82"/>
      <c r="R99" s="85"/>
      <c r="T99" s="87"/>
      <c r="U99" s="82"/>
      <c r="V99" s="82"/>
      <c r="W99" s="82"/>
      <c r="X99" s="82"/>
      <c r="Y99" s="82"/>
      <c r="Z99" s="82"/>
      <c r="AA99" s="88"/>
      <c r="AT99" s="89" t="s">
        <v>130</v>
      </c>
      <c r="AU99" s="89" t="s">
        <v>128</v>
      </c>
      <c r="AV99" s="86" t="s">
        <v>128</v>
      </c>
      <c r="AW99" s="86" t="s">
        <v>131</v>
      </c>
      <c r="AX99" s="86" t="s">
        <v>119</v>
      </c>
      <c r="AY99" s="89" t="s">
        <v>120</v>
      </c>
    </row>
    <row r="100" spans="2:64" s="95" customFormat="1" ht="22.5" customHeight="1" x14ac:dyDescent="0.25">
      <c r="B100" s="90"/>
      <c r="C100" s="91"/>
      <c r="D100" s="91"/>
      <c r="E100" s="92" t="s">
        <v>125</v>
      </c>
      <c r="F100" s="664" t="s">
        <v>146</v>
      </c>
      <c r="G100" s="665"/>
      <c r="H100" s="665"/>
      <c r="I100" s="665"/>
      <c r="J100" s="91"/>
      <c r="K100" s="93">
        <v>19.7</v>
      </c>
      <c r="L100" s="91"/>
      <c r="M100" s="91"/>
      <c r="N100" s="91"/>
      <c r="O100" s="91"/>
      <c r="P100" s="91"/>
      <c r="Q100" s="91"/>
      <c r="R100" s="94"/>
      <c r="T100" s="96"/>
      <c r="U100" s="91"/>
      <c r="V100" s="91"/>
      <c r="W100" s="91"/>
      <c r="X100" s="91"/>
      <c r="Y100" s="91"/>
      <c r="Z100" s="91"/>
      <c r="AA100" s="97"/>
      <c r="AT100" s="98" t="s">
        <v>130</v>
      </c>
      <c r="AU100" s="98" t="s">
        <v>128</v>
      </c>
      <c r="AV100" s="95" t="s">
        <v>127</v>
      </c>
      <c r="AW100" s="95" t="s">
        <v>131</v>
      </c>
      <c r="AX100" s="95" t="s">
        <v>118</v>
      </c>
      <c r="AY100" s="98" t="s">
        <v>120</v>
      </c>
    </row>
    <row r="101" spans="2:64" s="17" customFormat="1" ht="31.5" customHeight="1" x14ac:dyDescent="0.25">
      <c r="B101" s="70"/>
      <c r="C101" s="71" t="s">
        <v>194</v>
      </c>
      <c r="D101" s="71" t="s">
        <v>121</v>
      </c>
      <c r="E101" s="72" t="s">
        <v>267</v>
      </c>
      <c r="F101" s="671" t="s">
        <v>268</v>
      </c>
      <c r="G101" s="667"/>
      <c r="H101" s="667"/>
      <c r="I101" s="667"/>
      <c r="J101" s="73" t="s">
        <v>172</v>
      </c>
      <c r="K101" s="74">
        <v>19.7</v>
      </c>
      <c r="L101" s="666"/>
      <c r="M101" s="667"/>
      <c r="N101" s="666">
        <f>ROUND(L101*K101,2)</f>
        <v>0</v>
      </c>
      <c r="O101" s="667"/>
      <c r="P101" s="667"/>
      <c r="Q101" s="667"/>
      <c r="R101" s="75"/>
      <c r="T101" s="76" t="s">
        <v>125</v>
      </c>
      <c r="U101" s="77" t="s">
        <v>126</v>
      </c>
      <c r="V101" s="78">
        <v>5.8000000000000003E-2</v>
      </c>
      <c r="W101" s="78">
        <f>V101*K101</f>
        <v>1.1426000000000001</v>
      </c>
      <c r="X101" s="78">
        <v>0</v>
      </c>
      <c r="Y101" s="78">
        <f>X101*K101</f>
        <v>0</v>
      </c>
      <c r="Z101" s="78">
        <v>0</v>
      </c>
      <c r="AA101" s="79">
        <f>Z101*K101</f>
        <v>0</v>
      </c>
      <c r="AR101" s="30" t="s">
        <v>127</v>
      </c>
      <c r="AT101" s="30" t="s">
        <v>121</v>
      </c>
      <c r="AU101" s="30" t="s">
        <v>128</v>
      </c>
      <c r="AY101" s="30" t="s">
        <v>120</v>
      </c>
      <c r="BE101" s="80">
        <f>IF(U101="základní",N101,0)</f>
        <v>0</v>
      </c>
      <c r="BF101" s="80">
        <f>IF(U101="snížená",N101,0)</f>
        <v>0</v>
      </c>
      <c r="BG101" s="80">
        <f>IF(U101="zákl. přenesená",N101,0)</f>
        <v>0</v>
      </c>
      <c r="BH101" s="80">
        <f>IF(U101="sníž. přenesená",N101,0)</f>
        <v>0</v>
      </c>
      <c r="BI101" s="80">
        <f>IF(U101="nulová",N101,0)</f>
        <v>0</v>
      </c>
      <c r="BJ101" s="30" t="s">
        <v>118</v>
      </c>
      <c r="BK101" s="80">
        <f>ROUND(L101*K101,2)</f>
        <v>0</v>
      </c>
      <c r="BL101" s="30" t="s">
        <v>127</v>
      </c>
    </row>
    <row r="102" spans="2:64" s="86" customFormat="1" ht="22.5" customHeight="1" x14ac:dyDescent="0.25">
      <c r="B102" s="81"/>
      <c r="C102" s="82"/>
      <c r="D102" s="82"/>
      <c r="E102" s="83" t="s">
        <v>125</v>
      </c>
      <c r="F102" s="661" t="s">
        <v>2255</v>
      </c>
      <c r="G102" s="662"/>
      <c r="H102" s="662"/>
      <c r="I102" s="662"/>
      <c r="J102" s="82"/>
      <c r="K102" s="84">
        <v>19.7</v>
      </c>
      <c r="L102" s="82"/>
      <c r="M102" s="82"/>
      <c r="N102" s="82"/>
      <c r="O102" s="82"/>
      <c r="P102" s="82"/>
      <c r="Q102" s="82"/>
      <c r="R102" s="85"/>
      <c r="T102" s="87"/>
      <c r="U102" s="82"/>
      <c r="V102" s="82"/>
      <c r="W102" s="82"/>
      <c r="X102" s="82"/>
      <c r="Y102" s="82"/>
      <c r="Z102" s="82"/>
      <c r="AA102" s="88"/>
      <c r="AT102" s="89" t="s">
        <v>130</v>
      </c>
      <c r="AU102" s="89" t="s">
        <v>128</v>
      </c>
      <c r="AV102" s="86" t="s">
        <v>128</v>
      </c>
      <c r="AW102" s="86" t="s">
        <v>131</v>
      </c>
      <c r="AX102" s="86" t="s">
        <v>118</v>
      </c>
      <c r="AY102" s="89" t="s">
        <v>120</v>
      </c>
    </row>
    <row r="103" spans="2:64" s="17" customFormat="1" ht="22.5" customHeight="1" x14ac:dyDescent="0.25">
      <c r="B103" s="70"/>
      <c r="C103" s="101" t="s">
        <v>199</v>
      </c>
      <c r="D103" s="101" t="s">
        <v>195</v>
      </c>
      <c r="E103" s="102" t="s">
        <v>271</v>
      </c>
      <c r="F103" s="677" t="s">
        <v>272</v>
      </c>
      <c r="G103" s="678"/>
      <c r="H103" s="678"/>
      <c r="I103" s="678"/>
      <c r="J103" s="103" t="s">
        <v>273</v>
      </c>
      <c r="K103" s="104">
        <v>0.29599999999999999</v>
      </c>
      <c r="L103" s="670"/>
      <c r="M103" s="678"/>
      <c r="N103" s="670">
        <f>ROUND(L103*K103,2)</f>
        <v>0</v>
      </c>
      <c r="O103" s="667"/>
      <c r="P103" s="667"/>
      <c r="Q103" s="667"/>
      <c r="R103" s="75"/>
      <c r="T103" s="76" t="s">
        <v>125</v>
      </c>
      <c r="U103" s="77" t="s">
        <v>126</v>
      </c>
      <c r="V103" s="78">
        <v>0</v>
      </c>
      <c r="W103" s="78">
        <f>V103*K103</f>
        <v>0</v>
      </c>
      <c r="X103" s="78">
        <v>1E-3</v>
      </c>
      <c r="Y103" s="78">
        <f>X103*K103</f>
        <v>2.9599999999999998E-4</v>
      </c>
      <c r="Z103" s="78">
        <v>0</v>
      </c>
      <c r="AA103" s="79">
        <f>Z103*K103</f>
        <v>0</v>
      </c>
      <c r="AR103" s="30" t="s">
        <v>154</v>
      </c>
      <c r="AT103" s="30" t="s">
        <v>195</v>
      </c>
      <c r="AU103" s="30" t="s">
        <v>128</v>
      </c>
      <c r="AY103" s="30" t="s">
        <v>120</v>
      </c>
      <c r="BE103" s="80">
        <f>IF(U103="základní",N103,0)</f>
        <v>0</v>
      </c>
      <c r="BF103" s="80">
        <f>IF(U103="snížená",N103,0)</f>
        <v>0</v>
      </c>
      <c r="BG103" s="80">
        <f>IF(U103="zákl. přenesená",N103,0)</f>
        <v>0</v>
      </c>
      <c r="BH103" s="80">
        <f>IF(U103="sníž. přenesená",N103,0)</f>
        <v>0</v>
      </c>
      <c r="BI103" s="80">
        <f>IF(U103="nulová",N103,0)</f>
        <v>0</v>
      </c>
      <c r="BJ103" s="30" t="s">
        <v>118</v>
      </c>
      <c r="BK103" s="80">
        <f>ROUND(L103*K103,2)</f>
        <v>0</v>
      </c>
      <c r="BL103" s="30" t="s">
        <v>127</v>
      </c>
    </row>
    <row r="104" spans="2:64" s="86" customFormat="1" ht="22.5" customHeight="1" x14ac:dyDescent="0.25">
      <c r="B104" s="81"/>
      <c r="C104" s="82"/>
      <c r="D104" s="82"/>
      <c r="E104" s="83" t="s">
        <v>125</v>
      </c>
      <c r="F104" s="661" t="s">
        <v>2256</v>
      </c>
      <c r="G104" s="662"/>
      <c r="H104" s="662"/>
      <c r="I104" s="662"/>
      <c r="J104" s="82"/>
      <c r="K104" s="84">
        <v>0.29599999999999999</v>
      </c>
      <c r="L104" s="82"/>
      <c r="M104" s="82"/>
      <c r="N104" s="82"/>
      <c r="O104" s="82"/>
      <c r="P104" s="82"/>
      <c r="Q104" s="82"/>
      <c r="R104" s="85"/>
      <c r="T104" s="87"/>
      <c r="U104" s="82"/>
      <c r="V104" s="82"/>
      <c r="W104" s="82"/>
      <c r="X104" s="82"/>
      <c r="Y104" s="82"/>
      <c r="Z104" s="82"/>
      <c r="AA104" s="88"/>
      <c r="AT104" s="89" t="s">
        <v>130</v>
      </c>
      <c r="AU104" s="89" t="s">
        <v>128</v>
      </c>
      <c r="AV104" s="86" t="s">
        <v>128</v>
      </c>
      <c r="AW104" s="86" t="s">
        <v>131</v>
      </c>
      <c r="AX104" s="86" t="s">
        <v>118</v>
      </c>
      <c r="AY104" s="89" t="s">
        <v>120</v>
      </c>
    </row>
    <row r="105" spans="2:64" s="17" customFormat="1" ht="22.5" customHeight="1" x14ac:dyDescent="0.25">
      <c r="B105" s="70"/>
      <c r="C105" s="71" t="s">
        <v>203</v>
      </c>
      <c r="D105" s="71" t="s">
        <v>121</v>
      </c>
      <c r="E105" s="72" t="s">
        <v>276</v>
      </c>
      <c r="F105" s="671" t="s">
        <v>277</v>
      </c>
      <c r="G105" s="667"/>
      <c r="H105" s="667"/>
      <c r="I105" s="667"/>
      <c r="J105" s="73" t="s">
        <v>172</v>
      </c>
      <c r="K105" s="74">
        <v>148.4</v>
      </c>
      <c r="L105" s="666"/>
      <c r="M105" s="667"/>
      <c r="N105" s="666">
        <f>ROUND(L105*K105,2)</f>
        <v>0</v>
      </c>
      <c r="O105" s="667"/>
      <c r="P105" s="667"/>
      <c r="Q105" s="667"/>
      <c r="R105" s="75"/>
      <c r="T105" s="76" t="s">
        <v>125</v>
      </c>
      <c r="U105" s="77" t="s">
        <v>126</v>
      </c>
      <c r="V105" s="78">
        <v>1.7999999999999999E-2</v>
      </c>
      <c r="W105" s="78">
        <f>V105*K105</f>
        <v>2.6711999999999998</v>
      </c>
      <c r="X105" s="78">
        <v>0</v>
      </c>
      <c r="Y105" s="78">
        <f>X105*K105</f>
        <v>0</v>
      </c>
      <c r="Z105" s="78">
        <v>0</v>
      </c>
      <c r="AA105" s="79">
        <f>Z105*K105</f>
        <v>0</v>
      </c>
      <c r="AR105" s="30" t="s">
        <v>127</v>
      </c>
      <c r="AT105" s="30" t="s">
        <v>121</v>
      </c>
      <c r="AU105" s="30" t="s">
        <v>128</v>
      </c>
      <c r="AY105" s="30" t="s">
        <v>120</v>
      </c>
      <c r="BE105" s="80">
        <f>IF(U105="základní",N105,0)</f>
        <v>0</v>
      </c>
      <c r="BF105" s="80">
        <f>IF(U105="snížená",N105,0)</f>
        <v>0</v>
      </c>
      <c r="BG105" s="80">
        <f>IF(U105="zákl. přenesená",N105,0)</f>
        <v>0</v>
      </c>
      <c r="BH105" s="80">
        <f>IF(U105="sníž. přenesená",N105,0)</f>
        <v>0</v>
      </c>
      <c r="BI105" s="80">
        <f>IF(U105="nulová",N105,0)</f>
        <v>0</v>
      </c>
      <c r="BJ105" s="30" t="s">
        <v>118</v>
      </c>
      <c r="BK105" s="80">
        <f>ROUND(L105*K105,2)</f>
        <v>0</v>
      </c>
      <c r="BL105" s="30" t="s">
        <v>127</v>
      </c>
    </row>
    <row r="106" spans="2:64" s="86" customFormat="1" ht="22.5" customHeight="1" x14ac:dyDescent="0.25">
      <c r="B106" s="81"/>
      <c r="C106" s="82"/>
      <c r="D106" s="82"/>
      <c r="E106" s="83" t="s">
        <v>125</v>
      </c>
      <c r="F106" s="661" t="s">
        <v>2257</v>
      </c>
      <c r="G106" s="662"/>
      <c r="H106" s="662"/>
      <c r="I106" s="662"/>
      <c r="J106" s="82"/>
      <c r="K106" s="84">
        <v>122.5</v>
      </c>
      <c r="L106" s="82"/>
      <c r="M106" s="82"/>
      <c r="N106" s="82"/>
      <c r="O106" s="82"/>
      <c r="P106" s="82"/>
      <c r="Q106" s="82"/>
      <c r="R106" s="85"/>
      <c r="T106" s="87"/>
      <c r="U106" s="82"/>
      <c r="V106" s="82"/>
      <c r="W106" s="82"/>
      <c r="X106" s="82"/>
      <c r="Y106" s="82"/>
      <c r="Z106" s="82"/>
      <c r="AA106" s="88"/>
      <c r="AT106" s="89" t="s">
        <v>130</v>
      </c>
      <c r="AU106" s="89" t="s">
        <v>128</v>
      </c>
      <c r="AV106" s="86" t="s">
        <v>128</v>
      </c>
      <c r="AW106" s="86" t="s">
        <v>131</v>
      </c>
      <c r="AX106" s="86" t="s">
        <v>119</v>
      </c>
      <c r="AY106" s="89" t="s">
        <v>120</v>
      </c>
    </row>
    <row r="107" spans="2:64" s="86" customFormat="1" ht="22.5" customHeight="1" x14ac:dyDescent="0.25">
      <c r="B107" s="81"/>
      <c r="C107" s="82"/>
      <c r="D107" s="82"/>
      <c r="E107" s="83" t="s">
        <v>125</v>
      </c>
      <c r="F107" s="663" t="s">
        <v>2258</v>
      </c>
      <c r="G107" s="662"/>
      <c r="H107" s="662"/>
      <c r="I107" s="662"/>
      <c r="J107" s="82"/>
      <c r="K107" s="84">
        <v>25.9</v>
      </c>
      <c r="L107" s="82"/>
      <c r="M107" s="82"/>
      <c r="N107" s="82"/>
      <c r="O107" s="82"/>
      <c r="P107" s="82"/>
      <c r="Q107" s="82"/>
      <c r="R107" s="85"/>
      <c r="T107" s="87"/>
      <c r="U107" s="82"/>
      <c r="V107" s="82"/>
      <c r="W107" s="82"/>
      <c r="X107" s="82"/>
      <c r="Y107" s="82"/>
      <c r="Z107" s="82"/>
      <c r="AA107" s="88"/>
      <c r="AT107" s="89" t="s">
        <v>130</v>
      </c>
      <c r="AU107" s="89" t="s">
        <v>128</v>
      </c>
      <c r="AV107" s="86" t="s">
        <v>128</v>
      </c>
      <c r="AW107" s="86" t="s">
        <v>131</v>
      </c>
      <c r="AX107" s="86" t="s">
        <v>119</v>
      </c>
      <c r="AY107" s="89" t="s">
        <v>120</v>
      </c>
    </row>
    <row r="108" spans="2:64" s="95" customFormat="1" ht="22.5" customHeight="1" x14ac:dyDescent="0.25">
      <c r="B108" s="90"/>
      <c r="C108" s="91"/>
      <c r="D108" s="91"/>
      <c r="E108" s="92" t="s">
        <v>125</v>
      </c>
      <c r="F108" s="664" t="s">
        <v>146</v>
      </c>
      <c r="G108" s="665"/>
      <c r="H108" s="665"/>
      <c r="I108" s="665"/>
      <c r="J108" s="91"/>
      <c r="K108" s="93">
        <v>148.4</v>
      </c>
      <c r="L108" s="91"/>
      <c r="M108" s="91"/>
      <c r="N108" s="91"/>
      <c r="O108" s="91"/>
      <c r="P108" s="91"/>
      <c r="Q108" s="91"/>
      <c r="R108" s="94"/>
      <c r="T108" s="96"/>
      <c r="U108" s="91"/>
      <c r="V108" s="91"/>
      <c r="W108" s="91"/>
      <c r="X108" s="91"/>
      <c r="Y108" s="91"/>
      <c r="Z108" s="91"/>
      <c r="AA108" s="97"/>
      <c r="AT108" s="98" t="s">
        <v>130</v>
      </c>
      <c r="AU108" s="98" t="s">
        <v>128</v>
      </c>
      <c r="AV108" s="95" t="s">
        <v>127</v>
      </c>
      <c r="AW108" s="95" t="s">
        <v>131</v>
      </c>
      <c r="AX108" s="95" t="s">
        <v>118</v>
      </c>
      <c r="AY108" s="98" t="s">
        <v>120</v>
      </c>
    </row>
    <row r="109" spans="2:64" s="62" customFormat="1" ht="29.85" customHeight="1" x14ac:dyDescent="0.3">
      <c r="B109" s="58"/>
      <c r="C109" s="59"/>
      <c r="D109" s="69" t="s">
        <v>78</v>
      </c>
      <c r="E109" s="69"/>
      <c r="F109" s="69"/>
      <c r="G109" s="69"/>
      <c r="H109" s="69"/>
      <c r="I109" s="69"/>
      <c r="J109" s="69"/>
      <c r="K109" s="69"/>
      <c r="L109" s="69"/>
      <c r="M109" s="69"/>
      <c r="N109" s="659">
        <f>BK109</f>
        <v>0</v>
      </c>
      <c r="O109" s="660"/>
      <c r="P109" s="660"/>
      <c r="Q109" s="660"/>
      <c r="R109" s="61"/>
      <c r="T109" s="63"/>
      <c r="U109" s="59"/>
      <c r="V109" s="59"/>
      <c r="W109" s="64">
        <f>SUM(W110:W111)</f>
        <v>0.251836</v>
      </c>
      <c r="X109" s="59"/>
      <c r="Y109" s="64">
        <f>SUM(Y110:Y111)</f>
        <v>6.26197E-2</v>
      </c>
      <c r="Z109" s="59"/>
      <c r="AA109" s="65">
        <f>SUM(AA110:AA111)</f>
        <v>0</v>
      </c>
      <c r="AR109" s="66" t="s">
        <v>118</v>
      </c>
      <c r="AT109" s="67" t="s">
        <v>117</v>
      </c>
      <c r="AU109" s="67" t="s">
        <v>118</v>
      </c>
      <c r="AY109" s="66" t="s">
        <v>120</v>
      </c>
      <c r="BK109" s="68">
        <f>SUM(BK110:BK111)</f>
        <v>0</v>
      </c>
    </row>
    <row r="110" spans="2:64" s="17" customFormat="1" ht="44.25" customHeight="1" x14ac:dyDescent="0.25">
      <c r="B110" s="70"/>
      <c r="C110" s="71" t="s">
        <v>206</v>
      </c>
      <c r="D110" s="71" t="s">
        <v>121</v>
      </c>
      <c r="E110" s="72" t="s">
        <v>1849</v>
      </c>
      <c r="F110" s="671" t="s">
        <v>1850</v>
      </c>
      <c r="G110" s="667"/>
      <c r="H110" s="667"/>
      <c r="I110" s="667"/>
      <c r="J110" s="73" t="s">
        <v>134</v>
      </c>
      <c r="K110" s="74">
        <v>5.8000000000000003E-2</v>
      </c>
      <c r="L110" s="666"/>
      <c r="M110" s="667"/>
      <c r="N110" s="666">
        <f>ROUND(L110*K110,2)</f>
        <v>0</v>
      </c>
      <c r="O110" s="667"/>
      <c r="P110" s="667"/>
      <c r="Q110" s="667"/>
      <c r="R110" s="75"/>
      <c r="T110" s="76" t="s">
        <v>125</v>
      </c>
      <c r="U110" s="77" t="s">
        <v>126</v>
      </c>
      <c r="V110" s="78">
        <v>4.3419999999999996</v>
      </c>
      <c r="W110" s="78">
        <f>V110*K110</f>
        <v>0.251836</v>
      </c>
      <c r="X110" s="78">
        <v>1.07965</v>
      </c>
      <c r="Y110" s="78">
        <f>X110*K110</f>
        <v>6.26197E-2</v>
      </c>
      <c r="Z110" s="78">
        <v>0</v>
      </c>
      <c r="AA110" s="79">
        <f>Z110*K110</f>
        <v>0</v>
      </c>
      <c r="AR110" s="30" t="s">
        <v>127</v>
      </c>
      <c r="AT110" s="30" t="s">
        <v>121</v>
      </c>
      <c r="AU110" s="30" t="s">
        <v>128</v>
      </c>
      <c r="AY110" s="30" t="s">
        <v>120</v>
      </c>
      <c r="BE110" s="80">
        <f>IF(U110="základní",N110,0)</f>
        <v>0</v>
      </c>
      <c r="BF110" s="80">
        <f>IF(U110="snížená",N110,0)</f>
        <v>0</v>
      </c>
      <c r="BG110" s="80">
        <f>IF(U110="zákl. přenesená",N110,0)</f>
        <v>0</v>
      </c>
      <c r="BH110" s="80">
        <f>IF(U110="sníž. přenesená",N110,0)</f>
        <v>0</v>
      </c>
      <c r="BI110" s="80">
        <f>IF(U110="nulová",N110,0)</f>
        <v>0</v>
      </c>
      <c r="BJ110" s="30" t="s">
        <v>118</v>
      </c>
      <c r="BK110" s="80">
        <f>ROUND(L110*K110,2)</f>
        <v>0</v>
      </c>
      <c r="BL110" s="30" t="s">
        <v>127</v>
      </c>
    </row>
    <row r="111" spans="2:64" s="86" customFormat="1" ht="31.5" customHeight="1" x14ac:dyDescent="0.25">
      <c r="B111" s="81"/>
      <c r="C111" s="82"/>
      <c r="D111" s="82"/>
      <c r="E111" s="83" t="s">
        <v>125</v>
      </c>
      <c r="F111" s="661" t="s">
        <v>2259</v>
      </c>
      <c r="G111" s="662"/>
      <c r="H111" s="662"/>
      <c r="I111" s="662"/>
      <c r="J111" s="82"/>
      <c r="K111" s="84">
        <v>5.8000000000000003E-2</v>
      </c>
      <c r="L111" s="82"/>
      <c r="M111" s="82"/>
      <c r="N111" s="82"/>
      <c r="O111" s="82"/>
      <c r="P111" s="82"/>
      <c r="Q111" s="82"/>
      <c r="R111" s="85"/>
      <c r="T111" s="87"/>
      <c r="U111" s="82"/>
      <c r="V111" s="82"/>
      <c r="W111" s="82"/>
      <c r="X111" s="82"/>
      <c r="Y111" s="82"/>
      <c r="Z111" s="82"/>
      <c r="AA111" s="88"/>
      <c r="AT111" s="89" t="s">
        <v>130</v>
      </c>
      <c r="AU111" s="89" t="s">
        <v>128</v>
      </c>
      <c r="AV111" s="86" t="s">
        <v>128</v>
      </c>
      <c r="AW111" s="86" t="s">
        <v>131</v>
      </c>
      <c r="AX111" s="86" t="s">
        <v>118</v>
      </c>
      <c r="AY111" s="89" t="s">
        <v>120</v>
      </c>
    </row>
    <row r="112" spans="2:64" s="62" customFormat="1" ht="29.85" customHeight="1" x14ac:dyDescent="0.3">
      <c r="B112" s="58"/>
      <c r="C112" s="59"/>
      <c r="D112" s="69" t="s">
        <v>79</v>
      </c>
      <c r="E112" s="69"/>
      <c r="F112" s="69"/>
      <c r="G112" s="69"/>
      <c r="H112" s="69"/>
      <c r="I112" s="69"/>
      <c r="J112" s="69"/>
      <c r="K112" s="69"/>
      <c r="L112" s="69"/>
      <c r="M112" s="69"/>
      <c r="N112" s="659">
        <f>BK112</f>
        <v>0</v>
      </c>
      <c r="O112" s="660"/>
      <c r="P112" s="660"/>
      <c r="Q112" s="660"/>
      <c r="R112" s="61"/>
      <c r="T112" s="63"/>
      <c r="U112" s="59"/>
      <c r="V112" s="59"/>
      <c r="W112" s="64">
        <f>SUM(W113:W114)</f>
        <v>7.1118000000000006</v>
      </c>
      <c r="X112" s="59"/>
      <c r="Y112" s="64">
        <f>SUM(Y113:Y114)</f>
        <v>0</v>
      </c>
      <c r="Z112" s="59"/>
      <c r="AA112" s="65">
        <f>SUM(AA113:AA114)</f>
        <v>0</v>
      </c>
      <c r="AR112" s="66" t="s">
        <v>118</v>
      </c>
      <c r="AT112" s="67" t="s">
        <v>117</v>
      </c>
      <c r="AU112" s="67" t="s">
        <v>118</v>
      </c>
      <c r="AY112" s="66" t="s">
        <v>120</v>
      </c>
      <c r="BK112" s="68">
        <f>SUM(BK113:BK114)</f>
        <v>0</v>
      </c>
    </row>
    <row r="113" spans="2:64" s="17" customFormat="1" ht="31.5" customHeight="1" x14ac:dyDescent="0.25">
      <c r="B113" s="70"/>
      <c r="C113" s="71" t="s">
        <v>209</v>
      </c>
      <c r="D113" s="71" t="s">
        <v>121</v>
      </c>
      <c r="E113" s="72" t="s">
        <v>484</v>
      </c>
      <c r="F113" s="671" t="s">
        <v>485</v>
      </c>
      <c r="G113" s="667"/>
      <c r="H113" s="667"/>
      <c r="I113" s="667"/>
      <c r="J113" s="73" t="s">
        <v>134</v>
      </c>
      <c r="K113" s="74">
        <v>5.4</v>
      </c>
      <c r="L113" s="666"/>
      <c r="M113" s="667"/>
      <c r="N113" s="666">
        <f>ROUND(L113*K113,2)</f>
        <v>0</v>
      </c>
      <c r="O113" s="667"/>
      <c r="P113" s="667"/>
      <c r="Q113" s="667"/>
      <c r="R113" s="75"/>
      <c r="T113" s="76" t="s">
        <v>125</v>
      </c>
      <c r="U113" s="77" t="s">
        <v>126</v>
      </c>
      <c r="V113" s="78">
        <v>1.3169999999999999</v>
      </c>
      <c r="W113" s="78">
        <f>V113*K113</f>
        <v>7.1118000000000006</v>
      </c>
      <c r="X113" s="78">
        <v>0</v>
      </c>
      <c r="Y113" s="78">
        <f>X113*K113</f>
        <v>0</v>
      </c>
      <c r="Z113" s="78">
        <v>0</v>
      </c>
      <c r="AA113" s="79">
        <f>Z113*K113</f>
        <v>0</v>
      </c>
      <c r="AR113" s="30" t="s">
        <v>127</v>
      </c>
      <c r="AT113" s="30" t="s">
        <v>121</v>
      </c>
      <c r="AU113" s="30" t="s">
        <v>128</v>
      </c>
      <c r="AY113" s="30" t="s">
        <v>120</v>
      </c>
      <c r="BE113" s="80">
        <f>IF(U113="základní",N113,0)</f>
        <v>0</v>
      </c>
      <c r="BF113" s="80">
        <f>IF(U113="snížená",N113,0)</f>
        <v>0</v>
      </c>
      <c r="BG113" s="80">
        <f>IF(U113="zákl. přenesená",N113,0)</f>
        <v>0</v>
      </c>
      <c r="BH113" s="80">
        <f>IF(U113="sníž. přenesená",N113,0)</f>
        <v>0</v>
      </c>
      <c r="BI113" s="80">
        <f>IF(U113="nulová",N113,0)</f>
        <v>0</v>
      </c>
      <c r="BJ113" s="30" t="s">
        <v>118</v>
      </c>
      <c r="BK113" s="80">
        <f>ROUND(L113*K113,2)</f>
        <v>0</v>
      </c>
      <c r="BL113" s="30" t="s">
        <v>127</v>
      </c>
    </row>
    <row r="114" spans="2:64" s="86" customFormat="1" ht="22.5" customHeight="1" x14ac:dyDescent="0.25">
      <c r="B114" s="81"/>
      <c r="C114" s="82"/>
      <c r="D114" s="82"/>
      <c r="E114" s="83" t="s">
        <v>125</v>
      </c>
      <c r="F114" s="661" t="s">
        <v>2260</v>
      </c>
      <c r="G114" s="662"/>
      <c r="H114" s="662"/>
      <c r="I114" s="662"/>
      <c r="J114" s="82"/>
      <c r="K114" s="84">
        <v>5.4</v>
      </c>
      <c r="L114" s="82"/>
      <c r="M114" s="82"/>
      <c r="N114" s="82"/>
      <c r="O114" s="82"/>
      <c r="P114" s="82"/>
      <c r="Q114" s="82"/>
      <c r="R114" s="85"/>
      <c r="T114" s="87"/>
      <c r="U114" s="82"/>
      <c r="V114" s="82"/>
      <c r="W114" s="82"/>
      <c r="X114" s="82"/>
      <c r="Y114" s="82"/>
      <c r="Z114" s="82"/>
      <c r="AA114" s="88"/>
      <c r="AT114" s="89" t="s">
        <v>130</v>
      </c>
      <c r="AU114" s="89" t="s">
        <v>128</v>
      </c>
      <c r="AV114" s="86" t="s">
        <v>128</v>
      </c>
      <c r="AW114" s="86" t="s">
        <v>131</v>
      </c>
      <c r="AX114" s="86" t="s">
        <v>118</v>
      </c>
      <c r="AY114" s="89" t="s">
        <v>120</v>
      </c>
    </row>
    <row r="115" spans="2:64" s="62" customFormat="1" ht="29.85" customHeight="1" x14ac:dyDescent="0.3">
      <c r="B115" s="58"/>
      <c r="C115" s="59"/>
      <c r="D115" s="69" t="s">
        <v>80</v>
      </c>
      <c r="E115" s="69"/>
      <c r="F115" s="69"/>
      <c r="G115" s="69"/>
      <c r="H115" s="69"/>
      <c r="I115" s="69"/>
      <c r="J115" s="69"/>
      <c r="K115" s="69"/>
      <c r="L115" s="69"/>
      <c r="M115" s="69"/>
      <c r="N115" s="659">
        <f>BK115</f>
        <v>0</v>
      </c>
      <c r="O115" s="660"/>
      <c r="P115" s="660"/>
      <c r="Q115" s="660"/>
      <c r="R115" s="61"/>
      <c r="T115" s="63"/>
      <c r="U115" s="59"/>
      <c r="V115" s="59"/>
      <c r="W115" s="64">
        <f>SUM(W116:W150)</f>
        <v>54.279200000000003</v>
      </c>
      <c r="X115" s="59"/>
      <c r="Y115" s="64">
        <f>SUM(Y116:Y150)</f>
        <v>8.764049</v>
      </c>
      <c r="Z115" s="59"/>
      <c r="AA115" s="65">
        <f>SUM(AA116:AA150)</f>
        <v>0</v>
      </c>
      <c r="AR115" s="66" t="s">
        <v>118</v>
      </c>
      <c r="AT115" s="67" t="s">
        <v>117</v>
      </c>
      <c r="AU115" s="67" t="s">
        <v>118</v>
      </c>
      <c r="AY115" s="66" t="s">
        <v>120</v>
      </c>
      <c r="BK115" s="68">
        <f>SUM(BK116:BK150)</f>
        <v>0</v>
      </c>
    </row>
    <row r="116" spans="2:64" s="17" customFormat="1" ht="22.5" customHeight="1" x14ac:dyDescent="0.25">
      <c r="B116" s="70"/>
      <c r="C116" s="71" t="s">
        <v>212</v>
      </c>
      <c r="D116" s="71" t="s">
        <v>121</v>
      </c>
      <c r="E116" s="72" t="s">
        <v>488</v>
      </c>
      <c r="F116" s="671" t="s">
        <v>489</v>
      </c>
      <c r="G116" s="667"/>
      <c r="H116" s="667"/>
      <c r="I116" s="667"/>
      <c r="J116" s="73" t="s">
        <v>172</v>
      </c>
      <c r="K116" s="74">
        <v>122.5</v>
      </c>
      <c r="L116" s="666"/>
      <c r="M116" s="667"/>
      <c r="N116" s="666">
        <f>ROUND(L116*K116,2)</f>
        <v>0</v>
      </c>
      <c r="O116" s="667"/>
      <c r="P116" s="667"/>
      <c r="Q116" s="667"/>
      <c r="R116" s="75"/>
      <c r="T116" s="76" t="s">
        <v>125</v>
      </c>
      <c r="U116" s="77" t="s">
        <v>126</v>
      </c>
      <c r="V116" s="78">
        <v>2.9000000000000001E-2</v>
      </c>
      <c r="W116" s="78">
        <f>V116*K116</f>
        <v>3.5525000000000002</v>
      </c>
      <c r="X116" s="78">
        <v>0</v>
      </c>
      <c r="Y116" s="78">
        <f>X116*K116</f>
        <v>0</v>
      </c>
      <c r="Z116" s="78">
        <v>0</v>
      </c>
      <c r="AA116" s="79">
        <f>Z116*K116</f>
        <v>0</v>
      </c>
      <c r="AR116" s="30" t="s">
        <v>127</v>
      </c>
      <c r="AT116" s="30" t="s">
        <v>121</v>
      </c>
      <c r="AU116" s="30" t="s">
        <v>128</v>
      </c>
      <c r="AY116" s="30" t="s">
        <v>120</v>
      </c>
      <c r="BE116" s="80">
        <f>IF(U116="základní",N116,0)</f>
        <v>0</v>
      </c>
      <c r="BF116" s="80">
        <f>IF(U116="snížená",N116,0)</f>
        <v>0</v>
      </c>
      <c r="BG116" s="80">
        <f>IF(U116="zákl. přenesená",N116,0)</f>
        <v>0</v>
      </c>
      <c r="BH116" s="80">
        <f>IF(U116="sníž. přenesená",N116,0)</f>
        <v>0</v>
      </c>
      <c r="BI116" s="80">
        <f>IF(U116="nulová",N116,0)</f>
        <v>0</v>
      </c>
      <c r="BJ116" s="30" t="s">
        <v>118</v>
      </c>
      <c r="BK116" s="80">
        <f>ROUND(L116*K116,2)</f>
        <v>0</v>
      </c>
      <c r="BL116" s="30" t="s">
        <v>127</v>
      </c>
    </row>
    <row r="117" spans="2:64" s="86" customFormat="1" ht="31.5" customHeight="1" x14ac:dyDescent="0.25">
      <c r="B117" s="81"/>
      <c r="C117" s="82"/>
      <c r="D117" s="82"/>
      <c r="E117" s="83" t="s">
        <v>125</v>
      </c>
      <c r="F117" s="661" t="s">
        <v>2261</v>
      </c>
      <c r="G117" s="662"/>
      <c r="H117" s="662"/>
      <c r="I117" s="662"/>
      <c r="J117" s="82"/>
      <c r="K117" s="84">
        <v>122.5</v>
      </c>
      <c r="L117" s="82"/>
      <c r="M117" s="82"/>
      <c r="N117" s="82"/>
      <c r="O117" s="82"/>
      <c r="P117" s="82"/>
      <c r="Q117" s="82"/>
      <c r="R117" s="85"/>
      <c r="T117" s="87"/>
      <c r="U117" s="82"/>
      <c r="V117" s="82"/>
      <c r="W117" s="82"/>
      <c r="X117" s="82"/>
      <c r="Y117" s="82"/>
      <c r="Z117" s="82"/>
      <c r="AA117" s="88"/>
      <c r="AT117" s="89" t="s">
        <v>130</v>
      </c>
      <c r="AU117" s="89" t="s">
        <v>128</v>
      </c>
      <c r="AV117" s="86" t="s">
        <v>128</v>
      </c>
      <c r="AW117" s="86" t="s">
        <v>131</v>
      </c>
      <c r="AX117" s="86" t="s">
        <v>118</v>
      </c>
      <c r="AY117" s="89" t="s">
        <v>120</v>
      </c>
    </row>
    <row r="118" spans="2:64" s="17" customFormat="1" ht="22.5" customHeight="1" x14ac:dyDescent="0.25">
      <c r="B118" s="70"/>
      <c r="C118" s="71" t="s">
        <v>215</v>
      </c>
      <c r="D118" s="71" t="s">
        <v>121</v>
      </c>
      <c r="E118" s="72" t="s">
        <v>492</v>
      </c>
      <c r="F118" s="671" t="s">
        <v>493</v>
      </c>
      <c r="G118" s="667"/>
      <c r="H118" s="667"/>
      <c r="I118" s="667"/>
      <c r="J118" s="73" t="s">
        <v>172</v>
      </c>
      <c r="K118" s="74">
        <v>25.9</v>
      </c>
      <c r="L118" s="666"/>
      <c r="M118" s="667"/>
      <c r="N118" s="666">
        <f>ROUND(L118*K118,2)</f>
        <v>0</v>
      </c>
      <c r="O118" s="667"/>
      <c r="P118" s="667"/>
      <c r="Q118" s="667"/>
      <c r="R118" s="75"/>
      <c r="T118" s="76" t="s">
        <v>125</v>
      </c>
      <c r="U118" s="77" t="s">
        <v>126</v>
      </c>
      <c r="V118" s="78">
        <v>3.1E-2</v>
      </c>
      <c r="W118" s="78">
        <f>V118*K118</f>
        <v>0.80289999999999995</v>
      </c>
      <c r="X118" s="78">
        <v>0</v>
      </c>
      <c r="Y118" s="78">
        <f>X118*K118</f>
        <v>0</v>
      </c>
      <c r="Z118" s="78">
        <v>0</v>
      </c>
      <c r="AA118" s="79">
        <f>Z118*K118</f>
        <v>0</v>
      </c>
      <c r="AR118" s="30" t="s">
        <v>127</v>
      </c>
      <c r="AT118" s="30" t="s">
        <v>121</v>
      </c>
      <c r="AU118" s="30" t="s">
        <v>128</v>
      </c>
      <c r="AY118" s="30" t="s">
        <v>120</v>
      </c>
      <c r="BE118" s="80">
        <f>IF(U118="základní",N118,0)</f>
        <v>0</v>
      </c>
      <c r="BF118" s="80">
        <f>IF(U118="snížená",N118,0)</f>
        <v>0</v>
      </c>
      <c r="BG118" s="80">
        <f>IF(U118="zákl. přenesená",N118,0)</f>
        <v>0</v>
      </c>
      <c r="BH118" s="80">
        <f>IF(U118="sníž. přenesená",N118,0)</f>
        <v>0</v>
      </c>
      <c r="BI118" s="80">
        <f>IF(U118="nulová",N118,0)</f>
        <v>0</v>
      </c>
      <c r="BJ118" s="30" t="s">
        <v>118</v>
      </c>
      <c r="BK118" s="80">
        <f>ROUND(L118*K118,2)</f>
        <v>0</v>
      </c>
      <c r="BL118" s="30" t="s">
        <v>127</v>
      </c>
    </row>
    <row r="119" spans="2:64" s="86" customFormat="1" ht="31.5" customHeight="1" x14ac:dyDescent="0.25">
      <c r="B119" s="81"/>
      <c r="C119" s="82"/>
      <c r="D119" s="82"/>
      <c r="E119" s="83" t="s">
        <v>125</v>
      </c>
      <c r="F119" s="661" t="s">
        <v>2262</v>
      </c>
      <c r="G119" s="662"/>
      <c r="H119" s="662"/>
      <c r="I119" s="662"/>
      <c r="J119" s="82"/>
      <c r="K119" s="84">
        <v>25.9</v>
      </c>
      <c r="L119" s="82"/>
      <c r="M119" s="82"/>
      <c r="N119" s="82"/>
      <c r="O119" s="82"/>
      <c r="P119" s="82"/>
      <c r="Q119" s="82"/>
      <c r="R119" s="85"/>
      <c r="T119" s="87"/>
      <c r="U119" s="82"/>
      <c r="V119" s="82"/>
      <c r="W119" s="82"/>
      <c r="X119" s="82"/>
      <c r="Y119" s="82"/>
      <c r="Z119" s="82"/>
      <c r="AA119" s="88"/>
      <c r="AT119" s="89" t="s">
        <v>130</v>
      </c>
      <c r="AU119" s="89" t="s">
        <v>128</v>
      </c>
      <c r="AV119" s="86" t="s">
        <v>128</v>
      </c>
      <c r="AW119" s="86" t="s">
        <v>131</v>
      </c>
      <c r="AX119" s="86" t="s">
        <v>118</v>
      </c>
      <c r="AY119" s="89" t="s">
        <v>120</v>
      </c>
    </row>
    <row r="120" spans="2:64" s="17" customFormat="1" ht="31.5" customHeight="1" x14ac:dyDescent="0.25">
      <c r="B120" s="70"/>
      <c r="C120" s="71" t="s">
        <v>218</v>
      </c>
      <c r="D120" s="71" t="s">
        <v>121</v>
      </c>
      <c r="E120" s="72" t="s">
        <v>498</v>
      </c>
      <c r="F120" s="671" t="s">
        <v>499</v>
      </c>
      <c r="G120" s="667"/>
      <c r="H120" s="667"/>
      <c r="I120" s="667"/>
      <c r="J120" s="73" t="s">
        <v>172</v>
      </c>
      <c r="K120" s="74">
        <v>122.5</v>
      </c>
      <c r="L120" s="666"/>
      <c r="M120" s="667"/>
      <c r="N120" s="666">
        <f>ROUND(L120*K120,2)</f>
        <v>0</v>
      </c>
      <c r="O120" s="667"/>
      <c r="P120" s="667"/>
      <c r="Q120" s="667"/>
      <c r="R120" s="75"/>
      <c r="T120" s="76" t="s">
        <v>125</v>
      </c>
      <c r="U120" s="77" t="s">
        <v>126</v>
      </c>
      <c r="V120" s="78">
        <v>5.6000000000000001E-2</v>
      </c>
      <c r="W120" s="78">
        <f>V120*K120</f>
        <v>6.86</v>
      </c>
      <c r="X120" s="78">
        <v>0</v>
      </c>
      <c r="Y120" s="78">
        <f>X120*K120</f>
        <v>0</v>
      </c>
      <c r="Z120" s="78">
        <v>0</v>
      </c>
      <c r="AA120" s="79">
        <f>Z120*K120</f>
        <v>0</v>
      </c>
      <c r="AR120" s="30" t="s">
        <v>127</v>
      </c>
      <c r="AT120" s="30" t="s">
        <v>121</v>
      </c>
      <c r="AU120" s="30" t="s">
        <v>128</v>
      </c>
      <c r="AY120" s="30" t="s">
        <v>120</v>
      </c>
      <c r="BE120" s="80">
        <f>IF(U120="základní",N120,0)</f>
        <v>0</v>
      </c>
      <c r="BF120" s="80">
        <f>IF(U120="snížená",N120,0)</f>
        <v>0</v>
      </c>
      <c r="BG120" s="80">
        <f>IF(U120="zákl. přenesená",N120,0)</f>
        <v>0</v>
      </c>
      <c r="BH120" s="80">
        <f>IF(U120="sníž. přenesená",N120,0)</f>
        <v>0</v>
      </c>
      <c r="BI120" s="80">
        <f>IF(U120="nulová",N120,0)</f>
        <v>0</v>
      </c>
      <c r="BJ120" s="30" t="s">
        <v>118</v>
      </c>
      <c r="BK120" s="80">
        <f>ROUND(L120*K120,2)</f>
        <v>0</v>
      </c>
      <c r="BL120" s="30" t="s">
        <v>127</v>
      </c>
    </row>
    <row r="121" spans="2:64" s="86" customFormat="1" ht="22.5" customHeight="1" x14ac:dyDescent="0.25">
      <c r="B121" s="81"/>
      <c r="C121" s="82"/>
      <c r="D121" s="82"/>
      <c r="E121" s="83" t="s">
        <v>125</v>
      </c>
      <c r="F121" s="661" t="s">
        <v>2263</v>
      </c>
      <c r="G121" s="662"/>
      <c r="H121" s="662"/>
      <c r="I121" s="662"/>
      <c r="J121" s="82"/>
      <c r="K121" s="84">
        <v>122.5</v>
      </c>
      <c r="L121" s="82"/>
      <c r="M121" s="82"/>
      <c r="N121" s="82"/>
      <c r="O121" s="82"/>
      <c r="P121" s="82"/>
      <c r="Q121" s="82"/>
      <c r="R121" s="85"/>
      <c r="T121" s="87"/>
      <c r="U121" s="82"/>
      <c r="V121" s="82"/>
      <c r="W121" s="82"/>
      <c r="X121" s="82"/>
      <c r="Y121" s="82"/>
      <c r="Z121" s="82"/>
      <c r="AA121" s="88"/>
      <c r="AT121" s="89" t="s">
        <v>130</v>
      </c>
      <c r="AU121" s="89" t="s">
        <v>128</v>
      </c>
      <c r="AV121" s="86" t="s">
        <v>128</v>
      </c>
      <c r="AW121" s="86" t="s">
        <v>131</v>
      </c>
      <c r="AX121" s="86" t="s">
        <v>118</v>
      </c>
      <c r="AY121" s="89" t="s">
        <v>120</v>
      </c>
    </row>
    <row r="122" spans="2:64" s="17" customFormat="1" ht="31.5" customHeight="1" x14ac:dyDescent="0.25">
      <c r="B122" s="70"/>
      <c r="C122" s="71" t="s">
        <v>221</v>
      </c>
      <c r="D122" s="71" t="s">
        <v>121</v>
      </c>
      <c r="E122" s="72" t="s">
        <v>501</v>
      </c>
      <c r="F122" s="671" t="s">
        <v>502</v>
      </c>
      <c r="G122" s="667"/>
      <c r="H122" s="667"/>
      <c r="I122" s="667"/>
      <c r="J122" s="73" t="s">
        <v>172</v>
      </c>
      <c r="K122" s="74">
        <v>122.5</v>
      </c>
      <c r="L122" s="666"/>
      <c r="M122" s="667"/>
      <c r="N122" s="666">
        <f>ROUND(L122*K122,2)</f>
        <v>0</v>
      </c>
      <c r="O122" s="667"/>
      <c r="P122" s="667"/>
      <c r="Q122" s="667"/>
      <c r="R122" s="75"/>
      <c r="T122" s="76" t="s">
        <v>125</v>
      </c>
      <c r="U122" s="77" t="s">
        <v>126</v>
      </c>
      <c r="V122" s="78">
        <v>2.7E-2</v>
      </c>
      <c r="W122" s="78">
        <f>V122*K122</f>
        <v>3.3075000000000001</v>
      </c>
      <c r="X122" s="78">
        <v>0</v>
      </c>
      <c r="Y122" s="78">
        <f>X122*K122</f>
        <v>0</v>
      </c>
      <c r="Z122" s="78">
        <v>0</v>
      </c>
      <c r="AA122" s="79">
        <f>Z122*K122</f>
        <v>0</v>
      </c>
      <c r="AR122" s="30" t="s">
        <v>127</v>
      </c>
      <c r="AT122" s="30" t="s">
        <v>121</v>
      </c>
      <c r="AU122" s="30" t="s">
        <v>128</v>
      </c>
      <c r="AY122" s="30" t="s">
        <v>120</v>
      </c>
      <c r="BE122" s="80">
        <f>IF(U122="základní",N122,0)</f>
        <v>0</v>
      </c>
      <c r="BF122" s="80">
        <f>IF(U122="snížená",N122,0)</f>
        <v>0</v>
      </c>
      <c r="BG122" s="80">
        <f>IF(U122="zákl. přenesená",N122,0)</f>
        <v>0</v>
      </c>
      <c r="BH122" s="80">
        <f>IF(U122="sníž. přenesená",N122,0)</f>
        <v>0</v>
      </c>
      <c r="BI122" s="80">
        <f>IF(U122="nulová",N122,0)</f>
        <v>0</v>
      </c>
      <c r="BJ122" s="30" t="s">
        <v>118</v>
      </c>
      <c r="BK122" s="80">
        <f>ROUND(L122*K122,2)</f>
        <v>0</v>
      </c>
      <c r="BL122" s="30" t="s">
        <v>127</v>
      </c>
    </row>
    <row r="123" spans="2:64" s="86" customFormat="1" ht="22.5" customHeight="1" x14ac:dyDescent="0.25">
      <c r="B123" s="81"/>
      <c r="C123" s="82"/>
      <c r="D123" s="82"/>
      <c r="E123" s="83" t="s">
        <v>125</v>
      </c>
      <c r="F123" s="661" t="s">
        <v>2263</v>
      </c>
      <c r="G123" s="662"/>
      <c r="H123" s="662"/>
      <c r="I123" s="662"/>
      <c r="J123" s="82"/>
      <c r="K123" s="84">
        <v>122.5</v>
      </c>
      <c r="L123" s="82"/>
      <c r="M123" s="82"/>
      <c r="N123" s="82"/>
      <c r="O123" s="82"/>
      <c r="P123" s="82"/>
      <c r="Q123" s="82"/>
      <c r="R123" s="85"/>
      <c r="T123" s="87"/>
      <c r="U123" s="82"/>
      <c r="V123" s="82"/>
      <c r="W123" s="82"/>
      <c r="X123" s="82"/>
      <c r="Y123" s="82"/>
      <c r="Z123" s="82"/>
      <c r="AA123" s="88"/>
      <c r="AT123" s="89" t="s">
        <v>130</v>
      </c>
      <c r="AU123" s="89" t="s">
        <v>128</v>
      </c>
      <c r="AV123" s="86" t="s">
        <v>128</v>
      </c>
      <c r="AW123" s="86" t="s">
        <v>131</v>
      </c>
      <c r="AX123" s="86" t="s">
        <v>118</v>
      </c>
      <c r="AY123" s="89" t="s">
        <v>120</v>
      </c>
    </row>
    <row r="124" spans="2:64" s="17" customFormat="1" ht="31.5" customHeight="1" x14ac:dyDescent="0.25">
      <c r="B124" s="70"/>
      <c r="C124" s="71" t="s">
        <v>224</v>
      </c>
      <c r="D124" s="71" t="s">
        <v>121</v>
      </c>
      <c r="E124" s="72" t="s">
        <v>504</v>
      </c>
      <c r="F124" s="671" t="s">
        <v>505</v>
      </c>
      <c r="G124" s="667"/>
      <c r="H124" s="667"/>
      <c r="I124" s="667"/>
      <c r="J124" s="73" t="s">
        <v>172</v>
      </c>
      <c r="K124" s="74">
        <v>245</v>
      </c>
      <c r="L124" s="666"/>
      <c r="M124" s="667"/>
      <c r="N124" s="666">
        <f>ROUND(L124*K124,2)</f>
        <v>0</v>
      </c>
      <c r="O124" s="667"/>
      <c r="P124" s="667"/>
      <c r="Q124" s="667"/>
      <c r="R124" s="75"/>
      <c r="T124" s="76" t="s">
        <v>125</v>
      </c>
      <c r="U124" s="77" t="s">
        <v>126</v>
      </c>
      <c r="V124" s="78">
        <v>2E-3</v>
      </c>
      <c r="W124" s="78">
        <f>V124*K124</f>
        <v>0.49</v>
      </c>
      <c r="X124" s="78">
        <v>7.1000000000000002E-4</v>
      </c>
      <c r="Y124" s="78">
        <f>X124*K124</f>
        <v>0.17394999999999999</v>
      </c>
      <c r="Z124" s="78">
        <v>0</v>
      </c>
      <c r="AA124" s="79">
        <f>Z124*K124</f>
        <v>0</v>
      </c>
      <c r="AR124" s="30" t="s">
        <v>127</v>
      </c>
      <c r="AT124" s="30" t="s">
        <v>121</v>
      </c>
      <c r="AU124" s="30" t="s">
        <v>128</v>
      </c>
      <c r="AY124" s="30" t="s">
        <v>120</v>
      </c>
      <c r="BE124" s="80">
        <f>IF(U124="základní",N124,0)</f>
        <v>0</v>
      </c>
      <c r="BF124" s="80">
        <f>IF(U124="snížená",N124,0)</f>
        <v>0</v>
      </c>
      <c r="BG124" s="80">
        <f>IF(U124="zákl. přenesená",N124,0)</f>
        <v>0</v>
      </c>
      <c r="BH124" s="80">
        <f>IF(U124="sníž. přenesená",N124,0)</f>
        <v>0</v>
      </c>
      <c r="BI124" s="80">
        <f>IF(U124="nulová",N124,0)</f>
        <v>0</v>
      </c>
      <c r="BJ124" s="30" t="s">
        <v>118</v>
      </c>
      <c r="BK124" s="80">
        <f>ROUND(L124*K124,2)</f>
        <v>0</v>
      </c>
      <c r="BL124" s="30" t="s">
        <v>127</v>
      </c>
    </row>
    <row r="125" spans="2:64" s="86" customFormat="1" ht="22.5" customHeight="1" x14ac:dyDescent="0.25">
      <c r="B125" s="81"/>
      <c r="C125" s="82"/>
      <c r="D125" s="82"/>
      <c r="E125" s="83" t="s">
        <v>125</v>
      </c>
      <c r="F125" s="661" t="s">
        <v>2264</v>
      </c>
      <c r="G125" s="662"/>
      <c r="H125" s="662"/>
      <c r="I125" s="662"/>
      <c r="J125" s="82"/>
      <c r="K125" s="84">
        <v>245</v>
      </c>
      <c r="L125" s="82"/>
      <c r="M125" s="82"/>
      <c r="N125" s="82"/>
      <c r="O125" s="82"/>
      <c r="P125" s="82"/>
      <c r="Q125" s="82"/>
      <c r="R125" s="85"/>
      <c r="T125" s="87"/>
      <c r="U125" s="82"/>
      <c r="V125" s="82"/>
      <c r="W125" s="82"/>
      <c r="X125" s="82"/>
      <c r="Y125" s="82"/>
      <c r="Z125" s="82"/>
      <c r="AA125" s="88"/>
      <c r="AT125" s="89" t="s">
        <v>130</v>
      </c>
      <c r="AU125" s="89" t="s">
        <v>128</v>
      </c>
      <c r="AV125" s="86" t="s">
        <v>128</v>
      </c>
      <c r="AW125" s="86" t="s">
        <v>131</v>
      </c>
      <c r="AX125" s="86" t="s">
        <v>118</v>
      </c>
      <c r="AY125" s="89" t="s">
        <v>120</v>
      </c>
    </row>
    <row r="126" spans="2:64" s="17" customFormat="1" ht="31.5" customHeight="1" x14ac:dyDescent="0.25">
      <c r="B126" s="70"/>
      <c r="C126" s="71" t="s">
        <v>227</v>
      </c>
      <c r="D126" s="71" t="s">
        <v>121</v>
      </c>
      <c r="E126" s="72" t="s">
        <v>507</v>
      </c>
      <c r="F126" s="671" t="s">
        <v>508</v>
      </c>
      <c r="G126" s="667"/>
      <c r="H126" s="667"/>
      <c r="I126" s="667"/>
      <c r="J126" s="73" t="s">
        <v>172</v>
      </c>
      <c r="K126" s="74">
        <v>122.5</v>
      </c>
      <c r="L126" s="666"/>
      <c r="M126" s="667"/>
      <c r="N126" s="666">
        <f>ROUND(L126*K126,2)</f>
        <v>0</v>
      </c>
      <c r="O126" s="667"/>
      <c r="P126" s="667"/>
      <c r="Q126" s="667"/>
      <c r="R126" s="75"/>
      <c r="T126" s="76" t="s">
        <v>125</v>
      </c>
      <c r="U126" s="77" t="s">
        <v>126</v>
      </c>
      <c r="V126" s="78">
        <v>4.8000000000000001E-2</v>
      </c>
      <c r="W126" s="78">
        <f>V126*K126</f>
        <v>5.88</v>
      </c>
      <c r="X126" s="78">
        <v>0</v>
      </c>
      <c r="Y126" s="78">
        <f>X126*K126</f>
        <v>0</v>
      </c>
      <c r="Z126" s="78">
        <v>0</v>
      </c>
      <c r="AA126" s="79">
        <f>Z126*K126</f>
        <v>0</v>
      </c>
      <c r="AR126" s="30" t="s">
        <v>127</v>
      </c>
      <c r="AT126" s="30" t="s">
        <v>121</v>
      </c>
      <c r="AU126" s="30" t="s">
        <v>128</v>
      </c>
      <c r="AY126" s="30" t="s">
        <v>120</v>
      </c>
      <c r="BE126" s="80">
        <f>IF(U126="základní",N126,0)</f>
        <v>0</v>
      </c>
      <c r="BF126" s="80">
        <f>IF(U126="snížená",N126,0)</f>
        <v>0</v>
      </c>
      <c r="BG126" s="80">
        <f>IF(U126="zákl. přenesená",N126,0)</f>
        <v>0</v>
      </c>
      <c r="BH126" s="80">
        <f>IF(U126="sníž. přenesená",N126,0)</f>
        <v>0</v>
      </c>
      <c r="BI126" s="80">
        <f>IF(U126="nulová",N126,0)</f>
        <v>0</v>
      </c>
      <c r="BJ126" s="30" t="s">
        <v>118</v>
      </c>
      <c r="BK126" s="80">
        <f>ROUND(L126*K126,2)</f>
        <v>0</v>
      </c>
      <c r="BL126" s="30" t="s">
        <v>127</v>
      </c>
    </row>
    <row r="127" spans="2:64" s="17" customFormat="1" ht="30" customHeight="1" x14ac:dyDescent="0.25">
      <c r="B127" s="18"/>
      <c r="C127" s="20"/>
      <c r="D127" s="20"/>
      <c r="E127" s="20"/>
      <c r="F127" s="679" t="s">
        <v>509</v>
      </c>
      <c r="G127" s="680"/>
      <c r="H127" s="680"/>
      <c r="I127" s="680"/>
      <c r="J127" s="20"/>
      <c r="K127" s="20"/>
      <c r="L127" s="20"/>
      <c r="M127" s="20"/>
      <c r="N127" s="20"/>
      <c r="O127" s="20"/>
      <c r="P127" s="20"/>
      <c r="Q127" s="20"/>
      <c r="R127" s="19"/>
      <c r="T127" s="99"/>
      <c r="U127" s="20"/>
      <c r="V127" s="20"/>
      <c r="W127" s="20"/>
      <c r="X127" s="20"/>
      <c r="Y127" s="20"/>
      <c r="Z127" s="20"/>
      <c r="AA127" s="100"/>
      <c r="AT127" s="30" t="s">
        <v>193</v>
      </c>
      <c r="AU127" s="30" t="s">
        <v>128</v>
      </c>
    </row>
    <row r="128" spans="2:64" s="86" customFormat="1" ht="22.5" customHeight="1" x14ac:dyDescent="0.25">
      <c r="B128" s="81"/>
      <c r="C128" s="82"/>
      <c r="D128" s="82"/>
      <c r="E128" s="83" t="s">
        <v>125</v>
      </c>
      <c r="F128" s="663" t="s">
        <v>2263</v>
      </c>
      <c r="G128" s="662"/>
      <c r="H128" s="662"/>
      <c r="I128" s="662"/>
      <c r="J128" s="82"/>
      <c r="K128" s="84">
        <v>122.5</v>
      </c>
      <c r="L128" s="82"/>
      <c r="M128" s="82"/>
      <c r="N128" s="82"/>
      <c r="O128" s="82"/>
      <c r="P128" s="82"/>
      <c r="Q128" s="82"/>
      <c r="R128" s="85"/>
      <c r="T128" s="87"/>
      <c r="U128" s="82"/>
      <c r="V128" s="82"/>
      <c r="W128" s="82"/>
      <c r="X128" s="82"/>
      <c r="Y128" s="82"/>
      <c r="Z128" s="82"/>
      <c r="AA128" s="88"/>
      <c r="AT128" s="89" t="s">
        <v>130</v>
      </c>
      <c r="AU128" s="89" t="s">
        <v>128</v>
      </c>
      <c r="AV128" s="86" t="s">
        <v>128</v>
      </c>
      <c r="AW128" s="86" t="s">
        <v>131</v>
      </c>
      <c r="AX128" s="86" t="s">
        <v>118</v>
      </c>
      <c r="AY128" s="89" t="s">
        <v>120</v>
      </c>
    </row>
    <row r="129" spans="2:64" s="17" customFormat="1" ht="31.5" customHeight="1" x14ac:dyDescent="0.25">
      <c r="B129" s="70"/>
      <c r="C129" s="71" t="s">
        <v>234</v>
      </c>
      <c r="D129" s="71" t="s">
        <v>121</v>
      </c>
      <c r="E129" s="72" t="s">
        <v>511</v>
      </c>
      <c r="F129" s="671" t="s">
        <v>512</v>
      </c>
      <c r="G129" s="667"/>
      <c r="H129" s="667"/>
      <c r="I129" s="667"/>
      <c r="J129" s="73" t="s">
        <v>172</v>
      </c>
      <c r="K129" s="74">
        <v>122.5</v>
      </c>
      <c r="L129" s="666"/>
      <c r="M129" s="667"/>
      <c r="N129" s="666">
        <f>ROUND(L129*K129,2)</f>
        <v>0</v>
      </c>
      <c r="O129" s="667"/>
      <c r="P129" s="667"/>
      <c r="Q129" s="667"/>
      <c r="R129" s="75"/>
      <c r="T129" s="76" t="s">
        <v>125</v>
      </c>
      <c r="U129" s="77" t="s">
        <v>126</v>
      </c>
      <c r="V129" s="78">
        <v>0.08</v>
      </c>
      <c r="W129" s="78">
        <f>V129*K129</f>
        <v>9.8000000000000007</v>
      </c>
      <c r="X129" s="78">
        <v>0</v>
      </c>
      <c r="Y129" s="78">
        <f>X129*K129</f>
        <v>0</v>
      </c>
      <c r="Z129" s="78">
        <v>0</v>
      </c>
      <c r="AA129" s="79">
        <f>Z129*K129</f>
        <v>0</v>
      </c>
      <c r="AR129" s="30" t="s">
        <v>127</v>
      </c>
      <c r="AT129" s="30" t="s">
        <v>121</v>
      </c>
      <c r="AU129" s="30" t="s">
        <v>128</v>
      </c>
      <c r="AY129" s="30" t="s">
        <v>120</v>
      </c>
      <c r="BE129" s="80">
        <f>IF(U129="základní",N129,0)</f>
        <v>0</v>
      </c>
      <c r="BF129" s="80">
        <f>IF(U129="snížená",N129,0)</f>
        <v>0</v>
      </c>
      <c r="BG129" s="80">
        <f>IF(U129="zákl. přenesená",N129,0)</f>
        <v>0</v>
      </c>
      <c r="BH129" s="80">
        <f>IF(U129="sníž. přenesená",N129,0)</f>
        <v>0</v>
      </c>
      <c r="BI129" s="80">
        <f>IF(U129="nulová",N129,0)</f>
        <v>0</v>
      </c>
      <c r="BJ129" s="30" t="s">
        <v>118</v>
      </c>
      <c r="BK129" s="80">
        <f>ROUND(L129*K129,2)</f>
        <v>0</v>
      </c>
      <c r="BL129" s="30" t="s">
        <v>127</v>
      </c>
    </row>
    <row r="130" spans="2:64" s="86" customFormat="1" ht="22.5" customHeight="1" x14ac:dyDescent="0.25">
      <c r="B130" s="81"/>
      <c r="C130" s="82"/>
      <c r="D130" s="82"/>
      <c r="E130" s="83" t="s">
        <v>125</v>
      </c>
      <c r="F130" s="661" t="s">
        <v>2263</v>
      </c>
      <c r="G130" s="662"/>
      <c r="H130" s="662"/>
      <c r="I130" s="662"/>
      <c r="J130" s="82"/>
      <c r="K130" s="84">
        <v>122.5</v>
      </c>
      <c r="L130" s="82"/>
      <c r="M130" s="82"/>
      <c r="N130" s="82"/>
      <c r="O130" s="82"/>
      <c r="P130" s="82"/>
      <c r="Q130" s="82"/>
      <c r="R130" s="85"/>
      <c r="T130" s="87"/>
      <c r="U130" s="82"/>
      <c r="V130" s="82"/>
      <c r="W130" s="82"/>
      <c r="X130" s="82"/>
      <c r="Y130" s="82"/>
      <c r="Z130" s="82"/>
      <c r="AA130" s="88"/>
      <c r="AT130" s="89" t="s">
        <v>130</v>
      </c>
      <c r="AU130" s="89" t="s">
        <v>128</v>
      </c>
      <c r="AV130" s="86" t="s">
        <v>128</v>
      </c>
      <c r="AW130" s="86" t="s">
        <v>131</v>
      </c>
      <c r="AX130" s="86" t="s">
        <v>118</v>
      </c>
      <c r="AY130" s="89" t="s">
        <v>120</v>
      </c>
    </row>
    <row r="131" spans="2:64" s="17" customFormat="1" ht="31.5" customHeight="1" x14ac:dyDescent="0.25">
      <c r="B131" s="70"/>
      <c r="C131" s="71" t="s">
        <v>237</v>
      </c>
      <c r="D131" s="71" t="s">
        <v>121</v>
      </c>
      <c r="E131" s="72" t="s">
        <v>522</v>
      </c>
      <c r="F131" s="671" t="s">
        <v>523</v>
      </c>
      <c r="G131" s="667"/>
      <c r="H131" s="667"/>
      <c r="I131" s="667"/>
      <c r="J131" s="73" t="s">
        <v>172</v>
      </c>
      <c r="K131" s="74">
        <v>25.9</v>
      </c>
      <c r="L131" s="666"/>
      <c r="M131" s="667"/>
      <c r="N131" s="666">
        <f>ROUND(L131*K131,2)</f>
        <v>0</v>
      </c>
      <c r="O131" s="667"/>
      <c r="P131" s="667"/>
      <c r="Q131" s="667"/>
      <c r="R131" s="75"/>
      <c r="T131" s="76" t="s">
        <v>125</v>
      </c>
      <c r="U131" s="77" t="s">
        <v>126</v>
      </c>
      <c r="V131" s="78">
        <v>0.77700000000000002</v>
      </c>
      <c r="W131" s="78">
        <f>V131*K131</f>
        <v>20.124299999999998</v>
      </c>
      <c r="X131" s="78">
        <v>0.10100000000000001</v>
      </c>
      <c r="Y131" s="78">
        <f>X131*K131</f>
        <v>2.6158999999999999</v>
      </c>
      <c r="Z131" s="78">
        <v>0</v>
      </c>
      <c r="AA131" s="79">
        <f>Z131*K131</f>
        <v>0</v>
      </c>
      <c r="AR131" s="30" t="s">
        <v>127</v>
      </c>
      <c r="AT131" s="30" t="s">
        <v>121</v>
      </c>
      <c r="AU131" s="30" t="s">
        <v>128</v>
      </c>
      <c r="AY131" s="30" t="s">
        <v>120</v>
      </c>
      <c r="BE131" s="80">
        <f>IF(U131="základní",N131,0)</f>
        <v>0</v>
      </c>
      <c r="BF131" s="80">
        <f>IF(U131="snížená",N131,0)</f>
        <v>0</v>
      </c>
      <c r="BG131" s="80">
        <f>IF(U131="zákl. přenesená",N131,0)</f>
        <v>0</v>
      </c>
      <c r="BH131" s="80">
        <f>IF(U131="sníž. přenesená",N131,0)</f>
        <v>0</v>
      </c>
      <c r="BI131" s="80">
        <f>IF(U131="nulová",N131,0)</f>
        <v>0</v>
      </c>
      <c r="BJ131" s="30" t="s">
        <v>118</v>
      </c>
      <c r="BK131" s="80">
        <f>ROUND(L131*K131,2)</f>
        <v>0</v>
      </c>
      <c r="BL131" s="30" t="s">
        <v>127</v>
      </c>
    </row>
    <row r="132" spans="2:64" s="86" customFormat="1" ht="22.5" customHeight="1" x14ac:dyDescent="0.25">
      <c r="B132" s="81"/>
      <c r="C132" s="82"/>
      <c r="D132" s="82"/>
      <c r="E132" s="83" t="s">
        <v>125</v>
      </c>
      <c r="F132" s="661" t="s">
        <v>2265</v>
      </c>
      <c r="G132" s="662"/>
      <c r="H132" s="662"/>
      <c r="I132" s="662"/>
      <c r="J132" s="82"/>
      <c r="K132" s="84">
        <v>25.9</v>
      </c>
      <c r="L132" s="82"/>
      <c r="M132" s="82"/>
      <c r="N132" s="82"/>
      <c r="O132" s="82"/>
      <c r="P132" s="82"/>
      <c r="Q132" s="82"/>
      <c r="R132" s="85"/>
      <c r="T132" s="87"/>
      <c r="U132" s="82"/>
      <c r="V132" s="82"/>
      <c r="W132" s="82"/>
      <c r="X132" s="82"/>
      <c r="Y132" s="82"/>
      <c r="Z132" s="82"/>
      <c r="AA132" s="88"/>
      <c r="AT132" s="89" t="s">
        <v>130</v>
      </c>
      <c r="AU132" s="89" t="s">
        <v>128</v>
      </c>
      <c r="AV132" s="86" t="s">
        <v>128</v>
      </c>
      <c r="AW132" s="86" t="s">
        <v>131</v>
      </c>
      <c r="AX132" s="86" t="s">
        <v>118</v>
      </c>
      <c r="AY132" s="89" t="s">
        <v>120</v>
      </c>
    </row>
    <row r="133" spans="2:64" s="17" customFormat="1" ht="31.5" customHeight="1" x14ac:dyDescent="0.25">
      <c r="B133" s="70"/>
      <c r="C133" s="101" t="s">
        <v>240</v>
      </c>
      <c r="D133" s="101" t="s">
        <v>195</v>
      </c>
      <c r="E133" s="102" t="s">
        <v>525</v>
      </c>
      <c r="F133" s="677" t="s">
        <v>526</v>
      </c>
      <c r="G133" s="678"/>
      <c r="H133" s="678"/>
      <c r="I133" s="678"/>
      <c r="J133" s="103" t="s">
        <v>172</v>
      </c>
      <c r="K133" s="104">
        <v>26.677</v>
      </c>
      <c r="L133" s="670"/>
      <c r="M133" s="678"/>
      <c r="N133" s="670">
        <f>ROUND(L133*K133,2)</f>
        <v>0</v>
      </c>
      <c r="O133" s="667"/>
      <c r="P133" s="667"/>
      <c r="Q133" s="667"/>
      <c r="R133" s="75"/>
      <c r="T133" s="76" t="s">
        <v>125</v>
      </c>
      <c r="U133" s="77" t="s">
        <v>126</v>
      </c>
      <c r="V133" s="78">
        <v>0</v>
      </c>
      <c r="W133" s="78">
        <f>V133*K133</f>
        <v>0</v>
      </c>
      <c r="X133" s="78">
        <v>9.7000000000000003E-2</v>
      </c>
      <c r="Y133" s="78">
        <f>X133*K133</f>
        <v>2.587669</v>
      </c>
      <c r="Z133" s="78">
        <v>0</v>
      </c>
      <c r="AA133" s="79">
        <f>Z133*K133</f>
        <v>0</v>
      </c>
      <c r="AR133" s="30" t="s">
        <v>154</v>
      </c>
      <c r="AT133" s="30" t="s">
        <v>195</v>
      </c>
      <c r="AU133" s="30" t="s">
        <v>128</v>
      </c>
      <c r="AY133" s="30" t="s">
        <v>120</v>
      </c>
      <c r="BE133" s="80">
        <f>IF(U133="základní",N133,0)</f>
        <v>0</v>
      </c>
      <c r="BF133" s="80">
        <f>IF(U133="snížená",N133,0)</f>
        <v>0</v>
      </c>
      <c r="BG133" s="80">
        <f>IF(U133="zákl. přenesená",N133,0)</f>
        <v>0</v>
      </c>
      <c r="BH133" s="80">
        <f>IF(U133="sníž. přenesená",N133,0)</f>
        <v>0</v>
      </c>
      <c r="BI133" s="80">
        <f>IF(U133="nulová",N133,0)</f>
        <v>0</v>
      </c>
      <c r="BJ133" s="30" t="s">
        <v>118</v>
      </c>
      <c r="BK133" s="80">
        <f>ROUND(L133*K133,2)</f>
        <v>0</v>
      </c>
      <c r="BL133" s="30" t="s">
        <v>127</v>
      </c>
    </row>
    <row r="134" spans="2:64" s="17" customFormat="1" ht="22.5" customHeight="1" x14ac:dyDescent="0.25">
      <c r="B134" s="18"/>
      <c r="C134" s="20"/>
      <c r="D134" s="20"/>
      <c r="E134" s="20"/>
      <c r="F134" s="679" t="s">
        <v>527</v>
      </c>
      <c r="G134" s="680"/>
      <c r="H134" s="680"/>
      <c r="I134" s="680"/>
      <c r="J134" s="20"/>
      <c r="K134" s="20"/>
      <c r="L134" s="20"/>
      <c r="M134" s="20"/>
      <c r="N134" s="20"/>
      <c r="O134" s="20"/>
      <c r="P134" s="20"/>
      <c r="Q134" s="20"/>
      <c r="R134" s="19"/>
      <c r="T134" s="99"/>
      <c r="U134" s="20"/>
      <c r="V134" s="20"/>
      <c r="W134" s="20"/>
      <c r="X134" s="20"/>
      <c r="Y134" s="20"/>
      <c r="Z134" s="20"/>
      <c r="AA134" s="100"/>
      <c r="AT134" s="30" t="s">
        <v>193</v>
      </c>
      <c r="AU134" s="30" t="s">
        <v>128</v>
      </c>
    </row>
    <row r="135" spans="2:64" s="86" customFormat="1" ht="22.5" customHeight="1" x14ac:dyDescent="0.25">
      <c r="B135" s="81"/>
      <c r="C135" s="82"/>
      <c r="D135" s="82"/>
      <c r="E135" s="83" t="s">
        <v>125</v>
      </c>
      <c r="F135" s="663" t="s">
        <v>2266</v>
      </c>
      <c r="G135" s="662"/>
      <c r="H135" s="662"/>
      <c r="I135" s="662"/>
      <c r="J135" s="82"/>
      <c r="K135" s="84">
        <v>26.677</v>
      </c>
      <c r="L135" s="82"/>
      <c r="M135" s="82"/>
      <c r="N135" s="82"/>
      <c r="O135" s="82"/>
      <c r="P135" s="82"/>
      <c r="Q135" s="82"/>
      <c r="R135" s="85"/>
      <c r="T135" s="87"/>
      <c r="U135" s="82"/>
      <c r="V135" s="82"/>
      <c r="W135" s="82"/>
      <c r="X135" s="82"/>
      <c r="Y135" s="82"/>
      <c r="Z135" s="82"/>
      <c r="AA135" s="88"/>
      <c r="AT135" s="89" t="s">
        <v>130</v>
      </c>
      <c r="AU135" s="89" t="s">
        <v>128</v>
      </c>
      <c r="AV135" s="86" t="s">
        <v>128</v>
      </c>
      <c r="AW135" s="86" t="s">
        <v>131</v>
      </c>
      <c r="AX135" s="86" t="s">
        <v>118</v>
      </c>
      <c r="AY135" s="89" t="s">
        <v>120</v>
      </c>
    </row>
    <row r="136" spans="2:64" s="17" customFormat="1" ht="44.25" customHeight="1" x14ac:dyDescent="0.25">
      <c r="B136" s="70"/>
      <c r="C136" s="71" t="s">
        <v>247</v>
      </c>
      <c r="D136" s="71" t="s">
        <v>121</v>
      </c>
      <c r="E136" s="72" t="s">
        <v>530</v>
      </c>
      <c r="F136" s="671" t="s">
        <v>531</v>
      </c>
      <c r="G136" s="667"/>
      <c r="H136" s="667"/>
      <c r="I136" s="667"/>
      <c r="J136" s="73" t="s">
        <v>532</v>
      </c>
      <c r="K136" s="74">
        <v>13.5</v>
      </c>
      <c r="L136" s="666"/>
      <c r="M136" s="667"/>
      <c r="N136" s="666">
        <f>ROUND(L136*K136,2)</f>
        <v>0</v>
      </c>
      <c r="O136" s="667"/>
      <c r="P136" s="667"/>
      <c r="Q136" s="667"/>
      <c r="R136" s="75"/>
      <c r="T136" s="76" t="s">
        <v>125</v>
      </c>
      <c r="U136" s="77" t="s">
        <v>126</v>
      </c>
      <c r="V136" s="78">
        <v>0.13600000000000001</v>
      </c>
      <c r="W136" s="78">
        <f>V136*K136</f>
        <v>1.8360000000000001</v>
      </c>
      <c r="X136" s="78">
        <v>8.0879999999999994E-2</v>
      </c>
      <c r="Y136" s="78">
        <f>X136*K136</f>
        <v>1.09188</v>
      </c>
      <c r="Z136" s="78">
        <v>0</v>
      </c>
      <c r="AA136" s="79">
        <f>Z136*K136</f>
        <v>0</v>
      </c>
      <c r="AR136" s="30" t="s">
        <v>127</v>
      </c>
      <c r="AT136" s="30" t="s">
        <v>121</v>
      </c>
      <c r="AU136" s="30" t="s">
        <v>128</v>
      </c>
      <c r="AY136" s="30" t="s">
        <v>120</v>
      </c>
      <c r="BE136" s="80">
        <f>IF(U136="základní",N136,0)</f>
        <v>0</v>
      </c>
      <c r="BF136" s="80">
        <f>IF(U136="snížená",N136,0)</f>
        <v>0</v>
      </c>
      <c r="BG136" s="80">
        <f>IF(U136="zákl. přenesená",N136,0)</f>
        <v>0</v>
      </c>
      <c r="BH136" s="80">
        <f>IF(U136="sníž. přenesená",N136,0)</f>
        <v>0</v>
      </c>
      <c r="BI136" s="80">
        <f>IF(U136="nulová",N136,0)</f>
        <v>0</v>
      </c>
      <c r="BJ136" s="30" t="s">
        <v>118</v>
      </c>
      <c r="BK136" s="80">
        <f>ROUND(L136*K136,2)</f>
        <v>0</v>
      </c>
      <c r="BL136" s="30" t="s">
        <v>127</v>
      </c>
    </row>
    <row r="137" spans="2:64" s="17" customFormat="1" ht="22.5" customHeight="1" x14ac:dyDescent="0.25">
      <c r="B137" s="18"/>
      <c r="C137" s="20"/>
      <c r="D137" s="20"/>
      <c r="E137" s="20"/>
      <c r="F137" s="679" t="s">
        <v>533</v>
      </c>
      <c r="G137" s="680"/>
      <c r="H137" s="680"/>
      <c r="I137" s="680"/>
      <c r="J137" s="20"/>
      <c r="K137" s="20"/>
      <c r="L137" s="20"/>
      <c r="M137" s="20"/>
      <c r="N137" s="20"/>
      <c r="O137" s="20"/>
      <c r="P137" s="20"/>
      <c r="Q137" s="20"/>
      <c r="R137" s="19"/>
      <c r="T137" s="99"/>
      <c r="U137" s="20"/>
      <c r="V137" s="20"/>
      <c r="W137" s="20"/>
      <c r="X137" s="20"/>
      <c r="Y137" s="20"/>
      <c r="Z137" s="20"/>
      <c r="AA137" s="100"/>
      <c r="AT137" s="30" t="s">
        <v>193</v>
      </c>
      <c r="AU137" s="30" t="s">
        <v>128</v>
      </c>
    </row>
    <row r="138" spans="2:64" s="86" customFormat="1" ht="31.5" customHeight="1" x14ac:dyDescent="0.25">
      <c r="B138" s="81"/>
      <c r="C138" s="82"/>
      <c r="D138" s="82"/>
      <c r="E138" s="83" t="s">
        <v>125</v>
      </c>
      <c r="F138" s="663" t="s">
        <v>2267</v>
      </c>
      <c r="G138" s="662"/>
      <c r="H138" s="662"/>
      <c r="I138" s="662"/>
      <c r="J138" s="82"/>
      <c r="K138" s="84">
        <v>13.5</v>
      </c>
      <c r="L138" s="82"/>
      <c r="M138" s="82"/>
      <c r="N138" s="82"/>
      <c r="O138" s="82"/>
      <c r="P138" s="82"/>
      <c r="Q138" s="82"/>
      <c r="R138" s="85"/>
      <c r="T138" s="87"/>
      <c r="U138" s="82"/>
      <c r="V138" s="82"/>
      <c r="W138" s="82"/>
      <c r="X138" s="82"/>
      <c r="Y138" s="82"/>
      <c r="Z138" s="82"/>
      <c r="AA138" s="88"/>
      <c r="AT138" s="89" t="s">
        <v>130</v>
      </c>
      <c r="AU138" s="89" t="s">
        <v>128</v>
      </c>
      <c r="AV138" s="86" t="s">
        <v>128</v>
      </c>
      <c r="AW138" s="86" t="s">
        <v>131</v>
      </c>
      <c r="AX138" s="86" t="s">
        <v>118</v>
      </c>
      <c r="AY138" s="89" t="s">
        <v>120</v>
      </c>
    </row>
    <row r="139" spans="2:64" s="17" customFormat="1" ht="22.5" customHeight="1" x14ac:dyDescent="0.25">
      <c r="B139" s="70"/>
      <c r="C139" s="101" t="s">
        <v>254</v>
      </c>
      <c r="D139" s="101" t="s">
        <v>195</v>
      </c>
      <c r="E139" s="102" t="s">
        <v>535</v>
      </c>
      <c r="F139" s="677" t="s">
        <v>536</v>
      </c>
      <c r="G139" s="678"/>
      <c r="H139" s="678"/>
      <c r="I139" s="678"/>
      <c r="J139" s="103" t="s">
        <v>447</v>
      </c>
      <c r="K139" s="104">
        <v>28</v>
      </c>
      <c r="L139" s="670"/>
      <c r="M139" s="678"/>
      <c r="N139" s="670">
        <f>ROUND(L139*K139,2)</f>
        <v>0</v>
      </c>
      <c r="O139" s="667"/>
      <c r="P139" s="667"/>
      <c r="Q139" s="667"/>
      <c r="R139" s="75"/>
      <c r="T139" s="76" t="s">
        <v>125</v>
      </c>
      <c r="U139" s="77" t="s">
        <v>126</v>
      </c>
      <c r="V139" s="78">
        <v>0</v>
      </c>
      <c r="W139" s="78">
        <f>V139*K139</f>
        <v>0</v>
      </c>
      <c r="X139" s="78">
        <v>2.8000000000000001E-2</v>
      </c>
      <c r="Y139" s="78">
        <f>X139*K139</f>
        <v>0.78400000000000003</v>
      </c>
      <c r="Z139" s="78">
        <v>0</v>
      </c>
      <c r="AA139" s="79">
        <f>Z139*K139</f>
        <v>0</v>
      </c>
      <c r="AR139" s="30" t="s">
        <v>154</v>
      </c>
      <c r="AT139" s="30" t="s">
        <v>195</v>
      </c>
      <c r="AU139" s="30" t="s">
        <v>128</v>
      </c>
      <c r="AY139" s="30" t="s">
        <v>120</v>
      </c>
      <c r="BE139" s="80">
        <f>IF(U139="základní",N139,0)</f>
        <v>0</v>
      </c>
      <c r="BF139" s="80">
        <f>IF(U139="snížená",N139,0)</f>
        <v>0</v>
      </c>
      <c r="BG139" s="80">
        <f>IF(U139="zákl. přenesená",N139,0)</f>
        <v>0</v>
      </c>
      <c r="BH139" s="80">
        <f>IF(U139="sníž. přenesená",N139,0)</f>
        <v>0</v>
      </c>
      <c r="BI139" s="80">
        <f>IF(U139="nulová",N139,0)</f>
        <v>0</v>
      </c>
      <c r="BJ139" s="30" t="s">
        <v>118</v>
      </c>
      <c r="BK139" s="80">
        <f>ROUND(L139*K139,2)</f>
        <v>0</v>
      </c>
      <c r="BL139" s="30" t="s">
        <v>127</v>
      </c>
    </row>
    <row r="140" spans="2:64" s="86" customFormat="1" ht="22.5" customHeight="1" x14ac:dyDescent="0.25">
      <c r="B140" s="81"/>
      <c r="C140" s="82"/>
      <c r="D140" s="82"/>
      <c r="E140" s="83" t="s">
        <v>125</v>
      </c>
      <c r="F140" s="661" t="s">
        <v>2268</v>
      </c>
      <c r="G140" s="662"/>
      <c r="H140" s="662"/>
      <c r="I140" s="662"/>
      <c r="J140" s="82"/>
      <c r="K140" s="84">
        <v>28</v>
      </c>
      <c r="L140" s="82"/>
      <c r="M140" s="82"/>
      <c r="N140" s="82"/>
      <c r="O140" s="82"/>
      <c r="P140" s="82"/>
      <c r="Q140" s="82"/>
      <c r="R140" s="85"/>
      <c r="T140" s="87"/>
      <c r="U140" s="82"/>
      <c r="V140" s="82"/>
      <c r="W140" s="82"/>
      <c r="X140" s="82"/>
      <c r="Y140" s="82"/>
      <c r="Z140" s="82"/>
      <c r="AA140" s="88"/>
      <c r="AT140" s="89" t="s">
        <v>130</v>
      </c>
      <c r="AU140" s="89" t="s">
        <v>128</v>
      </c>
      <c r="AV140" s="86" t="s">
        <v>128</v>
      </c>
      <c r="AW140" s="86" t="s">
        <v>131</v>
      </c>
      <c r="AX140" s="86" t="s">
        <v>118</v>
      </c>
      <c r="AY140" s="89" t="s">
        <v>120</v>
      </c>
    </row>
    <row r="141" spans="2:64" s="17" customFormat="1" ht="44.25" customHeight="1" x14ac:dyDescent="0.25">
      <c r="B141" s="70"/>
      <c r="C141" s="71" t="s">
        <v>258</v>
      </c>
      <c r="D141" s="71" t="s">
        <v>121</v>
      </c>
      <c r="E141" s="72" t="s">
        <v>539</v>
      </c>
      <c r="F141" s="671" t="s">
        <v>540</v>
      </c>
      <c r="G141" s="667"/>
      <c r="H141" s="667"/>
      <c r="I141" s="667"/>
      <c r="J141" s="73" t="s">
        <v>532</v>
      </c>
      <c r="K141" s="74">
        <v>4.5</v>
      </c>
      <c r="L141" s="666"/>
      <c r="M141" s="667"/>
      <c r="N141" s="666">
        <f>ROUND(L141*K141,2)</f>
        <v>0</v>
      </c>
      <c r="O141" s="667"/>
      <c r="P141" s="667"/>
      <c r="Q141" s="667"/>
      <c r="R141" s="75"/>
      <c r="T141" s="76" t="s">
        <v>125</v>
      </c>
      <c r="U141" s="77" t="s">
        <v>126</v>
      </c>
      <c r="V141" s="78">
        <v>0.26800000000000002</v>
      </c>
      <c r="W141" s="78">
        <f>V141*K141</f>
        <v>1.206</v>
      </c>
      <c r="X141" s="78">
        <v>0.15540000000000001</v>
      </c>
      <c r="Y141" s="78">
        <f>X141*K141</f>
        <v>0.69930000000000003</v>
      </c>
      <c r="Z141" s="78">
        <v>0</v>
      </c>
      <c r="AA141" s="79">
        <f>Z141*K141</f>
        <v>0</v>
      </c>
      <c r="AR141" s="30" t="s">
        <v>127</v>
      </c>
      <c r="AT141" s="30" t="s">
        <v>121</v>
      </c>
      <c r="AU141" s="30" t="s">
        <v>128</v>
      </c>
      <c r="AY141" s="30" t="s">
        <v>120</v>
      </c>
      <c r="BE141" s="80">
        <f>IF(U141="základní",N141,0)</f>
        <v>0</v>
      </c>
      <c r="BF141" s="80">
        <f>IF(U141="snížená",N141,0)</f>
        <v>0</v>
      </c>
      <c r="BG141" s="80">
        <f>IF(U141="zákl. přenesená",N141,0)</f>
        <v>0</v>
      </c>
      <c r="BH141" s="80">
        <f>IF(U141="sníž. přenesená",N141,0)</f>
        <v>0</v>
      </c>
      <c r="BI141" s="80">
        <f>IF(U141="nulová",N141,0)</f>
        <v>0</v>
      </c>
      <c r="BJ141" s="30" t="s">
        <v>118</v>
      </c>
      <c r="BK141" s="80">
        <f>ROUND(L141*K141,2)</f>
        <v>0</v>
      </c>
      <c r="BL141" s="30" t="s">
        <v>127</v>
      </c>
    </row>
    <row r="142" spans="2:64" s="17" customFormat="1" ht="22.5" customHeight="1" x14ac:dyDescent="0.25">
      <c r="B142" s="18"/>
      <c r="C142" s="20"/>
      <c r="D142" s="20"/>
      <c r="E142" s="20"/>
      <c r="F142" s="679" t="s">
        <v>533</v>
      </c>
      <c r="G142" s="680"/>
      <c r="H142" s="680"/>
      <c r="I142" s="680"/>
      <c r="J142" s="20"/>
      <c r="K142" s="20"/>
      <c r="L142" s="20"/>
      <c r="M142" s="20"/>
      <c r="N142" s="20"/>
      <c r="O142" s="20"/>
      <c r="P142" s="20"/>
      <c r="Q142" s="20"/>
      <c r="R142" s="19"/>
      <c r="T142" s="99"/>
      <c r="U142" s="20"/>
      <c r="V142" s="20"/>
      <c r="W142" s="20"/>
      <c r="X142" s="20"/>
      <c r="Y142" s="20"/>
      <c r="Z142" s="20"/>
      <c r="AA142" s="100"/>
      <c r="AT142" s="30" t="s">
        <v>193</v>
      </c>
      <c r="AU142" s="30" t="s">
        <v>128</v>
      </c>
    </row>
    <row r="143" spans="2:64" s="86" customFormat="1" ht="31.5" customHeight="1" x14ac:dyDescent="0.25">
      <c r="B143" s="81"/>
      <c r="C143" s="82"/>
      <c r="D143" s="82"/>
      <c r="E143" s="83" t="s">
        <v>125</v>
      </c>
      <c r="F143" s="663" t="s">
        <v>2269</v>
      </c>
      <c r="G143" s="662"/>
      <c r="H143" s="662"/>
      <c r="I143" s="662"/>
      <c r="J143" s="82"/>
      <c r="K143" s="84">
        <v>4.5</v>
      </c>
      <c r="L143" s="82"/>
      <c r="M143" s="82"/>
      <c r="N143" s="82"/>
      <c r="O143" s="82"/>
      <c r="P143" s="82"/>
      <c r="Q143" s="82"/>
      <c r="R143" s="85"/>
      <c r="T143" s="87"/>
      <c r="U143" s="82"/>
      <c r="V143" s="82"/>
      <c r="W143" s="82"/>
      <c r="X143" s="82"/>
      <c r="Y143" s="82"/>
      <c r="Z143" s="82"/>
      <c r="AA143" s="88"/>
      <c r="AT143" s="89" t="s">
        <v>130</v>
      </c>
      <c r="AU143" s="89" t="s">
        <v>128</v>
      </c>
      <c r="AV143" s="86" t="s">
        <v>128</v>
      </c>
      <c r="AW143" s="86" t="s">
        <v>131</v>
      </c>
      <c r="AX143" s="86" t="s">
        <v>118</v>
      </c>
      <c r="AY143" s="89" t="s">
        <v>120</v>
      </c>
    </row>
    <row r="144" spans="2:64" s="17" customFormat="1" ht="31.5" customHeight="1" x14ac:dyDescent="0.25">
      <c r="B144" s="70"/>
      <c r="C144" s="101" t="s">
        <v>262</v>
      </c>
      <c r="D144" s="101" t="s">
        <v>195</v>
      </c>
      <c r="E144" s="102" t="s">
        <v>543</v>
      </c>
      <c r="F144" s="677" t="s">
        <v>544</v>
      </c>
      <c r="G144" s="678"/>
      <c r="H144" s="678"/>
      <c r="I144" s="678"/>
      <c r="J144" s="103" t="s">
        <v>447</v>
      </c>
      <c r="K144" s="104">
        <v>5</v>
      </c>
      <c r="L144" s="670"/>
      <c r="M144" s="678"/>
      <c r="N144" s="670">
        <f>ROUND(L144*K144,2)</f>
        <v>0</v>
      </c>
      <c r="O144" s="667"/>
      <c r="P144" s="667"/>
      <c r="Q144" s="667"/>
      <c r="R144" s="75"/>
      <c r="T144" s="76" t="s">
        <v>125</v>
      </c>
      <c r="U144" s="77" t="s">
        <v>126</v>
      </c>
      <c r="V144" s="78">
        <v>0</v>
      </c>
      <c r="W144" s="78">
        <f>V144*K144</f>
        <v>0</v>
      </c>
      <c r="X144" s="78">
        <v>8.2100000000000006E-2</v>
      </c>
      <c r="Y144" s="78">
        <f>X144*K144</f>
        <v>0.41050000000000003</v>
      </c>
      <c r="Z144" s="78">
        <v>0</v>
      </c>
      <c r="AA144" s="79">
        <f>Z144*K144</f>
        <v>0</v>
      </c>
      <c r="AR144" s="30" t="s">
        <v>154</v>
      </c>
      <c r="AT144" s="30" t="s">
        <v>195</v>
      </c>
      <c r="AU144" s="30" t="s">
        <v>128</v>
      </c>
      <c r="AY144" s="30" t="s">
        <v>120</v>
      </c>
      <c r="BE144" s="80">
        <f>IF(U144="základní",N144,0)</f>
        <v>0</v>
      </c>
      <c r="BF144" s="80">
        <f>IF(U144="snížená",N144,0)</f>
        <v>0</v>
      </c>
      <c r="BG144" s="80">
        <f>IF(U144="zákl. přenesená",N144,0)</f>
        <v>0</v>
      </c>
      <c r="BH144" s="80">
        <f>IF(U144="sníž. přenesená",N144,0)</f>
        <v>0</v>
      </c>
      <c r="BI144" s="80">
        <f>IF(U144="nulová",N144,0)</f>
        <v>0</v>
      </c>
      <c r="BJ144" s="30" t="s">
        <v>118</v>
      </c>
      <c r="BK144" s="80">
        <f>ROUND(L144*K144,2)</f>
        <v>0</v>
      </c>
      <c r="BL144" s="30" t="s">
        <v>127</v>
      </c>
    </row>
    <row r="145" spans="2:64" s="86" customFormat="1" ht="22.5" customHeight="1" x14ac:dyDescent="0.25">
      <c r="B145" s="81"/>
      <c r="C145" s="82"/>
      <c r="D145" s="82"/>
      <c r="E145" s="83" t="s">
        <v>125</v>
      </c>
      <c r="F145" s="661" t="s">
        <v>2270</v>
      </c>
      <c r="G145" s="662"/>
      <c r="H145" s="662"/>
      <c r="I145" s="662"/>
      <c r="J145" s="82"/>
      <c r="K145" s="84">
        <v>5</v>
      </c>
      <c r="L145" s="82"/>
      <c r="M145" s="82"/>
      <c r="N145" s="82"/>
      <c r="O145" s="82"/>
      <c r="P145" s="82"/>
      <c r="Q145" s="82"/>
      <c r="R145" s="85"/>
      <c r="T145" s="87"/>
      <c r="U145" s="82"/>
      <c r="V145" s="82"/>
      <c r="W145" s="82"/>
      <c r="X145" s="82"/>
      <c r="Y145" s="82"/>
      <c r="Z145" s="82"/>
      <c r="AA145" s="88"/>
      <c r="AT145" s="89" t="s">
        <v>130</v>
      </c>
      <c r="AU145" s="89" t="s">
        <v>128</v>
      </c>
      <c r="AV145" s="86" t="s">
        <v>128</v>
      </c>
      <c r="AW145" s="86" t="s">
        <v>131</v>
      </c>
      <c r="AX145" s="86" t="s">
        <v>118</v>
      </c>
      <c r="AY145" s="89" t="s">
        <v>120</v>
      </c>
    </row>
    <row r="146" spans="2:64" s="17" customFormat="1" ht="31.5" customHeight="1" x14ac:dyDescent="0.25">
      <c r="B146" s="70"/>
      <c r="C146" s="71" t="s">
        <v>266</v>
      </c>
      <c r="D146" s="71" t="s">
        <v>121</v>
      </c>
      <c r="E146" s="72" t="s">
        <v>547</v>
      </c>
      <c r="F146" s="671" t="s">
        <v>548</v>
      </c>
      <c r="G146" s="667"/>
      <c r="H146" s="667"/>
      <c r="I146" s="667"/>
      <c r="J146" s="73" t="s">
        <v>532</v>
      </c>
      <c r="K146" s="74">
        <v>3</v>
      </c>
      <c r="L146" s="666"/>
      <c r="M146" s="667"/>
      <c r="N146" s="666">
        <f>ROUND(L146*K146,2)</f>
        <v>0</v>
      </c>
      <c r="O146" s="667"/>
      <c r="P146" s="667"/>
      <c r="Q146" s="667"/>
      <c r="R146" s="75"/>
      <c r="T146" s="76" t="s">
        <v>125</v>
      </c>
      <c r="U146" s="77" t="s">
        <v>126</v>
      </c>
      <c r="V146" s="78">
        <v>0.14000000000000001</v>
      </c>
      <c r="W146" s="78">
        <f>V146*K146</f>
        <v>0.42000000000000004</v>
      </c>
      <c r="X146" s="78">
        <v>0.10095</v>
      </c>
      <c r="Y146" s="78">
        <f>X146*K146</f>
        <v>0.30285000000000001</v>
      </c>
      <c r="Z146" s="78">
        <v>0</v>
      </c>
      <c r="AA146" s="79">
        <f>Z146*K146</f>
        <v>0</v>
      </c>
      <c r="AR146" s="30" t="s">
        <v>127</v>
      </c>
      <c r="AT146" s="30" t="s">
        <v>121</v>
      </c>
      <c r="AU146" s="30" t="s">
        <v>128</v>
      </c>
      <c r="AY146" s="30" t="s">
        <v>120</v>
      </c>
      <c r="BE146" s="80">
        <f>IF(U146="základní",N146,0)</f>
        <v>0</v>
      </c>
      <c r="BF146" s="80">
        <f>IF(U146="snížená",N146,0)</f>
        <v>0</v>
      </c>
      <c r="BG146" s="80">
        <f>IF(U146="zákl. přenesená",N146,0)</f>
        <v>0</v>
      </c>
      <c r="BH146" s="80">
        <f>IF(U146="sníž. přenesená",N146,0)</f>
        <v>0</v>
      </c>
      <c r="BI146" s="80">
        <f>IF(U146="nulová",N146,0)</f>
        <v>0</v>
      </c>
      <c r="BJ146" s="30" t="s">
        <v>118</v>
      </c>
      <c r="BK146" s="80">
        <f>ROUND(L146*K146,2)</f>
        <v>0</v>
      </c>
      <c r="BL146" s="30" t="s">
        <v>127</v>
      </c>
    </row>
    <row r="147" spans="2:64" s="17" customFormat="1" ht="22.5" customHeight="1" x14ac:dyDescent="0.25">
      <c r="B147" s="18"/>
      <c r="C147" s="20"/>
      <c r="D147" s="20"/>
      <c r="E147" s="20"/>
      <c r="F147" s="679" t="s">
        <v>533</v>
      </c>
      <c r="G147" s="680"/>
      <c r="H147" s="680"/>
      <c r="I147" s="680"/>
      <c r="J147" s="20"/>
      <c r="K147" s="20"/>
      <c r="L147" s="20"/>
      <c r="M147" s="20"/>
      <c r="N147" s="20"/>
      <c r="O147" s="20"/>
      <c r="P147" s="20"/>
      <c r="Q147" s="20"/>
      <c r="R147" s="19"/>
      <c r="T147" s="99"/>
      <c r="U147" s="20"/>
      <c r="V147" s="20"/>
      <c r="W147" s="20"/>
      <c r="X147" s="20"/>
      <c r="Y147" s="20"/>
      <c r="Z147" s="20"/>
      <c r="AA147" s="100"/>
      <c r="AT147" s="30" t="s">
        <v>193</v>
      </c>
      <c r="AU147" s="30" t="s">
        <v>128</v>
      </c>
    </row>
    <row r="148" spans="2:64" s="86" customFormat="1" ht="31.5" customHeight="1" x14ac:dyDescent="0.25">
      <c r="B148" s="81"/>
      <c r="C148" s="82"/>
      <c r="D148" s="82"/>
      <c r="E148" s="83" t="s">
        <v>125</v>
      </c>
      <c r="F148" s="663" t="s">
        <v>1865</v>
      </c>
      <c r="G148" s="662"/>
      <c r="H148" s="662"/>
      <c r="I148" s="662"/>
      <c r="J148" s="82"/>
      <c r="K148" s="84">
        <v>3</v>
      </c>
      <c r="L148" s="82"/>
      <c r="M148" s="82"/>
      <c r="N148" s="82"/>
      <c r="O148" s="82"/>
      <c r="P148" s="82"/>
      <c r="Q148" s="82"/>
      <c r="R148" s="85"/>
      <c r="T148" s="87"/>
      <c r="U148" s="82"/>
      <c r="V148" s="82"/>
      <c r="W148" s="82"/>
      <c r="X148" s="82"/>
      <c r="Y148" s="82"/>
      <c r="Z148" s="82"/>
      <c r="AA148" s="88"/>
      <c r="AT148" s="89" t="s">
        <v>130</v>
      </c>
      <c r="AU148" s="89" t="s">
        <v>128</v>
      </c>
      <c r="AV148" s="86" t="s">
        <v>128</v>
      </c>
      <c r="AW148" s="86" t="s">
        <v>131</v>
      </c>
      <c r="AX148" s="86" t="s">
        <v>118</v>
      </c>
      <c r="AY148" s="89" t="s">
        <v>120</v>
      </c>
    </row>
    <row r="149" spans="2:64" s="17" customFormat="1" ht="31.5" customHeight="1" x14ac:dyDescent="0.25">
      <c r="B149" s="70"/>
      <c r="C149" s="101" t="s">
        <v>270</v>
      </c>
      <c r="D149" s="101" t="s">
        <v>195</v>
      </c>
      <c r="E149" s="102" t="s">
        <v>2135</v>
      </c>
      <c r="F149" s="677" t="s">
        <v>2136</v>
      </c>
      <c r="G149" s="678"/>
      <c r="H149" s="678"/>
      <c r="I149" s="678"/>
      <c r="J149" s="103" t="s">
        <v>447</v>
      </c>
      <c r="K149" s="104">
        <v>7</v>
      </c>
      <c r="L149" s="670"/>
      <c r="M149" s="678"/>
      <c r="N149" s="670">
        <f>ROUND(L149*K149,2)</f>
        <v>0</v>
      </c>
      <c r="O149" s="667"/>
      <c r="P149" s="667"/>
      <c r="Q149" s="667"/>
      <c r="R149" s="75"/>
      <c r="T149" s="76" t="s">
        <v>125</v>
      </c>
      <c r="U149" s="77" t="s">
        <v>126</v>
      </c>
      <c r="V149" s="78">
        <v>0</v>
      </c>
      <c r="W149" s="78">
        <f>V149*K149</f>
        <v>0</v>
      </c>
      <c r="X149" s="78">
        <v>1.4E-2</v>
      </c>
      <c r="Y149" s="78">
        <f>X149*K149</f>
        <v>9.8000000000000004E-2</v>
      </c>
      <c r="Z149" s="78">
        <v>0</v>
      </c>
      <c r="AA149" s="79">
        <f>Z149*K149</f>
        <v>0</v>
      </c>
      <c r="AR149" s="30" t="s">
        <v>154</v>
      </c>
      <c r="AT149" s="30" t="s">
        <v>195</v>
      </c>
      <c r="AU149" s="30" t="s">
        <v>128</v>
      </c>
      <c r="AY149" s="30" t="s">
        <v>120</v>
      </c>
      <c r="BE149" s="80">
        <f>IF(U149="základní",N149,0)</f>
        <v>0</v>
      </c>
      <c r="BF149" s="80">
        <f>IF(U149="snížená",N149,0)</f>
        <v>0</v>
      </c>
      <c r="BG149" s="80">
        <f>IF(U149="zákl. přenesená",N149,0)</f>
        <v>0</v>
      </c>
      <c r="BH149" s="80">
        <f>IF(U149="sníž. přenesená",N149,0)</f>
        <v>0</v>
      </c>
      <c r="BI149" s="80">
        <f>IF(U149="nulová",N149,0)</f>
        <v>0</v>
      </c>
      <c r="BJ149" s="30" t="s">
        <v>118</v>
      </c>
      <c r="BK149" s="80">
        <f>ROUND(L149*K149,2)</f>
        <v>0</v>
      </c>
      <c r="BL149" s="30" t="s">
        <v>127</v>
      </c>
    </row>
    <row r="150" spans="2:64" s="86" customFormat="1" ht="22.5" customHeight="1" x14ac:dyDescent="0.25">
      <c r="B150" s="81"/>
      <c r="C150" s="82"/>
      <c r="D150" s="82"/>
      <c r="E150" s="83" t="s">
        <v>125</v>
      </c>
      <c r="F150" s="661" t="s">
        <v>2271</v>
      </c>
      <c r="G150" s="662"/>
      <c r="H150" s="662"/>
      <c r="I150" s="662"/>
      <c r="J150" s="82"/>
      <c r="K150" s="84">
        <v>7</v>
      </c>
      <c r="L150" s="82"/>
      <c r="M150" s="82"/>
      <c r="N150" s="82"/>
      <c r="O150" s="82"/>
      <c r="P150" s="82"/>
      <c r="Q150" s="82"/>
      <c r="R150" s="85"/>
      <c r="T150" s="87"/>
      <c r="U150" s="82"/>
      <c r="V150" s="82"/>
      <c r="W150" s="82"/>
      <c r="X150" s="82"/>
      <c r="Y150" s="82"/>
      <c r="Z150" s="82"/>
      <c r="AA150" s="88"/>
      <c r="AT150" s="89" t="s">
        <v>130</v>
      </c>
      <c r="AU150" s="89" t="s">
        <v>128</v>
      </c>
      <c r="AV150" s="86" t="s">
        <v>128</v>
      </c>
      <c r="AW150" s="86" t="s">
        <v>131</v>
      </c>
      <c r="AX150" s="86" t="s">
        <v>118</v>
      </c>
      <c r="AY150" s="89" t="s">
        <v>120</v>
      </c>
    </row>
    <row r="151" spans="2:64" s="62" customFormat="1" ht="29.85" customHeight="1" x14ac:dyDescent="0.3">
      <c r="B151" s="58"/>
      <c r="C151" s="59"/>
      <c r="D151" s="69" t="s">
        <v>81</v>
      </c>
      <c r="E151" s="69"/>
      <c r="F151" s="69"/>
      <c r="G151" s="69"/>
      <c r="H151" s="69"/>
      <c r="I151" s="69"/>
      <c r="J151" s="69"/>
      <c r="K151" s="69"/>
      <c r="L151" s="69"/>
      <c r="M151" s="69"/>
      <c r="N151" s="659">
        <f>BK151</f>
        <v>0</v>
      </c>
      <c r="O151" s="660"/>
      <c r="P151" s="660"/>
      <c r="Q151" s="660"/>
      <c r="R151" s="61"/>
      <c r="T151" s="63"/>
      <c r="U151" s="59"/>
      <c r="V151" s="59"/>
      <c r="W151" s="64">
        <f>SUM(W152:W186)</f>
        <v>99.662568000000007</v>
      </c>
      <c r="X151" s="59"/>
      <c r="Y151" s="64">
        <f>SUM(Y152:Y186)</f>
        <v>0</v>
      </c>
      <c r="Z151" s="59"/>
      <c r="AA151" s="65">
        <f>SUM(AA152:AA186)</f>
        <v>111.54700000000001</v>
      </c>
      <c r="AR151" s="66" t="s">
        <v>118</v>
      </c>
      <c r="AT151" s="67" t="s">
        <v>117</v>
      </c>
      <c r="AU151" s="67" t="s">
        <v>118</v>
      </c>
      <c r="AY151" s="66" t="s">
        <v>120</v>
      </c>
      <c r="BK151" s="68">
        <f>SUM(BK152:BK186)</f>
        <v>0</v>
      </c>
    </row>
    <row r="152" spans="2:64" s="17" customFormat="1" ht="31.5" customHeight="1" x14ac:dyDescent="0.25">
      <c r="B152" s="70"/>
      <c r="C152" s="71" t="s">
        <v>275</v>
      </c>
      <c r="D152" s="71" t="s">
        <v>121</v>
      </c>
      <c r="E152" s="72" t="s">
        <v>555</v>
      </c>
      <c r="F152" s="671" t="s">
        <v>556</v>
      </c>
      <c r="G152" s="667"/>
      <c r="H152" s="667"/>
      <c r="I152" s="667"/>
      <c r="J152" s="73" t="s">
        <v>172</v>
      </c>
      <c r="K152" s="74">
        <v>25.9</v>
      </c>
      <c r="L152" s="666"/>
      <c r="M152" s="667"/>
      <c r="N152" s="666">
        <f>ROUND(L152*K152,2)</f>
        <v>0</v>
      </c>
      <c r="O152" s="667"/>
      <c r="P152" s="667"/>
      <c r="Q152" s="667"/>
      <c r="R152" s="75"/>
      <c r="T152" s="76" t="s">
        <v>125</v>
      </c>
      <c r="U152" s="77" t="s">
        <v>126</v>
      </c>
      <c r="V152" s="78">
        <v>0.16</v>
      </c>
      <c r="W152" s="78">
        <f>V152*K152</f>
        <v>4.1440000000000001</v>
      </c>
      <c r="X152" s="78">
        <v>0</v>
      </c>
      <c r="Y152" s="78">
        <f>X152*K152</f>
        <v>0</v>
      </c>
      <c r="Z152" s="78">
        <v>0.255</v>
      </c>
      <c r="AA152" s="79">
        <f>Z152*K152</f>
        <v>6.6044999999999998</v>
      </c>
      <c r="AR152" s="30" t="s">
        <v>127</v>
      </c>
      <c r="AT152" s="30" t="s">
        <v>121</v>
      </c>
      <c r="AU152" s="30" t="s">
        <v>128</v>
      </c>
      <c r="AY152" s="30" t="s">
        <v>120</v>
      </c>
      <c r="BE152" s="80">
        <f>IF(U152="základní",N152,0)</f>
        <v>0</v>
      </c>
      <c r="BF152" s="80">
        <f>IF(U152="snížená",N152,0)</f>
        <v>0</v>
      </c>
      <c r="BG152" s="80">
        <f>IF(U152="zákl. přenesená",N152,0)</f>
        <v>0</v>
      </c>
      <c r="BH152" s="80">
        <f>IF(U152="sníž. přenesená",N152,0)</f>
        <v>0</v>
      </c>
      <c r="BI152" s="80">
        <f>IF(U152="nulová",N152,0)</f>
        <v>0</v>
      </c>
      <c r="BJ152" s="30" t="s">
        <v>118</v>
      </c>
      <c r="BK152" s="80">
        <f>ROUND(L152*K152,2)</f>
        <v>0</v>
      </c>
      <c r="BL152" s="30" t="s">
        <v>127</v>
      </c>
    </row>
    <row r="153" spans="2:64" s="86" customFormat="1" ht="22.5" customHeight="1" x14ac:dyDescent="0.25">
      <c r="B153" s="81"/>
      <c r="C153" s="82"/>
      <c r="D153" s="82"/>
      <c r="E153" s="83" t="s">
        <v>125</v>
      </c>
      <c r="F153" s="661" t="s">
        <v>2272</v>
      </c>
      <c r="G153" s="662"/>
      <c r="H153" s="662"/>
      <c r="I153" s="662"/>
      <c r="J153" s="82"/>
      <c r="K153" s="84">
        <v>25.9</v>
      </c>
      <c r="L153" s="82"/>
      <c r="M153" s="82"/>
      <c r="N153" s="82"/>
      <c r="O153" s="82"/>
      <c r="P153" s="82"/>
      <c r="Q153" s="82"/>
      <c r="R153" s="85"/>
      <c r="T153" s="87"/>
      <c r="U153" s="82"/>
      <c r="V153" s="82"/>
      <c r="W153" s="82"/>
      <c r="X153" s="82"/>
      <c r="Y153" s="82"/>
      <c r="Z153" s="82"/>
      <c r="AA153" s="88"/>
      <c r="AT153" s="89" t="s">
        <v>130</v>
      </c>
      <c r="AU153" s="89" t="s">
        <v>128</v>
      </c>
      <c r="AV153" s="86" t="s">
        <v>128</v>
      </c>
      <c r="AW153" s="86" t="s">
        <v>131</v>
      </c>
      <c r="AX153" s="86" t="s">
        <v>118</v>
      </c>
      <c r="AY153" s="89" t="s">
        <v>120</v>
      </c>
    </row>
    <row r="154" spans="2:64" s="17" customFormat="1" ht="31.5" customHeight="1" x14ac:dyDescent="0.25">
      <c r="B154" s="70"/>
      <c r="C154" s="71" t="s">
        <v>282</v>
      </c>
      <c r="D154" s="71" t="s">
        <v>121</v>
      </c>
      <c r="E154" s="72" t="s">
        <v>561</v>
      </c>
      <c r="F154" s="671" t="s">
        <v>562</v>
      </c>
      <c r="G154" s="667"/>
      <c r="H154" s="667"/>
      <c r="I154" s="667"/>
      <c r="J154" s="73" t="s">
        <v>172</v>
      </c>
      <c r="K154" s="74">
        <v>25.9</v>
      </c>
      <c r="L154" s="666"/>
      <c r="M154" s="667"/>
      <c r="N154" s="666">
        <f>ROUND(L154*K154,2)</f>
        <v>0</v>
      </c>
      <c r="O154" s="667"/>
      <c r="P154" s="667"/>
      <c r="Q154" s="667"/>
      <c r="R154" s="75"/>
      <c r="T154" s="76" t="s">
        <v>125</v>
      </c>
      <c r="U154" s="77" t="s">
        <v>126</v>
      </c>
      <c r="V154" s="78">
        <v>1.1579999999999999</v>
      </c>
      <c r="W154" s="78">
        <f>V154*K154</f>
        <v>29.992199999999997</v>
      </c>
      <c r="X154" s="78">
        <v>0</v>
      </c>
      <c r="Y154" s="78">
        <f>X154*K154</f>
        <v>0</v>
      </c>
      <c r="Z154" s="78">
        <v>0.4</v>
      </c>
      <c r="AA154" s="79">
        <f>Z154*K154</f>
        <v>10.36</v>
      </c>
      <c r="AR154" s="30" t="s">
        <v>127</v>
      </c>
      <c r="AT154" s="30" t="s">
        <v>121</v>
      </c>
      <c r="AU154" s="30" t="s">
        <v>128</v>
      </c>
      <c r="AY154" s="30" t="s">
        <v>120</v>
      </c>
      <c r="BE154" s="80">
        <f>IF(U154="základní",N154,0)</f>
        <v>0</v>
      </c>
      <c r="BF154" s="80">
        <f>IF(U154="snížená",N154,0)</f>
        <v>0</v>
      </c>
      <c r="BG154" s="80">
        <f>IF(U154="zákl. přenesená",N154,0)</f>
        <v>0</v>
      </c>
      <c r="BH154" s="80">
        <f>IF(U154="sníž. přenesená",N154,0)</f>
        <v>0</v>
      </c>
      <c r="BI154" s="80">
        <f>IF(U154="nulová",N154,0)</f>
        <v>0</v>
      </c>
      <c r="BJ154" s="30" t="s">
        <v>118</v>
      </c>
      <c r="BK154" s="80">
        <f>ROUND(L154*K154,2)</f>
        <v>0</v>
      </c>
      <c r="BL154" s="30" t="s">
        <v>127</v>
      </c>
    </row>
    <row r="155" spans="2:64" s="86" customFormat="1" ht="31.5" customHeight="1" x14ac:dyDescent="0.25">
      <c r="B155" s="81"/>
      <c r="C155" s="82"/>
      <c r="D155" s="82"/>
      <c r="E155" s="83" t="s">
        <v>125</v>
      </c>
      <c r="F155" s="661" t="s">
        <v>2273</v>
      </c>
      <c r="G155" s="662"/>
      <c r="H155" s="662"/>
      <c r="I155" s="662"/>
      <c r="J155" s="82"/>
      <c r="K155" s="84">
        <v>25.9</v>
      </c>
      <c r="L155" s="82"/>
      <c r="M155" s="82"/>
      <c r="N155" s="82"/>
      <c r="O155" s="82"/>
      <c r="P155" s="82"/>
      <c r="Q155" s="82"/>
      <c r="R155" s="85"/>
      <c r="T155" s="87"/>
      <c r="U155" s="82"/>
      <c r="V155" s="82"/>
      <c r="W155" s="82"/>
      <c r="X155" s="82"/>
      <c r="Y155" s="82"/>
      <c r="Z155" s="82"/>
      <c r="AA155" s="88"/>
      <c r="AT155" s="89" t="s">
        <v>130</v>
      </c>
      <c r="AU155" s="89" t="s">
        <v>128</v>
      </c>
      <c r="AV155" s="86" t="s">
        <v>128</v>
      </c>
      <c r="AW155" s="86" t="s">
        <v>131</v>
      </c>
      <c r="AX155" s="86" t="s">
        <v>118</v>
      </c>
      <c r="AY155" s="89" t="s">
        <v>120</v>
      </c>
    </row>
    <row r="156" spans="2:64" s="17" customFormat="1" ht="31.5" customHeight="1" x14ac:dyDescent="0.25">
      <c r="B156" s="70"/>
      <c r="C156" s="71" t="s">
        <v>286</v>
      </c>
      <c r="D156" s="71" t="s">
        <v>121</v>
      </c>
      <c r="E156" s="72" t="s">
        <v>565</v>
      </c>
      <c r="F156" s="671" t="s">
        <v>566</v>
      </c>
      <c r="G156" s="667"/>
      <c r="H156" s="667"/>
      <c r="I156" s="667"/>
      <c r="J156" s="73" t="s">
        <v>172</v>
      </c>
      <c r="K156" s="74">
        <v>122.5</v>
      </c>
      <c r="L156" s="666"/>
      <c r="M156" s="667"/>
      <c r="N156" s="666">
        <f>ROUND(L156*K156,2)</f>
        <v>0</v>
      </c>
      <c r="O156" s="667"/>
      <c r="P156" s="667"/>
      <c r="Q156" s="667"/>
      <c r="R156" s="75"/>
      <c r="T156" s="76" t="s">
        <v>125</v>
      </c>
      <c r="U156" s="77" t="s">
        <v>126</v>
      </c>
      <c r="V156" s="78">
        <v>0.20100000000000001</v>
      </c>
      <c r="W156" s="78">
        <f>V156*K156</f>
        <v>24.622500000000002</v>
      </c>
      <c r="X156" s="78">
        <v>0</v>
      </c>
      <c r="Y156" s="78">
        <f>X156*K156</f>
        <v>0</v>
      </c>
      <c r="Z156" s="78">
        <v>0.56000000000000005</v>
      </c>
      <c r="AA156" s="79">
        <f>Z156*K156</f>
        <v>68.600000000000009</v>
      </c>
      <c r="AR156" s="30" t="s">
        <v>127</v>
      </c>
      <c r="AT156" s="30" t="s">
        <v>121</v>
      </c>
      <c r="AU156" s="30" t="s">
        <v>128</v>
      </c>
      <c r="AY156" s="30" t="s">
        <v>120</v>
      </c>
      <c r="BE156" s="80">
        <f>IF(U156="základní",N156,0)</f>
        <v>0</v>
      </c>
      <c r="BF156" s="80">
        <f>IF(U156="snížená",N156,0)</f>
        <v>0</v>
      </c>
      <c r="BG156" s="80">
        <f>IF(U156="zákl. přenesená",N156,0)</f>
        <v>0</v>
      </c>
      <c r="BH156" s="80">
        <f>IF(U156="sníž. přenesená",N156,0)</f>
        <v>0</v>
      </c>
      <c r="BI156" s="80">
        <f>IF(U156="nulová",N156,0)</f>
        <v>0</v>
      </c>
      <c r="BJ156" s="30" t="s">
        <v>118</v>
      </c>
      <c r="BK156" s="80">
        <f>ROUND(L156*K156,2)</f>
        <v>0</v>
      </c>
      <c r="BL156" s="30" t="s">
        <v>127</v>
      </c>
    </row>
    <row r="157" spans="2:64" s="86" customFormat="1" ht="31.5" customHeight="1" x14ac:dyDescent="0.25">
      <c r="B157" s="81"/>
      <c r="C157" s="82"/>
      <c r="D157" s="82"/>
      <c r="E157" s="83" t="s">
        <v>125</v>
      </c>
      <c r="F157" s="661" t="s">
        <v>2274</v>
      </c>
      <c r="G157" s="662"/>
      <c r="H157" s="662"/>
      <c r="I157" s="662"/>
      <c r="J157" s="82"/>
      <c r="K157" s="84">
        <v>122.5</v>
      </c>
      <c r="L157" s="82"/>
      <c r="M157" s="82"/>
      <c r="N157" s="82"/>
      <c r="O157" s="82"/>
      <c r="P157" s="82"/>
      <c r="Q157" s="82"/>
      <c r="R157" s="85"/>
      <c r="T157" s="87"/>
      <c r="U157" s="82"/>
      <c r="V157" s="82"/>
      <c r="W157" s="82"/>
      <c r="X157" s="82"/>
      <c r="Y157" s="82"/>
      <c r="Z157" s="82"/>
      <c r="AA157" s="88"/>
      <c r="AT157" s="89" t="s">
        <v>130</v>
      </c>
      <c r="AU157" s="89" t="s">
        <v>128</v>
      </c>
      <c r="AV157" s="86" t="s">
        <v>128</v>
      </c>
      <c r="AW157" s="86" t="s">
        <v>131</v>
      </c>
      <c r="AX157" s="86" t="s">
        <v>118</v>
      </c>
      <c r="AY157" s="89" t="s">
        <v>120</v>
      </c>
    </row>
    <row r="158" spans="2:64" s="17" customFormat="1" ht="31.5" customHeight="1" x14ac:dyDescent="0.25">
      <c r="B158" s="70"/>
      <c r="C158" s="71" t="s">
        <v>291</v>
      </c>
      <c r="D158" s="71" t="s">
        <v>121</v>
      </c>
      <c r="E158" s="72" t="s">
        <v>568</v>
      </c>
      <c r="F158" s="671" t="s">
        <v>569</v>
      </c>
      <c r="G158" s="667"/>
      <c r="H158" s="667"/>
      <c r="I158" s="667"/>
      <c r="J158" s="73" t="s">
        <v>172</v>
      </c>
      <c r="K158" s="74">
        <v>122.5</v>
      </c>
      <c r="L158" s="666"/>
      <c r="M158" s="667"/>
      <c r="N158" s="666">
        <f>ROUND(L158*K158,2)</f>
        <v>0</v>
      </c>
      <c r="O158" s="667"/>
      <c r="P158" s="667"/>
      <c r="Q158" s="667"/>
      <c r="R158" s="75"/>
      <c r="T158" s="76" t="s">
        <v>125</v>
      </c>
      <c r="U158" s="77" t="s">
        <v>126</v>
      </c>
      <c r="V158" s="78">
        <v>0.108</v>
      </c>
      <c r="W158" s="78">
        <f>V158*K158</f>
        <v>13.23</v>
      </c>
      <c r="X158" s="78">
        <v>0</v>
      </c>
      <c r="Y158" s="78">
        <f>X158*K158</f>
        <v>0</v>
      </c>
      <c r="Z158" s="78">
        <v>0.18099999999999999</v>
      </c>
      <c r="AA158" s="79">
        <f>Z158*K158</f>
        <v>22.172499999999999</v>
      </c>
      <c r="AR158" s="30" t="s">
        <v>127</v>
      </c>
      <c r="AT158" s="30" t="s">
        <v>121</v>
      </c>
      <c r="AU158" s="30" t="s">
        <v>128</v>
      </c>
      <c r="AY158" s="30" t="s">
        <v>120</v>
      </c>
      <c r="BE158" s="80">
        <f>IF(U158="základní",N158,0)</f>
        <v>0</v>
      </c>
      <c r="BF158" s="80">
        <f>IF(U158="snížená",N158,0)</f>
        <v>0</v>
      </c>
      <c r="BG158" s="80">
        <f>IF(U158="zákl. přenesená",N158,0)</f>
        <v>0</v>
      </c>
      <c r="BH158" s="80">
        <f>IF(U158="sníž. přenesená",N158,0)</f>
        <v>0</v>
      </c>
      <c r="BI158" s="80">
        <f>IF(U158="nulová",N158,0)</f>
        <v>0</v>
      </c>
      <c r="BJ158" s="30" t="s">
        <v>118</v>
      </c>
      <c r="BK158" s="80">
        <f>ROUND(L158*K158,2)</f>
        <v>0</v>
      </c>
      <c r="BL158" s="30" t="s">
        <v>127</v>
      </c>
    </row>
    <row r="159" spans="2:64" s="86" customFormat="1" ht="31.5" customHeight="1" x14ac:dyDescent="0.25">
      <c r="B159" s="81"/>
      <c r="C159" s="82"/>
      <c r="D159" s="82"/>
      <c r="E159" s="83" t="s">
        <v>125</v>
      </c>
      <c r="F159" s="661" t="s">
        <v>2275</v>
      </c>
      <c r="G159" s="662"/>
      <c r="H159" s="662"/>
      <c r="I159" s="662"/>
      <c r="J159" s="82"/>
      <c r="K159" s="84">
        <v>122.5</v>
      </c>
      <c r="L159" s="82"/>
      <c r="M159" s="82"/>
      <c r="N159" s="82"/>
      <c r="O159" s="82"/>
      <c r="P159" s="82"/>
      <c r="Q159" s="82"/>
      <c r="R159" s="85"/>
      <c r="T159" s="87"/>
      <c r="U159" s="82"/>
      <c r="V159" s="82"/>
      <c r="W159" s="82"/>
      <c r="X159" s="82"/>
      <c r="Y159" s="82"/>
      <c r="Z159" s="82"/>
      <c r="AA159" s="88"/>
      <c r="AT159" s="89" t="s">
        <v>130</v>
      </c>
      <c r="AU159" s="89" t="s">
        <v>128</v>
      </c>
      <c r="AV159" s="86" t="s">
        <v>128</v>
      </c>
      <c r="AW159" s="86" t="s">
        <v>131</v>
      </c>
      <c r="AX159" s="86" t="s">
        <v>118</v>
      </c>
      <c r="AY159" s="89" t="s">
        <v>120</v>
      </c>
    </row>
    <row r="160" spans="2:64" s="17" customFormat="1" ht="22.5" customHeight="1" x14ac:dyDescent="0.25">
      <c r="B160" s="70"/>
      <c r="C160" s="71" t="s">
        <v>300</v>
      </c>
      <c r="D160" s="71" t="s">
        <v>121</v>
      </c>
      <c r="E160" s="72" t="s">
        <v>572</v>
      </c>
      <c r="F160" s="671" t="s">
        <v>573</v>
      </c>
      <c r="G160" s="667"/>
      <c r="H160" s="667"/>
      <c r="I160" s="667"/>
      <c r="J160" s="73" t="s">
        <v>532</v>
      </c>
      <c r="K160" s="74">
        <v>18</v>
      </c>
      <c r="L160" s="666"/>
      <c r="M160" s="667"/>
      <c r="N160" s="666">
        <f>ROUND(L160*K160,2)</f>
        <v>0</v>
      </c>
      <c r="O160" s="667"/>
      <c r="P160" s="667"/>
      <c r="Q160" s="667"/>
      <c r="R160" s="75"/>
      <c r="T160" s="76" t="s">
        <v>125</v>
      </c>
      <c r="U160" s="77" t="s">
        <v>126</v>
      </c>
      <c r="V160" s="78">
        <v>0.13300000000000001</v>
      </c>
      <c r="W160" s="78">
        <f>V160*K160</f>
        <v>2.3940000000000001</v>
      </c>
      <c r="X160" s="78">
        <v>0</v>
      </c>
      <c r="Y160" s="78">
        <f>X160*K160</f>
        <v>0</v>
      </c>
      <c r="Z160" s="78">
        <v>0.20499999999999999</v>
      </c>
      <c r="AA160" s="79">
        <f>Z160*K160</f>
        <v>3.69</v>
      </c>
      <c r="AR160" s="30" t="s">
        <v>127</v>
      </c>
      <c r="AT160" s="30" t="s">
        <v>121</v>
      </c>
      <c r="AU160" s="30" t="s">
        <v>128</v>
      </c>
      <c r="AY160" s="30" t="s">
        <v>120</v>
      </c>
      <c r="BE160" s="80">
        <f>IF(U160="základní",N160,0)</f>
        <v>0</v>
      </c>
      <c r="BF160" s="80">
        <f>IF(U160="snížená",N160,0)</f>
        <v>0</v>
      </c>
      <c r="BG160" s="80">
        <f>IF(U160="zákl. přenesená",N160,0)</f>
        <v>0</v>
      </c>
      <c r="BH160" s="80">
        <f>IF(U160="sníž. přenesená",N160,0)</f>
        <v>0</v>
      </c>
      <c r="BI160" s="80">
        <f>IF(U160="nulová",N160,0)</f>
        <v>0</v>
      </c>
      <c r="BJ160" s="30" t="s">
        <v>118</v>
      </c>
      <c r="BK160" s="80">
        <f>ROUND(L160*K160,2)</f>
        <v>0</v>
      </c>
      <c r="BL160" s="30" t="s">
        <v>127</v>
      </c>
    </row>
    <row r="161" spans="2:64" s="86" customFormat="1" ht="31.5" customHeight="1" x14ac:dyDescent="0.25">
      <c r="B161" s="81"/>
      <c r="C161" s="82"/>
      <c r="D161" s="82"/>
      <c r="E161" s="83" t="s">
        <v>125</v>
      </c>
      <c r="F161" s="661" t="s">
        <v>2276</v>
      </c>
      <c r="G161" s="662"/>
      <c r="H161" s="662"/>
      <c r="I161" s="662"/>
      <c r="J161" s="82"/>
      <c r="K161" s="84">
        <v>4.5</v>
      </c>
      <c r="L161" s="82"/>
      <c r="M161" s="82"/>
      <c r="N161" s="82"/>
      <c r="O161" s="82"/>
      <c r="P161" s="82"/>
      <c r="Q161" s="82"/>
      <c r="R161" s="85"/>
      <c r="T161" s="87"/>
      <c r="U161" s="82"/>
      <c r="V161" s="82"/>
      <c r="W161" s="82"/>
      <c r="X161" s="82"/>
      <c r="Y161" s="82"/>
      <c r="Z161" s="82"/>
      <c r="AA161" s="88"/>
      <c r="AT161" s="89" t="s">
        <v>130</v>
      </c>
      <c r="AU161" s="89" t="s">
        <v>128</v>
      </c>
      <c r="AV161" s="86" t="s">
        <v>128</v>
      </c>
      <c r="AW161" s="86" t="s">
        <v>131</v>
      </c>
      <c r="AX161" s="86" t="s">
        <v>119</v>
      </c>
      <c r="AY161" s="89" t="s">
        <v>120</v>
      </c>
    </row>
    <row r="162" spans="2:64" s="86" customFormat="1" ht="22.5" customHeight="1" x14ac:dyDescent="0.25">
      <c r="B162" s="81"/>
      <c r="C162" s="82"/>
      <c r="D162" s="82"/>
      <c r="E162" s="83" t="s">
        <v>125</v>
      </c>
      <c r="F162" s="663" t="s">
        <v>2277</v>
      </c>
      <c r="G162" s="662"/>
      <c r="H162" s="662"/>
      <c r="I162" s="662"/>
      <c r="J162" s="82"/>
      <c r="K162" s="84">
        <v>13.5</v>
      </c>
      <c r="L162" s="82"/>
      <c r="M162" s="82"/>
      <c r="N162" s="82"/>
      <c r="O162" s="82"/>
      <c r="P162" s="82"/>
      <c r="Q162" s="82"/>
      <c r="R162" s="85"/>
      <c r="T162" s="87"/>
      <c r="U162" s="82"/>
      <c r="V162" s="82"/>
      <c r="W162" s="82"/>
      <c r="X162" s="82"/>
      <c r="Y162" s="82"/>
      <c r="Z162" s="82"/>
      <c r="AA162" s="88"/>
      <c r="AT162" s="89" t="s">
        <v>130</v>
      </c>
      <c r="AU162" s="89" t="s">
        <v>128</v>
      </c>
      <c r="AV162" s="86" t="s">
        <v>128</v>
      </c>
      <c r="AW162" s="86" t="s">
        <v>131</v>
      </c>
      <c r="AX162" s="86" t="s">
        <v>119</v>
      </c>
      <c r="AY162" s="89" t="s">
        <v>120</v>
      </c>
    </row>
    <row r="163" spans="2:64" s="95" customFormat="1" ht="22.5" customHeight="1" x14ac:dyDescent="0.25">
      <c r="B163" s="90"/>
      <c r="C163" s="91"/>
      <c r="D163" s="91"/>
      <c r="E163" s="92" t="s">
        <v>125</v>
      </c>
      <c r="F163" s="664" t="s">
        <v>146</v>
      </c>
      <c r="G163" s="665"/>
      <c r="H163" s="665"/>
      <c r="I163" s="665"/>
      <c r="J163" s="91"/>
      <c r="K163" s="93">
        <v>18</v>
      </c>
      <c r="L163" s="91"/>
      <c r="M163" s="91"/>
      <c r="N163" s="91"/>
      <c r="O163" s="91"/>
      <c r="P163" s="91"/>
      <c r="Q163" s="91"/>
      <c r="R163" s="94"/>
      <c r="T163" s="96"/>
      <c r="U163" s="91"/>
      <c r="V163" s="91"/>
      <c r="W163" s="91"/>
      <c r="X163" s="91"/>
      <c r="Y163" s="91"/>
      <c r="Z163" s="91"/>
      <c r="AA163" s="97"/>
      <c r="AT163" s="98" t="s">
        <v>130</v>
      </c>
      <c r="AU163" s="98" t="s">
        <v>128</v>
      </c>
      <c r="AV163" s="95" t="s">
        <v>127</v>
      </c>
      <c r="AW163" s="95" t="s">
        <v>131</v>
      </c>
      <c r="AX163" s="95" t="s">
        <v>118</v>
      </c>
      <c r="AY163" s="98" t="s">
        <v>120</v>
      </c>
    </row>
    <row r="164" spans="2:64" s="17" customFormat="1" ht="22.5" customHeight="1" x14ac:dyDescent="0.25">
      <c r="B164" s="70"/>
      <c r="C164" s="71" t="s">
        <v>304</v>
      </c>
      <c r="D164" s="71" t="s">
        <v>121</v>
      </c>
      <c r="E164" s="72" t="s">
        <v>580</v>
      </c>
      <c r="F164" s="671" t="s">
        <v>581</v>
      </c>
      <c r="G164" s="667"/>
      <c r="H164" s="667"/>
      <c r="I164" s="667"/>
      <c r="J164" s="73" t="s">
        <v>532</v>
      </c>
      <c r="K164" s="74">
        <v>3</v>
      </c>
      <c r="L164" s="666"/>
      <c r="M164" s="667"/>
      <c r="N164" s="666">
        <f>ROUND(L164*K164,2)</f>
        <v>0</v>
      </c>
      <c r="O164" s="667"/>
      <c r="P164" s="667"/>
      <c r="Q164" s="667"/>
      <c r="R164" s="75"/>
      <c r="T164" s="76" t="s">
        <v>125</v>
      </c>
      <c r="U164" s="77" t="s">
        <v>126</v>
      </c>
      <c r="V164" s="78">
        <v>9.5000000000000001E-2</v>
      </c>
      <c r="W164" s="78">
        <f>V164*K164</f>
        <v>0.28500000000000003</v>
      </c>
      <c r="X164" s="78">
        <v>0</v>
      </c>
      <c r="Y164" s="78">
        <f>X164*K164</f>
        <v>0</v>
      </c>
      <c r="Z164" s="78">
        <v>0.04</v>
      </c>
      <c r="AA164" s="79">
        <f>Z164*K164</f>
        <v>0.12</v>
      </c>
      <c r="AR164" s="30" t="s">
        <v>127</v>
      </c>
      <c r="AT164" s="30" t="s">
        <v>121</v>
      </c>
      <c r="AU164" s="30" t="s">
        <v>128</v>
      </c>
      <c r="AY164" s="30" t="s">
        <v>120</v>
      </c>
      <c r="BE164" s="80">
        <f>IF(U164="základní",N164,0)</f>
        <v>0</v>
      </c>
      <c r="BF164" s="80">
        <f>IF(U164="snížená",N164,0)</f>
        <v>0</v>
      </c>
      <c r="BG164" s="80">
        <f>IF(U164="zákl. přenesená",N164,0)</f>
        <v>0</v>
      </c>
      <c r="BH164" s="80">
        <f>IF(U164="sníž. přenesená",N164,0)</f>
        <v>0</v>
      </c>
      <c r="BI164" s="80">
        <f>IF(U164="nulová",N164,0)</f>
        <v>0</v>
      </c>
      <c r="BJ164" s="30" t="s">
        <v>118</v>
      </c>
      <c r="BK164" s="80">
        <f>ROUND(L164*K164,2)</f>
        <v>0</v>
      </c>
      <c r="BL164" s="30" t="s">
        <v>127</v>
      </c>
    </row>
    <row r="165" spans="2:64" s="86" customFormat="1" ht="22.5" customHeight="1" x14ac:dyDescent="0.25">
      <c r="B165" s="81"/>
      <c r="C165" s="82"/>
      <c r="D165" s="82"/>
      <c r="E165" s="83" t="s">
        <v>125</v>
      </c>
      <c r="F165" s="661" t="s">
        <v>2278</v>
      </c>
      <c r="G165" s="662"/>
      <c r="H165" s="662"/>
      <c r="I165" s="662"/>
      <c r="J165" s="82"/>
      <c r="K165" s="84">
        <v>3</v>
      </c>
      <c r="L165" s="82"/>
      <c r="M165" s="82"/>
      <c r="N165" s="82"/>
      <c r="O165" s="82"/>
      <c r="P165" s="82"/>
      <c r="Q165" s="82"/>
      <c r="R165" s="85"/>
      <c r="T165" s="87"/>
      <c r="U165" s="82"/>
      <c r="V165" s="82"/>
      <c r="W165" s="82"/>
      <c r="X165" s="82"/>
      <c r="Y165" s="82"/>
      <c r="Z165" s="82"/>
      <c r="AA165" s="88"/>
      <c r="AT165" s="89" t="s">
        <v>130</v>
      </c>
      <c r="AU165" s="89" t="s">
        <v>128</v>
      </c>
      <c r="AV165" s="86" t="s">
        <v>128</v>
      </c>
      <c r="AW165" s="86" t="s">
        <v>131</v>
      </c>
      <c r="AX165" s="86" t="s">
        <v>118</v>
      </c>
      <c r="AY165" s="89" t="s">
        <v>120</v>
      </c>
    </row>
    <row r="166" spans="2:64" s="17" customFormat="1" ht="22.5" customHeight="1" x14ac:dyDescent="0.25">
      <c r="B166" s="70"/>
      <c r="C166" s="71" t="s">
        <v>309</v>
      </c>
      <c r="D166" s="71" t="s">
        <v>121</v>
      </c>
      <c r="E166" s="72" t="s">
        <v>584</v>
      </c>
      <c r="F166" s="671" t="s">
        <v>585</v>
      </c>
      <c r="G166" s="667"/>
      <c r="H166" s="667"/>
      <c r="I166" s="667"/>
      <c r="J166" s="73" t="s">
        <v>532</v>
      </c>
      <c r="K166" s="74">
        <v>88.9</v>
      </c>
      <c r="L166" s="666"/>
      <c r="M166" s="667"/>
      <c r="N166" s="666">
        <f>ROUND(L166*K166,2)</f>
        <v>0</v>
      </c>
      <c r="O166" s="667"/>
      <c r="P166" s="667"/>
      <c r="Q166" s="667"/>
      <c r="R166" s="75"/>
      <c r="T166" s="76" t="s">
        <v>125</v>
      </c>
      <c r="U166" s="77" t="s">
        <v>126</v>
      </c>
      <c r="V166" s="78">
        <v>0.19600000000000001</v>
      </c>
      <c r="W166" s="78">
        <f>V166*K166</f>
        <v>17.424400000000002</v>
      </c>
      <c r="X166" s="78">
        <v>0</v>
      </c>
      <c r="Y166" s="78">
        <f>X166*K166</f>
        <v>0</v>
      </c>
      <c r="Z166" s="78">
        <v>0</v>
      </c>
      <c r="AA166" s="79">
        <f>Z166*K166</f>
        <v>0</v>
      </c>
      <c r="AR166" s="30" t="s">
        <v>127</v>
      </c>
      <c r="AT166" s="30" t="s">
        <v>121</v>
      </c>
      <c r="AU166" s="30" t="s">
        <v>128</v>
      </c>
      <c r="AY166" s="30" t="s">
        <v>120</v>
      </c>
      <c r="BE166" s="80">
        <f>IF(U166="základní",N166,0)</f>
        <v>0</v>
      </c>
      <c r="BF166" s="80">
        <f>IF(U166="snížená",N166,0)</f>
        <v>0</v>
      </c>
      <c r="BG166" s="80">
        <f>IF(U166="zákl. přenesená",N166,0)</f>
        <v>0</v>
      </c>
      <c r="BH166" s="80">
        <f>IF(U166="sníž. přenesená",N166,0)</f>
        <v>0</v>
      </c>
      <c r="BI166" s="80">
        <f>IF(U166="nulová",N166,0)</f>
        <v>0</v>
      </c>
      <c r="BJ166" s="30" t="s">
        <v>118</v>
      </c>
      <c r="BK166" s="80">
        <f>ROUND(L166*K166,2)</f>
        <v>0</v>
      </c>
      <c r="BL166" s="30" t="s">
        <v>127</v>
      </c>
    </row>
    <row r="167" spans="2:64" s="86" customFormat="1" ht="22.5" customHeight="1" x14ac:dyDescent="0.25">
      <c r="B167" s="81"/>
      <c r="C167" s="82"/>
      <c r="D167" s="82"/>
      <c r="E167" s="83" t="s">
        <v>125</v>
      </c>
      <c r="F167" s="661" t="s">
        <v>2279</v>
      </c>
      <c r="G167" s="662"/>
      <c r="H167" s="662"/>
      <c r="I167" s="662"/>
      <c r="J167" s="82"/>
      <c r="K167" s="84">
        <v>88.9</v>
      </c>
      <c r="L167" s="82"/>
      <c r="M167" s="82"/>
      <c r="N167" s="82"/>
      <c r="O167" s="82"/>
      <c r="P167" s="82"/>
      <c r="Q167" s="82"/>
      <c r="R167" s="85"/>
      <c r="T167" s="87"/>
      <c r="U167" s="82"/>
      <c r="V167" s="82"/>
      <c r="W167" s="82"/>
      <c r="X167" s="82"/>
      <c r="Y167" s="82"/>
      <c r="Z167" s="82"/>
      <c r="AA167" s="88"/>
      <c r="AT167" s="89" t="s">
        <v>130</v>
      </c>
      <c r="AU167" s="89" t="s">
        <v>128</v>
      </c>
      <c r="AV167" s="86" t="s">
        <v>128</v>
      </c>
      <c r="AW167" s="86" t="s">
        <v>131</v>
      </c>
      <c r="AX167" s="86" t="s">
        <v>118</v>
      </c>
      <c r="AY167" s="89" t="s">
        <v>120</v>
      </c>
    </row>
    <row r="168" spans="2:64" s="17" customFormat="1" ht="31.5" customHeight="1" x14ac:dyDescent="0.25">
      <c r="B168" s="70"/>
      <c r="C168" s="71" t="s">
        <v>314</v>
      </c>
      <c r="D168" s="71" t="s">
        <v>121</v>
      </c>
      <c r="E168" s="72" t="s">
        <v>589</v>
      </c>
      <c r="F168" s="671" t="s">
        <v>590</v>
      </c>
      <c r="G168" s="667"/>
      <c r="H168" s="667"/>
      <c r="I168" s="667"/>
      <c r="J168" s="73" t="s">
        <v>191</v>
      </c>
      <c r="K168" s="74">
        <v>101.133</v>
      </c>
      <c r="L168" s="666"/>
      <c r="M168" s="667"/>
      <c r="N168" s="666">
        <f>ROUND(L168*K168,2)</f>
        <v>0</v>
      </c>
      <c r="O168" s="667"/>
      <c r="P168" s="667"/>
      <c r="Q168" s="667"/>
      <c r="R168" s="75"/>
      <c r="T168" s="76" t="s">
        <v>125</v>
      </c>
      <c r="U168" s="77" t="s">
        <v>126</v>
      </c>
      <c r="V168" s="78">
        <v>0.03</v>
      </c>
      <c r="W168" s="78">
        <f>V168*K168</f>
        <v>3.0339899999999997</v>
      </c>
      <c r="X168" s="78">
        <v>0</v>
      </c>
      <c r="Y168" s="78">
        <f>X168*K168</f>
        <v>0</v>
      </c>
      <c r="Z168" s="78">
        <v>0</v>
      </c>
      <c r="AA168" s="79">
        <f>Z168*K168</f>
        <v>0</v>
      </c>
      <c r="AR168" s="30" t="s">
        <v>127</v>
      </c>
      <c r="AT168" s="30" t="s">
        <v>121</v>
      </c>
      <c r="AU168" s="30" t="s">
        <v>128</v>
      </c>
      <c r="AY168" s="30" t="s">
        <v>120</v>
      </c>
      <c r="BE168" s="80">
        <f>IF(U168="základní",N168,0)</f>
        <v>0</v>
      </c>
      <c r="BF168" s="80">
        <f>IF(U168="snížená",N168,0)</f>
        <v>0</v>
      </c>
      <c r="BG168" s="80">
        <f>IF(U168="zákl. přenesená",N168,0)</f>
        <v>0</v>
      </c>
      <c r="BH168" s="80">
        <f>IF(U168="sníž. přenesená",N168,0)</f>
        <v>0</v>
      </c>
      <c r="BI168" s="80">
        <f>IF(U168="nulová",N168,0)</f>
        <v>0</v>
      </c>
      <c r="BJ168" s="30" t="s">
        <v>118</v>
      </c>
      <c r="BK168" s="80">
        <f>ROUND(L168*K168,2)</f>
        <v>0</v>
      </c>
      <c r="BL168" s="30" t="s">
        <v>127</v>
      </c>
    </row>
    <row r="169" spans="2:64" s="86" customFormat="1" ht="22.5" customHeight="1" x14ac:dyDescent="0.25">
      <c r="B169" s="81"/>
      <c r="C169" s="82"/>
      <c r="D169" s="82"/>
      <c r="E169" s="83" t="s">
        <v>125</v>
      </c>
      <c r="F169" s="661" t="s">
        <v>2280</v>
      </c>
      <c r="G169" s="662"/>
      <c r="H169" s="662"/>
      <c r="I169" s="662"/>
      <c r="J169" s="82"/>
      <c r="K169" s="84">
        <v>78.959999999999994</v>
      </c>
      <c r="L169" s="82"/>
      <c r="M169" s="82"/>
      <c r="N169" s="82"/>
      <c r="O169" s="82"/>
      <c r="P169" s="82"/>
      <c r="Q169" s="82"/>
      <c r="R169" s="85"/>
      <c r="T169" s="87"/>
      <c r="U169" s="82"/>
      <c r="V169" s="82"/>
      <c r="W169" s="82"/>
      <c r="X169" s="82"/>
      <c r="Y169" s="82"/>
      <c r="Z169" s="82"/>
      <c r="AA169" s="88"/>
      <c r="AT169" s="89" t="s">
        <v>130</v>
      </c>
      <c r="AU169" s="89" t="s">
        <v>128</v>
      </c>
      <c r="AV169" s="86" t="s">
        <v>128</v>
      </c>
      <c r="AW169" s="86" t="s">
        <v>131</v>
      </c>
      <c r="AX169" s="86" t="s">
        <v>119</v>
      </c>
      <c r="AY169" s="89" t="s">
        <v>120</v>
      </c>
    </row>
    <row r="170" spans="2:64" s="86" customFormat="1" ht="22.5" customHeight="1" x14ac:dyDescent="0.25">
      <c r="B170" s="81"/>
      <c r="C170" s="82"/>
      <c r="D170" s="82"/>
      <c r="E170" s="83" t="s">
        <v>125</v>
      </c>
      <c r="F170" s="663" t="s">
        <v>2281</v>
      </c>
      <c r="G170" s="662"/>
      <c r="H170" s="662"/>
      <c r="I170" s="662"/>
      <c r="J170" s="82"/>
      <c r="K170" s="84">
        <v>22.172999999999998</v>
      </c>
      <c r="L170" s="82"/>
      <c r="M170" s="82"/>
      <c r="N170" s="82"/>
      <c r="O170" s="82"/>
      <c r="P170" s="82"/>
      <c r="Q170" s="82"/>
      <c r="R170" s="85"/>
      <c r="T170" s="87"/>
      <c r="U170" s="82"/>
      <c r="V170" s="82"/>
      <c r="W170" s="82"/>
      <c r="X170" s="82"/>
      <c r="Y170" s="82"/>
      <c r="Z170" s="82"/>
      <c r="AA170" s="88"/>
      <c r="AT170" s="89" t="s">
        <v>130</v>
      </c>
      <c r="AU170" s="89" t="s">
        <v>128</v>
      </c>
      <c r="AV170" s="86" t="s">
        <v>128</v>
      </c>
      <c r="AW170" s="86" t="s">
        <v>131</v>
      </c>
      <c r="AX170" s="86" t="s">
        <v>119</v>
      </c>
      <c r="AY170" s="89" t="s">
        <v>120</v>
      </c>
    </row>
    <row r="171" spans="2:64" s="95" customFormat="1" ht="22.5" customHeight="1" x14ac:dyDescent="0.25">
      <c r="B171" s="90"/>
      <c r="C171" s="91"/>
      <c r="D171" s="91"/>
      <c r="E171" s="92" t="s">
        <v>125</v>
      </c>
      <c r="F171" s="664" t="s">
        <v>146</v>
      </c>
      <c r="G171" s="665"/>
      <c r="H171" s="665"/>
      <c r="I171" s="665"/>
      <c r="J171" s="91"/>
      <c r="K171" s="93">
        <v>101.133</v>
      </c>
      <c r="L171" s="91"/>
      <c r="M171" s="91"/>
      <c r="N171" s="91"/>
      <c r="O171" s="91"/>
      <c r="P171" s="91"/>
      <c r="Q171" s="91"/>
      <c r="R171" s="94"/>
      <c r="T171" s="96"/>
      <c r="U171" s="91"/>
      <c r="V171" s="91"/>
      <c r="W171" s="91"/>
      <c r="X171" s="91"/>
      <c r="Y171" s="91"/>
      <c r="Z171" s="91"/>
      <c r="AA171" s="97"/>
      <c r="AT171" s="98" t="s">
        <v>130</v>
      </c>
      <c r="AU171" s="98" t="s">
        <v>128</v>
      </c>
      <c r="AV171" s="95" t="s">
        <v>127</v>
      </c>
      <c r="AW171" s="95" t="s">
        <v>131</v>
      </c>
      <c r="AX171" s="95" t="s">
        <v>118</v>
      </c>
      <c r="AY171" s="98" t="s">
        <v>120</v>
      </c>
    </row>
    <row r="172" spans="2:64" s="17" customFormat="1" ht="31.5" customHeight="1" x14ac:dyDescent="0.25">
      <c r="B172" s="70"/>
      <c r="C172" s="71" t="s">
        <v>318</v>
      </c>
      <c r="D172" s="71" t="s">
        <v>121</v>
      </c>
      <c r="E172" s="72" t="s">
        <v>592</v>
      </c>
      <c r="F172" s="671" t="s">
        <v>593</v>
      </c>
      <c r="G172" s="667"/>
      <c r="H172" s="667"/>
      <c r="I172" s="667"/>
      <c r="J172" s="73" t="s">
        <v>191</v>
      </c>
      <c r="K172" s="74">
        <v>1820.394</v>
      </c>
      <c r="L172" s="666"/>
      <c r="M172" s="667"/>
      <c r="N172" s="666">
        <f>ROUND(L172*K172,2)</f>
        <v>0</v>
      </c>
      <c r="O172" s="667"/>
      <c r="P172" s="667"/>
      <c r="Q172" s="667"/>
      <c r="R172" s="75"/>
      <c r="T172" s="76" t="s">
        <v>125</v>
      </c>
      <c r="U172" s="77" t="s">
        <v>126</v>
      </c>
      <c r="V172" s="78">
        <v>2E-3</v>
      </c>
      <c r="W172" s="78">
        <f>V172*K172</f>
        <v>3.6407880000000001</v>
      </c>
      <c r="X172" s="78">
        <v>0</v>
      </c>
      <c r="Y172" s="78">
        <f>X172*K172</f>
        <v>0</v>
      </c>
      <c r="Z172" s="78">
        <v>0</v>
      </c>
      <c r="AA172" s="79">
        <f>Z172*K172</f>
        <v>0</v>
      </c>
      <c r="AR172" s="30" t="s">
        <v>127</v>
      </c>
      <c r="AT172" s="30" t="s">
        <v>121</v>
      </c>
      <c r="AU172" s="30" t="s">
        <v>128</v>
      </c>
      <c r="AY172" s="30" t="s">
        <v>120</v>
      </c>
      <c r="BE172" s="80">
        <f>IF(U172="základní",N172,0)</f>
        <v>0</v>
      </c>
      <c r="BF172" s="80">
        <f>IF(U172="snížená",N172,0)</f>
        <v>0</v>
      </c>
      <c r="BG172" s="80">
        <f>IF(U172="zákl. přenesená",N172,0)</f>
        <v>0</v>
      </c>
      <c r="BH172" s="80">
        <f>IF(U172="sníž. přenesená",N172,0)</f>
        <v>0</v>
      </c>
      <c r="BI172" s="80">
        <f>IF(U172="nulová",N172,0)</f>
        <v>0</v>
      </c>
      <c r="BJ172" s="30" t="s">
        <v>118</v>
      </c>
      <c r="BK172" s="80">
        <f>ROUND(L172*K172,2)</f>
        <v>0</v>
      </c>
      <c r="BL172" s="30" t="s">
        <v>127</v>
      </c>
    </row>
    <row r="173" spans="2:64" s="86" customFormat="1" ht="22.5" customHeight="1" x14ac:dyDescent="0.25">
      <c r="B173" s="81"/>
      <c r="C173" s="82"/>
      <c r="D173" s="82"/>
      <c r="E173" s="83" t="s">
        <v>125</v>
      </c>
      <c r="F173" s="661" t="s">
        <v>2282</v>
      </c>
      <c r="G173" s="662"/>
      <c r="H173" s="662"/>
      <c r="I173" s="662"/>
      <c r="J173" s="82"/>
      <c r="K173" s="84">
        <v>1820.394</v>
      </c>
      <c r="L173" s="82"/>
      <c r="M173" s="82"/>
      <c r="N173" s="82"/>
      <c r="O173" s="82"/>
      <c r="P173" s="82"/>
      <c r="Q173" s="82"/>
      <c r="R173" s="85"/>
      <c r="T173" s="87"/>
      <c r="U173" s="82"/>
      <c r="V173" s="82"/>
      <c r="W173" s="82"/>
      <c r="X173" s="82"/>
      <c r="Y173" s="82"/>
      <c r="Z173" s="82"/>
      <c r="AA173" s="88"/>
      <c r="AT173" s="89" t="s">
        <v>130</v>
      </c>
      <c r="AU173" s="89" t="s">
        <v>128</v>
      </c>
      <c r="AV173" s="86" t="s">
        <v>128</v>
      </c>
      <c r="AW173" s="86" t="s">
        <v>131</v>
      </c>
      <c r="AX173" s="86" t="s">
        <v>118</v>
      </c>
      <c r="AY173" s="89" t="s">
        <v>120</v>
      </c>
    </row>
    <row r="174" spans="2:64" s="17" customFormat="1" ht="31.5" customHeight="1" x14ac:dyDescent="0.25">
      <c r="B174" s="70"/>
      <c r="C174" s="71" t="s">
        <v>322</v>
      </c>
      <c r="D174" s="71" t="s">
        <v>121</v>
      </c>
      <c r="E174" s="72" t="s">
        <v>595</v>
      </c>
      <c r="F174" s="671" t="s">
        <v>596</v>
      </c>
      <c r="G174" s="667"/>
      <c r="H174" s="667"/>
      <c r="I174" s="667"/>
      <c r="J174" s="73" t="s">
        <v>191</v>
      </c>
      <c r="K174" s="74">
        <v>10.414999999999999</v>
      </c>
      <c r="L174" s="666"/>
      <c r="M174" s="667"/>
      <c r="N174" s="666">
        <f>ROUND(L174*K174,2)</f>
        <v>0</v>
      </c>
      <c r="O174" s="667"/>
      <c r="P174" s="667"/>
      <c r="Q174" s="667"/>
      <c r="R174" s="75"/>
      <c r="T174" s="76" t="s">
        <v>125</v>
      </c>
      <c r="U174" s="77" t="s">
        <v>126</v>
      </c>
      <c r="V174" s="78">
        <v>3.2000000000000001E-2</v>
      </c>
      <c r="W174" s="78">
        <f>V174*K174</f>
        <v>0.33327999999999997</v>
      </c>
      <c r="X174" s="78">
        <v>0</v>
      </c>
      <c r="Y174" s="78">
        <f>X174*K174</f>
        <v>0</v>
      </c>
      <c r="Z174" s="78">
        <v>0</v>
      </c>
      <c r="AA174" s="79">
        <f>Z174*K174</f>
        <v>0</v>
      </c>
      <c r="AR174" s="30" t="s">
        <v>127</v>
      </c>
      <c r="AT174" s="30" t="s">
        <v>121</v>
      </c>
      <c r="AU174" s="30" t="s">
        <v>128</v>
      </c>
      <c r="AY174" s="30" t="s">
        <v>120</v>
      </c>
      <c r="BE174" s="80">
        <f>IF(U174="základní",N174,0)</f>
        <v>0</v>
      </c>
      <c r="BF174" s="80">
        <f>IF(U174="snížená",N174,0)</f>
        <v>0</v>
      </c>
      <c r="BG174" s="80">
        <f>IF(U174="zákl. přenesená",N174,0)</f>
        <v>0</v>
      </c>
      <c r="BH174" s="80">
        <f>IF(U174="sníž. přenesená",N174,0)</f>
        <v>0</v>
      </c>
      <c r="BI174" s="80">
        <f>IF(U174="nulová",N174,0)</f>
        <v>0</v>
      </c>
      <c r="BJ174" s="30" t="s">
        <v>118</v>
      </c>
      <c r="BK174" s="80">
        <f>ROUND(L174*K174,2)</f>
        <v>0</v>
      </c>
      <c r="BL174" s="30" t="s">
        <v>127</v>
      </c>
    </row>
    <row r="175" spans="2:64" s="86" customFormat="1" ht="22.5" customHeight="1" x14ac:dyDescent="0.25">
      <c r="B175" s="81"/>
      <c r="C175" s="82"/>
      <c r="D175" s="82"/>
      <c r="E175" s="83" t="s">
        <v>125</v>
      </c>
      <c r="F175" s="661" t="s">
        <v>2283</v>
      </c>
      <c r="G175" s="662"/>
      <c r="H175" s="662"/>
      <c r="I175" s="662"/>
      <c r="J175" s="82"/>
      <c r="K175" s="84">
        <v>6.6050000000000004</v>
      </c>
      <c r="L175" s="82"/>
      <c r="M175" s="82"/>
      <c r="N175" s="82"/>
      <c r="O175" s="82"/>
      <c r="P175" s="82"/>
      <c r="Q175" s="82"/>
      <c r="R175" s="85"/>
      <c r="T175" s="87"/>
      <c r="U175" s="82"/>
      <c r="V175" s="82"/>
      <c r="W175" s="82"/>
      <c r="X175" s="82"/>
      <c r="Y175" s="82"/>
      <c r="Z175" s="82"/>
      <c r="AA175" s="88"/>
      <c r="AT175" s="89" t="s">
        <v>130</v>
      </c>
      <c r="AU175" s="89" t="s">
        <v>128</v>
      </c>
      <c r="AV175" s="86" t="s">
        <v>128</v>
      </c>
      <c r="AW175" s="86" t="s">
        <v>131</v>
      </c>
      <c r="AX175" s="86" t="s">
        <v>119</v>
      </c>
      <c r="AY175" s="89" t="s">
        <v>120</v>
      </c>
    </row>
    <row r="176" spans="2:64" s="86" customFormat="1" ht="22.5" customHeight="1" x14ac:dyDescent="0.25">
      <c r="B176" s="81"/>
      <c r="C176" s="82"/>
      <c r="D176" s="82"/>
      <c r="E176" s="83" t="s">
        <v>125</v>
      </c>
      <c r="F176" s="663" t="s">
        <v>2284</v>
      </c>
      <c r="G176" s="662"/>
      <c r="H176" s="662"/>
      <c r="I176" s="662"/>
      <c r="J176" s="82"/>
      <c r="K176" s="84">
        <v>3.69</v>
      </c>
      <c r="L176" s="82"/>
      <c r="M176" s="82"/>
      <c r="N176" s="82"/>
      <c r="O176" s="82"/>
      <c r="P176" s="82"/>
      <c r="Q176" s="82"/>
      <c r="R176" s="85"/>
      <c r="T176" s="87"/>
      <c r="U176" s="82"/>
      <c r="V176" s="82"/>
      <c r="W176" s="82"/>
      <c r="X176" s="82"/>
      <c r="Y176" s="82"/>
      <c r="Z176" s="82"/>
      <c r="AA176" s="88"/>
      <c r="AT176" s="89" t="s">
        <v>130</v>
      </c>
      <c r="AU176" s="89" t="s">
        <v>128</v>
      </c>
      <c r="AV176" s="86" t="s">
        <v>128</v>
      </c>
      <c r="AW176" s="86" t="s">
        <v>131</v>
      </c>
      <c r="AX176" s="86" t="s">
        <v>119</v>
      </c>
      <c r="AY176" s="89" t="s">
        <v>120</v>
      </c>
    </row>
    <row r="177" spans="2:64" s="86" customFormat="1" ht="22.5" customHeight="1" x14ac:dyDescent="0.25">
      <c r="B177" s="81"/>
      <c r="C177" s="82"/>
      <c r="D177" s="82"/>
      <c r="E177" s="83" t="s">
        <v>125</v>
      </c>
      <c r="F177" s="663" t="s">
        <v>2285</v>
      </c>
      <c r="G177" s="662"/>
      <c r="H177" s="662"/>
      <c r="I177" s="662"/>
      <c r="J177" s="82"/>
      <c r="K177" s="84">
        <v>0.12</v>
      </c>
      <c r="L177" s="82"/>
      <c r="M177" s="82"/>
      <c r="N177" s="82"/>
      <c r="O177" s="82"/>
      <c r="P177" s="82"/>
      <c r="Q177" s="82"/>
      <c r="R177" s="85"/>
      <c r="T177" s="87"/>
      <c r="U177" s="82"/>
      <c r="V177" s="82"/>
      <c r="W177" s="82"/>
      <c r="X177" s="82"/>
      <c r="Y177" s="82"/>
      <c r="Z177" s="82"/>
      <c r="AA177" s="88"/>
      <c r="AT177" s="89" t="s">
        <v>130</v>
      </c>
      <c r="AU177" s="89" t="s">
        <v>128</v>
      </c>
      <c r="AV177" s="86" t="s">
        <v>128</v>
      </c>
      <c r="AW177" s="86" t="s">
        <v>131</v>
      </c>
      <c r="AX177" s="86" t="s">
        <v>119</v>
      </c>
      <c r="AY177" s="89" t="s">
        <v>120</v>
      </c>
    </row>
    <row r="178" spans="2:64" s="95" customFormat="1" ht="22.5" customHeight="1" x14ac:dyDescent="0.25">
      <c r="B178" s="90"/>
      <c r="C178" s="91"/>
      <c r="D178" s="91"/>
      <c r="E178" s="92" t="s">
        <v>125</v>
      </c>
      <c r="F178" s="664" t="s">
        <v>146</v>
      </c>
      <c r="G178" s="665"/>
      <c r="H178" s="665"/>
      <c r="I178" s="665"/>
      <c r="J178" s="91"/>
      <c r="K178" s="93">
        <v>10.414999999999999</v>
      </c>
      <c r="L178" s="91"/>
      <c r="M178" s="91"/>
      <c r="N178" s="91"/>
      <c r="O178" s="91"/>
      <c r="P178" s="91"/>
      <c r="Q178" s="91"/>
      <c r="R178" s="94"/>
      <c r="T178" s="96"/>
      <c r="U178" s="91"/>
      <c r="V178" s="91"/>
      <c r="W178" s="91"/>
      <c r="X178" s="91"/>
      <c r="Y178" s="91"/>
      <c r="Z178" s="91"/>
      <c r="AA178" s="97"/>
      <c r="AT178" s="98" t="s">
        <v>130</v>
      </c>
      <c r="AU178" s="98" t="s">
        <v>128</v>
      </c>
      <c r="AV178" s="95" t="s">
        <v>127</v>
      </c>
      <c r="AW178" s="95" t="s">
        <v>131</v>
      </c>
      <c r="AX178" s="95" t="s">
        <v>118</v>
      </c>
      <c r="AY178" s="98" t="s">
        <v>120</v>
      </c>
    </row>
    <row r="179" spans="2:64" s="17" customFormat="1" ht="31.5" customHeight="1" x14ac:dyDescent="0.25">
      <c r="B179" s="70"/>
      <c r="C179" s="71" t="s">
        <v>328</v>
      </c>
      <c r="D179" s="71" t="s">
        <v>121</v>
      </c>
      <c r="E179" s="72" t="s">
        <v>601</v>
      </c>
      <c r="F179" s="671" t="s">
        <v>602</v>
      </c>
      <c r="G179" s="667"/>
      <c r="H179" s="667"/>
      <c r="I179" s="667"/>
      <c r="J179" s="73" t="s">
        <v>191</v>
      </c>
      <c r="K179" s="74">
        <v>187.47</v>
      </c>
      <c r="L179" s="666"/>
      <c r="M179" s="667"/>
      <c r="N179" s="666">
        <f>ROUND(L179*K179,2)</f>
        <v>0</v>
      </c>
      <c r="O179" s="667"/>
      <c r="P179" s="667"/>
      <c r="Q179" s="667"/>
      <c r="R179" s="75"/>
      <c r="T179" s="76" t="s">
        <v>125</v>
      </c>
      <c r="U179" s="77" t="s">
        <v>126</v>
      </c>
      <c r="V179" s="78">
        <v>3.0000000000000001E-3</v>
      </c>
      <c r="W179" s="78">
        <f>V179*K179</f>
        <v>0.56240999999999997</v>
      </c>
      <c r="X179" s="78">
        <v>0</v>
      </c>
      <c r="Y179" s="78">
        <f>X179*K179</f>
        <v>0</v>
      </c>
      <c r="Z179" s="78">
        <v>0</v>
      </c>
      <c r="AA179" s="79">
        <f>Z179*K179</f>
        <v>0</v>
      </c>
      <c r="AR179" s="30" t="s">
        <v>127</v>
      </c>
      <c r="AT179" s="30" t="s">
        <v>121</v>
      </c>
      <c r="AU179" s="30" t="s">
        <v>128</v>
      </c>
      <c r="AY179" s="30" t="s">
        <v>120</v>
      </c>
      <c r="BE179" s="80">
        <f>IF(U179="základní",N179,0)</f>
        <v>0</v>
      </c>
      <c r="BF179" s="80">
        <f>IF(U179="snížená",N179,0)</f>
        <v>0</v>
      </c>
      <c r="BG179" s="80">
        <f>IF(U179="zákl. přenesená",N179,0)</f>
        <v>0</v>
      </c>
      <c r="BH179" s="80">
        <f>IF(U179="sníž. přenesená",N179,0)</f>
        <v>0</v>
      </c>
      <c r="BI179" s="80">
        <f>IF(U179="nulová",N179,0)</f>
        <v>0</v>
      </c>
      <c r="BJ179" s="30" t="s">
        <v>118</v>
      </c>
      <c r="BK179" s="80">
        <f>ROUND(L179*K179,2)</f>
        <v>0</v>
      </c>
      <c r="BL179" s="30" t="s">
        <v>127</v>
      </c>
    </row>
    <row r="180" spans="2:64" s="86" customFormat="1" ht="22.5" customHeight="1" x14ac:dyDescent="0.25">
      <c r="B180" s="81"/>
      <c r="C180" s="82"/>
      <c r="D180" s="82"/>
      <c r="E180" s="83" t="s">
        <v>125</v>
      </c>
      <c r="F180" s="661" t="s">
        <v>2286</v>
      </c>
      <c r="G180" s="662"/>
      <c r="H180" s="662"/>
      <c r="I180" s="662"/>
      <c r="J180" s="82"/>
      <c r="K180" s="84">
        <v>187.47</v>
      </c>
      <c r="L180" s="82"/>
      <c r="M180" s="82"/>
      <c r="N180" s="82"/>
      <c r="O180" s="82"/>
      <c r="P180" s="82"/>
      <c r="Q180" s="82"/>
      <c r="R180" s="85"/>
      <c r="T180" s="87"/>
      <c r="U180" s="82"/>
      <c r="V180" s="82"/>
      <c r="W180" s="82"/>
      <c r="X180" s="82"/>
      <c r="Y180" s="82"/>
      <c r="Z180" s="82"/>
      <c r="AA180" s="88"/>
      <c r="AT180" s="89" t="s">
        <v>130</v>
      </c>
      <c r="AU180" s="89" t="s">
        <v>128</v>
      </c>
      <c r="AV180" s="86" t="s">
        <v>128</v>
      </c>
      <c r="AW180" s="86" t="s">
        <v>131</v>
      </c>
      <c r="AX180" s="86" t="s">
        <v>118</v>
      </c>
      <c r="AY180" s="89" t="s">
        <v>120</v>
      </c>
    </row>
    <row r="181" spans="2:64" s="17" customFormat="1" ht="31.5" customHeight="1" x14ac:dyDescent="0.25">
      <c r="B181" s="70"/>
      <c r="C181" s="71" t="s">
        <v>333</v>
      </c>
      <c r="D181" s="71" t="s">
        <v>121</v>
      </c>
      <c r="E181" s="72" t="s">
        <v>605</v>
      </c>
      <c r="F181" s="671" t="s">
        <v>606</v>
      </c>
      <c r="G181" s="667"/>
      <c r="H181" s="667"/>
      <c r="I181" s="667"/>
      <c r="J181" s="73" t="s">
        <v>191</v>
      </c>
      <c r="K181" s="74">
        <v>10.414999999999999</v>
      </c>
      <c r="L181" s="666"/>
      <c r="M181" s="667"/>
      <c r="N181" s="666">
        <f>ROUND(L181*K181,2)</f>
        <v>0</v>
      </c>
      <c r="O181" s="667"/>
      <c r="P181" s="667"/>
      <c r="Q181" s="667"/>
      <c r="R181" s="75"/>
      <c r="T181" s="76" t="s">
        <v>125</v>
      </c>
      <c r="U181" s="77" t="s">
        <v>126</v>
      </c>
      <c r="V181" s="78">
        <v>0</v>
      </c>
      <c r="W181" s="78">
        <f>V181*K181</f>
        <v>0</v>
      </c>
      <c r="X181" s="78">
        <v>0</v>
      </c>
      <c r="Y181" s="78">
        <f>X181*K181</f>
        <v>0</v>
      </c>
      <c r="Z181" s="78">
        <v>0</v>
      </c>
      <c r="AA181" s="79">
        <f>Z181*K181</f>
        <v>0</v>
      </c>
      <c r="AR181" s="30" t="s">
        <v>127</v>
      </c>
      <c r="AT181" s="30" t="s">
        <v>121</v>
      </c>
      <c r="AU181" s="30" t="s">
        <v>128</v>
      </c>
      <c r="AY181" s="30" t="s">
        <v>120</v>
      </c>
      <c r="BE181" s="80">
        <f>IF(U181="základní",N181,0)</f>
        <v>0</v>
      </c>
      <c r="BF181" s="80">
        <f>IF(U181="snížená",N181,0)</f>
        <v>0</v>
      </c>
      <c r="BG181" s="80">
        <f>IF(U181="zákl. přenesená",N181,0)</f>
        <v>0</v>
      </c>
      <c r="BH181" s="80">
        <f>IF(U181="sníž. přenesená",N181,0)</f>
        <v>0</v>
      </c>
      <c r="BI181" s="80">
        <f>IF(U181="nulová",N181,0)</f>
        <v>0</v>
      </c>
      <c r="BJ181" s="30" t="s">
        <v>118</v>
      </c>
      <c r="BK181" s="80">
        <f>ROUND(L181*K181,2)</f>
        <v>0</v>
      </c>
      <c r="BL181" s="30" t="s">
        <v>127</v>
      </c>
    </row>
    <row r="182" spans="2:64" s="86" customFormat="1" ht="22.5" customHeight="1" x14ac:dyDescent="0.25">
      <c r="B182" s="81"/>
      <c r="C182" s="82"/>
      <c r="D182" s="82"/>
      <c r="E182" s="83" t="s">
        <v>125</v>
      </c>
      <c r="F182" s="661" t="s">
        <v>2287</v>
      </c>
      <c r="G182" s="662"/>
      <c r="H182" s="662"/>
      <c r="I182" s="662"/>
      <c r="J182" s="82"/>
      <c r="K182" s="84">
        <v>10.414999999999999</v>
      </c>
      <c r="L182" s="82"/>
      <c r="M182" s="82"/>
      <c r="N182" s="82"/>
      <c r="O182" s="82"/>
      <c r="P182" s="82"/>
      <c r="Q182" s="82"/>
      <c r="R182" s="85"/>
      <c r="T182" s="87"/>
      <c r="U182" s="82"/>
      <c r="V182" s="82"/>
      <c r="W182" s="82"/>
      <c r="X182" s="82"/>
      <c r="Y182" s="82"/>
      <c r="Z182" s="82"/>
      <c r="AA182" s="88"/>
      <c r="AT182" s="89" t="s">
        <v>130</v>
      </c>
      <c r="AU182" s="89" t="s">
        <v>128</v>
      </c>
      <c r="AV182" s="86" t="s">
        <v>128</v>
      </c>
      <c r="AW182" s="86" t="s">
        <v>131</v>
      </c>
      <c r="AX182" s="86" t="s">
        <v>118</v>
      </c>
      <c r="AY182" s="89" t="s">
        <v>120</v>
      </c>
    </row>
    <row r="183" spans="2:64" s="17" customFormat="1" ht="31.5" customHeight="1" x14ac:dyDescent="0.25">
      <c r="B183" s="70"/>
      <c r="C183" s="71" t="s">
        <v>339</v>
      </c>
      <c r="D183" s="71" t="s">
        <v>121</v>
      </c>
      <c r="E183" s="72" t="s">
        <v>608</v>
      </c>
      <c r="F183" s="671" t="s">
        <v>609</v>
      </c>
      <c r="G183" s="667"/>
      <c r="H183" s="667"/>
      <c r="I183" s="667"/>
      <c r="J183" s="73" t="s">
        <v>191</v>
      </c>
      <c r="K183" s="74">
        <v>22.172999999999998</v>
      </c>
      <c r="L183" s="666"/>
      <c r="M183" s="667"/>
      <c r="N183" s="666">
        <f>ROUND(L183*K183,2)</f>
        <v>0</v>
      </c>
      <c r="O183" s="667"/>
      <c r="P183" s="667"/>
      <c r="Q183" s="667"/>
      <c r="R183" s="75"/>
      <c r="T183" s="76" t="s">
        <v>125</v>
      </c>
      <c r="U183" s="77" t="s">
        <v>126</v>
      </c>
      <c r="V183" s="78">
        <v>0</v>
      </c>
      <c r="W183" s="78">
        <f>V183*K183</f>
        <v>0</v>
      </c>
      <c r="X183" s="78">
        <v>0</v>
      </c>
      <c r="Y183" s="78">
        <f>X183*K183</f>
        <v>0</v>
      </c>
      <c r="Z183" s="78">
        <v>0</v>
      </c>
      <c r="AA183" s="79">
        <f>Z183*K183</f>
        <v>0</v>
      </c>
      <c r="AR183" s="30" t="s">
        <v>127</v>
      </c>
      <c r="AT183" s="30" t="s">
        <v>121</v>
      </c>
      <c r="AU183" s="30" t="s">
        <v>128</v>
      </c>
      <c r="AY183" s="30" t="s">
        <v>120</v>
      </c>
      <c r="BE183" s="80">
        <f>IF(U183="základní",N183,0)</f>
        <v>0</v>
      </c>
      <c r="BF183" s="80">
        <f>IF(U183="snížená",N183,0)</f>
        <v>0</v>
      </c>
      <c r="BG183" s="80">
        <f>IF(U183="zákl. přenesená",N183,0)</f>
        <v>0</v>
      </c>
      <c r="BH183" s="80">
        <f>IF(U183="sníž. přenesená",N183,0)</f>
        <v>0</v>
      </c>
      <c r="BI183" s="80">
        <f>IF(U183="nulová",N183,0)</f>
        <v>0</v>
      </c>
      <c r="BJ183" s="30" t="s">
        <v>118</v>
      </c>
      <c r="BK183" s="80">
        <f>ROUND(L183*K183,2)</f>
        <v>0</v>
      </c>
      <c r="BL183" s="30" t="s">
        <v>127</v>
      </c>
    </row>
    <row r="184" spans="2:64" s="86" customFormat="1" ht="22.5" customHeight="1" x14ac:dyDescent="0.25">
      <c r="B184" s="81"/>
      <c r="C184" s="82"/>
      <c r="D184" s="82"/>
      <c r="E184" s="83" t="s">
        <v>125</v>
      </c>
      <c r="F184" s="661" t="s">
        <v>2288</v>
      </c>
      <c r="G184" s="662"/>
      <c r="H184" s="662"/>
      <c r="I184" s="662"/>
      <c r="J184" s="82"/>
      <c r="K184" s="84">
        <v>22.172999999999998</v>
      </c>
      <c r="L184" s="82"/>
      <c r="M184" s="82"/>
      <c r="N184" s="82"/>
      <c r="O184" s="82"/>
      <c r="P184" s="82"/>
      <c r="Q184" s="82"/>
      <c r="R184" s="85"/>
      <c r="T184" s="87"/>
      <c r="U184" s="82"/>
      <c r="V184" s="82"/>
      <c r="W184" s="82"/>
      <c r="X184" s="82"/>
      <c r="Y184" s="82"/>
      <c r="Z184" s="82"/>
      <c r="AA184" s="88"/>
      <c r="AT184" s="89" t="s">
        <v>130</v>
      </c>
      <c r="AU184" s="89" t="s">
        <v>128</v>
      </c>
      <c r="AV184" s="86" t="s">
        <v>128</v>
      </c>
      <c r="AW184" s="86" t="s">
        <v>131</v>
      </c>
      <c r="AX184" s="86" t="s">
        <v>118</v>
      </c>
      <c r="AY184" s="89" t="s">
        <v>120</v>
      </c>
    </row>
    <row r="185" spans="2:64" s="17" customFormat="1" ht="31.5" customHeight="1" x14ac:dyDescent="0.25">
      <c r="B185" s="70"/>
      <c r="C185" s="71" t="s">
        <v>344</v>
      </c>
      <c r="D185" s="71" t="s">
        <v>121</v>
      </c>
      <c r="E185" s="72" t="s">
        <v>611</v>
      </c>
      <c r="F185" s="671" t="s">
        <v>612</v>
      </c>
      <c r="G185" s="667"/>
      <c r="H185" s="667"/>
      <c r="I185" s="667"/>
      <c r="J185" s="73" t="s">
        <v>191</v>
      </c>
      <c r="K185" s="74">
        <v>78.959999999999994</v>
      </c>
      <c r="L185" s="666"/>
      <c r="M185" s="667"/>
      <c r="N185" s="666">
        <f>ROUND(L185*K185,2)</f>
        <v>0</v>
      </c>
      <c r="O185" s="667"/>
      <c r="P185" s="667"/>
      <c r="Q185" s="667"/>
      <c r="R185" s="75"/>
      <c r="T185" s="76" t="s">
        <v>125</v>
      </c>
      <c r="U185" s="77" t="s">
        <v>126</v>
      </c>
      <c r="V185" s="78">
        <v>0</v>
      </c>
      <c r="W185" s="78">
        <f>V185*K185</f>
        <v>0</v>
      </c>
      <c r="X185" s="78">
        <v>0</v>
      </c>
      <c r="Y185" s="78">
        <f>X185*K185</f>
        <v>0</v>
      </c>
      <c r="Z185" s="78">
        <v>0</v>
      </c>
      <c r="AA185" s="79">
        <f>Z185*K185</f>
        <v>0</v>
      </c>
      <c r="AR185" s="30" t="s">
        <v>127</v>
      </c>
      <c r="AT185" s="30" t="s">
        <v>121</v>
      </c>
      <c r="AU185" s="30" t="s">
        <v>128</v>
      </c>
      <c r="AY185" s="30" t="s">
        <v>120</v>
      </c>
      <c r="BE185" s="80">
        <f>IF(U185="základní",N185,0)</f>
        <v>0</v>
      </c>
      <c r="BF185" s="80">
        <f>IF(U185="snížená",N185,0)</f>
        <v>0</v>
      </c>
      <c r="BG185" s="80">
        <f>IF(U185="zákl. přenesená",N185,0)</f>
        <v>0</v>
      </c>
      <c r="BH185" s="80">
        <f>IF(U185="sníž. přenesená",N185,0)</f>
        <v>0</v>
      </c>
      <c r="BI185" s="80">
        <f>IF(U185="nulová",N185,0)</f>
        <v>0</v>
      </c>
      <c r="BJ185" s="30" t="s">
        <v>118</v>
      </c>
      <c r="BK185" s="80">
        <f>ROUND(L185*K185,2)</f>
        <v>0</v>
      </c>
      <c r="BL185" s="30" t="s">
        <v>127</v>
      </c>
    </row>
    <row r="186" spans="2:64" s="86" customFormat="1" ht="22.5" customHeight="1" x14ac:dyDescent="0.25">
      <c r="B186" s="81"/>
      <c r="C186" s="82"/>
      <c r="D186" s="82"/>
      <c r="E186" s="83" t="s">
        <v>125</v>
      </c>
      <c r="F186" s="661" t="s">
        <v>2289</v>
      </c>
      <c r="G186" s="662"/>
      <c r="H186" s="662"/>
      <c r="I186" s="662"/>
      <c r="J186" s="82"/>
      <c r="K186" s="84">
        <v>78.959999999999994</v>
      </c>
      <c r="L186" s="82"/>
      <c r="M186" s="82"/>
      <c r="N186" s="82"/>
      <c r="O186" s="82"/>
      <c r="P186" s="82"/>
      <c r="Q186" s="82"/>
      <c r="R186" s="85"/>
      <c r="T186" s="87"/>
      <c r="U186" s="82"/>
      <c r="V186" s="82"/>
      <c r="W186" s="82"/>
      <c r="X186" s="82"/>
      <c r="Y186" s="82"/>
      <c r="Z186" s="82"/>
      <c r="AA186" s="88"/>
      <c r="AT186" s="89" t="s">
        <v>130</v>
      </c>
      <c r="AU186" s="89" t="s">
        <v>128</v>
      </c>
      <c r="AV186" s="86" t="s">
        <v>128</v>
      </c>
      <c r="AW186" s="86" t="s">
        <v>131</v>
      </c>
      <c r="AX186" s="86" t="s">
        <v>118</v>
      </c>
      <c r="AY186" s="89" t="s">
        <v>120</v>
      </c>
    </row>
    <row r="187" spans="2:64" s="62" customFormat="1" ht="29.85" customHeight="1" x14ac:dyDescent="0.3">
      <c r="B187" s="58"/>
      <c r="C187" s="59"/>
      <c r="D187" s="69" t="s">
        <v>1909</v>
      </c>
      <c r="E187" s="69"/>
      <c r="F187" s="69"/>
      <c r="G187" s="69"/>
      <c r="H187" s="69"/>
      <c r="I187" s="69"/>
      <c r="J187" s="69"/>
      <c r="K187" s="69"/>
      <c r="L187" s="69"/>
      <c r="M187" s="69"/>
      <c r="N187" s="659">
        <f>BK187</f>
        <v>0</v>
      </c>
      <c r="O187" s="660"/>
      <c r="P187" s="660"/>
      <c r="Q187" s="660"/>
      <c r="R187" s="61"/>
      <c r="T187" s="63"/>
      <c r="U187" s="59"/>
      <c r="V187" s="59"/>
      <c r="W187" s="64">
        <f>SUM(W188:W189)</f>
        <v>1.282</v>
      </c>
      <c r="X187" s="59"/>
      <c r="Y187" s="64">
        <f>SUM(Y188:Y189)</f>
        <v>0</v>
      </c>
      <c r="Z187" s="59"/>
      <c r="AA187" s="65">
        <f>SUM(AA188:AA189)</f>
        <v>0.2</v>
      </c>
      <c r="AR187" s="66" t="s">
        <v>118</v>
      </c>
      <c r="AT187" s="67" t="s">
        <v>117</v>
      </c>
      <c r="AU187" s="67" t="s">
        <v>118</v>
      </c>
      <c r="AY187" s="66" t="s">
        <v>120</v>
      </c>
      <c r="BK187" s="68">
        <f>SUM(BK188:BK189)</f>
        <v>0</v>
      </c>
    </row>
    <row r="188" spans="2:64" s="17" customFormat="1" ht="31.5" customHeight="1" x14ac:dyDescent="0.25">
      <c r="B188" s="70"/>
      <c r="C188" s="71" t="s">
        <v>348</v>
      </c>
      <c r="D188" s="71" t="s">
        <v>121</v>
      </c>
      <c r="E188" s="72" t="s">
        <v>2191</v>
      </c>
      <c r="F188" s="671" t="s">
        <v>2192</v>
      </c>
      <c r="G188" s="667"/>
      <c r="H188" s="667"/>
      <c r="I188" s="667"/>
      <c r="J188" s="73" t="s">
        <v>447</v>
      </c>
      <c r="K188" s="74">
        <v>2</v>
      </c>
      <c r="L188" s="666"/>
      <c r="M188" s="667"/>
      <c r="N188" s="666">
        <f>ROUND(L188*K188,2)</f>
        <v>0</v>
      </c>
      <c r="O188" s="667"/>
      <c r="P188" s="667"/>
      <c r="Q188" s="667"/>
      <c r="R188" s="75"/>
      <c r="T188" s="76" t="s">
        <v>125</v>
      </c>
      <c r="U188" s="77" t="s">
        <v>126</v>
      </c>
      <c r="V188" s="78">
        <v>0.64100000000000001</v>
      </c>
      <c r="W188" s="78">
        <f>V188*K188</f>
        <v>1.282</v>
      </c>
      <c r="X188" s="78">
        <v>0</v>
      </c>
      <c r="Y188" s="78">
        <f>X188*K188</f>
        <v>0</v>
      </c>
      <c r="Z188" s="78">
        <v>0.1</v>
      </c>
      <c r="AA188" s="79">
        <f>Z188*K188</f>
        <v>0.2</v>
      </c>
      <c r="AR188" s="30" t="s">
        <v>127</v>
      </c>
      <c r="AT188" s="30" t="s">
        <v>121</v>
      </c>
      <c r="AU188" s="30" t="s">
        <v>128</v>
      </c>
      <c r="AY188" s="30" t="s">
        <v>120</v>
      </c>
      <c r="BE188" s="80">
        <f>IF(U188="základní",N188,0)</f>
        <v>0</v>
      </c>
      <c r="BF188" s="80">
        <f>IF(U188="snížená",N188,0)</f>
        <v>0</v>
      </c>
      <c r="BG188" s="80">
        <f>IF(U188="zákl. přenesená",N188,0)</f>
        <v>0</v>
      </c>
      <c r="BH188" s="80">
        <f>IF(U188="sníž. přenesená",N188,0)</f>
        <v>0</v>
      </c>
      <c r="BI188" s="80">
        <f>IF(U188="nulová",N188,0)</f>
        <v>0</v>
      </c>
      <c r="BJ188" s="30" t="s">
        <v>118</v>
      </c>
      <c r="BK188" s="80">
        <f>ROUND(L188*K188,2)</f>
        <v>0</v>
      </c>
      <c r="BL188" s="30" t="s">
        <v>127</v>
      </c>
    </row>
    <row r="189" spans="2:64" s="86" customFormat="1" ht="22.5" customHeight="1" x14ac:dyDescent="0.25">
      <c r="B189" s="81"/>
      <c r="C189" s="82"/>
      <c r="D189" s="82"/>
      <c r="E189" s="83" t="s">
        <v>125</v>
      </c>
      <c r="F189" s="661" t="s">
        <v>2290</v>
      </c>
      <c r="G189" s="662"/>
      <c r="H189" s="662"/>
      <c r="I189" s="662"/>
      <c r="J189" s="82"/>
      <c r="K189" s="84">
        <v>2</v>
      </c>
      <c r="L189" s="82"/>
      <c r="M189" s="82"/>
      <c r="N189" s="82"/>
      <c r="O189" s="82"/>
      <c r="P189" s="82"/>
      <c r="Q189" s="82"/>
      <c r="R189" s="85"/>
      <c r="T189" s="87"/>
      <c r="U189" s="82"/>
      <c r="V189" s="82"/>
      <c r="W189" s="82"/>
      <c r="X189" s="82"/>
      <c r="Y189" s="82"/>
      <c r="Z189" s="82"/>
      <c r="AA189" s="88"/>
      <c r="AT189" s="89" t="s">
        <v>130</v>
      </c>
      <c r="AU189" s="89" t="s">
        <v>128</v>
      </c>
      <c r="AV189" s="86" t="s">
        <v>128</v>
      </c>
      <c r="AW189" s="86" t="s">
        <v>131</v>
      </c>
      <c r="AX189" s="86" t="s">
        <v>118</v>
      </c>
      <c r="AY189" s="89" t="s">
        <v>120</v>
      </c>
    </row>
    <row r="190" spans="2:64" s="62" customFormat="1" ht="29.85" customHeight="1" x14ac:dyDescent="0.3">
      <c r="B190" s="58"/>
      <c r="C190" s="59"/>
      <c r="D190" s="69" t="s">
        <v>84</v>
      </c>
      <c r="E190" s="69"/>
      <c r="F190" s="69"/>
      <c r="G190" s="69"/>
      <c r="H190" s="69"/>
      <c r="I190" s="69"/>
      <c r="J190" s="69"/>
      <c r="K190" s="69"/>
      <c r="L190" s="69"/>
      <c r="M190" s="69"/>
      <c r="N190" s="659">
        <f>BK190</f>
        <v>0</v>
      </c>
      <c r="O190" s="660"/>
      <c r="P190" s="660"/>
      <c r="Q190" s="660"/>
      <c r="R190" s="61"/>
      <c r="T190" s="63"/>
      <c r="U190" s="59"/>
      <c r="V190" s="59"/>
      <c r="W190" s="64">
        <f>SUM(W191:W203)</f>
        <v>7.275474</v>
      </c>
      <c r="X190" s="59"/>
      <c r="Y190" s="64">
        <f>SUM(Y191:Y203)</f>
        <v>0</v>
      </c>
      <c r="Z190" s="59"/>
      <c r="AA190" s="65">
        <f>SUM(AA191:AA203)</f>
        <v>2.3975999999999997</v>
      </c>
      <c r="AR190" s="66" t="s">
        <v>118</v>
      </c>
      <c r="AT190" s="67" t="s">
        <v>117</v>
      </c>
      <c r="AU190" s="67" t="s">
        <v>118</v>
      </c>
      <c r="AY190" s="66" t="s">
        <v>120</v>
      </c>
      <c r="BK190" s="68">
        <f>SUM(BK191:BK203)</f>
        <v>0</v>
      </c>
    </row>
    <row r="191" spans="2:64" s="17" customFormat="1" ht="22.5" customHeight="1" x14ac:dyDescent="0.25">
      <c r="B191" s="70"/>
      <c r="C191" s="71" t="s">
        <v>353</v>
      </c>
      <c r="D191" s="71" t="s">
        <v>121</v>
      </c>
      <c r="E191" s="72" t="s">
        <v>2199</v>
      </c>
      <c r="F191" s="671" t="s">
        <v>2200</v>
      </c>
      <c r="G191" s="667"/>
      <c r="H191" s="667"/>
      <c r="I191" s="667"/>
      <c r="J191" s="73" t="s">
        <v>134</v>
      </c>
      <c r="K191" s="74">
        <v>0.999</v>
      </c>
      <c r="L191" s="666"/>
      <c r="M191" s="667"/>
      <c r="N191" s="666">
        <f>ROUND(L191*K191,2)</f>
        <v>0</v>
      </c>
      <c r="O191" s="667"/>
      <c r="P191" s="667"/>
      <c r="Q191" s="667"/>
      <c r="R191" s="75"/>
      <c r="T191" s="76" t="s">
        <v>125</v>
      </c>
      <c r="U191" s="77" t="s">
        <v>126</v>
      </c>
      <c r="V191" s="78">
        <v>6.72</v>
      </c>
      <c r="W191" s="78">
        <f>V191*K191</f>
        <v>6.7132800000000001</v>
      </c>
      <c r="X191" s="78">
        <v>0</v>
      </c>
      <c r="Y191" s="78">
        <f>X191*K191</f>
        <v>0</v>
      </c>
      <c r="Z191" s="78">
        <v>2.4</v>
      </c>
      <c r="AA191" s="79">
        <f>Z191*K191</f>
        <v>2.3975999999999997</v>
      </c>
      <c r="AR191" s="30" t="s">
        <v>127</v>
      </c>
      <c r="AT191" s="30" t="s">
        <v>121</v>
      </c>
      <c r="AU191" s="30" t="s">
        <v>128</v>
      </c>
      <c r="AY191" s="30" t="s">
        <v>120</v>
      </c>
      <c r="BE191" s="80">
        <f>IF(U191="základní",N191,0)</f>
        <v>0</v>
      </c>
      <c r="BF191" s="80">
        <f>IF(U191="snížená",N191,0)</f>
        <v>0</v>
      </c>
      <c r="BG191" s="80">
        <f>IF(U191="zákl. přenesená",N191,0)</f>
        <v>0</v>
      </c>
      <c r="BH191" s="80">
        <f>IF(U191="sníž. přenesená",N191,0)</f>
        <v>0</v>
      </c>
      <c r="BI191" s="80">
        <f>IF(U191="nulová",N191,0)</f>
        <v>0</v>
      </c>
      <c r="BJ191" s="30" t="s">
        <v>118</v>
      </c>
      <c r="BK191" s="80">
        <f>ROUND(L191*K191,2)</f>
        <v>0</v>
      </c>
      <c r="BL191" s="30" t="s">
        <v>127</v>
      </c>
    </row>
    <row r="192" spans="2:64" s="109" customFormat="1" ht="22.5" customHeight="1" x14ac:dyDescent="0.25">
      <c r="B192" s="105"/>
      <c r="C192" s="106"/>
      <c r="D192" s="106"/>
      <c r="E192" s="107" t="s">
        <v>125</v>
      </c>
      <c r="F192" s="672" t="s">
        <v>2291</v>
      </c>
      <c r="G192" s="673"/>
      <c r="H192" s="673"/>
      <c r="I192" s="673"/>
      <c r="J192" s="106"/>
      <c r="K192" s="107" t="s">
        <v>125</v>
      </c>
      <c r="L192" s="106"/>
      <c r="M192" s="106"/>
      <c r="N192" s="106"/>
      <c r="O192" s="106"/>
      <c r="P192" s="106"/>
      <c r="Q192" s="106"/>
      <c r="R192" s="108"/>
      <c r="T192" s="110"/>
      <c r="U192" s="106"/>
      <c r="V192" s="106"/>
      <c r="W192" s="106"/>
      <c r="X192" s="106"/>
      <c r="Y192" s="106"/>
      <c r="Z192" s="106"/>
      <c r="AA192" s="111"/>
      <c r="AT192" s="112" t="s">
        <v>130</v>
      </c>
      <c r="AU192" s="112" t="s">
        <v>128</v>
      </c>
      <c r="AV192" s="109" t="s">
        <v>118</v>
      </c>
      <c r="AW192" s="109" t="s">
        <v>131</v>
      </c>
      <c r="AX192" s="109" t="s">
        <v>119</v>
      </c>
      <c r="AY192" s="112" t="s">
        <v>120</v>
      </c>
    </row>
    <row r="193" spans="2:64" s="86" customFormat="1" ht="31.5" customHeight="1" x14ac:dyDescent="0.25">
      <c r="B193" s="81"/>
      <c r="C193" s="82"/>
      <c r="D193" s="82"/>
      <c r="E193" s="83" t="s">
        <v>125</v>
      </c>
      <c r="F193" s="663" t="s">
        <v>2292</v>
      </c>
      <c r="G193" s="662"/>
      <c r="H193" s="662"/>
      <c r="I193" s="662"/>
      <c r="J193" s="82"/>
      <c r="K193" s="84">
        <v>0.999</v>
      </c>
      <c r="L193" s="82"/>
      <c r="M193" s="82"/>
      <c r="N193" s="82"/>
      <c r="O193" s="82"/>
      <c r="P193" s="82"/>
      <c r="Q193" s="82"/>
      <c r="R193" s="85"/>
      <c r="T193" s="87"/>
      <c r="U193" s="82"/>
      <c r="V193" s="82"/>
      <c r="W193" s="82"/>
      <c r="X193" s="82"/>
      <c r="Y193" s="82"/>
      <c r="Z193" s="82"/>
      <c r="AA193" s="88"/>
      <c r="AT193" s="89" t="s">
        <v>130</v>
      </c>
      <c r="AU193" s="89" t="s">
        <v>128</v>
      </c>
      <c r="AV193" s="86" t="s">
        <v>128</v>
      </c>
      <c r="AW193" s="86" t="s">
        <v>131</v>
      </c>
      <c r="AX193" s="86" t="s">
        <v>118</v>
      </c>
      <c r="AY193" s="89" t="s">
        <v>120</v>
      </c>
    </row>
    <row r="194" spans="2:64" s="17" customFormat="1" ht="31.5" customHeight="1" x14ac:dyDescent="0.25">
      <c r="B194" s="70"/>
      <c r="C194" s="71" t="s">
        <v>357</v>
      </c>
      <c r="D194" s="71" t="s">
        <v>121</v>
      </c>
      <c r="E194" s="72" t="s">
        <v>1899</v>
      </c>
      <c r="F194" s="671" t="s">
        <v>1900</v>
      </c>
      <c r="G194" s="667"/>
      <c r="H194" s="667"/>
      <c r="I194" s="667"/>
      <c r="J194" s="73" t="s">
        <v>191</v>
      </c>
      <c r="K194" s="74">
        <v>2.4180000000000001</v>
      </c>
      <c r="L194" s="666"/>
      <c r="M194" s="667"/>
      <c r="N194" s="666">
        <f>ROUND(L194*K194,2)</f>
        <v>0</v>
      </c>
      <c r="O194" s="667"/>
      <c r="P194" s="667"/>
      <c r="Q194" s="667"/>
      <c r="R194" s="75"/>
      <c r="T194" s="76" t="s">
        <v>125</v>
      </c>
      <c r="U194" s="77" t="s">
        <v>126</v>
      </c>
      <c r="V194" s="78">
        <v>0.125</v>
      </c>
      <c r="W194" s="78">
        <f>V194*K194</f>
        <v>0.30225000000000002</v>
      </c>
      <c r="X194" s="78">
        <v>0</v>
      </c>
      <c r="Y194" s="78">
        <f>X194*K194</f>
        <v>0</v>
      </c>
      <c r="Z194" s="78">
        <v>0</v>
      </c>
      <c r="AA194" s="79">
        <f>Z194*K194</f>
        <v>0</v>
      </c>
      <c r="AR194" s="30" t="s">
        <v>127</v>
      </c>
      <c r="AT194" s="30" t="s">
        <v>121</v>
      </c>
      <c r="AU194" s="30" t="s">
        <v>128</v>
      </c>
      <c r="AY194" s="30" t="s">
        <v>120</v>
      </c>
      <c r="BE194" s="80">
        <f>IF(U194="základní",N194,0)</f>
        <v>0</v>
      </c>
      <c r="BF194" s="80">
        <f>IF(U194="snížená",N194,0)</f>
        <v>0</v>
      </c>
      <c r="BG194" s="80">
        <f>IF(U194="zákl. přenesená",N194,0)</f>
        <v>0</v>
      </c>
      <c r="BH194" s="80">
        <f>IF(U194="sníž. přenesená",N194,0)</f>
        <v>0</v>
      </c>
      <c r="BI194" s="80">
        <f>IF(U194="nulová",N194,0)</f>
        <v>0</v>
      </c>
      <c r="BJ194" s="30" t="s">
        <v>118</v>
      </c>
      <c r="BK194" s="80">
        <f>ROUND(L194*K194,2)</f>
        <v>0</v>
      </c>
      <c r="BL194" s="30" t="s">
        <v>127</v>
      </c>
    </row>
    <row r="195" spans="2:64" s="86" customFormat="1" ht="22.5" customHeight="1" x14ac:dyDescent="0.25">
      <c r="B195" s="81"/>
      <c r="C195" s="82"/>
      <c r="D195" s="82"/>
      <c r="E195" s="83" t="s">
        <v>125</v>
      </c>
      <c r="F195" s="661" t="s">
        <v>2293</v>
      </c>
      <c r="G195" s="662"/>
      <c r="H195" s="662"/>
      <c r="I195" s="662"/>
      <c r="J195" s="82"/>
      <c r="K195" s="84">
        <v>2.3980000000000001</v>
      </c>
      <c r="L195" s="82"/>
      <c r="M195" s="82"/>
      <c r="N195" s="82"/>
      <c r="O195" s="82"/>
      <c r="P195" s="82"/>
      <c r="Q195" s="82"/>
      <c r="R195" s="85"/>
      <c r="T195" s="87"/>
      <c r="U195" s="82"/>
      <c r="V195" s="82"/>
      <c r="W195" s="82"/>
      <c r="X195" s="82"/>
      <c r="Y195" s="82"/>
      <c r="Z195" s="82"/>
      <c r="AA195" s="88"/>
      <c r="AT195" s="89" t="s">
        <v>130</v>
      </c>
      <c r="AU195" s="89" t="s">
        <v>128</v>
      </c>
      <c r="AV195" s="86" t="s">
        <v>128</v>
      </c>
      <c r="AW195" s="86" t="s">
        <v>131</v>
      </c>
      <c r="AX195" s="86" t="s">
        <v>119</v>
      </c>
      <c r="AY195" s="89" t="s">
        <v>120</v>
      </c>
    </row>
    <row r="196" spans="2:64" s="86" customFormat="1" ht="22.5" customHeight="1" x14ac:dyDescent="0.25">
      <c r="B196" s="81"/>
      <c r="C196" s="82"/>
      <c r="D196" s="82"/>
      <c r="E196" s="83" t="s">
        <v>125</v>
      </c>
      <c r="F196" s="663" t="s">
        <v>2294</v>
      </c>
      <c r="G196" s="662"/>
      <c r="H196" s="662"/>
      <c r="I196" s="662"/>
      <c r="J196" s="82"/>
      <c r="K196" s="84">
        <v>0.02</v>
      </c>
      <c r="L196" s="82"/>
      <c r="M196" s="82"/>
      <c r="N196" s="82"/>
      <c r="O196" s="82"/>
      <c r="P196" s="82"/>
      <c r="Q196" s="82"/>
      <c r="R196" s="85"/>
      <c r="T196" s="87"/>
      <c r="U196" s="82"/>
      <c r="V196" s="82"/>
      <c r="W196" s="82"/>
      <c r="X196" s="82"/>
      <c r="Y196" s="82"/>
      <c r="Z196" s="82"/>
      <c r="AA196" s="88"/>
      <c r="AT196" s="89" t="s">
        <v>130</v>
      </c>
      <c r="AU196" s="89" t="s">
        <v>128</v>
      </c>
      <c r="AV196" s="86" t="s">
        <v>128</v>
      </c>
      <c r="AW196" s="86" t="s">
        <v>131</v>
      </c>
      <c r="AX196" s="86" t="s">
        <v>119</v>
      </c>
      <c r="AY196" s="89" t="s">
        <v>120</v>
      </c>
    </row>
    <row r="197" spans="2:64" s="95" customFormat="1" ht="22.5" customHeight="1" x14ac:dyDescent="0.25">
      <c r="B197" s="90"/>
      <c r="C197" s="91"/>
      <c r="D197" s="91"/>
      <c r="E197" s="92" t="s">
        <v>125</v>
      </c>
      <c r="F197" s="664" t="s">
        <v>146</v>
      </c>
      <c r="G197" s="665"/>
      <c r="H197" s="665"/>
      <c r="I197" s="665"/>
      <c r="J197" s="91"/>
      <c r="K197" s="93">
        <v>2.4180000000000001</v>
      </c>
      <c r="L197" s="91"/>
      <c r="M197" s="91"/>
      <c r="N197" s="91"/>
      <c r="O197" s="91"/>
      <c r="P197" s="91"/>
      <c r="Q197" s="91"/>
      <c r="R197" s="94"/>
      <c r="T197" s="96"/>
      <c r="U197" s="91"/>
      <c r="V197" s="91"/>
      <c r="W197" s="91"/>
      <c r="X197" s="91"/>
      <c r="Y197" s="91"/>
      <c r="Z197" s="91"/>
      <c r="AA197" s="97"/>
      <c r="AT197" s="98" t="s">
        <v>130</v>
      </c>
      <c r="AU197" s="98" t="s">
        <v>128</v>
      </c>
      <c r="AV197" s="95" t="s">
        <v>127</v>
      </c>
      <c r="AW197" s="95" t="s">
        <v>131</v>
      </c>
      <c r="AX197" s="95" t="s">
        <v>118</v>
      </c>
      <c r="AY197" s="98" t="s">
        <v>120</v>
      </c>
    </row>
    <row r="198" spans="2:64" s="17" customFormat="1" ht="31.5" customHeight="1" x14ac:dyDescent="0.25">
      <c r="B198" s="70"/>
      <c r="C198" s="71" t="s">
        <v>362</v>
      </c>
      <c r="D198" s="71" t="s">
        <v>121</v>
      </c>
      <c r="E198" s="72" t="s">
        <v>1060</v>
      </c>
      <c r="F198" s="671" t="s">
        <v>1061</v>
      </c>
      <c r="G198" s="667"/>
      <c r="H198" s="667"/>
      <c r="I198" s="667"/>
      <c r="J198" s="73" t="s">
        <v>191</v>
      </c>
      <c r="K198" s="74">
        <v>43.323999999999998</v>
      </c>
      <c r="L198" s="666"/>
      <c r="M198" s="667"/>
      <c r="N198" s="666">
        <f>ROUND(L198*K198,2)</f>
        <v>0</v>
      </c>
      <c r="O198" s="667"/>
      <c r="P198" s="667"/>
      <c r="Q198" s="667"/>
      <c r="R198" s="75"/>
      <c r="T198" s="76" t="s">
        <v>125</v>
      </c>
      <c r="U198" s="77" t="s">
        <v>126</v>
      </c>
      <c r="V198" s="78">
        <v>6.0000000000000001E-3</v>
      </c>
      <c r="W198" s="78">
        <f>V198*K198</f>
        <v>0.25994400000000001</v>
      </c>
      <c r="X198" s="78">
        <v>0</v>
      </c>
      <c r="Y198" s="78">
        <f>X198*K198</f>
        <v>0</v>
      </c>
      <c r="Z198" s="78">
        <v>0</v>
      </c>
      <c r="AA198" s="79">
        <f>Z198*K198</f>
        <v>0</v>
      </c>
      <c r="AR198" s="30" t="s">
        <v>127</v>
      </c>
      <c r="AT198" s="30" t="s">
        <v>121</v>
      </c>
      <c r="AU198" s="30" t="s">
        <v>128</v>
      </c>
      <c r="AY198" s="30" t="s">
        <v>120</v>
      </c>
      <c r="BE198" s="80">
        <f>IF(U198="základní",N198,0)</f>
        <v>0</v>
      </c>
      <c r="BF198" s="80">
        <f>IF(U198="snížená",N198,0)</f>
        <v>0</v>
      </c>
      <c r="BG198" s="80">
        <f>IF(U198="zákl. přenesená",N198,0)</f>
        <v>0</v>
      </c>
      <c r="BH198" s="80">
        <f>IF(U198="sníž. přenesená",N198,0)</f>
        <v>0</v>
      </c>
      <c r="BI198" s="80">
        <f>IF(U198="nulová",N198,0)</f>
        <v>0</v>
      </c>
      <c r="BJ198" s="30" t="s">
        <v>118</v>
      </c>
      <c r="BK198" s="80">
        <f>ROUND(L198*K198,2)</f>
        <v>0</v>
      </c>
      <c r="BL198" s="30" t="s">
        <v>127</v>
      </c>
    </row>
    <row r="199" spans="2:64" s="86" customFormat="1" ht="22.5" customHeight="1" x14ac:dyDescent="0.25">
      <c r="B199" s="81"/>
      <c r="C199" s="82"/>
      <c r="D199" s="82"/>
      <c r="E199" s="83" t="s">
        <v>125</v>
      </c>
      <c r="F199" s="661" t="s">
        <v>2295</v>
      </c>
      <c r="G199" s="662"/>
      <c r="H199" s="662"/>
      <c r="I199" s="662"/>
      <c r="J199" s="82"/>
      <c r="K199" s="84">
        <v>43.164000000000001</v>
      </c>
      <c r="L199" s="82"/>
      <c r="M199" s="82"/>
      <c r="N199" s="82"/>
      <c r="O199" s="82"/>
      <c r="P199" s="82"/>
      <c r="Q199" s="82"/>
      <c r="R199" s="85"/>
      <c r="T199" s="87"/>
      <c r="U199" s="82"/>
      <c r="V199" s="82"/>
      <c r="W199" s="82"/>
      <c r="X199" s="82"/>
      <c r="Y199" s="82"/>
      <c r="Z199" s="82"/>
      <c r="AA199" s="88"/>
      <c r="AT199" s="89" t="s">
        <v>130</v>
      </c>
      <c r="AU199" s="89" t="s">
        <v>128</v>
      </c>
      <c r="AV199" s="86" t="s">
        <v>128</v>
      </c>
      <c r="AW199" s="86" t="s">
        <v>131</v>
      </c>
      <c r="AX199" s="86" t="s">
        <v>119</v>
      </c>
      <c r="AY199" s="89" t="s">
        <v>120</v>
      </c>
    </row>
    <row r="200" spans="2:64" s="86" customFormat="1" ht="22.5" customHeight="1" x14ac:dyDescent="0.25">
      <c r="B200" s="81"/>
      <c r="C200" s="82"/>
      <c r="D200" s="82"/>
      <c r="E200" s="83" t="s">
        <v>125</v>
      </c>
      <c r="F200" s="663" t="s">
        <v>2296</v>
      </c>
      <c r="G200" s="662"/>
      <c r="H200" s="662"/>
      <c r="I200" s="662"/>
      <c r="J200" s="82"/>
      <c r="K200" s="84">
        <v>0.16</v>
      </c>
      <c r="L200" s="82"/>
      <c r="M200" s="82"/>
      <c r="N200" s="82"/>
      <c r="O200" s="82"/>
      <c r="P200" s="82"/>
      <c r="Q200" s="82"/>
      <c r="R200" s="85"/>
      <c r="T200" s="87"/>
      <c r="U200" s="82"/>
      <c r="V200" s="82"/>
      <c r="W200" s="82"/>
      <c r="X200" s="82"/>
      <c r="Y200" s="82"/>
      <c r="Z200" s="82"/>
      <c r="AA200" s="88"/>
      <c r="AT200" s="89" t="s">
        <v>130</v>
      </c>
      <c r="AU200" s="89" t="s">
        <v>128</v>
      </c>
      <c r="AV200" s="86" t="s">
        <v>128</v>
      </c>
      <c r="AW200" s="86" t="s">
        <v>131</v>
      </c>
      <c r="AX200" s="86" t="s">
        <v>119</v>
      </c>
      <c r="AY200" s="89" t="s">
        <v>120</v>
      </c>
    </row>
    <row r="201" spans="2:64" s="95" customFormat="1" ht="22.5" customHeight="1" x14ac:dyDescent="0.25">
      <c r="B201" s="90"/>
      <c r="C201" s="91"/>
      <c r="D201" s="91"/>
      <c r="E201" s="92" t="s">
        <v>125</v>
      </c>
      <c r="F201" s="664" t="s">
        <v>146</v>
      </c>
      <c r="G201" s="665"/>
      <c r="H201" s="665"/>
      <c r="I201" s="665"/>
      <c r="J201" s="91"/>
      <c r="K201" s="93">
        <v>43.323999999999998</v>
      </c>
      <c r="L201" s="91"/>
      <c r="M201" s="91"/>
      <c r="N201" s="91"/>
      <c r="O201" s="91"/>
      <c r="P201" s="91"/>
      <c r="Q201" s="91"/>
      <c r="R201" s="94"/>
      <c r="T201" s="96"/>
      <c r="U201" s="91"/>
      <c r="V201" s="91"/>
      <c r="W201" s="91"/>
      <c r="X201" s="91"/>
      <c r="Y201" s="91"/>
      <c r="Z201" s="91"/>
      <c r="AA201" s="97"/>
      <c r="AT201" s="98" t="s">
        <v>130</v>
      </c>
      <c r="AU201" s="98" t="s">
        <v>128</v>
      </c>
      <c r="AV201" s="95" t="s">
        <v>127</v>
      </c>
      <c r="AW201" s="95" t="s">
        <v>131</v>
      </c>
      <c r="AX201" s="95" t="s">
        <v>118</v>
      </c>
      <c r="AY201" s="98" t="s">
        <v>120</v>
      </c>
    </row>
    <row r="202" spans="2:64" s="17" customFormat="1" ht="31.5" customHeight="1" x14ac:dyDescent="0.25">
      <c r="B202" s="70"/>
      <c r="C202" s="71" t="s">
        <v>366</v>
      </c>
      <c r="D202" s="71" t="s">
        <v>121</v>
      </c>
      <c r="E202" s="72" t="s">
        <v>1065</v>
      </c>
      <c r="F202" s="671" t="s">
        <v>1066</v>
      </c>
      <c r="G202" s="667"/>
      <c r="H202" s="667"/>
      <c r="I202" s="667"/>
      <c r="J202" s="73" t="s">
        <v>191</v>
      </c>
      <c r="K202" s="74">
        <v>2.3980000000000001</v>
      </c>
      <c r="L202" s="666"/>
      <c r="M202" s="667"/>
      <c r="N202" s="666">
        <f>ROUND(L202*K202,2)</f>
        <v>0</v>
      </c>
      <c r="O202" s="667"/>
      <c r="P202" s="667"/>
      <c r="Q202" s="667"/>
      <c r="R202" s="75"/>
      <c r="T202" s="76" t="s">
        <v>125</v>
      </c>
      <c r="U202" s="77" t="s">
        <v>126</v>
      </c>
      <c r="V202" s="78">
        <v>0</v>
      </c>
      <c r="W202" s="78">
        <f>V202*K202</f>
        <v>0</v>
      </c>
      <c r="X202" s="78">
        <v>0</v>
      </c>
      <c r="Y202" s="78">
        <f>X202*K202</f>
        <v>0</v>
      </c>
      <c r="Z202" s="78">
        <v>0</v>
      </c>
      <c r="AA202" s="79">
        <f>Z202*K202</f>
        <v>0</v>
      </c>
      <c r="AR202" s="30" t="s">
        <v>127</v>
      </c>
      <c r="AT202" s="30" t="s">
        <v>121</v>
      </c>
      <c r="AU202" s="30" t="s">
        <v>128</v>
      </c>
      <c r="AY202" s="30" t="s">
        <v>120</v>
      </c>
      <c r="BE202" s="80">
        <f>IF(U202="základní",N202,0)</f>
        <v>0</v>
      </c>
      <c r="BF202" s="80">
        <f>IF(U202="snížená",N202,0)</f>
        <v>0</v>
      </c>
      <c r="BG202" s="80">
        <f>IF(U202="zákl. přenesená",N202,0)</f>
        <v>0</v>
      </c>
      <c r="BH202" s="80">
        <f>IF(U202="sníž. přenesená",N202,0)</f>
        <v>0</v>
      </c>
      <c r="BI202" s="80">
        <f>IF(U202="nulová",N202,0)</f>
        <v>0</v>
      </c>
      <c r="BJ202" s="30" t="s">
        <v>118</v>
      </c>
      <c r="BK202" s="80">
        <f>ROUND(L202*K202,2)</f>
        <v>0</v>
      </c>
      <c r="BL202" s="30" t="s">
        <v>127</v>
      </c>
    </row>
    <row r="203" spans="2:64" s="86" customFormat="1" ht="22.5" customHeight="1" x14ac:dyDescent="0.25">
      <c r="B203" s="81"/>
      <c r="C203" s="82"/>
      <c r="D203" s="82"/>
      <c r="E203" s="83" t="s">
        <v>125</v>
      </c>
      <c r="F203" s="661" t="s">
        <v>2297</v>
      </c>
      <c r="G203" s="662"/>
      <c r="H203" s="662"/>
      <c r="I203" s="662"/>
      <c r="J203" s="82"/>
      <c r="K203" s="84">
        <v>2.3980000000000001</v>
      </c>
      <c r="L203" s="82"/>
      <c r="M203" s="82"/>
      <c r="N203" s="82"/>
      <c r="O203" s="82"/>
      <c r="P203" s="82"/>
      <c r="Q203" s="82"/>
      <c r="R203" s="85"/>
      <c r="T203" s="87"/>
      <c r="U203" s="82"/>
      <c r="V203" s="82"/>
      <c r="W203" s="82"/>
      <c r="X203" s="82"/>
      <c r="Y203" s="82"/>
      <c r="Z203" s="82"/>
      <c r="AA203" s="88"/>
      <c r="AT203" s="89" t="s">
        <v>130</v>
      </c>
      <c r="AU203" s="89" t="s">
        <v>128</v>
      </c>
      <c r="AV203" s="86" t="s">
        <v>128</v>
      </c>
      <c r="AW203" s="86" t="s">
        <v>131</v>
      </c>
      <c r="AX203" s="86" t="s">
        <v>118</v>
      </c>
      <c r="AY203" s="89" t="s">
        <v>120</v>
      </c>
    </row>
    <row r="204" spans="2:64" s="62" customFormat="1" ht="29.85" customHeight="1" x14ac:dyDescent="0.3">
      <c r="B204" s="58"/>
      <c r="C204" s="59"/>
      <c r="D204" s="69" t="s">
        <v>85</v>
      </c>
      <c r="E204" s="69"/>
      <c r="F204" s="69"/>
      <c r="G204" s="69"/>
      <c r="H204" s="69"/>
      <c r="I204" s="69"/>
      <c r="J204" s="69"/>
      <c r="K204" s="69"/>
      <c r="L204" s="69"/>
      <c r="M204" s="69"/>
      <c r="N204" s="659">
        <f>BK204</f>
        <v>0</v>
      </c>
      <c r="O204" s="660"/>
      <c r="P204" s="660"/>
      <c r="Q204" s="660"/>
      <c r="R204" s="61"/>
      <c r="T204" s="63"/>
      <c r="U204" s="59"/>
      <c r="V204" s="59"/>
      <c r="W204" s="64">
        <f>W205</f>
        <v>3.6662340000000002</v>
      </c>
      <c r="X204" s="59"/>
      <c r="Y204" s="64">
        <f>Y205</f>
        <v>0</v>
      </c>
      <c r="Z204" s="59"/>
      <c r="AA204" s="65">
        <f>AA205</f>
        <v>0</v>
      </c>
      <c r="AR204" s="66" t="s">
        <v>118</v>
      </c>
      <c r="AT204" s="67" t="s">
        <v>117</v>
      </c>
      <c r="AU204" s="67" t="s">
        <v>118</v>
      </c>
      <c r="AY204" s="66" t="s">
        <v>120</v>
      </c>
      <c r="BK204" s="68">
        <f>BK205</f>
        <v>0</v>
      </c>
    </row>
    <row r="205" spans="2:64" s="17" customFormat="1" ht="31.5" customHeight="1" x14ac:dyDescent="0.25">
      <c r="B205" s="70"/>
      <c r="C205" s="71" t="s">
        <v>373</v>
      </c>
      <c r="D205" s="71" t="s">
        <v>121</v>
      </c>
      <c r="E205" s="72" t="s">
        <v>1906</v>
      </c>
      <c r="F205" s="671" t="s">
        <v>1907</v>
      </c>
      <c r="G205" s="667"/>
      <c r="H205" s="667"/>
      <c r="I205" s="667"/>
      <c r="J205" s="73" t="s">
        <v>191</v>
      </c>
      <c r="K205" s="74">
        <v>55.548999999999999</v>
      </c>
      <c r="L205" s="666"/>
      <c r="M205" s="667"/>
      <c r="N205" s="666">
        <f>ROUND(L205*K205,2)</f>
        <v>0</v>
      </c>
      <c r="O205" s="667"/>
      <c r="P205" s="667"/>
      <c r="Q205" s="667"/>
      <c r="R205" s="75"/>
      <c r="T205" s="76" t="s">
        <v>125</v>
      </c>
      <c r="U205" s="77" t="s">
        <v>126</v>
      </c>
      <c r="V205" s="78">
        <v>6.6000000000000003E-2</v>
      </c>
      <c r="W205" s="78">
        <f>V205*K205</f>
        <v>3.6662340000000002</v>
      </c>
      <c r="X205" s="78">
        <v>0</v>
      </c>
      <c r="Y205" s="78">
        <f>X205*K205</f>
        <v>0</v>
      </c>
      <c r="Z205" s="78">
        <v>0</v>
      </c>
      <c r="AA205" s="79">
        <f>Z205*K205</f>
        <v>0</v>
      </c>
      <c r="AR205" s="30" t="s">
        <v>127</v>
      </c>
      <c r="AT205" s="30" t="s">
        <v>121</v>
      </c>
      <c r="AU205" s="30" t="s">
        <v>128</v>
      </c>
      <c r="AY205" s="30" t="s">
        <v>120</v>
      </c>
      <c r="BE205" s="80">
        <f>IF(U205="základní",N205,0)</f>
        <v>0</v>
      </c>
      <c r="BF205" s="80">
        <f>IF(U205="snížená",N205,0)</f>
        <v>0</v>
      </c>
      <c r="BG205" s="80">
        <f>IF(U205="zákl. přenesená",N205,0)</f>
        <v>0</v>
      </c>
      <c r="BH205" s="80">
        <f>IF(U205="sníž. přenesená",N205,0)</f>
        <v>0</v>
      </c>
      <c r="BI205" s="80">
        <f>IF(U205="nulová",N205,0)</f>
        <v>0</v>
      </c>
      <c r="BJ205" s="30" t="s">
        <v>118</v>
      </c>
      <c r="BK205" s="80">
        <f>ROUND(L205*K205,2)</f>
        <v>0</v>
      </c>
      <c r="BL205" s="30" t="s">
        <v>127</v>
      </c>
    </row>
    <row r="206" spans="2:64" s="62" customFormat="1" ht="37.35" customHeight="1" x14ac:dyDescent="0.35">
      <c r="B206" s="58"/>
      <c r="C206" s="59"/>
      <c r="D206" s="60" t="s">
        <v>87</v>
      </c>
      <c r="E206" s="60"/>
      <c r="F206" s="60"/>
      <c r="G206" s="60"/>
      <c r="H206" s="60"/>
      <c r="I206" s="60"/>
      <c r="J206" s="60"/>
      <c r="K206" s="60"/>
      <c r="L206" s="60"/>
      <c r="M206" s="60"/>
      <c r="N206" s="701">
        <f>BK206</f>
        <v>0</v>
      </c>
      <c r="O206" s="702"/>
      <c r="P206" s="702"/>
      <c r="Q206" s="702"/>
      <c r="R206" s="61"/>
      <c r="T206" s="63"/>
      <c r="U206" s="59"/>
      <c r="V206" s="59"/>
      <c r="W206" s="64">
        <f>W207</f>
        <v>1.1400000000000001</v>
      </c>
      <c r="X206" s="59"/>
      <c r="Y206" s="64">
        <f>Y207</f>
        <v>0</v>
      </c>
      <c r="Z206" s="59"/>
      <c r="AA206" s="65">
        <f>AA207</f>
        <v>0.02</v>
      </c>
      <c r="AR206" s="66" t="s">
        <v>128</v>
      </c>
      <c r="AT206" s="67" t="s">
        <v>117</v>
      </c>
      <c r="AU206" s="67" t="s">
        <v>119</v>
      </c>
      <c r="AY206" s="66" t="s">
        <v>120</v>
      </c>
      <c r="BK206" s="68">
        <f>BK207</f>
        <v>0</v>
      </c>
    </row>
    <row r="207" spans="2:64" s="62" customFormat="1" ht="19.899999999999999" customHeight="1" x14ac:dyDescent="0.3">
      <c r="B207" s="58"/>
      <c r="C207" s="59"/>
      <c r="D207" s="69" t="s">
        <v>95</v>
      </c>
      <c r="E207" s="69"/>
      <c r="F207" s="69"/>
      <c r="G207" s="69"/>
      <c r="H207" s="69"/>
      <c r="I207" s="69"/>
      <c r="J207" s="69"/>
      <c r="K207" s="69"/>
      <c r="L207" s="69"/>
      <c r="M207" s="69"/>
      <c r="N207" s="659">
        <f>BK207</f>
        <v>0</v>
      </c>
      <c r="O207" s="660"/>
      <c r="P207" s="660"/>
      <c r="Q207" s="660"/>
      <c r="R207" s="61"/>
      <c r="T207" s="63"/>
      <c r="U207" s="59"/>
      <c r="V207" s="59"/>
      <c r="W207" s="64">
        <f>SUM(W208:W209)</f>
        <v>1.1400000000000001</v>
      </c>
      <c r="X207" s="59"/>
      <c r="Y207" s="64">
        <f>SUM(Y208:Y209)</f>
        <v>0</v>
      </c>
      <c r="Z207" s="59"/>
      <c r="AA207" s="65">
        <f>SUM(AA208:AA209)</f>
        <v>0.02</v>
      </c>
      <c r="AR207" s="66" t="s">
        <v>128</v>
      </c>
      <c r="AT207" s="67" t="s">
        <v>117</v>
      </c>
      <c r="AU207" s="67" t="s">
        <v>118</v>
      </c>
      <c r="AY207" s="66" t="s">
        <v>120</v>
      </c>
      <c r="BK207" s="68">
        <f>SUM(BK208:BK209)</f>
        <v>0</v>
      </c>
    </row>
    <row r="208" spans="2:64" s="17" customFormat="1" ht="31.5" customHeight="1" x14ac:dyDescent="0.25">
      <c r="B208" s="70"/>
      <c r="C208" s="71" t="s">
        <v>378</v>
      </c>
      <c r="D208" s="71" t="s">
        <v>121</v>
      </c>
      <c r="E208" s="72" t="s">
        <v>1468</v>
      </c>
      <c r="F208" s="671" t="s">
        <v>1469</v>
      </c>
      <c r="G208" s="667"/>
      <c r="H208" s="667"/>
      <c r="I208" s="667"/>
      <c r="J208" s="73" t="s">
        <v>273</v>
      </c>
      <c r="K208" s="74">
        <v>20</v>
      </c>
      <c r="L208" s="666"/>
      <c r="M208" s="667"/>
      <c r="N208" s="666">
        <f>ROUND(L208*K208,2)</f>
        <v>0</v>
      </c>
      <c r="O208" s="667"/>
      <c r="P208" s="667"/>
      <c r="Q208" s="667"/>
      <c r="R208" s="75"/>
      <c r="T208" s="76" t="s">
        <v>125</v>
      </c>
      <c r="U208" s="77" t="s">
        <v>126</v>
      </c>
      <c r="V208" s="78">
        <v>5.7000000000000002E-2</v>
      </c>
      <c r="W208" s="78">
        <f>V208*K208</f>
        <v>1.1400000000000001</v>
      </c>
      <c r="X208" s="78">
        <v>0</v>
      </c>
      <c r="Y208" s="78">
        <f>X208*K208</f>
        <v>0</v>
      </c>
      <c r="Z208" s="78">
        <v>1E-3</v>
      </c>
      <c r="AA208" s="79">
        <f>Z208*K208</f>
        <v>0.02</v>
      </c>
      <c r="AR208" s="30" t="s">
        <v>194</v>
      </c>
      <c r="AT208" s="30" t="s">
        <v>121</v>
      </c>
      <c r="AU208" s="30" t="s">
        <v>128</v>
      </c>
      <c r="AY208" s="30" t="s">
        <v>120</v>
      </c>
      <c r="BE208" s="80">
        <f>IF(U208="základní",N208,0)</f>
        <v>0</v>
      </c>
      <c r="BF208" s="80">
        <f>IF(U208="snížená",N208,0)</f>
        <v>0</v>
      </c>
      <c r="BG208" s="80">
        <f>IF(U208="zákl. přenesená",N208,0)</f>
        <v>0</v>
      </c>
      <c r="BH208" s="80">
        <f>IF(U208="sníž. přenesená",N208,0)</f>
        <v>0</v>
      </c>
      <c r="BI208" s="80">
        <f>IF(U208="nulová",N208,0)</f>
        <v>0</v>
      </c>
      <c r="BJ208" s="30" t="s">
        <v>118</v>
      </c>
      <c r="BK208" s="80">
        <f>ROUND(L208*K208,2)</f>
        <v>0</v>
      </c>
      <c r="BL208" s="30" t="s">
        <v>194</v>
      </c>
    </row>
    <row r="209" spans="2:51" s="86" customFormat="1" ht="31.5" customHeight="1" x14ac:dyDescent="0.25">
      <c r="B209" s="81"/>
      <c r="C209" s="82"/>
      <c r="D209" s="82"/>
      <c r="E209" s="83" t="s">
        <v>125</v>
      </c>
      <c r="F209" s="661" t="s">
        <v>2298</v>
      </c>
      <c r="G209" s="662"/>
      <c r="H209" s="662"/>
      <c r="I209" s="662"/>
      <c r="J209" s="82"/>
      <c r="K209" s="84">
        <v>20</v>
      </c>
      <c r="L209" s="82"/>
      <c r="M209" s="82"/>
      <c r="N209" s="82"/>
      <c r="O209" s="82"/>
      <c r="P209" s="82"/>
      <c r="Q209" s="82"/>
      <c r="R209" s="85"/>
      <c r="T209" s="126"/>
      <c r="U209" s="127"/>
      <c r="V209" s="127"/>
      <c r="W209" s="127"/>
      <c r="X209" s="127"/>
      <c r="Y209" s="127"/>
      <c r="Z209" s="127"/>
      <c r="AA209" s="128"/>
      <c r="AT209" s="89" t="s">
        <v>130</v>
      </c>
      <c r="AU209" s="89" t="s">
        <v>128</v>
      </c>
      <c r="AV209" s="86" t="s">
        <v>128</v>
      </c>
      <c r="AW209" s="86" t="s">
        <v>131</v>
      </c>
      <c r="AX209" s="86" t="s">
        <v>118</v>
      </c>
      <c r="AY209" s="89" t="s">
        <v>120</v>
      </c>
    </row>
    <row r="210" spans="2:51" s="17" customFormat="1" ht="6.95" customHeight="1" x14ac:dyDescent="0.25">
      <c r="B210" s="41"/>
      <c r="C210" s="42"/>
      <c r="D210" s="42"/>
      <c r="E210" s="42"/>
      <c r="F210" s="42"/>
      <c r="G210" s="42"/>
      <c r="H210" s="42"/>
      <c r="I210" s="42"/>
      <c r="J210" s="42"/>
      <c r="K210" s="42"/>
      <c r="L210" s="42"/>
      <c r="M210" s="42"/>
      <c r="N210" s="42"/>
      <c r="O210" s="42"/>
      <c r="P210" s="42"/>
      <c r="Q210" s="42"/>
      <c r="R210" s="43"/>
    </row>
  </sheetData>
  <mergeCells count="309">
    <mergeCell ref="M11:Q11"/>
    <mergeCell ref="C13:G13"/>
    <mergeCell ref="N13:Q13"/>
    <mergeCell ref="N15:Q15"/>
    <mergeCell ref="N16:Q16"/>
    <mergeCell ref="N17:Q17"/>
    <mergeCell ref="C2:Q2"/>
    <mergeCell ref="F4:P4"/>
    <mergeCell ref="F5:P5"/>
    <mergeCell ref="F6:P6"/>
    <mergeCell ref="M8:P8"/>
    <mergeCell ref="M10:Q10"/>
    <mergeCell ref="N24:Q24"/>
    <mergeCell ref="N25:Q25"/>
    <mergeCell ref="N26:Q26"/>
    <mergeCell ref="C32:Q32"/>
    <mergeCell ref="F34:P34"/>
    <mergeCell ref="F35:P35"/>
    <mergeCell ref="N18:Q18"/>
    <mergeCell ref="N19:Q19"/>
    <mergeCell ref="N20:Q20"/>
    <mergeCell ref="N21:Q21"/>
    <mergeCell ref="N22:Q22"/>
    <mergeCell ref="N23:Q23"/>
    <mergeCell ref="N44:Q44"/>
    <mergeCell ref="N45:Q45"/>
    <mergeCell ref="N46:Q46"/>
    <mergeCell ref="F47:I47"/>
    <mergeCell ref="L47:M47"/>
    <mergeCell ref="N47:Q47"/>
    <mergeCell ref="F36:P36"/>
    <mergeCell ref="M38:P38"/>
    <mergeCell ref="M40:Q40"/>
    <mergeCell ref="M41:Q41"/>
    <mergeCell ref="F43:I43"/>
    <mergeCell ref="L43:M43"/>
    <mergeCell ref="N43:Q43"/>
    <mergeCell ref="F52:I52"/>
    <mergeCell ref="L52:M52"/>
    <mergeCell ref="N52:Q52"/>
    <mergeCell ref="F53:I53"/>
    <mergeCell ref="F54:I54"/>
    <mergeCell ref="F55:I55"/>
    <mergeCell ref="F48:I48"/>
    <mergeCell ref="F49:I49"/>
    <mergeCell ref="F50:I50"/>
    <mergeCell ref="L50:M50"/>
    <mergeCell ref="N50:Q50"/>
    <mergeCell ref="F51:I51"/>
    <mergeCell ref="N66:Q66"/>
    <mergeCell ref="F67:I67"/>
    <mergeCell ref="N60:Q60"/>
    <mergeCell ref="F61:I61"/>
    <mergeCell ref="F62:I62"/>
    <mergeCell ref="L62:M62"/>
    <mergeCell ref="N62:Q62"/>
    <mergeCell ref="F63:I63"/>
    <mergeCell ref="F56:I56"/>
    <mergeCell ref="F57:I57"/>
    <mergeCell ref="F58:I58"/>
    <mergeCell ref="F59:I59"/>
    <mergeCell ref="F60:I60"/>
    <mergeCell ref="L60:M60"/>
    <mergeCell ref="F68:I68"/>
    <mergeCell ref="F69:I69"/>
    <mergeCell ref="F70:I70"/>
    <mergeCell ref="F71:I71"/>
    <mergeCell ref="F72:I72"/>
    <mergeCell ref="L72:M72"/>
    <mergeCell ref="F64:I64"/>
    <mergeCell ref="F65:I65"/>
    <mergeCell ref="F66:I66"/>
    <mergeCell ref="L66:M66"/>
    <mergeCell ref="F76:I76"/>
    <mergeCell ref="L76:M76"/>
    <mergeCell ref="N76:Q76"/>
    <mergeCell ref="F77:I77"/>
    <mergeCell ref="F78:I78"/>
    <mergeCell ref="L78:M78"/>
    <mergeCell ref="N78:Q78"/>
    <mergeCell ref="N72:Q72"/>
    <mergeCell ref="F73:I73"/>
    <mergeCell ref="F74:I74"/>
    <mergeCell ref="L74:M74"/>
    <mergeCell ref="N74:Q74"/>
    <mergeCell ref="F75:I75"/>
    <mergeCell ref="N90:Q90"/>
    <mergeCell ref="F83:I83"/>
    <mergeCell ref="F84:I84"/>
    <mergeCell ref="L84:M84"/>
    <mergeCell ref="N84:Q84"/>
    <mergeCell ref="F85:I85"/>
    <mergeCell ref="F86:I86"/>
    <mergeCell ref="F79:I79"/>
    <mergeCell ref="F80:I80"/>
    <mergeCell ref="L80:M80"/>
    <mergeCell ref="N80:Q80"/>
    <mergeCell ref="F81:I81"/>
    <mergeCell ref="F82:I82"/>
    <mergeCell ref="F91:I91"/>
    <mergeCell ref="F92:I92"/>
    <mergeCell ref="F93:I93"/>
    <mergeCell ref="F94:I94"/>
    <mergeCell ref="F95:I95"/>
    <mergeCell ref="L95:M95"/>
    <mergeCell ref="F87:I87"/>
    <mergeCell ref="F88:I88"/>
    <mergeCell ref="F89:I89"/>
    <mergeCell ref="F90:I90"/>
    <mergeCell ref="L90:M90"/>
    <mergeCell ref="F99:I99"/>
    <mergeCell ref="F100:I100"/>
    <mergeCell ref="F101:I101"/>
    <mergeCell ref="L101:M101"/>
    <mergeCell ref="N101:Q101"/>
    <mergeCell ref="F102:I102"/>
    <mergeCell ref="N95:Q95"/>
    <mergeCell ref="F96:I96"/>
    <mergeCell ref="F97:I97"/>
    <mergeCell ref="L97:M97"/>
    <mergeCell ref="N97:Q97"/>
    <mergeCell ref="F98:I98"/>
    <mergeCell ref="F106:I106"/>
    <mergeCell ref="F107:I107"/>
    <mergeCell ref="F108:I108"/>
    <mergeCell ref="N109:Q109"/>
    <mergeCell ref="F110:I110"/>
    <mergeCell ref="L110:M110"/>
    <mergeCell ref="N110:Q110"/>
    <mergeCell ref="F103:I103"/>
    <mergeCell ref="L103:M103"/>
    <mergeCell ref="N103:Q103"/>
    <mergeCell ref="F104:I104"/>
    <mergeCell ref="F105:I105"/>
    <mergeCell ref="L105:M105"/>
    <mergeCell ref="N105:Q105"/>
    <mergeCell ref="N115:Q115"/>
    <mergeCell ref="F116:I116"/>
    <mergeCell ref="L116:M116"/>
    <mergeCell ref="N116:Q116"/>
    <mergeCell ref="F117:I117"/>
    <mergeCell ref="F118:I118"/>
    <mergeCell ref="L118:M118"/>
    <mergeCell ref="N118:Q118"/>
    <mergeCell ref="F111:I111"/>
    <mergeCell ref="N112:Q112"/>
    <mergeCell ref="F113:I113"/>
    <mergeCell ref="L113:M113"/>
    <mergeCell ref="N113:Q113"/>
    <mergeCell ref="F114:I114"/>
    <mergeCell ref="F123:I123"/>
    <mergeCell ref="F124:I124"/>
    <mergeCell ref="L124:M124"/>
    <mergeCell ref="N124:Q124"/>
    <mergeCell ref="F125:I125"/>
    <mergeCell ref="F126:I126"/>
    <mergeCell ref="L126:M126"/>
    <mergeCell ref="N126:Q126"/>
    <mergeCell ref="F119:I119"/>
    <mergeCell ref="F120:I120"/>
    <mergeCell ref="L120:M120"/>
    <mergeCell ref="N120:Q120"/>
    <mergeCell ref="F121:I121"/>
    <mergeCell ref="F122:I122"/>
    <mergeCell ref="L122:M122"/>
    <mergeCell ref="N122:Q122"/>
    <mergeCell ref="F131:I131"/>
    <mergeCell ref="L131:M131"/>
    <mergeCell ref="N131:Q131"/>
    <mergeCell ref="F132:I132"/>
    <mergeCell ref="F133:I133"/>
    <mergeCell ref="L133:M133"/>
    <mergeCell ref="N133:Q133"/>
    <mergeCell ref="F127:I127"/>
    <mergeCell ref="F128:I128"/>
    <mergeCell ref="F129:I129"/>
    <mergeCell ref="L129:M129"/>
    <mergeCell ref="N129:Q129"/>
    <mergeCell ref="F130:I130"/>
    <mergeCell ref="F138:I138"/>
    <mergeCell ref="F139:I139"/>
    <mergeCell ref="L139:M139"/>
    <mergeCell ref="N139:Q139"/>
    <mergeCell ref="F140:I140"/>
    <mergeCell ref="F141:I141"/>
    <mergeCell ref="L141:M141"/>
    <mergeCell ref="N141:Q141"/>
    <mergeCell ref="F134:I134"/>
    <mergeCell ref="F135:I135"/>
    <mergeCell ref="F136:I136"/>
    <mergeCell ref="L136:M136"/>
    <mergeCell ref="N136:Q136"/>
    <mergeCell ref="F137:I137"/>
    <mergeCell ref="F146:I146"/>
    <mergeCell ref="L146:M146"/>
    <mergeCell ref="N146:Q146"/>
    <mergeCell ref="F147:I147"/>
    <mergeCell ref="F148:I148"/>
    <mergeCell ref="F149:I149"/>
    <mergeCell ref="L149:M149"/>
    <mergeCell ref="N149:Q149"/>
    <mergeCell ref="F142:I142"/>
    <mergeCell ref="F143:I143"/>
    <mergeCell ref="F144:I144"/>
    <mergeCell ref="L144:M144"/>
    <mergeCell ref="N144:Q144"/>
    <mergeCell ref="F145:I145"/>
    <mergeCell ref="F154:I154"/>
    <mergeCell ref="L154:M154"/>
    <mergeCell ref="N154:Q154"/>
    <mergeCell ref="F155:I155"/>
    <mergeCell ref="F156:I156"/>
    <mergeCell ref="L156:M156"/>
    <mergeCell ref="N156:Q156"/>
    <mergeCell ref="F150:I150"/>
    <mergeCell ref="N151:Q151"/>
    <mergeCell ref="F152:I152"/>
    <mergeCell ref="L152:M152"/>
    <mergeCell ref="N152:Q152"/>
    <mergeCell ref="F153:I153"/>
    <mergeCell ref="F161:I161"/>
    <mergeCell ref="F162:I162"/>
    <mergeCell ref="F163:I163"/>
    <mergeCell ref="F164:I164"/>
    <mergeCell ref="L164:M164"/>
    <mergeCell ref="N164:Q164"/>
    <mergeCell ref="F157:I157"/>
    <mergeCell ref="F158:I158"/>
    <mergeCell ref="L158:M158"/>
    <mergeCell ref="N158:Q158"/>
    <mergeCell ref="F159:I159"/>
    <mergeCell ref="F160:I160"/>
    <mergeCell ref="L160:M160"/>
    <mergeCell ref="N160:Q160"/>
    <mergeCell ref="F169:I169"/>
    <mergeCell ref="F170:I170"/>
    <mergeCell ref="F171:I171"/>
    <mergeCell ref="F172:I172"/>
    <mergeCell ref="L172:M172"/>
    <mergeCell ref="N172:Q172"/>
    <mergeCell ref="F165:I165"/>
    <mergeCell ref="F166:I166"/>
    <mergeCell ref="L166:M166"/>
    <mergeCell ref="N166:Q166"/>
    <mergeCell ref="F167:I167"/>
    <mergeCell ref="F168:I168"/>
    <mergeCell ref="L168:M168"/>
    <mergeCell ref="N168:Q168"/>
    <mergeCell ref="F177:I177"/>
    <mergeCell ref="F178:I178"/>
    <mergeCell ref="F179:I179"/>
    <mergeCell ref="L179:M179"/>
    <mergeCell ref="N179:Q179"/>
    <mergeCell ref="F180:I180"/>
    <mergeCell ref="F173:I173"/>
    <mergeCell ref="F174:I174"/>
    <mergeCell ref="L174:M174"/>
    <mergeCell ref="N174:Q174"/>
    <mergeCell ref="F175:I175"/>
    <mergeCell ref="F176:I176"/>
    <mergeCell ref="F184:I184"/>
    <mergeCell ref="F185:I185"/>
    <mergeCell ref="L185:M185"/>
    <mergeCell ref="N185:Q185"/>
    <mergeCell ref="F186:I186"/>
    <mergeCell ref="N187:Q187"/>
    <mergeCell ref="F181:I181"/>
    <mergeCell ref="L181:M181"/>
    <mergeCell ref="N181:Q181"/>
    <mergeCell ref="F182:I182"/>
    <mergeCell ref="F183:I183"/>
    <mergeCell ref="L183:M183"/>
    <mergeCell ref="N183:Q183"/>
    <mergeCell ref="F192:I192"/>
    <mergeCell ref="F193:I193"/>
    <mergeCell ref="F194:I194"/>
    <mergeCell ref="L194:M194"/>
    <mergeCell ref="N194:Q194"/>
    <mergeCell ref="F195:I195"/>
    <mergeCell ref="F188:I188"/>
    <mergeCell ref="L188:M188"/>
    <mergeCell ref="N188:Q188"/>
    <mergeCell ref="F189:I189"/>
    <mergeCell ref="N190:Q190"/>
    <mergeCell ref="F191:I191"/>
    <mergeCell ref="L191:M191"/>
    <mergeCell ref="N191:Q191"/>
    <mergeCell ref="F200:I200"/>
    <mergeCell ref="F201:I201"/>
    <mergeCell ref="F202:I202"/>
    <mergeCell ref="L202:M202"/>
    <mergeCell ref="N202:Q202"/>
    <mergeCell ref="F203:I203"/>
    <mergeCell ref="F196:I196"/>
    <mergeCell ref="F197:I197"/>
    <mergeCell ref="F198:I198"/>
    <mergeCell ref="L198:M198"/>
    <mergeCell ref="N198:Q198"/>
    <mergeCell ref="F199:I199"/>
    <mergeCell ref="F208:I208"/>
    <mergeCell ref="L208:M208"/>
    <mergeCell ref="N208:Q208"/>
    <mergeCell ref="F209:I209"/>
    <mergeCell ref="N204:Q204"/>
    <mergeCell ref="F205:I205"/>
    <mergeCell ref="L205:M205"/>
    <mergeCell ref="N205:Q205"/>
    <mergeCell ref="N206:Q206"/>
    <mergeCell ref="N207:Q207"/>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BL178"/>
  <sheetViews>
    <sheetView showGridLines="0" zoomScaleNormal="100" workbookViewId="0">
      <pane ySplit="1" topLeftCell="A2" activePane="bottomLeft" state="frozen"/>
      <selection activeCell="K10" sqref="K10"/>
      <selection pane="bottomLeft" activeCell="S6" sqref="S6"/>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4" width="8" style="25" hidden="1"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1" spans="2:47" s="17" customFormat="1" ht="6.95" customHeight="1" x14ac:dyDescent="0.25">
      <c r="B1" s="14"/>
      <c r="C1" s="15"/>
      <c r="D1" s="15"/>
      <c r="E1" s="15"/>
      <c r="F1" s="15"/>
      <c r="G1" s="15"/>
      <c r="H1" s="15"/>
      <c r="I1" s="15"/>
      <c r="J1" s="15"/>
      <c r="K1" s="15"/>
      <c r="L1" s="15"/>
      <c r="M1" s="15"/>
      <c r="N1" s="15"/>
      <c r="O1" s="15"/>
      <c r="P1" s="15"/>
      <c r="Q1" s="15"/>
      <c r="R1" s="16"/>
    </row>
    <row r="2" spans="2:47" s="17" customFormat="1" ht="36.950000000000003" customHeight="1" x14ac:dyDescent="0.25">
      <c r="B2" s="18"/>
      <c r="C2" s="686" t="s">
        <v>54</v>
      </c>
      <c r="D2" s="680"/>
      <c r="E2" s="680"/>
      <c r="F2" s="680"/>
      <c r="G2" s="680"/>
      <c r="H2" s="680"/>
      <c r="I2" s="680"/>
      <c r="J2" s="680"/>
      <c r="K2" s="680"/>
      <c r="L2" s="680"/>
      <c r="M2" s="680"/>
      <c r="N2" s="680"/>
      <c r="O2" s="680"/>
      <c r="P2" s="680"/>
      <c r="Q2" s="680"/>
      <c r="R2" s="19"/>
    </row>
    <row r="3" spans="2:47" s="17" customFormat="1" ht="6.95" customHeight="1" x14ac:dyDescent="0.25">
      <c r="B3" s="18"/>
      <c r="C3" s="20"/>
      <c r="D3" s="20"/>
      <c r="E3" s="20"/>
      <c r="F3" s="20"/>
      <c r="G3" s="20"/>
      <c r="H3" s="20"/>
      <c r="I3" s="20"/>
      <c r="J3" s="20"/>
      <c r="K3" s="20"/>
      <c r="L3" s="20"/>
      <c r="M3" s="20"/>
      <c r="N3" s="20"/>
      <c r="O3" s="20"/>
      <c r="P3" s="20"/>
      <c r="Q3" s="20"/>
      <c r="R3" s="19"/>
    </row>
    <row r="4" spans="2:47" s="17" customFormat="1" ht="30" customHeight="1" x14ac:dyDescent="0.25">
      <c r="B4" s="18"/>
      <c r="C4" s="21" t="s">
        <v>55</v>
      </c>
      <c r="D4" s="20"/>
      <c r="E4" s="20"/>
      <c r="F4" s="687" t="s">
        <v>56</v>
      </c>
      <c r="G4" s="680"/>
      <c r="H4" s="680"/>
      <c r="I4" s="680"/>
      <c r="J4" s="680"/>
      <c r="K4" s="680"/>
      <c r="L4" s="680"/>
      <c r="M4" s="680"/>
      <c r="N4" s="680"/>
      <c r="O4" s="680"/>
      <c r="P4" s="680"/>
      <c r="Q4" s="20"/>
      <c r="R4" s="19"/>
    </row>
    <row r="5" spans="2:47" ht="30" customHeight="1" x14ac:dyDescent="0.3">
      <c r="B5" s="22"/>
      <c r="C5" s="21" t="s">
        <v>57</v>
      </c>
      <c r="D5" s="23"/>
      <c r="E5" s="23"/>
      <c r="F5" s="687" t="s">
        <v>1824</v>
      </c>
      <c r="G5" s="688"/>
      <c r="H5" s="688"/>
      <c r="I5" s="688"/>
      <c r="J5" s="688"/>
      <c r="K5" s="688"/>
      <c r="L5" s="688"/>
      <c r="M5" s="688"/>
      <c r="N5" s="688"/>
      <c r="O5" s="688"/>
      <c r="P5" s="688"/>
      <c r="Q5" s="23"/>
      <c r="R5" s="24"/>
    </row>
    <row r="6" spans="2:47" s="17" customFormat="1" ht="36.950000000000003" customHeight="1" x14ac:dyDescent="0.25">
      <c r="B6" s="18"/>
      <c r="C6" s="26" t="s">
        <v>59</v>
      </c>
      <c r="D6" s="20"/>
      <c r="E6" s="20"/>
      <c r="F6" s="689" t="s">
        <v>2299</v>
      </c>
      <c r="G6" s="680"/>
      <c r="H6" s="680"/>
      <c r="I6" s="680"/>
      <c r="J6" s="680"/>
      <c r="K6" s="680"/>
      <c r="L6" s="680"/>
      <c r="M6" s="680"/>
      <c r="N6" s="680"/>
      <c r="O6" s="680"/>
      <c r="P6" s="680"/>
      <c r="Q6" s="20"/>
      <c r="R6" s="19"/>
    </row>
    <row r="7" spans="2:47" s="17" customFormat="1" ht="6.95" customHeight="1" x14ac:dyDescent="0.25">
      <c r="B7" s="18"/>
      <c r="C7" s="20"/>
      <c r="D7" s="20"/>
      <c r="E7" s="20"/>
      <c r="F7" s="20"/>
      <c r="G7" s="20"/>
      <c r="H7" s="20"/>
      <c r="I7" s="20"/>
      <c r="J7" s="20"/>
      <c r="K7" s="20"/>
      <c r="L7" s="20"/>
      <c r="M7" s="20"/>
      <c r="N7" s="20"/>
      <c r="O7" s="20"/>
      <c r="P7" s="20"/>
      <c r="Q7" s="20"/>
      <c r="R7" s="19"/>
    </row>
    <row r="8" spans="2:47" s="17" customFormat="1" ht="18" customHeight="1" x14ac:dyDescent="0.25">
      <c r="B8" s="18"/>
      <c r="C8" s="21" t="s">
        <v>61</v>
      </c>
      <c r="D8" s="20"/>
      <c r="E8" s="20"/>
      <c r="F8" s="27" t="s">
        <v>62</v>
      </c>
      <c r="G8" s="20"/>
      <c r="H8" s="20"/>
      <c r="I8" s="20"/>
      <c r="J8" s="20"/>
      <c r="K8" s="21" t="s">
        <v>63</v>
      </c>
      <c r="L8" s="20"/>
      <c r="M8" s="697">
        <v>42535</v>
      </c>
      <c r="N8" s="680"/>
      <c r="O8" s="680"/>
      <c r="P8" s="680"/>
      <c r="Q8" s="20"/>
      <c r="R8" s="19"/>
    </row>
    <row r="9" spans="2:47" s="17" customFormat="1" ht="6.95" customHeight="1" x14ac:dyDescent="0.25">
      <c r="B9" s="18"/>
      <c r="C9" s="20"/>
      <c r="D9" s="20"/>
      <c r="E9" s="20"/>
      <c r="F9" s="20"/>
      <c r="G9" s="20"/>
      <c r="H9" s="20"/>
      <c r="I9" s="20"/>
      <c r="J9" s="20"/>
      <c r="K9" s="20"/>
      <c r="L9" s="20"/>
      <c r="M9" s="20"/>
      <c r="N9" s="20"/>
      <c r="O9" s="20"/>
      <c r="P9" s="20"/>
      <c r="Q9" s="20"/>
      <c r="R9" s="19"/>
    </row>
    <row r="10" spans="2:47" s="17" customFormat="1" ht="15" x14ac:dyDescent="0.25">
      <c r="B10" s="18"/>
      <c r="C10" s="21" t="s">
        <v>64</v>
      </c>
      <c r="D10" s="20"/>
      <c r="E10" s="20"/>
      <c r="F10" s="27" t="s">
        <v>65</v>
      </c>
      <c r="G10" s="20"/>
      <c r="H10" s="20"/>
      <c r="I10" s="20"/>
      <c r="J10" s="20"/>
      <c r="K10" s="21" t="s">
        <v>66</v>
      </c>
      <c r="L10" s="20"/>
      <c r="M10" s="698" t="s">
        <v>67</v>
      </c>
      <c r="N10" s="680"/>
      <c r="O10" s="680"/>
      <c r="P10" s="680"/>
      <c r="Q10" s="680"/>
      <c r="R10" s="19"/>
    </row>
    <row r="11" spans="2:47" s="17" customFormat="1" ht="14.45" customHeight="1" x14ac:dyDescent="0.25">
      <c r="B11" s="18"/>
      <c r="C11" s="21" t="s">
        <v>68</v>
      </c>
      <c r="D11" s="20"/>
      <c r="E11" s="20"/>
      <c r="F11" s="27"/>
      <c r="G11" s="20"/>
      <c r="H11" s="20"/>
      <c r="I11" s="20"/>
      <c r="J11" s="20"/>
      <c r="K11" s="21" t="s">
        <v>69</v>
      </c>
      <c r="L11" s="20"/>
      <c r="M11" s="698" t="s">
        <v>70</v>
      </c>
      <c r="N11" s="680"/>
      <c r="O11" s="680"/>
      <c r="P11" s="680"/>
      <c r="Q11" s="680"/>
      <c r="R11" s="19"/>
    </row>
    <row r="12" spans="2:47" s="17" customFormat="1" ht="10.35" customHeight="1" x14ac:dyDescent="0.25">
      <c r="B12" s="18"/>
      <c r="C12" s="20"/>
      <c r="D12" s="20"/>
      <c r="E12" s="20"/>
      <c r="F12" s="20"/>
      <c r="G12" s="20"/>
      <c r="H12" s="20"/>
      <c r="I12" s="20"/>
      <c r="J12" s="20"/>
      <c r="K12" s="20"/>
      <c r="L12" s="20"/>
      <c r="M12" s="20"/>
      <c r="N12" s="20"/>
      <c r="O12" s="20"/>
      <c r="P12" s="20"/>
      <c r="Q12" s="20"/>
      <c r="R12" s="19"/>
    </row>
    <row r="13" spans="2:47" s="17" customFormat="1" ht="29.25" customHeight="1" x14ac:dyDescent="0.25">
      <c r="B13" s="18"/>
      <c r="C13" s="694" t="s">
        <v>71</v>
      </c>
      <c r="D13" s="695"/>
      <c r="E13" s="695"/>
      <c r="F13" s="695"/>
      <c r="G13" s="695"/>
      <c r="H13" s="28"/>
      <c r="I13" s="28"/>
      <c r="J13" s="28"/>
      <c r="K13" s="28"/>
      <c r="L13" s="28"/>
      <c r="M13" s="28"/>
      <c r="N13" s="694" t="s">
        <v>72</v>
      </c>
      <c r="O13" s="680"/>
      <c r="P13" s="680"/>
      <c r="Q13" s="680"/>
      <c r="R13" s="19"/>
    </row>
    <row r="14" spans="2:47" s="17" customFormat="1" ht="10.35" customHeight="1" x14ac:dyDescent="0.25">
      <c r="B14" s="18"/>
      <c r="C14" s="20"/>
      <c r="D14" s="20"/>
      <c r="E14" s="20"/>
      <c r="F14" s="20"/>
      <c r="G14" s="20"/>
      <c r="H14" s="20"/>
      <c r="I14" s="20"/>
      <c r="J14" s="20"/>
      <c r="K14" s="20"/>
      <c r="L14" s="20"/>
      <c r="M14" s="20"/>
      <c r="N14" s="20"/>
      <c r="O14" s="20"/>
      <c r="P14" s="20"/>
      <c r="Q14" s="20"/>
      <c r="R14" s="19"/>
    </row>
    <row r="15" spans="2:47" s="17" customFormat="1" ht="29.25" customHeight="1" x14ac:dyDescent="0.25">
      <c r="B15" s="18"/>
      <c r="C15" s="29" t="s">
        <v>73</v>
      </c>
      <c r="D15" s="20"/>
      <c r="E15" s="20"/>
      <c r="F15" s="20"/>
      <c r="G15" s="20"/>
      <c r="H15" s="20"/>
      <c r="I15" s="20"/>
      <c r="J15" s="20"/>
      <c r="K15" s="20"/>
      <c r="L15" s="20"/>
      <c r="M15" s="20"/>
      <c r="N15" s="696">
        <f>N42</f>
        <v>0</v>
      </c>
      <c r="O15" s="680"/>
      <c r="P15" s="680"/>
      <c r="Q15" s="680"/>
      <c r="R15" s="19"/>
      <c r="AC15" s="80">
        <f>N15</f>
        <v>0</v>
      </c>
      <c r="AU15" s="30" t="s">
        <v>74</v>
      </c>
    </row>
    <row r="16" spans="2:47" s="35" customFormat="1" ht="24.95" customHeight="1" x14ac:dyDescent="0.25">
      <c r="B16" s="31"/>
      <c r="C16" s="32"/>
      <c r="D16" s="33" t="s">
        <v>75</v>
      </c>
      <c r="E16" s="32"/>
      <c r="F16" s="32"/>
      <c r="G16" s="32"/>
      <c r="H16" s="32"/>
      <c r="I16" s="32"/>
      <c r="J16" s="32"/>
      <c r="K16" s="32"/>
      <c r="L16" s="32"/>
      <c r="M16" s="32"/>
      <c r="N16" s="669">
        <f>N43</f>
        <v>0</v>
      </c>
      <c r="O16" s="685"/>
      <c r="P16" s="685"/>
      <c r="Q16" s="685"/>
      <c r="R16" s="34"/>
    </row>
    <row r="17" spans="2:18" s="40" customFormat="1" ht="19.899999999999999" customHeight="1" x14ac:dyDescent="0.25">
      <c r="B17" s="36"/>
      <c r="C17" s="37"/>
      <c r="D17" s="38" t="s">
        <v>76</v>
      </c>
      <c r="E17" s="37"/>
      <c r="F17" s="37"/>
      <c r="G17" s="37"/>
      <c r="H17" s="37"/>
      <c r="I17" s="37"/>
      <c r="J17" s="37"/>
      <c r="K17" s="37"/>
      <c r="L17" s="37"/>
      <c r="M17" s="37"/>
      <c r="N17" s="683">
        <f>N44</f>
        <v>0</v>
      </c>
      <c r="O17" s="684"/>
      <c r="P17" s="684"/>
      <c r="Q17" s="684"/>
      <c r="R17" s="39"/>
    </row>
    <row r="18" spans="2:18" s="40" customFormat="1" ht="19.899999999999999" customHeight="1" x14ac:dyDescent="0.25">
      <c r="B18" s="36"/>
      <c r="C18" s="37"/>
      <c r="D18" s="38" t="s">
        <v>78</v>
      </c>
      <c r="E18" s="37"/>
      <c r="F18" s="37"/>
      <c r="G18" s="37"/>
      <c r="H18" s="37"/>
      <c r="I18" s="37"/>
      <c r="J18" s="37"/>
      <c r="K18" s="37"/>
      <c r="L18" s="37"/>
      <c r="M18" s="37"/>
      <c r="N18" s="683">
        <f>N83</f>
        <v>0</v>
      </c>
      <c r="O18" s="684"/>
      <c r="P18" s="684"/>
      <c r="Q18" s="684"/>
      <c r="R18" s="39"/>
    </row>
    <row r="19" spans="2:18" s="40" customFormat="1" ht="19.899999999999999" customHeight="1" x14ac:dyDescent="0.25">
      <c r="B19" s="36"/>
      <c r="C19" s="37"/>
      <c r="D19" s="38" t="s">
        <v>79</v>
      </c>
      <c r="E19" s="37"/>
      <c r="F19" s="37"/>
      <c r="G19" s="37"/>
      <c r="H19" s="37"/>
      <c r="I19" s="37"/>
      <c r="J19" s="37"/>
      <c r="K19" s="37"/>
      <c r="L19" s="37"/>
      <c r="M19" s="37"/>
      <c r="N19" s="683">
        <f>N86</f>
        <v>0</v>
      </c>
      <c r="O19" s="684"/>
      <c r="P19" s="684"/>
      <c r="Q19" s="684"/>
      <c r="R19" s="39"/>
    </row>
    <row r="20" spans="2:18" s="40" customFormat="1" ht="19.899999999999999" customHeight="1" x14ac:dyDescent="0.25">
      <c r="B20" s="36"/>
      <c r="C20" s="37"/>
      <c r="D20" s="38" t="s">
        <v>80</v>
      </c>
      <c r="E20" s="37"/>
      <c r="F20" s="37"/>
      <c r="G20" s="37"/>
      <c r="H20" s="37"/>
      <c r="I20" s="37"/>
      <c r="J20" s="37"/>
      <c r="K20" s="37"/>
      <c r="L20" s="37"/>
      <c r="M20" s="37"/>
      <c r="N20" s="683">
        <f>N89</f>
        <v>0</v>
      </c>
      <c r="O20" s="684"/>
      <c r="P20" s="684"/>
      <c r="Q20" s="684"/>
      <c r="R20" s="39"/>
    </row>
    <row r="21" spans="2:18" s="40" customFormat="1" ht="19.899999999999999" customHeight="1" x14ac:dyDescent="0.25">
      <c r="B21" s="36"/>
      <c r="C21" s="37"/>
      <c r="D21" s="38" t="s">
        <v>81</v>
      </c>
      <c r="E21" s="37"/>
      <c r="F21" s="37"/>
      <c r="G21" s="37"/>
      <c r="H21" s="37"/>
      <c r="I21" s="37"/>
      <c r="J21" s="37"/>
      <c r="K21" s="37"/>
      <c r="L21" s="37"/>
      <c r="M21" s="37"/>
      <c r="N21" s="683">
        <f>N120</f>
        <v>0</v>
      </c>
      <c r="O21" s="684"/>
      <c r="P21" s="684"/>
      <c r="Q21" s="684"/>
      <c r="R21" s="39"/>
    </row>
    <row r="22" spans="2:18" s="40" customFormat="1" ht="19.899999999999999" customHeight="1" x14ac:dyDescent="0.25">
      <c r="B22" s="36"/>
      <c r="C22" s="37"/>
      <c r="D22" s="38" t="s">
        <v>82</v>
      </c>
      <c r="E22" s="37"/>
      <c r="F22" s="37"/>
      <c r="G22" s="37"/>
      <c r="H22" s="37"/>
      <c r="I22" s="37"/>
      <c r="J22" s="37"/>
      <c r="K22" s="37"/>
      <c r="L22" s="37"/>
      <c r="M22" s="37"/>
      <c r="N22" s="683">
        <f>N160</f>
        <v>0</v>
      </c>
      <c r="O22" s="684"/>
      <c r="P22" s="684"/>
      <c r="Q22" s="684"/>
      <c r="R22" s="39"/>
    </row>
    <row r="23" spans="2:18" s="40" customFormat="1" ht="19.899999999999999" customHeight="1" x14ac:dyDescent="0.25">
      <c r="B23" s="36"/>
      <c r="C23" s="37"/>
      <c r="D23" s="38" t="s">
        <v>84</v>
      </c>
      <c r="E23" s="37"/>
      <c r="F23" s="37"/>
      <c r="G23" s="37"/>
      <c r="H23" s="37"/>
      <c r="I23" s="37"/>
      <c r="J23" s="37"/>
      <c r="K23" s="37"/>
      <c r="L23" s="37"/>
      <c r="M23" s="37"/>
      <c r="N23" s="683">
        <f>N164</f>
        <v>0</v>
      </c>
      <c r="O23" s="684"/>
      <c r="P23" s="684"/>
      <c r="Q23" s="684"/>
      <c r="R23" s="39"/>
    </row>
    <row r="24" spans="2:18" s="40" customFormat="1" ht="19.899999999999999" customHeight="1" x14ac:dyDescent="0.25">
      <c r="B24" s="36"/>
      <c r="C24" s="37"/>
      <c r="D24" s="38" t="s">
        <v>85</v>
      </c>
      <c r="E24" s="37"/>
      <c r="F24" s="37"/>
      <c r="G24" s="37"/>
      <c r="H24" s="37"/>
      <c r="I24" s="37"/>
      <c r="J24" s="37"/>
      <c r="K24" s="37"/>
      <c r="L24" s="37"/>
      <c r="M24" s="37"/>
      <c r="N24" s="683">
        <f>N176</f>
        <v>0</v>
      </c>
      <c r="O24" s="684"/>
      <c r="P24" s="684"/>
      <c r="Q24" s="684"/>
      <c r="R24" s="39"/>
    </row>
    <row r="25" spans="2:18" s="17" customFormat="1" ht="6.95" customHeight="1" x14ac:dyDescent="0.25">
      <c r="B25" s="41"/>
      <c r="C25" s="42"/>
      <c r="D25" s="42"/>
      <c r="E25" s="42"/>
      <c r="F25" s="42"/>
      <c r="G25" s="42"/>
      <c r="H25" s="42"/>
      <c r="I25" s="42"/>
      <c r="J25" s="42"/>
      <c r="K25" s="42"/>
      <c r="L25" s="42"/>
      <c r="M25" s="42"/>
      <c r="N25" s="42"/>
      <c r="O25" s="42"/>
      <c r="P25" s="42"/>
      <c r="Q25" s="42"/>
      <c r="R25" s="43"/>
    </row>
    <row r="29" spans="2:18" s="17" customFormat="1" ht="6.95" customHeight="1" x14ac:dyDescent="0.25">
      <c r="B29" s="14"/>
      <c r="C29" s="15"/>
      <c r="D29" s="15"/>
      <c r="E29" s="15"/>
      <c r="F29" s="15"/>
      <c r="G29" s="15"/>
      <c r="H29" s="15"/>
      <c r="I29" s="15"/>
      <c r="J29" s="15"/>
      <c r="K29" s="15"/>
      <c r="L29" s="15"/>
      <c r="M29" s="15"/>
      <c r="N29" s="15"/>
      <c r="O29" s="15"/>
      <c r="P29" s="15"/>
      <c r="Q29" s="15"/>
      <c r="R29" s="16"/>
    </row>
    <row r="30" spans="2:18" s="17" customFormat="1" ht="36.950000000000003" customHeight="1" x14ac:dyDescent="0.25">
      <c r="B30" s="18"/>
      <c r="C30" s="686" t="s">
        <v>100</v>
      </c>
      <c r="D30" s="680"/>
      <c r="E30" s="680"/>
      <c r="F30" s="680"/>
      <c r="G30" s="680"/>
      <c r="H30" s="680"/>
      <c r="I30" s="680"/>
      <c r="J30" s="680"/>
      <c r="K30" s="680"/>
      <c r="L30" s="680"/>
      <c r="M30" s="680"/>
      <c r="N30" s="680"/>
      <c r="O30" s="680"/>
      <c r="P30" s="680"/>
      <c r="Q30" s="680"/>
      <c r="R30" s="19"/>
    </row>
    <row r="31" spans="2:18" s="17" customFormat="1" ht="6.95" customHeight="1" x14ac:dyDescent="0.25">
      <c r="B31" s="18"/>
      <c r="C31" s="20"/>
      <c r="D31" s="20"/>
      <c r="E31" s="20"/>
      <c r="F31" s="20"/>
      <c r="G31" s="20"/>
      <c r="H31" s="20"/>
      <c r="I31" s="20"/>
      <c r="J31" s="20"/>
      <c r="K31" s="20"/>
      <c r="L31" s="20"/>
      <c r="M31" s="20"/>
      <c r="N31" s="20"/>
      <c r="O31" s="20"/>
      <c r="P31" s="20"/>
      <c r="Q31" s="20"/>
      <c r="R31" s="19"/>
    </row>
    <row r="32" spans="2:18" s="17" customFormat="1" ht="30" customHeight="1" x14ac:dyDescent="0.25">
      <c r="B32" s="18"/>
      <c r="C32" s="21" t="s">
        <v>55</v>
      </c>
      <c r="D32" s="20"/>
      <c r="E32" s="20"/>
      <c r="F32" s="687" t="s">
        <v>56</v>
      </c>
      <c r="G32" s="680"/>
      <c r="H32" s="680"/>
      <c r="I32" s="680"/>
      <c r="J32" s="680"/>
      <c r="K32" s="680"/>
      <c r="L32" s="680"/>
      <c r="M32" s="680"/>
      <c r="N32" s="680"/>
      <c r="O32" s="680"/>
      <c r="P32" s="680"/>
      <c r="Q32" s="20"/>
      <c r="R32" s="19"/>
    </row>
    <row r="33" spans="2:64" ht="30" customHeight="1" x14ac:dyDescent="0.3">
      <c r="B33" s="22"/>
      <c r="C33" s="21" t="s">
        <v>57</v>
      </c>
      <c r="D33" s="23"/>
      <c r="E33" s="23"/>
      <c r="F33" s="687" t="s">
        <v>1824</v>
      </c>
      <c r="G33" s="688"/>
      <c r="H33" s="688"/>
      <c r="I33" s="688"/>
      <c r="J33" s="688"/>
      <c r="K33" s="688"/>
      <c r="L33" s="688"/>
      <c r="M33" s="688"/>
      <c r="N33" s="688"/>
      <c r="O33" s="688"/>
      <c r="P33" s="688"/>
      <c r="Q33" s="23"/>
      <c r="R33" s="24"/>
    </row>
    <row r="34" spans="2:64" s="17" customFormat="1" ht="36.950000000000003" customHeight="1" x14ac:dyDescent="0.25">
      <c r="B34" s="18"/>
      <c r="C34" s="26" t="s">
        <v>59</v>
      </c>
      <c r="D34" s="20"/>
      <c r="E34" s="20"/>
      <c r="F34" s="689" t="s">
        <v>2299</v>
      </c>
      <c r="G34" s="680"/>
      <c r="H34" s="680"/>
      <c r="I34" s="680"/>
      <c r="J34" s="680"/>
      <c r="K34" s="680"/>
      <c r="L34" s="680"/>
      <c r="M34" s="680"/>
      <c r="N34" s="680"/>
      <c r="O34" s="680"/>
      <c r="P34" s="680"/>
      <c r="Q34" s="20"/>
      <c r="R34" s="19"/>
    </row>
    <row r="35" spans="2:64" s="17" customFormat="1" ht="6.95" customHeight="1" x14ac:dyDescent="0.25">
      <c r="B35" s="18"/>
      <c r="C35" s="20"/>
      <c r="D35" s="20"/>
      <c r="E35" s="20"/>
      <c r="F35" s="20"/>
      <c r="G35" s="20"/>
      <c r="H35" s="20"/>
      <c r="I35" s="20"/>
      <c r="J35" s="20"/>
      <c r="K35" s="20"/>
      <c r="L35" s="20"/>
      <c r="M35" s="20"/>
      <c r="N35" s="20"/>
      <c r="O35" s="20"/>
      <c r="P35" s="20"/>
      <c r="Q35" s="20"/>
      <c r="R35" s="19"/>
    </row>
    <row r="36" spans="2:64" s="17" customFormat="1" ht="18" customHeight="1" x14ac:dyDescent="0.25">
      <c r="B36" s="18"/>
      <c r="C36" s="21" t="s">
        <v>61</v>
      </c>
      <c r="D36" s="20"/>
      <c r="E36" s="20"/>
      <c r="F36" s="27" t="s">
        <v>62</v>
      </c>
      <c r="G36" s="20"/>
      <c r="H36" s="20"/>
      <c r="I36" s="20"/>
      <c r="J36" s="20"/>
      <c r="K36" s="21" t="s">
        <v>63</v>
      </c>
      <c r="L36" s="20"/>
      <c r="M36" s="697">
        <v>42535</v>
      </c>
      <c r="N36" s="680"/>
      <c r="O36" s="680"/>
      <c r="P36" s="680"/>
      <c r="Q36" s="20"/>
      <c r="R36" s="19"/>
    </row>
    <row r="37" spans="2:64" s="17" customFormat="1" ht="6.95" customHeight="1" x14ac:dyDescent="0.25">
      <c r="B37" s="18"/>
      <c r="C37" s="20"/>
      <c r="D37" s="20"/>
      <c r="E37" s="20"/>
      <c r="F37" s="20"/>
      <c r="G37" s="20"/>
      <c r="H37" s="20"/>
      <c r="I37" s="20"/>
      <c r="J37" s="20"/>
      <c r="K37" s="20"/>
      <c r="L37" s="20"/>
      <c r="M37" s="20"/>
      <c r="N37" s="20"/>
      <c r="O37" s="20"/>
      <c r="P37" s="20"/>
      <c r="Q37" s="20"/>
      <c r="R37" s="19"/>
    </row>
    <row r="38" spans="2:64" s="17" customFormat="1" ht="15" x14ac:dyDescent="0.25">
      <c r="B38" s="18"/>
      <c r="C38" s="21" t="s">
        <v>64</v>
      </c>
      <c r="D38" s="20"/>
      <c r="E38" s="20"/>
      <c r="F38" s="27" t="s">
        <v>65</v>
      </c>
      <c r="G38" s="20"/>
      <c r="H38" s="20"/>
      <c r="I38" s="20"/>
      <c r="J38" s="20"/>
      <c r="K38" s="21" t="s">
        <v>66</v>
      </c>
      <c r="L38" s="20"/>
      <c r="M38" s="698" t="s">
        <v>67</v>
      </c>
      <c r="N38" s="680"/>
      <c r="O38" s="680"/>
      <c r="P38" s="680"/>
      <c r="Q38" s="680"/>
      <c r="R38" s="19"/>
    </row>
    <row r="39" spans="2:64" s="17" customFormat="1" ht="14.45" customHeight="1" x14ac:dyDescent="0.25">
      <c r="B39" s="18"/>
      <c r="C39" s="21" t="s">
        <v>68</v>
      </c>
      <c r="D39" s="20"/>
      <c r="E39" s="20"/>
      <c r="F39" s="27"/>
      <c r="G39" s="20"/>
      <c r="H39" s="20"/>
      <c r="I39" s="20"/>
      <c r="J39" s="20"/>
      <c r="K39" s="21" t="s">
        <v>69</v>
      </c>
      <c r="L39" s="20"/>
      <c r="M39" s="698" t="s">
        <v>70</v>
      </c>
      <c r="N39" s="680"/>
      <c r="O39" s="680"/>
      <c r="P39" s="680"/>
      <c r="Q39" s="680"/>
      <c r="R39" s="19"/>
    </row>
    <row r="40" spans="2:64" s="17" customFormat="1" ht="10.35" customHeight="1" x14ac:dyDescent="0.25">
      <c r="B40" s="18"/>
      <c r="C40" s="20"/>
      <c r="D40" s="20"/>
      <c r="E40" s="20"/>
      <c r="F40" s="20"/>
      <c r="G40" s="20"/>
      <c r="H40" s="20"/>
      <c r="I40" s="20"/>
      <c r="J40" s="20"/>
      <c r="K40" s="20"/>
      <c r="L40" s="20"/>
      <c r="M40" s="20"/>
      <c r="N40" s="20"/>
      <c r="O40" s="20"/>
      <c r="P40" s="20"/>
      <c r="Q40" s="20"/>
      <c r="R40" s="19"/>
    </row>
    <row r="41" spans="2:64" s="48" customFormat="1" ht="29.25" customHeight="1" x14ac:dyDescent="0.25">
      <c r="B41" s="44"/>
      <c r="C41" s="45" t="s">
        <v>101</v>
      </c>
      <c r="D41" s="46" t="s">
        <v>102</v>
      </c>
      <c r="E41" s="46" t="s">
        <v>103</v>
      </c>
      <c r="F41" s="690" t="s">
        <v>104</v>
      </c>
      <c r="G41" s="691"/>
      <c r="H41" s="691"/>
      <c r="I41" s="691"/>
      <c r="J41" s="46" t="s">
        <v>105</v>
      </c>
      <c r="K41" s="46" t="s">
        <v>106</v>
      </c>
      <c r="L41" s="692" t="s">
        <v>107</v>
      </c>
      <c r="M41" s="691"/>
      <c r="N41" s="690" t="s">
        <v>72</v>
      </c>
      <c r="O41" s="691"/>
      <c r="P41" s="691"/>
      <c r="Q41" s="693"/>
      <c r="R41" s="47"/>
      <c r="T41" s="49" t="s">
        <v>108</v>
      </c>
      <c r="U41" s="50" t="s">
        <v>109</v>
      </c>
      <c r="V41" s="50" t="s">
        <v>110</v>
      </c>
      <c r="W41" s="50" t="s">
        <v>111</v>
      </c>
      <c r="X41" s="50" t="s">
        <v>112</v>
      </c>
      <c r="Y41" s="50" t="s">
        <v>113</v>
      </c>
      <c r="Z41" s="50" t="s">
        <v>114</v>
      </c>
      <c r="AA41" s="51" t="s">
        <v>115</v>
      </c>
    </row>
    <row r="42" spans="2:64" s="17" customFormat="1" ht="29.25" customHeight="1" x14ac:dyDescent="0.35">
      <c r="B42" s="18"/>
      <c r="C42" s="52" t="s">
        <v>116</v>
      </c>
      <c r="D42" s="20"/>
      <c r="E42" s="20"/>
      <c r="F42" s="20"/>
      <c r="G42" s="20"/>
      <c r="H42" s="20"/>
      <c r="I42" s="20"/>
      <c r="J42" s="20"/>
      <c r="K42" s="20"/>
      <c r="L42" s="20"/>
      <c r="M42" s="20"/>
      <c r="N42" s="674">
        <f>BK42</f>
        <v>0</v>
      </c>
      <c r="O42" s="675"/>
      <c r="P42" s="675"/>
      <c r="Q42" s="675"/>
      <c r="R42" s="19"/>
      <c r="T42" s="53"/>
      <c r="U42" s="54"/>
      <c r="V42" s="54"/>
      <c r="W42" s="55">
        <f>W43</f>
        <v>130.01079300000001</v>
      </c>
      <c r="X42" s="54"/>
      <c r="Y42" s="55">
        <f>Y43</f>
        <v>31.443200700000002</v>
      </c>
      <c r="Z42" s="54"/>
      <c r="AA42" s="56">
        <f>AA43</f>
        <v>30.355879999999999</v>
      </c>
      <c r="AT42" s="30" t="s">
        <v>117</v>
      </c>
      <c r="AU42" s="30" t="s">
        <v>74</v>
      </c>
      <c r="BK42" s="57">
        <f>BK43</f>
        <v>0</v>
      </c>
    </row>
    <row r="43" spans="2:64" s="62" customFormat="1" ht="37.35" customHeight="1" x14ac:dyDescent="0.35">
      <c r="B43" s="58"/>
      <c r="C43" s="59"/>
      <c r="D43" s="60" t="s">
        <v>75</v>
      </c>
      <c r="E43" s="60"/>
      <c r="F43" s="60"/>
      <c r="G43" s="60"/>
      <c r="H43" s="60"/>
      <c r="I43" s="60"/>
      <c r="J43" s="60"/>
      <c r="K43" s="60"/>
      <c r="L43" s="60"/>
      <c r="M43" s="60"/>
      <c r="N43" s="668">
        <f>BK43</f>
        <v>0</v>
      </c>
      <c r="O43" s="669"/>
      <c r="P43" s="669"/>
      <c r="Q43" s="669"/>
      <c r="R43" s="61"/>
      <c r="T43" s="63"/>
      <c r="U43" s="59"/>
      <c r="V43" s="59"/>
      <c r="W43" s="64">
        <f>W44+W83+W86+W89+W120+W160+W164+W176</f>
        <v>130.01079300000001</v>
      </c>
      <c r="X43" s="59"/>
      <c r="Y43" s="64">
        <f>Y44+Y83+Y86+Y89+Y120+Y160+Y164+Y176</f>
        <v>31.443200700000002</v>
      </c>
      <c r="Z43" s="59"/>
      <c r="AA43" s="65">
        <f>AA44+AA83+AA86+AA89+AA120+AA160+AA164+AA176</f>
        <v>30.355879999999999</v>
      </c>
      <c r="AR43" s="66" t="s">
        <v>118</v>
      </c>
      <c r="AT43" s="67" t="s">
        <v>117</v>
      </c>
      <c r="AU43" s="67" t="s">
        <v>119</v>
      </c>
      <c r="AY43" s="66" t="s">
        <v>120</v>
      </c>
      <c r="BK43" s="68">
        <f>BK44+BK83+BK86+BK89+BK120+BK160+BK164+BK176</f>
        <v>0</v>
      </c>
    </row>
    <row r="44" spans="2:64" s="62" customFormat="1" ht="19.899999999999999" customHeight="1" x14ac:dyDescent="0.3">
      <c r="B44" s="58"/>
      <c r="C44" s="59"/>
      <c r="D44" s="69" t="s">
        <v>76</v>
      </c>
      <c r="E44" s="69"/>
      <c r="F44" s="69"/>
      <c r="G44" s="69"/>
      <c r="H44" s="69"/>
      <c r="I44" s="69"/>
      <c r="J44" s="69"/>
      <c r="K44" s="69"/>
      <c r="L44" s="69"/>
      <c r="M44" s="69"/>
      <c r="N44" s="659">
        <f>BK44</f>
        <v>0</v>
      </c>
      <c r="O44" s="660"/>
      <c r="P44" s="660"/>
      <c r="Q44" s="660"/>
      <c r="R44" s="61"/>
      <c r="T44" s="63"/>
      <c r="U44" s="59"/>
      <c r="V44" s="59"/>
      <c r="W44" s="64">
        <f>SUM(W45:W82)</f>
        <v>44.725341999999998</v>
      </c>
      <c r="X44" s="59"/>
      <c r="Y44" s="64">
        <f>SUM(Y45:Y82)</f>
        <v>29.090696000000001</v>
      </c>
      <c r="Z44" s="59"/>
      <c r="AA44" s="65">
        <f>SUM(AA45:AA82)</f>
        <v>0</v>
      </c>
      <c r="AR44" s="66" t="s">
        <v>118</v>
      </c>
      <c r="AT44" s="67" t="s">
        <v>117</v>
      </c>
      <c r="AU44" s="67" t="s">
        <v>118</v>
      </c>
      <c r="AY44" s="66" t="s">
        <v>120</v>
      </c>
      <c r="BK44" s="68">
        <f>SUM(BK45:BK82)</f>
        <v>0</v>
      </c>
    </row>
    <row r="45" spans="2:64" s="17" customFormat="1" ht="31.5" customHeight="1" x14ac:dyDescent="0.25">
      <c r="B45" s="70"/>
      <c r="C45" s="71" t="s">
        <v>118</v>
      </c>
      <c r="D45" s="71" t="s">
        <v>121</v>
      </c>
      <c r="E45" s="72" t="s">
        <v>1927</v>
      </c>
      <c r="F45" s="671" t="s">
        <v>1928</v>
      </c>
      <c r="G45" s="667"/>
      <c r="H45" s="667"/>
      <c r="I45" s="667"/>
      <c r="J45" s="73" t="s">
        <v>134</v>
      </c>
      <c r="K45" s="74">
        <v>6.96</v>
      </c>
      <c r="L45" s="666"/>
      <c r="M45" s="667"/>
      <c r="N45" s="666">
        <f>ROUND(L45*K45,2)</f>
        <v>0</v>
      </c>
      <c r="O45" s="667"/>
      <c r="P45" s="667"/>
      <c r="Q45" s="667"/>
      <c r="R45" s="75"/>
      <c r="T45" s="76" t="s">
        <v>125</v>
      </c>
      <c r="U45" s="77" t="s">
        <v>126</v>
      </c>
      <c r="V45" s="78">
        <v>9.7000000000000003E-2</v>
      </c>
      <c r="W45" s="78">
        <f>V45*K45</f>
        <v>0.67512000000000005</v>
      </c>
      <c r="X45" s="78">
        <v>0</v>
      </c>
      <c r="Y45" s="78">
        <f>X45*K45</f>
        <v>0</v>
      </c>
      <c r="Z45" s="78">
        <v>0</v>
      </c>
      <c r="AA45" s="79">
        <f>Z45*K45</f>
        <v>0</v>
      </c>
      <c r="AR45" s="30" t="s">
        <v>127</v>
      </c>
      <c r="AT45" s="30" t="s">
        <v>121</v>
      </c>
      <c r="AU45" s="30" t="s">
        <v>128</v>
      </c>
      <c r="AY45" s="30" t="s">
        <v>120</v>
      </c>
      <c r="BE45" s="80">
        <f>IF(U45="základní",N45,0)</f>
        <v>0</v>
      </c>
      <c r="BF45" s="80">
        <f>IF(U45="snížená",N45,0)</f>
        <v>0</v>
      </c>
      <c r="BG45" s="80">
        <f>IF(U45="zákl. přenesená",N45,0)</f>
        <v>0</v>
      </c>
      <c r="BH45" s="80">
        <f>IF(U45="sníž. přenesená",N45,0)</f>
        <v>0</v>
      </c>
      <c r="BI45" s="80">
        <f>IF(U45="nulová",N45,0)</f>
        <v>0</v>
      </c>
      <c r="BJ45" s="30" t="s">
        <v>118</v>
      </c>
      <c r="BK45" s="80">
        <f>ROUND(L45*K45,2)</f>
        <v>0</v>
      </c>
      <c r="BL45" s="30" t="s">
        <v>127</v>
      </c>
    </row>
    <row r="46" spans="2:64" s="86" customFormat="1" ht="22.5" customHeight="1" x14ac:dyDescent="0.25">
      <c r="B46" s="81"/>
      <c r="C46" s="82"/>
      <c r="D46" s="82"/>
      <c r="E46" s="83" t="s">
        <v>125</v>
      </c>
      <c r="F46" s="661" t="s">
        <v>2300</v>
      </c>
      <c r="G46" s="662"/>
      <c r="H46" s="662"/>
      <c r="I46" s="662"/>
      <c r="J46" s="82"/>
      <c r="K46" s="84">
        <v>6.96</v>
      </c>
      <c r="L46" s="82"/>
      <c r="M46" s="82"/>
      <c r="N46" s="82"/>
      <c r="O46" s="82"/>
      <c r="P46" s="82"/>
      <c r="Q46" s="82"/>
      <c r="R46" s="85"/>
      <c r="T46" s="87"/>
      <c r="U46" s="82"/>
      <c r="V46" s="82"/>
      <c r="W46" s="82"/>
      <c r="X46" s="82"/>
      <c r="Y46" s="82"/>
      <c r="Z46" s="82"/>
      <c r="AA46" s="88"/>
      <c r="AT46" s="89" t="s">
        <v>130</v>
      </c>
      <c r="AU46" s="89" t="s">
        <v>128</v>
      </c>
      <c r="AV46" s="86" t="s">
        <v>128</v>
      </c>
      <c r="AW46" s="86" t="s">
        <v>131</v>
      </c>
      <c r="AX46" s="86" t="s">
        <v>118</v>
      </c>
      <c r="AY46" s="89" t="s">
        <v>120</v>
      </c>
    </row>
    <row r="47" spans="2:64" s="17" customFormat="1" ht="31.5" customHeight="1" x14ac:dyDescent="0.25">
      <c r="B47" s="70"/>
      <c r="C47" s="71" t="s">
        <v>128</v>
      </c>
      <c r="D47" s="71" t="s">
        <v>121</v>
      </c>
      <c r="E47" s="72" t="s">
        <v>1826</v>
      </c>
      <c r="F47" s="671" t="s">
        <v>1827</v>
      </c>
      <c r="G47" s="667"/>
      <c r="H47" s="667"/>
      <c r="I47" s="667"/>
      <c r="J47" s="73" t="s">
        <v>134</v>
      </c>
      <c r="K47" s="74">
        <v>25.280999999999999</v>
      </c>
      <c r="L47" s="666"/>
      <c r="M47" s="667"/>
      <c r="N47" s="666">
        <f>ROUND(L47*K47,2)</f>
        <v>0</v>
      </c>
      <c r="O47" s="667"/>
      <c r="P47" s="667"/>
      <c r="Q47" s="667"/>
      <c r="R47" s="75"/>
      <c r="T47" s="76" t="s">
        <v>125</v>
      </c>
      <c r="U47" s="77" t="s">
        <v>126</v>
      </c>
      <c r="V47" s="78">
        <v>0.78100000000000003</v>
      </c>
      <c r="W47" s="78">
        <f>V47*K47</f>
        <v>19.744461000000001</v>
      </c>
      <c r="X47" s="78">
        <v>0</v>
      </c>
      <c r="Y47" s="78">
        <f>X47*K47</f>
        <v>0</v>
      </c>
      <c r="Z47" s="78">
        <v>0</v>
      </c>
      <c r="AA47" s="79">
        <f>Z47*K47</f>
        <v>0</v>
      </c>
      <c r="AR47" s="30" t="s">
        <v>127</v>
      </c>
      <c r="AT47" s="30" t="s">
        <v>121</v>
      </c>
      <c r="AU47" s="30" t="s">
        <v>128</v>
      </c>
      <c r="AY47" s="30" t="s">
        <v>120</v>
      </c>
      <c r="BE47" s="80">
        <f>IF(U47="základní",N47,0)</f>
        <v>0</v>
      </c>
      <c r="BF47" s="80">
        <f>IF(U47="snížená",N47,0)</f>
        <v>0</v>
      </c>
      <c r="BG47" s="80">
        <f>IF(U47="zákl. přenesená",N47,0)</f>
        <v>0</v>
      </c>
      <c r="BH47" s="80">
        <f>IF(U47="sníž. přenesená",N47,0)</f>
        <v>0</v>
      </c>
      <c r="BI47" s="80">
        <f>IF(U47="nulová",N47,0)</f>
        <v>0</v>
      </c>
      <c r="BJ47" s="30" t="s">
        <v>118</v>
      </c>
      <c r="BK47" s="80">
        <f>ROUND(L47*K47,2)</f>
        <v>0</v>
      </c>
      <c r="BL47" s="30" t="s">
        <v>127</v>
      </c>
    </row>
    <row r="48" spans="2:64" s="109" customFormat="1" ht="22.5" customHeight="1" x14ac:dyDescent="0.25">
      <c r="B48" s="105"/>
      <c r="C48" s="106"/>
      <c r="D48" s="106"/>
      <c r="E48" s="107" t="s">
        <v>125</v>
      </c>
      <c r="F48" s="672" t="s">
        <v>1828</v>
      </c>
      <c r="G48" s="673"/>
      <c r="H48" s="673"/>
      <c r="I48" s="673"/>
      <c r="J48" s="106"/>
      <c r="K48" s="107" t="s">
        <v>125</v>
      </c>
      <c r="L48" s="106"/>
      <c r="M48" s="106"/>
      <c r="N48" s="106"/>
      <c r="O48" s="106"/>
      <c r="P48" s="106"/>
      <c r="Q48" s="106"/>
      <c r="R48" s="108"/>
      <c r="T48" s="110"/>
      <c r="U48" s="106"/>
      <c r="V48" s="106"/>
      <c r="W48" s="106"/>
      <c r="X48" s="106"/>
      <c r="Y48" s="106"/>
      <c r="Z48" s="106"/>
      <c r="AA48" s="111"/>
      <c r="AT48" s="112" t="s">
        <v>130</v>
      </c>
      <c r="AU48" s="112" t="s">
        <v>128</v>
      </c>
      <c r="AV48" s="109" t="s">
        <v>118</v>
      </c>
      <c r="AW48" s="109" t="s">
        <v>131</v>
      </c>
      <c r="AX48" s="109" t="s">
        <v>119</v>
      </c>
      <c r="AY48" s="112" t="s">
        <v>120</v>
      </c>
    </row>
    <row r="49" spans="2:64" s="86" customFormat="1" ht="22.5" customHeight="1" x14ac:dyDescent="0.25">
      <c r="B49" s="81"/>
      <c r="C49" s="82"/>
      <c r="D49" s="82"/>
      <c r="E49" s="83" t="s">
        <v>125</v>
      </c>
      <c r="F49" s="663" t="s">
        <v>2301</v>
      </c>
      <c r="G49" s="662"/>
      <c r="H49" s="662"/>
      <c r="I49" s="662"/>
      <c r="J49" s="82"/>
      <c r="K49" s="84">
        <v>24.128</v>
      </c>
      <c r="L49" s="82"/>
      <c r="M49" s="82"/>
      <c r="N49" s="82"/>
      <c r="O49" s="82"/>
      <c r="P49" s="82"/>
      <c r="Q49" s="82"/>
      <c r="R49" s="85"/>
      <c r="T49" s="87"/>
      <c r="U49" s="82"/>
      <c r="V49" s="82"/>
      <c r="W49" s="82"/>
      <c r="X49" s="82"/>
      <c r="Y49" s="82"/>
      <c r="Z49" s="82"/>
      <c r="AA49" s="88"/>
      <c r="AT49" s="89" t="s">
        <v>130</v>
      </c>
      <c r="AU49" s="89" t="s">
        <v>128</v>
      </c>
      <c r="AV49" s="86" t="s">
        <v>128</v>
      </c>
      <c r="AW49" s="86" t="s">
        <v>131</v>
      </c>
      <c r="AX49" s="86" t="s">
        <v>119</v>
      </c>
      <c r="AY49" s="89" t="s">
        <v>120</v>
      </c>
    </row>
    <row r="50" spans="2:64" s="86" customFormat="1" ht="22.5" customHeight="1" x14ac:dyDescent="0.25">
      <c r="B50" s="81"/>
      <c r="C50" s="82"/>
      <c r="D50" s="82"/>
      <c r="E50" s="83" t="s">
        <v>125</v>
      </c>
      <c r="F50" s="663" t="s">
        <v>2302</v>
      </c>
      <c r="G50" s="662"/>
      <c r="H50" s="662"/>
      <c r="I50" s="662"/>
      <c r="J50" s="82"/>
      <c r="K50" s="84">
        <v>0.56000000000000005</v>
      </c>
      <c r="L50" s="82"/>
      <c r="M50" s="82"/>
      <c r="N50" s="82"/>
      <c r="O50" s="82"/>
      <c r="P50" s="82"/>
      <c r="Q50" s="82"/>
      <c r="R50" s="85"/>
      <c r="T50" s="87"/>
      <c r="U50" s="82"/>
      <c r="V50" s="82"/>
      <c r="W50" s="82"/>
      <c r="X50" s="82"/>
      <c r="Y50" s="82"/>
      <c r="Z50" s="82"/>
      <c r="AA50" s="88"/>
      <c r="AT50" s="89" t="s">
        <v>130</v>
      </c>
      <c r="AU50" s="89" t="s">
        <v>128</v>
      </c>
      <c r="AV50" s="86" t="s">
        <v>128</v>
      </c>
      <c r="AW50" s="86" t="s">
        <v>131</v>
      </c>
      <c r="AX50" s="86" t="s">
        <v>119</v>
      </c>
      <c r="AY50" s="89" t="s">
        <v>120</v>
      </c>
    </row>
    <row r="51" spans="2:64" s="86" customFormat="1" ht="22.5" customHeight="1" x14ac:dyDescent="0.25">
      <c r="B51" s="81"/>
      <c r="C51" s="82"/>
      <c r="D51" s="82"/>
      <c r="E51" s="83" t="s">
        <v>125</v>
      </c>
      <c r="F51" s="663" t="s">
        <v>2303</v>
      </c>
      <c r="G51" s="662"/>
      <c r="H51" s="662"/>
      <c r="I51" s="662"/>
      <c r="J51" s="82"/>
      <c r="K51" s="84">
        <v>1.504</v>
      </c>
      <c r="L51" s="82"/>
      <c r="M51" s="82"/>
      <c r="N51" s="82"/>
      <c r="O51" s="82"/>
      <c r="P51" s="82"/>
      <c r="Q51" s="82"/>
      <c r="R51" s="85"/>
      <c r="T51" s="87"/>
      <c r="U51" s="82"/>
      <c r="V51" s="82"/>
      <c r="W51" s="82"/>
      <c r="X51" s="82"/>
      <c r="Y51" s="82"/>
      <c r="Z51" s="82"/>
      <c r="AA51" s="88"/>
      <c r="AT51" s="89" t="s">
        <v>130</v>
      </c>
      <c r="AU51" s="89" t="s">
        <v>128</v>
      </c>
      <c r="AV51" s="86" t="s">
        <v>128</v>
      </c>
      <c r="AW51" s="86" t="s">
        <v>131</v>
      </c>
      <c r="AX51" s="86" t="s">
        <v>119</v>
      </c>
      <c r="AY51" s="89" t="s">
        <v>120</v>
      </c>
    </row>
    <row r="52" spans="2:64" s="86" customFormat="1" ht="22.5" customHeight="1" x14ac:dyDescent="0.25">
      <c r="B52" s="81"/>
      <c r="C52" s="82"/>
      <c r="D52" s="82"/>
      <c r="E52" s="83" t="s">
        <v>125</v>
      </c>
      <c r="F52" s="663" t="s">
        <v>2304</v>
      </c>
      <c r="G52" s="662"/>
      <c r="H52" s="662"/>
      <c r="I52" s="662"/>
      <c r="J52" s="82"/>
      <c r="K52" s="84">
        <v>0.42</v>
      </c>
      <c r="L52" s="82"/>
      <c r="M52" s="82"/>
      <c r="N52" s="82"/>
      <c r="O52" s="82"/>
      <c r="P52" s="82"/>
      <c r="Q52" s="82"/>
      <c r="R52" s="85"/>
      <c r="T52" s="87"/>
      <c r="U52" s="82"/>
      <c r="V52" s="82"/>
      <c r="W52" s="82"/>
      <c r="X52" s="82"/>
      <c r="Y52" s="82"/>
      <c r="Z52" s="82"/>
      <c r="AA52" s="88"/>
      <c r="AT52" s="89" t="s">
        <v>130</v>
      </c>
      <c r="AU52" s="89" t="s">
        <v>128</v>
      </c>
      <c r="AV52" s="86" t="s">
        <v>128</v>
      </c>
      <c r="AW52" s="86" t="s">
        <v>131</v>
      </c>
      <c r="AX52" s="86" t="s">
        <v>119</v>
      </c>
      <c r="AY52" s="89" t="s">
        <v>120</v>
      </c>
    </row>
    <row r="53" spans="2:64" s="118" customFormat="1" ht="22.5" customHeight="1" x14ac:dyDescent="0.25">
      <c r="B53" s="113"/>
      <c r="C53" s="114"/>
      <c r="D53" s="114"/>
      <c r="E53" s="115" t="s">
        <v>125</v>
      </c>
      <c r="F53" s="681" t="s">
        <v>577</v>
      </c>
      <c r="G53" s="682"/>
      <c r="H53" s="682"/>
      <c r="I53" s="682"/>
      <c r="J53" s="114"/>
      <c r="K53" s="116">
        <v>26.611999999999998</v>
      </c>
      <c r="L53" s="114"/>
      <c r="M53" s="114"/>
      <c r="N53" s="114"/>
      <c r="O53" s="114"/>
      <c r="P53" s="114"/>
      <c r="Q53" s="114"/>
      <c r="R53" s="117"/>
      <c r="T53" s="119"/>
      <c r="U53" s="114"/>
      <c r="V53" s="114"/>
      <c r="W53" s="114"/>
      <c r="X53" s="114"/>
      <c r="Y53" s="114"/>
      <c r="Z53" s="114"/>
      <c r="AA53" s="120"/>
      <c r="AT53" s="121" t="s">
        <v>130</v>
      </c>
      <c r="AU53" s="121" t="s">
        <v>128</v>
      </c>
      <c r="AV53" s="118" t="s">
        <v>136</v>
      </c>
      <c r="AW53" s="118" t="s">
        <v>131</v>
      </c>
      <c r="AX53" s="118" t="s">
        <v>119</v>
      </c>
      <c r="AY53" s="121" t="s">
        <v>120</v>
      </c>
    </row>
    <row r="54" spans="2:64" s="86" customFormat="1" ht="31.5" customHeight="1" x14ac:dyDescent="0.25">
      <c r="B54" s="81"/>
      <c r="C54" s="82"/>
      <c r="D54" s="82"/>
      <c r="E54" s="83" t="s">
        <v>125</v>
      </c>
      <c r="F54" s="663" t="s">
        <v>2305</v>
      </c>
      <c r="G54" s="662"/>
      <c r="H54" s="662"/>
      <c r="I54" s="662"/>
      <c r="J54" s="82"/>
      <c r="K54" s="84">
        <v>-1.331</v>
      </c>
      <c r="L54" s="82"/>
      <c r="M54" s="82"/>
      <c r="N54" s="82"/>
      <c r="O54" s="82"/>
      <c r="P54" s="82"/>
      <c r="Q54" s="82"/>
      <c r="R54" s="85"/>
      <c r="T54" s="87"/>
      <c r="U54" s="82"/>
      <c r="V54" s="82"/>
      <c r="W54" s="82"/>
      <c r="X54" s="82"/>
      <c r="Y54" s="82"/>
      <c r="Z54" s="82"/>
      <c r="AA54" s="88"/>
      <c r="AT54" s="89" t="s">
        <v>130</v>
      </c>
      <c r="AU54" s="89" t="s">
        <v>128</v>
      </c>
      <c r="AV54" s="86" t="s">
        <v>128</v>
      </c>
      <c r="AW54" s="86" t="s">
        <v>131</v>
      </c>
      <c r="AX54" s="86" t="s">
        <v>119</v>
      </c>
      <c r="AY54" s="89" t="s">
        <v>120</v>
      </c>
    </row>
    <row r="55" spans="2:64" s="95" customFormat="1" ht="22.5" customHeight="1" x14ac:dyDescent="0.25">
      <c r="B55" s="90"/>
      <c r="C55" s="91"/>
      <c r="D55" s="91"/>
      <c r="E55" s="92" t="s">
        <v>125</v>
      </c>
      <c r="F55" s="664" t="s">
        <v>146</v>
      </c>
      <c r="G55" s="665"/>
      <c r="H55" s="665"/>
      <c r="I55" s="665"/>
      <c r="J55" s="91"/>
      <c r="K55" s="93">
        <v>25.280999999999999</v>
      </c>
      <c r="L55" s="91"/>
      <c r="M55" s="91"/>
      <c r="N55" s="91"/>
      <c r="O55" s="91"/>
      <c r="P55" s="91"/>
      <c r="Q55" s="91"/>
      <c r="R55" s="94"/>
      <c r="T55" s="96"/>
      <c r="U55" s="91"/>
      <c r="V55" s="91"/>
      <c r="W55" s="91"/>
      <c r="X55" s="91"/>
      <c r="Y55" s="91"/>
      <c r="Z55" s="91"/>
      <c r="AA55" s="97"/>
      <c r="AT55" s="98" t="s">
        <v>130</v>
      </c>
      <c r="AU55" s="98" t="s">
        <v>128</v>
      </c>
      <c r="AV55" s="95" t="s">
        <v>127</v>
      </c>
      <c r="AW55" s="95" t="s">
        <v>131</v>
      </c>
      <c r="AX55" s="95" t="s">
        <v>118</v>
      </c>
      <c r="AY55" s="98" t="s">
        <v>120</v>
      </c>
    </row>
    <row r="56" spans="2:64" s="17" customFormat="1" ht="44.25" customHeight="1" x14ac:dyDescent="0.25">
      <c r="B56" s="70"/>
      <c r="C56" s="71" t="s">
        <v>136</v>
      </c>
      <c r="D56" s="71" t="s">
        <v>121</v>
      </c>
      <c r="E56" s="72" t="s">
        <v>164</v>
      </c>
      <c r="F56" s="671" t="s">
        <v>165</v>
      </c>
      <c r="G56" s="667"/>
      <c r="H56" s="667"/>
      <c r="I56" s="667"/>
      <c r="J56" s="73" t="s">
        <v>134</v>
      </c>
      <c r="K56" s="74">
        <v>1.331</v>
      </c>
      <c r="L56" s="666"/>
      <c r="M56" s="667"/>
      <c r="N56" s="666">
        <f>ROUND(L56*K56,2)</f>
        <v>0</v>
      </c>
      <c r="O56" s="667"/>
      <c r="P56" s="667"/>
      <c r="Q56" s="667"/>
      <c r="R56" s="75"/>
      <c r="T56" s="76" t="s">
        <v>125</v>
      </c>
      <c r="U56" s="77" t="s">
        <v>126</v>
      </c>
      <c r="V56" s="78">
        <v>1.6930000000000001</v>
      </c>
      <c r="W56" s="78">
        <f>V56*K56</f>
        <v>2.2533829999999999</v>
      </c>
      <c r="X56" s="78">
        <v>0</v>
      </c>
      <c r="Y56" s="78">
        <f>X56*K56</f>
        <v>0</v>
      </c>
      <c r="Z56" s="78">
        <v>0</v>
      </c>
      <c r="AA56" s="79">
        <f>Z56*K56</f>
        <v>0</v>
      </c>
      <c r="AR56" s="30" t="s">
        <v>127</v>
      </c>
      <c r="AT56" s="30" t="s">
        <v>121</v>
      </c>
      <c r="AU56" s="30" t="s">
        <v>128</v>
      </c>
      <c r="AY56" s="30" t="s">
        <v>120</v>
      </c>
      <c r="BE56" s="80">
        <f>IF(U56="základní",N56,0)</f>
        <v>0</v>
      </c>
      <c r="BF56" s="80">
        <f>IF(U56="snížená",N56,0)</f>
        <v>0</v>
      </c>
      <c r="BG56" s="80">
        <f>IF(U56="zákl. přenesená",N56,0)</f>
        <v>0</v>
      </c>
      <c r="BH56" s="80">
        <f>IF(U56="sníž. přenesená",N56,0)</f>
        <v>0</v>
      </c>
      <c r="BI56" s="80">
        <f>IF(U56="nulová",N56,0)</f>
        <v>0</v>
      </c>
      <c r="BJ56" s="30" t="s">
        <v>118</v>
      </c>
      <c r="BK56" s="80">
        <f>ROUND(L56*K56,2)</f>
        <v>0</v>
      </c>
      <c r="BL56" s="30" t="s">
        <v>127</v>
      </c>
    </row>
    <row r="57" spans="2:64" s="86" customFormat="1" ht="22.5" customHeight="1" x14ac:dyDescent="0.25">
      <c r="B57" s="81"/>
      <c r="C57" s="82"/>
      <c r="D57" s="82"/>
      <c r="E57" s="83" t="s">
        <v>125</v>
      </c>
      <c r="F57" s="661" t="s">
        <v>2306</v>
      </c>
      <c r="G57" s="662"/>
      <c r="H57" s="662"/>
      <c r="I57" s="662"/>
      <c r="J57" s="82"/>
      <c r="K57" s="84">
        <v>1.331</v>
      </c>
      <c r="L57" s="82"/>
      <c r="M57" s="82"/>
      <c r="N57" s="82"/>
      <c r="O57" s="82"/>
      <c r="P57" s="82"/>
      <c r="Q57" s="82"/>
      <c r="R57" s="85"/>
      <c r="T57" s="87"/>
      <c r="U57" s="82"/>
      <c r="V57" s="82"/>
      <c r="W57" s="82"/>
      <c r="X57" s="82"/>
      <c r="Y57" s="82"/>
      <c r="Z57" s="82"/>
      <c r="AA57" s="88"/>
      <c r="AT57" s="89" t="s">
        <v>130</v>
      </c>
      <c r="AU57" s="89" t="s">
        <v>128</v>
      </c>
      <c r="AV57" s="86" t="s">
        <v>128</v>
      </c>
      <c r="AW57" s="86" t="s">
        <v>131</v>
      </c>
      <c r="AX57" s="86" t="s">
        <v>118</v>
      </c>
      <c r="AY57" s="89" t="s">
        <v>120</v>
      </c>
    </row>
    <row r="58" spans="2:64" s="17" customFormat="1" ht="31.5" customHeight="1" x14ac:dyDescent="0.25">
      <c r="B58" s="70"/>
      <c r="C58" s="71" t="s">
        <v>127</v>
      </c>
      <c r="D58" s="71" t="s">
        <v>121</v>
      </c>
      <c r="E58" s="72" t="s">
        <v>1835</v>
      </c>
      <c r="F58" s="671" t="s">
        <v>1836</v>
      </c>
      <c r="G58" s="667"/>
      <c r="H58" s="667"/>
      <c r="I58" s="667"/>
      <c r="J58" s="73" t="s">
        <v>134</v>
      </c>
      <c r="K58" s="74">
        <v>34.531999999999996</v>
      </c>
      <c r="L58" s="666"/>
      <c r="M58" s="667"/>
      <c r="N58" s="666">
        <f>ROUND(L58*K58,2)</f>
        <v>0</v>
      </c>
      <c r="O58" s="667"/>
      <c r="P58" s="667"/>
      <c r="Q58" s="667"/>
      <c r="R58" s="75"/>
      <c r="T58" s="76" t="s">
        <v>125</v>
      </c>
      <c r="U58" s="77" t="s">
        <v>126</v>
      </c>
      <c r="V58" s="78">
        <v>0.19900000000000001</v>
      </c>
      <c r="W58" s="78">
        <f>V58*K58</f>
        <v>6.8718680000000001</v>
      </c>
      <c r="X58" s="78">
        <v>0</v>
      </c>
      <c r="Y58" s="78">
        <f>X58*K58</f>
        <v>0</v>
      </c>
      <c r="Z58" s="78">
        <v>0</v>
      </c>
      <c r="AA58" s="79">
        <f>Z58*K58</f>
        <v>0</v>
      </c>
      <c r="AR58" s="30" t="s">
        <v>127</v>
      </c>
      <c r="AT58" s="30" t="s">
        <v>121</v>
      </c>
      <c r="AU58" s="30" t="s">
        <v>128</v>
      </c>
      <c r="AY58" s="30" t="s">
        <v>120</v>
      </c>
      <c r="BE58" s="80">
        <f>IF(U58="základní",N58,0)</f>
        <v>0</v>
      </c>
      <c r="BF58" s="80">
        <f>IF(U58="snížená",N58,0)</f>
        <v>0</v>
      </c>
      <c r="BG58" s="80">
        <f>IF(U58="zákl. přenesená",N58,0)</f>
        <v>0</v>
      </c>
      <c r="BH58" s="80">
        <f>IF(U58="sníž. přenesená",N58,0)</f>
        <v>0</v>
      </c>
      <c r="BI58" s="80">
        <f>IF(U58="nulová",N58,0)</f>
        <v>0</v>
      </c>
      <c r="BJ58" s="30" t="s">
        <v>118</v>
      </c>
      <c r="BK58" s="80">
        <f>ROUND(L58*K58,2)</f>
        <v>0</v>
      </c>
      <c r="BL58" s="30" t="s">
        <v>127</v>
      </c>
    </row>
    <row r="59" spans="2:64" s="17" customFormat="1" ht="30" customHeight="1" x14ac:dyDescent="0.25">
      <c r="B59" s="18"/>
      <c r="C59" s="20"/>
      <c r="D59" s="20"/>
      <c r="E59" s="20"/>
      <c r="F59" s="679" t="s">
        <v>1837</v>
      </c>
      <c r="G59" s="680"/>
      <c r="H59" s="680"/>
      <c r="I59" s="680"/>
      <c r="J59" s="20"/>
      <c r="K59" s="20"/>
      <c r="L59" s="20"/>
      <c r="M59" s="20"/>
      <c r="N59" s="20"/>
      <c r="O59" s="20"/>
      <c r="P59" s="20"/>
      <c r="Q59" s="20"/>
      <c r="R59" s="19"/>
      <c r="T59" s="99"/>
      <c r="U59" s="20"/>
      <c r="V59" s="20"/>
      <c r="W59" s="20"/>
      <c r="X59" s="20"/>
      <c r="Y59" s="20"/>
      <c r="Z59" s="20"/>
      <c r="AA59" s="100"/>
      <c r="AT59" s="30" t="s">
        <v>193</v>
      </c>
      <c r="AU59" s="30" t="s">
        <v>128</v>
      </c>
    </row>
    <row r="60" spans="2:64" s="109" customFormat="1" ht="22.5" customHeight="1" x14ac:dyDescent="0.25">
      <c r="B60" s="105"/>
      <c r="C60" s="106"/>
      <c r="D60" s="106"/>
      <c r="E60" s="107" t="s">
        <v>125</v>
      </c>
      <c r="F60" s="676" t="s">
        <v>2307</v>
      </c>
      <c r="G60" s="673"/>
      <c r="H60" s="673"/>
      <c r="I60" s="673"/>
      <c r="J60" s="106"/>
      <c r="K60" s="107" t="s">
        <v>125</v>
      </c>
      <c r="L60" s="106"/>
      <c r="M60" s="106"/>
      <c r="N60" s="106"/>
      <c r="O60" s="106"/>
      <c r="P60" s="106"/>
      <c r="Q60" s="106"/>
      <c r="R60" s="108"/>
      <c r="T60" s="110"/>
      <c r="U60" s="106"/>
      <c r="V60" s="106"/>
      <c r="W60" s="106"/>
      <c r="X60" s="106"/>
      <c r="Y60" s="106"/>
      <c r="Z60" s="106"/>
      <c r="AA60" s="111"/>
      <c r="AT60" s="112" t="s">
        <v>130</v>
      </c>
      <c r="AU60" s="112" t="s">
        <v>128</v>
      </c>
      <c r="AV60" s="109" t="s">
        <v>118</v>
      </c>
      <c r="AW60" s="109" t="s">
        <v>131</v>
      </c>
      <c r="AX60" s="109" t="s">
        <v>119</v>
      </c>
      <c r="AY60" s="112" t="s">
        <v>120</v>
      </c>
    </row>
    <row r="61" spans="2:64" s="86" customFormat="1" ht="22.5" customHeight="1" x14ac:dyDescent="0.25">
      <c r="B61" s="81"/>
      <c r="C61" s="82"/>
      <c r="D61" s="82"/>
      <c r="E61" s="83" t="s">
        <v>125</v>
      </c>
      <c r="F61" s="663" t="s">
        <v>2308</v>
      </c>
      <c r="G61" s="662"/>
      <c r="H61" s="662"/>
      <c r="I61" s="662"/>
      <c r="J61" s="82"/>
      <c r="K61" s="84">
        <v>25.280999999999999</v>
      </c>
      <c r="L61" s="82"/>
      <c r="M61" s="82"/>
      <c r="N61" s="82"/>
      <c r="O61" s="82"/>
      <c r="P61" s="82"/>
      <c r="Q61" s="82"/>
      <c r="R61" s="85"/>
      <c r="T61" s="87"/>
      <c r="U61" s="82"/>
      <c r="V61" s="82"/>
      <c r="W61" s="82"/>
      <c r="X61" s="82"/>
      <c r="Y61" s="82"/>
      <c r="Z61" s="82"/>
      <c r="AA61" s="88"/>
      <c r="AT61" s="89" t="s">
        <v>130</v>
      </c>
      <c r="AU61" s="89" t="s">
        <v>128</v>
      </c>
      <c r="AV61" s="86" t="s">
        <v>128</v>
      </c>
      <c r="AW61" s="86" t="s">
        <v>131</v>
      </c>
      <c r="AX61" s="86" t="s">
        <v>119</v>
      </c>
      <c r="AY61" s="89" t="s">
        <v>120</v>
      </c>
    </row>
    <row r="62" spans="2:64" s="86" customFormat="1" ht="22.5" customHeight="1" x14ac:dyDescent="0.25">
      <c r="B62" s="81"/>
      <c r="C62" s="82"/>
      <c r="D62" s="82"/>
      <c r="E62" s="83" t="s">
        <v>125</v>
      </c>
      <c r="F62" s="663" t="s">
        <v>2309</v>
      </c>
      <c r="G62" s="662"/>
      <c r="H62" s="662"/>
      <c r="I62" s="662"/>
      <c r="J62" s="82"/>
      <c r="K62" s="84">
        <v>1.331</v>
      </c>
      <c r="L62" s="82"/>
      <c r="M62" s="82"/>
      <c r="N62" s="82"/>
      <c r="O62" s="82"/>
      <c r="P62" s="82"/>
      <c r="Q62" s="82"/>
      <c r="R62" s="85"/>
      <c r="T62" s="87"/>
      <c r="U62" s="82"/>
      <c r="V62" s="82"/>
      <c r="W62" s="82"/>
      <c r="X62" s="82"/>
      <c r="Y62" s="82"/>
      <c r="Z62" s="82"/>
      <c r="AA62" s="88"/>
      <c r="AT62" s="89" t="s">
        <v>130</v>
      </c>
      <c r="AU62" s="89" t="s">
        <v>128</v>
      </c>
      <c r="AV62" s="86" t="s">
        <v>128</v>
      </c>
      <c r="AW62" s="86" t="s">
        <v>131</v>
      </c>
      <c r="AX62" s="86" t="s">
        <v>119</v>
      </c>
      <c r="AY62" s="89" t="s">
        <v>120</v>
      </c>
    </row>
    <row r="63" spans="2:64" s="86" customFormat="1" ht="44.25" customHeight="1" x14ac:dyDescent="0.25">
      <c r="B63" s="81"/>
      <c r="C63" s="82"/>
      <c r="D63" s="82"/>
      <c r="E63" s="83" t="s">
        <v>125</v>
      </c>
      <c r="F63" s="663" t="s">
        <v>2310</v>
      </c>
      <c r="G63" s="662"/>
      <c r="H63" s="662"/>
      <c r="I63" s="662"/>
      <c r="J63" s="82"/>
      <c r="K63" s="84">
        <v>3.1680000000000001</v>
      </c>
      <c r="L63" s="82"/>
      <c r="M63" s="82"/>
      <c r="N63" s="82"/>
      <c r="O63" s="82"/>
      <c r="P63" s="82"/>
      <c r="Q63" s="82"/>
      <c r="R63" s="85"/>
      <c r="T63" s="87"/>
      <c r="U63" s="82"/>
      <c r="V63" s="82"/>
      <c r="W63" s="82"/>
      <c r="X63" s="82"/>
      <c r="Y63" s="82"/>
      <c r="Z63" s="82"/>
      <c r="AA63" s="88"/>
      <c r="AT63" s="89" t="s">
        <v>130</v>
      </c>
      <c r="AU63" s="89" t="s">
        <v>128</v>
      </c>
      <c r="AV63" s="86" t="s">
        <v>128</v>
      </c>
      <c r="AW63" s="86" t="s">
        <v>131</v>
      </c>
      <c r="AX63" s="86" t="s">
        <v>119</v>
      </c>
      <c r="AY63" s="89" t="s">
        <v>120</v>
      </c>
    </row>
    <row r="64" spans="2:64" s="86" customFormat="1" ht="31.5" customHeight="1" x14ac:dyDescent="0.25">
      <c r="B64" s="81"/>
      <c r="C64" s="82"/>
      <c r="D64" s="82"/>
      <c r="E64" s="83" t="s">
        <v>125</v>
      </c>
      <c r="F64" s="663" t="s">
        <v>2311</v>
      </c>
      <c r="G64" s="662"/>
      <c r="H64" s="662"/>
      <c r="I64" s="662"/>
      <c r="J64" s="82"/>
      <c r="K64" s="84">
        <v>4.7519999999999998</v>
      </c>
      <c r="L64" s="82"/>
      <c r="M64" s="82"/>
      <c r="N64" s="82"/>
      <c r="O64" s="82"/>
      <c r="P64" s="82"/>
      <c r="Q64" s="82"/>
      <c r="R64" s="85"/>
      <c r="T64" s="87"/>
      <c r="U64" s="82"/>
      <c r="V64" s="82"/>
      <c r="W64" s="82"/>
      <c r="X64" s="82"/>
      <c r="Y64" s="82"/>
      <c r="Z64" s="82"/>
      <c r="AA64" s="88"/>
      <c r="AT64" s="89" t="s">
        <v>130</v>
      </c>
      <c r="AU64" s="89" t="s">
        <v>128</v>
      </c>
      <c r="AV64" s="86" t="s">
        <v>128</v>
      </c>
      <c r="AW64" s="86" t="s">
        <v>131</v>
      </c>
      <c r="AX64" s="86" t="s">
        <v>119</v>
      </c>
      <c r="AY64" s="89" t="s">
        <v>120</v>
      </c>
    </row>
    <row r="65" spans="2:64" s="95" customFormat="1" ht="22.5" customHeight="1" x14ac:dyDescent="0.25">
      <c r="B65" s="90"/>
      <c r="C65" s="91"/>
      <c r="D65" s="91"/>
      <c r="E65" s="92" t="s">
        <v>125</v>
      </c>
      <c r="F65" s="664" t="s">
        <v>146</v>
      </c>
      <c r="G65" s="665"/>
      <c r="H65" s="665"/>
      <c r="I65" s="665"/>
      <c r="J65" s="91"/>
      <c r="K65" s="93">
        <v>34.531999999999996</v>
      </c>
      <c r="L65" s="91"/>
      <c r="M65" s="91"/>
      <c r="N65" s="91"/>
      <c r="O65" s="91"/>
      <c r="P65" s="91"/>
      <c r="Q65" s="91"/>
      <c r="R65" s="94"/>
      <c r="T65" s="96"/>
      <c r="U65" s="91"/>
      <c r="V65" s="91"/>
      <c r="W65" s="91"/>
      <c r="X65" s="91"/>
      <c r="Y65" s="91"/>
      <c r="Z65" s="91"/>
      <c r="AA65" s="97"/>
      <c r="AT65" s="98" t="s">
        <v>130</v>
      </c>
      <c r="AU65" s="98" t="s">
        <v>128</v>
      </c>
      <c r="AV65" s="95" t="s">
        <v>127</v>
      </c>
      <c r="AW65" s="95" t="s">
        <v>131</v>
      </c>
      <c r="AX65" s="95" t="s">
        <v>118</v>
      </c>
      <c r="AY65" s="98" t="s">
        <v>120</v>
      </c>
    </row>
    <row r="66" spans="2:64" s="17" customFormat="1" ht="31.5" customHeight="1" x14ac:dyDescent="0.25">
      <c r="B66" s="70"/>
      <c r="C66" s="71" t="s">
        <v>143</v>
      </c>
      <c r="D66" s="71" t="s">
        <v>121</v>
      </c>
      <c r="E66" s="72" t="s">
        <v>1841</v>
      </c>
      <c r="F66" s="671" t="s">
        <v>1842</v>
      </c>
      <c r="G66" s="667"/>
      <c r="H66" s="667"/>
      <c r="I66" s="667"/>
      <c r="J66" s="73" t="s">
        <v>134</v>
      </c>
      <c r="K66" s="74">
        <v>14.545</v>
      </c>
      <c r="L66" s="666"/>
      <c r="M66" s="667"/>
      <c r="N66" s="666">
        <f>ROUND(L66*K66,2)</f>
        <v>0</v>
      </c>
      <c r="O66" s="667"/>
      <c r="P66" s="667"/>
      <c r="Q66" s="667"/>
      <c r="R66" s="75"/>
      <c r="T66" s="76" t="s">
        <v>125</v>
      </c>
      <c r="U66" s="77" t="s">
        <v>126</v>
      </c>
      <c r="V66" s="78">
        <v>0.28599999999999998</v>
      </c>
      <c r="W66" s="78">
        <f>V66*K66</f>
        <v>4.1598699999999997</v>
      </c>
      <c r="X66" s="78">
        <v>0</v>
      </c>
      <c r="Y66" s="78">
        <f>X66*K66</f>
        <v>0</v>
      </c>
      <c r="Z66" s="78">
        <v>0</v>
      </c>
      <c r="AA66" s="79">
        <f>Z66*K66</f>
        <v>0</v>
      </c>
      <c r="AR66" s="30" t="s">
        <v>127</v>
      </c>
      <c r="AT66" s="30" t="s">
        <v>121</v>
      </c>
      <c r="AU66" s="30" t="s">
        <v>128</v>
      </c>
      <c r="AY66" s="30" t="s">
        <v>120</v>
      </c>
      <c r="BE66" s="80">
        <f>IF(U66="základní",N66,0)</f>
        <v>0</v>
      </c>
      <c r="BF66" s="80">
        <f>IF(U66="snížená",N66,0)</f>
        <v>0</v>
      </c>
      <c r="BG66" s="80">
        <f>IF(U66="zákl. přenesená",N66,0)</f>
        <v>0</v>
      </c>
      <c r="BH66" s="80">
        <f>IF(U66="sníž. přenesená",N66,0)</f>
        <v>0</v>
      </c>
      <c r="BI66" s="80">
        <f>IF(U66="nulová",N66,0)</f>
        <v>0</v>
      </c>
      <c r="BJ66" s="30" t="s">
        <v>118</v>
      </c>
      <c r="BK66" s="80">
        <f>ROUND(L66*K66,2)</f>
        <v>0</v>
      </c>
      <c r="BL66" s="30" t="s">
        <v>127</v>
      </c>
    </row>
    <row r="67" spans="2:64" s="109" customFormat="1" ht="22.5" customHeight="1" x14ac:dyDescent="0.25">
      <c r="B67" s="105"/>
      <c r="C67" s="106"/>
      <c r="D67" s="106"/>
      <c r="E67" s="107" t="s">
        <v>125</v>
      </c>
      <c r="F67" s="672" t="s">
        <v>2312</v>
      </c>
      <c r="G67" s="673"/>
      <c r="H67" s="673"/>
      <c r="I67" s="673"/>
      <c r="J67" s="106"/>
      <c r="K67" s="107" t="s">
        <v>125</v>
      </c>
      <c r="L67" s="106"/>
      <c r="M67" s="106"/>
      <c r="N67" s="106"/>
      <c r="O67" s="106"/>
      <c r="P67" s="106"/>
      <c r="Q67" s="106"/>
      <c r="R67" s="108"/>
      <c r="T67" s="110"/>
      <c r="U67" s="106"/>
      <c r="V67" s="106"/>
      <c r="W67" s="106"/>
      <c r="X67" s="106"/>
      <c r="Y67" s="106"/>
      <c r="Z67" s="106"/>
      <c r="AA67" s="111"/>
      <c r="AT67" s="112" t="s">
        <v>130</v>
      </c>
      <c r="AU67" s="112" t="s">
        <v>128</v>
      </c>
      <c r="AV67" s="109" t="s">
        <v>118</v>
      </c>
      <c r="AW67" s="109" t="s">
        <v>131</v>
      </c>
      <c r="AX67" s="109" t="s">
        <v>119</v>
      </c>
      <c r="AY67" s="112" t="s">
        <v>120</v>
      </c>
    </row>
    <row r="68" spans="2:64" s="86" customFormat="1" ht="22.5" customHeight="1" x14ac:dyDescent="0.25">
      <c r="B68" s="81"/>
      <c r="C68" s="82"/>
      <c r="D68" s="82"/>
      <c r="E68" s="83" t="s">
        <v>125</v>
      </c>
      <c r="F68" s="663" t="s">
        <v>2313</v>
      </c>
      <c r="G68" s="662"/>
      <c r="H68" s="662"/>
      <c r="I68" s="662"/>
      <c r="J68" s="82"/>
      <c r="K68" s="84">
        <v>15.84</v>
      </c>
      <c r="L68" s="82"/>
      <c r="M68" s="82"/>
      <c r="N68" s="82"/>
      <c r="O68" s="82"/>
      <c r="P68" s="82"/>
      <c r="Q68" s="82"/>
      <c r="R68" s="85"/>
      <c r="T68" s="87"/>
      <c r="U68" s="82"/>
      <c r="V68" s="82"/>
      <c r="W68" s="82"/>
      <c r="X68" s="82"/>
      <c r="Y68" s="82"/>
      <c r="Z68" s="82"/>
      <c r="AA68" s="88"/>
      <c r="AT68" s="89" t="s">
        <v>130</v>
      </c>
      <c r="AU68" s="89" t="s">
        <v>128</v>
      </c>
      <c r="AV68" s="86" t="s">
        <v>128</v>
      </c>
      <c r="AW68" s="86" t="s">
        <v>131</v>
      </c>
      <c r="AX68" s="86" t="s">
        <v>119</v>
      </c>
      <c r="AY68" s="89" t="s">
        <v>120</v>
      </c>
    </row>
    <row r="69" spans="2:64" s="86" customFormat="1" ht="31.5" customHeight="1" x14ac:dyDescent="0.25">
      <c r="B69" s="81"/>
      <c r="C69" s="82"/>
      <c r="D69" s="82"/>
      <c r="E69" s="83" t="s">
        <v>125</v>
      </c>
      <c r="F69" s="663" t="s">
        <v>2314</v>
      </c>
      <c r="G69" s="662"/>
      <c r="H69" s="662"/>
      <c r="I69" s="662"/>
      <c r="J69" s="82"/>
      <c r="K69" s="84">
        <v>-1.2949999999999999</v>
      </c>
      <c r="L69" s="82"/>
      <c r="M69" s="82"/>
      <c r="N69" s="82"/>
      <c r="O69" s="82"/>
      <c r="P69" s="82"/>
      <c r="Q69" s="82"/>
      <c r="R69" s="85"/>
      <c r="T69" s="87"/>
      <c r="U69" s="82"/>
      <c r="V69" s="82"/>
      <c r="W69" s="82"/>
      <c r="X69" s="82"/>
      <c r="Y69" s="82"/>
      <c r="Z69" s="82"/>
      <c r="AA69" s="88"/>
      <c r="AT69" s="89" t="s">
        <v>130</v>
      </c>
      <c r="AU69" s="89" t="s">
        <v>128</v>
      </c>
      <c r="AV69" s="86" t="s">
        <v>128</v>
      </c>
      <c r="AW69" s="86" t="s">
        <v>131</v>
      </c>
      <c r="AX69" s="86" t="s">
        <v>119</v>
      </c>
      <c r="AY69" s="89" t="s">
        <v>120</v>
      </c>
    </row>
    <row r="70" spans="2:64" s="95" customFormat="1" ht="22.5" customHeight="1" x14ac:dyDescent="0.25">
      <c r="B70" s="90"/>
      <c r="C70" s="91"/>
      <c r="D70" s="91"/>
      <c r="E70" s="92" t="s">
        <v>125</v>
      </c>
      <c r="F70" s="664" t="s">
        <v>146</v>
      </c>
      <c r="G70" s="665"/>
      <c r="H70" s="665"/>
      <c r="I70" s="665"/>
      <c r="J70" s="91"/>
      <c r="K70" s="93">
        <v>14.545</v>
      </c>
      <c r="L70" s="91"/>
      <c r="M70" s="91"/>
      <c r="N70" s="91"/>
      <c r="O70" s="91"/>
      <c r="P70" s="91"/>
      <c r="Q70" s="91"/>
      <c r="R70" s="94"/>
      <c r="T70" s="96"/>
      <c r="U70" s="91"/>
      <c r="V70" s="91"/>
      <c r="W70" s="91"/>
      <c r="X70" s="91"/>
      <c r="Y70" s="91"/>
      <c r="Z70" s="91"/>
      <c r="AA70" s="97"/>
      <c r="AT70" s="98" t="s">
        <v>130</v>
      </c>
      <c r="AU70" s="98" t="s">
        <v>128</v>
      </c>
      <c r="AV70" s="95" t="s">
        <v>127</v>
      </c>
      <c r="AW70" s="95" t="s">
        <v>131</v>
      </c>
      <c r="AX70" s="95" t="s">
        <v>118</v>
      </c>
      <c r="AY70" s="98" t="s">
        <v>120</v>
      </c>
    </row>
    <row r="71" spans="2:64" s="17" customFormat="1" ht="22.5" customHeight="1" x14ac:dyDescent="0.25">
      <c r="B71" s="70"/>
      <c r="C71" s="101" t="s">
        <v>147</v>
      </c>
      <c r="D71" s="101" t="s">
        <v>195</v>
      </c>
      <c r="E71" s="102" t="s">
        <v>259</v>
      </c>
      <c r="F71" s="677" t="s">
        <v>260</v>
      </c>
      <c r="G71" s="678"/>
      <c r="H71" s="678"/>
      <c r="I71" s="678"/>
      <c r="J71" s="103" t="s">
        <v>191</v>
      </c>
      <c r="K71" s="104">
        <v>29.09</v>
      </c>
      <c r="L71" s="670"/>
      <c r="M71" s="678"/>
      <c r="N71" s="670">
        <f>ROUND(L71*K71,2)</f>
        <v>0</v>
      </c>
      <c r="O71" s="667"/>
      <c r="P71" s="667"/>
      <c r="Q71" s="667"/>
      <c r="R71" s="75"/>
      <c r="T71" s="76" t="s">
        <v>125</v>
      </c>
      <c r="U71" s="77" t="s">
        <v>126</v>
      </c>
      <c r="V71" s="78">
        <v>0</v>
      </c>
      <c r="W71" s="78">
        <f>V71*K71</f>
        <v>0</v>
      </c>
      <c r="X71" s="78">
        <v>1</v>
      </c>
      <c r="Y71" s="78">
        <f>X71*K71</f>
        <v>29.09</v>
      </c>
      <c r="Z71" s="78">
        <v>0</v>
      </c>
      <c r="AA71" s="79">
        <f>Z71*K71</f>
        <v>0</v>
      </c>
      <c r="AR71" s="30" t="s">
        <v>154</v>
      </c>
      <c r="AT71" s="30" t="s">
        <v>195</v>
      </c>
      <c r="AU71" s="30" t="s">
        <v>128</v>
      </c>
      <c r="AY71" s="30" t="s">
        <v>120</v>
      </c>
      <c r="BE71" s="80">
        <f>IF(U71="základní",N71,0)</f>
        <v>0</v>
      </c>
      <c r="BF71" s="80">
        <f>IF(U71="snížená",N71,0)</f>
        <v>0</v>
      </c>
      <c r="BG71" s="80">
        <f>IF(U71="zákl. přenesená",N71,0)</f>
        <v>0</v>
      </c>
      <c r="BH71" s="80">
        <f>IF(U71="sníž. přenesená",N71,0)</f>
        <v>0</v>
      </c>
      <c r="BI71" s="80">
        <f>IF(U71="nulová",N71,0)</f>
        <v>0</v>
      </c>
      <c r="BJ71" s="30" t="s">
        <v>118</v>
      </c>
      <c r="BK71" s="80">
        <f>ROUND(L71*K71,2)</f>
        <v>0</v>
      </c>
      <c r="BL71" s="30" t="s">
        <v>127</v>
      </c>
    </row>
    <row r="72" spans="2:64" s="86" customFormat="1" ht="22.5" customHeight="1" x14ac:dyDescent="0.25">
      <c r="B72" s="81"/>
      <c r="C72" s="82"/>
      <c r="D72" s="82"/>
      <c r="E72" s="83" t="s">
        <v>125</v>
      </c>
      <c r="F72" s="661" t="s">
        <v>2315</v>
      </c>
      <c r="G72" s="662"/>
      <c r="H72" s="662"/>
      <c r="I72" s="662"/>
      <c r="J72" s="82"/>
      <c r="K72" s="84">
        <v>29.09</v>
      </c>
      <c r="L72" s="82"/>
      <c r="M72" s="82"/>
      <c r="N72" s="82"/>
      <c r="O72" s="82"/>
      <c r="P72" s="82"/>
      <c r="Q72" s="82"/>
      <c r="R72" s="85"/>
      <c r="T72" s="87"/>
      <c r="U72" s="82"/>
      <c r="V72" s="82"/>
      <c r="W72" s="82"/>
      <c r="X72" s="82"/>
      <c r="Y72" s="82"/>
      <c r="Z72" s="82"/>
      <c r="AA72" s="88"/>
      <c r="AT72" s="89" t="s">
        <v>130</v>
      </c>
      <c r="AU72" s="89" t="s">
        <v>128</v>
      </c>
      <c r="AV72" s="86" t="s">
        <v>128</v>
      </c>
      <c r="AW72" s="86" t="s">
        <v>131</v>
      </c>
      <c r="AX72" s="86" t="s">
        <v>118</v>
      </c>
      <c r="AY72" s="89" t="s">
        <v>120</v>
      </c>
    </row>
    <row r="73" spans="2:64" s="17" customFormat="1" ht="31.5" customHeight="1" x14ac:dyDescent="0.25">
      <c r="B73" s="70"/>
      <c r="C73" s="71" t="s">
        <v>151</v>
      </c>
      <c r="D73" s="71" t="s">
        <v>121</v>
      </c>
      <c r="E73" s="72" t="s">
        <v>263</v>
      </c>
      <c r="F73" s="671" t="s">
        <v>264</v>
      </c>
      <c r="G73" s="667"/>
      <c r="H73" s="667"/>
      <c r="I73" s="667"/>
      <c r="J73" s="73" t="s">
        <v>172</v>
      </c>
      <c r="K73" s="74">
        <v>46.4</v>
      </c>
      <c r="L73" s="666"/>
      <c r="M73" s="667"/>
      <c r="N73" s="666">
        <f>ROUND(L73*K73,2)</f>
        <v>0</v>
      </c>
      <c r="O73" s="667"/>
      <c r="P73" s="667"/>
      <c r="Q73" s="667"/>
      <c r="R73" s="75"/>
      <c r="T73" s="76" t="s">
        <v>125</v>
      </c>
      <c r="U73" s="77" t="s">
        <v>126</v>
      </c>
      <c r="V73" s="78">
        <v>0.17699999999999999</v>
      </c>
      <c r="W73" s="78">
        <f>V73*K73</f>
        <v>8.2127999999999997</v>
      </c>
      <c r="X73" s="78">
        <v>0</v>
      </c>
      <c r="Y73" s="78">
        <f>X73*K73</f>
        <v>0</v>
      </c>
      <c r="Z73" s="78">
        <v>0</v>
      </c>
      <c r="AA73" s="79">
        <f>Z73*K73</f>
        <v>0</v>
      </c>
      <c r="AR73" s="30" t="s">
        <v>127</v>
      </c>
      <c r="AT73" s="30" t="s">
        <v>121</v>
      </c>
      <c r="AU73" s="30" t="s">
        <v>128</v>
      </c>
      <c r="AY73" s="30" t="s">
        <v>120</v>
      </c>
      <c r="BE73" s="80">
        <f>IF(U73="základní",N73,0)</f>
        <v>0</v>
      </c>
      <c r="BF73" s="80">
        <f>IF(U73="snížená",N73,0)</f>
        <v>0</v>
      </c>
      <c r="BG73" s="80">
        <f>IF(U73="zákl. přenesená",N73,0)</f>
        <v>0</v>
      </c>
      <c r="BH73" s="80">
        <f>IF(U73="sníž. přenesená",N73,0)</f>
        <v>0</v>
      </c>
      <c r="BI73" s="80">
        <f>IF(U73="nulová",N73,0)</f>
        <v>0</v>
      </c>
      <c r="BJ73" s="30" t="s">
        <v>118</v>
      </c>
      <c r="BK73" s="80">
        <f>ROUND(L73*K73,2)</f>
        <v>0</v>
      </c>
      <c r="BL73" s="30" t="s">
        <v>127</v>
      </c>
    </row>
    <row r="74" spans="2:64" s="86" customFormat="1" ht="22.5" customHeight="1" x14ac:dyDescent="0.25">
      <c r="B74" s="81"/>
      <c r="C74" s="82"/>
      <c r="D74" s="82"/>
      <c r="E74" s="83" t="s">
        <v>125</v>
      </c>
      <c r="F74" s="661" t="s">
        <v>2316</v>
      </c>
      <c r="G74" s="662"/>
      <c r="H74" s="662"/>
      <c r="I74" s="662"/>
      <c r="J74" s="82"/>
      <c r="K74" s="84">
        <v>46.4</v>
      </c>
      <c r="L74" s="82"/>
      <c r="M74" s="82"/>
      <c r="N74" s="82"/>
      <c r="O74" s="82"/>
      <c r="P74" s="82"/>
      <c r="Q74" s="82"/>
      <c r="R74" s="85"/>
      <c r="T74" s="87"/>
      <c r="U74" s="82"/>
      <c r="V74" s="82"/>
      <c r="W74" s="82"/>
      <c r="X74" s="82"/>
      <c r="Y74" s="82"/>
      <c r="Z74" s="82"/>
      <c r="AA74" s="88"/>
      <c r="AT74" s="89" t="s">
        <v>130</v>
      </c>
      <c r="AU74" s="89" t="s">
        <v>128</v>
      </c>
      <c r="AV74" s="86" t="s">
        <v>128</v>
      </c>
      <c r="AW74" s="86" t="s">
        <v>131</v>
      </c>
      <c r="AX74" s="86" t="s">
        <v>118</v>
      </c>
      <c r="AY74" s="89" t="s">
        <v>120</v>
      </c>
    </row>
    <row r="75" spans="2:64" s="17" customFormat="1" ht="31.5" customHeight="1" x14ac:dyDescent="0.25">
      <c r="B75" s="70"/>
      <c r="C75" s="71" t="s">
        <v>154</v>
      </c>
      <c r="D75" s="71" t="s">
        <v>121</v>
      </c>
      <c r="E75" s="72" t="s">
        <v>267</v>
      </c>
      <c r="F75" s="671" t="s">
        <v>268</v>
      </c>
      <c r="G75" s="667"/>
      <c r="H75" s="667"/>
      <c r="I75" s="667"/>
      <c r="J75" s="73" t="s">
        <v>172</v>
      </c>
      <c r="K75" s="74">
        <v>46.4</v>
      </c>
      <c r="L75" s="666"/>
      <c r="M75" s="667"/>
      <c r="N75" s="666">
        <f>ROUND(L75*K75,2)</f>
        <v>0</v>
      </c>
      <c r="O75" s="667"/>
      <c r="P75" s="667"/>
      <c r="Q75" s="667"/>
      <c r="R75" s="75"/>
      <c r="T75" s="76" t="s">
        <v>125</v>
      </c>
      <c r="U75" s="77" t="s">
        <v>126</v>
      </c>
      <c r="V75" s="78">
        <v>5.8000000000000003E-2</v>
      </c>
      <c r="W75" s="78">
        <f>V75*K75</f>
        <v>2.6912000000000003</v>
      </c>
      <c r="X75" s="78">
        <v>0</v>
      </c>
      <c r="Y75" s="78">
        <f>X75*K75</f>
        <v>0</v>
      </c>
      <c r="Z75" s="78">
        <v>0</v>
      </c>
      <c r="AA75" s="79">
        <f>Z75*K75</f>
        <v>0</v>
      </c>
      <c r="AR75" s="30" t="s">
        <v>127</v>
      </c>
      <c r="AT75" s="30" t="s">
        <v>121</v>
      </c>
      <c r="AU75" s="30" t="s">
        <v>128</v>
      </c>
      <c r="AY75" s="30" t="s">
        <v>120</v>
      </c>
      <c r="BE75" s="80">
        <f>IF(U75="základní",N75,0)</f>
        <v>0</v>
      </c>
      <c r="BF75" s="80">
        <f>IF(U75="snížená",N75,0)</f>
        <v>0</v>
      </c>
      <c r="BG75" s="80">
        <f>IF(U75="zákl. přenesená",N75,0)</f>
        <v>0</v>
      </c>
      <c r="BH75" s="80">
        <f>IF(U75="sníž. přenesená",N75,0)</f>
        <v>0</v>
      </c>
      <c r="BI75" s="80">
        <f>IF(U75="nulová",N75,0)</f>
        <v>0</v>
      </c>
      <c r="BJ75" s="30" t="s">
        <v>118</v>
      </c>
      <c r="BK75" s="80">
        <f>ROUND(L75*K75,2)</f>
        <v>0</v>
      </c>
      <c r="BL75" s="30" t="s">
        <v>127</v>
      </c>
    </row>
    <row r="76" spans="2:64" s="86" customFormat="1" ht="22.5" customHeight="1" x14ac:dyDescent="0.25">
      <c r="B76" s="81"/>
      <c r="C76" s="82"/>
      <c r="D76" s="82"/>
      <c r="E76" s="83" t="s">
        <v>125</v>
      </c>
      <c r="F76" s="661" t="s">
        <v>2317</v>
      </c>
      <c r="G76" s="662"/>
      <c r="H76" s="662"/>
      <c r="I76" s="662"/>
      <c r="J76" s="82"/>
      <c r="K76" s="84">
        <v>46.4</v>
      </c>
      <c r="L76" s="82"/>
      <c r="M76" s="82"/>
      <c r="N76" s="82"/>
      <c r="O76" s="82"/>
      <c r="P76" s="82"/>
      <c r="Q76" s="82"/>
      <c r="R76" s="85"/>
      <c r="T76" s="87"/>
      <c r="U76" s="82"/>
      <c r="V76" s="82"/>
      <c r="W76" s="82"/>
      <c r="X76" s="82"/>
      <c r="Y76" s="82"/>
      <c r="Z76" s="82"/>
      <c r="AA76" s="88"/>
      <c r="AT76" s="89" t="s">
        <v>130</v>
      </c>
      <c r="AU76" s="89" t="s">
        <v>128</v>
      </c>
      <c r="AV76" s="86" t="s">
        <v>128</v>
      </c>
      <c r="AW76" s="86" t="s">
        <v>131</v>
      </c>
      <c r="AX76" s="86" t="s">
        <v>118</v>
      </c>
      <c r="AY76" s="89" t="s">
        <v>120</v>
      </c>
    </row>
    <row r="77" spans="2:64" s="17" customFormat="1" ht="22.5" customHeight="1" x14ac:dyDescent="0.25">
      <c r="B77" s="70"/>
      <c r="C77" s="101" t="s">
        <v>157</v>
      </c>
      <c r="D77" s="101" t="s">
        <v>195</v>
      </c>
      <c r="E77" s="102" t="s">
        <v>271</v>
      </c>
      <c r="F77" s="677" t="s">
        <v>272</v>
      </c>
      <c r="G77" s="678"/>
      <c r="H77" s="678"/>
      <c r="I77" s="678"/>
      <c r="J77" s="103" t="s">
        <v>273</v>
      </c>
      <c r="K77" s="104">
        <v>0.69599999999999995</v>
      </c>
      <c r="L77" s="670"/>
      <c r="M77" s="678"/>
      <c r="N77" s="670">
        <f>ROUND(L77*K77,2)</f>
        <v>0</v>
      </c>
      <c r="O77" s="667"/>
      <c r="P77" s="667"/>
      <c r="Q77" s="667"/>
      <c r="R77" s="75"/>
      <c r="T77" s="76" t="s">
        <v>125</v>
      </c>
      <c r="U77" s="77" t="s">
        <v>126</v>
      </c>
      <c r="V77" s="78">
        <v>0</v>
      </c>
      <c r="W77" s="78">
        <f>V77*K77</f>
        <v>0</v>
      </c>
      <c r="X77" s="78">
        <v>1E-3</v>
      </c>
      <c r="Y77" s="78">
        <f>X77*K77</f>
        <v>6.96E-4</v>
      </c>
      <c r="Z77" s="78">
        <v>0</v>
      </c>
      <c r="AA77" s="79">
        <f>Z77*K77</f>
        <v>0</v>
      </c>
      <c r="AR77" s="30" t="s">
        <v>154</v>
      </c>
      <c r="AT77" s="30" t="s">
        <v>195</v>
      </c>
      <c r="AU77" s="30" t="s">
        <v>128</v>
      </c>
      <c r="AY77" s="30" t="s">
        <v>120</v>
      </c>
      <c r="BE77" s="80">
        <f>IF(U77="základní",N77,0)</f>
        <v>0</v>
      </c>
      <c r="BF77" s="80">
        <f>IF(U77="snížená",N77,0)</f>
        <v>0</v>
      </c>
      <c r="BG77" s="80">
        <f>IF(U77="zákl. přenesená",N77,0)</f>
        <v>0</v>
      </c>
      <c r="BH77" s="80">
        <f>IF(U77="sníž. přenesená",N77,0)</f>
        <v>0</v>
      </c>
      <c r="BI77" s="80">
        <f>IF(U77="nulová",N77,0)</f>
        <v>0</v>
      </c>
      <c r="BJ77" s="30" t="s">
        <v>118</v>
      </c>
      <c r="BK77" s="80">
        <f>ROUND(L77*K77,2)</f>
        <v>0</v>
      </c>
      <c r="BL77" s="30" t="s">
        <v>127</v>
      </c>
    </row>
    <row r="78" spans="2:64" s="86" customFormat="1" ht="22.5" customHeight="1" x14ac:dyDescent="0.25">
      <c r="B78" s="81"/>
      <c r="C78" s="82"/>
      <c r="D78" s="82"/>
      <c r="E78" s="83" t="s">
        <v>125</v>
      </c>
      <c r="F78" s="661" t="s">
        <v>2318</v>
      </c>
      <c r="G78" s="662"/>
      <c r="H78" s="662"/>
      <c r="I78" s="662"/>
      <c r="J78" s="82"/>
      <c r="K78" s="84">
        <v>0.69599999999999995</v>
      </c>
      <c r="L78" s="82"/>
      <c r="M78" s="82"/>
      <c r="N78" s="82"/>
      <c r="O78" s="82"/>
      <c r="P78" s="82"/>
      <c r="Q78" s="82"/>
      <c r="R78" s="85"/>
      <c r="T78" s="87"/>
      <c r="U78" s="82"/>
      <c r="V78" s="82"/>
      <c r="W78" s="82"/>
      <c r="X78" s="82"/>
      <c r="Y78" s="82"/>
      <c r="Z78" s="82"/>
      <c r="AA78" s="88"/>
      <c r="AT78" s="89" t="s">
        <v>130</v>
      </c>
      <c r="AU78" s="89" t="s">
        <v>128</v>
      </c>
      <c r="AV78" s="86" t="s">
        <v>128</v>
      </c>
      <c r="AW78" s="86" t="s">
        <v>131</v>
      </c>
      <c r="AX78" s="86" t="s">
        <v>118</v>
      </c>
      <c r="AY78" s="89" t="s">
        <v>120</v>
      </c>
    </row>
    <row r="79" spans="2:64" s="17" customFormat="1" ht="22.5" customHeight="1" x14ac:dyDescent="0.25">
      <c r="B79" s="70"/>
      <c r="C79" s="71" t="s">
        <v>163</v>
      </c>
      <c r="D79" s="71" t="s">
        <v>121</v>
      </c>
      <c r="E79" s="72" t="s">
        <v>276</v>
      </c>
      <c r="F79" s="671" t="s">
        <v>277</v>
      </c>
      <c r="G79" s="667"/>
      <c r="H79" s="667"/>
      <c r="I79" s="667"/>
      <c r="J79" s="73" t="s">
        <v>172</v>
      </c>
      <c r="K79" s="74">
        <v>6.48</v>
      </c>
      <c r="L79" s="666"/>
      <c r="M79" s="667"/>
      <c r="N79" s="666">
        <f>ROUND(L79*K79,2)</f>
        <v>0</v>
      </c>
      <c r="O79" s="667"/>
      <c r="P79" s="667"/>
      <c r="Q79" s="667"/>
      <c r="R79" s="75"/>
      <c r="T79" s="76" t="s">
        <v>125</v>
      </c>
      <c r="U79" s="77" t="s">
        <v>126</v>
      </c>
      <c r="V79" s="78">
        <v>1.7999999999999999E-2</v>
      </c>
      <c r="W79" s="78">
        <f>V79*K79</f>
        <v>0.11663999999999999</v>
      </c>
      <c r="X79" s="78">
        <v>0</v>
      </c>
      <c r="Y79" s="78">
        <f>X79*K79</f>
        <v>0</v>
      </c>
      <c r="Z79" s="78">
        <v>0</v>
      </c>
      <c r="AA79" s="79">
        <f>Z79*K79</f>
        <v>0</v>
      </c>
      <c r="AR79" s="30" t="s">
        <v>127</v>
      </c>
      <c r="AT79" s="30" t="s">
        <v>121</v>
      </c>
      <c r="AU79" s="30" t="s">
        <v>128</v>
      </c>
      <c r="AY79" s="30" t="s">
        <v>120</v>
      </c>
      <c r="BE79" s="80">
        <f>IF(U79="základní",N79,0)</f>
        <v>0</v>
      </c>
      <c r="BF79" s="80">
        <f>IF(U79="snížená",N79,0)</f>
        <v>0</v>
      </c>
      <c r="BG79" s="80">
        <f>IF(U79="zákl. přenesená",N79,0)</f>
        <v>0</v>
      </c>
      <c r="BH79" s="80">
        <f>IF(U79="sníž. přenesená",N79,0)</f>
        <v>0</v>
      </c>
      <c r="BI79" s="80">
        <f>IF(U79="nulová",N79,0)</f>
        <v>0</v>
      </c>
      <c r="BJ79" s="30" t="s">
        <v>118</v>
      </c>
      <c r="BK79" s="80">
        <f>ROUND(L79*K79,2)</f>
        <v>0</v>
      </c>
      <c r="BL79" s="30" t="s">
        <v>127</v>
      </c>
    </row>
    <row r="80" spans="2:64" s="86" customFormat="1" ht="22.5" customHeight="1" x14ac:dyDescent="0.25">
      <c r="B80" s="81"/>
      <c r="C80" s="82"/>
      <c r="D80" s="82"/>
      <c r="E80" s="83" t="s">
        <v>125</v>
      </c>
      <c r="F80" s="661" t="s">
        <v>2319</v>
      </c>
      <c r="G80" s="662"/>
      <c r="H80" s="662"/>
      <c r="I80" s="662"/>
      <c r="J80" s="82"/>
      <c r="K80" s="84">
        <v>1.68</v>
      </c>
      <c r="L80" s="82"/>
      <c r="M80" s="82"/>
      <c r="N80" s="82"/>
      <c r="O80" s="82"/>
      <c r="P80" s="82"/>
      <c r="Q80" s="82"/>
      <c r="R80" s="85"/>
      <c r="T80" s="87"/>
      <c r="U80" s="82"/>
      <c r="V80" s="82"/>
      <c r="W80" s="82"/>
      <c r="X80" s="82"/>
      <c r="Y80" s="82"/>
      <c r="Z80" s="82"/>
      <c r="AA80" s="88"/>
      <c r="AT80" s="89" t="s">
        <v>130</v>
      </c>
      <c r="AU80" s="89" t="s">
        <v>128</v>
      </c>
      <c r="AV80" s="86" t="s">
        <v>128</v>
      </c>
      <c r="AW80" s="86" t="s">
        <v>131</v>
      </c>
      <c r="AX80" s="86" t="s">
        <v>119</v>
      </c>
      <c r="AY80" s="89" t="s">
        <v>120</v>
      </c>
    </row>
    <row r="81" spans="2:64" s="86" customFormat="1" ht="22.5" customHeight="1" x14ac:dyDescent="0.25">
      <c r="B81" s="81"/>
      <c r="C81" s="82"/>
      <c r="D81" s="82"/>
      <c r="E81" s="83" t="s">
        <v>125</v>
      </c>
      <c r="F81" s="663" t="s">
        <v>2320</v>
      </c>
      <c r="G81" s="662"/>
      <c r="H81" s="662"/>
      <c r="I81" s="662"/>
      <c r="J81" s="82"/>
      <c r="K81" s="84">
        <v>4.8</v>
      </c>
      <c r="L81" s="82"/>
      <c r="M81" s="82"/>
      <c r="N81" s="82"/>
      <c r="O81" s="82"/>
      <c r="P81" s="82"/>
      <c r="Q81" s="82"/>
      <c r="R81" s="85"/>
      <c r="T81" s="87"/>
      <c r="U81" s="82"/>
      <c r="V81" s="82"/>
      <c r="W81" s="82"/>
      <c r="X81" s="82"/>
      <c r="Y81" s="82"/>
      <c r="Z81" s="82"/>
      <c r="AA81" s="88"/>
      <c r="AT81" s="89" t="s">
        <v>130</v>
      </c>
      <c r="AU81" s="89" t="s">
        <v>128</v>
      </c>
      <c r="AV81" s="86" t="s">
        <v>128</v>
      </c>
      <c r="AW81" s="86" t="s">
        <v>131</v>
      </c>
      <c r="AX81" s="86" t="s">
        <v>119</v>
      </c>
      <c r="AY81" s="89" t="s">
        <v>120</v>
      </c>
    </row>
    <row r="82" spans="2:64" s="95" customFormat="1" ht="22.5" customHeight="1" x14ac:dyDescent="0.25">
      <c r="B82" s="90"/>
      <c r="C82" s="91"/>
      <c r="D82" s="91"/>
      <c r="E82" s="92" t="s">
        <v>125</v>
      </c>
      <c r="F82" s="664" t="s">
        <v>146</v>
      </c>
      <c r="G82" s="665"/>
      <c r="H82" s="665"/>
      <c r="I82" s="665"/>
      <c r="J82" s="91"/>
      <c r="K82" s="93">
        <v>6.48</v>
      </c>
      <c r="L82" s="91"/>
      <c r="M82" s="91"/>
      <c r="N82" s="91"/>
      <c r="O82" s="91"/>
      <c r="P82" s="91"/>
      <c r="Q82" s="91"/>
      <c r="R82" s="94"/>
      <c r="T82" s="96"/>
      <c r="U82" s="91"/>
      <c r="V82" s="91"/>
      <c r="W82" s="91"/>
      <c r="X82" s="91"/>
      <c r="Y82" s="91"/>
      <c r="Z82" s="91"/>
      <c r="AA82" s="97"/>
      <c r="AT82" s="98" t="s">
        <v>130</v>
      </c>
      <c r="AU82" s="98" t="s">
        <v>128</v>
      </c>
      <c r="AV82" s="95" t="s">
        <v>127</v>
      </c>
      <c r="AW82" s="95" t="s">
        <v>131</v>
      </c>
      <c r="AX82" s="95" t="s">
        <v>118</v>
      </c>
      <c r="AY82" s="98" t="s">
        <v>120</v>
      </c>
    </row>
    <row r="83" spans="2:64" s="62" customFormat="1" ht="29.85" customHeight="1" x14ac:dyDescent="0.3">
      <c r="B83" s="58"/>
      <c r="C83" s="59"/>
      <c r="D83" s="69" t="s">
        <v>78</v>
      </c>
      <c r="E83" s="69"/>
      <c r="F83" s="69"/>
      <c r="G83" s="69"/>
      <c r="H83" s="69"/>
      <c r="I83" s="69"/>
      <c r="J83" s="69"/>
      <c r="K83" s="69"/>
      <c r="L83" s="69"/>
      <c r="M83" s="69"/>
      <c r="N83" s="659">
        <f>BK83</f>
        <v>0</v>
      </c>
      <c r="O83" s="660"/>
      <c r="P83" s="660"/>
      <c r="Q83" s="660"/>
      <c r="R83" s="61"/>
      <c r="T83" s="63"/>
      <c r="U83" s="59"/>
      <c r="V83" s="59"/>
      <c r="W83" s="64">
        <f>SUM(W84:W85)</f>
        <v>0.23446799999999998</v>
      </c>
      <c r="X83" s="59"/>
      <c r="Y83" s="64">
        <f>SUM(Y84:Y85)</f>
        <v>5.8301100000000002E-2</v>
      </c>
      <c r="Z83" s="59"/>
      <c r="AA83" s="65">
        <f>SUM(AA84:AA85)</f>
        <v>0</v>
      </c>
      <c r="AR83" s="66" t="s">
        <v>118</v>
      </c>
      <c r="AT83" s="67" t="s">
        <v>117</v>
      </c>
      <c r="AU83" s="67" t="s">
        <v>118</v>
      </c>
      <c r="AY83" s="66" t="s">
        <v>120</v>
      </c>
      <c r="BK83" s="68">
        <f>SUM(BK84:BK85)</f>
        <v>0</v>
      </c>
    </row>
    <row r="84" spans="2:64" s="17" customFormat="1" ht="44.25" customHeight="1" x14ac:dyDescent="0.25">
      <c r="B84" s="70"/>
      <c r="C84" s="71" t="s">
        <v>169</v>
      </c>
      <c r="D84" s="71" t="s">
        <v>121</v>
      </c>
      <c r="E84" s="72" t="s">
        <v>1849</v>
      </c>
      <c r="F84" s="671" t="s">
        <v>1850</v>
      </c>
      <c r="G84" s="667"/>
      <c r="H84" s="667"/>
      <c r="I84" s="667"/>
      <c r="J84" s="73" t="s">
        <v>134</v>
      </c>
      <c r="K84" s="74">
        <v>5.3999999999999999E-2</v>
      </c>
      <c r="L84" s="666"/>
      <c r="M84" s="667"/>
      <c r="N84" s="666">
        <f>ROUND(L84*K84,2)</f>
        <v>0</v>
      </c>
      <c r="O84" s="667"/>
      <c r="P84" s="667"/>
      <c r="Q84" s="667"/>
      <c r="R84" s="75"/>
      <c r="T84" s="76" t="s">
        <v>125</v>
      </c>
      <c r="U84" s="77" t="s">
        <v>126</v>
      </c>
      <c r="V84" s="78">
        <v>4.3419999999999996</v>
      </c>
      <c r="W84" s="78">
        <f>V84*K84</f>
        <v>0.23446799999999998</v>
      </c>
      <c r="X84" s="78">
        <v>1.07965</v>
      </c>
      <c r="Y84" s="78">
        <f>X84*K84</f>
        <v>5.8301100000000002E-2</v>
      </c>
      <c r="Z84" s="78">
        <v>0</v>
      </c>
      <c r="AA84" s="79">
        <f>Z84*K84</f>
        <v>0</v>
      </c>
      <c r="AR84" s="30" t="s">
        <v>127</v>
      </c>
      <c r="AT84" s="30" t="s">
        <v>121</v>
      </c>
      <c r="AU84" s="30" t="s">
        <v>128</v>
      </c>
      <c r="AY84" s="30" t="s">
        <v>120</v>
      </c>
      <c r="BE84" s="80">
        <f>IF(U84="základní",N84,0)</f>
        <v>0</v>
      </c>
      <c r="BF84" s="80">
        <f>IF(U84="snížená",N84,0)</f>
        <v>0</v>
      </c>
      <c r="BG84" s="80">
        <f>IF(U84="zákl. přenesená",N84,0)</f>
        <v>0</v>
      </c>
      <c r="BH84" s="80">
        <f>IF(U84="sníž. přenesená",N84,0)</f>
        <v>0</v>
      </c>
      <c r="BI84" s="80">
        <f>IF(U84="nulová",N84,0)</f>
        <v>0</v>
      </c>
      <c r="BJ84" s="30" t="s">
        <v>118</v>
      </c>
      <c r="BK84" s="80">
        <f>ROUND(L84*K84,2)</f>
        <v>0</v>
      </c>
      <c r="BL84" s="30" t="s">
        <v>127</v>
      </c>
    </row>
    <row r="85" spans="2:64" s="86" customFormat="1" ht="31.5" customHeight="1" x14ac:dyDescent="0.25">
      <c r="B85" s="81"/>
      <c r="C85" s="82"/>
      <c r="D85" s="82"/>
      <c r="E85" s="83" t="s">
        <v>125</v>
      </c>
      <c r="F85" s="661" t="s">
        <v>2321</v>
      </c>
      <c r="G85" s="662"/>
      <c r="H85" s="662"/>
      <c r="I85" s="662"/>
      <c r="J85" s="82"/>
      <c r="K85" s="84">
        <v>5.3999999999999999E-2</v>
      </c>
      <c r="L85" s="82"/>
      <c r="M85" s="82"/>
      <c r="N85" s="82"/>
      <c r="O85" s="82"/>
      <c r="P85" s="82"/>
      <c r="Q85" s="82"/>
      <c r="R85" s="85"/>
      <c r="T85" s="87"/>
      <c r="U85" s="82"/>
      <c r="V85" s="82"/>
      <c r="W85" s="82"/>
      <c r="X85" s="82"/>
      <c r="Y85" s="82"/>
      <c r="Z85" s="82"/>
      <c r="AA85" s="88"/>
      <c r="AT85" s="89" t="s">
        <v>130</v>
      </c>
      <c r="AU85" s="89" t="s">
        <v>128</v>
      </c>
      <c r="AV85" s="86" t="s">
        <v>128</v>
      </c>
      <c r="AW85" s="86" t="s">
        <v>131</v>
      </c>
      <c r="AX85" s="86" t="s">
        <v>118</v>
      </c>
      <c r="AY85" s="89" t="s">
        <v>120</v>
      </c>
    </row>
    <row r="86" spans="2:64" s="62" customFormat="1" ht="29.85" customHeight="1" x14ac:dyDescent="0.3">
      <c r="B86" s="58"/>
      <c r="C86" s="59"/>
      <c r="D86" s="69" t="s">
        <v>79</v>
      </c>
      <c r="E86" s="69"/>
      <c r="F86" s="69"/>
      <c r="G86" s="69"/>
      <c r="H86" s="69"/>
      <c r="I86" s="69"/>
      <c r="J86" s="69"/>
      <c r="K86" s="69"/>
      <c r="L86" s="69"/>
      <c r="M86" s="69"/>
      <c r="N86" s="659">
        <f>BK86</f>
        <v>0</v>
      </c>
      <c r="O86" s="660"/>
      <c r="P86" s="660"/>
      <c r="Q86" s="660"/>
      <c r="R86" s="61"/>
      <c r="T86" s="63"/>
      <c r="U86" s="59"/>
      <c r="V86" s="59"/>
      <c r="W86" s="64">
        <f>SUM(W87:W88)</f>
        <v>4.172256</v>
      </c>
      <c r="X86" s="59"/>
      <c r="Y86" s="64">
        <f>SUM(Y87:Y88)</f>
        <v>0</v>
      </c>
      <c r="Z86" s="59"/>
      <c r="AA86" s="65">
        <f>SUM(AA87:AA88)</f>
        <v>0</v>
      </c>
      <c r="AR86" s="66" t="s">
        <v>118</v>
      </c>
      <c r="AT86" s="67" t="s">
        <v>117</v>
      </c>
      <c r="AU86" s="67" t="s">
        <v>118</v>
      </c>
      <c r="AY86" s="66" t="s">
        <v>120</v>
      </c>
      <c r="BK86" s="68">
        <f>SUM(BK87:BK88)</f>
        <v>0</v>
      </c>
    </row>
    <row r="87" spans="2:64" s="17" customFormat="1" ht="31.5" customHeight="1" x14ac:dyDescent="0.25">
      <c r="B87" s="70"/>
      <c r="C87" s="71" t="s">
        <v>175</v>
      </c>
      <c r="D87" s="71" t="s">
        <v>121</v>
      </c>
      <c r="E87" s="72" t="s">
        <v>484</v>
      </c>
      <c r="F87" s="671" t="s">
        <v>485</v>
      </c>
      <c r="G87" s="667"/>
      <c r="H87" s="667"/>
      <c r="I87" s="667"/>
      <c r="J87" s="73" t="s">
        <v>134</v>
      </c>
      <c r="K87" s="74">
        <v>3.1680000000000001</v>
      </c>
      <c r="L87" s="666"/>
      <c r="M87" s="667"/>
      <c r="N87" s="666">
        <f>ROUND(L87*K87,2)</f>
        <v>0</v>
      </c>
      <c r="O87" s="667"/>
      <c r="P87" s="667"/>
      <c r="Q87" s="667"/>
      <c r="R87" s="75"/>
      <c r="T87" s="76" t="s">
        <v>125</v>
      </c>
      <c r="U87" s="77" t="s">
        <v>126</v>
      </c>
      <c r="V87" s="78">
        <v>1.3169999999999999</v>
      </c>
      <c r="W87" s="78">
        <f>V87*K87</f>
        <v>4.172256</v>
      </c>
      <c r="X87" s="78">
        <v>0</v>
      </c>
      <c r="Y87" s="78">
        <f>X87*K87</f>
        <v>0</v>
      </c>
      <c r="Z87" s="78">
        <v>0</v>
      </c>
      <c r="AA87" s="79">
        <f>Z87*K87</f>
        <v>0</v>
      </c>
      <c r="AR87" s="30" t="s">
        <v>127</v>
      </c>
      <c r="AT87" s="30" t="s">
        <v>121</v>
      </c>
      <c r="AU87" s="30" t="s">
        <v>128</v>
      </c>
      <c r="AY87" s="30" t="s">
        <v>120</v>
      </c>
      <c r="BE87" s="80">
        <f>IF(U87="základní",N87,0)</f>
        <v>0</v>
      </c>
      <c r="BF87" s="80">
        <f>IF(U87="snížená",N87,0)</f>
        <v>0</v>
      </c>
      <c r="BG87" s="80">
        <f>IF(U87="zákl. přenesená",N87,0)</f>
        <v>0</v>
      </c>
      <c r="BH87" s="80">
        <f>IF(U87="sníž. přenesená",N87,0)</f>
        <v>0</v>
      </c>
      <c r="BI87" s="80">
        <f>IF(U87="nulová",N87,0)</f>
        <v>0</v>
      </c>
      <c r="BJ87" s="30" t="s">
        <v>118</v>
      </c>
      <c r="BK87" s="80">
        <f>ROUND(L87*K87,2)</f>
        <v>0</v>
      </c>
      <c r="BL87" s="30" t="s">
        <v>127</v>
      </c>
    </row>
    <row r="88" spans="2:64" s="86" customFormat="1" ht="22.5" customHeight="1" x14ac:dyDescent="0.25">
      <c r="B88" s="81"/>
      <c r="C88" s="82"/>
      <c r="D88" s="82"/>
      <c r="E88" s="83" t="s">
        <v>125</v>
      </c>
      <c r="F88" s="661" t="s">
        <v>2322</v>
      </c>
      <c r="G88" s="662"/>
      <c r="H88" s="662"/>
      <c r="I88" s="662"/>
      <c r="J88" s="82"/>
      <c r="K88" s="84">
        <v>3.1680000000000001</v>
      </c>
      <c r="L88" s="82"/>
      <c r="M88" s="82"/>
      <c r="N88" s="82"/>
      <c r="O88" s="82"/>
      <c r="P88" s="82"/>
      <c r="Q88" s="82"/>
      <c r="R88" s="85"/>
      <c r="T88" s="87"/>
      <c r="U88" s="82"/>
      <c r="V88" s="82"/>
      <c r="W88" s="82"/>
      <c r="X88" s="82"/>
      <c r="Y88" s="82"/>
      <c r="Z88" s="82"/>
      <c r="AA88" s="88"/>
      <c r="AT88" s="89" t="s">
        <v>130</v>
      </c>
      <c r="AU88" s="89" t="s">
        <v>128</v>
      </c>
      <c r="AV88" s="86" t="s">
        <v>128</v>
      </c>
      <c r="AW88" s="86" t="s">
        <v>131</v>
      </c>
      <c r="AX88" s="86" t="s">
        <v>118</v>
      </c>
      <c r="AY88" s="89" t="s">
        <v>120</v>
      </c>
    </row>
    <row r="89" spans="2:64" s="62" customFormat="1" ht="29.85" customHeight="1" x14ac:dyDescent="0.3">
      <c r="B89" s="58"/>
      <c r="C89" s="59"/>
      <c r="D89" s="69" t="s">
        <v>80</v>
      </c>
      <c r="E89" s="69"/>
      <c r="F89" s="69"/>
      <c r="G89" s="69"/>
      <c r="H89" s="69"/>
      <c r="I89" s="69"/>
      <c r="J89" s="69"/>
      <c r="K89" s="69"/>
      <c r="L89" s="69"/>
      <c r="M89" s="69"/>
      <c r="N89" s="659">
        <f>BK89</f>
        <v>0</v>
      </c>
      <c r="O89" s="660"/>
      <c r="P89" s="660"/>
      <c r="Q89" s="660"/>
      <c r="R89" s="61"/>
      <c r="T89" s="63"/>
      <c r="U89" s="59"/>
      <c r="V89" s="59"/>
      <c r="W89" s="64">
        <f>SUM(W90:W119)</f>
        <v>5.5123199999999999</v>
      </c>
      <c r="X89" s="59"/>
      <c r="Y89" s="64">
        <f>SUM(Y90:Y119)</f>
        <v>2.1622035999999998</v>
      </c>
      <c r="Z89" s="59"/>
      <c r="AA89" s="65">
        <f>SUM(AA90:AA119)</f>
        <v>0</v>
      </c>
      <c r="AR89" s="66" t="s">
        <v>118</v>
      </c>
      <c r="AT89" s="67" t="s">
        <v>117</v>
      </c>
      <c r="AU89" s="67" t="s">
        <v>118</v>
      </c>
      <c r="AY89" s="66" t="s">
        <v>120</v>
      </c>
      <c r="BK89" s="68">
        <f>SUM(BK90:BK119)</f>
        <v>0</v>
      </c>
    </row>
    <row r="90" spans="2:64" s="17" customFormat="1" ht="22.5" customHeight="1" x14ac:dyDescent="0.25">
      <c r="B90" s="70"/>
      <c r="C90" s="71" t="s">
        <v>179</v>
      </c>
      <c r="D90" s="71" t="s">
        <v>121</v>
      </c>
      <c r="E90" s="72" t="s">
        <v>488</v>
      </c>
      <c r="F90" s="671" t="s">
        <v>489</v>
      </c>
      <c r="G90" s="667"/>
      <c r="H90" s="667"/>
      <c r="I90" s="667"/>
      <c r="J90" s="73" t="s">
        <v>172</v>
      </c>
      <c r="K90" s="74">
        <v>1.68</v>
      </c>
      <c r="L90" s="666"/>
      <c r="M90" s="667"/>
      <c r="N90" s="666">
        <f>ROUND(L90*K90,2)</f>
        <v>0</v>
      </c>
      <c r="O90" s="667"/>
      <c r="P90" s="667"/>
      <c r="Q90" s="667"/>
      <c r="R90" s="75"/>
      <c r="T90" s="76" t="s">
        <v>125</v>
      </c>
      <c r="U90" s="77" t="s">
        <v>126</v>
      </c>
      <c r="V90" s="78">
        <v>2.9000000000000001E-2</v>
      </c>
      <c r="W90" s="78">
        <f>V90*K90</f>
        <v>4.8719999999999999E-2</v>
      </c>
      <c r="X90" s="78">
        <v>0</v>
      </c>
      <c r="Y90" s="78">
        <f>X90*K90</f>
        <v>0</v>
      </c>
      <c r="Z90" s="78">
        <v>0</v>
      </c>
      <c r="AA90" s="79">
        <f>Z90*K90</f>
        <v>0</v>
      </c>
      <c r="AR90" s="30" t="s">
        <v>127</v>
      </c>
      <c r="AT90" s="30" t="s">
        <v>121</v>
      </c>
      <c r="AU90" s="30" t="s">
        <v>128</v>
      </c>
      <c r="AY90" s="30" t="s">
        <v>120</v>
      </c>
      <c r="BE90" s="80">
        <f>IF(U90="základní",N90,0)</f>
        <v>0</v>
      </c>
      <c r="BF90" s="80">
        <f>IF(U90="snížená",N90,0)</f>
        <v>0</v>
      </c>
      <c r="BG90" s="80">
        <f>IF(U90="zákl. přenesená",N90,0)</f>
        <v>0</v>
      </c>
      <c r="BH90" s="80">
        <f>IF(U90="sníž. přenesená",N90,0)</f>
        <v>0</v>
      </c>
      <c r="BI90" s="80">
        <f>IF(U90="nulová",N90,0)</f>
        <v>0</v>
      </c>
      <c r="BJ90" s="30" t="s">
        <v>118</v>
      </c>
      <c r="BK90" s="80">
        <f>ROUND(L90*K90,2)</f>
        <v>0</v>
      </c>
      <c r="BL90" s="30" t="s">
        <v>127</v>
      </c>
    </row>
    <row r="91" spans="2:64" s="86" customFormat="1" ht="31.5" customHeight="1" x14ac:dyDescent="0.25">
      <c r="B91" s="81"/>
      <c r="C91" s="82"/>
      <c r="D91" s="82"/>
      <c r="E91" s="83" t="s">
        <v>125</v>
      </c>
      <c r="F91" s="661" t="s">
        <v>2323</v>
      </c>
      <c r="G91" s="662"/>
      <c r="H91" s="662"/>
      <c r="I91" s="662"/>
      <c r="J91" s="82"/>
      <c r="K91" s="84">
        <v>1.68</v>
      </c>
      <c r="L91" s="82"/>
      <c r="M91" s="82"/>
      <c r="N91" s="82"/>
      <c r="O91" s="82"/>
      <c r="P91" s="82"/>
      <c r="Q91" s="82"/>
      <c r="R91" s="85"/>
      <c r="T91" s="87"/>
      <c r="U91" s="82"/>
      <c r="V91" s="82"/>
      <c r="W91" s="82"/>
      <c r="X91" s="82"/>
      <c r="Y91" s="82"/>
      <c r="Z91" s="82"/>
      <c r="AA91" s="88"/>
      <c r="AT91" s="89" t="s">
        <v>130</v>
      </c>
      <c r="AU91" s="89" t="s">
        <v>128</v>
      </c>
      <c r="AV91" s="86" t="s">
        <v>128</v>
      </c>
      <c r="AW91" s="86" t="s">
        <v>131</v>
      </c>
      <c r="AX91" s="86" t="s">
        <v>118</v>
      </c>
      <c r="AY91" s="89" t="s">
        <v>120</v>
      </c>
    </row>
    <row r="92" spans="2:64" s="17" customFormat="1" ht="22.5" customHeight="1" x14ac:dyDescent="0.25">
      <c r="B92" s="70"/>
      <c r="C92" s="71" t="s">
        <v>184</v>
      </c>
      <c r="D92" s="71" t="s">
        <v>121</v>
      </c>
      <c r="E92" s="72" t="s">
        <v>492</v>
      </c>
      <c r="F92" s="671" t="s">
        <v>493</v>
      </c>
      <c r="G92" s="667"/>
      <c r="H92" s="667"/>
      <c r="I92" s="667"/>
      <c r="J92" s="73" t="s">
        <v>172</v>
      </c>
      <c r="K92" s="74">
        <v>4.8</v>
      </c>
      <c r="L92" s="666"/>
      <c r="M92" s="667"/>
      <c r="N92" s="666">
        <f>ROUND(L92*K92,2)</f>
        <v>0</v>
      </c>
      <c r="O92" s="667"/>
      <c r="P92" s="667"/>
      <c r="Q92" s="667"/>
      <c r="R92" s="75"/>
      <c r="T92" s="76" t="s">
        <v>125</v>
      </c>
      <c r="U92" s="77" t="s">
        <v>126</v>
      </c>
      <c r="V92" s="78">
        <v>3.1E-2</v>
      </c>
      <c r="W92" s="78">
        <f>V92*K92</f>
        <v>0.14879999999999999</v>
      </c>
      <c r="X92" s="78">
        <v>0</v>
      </c>
      <c r="Y92" s="78">
        <f>X92*K92</f>
        <v>0</v>
      </c>
      <c r="Z92" s="78">
        <v>0</v>
      </c>
      <c r="AA92" s="79">
        <f>Z92*K92</f>
        <v>0</v>
      </c>
      <c r="AR92" s="30" t="s">
        <v>127</v>
      </c>
      <c r="AT92" s="30" t="s">
        <v>121</v>
      </c>
      <c r="AU92" s="30" t="s">
        <v>128</v>
      </c>
      <c r="AY92" s="30" t="s">
        <v>120</v>
      </c>
      <c r="BE92" s="80">
        <f>IF(U92="základní",N92,0)</f>
        <v>0</v>
      </c>
      <c r="BF92" s="80">
        <f>IF(U92="snížená",N92,0)</f>
        <v>0</v>
      </c>
      <c r="BG92" s="80">
        <f>IF(U92="zákl. přenesená",N92,0)</f>
        <v>0</v>
      </c>
      <c r="BH92" s="80">
        <f>IF(U92="sníž. přenesená",N92,0)</f>
        <v>0</v>
      </c>
      <c r="BI92" s="80">
        <f>IF(U92="nulová",N92,0)</f>
        <v>0</v>
      </c>
      <c r="BJ92" s="30" t="s">
        <v>118</v>
      </c>
      <c r="BK92" s="80">
        <f>ROUND(L92*K92,2)</f>
        <v>0</v>
      </c>
      <c r="BL92" s="30" t="s">
        <v>127</v>
      </c>
    </row>
    <row r="93" spans="2:64" s="86" customFormat="1" ht="22.5" customHeight="1" x14ac:dyDescent="0.25">
      <c r="B93" s="81"/>
      <c r="C93" s="82"/>
      <c r="D93" s="82"/>
      <c r="E93" s="83" t="s">
        <v>125</v>
      </c>
      <c r="F93" s="661" t="s">
        <v>2324</v>
      </c>
      <c r="G93" s="662"/>
      <c r="H93" s="662"/>
      <c r="I93" s="662"/>
      <c r="J93" s="82"/>
      <c r="K93" s="84">
        <v>4.8</v>
      </c>
      <c r="L93" s="82"/>
      <c r="M93" s="82"/>
      <c r="N93" s="82"/>
      <c r="O93" s="82"/>
      <c r="P93" s="82"/>
      <c r="Q93" s="82"/>
      <c r="R93" s="85"/>
      <c r="T93" s="87"/>
      <c r="U93" s="82"/>
      <c r="V93" s="82"/>
      <c r="W93" s="82"/>
      <c r="X93" s="82"/>
      <c r="Y93" s="82"/>
      <c r="Z93" s="82"/>
      <c r="AA93" s="88"/>
      <c r="AT93" s="89" t="s">
        <v>130</v>
      </c>
      <c r="AU93" s="89" t="s">
        <v>128</v>
      </c>
      <c r="AV93" s="86" t="s">
        <v>128</v>
      </c>
      <c r="AW93" s="86" t="s">
        <v>131</v>
      </c>
      <c r="AX93" s="86" t="s">
        <v>118</v>
      </c>
      <c r="AY93" s="89" t="s">
        <v>120</v>
      </c>
    </row>
    <row r="94" spans="2:64" s="17" customFormat="1" ht="31.5" customHeight="1" x14ac:dyDescent="0.25">
      <c r="B94" s="70"/>
      <c r="C94" s="71" t="s">
        <v>188</v>
      </c>
      <c r="D94" s="71" t="s">
        <v>121</v>
      </c>
      <c r="E94" s="72" t="s">
        <v>498</v>
      </c>
      <c r="F94" s="671" t="s">
        <v>499</v>
      </c>
      <c r="G94" s="667"/>
      <c r="H94" s="667"/>
      <c r="I94" s="667"/>
      <c r="J94" s="73" t="s">
        <v>172</v>
      </c>
      <c r="K94" s="74">
        <v>1.68</v>
      </c>
      <c r="L94" s="666"/>
      <c r="M94" s="667"/>
      <c r="N94" s="666">
        <f>ROUND(L94*K94,2)</f>
        <v>0</v>
      </c>
      <c r="O94" s="667"/>
      <c r="P94" s="667"/>
      <c r="Q94" s="667"/>
      <c r="R94" s="75"/>
      <c r="T94" s="76" t="s">
        <v>125</v>
      </c>
      <c r="U94" s="77" t="s">
        <v>126</v>
      </c>
      <c r="V94" s="78">
        <v>5.6000000000000001E-2</v>
      </c>
      <c r="W94" s="78">
        <f>V94*K94</f>
        <v>9.4079999999999997E-2</v>
      </c>
      <c r="X94" s="78">
        <v>0</v>
      </c>
      <c r="Y94" s="78">
        <f>X94*K94</f>
        <v>0</v>
      </c>
      <c r="Z94" s="78">
        <v>0</v>
      </c>
      <c r="AA94" s="79">
        <f>Z94*K94</f>
        <v>0</v>
      </c>
      <c r="AR94" s="30" t="s">
        <v>127</v>
      </c>
      <c r="AT94" s="30" t="s">
        <v>121</v>
      </c>
      <c r="AU94" s="30" t="s">
        <v>128</v>
      </c>
      <c r="AY94" s="30" t="s">
        <v>120</v>
      </c>
      <c r="BE94" s="80">
        <f>IF(U94="základní",N94,0)</f>
        <v>0</v>
      </c>
      <c r="BF94" s="80">
        <f>IF(U94="snížená",N94,0)</f>
        <v>0</v>
      </c>
      <c r="BG94" s="80">
        <f>IF(U94="zákl. přenesená",N94,0)</f>
        <v>0</v>
      </c>
      <c r="BH94" s="80">
        <f>IF(U94="sníž. přenesená",N94,0)</f>
        <v>0</v>
      </c>
      <c r="BI94" s="80">
        <f>IF(U94="nulová",N94,0)</f>
        <v>0</v>
      </c>
      <c r="BJ94" s="30" t="s">
        <v>118</v>
      </c>
      <c r="BK94" s="80">
        <f>ROUND(L94*K94,2)</f>
        <v>0</v>
      </c>
      <c r="BL94" s="30" t="s">
        <v>127</v>
      </c>
    </row>
    <row r="95" spans="2:64" s="86" customFormat="1" ht="22.5" customHeight="1" x14ac:dyDescent="0.25">
      <c r="B95" s="81"/>
      <c r="C95" s="82"/>
      <c r="D95" s="82"/>
      <c r="E95" s="83" t="s">
        <v>125</v>
      </c>
      <c r="F95" s="661" t="s">
        <v>2325</v>
      </c>
      <c r="G95" s="662"/>
      <c r="H95" s="662"/>
      <c r="I95" s="662"/>
      <c r="J95" s="82"/>
      <c r="K95" s="84">
        <v>1.68</v>
      </c>
      <c r="L95" s="82"/>
      <c r="M95" s="82"/>
      <c r="N95" s="82"/>
      <c r="O95" s="82"/>
      <c r="P95" s="82"/>
      <c r="Q95" s="82"/>
      <c r="R95" s="85"/>
      <c r="T95" s="87"/>
      <c r="U95" s="82"/>
      <c r="V95" s="82"/>
      <c r="W95" s="82"/>
      <c r="X95" s="82"/>
      <c r="Y95" s="82"/>
      <c r="Z95" s="82"/>
      <c r="AA95" s="88"/>
      <c r="AT95" s="89" t="s">
        <v>130</v>
      </c>
      <c r="AU95" s="89" t="s">
        <v>128</v>
      </c>
      <c r="AV95" s="86" t="s">
        <v>128</v>
      </c>
      <c r="AW95" s="86" t="s">
        <v>131</v>
      </c>
      <c r="AX95" s="86" t="s">
        <v>118</v>
      </c>
      <c r="AY95" s="89" t="s">
        <v>120</v>
      </c>
    </row>
    <row r="96" spans="2:64" s="17" customFormat="1" ht="31.5" customHeight="1" x14ac:dyDescent="0.25">
      <c r="B96" s="70"/>
      <c r="C96" s="71" t="s">
        <v>194</v>
      </c>
      <c r="D96" s="71" t="s">
        <v>121</v>
      </c>
      <c r="E96" s="72" t="s">
        <v>501</v>
      </c>
      <c r="F96" s="671" t="s">
        <v>502</v>
      </c>
      <c r="G96" s="667"/>
      <c r="H96" s="667"/>
      <c r="I96" s="667"/>
      <c r="J96" s="73" t="s">
        <v>172</v>
      </c>
      <c r="K96" s="74">
        <v>1.68</v>
      </c>
      <c r="L96" s="666"/>
      <c r="M96" s="667"/>
      <c r="N96" s="666">
        <f>ROUND(L96*K96,2)</f>
        <v>0</v>
      </c>
      <c r="O96" s="667"/>
      <c r="P96" s="667"/>
      <c r="Q96" s="667"/>
      <c r="R96" s="75"/>
      <c r="T96" s="76" t="s">
        <v>125</v>
      </c>
      <c r="U96" s="77" t="s">
        <v>126</v>
      </c>
      <c r="V96" s="78">
        <v>2.7E-2</v>
      </c>
      <c r="W96" s="78">
        <f>V96*K96</f>
        <v>4.5359999999999998E-2</v>
      </c>
      <c r="X96" s="78">
        <v>0</v>
      </c>
      <c r="Y96" s="78">
        <f>X96*K96</f>
        <v>0</v>
      </c>
      <c r="Z96" s="78">
        <v>0</v>
      </c>
      <c r="AA96" s="79">
        <f>Z96*K96</f>
        <v>0</v>
      </c>
      <c r="AR96" s="30" t="s">
        <v>127</v>
      </c>
      <c r="AT96" s="30" t="s">
        <v>121</v>
      </c>
      <c r="AU96" s="30" t="s">
        <v>128</v>
      </c>
      <c r="AY96" s="30" t="s">
        <v>120</v>
      </c>
      <c r="BE96" s="80">
        <f>IF(U96="základní",N96,0)</f>
        <v>0</v>
      </c>
      <c r="BF96" s="80">
        <f>IF(U96="snížená",N96,0)</f>
        <v>0</v>
      </c>
      <c r="BG96" s="80">
        <f>IF(U96="zákl. přenesená",N96,0)</f>
        <v>0</v>
      </c>
      <c r="BH96" s="80">
        <f>IF(U96="sníž. přenesená",N96,0)</f>
        <v>0</v>
      </c>
      <c r="BI96" s="80">
        <f>IF(U96="nulová",N96,0)</f>
        <v>0</v>
      </c>
      <c r="BJ96" s="30" t="s">
        <v>118</v>
      </c>
      <c r="BK96" s="80">
        <f>ROUND(L96*K96,2)</f>
        <v>0</v>
      </c>
      <c r="BL96" s="30" t="s">
        <v>127</v>
      </c>
    </row>
    <row r="97" spans="2:64" s="86" customFormat="1" ht="22.5" customHeight="1" x14ac:dyDescent="0.25">
      <c r="B97" s="81"/>
      <c r="C97" s="82"/>
      <c r="D97" s="82"/>
      <c r="E97" s="83" t="s">
        <v>125</v>
      </c>
      <c r="F97" s="661" t="s">
        <v>2325</v>
      </c>
      <c r="G97" s="662"/>
      <c r="H97" s="662"/>
      <c r="I97" s="662"/>
      <c r="J97" s="82"/>
      <c r="K97" s="84">
        <v>1.68</v>
      </c>
      <c r="L97" s="82"/>
      <c r="M97" s="82"/>
      <c r="N97" s="82"/>
      <c r="O97" s="82"/>
      <c r="P97" s="82"/>
      <c r="Q97" s="82"/>
      <c r="R97" s="85"/>
      <c r="T97" s="87"/>
      <c r="U97" s="82"/>
      <c r="V97" s="82"/>
      <c r="W97" s="82"/>
      <c r="X97" s="82"/>
      <c r="Y97" s="82"/>
      <c r="Z97" s="82"/>
      <c r="AA97" s="88"/>
      <c r="AT97" s="89" t="s">
        <v>130</v>
      </c>
      <c r="AU97" s="89" t="s">
        <v>128</v>
      </c>
      <c r="AV97" s="86" t="s">
        <v>128</v>
      </c>
      <c r="AW97" s="86" t="s">
        <v>131</v>
      </c>
      <c r="AX97" s="86" t="s">
        <v>118</v>
      </c>
      <c r="AY97" s="89" t="s">
        <v>120</v>
      </c>
    </row>
    <row r="98" spans="2:64" s="17" customFormat="1" ht="31.5" customHeight="1" x14ac:dyDescent="0.25">
      <c r="B98" s="70"/>
      <c r="C98" s="71" t="s">
        <v>199</v>
      </c>
      <c r="D98" s="71" t="s">
        <v>121</v>
      </c>
      <c r="E98" s="72" t="s">
        <v>504</v>
      </c>
      <c r="F98" s="671" t="s">
        <v>505</v>
      </c>
      <c r="G98" s="667"/>
      <c r="H98" s="667"/>
      <c r="I98" s="667"/>
      <c r="J98" s="73" t="s">
        <v>172</v>
      </c>
      <c r="K98" s="74">
        <v>3.36</v>
      </c>
      <c r="L98" s="666"/>
      <c r="M98" s="667"/>
      <c r="N98" s="666">
        <f>ROUND(L98*K98,2)</f>
        <v>0</v>
      </c>
      <c r="O98" s="667"/>
      <c r="P98" s="667"/>
      <c r="Q98" s="667"/>
      <c r="R98" s="75"/>
      <c r="T98" s="76" t="s">
        <v>125</v>
      </c>
      <c r="U98" s="77" t="s">
        <v>126</v>
      </c>
      <c r="V98" s="78">
        <v>2E-3</v>
      </c>
      <c r="W98" s="78">
        <f>V98*K98</f>
        <v>6.7200000000000003E-3</v>
      </c>
      <c r="X98" s="78">
        <v>7.1000000000000002E-4</v>
      </c>
      <c r="Y98" s="78">
        <f>X98*K98</f>
        <v>2.3855999999999999E-3</v>
      </c>
      <c r="Z98" s="78">
        <v>0</v>
      </c>
      <c r="AA98" s="79">
        <f>Z98*K98</f>
        <v>0</v>
      </c>
      <c r="AR98" s="30" t="s">
        <v>127</v>
      </c>
      <c r="AT98" s="30" t="s">
        <v>121</v>
      </c>
      <c r="AU98" s="30" t="s">
        <v>128</v>
      </c>
      <c r="AY98" s="30" t="s">
        <v>120</v>
      </c>
      <c r="BE98" s="80">
        <f>IF(U98="základní",N98,0)</f>
        <v>0</v>
      </c>
      <c r="BF98" s="80">
        <f>IF(U98="snížená",N98,0)</f>
        <v>0</v>
      </c>
      <c r="BG98" s="80">
        <f>IF(U98="zákl. přenesená",N98,0)</f>
        <v>0</v>
      </c>
      <c r="BH98" s="80">
        <f>IF(U98="sníž. přenesená",N98,0)</f>
        <v>0</v>
      </c>
      <c r="BI98" s="80">
        <f>IF(U98="nulová",N98,0)</f>
        <v>0</v>
      </c>
      <c r="BJ98" s="30" t="s">
        <v>118</v>
      </c>
      <c r="BK98" s="80">
        <f>ROUND(L98*K98,2)</f>
        <v>0</v>
      </c>
      <c r="BL98" s="30" t="s">
        <v>127</v>
      </c>
    </row>
    <row r="99" spans="2:64" s="86" customFormat="1" ht="22.5" customHeight="1" x14ac:dyDescent="0.25">
      <c r="B99" s="81"/>
      <c r="C99" s="82"/>
      <c r="D99" s="82"/>
      <c r="E99" s="83" t="s">
        <v>125</v>
      </c>
      <c r="F99" s="661" t="s">
        <v>2326</v>
      </c>
      <c r="G99" s="662"/>
      <c r="H99" s="662"/>
      <c r="I99" s="662"/>
      <c r="J99" s="82"/>
      <c r="K99" s="84">
        <v>3.36</v>
      </c>
      <c r="L99" s="82"/>
      <c r="M99" s="82"/>
      <c r="N99" s="82"/>
      <c r="O99" s="82"/>
      <c r="P99" s="82"/>
      <c r="Q99" s="82"/>
      <c r="R99" s="85"/>
      <c r="T99" s="87"/>
      <c r="U99" s="82"/>
      <c r="V99" s="82"/>
      <c r="W99" s="82"/>
      <c r="X99" s="82"/>
      <c r="Y99" s="82"/>
      <c r="Z99" s="82"/>
      <c r="AA99" s="88"/>
      <c r="AT99" s="89" t="s">
        <v>130</v>
      </c>
      <c r="AU99" s="89" t="s">
        <v>128</v>
      </c>
      <c r="AV99" s="86" t="s">
        <v>128</v>
      </c>
      <c r="AW99" s="86" t="s">
        <v>131</v>
      </c>
      <c r="AX99" s="86" t="s">
        <v>118</v>
      </c>
      <c r="AY99" s="89" t="s">
        <v>120</v>
      </c>
    </row>
    <row r="100" spans="2:64" s="17" customFormat="1" ht="31.5" customHeight="1" x14ac:dyDescent="0.25">
      <c r="B100" s="70"/>
      <c r="C100" s="71" t="s">
        <v>203</v>
      </c>
      <c r="D100" s="71" t="s">
        <v>121</v>
      </c>
      <c r="E100" s="72" t="s">
        <v>507</v>
      </c>
      <c r="F100" s="671" t="s">
        <v>508</v>
      </c>
      <c r="G100" s="667"/>
      <c r="H100" s="667"/>
      <c r="I100" s="667"/>
      <c r="J100" s="73" t="s">
        <v>172</v>
      </c>
      <c r="K100" s="74">
        <v>1.68</v>
      </c>
      <c r="L100" s="666"/>
      <c r="M100" s="667"/>
      <c r="N100" s="666">
        <f>ROUND(L100*K100,2)</f>
        <v>0</v>
      </c>
      <c r="O100" s="667"/>
      <c r="P100" s="667"/>
      <c r="Q100" s="667"/>
      <c r="R100" s="75"/>
      <c r="T100" s="76" t="s">
        <v>125</v>
      </c>
      <c r="U100" s="77" t="s">
        <v>126</v>
      </c>
      <c r="V100" s="78">
        <v>4.8000000000000001E-2</v>
      </c>
      <c r="W100" s="78">
        <f>V100*K100</f>
        <v>8.0640000000000003E-2</v>
      </c>
      <c r="X100" s="78">
        <v>0</v>
      </c>
      <c r="Y100" s="78">
        <f>X100*K100</f>
        <v>0</v>
      </c>
      <c r="Z100" s="78">
        <v>0</v>
      </c>
      <c r="AA100" s="79">
        <f>Z100*K100</f>
        <v>0</v>
      </c>
      <c r="AR100" s="30" t="s">
        <v>127</v>
      </c>
      <c r="AT100" s="30" t="s">
        <v>121</v>
      </c>
      <c r="AU100" s="30" t="s">
        <v>128</v>
      </c>
      <c r="AY100" s="30" t="s">
        <v>120</v>
      </c>
      <c r="BE100" s="80">
        <f>IF(U100="základní",N100,0)</f>
        <v>0</v>
      </c>
      <c r="BF100" s="80">
        <f>IF(U100="snížená",N100,0)</f>
        <v>0</v>
      </c>
      <c r="BG100" s="80">
        <f>IF(U100="zákl. přenesená",N100,0)</f>
        <v>0</v>
      </c>
      <c r="BH100" s="80">
        <f>IF(U100="sníž. přenesená",N100,0)</f>
        <v>0</v>
      </c>
      <c r="BI100" s="80">
        <f>IF(U100="nulová",N100,0)</f>
        <v>0</v>
      </c>
      <c r="BJ100" s="30" t="s">
        <v>118</v>
      </c>
      <c r="BK100" s="80">
        <f>ROUND(L100*K100,2)</f>
        <v>0</v>
      </c>
      <c r="BL100" s="30" t="s">
        <v>127</v>
      </c>
    </row>
    <row r="101" spans="2:64" s="17" customFormat="1" ht="30" customHeight="1" x14ac:dyDescent="0.25">
      <c r="B101" s="18"/>
      <c r="C101" s="20"/>
      <c r="D101" s="20"/>
      <c r="E101" s="20"/>
      <c r="F101" s="679" t="s">
        <v>509</v>
      </c>
      <c r="G101" s="680"/>
      <c r="H101" s="680"/>
      <c r="I101" s="680"/>
      <c r="J101" s="20"/>
      <c r="K101" s="20"/>
      <c r="L101" s="20"/>
      <c r="M101" s="20"/>
      <c r="N101" s="20"/>
      <c r="O101" s="20"/>
      <c r="P101" s="20"/>
      <c r="Q101" s="20"/>
      <c r="R101" s="19"/>
      <c r="T101" s="99"/>
      <c r="U101" s="20"/>
      <c r="V101" s="20"/>
      <c r="W101" s="20"/>
      <c r="X101" s="20"/>
      <c r="Y101" s="20"/>
      <c r="Z101" s="20"/>
      <c r="AA101" s="100"/>
      <c r="AT101" s="30" t="s">
        <v>193</v>
      </c>
      <c r="AU101" s="30" t="s">
        <v>128</v>
      </c>
    </row>
    <row r="102" spans="2:64" s="86" customFormat="1" ht="22.5" customHeight="1" x14ac:dyDescent="0.25">
      <c r="B102" s="81"/>
      <c r="C102" s="82"/>
      <c r="D102" s="82"/>
      <c r="E102" s="83" t="s">
        <v>125</v>
      </c>
      <c r="F102" s="663" t="s">
        <v>2325</v>
      </c>
      <c r="G102" s="662"/>
      <c r="H102" s="662"/>
      <c r="I102" s="662"/>
      <c r="J102" s="82"/>
      <c r="K102" s="84">
        <v>1.68</v>
      </c>
      <c r="L102" s="82"/>
      <c r="M102" s="82"/>
      <c r="N102" s="82"/>
      <c r="O102" s="82"/>
      <c r="P102" s="82"/>
      <c r="Q102" s="82"/>
      <c r="R102" s="85"/>
      <c r="T102" s="87"/>
      <c r="U102" s="82"/>
      <c r="V102" s="82"/>
      <c r="W102" s="82"/>
      <c r="X102" s="82"/>
      <c r="Y102" s="82"/>
      <c r="Z102" s="82"/>
      <c r="AA102" s="88"/>
      <c r="AT102" s="89" t="s">
        <v>130</v>
      </c>
      <c r="AU102" s="89" t="s">
        <v>128</v>
      </c>
      <c r="AV102" s="86" t="s">
        <v>128</v>
      </c>
      <c r="AW102" s="86" t="s">
        <v>131</v>
      </c>
      <c r="AX102" s="86" t="s">
        <v>118</v>
      </c>
      <c r="AY102" s="89" t="s">
        <v>120</v>
      </c>
    </row>
    <row r="103" spans="2:64" s="17" customFormat="1" ht="31.5" customHeight="1" x14ac:dyDescent="0.25">
      <c r="B103" s="70"/>
      <c r="C103" s="71" t="s">
        <v>206</v>
      </c>
      <c r="D103" s="71" t="s">
        <v>121</v>
      </c>
      <c r="E103" s="72" t="s">
        <v>511</v>
      </c>
      <c r="F103" s="671" t="s">
        <v>512</v>
      </c>
      <c r="G103" s="667"/>
      <c r="H103" s="667"/>
      <c r="I103" s="667"/>
      <c r="J103" s="73" t="s">
        <v>172</v>
      </c>
      <c r="K103" s="74">
        <v>1.68</v>
      </c>
      <c r="L103" s="666"/>
      <c r="M103" s="667"/>
      <c r="N103" s="666">
        <f>ROUND(L103*K103,2)</f>
        <v>0</v>
      </c>
      <c r="O103" s="667"/>
      <c r="P103" s="667"/>
      <c r="Q103" s="667"/>
      <c r="R103" s="75"/>
      <c r="T103" s="76" t="s">
        <v>125</v>
      </c>
      <c r="U103" s="77" t="s">
        <v>126</v>
      </c>
      <c r="V103" s="78">
        <v>0.08</v>
      </c>
      <c r="W103" s="78">
        <f>V103*K103</f>
        <v>0.13439999999999999</v>
      </c>
      <c r="X103" s="78">
        <v>0</v>
      </c>
      <c r="Y103" s="78">
        <f>X103*K103</f>
        <v>0</v>
      </c>
      <c r="Z103" s="78">
        <v>0</v>
      </c>
      <c r="AA103" s="79">
        <f>Z103*K103</f>
        <v>0</v>
      </c>
      <c r="AR103" s="30" t="s">
        <v>127</v>
      </c>
      <c r="AT103" s="30" t="s">
        <v>121</v>
      </c>
      <c r="AU103" s="30" t="s">
        <v>128</v>
      </c>
      <c r="AY103" s="30" t="s">
        <v>120</v>
      </c>
      <c r="BE103" s="80">
        <f>IF(U103="základní",N103,0)</f>
        <v>0</v>
      </c>
      <c r="BF103" s="80">
        <f>IF(U103="snížená",N103,0)</f>
        <v>0</v>
      </c>
      <c r="BG103" s="80">
        <f>IF(U103="zákl. přenesená",N103,0)</f>
        <v>0</v>
      </c>
      <c r="BH103" s="80">
        <f>IF(U103="sníž. přenesená",N103,0)</f>
        <v>0</v>
      </c>
      <c r="BI103" s="80">
        <f>IF(U103="nulová",N103,0)</f>
        <v>0</v>
      </c>
      <c r="BJ103" s="30" t="s">
        <v>118</v>
      </c>
      <c r="BK103" s="80">
        <f>ROUND(L103*K103,2)</f>
        <v>0</v>
      </c>
      <c r="BL103" s="30" t="s">
        <v>127</v>
      </c>
    </row>
    <row r="104" spans="2:64" s="86" customFormat="1" ht="22.5" customHeight="1" x14ac:dyDescent="0.25">
      <c r="B104" s="81"/>
      <c r="C104" s="82"/>
      <c r="D104" s="82"/>
      <c r="E104" s="83" t="s">
        <v>125</v>
      </c>
      <c r="F104" s="661" t="s">
        <v>2325</v>
      </c>
      <c r="G104" s="662"/>
      <c r="H104" s="662"/>
      <c r="I104" s="662"/>
      <c r="J104" s="82"/>
      <c r="K104" s="84">
        <v>1.68</v>
      </c>
      <c r="L104" s="82"/>
      <c r="M104" s="82"/>
      <c r="N104" s="82"/>
      <c r="O104" s="82"/>
      <c r="P104" s="82"/>
      <c r="Q104" s="82"/>
      <c r="R104" s="85"/>
      <c r="T104" s="87"/>
      <c r="U104" s="82"/>
      <c r="V104" s="82"/>
      <c r="W104" s="82"/>
      <c r="X104" s="82"/>
      <c r="Y104" s="82"/>
      <c r="Z104" s="82"/>
      <c r="AA104" s="88"/>
      <c r="AT104" s="89" t="s">
        <v>130</v>
      </c>
      <c r="AU104" s="89" t="s">
        <v>128</v>
      </c>
      <c r="AV104" s="86" t="s">
        <v>128</v>
      </c>
      <c r="AW104" s="86" t="s">
        <v>131</v>
      </c>
      <c r="AX104" s="86" t="s">
        <v>118</v>
      </c>
      <c r="AY104" s="89" t="s">
        <v>120</v>
      </c>
    </row>
    <row r="105" spans="2:64" s="17" customFormat="1" ht="31.5" customHeight="1" x14ac:dyDescent="0.25">
      <c r="B105" s="70"/>
      <c r="C105" s="71" t="s">
        <v>209</v>
      </c>
      <c r="D105" s="71" t="s">
        <v>121</v>
      </c>
      <c r="E105" s="72" t="s">
        <v>522</v>
      </c>
      <c r="F105" s="671" t="s">
        <v>523</v>
      </c>
      <c r="G105" s="667"/>
      <c r="H105" s="667"/>
      <c r="I105" s="667"/>
      <c r="J105" s="73" t="s">
        <v>172</v>
      </c>
      <c r="K105" s="74">
        <v>4.8</v>
      </c>
      <c r="L105" s="666"/>
      <c r="M105" s="667"/>
      <c r="N105" s="666">
        <f>ROUND(L105*K105,2)</f>
        <v>0</v>
      </c>
      <c r="O105" s="667"/>
      <c r="P105" s="667"/>
      <c r="Q105" s="667"/>
      <c r="R105" s="75"/>
      <c r="T105" s="76" t="s">
        <v>125</v>
      </c>
      <c r="U105" s="77" t="s">
        <v>126</v>
      </c>
      <c r="V105" s="78">
        <v>0.77700000000000002</v>
      </c>
      <c r="W105" s="78">
        <f>V105*K105</f>
        <v>3.7296</v>
      </c>
      <c r="X105" s="78">
        <v>0.10100000000000001</v>
      </c>
      <c r="Y105" s="78">
        <f>X105*K105</f>
        <v>0.48480000000000001</v>
      </c>
      <c r="Z105" s="78">
        <v>0</v>
      </c>
      <c r="AA105" s="79">
        <f>Z105*K105</f>
        <v>0</v>
      </c>
      <c r="AR105" s="30" t="s">
        <v>127</v>
      </c>
      <c r="AT105" s="30" t="s">
        <v>121</v>
      </c>
      <c r="AU105" s="30" t="s">
        <v>128</v>
      </c>
      <c r="AY105" s="30" t="s">
        <v>120</v>
      </c>
      <c r="BE105" s="80">
        <f>IF(U105="základní",N105,0)</f>
        <v>0</v>
      </c>
      <c r="BF105" s="80">
        <f>IF(U105="snížená",N105,0)</f>
        <v>0</v>
      </c>
      <c r="BG105" s="80">
        <f>IF(U105="zákl. přenesená",N105,0)</f>
        <v>0</v>
      </c>
      <c r="BH105" s="80">
        <f>IF(U105="sníž. přenesená",N105,0)</f>
        <v>0</v>
      </c>
      <c r="BI105" s="80">
        <f>IF(U105="nulová",N105,0)</f>
        <v>0</v>
      </c>
      <c r="BJ105" s="30" t="s">
        <v>118</v>
      </c>
      <c r="BK105" s="80">
        <f>ROUND(L105*K105,2)</f>
        <v>0</v>
      </c>
      <c r="BL105" s="30" t="s">
        <v>127</v>
      </c>
    </row>
    <row r="106" spans="2:64" s="86" customFormat="1" ht="22.5" customHeight="1" x14ac:dyDescent="0.25">
      <c r="B106" s="81"/>
      <c r="C106" s="82"/>
      <c r="D106" s="82"/>
      <c r="E106" s="83" t="s">
        <v>125</v>
      </c>
      <c r="F106" s="661" t="s">
        <v>2327</v>
      </c>
      <c r="G106" s="662"/>
      <c r="H106" s="662"/>
      <c r="I106" s="662"/>
      <c r="J106" s="82"/>
      <c r="K106" s="84">
        <v>4.8</v>
      </c>
      <c r="L106" s="82"/>
      <c r="M106" s="82"/>
      <c r="N106" s="82"/>
      <c r="O106" s="82"/>
      <c r="P106" s="82"/>
      <c r="Q106" s="82"/>
      <c r="R106" s="85"/>
      <c r="T106" s="87"/>
      <c r="U106" s="82"/>
      <c r="V106" s="82"/>
      <c r="W106" s="82"/>
      <c r="X106" s="82"/>
      <c r="Y106" s="82"/>
      <c r="Z106" s="82"/>
      <c r="AA106" s="88"/>
      <c r="AT106" s="89" t="s">
        <v>130</v>
      </c>
      <c r="AU106" s="89" t="s">
        <v>128</v>
      </c>
      <c r="AV106" s="86" t="s">
        <v>128</v>
      </c>
      <c r="AW106" s="86" t="s">
        <v>131</v>
      </c>
      <c r="AX106" s="86" t="s">
        <v>118</v>
      </c>
      <c r="AY106" s="89" t="s">
        <v>120</v>
      </c>
    </row>
    <row r="107" spans="2:64" s="17" customFormat="1" ht="31.5" customHeight="1" x14ac:dyDescent="0.25">
      <c r="B107" s="70"/>
      <c r="C107" s="101" t="s">
        <v>212</v>
      </c>
      <c r="D107" s="101" t="s">
        <v>195</v>
      </c>
      <c r="E107" s="102" t="s">
        <v>525</v>
      </c>
      <c r="F107" s="677" t="s">
        <v>526</v>
      </c>
      <c r="G107" s="678"/>
      <c r="H107" s="678"/>
      <c r="I107" s="678"/>
      <c r="J107" s="103" t="s">
        <v>172</v>
      </c>
      <c r="K107" s="104">
        <v>4.944</v>
      </c>
      <c r="L107" s="670"/>
      <c r="M107" s="678"/>
      <c r="N107" s="670">
        <f>ROUND(L107*K107,2)</f>
        <v>0</v>
      </c>
      <c r="O107" s="667"/>
      <c r="P107" s="667"/>
      <c r="Q107" s="667"/>
      <c r="R107" s="75"/>
      <c r="T107" s="76" t="s">
        <v>125</v>
      </c>
      <c r="U107" s="77" t="s">
        <v>126</v>
      </c>
      <c r="V107" s="78">
        <v>0</v>
      </c>
      <c r="W107" s="78">
        <f>V107*K107</f>
        <v>0</v>
      </c>
      <c r="X107" s="78">
        <v>9.7000000000000003E-2</v>
      </c>
      <c r="Y107" s="78">
        <f>X107*K107</f>
        <v>0.47956799999999999</v>
      </c>
      <c r="Z107" s="78">
        <v>0</v>
      </c>
      <c r="AA107" s="79">
        <f>Z107*K107</f>
        <v>0</v>
      </c>
      <c r="AR107" s="30" t="s">
        <v>154</v>
      </c>
      <c r="AT107" s="30" t="s">
        <v>195</v>
      </c>
      <c r="AU107" s="30" t="s">
        <v>128</v>
      </c>
      <c r="AY107" s="30" t="s">
        <v>120</v>
      </c>
      <c r="BE107" s="80">
        <f>IF(U107="základní",N107,0)</f>
        <v>0</v>
      </c>
      <c r="BF107" s="80">
        <f>IF(U107="snížená",N107,0)</f>
        <v>0</v>
      </c>
      <c r="BG107" s="80">
        <f>IF(U107="zákl. přenesená",N107,0)</f>
        <v>0</v>
      </c>
      <c r="BH107" s="80">
        <f>IF(U107="sníž. přenesená",N107,0)</f>
        <v>0</v>
      </c>
      <c r="BI107" s="80">
        <f>IF(U107="nulová",N107,0)</f>
        <v>0</v>
      </c>
      <c r="BJ107" s="30" t="s">
        <v>118</v>
      </c>
      <c r="BK107" s="80">
        <f>ROUND(L107*K107,2)</f>
        <v>0</v>
      </c>
      <c r="BL107" s="30" t="s">
        <v>127</v>
      </c>
    </row>
    <row r="108" spans="2:64" s="17" customFormat="1" ht="22.5" customHeight="1" x14ac:dyDescent="0.25">
      <c r="B108" s="18"/>
      <c r="C108" s="20"/>
      <c r="D108" s="20"/>
      <c r="E108" s="20"/>
      <c r="F108" s="679" t="s">
        <v>527</v>
      </c>
      <c r="G108" s="680"/>
      <c r="H108" s="680"/>
      <c r="I108" s="680"/>
      <c r="J108" s="20"/>
      <c r="K108" s="20"/>
      <c r="L108" s="20"/>
      <c r="M108" s="20"/>
      <c r="N108" s="20"/>
      <c r="O108" s="20"/>
      <c r="P108" s="20"/>
      <c r="Q108" s="20"/>
      <c r="R108" s="19"/>
      <c r="T108" s="99"/>
      <c r="U108" s="20"/>
      <c r="V108" s="20"/>
      <c r="W108" s="20"/>
      <c r="X108" s="20"/>
      <c r="Y108" s="20"/>
      <c r="Z108" s="20"/>
      <c r="AA108" s="100"/>
      <c r="AT108" s="30" t="s">
        <v>193</v>
      </c>
      <c r="AU108" s="30" t="s">
        <v>128</v>
      </c>
    </row>
    <row r="109" spans="2:64" s="86" customFormat="1" ht="22.5" customHeight="1" x14ac:dyDescent="0.25">
      <c r="B109" s="81"/>
      <c r="C109" s="82"/>
      <c r="D109" s="82"/>
      <c r="E109" s="83" t="s">
        <v>125</v>
      </c>
      <c r="F109" s="663" t="s">
        <v>2328</v>
      </c>
      <c r="G109" s="662"/>
      <c r="H109" s="662"/>
      <c r="I109" s="662"/>
      <c r="J109" s="82"/>
      <c r="K109" s="84">
        <v>4.944</v>
      </c>
      <c r="L109" s="82"/>
      <c r="M109" s="82"/>
      <c r="N109" s="82"/>
      <c r="O109" s="82"/>
      <c r="P109" s="82"/>
      <c r="Q109" s="82"/>
      <c r="R109" s="85"/>
      <c r="T109" s="87"/>
      <c r="U109" s="82"/>
      <c r="V109" s="82"/>
      <c r="W109" s="82"/>
      <c r="X109" s="82"/>
      <c r="Y109" s="82"/>
      <c r="Z109" s="82"/>
      <c r="AA109" s="88"/>
      <c r="AT109" s="89" t="s">
        <v>130</v>
      </c>
      <c r="AU109" s="89" t="s">
        <v>128</v>
      </c>
      <c r="AV109" s="86" t="s">
        <v>128</v>
      </c>
      <c r="AW109" s="86" t="s">
        <v>131</v>
      </c>
      <c r="AX109" s="86" t="s">
        <v>118</v>
      </c>
      <c r="AY109" s="89" t="s">
        <v>120</v>
      </c>
    </row>
    <row r="110" spans="2:64" s="17" customFormat="1" ht="44.25" customHeight="1" x14ac:dyDescent="0.25">
      <c r="B110" s="70"/>
      <c r="C110" s="71" t="s">
        <v>215</v>
      </c>
      <c r="D110" s="71" t="s">
        <v>121</v>
      </c>
      <c r="E110" s="72" t="s">
        <v>539</v>
      </c>
      <c r="F110" s="671" t="s">
        <v>540</v>
      </c>
      <c r="G110" s="667"/>
      <c r="H110" s="667"/>
      <c r="I110" s="667"/>
      <c r="J110" s="73" t="s">
        <v>532</v>
      </c>
      <c r="K110" s="74">
        <v>3</v>
      </c>
      <c r="L110" s="666"/>
      <c r="M110" s="667"/>
      <c r="N110" s="666">
        <f>ROUND(L110*K110,2)</f>
        <v>0</v>
      </c>
      <c r="O110" s="667"/>
      <c r="P110" s="667"/>
      <c r="Q110" s="667"/>
      <c r="R110" s="75"/>
      <c r="T110" s="76" t="s">
        <v>125</v>
      </c>
      <c r="U110" s="77" t="s">
        <v>126</v>
      </c>
      <c r="V110" s="78">
        <v>0.26800000000000002</v>
      </c>
      <c r="W110" s="78">
        <f>V110*K110</f>
        <v>0.80400000000000005</v>
      </c>
      <c r="X110" s="78">
        <v>0.15540000000000001</v>
      </c>
      <c r="Y110" s="78">
        <f>X110*K110</f>
        <v>0.46620000000000006</v>
      </c>
      <c r="Z110" s="78">
        <v>0</v>
      </c>
      <c r="AA110" s="79">
        <f>Z110*K110</f>
        <v>0</v>
      </c>
      <c r="AR110" s="30" t="s">
        <v>127</v>
      </c>
      <c r="AT110" s="30" t="s">
        <v>121</v>
      </c>
      <c r="AU110" s="30" t="s">
        <v>128</v>
      </c>
      <c r="AY110" s="30" t="s">
        <v>120</v>
      </c>
      <c r="BE110" s="80">
        <f>IF(U110="základní",N110,0)</f>
        <v>0</v>
      </c>
      <c r="BF110" s="80">
        <f>IF(U110="snížená",N110,0)</f>
        <v>0</v>
      </c>
      <c r="BG110" s="80">
        <f>IF(U110="zákl. přenesená",N110,0)</f>
        <v>0</v>
      </c>
      <c r="BH110" s="80">
        <f>IF(U110="sníž. přenesená",N110,0)</f>
        <v>0</v>
      </c>
      <c r="BI110" s="80">
        <f>IF(U110="nulová",N110,0)</f>
        <v>0</v>
      </c>
      <c r="BJ110" s="30" t="s">
        <v>118</v>
      </c>
      <c r="BK110" s="80">
        <f>ROUND(L110*K110,2)</f>
        <v>0</v>
      </c>
      <c r="BL110" s="30" t="s">
        <v>127</v>
      </c>
    </row>
    <row r="111" spans="2:64" s="17" customFormat="1" ht="22.5" customHeight="1" x14ac:dyDescent="0.25">
      <c r="B111" s="18"/>
      <c r="C111" s="20"/>
      <c r="D111" s="20"/>
      <c r="E111" s="20"/>
      <c r="F111" s="679" t="s">
        <v>533</v>
      </c>
      <c r="G111" s="680"/>
      <c r="H111" s="680"/>
      <c r="I111" s="680"/>
      <c r="J111" s="20"/>
      <c r="K111" s="20"/>
      <c r="L111" s="20"/>
      <c r="M111" s="20"/>
      <c r="N111" s="20"/>
      <c r="O111" s="20"/>
      <c r="P111" s="20"/>
      <c r="Q111" s="20"/>
      <c r="R111" s="19"/>
      <c r="T111" s="99"/>
      <c r="U111" s="20"/>
      <c r="V111" s="20"/>
      <c r="W111" s="20"/>
      <c r="X111" s="20"/>
      <c r="Y111" s="20"/>
      <c r="Z111" s="20"/>
      <c r="AA111" s="100"/>
      <c r="AT111" s="30" t="s">
        <v>193</v>
      </c>
      <c r="AU111" s="30" t="s">
        <v>128</v>
      </c>
    </row>
    <row r="112" spans="2:64" s="86" customFormat="1" ht="31.5" customHeight="1" x14ac:dyDescent="0.25">
      <c r="B112" s="81"/>
      <c r="C112" s="82"/>
      <c r="D112" s="82"/>
      <c r="E112" s="83" t="s">
        <v>125</v>
      </c>
      <c r="F112" s="663" t="s">
        <v>2329</v>
      </c>
      <c r="G112" s="662"/>
      <c r="H112" s="662"/>
      <c r="I112" s="662"/>
      <c r="J112" s="82"/>
      <c r="K112" s="84">
        <v>3</v>
      </c>
      <c r="L112" s="82"/>
      <c r="M112" s="82"/>
      <c r="N112" s="82"/>
      <c r="O112" s="82"/>
      <c r="P112" s="82"/>
      <c r="Q112" s="82"/>
      <c r="R112" s="85"/>
      <c r="T112" s="87"/>
      <c r="U112" s="82"/>
      <c r="V112" s="82"/>
      <c r="W112" s="82"/>
      <c r="X112" s="82"/>
      <c r="Y112" s="82"/>
      <c r="Z112" s="82"/>
      <c r="AA112" s="88"/>
      <c r="AT112" s="89" t="s">
        <v>130</v>
      </c>
      <c r="AU112" s="89" t="s">
        <v>128</v>
      </c>
      <c r="AV112" s="86" t="s">
        <v>128</v>
      </c>
      <c r="AW112" s="86" t="s">
        <v>131</v>
      </c>
      <c r="AX112" s="86" t="s">
        <v>118</v>
      </c>
      <c r="AY112" s="89" t="s">
        <v>120</v>
      </c>
    </row>
    <row r="113" spans="2:64" s="17" customFormat="1" ht="31.5" customHeight="1" x14ac:dyDescent="0.25">
      <c r="B113" s="70"/>
      <c r="C113" s="101" t="s">
        <v>218</v>
      </c>
      <c r="D113" s="101" t="s">
        <v>195</v>
      </c>
      <c r="E113" s="102" t="s">
        <v>543</v>
      </c>
      <c r="F113" s="677" t="s">
        <v>544</v>
      </c>
      <c r="G113" s="678"/>
      <c r="H113" s="678"/>
      <c r="I113" s="678"/>
      <c r="J113" s="103" t="s">
        <v>447</v>
      </c>
      <c r="K113" s="104">
        <v>4</v>
      </c>
      <c r="L113" s="670"/>
      <c r="M113" s="678"/>
      <c r="N113" s="670">
        <f>ROUND(L113*K113,2)</f>
        <v>0</v>
      </c>
      <c r="O113" s="667"/>
      <c r="P113" s="667"/>
      <c r="Q113" s="667"/>
      <c r="R113" s="75"/>
      <c r="T113" s="76" t="s">
        <v>125</v>
      </c>
      <c r="U113" s="77" t="s">
        <v>126</v>
      </c>
      <c r="V113" s="78">
        <v>0</v>
      </c>
      <c r="W113" s="78">
        <f>V113*K113</f>
        <v>0</v>
      </c>
      <c r="X113" s="78">
        <v>8.2100000000000006E-2</v>
      </c>
      <c r="Y113" s="78">
        <f>X113*K113</f>
        <v>0.32840000000000003</v>
      </c>
      <c r="Z113" s="78">
        <v>0</v>
      </c>
      <c r="AA113" s="79">
        <f>Z113*K113</f>
        <v>0</v>
      </c>
      <c r="AR113" s="30" t="s">
        <v>154</v>
      </c>
      <c r="AT113" s="30" t="s">
        <v>195</v>
      </c>
      <c r="AU113" s="30" t="s">
        <v>128</v>
      </c>
      <c r="AY113" s="30" t="s">
        <v>120</v>
      </c>
      <c r="BE113" s="80">
        <f>IF(U113="základní",N113,0)</f>
        <v>0</v>
      </c>
      <c r="BF113" s="80">
        <f>IF(U113="snížená",N113,0)</f>
        <v>0</v>
      </c>
      <c r="BG113" s="80">
        <f>IF(U113="zákl. přenesená",N113,0)</f>
        <v>0</v>
      </c>
      <c r="BH113" s="80">
        <f>IF(U113="sníž. přenesená",N113,0)</f>
        <v>0</v>
      </c>
      <c r="BI113" s="80">
        <f>IF(U113="nulová",N113,0)</f>
        <v>0</v>
      </c>
      <c r="BJ113" s="30" t="s">
        <v>118</v>
      </c>
      <c r="BK113" s="80">
        <f>ROUND(L113*K113,2)</f>
        <v>0</v>
      </c>
      <c r="BL113" s="30" t="s">
        <v>127</v>
      </c>
    </row>
    <row r="114" spans="2:64" s="86" customFormat="1" ht="22.5" customHeight="1" x14ac:dyDescent="0.25">
      <c r="B114" s="81"/>
      <c r="C114" s="82"/>
      <c r="D114" s="82"/>
      <c r="E114" s="83" t="s">
        <v>125</v>
      </c>
      <c r="F114" s="661" t="s">
        <v>2330</v>
      </c>
      <c r="G114" s="662"/>
      <c r="H114" s="662"/>
      <c r="I114" s="662"/>
      <c r="J114" s="82"/>
      <c r="K114" s="84">
        <v>4</v>
      </c>
      <c r="L114" s="82"/>
      <c r="M114" s="82"/>
      <c r="N114" s="82"/>
      <c r="O114" s="82"/>
      <c r="P114" s="82"/>
      <c r="Q114" s="82"/>
      <c r="R114" s="85"/>
      <c r="T114" s="87"/>
      <c r="U114" s="82"/>
      <c r="V114" s="82"/>
      <c r="W114" s="82"/>
      <c r="X114" s="82"/>
      <c r="Y114" s="82"/>
      <c r="Z114" s="82"/>
      <c r="AA114" s="88"/>
      <c r="AT114" s="89" t="s">
        <v>130</v>
      </c>
      <c r="AU114" s="89" t="s">
        <v>128</v>
      </c>
      <c r="AV114" s="86" t="s">
        <v>128</v>
      </c>
      <c r="AW114" s="86" t="s">
        <v>131</v>
      </c>
      <c r="AX114" s="86" t="s">
        <v>118</v>
      </c>
      <c r="AY114" s="89" t="s">
        <v>120</v>
      </c>
    </row>
    <row r="115" spans="2:64" s="17" customFormat="1" ht="31.5" customHeight="1" x14ac:dyDescent="0.25">
      <c r="B115" s="70"/>
      <c r="C115" s="71" t="s">
        <v>221</v>
      </c>
      <c r="D115" s="71" t="s">
        <v>121</v>
      </c>
      <c r="E115" s="72" t="s">
        <v>547</v>
      </c>
      <c r="F115" s="671" t="s">
        <v>548</v>
      </c>
      <c r="G115" s="667"/>
      <c r="H115" s="667"/>
      <c r="I115" s="667"/>
      <c r="J115" s="73" t="s">
        <v>532</v>
      </c>
      <c r="K115" s="74">
        <v>3</v>
      </c>
      <c r="L115" s="666"/>
      <c r="M115" s="667"/>
      <c r="N115" s="666">
        <f>ROUND(L115*K115,2)</f>
        <v>0</v>
      </c>
      <c r="O115" s="667"/>
      <c r="P115" s="667"/>
      <c r="Q115" s="667"/>
      <c r="R115" s="75"/>
      <c r="T115" s="76" t="s">
        <v>125</v>
      </c>
      <c r="U115" s="77" t="s">
        <v>126</v>
      </c>
      <c r="V115" s="78">
        <v>0.14000000000000001</v>
      </c>
      <c r="W115" s="78">
        <f>V115*K115</f>
        <v>0.42000000000000004</v>
      </c>
      <c r="X115" s="78">
        <v>0.10095</v>
      </c>
      <c r="Y115" s="78">
        <f>X115*K115</f>
        <v>0.30285000000000001</v>
      </c>
      <c r="Z115" s="78">
        <v>0</v>
      </c>
      <c r="AA115" s="79">
        <f>Z115*K115</f>
        <v>0</v>
      </c>
      <c r="AR115" s="30" t="s">
        <v>127</v>
      </c>
      <c r="AT115" s="30" t="s">
        <v>121</v>
      </c>
      <c r="AU115" s="30" t="s">
        <v>128</v>
      </c>
      <c r="AY115" s="30" t="s">
        <v>120</v>
      </c>
      <c r="BE115" s="80">
        <f>IF(U115="základní",N115,0)</f>
        <v>0</v>
      </c>
      <c r="BF115" s="80">
        <f>IF(U115="snížená",N115,0)</f>
        <v>0</v>
      </c>
      <c r="BG115" s="80">
        <f>IF(U115="zákl. přenesená",N115,0)</f>
        <v>0</v>
      </c>
      <c r="BH115" s="80">
        <f>IF(U115="sníž. přenesená",N115,0)</f>
        <v>0</v>
      </c>
      <c r="BI115" s="80">
        <f>IF(U115="nulová",N115,0)</f>
        <v>0</v>
      </c>
      <c r="BJ115" s="30" t="s">
        <v>118</v>
      </c>
      <c r="BK115" s="80">
        <f>ROUND(L115*K115,2)</f>
        <v>0</v>
      </c>
      <c r="BL115" s="30" t="s">
        <v>127</v>
      </c>
    </row>
    <row r="116" spans="2:64" s="17" customFormat="1" ht="22.5" customHeight="1" x14ac:dyDescent="0.25">
      <c r="B116" s="18"/>
      <c r="C116" s="20"/>
      <c r="D116" s="20"/>
      <c r="E116" s="20"/>
      <c r="F116" s="679" t="s">
        <v>533</v>
      </c>
      <c r="G116" s="680"/>
      <c r="H116" s="680"/>
      <c r="I116" s="680"/>
      <c r="J116" s="20"/>
      <c r="K116" s="20"/>
      <c r="L116" s="20"/>
      <c r="M116" s="20"/>
      <c r="N116" s="20"/>
      <c r="O116" s="20"/>
      <c r="P116" s="20"/>
      <c r="Q116" s="20"/>
      <c r="R116" s="19"/>
      <c r="T116" s="99"/>
      <c r="U116" s="20"/>
      <c r="V116" s="20"/>
      <c r="W116" s="20"/>
      <c r="X116" s="20"/>
      <c r="Y116" s="20"/>
      <c r="Z116" s="20"/>
      <c r="AA116" s="100"/>
      <c r="AT116" s="30" t="s">
        <v>193</v>
      </c>
      <c r="AU116" s="30" t="s">
        <v>128</v>
      </c>
    </row>
    <row r="117" spans="2:64" s="86" customFormat="1" ht="31.5" customHeight="1" x14ac:dyDescent="0.25">
      <c r="B117" s="81"/>
      <c r="C117" s="82"/>
      <c r="D117" s="82"/>
      <c r="E117" s="83" t="s">
        <v>125</v>
      </c>
      <c r="F117" s="663" t="s">
        <v>1865</v>
      </c>
      <c r="G117" s="662"/>
      <c r="H117" s="662"/>
      <c r="I117" s="662"/>
      <c r="J117" s="82"/>
      <c r="K117" s="84">
        <v>3</v>
      </c>
      <c r="L117" s="82"/>
      <c r="M117" s="82"/>
      <c r="N117" s="82"/>
      <c r="O117" s="82"/>
      <c r="P117" s="82"/>
      <c r="Q117" s="82"/>
      <c r="R117" s="85"/>
      <c r="T117" s="87"/>
      <c r="U117" s="82"/>
      <c r="V117" s="82"/>
      <c r="W117" s="82"/>
      <c r="X117" s="82"/>
      <c r="Y117" s="82"/>
      <c r="Z117" s="82"/>
      <c r="AA117" s="88"/>
      <c r="AT117" s="89" t="s">
        <v>130</v>
      </c>
      <c r="AU117" s="89" t="s">
        <v>128</v>
      </c>
      <c r="AV117" s="86" t="s">
        <v>128</v>
      </c>
      <c r="AW117" s="86" t="s">
        <v>131</v>
      </c>
      <c r="AX117" s="86" t="s">
        <v>118</v>
      </c>
      <c r="AY117" s="89" t="s">
        <v>120</v>
      </c>
    </row>
    <row r="118" spans="2:64" s="17" customFormat="1" ht="31.5" customHeight="1" x14ac:dyDescent="0.25">
      <c r="B118" s="70"/>
      <c r="C118" s="101" t="s">
        <v>224</v>
      </c>
      <c r="D118" s="101" t="s">
        <v>195</v>
      </c>
      <c r="E118" s="102" t="s">
        <v>2135</v>
      </c>
      <c r="F118" s="677" t="s">
        <v>2136</v>
      </c>
      <c r="G118" s="678"/>
      <c r="H118" s="678"/>
      <c r="I118" s="678"/>
      <c r="J118" s="103" t="s">
        <v>447</v>
      </c>
      <c r="K118" s="104">
        <v>7</v>
      </c>
      <c r="L118" s="670"/>
      <c r="M118" s="678"/>
      <c r="N118" s="670">
        <f>ROUND(L118*K118,2)</f>
        <v>0</v>
      </c>
      <c r="O118" s="667"/>
      <c r="P118" s="667"/>
      <c r="Q118" s="667"/>
      <c r="R118" s="75"/>
      <c r="T118" s="76" t="s">
        <v>125</v>
      </c>
      <c r="U118" s="77" t="s">
        <v>126</v>
      </c>
      <c r="V118" s="78">
        <v>0</v>
      </c>
      <c r="W118" s="78">
        <f>V118*K118</f>
        <v>0</v>
      </c>
      <c r="X118" s="78">
        <v>1.4E-2</v>
      </c>
      <c r="Y118" s="78">
        <f>X118*K118</f>
        <v>9.8000000000000004E-2</v>
      </c>
      <c r="Z118" s="78">
        <v>0</v>
      </c>
      <c r="AA118" s="79">
        <f>Z118*K118</f>
        <v>0</v>
      </c>
      <c r="AR118" s="30" t="s">
        <v>154</v>
      </c>
      <c r="AT118" s="30" t="s">
        <v>195</v>
      </c>
      <c r="AU118" s="30" t="s">
        <v>128</v>
      </c>
      <c r="AY118" s="30" t="s">
        <v>120</v>
      </c>
      <c r="BE118" s="80">
        <f>IF(U118="základní",N118,0)</f>
        <v>0</v>
      </c>
      <c r="BF118" s="80">
        <f>IF(U118="snížená",N118,0)</f>
        <v>0</v>
      </c>
      <c r="BG118" s="80">
        <f>IF(U118="zákl. přenesená",N118,0)</f>
        <v>0</v>
      </c>
      <c r="BH118" s="80">
        <f>IF(U118="sníž. přenesená",N118,0)</f>
        <v>0</v>
      </c>
      <c r="BI118" s="80">
        <f>IF(U118="nulová",N118,0)</f>
        <v>0</v>
      </c>
      <c r="BJ118" s="30" t="s">
        <v>118</v>
      </c>
      <c r="BK118" s="80">
        <f>ROUND(L118*K118,2)</f>
        <v>0</v>
      </c>
      <c r="BL118" s="30" t="s">
        <v>127</v>
      </c>
    </row>
    <row r="119" spans="2:64" s="86" customFormat="1" ht="22.5" customHeight="1" x14ac:dyDescent="0.25">
      <c r="B119" s="81"/>
      <c r="C119" s="82"/>
      <c r="D119" s="82"/>
      <c r="E119" s="83" t="s">
        <v>125</v>
      </c>
      <c r="F119" s="661" t="s">
        <v>2271</v>
      </c>
      <c r="G119" s="662"/>
      <c r="H119" s="662"/>
      <c r="I119" s="662"/>
      <c r="J119" s="82"/>
      <c r="K119" s="84">
        <v>7</v>
      </c>
      <c r="L119" s="82"/>
      <c r="M119" s="82"/>
      <c r="N119" s="82"/>
      <c r="O119" s="82"/>
      <c r="P119" s="82"/>
      <c r="Q119" s="82"/>
      <c r="R119" s="85"/>
      <c r="T119" s="87"/>
      <c r="U119" s="82"/>
      <c r="V119" s="82"/>
      <c r="W119" s="82"/>
      <c r="X119" s="82"/>
      <c r="Y119" s="82"/>
      <c r="Z119" s="82"/>
      <c r="AA119" s="88"/>
      <c r="AT119" s="89" t="s">
        <v>130</v>
      </c>
      <c r="AU119" s="89" t="s">
        <v>128</v>
      </c>
      <c r="AV119" s="86" t="s">
        <v>128</v>
      </c>
      <c r="AW119" s="86" t="s">
        <v>131</v>
      </c>
      <c r="AX119" s="86" t="s">
        <v>118</v>
      </c>
      <c r="AY119" s="89" t="s">
        <v>120</v>
      </c>
    </row>
    <row r="120" spans="2:64" s="62" customFormat="1" ht="29.85" customHeight="1" x14ac:dyDescent="0.3">
      <c r="B120" s="58"/>
      <c r="C120" s="59"/>
      <c r="D120" s="69" t="s">
        <v>81</v>
      </c>
      <c r="E120" s="69"/>
      <c r="F120" s="69"/>
      <c r="G120" s="69"/>
      <c r="H120" s="69"/>
      <c r="I120" s="69"/>
      <c r="J120" s="69"/>
      <c r="K120" s="69"/>
      <c r="L120" s="69"/>
      <c r="M120" s="69"/>
      <c r="N120" s="659">
        <f>BK120</f>
        <v>0</v>
      </c>
      <c r="O120" s="660"/>
      <c r="P120" s="660"/>
      <c r="Q120" s="660"/>
      <c r="R120" s="61"/>
      <c r="T120" s="63"/>
      <c r="U120" s="59"/>
      <c r="V120" s="59"/>
      <c r="W120" s="64">
        <f>SUM(W121:W159)</f>
        <v>10.939461999999999</v>
      </c>
      <c r="X120" s="59"/>
      <c r="Y120" s="64">
        <f>SUM(Y121:Y159)</f>
        <v>0</v>
      </c>
      <c r="Z120" s="59"/>
      <c r="AA120" s="65">
        <f>SUM(AA121:AA159)</f>
        <v>5.1768800000000006</v>
      </c>
      <c r="AR120" s="66" t="s">
        <v>118</v>
      </c>
      <c r="AT120" s="67" t="s">
        <v>117</v>
      </c>
      <c r="AU120" s="67" t="s">
        <v>118</v>
      </c>
      <c r="AY120" s="66" t="s">
        <v>120</v>
      </c>
      <c r="BK120" s="68">
        <f>SUM(BK121:BK159)</f>
        <v>0</v>
      </c>
    </row>
    <row r="121" spans="2:64" s="17" customFormat="1" ht="31.5" customHeight="1" x14ac:dyDescent="0.25">
      <c r="B121" s="70"/>
      <c r="C121" s="71" t="s">
        <v>227</v>
      </c>
      <c r="D121" s="71" t="s">
        <v>121</v>
      </c>
      <c r="E121" s="72" t="s">
        <v>555</v>
      </c>
      <c r="F121" s="671" t="s">
        <v>556</v>
      </c>
      <c r="G121" s="667"/>
      <c r="H121" s="667"/>
      <c r="I121" s="667"/>
      <c r="J121" s="73" t="s">
        <v>172</v>
      </c>
      <c r="K121" s="74">
        <v>4.8</v>
      </c>
      <c r="L121" s="666"/>
      <c r="M121" s="667"/>
      <c r="N121" s="666">
        <f>ROUND(L121*K121,2)</f>
        <v>0</v>
      </c>
      <c r="O121" s="667"/>
      <c r="P121" s="667"/>
      <c r="Q121" s="667"/>
      <c r="R121" s="75"/>
      <c r="T121" s="76" t="s">
        <v>125</v>
      </c>
      <c r="U121" s="77" t="s">
        <v>126</v>
      </c>
      <c r="V121" s="78">
        <v>0.16</v>
      </c>
      <c r="W121" s="78">
        <f>V121*K121</f>
        <v>0.76800000000000002</v>
      </c>
      <c r="X121" s="78">
        <v>0</v>
      </c>
      <c r="Y121" s="78">
        <f>X121*K121</f>
        <v>0</v>
      </c>
      <c r="Z121" s="78">
        <v>0.255</v>
      </c>
      <c r="AA121" s="79">
        <f>Z121*K121</f>
        <v>1.224</v>
      </c>
      <c r="AR121" s="30" t="s">
        <v>127</v>
      </c>
      <c r="AT121" s="30" t="s">
        <v>121</v>
      </c>
      <c r="AU121" s="30" t="s">
        <v>128</v>
      </c>
      <c r="AY121" s="30" t="s">
        <v>120</v>
      </c>
      <c r="BE121" s="80">
        <f>IF(U121="základní",N121,0)</f>
        <v>0</v>
      </c>
      <c r="BF121" s="80">
        <f>IF(U121="snížená",N121,0)</f>
        <v>0</v>
      </c>
      <c r="BG121" s="80">
        <f>IF(U121="zákl. přenesená",N121,0)</f>
        <v>0</v>
      </c>
      <c r="BH121" s="80">
        <f>IF(U121="sníž. přenesená",N121,0)</f>
        <v>0</v>
      </c>
      <c r="BI121" s="80">
        <f>IF(U121="nulová",N121,0)</f>
        <v>0</v>
      </c>
      <c r="BJ121" s="30" t="s">
        <v>118</v>
      </c>
      <c r="BK121" s="80">
        <f>ROUND(L121*K121,2)</f>
        <v>0</v>
      </c>
      <c r="BL121" s="30" t="s">
        <v>127</v>
      </c>
    </row>
    <row r="122" spans="2:64" s="86" customFormat="1" ht="22.5" customHeight="1" x14ac:dyDescent="0.25">
      <c r="B122" s="81"/>
      <c r="C122" s="82"/>
      <c r="D122" s="82"/>
      <c r="E122" s="83" t="s">
        <v>125</v>
      </c>
      <c r="F122" s="661" t="s">
        <v>2331</v>
      </c>
      <c r="G122" s="662"/>
      <c r="H122" s="662"/>
      <c r="I122" s="662"/>
      <c r="J122" s="82"/>
      <c r="K122" s="84">
        <v>4.8</v>
      </c>
      <c r="L122" s="82"/>
      <c r="M122" s="82"/>
      <c r="N122" s="82"/>
      <c r="O122" s="82"/>
      <c r="P122" s="82"/>
      <c r="Q122" s="82"/>
      <c r="R122" s="85"/>
      <c r="T122" s="87"/>
      <c r="U122" s="82"/>
      <c r="V122" s="82"/>
      <c r="W122" s="82"/>
      <c r="X122" s="82"/>
      <c r="Y122" s="82"/>
      <c r="Z122" s="82"/>
      <c r="AA122" s="88"/>
      <c r="AT122" s="89" t="s">
        <v>130</v>
      </c>
      <c r="AU122" s="89" t="s">
        <v>128</v>
      </c>
      <c r="AV122" s="86" t="s">
        <v>128</v>
      </c>
      <c r="AW122" s="86" t="s">
        <v>131</v>
      </c>
      <c r="AX122" s="86" t="s">
        <v>118</v>
      </c>
      <c r="AY122" s="89" t="s">
        <v>120</v>
      </c>
    </row>
    <row r="123" spans="2:64" s="17" customFormat="1" ht="31.5" customHeight="1" x14ac:dyDescent="0.25">
      <c r="B123" s="70"/>
      <c r="C123" s="71" t="s">
        <v>234</v>
      </c>
      <c r="D123" s="71" t="s">
        <v>121</v>
      </c>
      <c r="E123" s="72" t="s">
        <v>2332</v>
      </c>
      <c r="F123" s="671" t="s">
        <v>2333</v>
      </c>
      <c r="G123" s="667"/>
      <c r="H123" s="667"/>
      <c r="I123" s="667"/>
      <c r="J123" s="73" t="s">
        <v>172</v>
      </c>
      <c r="K123" s="74">
        <v>1</v>
      </c>
      <c r="L123" s="666"/>
      <c r="M123" s="667"/>
      <c r="N123" s="666">
        <f>ROUND(L123*K123,2)</f>
        <v>0</v>
      </c>
      <c r="O123" s="667"/>
      <c r="P123" s="667"/>
      <c r="Q123" s="667"/>
      <c r="R123" s="75"/>
      <c r="T123" s="76" t="s">
        <v>125</v>
      </c>
      <c r="U123" s="77" t="s">
        <v>126</v>
      </c>
      <c r="V123" s="78">
        <v>0.16</v>
      </c>
      <c r="W123" s="78">
        <f>V123*K123</f>
        <v>0.16</v>
      </c>
      <c r="X123" s="78">
        <v>0</v>
      </c>
      <c r="Y123" s="78">
        <f>X123*K123</f>
        <v>0</v>
      </c>
      <c r="Z123" s="78">
        <v>5.2999999999999999E-2</v>
      </c>
      <c r="AA123" s="79">
        <f>Z123*K123</f>
        <v>5.2999999999999999E-2</v>
      </c>
      <c r="AR123" s="30" t="s">
        <v>127</v>
      </c>
      <c r="AT123" s="30" t="s">
        <v>121</v>
      </c>
      <c r="AU123" s="30" t="s">
        <v>128</v>
      </c>
      <c r="AY123" s="30" t="s">
        <v>120</v>
      </c>
      <c r="BE123" s="80">
        <f>IF(U123="základní",N123,0)</f>
        <v>0</v>
      </c>
      <c r="BF123" s="80">
        <f>IF(U123="snížená",N123,0)</f>
        <v>0</v>
      </c>
      <c r="BG123" s="80">
        <f>IF(U123="zákl. přenesená",N123,0)</f>
        <v>0</v>
      </c>
      <c r="BH123" s="80">
        <f>IF(U123="sníž. přenesená",N123,0)</f>
        <v>0</v>
      </c>
      <c r="BI123" s="80">
        <f>IF(U123="nulová",N123,0)</f>
        <v>0</v>
      </c>
      <c r="BJ123" s="30" t="s">
        <v>118</v>
      </c>
      <c r="BK123" s="80">
        <f>ROUND(L123*K123,2)</f>
        <v>0</v>
      </c>
      <c r="BL123" s="30" t="s">
        <v>127</v>
      </c>
    </row>
    <row r="124" spans="2:64" s="17" customFormat="1" ht="114" customHeight="1" x14ac:dyDescent="0.25">
      <c r="B124" s="18"/>
      <c r="C124" s="20"/>
      <c r="D124" s="20"/>
      <c r="E124" s="20"/>
      <c r="F124" s="679" t="s">
        <v>2334</v>
      </c>
      <c r="G124" s="680"/>
      <c r="H124" s="680"/>
      <c r="I124" s="680"/>
      <c r="J124" s="20"/>
      <c r="K124" s="20"/>
      <c r="L124" s="20"/>
      <c r="M124" s="20"/>
      <c r="N124" s="20"/>
      <c r="O124" s="20"/>
      <c r="P124" s="20"/>
      <c r="Q124" s="20"/>
      <c r="R124" s="19"/>
      <c r="T124" s="99"/>
      <c r="U124" s="20"/>
      <c r="V124" s="20"/>
      <c r="W124" s="20"/>
      <c r="X124" s="20"/>
      <c r="Y124" s="20"/>
      <c r="Z124" s="20"/>
      <c r="AA124" s="100"/>
      <c r="AT124" s="30" t="s">
        <v>193</v>
      </c>
      <c r="AU124" s="30" t="s">
        <v>128</v>
      </c>
    </row>
    <row r="125" spans="2:64" s="86" customFormat="1" ht="22.5" customHeight="1" x14ac:dyDescent="0.25">
      <c r="B125" s="81"/>
      <c r="C125" s="82"/>
      <c r="D125" s="82"/>
      <c r="E125" s="83" t="s">
        <v>125</v>
      </c>
      <c r="F125" s="663" t="s">
        <v>2335</v>
      </c>
      <c r="G125" s="662"/>
      <c r="H125" s="662"/>
      <c r="I125" s="662"/>
      <c r="J125" s="82"/>
      <c r="K125" s="84">
        <v>1</v>
      </c>
      <c r="L125" s="82"/>
      <c r="M125" s="82"/>
      <c r="N125" s="82"/>
      <c r="O125" s="82"/>
      <c r="P125" s="82"/>
      <c r="Q125" s="82"/>
      <c r="R125" s="85"/>
      <c r="T125" s="87"/>
      <c r="U125" s="82"/>
      <c r="V125" s="82"/>
      <c r="W125" s="82"/>
      <c r="X125" s="82"/>
      <c r="Y125" s="82"/>
      <c r="Z125" s="82"/>
      <c r="AA125" s="88"/>
      <c r="AT125" s="89" t="s">
        <v>130</v>
      </c>
      <c r="AU125" s="89" t="s">
        <v>128</v>
      </c>
      <c r="AV125" s="86" t="s">
        <v>128</v>
      </c>
      <c r="AW125" s="86" t="s">
        <v>131</v>
      </c>
      <c r="AX125" s="86" t="s">
        <v>118</v>
      </c>
      <c r="AY125" s="89" t="s">
        <v>120</v>
      </c>
    </row>
    <row r="126" spans="2:64" s="17" customFormat="1" ht="31.5" customHeight="1" x14ac:dyDescent="0.25">
      <c r="B126" s="70"/>
      <c r="C126" s="71" t="s">
        <v>237</v>
      </c>
      <c r="D126" s="71" t="s">
        <v>121</v>
      </c>
      <c r="E126" s="72" t="s">
        <v>561</v>
      </c>
      <c r="F126" s="671" t="s">
        <v>562</v>
      </c>
      <c r="G126" s="667"/>
      <c r="H126" s="667"/>
      <c r="I126" s="667"/>
      <c r="J126" s="73" t="s">
        <v>172</v>
      </c>
      <c r="K126" s="74">
        <v>4.8</v>
      </c>
      <c r="L126" s="666"/>
      <c r="M126" s="667"/>
      <c r="N126" s="666">
        <f>ROUND(L126*K126,2)</f>
        <v>0</v>
      </c>
      <c r="O126" s="667"/>
      <c r="P126" s="667"/>
      <c r="Q126" s="667"/>
      <c r="R126" s="75"/>
      <c r="T126" s="76" t="s">
        <v>125</v>
      </c>
      <c r="U126" s="77" t="s">
        <v>126</v>
      </c>
      <c r="V126" s="78">
        <v>1.1579999999999999</v>
      </c>
      <c r="W126" s="78">
        <f>V126*K126</f>
        <v>5.5583999999999998</v>
      </c>
      <c r="X126" s="78">
        <v>0</v>
      </c>
      <c r="Y126" s="78">
        <f>X126*K126</f>
        <v>0</v>
      </c>
      <c r="Z126" s="78">
        <v>0.4</v>
      </c>
      <c r="AA126" s="79">
        <f>Z126*K126</f>
        <v>1.92</v>
      </c>
      <c r="AR126" s="30" t="s">
        <v>127</v>
      </c>
      <c r="AT126" s="30" t="s">
        <v>121</v>
      </c>
      <c r="AU126" s="30" t="s">
        <v>128</v>
      </c>
      <c r="AY126" s="30" t="s">
        <v>120</v>
      </c>
      <c r="BE126" s="80">
        <f>IF(U126="základní",N126,0)</f>
        <v>0</v>
      </c>
      <c r="BF126" s="80">
        <f>IF(U126="snížená",N126,0)</f>
        <v>0</v>
      </c>
      <c r="BG126" s="80">
        <f>IF(U126="zákl. přenesená",N126,0)</f>
        <v>0</v>
      </c>
      <c r="BH126" s="80">
        <f>IF(U126="sníž. přenesená",N126,0)</f>
        <v>0</v>
      </c>
      <c r="BI126" s="80">
        <f>IF(U126="nulová",N126,0)</f>
        <v>0</v>
      </c>
      <c r="BJ126" s="30" t="s">
        <v>118</v>
      </c>
      <c r="BK126" s="80">
        <f>ROUND(L126*K126,2)</f>
        <v>0</v>
      </c>
      <c r="BL126" s="30" t="s">
        <v>127</v>
      </c>
    </row>
    <row r="127" spans="2:64" s="109" customFormat="1" ht="22.5" customHeight="1" x14ac:dyDescent="0.25">
      <c r="B127" s="105"/>
      <c r="C127" s="106"/>
      <c r="D127" s="106"/>
      <c r="E127" s="107" t="s">
        <v>125</v>
      </c>
      <c r="F127" s="672" t="s">
        <v>2229</v>
      </c>
      <c r="G127" s="673"/>
      <c r="H127" s="673"/>
      <c r="I127" s="673"/>
      <c r="J127" s="106"/>
      <c r="K127" s="107" t="s">
        <v>125</v>
      </c>
      <c r="L127" s="106"/>
      <c r="M127" s="106"/>
      <c r="N127" s="106"/>
      <c r="O127" s="106"/>
      <c r="P127" s="106"/>
      <c r="Q127" s="106"/>
      <c r="R127" s="108"/>
      <c r="T127" s="110"/>
      <c r="U127" s="106"/>
      <c r="V127" s="106"/>
      <c r="W127" s="106"/>
      <c r="X127" s="106"/>
      <c r="Y127" s="106"/>
      <c r="Z127" s="106"/>
      <c r="AA127" s="111"/>
      <c r="AT127" s="112" t="s">
        <v>130</v>
      </c>
      <c r="AU127" s="112" t="s">
        <v>128</v>
      </c>
      <c r="AV127" s="109" t="s">
        <v>118</v>
      </c>
      <c r="AW127" s="109" t="s">
        <v>131</v>
      </c>
      <c r="AX127" s="109" t="s">
        <v>119</v>
      </c>
      <c r="AY127" s="112" t="s">
        <v>120</v>
      </c>
    </row>
    <row r="128" spans="2:64" s="86" customFormat="1" ht="31.5" customHeight="1" x14ac:dyDescent="0.25">
      <c r="B128" s="81"/>
      <c r="C128" s="82"/>
      <c r="D128" s="82"/>
      <c r="E128" s="83" t="s">
        <v>125</v>
      </c>
      <c r="F128" s="663" t="s">
        <v>2336</v>
      </c>
      <c r="G128" s="662"/>
      <c r="H128" s="662"/>
      <c r="I128" s="662"/>
      <c r="J128" s="82"/>
      <c r="K128" s="84">
        <v>4.8</v>
      </c>
      <c r="L128" s="82"/>
      <c r="M128" s="82"/>
      <c r="N128" s="82"/>
      <c r="O128" s="82"/>
      <c r="P128" s="82"/>
      <c r="Q128" s="82"/>
      <c r="R128" s="85"/>
      <c r="T128" s="87"/>
      <c r="U128" s="82"/>
      <c r="V128" s="82"/>
      <c r="W128" s="82"/>
      <c r="X128" s="82"/>
      <c r="Y128" s="82"/>
      <c r="Z128" s="82"/>
      <c r="AA128" s="88"/>
      <c r="AT128" s="89" t="s">
        <v>130</v>
      </c>
      <c r="AU128" s="89" t="s">
        <v>128</v>
      </c>
      <c r="AV128" s="86" t="s">
        <v>128</v>
      </c>
      <c r="AW128" s="86" t="s">
        <v>131</v>
      </c>
      <c r="AX128" s="86" t="s">
        <v>118</v>
      </c>
      <c r="AY128" s="89" t="s">
        <v>120</v>
      </c>
    </row>
    <row r="129" spans="2:64" s="17" customFormat="1" ht="31.5" customHeight="1" x14ac:dyDescent="0.25">
      <c r="B129" s="70"/>
      <c r="C129" s="71" t="s">
        <v>240</v>
      </c>
      <c r="D129" s="71" t="s">
        <v>121</v>
      </c>
      <c r="E129" s="72" t="s">
        <v>2337</v>
      </c>
      <c r="F129" s="671" t="s">
        <v>2338</v>
      </c>
      <c r="G129" s="667"/>
      <c r="H129" s="667"/>
      <c r="I129" s="667"/>
      <c r="J129" s="73" t="s">
        <v>172</v>
      </c>
      <c r="K129" s="74">
        <v>1.68</v>
      </c>
      <c r="L129" s="666"/>
      <c r="M129" s="667"/>
      <c r="N129" s="666">
        <f>ROUND(L129*K129,2)</f>
        <v>0</v>
      </c>
      <c r="O129" s="667"/>
      <c r="P129" s="667"/>
      <c r="Q129" s="667"/>
      <c r="R129" s="75"/>
      <c r="T129" s="76" t="s">
        <v>125</v>
      </c>
      <c r="U129" s="77" t="s">
        <v>126</v>
      </c>
      <c r="V129" s="78">
        <v>1.373</v>
      </c>
      <c r="W129" s="78">
        <f>V129*K129</f>
        <v>2.3066399999999998</v>
      </c>
      <c r="X129" s="78">
        <v>0</v>
      </c>
      <c r="Y129" s="78">
        <f>X129*K129</f>
        <v>0</v>
      </c>
      <c r="Z129" s="78">
        <v>0.56000000000000005</v>
      </c>
      <c r="AA129" s="79">
        <f>Z129*K129</f>
        <v>0.94080000000000008</v>
      </c>
      <c r="AR129" s="30" t="s">
        <v>127</v>
      </c>
      <c r="AT129" s="30" t="s">
        <v>121</v>
      </c>
      <c r="AU129" s="30" t="s">
        <v>128</v>
      </c>
      <c r="AY129" s="30" t="s">
        <v>120</v>
      </c>
      <c r="BE129" s="80">
        <f>IF(U129="základní",N129,0)</f>
        <v>0</v>
      </c>
      <c r="BF129" s="80">
        <f>IF(U129="snížená",N129,0)</f>
        <v>0</v>
      </c>
      <c r="BG129" s="80">
        <f>IF(U129="zákl. přenesená",N129,0)</f>
        <v>0</v>
      </c>
      <c r="BH129" s="80">
        <f>IF(U129="sníž. přenesená",N129,0)</f>
        <v>0</v>
      </c>
      <c r="BI129" s="80">
        <f>IF(U129="nulová",N129,0)</f>
        <v>0</v>
      </c>
      <c r="BJ129" s="30" t="s">
        <v>118</v>
      </c>
      <c r="BK129" s="80">
        <f>ROUND(L129*K129,2)</f>
        <v>0</v>
      </c>
      <c r="BL129" s="30" t="s">
        <v>127</v>
      </c>
    </row>
    <row r="130" spans="2:64" s="86" customFormat="1" ht="22.5" customHeight="1" x14ac:dyDescent="0.25">
      <c r="B130" s="81"/>
      <c r="C130" s="82"/>
      <c r="D130" s="82"/>
      <c r="E130" s="83" t="s">
        <v>125</v>
      </c>
      <c r="F130" s="661" t="s">
        <v>2339</v>
      </c>
      <c r="G130" s="662"/>
      <c r="H130" s="662"/>
      <c r="I130" s="662"/>
      <c r="J130" s="82"/>
      <c r="K130" s="84">
        <v>1.68</v>
      </c>
      <c r="L130" s="82"/>
      <c r="M130" s="82"/>
      <c r="N130" s="82"/>
      <c r="O130" s="82"/>
      <c r="P130" s="82"/>
      <c r="Q130" s="82"/>
      <c r="R130" s="85"/>
      <c r="T130" s="87"/>
      <c r="U130" s="82"/>
      <c r="V130" s="82"/>
      <c r="W130" s="82"/>
      <c r="X130" s="82"/>
      <c r="Y130" s="82"/>
      <c r="Z130" s="82"/>
      <c r="AA130" s="88"/>
      <c r="AT130" s="89" t="s">
        <v>130</v>
      </c>
      <c r="AU130" s="89" t="s">
        <v>128</v>
      </c>
      <c r="AV130" s="86" t="s">
        <v>128</v>
      </c>
      <c r="AW130" s="86" t="s">
        <v>131</v>
      </c>
      <c r="AX130" s="86" t="s">
        <v>118</v>
      </c>
      <c r="AY130" s="89" t="s">
        <v>120</v>
      </c>
    </row>
    <row r="131" spans="2:64" s="17" customFormat="1" ht="31.5" customHeight="1" x14ac:dyDescent="0.25">
      <c r="B131" s="70"/>
      <c r="C131" s="71" t="s">
        <v>247</v>
      </c>
      <c r="D131" s="71" t="s">
        <v>121</v>
      </c>
      <c r="E131" s="72" t="s">
        <v>2340</v>
      </c>
      <c r="F131" s="671" t="s">
        <v>2341</v>
      </c>
      <c r="G131" s="667"/>
      <c r="H131" s="667"/>
      <c r="I131" s="667"/>
      <c r="J131" s="73" t="s">
        <v>172</v>
      </c>
      <c r="K131" s="74">
        <v>1.68</v>
      </c>
      <c r="L131" s="666"/>
      <c r="M131" s="667"/>
      <c r="N131" s="666">
        <f>ROUND(L131*K131,2)</f>
        <v>0</v>
      </c>
      <c r="O131" s="667"/>
      <c r="P131" s="667"/>
      <c r="Q131" s="667"/>
      <c r="R131" s="75"/>
      <c r="T131" s="76" t="s">
        <v>125</v>
      </c>
      <c r="U131" s="77" t="s">
        <v>126</v>
      </c>
      <c r="V131" s="78">
        <v>0.41199999999999998</v>
      </c>
      <c r="W131" s="78">
        <f>V131*K131</f>
        <v>0.69215999999999989</v>
      </c>
      <c r="X131" s="78">
        <v>0</v>
      </c>
      <c r="Y131" s="78">
        <f>X131*K131</f>
        <v>0</v>
      </c>
      <c r="Z131" s="78">
        <v>0.18099999999999999</v>
      </c>
      <c r="AA131" s="79">
        <f>Z131*K131</f>
        <v>0.30407999999999996</v>
      </c>
      <c r="AR131" s="30" t="s">
        <v>127</v>
      </c>
      <c r="AT131" s="30" t="s">
        <v>121</v>
      </c>
      <c r="AU131" s="30" t="s">
        <v>128</v>
      </c>
      <c r="AY131" s="30" t="s">
        <v>120</v>
      </c>
      <c r="BE131" s="80">
        <f>IF(U131="základní",N131,0)</f>
        <v>0</v>
      </c>
      <c r="BF131" s="80">
        <f>IF(U131="snížená",N131,0)</f>
        <v>0</v>
      </c>
      <c r="BG131" s="80">
        <f>IF(U131="zákl. přenesená",N131,0)</f>
        <v>0</v>
      </c>
      <c r="BH131" s="80">
        <f>IF(U131="sníž. přenesená",N131,0)</f>
        <v>0</v>
      </c>
      <c r="BI131" s="80">
        <f>IF(U131="nulová",N131,0)</f>
        <v>0</v>
      </c>
      <c r="BJ131" s="30" t="s">
        <v>118</v>
      </c>
      <c r="BK131" s="80">
        <f>ROUND(L131*K131,2)</f>
        <v>0</v>
      </c>
      <c r="BL131" s="30" t="s">
        <v>127</v>
      </c>
    </row>
    <row r="132" spans="2:64" s="86" customFormat="1" ht="22.5" customHeight="1" x14ac:dyDescent="0.25">
      <c r="B132" s="81"/>
      <c r="C132" s="82"/>
      <c r="D132" s="82"/>
      <c r="E132" s="83" t="s">
        <v>125</v>
      </c>
      <c r="F132" s="661" t="s">
        <v>2342</v>
      </c>
      <c r="G132" s="662"/>
      <c r="H132" s="662"/>
      <c r="I132" s="662"/>
      <c r="J132" s="82"/>
      <c r="K132" s="84">
        <v>1.68</v>
      </c>
      <c r="L132" s="82"/>
      <c r="M132" s="82"/>
      <c r="N132" s="82"/>
      <c r="O132" s="82"/>
      <c r="P132" s="82"/>
      <c r="Q132" s="82"/>
      <c r="R132" s="85"/>
      <c r="T132" s="87"/>
      <c r="U132" s="82"/>
      <c r="V132" s="82"/>
      <c r="W132" s="82"/>
      <c r="X132" s="82"/>
      <c r="Y132" s="82"/>
      <c r="Z132" s="82"/>
      <c r="AA132" s="88"/>
      <c r="AT132" s="89" t="s">
        <v>130</v>
      </c>
      <c r="AU132" s="89" t="s">
        <v>128</v>
      </c>
      <c r="AV132" s="86" t="s">
        <v>128</v>
      </c>
      <c r="AW132" s="86" t="s">
        <v>131</v>
      </c>
      <c r="AX132" s="86" t="s">
        <v>118</v>
      </c>
      <c r="AY132" s="89" t="s">
        <v>120</v>
      </c>
    </row>
    <row r="133" spans="2:64" s="17" customFormat="1" ht="22.5" customHeight="1" x14ac:dyDescent="0.25">
      <c r="B133" s="70"/>
      <c r="C133" s="71" t="s">
        <v>254</v>
      </c>
      <c r="D133" s="71" t="s">
        <v>121</v>
      </c>
      <c r="E133" s="72" t="s">
        <v>572</v>
      </c>
      <c r="F133" s="671" t="s">
        <v>573</v>
      </c>
      <c r="G133" s="667"/>
      <c r="H133" s="667"/>
      <c r="I133" s="667"/>
      <c r="J133" s="73" t="s">
        <v>532</v>
      </c>
      <c r="K133" s="74">
        <v>3</v>
      </c>
      <c r="L133" s="666"/>
      <c r="M133" s="667"/>
      <c r="N133" s="666">
        <f>ROUND(L133*K133,2)</f>
        <v>0</v>
      </c>
      <c r="O133" s="667"/>
      <c r="P133" s="667"/>
      <c r="Q133" s="667"/>
      <c r="R133" s="75"/>
      <c r="T133" s="76" t="s">
        <v>125</v>
      </c>
      <c r="U133" s="77" t="s">
        <v>126</v>
      </c>
      <c r="V133" s="78">
        <v>0.13300000000000001</v>
      </c>
      <c r="W133" s="78">
        <f>V133*K133</f>
        <v>0.39900000000000002</v>
      </c>
      <c r="X133" s="78">
        <v>0</v>
      </c>
      <c r="Y133" s="78">
        <f>X133*K133</f>
        <v>0</v>
      </c>
      <c r="Z133" s="78">
        <v>0.20499999999999999</v>
      </c>
      <c r="AA133" s="79">
        <f>Z133*K133</f>
        <v>0.61499999999999999</v>
      </c>
      <c r="AR133" s="30" t="s">
        <v>127</v>
      </c>
      <c r="AT133" s="30" t="s">
        <v>121</v>
      </c>
      <c r="AU133" s="30" t="s">
        <v>128</v>
      </c>
      <c r="AY133" s="30" t="s">
        <v>120</v>
      </c>
      <c r="BE133" s="80">
        <f>IF(U133="základní",N133,0)</f>
        <v>0</v>
      </c>
      <c r="BF133" s="80">
        <f>IF(U133="snížená",N133,0)</f>
        <v>0</v>
      </c>
      <c r="BG133" s="80">
        <f>IF(U133="zákl. přenesená",N133,0)</f>
        <v>0</v>
      </c>
      <c r="BH133" s="80">
        <f>IF(U133="sníž. přenesená",N133,0)</f>
        <v>0</v>
      </c>
      <c r="BI133" s="80">
        <f>IF(U133="nulová",N133,0)</f>
        <v>0</v>
      </c>
      <c r="BJ133" s="30" t="s">
        <v>118</v>
      </c>
      <c r="BK133" s="80">
        <f>ROUND(L133*K133,2)</f>
        <v>0</v>
      </c>
      <c r="BL133" s="30" t="s">
        <v>127</v>
      </c>
    </row>
    <row r="134" spans="2:64" s="86" customFormat="1" ht="22.5" customHeight="1" x14ac:dyDescent="0.25">
      <c r="B134" s="81"/>
      <c r="C134" s="82"/>
      <c r="D134" s="82"/>
      <c r="E134" s="83" t="s">
        <v>125</v>
      </c>
      <c r="F134" s="661" t="s">
        <v>2343</v>
      </c>
      <c r="G134" s="662"/>
      <c r="H134" s="662"/>
      <c r="I134" s="662"/>
      <c r="J134" s="82"/>
      <c r="K134" s="84">
        <v>3</v>
      </c>
      <c r="L134" s="82"/>
      <c r="M134" s="82"/>
      <c r="N134" s="82"/>
      <c r="O134" s="82"/>
      <c r="P134" s="82"/>
      <c r="Q134" s="82"/>
      <c r="R134" s="85"/>
      <c r="T134" s="87"/>
      <c r="U134" s="82"/>
      <c r="V134" s="82"/>
      <c r="W134" s="82"/>
      <c r="X134" s="82"/>
      <c r="Y134" s="82"/>
      <c r="Z134" s="82"/>
      <c r="AA134" s="88"/>
      <c r="AT134" s="89" t="s">
        <v>130</v>
      </c>
      <c r="AU134" s="89" t="s">
        <v>128</v>
      </c>
      <c r="AV134" s="86" t="s">
        <v>128</v>
      </c>
      <c r="AW134" s="86" t="s">
        <v>131</v>
      </c>
      <c r="AX134" s="86" t="s">
        <v>118</v>
      </c>
      <c r="AY134" s="89" t="s">
        <v>120</v>
      </c>
    </row>
    <row r="135" spans="2:64" s="17" customFormat="1" ht="22.5" customHeight="1" x14ac:dyDescent="0.25">
      <c r="B135" s="70"/>
      <c r="C135" s="71" t="s">
        <v>258</v>
      </c>
      <c r="D135" s="71" t="s">
        <v>121</v>
      </c>
      <c r="E135" s="72" t="s">
        <v>580</v>
      </c>
      <c r="F135" s="671" t="s">
        <v>581</v>
      </c>
      <c r="G135" s="667"/>
      <c r="H135" s="667"/>
      <c r="I135" s="667"/>
      <c r="J135" s="73" t="s">
        <v>532</v>
      </c>
      <c r="K135" s="74">
        <v>3</v>
      </c>
      <c r="L135" s="666"/>
      <c r="M135" s="667"/>
      <c r="N135" s="666">
        <f>ROUND(L135*K135,2)</f>
        <v>0</v>
      </c>
      <c r="O135" s="667"/>
      <c r="P135" s="667"/>
      <c r="Q135" s="667"/>
      <c r="R135" s="75"/>
      <c r="T135" s="76" t="s">
        <v>125</v>
      </c>
      <c r="U135" s="77" t="s">
        <v>126</v>
      </c>
      <c r="V135" s="78">
        <v>9.5000000000000001E-2</v>
      </c>
      <c r="W135" s="78">
        <f>V135*K135</f>
        <v>0.28500000000000003</v>
      </c>
      <c r="X135" s="78">
        <v>0</v>
      </c>
      <c r="Y135" s="78">
        <f>X135*K135</f>
        <v>0</v>
      </c>
      <c r="Z135" s="78">
        <v>0.04</v>
      </c>
      <c r="AA135" s="79">
        <f>Z135*K135</f>
        <v>0.12</v>
      </c>
      <c r="AR135" s="30" t="s">
        <v>127</v>
      </c>
      <c r="AT135" s="30" t="s">
        <v>121</v>
      </c>
      <c r="AU135" s="30" t="s">
        <v>128</v>
      </c>
      <c r="AY135" s="30" t="s">
        <v>120</v>
      </c>
      <c r="BE135" s="80">
        <f>IF(U135="základní",N135,0)</f>
        <v>0</v>
      </c>
      <c r="BF135" s="80">
        <f>IF(U135="snížená",N135,0)</f>
        <v>0</v>
      </c>
      <c r="BG135" s="80">
        <f>IF(U135="zákl. přenesená",N135,0)</f>
        <v>0</v>
      </c>
      <c r="BH135" s="80">
        <f>IF(U135="sníž. přenesená",N135,0)</f>
        <v>0</v>
      </c>
      <c r="BI135" s="80">
        <f>IF(U135="nulová",N135,0)</f>
        <v>0</v>
      </c>
      <c r="BJ135" s="30" t="s">
        <v>118</v>
      </c>
      <c r="BK135" s="80">
        <f>ROUND(L135*K135,2)</f>
        <v>0</v>
      </c>
      <c r="BL135" s="30" t="s">
        <v>127</v>
      </c>
    </row>
    <row r="136" spans="2:64" s="86" customFormat="1" ht="22.5" customHeight="1" x14ac:dyDescent="0.25">
      <c r="B136" s="81"/>
      <c r="C136" s="82"/>
      <c r="D136" s="82"/>
      <c r="E136" s="83" t="s">
        <v>125</v>
      </c>
      <c r="F136" s="661" t="s">
        <v>2278</v>
      </c>
      <c r="G136" s="662"/>
      <c r="H136" s="662"/>
      <c r="I136" s="662"/>
      <c r="J136" s="82"/>
      <c r="K136" s="84">
        <v>3</v>
      </c>
      <c r="L136" s="82"/>
      <c r="M136" s="82"/>
      <c r="N136" s="82"/>
      <c r="O136" s="82"/>
      <c r="P136" s="82"/>
      <c r="Q136" s="82"/>
      <c r="R136" s="85"/>
      <c r="T136" s="87"/>
      <c r="U136" s="82"/>
      <c r="V136" s="82"/>
      <c r="W136" s="82"/>
      <c r="X136" s="82"/>
      <c r="Y136" s="82"/>
      <c r="Z136" s="82"/>
      <c r="AA136" s="88"/>
      <c r="AT136" s="89" t="s">
        <v>130</v>
      </c>
      <c r="AU136" s="89" t="s">
        <v>128</v>
      </c>
      <c r="AV136" s="86" t="s">
        <v>128</v>
      </c>
      <c r="AW136" s="86" t="s">
        <v>131</v>
      </c>
      <c r="AX136" s="86" t="s">
        <v>118</v>
      </c>
      <c r="AY136" s="89" t="s">
        <v>120</v>
      </c>
    </row>
    <row r="137" spans="2:64" s="17" customFormat="1" ht="22.5" customHeight="1" x14ac:dyDescent="0.25">
      <c r="B137" s="70"/>
      <c r="C137" s="71" t="s">
        <v>262</v>
      </c>
      <c r="D137" s="71" t="s">
        <v>121</v>
      </c>
      <c r="E137" s="72" t="s">
        <v>584</v>
      </c>
      <c r="F137" s="671" t="s">
        <v>585</v>
      </c>
      <c r="G137" s="667"/>
      <c r="H137" s="667"/>
      <c r="I137" s="667"/>
      <c r="J137" s="73" t="s">
        <v>532</v>
      </c>
      <c r="K137" s="74">
        <v>1.4</v>
      </c>
      <c r="L137" s="666"/>
      <c r="M137" s="667"/>
      <c r="N137" s="666">
        <f>ROUND(L137*K137,2)</f>
        <v>0</v>
      </c>
      <c r="O137" s="667"/>
      <c r="P137" s="667"/>
      <c r="Q137" s="667"/>
      <c r="R137" s="75"/>
      <c r="T137" s="76" t="s">
        <v>125</v>
      </c>
      <c r="U137" s="77" t="s">
        <v>126</v>
      </c>
      <c r="V137" s="78">
        <v>0.19600000000000001</v>
      </c>
      <c r="W137" s="78">
        <f>V137*K137</f>
        <v>0.27439999999999998</v>
      </c>
      <c r="X137" s="78">
        <v>0</v>
      </c>
      <c r="Y137" s="78">
        <f>X137*K137</f>
        <v>0</v>
      </c>
      <c r="Z137" s="78">
        <v>0</v>
      </c>
      <c r="AA137" s="79">
        <f>Z137*K137</f>
        <v>0</v>
      </c>
      <c r="AR137" s="30" t="s">
        <v>127</v>
      </c>
      <c r="AT137" s="30" t="s">
        <v>121</v>
      </c>
      <c r="AU137" s="30" t="s">
        <v>128</v>
      </c>
      <c r="AY137" s="30" t="s">
        <v>120</v>
      </c>
      <c r="BE137" s="80">
        <f>IF(U137="základní",N137,0)</f>
        <v>0</v>
      </c>
      <c r="BF137" s="80">
        <f>IF(U137="snížená",N137,0)</f>
        <v>0</v>
      </c>
      <c r="BG137" s="80">
        <f>IF(U137="zákl. přenesená",N137,0)</f>
        <v>0</v>
      </c>
      <c r="BH137" s="80">
        <f>IF(U137="sníž. přenesená",N137,0)</f>
        <v>0</v>
      </c>
      <c r="BI137" s="80">
        <f>IF(U137="nulová",N137,0)</f>
        <v>0</v>
      </c>
      <c r="BJ137" s="30" t="s">
        <v>118</v>
      </c>
      <c r="BK137" s="80">
        <f>ROUND(L137*K137,2)</f>
        <v>0</v>
      </c>
      <c r="BL137" s="30" t="s">
        <v>127</v>
      </c>
    </row>
    <row r="138" spans="2:64" s="86" customFormat="1" ht="22.5" customHeight="1" x14ac:dyDescent="0.25">
      <c r="B138" s="81"/>
      <c r="C138" s="82"/>
      <c r="D138" s="82"/>
      <c r="E138" s="83" t="s">
        <v>125</v>
      </c>
      <c r="F138" s="661" t="s">
        <v>2344</v>
      </c>
      <c r="G138" s="662"/>
      <c r="H138" s="662"/>
      <c r="I138" s="662"/>
      <c r="J138" s="82"/>
      <c r="K138" s="84">
        <v>1.4</v>
      </c>
      <c r="L138" s="82"/>
      <c r="M138" s="82"/>
      <c r="N138" s="82"/>
      <c r="O138" s="82"/>
      <c r="P138" s="82"/>
      <c r="Q138" s="82"/>
      <c r="R138" s="85"/>
      <c r="T138" s="87"/>
      <c r="U138" s="82"/>
      <c r="V138" s="82"/>
      <c r="W138" s="82"/>
      <c r="X138" s="82"/>
      <c r="Y138" s="82"/>
      <c r="Z138" s="82"/>
      <c r="AA138" s="88"/>
      <c r="AT138" s="89" t="s">
        <v>130</v>
      </c>
      <c r="AU138" s="89" t="s">
        <v>128</v>
      </c>
      <c r="AV138" s="86" t="s">
        <v>128</v>
      </c>
      <c r="AW138" s="86" t="s">
        <v>131</v>
      </c>
      <c r="AX138" s="86" t="s">
        <v>118</v>
      </c>
      <c r="AY138" s="89" t="s">
        <v>120</v>
      </c>
    </row>
    <row r="139" spans="2:64" s="17" customFormat="1" ht="31.5" customHeight="1" x14ac:dyDescent="0.25">
      <c r="B139" s="70"/>
      <c r="C139" s="71" t="s">
        <v>266</v>
      </c>
      <c r="D139" s="71" t="s">
        <v>121</v>
      </c>
      <c r="E139" s="72" t="s">
        <v>2345</v>
      </c>
      <c r="F139" s="671" t="s">
        <v>2346</v>
      </c>
      <c r="G139" s="667"/>
      <c r="H139" s="667"/>
      <c r="I139" s="667"/>
      <c r="J139" s="73" t="s">
        <v>172</v>
      </c>
      <c r="K139" s="74">
        <v>1</v>
      </c>
      <c r="L139" s="666"/>
      <c r="M139" s="667"/>
      <c r="N139" s="666">
        <f>ROUND(L139*K139,2)</f>
        <v>0</v>
      </c>
      <c r="O139" s="667"/>
      <c r="P139" s="667"/>
      <c r="Q139" s="667"/>
      <c r="R139" s="75"/>
      <c r="T139" s="76" t="s">
        <v>125</v>
      </c>
      <c r="U139" s="77" t="s">
        <v>126</v>
      </c>
      <c r="V139" s="78">
        <v>0.115</v>
      </c>
      <c r="W139" s="78">
        <f>V139*K139</f>
        <v>0.115</v>
      </c>
      <c r="X139" s="78">
        <v>0</v>
      </c>
      <c r="Y139" s="78">
        <f>X139*K139</f>
        <v>0</v>
      </c>
      <c r="Z139" s="78">
        <v>0</v>
      </c>
      <c r="AA139" s="79">
        <f>Z139*K139</f>
        <v>0</v>
      </c>
      <c r="AR139" s="30" t="s">
        <v>127</v>
      </c>
      <c r="AT139" s="30" t="s">
        <v>121</v>
      </c>
      <c r="AU139" s="30" t="s">
        <v>128</v>
      </c>
      <c r="AY139" s="30" t="s">
        <v>120</v>
      </c>
      <c r="BE139" s="80">
        <f>IF(U139="základní",N139,0)</f>
        <v>0</v>
      </c>
      <c r="BF139" s="80">
        <f>IF(U139="snížená",N139,0)</f>
        <v>0</v>
      </c>
      <c r="BG139" s="80">
        <f>IF(U139="zákl. přenesená",N139,0)</f>
        <v>0</v>
      </c>
      <c r="BH139" s="80">
        <f>IF(U139="sníž. přenesená",N139,0)</f>
        <v>0</v>
      </c>
      <c r="BI139" s="80">
        <f>IF(U139="nulová",N139,0)</f>
        <v>0</v>
      </c>
      <c r="BJ139" s="30" t="s">
        <v>118</v>
      </c>
      <c r="BK139" s="80">
        <f>ROUND(L139*K139,2)</f>
        <v>0</v>
      </c>
      <c r="BL139" s="30" t="s">
        <v>127</v>
      </c>
    </row>
    <row r="140" spans="2:64" s="86" customFormat="1" ht="31.5" customHeight="1" x14ac:dyDescent="0.25">
      <c r="B140" s="81"/>
      <c r="C140" s="82"/>
      <c r="D140" s="82"/>
      <c r="E140" s="83" t="s">
        <v>125</v>
      </c>
      <c r="F140" s="661" t="s">
        <v>2347</v>
      </c>
      <c r="G140" s="662"/>
      <c r="H140" s="662"/>
      <c r="I140" s="662"/>
      <c r="J140" s="82"/>
      <c r="K140" s="84">
        <v>1</v>
      </c>
      <c r="L140" s="82"/>
      <c r="M140" s="82"/>
      <c r="N140" s="82"/>
      <c r="O140" s="82"/>
      <c r="P140" s="82"/>
      <c r="Q140" s="82"/>
      <c r="R140" s="85"/>
      <c r="T140" s="87"/>
      <c r="U140" s="82"/>
      <c r="V140" s="82"/>
      <c r="W140" s="82"/>
      <c r="X140" s="82"/>
      <c r="Y140" s="82"/>
      <c r="Z140" s="82"/>
      <c r="AA140" s="88"/>
      <c r="AT140" s="89" t="s">
        <v>130</v>
      </c>
      <c r="AU140" s="89" t="s">
        <v>128</v>
      </c>
      <c r="AV140" s="86" t="s">
        <v>128</v>
      </c>
      <c r="AW140" s="86" t="s">
        <v>131</v>
      </c>
      <c r="AX140" s="86" t="s">
        <v>118</v>
      </c>
      <c r="AY140" s="89" t="s">
        <v>120</v>
      </c>
    </row>
    <row r="141" spans="2:64" s="17" customFormat="1" ht="31.5" customHeight="1" x14ac:dyDescent="0.25">
      <c r="B141" s="70"/>
      <c r="C141" s="71" t="s">
        <v>270</v>
      </c>
      <c r="D141" s="71" t="s">
        <v>121</v>
      </c>
      <c r="E141" s="72" t="s">
        <v>589</v>
      </c>
      <c r="F141" s="671" t="s">
        <v>590</v>
      </c>
      <c r="G141" s="667"/>
      <c r="H141" s="667"/>
      <c r="I141" s="667"/>
      <c r="J141" s="73" t="s">
        <v>191</v>
      </c>
      <c r="K141" s="74">
        <v>3.218</v>
      </c>
      <c r="L141" s="666"/>
      <c r="M141" s="667"/>
      <c r="N141" s="666">
        <f>ROUND(L141*K141,2)</f>
        <v>0</v>
      </c>
      <c r="O141" s="667"/>
      <c r="P141" s="667"/>
      <c r="Q141" s="667"/>
      <c r="R141" s="75"/>
      <c r="T141" s="76" t="s">
        <v>125</v>
      </c>
      <c r="U141" s="77" t="s">
        <v>126</v>
      </c>
      <c r="V141" s="78">
        <v>0.03</v>
      </c>
      <c r="W141" s="78">
        <f>V141*K141</f>
        <v>9.6540000000000001E-2</v>
      </c>
      <c r="X141" s="78">
        <v>0</v>
      </c>
      <c r="Y141" s="78">
        <f>X141*K141</f>
        <v>0</v>
      </c>
      <c r="Z141" s="78">
        <v>0</v>
      </c>
      <c r="AA141" s="79">
        <f>Z141*K141</f>
        <v>0</v>
      </c>
      <c r="AR141" s="30" t="s">
        <v>127</v>
      </c>
      <c r="AT141" s="30" t="s">
        <v>121</v>
      </c>
      <c r="AU141" s="30" t="s">
        <v>128</v>
      </c>
      <c r="AY141" s="30" t="s">
        <v>120</v>
      </c>
      <c r="BE141" s="80">
        <f>IF(U141="základní",N141,0)</f>
        <v>0</v>
      </c>
      <c r="BF141" s="80">
        <f>IF(U141="snížená",N141,0)</f>
        <v>0</v>
      </c>
      <c r="BG141" s="80">
        <f>IF(U141="zákl. přenesená",N141,0)</f>
        <v>0</v>
      </c>
      <c r="BH141" s="80">
        <f>IF(U141="sníž. přenesená",N141,0)</f>
        <v>0</v>
      </c>
      <c r="BI141" s="80">
        <f>IF(U141="nulová",N141,0)</f>
        <v>0</v>
      </c>
      <c r="BJ141" s="30" t="s">
        <v>118</v>
      </c>
      <c r="BK141" s="80">
        <f>ROUND(L141*K141,2)</f>
        <v>0</v>
      </c>
      <c r="BL141" s="30" t="s">
        <v>127</v>
      </c>
    </row>
    <row r="142" spans="2:64" s="86" customFormat="1" ht="22.5" customHeight="1" x14ac:dyDescent="0.25">
      <c r="B142" s="81"/>
      <c r="C142" s="82"/>
      <c r="D142" s="82"/>
      <c r="E142" s="83" t="s">
        <v>125</v>
      </c>
      <c r="F142" s="661" t="s">
        <v>2348</v>
      </c>
      <c r="G142" s="662"/>
      <c r="H142" s="662"/>
      <c r="I142" s="662"/>
      <c r="J142" s="82"/>
      <c r="K142" s="84">
        <v>2.9140000000000001</v>
      </c>
      <c r="L142" s="82"/>
      <c r="M142" s="82"/>
      <c r="N142" s="82"/>
      <c r="O142" s="82"/>
      <c r="P142" s="82"/>
      <c r="Q142" s="82"/>
      <c r="R142" s="85"/>
      <c r="T142" s="87"/>
      <c r="U142" s="82"/>
      <c r="V142" s="82"/>
      <c r="W142" s="82"/>
      <c r="X142" s="82"/>
      <c r="Y142" s="82"/>
      <c r="Z142" s="82"/>
      <c r="AA142" s="88"/>
      <c r="AT142" s="89" t="s">
        <v>130</v>
      </c>
      <c r="AU142" s="89" t="s">
        <v>128</v>
      </c>
      <c r="AV142" s="86" t="s">
        <v>128</v>
      </c>
      <c r="AW142" s="86" t="s">
        <v>131</v>
      </c>
      <c r="AX142" s="86" t="s">
        <v>119</v>
      </c>
      <c r="AY142" s="89" t="s">
        <v>120</v>
      </c>
    </row>
    <row r="143" spans="2:64" s="86" customFormat="1" ht="22.5" customHeight="1" x14ac:dyDescent="0.25">
      <c r="B143" s="81"/>
      <c r="C143" s="82"/>
      <c r="D143" s="82"/>
      <c r="E143" s="83" t="s">
        <v>125</v>
      </c>
      <c r="F143" s="663" t="s">
        <v>2349</v>
      </c>
      <c r="G143" s="662"/>
      <c r="H143" s="662"/>
      <c r="I143" s="662"/>
      <c r="J143" s="82"/>
      <c r="K143" s="84">
        <v>0.30399999999999999</v>
      </c>
      <c r="L143" s="82"/>
      <c r="M143" s="82"/>
      <c r="N143" s="82"/>
      <c r="O143" s="82"/>
      <c r="P143" s="82"/>
      <c r="Q143" s="82"/>
      <c r="R143" s="85"/>
      <c r="T143" s="87"/>
      <c r="U143" s="82"/>
      <c r="V143" s="82"/>
      <c r="W143" s="82"/>
      <c r="X143" s="82"/>
      <c r="Y143" s="82"/>
      <c r="Z143" s="82"/>
      <c r="AA143" s="88"/>
      <c r="AT143" s="89" t="s">
        <v>130</v>
      </c>
      <c r="AU143" s="89" t="s">
        <v>128</v>
      </c>
      <c r="AV143" s="86" t="s">
        <v>128</v>
      </c>
      <c r="AW143" s="86" t="s">
        <v>131</v>
      </c>
      <c r="AX143" s="86" t="s">
        <v>119</v>
      </c>
      <c r="AY143" s="89" t="s">
        <v>120</v>
      </c>
    </row>
    <row r="144" spans="2:64" s="95" customFormat="1" ht="22.5" customHeight="1" x14ac:dyDescent="0.25">
      <c r="B144" s="90"/>
      <c r="C144" s="91"/>
      <c r="D144" s="91"/>
      <c r="E144" s="92" t="s">
        <v>125</v>
      </c>
      <c r="F144" s="664" t="s">
        <v>146</v>
      </c>
      <c r="G144" s="665"/>
      <c r="H144" s="665"/>
      <c r="I144" s="665"/>
      <c r="J144" s="91"/>
      <c r="K144" s="93">
        <v>3.218</v>
      </c>
      <c r="L144" s="91"/>
      <c r="M144" s="91"/>
      <c r="N144" s="91"/>
      <c r="O144" s="91"/>
      <c r="P144" s="91"/>
      <c r="Q144" s="91"/>
      <c r="R144" s="94"/>
      <c r="T144" s="96"/>
      <c r="U144" s="91"/>
      <c r="V144" s="91"/>
      <c r="W144" s="91"/>
      <c r="X144" s="91"/>
      <c r="Y144" s="91"/>
      <c r="Z144" s="91"/>
      <c r="AA144" s="97"/>
      <c r="AT144" s="98" t="s">
        <v>130</v>
      </c>
      <c r="AU144" s="98" t="s">
        <v>128</v>
      </c>
      <c r="AV144" s="95" t="s">
        <v>127</v>
      </c>
      <c r="AW144" s="95" t="s">
        <v>131</v>
      </c>
      <c r="AX144" s="95" t="s">
        <v>118</v>
      </c>
      <c r="AY144" s="98" t="s">
        <v>120</v>
      </c>
    </row>
    <row r="145" spans="2:64" s="17" customFormat="1" ht="31.5" customHeight="1" x14ac:dyDescent="0.25">
      <c r="B145" s="70"/>
      <c r="C145" s="71" t="s">
        <v>275</v>
      </c>
      <c r="D145" s="71" t="s">
        <v>121</v>
      </c>
      <c r="E145" s="72" t="s">
        <v>592</v>
      </c>
      <c r="F145" s="671" t="s">
        <v>593</v>
      </c>
      <c r="G145" s="667"/>
      <c r="H145" s="667"/>
      <c r="I145" s="667"/>
      <c r="J145" s="73" t="s">
        <v>191</v>
      </c>
      <c r="K145" s="74">
        <v>57.923999999999999</v>
      </c>
      <c r="L145" s="666"/>
      <c r="M145" s="667"/>
      <c r="N145" s="666">
        <f>ROUND(L145*K145,2)</f>
        <v>0</v>
      </c>
      <c r="O145" s="667"/>
      <c r="P145" s="667"/>
      <c r="Q145" s="667"/>
      <c r="R145" s="75"/>
      <c r="T145" s="76" t="s">
        <v>125</v>
      </c>
      <c r="U145" s="77" t="s">
        <v>126</v>
      </c>
      <c r="V145" s="78">
        <v>2E-3</v>
      </c>
      <c r="W145" s="78">
        <f>V145*K145</f>
        <v>0.11584800000000001</v>
      </c>
      <c r="X145" s="78">
        <v>0</v>
      </c>
      <c r="Y145" s="78">
        <f>X145*K145</f>
        <v>0</v>
      </c>
      <c r="Z145" s="78">
        <v>0</v>
      </c>
      <c r="AA145" s="79">
        <f>Z145*K145</f>
        <v>0</v>
      </c>
      <c r="AR145" s="30" t="s">
        <v>127</v>
      </c>
      <c r="AT145" s="30" t="s">
        <v>121</v>
      </c>
      <c r="AU145" s="30" t="s">
        <v>128</v>
      </c>
      <c r="AY145" s="30" t="s">
        <v>120</v>
      </c>
      <c r="BE145" s="80">
        <f>IF(U145="základní",N145,0)</f>
        <v>0</v>
      </c>
      <c r="BF145" s="80">
        <f>IF(U145="snížená",N145,0)</f>
        <v>0</v>
      </c>
      <c r="BG145" s="80">
        <f>IF(U145="zákl. přenesená",N145,0)</f>
        <v>0</v>
      </c>
      <c r="BH145" s="80">
        <f>IF(U145="sníž. přenesená",N145,0)</f>
        <v>0</v>
      </c>
      <c r="BI145" s="80">
        <f>IF(U145="nulová",N145,0)</f>
        <v>0</v>
      </c>
      <c r="BJ145" s="30" t="s">
        <v>118</v>
      </c>
      <c r="BK145" s="80">
        <f>ROUND(L145*K145,2)</f>
        <v>0</v>
      </c>
      <c r="BL145" s="30" t="s">
        <v>127</v>
      </c>
    </row>
    <row r="146" spans="2:64" s="86" customFormat="1" ht="22.5" customHeight="1" x14ac:dyDescent="0.25">
      <c r="B146" s="81"/>
      <c r="C146" s="82"/>
      <c r="D146" s="82"/>
      <c r="E146" s="83" t="s">
        <v>125</v>
      </c>
      <c r="F146" s="661" t="s">
        <v>2350</v>
      </c>
      <c r="G146" s="662"/>
      <c r="H146" s="662"/>
      <c r="I146" s="662"/>
      <c r="J146" s="82"/>
      <c r="K146" s="84">
        <v>57.923999999999999</v>
      </c>
      <c r="L146" s="82"/>
      <c r="M146" s="82"/>
      <c r="N146" s="82"/>
      <c r="O146" s="82"/>
      <c r="P146" s="82"/>
      <c r="Q146" s="82"/>
      <c r="R146" s="85"/>
      <c r="T146" s="87"/>
      <c r="U146" s="82"/>
      <c r="V146" s="82"/>
      <c r="W146" s="82"/>
      <c r="X146" s="82"/>
      <c r="Y146" s="82"/>
      <c r="Z146" s="82"/>
      <c r="AA146" s="88"/>
      <c r="AT146" s="89" t="s">
        <v>130</v>
      </c>
      <c r="AU146" s="89" t="s">
        <v>128</v>
      </c>
      <c r="AV146" s="86" t="s">
        <v>128</v>
      </c>
      <c r="AW146" s="86" t="s">
        <v>131</v>
      </c>
      <c r="AX146" s="86" t="s">
        <v>118</v>
      </c>
      <c r="AY146" s="89" t="s">
        <v>120</v>
      </c>
    </row>
    <row r="147" spans="2:64" s="17" customFormat="1" ht="31.5" customHeight="1" x14ac:dyDescent="0.25">
      <c r="B147" s="70"/>
      <c r="C147" s="71" t="s">
        <v>282</v>
      </c>
      <c r="D147" s="71" t="s">
        <v>121</v>
      </c>
      <c r="E147" s="72" t="s">
        <v>595</v>
      </c>
      <c r="F147" s="671" t="s">
        <v>596</v>
      </c>
      <c r="G147" s="667"/>
      <c r="H147" s="667"/>
      <c r="I147" s="667"/>
      <c r="J147" s="73" t="s">
        <v>191</v>
      </c>
      <c r="K147" s="74">
        <v>1.9590000000000001</v>
      </c>
      <c r="L147" s="666"/>
      <c r="M147" s="667"/>
      <c r="N147" s="666">
        <f>ROUND(L147*K147,2)</f>
        <v>0</v>
      </c>
      <c r="O147" s="667"/>
      <c r="P147" s="667"/>
      <c r="Q147" s="667"/>
      <c r="R147" s="75"/>
      <c r="T147" s="76" t="s">
        <v>125</v>
      </c>
      <c r="U147" s="77" t="s">
        <v>126</v>
      </c>
      <c r="V147" s="78">
        <v>3.2000000000000001E-2</v>
      </c>
      <c r="W147" s="78">
        <f>V147*K147</f>
        <v>6.2688000000000008E-2</v>
      </c>
      <c r="X147" s="78">
        <v>0</v>
      </c>
      <c r="Y147" s="78">
        <f>X147*K147</f>
        <v>0</v>
      </c>
      <c r="Z147" s="78">
        <v>0</v>
      </c>
      <c r="AA147" s="79">
        <f>Z147*K147</f>
        <v>0</v>
      </c>
      <c r="AR147" s="30" t="s">
        <v>127</v>
      </c>
      <c r="AT147" s="30" t="s">
        <v>121</v>
      </c>
      <c r="AU147" s="30" t="s">
        <v>128</v>
      </c>
      <c r="AY147" s="30" t="s">
        <v>120</v>
      </c>
      <c r="BE147" s="80">
        <f>IF(U147="základní",N147,0)</f>
        <v>0</v>
      </c>
      <c r="BF147" s="80">
        <f>IF(U147="snížená",N147,0)</f>
        <v>0</v>
      </c>
      <c r="BG147" s="80">
        <f>IF(U147="zákl. přenesená",N147,0)</f>
        <v>0</v>
      </c>
      <c r="BH147" s="80">
        <f>IF(U147="sníž. přenesená",N147,0)</f>
        <v>0</v>
      </c>
      <c r="BI147" s="80">
        <f>IF(U147="nulová",N147,0)</f>
        <v>0</v>
      </c>
      <c r="BJ147" s="30" t="s">
        <v>118</v>
      </c>
      <c r="BK147" s="80">
        <f>ROUND(L147*K147,2)</f>
        <v>0</v>
      </c>
      <c r="BL147" s="30" t="s">
        <v>127</v>
      </c>
    </row>
    <row r="148" spans="2:64" s="86" customFormat="1" ht="22.5" customHeight="1" x14ac:dyDescent="0.25">
      <c r="B148" s="81"/>
      <c r="C148" s="82"/>
      <c r="D148" s="82"/>
      <c r="E148" s="83" t="s">
        <v>125</v>
      </c>
      <c r="F148" s="661" t="s">
        <v>2351</v>
      </c>
      <c r="G148" s="662"/>
      <c r="H148" s="662"/>
      <c r="I148" s="662"/>
      <c r="J148" s="82"/>
      <c r="K148" s="84">
        <v>1.224</v>
      </c>
      <c r="L148" s="82"/>
      <c r="M148" s="82"/>
      <c r="N148" s="82"/>
      <c r="O148" s="82"/>
      <c r="P148" s="82"/>
      <c r="Q148" s="82"/>
      <c r="R148" s="85"/>
      <c r="T148" s="87"/>
      <c r="U148" s="82"/>
      <c r="V148" s="82"/>
      <c r="W148" s="82"/>
      <c r="X148" s="82"/>
      <c r="Y148" s="82"/>
      <c r="Z148" s="82"/>
      <c r="AA148" s="88"/>
      <c r="AT148" s="89" t="s">
        <v>130</v>
      </c>
      <c r="AU148" s="89" t="s">
        <v>128</v>
      </c>
      <c r="AV148" s="86" t="s">
        <v>128</v>
      </c>
      <c r="AW148" s="86" t="s">
        <v>131</v>
      </c>
      <c r="AX148" s="86" t="s">
        <v>119</v>
      </c>
      <c r="AY148" s="89" t="s">
        <v>120</v>
      </c>
    </row>
    <row r="149" spans="2:64" s="86" customFormat="1" ht="22.5" customHeight="1" x14ac:dyDescent="0.25">
      <c r="B149" s="81"/>
      <c r="C149" s="82"/>
      <c r="D149" s="82"/>
      <c r="E149" s="83" t="s">
        <v>125</v>
      </c>
      <c r="F149" s="663" t="s">
        <v>2352</v>
      </c>
      <c r="G149" s="662"/>
      <c r="H149" s="662"/>
      <c r="I149" s="662"/>
      <c r="J149" s="82"/>
      <c r="K149" s="84">
        <v>0.61499999999999999</v>
      </c>
      <c r="L149" s="82"/>
      <c r="M149" s="82"/>
      <c r="N149" s="82"/>
      <c r="O149" s="82"/>
      <c r="P149" s="82"/>
      <c r="Q149" s="82"/>
      <c r="R149" s="85"/>
      <c r="T149" s="87"/>
      <c r="U149" s="82"/>
      <c r="V149" s="82"/>
      <c r="W149" s="82"/>
      <c r="X149" s="82"/>
      <c r="Y149" s="82"/>
      <c r="Z149" s="82"/>
      <c r="AA149" s="88"/>
      <c r="AT149" s="89" t="s">
        <v>130</v>
      </c>
      <c r="AU149" s="89" t="s">
        <v>128</v>
      </c>
      <c r="AV149" s="86" t="s">
        <v>128</v>
      </c>
      <c r="AW149" s="86" t="s">
        <v>131</v>
      </c>
      <c r="AX149" s="86" t="s">
        <v>119</v>
      </c>
      <c r="AY149" s="89" t="s">
        <v>120</v>
      </c>
    </row>
    <row r="150" spans="2:64" s="86" customFormat="1" ht="22.5" customHeight="1" x14ac:dyDescent="0.25">
      <c r="B150" s="81"/>
      <c r="C150" s="82"/>
      <c r="D150" s="82"/>
      <c r="E150" s="83" t="s">
        <v>125</v>
      </c>
      <c r="F150" s="663" t="s">
        <v>2285</v>
      </c>
      <c r="G150" s="662"/>
      <c r="H150" s="662"/>
      <c r="I150" s="662"/>
      <c r="J150" s="82"/>
      <c r="K150" s="84">
        <v>0.12</v>
      </c>
      <c r="L150" s="82"/>
      <c r="M150" s="82"/>
      <c r="N150" s="82"/>
      <c r="O150" s="82"/>
      <c r="P150" s="82"/>
      <c r="Q150" s="82"/>
      <c r="R150" s="85"/>
      <c r="T150" s="87"/>
      <c r="U150" s="82"/>
      <c r="V150" s="82"/>
      <c r="W150" s="82"/>
      <c r="X150" s="82"/>
      <c r="Y150" s="82"/>
      <c r="Z150" s="82"/>
      <c r="AA150" s="88"/>
      <c r="AT150" s="89" t="s">
        <v>130</v>
      </c>
      <c r="AU150" s="89" t="s">
        <v>128</v>
      </c>
      <c r="AV150" s="86" t="s">
        <v>128</v>
      </c>
      <c r="AW150" s="86" t="s">
        <v>131</v>
      </c>
      <c r="AX150" s="86" t="s">
        <v>119</v>
      </c>
      <c r="AY150" s="89" t="s">
        <v>120</v>
      </c>
    </row>
    <row r="151" spans="2:64" s="95" customFormat="1" ht="22.5" customHeight="1" x14ac:dyDescent="0.25">
      <c r="B151" s="90"/>
      <c r="C151" s="91"/>
      <c r="D151" s="91"/>
      <c r="E151" s="92" t="s">
        <v>125</v>
      </c>
      <c r="F151" s="664" t="s">
        <v>146</v>
      </c>
      <c r="G151" s="665"/>
      <c r="H151" s="665"/>
      <c r="I151" s="665"/>
      <c r="J151" s="91"/>
      <c r="K151" s="93">
        <v>1.9590000000000001</v>
      </c>
      <c r="L151" s="91"/>
      <c r="M151" s="91"/>
      <c r="N151" s="91"/>
      <c r="O151" s="91"/>
      <c r="P151" s="91"/>
      <c r="Q151" s="91"/>
      <c r="R151" s="94"/>
      <c r="T151" s="96"/>
      <c r="U151" s="91"/>
      <c r="V151" s="91"/>
      <c r="W151" s="91"/>
      <c r="X151" s="91"/>
      <c r="Y151" s="91"/>
      <c r="Z151" s="91"/>
      <c r="AA151" s="97"/>
      <c r="AT151" s="98" t="s">
        <v>130</v>
      </c>
      <c r="AU151" s="98" t="s">
        <v>128</v>
      </c>
      <c r="AV151" s="95" t="s">
        <v>127</v>
      </c>
      <c r="AW151" s="95" t="s">
        <v>131</v>
      </c>
      <c r="AX151" s="95" t="s">
        <v>118</v>
      </c>
      <c r="AY151" s="98" t="s">
        <v>120</v>
      </c>
    </row>
    <row r="152" spans="2:64" s="17" customFormat="1" ht="31.5" customHeight="1" x14ac:dyDescent="0.25">
      <c r="B152" s="70"/>
      <c r="C152" s="71" t="s">
        <v>286</v>
      </c>
      <c r="D152" s="71" t="s">
        <v>121</v>
      </c>
      <c r="E152" s="72" t="s">
        <v>601</v>
      </c>
      <c r="F152" s="671" t="s">
        <v>602</v>
      </c>
      <c r="G152" s="667"/>
      <c r="H152" s="667"/>
      <c r="I152" s="667"/>
      <c r="J152" s="73" t="s">
        <v>191</v>
      </c>
      <c r="K152" s="74">
        <v>35.262</v>
      </c>
      <c r="L152" s="666"/>
      <c r="M152" s="667"/>
      <c r="N152" s="666">
        <f>ROUND(L152*K152,2)</f>
        <v>0</v>
      </c>
      <c r="O152" s="667"/>
      <c r="P152" s="667"/>
      <c r="Q152" s="667"/>
      <c r="R152" s="75"/>
      <c r="T152" s="76" t="s">
        <v>125</v>
      </c>
      <c r="U152" s="77" t="s">
        <v>126</v>
      </c>
      <c r="V152" s="78">
        <v>3.0000000000000001E-3</v>
      </c>
      <c r="W152" s="78">
        <f>V152*K152</f>
        <v>0.10578600000000001</v>
      </c>
      <c r="X152" s="78">
        <v>0</v>
      </c>
      <c r="Y152" s="78">
        <f>X152*K152</f>
        <v>0</v>
      </c>
      <c r="Z152" s="78">
        <v>0</v>
      </c>
      <c r="AA152" s="79">
        <f>Z152*K152</f>
        <v>0</v>
      </c>
      <c r="AR152" s="30" t="s">
        <v>127</v>
      </c>
      <c r="AT152" s="30" t="s">
        <v>121</v>
      </c>
      <c r="AU152" s="30" t="s">
        <v>128</v>
      </c>
      <c r="AY152" s="30" t="s">
        <v>120</v>
      </c>
      <c r="BE152" s="80">
        <f>IF(U152="základní",N152,0)</f>
        <v>0</v>
      </c>
      <c r="BF152" s="80">
        <f>IF(U152="snížená",N152,0)</f>
        <v>0</v>
      </c>
      <c r="BG152" s="80">
        <f>IF(U152="zákl. přenesená",N152,0)</f>
        <v>0</v>
      </c>
      <c r="BH152" s="80">
        <f>IF(U152="sníž. přenesená",N152,0)</f>
        <v>0</v>
      </c>
      <c r="BI152" s="80">
        <f>IF(U152="nulová",N152,0)</f>
        <v>0</v>
      </c>
      <c r="BJ152" s="30" t="s">
        <v>118</v>
      </c>
      <c r="BK152" s="80">
        <f>ROUND(L152*K152,2)</f>
        <v>0</v>
      </c>
      <c r="BL152" s="30" t="s">
        <v>127</v>
      </c>
    </row>
    <row r="153" spans="2:64" s="86" customFormat="1" ht="22.5" customHeight="1" x14ac:dyDescent="0.25">
      <c r="B153" s="81"/>
      <c r="C153" s="82"/>
      <c r="D153" s="82"/>
      <c r="E153" s="83" t="s">
        <v>125</v>
      </c>
      <c r="F153" s="661" t="s">
        <v>2353</v>
      </c>
      <c r="G153" s="662"/>
      <c r="H153" s="662"/>
      <c r="I153" s="662"/>
      <c r="J153" s="82"/>
      <c r="K153" s="84">
        <v>35.262</v>
      </c>
      <c r="L153" s="82"/>
      <c r="M153" s="82"/>
      <c r="N153" s="82"/>
      <c r="O153" s="82"/>
      <c r="P153" s="82"/>
      <c r="Q153" s="82"/>
      <c r="R153" s="85"/>
      <c r="T153" s="87"/>
      <c r="U153" s="82"/>
      <c r="V153" s="82"/>
      <c r="W153" s="82"/>
      <c r="X153" s="82"/>
      <c r="Y153" s="82"/>
      <c r="Z153" s="82"/>
      <c r="AA153" s="88"/>
      <c r="AT153" s="89" t="s">
        <v>130</v>
      </c>
      <c r="AU153" s="89" t="s">
        <v>128</v>
      </c>
      <c r="AV153" s="86" t="s">
        <v>128</v>
      </c>
      <c r="AW153" s="86" t="s">
        <v>131</v>
      </c>
      <c r="AX153" s="86" t="s">
        <v>118</v>
      </c>
      <c r="AY153" s="89" t="s">
        <v>120</v>
      </c>
    </row>
    <row r="154" spans="2:64" s="17" customFormat="1" ht="31.5" customHeight="1" x14ac:dyDescent="0.25">
      <c r="B154" s="70"/>
      <c r="C154" s="71" t="s">
        <v>291</v>
      </c>
      <c r="D154" s="71" t="s">
        <v>121</v>
      </c>
      <c r="E154" s="72" t="s">
        <v>605</v>
      </c>
      <c r="F154" s="671" t="s">
        <v>606</v>
      </c>
      <c r="G154" s="667"/>
      <c r="H154" s="667"/>
      <c r="I154" s="667"/>
      <c r="J154" s="73" t="s">
        <v>191</v>
      </c>
      <c r="K154" s="74">
        <v>1.9590000000000001</v>
      </c>
      <c r="L154" s="666"/>
      <c r="M154" s="667"/>
      <c r="N154" s="666">
        <f>ROUND(L154*K154,2)</f>
        <v>0</v>
      </c>
      <c r="O154" s="667"/>
      <c r="P154" s="667"/>
      <c r="Q154" s="667"/>
      <c r="R154" s="75"/>
      <c r="T154" s="76" t="s">
        <v>125</v>
      </c>
      <c r="U154" s="77" t="s">
        <v>126</v>
      </c>
      <c r="V154" s="78">
        <v>0</v>
      </c>
      <c r="W154" s="78">
        <f>V154*K154</f>
        <v>0</v>
      </c>
      <c r="X154" s="78">
        <v>0</v>
      </c>
      <c r="Y154" s="78">
        <f>X154*K154</f>
        <v>0</v>
      </c>
      <c r="Z154" s="78">
        <v>0</v>
      </c>
      <c r="AA154" s="79">
        <f>Z154*K154</f>
        <v>0</v>
      </c>
      <c r="AR154" s="30" t="s">
        <v>127</v>
      </c>
      <c r="AT154" s="30" t="s">
        <v>121</v>
      </c>
      <c r="AU154" s="30" t="s">
        <v>128</v>
      </c>
      <c r="AY154" s="30" t="s">
        <v>120</v>
      </c>
      <c r="BE154" s="80">
        <f>IF(U154="základní",N154,0)</f>
        <v>0</v>
      </c>
      <c r="BF154" s="80">
        <f>IF(U154="snížená",N154,0)</f>
        <v>0</v>
      </c>
      <c r="BG154" s="80">
        <f>IF(U154="zákl. přenesená",N154,0)</f>
        <v>0</v>
      </c>
      <c r="BH154" s="80">
        <f>IF(U154="sníž. přenesená",N154,0)</f>
        <v>0</v>
      </c>
      <c r="BI154" s="80">
        <f>IF(U154="nulová",N154,0)</f>
        <v>0</v>
      </c>
      <c r="BJ154" s="30" t="s">
        <v>118</v>
      </c>
      <c r="BK154" s="80">
        <f>ROUND(L154*K154,2)</f>
        <v>0</v>
      </c>
      <c r="BL154" s="30" t="s">
        <v>127</v>
      </c>
    </row>
    <row r="155" spans="2:64" s="86" customFormat="1" ht="22.5" customHeight="1" x14ac:dyDescent="0.25">
      <c r="B155" s="81"/>
      <c r="C155" s="82"/>
      <c r="D155" s="82"/>
      <c r="E155" s="83" t="s">
        <v>125</v>
      </c>
      <c r="F155" s="661" t="s">
        <v>2354</v>
      </c>
      <c r="G155" s="662"/>
      <c r="H155" s="662"/>
      <c r="I155" s="662"/>
      <c r="J155" s="82"/>
      <c r="K155" s="84">
        <v>1.9590000000000001</v>
      </c>
      <c r="L155" s="82"/>
      <c r="M155" s="82"/>
      <c r="N155" s="82"/>
      <c r="O155" s="82"/>
      <c r="P155" s="82"/>
      <c r="Q155" s="82"/>
      <c r="R155" s="85"/>
      <c r="T155" s="87"/>
      <c r="U155" s="82"/>
      <c r="V155" s="82"/>
      <c r="W155" s="82"/>
      <c r="X155" s="82"/>
      <c r="Y155" s="82"/>
      <c r="Z155" s="82"/>
      <c r="AA155" s="88"/>
      <c r="AT155" s="89" t="s">
        <v>130</v>
      </c>
      <c r="AU155" s="89" t="s">
        <v>128</v>
      </c>
      <c r="AV155" s="86" t="s">
        <v>128</v>
      </c>
      <c r="AW155" s="86" t="s">
        <v>131</v>
      </c>
      <c r="AX155" s="86" t="s">
        <v>118</v>
      </c>
      <c r="AY155" s="89" t="s">
        <v>120</v>
      </c>
    </row>
    <row r="156" spans="2:64" s="17" customFormat="1" ht="31.5" customHeight="1" x14ac:dyDescent="0.25">
      <c r="B156" s="70"/>
      <c r="C156" s="71" t="s">
        <v>300</v>
      </c>
      <c r="D156" s="71" t="s">
        <v>121</v>
      </c>
      <c r="E156" s="72" t="s">
        <v>608</v>
      </c>
      <c r="F156" s="671" t="s">
        <v>609</v>
      </c>
      <c r="G156" s="667"/>
      <c r="H156" s="667"/>
      <c r="I156" s="667"/>
      <c r="J156" s="73" t="s">
        <v>191</v>
      </c>
      <c r="K156" s="74">
        <v>0.30399999999999999</v>
      </c>
      <c r="L156" s="666"/>
      <c r="M156" s="667"/>
      <c r="N156" s="666">
        <f>ROUND(L156*K156,2)</f>
        <v>0</v>
      </c>
      <c r="O156" s="667"/>
      <c r="P156" s="667"/>
      <c r="Q156" s="667"/>
      <c r="R156" s="75"/>
      <c r="T156" s="76" t="s">
        <v>125</v>
      </c>
      <c r="U156" s="77" t="s">
        <v>126</v>
      </c>
      <c r="V156" s="78">
        <v>0</v>
      </c>
      <c r="W156" s="78">
        <f>V156*K156</f>
        <v>0</v>
      </c>
      <c r="X156" s="78">
        <v>0</v>
      </c>
      <c r="Y156" s="78">
        <f>X156*K156</f>
        <v>0</v>
      </c>
      <c r="Z156" s="78">
        <v>0</v>
      </c>
      <c r="AA156" s="79">
        <f>Z156*K156</f>
        <v>0</v>
      </c>
      <c r="AR156" s="30" t="s">
        <v>127</v>
      </c>
      <c r="AT156" s="30" t="s">
        <v>121</v>
      </c>
      <c r="AU156" s="30" t="s">
        <v>128</v>
      </c>
      <c r="AY156" s="30" t="s">
        <v>120</v>
      </c>
      <c r="BE156" s="80">
        <f>IF(U156="základní",N156,0)</f>
        <v>0</v>
      </c>
      <c r="BF156" s="80">
        <f>IF(U156="snížená",N156,0)</f>
        <v>0</v>
      </c>
      <c r="BG156" s="80">
        <f>IF(U156="zákl. přenesená",N156,0)</f>
        <v>0</v>
      </c>
      <c r="BH156" s="80">
        <f>IF(U156="sníž. přenesená",N156,0)</f>
        <v>0</v>
      </c>
      <c r="BI156" s="80">
        <f>IF(U156="nulová",N156,0)</f>
        <v>0</v>
      </c>
      <c r="BJ156" s="30" t="s">
        <v>118</v>
      </c>
      <c r="BK156" s="80">
        <f>ROUND(L156*K156,2)</f>
        <v>0</v>
      </c>
      <c r="BL156" s="30" t="s">
        <v>127</v>
      </c>
    </row>
    <row r="157" spans="2:64" s="86" customFormat="1" ht="22.5" customHeight="1" x14ac:dyDescent="0.25">
      <c r="B157" s="81"/>
      <c r="C157" s="82"/>
      <c r="D157" s="82"/>
      <c r="E157" s="83" t="s">
        <v>125</v>
      </c>
      <c r="F157" s="661" t="s">
        <v>2355</v>
      </c>
      <c r="G157" s="662"/>
      <c r="H157" s="662"/>
      <c r="I157" s="662"/>
      <c r="J157" s="82"/>
      <c r="K157" s="84">
        <v>0.30399999999999999</v>
      </c>
      <c r="L157" s="82"/>
      <c r="M157" s="82"/>
      <c r="N157" s="82"/>
      <c r="O157" s="82"/>
      <c r="P157" s="82"/>
      <c r="Q157" s="82"/>
      <c r="R157" s="85"/>
      <c r="T157" s="87"/>
      <c r="U157" s="82"/>
      <c r="V157" s="82"/>
      <c r="W157" s="82"/>
      <c r="X157" s="82"/>
      <c r="Y157" s="82"/>
      <c r="Z157" s="82"/>
      <c r="AA157" s="88"/>
      <c r="AT157" s="89" t="s">
        <v>130</v>
      </c>
      <c r="AU157" s="89" t="s">
        <v>128</v>
      </c>
      <c r="AV157" s="86" t="s">
        <v>128</v>
      </c>
      <c r="AW157" s="86" t="s">
        <v>131</v>
      </c>
      <c r="AX157" s="86" t="s">
        <v>118</v>
      </c>
      <c r="AY157" s="89" t="s">
        <v>120</v>
      </c>
    </row>
    <row r="158" spans="2:64" s="17" customFormat="1" ht="31.5" customHeight="1" x14ac:dyDescent="0.25">
      <c r="B158" s="70"/>
      <c r="C158" s="71" t="s">
        <v>304</v>
      </c>
      <c r="D158" s="71" t="s">
        <v>121</v>
      </c>
      <c r="E158" s="72" t="s">
        <v>611</v>
      </c>
      <c r="F158" s="671" t="s">
        <v>612</v>
      </c>
      <c r="G158" s="667"/>
      <c r="H158" s="667"/>
      <c r="I158" s="667"/>
      <c r="J158" s="73" t="s">
        <v>191</v>
      </c>
      <c r="K158" s="74">
        <v>2.9140000000000001</v>
      </c>
      <c r="L158" s="666"/>
      <c r="M158" s="667"/>
      <c r="N158" s="666">
        <f>ROUND(L158*K158,2)</f>
        <v>0</v>
      </c>
      <c r="O158" s="667"/>
      <c r="P158" s="667"/>
      <c r="Q158" s="667"/>
      <c r="R158" s="75"/>
      <c r="T158" s="76" t="s">
        <v>125</v>
      </c>
      <c r="U158" s="77" t="s">
        <v>126</v>
      </c>
      <c r="V158" s="78">
        <v>0</v>
      </c>
      <c r="W158" s="78">
        <f>V158*K158</f>
        <v>0</v>
      </c>
      <c r="X158" s="78">
        <v>0</v>
      </c>
      <c r="Y158" s="78">
        <f>X158*K158</f>
        <v>0</v>
      </c>
      <c r="Z158" s="78">
        <v>0</v>
      </c>
      <c r="AA158" s="79">
        <f>Z158*K158</f>
        <v>0</v>
      </c>
      <c r="AR158" s="30" t="s">
        <v>127</v>
      </c>
      <c r="AT158" s="30" t="s">
        <v>121</v>
      </c>
      <c r="AU158" s="30" t="s">
        <v>128</v>
      </c>
      <c r="AY158" s="30" t="s">
        <v>120</v>
      </c>
      <c r="BE158" s="80">
        <f>IF(U158="základní",N158,0)</f>
        <v>0</v>
      </c>
      <c r="BF158" s="80">
        <f>IF(U158="snížená",N158,0)</f>
        <v>0</v>
      </c>
      <c r="BG158" s="80">
        <f>IF(U158="zákl. přenesená",N158,0)</f>
        <v>0</v>
      </c>
      <c r="BH158" s="80">
        <f>IF(U158="sníž. přenesená",N158,0)</f>
        <v>0</v>
      </c>
      <c r="BI158" s="80">
        <f>IF(U158="nulová",N158,0)</f>
        <v>0</v>
      </c>
      <c r="BJ158" s="30" t="s">
        <v>118</v>
      </c>
      <c r="BK158" s="80">
        <f>ROUND(L158*K158,2)</f>
        <v>0</v>
      </c>
      <c r="BL158" s="30" t="s">
        <v>127</v>
      </c>
    </row>
    <row r="159" spans="2:64" s="86" customFormat="1" ht="22.5" customHeight="1" x14ac:dyDescent="0.25">
      <c r="B159" s="81"/>
      <c r="C159" s="82"/>
      <c r="D159" s="82"/>
      <c r="E159" s="83" t="s">
        <v>125</v>
      </c>
      <c r="F159" s="661" t="s">
        <v>2356</v>
      </c>
      <c r="G159" s="662"/>
      <c r="H159" s="662"/>
      <c r="I159" s="662"/>
      <c r="J159" s="82"/>
      <c r="K159" s="84">
        <v>2.9140000000000001</v>
      </c>
      <c r="L159" s="82"/>
      <c r="M159" s="82"/>
      <c r="N159" s="82"/>
      <c r="O159" s="82"/>
      <c r="P159" s="82"/>
      <c r="Q159" s="82"/>
      <c r="R159" s="85"/>
      <c r="T159" s="87"/>
      <c r="U159" s="82"/>
      <c r="V159" s="82"/>
      <c r="W159" s="82"/>
      <c r="X159" s="82"/>
      <c r="Y159" s="82"/>
      <c r="Z159" s="82"/>
      <c r="AA159" s="88"/>
      <c r="AT159" s="89" t="s">
        <v>130</v>
      </c>
      <c r="AU159" s="89" t="s">
        <v>128</v>
      </c>
      <c r="AV159" s="86" t="s">
        <v>128</v>
      </c>
      <c r="AW159" s="86" t="s">
        <v>131</v>
      </c>
      <c r="AX159" s="86" t="s">
        <v>118</v>
      </c>
      <c r="AY159" s="89" t="s">
        <v>120</v>
      </c>
    </row>
    <row r="160" spans="2:64" s="62" customFormat="1" ht="29.85" customHeight="1" x14ac:dyDescent="0.3">
      <c r="B160" s="58"/>
      <c r="C160" s="59"/>
      <c r="D160" s="69" t="s">
        <v>82</v>
      </c>
      <c r="E160" s="69"/>
      <c r="F160" s="69"/>
      <c r="G160" s="69"/>
      <c r="H160" s="69"/>
      <c r="I160" s="69"/>
      <c r="J160" s="69"/>
      <c r="K160" s="69"/>
      <c r="L160" s="69"/>
      <c r="M160" s="69"/>
      <c r="N160" s="659">
        <f>BK160</f>
        <v>0</v>
      </c>
      <c r="O160" s="660"/>
      <c r="P160" s="660"/>
      <c r="Q160" s="660"/>
      <c r="R160" s="61"/>
      <c r="T160" s="63"/>
      <c r="U160" s="59"/>
      <c r="V160" s="59"/>
      <c r="W160" s="64">
        <f>SUM(W161:W163)</f>
        <v>0.60499999999999998</v>
      </c>
      <c r="X160" s="59"/>
      <c r="Y160" s="64">
        <f>SUM(Y161:Y163)</f>
        <v>0.13200000000000001</v>
      </c>
      <c r="Z160" s="59"/>
      <c r="AA160" s="65">
        <f>SUM(AA161:AA163)</f>
        <v>0</v>
      </c>
      <c r="AR160" s="66" t="s">
        <v>118</v>
      </c>
      <c r="AT160" s="67" t="s">
        <v>117</v>
      </c>
      <c r="AU160" s="67" t="s">
        <v>118</v>
      </c>
      <c r="AY160" s="66" t="s">
        <v>120</v>
      </c>
      <c r="BK160" s="68">
        <f>SUM(BK161:BK163)</f>
        <v>0</v>
      </c>
    </row>
    <row r="161" spans="2:64" s="17" customFormat="1" ht="31.5" customHeight="1" x14ac:dyDescent="0.25">
      <c r="B161" s="70"/>
      <c r="C161" s="71" t="s">
        <v>309</v>
      </c>
      <c r="D161" s="71" t="s">
        <v>121</v>
      </c>
      <c r="E161" s="72" t="s">
        <v>2357</v>
      </c>
      <c r="F161" s="671" t="s">
        <v>2358</v>
      </c>
      <c r="G161" s="667"/>
      <c r="H161" s="667"/>
      <c r="I161" s="667"/>
      <c r="J161" s="73" t="s">
        <v>172</v>
      </c>
      <c r="K161" s="74">
        <v>1</v>
      </c>
      <c r="L161" s="666"/>
      <c r="M161" s="667"/>
      <c r="N161" s="666">
        <f>ROUND(L161*K161,2)</f>
        <v>0</v>
      </c>
      <c r="O161" s="667"/>
      <c r="P161" s="667"/>
      <c r="Q161" s="667"/>
      <c r="R161" s="75"/>
      <c r="T161" s="76" t="s">
        <v>125</v>
      </c>
      <c r="U161" s="77" t="s">
        <v>126</v>
      </c>
      <c r="V161" s="78">
        <v>0.60499999999999998</v>
      </c>
      <c r="W161" s="78">
        <f>V161*K161</f>
        <v>0.60499999999999998</v>
      </c>
      <c r="X161" s="78">
        <v>0.13200000000000001</v>
      </c>
      <c r="Y161" s="78">
        <f>X161*K161</f>
        <v>0.13200000000000001</v>
      </c>
      <c r="Z161" s="78">
        <v>0</v>
      </c>
      <c r="AA161" s="79">
        <f>Z161*K161</f>
        <v>0</v>
      </c>
      <c r="AR161" s="30" t="s">
        <v>127</v>
      </c>
      <c r="AT161" s="30" t="s">
        <v>121</v>
      </c>
      <c r="AU161" s="30" t="s">
        <v>128</v>
      </c>
      <c r="AY161" s="30" t="s">
        <v>120</v>
      </c>
      <c r="BE161" s="80">
        <f>IF(U161="základní",N161,0)</f>
        <v>0</v>
      </c>
      <c r="BF161" s="80">
        <f>IF(U161="snížená",N161,0)</f>
        <v>0</v>
      </c>
      <c r="BG161" s="80">
        <f>IF(U161="zákl. přenesená",N161,0)</f>
        <v>0</v>
      </c>
      <c r="BH161" s="80">
        <f>IF(U161="sníž. přenesená",N161,0)</f>
        <v>0</v>
      </c>
      <c r="BI161" s="80">
        <f>IF(U161="nulová",N161,0)</f>
        <v>0</v>
      </c>
      <c r="BJ161" s="30" t="s">
        <v>118</v>
      </c>
      <c r="BK161" s="80">
        <f>ROUND(L161*K161,2)</f>
        <v>0</v>
      </c>
      <c r="BL161" s="30" t="s">
        <v>127</v>
      </c>
    </row>
    <row r="162" spans="2:64" s="17" customFormat="1" ht="30" customHeight="1" x14ac:dyDescent="0.25">
      <c r="B162" s="18"/>
      <c r="C162" s="20"/>
      <c r="D162" s="20"/>
      <c r="E162" s="20"/>
      <c r="F162" s="679" t="s">
        <v>2359</v>
      </c>
      <c r="G162" s="680"/>
      <c r="H162" s="680"/>
      <c r="I162" s="680"/>
      <c r="J162" s="20"/>
      <c r="K162" s="20"/>
      <c r="L162" s="20"/>
      <c r="M162" s="20"/>
      <c r="N162" s="20"/>
      <c r="O162" s="20"/>
      <c r="P162" s="20"/>
      <c r="Q162" s="20"/>
      <c r="R162" s="19"/>
      <c r="T162" s="99"/>
      <c r="U162" s="20"/>
      <c r="V162" s="20"/>
      <c r="W162" s="20"/>
      <c r="X162" s="20"/>
      <c r="Y162" s="20"/>
      <c r="Z162" s="20"/>
      <c r="AA162" s="100"/>
      <c r="AT162" s="30" t="s">
        <v>193</v>
      </c>
      <c r="AU162" s="30" t="s">
        <v>128</v>
      </c>
    </row>
    <row r="163" spans="2:64" s="86" customFormat="1" ht="22.5" customHeight="1" x14ac:dyDescent="0.25">
      <c r="B163" s="81"/>
      <c r="C163" s="82"/>
      <c r="D163" s="82"/>
      <c r="E163" s="83" t="s">
        <v>125</v>
      </c>
      <c r="F163" s="663" t="s">
        <v>2360</v>
      </c>
      <c r="G163" s="662"/>
      <c r="H163" s="662"/>
      <c r="I163" s="662"/>
      <c r="J163" s="82"/>
      <c r="K163" s="84">
        <v>1</v>
      </c>
      <c r="L163" s="82"/>
      <c r="M163" s="82"/>
      <c r="N163" s="82"/>
      <c r="O163" s="82"/>
      <c r="P163" s="82"/>
      <c r="Q163" s="82"/>
      <c r="R163" s="85"/>
      <c r="T163" s="87"/>
      <c r="U163" s="82"/>
      <c r="V163" s="82"/>
      <c r="W163" s="82"/>
      <c r="X163" s="82"/>
      <c r="Y163" s="82"/>
      <c r="Z163" s="82"/>
      <c r="AA163" s="88"/>
      <c r="AT163" s="89" t="s">
        <v>130</v>
      </c>
      <c r="AU163" s="89" t="s">
        <v>128</v>
      </c>
      <c r="AV163" s="86" t="s">
        <v>128</v>
      </c>
      <c r="AW163" s="86" t="s">
        <v>131</v>
      </c>
      <c r="AX163" s="86" t="s">
        <v>118</v>
      </c>
      <c r="AY163" s="89" t="s">
        <v>120</v>
      </c>
    </row>
    <row r="164" spans="2:64" s="62" customFormat="1" ht="29.85" customHeight="1" x14ac:dyDescent="0.3">
      <c r="B164" s="58"/>
      <c r="C164" s="59"/>
      <c r="D164" s="69" t="s">
        <v>84</v>
      </c>
      <c r="E164" s="69"/>
      <c r="F164" s="69"/>
      <c r="G164" s="69"/>
      <c r="H164" s="69"/>
      <c r="I164" s="69"/>
      <c r="J164" s="69"/>
      <c r="K164" s="69"/>
      <c r="L164" s="69"/>
      <c r="M164" s="69"/>
      <c r="N164" s="659">
        <f>BK164</f>
        <v>0</v>
      </c>
      <c r="O164" s="660"/>
      <c r="P164" s="660"/>
      <c r="Q164" s="660"/>
      <c r="R164" s="61"/>
      <c r="T164" s="63"/>
      <c r="U164" s="59"/>
      <c r="V164" s="59"/>
      <c r="W164" s="64">
        <f>SUM(W165:W175)</f>
        <v>61.746706999999994</v>
      </c>
      <c r="X164" s="59"/>
      <c r="Y164" s="64">
        <f>SUM(Y165:Y175)</f>
        <v>0</v>
      </c>
      <c r="Z164" s="59"/>
      <c r="AA164" s="65">
        <f>SUM(AA165:AA175)</f>
        <v>25.178999999999998</v>
      </c>
      <c r="AR164" s="66" t="s">
        <v>118</v>
      </c>
      <c r="AT164" s="67" t="s">
        <v>117</v>
      </c>
      <c r="AU164" s="67" t="s">
        <v>118</v>
      </c>
      <c r="AY164" s="66" t="s">
        <v>120</v>
      </c>
      <c r="BK164" s="68">
        <f>SUM(BK165:BK175)</f>
        <v>0</v>
      </c>
    </row>
    <row r="165" spans="2:64" s="17" customFormat="1" ht="31.5" customHeight="1" x14ac:dyDescent="0.25">
      <c r="B165" s="70"/>
      <c r="C165" s="71" t="s">
        <v>314</v>
      </c>
      <c r="D165" s="71" t="s">
        <v>121</v>
      </c>
      <c r="E165" s="72" t="s">
        <v>794</v>
      </c>
      <c r="F165" s="671" t="s">
        <v>795</v>
      </c>
      <c r="G165" s="667"/>
      <c r="H165" s="667"/>
      <c r="I165" s="667"/>
      <c r="J165" s="73" t="s">
        <v>447</v>
      </c>
      <c r="K165" s="74">
        <v>22</v>
      </c>
      <c r="L165" s="666"/>
      <c r="M165" s="667"/>
      <c r="N165" s="666">
        <f>ROUND(L165*K165,2)</f>
        <v>0</v>
      </c>
      <c r="O165" s="667"/>
      <c r="P165" s="667"/>
      <c r="Q165" s="667"/>
      <c r="R165" s="75"/>
      <c r="T165" s="76" t="s">
        <v>125</v>
      </c>
      <c r="U165" s="77" t="s">
        <v>126</v>
      </c>
      <c r="V165" s="78">
        <v>1.5349999999999999</v>
      </c>
      <c r="W165" s="78">
        <f>V165*K165</f>
        <v>33.769999999999996</v>
      </c>
      <c r="X165" s="78">
        <v>0</v>
      </c>
      <c r="Y165" s="78">
        <f>X165*K165</f>
        <v>0</v>
      </c>
      <c r="Z165" s="78">
        <v>0.48</v>
      </c>
      <c r="AA165" s="79">
        <f>Z165*K165</f>
        <v>10.559999999999999</v>
      </c>
      <c r="AR165" s="30" t="s">
        <v>127</v>
      </c>
      <c r="AT165" s="30" t="s">
        <v>121</v>
      </c>
      <c r="AU165" s="30" t="s">
        <v>128</v>
      </c>
      <c r="AY165" s="30" t="s">
        <v>120</v>
      </c>
      <c r="BE165" s="80">
        <f>IF(U165="základní",N165,0)</f>
        <v>0</v>
      </c>
      <c r="BF165" s="80">
        <f>IF(U165="snížená",N165,0)</f>
        <v>0</v>
      </c>
      <c r="BG165" s="80">
        <f>IF(U165="zákl. přenesená",N165,0)</f>
        <v>0</v>
      </c>
      <c r="BH165" s="80">
        <f>IF(U165="sníž. přenesená",N165,0)</f>
        <v>0</v>
      </c>
      <c r="BI165" s="80">
        <f>IF(U165="nulová",N165,0)</f>
        <v>0</v>
      </c>
      <c r="BJ165" s="30" t="s">
        <v>118</v>
      </c>
      <c r="BK165" s="80">
        <f>ROUND(L165*K165,2)</f>
        <v>0</v>
      </c>
      <c r="BL165" s="30" t="s">
        <v>127</v>
      </c>
    </row>
    <row r="166" spans="2:64" s="86" customFormat="1" ht="22.5" customHeight="1" x14ac:dyDescent="0.25">
      <c r="B166" s="81"/>
      <c r="C166" s="82"/>
      <c r="D166" s="82"/>
      <c r="E166" s="83" t="s">
        <v>125</v>
      </c>
      <c r="F166" s="661" t="s">
        <v>2361</v>
      </c>
      <c r="G166" s="662"/>
      <c r="H166" s="662"/>
      <c r="I166" s="662"/>
      <c r="J166" s="82"/>
      <c r="K166" s="84">
        <v>22</v>
      </c>
      <c r="L166" s="82"/>
      <c r="M166" s="82"/>
      <c r="N166" s="82"/>
      <c r="O166" s="82"/>
      <c r="P166" s="82"/>
      <c r="Q166" s="82"/>
      <c r="R166" s="85"/>
      <c r="T166" s="87"/>
      <c r="U166" s="82"/>
      <c r="V166" s="82"/>
      <c r="W166" s="82"/>
      <c r="X166" s="82"/>
      <c r="Y166" s="82"/>
      <c r="Z166" s="82"/>
      <c r="AA166" s="88"/>
      <c r="AT166" s="89" t="s">
        <v>130</v>
      </c>
      <c r="AU166" s="89" t="s">
        <v>128</v>
      </c>
      <c r="AV166" s="86" t="s">
        <v>128</v>
      </c>
      <c r="AW166" s="86" t="s">
        <v>131</v>
      </c>
      <c r="AX166" s="86" t="s">
        <v>118</v>
      </c>
      <c r="AY166" s="89" t="s">
        <v>120</v>
      </c>
    </row>
    <row r="167" spans="2:64" s="17" customFormat="1" ht="31.5" customHeight="1" x14ac:dyDescent="0.25">
      <c r="B167" s="70"/>
      <c r="C167" s="71" t="s">
        <v>318</v>
      </c>
      <c r="D167" s="71" t="s">
        <v>121</v>
      </c>
      <c r="E167" s="72" t="s">
        <v>1891</v>
      </c>
      <c r="F167" s="671" t="s">
        <v>1892</v>
      </c>
      <c r="G167" s="667"/>
      <c r="H167" s="667"/>
      <c r="I167" s="667"/>
      <c r="J167" s="73" t="s">
        <v>447</v>
      </c>
      <c r="K167" s="74">
        <v>11</v>
      </c>
      <c r="L167" s="666"/>
      <c r="M167" s="667"/>
      <c r="N167" s="666">
        <f>ROUND(L167*K167,2)</f>
        <v>0</v>
      </c>
      <c r="O167" s="667"/>
      <c r="P167" s="667"/>
      <c r="Q167" s="667"/>
      <c r="R167" s="75"/>
      <c r="T167" s="76" t="s">
        <v>125</v>
      </c>
      <c r="U167" s="77" t="s">
        <v>126</v>
      </c>
      <c r="V167" s="78">
        <v>2.0099999999999998</v>
      </c>
      <c r="W167" s="78">
        <f>V167*K167</f>
        <v>22.11</v>
      </c>
      <c r="X167" s="78">
        <v>0</v>
      </c>
      <c r="Y167" s="78">
        <f>X167*K167</f>
        <v>0</v>
      </c>
      <c r="Z167" s="78">
        <v>1.329</v>
      </c>
      <c r="AA167" s="79">
        <f>Z167*K167</f>
        <v>14.619</v>
      </c>
      <c r="AR167" s="30" t="s">
        <v>127</v>
      </c>
      <c r="AT167" s="30" t="s">
        <v>121</v>
      </c>
      <c r="AU167" s="30" t="s">
        <v>128</v>
      </c>
      <c r="AY167" s="30" t="s">
        <v>120</v>
      </c>
      <c r="BE167" s="80">
        <f>IF(U167="základní",N167,0)</f>
        <v>0</v>
      </c>
      <c r="BF167" s="80">
        <f>IF(U167="snížená",N167,0)</f>
        <v>0</v>
      </c>
      <c r="BG167" s="80">
        <f>IF(U167="zákl. přenesená",N167,0)</f>
        <v>0</v>
      </c>
      <c r="BH167" s="80">
        <f>IF(U167="sníž. přenesená",N167,0)</f>
        <v>0</v>
      </c>
      <c r="BI167" s="80">
        <f>IF(U167="nulová",N167,0)</f>
        <v>0</v>
      </c>
      <c r="BJ167" s="30" t="s">
        <v>118</v>
      </c>
      <c r="BK167" s="80">
        <f>ROUND(L167*K167,2)</f>
        <v>0</v>
      </c>
      <c r="BL167" s="30" t="s">
        <v>127</v>
      </c>
    </row>
    <row r="168" spans="2:64" s="17" customFormat="1" ht="114" customHeight="1" x14ac:dyDescent="0.25">
      <c r="B168" s="18"/>
      <c r="C168" s="20"/>
      <c r="D168" s="20"/>
      <c r="E168" s="20"/>
      <c r="F168" s="679" t="s">
        <v>1893</v>
      </c>
      <c r="G168" s="680"/>
      <c r="H168" s="680"/>
      <c r="I168" s="680"/>
      <c r="J168" s="20"/>
      <c r="K168" s="20"/>
      <c r="L168" s="20"/>
      <c r="M168" s="20"/>
      <c r="N168" s="20"/>
      <c r="O168" s="20"/>
      <c r="P168" s="20"/>
      <c r="Q168" s="20"/>
      <c r="R168" s="19"/>
      <c r="T168" s="99"/>
      <c r="U168" s="20"/>
      <c r="V168" s="20"/>
      <c r="W168" s="20"/>
      <c r="X168" s="20"/>
      <c r="Y168" s="20"/>
      <c r="Z168" s="20"/>
      <c r="AA168" s="100"/>
      <c r="AT168" s="30" t="s">
        <v>193</v>
      </c>
      <c r="AU168" s="30" t="s">
        <v>128</v>
      </c>
    </row>
    <row r="169" spans="2:64" s="86" customFormat="1" ht="22.5" customHeight="1" x14ac:dyDescent="0.25">
      <c r="B169" s="81"/>
      <c r="C169" s="82"/>
      <c r="D169" s="82"/>
      <c r="E169" s="83" t="s">
        <v>125</v>
      </c>
      <c r="F169" s="663" t="s">
        <v>2362</v>
      </c>
      <c r="G169" s="662"/>
      <c r="H169" s="662"/>
      <c r="I169" s="662"/>
      <c r="J169" s="82"/>
      <c r="K169" s="84">
        <v>11</v>
      </c>
      <c r="L169" s="82"/>
      <c r="M169" s="82"/>
      <c r="N169" s="82"/>
      <c r="O169" s="82"/>
      <c r="P169" s="82"/>
      <c r="Q169" s="82"/>
      <c r="R169" s="85"/>
      <c r="T169" s="87"/>
      <c r="U169" s="82"/>
      <c r="V169" s="82"/>
      <c r="W169" s="82"/>
      <c r="X169" s="82"/>
      <c r="Y169" s="82"/>
      <c r="Z169" s="82"/>
      <c r="AA169" s="88"/>
      <c r="AT169" s="89" t="s">
        <v>130</v>
      </c>
      <c r="AU169" s="89" t="s">
        <v>128</v>
      </c>
      <c r="AV169" s="86" t="s">
        <v>128</v>
      </c>
      <c r="AW169" s="86" t="s">
        <v>131</v>
      </c>
      <c r="AX169" s="86" t="s">
        <v>118</v>
      </c>
      <c r="AY169" s="89" t="s">
        <v>120</v>
      </c>
    </row>
    <row r="170" spans="2:64" s="17" customFormat="1" ht="31.5" customHeight="1" x14ac:dyDescent="0.25">
      <c r="B170" s="70"/>
      <c r="C170" s="71" t="s">
        <v>322</v>
      </c>
      <c r="D170" s="71" t="s">
        <v>121</v>
      </c>
      <c r="E170" s="72" t="s">
        <v>1899</v>
      </c>
      <c r="F170" s="671" t="s">
        <v>1900</v>
      </c>
      <c r="G170" s="667"/>
      <c r="H170" s="667"/>
      <c r="I170" s="667"/>
      <c r="J170" s="73" t="s">
        <v>191</v>
      </c>
      <c r="K170" s="74">
        <v>25.178999999999998</v>
      </c>
      <c r="L170" s="666"/>
      <c r="M170" s="667"/>
      <c r="N170" s="666">
        <f>ROUND(L170*K170,2)</f>
        <v>0</v>
      </c>
      <c r="O170" s="667"/>
      <c r="P170" s="667"/>
      <c r="Q170" s="667"/>
      <c r="R170" s="75"/>
      <c r="T170" s="76" t="s">
        <v>125</v>
      </c>
      <c r="U170" s="77" t="s">
        <v>126</v>
      </c>
      <c r="V170" s="78">
        <v>0.125</v>
      </c>
      <c r="W170" s="78">
        <f>V170*K170</f>
        <v>3.1473749999999998</v>
      </c>
      <c r="X170" s="78">
        <v>0</v>
      </c>
      <c r="Y170" s="78">
        <f>X170*K170</f>
        <v>0</v>
      </c>
      <c r="Z170" s="78">
        <v>0</v>
      </c>
      <c r="AA170" s="79">
        <f>Z170*K170</f>
        <v>0</v>
      </c>
      <c r="AR170" s="30" t="s">
        <v>127</v>
      </c>
      <c r="AT170" s="30" t="s">
        <v>121</v>
      </c>
      <c r="AU170" s="30" t="s">
        <v>128</v>
      </c>
      <c r="AY170" s="30" t="s">
        <v>120</v>
      </c>
      <c r="BE170" s="80">
        <f>IF(U170="základní",N170,0)</f>
        <v>0</v>
      </c>
      <c r="BF170" s="80">
        <f>IF(U170="snížená",N170,0)</f>
        <v>0</v>
      </c>
      <c r="BG170" s="80">
        <f>IF(U170="zákl. přenesená",N170,0)</f>
        <v>0</v>
      </c>
      <c r="BH170" s="80">
        <f>IF(U170="sníž. přenesená",N170,0)</f>
        <v>0</v>
      </c>
      <c r="BI170" s="80">
        <f>IF(U170="nulová",N170,0)</f>
        <v>0</v>
      </c>
      <c r="BJ170" s="30" t="s">
        <v>118</v>
      </c>
      <c r="BK170" s="80">
        <f>ROUND(L170*K170,2)</f>
        <v>0</v>
      </c>
      <c r="BL170" s="30" t="s">
        <v>127</v>
      </c>
    </row>
    <row r="171" spans="2:64" s="86" customFormat="1" ht="22.5" customHeight="1" x14ac:dyDescent="0.25">
      <c r="B171" s="81"/>
      <c r="C171" s="82"/>
      <c r="D171" s="82"/>
      <c r="E171" s="83" t="s">
        <v>125</v>
      </c>
      <c r="F171" s="661" t="s">
        <v>2363</v>
      </c>
      <c r="G171" s="662"/>
      <c r="H171" s="662"/>
      <c r="I171" s="662"/>
      <c r="J171" s="82"/>
      <c r="K171" s="84">
        <v>25.178999999999998</v>
      </c>
      <c r="L171" s="82"/>
      <c r="M171" s="82"/>
      <c r="N171" s="82"/>
      <c r="O171" s="82"/>
      <c r="P171" s="82"/>
      <c r="Q171" s="82"/>
      <c r="R171" s="85"/>
      <c r="T171" s="87"/>
      <c r="U171" s="82"/>
      <c r="V171" s="82"/>
      <c r="W171" s="82"/>
      <c r="X171" s="82"/>
      <c r="Y171" s="82"/>
      <c r="Z171" s="82"/>
      <c r="AA171" s="88"/>
      <c r="AT171" s="89" t="s">
        <v>130</v>
      </c>
      <c r="AU171" s="89" t="s">
        <v>128</v>
      </c>
      <c r="AV171" s="86" t="s">
        <v>128</v>
      </c>
      <c r="AW171" s="86" t="s">
        <v>131</v>
      </c>
      <c r="AX171" s="86" t="s">
        <v>118</v>
      </c>
      <c r="AY171" s="89" t="s">
        <v>120</v>
      </c>
    </row>
    <row r="172" spans="2:64" s="17" customFormat="1" ht="31.5" customHeight="1" x14ac:dyDescent="0.25">
      <c r="B172" s="70"/>
      <c r="C172" s="71" t="s">
        <v>328</v>
      </c>
      <c r="D172" s="71" t="s">
        <v>121</v>
      </c>
      <c r="E172" s="72" t="s">
        <v>1060</v>
      </c>
      <c r="F172" s="671" t="s">
        <v>1061</v>
      </c>
      <c r="G172" s="667"/>
      <c r="H172" s="667"/>
      <c r="I172" s="667"/>
      <c r="J172" s="73" t="s">
        <v>191</v>
      </c>
      <c r="K172" s="74">
        <v>453.22199999999998</v>
      </c>
      <c r="L172" s="666"/>
      <c r="M172" s="667"/>
      <c r="N172" s="666">
        <f>ROUND(L172*K172,2)</f>
        <v>0</v>
      </c>
      <c r="O172" s="667"/>
      <c r="P172" s="667"/>
      <c r="Q172" s="667"/>
      <c r="R172" s="75"/>
      <c r="T172" s="76" t="s">
        <v>125</v>
      </c>
      <c r="U172" s="77" t="s">
        <v>126</v>
      </c>
      <c r="V172" s="78">
        <v>6.0000000000000001E-3</v>
      </c>
      <c r="W172" s="78">
        <f>V172*K172</f>
        <v>2.7193320000000001</v>
      </c>
      <c r="X172" s="78">
        <v>0</v>
      </c>
      <c r="Y172" s="78">
        <f>X172*K172</f>
        <v>0</v>
      </c>
      <c r="Z172" s="78">
        <v>0</v>
      </c>
      <c r="AA172" s="79">
        <f>Z172*K172</f>
        <v>0</v>
      </c>
      <c r="AR172" s="30" t="s">
        <v>127</v>
      </c>
      <c r="AT172" s="30" t="s">
        <v>121</v>
      </c>
      <c r="AU172" s="30" t="s">
        <v>128</v>
      </c>
      <c r="AY172" s="30" t="s">
        <v>120</v>
      </c>
      <c r="BE172" s="80">
        <f>IF(U172="základní",N172,0)</f>
        <v>0</v>
      </c>
      <c r="BF172" s="80">
        <f>IF(U172="snížená",N172,0)</f>
        <v>0</v>
      </c>
      <c r="BG172" s="80">
        <f>IF(U172="zákl. přenesená",N172,0)</f>
        <v>0</v>
      </c>
      <c r="BH172" s="80">
        <f>IF(U172="sníž. přenesená",N172,0)</f>
        <v>0</v>
      </c>
      <c r="BI172" s="80">
        <f>IF(U172="nulová",N172,0)</f>
        <v>0</v>
      </c>
      <c r="BJ172" s="30" t="s">
        <v>118</v>
      </c>
      <c r="BK172" s="80">
        <f>ROUND(L172*K172,2)</f>
        <v>0</v>
      </c>
      <c r="BL172" s="30" t="s">
        <v>127</v>
      </c>
    </row>
    <row r="173" spans="2:64" s="86" customFormat="1" ht="22.5" customHeight="1" x14ac:dyDescent="0.25">
      <c r="B173" s="81"/>
      <c r="C173" s="82"/>
      <c r="D173" s="82"/>
      <c r="E173" s="83" t="s">
        <v>125</v>
      </c>
      <c r="F173" s="661" t="s">
        <v>2364</v>
      </c>
      <c r="G173" s="662"/>
      <c r="H173" s="662"/>
      <c r="I173" s="662"/>
      <c r="J173" s="82"/>
      <c r="K173" s="84">
        <v>453.22199999999998</v>
      </c>
      <c r="L173" s="82"/>
      <c r="M173" s="82"/>
      <c r="N173" s="82"/>
      <c r="O173" s="82"/>
      <c r="P173" s="82"/>
      <c r="Q173" s="82"/>
      <c r="R173" s="85"/>
      <c r="T173" s="87"/>
      <c r="U173" s="82"/>
      <c r="V173" s="82"/>
      <c r="W173" s="82"/>
      <c r="X173" s="82"/>
      <c r="Y173" s="82"/>
      <c r="Z173" s="82"/>
      <c r="AA173" s="88"/>
      <c r="AT173" s="89" t="s">
        <v>130</v>
      </c>
      <c r="AU173" s="89" t="s">
        <v>128</v>
      </c>
      <c r="AV173" s="86" t="s">
        <v>128</v>
      </c>
      <c r="AW173" s="86" t="s">
        <v>131</v>
      </c>
      <c r="AX173" s="86" t="s">
        <v>118</v>
      </c>
      <c r="AY173" s="89" t="s">
        <v>120</v>
      </c>
    </row>
    <row r="174" spans="2:64" s="17" customFormat="1" ht="44.25" customHeight="1" x14ac:dyDescent="0.25">
      <c r="B174" s="70"/>
      <c r="C174" s="71" t="s">
        <v>333</v>
      </c>
      <c r="D174" s="71" t="s">
        <v>121</v>
      </c>
      <c r="E174" s="72" t="s">
        <v>1903</v>
      </c>
      <c r="F174" s="671" t="s">
        <v>1904</v>
      </c>
      <c r="G174" s="667"/>
      <c r="H174" s="667"/>
      <c r="I174" s="667"/>
      <c r="J174" s="73" t="s">
        <v>191</v>
      </c>
      <c r="K174" s="74">
        <v>25.178999999999998</v>
      </c>
      <c r="L174" s="666"/>
      <c r="M174" s="667"/>
      <c r="N174" s="666">
        <f>ROUND(L174*K174,2)</f>
        <v>0</v>
      </c>
      <c r="O174" s="667"/>
      <c r="P174" s="667"/>
      <c r="Q174" s="667"/>
      <c r="R174" s="75"/>
      <c r="T174" s="76" t="s">
        <v>125</v>
      </c>
      <c r="U174" s="77" t="s">
        <v>126</v>
      </c>
      <c r="V174" s="78">
        <v>0</v>
      </c>
      <c r="W174" s="78">
        <f>V174*K174</f>
        <v>0</v>
      </c>
      <c r="X174" s="78">
        <v>0</v>
      </c>
      <c r="Y174" s="78">
        <f>X174*K174</f>
        <v>0</v>
      </c>
      <c r="Z174" s="78">
        <v>0</v>
      </c>
      <c r="AA174" s="79">
        <f>Z174*K174</f>
        <v>0</v>
      </c>
      <c r="AR174" s="30" t="s">
        <v>127</v>
      </c>
      <c r="AT174" s="30" t="s">
        <v>121</v>
      </c>
      <c r="AU174" s="30" t="s">
        <v>128</v>
      </c>
      <c r="AY174" s="30" t="s">
        <v>120</v>
      </c>
      <c r="BE174" s="80">
        <f>IF(U174="základní",N174,0)</f>
        <v>0</v>
      </c>
      <c r="BF174" s="80">
        <f>IF(U174="snížená",N174,0)</f>
        <v>0</v>
      </c>
      <c r="BG174" s="80">
        <f>IF(U174="zákl. přenesená",N174,0)</f>
        <v>0</v>
      </c>
      <c r="BH174" s="80">
        <f>IF(U174="sníž. přenesená",N174,0)</f>
        <v>0</v>
      </c>
      <c r="BI174" s="80">
        <f>IF(U174="nulová",N174,0)</f>
        <v>0</v>
      </c>
      <c r="BJ174" s="30" t="s">
        <v>118</v>
      </c>
      <c r="BK174" s="80">
        <f>ROUND(L174*K174,2)</f>
        <v>0</v>
      </c>
      <c r="BL174" s="30" t="s">
        <v>127</v>
      </c>
    </row>
    <row r="175" spans="2:64" s="86" customFormat="1" ht="22.5" customHeight="1" x14ac:dyDescent="0.25">
      <c r="B175" s="81"/>
      <c r="C175" s="82"/>
      <c r="D175" s="82"/>
      <c r="E175" s="83" t="s">
        <v>125</v>
      </c>
      <c r="F175" s="661" t="s">
        <v>2365</v>
      </c>
      <c r="G175" s="662"/>
      <c r="H175" s="662"/>
      <c r="I175" s="662"/>
      <c r="J175" s="82"/>
      <c r="K175" s="84">
        <v>25.178999999999998</v>
      </c>
      <c r="L175" s="82"/>
      <c r="M175" s="82"/>
      <c r="N175" s="82"/>
      <c r="O175" s="82"/>
      <c r="P175" s="82"/>
      <c r="Q175" s="82"/>
      <c r="R175" s="85"/>
      <c r="T175" s="87"/>
      <c r="U175" s="82"/>
      <c r="V175" s="82"/>
      <c r="W175" s="82"/>
      <c r="X175" s="82"/>
      <c r="Y175" s="82"/>
      <c r="Z175" s="82"/>
      <c r="AA175" s="88"/>
      <c r="AT175" s="89" t="s">
        <v>130</v>
      </c>
      <c r="AU175" s="89" t="s">
        <v>128</v>
      </c>
      <c r="AV175" s="86" t="s">
        <v>128</v>
      </c>
      <c r="AW175" s="86" t="s">
        <v>131</v>
      </c>
      <c r="AX175" s="86" t="s">
        <v>118</v>
      </c>
      <c r="AY175" s="89" t="s">
        <v>120</v>
      </c>
    </row>
    <row r="176" spans="2:64" s="62" customFormat="1" ht="29.85" customHeight="1" x14ac:dyDescent="0.3">
      <c r="B176" s="58"/>
      <c r="C176" s="59"/>
      <c r="D176" s="69" t="s">
        <v>85</v>
      </c>
      <c r="E176" s="69"/>
      <c r="F176" s="69"/>
      <c r="G176" s="69"/>
      <c r="H176" s="69"/>
      <c r="I176" s="69"/>
      <c r="J176" s="69"/>
      <c r="K176" s="69"/>
      <c r="L176" s="69"/>
      <c r="M176" s="69"/>
      <c r="N176" s="659">
        <f>BK176</f>
        <v>0</v>
      </c>
      <c r="O176" s="660"/>
      <c r="P176" s="660"/>
      <c r="Q176" s="660"/>
      <c r="R176" s="61"/>
      <c r="T176" s="63"/>
      <c r="U176" s="59"/>
      <c r="V176" s="59"/>
      <c r="W176" s="64">
        <f>W177</f>
        <v>2.0752380000000001</v>
      </c>
      <c r="X176" s="59"/>
      <c r="Y176" s="64">
        <f>Y177</f>
        <v>0</v>
      </c>
      <c r="Z176" s="59"/>
      <c r="AA176" s="65">
        <f>AA177</f>
        <v>0</v>
      </c>
      <c r="AR176" s="66" t="s">
        <v>118</v>
      </c>
      <c r="AT176" s="67" t="s">
        <v>117</v>
      </c>
      <c r="AU176" s="67" t="s">
        <v>118</v>
      </c>
      <c r="AY176" s="66" t="s">
        <v>120</v>
      </c>
      <c r="BK176" s="68">
        <f>BK177</f>
        <v>0</v>
      </c>
    </row>
    <row r="177" spans="2:64" s="17" customFormat="1" ht="31.5" customHeight="1" x14ac:dyDescent="0.25">
      <c r="B177" s="70"/>
      <c r="C177" s="71" t="s">
        <v>339</v>
      </c>
      <c r="D177" s="71" t="s">
        <v>121</v>
      </c>
      <c r="E177" s="72" t="s">
        <v>1906</v>
      </c>
      <c r="F177" s="671" t="s">
        <v>1907</v>
      </c>
      <c r="G177" s="667"/>
      <c r="H177" s="667"/>
      <c r="I177" s="667"/>
      <c r="J177" s="73" t="s">
        <v>191</v>
      </c>
      <c r="K177" s="74">
        <v>31.443000000000001</v>
      </c>
      <c r="L177" s="666"/>
      <c r="M177" s="667"/>
      <c r="N177" s="666">
        <f>ROUND(L177*K177,2)</f>
        <v>0</v>
      </c>
      <c r="O177" s="667"/>
      <c r="P177" s="667"/>
      <c r="Q177" s="667"/>
      <c r="R177" s="75"/>
      <c r="T177" s="76" t="s">
        <v>125</v>
      </c>
      <c r="U177" s="129" t="s">
        <v>126</v>
      </c>
      <c r="V177" s="130">
        <v>6.6000000000000003E-2</v>
      </c>
      <c r="W177" s="130">
        <f>V177*K177</f>
        <v>2.0752380000000001</v>
      </c>
      <c r="X177" s="130">
        <v>0</v>
      </c>
      <c r="Y177" s="130">
        <f>X177*K177</f>
        <v>0</v>
      </c>
      <c r="Z177" s="130">
        <v>0</v>
      </c>
      <c r="AA177" s="131">
        <f>Z177*K177</f>
        <v>0</v>
      </c>
      <c r="AR177" s="30" t="s">
        <v>127</v>
      </c>
      <c r="AT177" s="30" t="s">
        <v>121</v>
      </c>
      <c r="AU177" s="30" t="s">
        <v>128</v>
      </c>
      <c r="AY177" s="30" t="s">
        <v>120</v>
      </c>
      <c r="BE177" s="80">
        <f>IF(U177="základní",N177,0)</f>
        <v>0</v>
      </c>
      <c r="BF177" s="80">
        <f>IF(U177="snížená",N177,0)</f>
        <v>0</v>
      </c>
      <c r="BG177" s="80">
        <f>IF(U177="zákl. přenesená",N177,0)</f>
        <v>0</v>
      </c>
      <c r="BH177" s="80">
        <f>IF(U177="sníž. přenesená",N177,0)</f>
        <v>0</v>
      </c>
      <c r="BI177" s="80">
        <f>IF(U177="nulová",N177,0)</f>
        <v>0</v>
      </c>
      <c r="BJ177" s="30" t="s">
        <v>118</v>
      </c>
      <c r="BK177" s="80">
        <f>ROUND(L177*K177,2)</f>
        <v>0</v>
      </c>
      <c r="BL177" s="30" t="s">
        <v>127</v>
      </c>
    </row>
    <row r="178" spans="2:64" s="17" customFormat="1" ht="6.95" customHeight="1" x14ac:dyDescent="0.25">
      <c r="B178" s="41"/>
      <c r="C178" s="42"/>
      <c r="D178" s="42"/>
      <c r="E178" s="42"/>
      <c r="F178" s="42"/>
      <c r="G178" s="42"/>
      <c r="H178" s="42"/>
      <c r="I178" s="42"/>
      <c r="J178" s="42"/>
      <c r="K178" s="42"/>
      <c r="L178" s="42"/>
      <c r="M178" s="42"/>
      <c r="N178" s="42"/>
      <c r="O178" s="42"/>
      <c r="P178" s="42"/>
      <c r="Q178" s="42"/>
      <c r="R178" s="43"/>
    </row>
  </sheetData>
  <mergeCells count="261">
    <mergeCell ref="C2:Q2"/>
    <mergeCell ref="F4:P4"/>
    <mergeCell ref="F5:P5"/>
    <mergeCell ref="F6:P6"/>
    <mergeCell ref="M8:P8"/>
    <mergeCell ref="M10:Q10"/>
    <mergeCell ref="N18:Q18"/>
    <mergeCell ref="N19:Q19"/>
    <mergeCell ref="N20:Q20"/>
    <mergeCell ref="N21:Q21"/>
    <mergeCell ref="N22:Q22"/>
    <mergeCell ref="N23:Q23"/>
    <mergeCell ref="M11:Q11"/>
    <mergeCell ref="C13:G13"/>
    <mergeCell ref="N13:Q13"/>
    <mergeCell ref="N15:Q15"/>
    <mergeCell ref="N16:Q16"/>
    <mergeCell ref="N17:Q17"/>
    <mergeCell ref="M38:Q38"/>
    <mergeCell ref="M39:Q39"/>
    <mergeCell ref="F41:I41"/>
    <mergeCell ref="L41:M41"/>
    <mergeCell ref="N41:Q41"/>
    <mergeCell ref="N42:Q42"/>
    <mergeCell ref="N24:Q24"/>
    <mergeCell ref="C30:Q30"/>
    <mergeCell ref="F32:P32"/>
    <mergeCell ref="F33:P33"/>
    <mergeCell ref="F34:P34"/>
    <mergeCell ref="M36:P36"/>
    <mergeCell ref="F47:I47"/>
    <mergeCell ref="L47:M47"/>
    <mergeCell ref="N47:Q47"/>
    <mergeCell ref="F48:I48"/>
    <mergeCell ref="F49:I49"/>
    <mergeCell ref="F50:I50"/>
    <mergeCell ref="N43:Q43"/>
    <mergeCell ref="N44:Q44"/>
    <mergeCell ref="F45:I45"/>
    <mergeCell ref="L45:M45"/>
    <mergeCell ref="N45:Q45"/>
    <mergeCell ref="F46:I46"/>
    <mergeCell ref="L56:M56"/>
    <mergeCell ref="N56:Q56"/>
    <mergeCell ref="F57:I57"/>
    <mergeCell ref="F58:I58"/>
    <mergeCell ref="L58:M58"/>
    <mergeCell ref="N58:Q58"/>
    <mergeCell ref="F51:I51"/>
    <mergeCell ref="F52:I52"/>
    <mergeCell ref="F53:I53"/>
    <mergeCell ref="F54:I54"/>
    <mergeCell ref="F55:I55"/>
    <mergeCell ref="F56:I56"/>
    <mergeCell ref="F65:I65"/>
    <mergeCell ref="F66:I66"/>
    <mergeCell ref="L66:M66"/>
    <mergeCell ref="N66:Q66"/>
    <mergeCell ref="F67:I67"/>
    <mergeCell ref="F68:I68"/>
    <mergeCell ref="F59:I59"/>
    <mergeCell ref="F60:I60"/>
    <mergeCell ref="F61:I61"/>
    <mergeCell ref="F62:I62"/>
    <mergeCell ref="F63:I63"/>
    <mergeCell ref="F64:I64"/>
    <mergeCell ref="F73:I73"/>
    <mergeCell ref="L73:M73"/>
    <mergeCell ref="N73:Q73"/>
    <mergeCell ref="F74:I74"/>
    <mergeCell ref="F75:I75"/>
    <mergeCell ref="L75:M75"/>
    <mergeCell ref="N75:Q75"/>
    <mergeCell ref="F69:I69"/>
    <mergeCell ref="F70:I70"/>
    <mergeCell ref="F71:I71"/>
    <mergeCell ref="L71:M71"/>
    <mergeCell ref="N71:Q71"/>
    <mergeCell ref="F72:I72"/>
    <mergeCell ref="F80:I80"/>
    <mergeCell ref="F81:I81"/>
    <mergeCell ref="F82:I82"/>
    <mergeCell ref="N83:Q83"/>
    <mergeCell ref="F84:I84"/>
    <mergeCell ref="L84:M84"/>
    <mergeCell ref="N84:Q84"/>
    <mergeCell ref="F76:I76"/>
    <mergeCell ref="F77:I77"/>
    <mergeCell ref="L77:M77"/>
    <mergeCell ref="N77:Q77"/>
    <mergeCell ref="F78:I78"/>
    <mergeCell ref="F79:I79"/>
    <mergeCell ref="L79:M79"/>
    <mergeCell ref="N79:Q79"/>
    <mergeCell ref="N89:Q89"/>
    <mergeCell ref="F90:I90"/>
    <mergeCell ref="L90:M90"/>
    <mergeCell ref="N90:Q90"/>
    <mergeCell ref="F91:I91"/>
    <mergeCell ref="F92:I92"/>
    <mergeCell ref="L92:M92"/>
    <mergeCell ref="N92:Q92"/>
    <mergeCell ref="F85:I85"/>
    <mergeCell ref="N86:Q86"/>
    <mergeCell ref="F87:I87"/>
    <mergeCell ref="L87:M87"/>
    <mergeCell ref="N87:Q87"/>
    <mergeCell ref="F88:I88"/>
    <mergeCell ref="F97:I97"/>
    <mergeCell ref="F98:I98"/>
    <mergeCell ref="L98:M98"/>
    <mergeCell ref="N98:Q98"/>
    <mergeCell ref="F99:I99"/>
    <mergeCell ref="F100:I100"/>
    <mergeCell ref="L100:M100"/>
    <mergeCell ref="N100:Q100"/>
    <mergeCell ref="F93:I93"/>
    <mergeCell ref="F94:I94"/>
    <mergeCell ref="L94:M94"/>
    <mergeCell ref="N94:Q94"/>
    <mergeCell ref="F95:I95"/>
    <mergeCell ref="F96:I96"/>
    <mergeCell ref="L96:M96"/>
    <mergeCell ref="N96:Q96"/>
    <mergeCell ref="F105:I105"/>
    <mergeCell ref="L105:M105"/>
    <mergeCell ref="N105:Q105"/>
    <mergeCell ref="F106:I106"/>
    <mergeCell ref="F107:I107"/>
    <mergeCell ref="L107:M107"/>
    <mergeCell ref="N107:Q107"/>
    <mergeCell ref="F101:I101"/>
    <mergeCell ref="F102:I102"/>
    <mergeCell ref="F103:I103"/>
    <mergeCell ref="L103:M103"/>
    <mergeCell ref="N103:Q103"/>
    <mergeCell ref="F104:I104"/>
    <mergeCell ref="F112:I112"/>
    <mergeCell ref="F113:I113"/>
    <mergeCell ref="L113:M113"/>
    <mergeCell ref="N113:Q113"/>
    <mergeCell ref="F114:I114"/>
    <mergeCell ref="F115:I115"/>
    <mergeCell ref="L115:M115"/>
    <mergeCell ref="N115:Q115"/>
    <mergeCell ref="F108:I108"/>
    <mergeCell ref="F109:I109"/>
    <mergeCell ref="F110:I110"/>
    <mergeCell ref="L110:M110"/>
    <mergeCell ref="N110:Q110"/>
    <mergeCell ref="F111:I111"/>
    <mergeCell ref="N120:Q120"/>
    <mergeCell ref="F121:I121"/>
    <mergeCell ref="L121:M121"/>
    <mergeCell ref="N121:Q121"/>
    <mergeCell ref="F122:I122"/>
    <mergeCell ref="F123:I123"/>
    <mergeCell ref="L123:M123"/>
    <mergeCell ref="N123:Q123"/>
    <mergeCell ref="F116:I116"/>
    <mergeCell ref="F117:I117"/>
    <mergeCell ref="F118:I118"/>
    <mergeCell ref="L118:M118"/>
    <mergeCell ref="N118:Q118"/>
    <mergeCell ref="F119:I119"/>
    <mergeCell ref="F128:I128"/>
    <mergeCell ref="F129:I129"/>
    <mergeCell ref="L129:M129"/>
    <mergeCell ref="N129:Q129"/>
    <mergeCell ref="F130:I130"/>
    <mergeCell ref="F131:I131"/>
    <mergeCell ref="L131:M131"/>
    <mergeCell ref="N131:Q131"/>
    <mergeCell ref="F124:I124"/>
    <mergeCell ref="F125:I125"/>
    <mergeCell ref="F126:I126"/>
    <mergeCell ref="L126:M126"/>
    <mergeCell ref="N126:Q126"/>
    <mergeCell ref="F127:I127"/>
    <mergeCell ref="F136:I136"/>
    <mergeCell ref="F137:I137"/>
    <mergeCell ref="L137:M137"/>
    <mergeCell ref="N137:Q137"/>
    <mergeCell ref="F138:I138"/>
    <mergeCell ref="F139:I139"/>
    <mergeCell ref="L139:M139"/>
    <mergeCell ref="N139:Q139"/>
    <mergeCell ref="F132:I132"/>
    <mergeCell ref="F133:I133"/>
    <mergeCell ref="L133:M133"/>
    <mergeCell ref="N133:Q133"/>
    <mergeCell ref="F134:I134"/>
    <mergeCell ref="F135:I135"/>
    <mergeCell ref="L135:M135"/>
    <mergeCell ref="N135:Q135"/>
    <mergeCell ref="F144:I144"/>
    <mergeCell ref="F145:I145"/>
    <mergeCell ref="L145:M145"/>
    <mergeCell ref="N145:Q145"/>
    <mergeCell ref="F146:I146"/>
    <mergeCell ref="F147:I147"/>
    <mergeCell ref="L147:M147"/>
    <mergeCell ref="N147:Q147"/>
    <mergeCell ref="F140:I140"/>
    <mergeCell ref="F141:I141"/>
    <mergeCell ref="L141:M141"/>
    <mergeCell ref="N141:Q141"/>
    <mergeCell ref="F142:I142"/>
    <mergeCell ref="F143:I143"/>
    <mergeCell ref="N152:Q152"/>
    <mergeCell ref="F153:I153"/>
    <mergeCell ref="F154:I154"/>
    <mergeCell ref="L154:M154"/>
    <mergeCell ref="N154:Q154"/>
    <mergeCell ref="F155:I155"/>
    <mergeCell ref="F148:I148"/>
    <mergeCell ref="F149:I149"/>
    <mergeCell ref="F150:I150"/>
    <mergeCell ref="F151:I151"/>
    <mergeCell ref="F152:I152"/>
    <mergeCell ref="L152:M152"/>
    <mergeCell ref="F159:I159"/>
    <mergeCell ref="N160:Q160"/>
    <mergeCell ref="F161:I161"/>
    <mergeCell ref="L161:M161"/>
    <mergeCell ref="N161:Q161"/>
    <mergeCell ref="F162:I162"/>
    <mergeCell ref="F156:I156"/>
    <mergeCell ref="L156:M156"/>
    <mergeCell ref="N156:Q156"/>
    <mergeCell ref="F157:I157"/>
    <mergeCell ref="F158:I158"/>
    <mergeCell ref="L158:M158"/>
    <mergeCell ref="N158:Q158"/>
    <mergeCell ref="F167:I167"/>
    <mergeCell ref="L167:M167"/>
    <mergeCell ref="N167:Q167"/>
    <mergeCell ref="F168:I168"/>
    <mergeCell ref="F169:I169"/>
    <mergeCell ref="F170:I170"/>
    <mergeCell ref="L170:M170"/>
    <mergeCell ref="N170:Q170"/>
    <mergeCell ref="F163:I163"/>
    <mergeCell ref="N164:Q164"/>
    <mergeCell ref="F165:I165"/>
    <mergeCell ref="L165:M165"/>
    <mergeCell ref="N165:Q165"/>
    <mergeCell ref="F166:I166"/>
    <mergeCell ref="F175:I175"/>
    <mergeCell ref="N176:Q176"/>
    <mergeCell ref="F177:I177"/>
    <mergeCell ref="L177:M177"/>
    <mergeCell ref="N177:Q177"/>
    <mergeCell ref="F171:I171"/>
    <mergeCell ref="F172:I172"/>
    <mergeCell ref="L172:M172"/>
    <mergeCell ref="N172:Q172"/>
    <mergeCell ref="F173:I173"/>
    <mergeCell ref="F174:I174"/>
    <mergeCell ref="L174:M174"/>
    <mergeCell ref="N174:Q174"/>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BL212"/>
  <sheetViews>
    <sheetView showGridLines="0" zoomScaleNormal="100" workbookViewId="0">
      <pane ySplit="1" topLeftCell="A2" activePane="bottomLeft" state="frozen"/>
      <selection activeCell="K10" sqref="K10"/>
      <selection pane="bottomLeft" activeCell="AC11" sqref="AC11"/>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4" width="8" style="25" hidden="1"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1" spans="2:47" s="17" customFormat="1" ht="6.95" customHeight="1" x14ac:dyDescent="0.25">
      <c r="B1" s="14"/>
      <c r="C1" s="15"/>
      <c r="D1" s="15"/>
      <c r="E1" s="15"/>
      <c r="F1" s="15"/>
      <c r="G1" s="15"/>
      <c r="H1" s="15"/>
      <c r="I1" s="15"/>
      <c r="J1" s="15"/>
      <c r="K1" s="15"/>
      <c r="L1" s="15"/>
      <c r="M1" s="15"/>
      <c r="N1" s="15"/>
      <c r="O1" s="15"/>
      <c r="P1" s="15"/>
      <c r="Q1" s="15"/>
      <c r="R1" s="16"/>
    </row>
    <row r="2" spans="2:47" s="17" customFormat="1" ht="36.950000000000003" customHeight="1" x14ac:dyDescent="0.25">
      <c r="B2" s="18"/>
      <c r="C2" s="686" t="s">
        <v>54</v>
      </c>
      <c r="D2" s="680"/>
      <c r="E2" s="680"/>
      <c r="F2" s="680"/>
      <c r="G2" s="680"/>
      <c r="H2" s="680"/>
      <c r="I2" s="680"/>
      <c r="J2" s="680"/>
      <c r="K2" s="680"/>
      <c r="L2" s="680"/>
      <c r="M2" s="680"/>
      <c r="N2" s="680"/>
      <c r="O2" s="680"/>
      <c r="P2" s="680"/>
      <c r="Q2" s="680"/>
      <c r="R2" s="19"/>
    </row>
    <row r="3" spans="2:47" s="17" customFormat="1" ht="6.95" customHeight="1" x14ac:dyDescent="0.25">
      <c r="B3" s="18"/>
      <c r="C3" s="20"/>
      <c r="D3" s="20"/>
      <c r="E3" s="20"/>
      <c r="F3" s="20"/>
      <c r="G3" s="20"/>
      <c r="H3" s="20"/>
      <c r="I3" s="20"/>
      <c r="J3" s="20"/>
      <c r="K3" s="20"/>
      <c r="L3" s="20"/>
      <c r="M3" s="20"/>
      <c r="N3" s="20"/>
      <c r="O3" s="20"/>
      <c r="P3" s="20"/>
      <c r="Q3" s="20"/>
      <c r="R3" s="19"/>
    </row>
    <row r="4" spans="2:47" s="17" customFormat="1" ht="30" customHeight="1" x14ac:dyDescent="0.25">
      <c r="B4" s="18"/>
      <c r="C4" s="21" t="s">
        <v>55</v>
      </c>
      <c r="D4" s="20"/>
      <c r="E4" s="20"/>
      <c r="F4" s="687" t="s">
        <v>56</v>
      </c>
      <c r="G4" s="680"/>
      <c r="H4" s="680"/>
      <c r="I4" s="680"/>
      <c r="J4" s="680"/>
      <c r="K4" s="680"/>
      <c r="L4" s="680"/>
      <c r="M4" s="680"/>
      <c r="N4" s="680"/>
      <c r="O4" s="680"/>
      <c r="P4" s="680"/>
      <c r="Q4" s="20"/>
      <c r="R4" s="19"/>
    </row>
    <row r="5" spans="2:47" ht="30" customHeight="1" x14ac:dyDescent="0.3">
      <c r="B5" s="22"/>
      <c r="C5" s="21" t="s">
        <v>57</v>
      </c>
      <c r="D5" s="23"/>
      <c r="E5" s="23"/>
      <c r="F5" s="687" t="s">
        <v>1824</v>
      </c>
      <c r="G5" s="688"/>
      <c r="H5" s="688"/>
      <c r="I5" s="688"/>
      <c r="J5" s="688"/>
      <c r="K5" s="688"/>
      <c r="L5" s="688"/>
      <c r="M5" s="688"/>
      <c r="N5" s="688"/>
      <c r="O5" s="688"/>
      <c r="P5" s="688"/>
      <c r="Q5" s="23"/>
      <c r="R5" s="24"/>
    </row>
    <row r="6" spans="2:47" s="17" customFormat="1" ht="36.950000000000003" customHeight="1" x14ac:dyDescent="0.25">
      <c r="B6" s="18"/>
      <c r="C6" s="26" t="s">
        <v>59</v>
      </c>
      <c r="D6" s="20"/>
      <c r="E6" s="20"/>
      <c r="F6" s="689" t="s">
        <v>2366</v>
      </c>
      <c r="G6" s="680"/>
      <c r="H6" s="680"/>
      <c r="I6" s="680"/>
      <c r="J6" s="680"/>
      <c r="K6" s="680"/>
      <c r="L6" s="680"/>
      <c r="M6" s="680"/>
      <c r="N6" s="680"/>
      <c r="O6" s="680"/>
      <c r="P6" s="680"/>
      <c r="Q6" s="20"/>
      <c r="R6" s="19"/>
    </row>
    <row r="7" spans="2:47" s="17" customFormat="1" ht="6.95" customHeight="1" x14ac:dyDescent="0.25">
      <c r="B7" s="18"/>
      <c r="C7" s="20"/>
      <c r="D7" s="20"/>
      <c r="E7" s="20"/>
      <c r="F7" s="20"/>
      <c r="G7" s="20"/>
      <c r="H7" s="20"/>
      <c r="I7" s="20"/>
      <c r="J7" s="20"/>
      <c r="K7" s="20"/>
      <c r="L7" s="20"/>
      <c r="M7" s="20"/>
      <c r="N7" s="20"/>
      <c r="O7" s="20"/>
      <c r="P7" s="20"/>
      <c r="Q7" s="20"/>
      <c r="R7" s="19"/>
    </row>
    <row r="8" spans="2:47" s="17" customFormat="1" ht="18" customHeight="1" x14ac:dyDescent="0.25">
      <c r="B8" s="18"/>
      <c r="C8" s="21" t="s">
        <v>61</v>
      </c>
      <c r="D8" s="20"/>
      <c r="E8" s="20"/>
      <c r="F8" s="27" t="s">
        <v>62</v>
      </c>
      <c r="G8" s="20"/>
      <c r="H8" s="20"/>
      <c r="I8" s="20"/>
      <c r="J8" s="20"/>
      <c r="K8" s="21" t="s">
        <v>63</v>
      </c>
      <c r="L8" s="20"/>
      <c r="M8" s="697">
        <v>42535</v>
      </c>
      <c r="N8" s="680"/>
      <c r="O8" s="680"/>
      <c r="P8" s="680"/>
      <c r="Q8" s="20"/>
      <c r="R8" s="19"/>
    </row>
    <row r="9" spans="2:47" s="17" customFormat="1" ht="6.95" customHeight="1" x14ac:dyDescent="0.25">
      <c r="B9" s="18"/>
      <c r="C9" s="20"/>
      <c r="D9" s="20"/>
      <c r="E9" s="20"/>
      <c r="F9" s="20"/>
      <c r="G9" s="20"/>
      <c r="H9" s="20"/>
      <c r="I9" s="20"/>
      <c r="J9" s="20"/>
      <c r="K9" s="20"/>
      <c r="L9" s="20"/>
      <c r="M9" s="20"/>
      <c r="N9" s="20"/>
      <c r="O9" s="20"/>
      <c r="P9" s="20"/>
      <c r="Q9" s="20"/>
      <c r="R9" s="19"/>
    </row>
    <row r="10" spans="2:47" s="17" customFormat="1" ht="15" x14ac:dyDescent="0.25">
      <c r="B10" s="18"/>
      <c r="C10" s="21" t="s">
        <v>64</v>
      </c>
      <c r="D10" s="20"/>
      <c r="E10" s="20"/>
      <c r="F10" s="27" t="s">
        <v>65</v>
      </c>
      <c r="G10" s="20"/>
      <c r="H10" s="20"/>
      <c r="I10" s="20"/>
      <c r="J10" s="20"/>
      <c r="K10" s="21" t="s">
        <v>66</v>
      </c>
      <c r="L10" s="20"/>
      <c r="M10" s="698" t="s">
        <v>67</v>
      </c>
      <c r="N10" s="680"/>
      <c r="O10" s="680"/>
      <c r="P10" s="680"/>
      <c r="Q10" s="680"/>
      <c r="R10" s="19"/>
    </row>
    <row r="11" spans="2:47" s="17" customFormat="1" ht="14.45" customHeight="1" x14ac:dyDescent="0.25">
      <c r="B11" s="18"/>
      <c r="C11" s="21" t="s">
        <v>68</v>
      </c>
      <c r="D11" s="20"/>
      <c r="E11" s="20"/>
      <c r="F11" s="27"/>
      <c r="G11" s="20"/>
      <c r="H11" s="20"/>
      <c r="I11" s="20"/>
      <c r="J11" s="20"/>
      <c r="K11" s="21" t="s">
        <v>69</v>
      </c>
      <c r="L11" s="20"/>
      <c r="M11" s="698" t="s">
        <v>70</v>
      </c>
      <c r="N11" s="680"/>
      <c r="O11" s="680"/>
      <c r="P11" s="680"/>
      <c r="Q11" s="680"/>
      <c r="R11" s="19"/>
    </row>
    <row r="12" spans="2:47" s="17" customFormat="1" ht="10.35" customHeight="1" x14ac:dyDescent="0.25">
      <c r="B12" s="18"/>
      <c r="C12" s="20"/>
      <c r="D12" s="20"/>
      <c r="E12" s="20"/>
      <c r="F12" s="20"/>
      <c r="G12" s="20"/>
      <c r="H12" s="20"/>
      <c r="I12" s="20"/>
      <c r="J12" s="20"/>
      <c r="K12" s="20"/>
      <c r="L12" s="20"/>
      <c r="M12" s="20"/>
      <c r="N12" s="20"/>
      <c r="O12" s="20"/>
      <c r="P12" s="20"/>
      <c r="Q12" s="20"/>
      <c r="R12" s="19"/>
    </row>
    <row r="13" spans="2:47" s="17" customFormat="1" ht="29.25" customHeight="1" x14ac:dyDescent="0.25">
      <c r="B13" s="18"/>
      <c r="C13" s="694" t="s">
        <v>71</v>
      </c>
      <c r="D13" s="695"/>
      <c r="E13" s="695"/>
      <c r="F13" s="695"/>
      <c r="G13" s="695"/>
      <c r="H13" s="28"/>
      <c r="I13" s="28"/>
      <c r="J13" s="28"/>
      <c r="K13" s="28"/>
      <c r="L13" s="28"/>
      <c r="M13" s="28"/>
      <c r="N13" s="694" t="s">
        <v>72</v>
      </c>
      <c r="O13" s="680"/>
      <c r="P13" s="680"/>
      <c r="Q13" s="680"/>
      <c r="R13" s="19"/>
    </row>
    <row r="14" spans="2:47" s="17" customFormat="1" ht="10.35" customHeight="1" x14ac:dyDescent="0.25">
      <c r="B14" s="18"/>
      <c r="C14" s="20"/>
      <c r="D14" s="20"/>
      <c r="E14" s="20"/>
      <c r="F14" s="20"/>
      <c r="G14" s="20"/>
      <c r="H14" s="20"/>
      <c r="I14" s="20"/>
      <c r="J14" s="20"/>
      <c r="K14" s="20"/>
      <c r="L14" s="20"/>
      <c r="M14" s="20"/>
      <c r="N14" s="20"/>
      <c r="O14" s="20"/>
      <c r="P14" s="20"/>
      <c r="Q14" s="20"/>
      <c r="R14" s="19"/>
    </row>
    <row r="15" spans="2:47" s="17" customFormat="1" ht="29.25" customHeight="1" x14ac:dyDescent="0.25">
      <c r="B15" s="18"/>
      <c r="C15" s="29" t="s">
        <v>73</v>
      </c>
      <c r="D15" s="20"/>
      <c r="E15" s="20"/>
      <c r="F15" s="20"/>
      <c r="G15" s="20"/>
      <c r="H15" s="20"/>
      <c r="I15" s="20"/>
      <c r="J15" s="20"/>
      <c r="K15" s="20"/>
      <c r="L15" s="20"/>
      <c r="M15" s="20"/>
      <c r="N15" s="696">
        <f>N43</f>
        <v>0</v>
      </c>
      <c r="O15" s="680"/>
      <c r="P15" s="680"/>
      <c r="Q15" s="680"/>
      <c r="R15" s="19"/>
      <c r="AC15" s="80">
        <f>N15</f>
        <v>0</v>
      </c>
      <c r="AU15" s="30" t="s">
        <v>74</v>
      </c>
    </row>
    <row r="16" spans="2:47" s="35" customFormat="1" ht="24.95" customHeight="1" x14ac:dyDescent="0.25">
      <c r="B16" s="31"/>
      <c r="C16" s="32"/>
      <c r="D16" s="33" t="s">
        <v>75</v>
      </c>
      <c r="E16" s="32"/>
      <c r="F16" s="32"/>
      <c r="G16" s="32"/>
      <c r="H16" s="32"/>
      <c r="I16" s="32"/>
      <c r="J16" s="32"/>
      <c r="K16" s="32"/>
      <c r="L16" s="32"/>
      <c r="M16" s="32"/>
      <c r="N16" s="669">
        <f>N44</f>
        <v>0</v>
      </c>
      <c r="O16" s="685"/>
      <c r="P16" s="685"/>
      <c r="Q16" s="685"/>
      <c r="R16" s="34"/>
    </row>
    <row r="17" spans="2:18" s="40" customFormat="1" ht="19.899999999999999" customHeight="1" x14ac:dyDescent="0.25">
      <c r="B17" s="36"/>
      <c r="C17" s="37"/>
      <c r="D17" s="38" t="s">
        <v>76</v>
      </c>
      <c r="E17" s="37"/>
      <c r="F17" s="37"/>
      <c r="G17" s="37"/>
      <c r="H17" s="37"/>
      <c r="I17" s="37"/>
      <c r="J17" s="37"/>
      <c r="K17" s="37"/>
      <c r="L17" s="37"/>
      <c r="M17" s="37"/>
      <c r="N17" s="683">
        <f>N45</f>
        <v>0</v>
      </c>
      <c r="O17" s="684"/>
      <c r="P17" s="684"/>
      <c r="Q17" s="684"/>
      <c r="R17" s="39"/>
    </row>
    <row r="18" spans="2:18" s="40" customFormat="1" ht="19.899999999999999" customHeight="1" x14ac:dyDescent="0.25">
      <c r="B18" s="36"/>
      <c r="C18" s="37"/>
      <c r="D18" s="38" t="s">
        <v>78</v>
      </c>
      <c r="E18" s="37"/>
      <c r="F18" s="37"/>
      <c r="G18" s="37"/>
      <c r="H18" s="37"/>
      <c r="I18" s="37"/>
      <c r="J18" s="37"/>
      <c r="K18" s="37"/>
      <c r="L18" s="37"/>
      <c r="M18" s="37"/>
      <c r="N18" s="683">
        <f>N91</f>
        <v>0</v>
      </c>
      <c r="O18" s="684"/>
      <c r="P18" s="684"/>
      <c r="Q18" s="684"/>
      <c r="R18" s="39"/>
    </row>
    <row r="19" spans="2:18" s="40" customFormat="1" ht="19.899999999999999" customHeight="1" x14ac:dyDescent="0.25">
      <c r="B19" s="36"/>
      <c r="C19" s="37"/>
      <c r="D19" s="38" t="s">
        <v>79</v>
      </c>
      <c r="E19" s="37"/>
      <c r="F19" s="37"/>
      <c r="G19" s="37"/>
      <c r="H19" s="37"/>
      <c r="I19" s="37"/>
      <c r="J19" s="37"/>
      <c r="K19" s="37"/>
      <c r="L19" s="37"/>
      <c r="M19" s="37"/>
      <c r="N19" s="683">
        <f>N98</f>
        <v>0</v>
      </c>
      <c r="O19" s="684"/>
      <c r="P19" s="684"/>
      <c r="Q19" s="684"/>
      <c r="R19" s="39"/>
    </row>
    <row r="20" spans="2:18" s="40" customFormat="1" ht="19.899999999999999" customHeight="1" x14ac:dyDescent="0.25">
      <c r="B20" s="36"/>
      <c r="C20" s="37"/>
      <c r="D20" s="38" t="s">
        <v>80</v>
      </c>
      <c r="E20" s="37"/>
      <c r="F20" s="37"/>
      <c r="G20" s="37"/>
      <c r="H20" s="37"/>
      <c r="I20" s="37"/>
      <c r="J20" s="37"/>
      <c r="K20" s="37"/>
      <c r="L20" s="37"/>
      <c r="M20" s="37"/>
      <c r="N20" s="683">
        <f>N104</f>
        <v>0</v>
      </c>
      <c r="O20" s="684"/>
      <c r="P20" s="684"/>
      <c r="Q20" s="684"/>
      <c r="R20" s="39"/>
    </row>
    <row r="21" spans="2:18" s="40" customFormat="1" ht="19.899999999999999" customHeight="1" x14ac:dyDescent="0.25">
      <c r="B21" s="36"/>
      <c r="C21" s="37"/>
      <c r="D21" s="38" t="s">
        <v>81</v>
      </c>
      <c r="E21" s="37"/>
      <c r="F21" s="37"/>
      <c r="G21" s="37"/>
      <c r="H21" s="37"/>
      <c r="I21" s="37"/>
      <c r="J21" s="37"/>
      <c r="K21" s="37"/>
      <c r="L21" s="37"/>
      <c r="M21" s="37"/>
      <c r="N21" s="683">
        <f>N135</f>
        <v>0</v>
      </c>
      <c r="O21" s="684"/>
      <c r="P21" s="684"/>
      <c r="Q21" s="684"/>
      <c r="R21" s="39"/>
    </row>
    <row r="22" spans="2:18" s="40" customFormat="1" ht="19.899999999999999" customHeight="1" x14ac:dyDescent="0.25">
      <c r="B22" s="36"/>
      <c r="C22" s="37"/>
      <c r="D22" s="38" t="s">
        <v>82</v>
      </c>
      <c r="E22" s="37"/>
      <c r="F22" s="37"/>
      <c r="G22" s="37"/>
      <c r="H22" s="37"/>
      <c r="I22" s="37"/>
      <c r="J22" s="37"/>
      <c r="K22" s="37"/>
      <c r="L22" s="37"/>
      <c r="M22" s="37"/>
      <c r="N22" s="683">
        <f>N176</f>
        <v>0</v>
      </c>
      <c r="O22" s="684"/>
      <c r="P22" s="684"/>
      <c r="Q22" s="684"/>
      <c r="R22" s="39"/>
    </row>
    <row r="23" spans="2:18" s="40" customFormat="1" ht="19.899999999999999" customHeight="1" x14ac:dyDescent="0.25">
      <c r="B23" s="36"/>
      <c r="C23" s="37"/>
      <c r="D23" s="38" t="s">
        <v>1909</v>
      </c>
      <c r="E23" s="37"/>
      <c r="F23" s="37"/>
      <c r="G23" s="37"/>
      <c r="H23" s="37"/>
      <c r="I23" s="37"/>
      <c r="J23" s="37"/>
      <c r="K23" s="37"/>
      <c r="L23" s="37"/>
      <c r="M23" s="37"/>
      <c r="N23" s="683">
        <f>N180</f>
        <v>0</v>
      </c>
      <c r="O23" s="684"/>
      <c r="P23" s="684"/>
      <c r="Q23" s="684"/>
      <c r="R23" s="39"/>
    </row>
    <row r="24" spans="2:18" s="40" customFormat="1" ht="19.899999999999999" customHeight="1" x14ac:dyDescent="0.25">
      <c r="B24" s="36"/>
      <c r="C24" s="37"/>
      <c r="D24" s="38" t="s">
        <v>84</v>
      </c>
      <c r="E24" s="37"/>
      <c r="F24" s="37"/>
      <c r="G24" s="37"/>
      <c r="H24" s="37"/>
      <c r="I24" s="37"/>
      <c r="J24" s="37"/>
      <c r="K24" s="37"/>
      <c r="L24" s="37"/>
      <c r="M24" s="37"/>
      <c r="N24" s="683">
        <f>N183</f>
        <v>0</v>
      </c>
      <c r="O24" s="684"/>
      <c r="P24" s="684"/>
      <c r="Q24" s="684"/>
      <c r="R24" s="39"/>
    </row>
    <row r="25" spans="2:18" s="40" customFormat="1" ht="19.899999999999999" customHeight="1" x14ac:dyDescent="0.25">
      <c r="B25" s="36"/>
      <c r="C25" s="37"/>
      <c r="D25" s="38" t="s">
        <v>85</v>
      </c>
      <c r="E25" s="37"/>
      <c r="F25" s="37"/>
      <c r="G25" s="37"/>
      <c r="H25" s="37"/>
      <c r="I25" s="37"/>
      <c r="J25" s="37"/>
      <c r="K25" s="37"/>
      <c r="L25" s="37"/>
      <c r="M25" s="37"/>
      <c r="N25" s="683">
        <f>N210</f>
        <v>0</v>
      </c>
      <c r="O25" s="684"/>
      <c r="P25" s="684"/>
      <c r="Q25" s="684"/>
      <c r="R25" s="39"/>
    </row>
    <row r="26" spans="2:18" s="17" customFormat="1" ht="6.95" customHeight="1" x14ac:dyDescent="0.25">
      <c r="B26" s="41"/>
      <c r="C26" s="42"/>
      <c r="D26" s="42"/>
      <c r="E26" s="42"/>
      <c r="F26" s="42"/>
      <c r="G26" s="42"/>
      <c r="H26" s="42"/>
      <c r="I26" s="42"/>
      <c r="J26" s="42"/>
      <c r="K26" s="42"/>
      <c r="L26" s="42"/>
      <c r="M26" s="42"/>
      <c r="N26" s="42"/>
      <c r="O26" s="42"/>
      <c r="P26" s="42"/>
      <c r="Q26" s="42"/>
      <c r="R26" s="43"/>
    </row>
    <row r="30" spans="2:18" s="17" customFormat="1" ht="6.95" customHeight="1" x14ac:dyDescent="0.25">
      <c r="B30" s="14"/>
      <c r="C30" s="15"/>
      <c r="D30" s="15"/>
      <c r="E30" s="15"/>
      <c r="F30" s="15"/>
      <c r="G30" s="15"/>
      <c r="H30" s="15"/>
      <c r="I30" s="15"/>
      <c r="J30" s="15"/>
      <c r="K30" s="15"/>
      <c r="L30" s="15"/>
      <c r="M30" s="15"/>
      <c r="N30" s="15"/>
      <c r="O30" s="15"/>
      <c r="P30" s="15"/>
      <c r="Q30" s="15"/>
      <c r="R30" s="16"/>
    </row>
    <row r="31" spans="2:18" s="17" customFormat="1" ht="36.950000000000003" customHeight="1" x14ac:dyDescent="0.25">
      <c r="B31" s="18"/>
      <c r="C31" s="686" t="s">
        <v>100</v>
      </c>
      <c r="D31" s="680"/>
      <c r="E31" s="680"/>
      <c r="F31" s="680"/>
      <c r="G31" s="680"/>
      <c r="H31" s="680"/>
      <c r="I31" s="680"/>
      <c r="J31" s="680"/>
      <c r="K31" s="680"/>
      <c r="L31" s="680"/>
      <c r="M31" s="680"/>
      <c r="N31" s="680"/>
      <c r="O31" s="680"/>
      <c r="P31" s="680"/>
      <c r="Q31" s="680"/>
      <c r="R31" s="19"/>
    </row>
    <row r="32" spans="2:18" s="17" customFormat="1" ht="6.95" customHeight="1" x14ac:dyDescent="0.25">
      <c r="B32" s="18"/>
      <c r="C32" s="20"/>
      <c r="D32" s="20"/>
      <c r="E32" s="20"/>
      <c r="F32" s="20"/>
      <c r="G32" s="20"/>
      <c r="H32" s="20"/>
      <c r="I32" s="20"/>
      <c r="J32" s="20"/>
      <c r="K32" s="20"/>
      <c r="L32" s="20"/>
      <c r="M32" s="20"/>
      <c r="N32" s="20"/>
      <c r="O32" s="20"/>
      <c r="P32" s="20"/>
      <c r="Q32" s="20"/>
      <c r="R32" s="19"/>
    </row>
    <row r="33" spans="2:64" s="17" customFormat="1" ht="30" customHeight="1" x14ac:dyDescent="0.25">
      <c r="B33" s="18"/>
      <c r="C33" s="21" t="s">
        <v>55</v>
      </c>
      <c r="D33" s="20"/>
      <c r="E33" s="20"/>
      <c r="F33" s="687" t="s">
        <v>56</v>
      </c>
      <c r="G33" s="680"/>
      <c r="H33" s="680"/>
      <c r="I33" s="680"/>
      <c r="J33" s="680"/>
      <c r="K33" s="680"/>
      <c r="L33" s="680"/>
      <c r="M33" s="680"/>
      <c r="N33" s="680"/>
      <c r="O33" s="680"/>
      <c r="P33" s="680"/>
      <c r="Q33" s="20"/>
      <c r="R33" s="19"/>
    </row>
    <row r="34" spans="2:64" ht="30" customHeight="1" x14ac:dyDescent="0.3">
      <c r="B34" s="22"/>
      <c r="C34" s="21" t="s">
        <v>57</v>
      </c>
      <c r="D34" s="23"/>
      <c r="E34" s="23"/>
      <c r="F34" s="687" t="s">
        <v>1824</v>
      </c>
      <c r="G34" s="688"/>
      <c r="H34" s="688"/>
      <c r="I34" s="688"/>
      <c r="J34" s="688"/>
      <c r="K34" s="688"/>
      <c r="L34" s="688"/>
      <c r="M34" s="688"/>
      <c r="N34" s="688"/>
      <c r="O34" s="688"/>
      <c r="P34" s="688"/>
      <c r="Q34" s="23"/>
      <c r="R34" s="24"/>
    </row>
    <row r="35" spans="2:64" s="17" customFormat="1" ht="36.950000000000003" customHeight="1" x14ac:dyDescent="0.25">
      <c r="B35" s="18"/>
      <c r="C35" s="26" t="s">
        <v>59</v>
      </c>
      <c r="D35" s="20"/>
      <c r="E35" s="20"/>
      <c r="F35" s="689" t="s">
        <v>2366</v>
      </c>
      <c r="G35" s="680"/>
      <c r="H35" s="680"/>
      <c r="I35" s="680"/>
      <c r="J35" s="680"/>
      <c r="K35" s="680"/>
      <c r="L35" s="680"/>
      <c r="M35" s="680"/>
      <c r="N35" s="680"/>
      <c r="O35" s="680"/>
      <c r="P35" s="680"/>
      <c r="Q35" s="20"/>
      <c r="R35" s="19"/>
    </row>
    <row r="36" spans="2:64" s="17" customFormat="1" ht="6.95" customHeight="1" x14ac:dyDescent="0.25">
      <c r="B36" s="18"/>
      <c r="C36" s="20"/>
      <c r="D36" s="20"/>
      <c r="E36" s="20"/>
      <c r="F36" s="20"/>
      <c r="G36" s="20"/>
      <c r="H36" s="20"/>
      <c r="I36" s="20"/>
      <c r="J36" s="20"/>
      <c r="K36" s="20"/>
      <c r="L36" s="20"/>
      <c r="M36" s="20"/>
      <c r="N36" s="20"/>
      <c r="O36" s="20"/>
      <c r="P36" s="20"/>
      <c r="Q36" s="20"/>
      <c r="R36" s="19"/>
    </row>
    <row r="37" spans="2:64" s="17" customFormat="1" ht="18" customHeight="1" x14ac:dyDescent="0.25">
      <c r="B37" s="18"/>
      <c r="C37" s="21" t="s">
        <v>61</v>
      </c>
      <c r="D37" s="20"/>
      <c r="E37" s="20"/>
      <c r="F37" s="27" t="s">
        <v>62</v>
      </c>
      <c r="G37" s="20"/>
      <c r="H37" s="20"/>
      <c r="I37" s="20"/>
      <c r="J37" s="20"/>
      <c r="K37" s="21" t="s">
        <v>63</v>
      </c>
      <c r="L37" s="20"/>
      <c r="M37" s="697">
        <v>42535</v>
      </c>
      <c r="N37" s="680"/>
      <c r="O37" s="680"/>
      <c r="P37" s="680"/>
      <c r="Q37" s="20"/>
      <c r="R37" s="19"/>
    </row>
    <row r="38" spans="2:64" s="17" customFormat="1" ht="6.95" customHeight="1" x14ac:dyDescent="0.25">
      <c r="B38" s="18"/>
      <c r="C38" s="20"/>
      <c r="D38" s="20"/>
      <c r="E38" s="20"/>
      <c r="F38" s="20"/>
      <c r="G38" s="20"/>
      <c r="H38" s="20"/>
      <c r="I38" s="20"/>
      <c r="J38" s="20"/>
      <c r="K38" s="20"/>
      <c r="L38" s="20"/>
      <c r="M38" s="20"/>
      <c r="N38" s="20"/>
      <c r="O38" s="20"/>
      <c r="P38" s="20"/>
      <c r="Q38" s="20"/>
      <c r="R38" s="19"/>
    </row>
    <row r="39" spans="2:64" s="17" customFormat="1" ht="15" x14ac:dyDescent="0.25">
      <c r="B39" s="18"/>
      <c r="C39" s="21" t="s">
        <v>64</v>
      </c>
      <c r="D39" s="20"/>
      <c r="E39" s="20"/>
      <c r="F39" s="27" t="s">
        <v>65</v>
      </c>
      <c r="G39" s="20"/>
      <c r="H39" s="20"/>
      <c r="I39" s="20"/>
      <c r="J39" s="20"/>
      <c r="K39" s="21" t="s">
        <v>66</v>
      </c>
      <c r="L39" s="20"/>
      <c r="M39" s="698" t="s">
        <v>67</v>
      </c>
      <c r="N39" s="680"/>
      <c r="O39" s="680"/>
      <c r="P39" s="680"/>
      <c r="Q39" s="680"/>
      <c r="R39" s="19"/>
    </row>
    <row r="40" spans="2:64" s="17" customFormat="1" ht="14.45" customHeight="1" x14ac:dyDescent="0.25">
      <c r="B40" s="18"/>
      <c r="C40" s="21" t="s">
        <v>68</v>
      </c>
      <c r="D40" s="20"/>
      <c r="E40" s="20"/>
      <c r="F40" s="27"/>
      <c r="G40" s="20"/>
      <c r="H40" s="20"/>
      <c r="I40" s="20"/>
      <c r="J40" s="20"/>
      <c r="K40" s="21" t="s">
        <v>69</v>
      </c>
      <c r="L40" s="20"/>
      <c r="M40" s="698" t="s">
        <v>70</v>
      </c>
      <c r="N40" s="680"/>
      <c r="O40" s="680"/>
      <c r="P40" s="680"/>
      <c r="Q40" s="680"/>
      <c r="R40" s="19"/>
    </row>
    <row r="41" spans="2:64" s="17" customFormat="1" ht="10.35" customHeight="1" x14ac:dyDescent="0.25">
      <c r="B41" s="18"/>
      <c r="C41" s="20"/>
      <c r="D41" s="20"/>
      <c r="E41" s="20"/>
      <c r="F41" s="20"/>
      <c r="G41" s="20"/>
      <c r="H41" s="20"/>
      <c r="I41" s="20"/>
      <c r="J41" s="20"/>
      <c r="K41" s="20"/>
      <c r="L41" s="20"/>
      <c r="M41" s="20"/>
      <c r="N41" s="20"/>
      <c r="O41" s="20"/>
      <c r="P41" s="20"/>
      <c r="Q41" s="20"/>
      <c r="R41" s="19"/>
    </row>
    <row r="42" spans="2:64" s="48" customFormat="1" ht="29.25" customHeight="1" x14ac:dyDescent="0.25">
      <c r="B42" s="44"/>
      <c r="C42" s="45" t="s">
        <v>101</v>
      </c>
      <c r="D42" s="46" t="s">
        <v>102</v>
      </c>
      <c r="E42" s="46" t="s">
        <v>103</v>
      </c>
      <c r="F42" s="690" t="s">
        <v>104</v>
      </c>
      <c r="G42" s="691"/>
      <c r="H42" s="691"/>
      <c r="I42" s="691"/>
      <c r="J42" s="46" t="s">
        <v>105</v>
      </c>
      <c r="K42" s="46" t="s">
        <v>106</v>
      </c>
      <c r="L42" s="692" t="s">
        <v>107</v>
      </c>
      <c r="M42" s="691"/>
      <c r="N42" s="690" t="s">
        <v>72</v>
      </c>
      <c r="O42" s="691"/>
      <c r="P42" s="691"/>
      <c r="Q42" s="693"/>
      <c r="R42" s="47"/>
      <c r="T42" s="49" t="s">
        <v>108</v>
      </c>
      <c r="U42" s="50" t="s">
        <v>109</v>
      </c>
      <c r="V42" s="50" t="s">
        <v>110</v>
      </c>
      <c r="W42" s="50" t="s">
        <v>111</v>
      </c>
      <c r="X42" s="50" t="s">
        <v>112</v>
      </c>
      <c r="Y42" s="50" t="s">
        <v>113</v>
      </c>
      <c r="Z42" s="50" t="s">
        <v>114</v>
      </c>
      <c r="AA42" s="51" t="s">
        <v>115</v>
      </c>
    </row>
    <row r="43" spans="2:64" s="17" customFormat="1" ht="29.25" customHeight="1" x14ac:dyDescent="0.35">
      <c r="B43" s="18"/>
      <c r="C43" s="52" t="s">
        <v>116</v>
      </c>
      <c r="D43" s="20"/>
      <c r="E43" s="20"/>
      <c r="F43" s="20"/>
      <c r="G43" s="20"/>
      <c r="H43" s="20"/>
      <c r="I43" s="20"/>
      <c r="J43" s="20"/>
      <c r="K43" s="20"/>
      <c r="L43" s="20"/>
      <c r="M43" s="20"/>
      <c r="N43" s="674">
        <f>BK43</f>
        <v>0</v>
      </c>
      <c r="O43" s="675"/>
      <c r="P43" s="675"/>
      <c r="Q43" s="675"/>
      <c r="R43" s="19"/>
      <c r="T43" s="53"/>
      <c r="U43" s="54"/>
      <c r="V43" s="54"/>
      <c r="W43" s="55">
        <f>W44</f>
        <v>239.39964900000001</v>
      </c>
      <c r="X43" s="54"/>
      <c r="Y43" s="55">
        <f>Y44</f>
        <v>25.823400849999999</v>
      </c>
      <c r="Z43" s="54"/>
      <c r="AA43" s="56">
        <f>AA44</f>
        <v>65.822679999999991</v>
      </c>
      <c r="AT43" s="30" t="s">
        <v>117</v>
      </c>
      <c r="AU43" s="30" t="s">
        <v>74</v>
      </c>
      <c r="BK43" s="57">
        <f>BK44</f>
        <v>0</v>
      </c>
    </row>
    <row r="44" spans="2:64" s="62" customFormat="1" ht="37.35" customHeight="1" x14ac:dyDescent="0.35">
      <c r="B44" s="58"/>
      <c r="C44" s="59"/>
      <c r="D44" s="60" t="s">
        <v>75</v>
      </c>
      <c r="E44" s="60"/>
      <c r="F44" s="60"/>
      <c r="G44" s="60"/>
      <c r="H44" s="60"/>
      <c r="I44" s="60"/>
      <c r="J44" s="60"/>
      <c r="K44" s="60"/>
      <c r="L44" s="60"/>
      <c r="M44" s="60"/>
      <c r="N44" s="668">
        <f>BK44</f>
        <v>0</v>
      </c>
      <c r="O44" s="669"/>
      <c r="P44" s="669"/>
      <c r="Q44" s="669"/>
      <c r="R44" s="61"/>
      <c r="T44" s="63"/>
      <c r="U44" s="59"/>
      <c r="V44" s="59"/>
      <c r="W44" s="64">
        <f>W45+W91+W98+W104+W135+W176+W180+W183+W210</f>
        <v>239.39964900000001</v>
      </c>
      <c r="X44" s="59"/>
      <c r="Y44" s="64">
        <f>Y45+Y91+Y98+Y104+Y135+Y176+Y180+Y183+Y210</f>
        <v>25.823400849999999</v>
      </c>
      <c r="Z44" s="59"/>
      <c r="AA44" s="65">
        <f>AA45+AA91+AA98+AA104+AA135+AA176+AA180+AA183+AA210</f>
        <v>65.822679999999991</v>
      </c>
      <c r="AR44" s="66" t="s">
        <v>118</v>
      </c>
      <c r="AT44" s="67" t="s">
        <v>117</v>
      </c>
      <c r="AU44" s="67" t="s">
        <v>119</v>
      </c>
      <c r="AY44" s="66" t="s">
        <v>120</v>
      </c>
      <c r="BK44" s="68">
        <f>BK45+BK91+BK98+BK104+BK135+BK176+BK180+BK183+BK210</f>
        <v>0</v>
      </c>
    </row>
    <row r="45" spans="2:64" s="62" customFormat="1" ht="19.899999999999999" customHeight="1" x14ac:dyDescent="0.3">
      <c r="B45" s="58"/>
      <c r="C45" s="59"/>
      <c r="D45" s="69" t="s">
        <v>76</v>
      </c>
      <c r="E45" s="69"/>
      <c r="F45" s="69"/>
      <c r="G45" s="69"/>
      <c r="H45" s="69"/>
      <c r="I45" s="69"/>
      <c r="J45" s="69"/>
      <c r="K45" s="69"/>
      <c r="L45" s="69"/>
      <c r="M45" s="69"/>
      <c r="N45" s="659">
        <f>BK45</f>
        <v>0</v>
      </c>
      <c r="O45" s="660"/>
      <c r="P45" s="660"/>
      <c r="Q45" s="660"/>
      <c r="R45" s="61"/>
      <c r="T45" s="63"/>
      <c r="U45" s="59"/>
      <c r="V45" s="59"/>
      <c r="W45" s="64">
        <f>SUM(W46:W90)</f>
        <v>39.55939</v>
      </c>
      <c r="X45" s="59"/>
      <c r="Y45" s="64">
        <f>SUM(Y46:Y90)</f>
        <v>23.762162</v>
      </c>
      <c r="Z45" s="59"/>
      <c r="AA45" s="65">
        <f>SUM(AA46:AA90)</f>
        <v>0</v>
      </c>
      <c r="AR45" s="66" t="s">
        <v>118</v>
      </c>
      <c r="AT45" s="67" t="s">
        <v>117</v>
      </c>
      <c r="AU45" s="67" t="s">
        <v>118</v>
      </c>
      <c r="AY45" s="66" t="s">
        <v>120</v>
      </c>
      <c r="BK45" s="68">
        <f>SUM(BK46:BK90)</f>
        <v>0</v>
      </c>
    </row>
    <row r="46" spans="2:64" s="17" customFormat="1" ht="31.5" customHeight="1" x14ac:dyDescent="0.25">
      <c r="B46" s="70"/>
      <c r="C46" s="71" t="s">
        <v>118</v>
      </c>
      <c r="D46" s="71" t="s">
        <v>121</v>
      </c>
      <c r="E46" s="72" t="s">
        <v>132</v>
      </c>
      <c r="F46" s="671" t="s">
        <v>133</v>
      </c>
      <c r="G46" s="667"/>
      <c r="H46" s="667"/>
      <c r="I46" s="667"/>
      <c r="J46" s="73" t="s">
        <v>134</v>
      </c>
      <c r="K46" s="74">
        <v>1.62</v>
      </c>
      <c r="L46" s="666"/>
      <c r="M46" s="667"/>
      <c r="N46" s="666">
        <f>ROUND(L46*K46,2)</f>
        <v>0</v>
      </c>
      <c r="O46" s="667"/>
      <c r="P46" s="667"/>
      <c r="Q46" s="667"/>
      <c r="R46" s="75"/>
      <c r="T46" s="76" t="s">
        <v>125</v>
      </c>
      <c r="U46" s="77" t="s">
        <v>126</v>
      </c>
      <c r="V46" s="78">
        <v>1.2</v>
      </c>
      <c r="W46" s="78">
        <f>V46*K46</f>
        <v>1.944</v>
      </c>
      <c r="X46" s="78">
        <v>0</v>
      </c>
      <c r="Y46" s="78">
        <f>X46*K46</f>
        <v>0</v>
      </c>
      <c r="Z46" s="78">
        <v>0</v>
      </c>
      <c r="AA46" s="79">
        <f>Z46*K46</f>
        <v>0</v>
      </c>
      <c r="AR46" s="30" t="s">
        <v>127</v>
      </c>
      <c r="AT46" s="30" t="s">
        <v>121</v>
      </c>
      <c r="AU46" s="30" t="s">
        <v>128</v>
      </c>
      <c r="AY46" s="30" t="s">
        <v>120</v>
      </c>
      <c r="BE46" s="80">
        <f>IF(U46="základní",N46,0)</f>
        <v>0</v>
      </c>
      <c r="BF46" s="80">
        <f>IF(U46="snížená",N46,0)</f>
        <v>0</v>
      </c>
      <c r="BG46" s="80">
        <f>IF(U46="zákl. přenesená",N46,0)</f>
        <v>0</v>
      </c>
      <c r="BH46" s="80">
        <f>IF(U46="sníž. přenesená",N46,0)</f>
        <v>0</v>
      </c>
      <c r="BI46" s="80">
        <f>IF(U46="nulová",N46,0)</f>
        <v>0</v>
      </c>
      <c r="BJ46" s="30" t="s">
        <v>118</v>
      </c>
      <c r="BK46" s="80">
        <f>ROUND(L46*K46,2)</f>
        <v>0</v>
      </c>
      <c r="BL46" s="30" t="s">
        <v>127</v>
      </c>
    </row>
    <row r="47" spans="2:64" s="86" customFormat="1" ht="31.5" customHeight="1" x14ac:dyDescent="0.25">
      <c r="B47" s="81"/>
      <c r="C47" s="82"/>
      <c r="D47" s="82"/>
      <c r="E47" s="83" t="s">
        <v>125</v>
      </c>
      <c r="F47" s="661" t="s">
        <v>2367</v>
      </c>
      <c r="G47" s="662"/>
      <c r="H47" s="662"/>
      <c r="I47" s="662"/>
      <c r="J47" s="82"/>
      <c r="K47" s="84">
        <v>1.62</v>
      </c>
      <c r="L47" s="82"/>
      <c r="M47" s="82"/>
      <c r="N47" s="82"/>
      <c r="O47" s="82"/>
      <c r="P47" s="82"/>
      <c r="Q47" s="82"/>
      <c r="R47" s="85"/>
      <c r="T47" s="87"/>
      <c r="U47" s="82"/>
      <c r="V47" s="82"/>
      <c r="W47" s="82"/>
      <c r="X47" s="82"/>
      <c r="Y47" s="82"/>
      <c r="Z47" s="82"/>
      <c r="AA47" s="88"/>
      <c r="AT47" s="89" t="s">
        <v>130</v>
      </c>
      <c r="AU47" s="89" t="s">
        <v>128</v>
      </c>
      <c r="AV47" s="86" t="s">
        <v>128</v>
      </c>
      <c r="AW47" s="86" t="s">
        <v>131</v>
      </c>
      <c r="AX47" s="86" t="s">
        <v>118</v>
      </c>
      <c r="AY47" s="89" t="s">
        <v>120</v>
      </c>
    </row>
    <row r="48" spans="2:64" s="17" customFormat="1" ht="31.5" customHeight="1" x14ac:dyDescent="0.25">
      <c r="B48" s="70"/>
      <c r="C48" s="71" t="s">
        <v>128</v>
      </c>
      <c r="D48" s="71" t="s">
        <v>121</v>
      </c>
      <c r="E48" s="72" t="s">
        <v>1826</v>
      </c>
      <c r="F48" s="671" t="s">
        <v>1827</v>
      </c>
      <c r="G48" s="667"/>
      <c r="H48" s="667"/>
      <c r="I48" s="667"/>
      <c r="J48" s="73" t="s">
        <v>134</v>
      </c>
      <c r="K48" s="74">
        <v>9.9359999999999999</v>
      </c>
      <c r="L48" s="666"/>
      <c r="M48" s="667"/>
      <c r="N48" s="666">
        <f>ROUND(L48*K48,2)</f>
        <v>0</v>
      </c>
      <c r="O48" s="667"/>
      <c r="P48" s="667"/>
      <c r="Q48" s="667"/>
      <c r="R48" s="75"/>
      <c r="T48" s="76" t="s">
        <v>125</v>
      </c>
      <c r="U48" s="77" t="s">
        <v>126</v>
      </c>
      <c r="V48" s="78">
        <v>0.78100000000000003</v>
      </c>
      <c r="W48" s="78">
        <f>V48*K48</f>
        <v>7.7600160000000002</v>
      </c>
      <c r="X48" s="78">
        <v>0</v>
      </c>
      <c r="Y48" s="78">
        <f>X48*K48</f>
        <v>0</v>
      </c>
      <c r="Z48" s="78">
        <v>0</v>
      </c>
      <c r="AA48" s="79">
        <f>Z48*K48</f>
        <v>0</v>
      </c>
      <c r="AR48" s="30" t="s">
        <v>127</v>
      </c>
      <c r="AT48" s="30" t="s">
        <v>121</v>
      </c>
      <c r="AU48" s="30" t="s">
        <v>128</v>
      </c>
      <c r="AY48" s="30" t="s">
        <v>120</v>
      </c>
      <c r="BE48" s="80">
        <f>IF(U48="základní",N48,0)</f>
        <v>0</v>
      </c>
      <c r="BF48" s="80">
        <f>IF(U48="snížená",N48,0)</f>
        <v>0</v>
      </c>
      <c r="BG48" s="80">
        <f>IF(U48="zákl. přenesená",N48,0)</f>
        <v>0</v>
      </c>
      <c r="BH48" s="80">
        <f>IF(U48="sníž. přenesená",N48,0)</f>
        <v>0</v>
      </c>
      <c r="BI48" s="80">
        <f>IF(U48="nulová",N48,0)</f>
        <v>0</v>
      </c>
      <c r="BJ48" s="30" t="s">
        <v>118</v>
      </c>
      <c r="BK48" s="80">
        <f>ROUND(L48*K48,2)</f>
        <v>0</v>
      </c>
      <c r="BL48" s="30" t="s">
        <v>127</v>
      </c>
    </row>
    <row r="49" spans="2:64" s="109" customFormat="1" ht="22.5" customHeight="1" x14ac:dyDescent="0.25">
      <c r="B49" s="105"/>
      <c r="C49" s="106"/>
      <c r="D49" s="106"/>
      <c r="E49" s="107" t="s">
        <v>125</v>
      </c>
      <c r="F49" s="672" t="s">
        <v>1828</v>
      </c>
      <c r="G49" s="673"/>
      <c r="H49" s="673"/>
      <c r="I49" s="673"/>
      <c r="J49" s="106"/>
      <c r="K49" s="107" t="s">
        <v>125</v>
      </c>
      <c r="L49" s="106"/>
      <c r="M49" s="106"/>
      <c r="N49" s="106"/>
      <c r="O49" s="106"/>
      <c r="P49" s="106"/>
      <c r="Q49" s="106"/>
      <c r="R49" s="108"/>
      <c r="T49" s="110"/>
      <c r="U49" s="106"/>
      <c r="V49" s="106"/>
      <c r="W49" s="106"/>
      <c r="X49" s="106"/>
      <c r="Y49" s="106"/>
      <c r="Z49" s="106"/>
      <c r="AA49" s="111"/>
      <c r="AT49" s="112" t="s">
        <v>130</v>
      </c>
      <c r="AU49" s="112" t="s">
        <v>128</v>
      </c>
      <c r="AV49" s="109" t="s">
        <v>118</v>
      </c>
      <c r="AW49" s="109" t="s">
        <v>131</v>
      </c>
      <c r="AX49" s="109" t="s">
        <v>119</v>
      </c>
      <c r="AY49" s="112" t="s">
        <v>120</v>
      </c>
    </row>
    <row r="50" spans="2:64" s="86" customFormat="1" ht="22.5" customHeight="1" x14ac:dyDescent="0.25">
      <c r="B50" s="81"/>
      <c r="C50" s="82"/>
      <c r="D50" s="82"/>
      <c r="E50" s="83" t="s">
        <v>125</v>
      </c>
      <c r="F50" s="663" t="s">
        <v>2368</v>
      </c>
      <c r="G50" s="662"/>
      <c r="H50" s="662"/>
      <c r="I50" s="662"/>
      <c r="J50" s="82"/>
      <c r="K50" s="84">
        <v>11.04</v>
      </c>
      <c r="L50" s="82"/>
      <c r="M50" s="82"/>
      <c r="N50" s="82"/>
      <c r="O50" s="82"/>
      <c r="P50" s="82"/>
      <c r="Q50" s="82"/>
      <c r="R50" s="85"/>
      <c r="T50" s="87"/>
      <c r="U50" s="82"/>
      <c r="V50" s="82"/>
      <c r="W50" s="82"/>
      <c r="X50" s="82"/>
      <c r="Y50" s="82"/>
      <c r="Z50" s="82"/>
      <c r="AA50" s="88"/>
      <c r="AT50" s="89" t="s">
        <v>130</v>
      </c>
      <c r="AU50" s="89" t="s">
        <v>128</v>
      </c>
      <c r="AV50" s="86" t="s">
        <v>128</v>
      </c>
      <c r="AW50" s="86" t="s">
        <v>131</v>
      </c>
      <c r="AX50" s="86" t="s">
        <v>119</v>
      </c>
      <c r="AY50" s="89" t="s">
        <v>120</v>
      </c>
    </row>
    <row r="51" spans="2:64" s="86" customFormat="1" ht="31.5" customHeight="1" x14ac:dyDescent="0.25">
      <c r="B51" s="81"/>
      <c r="C51" s="82"/>
      <c r="D51" s="82"/>
      <c r="E51" s="83" t="s">
        <v>125</v>
      </c>
      <c r="F51" s="663" t="s">
        <v>2369</v>
      </c>
      <c r="G51" s="662"/>
      <c r="H51" s="662"/>
      <c r="I51" s="662"/>
      <c r="J51" s="82"/>
      <c r="K51" s="84">
        <v>-1.1040000000000001</v>
      </c>
      <c r="L51" s="82"/>
      <c r="M51" s="82"/>
      <c r="N51" s="82"/>
      <c r="O51" s="82"/>
      <c r="P51" s="82"/>
      <c r="Q51" s="82"/>
      <c r="R51" s="85"/>
      <c r="T51" s="87"/>
      <c r="U51" s="82"/>
      <c r="V51" s="82"/>
      <c r="W51" s="82"/>
      <c r="X51" s="82"/>
      <c r="Y51" s="82"/>
      <c r="Z51" s="82"/>
      <c r="AA51" s="88"/>
      <c r="AT51" s="89" t="s">
        <v>130</v>
      </c>
      <c r="AU51" s="89" t="s">
        <v>128</v>
      </c>
      <c r="AV51" s="86" t="s">
        <v>128</v>
      </c>
      <c r="AW51" s="86" t="s">
        <v>131</v>
      </c>
      <c r="AX51" s="86" t="s">
        <v>119</v>
      </c>
      <c r="AY51" s="89" t="s">
        <v>120</v>
      </c>
    </row>
    <row r="52" spans="2:64" s="95" customFormat="1" ht="22.5" customHeight="1" x14ac:dyDescent="0.25">
      <c r="B52" s="90"/>
      <c r="C52" s="91"/>
      <c r="D52" s="91"/>
      <c r="E52" s="92" t="s">
        <v>125</v>
      </c>
      <c r="F52" s="664" t="s">
        <v>146</v>
      </c>
      <c r="G52" s="665"/>
      <c r="H52" s="665"/>
      <c r="I52" s="665"/>
      <c r="J52" s="91"/>
      <c r="K52" s="93">
        <v>9.9359999999999999</v>
      </c>
      <c r="L52" s="91"/>
      <c r="M52" s="91"/>
      <c r="N52" s="91"/>
      <c r="O52" s="91"/>
      <c r="P52" s="91"/>
      <c r="Q52" s="91"/>
      <c r="R52" s="94"/>
      <c r="T52" s="96"/>
      <c r="U52" s="91"/>
      <c r="V52" s="91"/>
      <c r="W52" s="91"/>
      <c r="X52" s="91"/>
      <c r="Y52" s="91"/>
      <c r="Z52" s="91"/>
      <c r="AA52" s="97"/>
      <c r="AT52" s="98" t="s">
        <v>130</v>
      </c>
      <c r="AU52" s="98" t="s">
        <v>128</v>
      </c>
      <c r="AV52" s="95" t="s">
        <v>127</v>
      </c>
      <c r="AW52" s="95" t="s">
        <v>131</v>
      </c>
      <c r="AX52" s="95" t="s">
        <v>118</v>
      </c>
      <c r="AY52" s="98" t="s">
        <v>120</v>
      </c>
    </row>
    <row r="53" spans="2:64" s="17" customFormat="1" ht="44.25" customHeight="1" x14ac:dyDescent="0.25">
      <c r="B53" s="70"/>
      <c r="C53" s="71" t="s">
        <v>136</v>
      </c>
      <c r="D53" s="71" t="s">
        <v>121</v>
      </c>
      <c r="E53" s="72" t="s">
        <v>164</v>
      </c>
      <c r="F53" s="671" t="s">
        <v>165</v>
      </c>
      <c r="G53" s="667"/>
      <c r="H53" s="667"/>
      <c r="I53" s="667"/>
      <c r="J53" s="73" t="s">
        <v>134</v>
      </c>
      <c r="K53" s="74">
        <v>8.4640000000000004</v>
      </c>
      <c r="L53" s="666"/>
      <c r="M53" s="667"/>
      <c r="N53" s="666">
        <f>ROUND(L53*K53,2)</f>
        <v>0</v>
      </c>
      <c r="O53" s="667"/>
      <c r="P53" s="667"/>
      <c r="Q53" s="667"/>
      <c r="R53" s="75"/>
      <c r="T53" s="76" t="s">
        <v>125</v>
      </c>
      <c r="U53" s="77" t="s">
        <v>126</v>
      </c>
      <c r="V53" s="78">
        <v>1.6930000000000001</v>
      </c>
      <c r="W53" s="78">
        <f>V53*K53</f>
        <v>14.329552000000001</v>
      </c>
      <c r="X53" s="78">
        <v>0</v>
      </c>
      <c r="Y53" s="78">
        <f>X53*K53</f>
        <v>0</v>
      </c>
      <c r="Z53" s="78">
        <v>0</v>
      </c>
      <c r="AA53" s="79">
        <f>Z53*K53</f>
        <v>0</v>
      </c>
      <c r="AR53" s="30" t="s">
        <v>127</v>
      </c>
      <c r="AT53" s="30" t="s">
        <v>121</v>
      </c>
      <c r="AU53" s="30" t="s">
        <v>128</v>
      </c>
      <c r="AY53" s="30" t="s">
        <v>120</v>
      </c>
      <c r="BE53" s="80">
        <f>IF(U53="základní",N53,0)</f>
        <v>0</v>
      </c>
      <c r="BF53" s="80">
        <f>IF(U53="snížená",N53,0)</f>
        <v>0</v>
      </c>
      <c r="BG53" s="80">
        <f>IF(U53="zákl. přenesená",N53,0)</f>
        <v>0</v>
      </c>
      <c r="BH53" s="80">
        <f>IF(U53="sníž. přenesená",N53,0)</f>
        <v>0</v>
      </c>
      <c r="BI53" s="80">
        <f>IF(U53="nulová",N53,0)</f>
        <v>0</v>
      </c>
      <c r="BJ53" s="30" t="s">
        <v>118</v>
      </c>
      <c r="BK53" s="80">
        <f>ROUND(L53*K53,2)</f>
        <v>0</v>
      </c>
      <c r="BL53" s="30" t="s">
        <v>127</v>
      </c>
    </row>
    <row r="54" spans="2:64" s="109" customFormat="1" ht="22.5" customHeight="1" x14ac:dyDescent="0.25">
      <c r="B54" s="105"/>
      <c r="C54" s="106"/>
      <c r="D54" s="106"/>
      <c r="E54" s="107" t="s">
        <v>125</v>
      </c>
      <c r="F54" s="672" t="s">
        <v>1828</v>
      </c>
      <c r="G54" s="673"/>
      <c r="H54" s="673"/>
      <c r="I54" s="673"/>
      <c r="J54" s="106"/>
      <c r="K54" s="107" t="s">
        <v>125</v>
      </c>
      <c r="L54" s="106"/>
      <c r="M54" s="106"/>
      <c r="N54" s="106"/>
      <c r="O54" s="106"/>
      <c r="P54" s="106"/>
      <c r="Q54" s="106"/>
      <c r="R54" s="108"/>
      <c r="T54" s="110"/>
      <c r="U54" s="106"/>
      <c r="V54" s="106"/>
      <c r="W54" s="106"/>
      <c r="X54" s="106"/>
      <c r="Y54" s="106"/>
      <c r="Z54" s="106"/>
      <c r="AA54" s="111"/>
      <c r="AT54" s="112" t="s">
        <v>130</v>
      </c>
      <c r="AU54" s="112" t="s">
        <v>128</v>
      </c>
      <c r="AV54" s="109" t="s">
        <v>118</v>
      </c>
      <c r="AW54" s="109" t="s">
        <v>131</v>
      </c>
      <c r="AX54" s="109" t="s">
        <v>119</v>
      </c>
      <c r="AY54" s="112" t="s">
        <v>120</v>
      </c>
    </row>
    <row r="55" spans="2:64" s="86" customFormat="1" ht="22.5" customHeight="1" x14ac:dyDescent="0.25">
      <c r="B55" s="81"/>
      <c r="C55" s="82"/>
      <c r="D55" s="82"/>
      <c r="E55" s="83" t="s">
        <v>125</v>
      </c>
      <c r="F55" s="663" t="s">
        <v>2370</v>
      </c>
      <c r="G55" s="662"/>
      <c r="H55" s="662"/>
      <c r="I55" s="662"/>
      <c r="J55" s="82"/>
      <c r="K55" s="84">
        <v>6.24</v>
      </c>
      <c r="L55" s="82"/>
      <c r="M55" s="82"/>
      <c r="N55" s="82"/>
      <c r="O55" s="82"/>
      <c r="P55" s="82"/>
      <c r="Q55" s="82"/>
      <c r="R55" s="85"/>
      <c r="T55" s="87"/>
      <c r="U55" s="82"/>
      <c r="V55" s="82"/>
      <c r="W55" s="82"/>
      <c r="X55" s="82"/>
      <c r="Y55" s="82"/>
      <c r="Z55" s="82"/>
      <c r="AA55" s="88"/>
      <c r="AT55" s="89" t="s">
        <v>130</v>
      </c>
      <c r="AU55" s="89" t="s">
        <v>128</v>
      </c>
      <c r="AV55" s="86" t="s">
        <v>128</v>
      </c>
      <c r="AW55" s="86" t="s">
        <v>131</v>
      </c>
      <c r="AX55" s="86" t="s">
        <v>119</v>
      </c>
      <c r="AY55" s="89" t="s">
        <v>120</v>
      </c>
    </row>
    <row r="56" spans="2:64" s="86" customFormat="1" ht="22.5" customHeight="1" x14ac:dyDescent="0.25">
      <c r="B56" s="81"/>
      <c r="C56" s="82"/>
      <c r="D56" s="82"/>
      <c r="E56" s="83" t="s">
        <v>125</v>
      </c>
      <c r="F56" s="663" t="s">
        <v>2371</v>
      </c>
      <c r="G56" s="662"/>
      <c r="H56" s="662"/>
      <c r="I56" s="662"/>
      <c r="J56" s="82"/>
      <c r="K56" s="84">
        <v>1.1200000000000001</v>
      </c>
      <c r="L56" s="82"/>
      <c r="M56" s="82"/>
      <c r="N56" s="82"/>
      <c r="O56" s="82"/>
      <c r="P56" s="82"/>
      <c r="Q56" s="82"/>
      <c r="R56" s="85"/>
      <c r="T56" s="87"/>
      <c r="U56" s="82"/>
      <c r="V56" s="82"/>
      <c r="W56" s="82"/>
      <c r="X56" s="82"/>
      <c r="Y56" s="82"/>
      <c r="Z56" s="82"/>
      <c r="AA56" s="88"/>
      <c r="AT56" s="89" t="s">
        <v>130</v>
      </c>
      <c r="AU56" s="89" t="s">
        <v>128</v>
      </c>
      <c r="AV56" s="86" t="s">
        <v>128</v>
      </c>
      <c r="AW56" s="86" t="s">
        <v>131</v>
      </c>
      <c r="AX56" s="86" t="s">
        <v>119</v>
      </c>
      <c r="AY56" s="89" t="s">
        <v>120</v>
      </c>
    </row>
    <row r="57" spans="2:64" s="86" customFormat="1" ht="22.5" customHeight="1" x14ac:dyDescent="0.25">
      <c r="B57" s="81"/>
      <c r="C57" s="82"/>
      <c r="D57" s="82"/>
      <c r="E57" s="83" t="s">
        <v>125</v>
      </c>
      <c r="F57" s="663" t="s">
        <v>2372</v>
      </c>
      <c r="G57" s="662"/>
      <c r="H57" s="662"/>
      <c r="I57" s="662"/>
      <c r="J57" s="82"/>
      <c r="K57" s="84">
        <v>1.1040000000000001</v>
      </c>
      <c r="L57" s="82"/>
      <c r="M57" s="82"/>
      <c r="N57" s="82"/>
      <c r="O57" s="82"/>
      <c r="P57" s="82"/>
      <c r="Q57" s="82"/>
      <c r="R57" s="85"/>
      <c r="T57" s="87"/>
      <c r="U57" s="82"/>
      <c r="V57" s="82"/>
      <c r="W57" s="82"/>
      <c r="X57" s="82"/>
      <c r="Y57" s="82"/>
      <c r="Z57" s="82"/>
      <c r="AA57" s="88"/>
      <c r="AT57" s="89" t="s">
        <v>130</v>
      </c>
      <c r="AU57" s="89" t="s">
        <v>128</v>
      </c>
      <c r="AV57" s="86" t="s">
        <v>128</v>
      </c>
      <c r="AW57" s="86" t="s">
        <v>131</v>
      </c>
      <c r="AX57" s="86" t="s">
        <v>119</v>
      </c>
      <c r="AY57" s="89" t="s">
        <v>120</v>
      </c>
    </row>
    <row r="58" spans="2:64" s="95" customFormat="1" ht="22.5" customHeight="1" x14ac:dyDescent="0.25">
      <c r="B58" s="90"/>
      <c r="C58" s="91"/>
      <c r="D58" s="91"/>
      <c r="E58" s="92" t="s">
        <v>125</v>
      </c>
      <c r="F58" s="664" t="s">
        <v>146</v>
      </c>
      <c r="G58" s="665"/>
      <c r="H58" s="665"/>
      <c r="I58" s="665"/>
      <c r="J58" s="91"/>
      <c r="K58" s="93">
        <v>8.4640000000000004</v>
      </c>
      <c r="L58" s="91"/>
      <c r="M58" s="91"/>
      <c r="N58" s="91"/>
      <c r="O58" s="91"/>
      <c r="P58" s="91"/>
      <c r="Q58" s="91"/>
      <c r="R58" s="94"/>
      <c r="T58" s="96"/>
      <c r="U58" s="91"/>
      <c r="V58" s="91"/>
      <c r="W58" s="91"/>
      <c r="X58" s="91"/>
      <c r="Y58" s="91"/>
      <c r="Z58" s="91"/>
      <c r="AA58" s="97"/>
      <c r="AT58" s="98" t="s">
        <v>130</v>
      </c>
      <c r="AU58" s="98" t="s">
        <v>128</v>
      </c>
      <c r="AV58" s="95" t="s">
        <v>127</v>
      </c>
      <c r="AW58" s="95" t="s">
        <v>131</v>
      </c>
      <c r="AX58" s="95" t="s">
        <v>118</v>
      </c>
      <c r="AY58" s="98" t="s">
        <v>120</v>
      </c>
    </row>
    <row r="59" spans="2:64" s="17" customFormat="1" ht="31.5" customHeight="1" x14ac:dyDescent="0.25">
      <c r="B59" s="70"/>
      <c r="C59" s="71" t="s">
        <v>127</v>
      </c>
      <c r="D59" s="71" t="s">
        <v>121</v>
      </c>
      <c r="E59" s="72" t="s">
        <v>241</v>
      </c>
      <c r="F59" s="671" t="s">
        <v>242</v>
      </c>
      <c r="G59" s="667"/>
      <c r="H59" s="667"/>
      <c r="I59" s="667"/>
      <c r="J59" s="73" t="s">
        <v>134</v>
      </c>
      <c r="K59" s="74">
        <v>8.0239999999999991</v>
      </c>
      <c r="L59" s="666"/>
      <c r="M59" s="667"/>
      <c r="N59" s="666">
        <f>ROUND(L59*K59,2)</f>
        <v>0</v>
      </c>
      <c r="O59" s="667"/>
      <c r="P59" s="667"/>
      <c r="Q59" s="667"/>
      <c r="R59" s="75"/>
      <c r="T59" s="76" t="s">
        <v>125</v>
      </c>
      <c r="U59" s="77" t="s">
        <v>126</v>
      </c>
      <c r="V59" s="78">
        <v>0.29899999999999999</v>
      </c>
      <c r="W59" s="78">
        <f>V59*K59</f>
        <v>2.3991759999999998</v>
      </c>
      <c r="X59" s="78">
        <v>0</v>
      </c>
      <c r="Y59" s="78">
        <f>X59*K59</f>
        <v>0</v>
      </c>
      <c r="Z59" s="78">
        <v>0</v>
      </c>
      <c r="AA59" s="79">
        <f>Z59*K59</f>
        <v>0</v>
      </c>
      <c r="AR59" s="30" t="s">
        <v>127</v>
      </c>
      <c r="AT59" s="30" t="s">
        <v>121</v>
      </c>
      <c r="AU59" s="30" t="s">
        <v>128</v>
      </c>
      <c r="AY59" s="30" t="s">
        <v>120</v>
      </c>
      <c r="BE59" s="80">
        <f>IF(U59="základní",N59,0)</f>
        <v>0</v>
      </c>
      <c r="BF59" s="80">
        <f>IF(U59="snížená",N59,0)</f>
        <v>0</v>
      </c>
      <c r="BG59" s="80">
        <f>IF(U59="zákl. přenesená",N59,0)</f>
        <v>0</v>
      </c>
      <c r="BH59" s="80">
        <f>IF(U59="sníž. přenesená",N59,0)</f>
        <v>0</v>
      </c>
      <c r="BI59" s="80">
        <f>IF(U59="nulová",N59,0)</f>
        <v>0</v>
      </c>
      <c r="BJ59" s="30" t="s">
        <v>118</v>
      </c>
      <c r="BK59" s="80">
        <f>ROUND(L59*K59,2)</f>
        <v>0</v>
      </c>
      <c r="BL59" s="30" t="s">
        <v>127</v>
      </c>
    </row>
    <row r="60" spans="2:64" s="86" customFormat="1" ht="31.5" customHeight="1" x14ac:dyDescent="0.25">
      <c r="B60" s="81"/>
      <c r="C60" s="82"/>
      <c r="D60" s="82"/>
      <c r="E60" s="83" t="s">
        <v>125</v>
      </c>
      <c r="F60" s="661" t="s">
        <v>2373</v>
      </c>
      <c r="G60" s="662"/>
      <c r="H60" s="662"/>
      <c r="I60" s="662"/>
      <c r="J60" s="82"/>
      <c r="K60" s="84">
        <v>9.6479999999999997</v>
      </c>
      <c r="L60" s="82"/>
      <c r="M60" s="82"/>
      <c r="N60" s="82"/>
      <c r="O60" s="82"/>
      <c r="P60" s="82"/>
      <c r="Q60" s="82"/>
      <c r="R60" s="85"/>
      <c r="T60" s="87"/>
      <c r="U60" s="82"/>
      <c r="V60" s="82"/>
      <c r="W60" s="82"/>
      <c r="X60" s="82"/>
      <c r="Y60" s="82"/>
      <c r="Z60" s="82"/>
      <c r="AA60" s="88"/>
      <c r="AT60" s="89" t="s">
        <v>130</v>
      </c>
      <c r="AU60" s="89" t="s">
        <v>128</v>
      </c>
      <c r="AV60" s="86" t="s">
        <v>128</v>
      </c>
      <c r="AW60" s="86" t="s">
        <v>131</v>
      </c>
      <c r="AX60" s="86" t="s">
        <v>119</v>
      </c>
      <c r="AY60" s="89" t="s">
        <v>120</v>
      </c>
    </row>
    <row r="61" spans="2:64" s="86" customFormat="1" ht="22.5" customHeight="1" x14ac:dyDescent="0.25">
      <c r="B61" s="81"/>
      <c r="C61" s="82"/>
      <c r="D61" s="82"/>
      <c r="E61" s="83" t="s">
        <v>125</v>
      </c>
      <c r="F61" s="663" t="s">
        <v>2374</v>
      </c>
      <c r="G61" s="662"/>
      <c r="H61" s="662"/>
      <c r="I61" s="662"/>
      <c r="J61" s="82"/>
      <c r="K61" s="84">
        <v>-0.39600000000000002</v>
      </c>
      <c r="L61" s="82"/>
      <c r="M61" s="82"/>
      <c r="N61" s="82"/>
      <c r="O61" s="82"/>
      <c r="P61" s="82"/>
      <c r="Q61" s="82"/>
      <c r="R61" s="85"/>
      <c r="T61" s="87"/>
      <c r="U61" s="82"/>
      <c r="V61" s="82"/>
      <c r="W61" s="82"/>
      <c r="X61" s="82"/>
      <c r="Y61" s="82"/>
      <c r="Z61" s="82"/>
      <c r="AA61" s="88"/>
      <c r="AT61" s="89" t="s">
        <v>130</v>
      </c>
      <c r="AU61" s="89" t="s">
        <v>128</v>
      </c>
      <c r="AV61" s="86" t="s">
        <v>128</v>
      </c>
      <c r="AW61" s="86" t="s">
        <v>131</v>
      </c>
      <c r="AX61" s="86" t="s">
        <v>119</v>
      </c>
      <c r="AY61" s="89" t="s">
        <v>120</v>
      </c>
    </row>
    <row r="62" spans="2:64" s="86" customFormat="1" ht="31.5" customHeight="1" x14ac:dyDescent="0.25">
      <c r="B62" s="81"/>
      <c r="C62" s="82"/>
      <c r="D62" s="82"/>
      <c r="E62" s="83" t="s">
        <v>125</v>
      </c>
      <c r="F62" s="663" t="s">
        <v>2375</v>
      </c>
      <c r="G62" s="662"/>
      <c r="H62" s="662"/>
      <c r="I62" s="662"/>
      <c r="J62" s="82"/>
      <c r="K62" s="84">
        <v>-1.228</v>
      </c>
      <c r="L62" s="82"/>
      <c r="M62" s="82"/>
      <c r="N62" s="82"/>
      <c r="O62" s="82"/>
      <c r="P62" s="82"/>
      <c r="Q62" s="82"/>
      <c r="R62" s="85"/>
      <c r="T62" s="87"/>
      <c r="U62" s="82"/>
      <c r="V62" s="82"/>
      <c r="W62" s="82"/>
      <c r="X62" s="82"/>
      <c r="Y62" s="82"/>
      <c r="Z62" s="82"/>
      <c r="AA62" s="88"/>
      <c r="AT62" s="89" t="s">
        <v>130</v>
      </c>
      <c r="AU62" s="89" t="s">
        <v>128</v>
      </c>
      <c r="AV62" s="86" t="s">
        <v>128</v>
      </c>
      <c r="AW62" s="86" t="s">
        <v>131</v>
      </c>
      <c r="AX62" s="86" t="s">
        <v>119</v>
      </c>
      <c r="AY62" s="89" t="s">
        <v>120</v>
      </c>
    </row>
    <row r="63" spans="2:64" s="95" customFormat="1" ht="22.5" customHeight="1" x14ac:dyDescent="0.25">
      <c r="B63" s="90"/>
      <c r="C63" s="91"/>
      <c r="D63" s="91"/>
      <c r="E63" s="92" t="s">
        <v>125</v>
      </c>
      <c r="F63" s="664" t="s">
        <v>146</v>
      </c>
      <c r="G63" s="665"/>
      <c r="H63" s="665"/>
      <c r="I63" s="665"/>
      <c r="J63" s="91"/>
      <c r="K63" s="93">
        <v>8.0239999999999991</v>
      </c>
      <c r="L63" s="91"/>
      <c r="M63" s="91"/>
      <c r="N63" s="91"/>
      <c r="O63" s="91"/>
      <c r="P63" s="91"/>
      <c r="Q63" s="91"/>
      <c r="R63" s="94"/>
      <c r="T63" s="96"/>
      <c r="U63" s="91"/>
      <c r="V63" s="91"/>
      <c r="W63" s="91"/>
      <c r="X63" s="91"/>
      <c r="Y63" s="91"/>
      <c r="Z63" s="91"/>
      <c r="AA63" s="97"/>
      <c r="AT63" s="98" t="s">
        <v>130</v>
      </c>
      <c r="AU63" s="98" t="s">
        <v>128</v>
      </c>
      <c r="AV63" s="95" t="s">
        <v>127</v>
      </c>
      <c r="AW63" s="95" t="s">
        <v>131</v>
      </c>
      <c r="AX63" s="95" t="s">
        <v>118</v>
      </c>
      <c r="AY63" s="98" t="s">
        <v>120</v>
      </c>
    </row>
    <row r="64" spans="2:64" s="17" customFormat="1" ht="31.5" customHeight="1" x14ac:dyDescent="0.25">
      <c r="B64" s="70"/>
      <c r="C64" s="71" t="s">
        <v>143</v>
      </c>
      <c r="D64" s="71" t="s">
        <v>121</v>
      </c>
      <c r="E64" s="72" t="s">
        <v>1835</v>
      </c>
      <c r="F64" s="671" t="s">
        <v>1836</v>
      </c>
      <c r="G64" s="667"/>
      <c r="H64" s="667"/>
      <c r="I64" s="667"/>
      <c r="J64" s="73" t="s">
        <v>134</v>
      </c>
      <c r="K64" s="74">
        <v>32.44</v>
      </c>
      <c r="L64" s="666"/>
      <c r="M64" s="667"/>
      <c r="N64" s="666">
        <f>ROUND(L64*K64,2)</f>
        <v>0</v>
      </c>
      <c r="O64" s="667"/>
      <c r="P64" s="667"/>
      <c r="Q64" s="667"/>
      <c r="R64" s="75"/>
      <c r="T64" s="76" t="s">
        <v>125</v>
      </c>
      <c r="U64" s="77" t="s">
        <v>126</v>
      </c>
      <c r="V64" s="78">
        <v>0.19900000000000001</v>
      </c>
      <c r="W64" s="78">
        <f>V64*K64</f>
        <v>6.4555600000000002</v>
      </c>
      <c r="X64" s="78">
        <v>0</v>
      </c>
      <c r="Y64" s="78">
        <f>X64*K64</f>
        <v>0</v>
      </c>
      <c r="Z64" s="78">
        <v>0</v>
      </c>
      <c r="AA64" s="79">
        <f>Z64*K64</f>
        <v>0</v>
      </c>
      <c r="AR64" s="30" t="s">
        <v>127</v>
      </c>
      <c r="AT64" s="30" t="s">
        <v>121</v>
      </c>
      <c r="AU64" s="30" t="s">
        <v>128</v>
      </c>
      <c r="AY64" s="30" t="s">
        <v>120</v>
      </c>
      <c r="BE64" s="80">
        <f>IF(U64="základní",N64,0)</f>
        <v>0</v>
      </c>
      <c r="BF64" s="80">
        <f>IF(U64="snížená",N64,0)</f>
        <v>0</v>
      </c>
      <c r="BG64" s="80">
        <f>IF(U64="zákl. přenesená",N64,0)</f>
        <v>0</v>
      </c>
      <c r="BH64" s="80">
        <f>IF(U64="sníž. přenesená",N64,0)</f>
        <v>0</v>
      </c>
      <c r="BI64" s="80">
        <f>IF(U64="nulová",N64,0)</f>
        <v>0</v>
      </c>
      <c r="BJ64" s="30" t="s">
        <v>118</v>
      </c>
      <c r="BK64" s="80">
        <f>ROUND(L64*K64,2)</f>
        <v>0</v>
      </c>
      <c r="BL64" s="30" t="s">
        <v>127</v>
      </c>
    </row>
    <row r="65" spans="2:64" s="17" customFormat="1" ht="30" customHeight="1" x14ac:dyDescent="0.25">
      <c r="B65" s="18"/>
      <c r="C65" s="20"/>
      <c r="D65" s="20"/>
      <c r="E65" s="20"/>
      <c r="F65" s="679" t="s">
        <v>1837</v>
      </c>
      <c r="G65" s="680"/>
      <c r="H65" s="680"/>
      <c r="I65" s="680"/>
      <c r="J65" s="20"/>
      <c r="K65" s="20"/>
      <c r="L65" s="20"/>
      <c r="M65" s="20"/>
      <c r="N65" s="20"/>
      <c r="O65" s="20"/>
      <c r="P65" s="20"/>
      <c r="Q65" s="20"/>
      <c r="R65" s="19"/>
      <c r="T65" s="99"/>
      <c r="U65" s="20"/>
      <c r="V65" s="20"/>
      <c r="W65" s="20"/>
      <c r="X65" s="20"/>
      <c r="Y65" s="20"/>
      <c r="Z65" s="20"/>
      <c r="AA65" s="100"/>
      <c r="AT65" s="30" t="s">
        <v>193</v>
      </c>
      <c r="AU65" s="30" t="s">
        <v>128</v>
      </c>
    </row>
    <row r="66" spans="2:64" s="109" customFormat="1" ht="22.5" customHeight="1" x14ac:dyDescent="0.25">
      <c r="B66" s="105"/>
      <c r="C66" s="106"/>
      <c r="D66" s="106"/>
      <c r="E66" s="107" t="s">
        <v>125</v>
      </c>
      <c r="F66" s="676" t="s">
        <v>1838</v>
      </c>
      <c r="G66" s="673"/>
      <c r="H66" s="673"/>
      <c r="I66" s="673"/>
      <c r="J66" s="106"/>
      <c r="K66" s="107" t="s">
        <v>125</v>
      </c>
      <c r="L66" s="106"/>
      <c r="M66" s="106"/>
      <c r="N66" s="106"/>
      <c r="O66" s="106"/>
      <c r="P66" s="106"/>
      <c r="Q66" s="106"/>
      <c r="R66" s="108"/>
      <c r="T66" s="110"/>
      <c r="U66" s="106"/>
      <c r="V66" s="106"/>
      <c r="W66" s="106"/>
      <c r="X66" s="106"/>
      <c r="Y66" s="106"/>
      <c r="Z66" s="106"/>
      <c r="AA66" s="111"/>
      <c r="AT66" s="112" t="s">
        <v>130</v>
      </c>
      <c r="AU66" s="112" t="s">
        <v>128</v>
      </c>
      <c r="AV66" s="109" t="s">
        <v>118</v>
      </c>
      <c r="AW66" s="109" t="s">
        <v>131</v>
      </c>
      <c r="AX66" s="109" t="s">
        <v>119</v>
      </c>
      <c r="AY66" s="112" t="s">
        <v>120</v>
      </c>
    </row>
    <row r="67" spans="2:64" s="86" customFormat="1" ht="22.5" customHeight="1" x14ac:dyDescent="0.25">
      <c r="B67" s="81"/>
      <c r="C67" s="82"/>
      <c r="D67" s="82"/>
      <c r="E67" s="83" t="s">
        <v>125</v>
      </c>
      <c r="F67" s="663" t="s">
        <v>2376</v>
      </c>
      <c r="G67" s="662"/>
      <c r="H67" s="662"/>
      <c r="I67" s="662"/>
      <c r="J67" s="82"/>
      <c r="K67" s="84">
        <v>9.9359999999999999</v>
      </c>
      <c r="L67" s="82"/>
      <c r="M67" s="82"/>
      <c r="N67" s="82"/>
      <c r="O67" s="82"/>
      <c r="P67" s="82"/>
      <c r="Q67" s="82"/>
      <c r="R67" s="85"/>
      <c r="T67" s="87"/>
      <c r="U67" s="82"/>
      <c r="V67" s="82"/>
      <c r="W67" s="82"/>
      <c r="X67" s="82"/>
      <c r="Y67" s="82"/>
      <c r="Z67" s="82"/>
      <c r="AA67" s="88"/>
      <c r="AT67" s="89" t="s">
        <v>130</v>
      </c>
      <c r="AU67" s="89" t="s">
        <v>128</v>
      </c>
      <c r="AV67" s="86" t="s">
        <v>128</v>
      </c>
      <c r="AW67" s="86" t="s">
        <v>131</v>
      </c>
      <c r="AX67" s="86" t="s">
        <v>119</v>
      </c>
      <c r="AY67" s="89" t="s">
        <v>120</v>
      </c>
    </row>
    <row r="68" spans="2:64" s="86" customFormat="1" ht="22.5" customHeight="1" x14ac:dyDescent="0.25">
      <c r="B68" s="81"/>
      <c r="C68" s="82"/>
      <c r="D68" s="82"/>
      <c r="E68" s="83" t="s">
        <v>125</v>
      </c>
      <c r="F68" s="663" t="s">
        <v>2377</v>
      </c>
      <c r="G68" s="662"/>
      <c r="H68" s="662"/>
      <c r="I68" s="662"/>
      <c r="J68" s="82"/>
      <c r="K68" s="84">
        <v>8.4640000000000004</v>
      </c>
      <c r="L68" s="82"/>
      <c r="M68" s="82"/>
      <c r="N68" s="82"/>
      <c r="O68" s="82"/>
      <c r="P68" s="82"/>
      <c r="Q68" s="82"/>
      <c r="R68" s="85"/>
      <c r="T68" s="87"/>
      <c r="U68" s="82"/>
      <c r="V68" s="82"/>
      <c r="W68" s="82"/>
      <c r="X68" s="82"/>
      <c r="Y68" s="82"/>
      <c r="Z68" s="82"/>
      <c r="AA68" s="88"/>
      <c r="AT68" s="89" t="s">
        <v>130</v>
      </c>
      <c r="AU68" s="89" t="s">
        <v>128</v>
      </c>
      <c r="AV68" s="86" t="s">
        <v>128</v>
      </c>
      <c r="AW68" s="86" t="s">
        <v>131</v>
      </c>
      <c r="AX68" s="86" t="s">
        <v>119</v>
      </c>
      <c r="AY68" s="89" t="s">
        <v>120</v>
      </c>
    </row>
    <row r="69" spans="2:64" s="86" customFormat="1" ht="31.5" customHeight="1" x14ac:dyDescent="0.25">
      <c r="B69" s="81"/>
      <c r="C69" s="82"/>
      <c r="D69" s="82"/>
      <c r="E69" s="83" t="s">
        <v>125</v>
      </c>
      <c r="F69" s="663" t="s">
        <v>2378</v>
      </c>
      <c r="G69" s="662"/>
      <c r="H69" s="662"/>
      <c r="I69" s="662"/>
      <c r="J69" s="82"/>
      <c r="K69" s="84">
        <v>5.4</v>
      </c>
      <c r="L69" s="82"/>
      <c r="M69" s="82"/>
      <c r="N69" s="82"/>
      <c r="O69" s="82"/>
      <c r="P69" s="82"/>
      <c r="Q69" s="82"/>
      <c r="R69" s="85"/>
      <c r="T69" s="87"/>
      <c r="U69" s="82"/>
      <c r="V69" s="82"/>
      <c r="W69" s="82"/>
      <c r="X69" s="82"/>
      <c r="Y69" s="82"/>
      <c r="Z69" s="82"/>
      <c r="AA69" s="88"/>
      <c r="AT69" s="89" t="s">
        <v>130</v>
      </c>
      <c r="AU69" s="89" t="s">
        <v>128</v>
      </c>
      <c r="AV69" s="86" t="s">
        <v>128</v>
      </c>
      <c r="AW69" s="86" t="s">
        <v>131</v>
      </c>
      <c r="AX69" s="86" t="s">
        <v>119</v>
      </c>
      <c r="AY69" s="89" t="s">
        <v>120</v>
      </c>
    </row>
    <row r="70" spans="2:64" s="86" customFormat="1" ht="44.25" customHeight="1" x14ac:dyDescent="0.25">
      <c r="B70" s="81"/>
      <c r="C70" s="82"/>
      <c r="D70" s="82"/>
      <c r="E70" s="83" t="s">
        <v>125</v>
      </c>
      <c r="F70" s="663" t="s">
        <v>2379</v>
      </c>
      <c r="G70" s="662"/>
      <c r="H70" s="662"/>
      <c r="I70" s="662"/>
      <c r="J70" s="82"/>
      <c r="K70" s="84">
        <v>8.64</v>
      </c>
      <c r="L70" s="82"/>
      <c r="M70" s="82"/>
      <c r="N70" s="82"/>
      <c r="O70" s="82"/>
      <c r="P70" s="82"/>
      <c r="Q70" s="82"/>
      <c r="R70" s="85"/>
      <c r="T70" s="87"/>
      <c r="U70" s="82"/>
      <c r="V70" s="82"/>
      <c r="W70" s="82"/>
      <c r="X70" s="82"/>
      <c r="Y70" s="82"/>
      <c r="Z70" s="82"/>
      <c r="AA70" s="88"/>
      <c r="AT70" s="89" t="s">
        <v>130</v>
      </c>
      <c r="AU70" s="89" t="s">
        <v>128</v>
      </c>
      <c r="AV70" s="86" t="s">
        <v>128</v>
      </c>
      <c r="AW70" s="86" t="s">
        <v>131</v>
      </c>
      <c r="AX70" s="86" t="s">
        <v>119</v>
      </c>
      <c r="AY70" s="89" t="s">
        <v>120</v>
      </c>
    </row>
    <row r="71" spans="2:64" s="95" customFormat="1" ht="22.5" customHeight="1" x14ac:dyDescent="0.25">
      <c r="B71" s="90"/>
      <c r="C71" s="91"/>
      <c r="D71" s="91"/>
      <c r="E71" s="92" t="s">
        <v>125</v>
      </c>
      <c r="F71" s="664" t="s">
        <v>146</v>
      </c>
      <c r="G71" s="665"/>
      <c r="H71" s="665"/>
      <c r="I71" s="665"/>
      <c r="J71" s="91"/>
      <c r="K71" s="93">
        <v>32.44</v>
      </c>
      <c r="L71" s="91"/>
      <c r="M71" s="91"/>
      <c r="N71" s="91"/>
      <c r="O71" s="91"/>
      <c r="P71" s="91"/>
      <c r="Q71" s="91"/>
      <c r="R71" s="94"/>
      <c r="T71" s="96"/>
      <c r="U71" s="91"/>
      <c r="V71" s="91"/>
      <c r="W71" s="91"/>
      <c r="X71" s="91"/>
      <c r="Y71" s="91"/>
      <c r="Z71" s="91"/>
      <c r="AA71" s="97"/>
      <c r="AT71" s="98" t="s">
        <v>130</v>
      </c>
      <c r="AU71" s="98" t="s">
        <v>128</v>
      </c>
      <c r="AV71" s="95" t="s">
        <v>127</v>
      </c>
      <c r="AW71" s="95" t="s">
        <v>131</v>
      </c>
      <c r="AX71" s="95" t="s">
        <v>118</v>
      </c>
      <c r="AY71" s="98" t="s">
        <v>120</v>
      </c>
    </row>
    <row r="72" spans="2:64" s="17" customFormat="1" ht="31.5" customHeight="1" x14ac:dyDescent="0.25">
      <c r="B72" s="70"/>
      <c r="C72" s="71" t="s">
        <v>147</v>
      </c>
      <c r="D72" s="71" t="s">
        <v>121</v>
      </c>
      <c r="E72" s="72" t="s">
        <v>1841</v>
      </c>
      <c r="F72" s="671" t="s">
        <v>1842</v>
      </c>
      <c r="G72" s="667"/>
      <c r="H72" s="667"/>
      <c r="I72" s="667"/>
      <c r="J72" s="73" t="s">
        <v>134</v>
      </c>
      <c r="K72" s="74">
        <v>11.881</v>
      </c>
      <c r="L72" s="666"/>
      <c r="M72" s="667"/>
      <c r="N72" s="666">
        <f>ROUND(L72*K72,2)</f>
        <v>0</v>
      </c>
      <c r="O72" s="667"/>
      <c r="P72" s="667"/>
      <c r="Q72" s="667"/>
      <c r="R72" s="75"/>
      <c r="T72" s="76" t="s">
        <v>125</v>
      </c>
      <c r="U72" s="77" t="s">
        <v>126</v>
      </c>
      <c r="V72" s="78">
        <v>0.28599999999999998</v>
      </c>
      <c r="W72" s="78">
        <f>V72*K72</f>
        <v>3.3979659999999998</v>
      </c>
      <c r="X72" s="78">
        <v>0</v>
      </c>
      <c r="Y72" s="78">
        <f>X72*K72</f>
        <v>0</v>
      </c>
      <c r="Z72" s="78">
        <v>0</v>
      </c>
      <c r="AA72" s="79">
        <f>Z72*K72</f>
        <v>0</v>
      </c>
      <c r="AR72" s="30" t="s">
        <v>127</v>
      </c>
      <c r="AT72" s="30" t="s">
        <v>121</v>
      </c>
      <c r="AU72" s="30" t="s">
        <v>128</v>
      </c>
      <c r="AY72" s="30" t="s">
        <v>120</v>
      </c>
      <c r="BE72" s="80">
        <f>IF(U72="základní",N72,0)</f>
        <v>0</v>
      </c>
      <c r="BF72" s="80">
        <f>IF(U72="snížená",N72,0)</f>
        <v>0</v>
      </c>
      <c r="BG72" s="80">
        <f>IF(U72="zákl. přenesená",N72,0)</f>
        <v>0</v>
      </c>
      <c r="BH72" s="80">
        <f>IF(U72="sníž. přenesená",N72,0)</f>
        <v>0</v>
      </c>
      <c r="BI72" s="80">
        <f>IF(U72="nulová",N72,0)</f>
        <v>0</v>
      </c>
      <c r="BJ72" s="30" t="s">
        <v>118</v>
      </c>
      <c r="BK72" s="80">
        <f>ROUND(L72*K72,2)</f>
        <v>0</v>
      </c>
      <c r="BL72" s="30" t="s">
        <v>127</v>
      </c>
    </row>
    <row r="73" spans="2:64" s="109" customFormat="1" ht="22.5" customHeight="1" x14ac:dyDescent="0.25">
      <c r="B73" s="105"/>
      <c r="C73" s="106"/>
      <c r="D73" s="106"/>
      <c r="E73" s="107" t="s">
        <v>125</v>
      </c>
      <c r="F73" s="672" t="s">
        <v>1843</v>
      </c>
      <c r="G73" s="673"/>
      <c r="H73" s="673"/>
      <c r="I73" s="673"/>
      <c r="J73" s="106"/>
      <c r="K73" s="107" t="s">
        <v>125</v>
      </c>
      <c r="L73" s="106"/>
      <c r="M73" s="106"/>
      <c r="N73" s="106"/>
      <c r="O73" s="106"/>
      <c r="P73" s="106"/>
      <c r="Q73" s="106"/>
      <c r="R73" s="108"/>
      <c r="T73" s="110"/>
      <c r="U73" s="106"/>
      <c r="V73" s="106"/>
      <c r="W73" s="106"/>
      <c r="X73" s="106"/>
      <c r="Y73" s="106"/>
      <c r="Z73" s="106"/>
      <c r="AA73" s="111"/>
      <c r="AT73" s="112" t="s">
        <v>130</v>
      </c>
      <c r="AU73" s="112" t="s">
        <v>128</v>
      </c>
      <c r="AV73" s="109" t="s">
        <v>118</v>
      </c>
      <c r="AW73" s="109" t="s">
        <v>131</v>
      </c>
      <c r="AX73" s="109" t="s">
        <v>119</v>
      </c>
      <c r="AY73" s="112" t="s">
        <v>120</v>
      </c>
    </row>
    <row r="74" spans="2:64" s="86" customFormat="1" ht="22.5" customHeight="1" x14ac:dyDescent="0.25">
      <c r="B74" s="81"/>
      <c r="C74" s="82"/>
      <c r="D74" s="82"/>
      <c r="E74" s="83" t="s">
        <v>125</v>
      </c>
      <c r="F74" s="663" t="s">
        <v>2380</v>
      </c>
      <c r="G74" s="662"/>
      <c r="H74" s="662"/>
      <c r="I74" s="662"/>
      <c r="J74" s="82"/>
      <c r="K74" s="84">
        <v>1.228</v>
      </c>
      <c r="L74" s="82"/>
      <c r="M74" s="82"/>
      <c r="N74" s="82"/>
      <c r="O74" s="82"/>
      <c r="P74" s="82"/>
      <c r="Q74" s="82"/>
      <c r="R74" s="85"/>
      <c r="T74" s="87"/>
      <c r="U74" s="82"/>
      <c r="V74" s="82"/>
      <c r="W74" s="82"/>
      <c r="X74" s="82"/>
      <c r="Y74" s="82"/>
      <c r="Z74" s="82"/>
      <c r="AA74" s="88"/>
      <c r="AT74" s="89" t="s">
        <v>130</v>
      </c>
      <c r="AU74" s="89" t="s">
        <v>128</v>
      </c>
      <c r="AV74" s="86" t="s">
        <v>128</v>
      </c>
      <c r="AW74" s="86" t="s">
        <v>131</v>
      </c>
      <c r="AX74" s="86" t="s">
        <v>119</v>
      </c>
      <c r="AY74" s="89" t="s">
        <v>120</v>
      </c>
    </row>
    <row r="75" spans="2:64" s="86" customFormat="1" ht="31.5" customHeight="1" x14ac:dyDescent="0.25">
      <c r="B75" s="81"/>
      <c r="C75" s="82"/>
      <c r="D75" s="82"/>
      <c r="E75" s="83" t="s">
        <v>125</v>
      </c>
      <c r="F75" s="663" t="s">
        <v>2381</v>
      </c>
      <c r="G75" s="662"/>
      <c r="H75" s="662"/>
      <c r="I75" s="662"/>
      <c r="J75" s="82"/>
      <c r="K75" s="84">
        <v>11.16</v>
      </c>
      <c r="L75" s="82"/>
      <c r="M75" s="82"/>
      <c r="N75" s="82"/>
      <c r="O75" s="82"/>
      <c r="P75" s="82"/>
      <c r="Q75" s="82"/>
      <c r="R75" s="85"/>
      <c r="T75" s="87"/>
      <c r="U75" s="82"/>
      <c r="V75" s="82"/>
      <c r="W75" s="82"/>
      <c r="X75" s="82"/>
      <c r="Y75" s="82"/>
      <c r="Z75" s="82"/>
      <c r="AA75" s="88"/>
      <c r="AT75" s="89" t="s">
        <v>130</v>
      </c>
      <c r="AU75" s="89" t="s">
        <v>128</v>
      </c>
      <c r="AV75" s="86" t="s">
        <v>128</v>
      </c>
      <c r="AW75" s="86" t="s">
        <v>131</v>
      </c>
      <c r="AX75" s="86" t="s">
        <v>119</v>
      </c>
      <c r="AY75" s="89" t="s">
        <v>120</v>
      </c>
    </row>
    <row r="76" spans="2:64" s="118" customFormat="1" ht="22.5" customHeight="1" x14ac:dyDescent="0.25">
      <c r="B76" s="113"/>
      <c r="C76" s="114"/>
      <c r="D76" s="114"/>
      <c r="E76" s="115" t="s">
        <v>125</v>
      </c>
      <c r="F76" s="681" t="s">
        <v>577</v>
      </c>
      <c r="G76" s="682"/>
      <c r="H76" s="682"/>
      <c r="I76" s="682"/>
      <c r="J76" s="114"/>
      <c r="K76" s="116">
        <v>12.388</v>
      </c>
      <c r="L76" s="114"/>
      <c r="M76" s="114"/>
      <c r="N76" s="114"/>
      <c r="O76" s="114"/>
      <c r="P76" s="114"/>
      <c r="Q76" s="114"/>
      <c r="R76" s="117"/>
      <c r="T76" s="119"/>
      <c r="U76" s="114"/>
      <c r="V76" s="114"/>
      <c r="W76" s="114"/>
      <c r="X76" s="114"/>
      <c r="Y76" s="114"/>
      <c r="Z76" s="114"/>
      <c r="AA76" s="120"/>
      <c r="AT76" s="121" t="s">
        <v>130</v>
      </c>
      <c r="AU76" s="121" t="s">
        <v>128</v>
      </c>
      <c r="AV76" s="118" t="s">
        <v>136</v>
      </c>
      <c r="AW76" s="118" t="s">
        <v>131</v>
      </c>
      <c r="AX76" s="118" t="s">
        <v>119</v>
      </c>
      <c r="AY76" s="121" t="s">
        <v>120</v>
      </c>
    </row>
    <row r="77" spans="2:64" s="109" customFormat="1" ht="22.5" customHeight="1" x14ac:dyDescent="0.25">
      <c r="B77" s="105"/>
      <c r="C77" s="106"/>
      <c r="D77" s="106"/>
      <c r="E77" s="107" t="s">
        <v>125</v>
      </c>
      <c r="F77" s="676" t="s">
        <v>1845</v>
      </c>
      <c r="G77" s="673"/>
      <c r="H77" s="673"/>
      <c r="I77" s="673"/>
      <c r="J77" s="106"/>
      <c r="K77" s="107" t="s">
        <v>125</v>
      </c>
      <c r="L77" s="106"/>
      <c r="M77" s="106"/>
      <c r="N77" s="106"/>
      <c r="O77" s="106"/>
      <c r="P77" s="106"/>
      <c r="Q77" s="106"/>
      <c r="R77" s="108"/>
      <c r="T77" s="110"/>
      <c r="U77" s="106"/>
      <c r="V77" s="106"/>
      <c r="W77" s="106"/>
      <c r="X77" s="106"/>
      <c r="Y77" s="106"/>
      <c r="Z77" s="106"/>
      <c r="AA77" s="111"/>
      <c r="AT77" s="112" t="s">
        <v>130</v>
      </c>
      <c r="AU77" s="112" t="s">
        <v>128</v>
      </c>
      <c r="AV77" s="109" t="s">
        <v>118</v>
      </c>
      <c r="AW77" s="109" t="s">
        <v>131</v>
      </c>
      <c r="AX77" s="109" t="s">
        <v>119</v>
      </c>
      <c r="AY77" s="112" t="s">
        <v>120</v>
      </c>
    </row>
    <row r="78" spans="2:64" s="86" customFormat="1" ht="22.5" customHeight="1" x14ac:dyDescent="0.25">
      <c r="B78" s="81"/>
      <c r="C78" s="82"/>
      <c r="D78" s="82"/>
      <c r="E78" s="83" t="s">
        <v>125</v>
      </c>
      <c r="F78" s="663" t="s">
        <v>2382</v>
      </c>
      <c r="G78" s="662"/>
      <c r="H78" s="662"/>
      <c r="I78" s="662"/>
      <c r="J78" s="82"/>
      <c r="K78" s="84">
        <v>-0.30399999999999999</v>
      </c>
      <c r="L78" s="82"/>
      <c r="M78" s="82"/>
      <c r="N78" s="82"/>
      <c r="O78" s="82"/>
      <c r="P78" s="82"/>
      <c r="Q78" s="82"/>
      <c r="R78" s="85"/>
      <c r="T78" s="87"/>
      <c r="U78" s="82"/>
      <c r="V78" s="82"/>
      <c r="W78" s="82"/>
      <c r="X78" s="82"/>
      <c r="Y78" s="82"/>
      <c r="Z78" s="82"/>
      <c r="AA78" s="88"/>
      <c r="AT78" s="89" t="s">
        <v>130</v>
      </c>
      <c r="AU78" s="89" t="s">
        <v>128</v>
      </c>
      <c r="AV78" s="86" t="s">
        <v>128</v>
      </c>
      <c r="AW78" s="86" t="s">
        <v>131</v>
      </c>
      <c r="AX78" s="86" t="s">
        <v>119</v>
      </c>
      <c r="AY78" s="89" t="s">
        <v>120</v>
      </c>
    </row>
    <row r="79" spans="2:64" s="86" customFormat="1" ht="22.5" customHeight="1" x14ac:dyDescent="0.25">
      <c r="B79" s="81"/>
      <c r="C79" s="82"/>
      <c r="D79" s="82"/>
      <c r="E79" s="83" t="s">
        <v>125</v>
      </c>
      <c r="F79" s="663" t="s">
        <v>2383</v>
      </c>
      <c r="G79" s="662"/>
      <c r="H79" s="662"/>
      <c r="I79" s="662"/>
      <c r="J79" s="82"/>
      <c r="K79" s="84">
        <v>-0.20300000000000001</v>
      </c>
      <c r="L79" s="82"/>
      <c r="M79" s="82"/>
      <c r="N79" s="82"/>
      <c r="O79" s="82"/>
      <c r="P79" s="82"/>
      <c r="Q79" s="82"/>
      <c r="R79" s="85"/>
      <c r="T79" s="87"/>
      <c r="U79" s="82"/>
      <c r="V79" s="82"/>
      <c r="W79" s="82"/>
      <c r="X79" s="82"/>
      <c r="Y79" s="82"/>
      <c r="Z79" s="82"/>
      <c r="AA79" s="88"/>
      <c r="AT79" s="89" t="s">
        <v>130</v>
      </c>
      <c r="AU79" s="89" t="s">
        <v>128</v>
      </c>
      <c r="AV79" s="86" t="s">
        <v>128</v>
      </c>
      <c r="AW79" s="86" t="s">
        <v>131</v>
      </c>
      <c r="AX79" s="86" t="s">
        <v>119</v>
      </c>
      <c r="AY79" s="89" t="s">
        <v>120</v>
      </c>
    </row>
    <row r="80" spans="2:64" s="95" customFormat="1" ht="22.5" customHeight="1" x14ac:dyDescent="0.25">
      <c r="B80" s="90"/>
      <c r="C80" s="91"/>
      <c r="D80" s="91"/>
      <c r="E80" s="92" t="s">
        <v>125</v>
      </c>
      <c r="F80" s="664" t="s">
        <v>146</v>
      </c>
      <c r="G80" s="665"/>
      <c r="H80" s="665"/>
      <c r="I80" s="665"/>
      <c r="J80" s="91"/>
      <c r="K80" s="93">
        <v>11.881</v>
      </c>
      <c r="L80" s="91"/>
      <c r="M80" s="91"/>
      <c r="N80" s="91"/>
      <c r="O80" s="91"/>
      <c r="P80" s="91"/>
      <c r="Q80" s="91"/>
      <c r="R80" s="94"/>
      <c r="T80" s="96"/>
      <c r="U80" s="91"/>
      <c r="V80" s="91"/>
      <c r="W80" s="91"/>
      <c r="X80" s="91"/>
      <c r="Y80" s="91"/>
      <c r="Z80" s="91"/>
      <c r="AA80" s="97"/>
      <c r="AT80" s="98" t="s">
        <v>130</v>
      </c>
      <c r="AU80" s="98" t="s">
        <v>128</v>
      </c>
      <c r="AV80" s="95" t="s">
        <v>127</v>
      </c>
      <c r="AW80" s="95" t="s">
        <v>131</v>
      </c>
      <c r="AX80" s="95" t="s">
        <v>118</v>
      </c>
      <c r="AY80" s="98" t="s">
        <v>120</v>
      </c>
    </row>
    <row r="81" spans="2:64" s="17" customFormat="1" ht="22.5" customHeight="1" x14ac:dyDescent="0.25">
      <c r="B81" s="70"/>
      <c r="C81" s="101" t="s">
        <v>151</v>
      </c>
      <c r="D81" s="101" t="s">
        <v>195</v>
      </c>
      <c r="E81" s="102" t="s">
        <v>259</v>
      </c>
      <c r="F81" s="677" t="s">
        <v>260</v>
      </c>
      <c r="G81" s="678"/>
      <c r="H81" s="678"/>
      <c r="I81" s="678"/>
      <c r="J81" s="103" t="s">
        <v>191</v>
      </c>
      <c r="K81" s="104">
        <v>23.762</v>
      </c>
      <c r="L81" s="670"/>
      <c r="M81" s="678"/>
      <c r="N81" s="670">
        <f>ROUND(L81*K81,2)</f>
        <v>0</v>
      </c>
      <c r="O81" s="667"/>
      <c r="P81" s="667"/>
      <c r="Q81" s="667"/>
      <c r="R81" s="75"/>
      <c r="T81" s="76" t="s">
        <v>125</v>
      </c>
      <c r="U81" s="77" t="s">
        <v>126</v>
      </c>
      <c r="V81" s="78">
        <v>0</v>
      </c>
      <c r="W81" s="78">
        <f>V81*K81</f>
        <v>0</v>
      </c>
      <c r="X81" s="78">
        <v>1</v>
      </c>
      <c r="Y81" s="78">
        <f>X81*K81</f>
        <v>23.762</v>
      </c>
      <c r="Z81" s="78">
        <v>0</v>
      </c>
      <c r="AA81" s="79">
        <f>Z81*K81</f>
        <v>0</v>
      </c>
      <c r="AR81" s="30" t="s">
        <v>154</v>
      </c>
      <c r="AT81" s="30" t="s">
        <v>195</v>
      </c>
      <c r="AU81" s="30" t="s">
        <v>128</v>
      </c>
      <c r="AY81" s="30" t="s">
        <v>120</v>
      </c>
      <c r="BE81" s="80">
        <f>IF(U81="základní",N81,0)</f>
        <v>0</v>
      </c>
      <c r="BF81" s="80">
        <f>IF(U81="snížená",N81,0)</f>
        <v>0</v>
      </c>
      <c r="BG81" s="80">
        <f>IF(U81="zákl. přenesená",N81,0)</f>
        <v>0</v>
      </c>
      <c r="BH81" s="80">
        <f>IF(U81="sníž. přenesená",N81,0)</f>
        <v>0</v>
      </c>
      <c r="BI81" s="80">
        <f>IF(U81="nulová",N81,0)</f>
        <v>0</v>
      </c>
      <c r="BJ81" s="30" t="s">
        <v>118</v>
      </c>
      <c r="BK81" s="80">
        <f>ROUND(L81*K81,2)</f>
        <v>0</v>
      </c>
      <c r="BL81" s="30" t="s">
        <v>127</v>
      </c>
    </row>
    <row r="82" spans="2:64" s="86" customFormat="1" ht="22.5" customHeight="1" x14ac:dyDescent="0.25">
      <c r="B82" s="81"/>
      <c r="C82" s="82"/>
      <c r="D82" s="82"/>
      <c r="E82" s="83" t="s">
        <v>125</v>
      </c>
      <c r="F82" s="661" t="s">
        <v>2384</v>
      </c>
      <c r="G82" s="662"/>
      <c r="H82" s="662"/>
      <c r="I82" s="662"/>
      <c r="J82" s="82"/>
      <c r="K82" s="84">
        <v>23.762</v>
      </c>
      <c r="L82" s="82"/>
      <c r="M82" s="82"/>
      <c r="N82" s="82"/>
      <c r="O82" s="82"/>
      <c r="P82" s="82"/>
      <c r="Q82" s="82"/>
      <c r="R82" s="85"/>
      <c r="T82" s="87"/>
      <c r="U82" s="82"/>
      <c r="V82" s="82"/>
      <c r="W82" s="82"/>
      <c r="X82" s="82"/>
      <c r="Y82" s="82"/>
      <c r="Z82" s="82"/>
      <c r="AA82" s="88"/>
      <c r="AT82" s="89" t="s">
        <v>130</v>
      </c>
      <c r="AU82" s="89" t="s">
        <v>128</v>
      </c>
      <c r="AV82" s="86" t="s">
        <v>128</v>
      </c>
      <c r="AW82" s="86" t="s">
        <v>131</v>
      </c>
      <c r="AX82" s="86" t="s">
        <v>118</v>
      </c>
      <c r="AY82" s="89" t="s">
        <v>120</v>
      </c>
    </row>
    <row r="83" spans="2:64" s="17" customFormat="1" ht="31.5" customHeight="1" x14ac:dyDescent="0.25">
      <c r="B83" s="70"/>
      <c r="C83" s="71" t="s">
        <v>154</v>
      </c>
      <c r="D83" s="71" t="s">
        <v>121</v>
      </c>
      <c r="E83" s="72" t="s">
        <v>263</v>
      </c>
      <c r="F83" s="671" t="s">
        <v>264</v>
      </c>
      <c r="G83" s="667"/>
      <c r="H83" s="667"/>
      <c r="I83" s="667"/>
      <c r="J83" s="73" t="s">
        <v>172</v>
      </c>
      <c r="K83" s="74">
        <v>10.8</v>
      </c>
      <c r="L83" s="666"/>
      <c r="M83" s="667"/>
      <c r="N83" s="666">
        <f>ROUND(L83*K83,2)</f>
        <v>0</v>
      </c>
      <c r="O83" s="667"/>
      <c r="P83" s="667"/>
      <c r="Q83" s="667"/>
      <c r="R83" s="75"/>
      <c r="T83" s="76" t="s">
        <v>125</v>
      </c>
      <c r="U83" s="77" t="s">
        <v>126</v>
      </c>
      <c r="V83" s="78">
        <v>0.17699999999999999</v>
      </c>
      <c r="W83" s="78">
        <f>V83*K83</f>
        <v>1.9116</v>
      </c>
      <c r="X83" s="78">
        <v>0</v>
      </c>
      <c r="Y83" s="78">
        <f>X83*K83</f>
        <v>0</v>
      </c>
      <c r="Z83" s="78">
        <v>0</v>
      </c>
      <c r="AA83" s="79">
        <f>Z83*K83</f>
        <v>0</v>
      </c>
      <c r="AR83" s="30" t="s">
        <v>127</v>
      </c>
      <c r="AT83" s="30" t="s">
        <v>121</v>
      </c>
      <c r="AU83" s="30" t="s">
        <v>128</v>
      </c>
      <c r="AY83" s="30" t="s">
        <v>120</v>
      </c>
      <c r="BE83" s="80">
        <f>IF(U83="základní",N83,0)</f>
        <v>0</v>
      </c>
      <c r="BF83" s="80">
        <f>IF(U83="snížená",N83,0)</f>
        <v>0</v>
      </c>
      <c r="BG83" s="80">
        <f>IF(U83="zákl. přenesená",N83,0)</f>
        <v>0</v>
      </c>
      <c r="BH83" s="80">
        <f>IF(U83="sníž. přenesená",N83,0)</f>
        <v>0</v>
      </c>
      <c r="BI83" s="80">
        <f>IF(U83="nulová",N83,0)</f>
        <v>0</v>
      </c>
      <c r="BJ83" s="30" t="s">
        <v>118</v>
      </c>
      <c r="BK83" s="80">
        <f>ROUND(L83*K83,2)</f>
        <v>0</v>
      </c>
      <c r="BL83" s="30" t="s">
        <v>127</v>
      </c>
    </row>
    <row r="84" spans="2:64" s="86" customFormat="1" ht="22.5" customHeight="1" x14ac:dyDescent="0.25">
      <c r="B84" s="81"/>
      <c r="C84" s="82"/>
      <c r="D84" s="82"/>
      <c r="E84" s="83" t="s">
        <v>125</v>
      </c>
      <c r="F84" s="661" t="s">
        <v>2385</v>
      </c>
      <c r="G84" s="662"/>
      <c r="H84" s="662"/>
      <c r="I84" s="662"/>
      <c r="J84" s="82"/>
      <c r="K84" s="84">
        <v>10.8</v>
      </c>
      <c r="L84" s="82"/>
      <c r="M84" s="82"/>
      <c r="N84" s="82"/>
      <c r="O84" s="82"/>
      <c r="P84" s="82"/>
      <c r="Q84" s="82"/>
      <c r="R84" s="85"/>
      <c r="T84" s="87"/>
      <c r="U84" s="82"/>
      <c r="V84" s="82"/>
      <c r="W84" s="82"/>
      <c r="X84" s="82"/>
      <c r="Y84" s="82"/>
      <c r="Z84" s="82"/>
      <c r="AA84" s="88"/>
      <c r="AT84" s="89" t="s">
        <v>130</v>
      </c>
      <c r="AU84" s="89" t="s">
        <v>128</v>
      </c>
      <c r="AV84" s="86" t="s">
        <v>128</v>
      </c>
      <c r="AW84" s="86" t="s">
        <v>131</v>
      </c>
      <c r="AX84" s="86" t="s">
        <v>118</v>
      </c>
      <c r="AY84" s="89" t="s">
        <v>120</v>
      </c>
    </row>
    <row r="85" spans="2:64" s="17" customFormat="1" ht="31.5" customHeight="1" x14ac:dyDescent="0.25">
      <c r="B85" s="70"/>
      <c r="C85" s="71" t="s">
        <v>157</v>
      </c>
      <c r="D85" s="71" t="s">
        <v>121</v>
      </c>
      <c r="E85" s="72" t="s">
        <v>267</v>
      </c>
      <c r="F85" s="671" t="s">
        <v>268</v>
      </c>
      <c r="G85" s="667"/>
      <c r="H85" s="667"/>
      <c r="I85" s="667"/>
      <c r="J85" s="73" t="s">
        <v>172</v>
      </c>
      <c r="K85" s="74">
        <v>10.8</v>
      </c>
      <c r="L85" s="666"/>
      <c r="M85" s="667"/>
      <c r="N85" s="666">
        <f>ROUND(L85*K85,2)</f>
        <v>0</v>
      </c>
      <c r="O85" s="667"/>
      <c r="P85" s="667"/>
      <c r="Q85" s="667"/>
      <c r="R85" s="75"/>
      <c r="T85" s="76" t="s">
        <v>125</v>
      </c>
      <c r="U85" s="77" t="s">
        <v>126</v>
      </c>
      <c r="V85" s="78">
        <v>5.8000000000000003E-2</v>
      </c>
      <c r="W85" s="78">
        <f>V85*K85</f>
        <v>0.62640000000000007</v>
      </c>
      <c r="X85" s="78">
        <v>0</v>
      </c>
      <c r="Y85" s="78">
        <f>X85*K85</f>
        <v>0</v>
      </c>
      <c r="Z85" s="78">
        <v>0</v>
      </c>
      <c r="AA85" s="79">
        <f>Z85*K85</f>
        <v>0</v>
      </c>
      <c r="AR85" s="30" t="s">
        <v>127</v>
      </c>
      <c r="AT85" s="30" t="s">
        <v>121</v>
      </c>
      <c r="AU85" s="30" t="s">
        <v>128</v>
      </c>
      <c r="AY85" s="30" t="s">
        <v>120</v>
      </c>
      <c r="BE85" s="80">
        <f>IF(U85="základní",N85,0)</f>
        <v>0</v>
      </c>
      <c r="BF85" s="80">
        <f>IF(U85="snížená",N85,0)</f>
        <v>0</v>
      </c>
      <c r="BG85" s="80">
        <f>IF(U85="zákl. přenesená",N85,0)</f>
        <v>0</v>
      </c>
      <c r="BH85" s="80">
        <f>IF(U85="sníž. přenesená",N85,0)</f>
        <v>0</v>
      </c>
      <c r="BI85" s="80">
        <f>IF(U85="nulová",N85,0)</f>
        <v>0</v>
      </c>
      <c r="BJ85" s="30" t="s">
        <v>118</v>
      </c>
      <c r="BK85" s="80">
        <f>ROUND(L85*K85,2)</f>
        <v>0</v>
      </c>
      <c r="BL85" s="30" t="s">
        <v>127</v>
      </c>
    </row>
    <row r="86" spans="2:64" s="86" customFormat="1" ht="22.5" customHeight="1" x14ac:dyDescent="0.25">
      <c r="B86" s="81"/>
      <c r="C86" s="82"/>
      <c r="D86" s="82"/>
      <c r="E86" s="83" t="s">
        <v>125</v>
      </c>
      <c r="F86" s="661" t="s">
        <v>2386</v>
      </c>
      <c r="G86" s="662"/>
      <c r="H86" s="662"/>
      <c r="I86" s="662"/>
      <c r="J86" s="82"/>
      <c r="K86" s="84">
        <v>10.8</v>
      </c>
      <c r="L86" s="82"/>
      <c r="M86" s="82"/>
      <c r="N86" s="82"/>
      <c r="O86" s="82"/>
      <c r="P86" s="82"/>
      <c r="Q86" s="82"/>
      <c r="R86" s="85"/>
      <c r="T86" s="87"/>
      <c r="U86" s="82"/>
      <c r="V86" s="82"/>
      <c r="W86" s="82"/>
      <c r="X86" s="82"/>
      <c r="Y86" s="82"/>
      <c r="Z86" s="82"/>
      <c r="AA86" s="88"/>
      <c r="AT86" s="89" t="s">
        <v>130</v>
      </c>
      <c r="AU86" s="89" t="s">
        <v>128</v>
      </c>
      <c r="AV86" s="86" t="s">
        <v>128</v>
      </c>
      <c r="AW86" s="86" t="s">
        <v>131</v>
      </c>
      <c r="AX86" s="86" t="s">
        <v>118</v>
      </c>
      <c r="AY86" s="89" t="s">
        <v>120</v>
      </c>
    </row>
    <row r="87" spans="2:64" s="17" customFormat="1" ht="22.5" customHeight="1" x14ac:dyDescent="0.25">
      <c r="B87" s="70"/>
      <c r="C87" s="101" t="s">
        <v>163</v>
      </c>
      <c r="D87" s="101" t="s">
        <v>195</v>
      </c>
      <c r="E87" s="102" t="s">
        <v>271</v>
      </c>
      <c r="F87" s="677" t="s">
        <v>272</v>
      </c>
      <c r="G87" s="678"/>
      <c r="H87" s="678"/>
      <c r="I87" s="678"/>
      <c r="J87" s="103" t="s">
        <v>273</v>
      </c>
      <c r="K87" s="104">
        <v>0.16200000000000001</v>
      </c>
      <c r="L87" s="670"/>
      <c r="M87" s="678"/>
      <c r="N87" s="670">
        <f>ROUND(L87*K87,2)</f>
        <v>0</v>
      </c>
      <c r="O87" s="667"/>
      <c r="P87" s="667"/>
      <c r="Q87" s="667"/>
      <c r="R87" s="75"/>
      <c r="T87" s="76" t="s">
        <v>125</v>
      </c>
      <c r="U87" s="77" t="s">
        <v>126</v>
      </c>
      <c r="V87" s="78">
        <v>0</v>
      </c>
      <c r="W87" s="78">
        <f>V87*K87</f>
        <v>0</v>
      </c>
      <c r="X87" s="78">
        <v>1E-3</v>
      </c>
      <c r="Y87" s="78">
        <f>X87*K87</f>
        <v>1.6200000000000001E-4</v>
      </c>
      <c r="Z87" s="78">
        <v>0</v>
      </c>
      <c r="AA87" s="79">
        <f>Z87*K87</f>
        <v>0</v>
      </c>
      <c r="AR87" s="30" t="s">
        <v>154</v>
      </c>
      <c r="AT87" s="30" t="s">
        <v>195</v>
      </c>
      <c r="AU87" s="30" t="s">
        <v>128</v>
      </c>
      <c r="AY87" s="30" t="s">
        <v>120</v>
      </c>
      <c r="BE87" s="80">
        <f>IF(U87="základní",N87,0)</f>
        <v>0</v>
      </c>
      <c r="BF87" s="80">
        <f>IF(U87="snížená",N87,0)</f>
        <v>0</v>
      </c>
      <c r="BG87" s="80">
        <f>IF(U87="zákl. přenesená",N87,0)</f>
        <v>0</v>
      </c>
      <c r="BH87" s="80">
        <f>IF(U87="sníž. přenesená",N87,0)</f>
        <v>0</v>
      </c>
      <c r="BI87" s="80">
        <f>IF(U87="nulová",N87,0)</f>
        <v>0</v>
      </c>
      <c r="BJ87" s="30" t="s">
        <v>118</v>
      </c>
      <c r="BK87" s="80">
        <f>ROUND(L87*K87,2)</f>
        <v>0</v>
      </c>
      <c r="BL87" s="30" t="s">
        <v>127</v>
      </c>
    </row>
    <row r="88" spans="2:64" s="86" customFormat="1" ht="22.5" customHeight="1" x14ac:dyDescent="0.25">
      <c r="B88" s="81"/>
      <c r="C88" s="82"/>
      <c r="D88" s="82"/>
      <c r="E88" s="83" t="s">
        <v>125</v>
      </c>
      <c r="F88" s="661" t="s">
        <v>2387</v>
      </c>
      <c r="G88" s="662"/>
      <c r="H88" s="662"/>
      <c r="I88" s="662"/>
      <c r="J88" s="82"/>
      <c r="K88" s="84">
        <v>0.16200000000000001</v>
      </c>
      <c r="L88" s="82"/>
      <c r="M88" s="82"/>
      <c r="N88" s="82"/>
      <c r="O88" s="82"/>
      <c r="P88" s="82"/>
      <c r="Q88" s="82"/>
      <c r="R88" s="85"/>
      <c r="T88" s="87"/>
      <c r="U88" s="82"/>
      <c r="V88" s="82"/>
      <c r="W88" s="82"/>
      <c r="X88" s="82"/>
      <c r="Y88" s="82"/>
      <c r="Z88" s="82"/>
      <c r="AA88" s="88"/>
      <c r="AT88" s="89" t="s">
        <v>130</v>
      </c>
      <c r="AU88" s="89" t="s">
        <v>128</v>
      </c>
      <c r="AV88" s="86" t="s">
        <v>128</v>
      </c>
      <c r="AW88" s="86" t="s">
        <v>131</v>
      </c>
      <c r="AX88" s="86" t="s">
        <v>118</v>
      </c>
      <c r="AY88" s="89" t="s">
        <v>120</v>
      </c>
    </row>
    <row r="89" spans="2:64" s="17" customFormat="1" ht="22.5" customHeight="1" x14ac:dyDescent="0.25">
      <c r="B89" s="70"/>
      <c r="C89" s="71" t="s">
        <v>169</v>
      </c>
      <c r="D89" s="71" t="s">
        <v>121</v>
      </c>
      <c r="E89" s="72" t="s">
        <v>276</v>
      </c>
      <c r="F89" s="671" t="s">
        <v>277</v>
      </c>
      <c r="G89" s="667"/>
      <c r="H89" s="667"/>
      <c r="I89" s="667"/>
      <c r="J89" s="73" t="s">
        <v>172</v>
      </c>
      <c r="K89" s="74">
        <v>40.840000000000003</v>
      </c>
      <c r="L89" s="666"/>
      <c r="M89" s="667"/>
      <c r="N89" s="666">
        <f>ROUND(L89*K89,2)</f>
        <v>0</v>
      </c>
      <c r="O89" s="667"/>
      <c r="P89" s="667"/>
      <c r="Q89" s="667"/>
      <c r="R89" s="75"/>
      <c r="T89" s="76" t="s">
        <v>125</v>
      </c>
      <c r="U89" s="77" t="s">
        <v>126</v>
      </c>
      <c r="V89" s="78">
        <v>1.7999999999999999E-2</v>
      </c>
      <c r="W89" s="78">
        <f>V89*K89</f>
        <v>0.73512</v>
      </c>
      <c r="X89" s="78">
        <v>0</v>
      </c>
      <c r="Y89" s="78">
        <f>X89*K89</f>
        <v>0</v>
      </c>
      <c r="Z89" s="78">
        <v>0</v>
      </c>
      <c r="AA89" s="79">
        <f>Z89*K89</f>
        <v>0</v>
      </c>
      <c r="AR89" s="30" t="s">
        <v>127</v>
      </c>
      <c r="AT89" s="30" t="s">
        <v>121</v>
      </c>
      <c r="AU89" s="30" t="s">
        <v>128</v>
      </c>
      <c r="AY89" s="30" t="s">
        <v>120</v>
      </c>
      <c r="BE89" s="80">
        <f>IF(U89="základní",N89,0)</f>
        <v>0</v>
      </c>
      <c r="BF89" s="80">
        <f>IF(U89="snížená",N89,0)</f>
        <v>0</v>
      </c>
      <c r="BG89" s="80">
        <f>IF(U89="zákl. přenesená",N89,0)</f>
        <v>0</v>
      </c>
      <c r="BH89" s="80">
        <f>IF(U89="sníž. přenesená",N89,0)</f>
        <v>0</v>
      </c>
      <c r="BI89" s="80">
        <f>IF(U89="nulová",N89,0)</f>
        <v>0</v>
      </c>
      <c r="BJ89" s="30" t="s">
        <v>118</v>
      </c>
      <c r="BK89" s="80">
        <f>ROUND(L89*K89,2)</f>
        <v>0</v>
      </c>
      <c r="BL89" s="30" t="s">
        <v>127</v>
      </c>
    </row>
    <row r="90" spans="2:64" s="86" customFormat="1" ht="22.5" customHeight="1" x14ac:dyDescent="0.25">
      <c r="B90" s="81"/>
      <c r="C90" s="82"/>
      <c r="D90" s="82"/>
      <c r="E90" s="83" t="s">
        <v>125</v>
      </c>
      <c r="F90" s="661" t="s">
        <v>2388</v>
      </c>
      <c r="G90" s="662"/>
      <c r="H90" s="662"/>
      <c r="I90" s="662"/>
      <c r="J90" s="82"/>
      <c r="K90" s="84">
        <v>40.840000000000003</v>
      </c>
      <c r="L90" s="82"/>
      <c r="M90" s="82"/>
      <c r="N90" s="82"/>
      <c r="O90" s="82"/>
      <c r="P90" s="82"/>
      <c r="Q90" s="82"/>
      <c r="R90" s="85"/>
      <c r="T90" s="87"/>
      <c r="U90" s="82"/>
      <c r="V90" s="82"/>
      <c r="W90" s="82"/>
      <c r="X90" s="82"/>
      <c r="Y90" s="82"/>
      <c r="Z90" s="82"/>
      <c r="AA90" s="88"/>
      <c r="AT90" s="89" t="s">
        <v>130</v>
      </c>
      <c r="AU90" s="89" t="s">
        <v>128</v>
      </c>
      <c r="AV90" s="86" t="s">
        <v>128</v>
      </c>
      <c r="AW90" s="86" t="s">
        <v>131</v>
      </c>
      <c r="AX90" s="86" t="s">
        <v>118</v>
      </c>
      <c r="AY90" s="89" t="s">
        <v>120</v>
      </c>
    </row>
    <row r="91" spans="2:64" s="62" customFormat="1" ht="29.85" customHeight="1" x14ac:dyDescent="0.3">
      <c r="B91" s="58"/>
      <c r="C91" s="59"/>
      <c r="D91" s="69" t="s">
        <v>78</v>
      </c>
      <c r="E91" s="69"/>
      <c r="F91" s="69"/>
      <c r="G91" s="69"/>
      <c r="H91" s="69"/>
      <c r="I91" s="69"/>
      <c r="J91" s="69"/>
      <c r="K91" s="69"/>
      <c r="L91" s="69"/>
      <c r="M91" s="69"/>
      <c r="N91" s="659">
        <f>BK91</f>
        <v>0</v>
      </c>
      <c r="O91" s="660"/>
      <c r="P91" s="660"/>
      <c r="Q91" s="660"/>
      <c r="R91" s="61"/>
      <c r="T91" s="63"/>
      <c r="U91" s="59"/>
      <c r="V91" s="59"/>
      <c r="W91" s="64">
        <f>SUM(W92:W97)</f>
        <v>2.76695</v>
      </c>
      <c r="X91" s="59"/>
      <c r="Y91" s="64">
        <f>SUM(Y92:Y97)</f>
        <v>0.24994125</v>
      </c>
      <c r="Z91" s="59"/>
      <c r="AA91" s="65">
        <f>SUM(AA92:AA97)</f>
        <v>0</v>
      </c>
      <c r="AR91" s="66" t="s">
        <v>118</v>
      </c>
      <c r="AT91" s="67" t="s">
        <v>117</v>
      </c>
      <c r="AU91" s="67" t="s">
        <v>118</v>
      </c>
      <c r="AY91" s="66" t="s">
        <v>120</v>
      </c>
      <c r="BK91" s="68">
        <f>SUM(BK92:BK97)</f>
        <v>0</v>
      </c>
    </row>
    <row r="92" spans="2:64" s="17" customFormat="1" ht="44.25" customHeight="1" x14ac:dyDescent="0.25">
      <c r="B92" s="70"/>
      <c r="C92" s="71" t="s">
        <v>175</v>
      </c>
      <c r="D92" s="71" t="s">
        <v>121</v>
      </c>
      <c r="E92" s="72" t="s">
        <v>1849</v>
      </c>
      <c r="F92" s="671" t="s">
        <v>1850</v>
      </c>
      <c r="G92" s="667"/>
      <c r="H92" s="667"/>
      <c r="I92" s="667"/>
      <c r="J92" s="73" t="s">
        <v>134</v>
      </c>
      <c r="K92" s="74">
        <v>0.22500000000000001</v>
      </c>
      <c r="L92" s="666"/>
      <c r="M92" s="667"/>
      <c r="N92" s="666">
        <f>ROUND(L92*K92,2)</f>
        <v>0</v>
      </c>
      <c r="O92" s="667"/>
      <c r="P92" s="667"/>
      <c r="Q92" s="667"/>
      <c r="R92" s="75"/>
      <c r="T92" s="76" t="s">
        <v>125</v>
      </c>
      <c r="U92" s="77" t="s">
        <v>126</v>
      </c>
      <c r="V92" s="78">
        <v>4.3419999999999996</v>
      </c>
      <c r="W92" s="78">
        <f>V92*K92</f>
        <v>0.97694999999999999</v>
      </c>
      <c r="X92" s="78">
        <v>1.07965</v>
      </c>
      <c r="Y92" s="78">
        <f>X92*K92</f>
        <v>0.24292125000000001</v>
      </c>
      <c r="Z92" s="78">
        <v>0</v>
      </c>
      <c r="AA92" s="79">
        <f>Z92*K92</f>
        <v>0</v>
      </c>
      <c r="AR92" s="30" t="s">
        <v>127</v>
      </c>
      <c r="AT92" s="30" t="s">
        <v>121</v>
      </c>
      <c r="AU92" s="30" t="s">
        <v>128</v>
      </c>
      <c r="AY92" s="30" t="s">
        <v>120</v>
      </c>
      <c r="BE92" s="80">
        <f>IF(U92="základní",N92,0)</f>
        <v>0</v>
      </c>
      <c r="BF92" s="80">
        <f>IF(U92="snížená",N92,0)</f>
        <v>0</v>
      </c>
      <c r="BG92" s="80">
        <f>IF(U92="zákl. přenesená",N92,0)</f>
        <v>0</v>
      </c>
      <c r="BH92" s="80">
        <f>IF(U92="sníž. přenesená",N92,0)</f>
        <v>0</v>
      </c>
      <c r="BI92" s="80">
        <f>IF(U92="nulová",N92,0)</f>
        <v>0</v>
      </c>
      <c r="BJ92" s="30" t="s">
        <v>118</v>
      </c>
      <c r="BK92" s="80">
        <f>ROUND(L92*K92,2)</f>
        <v>0</v>
      </c>
      <c r="BL92" s="30" t="s">
        <v>127</v>
      </c>
    </row>
    <row r="93" spans="2:64" s="86" customFormat="1" ht="31.5" customHeight="1" x14ac:dyDescent="0.25">
      <c r="B93" s="81"/>
      <c r="C93" s="82"/>
      <c r="D93" s="82"/>
      <c r="E93" s="83" t="s">
        <v>125</v>
      </c>
      <c r="F93" s="661" t="s">
        <v>2389</v>
      </c>
      <c r="G93" s="662"/>
      <c r="H93" s="662"/>
      <c r="I93" s="662"/>
      <c r="J93" s="82"/>
      <c r="K93" s="84">
        <v>0.22500000000000001</v>
      </c>
      <c r="L93" s="82"/>
      <c r="M93" s="82"/>
      <c r="N93" s="82"/>
      <c r="O93" s="82"/>
      <c r="P93" s="82"/>
      <c r="Q93" s="82"/>
      <c r="R93" s="85"/>
      <c r="T93" s="87"/>
      <c r="U93" s="82"/>
      <c r="V93" s="82"/>
      <c r="W93" s="82"/>
      <c r="X93" s="82"/>
      <c r="Y93" s="82"/>
      <c r="Z93" s="82"/>
      <c r="AA93" s="88"/>
      <c r="AT93" s="89" t="s">
        <v>130</v>
      </c>
      <c r="AU93" s="89" t="s">
        <v>128</v>
      </c>
      <c r="AV93" s="86" t="s">
        <v>128</v>
      </c>
      <c r="AW93" s="86" t="s">
        <v>131</v>
      </c>
      <c r="AX93" s="86" t="s">
        <v>118</v>
      </c>
      <c r="AY93" s="89" t="s">
        <v>120</v>
      </c>
    </row>
    <row r="94" spans="2:64" s="17" customFormat="1" ht="31.5" customHeight="1" x14ac:dyDescent="0.25">
      <c r="B94" s="70"/>
      <c r="C94" s="71" t="s">
        <v>179</v>
      </c>
      <c r="D94" s="71" t="s">
        <v>121</v>
      </c>
      <c r="E94" s="72" t="s">
        <v>2390</v>
      </c>
      <c r="F94" s="671" t="s">
        <v>2391</v>
      </c>
      <c r="G94" s="667"/>
      <c r="H94" s="667"/>
      <c r="I94" s="667"/>
      <c r="J94" s="73" t="s">
        <v>447</v>
      </c>
      <c r="K94" s="74">
        <v>1</v>
      </c>
      <c r="L94" s="666"/>
      <c r="M94" s="667"/>
      <c r="N94" s="666">
        <f>ROUND(L94*K94,2)</f>
        <v>0</v>
      </c>
      <c r="O94" s="667"/>
      <c r="P94" s="667"/>
      <c r="Q94" s="667"/>
      <c r="R94" s="75"/>
      <c r="T94" s="76" t="s">
        <v>125</v>
      </c>
      <c r="U94" s="77" t="s">
        <v>126</v>
      </c>
      <c r="V94" s="78">
        <v>0.97</v>
      </c>
      <c r="W94" s="78">
        <f>V94*K94</f>
        <v>0.97</v>
      </c>
      <c r="X94" s="78">
        <v>7.0200000000000002E-3</v>
      </c>
      <c r="Y94" s="78">
        <f>X94*K94</f>
        <v>7.0200000000000002E-3</v>
      </c>
      <c r="Z94" s="78">
        <v>0</v>
      </c>
      <c r="AA94" s="79">
        <f>Z94*K94</f>
        <v>0</v>
      </c>
      <c r="AR94" s="30" t="s">
        <v>127</v>
      </c>
      <c r="AT94" s="30" t="s">
        <v>121</v>
      </c>
      <c r="AU94" s="30" t="s">
        <v>128</v>
      </c>
      <c r="AY94" s="30" t="s">
        <v>120</v>
      </c>
      <c r="BE94" s="80">
        <f>IF(U94="základní",N94,0)</f>
        <v>0</v>
      </c>
      <c r="BF94" s="80">
        <f>IF(U94="snížená",N94,0)</f>
        <v>0</v>
      </c>
      <c r="BG94" s="80">
        <f>IF(U94="zákl. přenesená",N94,0)</f>
        <v>0</v>
      </c>
      <c r="BH94" s="80">
        <f>IF(U94="sníž. přenesená",N94,0)</f>
        <v>0</v>
      </c>
      <c r="BI94" s="80">
        <f>IF(U94="nulová",N94,0)</f>
        <v>0</v>
      </c>
      <c r="BJ94" s="30" t="s">
        <v>118</v>
      </c>
      <c r="BK94" s="80">
        <f>ROUND(L94*K94,2)</f>
        <v>0</v>
      </c>
      <c r="BL94" s="30" t="s">
        <v>127</v>
      </c>
    </row>
    <row r="95" spans="2:64" s="86" customFormat="1" ht="22.5" customHeight="1" x14ac:dyDescent="0.25">
      <c r="B95" s="81"/>
      <c r="C95" s="82"/>
      <c r="D95" s="82"/>
      <c r="E95" s="83" t="s">
        <v>125</v>
      </c>
      <c r="F95" s="661" t="s">
        <v>2392</v>
      </c>
      <c r="G95" s="662"/>
      <c r="H95" s="662"/>
      <c r="I95" s="662"/>
      <c r="J95" s="82"/>
      <c r="K95" s="84">
        <v>1</v>
      </c>
      <c r="L95" s="82"/>
      <c r="M95" s="82"/>
      <c r="N95" s="82"/>
      <c r="O95" s="82"/>
      <c r="P95" s="82"/>
      <c r="Q95" s="82"/>
      <c r="R95" s="85"/>
      <c r="T95" s="87"/>
      <c r="U95" s="82"/>
      <c r="V95" s="82"/>
      <c r="W95" s="82"/>
      <c r="X95" s="82"/>
      <c r="Y95" s="82"/>
      <c r="Z95" s="82"/>
      <c r="AA95" s="88"/>
      <c r="AT95" s="89" t="s">
        <v>130</v>
      </c>
      <c r="AU95" s="89" t="s">
        <v>128</v>
      </c>
      <c r="AV95" s="86" t="s">
        <v>128</v>
      </c>
      <c r="AW95" s="86" t="s">
        <v>131</v>
      </c>
      <c r="AX95" s="86" t="s">
        <v>118</v>
      </c>
      <c r="AY95" s="89" t="s">
        <v>120</v>
      </c>
    </row>
    <row r="96" spans="2:64" s="17" customFormat="1" ht="31.5" customHeight="1" x14ac:dyDescent="0.25">
      <c r="B96" s="70"/>
      <c r="C96" s="71" t="s">
        <v>184</v>
      </c>
      <c r="D96" s="71" t="s">
        <v>121</v>
      </c>
      <c r="E96" s="72" t="s">
        <v>2393</v>
      </c>
      <c r="F96" s="671" t="s">
        <v>2394</v>
      </c>
      <c r="G96" s="667"/>
      <c r="H96" s="667"/>
      <c r="I96" s="667"/>
      <c r="J96" s="73" t="s">
        <v>532</v>
      </c>
      <c r="K96" s="74">
        <v>2</v>
      </c>
      <c r="L96" s="666"/>
      <c r="M96" s="667"/>
      <c r="N96" s="666">
        <f>ROUND(L96*K96,2)</f>
        <v>0</v>
      </c>
      <c r="O96" s="667"/>
      <c r="P96" s="667"/>
      <c r="Q96" s="667"/>
      <c r="R96" s="75"/>
      <c r="T96" s="76" t="s">
        <v>125</v>
      </c>
      <c r="U96" s="77" t="s">
        <v>126</v>
      </c>
      <c r="V96" s="78">
        <v>0.41</v>
      </c>
      <c r="W96" s="78">
        <f>V96*K96</f>
        <v>0.82</v>
      </c>
      <c r="X96" s="78">
        <v>0</v>
      </c>
      <c r="Y96" s="78">
        <f>X96*K96</f>
        <v>0</v>
      </c>
      <c r="Z96" s="78">
        <v>0</v>
      </c>
      <c r="AA96" s="79">
        <f>Z96*K96</f>
        <v>0</v>
      </c>
      <c r="AR96" s="30" t="s">
        <v>127</v>
      </c>
      <c r="AT96" s="30" t="s">
        <v>121</v>
      </c>
      <c r="AU96" s="30" t="s">
        <v>128</v>
      </c>
      <c r="AY96" s="30" t="s">
        <v>120</v>
      </c>
      <c r="BE96" s="80">
        <f>IF(U96="základní",N96,0)</f>
        <v>0</v>
      </c>
      <c r="BF96" s="80">
        <f>IF(U96="snížená",N96,0)</f>
        <v>0</v>
      </c>
      <c r="BG96" s="80">
        <f>IF(U96="zákl. přenesená",N96,0)</f>
        <v>0</v>
      </c>
      <c r="BH96" s="80">
        <f>IF(U96="sníž. přenesená",N96,0)</f>
        <v>0</v>
      </c>
      <c r="BI96" s="80">
        <f>IF(U96="nulová",N96,0)</f>
        <v>0</v>
      </c>
      <c r="BJ96" s="30" t="s">
        <v>118</v>
      </c>
      <c r="BK96" s="80">
        <f>ROUND(L96*K96,2)</f>
        <v>0</v>
      </c>
      <c r="BL96" s="30" t="s">
        <v>127</v>
      </c>
    </row>
    <row r="97" spans="2:64" s="86" customFormat="1" ht="22.5" customHeight="1" x14ac:dyDescent="0.25">
      <c r="B97" s="81"/>
      <c r="C97" s="82"/>
      <c r="D97" s="82"/>
      <c r="E97" s="83" t="s">
        <v>125</v>
      </c>
      <c r="F97" s="661" t="s">
        <v>2395</v>
      </c>
      <c r="G97" s="662"/>
      <c r="H97" s="662"/>
      <c r="I97" s="662"/>
      <c r="J97" s="82"/>
      <c r="K97" s="84">
        <v>2</v>
      </c>
      <c r="L97" s="82"/>
      <c r="M97" s="82"/>
      <c r="N97" s="82"/>
      <c r="O97" s="82"/>
      <c r="P97" s="82"/>
      <c r="Q97" s="82"/>
      <c r="R97" s="85"/>
      <c r="T97" s="87"/>
      <c r="U97" s="82"/>
      <c r="V97" s="82"/>
      <c r="W97" s="82"/>
      <c r="X97" s="82"/>
      <c r="Y97" s="82"/>
      <c r="Z97" s="82"/>
      <c r="AA97" s="88"/>
      <c r="AT97" s="89" t="s">
        <v>130</v>
      </c>
      <c r="AU97" s="89" t="s">
        <v>128</v>
      </c>
      <c r="AV97" s="86" t="s">
        <v>128</v>
      </c>
      <c r="AW97" s="86" t="s">
        <v>131</v>
      </c>
      <c r="AX97" s="86" t="s">
        <v>118</v>
      </c>
      <c r="AY97" s="89" t="s">
        <v>120</v>
      </c>
    </row>
    <row r="98" spans="2:64" s="62" customFormat="1" ht="29.85" customHeight="1" x14ac:dyDescent="0.3">
      <c r="B98" s="58"/>
      <c r="C98" s="59"/>
      <c r="D98" s="69" t="s">
        <v>79</v>
      </c>
      <c r="E98" s="69"/>
      <c r="F98" s="69"/>
      <c r="G98" s="69"/>
      <c r="H98" s="69"/>
      <c r="I98" s="69"/>
      <c r="J98" s="69"/>
      <c r="K98" s="69"/>
      <c r="L98" s="69"/>
      <c r="M98" s="69"/>
      <c r="N98" s="659">
        <f>BK98</f>
        <v>0</v>
      </c>
      <c r="O98" s="660"/>
      <c r="P98" s="660"/>
      <c r="Q98" s="660"/>
      <c r="R98" s="61"/>
      <c r="T98" s="63"/>
      <c r="U98" s="59"/>
      <c r="V98" s="59"/>
      <c r="W98" s="64">
        <f>SUM(W99:W103)</f>
        <v>5.2627319999999997</v>
      </c>
      <c r="X98" s="59"/>
      <c r="Y98" s="64">
        <f>SUM(Y99:Y103)</f>
        <v>0</v>
      </c>
      <c r="Z98" s="59"/>
      <c r="AA98" s="65">
        <f>SUM(AA99:AA103)</f>
        <v>0</v>
      </c>
      <c r="AR98" s="66" t="s">
        <v>118</v>
      </c>
      <c r="AT98" s="67" t="s">
        <v>117</v>
      </c>
      <c r="AU98" s="67" t="s">
        <v>118</v>
      </c>
      <c r="AY98" s="66" t="s">
        <v>120</v>
      </c>
      <c r="BK98" s="68">
        <f>SUM(BK99:BK103)</f>
        <v>0</v>
      </c>
    </row>
    <row r="99" spans="2:64" s="17" customFormat="1" ht="31.5" customHeight="1" x14ac:dyDescent="0.25">
      <c r="B99" s="70"/>
      <c r="C99" s="71" t="s">
        <v>188</v>
      </c>
      <c r="D99" s="71" t="s">
        <v>121</v>
      </c>
      <c r="E99" s="72" t="s">
        <v>484</v>
      </c>
      <c r="F99" s="671" t="s">
        <v>485</v>
      </c>
      <c r="G99" s="667"/>
      <c r="H99" s="667"/>
      <c r="I99" s="667"/>
      <c r="J99" s="73" t="s">
        <v>134</v>
      </c>
      <c r="K99" s="74">
        <v>3.996</v>
      </c>
      <c r="L99" s="666"/>
      <c r="M99" s="667"/>
      <c r="N99" s="666">
        <f>ROUND(L99*K99,2)</f>
        <v>0</v>
      </c>
      <c r="O99" s="667"/>
      <c r="P99" s="667"/>
      <c r="Q99" s="667"/>
      <c r="R99" s="75"/>
      <c r="T99" s="76" t="s">
        <v>125</v>
      </c>
      <c r="U99" s="77" t="s">
        <v>126</v>
      </c>
      <c r="V99" s="78">
        <v>1.3169999999999999</v>
      </c>
      <c r="W99" s="78">
        <f>V99*K99</f>
        <v>5.2627319999999997</v>
      </c>
      <c r="X99" s="78">
        <v>0</v>
      </c>
      <c r="Y99" s="78">
        <f>X99*K99</f>
        <v>0</v>
      </c>
      <c r="Z99" s="78">
        <v>0</v>
      </c>
      <c r="AA99" s="79">
        <f>Z99*K99</f>
        <v>0</v>
      </c>
      <c r="AR99" s="30" t="s">
        <v>127</v>
      </c>
      <c r="AT99" s="30" t="s">
        <v>121</v>
      </c>
      <c r="AU99" s="30" t="s">
        <v>128</v>
      </c>
      <c r="AY99" s="30" t="s">
        <v>120</v>
      </c>
      <c r="BE99" s="80">
        <f>IF(U99="základní",N99,0)</f>
        <v>0</v>
      </c>
      <c r="BF99" s="80">
        <f>IF(U99="snížená",N99,0)</f>
        <v>0</v>
      </c>
      <c r="BG99" s="80">
        <f>IF(U99="zákl. přenesená",N99,0)</f>
        <v>0</v>
      </c>
      <c r="BH99" s="80">
        <f>IF(U99="sníž. přenesená",N99,0)</f>
        <v>0</v>
      </c>
      <c r="BI99" s="80">
        <f>IF(U99="nulová",N99,0)</f>
        <v>0</v>
      </c>
      <c r="BJ99" s="30" t="s">
        <v>118</v>
      </c>
      <c r="BK99" s="80">
        <f>ROUND(L99*K99,2)</f>
        <v>0</v>
      </c>
      <c r="BL99" s="30" t="s">
        <v>127</v>
      </c>
    </row>
    <row r="100" spans="2:64" s="109" customFormat="1" ht="22.5" customHeight="1" x14ac:dyDescent="0.25">
      <c r="B100" s="105"/>
      <c r="C100" s="106"/>
      <c r="D100" s="106"/>
      <c r="E100" s="107" t="s">
        <v>125</v>
      </c>
      <c r="F100" s="672" t="s">
        <v>1828</v>
      </c>
      <c r="G100" s="673"/>
      <c r="H100" s="673"/>
      <c r="I100" s="673"/>
      <c r="J100" s="106"/>
      <c r="K100" s="107" t="s">
        <v>125</v>
      </c>
      <c r="L100" s="106"/>
      <c r="M100" s="106"/>
      <c r="N100" s="106"/>
      <c r="O100" s="106"/>
      <c r="P100" s="106"/>
      <c r="Q100" s="106"/>
      <c r="R100" s="108"/>
      <c r="T100" s="110"/>
      <c r="U100" s="106"/>
      <c r="V100" s="106"/>
      <c r="W100" s="106"/>
      <c r="X100" s="106"/>
      <c r="Y100" s="106"/>
      <c r="Z100" s="106"/>
      <c r="AA100" s="111"/>
      <c r="AT100" s="112" t="s">
        <v>130</v>
      </c>
      <c r="AU100" s="112" t="s">
        <v>128</v>
      </c>
      <c r="AV100" s="109" t="s">
        <v>118</v>
      </c>
      <c r="AW100" s="109" t="s">
        <v>131</v>
      </c>
      <c r="AX100" s="109" t="s">
        <v>119</v>
      </c>
      <c r="AY100" s="112" t="s">
        <v>120</v>
      </c>
    </row>
    <row r="101" spans="2:64" s="86" customFormat="1" ht="22.5" customHeight="1" x14ac:dyDescent="0.25">
      <c r="B101" s="81"/>
      <c r="C101" s="82"/>
      <c r="D101" s="82"/>
      <c r="E101" s="83" t="s">
        <v>125</v>
      </c>
      <c r="F101" s="663" t="s">
        <v>2396</v>
      </c>
      <c r="G101" s="662"/>
      <c r="H101" s="662"/>
      <c r="I101" s="662"/>
      <c r="J101" s="82"/>
      <c r="K101" s="84">
        <v>0.39600000000000002</v>
      </c>
      <c r="L101" s="82"/>
      <c r="M101" s="82"/>
      <c r="N101" s="82"/>
      <c r="O101" s="82"/>
      <c r="P101" s="82"/>
      <c r="Q101" s="82"/>
      <c r="R101" s="85"/>
      <c r="T101" s="87"/>
      <c r="U101" s="82"/>
      <c r="V101" s="82"/>
      <c r="W101" s="82"/>
      <c r="X101" s="82"/>
      <c r="Y101" s="82"/>
      <c r="Z101" s="82"/>
      <c r="AA101" s="88"/>
      <c r="AT101" s="89" t="s">
        <v>130</v>
      </c>
      <c r="AU101" s="89" t="s">
        <v>128</v>
      </c>
      <c r="AV101" s="86" t="s">
        <v>128</v>
      </c>
      <c r="AW101" s="86" t="s">
        <v>131</v>
      </c>
      <c r="AX101" s="86" t="s">
        <v>119</v>
      </c>
      <c r="AY101" s="89" t="s">
        <v>120</v>
      </c>
    </row>
    <row r="102" spans="2:64" s="86" customFormat="1" ht="31.5" customHeight="1" x14ac:dyDescent="0.25">
      <c r="B102" s="81"/>
      <c r="C102" s="82"/>
      <c r="D102" s="82"/>
      <c r="E102" s="83" t="s">
        <v>125</v>
      </c>
      <c r="F102" s="663" t="s">
        <v>2397</v>
      </c>
      <c r="G102" s="662"/>
      <c r="H102" s="662"/>
      <c r="I102" s="662"/>
      <c r="J102" s="82"/>
      <c r="K102" s="84">
        <v>3.6</v>
      </c>
      <c r="L102" s="82"/>
      <c r="M102" s="82"/>
      <c r="N102" s="82"/>
      <c r="O102" s="82"/>
      <c r="P102" s="82"/>
      <c r="Q102" s="82"/>
      <c r="R102" s="85"/>
      <c r="T102" s="87"/>
      <c r="U102" s="82"/>
      <c r="V102" s="82"/>
      <c r="W102" s="82"/>
      <c r="X102" s="82"/>
      <c r="Y102" s="82"/>
      <c r="Z102" s="82"/>
      <c r="AA102" s="88"/>
      <c r="AT102" s="89" t="s">
        <v>130</v>
      </c>
      <c r="AU102" s="89" t="s">
        <v>128</v>
      </c>
      <c r="AV102" s="86" t="s">
        <v>128</v>
      </c>
      <c r="AW102" s="86" t="s">
        <v>131</v>
      </c>
      <c r="AX102" s="86" t="s">
        <v>119</v>
      </c>
      <c r="AY102" s="89" t="s">
        <v>120</v>
      </c>
    </row>
    <row r="103" spans="2:64" s="95" customFormat="1" ht="22.5" customHeight="1" x14ac:dyDescent="0.25">
      <c r="B103" s="90"/>
      <c r="C103" s="91"/>
      <c r="D103" s="91"/>
      <c r="E103" s="92" t="s">
        <v>125</v>
      </c>
      <c r="F103" s="664" t="s">
        <v>146</v>
      </c>
      <c r="G103" s="665"/>
      <c r="H103" s="665"/>
      <c r="I103" s="665"/>
      <c r="J103" s="91"/>
      <c r="K103" s="93">
        <v>3.996</v>
      </c>
      <c r="L103" s="91"/>
      <c r="M103" s="91"/>
      <c r="N103" s="91"/>
      <c r="O103" s="91"/>
      <c r="P103" s="91"/>
      <c r="Q103" s="91"/>
      <c r="R103" s="94"/>
      <c r="T103" s="96"/>
      <c r="U103" s="91"/>
      <c r="V103" s="91"/>
      <c r="W103" s="91"/>
      <c r="X103" s="91"/>
      <c r="Y103" s="91"/>
      <c r="Z103" s="91"/>
      <c r="AA103" s="97"/>
      <c r="AT103" s="98" t="s">
        <v>130</v>
      </c>
      <c r="AU103" s="98" t="s">
        <v>128</v>
      </c>
      <c r="AV103" s="95" t="s">
        <v>127</v>
      </c>
      <c r="AW103" s="95" t="s">
        <v>131</v>
      </c>
      <c r="AX103" s="95" t="s">
        <v>118</v>
      </c>
      <c r="AY103" s="98" t="s">
        <v>120</v>
      </c>
    </row>
    <row r="104" spans="2:64" s="62" customFormat="1" ht="29.85" customHeight="1" x14ac:dyDescent="0.3">
      <c r="B104" s="58"/>
      <c r="C104" s="59"/>
      <c r="D104" s="69" t="s">
        <v>80</v>
      </c>
      <c r="E104" s="69"/>
      <c r="F104" s="69"/>
      <c r="G104" s="69"/>
      <c r="H104" s="69"/>
      <c r="I104" s="69"/>
      <c r="J104" s="69"/>
      <c r="K104" s="69"/>
      <c r="L104" s="69"/>
      <c r="M104" s="69"/>
      <c r="N104" s="659">
        <f>BK104</f>
        <v>0</v>
      </c>
      <c r="O104" s="660"/>
      <c r="P104" s="660"/>
      <c r="Q104" s="660"/>
      <c r="R104" s="61"/>
      <c r="T104" s="63"/>
      <c r="U104" s="59"/>
      <c r="V104" s="59"/>
      <c r="W104" s="64">
        <f>SUM(W105:W134)</f>
        <v>13.056559999999999</v>
      </c>
      <c r="X104" s="59"/>
      <c r="Y104" s="64">
        <f>SUM(Y105:Y134)</f>
        <v>1.5736976</v>
      </c>
      <c r="Z104" s="59"/>
      <c r="AA104" s="65">
        <f>SUM(AA105:AA134)</f>
        <v>0</v>
      </c>
      <c r="AR104" s="66" t="s">
        <v>118</v>
      </c>
      <c r="AT104" s="67" t="s">
        <v>117</v>
      </c>
      <c r="AU104" s="67" t="s">
        <v>118</v>
      </c>
      <c r="AY104" s="66" t="s">
        <v>120</v>
      </c>
      <c r="BK104" s="68">
        <f>SUM(BK105:BK134)</f>
        <v>0</v>
      </c>
    </row>
    <row r="105" spans="2:64" s="17" customFormat="1" ht="22.5" customHeight="1" x14ac:dyDescent="0.25">
      <c r="B105" s="70"/>
      <c r="C105" s="71" t="s">
        <v>194</v>
      </c>
      <c r="D105" s="71" t="s">
        <v>121</v>
      </c>
      <c r="E105" s="72" t="s">
        <v>488</v>
      </c>
      <c r="F105" s="671" t="s">
        <v>489</v>
      </c>
      <c r="G105" s="667"/>
      <c r="H105" s="667"/>
      <c r="I105" s="667"/>
      <c r="J105" s="73" t="s">
        <v>172</v>
      </c>
      <c r="K105" s="74">
        <v>40.840000000000003</v>
      </c>
      <c r="L105" s="666"/>
      <c r="M105" s="667"/>
      <c r="N105" s="666">
        <f>ROUND(L105*K105,2)</f>
        <v>0</v>
      </c>
      <c r="O105" s="667"/>
      <c r="P105" s="667"/>
      <c r="Q105" s="667"/>
      <c r="R105" s="75"/>
      <c r="T105" s="76" t="s">
        <v>125</v>
      </c>
      <c r="U105" s="77" t="s">
        <v>126</v>
      </c>
      <c r="V105" s="78">
        <v>2.9000000000000001E-2</v>
      </c>
      <c r="W105" s="78">
        <f>V105*K105</f>
        <v>1.1843600000000001</v>
      </c>
      <c r="X105" s="78">
        <v>0</v>
      </c>
      <c r="Y105" s="78">
        <f>X105*K105</f>
        <v>0</v>
      </c>
      <c r="Z105" s="78">
        <v>0</v>
      </c>
      <c r="AA105" s="79">
        <f>Z105*K105</f>
        <v>0</v>
      </c>
      <c r="AR105" s="30" t="s">
        <v>127</v>
      </c>
      <c r="AT105" s="30" t="s">
        <v>121</v>
      </c>
      <c r="AU105" s="30" t="s">
        <v>128</v>
      </c>
      <c r="AY105" s="30" t="s">
        <v>120</v>
      </c>
      <c r="BE105" s="80">
        <f>IF(U105="základní",N105,0)</f>
        <v>0</v>
      </c>
      <c r="BF105" s="80">
        <f>IF(U105="snížená",N105,0)</f>
        <v>0</v>
      </c>
      <c r="BG105" s="80">
        <f>IF(U105="zákl. přenesená",N105,0)</f>
        <v>0</v>
      </c>
      <c r="BH105" s="80">
        <f>IF(U105="sníž. přenesená",N105,0)</f>
        <v>0</v>
      </c>
      <c r="BI105" s="80">
        <f>IF(U105="nulová",N105,0)</f>
        <v>0</v>
      </c>
      <c r="BJ105" s="30" t="s">
        <v>118</v>
      </c>
      <c r="BK105" s="80">
        <f>ROUND(L105*K105,2)</f>
        <v>0</v>
      </c>
      <c r="BL105" s="30" t="s">
        <v>127</v>
      </c>
    </row>
    <row r="106" spans="2:64" s="86" customFormat="1" ht="22.5" customHeight="1" x14ac:dyDescent="0.25">
      <c r="B106" s="81"/>
      <c r="C106" s="82"/>
      <c r="D106" s="82"/>
      <c r="E106" s="83" t="s">
        <v>125</v>
      </c>
      <c r="F106" s="661" t="s">
        <v>2398</v>
      </c>
      <c r="G106" s="662"/>
      <c r="H106" s="662"/>
      <c r="I106" s="662"/>
      <c r="J106" s="82"/>
      <c r="K106" s="84">
        <v>48.28</v>
      </c>
      <c r="L106" s="82"/>
      <c r="M106" s="82"/>
      <c r="N106" s="82"/>
      <c r="O106" s="82"/>
      <c r="P106" s="82"/>
      <c r="Q106" s="82"/>
      <c r="R106" s="85"/>
      <c r="T106" s="87"/>
      <c r="U106" s="82"/>
      <c r="V106" s="82"/>
      <c r="W106" s="82"/>
      <c r="X106" s="82"/>
      <c r="Y106" s="82"/>
      <c r="Z106" s="82"/>
      <c r="AA106" s="88"/>
      <c r="AT106" s="89" t="s">
        <v>130</v>
      </c>
      <c r="AU106" s="89" t="s">
        <v>128</v>
      </c>
      <c r="AV106" s="86" t="s">
        <v>128</v>
      </c>
      <c r="AW106" s="86" t="s">
        <v>131</v>
      </c>
      <c r="AX106" s="86" t="s">
        <v>119</v>
      </c>
      <c r="AY106" s="89" t="s">
        <v>120</v>
      </c>
    </row>
    <row r="107" spans="2:64" s="86" customFormat="1" ht="22.5" customHeight="1" x14ac:dyDescent="0.25">
      <c r="B107" s="81"/>
      <c r="C107" s="82"/>
      <c r="D107" s="82"/>
      <c r="E107" s="83" t="s">
        <v>125</v>
      </c>
      <c r="F107" s="663" t="s">
        <v>2399</v>
      </c>
      <c r="G107" s="662"/>
      <c r="H107" s="662"/>
      <c r="I107" s="662"/>
      <c r="J107" s="82"/>
      <c r="K107" s="84">
        <v>-7.44</v>
      </c>
      <c r="L107" s="82"/>
      <c r="M107" s="82"/>
      <c r="N107" s="82"/>
      <c r="O107" s="82"/>
      <c r="P107" s="82"/>
      <c r="Q107" s="82"/>
      <c r="R107" s="85"/>
      <c r="T107" s="87"/>
      <c r="U107" s="82"/>
      <c r="V107" s="82"/>
      <c r="W107" s="82"/>
      <c r="X107" s="82"/>
      <c r="Y107" s="82"/>
      <c r="Z107" s="82"/>
      <c r="AA107" s="88"/>
      <c r="AT107" s="89" t="s">
        <v>130</v>
      </c>
      <c r="AU107" s="89" t="s">
        <v>128</v>
      </c>
      <c r="AV107" s="86" t="s">
        <v>128</v>
      </c>
      <c r="AW107" s="86" t="s">
        <v>131</v>
      </c>
      <c r="AX107" s="86" t="s">
        <v>119</v>
      </c>
      <c r="AY107" s="89" t="s">
        <v>120</v>
      </c>
    </row>
    <row r="108" spans="2:64" s="95" customFormat="1" ht="22.5" customHeight="1" x14ac:dyDescent="0.25">
      <c r="B108" s="90"/>
      <c r="C108" s="91"/>
      <c r="D108" s="91"/>
      <c r="E108" s="92" t="s">
        <v>125</v>
      </c>
      <c r="F108" s="664" t="s">
        <v>146</v>
      </c>
      <c r="G108" s="665"/>
      <c r="H108" s="665"/>
      <c r="I108" s="665"/>
      <c r="J108" s="91"/>
      <c r="K108" s="93">
        <v>40.840000000000003</v>
      </c>
      <c r="L108" s="91"/>
      <c r="M108" s="91"/>
      <c r="N108" s="91"/>
      <c r="O108" s="91"/>
      <c r="P108" s="91"/>
      <c r="Q108" s="91"/>
      <c r="R108" s="94"/>
      <c r="T108" s="96"/>
      <c r="U108" s="91"/>
      <c r="V108" s="91"/>
      <c r="W108" s="91"/>
      <c r="X108" s="91"/>
      <c r="Y108" s="91"/>
      <c r="Z108" s="91"/>
      <c r="AA108" s="97"/>
      <c r="AT108" s="98" t="s">
        <v>130</v>
      </c>
      <c r="AU108" s="98" t="s">
        <v>128</v>
      </c>
      <c r="AV108" s="95" t="s">
        <v>127</v>
      </c>
      <c r="AW108" s="95" t="s">
        <v>131</v>
      </c>
      <c r="AX108" s="95" t="s">
        <v>118</v>
      </c>
      <c r="AY108" s="98" t="s">
        <v>120</v>
      </c>
    </row>
    <row r="109" spans="2:64" s="17" customFormat="1" ht="31.5" customHeight="1" x14ac:dyDescent="0.25">
      <c r="B109" s="70"/>
      <c r="C109" s="71" t="s">
        <v>199</v>
      </c>
      <c r="D109" s="71" t="s">
        <v>121</v>
      </c>
      <c r="E109" s="72" t="s">
        <v>498</v>
      </c>
      <c r="F109" s="671" t="s">
        <v>499</v>
      </c>
      <c r="G109" s="667"/>
      <c r="H109" s="667"/>
      <c r="I109" s="667"/>
      <c r="J109" s="73" t="s">
        <v>172</v>
      </c>
      <c r="K109" s="74">
        <v>48.28</v>
      </c>
      <c r="L109" s="666"/>
      <c r="M109" s="667"/>
      <c r="N109" s="666">
        <f>ROUND(L109*K109,2)</f>
        <v>0</v>
      </c>
      <c r="O109" s="667"/>
      <c r="P109" s="667"/>
      <c r="Q109" s="667"/>
      <c r="R109" s="75"/>
      <c r="T109" s="76" t="s">
        <v>125</v>
      </c>
      <c r="U109" s="77" t="s">
        <v>126</v>
      </c>
      <c r="V109" s="78">
        <v>5.6000000000000001E-2</v>
      </c>
      <c r="W109" s="78">
        <f>V109*K109</f>
        <v>2.7036800000000003</v>
      </c>
      <c r="X109" s="78">
        <v>0</v>
      </c>
      <c r="Y109" s="78">
        <f>X109*K109</f>
        <v>0</v>
      </c>
      <c r="Z109" s="78">
        <v>0</v>
      </c>
      <c r="AA109" s="79">
        <f>Z109*K109</f>
        <v>0</v>
      </c>
      <c r="AR109" s="30" t="s">
        <v>127</v>
      </c>
      <c r="AT109" s="30" t="s">
        <v>121</v>
      </c>
      <c r="AU109" s="30" t="s">
        <v>128</v>
      </c>
      <c r="AY109" s="30" t="s">
        <v>120</v>
      </c>
      <c r="BE109" s="80">
        <f>IF(U109="základní",N109,0)</f>
        <v>0</v>
      </c>
      <c r="BF109" s="80">
        <f>IF(U109="snížená",N109,0)</f>
        <v>0</v>
      </c>
      <c r="BG109" s="80">
        <f>IF(U109="zákl. přenesená",N109,0)</f>
        <v>0</v>
      </c>
      <c r="BH109" s="80">
        <f>IF(U109="sníž. přenesená",N109,0)</f>
        <v>0</v>
      </c>
      <c r="BI109" s="80">
        <f>IF(U109="nulová",N109,0)</f>
        <v>0</v>
      </c>
      <c r="BJ109" s="30" t="s">
        <v>118</v>
      </c>
      <c r="BK109" s="80">
        <f>ROUND(L109*K109,2)</f>
        <v>0</v>
      </c>
      <c r="BL109" s="30" t="s">
        <v>127</v>
      </c>
    </row>
    <row r="110" spans="2:64" s="86" customFormat="1" ht="22.5" customHeight="1" x14ac:dyDescent="0.25">
      <c r="B110" s="81"/>
      <c r="C110" s="82"/>
      <c r="D110" s="82"/>
      <c r="E110" s="83" t="s">
        <v>125</v>
      </c>
      <c r="F110" s="661" t="s">
        <v>2400</v>
      </c>
      <c r="G110" s="662"/>
      <c r="H110" s="662"/>
      <c r="I110" s="662"/>
      <c r="J110" s="82"/>
      <c r="K110" s="84">
        <v>48.28</v>
      </c>
      <c r="L110" s="82"/>
      <c r="M110" s="82"/>
      <c r="N110" s="82"/>
      <c r="O110" s="82"/>
      <c r="P110" s="82"/>
      <c r="Q110" s="82"/>
      <c r="R110" s="85"/>
      <c r="T110" s="87"/>
      <c r="U110" s="82"/>
      <c r="V110" s="82"/>
      <c r="W110" s="82"/>
      <c r="X110" s="82"/>
      <c r="Y110" s="82"/>
      <c r="Z110" s="82"/>
      <c r="AA110" s="88"/>
      <c r="AT110" s="89" t="s">
        <v>130</v>
      </c>
      <c r="AU110" s="89" t="s">
        <v>128</v>
      </c>
      <c r="AV110" s="86" t="s">
        <v>128</v>
      </c>
      <c r="AW110" s="86" t="s">
        <v>131</v>
      </c>
      <c r="AX110" s="86" t="s">
        <v>118</v>
      </c>
      <c r="AY110" s="89" t="s">
        <v>120</v>
      </c>
    </row>
    <row r="111" spans="2:64" s="17" customFormat="1" ht="31.5" customHeight="1" x14ac:dyDescent="0.25">
      <c r="B111" s="70"/>
      <c r="C111" s="71" t="s">
        <v>203</v>
      </c>
      <c r="D111" s="71" t="s">
        <v>121</v>
      </c>
      <c r="E111" s="72" t="s">
        <v>501</v>
      </c>
      <c r="F111" s="671" t="s">
        <v>502</v>
      </c>
      <c r="G111" s="667"/>
      <c r="H111" s="667"/>
      <c r="I111" s="667"/>
      <c r="J111" s="73" t="s">
        <v>172</v>
      </c>
      <c r="K111" s="74">
        <v>48.28</v>
      </c>
      <c r="L111" s="666"/>
      <c r="M111" s="667"/>
      <c r="N111" s="666">
        <f>ROUND(L111*K111,2)</f>
        <v>0</v>
      </c>
      <c r="O111" s="667"/>
      <c r="P111" s="667"/>
      <c r="Q111" s="667"/>
      <c r="R111" s="75"/>
      <c r="T111" s="76" t="s">
        <v>125</v>
      </c>
      <c r="U111" s="77" t="s">
        <v>126</v>
      </c>
      <c r="V111" s="78">
        <v>2.7E-2</v>
      </c>
      <c r="W111" s="78">
        <f>V111*K111</f>
        <v>1.3035600000000001</v>
      </c>
      <c r="X111" s="78">
        <v>0</v>
      </c>
      <c r="Y111" s="78">
        <f>X111*K111</f>
        <v>0</v>
      </c>
      <c r="Z111" s="78">
        <v>0</v>
      </c>
      <c r="AA111" s="79">
        <f>Z111*K111</f>
        <v>0</v>
      </c>
      <c r="AR111" s="30" t="s">
        <v>127</v>
      </c>
      <c r="AT111" s="30" t="s">
        <v>121</v>
      </c>
      <c r="AU111" s="30" t="s">
        <v>128</v>
      </c>
      <c r="AY111" s="30" t="s">
        <v>120</v>
      </c>
      <c r="BE111" s="80">
        <f>IF(U111="základní",N111,0)</f>
        <v>0</v>
      </c>
      <c r="BF111" s="80">
        <f>IF(U111="snížená",N111,0)</f>
        <v>0</v>
      </c>
      <c r="BG111" s="80">
        <f>IF(U111="zákl. přenesená",N111,0)</f>
        <v>0</v>
      </c>
      <c r="BH111" s="80">
        <f>IF(U111="sníž. přenesená",N111,0)</f>
        <v>0</v>
      </c>
      <c r="BI111" s="80">
        <f>IF(U111="nulová",N111,0)</f>
        <v>0</v>
      </c>
      <c r="BJ111" s="30" t="s">
        <v>118</v>
      </c>
      <c r="BK111" s="80">
        <f>ROUND(L111*K111,2)</f>
        <v>0</v>
      </c>
      <c r="BL111" s="30" t="s">
        <v>127</v>
      </c>
    </row>
    <row r="112" spans="2:64" s="86" customFormat="1" ht="22.5" customHeight="1" x14ac:dyDescent="0.25">
      <c r="B112" s="81"/>
      <c r="C112" s="82"/>
      <c r="D112" s="82"/>
      <c r="E112" s="83" t="s">
        <v>125</v>
      </c>
      <c r="F112" s="661" t="s">
        <v>2400</v>
      </c>
      <c r="G112" s="662"/>
      <c r="H112" s="662"/>
      <c r="I112" s="662"/>
      <c r="J112" s="82"/>
      <c r="K112" s="84">
        <v>48.28</v>
      </c>
      <c r="L112" s="82"/>
      <c r="M112" s="82"/>
      <c r="N112" s="82"/>
      <c r="O112" s="82"/>
      <c r="P112" s="82"/>
      <c r="Q112" s="82"/>
      <c r="R112" s="85"/>
      <c r="T112" s="87"/>
      <c r="U112" s="82"/>
      <c r="V112" s="82"/>
      <c r="W112" s="82"/>
      <c r="X112" s="82"/>
      <c r="Y112" s="82"/>
      <c r="Z112" s="82"/>
      <c r="AA112" s="88"/>
      <c r="AT112" s="89" t="s">
        <v>130</v>
      </c>
      <c r="AU112" s="89" t="s">
        <v>128</v>
      </c>
      <c r="AV112" s="86" t="s">
        <v>128</v>
      </c>
      <c r="AW112" s="86" t="s">
        <v>131</v>
      </c>
      <c r="AX112" s="86" t="s">
        <v>118</v>
      </c>
      <c r="AY112" s="89" t="s">
        <v>120</v>
      </c>
    </row>
    <row r="113" spans="2:64" s="17" customFormat="1" ht="31.5" customHeight="1" x14ac:dyDescent="0.25">
      <c r="B113" s="70"/>
      <c r="C113" s="71" t="s">
        <v>206</v>
      </c>
      <c r="D113" s="71" t="s">
        <v>121</v>
      </c>
      <c r="E113" s="72" t="s">
        <v>504</v>
      </c>
      <c r="F113" s="671" t="s">
        <v>505</v>
      </c>
      <c r="G113" s="667"/>
      <c r="H113" s="667"/>
      <c r="I113" s="667"/>
      <c r="J113" s="73" t="s">
        <v>172</v>
      </c>
      <c r="K113" s="74">
        <v>96.56</v>
      </c>
      <c r="L113" s="666"/>
      <c r="M113" s="667"/>
      <c r="N113" s="666">
        <f>ROUND(L113*K113,2)</f>
        <v>0</v>
      </c>
      <c r="O113" s="667"/>
      <c r="P113" s="667"/>
      <c r="Q113" s="667"/>
      <c r="R113" s="75"/>
      <c r="T113" s="76" t="s">
        <v>125</v>
      </c>
      <c r="U113" s="77" t="s">
        <v>126</v>
      </c>
      <c r="V113" s="78">
        <v>2E-3</v>
      </c>
      <c r="W113" s="78">
        <f>V113*K113</f>
        <v>0.19312000000000001</v>
      </c>
      <c r="X113" s="78">
        <v>7.1000000000000002E-4</v>
      </c>
      <c r="Y113" s="78">
        <f>X113*K113</f>
        <v>6.855760000000001E-2</v>
      </c>
      <c r="Z113" s="78">
        <v>0</v>
      </c>
      <c r="AA113" s="79">
        <f>Z113*K113</f>
        <v>0</v>
      </c>
      <c r="AR113" s="30" t="s">
        <v>127</v>
      </c>
      <c r="AT113" s="30" t="s">
        <v>121</v>
      </c>
      <c r="AU113" s="30" t="s">
        <v>128</v>
      </c>
      <c r="AY113" s="30" t="s">
        <v>120</v>
      </c>
      <c r="BE113" s="80">
        <f>IF(U113="základní",N113,0)</f>
        <v>0</v>
      </c>
      <c r="BF113" s="80">
        <f>IF(U113="snížená",N113,0)</f>
        <v>0</v>
      </c>
      <c r="BG113" s="80">
        <f>IF(U113="zákl. přenesená",N113,0)</f>
        <v>0</v>
      </c>
      <c r="BH113" s="80">
        <f>IF(U113="sníž. přenesená",N113,0)</f>
        <v>0</v>
      </c>
      <c r="BI113" s="80">
        <f>IF(U113="nulová",N113,0)</f>
        <v>0</v>
      </c>
      <c r="BJ113" s="30" t="s">
        <v>118</v>
      </c>
      <c r="BK113" s="80">
        <f>ROUND(L113*K113,2)</f>
        <v>0</v>
      </c>
      <c r="BL113" s="30" t="s">
        <v>127</v>
      </c>
    </row>
    <row r="114" spans="2:64" s="86" customFormat="1" ht="22.5" customHeight="1" x14ac:dyDescent="0.25">
      <c r="B114" s="81"/>
      <c r="C114" s="82"/>
      <c r="D114" s="82"/>
      <c r="E114" s="83" t="s">
        <v>125</v>
      </c>
      <c r="F114" s="661" t="s">
        <v>2401</v>
      </c>
      <c r="G114" s="662"/>
      <c r="H114" s="662"/>
      <c r="I114" s="662"/>
      <c r="J114" s="82"/>
      <c r="K114" s="84">
        <v>96.56</v>
      </c>
      <c r="L114" s="82"/>
      <c r="M114" s="82"/>
      <c r="N114" s="82"/>
      <c r="O114" s="82"/>
      <c r="P114" s="82"/>
      <c r="Q114" s="82"/>
      <c r="R114" s="85"/>
      <c r="T114" s="87"/>
      <c r="U114" s="82"/>
      <c r="V114" s="82"/>
      <c r="W114" s="82"/>
      <c r="X114" s="82"/>
      <c r="Y114" s="82"/>
      <c r="Z114" s="82"/>
      <c r="AA114" s="88"/>
      <c r="AT114" s="89" t="s">
        <v>130</v>
      </c>
      <c r="AU114" s="89" t="s">
        <v>128</v>
      </c>
      <c r="AV114" s="86" t="s">
        <v>128</v>
      </c>
      <c r="AW114" s="86" t="s">
        <v>131</v>
      </c>
      <c r="AX114" s="86" t="s">
        <v>118</v>
      </c>
      <c r="AY114" s="89" t="s">
        <v>120</v>
      </c>
    </row>
    <row r="115" spans="2:64" s="17" customFormat="1" ht="31.5" customHeight="1" x14ac:dyDescent="0.25">
      <c r="B115" s="70"/>
      <c r="C115" s="71" t="s">
        <v>209</v>
      </c>
      <c r="D115" s="71" t="s">
        <v>121</v>
      </c>
      <c r="E115" s="72" t="s">
        <v>507</v>
      </c>
      <c r="F115" s="671" t="s">
        <v>508</v>
      </c>
      <c r="G115" s="667"/>
      <c r="H115" s="667"/>
      <c r="I115" s="667"/>
      <c r="J115" s="73" t="s">
        <v>172</v>
      </c>
      <c r="K115" s="74">
        <v>48.28</v>
      </c>
      <c r="L115" s="666"/>
      <c r="M115" s="667"/>
      <c r="N115" s="666">
        <f>ROUND(L115*K115,2)</f>
        <v>0</v>
      </c>
      <c r="O115" s="667"/>
      <c r="P115" s="667"/>
      <c r="Q115" s="667"/>
      <c r="R115" s="75"/>
      <c r="T115" s="76" t="s">
        <v>125</v>
      </c>
      <c r="U115" s="77" t="s">
        <v>126</v>
      </c>
      <c r="V115" s="78">
        <v>4.8000000000000001E-2</v>
      </c>
      <c r="W115" s="78">
        <f>V115*K115</f>
        <v>2.3174399999999999</v>
      </c>
      <c r="X115" s="78">
        <v>0</v>
      </c>
      <c r="Y115" s="78">
        <f>X115*K115</f>
        <v>0</v>
      </c>
      <c r="Z115" s="78">
        <v>0</v>
      </c>
      <c r="AA115" s="79">
        <f>Z115*K115</f>
        <v>0</v>
      </c>
      <c r="AR115" s="30" t="s">
        <v>127</v>
      </c>
      <c r="AT115" s="30" t="s">
        <v>121</v>
      </c>
      <c r="AU115" s="30" t="s">
        <v>128</v>
      </c>
      <c r="AY115" s="30" t="s">
        <v>120</v>
      </c>
      <c r="BE115" s="80">
        <f>IF(U115="základní",N115,0)</f>
        <v>0</v>
      </c>
      <c r="BF115" s="80">
        <f>IF(U115="snížená",N115,0)</f>
        <v>0</v>
      </c>
      <c r="BG115" s="80">
        <f>IF(U115="zákl. přenesená",N115,0)</f>
        <v>0</v>
      </c>
      <c r="BH115" s="80">
        <f>IF(U115="sníž. přenesená",N115,0)</f>
        <v>0</v>
      </c>
      <c r="BI115" s="80">
        <f>IF(U115="nulová",N115,0)</f>
        <v>0</v>
      </c>
      <c r="BJ115" s="30" t="s">
        <v>118</v>
      </c>
      <c r="BK115" s="80">
        <f>ROUND(L115*K115,2)</f>
        <v>0</v>
      </c>
      <c r="BL115" s="30" t="s">
        <v>127</v>
      </c>
    </row>
    <row r="116" spans="2:64" s="17" customFormat="1" ht="30" customHeight="1" x14ac:dyDescent="0.25">
      <c r="B116" s="18"/>
      <c r="C116" s="20"/>
      <c r="D116" s="20"/>
      <c r="E116" s="20"/>
      <c r="F116" s="679" t="s">
        <v>509</v>
      </c>
      <c r="G116" s="680"/>
      <c r="H116" s="680"/>
      <c r="I116" s="680"/>
      <c r="J116" s="20"/>
      <c r="K116" s="20"/>
      <c r="L116" s="20"/>
      <c r="M116" s="20"/>
      <c r="N116" s="20"/>
      <c r="O116" s="20"/>
      <c r="P116" s="20"/>
      <c r="Q116" s="20"/>
      <c r="R116" s="19"/>
      <c r="T116" s="99"/>
      <c r="U116" s="20"/>
      <c r="V116" s="20"/>
      <c r="W116" s="20"/>
      <c r="X116" s="20"/>
      <c r="Y116" s="20"/>
      <c r="Z116" s="20"/>
      <c r="AA116" s="100"/>
      <c r="AT116" s="30" t="s">
        <v>193</v>
      </c>
      <c r="AU116" s="30" t="s">
        <v>128</v>
      </c>
    </row>
    <row r="117" spans="2:64" s="86" customFormat="1" ht="31.5" customHeight="1" x14ac:dyDescent="0.25">
      <c r="B117" s="81"/>
      <c r="C117" s="82"/>
      <c r="D117" s="82"/>
      <c r="E117" s="83" t="s">
        <v>125</v>
      </c>
      <c r="F117" s="663" t="s">
        <v>2402</v>
      </c>
      <c r="G117" s="662"/>
      <c r="H117" s="662"/>
      <c r="I117" s="662"/>
      <c r="J117" s="82"/>
      <c r="K117" s="84">
        <v>48.28</v>
      </c>
      <c r="L117" s="82"/>
      <c r="M117" s="82"/>
      <c r="N117" s="82"/>
      <c r="O117" s="82"/>
      <c r="P117" s="82"/>
      <c r="Q117" s="82"/>
      <c r="R117" s="85"/>
      <c r="T117" s="87"/>
      <c r="U117" s="82"/>
      <c r="V117" s="82"/>
      <c r="W117" s="82"/>
      <c r="X117" s="82"/>
      <c r="Y117" s="82"/>
      <c r="Z117" s="82"/>
      <c r="AA117" s="88"/>
      <c r="AT117" s="89" t="s">
        <v>130</v>
      </c>
      <c r="AU117" s="89" t="s">
        <v>128</v>
      </c>
      <c r="AV117" s="86" t="s">
        <v>128</v>
      </c>
      <c r="AW117" s="86" t="s">
        <v>131</v>
      </c>
      <c r="AX117" s="86" t="s">
        <v>118</v>
      </c>
      <c r="AY117" s="89" t="s">
        <v>120</v>
      </c>
    </row>
    <row r="118" spans="2:64" s="17" customFormat="1" ht="31.5" customHeight="1" x14ac:dyDescent="0.25">
      <c r="B118" s="70"/>
      <c r="C118" s="71" t="s">
        <v>212</v>
      </c>
      <c r="D118" s="71" t="s">
        <v>121</v>
      </c>
      <c r="E118" s="72" t="s">
        <v>511</v>
      </c>
      <c r="F118" s="671" t="s">
        <v>512</v>
      </c>
      <c r="G118" s="667"/>
      <c r="H118" s="667"/>
      <c r="I118" s="667"/>
      <c r="J118" s="73" t="s">
        <v>172</v>
      </c>
      <c r="K118" s="74">
        <v>48.28</v>
      </c>
      <c r="L118" s="666"/>
      <c r="M118" s="667"/>
      <c r="N118" s="666">
        <f>ROUND(L118*K118,2)</f>
        <v>0</v>
      </c>
      <c r="O118" s="667"/>
      <c r="P118" s="667"/>
      <c r="Q118" s="667"/>
      <c r="R118" s="75"/>
      <c r="T118" s="76" t="s">
        <v>125</v>
      </c>
      <c r="U118" s="77" t="s">
        <v>126</v>
      </c>
      <c r="V118" s="78">
        <v>0.08</v>
      </c>
      <c r="W118" s="78">
        <f>V118*K118</f>
        <v>3.8624000000000001</v>
      </c>
      <c r="X118" s="78">
        <v>0</v>
      </c>
      <c r="Y118" s="78">
        <f>X118*K118</f>
        <v>0</v>
      </c>
      <c r="Z118" s="78">
        <v>0</v>
      </c>
      <c r="AA118" s="79">
        <f>Z118*K118</f>
        <v>0</v>
      </c>
      <c r="AR118" s="30" t="s">
        <v>127</v>
      </c>
      <c r="AT118" s="30" t="s">
        <v>121</v>
      </c>
      <c r="AU118" s="30" t="s">
        <v>128</v>
      </c>
      <c r="AY118" s="30" t="s">
        <v>120</v>
      </c>
      <c r="BE118" s="80">
        <f>IF(U118="základní",N118,0)</f>
        <v>0</v>
      </c>
      <c r="BF118" s="80">
        <f>IF(U118="snížená",N118,0)</f>
        <v>0</v>
      </c>
      <c r="BG118" s="80">
        <f>IF(U118="zákl. přenesená",N118,0)</f>
        <v>0</v>
      </c>
      <c r="BH118" s="80">
        <f>IF(U118="sníž. přenesená",N118,0)</f>
        <v>0</v>
      </c>
      <c r="BI118" s="80">
        <f>IF(U118="nulová",N118,0)</f>
        <v>0</v>
      </c>
      <c r="BJ118" s="30" t="s">
        <v>118</v>
      </c>
      <c r="BK118" s="80">
        <f>ROUND(L118*K118,2)</f>
        <v>0</v>
      </c>
      <c r="BL118" s="30" t="s">
        <v>127</v>
      </c>
    </row>
    <row r="119" spans="2:64" s="86" customFormat="1" ht="22.5" customHeight="1" x14ac:dyDescent="0.25">
      <c r="B119" s="81"/>
      <c r="C119" s="82"/>
      <c r="D119" s="82"/>
      <c r="E119" s="83" t="s">
        <v>125</v>
      </c>
      <c r="F119" s="661" t="s">
        <v>2400</v>
      </c>
      <c r="G119" s="662"/>
      <c r="H119" s="662"/>
      <c r="I119" s="662"/>
      <c r="J119" s="82"/>
      <c r="K119" s="84">
        <v>48.28</v>
      </c>
      <c r="L119" s="82"/>
      <c r="M119" s="82"/>
      <c r="N119" s="82"/>
      <c r="O119" s="82"/>
      <c r="P119" s="82"/>
      <c r="Q119" s="82"/>
      <c r="R119" s="85"/>
      <c r="T119" s="87"/>
      <c r="U119" s="82"/>
      <c r="V119" s="82"/>
      <c r="W119" s="82"/>
      <c r="X119" s="82"/>
      <c r="Y119" s="82"/>
      <c r="Z119" s="82"/>
      <c r="AA119" s="88"/>
      <c r="AT119" s="89" t="s">
        <v>130</v>
      </c>
      <c r="AU119" s="89" t="s">
        <v>128</v>
      </c>
      <c r="AV119" s="86" t="s">
        <v>128</v>
      </c>
      <c r="AW119" s="86" t="s">
        <v>131</v>
      </c>
      <c r="AX119" s="86" t="s">
        <v>118</v>
      </c>
      <c r="AY119" s="89" t="s">
        <v>120</v>
      </c>
    </row>
    <row r="120" spans="2:64" s="17" customFormat="1" ht="44.25" customHeight="1" x14ac:dyDescent="0.25">
      <c r="B120" s="70"/>
      <c r="C120" s="71" t="s">
        <v>215</v>
      </c>
      <c r="D120" s="71" t="s">
        <v>121</v>
      </c>
      <c r="E120" s="72" t="s">
        <v>530</v>
      </c>
      <c r="F120" s="671" t="s">
        <v>531</v>
      </c>
      <c r="G120" s="667"/>
      <c r="H120" s="667"/>
      <c r="I120" s="667"/>
      <c r="J120" s="73" t="s">
        <v>532</v>
      </c>
      <c r="K120" s="74">
        <v>3</v>
      </c>
      <c r="L120" s="666"/>
      <c r="M120" s="667"/>
      <c r="N120" s="666">
        <f>ROUND(L120*K120,2)</f>
        <v>0</v>
      </c>
      <c r="O120" s="667"/>
      <c r="P120" s="667"/>
      <c r="Q120" s="667"/>
      <c r="R120" s="75"/>
      <c r="T120" s="76" t="s">
        <v>125</v>
      </c>
      <c r="U120" s="77" t="s">
        <v>126</v>
      </c>
      <c r="V120" s="78">
        <v>0.13600000000000001</v>
      </c>
      <c r="W120" s="78">
        <f>V120*K120</f>
        <v>0.40800000000000003</v>
      </c>
      <c r="X120" s="78">
        <v>8.0879999999999994E-2</v>
      </c>
      <c r="Y120" s="78">
        <f>X120*K120</f>
        <v>0.24263999999999997</v>
      </c>
      <c r="Z120" s="78">
        <v>0</v>
      </c>
      <c r="AA120" s="79">
        <f>Z120*K120</f>
        <v>0</v>
      </c>
      <c r="AR120" s="30" t="s">
        <v>127</v>
      </c>
      <c r="AT120" s="30" t="s">
        <v>121</v>
      </c>
      <c r="AU120" s="30" t="s">
        <v>128</v>
      </c>
      <c r="AY120" s="30" t="s">
        <v>120</v>
      </c>
      <c r="BE120" s="80">
        <f>IF(U120="základní",N120,0)</f>
        <v>0</v>
      </c>
      <c r="BF120" s="80">
        <f>IF(U120="snížená",N120,0)</f>
        <v>0</v>
      </c>
      <c r="BG120" s="80">
        <f>IF(U120="zákl. přenesená",N120,0)</f>
        <v>0</v>
      </c>
      <c r="BH120" s="80">
        <f>IF(U120="sníž. přenesená",N120,0)</f>
        <v>0</v>
      </c>
      <c r="BI120" s="80">
        <f>IF(U120="nulová",N120,0)</f>
        <v>0</v>
      </c>
      <c r="BJ120" s="30" t="s">
        <v>118</v>
      </c>
      <c r="BK120" s="80">
        <f>ROUND(L120*K120,2)</f>
        <v>0</v>
      </c>
      <c r="BL120" s="30" t="s">
        <v>127</v>
      </c>
    </row>
    <row r="121" spans="2:64" s="17" customFormat="1" ht="22.5" customHeight="1" x14ac:dyDescent="0.25">
      <c r="B121" s="18"/>
      <c r="C121" s="20"/>
      <c r="D121" s="20"/>
      <c r="E121" s="20"/>
      <c r="F121" s="679" t="s">
        <v>533</v>
      </c>
      <c r="G121" s="680"/>
      <c r="H121" s="680"/>
      <c r="I121" s="680"/>
      <c r="J121" s="20"/>
      <c r="K121" s="20"/>
      <c r="L121" s="20"/>
      <c r="M121" s="20"/>
      <c r="N121" s="20"/>
      <c r="O121" s="20"/>
      <c r="P121" s="20"/>
      <c r="Q121" s="20"/>
      <c r="R121" s="19"/>
      <c r="T121" s="99"/>
      <c r="U121" s="20"/>
      <c r="V121" s="20"/>
      <c r="W121" s="20"/>
      <c r="X121" s="20"/>
      <c r="Y121" s="20"/>
      <c r="Z121" s="20"/>
      <c r="AA121" s="100"/>
      <c r="AT121" s="30" t="s">
        <v>193</v>
      </c>
      <c r="AU121" s="30" t="s">
        <v>128</v>
      </c>
    </row>
    <row r="122" spans="2:64" s="86" customFormat="1" ht="31.5" customHeight="1" x14ac:dyDescent="0.25">
      <c r="B122" s="81"/>
      <c r="C122" s="82"/>
      <c r="D122" s="82"/>
      <c r="E122" s="83" t="s">
        <v>125</v>
      </c>
      <c r="F122" s="663" t="s">
        <v>1865</v>
      </c>
      <c r="G122" s="662"/>
      <c r="H122" s="662"/>
      <c r="I122" s="662"/>
      <c r="J122" s="82"/>
      <c r="K122" s="84">
        <v>3</v>
      </c>
      <c r="L122" s="82"/>
      <c r="M122" s="82"/>
      <c r="N122" s="82"/>
      <c r="O122" s="82"/>
      <c r="P122" s="82"/>
      <c r="Q122" s="82"/>
      <c r="R122" s="85"/>
      <c r="T122" s="87"/>
      <c r="U122" s="82"/>
      <c r="V122" s="82"/>
      <c r="W122" s="82"/>
      <c r="X122" s="82"/>
      <c r="Y122" s="82"/>
      <c r="Z122" s="82"/>
      <c r="AA122" s="88"/>
      <c r="AT122" s="89" t="s">
        <v>130</v>
      </c>
      <c r="AU122" s="89" t="s">
        <v>128</v>
      </c>
      <c r="AV122" s="86" t="s">
        <v>128</v>
      </c>
      <c r="AW122" s="86" t="s">
        <v>131</v>
      </c>
      <c r="AX122" s="86" t="s">
        <v>118</v>
      </c>
      <c r="AY122" s="89" t="s">
        <v>120</v>
      </c>
    </row>
    <row r="123" spans="2:64" s="17" customFormat="1" ht="22.5" customHeight="1" x14ac:dyDescent="0.25">
      <c r="B123" s="70"/>
      <c r="C123" s="101" t="s">
        <v>218</v>
      </c>
      <c r="D123" s="101" t="s">
        <v>195</v>
      </c>
      <c r="E123" s="102" t="s">
        <v>535</v>
      </c>
      <c r="F123" s="677" t="s">
        <v>536</v>
      </c>
      <c r="G123" s="678"/>
      <c r="H123" s="678"/>
      <c r="I123" s="678"/>
      <c r="J123" s="103" t="s">
        <v>447</v>
      </c>
      <c r="K123" s="104">
        <v>7</v>
      </c>
      <c r="L123" s="670"/>
      <c r="M123" s="678"/>
      <c r="N123" s="670">
        <f>ROUND(L123*K123,2)</f>
        <v>0</v>
      </c>
      <c r="O123" s="667"/>
      <c r="P123" s="667"/>
      <c r="Q123" s="667"/>
      <c r="R123" s="75"/>
      <c r="T123" s="76" t="s">
        <v>125</v>
      </c>
      <c r="U123" s="77" t="s">
        <v>126</v>
      </c>
      <c r="V123" s="78">
        <v>0</v>
      </c>
      <c r="W123" s="78">
        <f>V123*K123</f>
        <v>0</v>
      </c>
      <c r="X123" s="78">
        <v>2.8000000000000001E-2</v>
      </c>
      <c r="Y123" s="78">
        <f>X123*K123</f>
        <v>0.19600000000000001</v>
      </c>
      <c r="Z123" s="78">
        <v>0</v>
      </c>
      <c r="AA123" s="79">
        <f>Z123*K123</f>
        <v>0</v>
      </c>
      <c r="AR123" s="30" t="s">
        <v>154</v>
      </c>
      <c r="AT123" s="30" t="s">
        <v>195</v>
      </c>
      <c r="AU123" s="30" t="s">
        <v>128</v>
      </c>
      <c r="AY123" s="30" t="s">
        <v>120</v>
      </c>
      <c r="BE123" s="80">
        <f>IF(U123="základní",N123,0)</f>
        <v>0</v>
      </c>
      <c r="BF123" s="80">
        <f>IF(U123="snížená",N123,0)</f>
        <v>0</v>
      </c>
      <c r="BG123" s="80">
        <f>IF(U123="zákl. přenesená",N123,0)</f>
        <v>0</v>
      </c>
      <c r="BH123" s="80">
        <f>IF(U123="sníž. přenesená",N123,0)</f>
        <v>0</v>
      </c>
      <c r="BI123" s="80">
        <f>IF(U123="nulová",N123,0)</f>
        <v>0</v>
      </c>
      <c r="BJ123" s="30" t="s">
        <v>118</v>
      </c>
      <c r="BK123" s="80">
        <f>ROUND(L123*K123,2)</f>
        <v>0</v>
      </c>
      <c r="BL123" s="30" t="s">
        <v>127</v>
      </c>
    </row>
    <row r="124" spans="2:64" s="86" customFormat="1" ht="22.5" customHeight="1" x14ac:dyDescent="0.25">
      <c r="B124" s="81"/>
      <c r="C124" s="82"/>
      <c r="D124" s="82"/>
      <c r="E124" s="83" t="s">
        <v>125</v>
      </c>
      <c r="F124" s="661" t="s">
        <v>1866</v>
      </c>
      <c r="G124" s="662"/>
      <c r="H124" s="662"/>
      <c r="I124" s="662"/>
      <c r="J124" s="82"/>
      <c r="K124" s="84">
        <v>7</v>
      </c>
      <c r="L124" s="82"/>
      <c r="M124" s="82"/>
      <c r="N124" s="82"/>
      <c r="O124" s="82"/>
      <c r="P124" s="82"/>
      <c r="Q124" s="82"/>
      <c r="R124" s="85"/>
      <c r="T124" s="87"/>
      <c r="U124" s="82"/>
      <c r="V124" s="82"/>
      <c r="W124" s="82"/>
      <c r="X124" s="82"/>
      <c r="Y124" s="82"/>
      <c r="Z124" s="82"/>
      <c r="AA124" s="88"/>
      <c r="AT124" s="89" t="s">
        <v>130</v>
      </c>
      <c r="AU124" s="89" t="s">
        <v>128</v>
      </c>
      <c r="AV124" s="86" t="s">
        <v>128</v>
      </c>
      <c r="AW124" s="86" t="s">
        <v>131</v>
      </c>
      <c r="AX124" s="86" t="s">
        <v>118</v>
      </c>
      <c r="AY124" s="89" t="s">
        <v>120</v>
      </c>
    </row>
    <row r="125" spans="2:64" s="17" customFormat="1" ht="44.25" customHeight="1" x14ac:dyDescent="0.25">
      <c r="B125" s="70"/>
      <c r="C125" s="71" t="s">
        <v>221</v>
      </c>
      <c r="D125" s="71" t="s">
        <v>121</v>
      </c>
      <c r="E125" s="72" t="s">
        <v>539</v>
      </c>
      <c r="F125" s="671" t="s">
        <v>540</v>
      </c>
      <c r="G125" s="667"/>
      <c r="H125" s="667"/>
      <c r="I125" s="667"/>
      <c r="J125" s="73" t="s">
        <v>532</v>
      </c>
      <c r="K125" s="74">
        <v>3</v>
      </c>
      <c r="L125" s="666"/>
      <c r="M125" s="667"/>
      <c r="N125" s="666">
        <f>ROUND(L125*K125,2)</f>
        <v>0</v>
      </c>
      <c r="O125" s="667"/>
      <c r="P125" s="667"/>
      <c r="Q125" s="667"/>
      <c r="R125" s="75"/>
      <c r="T125" s="76" t="s">
        <v>125</v>
      </c>
      <c r="U125" s="77" t="s">
        <v>126</v>
      </c>
      <c r="V125" s="78">
        <v>0.26800000000000002</v>
      </c>
      <c r="W125" s="78">
        <f>V125*K125</f>
        <v>0.80400000000000005</v>
      </c>
      <c r="X125" s="78">
        <v>0.15540000000000001</v>
      </c>
      <c r="Y125" s="78">
        <f>X125*K125</f>
        <v>0.46620000000000006</v>
      </c>
      <c r="Z125" s="78">
        <v>0</v>
      </c>
      <c r="AA125" s="79">
        <f>Z125*K125</f>
        <v>0</v>
      </c>
      <c r="AR125" s="30" t="s">
        <v>127</v>
      </c>
      <c r="AT125" s="30" t="s">
        <v>121</v>
      </c>
      <c r="AU125" s="30" t="s">
        <v>128</v>
      </c>
      <c r="AY125" s="30" t="s">
        <v>120</v>
      </c>
      <c r="BE125" s="80">
        <f>IF(U125="základní",N125,0)</f>
        <v>0</v>
      </c>
      <c r="BF125" s="80">
        <f>IF(U125="snížená",N125,0)</f>
        <v>0</v>
      </c>
      <c r="BG125" s="80">
        <f>IF(U125="zákl. přenesená",N125,0)</f>
        <v>0</v>
      </c>
      <c r="BH125" s="80">
        <f>IF(U125="sníž. přenesená",N125,0)</f>
        <v>0</v>
      </c>
      <c r="BI125" s="80">
        <f>IF(U125="nulová",N125,0)</f>
        <v>0</v>
      </c>
      <c r="BJ125" s="30" t="s">
        <v>118</v>
      </c>
      <c r="BK125" s="80">
        <f>ROUND(L125*K125,2)</f>
        <v>0</v>
      </c>
      <c r="BL125" s="30" t="s">
        <v>127</v>
      </c>
    </row>
    <row r="126" spans="2:64" s="17" customFormat="1" ht="22.5" customHeight="1" x14ac:dyDescent="0.25">
      <c r="B126" s="18"/>
      <c r="C126" s="20"/>
      <c r="D126" s="20"/>
      <c r="E126" s="20"/>
      <c r="F126" s="679" t="s">
        <v>533</v>
      </c>
      <c r="G126" s="680"/>
      <c r="H126" s="680"/>
      <c r="I126" s="680"/>
      <c r="J126" s="20"/>
      <c r="K126" s="20"/>
      <c r="L126" s="20"/>
      <c r="M126" s="20"/>
      <c r="N126" s="20"/>
      <c r="O126" s="20"/>
      <c r="P126" s="20"/>
      <c r="Q126" s="20"/>
      <c r="R126" s="19"/>
      <c r="T126" s="99"/>
      <c r="U126" s="20"/>
      <c r="V126" s="20"/>
      <c r="W126" s="20"/>
      <c r="X126" s="20"/>
      <c r="Y126" s="20"/>
      <c r="Z126" s="20"/>
      <c r="AA126" s="100"/>
      <c r="AT126" s="30" t="s">
        <v>193</v>
      </c>
      <c r="AU126" s="30" t="s">
        <v>128</v>
      </c>
    </row>
    <row r="127" spans="2:64" s="86" customFormat="1" ht="31.5" customHeight="1" x14ac:dyDescent="0.25">
      <c r="B127" s="81"/>
      <c r="C127" s="82"/>
      <c r="D127" s="82"/>
      <c r="E127" s="83" t="s">
        <v>125</v>
      </c>
      <c r="F127" s="663" t="s">
        <v>2329</v>
      </c>
      <c r="G127" s="662"/>
      <c r="H127" s="662"/>
      <c r="I127" s="662"/>
      <c r="J127" s="82"/>
      <c r="K127" s="84">
        <v>3</v>
      </c>
      <c r="L127" s="82"/>
      <c r="M127" s="82"/>
      <c r="N127" s="82"/>
      <c r="O127" s="82"/>
      <c r="P127" s="82"/>
      <c r="Q127" s="82"/>
      <c r="R127" s="85"/>
      <c r="T127" s="87"/>
      <c r="U127" s="82"/>
      <c r="V127" s="82"/>
      <c r="W127" s="82"/>
      <c r="X127" s="82"/>
      <c r="Y127" s="82"/>
      <c r="Z127" s="82"/>
      <c r="AA127" s="88"/>
      <c r="AT127" s="89" t="s">
        <v>130</v>
      </c>
      <c r="AU127" s="89" t="s">
        <v>128</v>
      </c>
      <c r="AV127" s="86" t="s">
        <v>128</v>
      </c>
      <c r="AW127" s="86" t="s">
        <v>131</v>
      </c>
      <c r="AX127" s="86" t="s">
        <v>118</v>
      </c>
      <c r="AY127" s="89" t="s">
        <v>120</v>
      </c>
    </row>
    <row r="128" spans="2:64" s="17" customFormat="1" ht="31.5" customHeight="1" x14ac:dyDescent="0.25">
      <c r="B128" s="70"/>
      <c r="C128" s="101" t="s">
        <v>224</v>
      </c>
      <c r="D128" s="101" t="s">
        <v>195</v>
      </c>
      <c r="E128" s="102" t="s">
        <v>543</v>
      </c>
      <c r="F128" s="677" t="s">
        <v>544</v>
      </c>
      <c r="G128" s="678"/>
      <c r="H128" s="678"/>
      <c r="I128" s="678"/>
      <c r="J128" s="103" t="s">
        <v>447</v>
      </c>
      <c r="K128" s="104">
        <v>4</v>
      </c>
      <c r="L128" s="670"/>
      <c r="M128" s="678"/>
      <c r="N128" s="670">
        <f>ROUND(L128*K128,2)</f>
        <v>0</v>
      </c>
      <c r="O128" s="667"/>
      <c r="P128" s="667"/>
      <c r="Q128" s="667"/>
      <c r="R128" s="75"/>
      <c r="T128" s="76" t="s">
        <v>125</v>
      </c>
      <c r="U128" s="77" t="s">
        <v>126</v>
      </c>
      <c r="V128" s="78">
        <v>0</v>
      </c>
      <c r="W128" s="78">
        <f>V128*K128</f>
        <v>0</v>
      </c>
      <c r="X128" s="78">
        <v>8.2100000000000006E-2</v>
      </c>
      <c r="Y128" s="78">
        <f>X128*K128</f>
        <v>0.32840000000000003</v>
      </c>
      <c r="Z128" s="78">
        <v>0</v>
      </c>
      <c r="AA128" s="79">
        <f>Z128*K128</f>
        <v>0</v>
      </c>
      <c r="AR128" s="30" t="s">
        <v>154</v>
      </c>
      <c r="AT128" s="30" t="s">
        <v>195</v>
      </c>
      <c r="AU128" s="30" t="s">
        <v>128</v>
      </c>
      <c r="AY128" s="30" t="s">
        <v>120</v>
      </c>
      <c r="BE128" s="80">
        <f>IF(U128="základní",N128,0)</f>
        <v>0</v>
      </c>
      <c r="BF128" s="80">
        <f>IF(U128="snížená",N128,0)</f>
        <v>0</v>
      </c>
      <c r="BG128" s="80">
        <f>IF(U128="zákl. přenesená",N128,0)</f>
        <v>0</v>
      </c>
      <c r="BH128" s="80">
        <f>IF(U128="sníž. přenesená",N128,0)</f>
        <v>0</v>
      </c>
      <c r="BI128" s="80">
        <f>IF(U128="nulová",N128,0)</f>
        <v>0</v>
      </c>
      <c r="BJ128" s="30" t="s">
        <v>118</v>
      </c>
      <c r="BK128" s="80">
        <f>ROUND(L128*K128,2)</f>
        <v>0</v>
      </c>
      <c r="BL128" s="30" t="s">
        <v>127</v>
      </c>
    </row>
    <row r="129" spans="2:64" s="86" customFormat="1" ht="22.5" customHeight="1" x14ac:dyDescent="0.25">
      <c r="B129" s="81"/>
      <c r="C129" s="82"/>
      <c r="D129" s="82"/>
      <c r="E129" s="83" t="s">
        <v>125</v>
      </c>
      <c r="F129" s="661" t="s">
        <v>2330</v>
      </c>
      <c r="G129" s="662"/>
      <c r="H129" s="662"/>
      <c r="I129" s="662"/>
      <c r="J129" s="82"/>
      <c r="K129" s="84">
        <v>4</v>
      </c>
      <c r="L129" s="82"/>
      <c r="M129" s="82"/>
      <c r="N129" s="82"/>
      <c r="O129" s="82"/>
      <c r="P129" s="82"/>
      <c r="Q129" s="82"/>
      <c r="R129" s="85"/>
      <c r="T129" s="87"/>
      <c r="U129" s="82"/>
      <c r="V129" s="82"/>
      <c r="W129" s="82"/>
      <c r="X129" s="82"/>
      <c r="Y129" s="82"/>
      <c r="Z129" s="82"/>
      <c r="AA129" s="88"/>
      <c r="AT129" s="89" t="s">
        <v>130</v>
      </c>
      <c r="AU129" s="89" t="s">
        <v>128</v>
      </c>
      <c r="AV129" s="86" t="s">
        <v>128</v>
      </c>
      <c r="AW129" s="86" t="s">
        <v>131</v>
      </c>
      <c r="AX129" s="86" t="s">
        <v>118</v>
      </c>
      <c r="AY129" s="89" t="s">
        <v>120</v>
      </c>
    </row>
    <row r="130" spans="2:64" s="17" customFormat="1" ht="31.5" customHeight="1" x14ac:dyDescent="0.25">
      <c r="B130" s="70"/>
      <c r="C130" s="71" t="s">
        <v>227</v>
      </c>
      <c r="D130" s="71" t="s">
        <v>121</v>
      </c>
      <c r="E130" s="72" t="s">
        <v>547</v>
      </c>
      <c r="F130" s="671" t="s">
        <v>548</v>
      </c>
      <c r="G130" s="667"/>
      <c r="H130" s="667"/>
      <c r="I130" s="667"/>
      <c r="J130" s="73" t="s">
        <v>532</v>
      </c>
      <c r="K130" s="74">
        <v>2</v>
      </c>
      <c r="L130" s="666"/>
      <c r="M130" s="667"/>
      <c r="N130" s="666">
        <f>ROUND(L130*K130,2)</f>
        <v>0</v>
      </c>
      <c r="O130" s="667"/>
      <c r="P130" s="667"/>
      <c r="Q130" s="667"/>
      <c r="R130" s="75"/>
      <c r="T130" s="76" t="s">
        <v>125</v>
      </c>
      <c r="U130" s="77" t="s">
        <v>126</v>
      </c>
      <c r="V130" s="78">
        <v>0.14000000000000001</v>
      </c>
      <c r="W130" s="78">
        <f>V130*K130</f>
        <v>0.28000000000000003</v>
      </c>
      <c r="X130" s="78">
        <v>0.10095</v>
      </c>
      <c r="Y130" s="78">
        <f>X130*K130</f>
        <v>0.2019</v>
      </c>
      <c r="Z130" s="78">
        <v>0</v>
      </c>
      <c r="AA130" s="79">
        <f>Z130*K130</f>
        <v>0</v>
      </c>
      <c r="AR130" s="30" t="s">
        <v>127</v>
      </c>
      <c r="AT130" s="30" t="s">
        <v>121</v>
      </c>
      <c r="AU130" s="30" t="s">
        <v>128</v>
      </c>
      <c r="AY130" s="30" t="s">
        <v>120</v>
      </c>
      <c r="BE130" s="80">
        <f>IF(U130="základní",N130,0)</f>
        <v>0</v>
      </c>
      <c r="BF130" s="80">
        <f>IF(U130="snížená",N130,0)</f>
        <v>0</v>
      </c>
      <c r="BG130" s="80">
        <f>IF(U130="zákl. přenesená",N130,0)</f>
        <v>0</v>
      </c>
      <c r="BH130" s="80">
        <f>IF(U130="sníž. přenesená",N130,0)</f>
        <v>0</v>
      </c>
      <c r="BI130" s="80">
        <f>IF(U130="nulová",N130,0)</f>
        <v>0</v>
      </c>
      <c r="BJ130" s="30" t="s">
        <v>118</v>
      </c>
      <c r="BK130" s="80">
        <f>ROUND(L130*K130,2)</f>
        <v>0</v>
      </c>
      <c r="BL130" s="30" t="s">
        <v>127</v>
      </c>
    </row>
    <row r="131" spans="2:64" s="17" customFormat="1" ht="22.5" customHeight="1" x14ac:dyDescent="0.25">
      <c r="B131" s="18"/>
      <c r="C131" s="20"/>
      <c r="D131" s="20"/>
      <c r="E131" s="20"/>
      <c r="F131" s="679" t="s">
        <v>533</v>
      </c>
      <c r="G131" s="680"/>
      <c r="H131" s="680"/>
      <c r="I131" s="680"/>
      <c r="J131" s="20"/>
      <c r="K131" s="20"/>
      <c r="L131" s="20"/>
      <c r="M131" s="20"/>
      <c r="N131" s="20"/>
      <c r="O131" s="20"/>
      <c r="P131" s="20"/>
      <c r="Q131" s="20"/>
      <c r="R131" s="19"/>
      <c r="T131" s="99"/>
      <c r="U131" s="20"/>
      <c r="V131" s="20"/>
      <c r="W131" s="20"/>
      <c r="X131" s="20"/>
      <c r="Y131" s="20"/>
      <c r="Z131" s="20"/>
      <c r="AA131" s="100"/>
      <c r="AT131" s="30" t="s">
        <v>193</v>
      </c>
      <c r="AU131" s="30" t="s">
        <v>128</v>
      </c>
    </row>
    <row r="132" spans="2:64" s="86" customFormat="1" ht="31.5" customHeight="1" x14ac:dyDescent="0.25">
      <c r="B132" s="81"/>
      <c r="C132" s="82"/>
      <c r="D132" s="82"/>
      <c r="E132" s="83" t="s">
        <v>125</v>
      </c>
      <c r="F132" s="663" t="s">
        <v>2403</v>
      </c>
      <c r="G132" s="662"/>
      <c r="H132" s="662"/>
      <c r="I132" s="662"/>
      <c r="J132" s="82"/>
      <c r="K132" s="84">
        <v>2</v>
      </c>
      <c r="L132" s="82"/>
      <c r="M132" s="82"/>
      <c r="N132" s="82"/>
      <c r="O132" s="82"/>
      <c r="P132" s="82"/>
      <c r="Q132" s="82"/>
      <c r="R132" s="85"/>
      <c r="T132" s="87"/>
      <c r="U132" s="82"/>
      <c r="V132" s="82"/>
      <c r="W132" s="82"/>
      <c r="X132" s="82"/>
      <c r="Y132" s="82"/>
      <c r="Z132" s="82"/>
      <c r="AA132" s="88"/>
      <c r="AT132" s="89" t="s">
        <v>130</v>
      </c>
      <c r="AU132" s="89" t="s">
        <v>128</v>
      </c>
      <c r="AV132" s="86" t="s">
        <v>128</v>
      </c>
      <c r="AW132" s="86" t="s">
        <v>131</v>
      </c>
      <c r="AX132" s="86" t="s">
        <v>118</v>
      </c>
      <c r="AY132" s="89" t="s">
        <v>120</v>
      </c>
    </row>
    <row r="133" spans="2:64" s="17" customFormat="1" ht="31.5" customHeight="1" x14ac:dyDescent="0.25">
      <c r="B133" s="70"/>
      <c r="C133" s="101" t="s">
        <v>234</v>
      </c>
      <c r="D133" s="101" t="s">
        <v>195</v>
      </c>
      <c r="E133" s="102" t="s">
        <v>2135</v>
      </c>
      <c r="F133" s="677" t="s">
        <v>2136</v>
      </c>
      <c r="G133" s="678"/>
      <c r="H133" s="678"/>
      <c r="I133" s="678"/>
      <c r="J133" s="103" t="s">
        <v>447</v>
      </c>
      <c r="K133" s="104">
        <v>5</v>
      </c>
      <c r="L133" s="670"/>
      <c r="M133" s="678"/>
      <c r="N133" s="670">
        <f>ROUND(L133*K133,2)</f>
        <v>0</v>
      </c>
      <c r="O133" s="667"/>
      <c r="P133" s="667"/>
      <c r="Q133" s="667"/>
      <c r="R133" s="75"/>
      <c r="T133" s="76" t="s">
        <v>125</v>
      </c>
      <c r="U133" s="77" t="s">
        <v>126</v>
      </c>
      <c r="V133" s="78">
        <v>0</v>
      </c>
      <c r="W133" s="78">
        <f>V133*K133</f>
        <v>0</v>
      </c>
      <c r="X133" s="78">
        <v>1.4E-2</v>
      </c>
      <c r="Y133" s="78">
        <f>X133*K133</f>
        <v>7.0000000000000007E-2</v>
      </c>
      <c r="Z133" s="78">
        <v>0</v>
      </c>
      <c r="AA133" s="79">
        <f>Z133*K133</f>
        <v>0</v>
      </c>
      <c r="AR133" s="30" t="s">
        <v>154</v>
      </c>
      <c r="AT133" s="30" t="s">
        <v>195</v>
      </c>
      <c r="AU133" s="30" t="s">
        <v>128</v>
      </c>
      <c r="AY133" s="30" t="s">
        <v>120</v>
      </c>
      <c r="BE133" s="80">
        <f>IF(U133="základní",N133,0)</f>
        <v>0</v>
      </c>
      <c r="BF133" s="80">
        <f>IF(U133="snížená",N133,0)</f>
        <v>0</v>
      </c>
      <c r="BG133" s="80">
        <f>IF(U133="zákl. přenesená",N133,0)</f>
        <v>0</v>
      </c>
      <c r="BH133" s="80">
        <f>IF(U133="sníž. přenesená",N133,0)</f>
        <v>0</v>
      </c>
      <c r="BI133" s="80">
        <f>IF(U133="nulová",N133,0)</f>
        <v>0</v>
      </c>
      <c r="BJ133" s="30" t="s">
        <v>118</v>
      </c>
      <c r="BK133" s="80">
        <f>ROUND(L133*K133,2)</f>
        <v>0</v>
      </c>
      <c r="BL133" s="30" t="s">
        <v>127</v>
      </c>
    </row>
    <row r="134" spans="2:64" s="86" customFormat="1" ht="22.5" customHeight="1" x14ac:dyDescent="0.25">
      <c r="B134" s="81"/>
      <c r="C134" s="82"/>
      <c r="D134" s="82"/>
      <c r="E134" s="83" t="s">
        <v>125</v>
      </c>
      <c r="F134" s="661" t="s">
        <v>2404</v>
      </c>
      <c r="G134" s="662"/>
      <c r="H134" s="662"/>
      <c r="I134" s="662"/>
      <c r="J134" s="82"/>
      <c r="K134" s="84">
        <v>5</v>
      </c>
      <c r="L134" s="82"/>
      <c r="M134" s="82"/>
      <c r="N134" s="82"/>
      <c r="O134" s="82"/>
      <c r="P134" s="82"/>
      <c r="Q134" s="82"/>
      <c r="R134" s="85"/>
      <c r="T134" s="87"/>
      <c r="U134" s="82"/>
      <c r="V134" s="82"/>
      <c r="W134" s="82"/>
      <c r="X134" s="82"/>
      <c r="Y134" s="82"/>
      <c r="Z134" s="82"/>
      <c r="AA134" s="88"/>
      <c r="AT134" s="89" t="s">
        <v>130</v>
      </c>
      <c r="AU134" s="89" t="s">
        <v>128</v>
      </c>
      <c r="AV134" s="86" t="s">
        <v>128</v>
      </c>
      <c r="AW134" s="86" t="s">
        <v>131</v>
      </c>
      <c r="AX134" s="86" t="s">
        <v>118</v>
      </c>
      <c r="AY134" s="89" t="s">
        <v>120</v>
      </c>
    </row>
    <row r="135" spans="2:64" s="62" customFormat="1" ht="29.85" customHeight="1" x14ac:dyDescent="0.3">
      <c r="B135" s="58"/>
      <c r="C135" s="59"/>
      <c r="D135" s="69" t="s">
        <v>81</v>
      </c>
      <c r="E135" s="69"/>
      <c r="F135" s="69"/>
      <c r="G135" s="69"/>
      <c r="H135" s="69"/>
      <c r="I135" s="69"/>
      <c r="J135" s="69"/>
      <c r="K135" s="69"/>
      <c r="L135" s="69"/>
      <c r="M135" s="69"/>
      <c r="N135" s="659">
        <f>BK135</f>
        <v>0</v>
      </c>
      <c r="O135" s="660"/>
      <c r="P135" s="660"/>
      <c r="Q135" s="660"/>
      <c r="R135" s="61"/>
      <c r="T135" s="63"/>
      <c r="U135" s="59"/>
      <c r="V135" s="59"/>
      <c r="W135" s="64">
        <f>SUM(W136:W175)</f>
        <v>93.255346000000017</v>
      </c>
      <c r="X135" s="59"/>
      <c r="Y135" s="64">
        <f>SUM(Y136:Y175)</f>
        <v>0</v>
      </c>
      <c r="Z135" s="59"/>
      <c r="AA135" s="65">
        <f>SUM(AA136:AA175)</f>
        <v>33.981679999999997</v>
      </c>
      <c r="AR135" s="66" t="s">
        <v>118</v>
      </c>
      <c r="AT135" s="67" t="s">
        <v>117</v>
      </c>
      <c r="AU135" s="67" t="s">
        <v>118</v>
      </c>
      <c r="AY135" s="66" t="s">
        <v>120</v>
      </c>
      <c r="BK135" s="68">
        <f>SUM(BK136:BK175)</f>
        <v>0</v>
      </c>
    </row>
    <row r="136" spans="2:64" s="17" customFormat="1" ht="31.5" customHeight="1" x14ac:dyDescent="0.25">
      <c r="B136" s="70"/>
      <c r="C136" s="71" t="s">
        <v>237</v>
      </c>
      <c r="D136" s="71" t="s">
        <v>121</v>
      </c>
      <c r="E136" s="72" t="s">
        <v>2332</v>
      </c>
      <c r="F136" s="671" t="s">
        <v>2333</v>
      </c>
      <c r="G136" s="667"/>
      <c r="H136" s="667"/>
      <c r="I136" s="667"/>
      <c r="J136" s="73" t="s">
        <v>172</v>
      </c>
      <c r="K136" s="74">
        <v>1.8</v>
      </c>
      <c r="L136" s="666"/>
      <c r="M136" s="667"/>
      <c r="N136" s="666">
        <f>ROUND(L136*K136,2)</f>
        <v>0</v>
      </c>
      <c r="O136" s="667"/>
      <c r="P136" s="667"/>
      <c r="Q136" s="667"/>
      <c r="R136" s="75"/>
      <c r="T136" s="76" t="s">
        <v>125</v>
      </c>
      <c r="U136" s="77" t="s">
        <v>126</v>
      </c>
      <c r="V136" s="78">
        <v>0.16</v>
      </c>
      <c r="W136" s="78">
        <f>V136*K136</f>
        <v>0.28800000000000003</v>
      </c>
      <c r="X136" s="78">
        <v>0</v>
      </c>
      <c r="Y136" s="78">
        <f>X136*K136</f>
        <v>0</v>
      </c>
      <c r="Z136" s="78">
        <v>5.2999999999999999E-2</v>
      </c>
      <c r="AA136" s="79">
        <f>Z136*K136</f>
        <v>9.5399999999999999E-2</v>
      </c>
      <c r="AR136" s="30" t="s">
        <v>127</v>
      </c>
      <c r="AT136" s="30" t="s">
        <v>121</v>
      </c>
      <c r="AU136" s="30" t="s">
        <v>128</v>
      </c>
      <c r="AY136" s="30" t="s">
        <v>120</v>
      </c>
      <c r="BE136" s="80">
        <f>IF(U136="základní",N136,0)</f>
        <v>0</v>
      </c>
      <c r="BF136" s="80">
        <f>IF(U136="snížená",N136,0)</f>
        <v>0</v>
      </c>
      <c r="BG136" s="80">
        <f>IF(U136="zákl. přenesená",N136,0)</f>
        <v>0</v>
      </c>
      <c r="BH136" s="80">
        <f>IF(U136="sníž. přenesená",N136,0)</f>
        <v>0</v>
      </c>
      <c r="BI136" s="80">
        <f>IF(U136="nulová",N136,0)</f>
        <v>0</v>
      </c>
      <c r="BJ136" s="30" t="s">
        <v>118</v>
      </c>
      <c r="BK136" s="80">
        <f>ROUND(L136*K136,2)</f>
        <v>0</v>
      </c>
      <c r="BL136" s="30" t="s">
        <v>127</v>
      </c>
    </row>
    <row r="137" spans="2:64" s="17" customFormat="1" ht="114" customHeight="1" x14ac:dyDescent="0.25">
      <c r="B137" s="18"/>
      <c r="C137" s="20"/>
      <c r="D137" s="20"/>
      <c r="E137" s="20"/>
      <c r="F137" s="679" t="s">
        <v>2334</v>
      </c>
      <c r="G137" s="680"/>
      <c r="H137" s="680"/>
      <c r="I137" s="680"/>
      <c r="J137" s="20"/>
      <c r="K137" s="20"/>
      <c r="L137" s="20"/>
      <c r="M137" s="20"/>
      <c r="N137" s="20"/>
      <c r="O137" s="20"/>
      <c r="P137" s="20"/>
      <c r="Q137" s="20"/>
      <c r="R137" s="19"/>
      <c r="T137" s="99"/>
      <c r="U137" s="20"/>
      <c r="V137" s="20"/>
      <c r="W137" s="20"/>
      <c r="X137" s="20"/>
      <c r="Y137" s="20"/>
      <c r="Z137" s="20"/>
      <c r="AA137" s="100"/>
      <c r="AT137" s="30" t="s">
        <v>193</v>
      </c>
      <c r="AU137" s="30" t="s">
        <v>128</v>
      </c>
    </row>
    <row r="138" spans="2:64" s="86" customFormat="1" ht="22.5" customHeight="1" x14ac:dyDescent="0.25">
      <c r="B138" s="81"/>
      <c r="C138" s="82"/>
      <c r="D138" s="82"/>
      <c r="E138" s="83" t="s">
        <v>125</v>
      </c>
      <c r="F138" s="663" t="s">
        <v>2405</v>
      </c>
      <c r="G138" s="662"/>
      <c r="H138" s="662"/>
      <c r="I138" s="662"/>
      <c r="J138" s="82"/>
      <c r="K138" s="84">
        <v>1.8</v>
      </c>
      <c r="L138" s="82"/>
      <c r="M138" s="82"/>
      <c r="N138" s="82"/>
      <c r="O138" s="82"/>
      <c r="P138" s="82"/>
      <c r="Q138" s="82"/>
      <c r="R138" s="85"/>
      <c r="T138" s="87"/>
      <c r="U138" s="82"/>
      <c r="V138" s="82"/>
      <c r="W138" s="82"/>
      <c r="X138" s="82"/>
      <c r="Y138" s="82"/>
      <c r="Z138" s="82"/>
      <c r="AA138" s="88"/>
      <c r="AT138" s="89" t="s">
        <v>130</v>
      </c>
      <c r="AU138" s="89" t="s">
        <v>128</v>
      </c>
      <c r="AV138" s="86" t="s">
        <v>128</v>
      </c>
      <c r="AW138" s="86" t="s">
        <v>131</v>
      </c>
      <c r="AX138" s="86" t="s">
        <v>118</v>
      </c>
      <c r="AY138" s="89" t="s">
        <v>120</v>
      </c>
    </row>
    <row r="139" spans="2:64" s="17" customFormat="1" ht="31.5" customHeight="1" x14ac:dyDescent="0.25">
      <c r="B139" s="70"/>
      <c r="C139" s="71" t="s">
        <v>240</v>
      </c>
      <c r="D139" s="71" t="s">
        <v>121</v>
      </c>
      <c r="E139" s="72" t="s">
        <v>2406</v>
      </c>
      <c r="F139" s="671" t="s">
        <v>2407</v>
      </c>
      <c r="G139" s="667"/>
      <c r="H139" s="667"/>
      <c r="I139" s="667"/>
      <c r="J139" s="73" t="s">
        <v>172</v>
      </c>
      <c r="K139" s="74">
        <v>7.44</v>
      </c>
      <c r="L139" s="666"/>
      <c r="M139" s="667"/>
      <c r="N139" s="666">
        <f>ROUND(L139*K139,2)</f>
        <v>0</v>
      </c>
      <c r="O139" s="667"/>
      <c r="P139" s="667"/>
      <c r="Q139" s="667"/>
      <c r="R139" s="75"/>
      <c r="T139" s="76" t="s">
        <v>125</v>
      </c>
      <c r="U139" s="77" t="s">
        <v>126</v>
      </c>
      <c r="V139" s="78">
        <v>0.46300000000000002</v>
      </c>
      <c r="W139" s="78">
        <f>V139*K139</f>
        <v>3.4447200000000002</v>
      </c>
      <c r="X139" s="78">
        <v>0</v>
      </c>
      <c r="Y139" s="78">
        <f>X139*K139</f>
        <v>0</v>
      </c>
      <c r="Z139" s="78">
        <v>0.13</v>
      </c>
      <c r="AA139" s="79">
        <f>Z139*K139</f>
        <v>0.96720000000000006</v>
      </c>
      <c r="AR139" s="30" t="s">
        <v>127</v>
      </c>
      <c r="AT139" s="30" t="s">
        <v>121</v>
      </c>
      <c r="AU139" s="30" t="s">
        <v>128</v>
      </c>
      <c r="AY139" s="30" t="s">
        <v>120</v>
      </c>
      <c r="BE139" s="80">
        <f>IF(U139="základní",N139,0)</f>
        <v>0</v>
      </c>
      <c r="BF139" s="80">
        <f>IF(U139="snížená",N139,0)</f>
        <v>0</v>
      </c>
      <c r="BG139" s="80">
        <f>IF(U139="zákl. přenesená",N139,0)</f>
        <v>0</v>
      </c>
      <c r="BH139" s="80">
        <f>IF(U139="sníž. přenesená",N139,0)</f>
        <v>0</v>
      </c>
      <c r="BI139" s="80">
        <f>IF(U139="nulová",N139,0)</f>
        <v>0</v>
      </c>
      <c r="BJ139" s="30" t="s">
        <v>118</v>
      </c>
      <c r="BK139" s="80">
        <f>ROUND(L139*K139,2)</f>
        <v>0</v>
      </c>
      <c r="BL139" s="30" t="s">
        <v>127</v>
      </c>
    </row>
    <row r="140" spans="2:64" s="86" customFormat="1" ht="31.5" customHeight="1" x14ac:dyDescent="0.25">
      <c r="B140" s="81"/>
      <c r="C140" s="82"/>
      <c r="D140" s="82"/>
      <c r="E140" s="83" t="s">
        <v>125</v>
      </c>
      <c r="F140" s="661" t="s">
        <v>2408</v>
      </c>
      <c r="G140" s="662"/>
      <c r="H140" s="662"/>
      <c r="I140" s="662"/>
      <c r="J140" s="82"/>
      <c r="K140" s="84">
        <v>7.44</v>
      </c>
      <c r="L140" s="82"/>
      <c r="M140" s="82"/>
      <c r="N140" s="82"/>
      <c r="O140" s="82"/>
      <c r="P140" s="82"/>
      <c r="Q140" s="82"/>
      <c r="R140" s="85"/>
      <c r="T140" s="87"/>
      <c r="U140" s="82"/>
      <c r="V140" s="82"/>
      <c r="W140" s="82"/>
      <c r="X140" s="82"/>
      <c r="Y140" s="82"/>
      <c r="Z140" s="82"/>
      <c r="AA140" s="88"/>
      <c r="AT140" s="89" t="s">
        <v>130</v>
      </c>
      <c r="AU140" s="89" t="s">
        <v>128</v>
      </c>
      <c r="AV140" s="86" t="s">
        <v>128</v>
      </c>
      <c r="AW140" s="86" t="s">
        <v>131</v>
      </c>
      <c r="AX140" s="86" t="s">
        <v>118</v>
      </c>
      <c r="AY140" s="89" t="s">
        <v>120</v>
      </c>
    </row>
    <row r="141" spans="2:64" s="17" customFormat="1" ht="31.5" customHeight="1" x14ac:dyDescent="0.25">
      <c r="B141" s="70"/>
      <c r="C141" s="71" t="s">
        <v>247</v>
      </c>
      <c r="D141" s="71" t="s">
        <v>121</v>
      </c>
      <c r="E141" s="72" t="s">
        <v>2337</v>
      </c>
      <c r="F141" s="671" t="s">
        <v>2338</v>
      </c>
      <c r="G141" s="667"/>
      <c r="H141" s="667"/>
      <c r="I141" s="667"/>
      <c r="J141" s="73" t="s">
        <v>172</v>
      </c>
      <c r="K141" s="74">
        <v>40.840000000000003</v>
      </c>
      <c r="L141" s="666"/>
      <c r="M141" s="667"/>
      <c r="N141" s="666">
        <f>ROUND(L141*K141,2)</f>
        <v>0</v>
      </c>
      <c r="O141" s="667"/>
      <c r="P141" s="667"/>
      <c r="Q141" s="667"/>
      <c r="R141" s="75"/>
      <c r="T141" s="76" t="s">
        <v>125</v>
      </c>
      <c r="U141" s="77" t="s">
        <v>126</v>
      </c>
      <c r="V141" s="78">
        <v>1.373</v>
      </c>
      <c r="W141" s="78">
        <f>V141*K141</f>
        <v>56.073320000000002</v>
      </c>
      <c r="X141" s="78">
        <v>0</v>
      </c>
      <c r="Y141" s="78">
        <f>X141*K141</f>
        <v>0</v>
      </c>
      <c r="Z141" s="78">
        <v>0.56000000000000005</v>
      </c>
      <c r="AA141" s="79">
        <f>Z141*K141</f>
        <v>22.870400000000004</v>
      </c>
      <c r="AR141" s="30" t="s">
        <v>127</v>
      </c>
      <c r="AT141" s="30" t="s">
        <v>121</v>
      </c>
      <c r="AU141" s="30" t="s">
        <v>128</v>
      </c>
      <c r="AY141" s="30" t="s">
        <v>120</v>
      </c>
      <c r="BE141" s="80">
        <f>IF(U141="základní",N141,0)</f>
        <v>0</v>
      </c>
      <c r="BF141" s="80">
        <f>IF(U141="snížená",N141,0)</f>
        <v>0</v>
      </c>
      <c r="BG141" s="80">
        <f>IF(U141="zákl. přenesená",N141,0)</f>
        <v>0</v>
      </c>
      <c r="BH141" s="80">
        <f>IF(U141="sníž. přenesená",N141,0)</f>
        <v>0</v>
      </c>
      <c r="BI141" s="80">
        <f>IF(U141="nulová",N141,0)</f>
        <v>0</v>
      </c>
      <c r="BJ141" s="30" t="s">
        <v>118</v>
      </c>
      <c r="BK141" s="80">
        <f>ROUND(L141*K141,2)</f>
        <v>0</v>
      </c>
      <c r="BL141" s="30" t="s">
        <v>127</v>
      </c>
    </row>
    <row r="142" spans="2:64" s="86" customFormat="1" ht="22.5" customHeight="1" x14ac:dyDescent="0.25">
      <c r="B142" s="81"/>
      <c r="C142" s="82"/>
      <c r="D142" s="82"/>
      <c r="E142" s="83" t="s">
        <v>125</v>
      </c>
      <c r="F142" s="661" t="s">
        <v>2409</v>
      </c>
      <c r="G142" s="662"/>
      <c r="H142" s="662"/>
      <c r="I142" s="662"/>
      <c r="J142" s="82"/>
      <c r="K142" s="84">
        <v>48.28</v>
      </c>
      <c r="L142" s="82"/>
      <c r="M142" s="82"/>
      <c r="N142" s="82"/>
      <c r="O142" s="82"/>
      <c r="P142" s="82"/>
      <c r="Q142" s="82"/>
      <c r="R142" s="85"/>
      <c r="T142" s="87"/>
      <c r="U142" s="82"/>
      <c r="V142" s="82"/>
      <c r="W142" s="82"/>
      <c r="X142" s="82"/>
      <c r="Y142" s="82"/>
      <c r="Z142" s="82"/>
      <c r="AA142" s="88"/>
      <c r="AT142" s="89" t="s">
        <v>130</v>
      </c>
      <c r="AU142" s="89" t="s">
        <v>128</v>
      </c>
      <c r="AV142" s="86" t="s">
        <v>128</v>
      </c>
      <c r="AW142" s="86" t="s">
        <v>131</v>
      </c>
      <c r="AX142" s="86" t="s">
        <v>119</v>
      </c>
      <c r="AY142" s="89" t="s">
        <v>120</v>
      </c>
    </row>
    <row r="143" spans="2:64" s="86" customFormat="1" ht="22.5" customHeight="1" x14ac:dyDescent="0.25">
      <c r="B143" s="81"/>
      <c r="C143" s="82"/>
      <c r="D143" s="82"/>
      <c r="E143" s="83" t="s">
        <v>125</v>
      </c>
      <c r="F143" s="663" t="s">
        <v>2410</v>
      </c>
      <c r="G143" s="662"/>
      <c r="H143" s="662"/>
      <c r="I143" s="662"/>
      <c r="J143" s="82"/>
      <c r="K143" s="84">
        <v>-7.44</v>
      </c>
      <c r="L143" s="82"/>
      <c r="M143" s="82"/>
      <c r="N143" s="82"/>
      <c r="O143" s="82"/>
      <c r="P143" s="82"/>
      <c r="Q143" s="82"/>
      <c r="R143" s="85"/>
      <c r="T143" s="87"/>
      <c r="U143" s="82"/>
      <c r="V143" s="82"/>
      <c r="W143" s="82"/>
      <c r="X143" s="82"/>
      <c r="Y143" s="82"/>
      <c r="Z143" s="82"/>
      <c r="AA143" s="88"/>
      <c r="AT143" s="89" t="s">
        <v>130</v>
      </c>
      <c r="AU143" s="89" t="s">
        <v>128</v>
      </c>
      <c r="AV143" s="86" t="s">
        <v>128</v>
      </c>
      <c r="AW143" s="86" t="s">
        <v>131</v>
      </c>
      <c r="AX143" s="86" t="s">
        <v>119</v>
      </c>
      <c r="AY143" s="89" t="s">
        <v>120</v>
      </c>
    </row>
    <row r="144" spans="2:64" s="95" customFormat="1" ht="22.5" customHeight="1" x14ac:dyDescent="0.25">
      <c r="B144" s="90"/>
      <c r="C144" s="91"/>
      <c r="D144" s="91"/>
      <c r="E144" s="92" t="s">
        <v>125</v>
      </c>
      <c r="F144" s="664" t="s">
        <v>146</v>
      </c>
      <c r="G144" s="665"/>
      <c r="H144" s="665"/>
      <c r="I144" s="665"/>
      <c r="J144" s="91"/>
      <c r="K144" s="93">
        <v>40.840000000000003</v>
      </c>
      <c r="L144" s="91"/>
      <c r="M144" s="91"/>
      <c r="N144" s="91"/>
      <c r="O144" s="91"/>
      <c r="P144" s="91"/>
      <c r="Q144" s="91"/>
      <c r="R144" s="94"/>
      <c r="T144" s="96"/>
      <c r="U144" s="91"/>
      <c r="V144" s="91"/>
      <c r="W144" s="91"/>
      <c r="X144" s="91"/>
      <c r="Y144" s="91"/>
      <c r="Z144" s="91"/>
      <c r="AA144" s="97"/>
      <c r="AT144" s="98" t="s">
        <v>130</v>
      </c>
      <c r="AU144" s="98" t="s">
        <v>128</v>
      </c>
      <c r="AV144" s="95" t="s">
        <v>127</v>
      </c>
      <c r="AW144" s="95" t="s">
        <v>131</v>
      </c>
      <c r="AX144" s="95" t="s">
        <v>118</v>
      </c>
      <c r="AY144" s="98" t="s">
        <v>120</v>
      </c>
    </row>
    <row r="145" spans="2:64" s="17" customFormat="1" ht="31.5" customHeight="1" x14ac:dyDescent="0.25">
      <c r="B145" s="70"/>
      <c r="C145" s="71" t="s">
        <v>254</v>
      </c>
      <c r="D145" s="71" t="s">
        <v>121</v>
      </c>
      <c r="E145" s="72" t="s">
        <v>2340</v>
      </c>
      <c r="F145" s="671" t="s">
        <v>2341</v>
      </c>
      <c r="G145" s="667"/>
      <c r="H145" s="667"/>
      <c r="I145" s="667"/>
      <c r="J145" s="73" t="s">
        <v>172</v>
      </c>
      <c r="K145" s="74">
        <v>48.28</v>
      </c>
      <c r="L145" s="666"/>
      <c r="M145" s="667"/>
      <c r="N145" s="666">
        <f>ROUND(L145*K145,2)</f>
        <v>0</v>
      </c>
      <c r="O145" s="667"/>
      <c r="P145" s="667"/>
      <c r="Q145" s="667"/>
      <c r="R145" s="75"/>
      <c r="T145" s="76" t="s">
        <v>125</v>
      </c>
      <c r="U145" s="77" t="s">
        <v>126</v>
      </c>
      <c r="V145" s="78">
        <v>0.41199999999999998</v>
      </c>
      <c r="W145" s="78">
        <f>V145*K145</f>
        <v>19.891359999999999</v>
      </c>
      <c r="X145" s="78">
        <v>0</v>
      </c>
      <c r="Y145" s="78">
        <f>X145*K145</f>
        <v>0</v>
      </c>
      <c r="Z145" s="78">
        <v>0.18099999999999999</v>
      </c>
      <c r="AA145" s="79">
        <f>Z145*K145</f>
        <v>8.7386800000000004</v>
      </c>
      <c r="AR145" s="30" t="s">
        <v>127</v>
      </c>
      <c r="AT145" s="30" t="s">
        <v>121</v>
      </c>
      <c r="AU145" s="30" t="s">
        <v>128</v>
      </c>
      <c r="AY145" s="30" t="s">
        <v>120</v>
      </c>
      <c r="BE145" s="80">
        <f>IF(U145="základní",N145,0)</f>
        <v>0</v>
      </c>
      <c r="BF145" s="80">
        <f>IF(U145="snížená",N145,0)</f>
        <v>0</v>
      </c>
      <c r="BG145" s="80">
        <f>IF(U145="zákl. přenesená",N145,0)</f>
        <v>0</v>
      </c>
      <c r="BH145" s="80">
        <f>IF(U145="sníž. přenesená",N145,0)</f>
        <v>0</v>
      </c>
      <c r="BI145" s="80">
        <f>IF(U145="nulová",N145,0)</f>
        <v>0</v>
      </c>
      <c r="BJ145" s="30" t="s">
        <v>118</v>
      </c>
      <c r="BK145" s="80">
        <f>ROUND(L145*K145,2)</f>
        <v>0</v>
      </c>
      <c r="BL145" s="30" t="s">
        <v>127</v>
      </c>
    </row>
    <row r="146" spans="2:64" s="86" customFormat="1" ht="22.5" customHeight="1" x14ac:dyDescent="0.25">
      <c r="B146" s="81"/>
      <c r="C146" s="82"/>
      <c r="D146" s="82"/>
      <c r="E146" s="83" t="s">
        <v>125</v>
      </c>
      <c r="F146" s="661" t="s">
        <v>2411</v>
      </c>
      <c r="G146" s="662"/>
      <c r="H146" s="662"/>
      <c r="I146" s="662"/>
      <c r="J146" s="82"/>
      <c r="K146" s="84">
        <v>48.28</v>
      </c>
      <c r="L146" s="82"/>
      <c r="M146" s="82"/>
      <c r="N146" s="82"/>
      <c r="O146" s="82"/>
      <c r="P146" s="82"/>
      <c r="Q146" s="82"/>
      <c r="R146" s="85"/>
      <c r="T146" s="87"/>
      <c r="U146" s="82"/>
      <c r="V146" s="82"/>
      <c r="W146" s="82"/>
      <c r="X146" s="82"/>
      <c r="Y146" s="82"/>
      <c r="Z146" s="82"/>
      <c r="AA146" s="88"/>
      <c r="AT146" s="89" t="s">
        <v>130</v>
      </c>
      <c r="AU146" s="89" t="s">
        <v>128</v>
      </c>
      <c r="AV146" s="86" t="s">
        <v>128</v>
      </c>
      <c r="AW146" s="86" t="s">
        <v>131</v>
      </c>
      <c r="AX146" s="86" t="s">
        <v>118</v>
      </c>
      <c r="AY146" s="89" t="s">
        <v>120</v>
      </c>
    </row>
    <row r="147" spans="2:64" s="17" customFormat="1" ht="22.5" customHeight="1" x14ac:dyDescent="0.25">
      <c r="B147" s="70"/>
      <c r="C147" s="71" t="s">
        <v>258</v>
      </c>
      <c r="D147" s="71" t="s">
        <v>121</v>
      </c>
      <c r="E147" s="72" t="s">
        <v>572</v>
      </c>
      <c r="F147" s="671" t="s">
        <v>573</v>
      </c>
      <c r="G147" s="667"/>
      <c r="H147" s="667"/>
      <c r="I147" s="667"/>
      <c r="J147" s="73" t="s">
        <v>532</v>
      </c>
      <c r="K147" s="74">
        <v>6</v>
      </c>
      <c r="L147" s="666"/>
      <c r="M147" s="667"/>
      <c r="N147" s="666">
        <f>ROUND(L147*K147,2)</f>
        <v>0</v>
      </c>
      <c r="O147" s="667"/>
      <c r="P147" s="667"/>
      <c r="Q147" s="667"/>
      <c r="R147" s="75"/>
      <c r="T147" s="76" t="s">
        <v>125</v>
      </c>
      <c r="U147" s="77" t="s">
        <v>126</v>
      </c>
      <c r="V147" s="78">
        <v>0.13300000000000001</v>
      </c>
      <c r="W147" s="78">
        <f>V147*K147</f>
        <v>0.79800000000000004</v>
      </c>
      <c r="X147" s="78">
        <v>0</v>
      </c>
      <c r="Y147" s="78">
        <f>X147*K147</f>
        <v>0</v>
      </c>
      <c r="Z147" s="78">
        <v>0.20499999999999999</v>
      </c>
      <c r="AA147" s="79">
        <f>Z147*K147</f>
        <v>1.23</v>
      </c>
      <c r="AR147" s="30" t="s">
        <v>127</v>
      </c>
      <c r="AT147" s="30" t="s">
        <v>121</v>
      </c>
      <c r="AU147" s="30" t="s">
        <v>128</v>
      </c>
      <c r="AY147" s="30" t="s">
        <v>120</v>
      </c>
      <c r="BE147" s="80">
        <f>IF(U147="základní",N147,0)</f>
        <v>0</v>
      </c>
      <c r="BF147" s="80">
        <f>IF(U147="snížená",N147,0)</f>
        <v>0</v>
      </c>
      <c r="BG147" s="80">
        <f>IF(U147="zákl. přenesená",N147,0)</f>
        <v>0</v>
      </c>
      <c r="BH147" s="80">
        <f>IF(U147="sníž. přenesená",N147,0)</f>
        <v>0</v>
      </c>
      <c r="BI147" s="80">
        <f>IF(U147="nulová",N147,0)</f>
        <v>0</v>
      </c>
      <c r="BJ147" s="30" t="s">
        <v>118</v>
      </c>
      <c r="BK147" s="80">
        <f>ROUND(L147*K147,2)</f>
        <v>0</v>
      </c>
      <c r="BL147" s="30" t="s">
        <v>127</v>
      </c>
    </row>
    <row r="148" spans="2:64" s="109" customFormat="1" ht="22.5" customHeight="1" x14ac:dyDescent="0.25">
      <c r="B148" s="105"/>
      <c r="C148" s="106"/>
      <c r="D148" s="106"/>
      <c r="E148" s="107" t="s">
        <v>125</v>
      </c>
      <c r="F148" s="672" t="s">
        <v>2229</v>
      </c>
      <c r="G148" s="673"/>
      <c r="H148" s="673"/>
      <c r="I148" s="673"/>
      <c r="J148" s="106"/>
      <c r="K148" s="107" t="s">
        <v>125</v>
      </c>
      <c r="L148" s="106"/>
      <c r="M148" s="106"/>
      <c r="N148" s="106"/>
      <c r="O148" s="106"/>
      <c r="P148" s="106"/>
      <c r="Q148" s="106"/>
      <c r="R148" s="108"/>
      <c r="T148" s="110"/>
      <c r="U148" s="106"/>
      <c r="V148" s="106"/>
      <c r="W148" s="106"/>
      <c r="X148" s="106"/>
      <c r="Y148" s="106"/>
      <c r="Z148" s="106"/>
      <c r="AA148" s="111"/>
      <c r="AT148" s="112" t="s">
        <v>130</v>
      </c>
      <c r="AU148" s="112" t="s">
        <v>128</v>
      </c>
      <c r="AV148" s="109" t="s">
        <v>118</v>
      </c>
      <c r="AW148" s="109" t="s">
        <v>131</v>
      </c>
      <c r="AX148" s="109" t="s">
        <v>119</v>
      </c>
      <c r="AY148" s="112" t="s">
        <v>120</v>
      </c>
    </row>
    <row r="149" spans="2:64" s="86" customFormat="1" ht="22.5" customHeight="1" x14ac:dyDescent="0.25">
      <c r="B149" s="81"/>
      <c r="C149" s="82"/>
      <c r="D149" s="82"/>
      <c r="E149" s="83" t="s">
        <v>125</v>
      </c>
      <c r="F149" s="663" t="s">
        <v>2412</v>
      </c>
      <c r="G149" s="662"/>
      <c r="H149" s="662"/>
      <c r="I149" s="662"/>
      <c r="J149" s="82"/>
      <c r="K149" s="84">
        <v>3</v>
      </c>
      <c r="L149" s="82"/>
      <c r="M149" s="82"/>
      <c r="N149" s="82"/>
      <c r="O149" s="82"/>
      <c r="P149" s="82"/>
      <c r="Q149" s="82"/>
      <c r="R149" s="85"/>
      <c r="T149" s="87"/>
      <c r="U149" s="82"/>
      <c r="V149" s="82"/>
      <c r="W149" s="82"/>
      <c r="X149" s="82"/>
      <c r="Y149" s="82"/>
      <c r="Z149" s="82"/>
      <c r="AA149" s="88"/>
      <c r="AT149" s="89" t="s">
        <v>130</v>
      </c>
      <c r="AU149" s="89" t="s">
        <v>128</v>
      </c>
      <c r="AV149" s="86" t="s">
        <v>128</v>
      </c>
      <c r="AW149" s="86" t="s">
        <v>131</v>
      </c>
      <c r="AX149" s="86" t="s">
        <v>119</v>
      </c>
      <c r="AY149" s="89" t="s">
        <v>120</v>
      </c>
    </row>
    <row r="150" spans="2:64" s="86" customFormat="1" ht="22.5" customHeight="1" x14ac:dyDescent="0.25">
      <c r="B150" s="81"/>
      <c r="C150" s="82"/>
      <c r="D150" s="82"/>
      <c r="E150" s="83" t="s">
        <v>125</v>
      </c>
      <c r="F150" s="663" t="s">
        <v>2413</v>
      </c>
      <c r="G150" s="662"/>
      <c r="H150" s="662"/>
      <c r="I150" s="662"/>
      <c r="J150" s="82"/>
      <c r="K150" s="84">
        <v>3</v>
      </c>
      <c r="L150" s="82"/>
      <c r="M150" s="82"/>
      <c r="N150" s="82"/>
      <c r="O150" s="82"/>
      <c r="P150" s="82"/>
      <c r="Q150" s="82"/>
      <c r="R150" s="85"/>
      <c r="T150" s="87"/>
      <c r="U150" s="82"/>
      <c r="V150" s="82"/>
      <c r="W150" s="82"/>
      <c r="X150" s="82"/>
      <c r="Y150" s="82"/>
      <c r="Z150" s="82"/>
      <c r="AA150" s="88"/>
      <c r="AT150" s="89" t="s">
        <v>130</v>
      </c>
      <c r="AU150" s="89" t="s">
        <v>128</v>
      </c>
      <c r="AV150" s="86" t="s">
        <v>128</v>
      </c>
      <c r="AW150" s="86" t="s">
        <v>131</v>
      </c>
      <c r="AX150" s="86" t="s">
        <v>119</v>
      </c>
      <c r="AY150" s="89" t="s">
        <v>120</v>
      </c>
    </row>
    <row r="151" spans="2:64" s="95" customFormat="1" ht="22.5" customHeight="1" x14ac:dyDescent="0.25">
      <c r="B151" s="90"/>
      <c r="C151" s="91"/>
      <c r="D151" s="91"/>
      <c r="E151" s="92" t="s">
        <v>125</v>
      </c>
      <c r="F151" s="664" t="s">
        <v>146</v>
      </c>
      <c r="G151" s="665"/>
      <c r="H151" s="665"/>
      <c r="I151" s="665"/>
      <c r="J151" s="91"/>
      <c r="K151" s="93">
        <v>6</v>
      </c>
      <c r="L151" s="91"/>
      <c r="M151" s="91"/>
      <c r="N151" s="91"/>
      <c r="O151" s="91"/>
      <c r="P151" s="91"/>
      <c r="Q151" s="91"/>
      <c r="R151" s="94"/>
      <c r="T151" s="96"/>
      <c r="U151" s="91"/>
      <c r="V151" s="91"/>
      <c r="W151" s="91"/>
      <c r="X151" s="91"/>
      <c r="Y151" s="91"/>
      <c r="Z151" s="91"/>
      <c r="AA151" s="97"/>
      <c r="AT151" s="98" t="s">
        <v>130</v>
      </c>
      <c r="AU151" s="98" t="s">
        <v>128</v>
      </c>
      <c r="AV151" s="95" t="s">
        <v>127</v>
      </c>
      <c r="AW151" s="95" t="s">
        <v>131</v>
      </c>
      <c r="AX151" s="95" t="s">
        <v>118</v>
      </c>
      <c r="AY151" s="98" t="s">
        <v>120</v>
      </c>
    </row>
    <row r="152" spans="2:64" s="17" customFormat="1" ht="22.5" customHeight="1" x14ac:dyDescent="0.25">
      <c r="B152" s="70"/>
      <c r="C152" s="71" t="s">
        <v>262</v>
      </c>
      <c r="D152" s="71" t="s">
        <v>121</v>
      </c>
      <c r="E152" s="72" t="s">
        <v>580</v>
      </c>
      <c r="F152" s="671" t="s">
        <v>581</v>
      </c>
      <c r="G152" s="667"/>
      <c r="H152" s="667"/>
      <c r="I152" s="667"/>
      <c r="J152" s="73" t="s">
        <v>532</v>
      </c>
      <c r="K152" s="74">
        <v>2</v>
      </c>
      <c r="L152" s="666"/>
      <c r="M152" s="667"/>
      <c r="N152" s="666">
        <f>ROUND(L152*K152,2)</f>
        <v>0</v>
      </c>
      <c r="O152" s="667"/>
      <c r="P152" s="667"/>
      <c r="Q152" s="667"/>
      <c r="R152" s="75"/>
      <c r="T152" s="76" t="s">
        <v>125</v>
      </c>
      <c r="U152" s="77" t="s">
        <v>126</v>
      </c>
      <c r="V152" s="78">
        <v>9.5000000000000001E-2</v>
      </c>
      <c r="W152" s="78">
        <f>V152*K152</f>
        <v>0.19</v>
      </c>
      <c r="X152" s="78">
        <v>0</v>
      </c>
      <c r="Y152" s="78">
        <f>X152*K152</f>
        <v>0</v>
      </c>
      <c r="Z152" s="78">
        <v>0.04</v>
      </c>
      <c r="AA152" s="79">
        <f>Z152*K152</f>
        <v>0.08</v>
      </c>
      <c r="AR152" s="30" t="s">
        <v>127</v>
      </c>
      <c r="AT152" s="30" t="s">
        <v>121</v>
      </c>
      <c r="AU152" s="30" t="s">
        <v>128</v>
      </c>
      <c r="AY152" s="30" t="s">
        <v>120</v>
      </c>
      <c r="BE152" s="80">
        <f>IF(U152="základní",N152,0)</f>
        <v>0</v>
      </c>
      <c r="BF152" s="80">
        <f>IF(U152="snížená",N152,0)</f>
        <v>0</v>
      </c>
      <c r="BG152" s="80">
        <f>IF(U152="zákl. přenesená",N152,0)</f>
        <v>0</v>
      </c>
      <c r="BH152" s="80">
        <f>IF(U152="sníž. přenesená",N152,0)</f>
        <v>0</v>
      </c>
      <c r="BI152" s="80">
        <f>IF(U152="nulová",N152,0)</f>
        <v>0</v>
      </c>
      <c r="BJ152" s="30" t="s">
        <v>118</v>
      </c>
      <c r="BK152" s="80">
        <f>ROUND(L152*K152,2)</f>
        <v>0</v>
      </c>
      <c r="BL152" s="30" t="s">
        <v>127</v>
      </c>
    </row>
    <row r="153" spans="2:64" s="86" customFormat="1" ht="22.5" customHeight="1" x14ac:dyDescent="0.25">
      <c r="B153" s="81"/>
      <c r="C153" s="82"/>
      <c r="D153" s="82"/>
      <c r="E153" s="83" t="s">
        <v>125</v>
      </c>
      <c r="F153" s="661" t="s">
        <v>2414</v>
      </c>
      <c r="G153" s="662"/>
      <c r="H153" s="662"/>
      <c r="I153" s="662"/>
      <c r="J153" s="82"/>
      <c r="K153" s="84">
        <v>2</v>
      </c>
      <c r="L153" s="82"/>
      <c r="M153" s="82"/>
      <c r="N153" s="82"/>
      <c r="O153" s="82"/>
      <c r="P153" s="82"/>
      <c r="Q153" s="82"/>
      <c r="R153" s="85"/>
      <c r="T153" s="87"/>
      <c r="U153" s="82"/>
      <c r="V153" s="82"/>
      <c r="W153" s="82"/>
      <c r="X153" s="82"/>
      <c r="Y153" s="82"/>
      <c r="Z153" s="82"/>
      <c r="AA153" s="88"/>
      <c r="AT153" s="89" t="s">
        <v>130</v>
      </c>
      <c r="AU153" s="89" t="s">
        <v>128</v>
      </c>
      <c r="AV153" s="86" t="s">
        <v>128</v>
      </c>
      <c r="AW153" s="86" t="s">
        <v>131</v>
      </c>
      <c r="AX153" s="86" t="s">
        <v>118</v>
      </c>
      <c r="AY153" s="89" t="s">
        <v>120</v>
      </c>
    </row>
    <row r="154" spans="2:64" s="17" customFormat="1" ht="22.5" customHeight="1" x14ac:dyDescent="0.25">
      <c r="B154" s="70"/>
      <c r="C154" s="71" t="s">
        <v>266</v>
      </c>
      <c r="D154" s="71" t="s">
        <v>121</v>
      </c>
      <c r="E154" s="72" t="s">
        <v>584</v>
      </c>
      <c r="F154" s="671" t="s">
        <v>585</v>
      </c>
      <c r="G154" s="667"/>
      <c r="H154" s="667"/>
      <c r="I154" s="667"/>
      <c r="J154" s="73" t="s">
        <v>532</v>
      </c>
      <c r="K154" s="74">
        <v>51.5</v>
      </c>
      <c r="L154" s="666"/>
      <c r="M154" s="667"/>
      <c r="N154" s="666">
        <f>ROUND(L154*K154,2)</f>
        <v>0</v>
      </c>
      <c r="O154" s="667"/>
      <c r="P154" s="667"/>
      <c r="Q154" s="667"/>
      <c r="R154" s="75"/>
      <c r="T154" s="76" t="s">
        <v>125</v>
      </c>
      <c r="U154" s="77" t="s">
        <v>126</v>
      </c>
      <c r="V154" s="78">
        <v>0.19600000000000001</v>
      </c>
      <c r="W154" s="78">
        <f>V154*K154</f>
        <v>10.094000000000001</v>
      </c>
      <c r="X154" s="78">
        <v>0</v>
      </c>
      <c r="Y154" s="78">
        <f>X154*K154</f>
        <v>0</v>
      </c>
      <c r="Z154" s="78">
        <v>0</v>
      </c>
      <c r="AA154" s="79">
        <f>Z154*K154</f>
        <v>0</v>
      </c>
      <c r="AR154" s="30" t="s">
        <v>127</v>
      </c>
      <c r="AT154" s="30" t="s">
        <v>121</v>
      </c>
      <c r="AU154" s="30" t="s">
        <v>128</v>
      </c>
      <c r="AY154" s="30" t="s">
        <v>120</v>
      </c>
      <c r="BE154" s="80">
        <f>IF(U154="základní",N154,0)</f>
        <v>0</v>
      </c>
      <c r="BF154" s="80">
        <f>IF(U154="snížená",N154,0)</f>
        <v>0</v>
      </c>
      <c r="BG154" s="80">
        <f>IF(U154="zákl. přenesená",N154,0)</f>
        <v>0</v>
      </c>
      <c r="BH154" s="80">
        <f>IF(U154="sníž. přenesená",N154,0)</f>
        <v>0</v>
      </c>
      <c r="BI154" s="80">
        <f>IF(U154="nulová",N154,0)</f>
        <v>0</v>
      </c>
      <c r="BJ154" s="30" t="s">
        <v>118</v>
      </c>
      <c r="BK154" s="80">
        <f>ROUND(L154*K154,2)</f>
        <v>0</v>
      </c>
      <c r="BL154" s="30" t="s">
        <v>127</v>
      </c>
    </row>
    <row r="155" spans="2:64" s="86" customFormat="1" ht="31.5" customHeight="1" x14ac:dyDescent="0.25">
      <c r="B155" s="81"/>
      <c r="C155" s="82"/>
      <c r="D155" s="82"/>
      <c r="E155" s="83" t="s">
        <v>125</v>
      </c>
      <c r="F155" s="661" t="s">
        <v>2415</v>
      </c>
      <c r="G155" s="662"/>
      <c r="H155" s="662"/>
      <c r="I155" s="662"/>
      <c r="J155" s="82"/>
      <c r="K155" s="84">
        <v>51.5</v>
      </c>
      <c r="L155" s="82"/>
      <c r="M155" s="82"/>
      <c r="N155" s="82"/>
      <c r="O155" s="82"/>
      <c r="P155" s="82"/>
      <c r="Q155" s="82"/>
      <c r="R155" s="85"/>
      <c r="T155" s="87"/>
      <c r="U155" s="82"/>
      <c r="V155" s="82"/>
      <c r="W155" s="82"/>
      <c r="X155" s="82"/>
      <c r="Y155" s="82"/>
      <c r="Z155" s="82"/>
      <c r="AA155" s="88"/>
      <c r="AT155" s="89" t="s">
        <v>130</v>
      </c>
      <c r="AU155" s="89" t="s">
        <v>128</v>
      </c>
      <c r="AV155" s="86" t="s">
        <v>128</v>
      </c>
      <c r="AW155" s="86" t="s">
        <v>131</v>
      </c>
      <c r="AX155" s="86" t="s">
        <v>118</v>
      </c>
      <c r="AY155" s="89" t="s">
        <v>120</v>
      </c>
    </row>
    <row r="156" spans="2:64" s="17" customFormat="1" ht="31.5" customHeight="1" x14ac:dyDescent="0.25">
      <c r="B156" s="70"/>
      <c r="C156" s="71" t="s">
        <v>270</v>
      </c>
      <c r="D156" s="71" t="s">
        <v>121</v>
      </c>
      <c r="E156" s="72" t="s">
        <v>2345</v>
      </c>
      <c r="F156" s="671" t="s">
        <v>2346</v>
      </c>
      <c r="G156" s="667"/>
      <c r="H156" s="667"/>
      <c r="I156" s="667"/>
      <c r="J156" s="73" t="s">
        <v>172</v>
      </c>
      <c r="K156" s="74">
        <v>1.8</v>
      </c>
      <c r="L156" s="666"/>
      <c r="M156" s="667"/>
      <c r="N156" s="666">
        <f>ROUND(L156*K156,2)</f>
        <v>0</v>
      </c>
      <c r="O156" s="667"/>
      <c r="P156" s="667"/>
      <c r="Q156" s="667"/>
      <c r="R156" s="75"/>
      <c r="T156" s="76" t="s">
        <v>125</v>
      </c>
      <c r="U156" s="77" t="s">
        <v>126</v>
      </c>
      <c r="V156" s="78">
        <v>0.115</v>
      </c>
      <c r="W156" s="78">
        <f>V156*K156</f>
        <v>0.20700000000000002</v>
      </c>
      <c r="X156" s="78">
        <v>0</v>
      </c>
      <c r="Y156" s="78">
        <f>X156*K156</f>
        <v>0</v>
      </c>
      <c r="Z156" s="78">
        <v>0</v>
      </c>
      <c r="AA156" s="79">
        <f>Z156*K156</f>
        <v>0</v>
      </c>
      <c r="AR156" s="30" t="s">
        <v>127</v>
      </c>
      <c r="AT156" s="30" t="s">
        <v>121</v>
      </c>
      <c r="AU156" s="30" t="s">
        <v>128</v>
      </c>
      <c r="AY156" s="30" t="s">
        <v>120</v>
      </c>
      <c r="BE156" s="80">
        <f>IF(U156="základní",N156,0)</f>
        <v>0</v>
      </c>
      <c r="BF156" s="80">
        <f>IF(U156="snížená",N156,0)</f>
        <v>0</v>
      </c>
      <c r="BG156" s="80">
        <f>IF(U156="zákl. přenesená",N156,0)</f>
        <v>0</v>
      </c>
      <c r="BH156" s="80">
        <f>IF(U156="sníž. přenesená",N156,0)</f>
        <v>0</v>
      </c>
      <c r="BI156" s="80">
        <f>IF(U156="nulová",N156,0)</f>
        <v>0</v>
      </c>
      <c r="BJ156" s="30" t="s">
        <v>118</v>
      </c>
      <c r="BK156" s="80">
        <f>ROUND(L156*K156,2)</f>
        <v>0</v>
      </c>
      <c r="BL156" s="30" t="s">
        <v>127</v>
      </c>
    </row>
    <row r="157" spans="2:64" s="86" customFormat="1" ht="31.5" customHeight="1" x14ac:dyDescent="0.25">
      <c r="B157" s="81"/>
      <c r="C157" s="82"/>
      <c r="D157" s="82"/>
      <c r="E157" s="83" t="s">
        <v>125</v>
      </c>
      <c r="F157" s="661" t="s">
        <v>2416</v>
      </c>
      <c r="G157" s="662"/>
      <c r="H157" s="662"/>
      <c r="I157" s="662"/>
      <c r="J157" s="82"/>
      <c r="K157" s="84">
        <v>1.8</v>
      </c>
      <c r="L157" s="82"/>
      <c r="M157" s="82"/>
      <c r="N157" s="82"/>
      <c r="O157" s="82"/>
      <c r="P157" s="82"/>
      <c r="Q157" s="82"/>
      <c r="R157" s="85"/>
      <c r="T157" s="87"/>
      <c r="U157" s="82"/>
      <c r="V157" s="82"/>
      <c r="W157" s="82"/>
      <c r="X157" s="82"/>
      <c r="Y157" s="82"/>
      <c r="Z157" s="82"/>
      <c r="AA157" s="88"/>
      <c r="AT157" s="89" t="s">
        <v>130</v>
      </c>
      <c r="AU157" s="89" t="s">
        <v>128</v>
      </c>
      <c r="AV157" s="86" t="s">
        <v>128</v>
      </c>
      <c r="AW157" s="86" t="s">
        <v>131</v>
      </c>
      <c r="AX157" s="86" t="s">
        <v>118</v>
      </c>
      <c r="AY157" s="89" t="s">
        <v>120</v>
      </c>
    </row>
    <row r="158" spans="2:64" s="17" customFormat="1" ht="31.5" customHeight="1" x14ac:dyDescent="0.25">
      <c r="B158" s="70"/>
      <c r="C158" s="71" t="s">
        <v>275</v>
      </c>
      <c r="D158" s="71" t="s">
        <v>121</v>
      </c>
      <c r="E158" s="72" t="s">
        <v>589</v>
      </c>
      <c r="F158" s="671" t="s">
        <v>590</v>
      </c>
      <c r="G158" s="667"/>
      <c r="H158" s="667"/>
      <c r="I158" s="667"/>
      <c r="J158" s="73" t="s">
        <v>191</v>
      </c>
      <c r="K158" s="74">
        <v>32.670999999999999</v>
      </c>
      <c r="L158" s="666"/>
      <c r="M158" s="667"/>
      <c r="N158" s="666">
        <f>ROUND(L158*K158,2)</f>
        <v>0</v>
      </c>
      <c r="O158" s="667"/>
      <c r="P158" s="667"/>
      <c r="Q158" s="667"/>
      <c r="R158" s="75"/>
      <c r="T158" s="76" t="s">
        <v>125</v>
      </c>
      <c r="U158" s="77" t="s">
        <v>126</v>
      </c>
      <c r="V158" s="78">
        <v>0.03</v>
      </c>
      <c r="W158" s="78">
        <f>V158*K158</f>
        <v>0.98012999999999995</v>
      </c>
      <c r="X158" s="78">
        <v>0</v>
      </c>
      <c r="Y158" s="78">
        <f>X158*K158</f>
        <v>0</v>
      </c>
      <c r="Z158" s="78">
        <v>0</v>
      </c>
      <c r="AA158" s="79">
        <f>Z158*K158</f>
        <v>0</v>
      </c>
      <c r="AR158" s="30" t="s">
        <v>127</v>
      </c>
      <c r="AT158" s="30" t="s">
        <v>121</v>
      </c>
      <c r="AU158" s="30" t="s">
        <v>128</v>
      </c>
      <c r="AY158" s="30" t="s">
        <v>120</v>
      </c>
      <c r="BE158" s="80">
        <f>IF(U158="základní",N158,0)</f>
        <v>0</v>
      </c>
      <c r="BF158" s="80">
        <f>IF(U158="snížená",N158,0)</f>
        <v>0</v>
      </c>
      <c r="BG158" s="80">
        <f>IF(U158="zákl. přenesená",N158,0)</f>
        <v>0</v>
      </c>
      <c r="BH158" s="80">
        <f>IF(U158="sníž. přenesená",N158,0)</f>
        <v>0</v>
      </c>
      <c r="BI158" s="80">
        <f>IF(U158="nulová",N158,0)</f>
        <v>0</v>
      </c>
      <c r="BJ158" s="30" t="s">
        <v>118</v>
      </c>
      <c r="BK158" s="80">
        <f>ROUND(L158*K158,2)</f>
        <v>0</v>
      </c>
      <c r="BL158" s="30" t="s">
        <v>127</v>
      </c>
    </row>
    <row r="159" spans="2:64" s="86" customFormat="1" ht="22.5" customHeight="1" x14ac:dyDescent="0.25">
      <c r="B159" s="81"/>
      <c r="C159" s="82"/>
      <c r="D159" s="82"/>
      <c r="E159" s="83" t="s">
        <v>125</v>
      </c>
      <c r="F159" s="661" t="s">
        <v>2417</v>
      </c>
      <c r="G159" s="662"/>
      <c r="H159" s="662"/>
      <c r="I159" s="662"/>
      <c r="J159" s="82"/>
      <c r="K159" s="84">
        <v>23.931999999999999</v>
      </c>
      <c r="L159" s="82"/>
      <c r="M159" s="82"/>
      <c r="N159" s="82"/>
      <c r="O159" s="82"/>
      <c r="P159" s="82"/>
      <c r="Q159" s="82"/>
      <c r="R159" s="85"/>
      <c r="T159" s="87"/>
      <c r="U159" s="82"/>
      <c r="V159" s="82"/>
      <c r="W159" s="82"/>
      <c r="X159" s="82"/>
      <c r="Y159" s="82"/>
      <c r="Z159" s="82"/>
      <c r="AA159" s="88"/>
      <c r="AT159" s="89" t="s">
        <v>130</v>
      </c>
      <c r="AU159" s="89" t="s">
        <v>128</v>
      </c>
      <c r="AV159" s="86" t="s">
        <v>128</v>
      </c>
      <c r="AW159" s="86" t="s">
        <v>131</v>
      </c>
      <c r="AX159" s="86" t="s">
        <v>119</v>
      </c>
      <c r="AY159" s="89" t="s">
        <v>120</v>
      </c>
    </row>
    <row r="160" spans="2:64" s="86" customFormat="1" ht="22.5" customHeight="1" x14ac:dyDescent="0.25">
      <c r="B160" s="81"/>
      <c r="C160" s="82"/>
      <c r="D160" s="82"/>
      <c r="E160" s="83" t="s">
        <v>125</v>
      </c>
      <c r="F160" s="663" t="s">
        <v>2418</v>
      </c>
      <c r="G160" s="662"/>
      <c r="H160" s="662"/>
      <c r="I160" s="662"/>
      <c r="J160" s="82"/>
      <c r="K160" s="84">
        <v>8.7390000000000008</v>
      </c>
      <c r="L160" s="82"/>
      <c r="M160" s="82"/>
      <c r="N160" s="82"/>
      <c r="O160" s="82"/>
      <c r="P160" s="82"/>
      <c r="Q160" s="82"/>
      <c r="R160" s="85"/>
      <c r="T160" s="87"/>
      <c r="U160" s="82"/>
      <c r="V160" s="82"/>
      <c r="W160" s="82"/>
      <c r="X160" s="82"/>
      <c r="Y160" s="82"/>
      <c r="Z160" s="82"/>
      <c r="AA160" s="88"/>
      <c r="AT160" s="89" t="s">
        <v>130</v>
      </c>
      <c r="AU160" s="89" t="s">
        <v>128</v>
      </c>
      <c r="AV160" s="86" t="s">
        <v>128</v>
      </c>
      <c r="AW160" s="86" t="s">
        <v>131</v>
      </c>
      <c r="AX160" s="86" t="s">
        <v>119</v>
      </c>
      <c r="AY160" s="89" t="s">
        <v>120</v>
      </c>
    </row>
    <row r="161" spans="2:64" s="95" customFormat="1" ht="22.5" customHeight="1" x14ac:dyDescent="0.25">
      <c r="B161" s="90"/>
      <c r="C161" s="91"/>
      <c r="D161" s="91"/>
      <c r="E161" s="92" t="s">
        <v>125</v>
      </c>
      <c r="F161" s="664" t="s">
        <v>146</v>
      </c>
      <c r="G161" s="665"/>
      <c r="H161" s="665"/>
      <c r="I161" s="665"/>
      <c r="J161" s="91"/>
      <c r="K161" s="93">
        <v>32.670999999999999</v>
      </c>
      <c r="L161" s="91"/>
      <c r="M161" s="91"/>
      <c r="N161" s="91"/>
      <c r="O161" s="91"/>
      <c r="P161" s="91"/>
      <c r="Q161" s="91"/>
      <c r="R161" s="94"/>
      <c r="T161" s="96"/>
      <c r="U161" s="91"/>
      <c r="V161" s="91"/>
      <c r="W161" s="91"/>
      <c r="X161" s="91"/>
      <c r="Y161" s="91"/>
      <c r="Z161" s="91"/>
      <c r="AA161" s="97"/>
      <c r="AT161" s="98" t="s">
        <v>130</v>
      </c>
      <c r="AU161" s="98" t="s">
        <v>128</v>
      </c>
      <c r="AV161" s="95" t="s">
        <v>127</v>
      </c>
      <c r="AW161" s="95" t="s">
        <v>131</v>
      </c>
      <c r="AX161" s="95" t="s">
        <v>118</v>
      </c>
      <c r="AY161" s="98" t="s">
        <v>120</v>
      </c>
    </row>
    <row r="162" spans="2:64" s="17" customFormat="1" ht="31.5" customHeight="1" x14ac:dyDescent="0.25">
      <c r="B162" s="70"/>
      <c r="C162" s="71" t="s">
        <v>282</v>
      </c>
      <c r="D162" s="71" t="s">
        <v>121</v>
      </c>
      <c r="E162" s="72" t="s">
        <v>592</v>
      </c>
      <c r="F162" s="671" t="s">
        <v>593</v>
      </c>
      <c r="G162" s="667"/>
      <c r="H162" s="667"/>
      <c r="I162" s="667"/>
      <c r="J162" s="73" t="s">
        <v>191</v>
      </c>
      <c r="K162" s="74">
        <v>588.07799999999997</v>
      </c>
      <c r="L162" s="666"/>
      <c r="M162" s="667"/>
      <c r="N162" s="666">
        <f>ROUND(L162*K162,2)</f>
        <v>0</v>
      </c>
      <c r="O162" s="667"/>
      <c r="P162" s="667"/>
      <c r="Q162" s="667"/>
      <c r="R162" s="75"/>
      <c r="T162" s="76" t="s">
        <v>125</v>
      </c>
      <c r="U162" s="77" t="s">
        <v>126</v>
      </c>
      <c r="V162" s="78">
        <v>2E-3</v>
      </c>
      <c r="W162" s="78">
        <f>V162*K162</f>
        <v>1.176156</v>
      </c>
      <c r="X162" s="78">
        <v>0</v>
      </c>
      <c r="Y162" s="78">
        <f>X162*K162</f>
        <v>0</v>
      </c>
      <c r="Z162" s="78">
        <v>0</v>
      </c>
      <c r="AA162" s="79">
        <f>Z162*K162</f>
        <v>0</v>
      </c>
      <c r="AR162" s="30" t="s">
        <v>127</v>
      </c>
      <c r="AT162" s="30" t="s">
        <v>121</v>
      </c>
      <c r="AU162" s="30" t="s">
        <v>128</v>
      </c>
      <c r="AY162" s="30" t="s">
        <v>120</v>
      </c>
      <c r="BE162" s="80">
        <f>IF(U162="základní",N162,0)</f>
        <v>0</v>
      </c>
      <c r="BF162" s="80">
        <f>IF(U162="snížená",N162,0)</f>
        <v>0</v>
      </c>
      <c r="BG162" s="80">
        <f>IF(U162="zákl. přenesená",N162,0)</f>
        <v>0</v>
      </c>
      <c r="BH162" s="80">
        <f>IF(U162="sníž. přenesená",N162,0)</f>
        <v>0</v>
      </c>
      <c r="BI162" s="80">
        <f>IF(U162="nulová",N162,0)</f>
        <v>0</v>
      </c>
      <c r="BJ162" s="30" t="s">
        <v>118</v>
      </c>
      <c r="BK162" s="80">
        <f>ROUND(L162*K162,2)</f>
        <v>0</v>
      </c>
      <c r="BL162" s="30" t="s">
        <v>127</v>
      </c>
    </row>
    <row r="163" spans="2:64" s="86" customFormat="1" ht="22.5" customHeight="1" x14ac:dyDescent="0.25">
      <c r="B163" s="81"/>
      <c r="C163" s="82"/>
      <c r="D163" s="82"/>
      <c r="E163" s="83" t="s">
        <v>125</v>
      </c>
      <c r="F163" s="661" t="s">
        <v>2419</v>
      </c>
      <c r="G163" s="662"/>
      <c r="H163" s="662"/>
      <c r="I163" s="662"/>
      <c r="J163" s="82"/>
      <c r="K163" s="84">
        <v>588.07799999999997</v>
      </c>
      <c r="L163" s="82"/>
      <c r="M163" s="82"/>
      <c r="N163" s="82"/>
      <c r="O163" s="82"/>
      <c r="P163" s="82"/>
      <c r="Q163" s="82"/>
      <c r="R163" s="85"/>
      <c r="T163" s="87"/>
      <c r="U163" s="82"/>
      <c r="V163" s="82"/>
      <c r="W163" s="82"/>
      <c r="X163" s="82"/>
      <c r="Y163" s="82"/>
      <c r="Z163" s="82"/>
      <c r="AA163" s="88"/>
      <c r="AT163" s="89" t="s">
        <v>130</v>
      </c>
      <c r="AU163" s="89" t="s">
        <v>128</v>
      </c>
      <c r="AV163" s="86" t="s">
        <v>128</v>
      </c>
      <c r="AW163" s="86" t="s">
        <v>131</v>
      </c>
      <c r="AX163" s="86" t="s">
        <v>118</v>
      </c>
      <c r="AY163" s="89" t="s">
        <v>120</v>
      </c>
    </row>
    <row r="164" spans="2:64" s="17" customFormat="1" ht="31.5" customHeight="1" x14ac:dyDescent="0.25">
      <c r="B164" s="70"/>
      <c r="C164" s="71" t="s">
        <v>286</v>
      </c>
      <c r="D164" s="71" t="s">
        <v>121</v>
      </c>
      <c r="E164" s="72" t="s">
        <v>595</v>
      </c>
      <c r="F164" s="671" t="s">
        <v>596</v>
      </c>
      <c r="G164" s="667"/>
      <c r="H164" s="667"/>
      <c r="I164" s="667"/>
      <c r="J164" s="73" t="s">
        <v>191</v>
      </c>
      <c r="K164" s="74">
        <v>1.31</v>
      </c>
      <c r="L164" s="666"/>
      <c r="M164" s="667"/>
      <c r="N164" s="666">
        <f>ROUND(L164*K164,2)</f>
        <v>0</v>
      </c>
      <c r="O164" s="667"/>
      <c r="P164" s="667"/>
      <c r="Q164" s="667"/>
      <c r="R164" s="75"/>
      <c r="T164" s="76" t="s">
        <v>125</v>
      </c>
      <c r="U164" s="77" t="s">
        <v>126</v>
      </c>
      <c r="V164" s="78">
        <v>3.2000000000000001E-2</v>
      </c>
      <c r="W164" s="78">
        <f>V164*K164</f>
        <v>4.1920000000000006E-2</v>
      </c>
      <c r="X164" s="78">
        <v>0</v>
      </c>
      <c r="Y164" s="78">
        <f>X164*K164</f>
        <v>0</v>
      </c>
      <c r="Z164" s="78">
        <v>0</v>
      </c>
      <c r="AA164" s="79">
        <f>Z164*K164</f>
        <v>0</v>
      </c>
      <c r="AR164" s="30" t="s">
        <v>127</v>
      </c>
      <c r="AT164" s="30" t="s">
        <v>121</v>
      </c>
      <c r="AU164" s="30" t="s">
        <v>128</v>
      </c>
      <c r="AY164" s="30" t="s">
        <v>120</v>
      </c>
      <c r="BE164" s="80">
        <f>IF(U164="základní",N164,0)</f>
        <v>0</v>
      </c>
      <c r="BF164" s="80">
        <f>IF(U164="snížená",N164,0)</f>
        <v>0</v>
      </c>
      <c r="BG164" s="80">
        <f>IF(U164="zákl. přenesená",N164,0)</f>
        <v>0</v>
      </c>
      <c r="BH164" s="80">
        <f>IF(U164="sníž. přenesená",N164,0)</f>
        <v>0</v>
      </c>
      <c r="BI164" s="80">
        <f>IF(U164="nulová",N164,0)</f>
        <v>0</v>
      </c>
      <c r="BJ164" s="30" t="s">
        <v>118</v>
      </c>
      <c r="BK164" s="80">
        <f>ROUND(L164*K164,2)</f>
        <v>0</v>
      </c>
      <c r="BL164" s="30" t="s">
        <v>127</v>
      </c>
    </row>
    <row r="165" spans="2:64" s="86" customFormat="1" ht="22.5" customHeight="1" x14ac:dyDescent="0.25">
      <c r="B165" s="81"/>
      <c r="C165" s="82"/>
      <c r="D165" s="82"/>
      <c r="E165" s="83" t="s">
        <v>125</v>
      </c>
      <c r="F165" s="661" t="s">
        <v>2420</v>
      </c>
      <c r="G165" s="662"/>
      <c r="H165" s="662"/>
      <c r="I165" s="662"/>
      <c r="J165" s="82"/>
      <c r="K165" s="84">
        <v>1.23</v>
      </c>
      <c r="L165" s="82"/>
      <c r="M165" s="82"/>
      <c r="N165" s="82"/>
      <c r="O165" s="82"/>
      <c r="P165" s="82"/>
      <c r="Q165" s="82"/>
      <c r="R165" s="85"/>
      <c r="T165" s="87"/>
      <c r="U165" s="82"/>
      <c r="V165" s="82"/>
      <c r="W165" s="82"/>
      <c r="X165" s="82"/>
      <c r="Y165" s="82"/>
      <c r="Z165" s="82"/>
      <c r="AA165" s="88"/>
      <c r="AT165" s="89" t="s">
        <v>130</v>
      </c>
      <c r="AU165" s="89" t="s">
        <v>128</v>
      </c>
      <c r="AV165" s="86" t="s">
        <v>128</v>
      </c>
      <c r="AW165" s="86" t="s">
        <v>131</v>
      </c>
      <c r="AX165" s="86" t="s">
        <v>119</v>
      </c>
      <c r="AY165" s="89" t="s">
        <v>120</v>
      </c>
    </row>
    <row r="166" spans="2:64" s="86" customFormat="1" ht="22.5" customHeight="1" x14ac:dyDescent="0.25">
      <c r="B166" s="81"/>
      <c r="C166" s="82"/>
      <c r="D166" s="82"/>
      <c r="E166" s="83" t="s">
        <v>125</v>
      </c>
      <c r="F166" s="663" t="s">
        <v>2421</v>
      </c>
      <c r="G166" s="662"/>
      <c r="H166" s="662"/>
      <c r="I166" s="662"/>
      <c r="J166" s="82"/>
      <c r="K166" s="84">
        <v>0.08</v>
      </c>
      <c r="L166" s="82"/>
      <c r="M166" s="82"/>
      <c r="N166" s="82"/>
      <c r="O166" s="82"/>
      <c r="P166" s="82"/>
      <c r="Q166" s="82"/>
      <c r="R166" s="85"/>
      <c r="T166" s="87"/>
      <c r="U166" s="82"/>
      <c r="V166" s="82"/>
      <c r="W166" s="82"/>
      <c r="X166" s="82"/>
      <c r="Y166" s="82"/>
      <c r="Z166" s="82"/>
      <c r="AA166" s="88"/>
      <c r="AT166" s="89" t="s">
        <v>130</v>
      </c>
      <c r="AU166" s="89" t="s">
        <v>128</v>
      </c>
      <c r="AV166" s="86" t="s">
        <v>128</v>
      </c>
      <c r="AW166" s="86" t="s">
        <v>131</v>
      </c>
      <c r="AX166" s="86" t="s">
        <v>119</v>
      </c>
      <c r="AY166" s="89" t="s">
        <v>120</v>
      </c>
    </row>
    <row r="167" spans="2:64" s="95" customFormat="1" ht="22.5" customHeight="1" x14ac:dyDescent="0.25">
      <c r="B167" s="90"/>
      <c r="C167" s="91"/>
      <c r="D167" s="91"/>
      <c r="E167" s="92" t="s">
        <v>125</v>
      </c>
      <c r="F167" s="664" t="s">
        <v>146</v>
      </c>
      <c r="G167" s="665"/>
      <c r="H167" s="665"/>
      <c r="I167" s="665"/>
      <c r="J167" s="91"/>
      <c r="K167" s="93">
        <v>1.31</v>
      </c>
      <c r="L167" s="91"/>
      <c r="M167" s="91"/>
      <c r="N167" s="91"/>
      <c r="O167" s="91"/>
      <c r="P167" s="91"/>
      <c r="Q167" s="91"/>
      <c r="R167" s="94"/>
      <c r="T167" s="96"/>
      <c r="U167" s="91"/>
      <c r="V167" s="91"/>
      <c r="W167" s="91"/>
      <c r="X167" s="91"/>
      <c r="Y167" s="91"/>
      <c r="Z167" s="91"/>
      <c r="AA167" s="97"/>
      <c r="AT167" s="98" t="s">
        <v>130</v>
      </c>
      <c r="AU167" s="98" t="s">
        <v>128</v>
      </c>
      <c r="AV167" s="95" t="s">
        <v>127</v>
      </c>
      <c r="AW167" s="95" t="s">
        <v>131</v>
      </c>
      <c r="AX167" s="95" t="s">
        <v>118</v>
      </c>
      <c r="AY167" s="98" t="s">
        <v>120</v>
      </c>
    </row>
    <row r="168" spans="2:64" s="17" customFormat="1" ht="31.5" customHeight="1" x14ac:dyDescent="0.25">
      <c r="B168" s="70"/>
      <c r="C168" s="71" t="s">
        <v>291</v>
      </c>
      <c r="D168" s="71" t="s">
        <v>121</v>
      </c>
      <c r="E168" s="72" t="s">
        <v>601</v>
      </c>
      <c r="F168" s="671" t="s">
        <v>602</v>
      </c>
      <c r="G168" s="667"/>
      <c r="H168" s="667"/>
      <c r="I168" s="667"/>
      <c r="J168" s="73" t="s">
        <v>191</v>
      </c>
      <c r="K168" s="74">
        <v>23.58</v>
      </c>
      <c r="L168" s="666"/>
      <c r="M168" s="667"/>
      <c r="N168" s="666">
        <f>ROUND(L168*K168,2)</f>
        <v>0</v>
      </c>
      <c r="O168" s="667"/>
      <c r="P168" s="667"/>
      <c r="Q168" s="667"/>
      <c r="R168" s="75"/>
      <c r="T168" s="76" t="s">
        <v>125</v>
      </c>
      <c r="U168" s="77" t="s">
        <v>126</v>
      </c>
      <c r="V168" s="78">
        <v>3.0000000000000001E-3</v>
      </c>
      <c r="W168" s="78">
        <f>V168*K168</f>
        <v>7.0739999999999997E-2</v>
      </c>
      <c r="X168" s="78">
        <v>0</v>
      </c>
      <c r="Y168" s="78">
        <f>X168*K168</f>
        <v>0</v>
      </c>
      <c r="Z168" s="78">
        <v>0</v>
      </c>
      <c r="AA168" s="79">
        <f>Z168*K168</f>
        <v>0</v>
      </c>
      <c r="AR168" s="30" t="s">
        <v>127</v>
      </c>
      <c r="AT168" s="30" t="s">
        <v>121</v>
      </c>
      <c r="AU168" s="30" t="s">
        <v>128</v>
      </c>
      <c r="AY168" s="30" t="s">
        <v>120</v>
      </c>
      <c r="BE168" s="80">
        <f>IF(U168="základní",N168,0)</f>
        <v>0</v>
      </c>
      <c r="BF168" s="80">
        <f>IF(U168="snížená",N168,0)</f>
        <v>0</v>
      </c>
      <c r="BG168" s="80">
        <f>IF(U168="zákl. přenesená",N168,0)</f>
        <v>0</v>
      </c>
      <c r="BH168" s="80">
        <f>IF(U168="sníž. přenesená",N168,0)</f>
        <v>0</v>
      </c>
      <c r="BI168" s="80">
        <f>IF(U168="nulová",N168,0)</f>
        <v>0</v>
      </c>
      <c r="BJ168" s="30" t="s">
        <v>118</v>
      </c>
      <c r="BK168" s="80">
        <f>ROUND(L168*K168,2)</f>
        <v>0</v>
      </c>
      <c r="BL168" s="30" t="s">
        <v>127</v>
      </c>
    </row>
    <row r="169" spans="2:64" s="86" customFormat="1" ht="22.5" customHeight="1" x14ac:dyDescent="0.25">
      <c r="B169" s="81"/>
      <c r="C169" s="82"/>
      <c r="D169" s="82"/>
      <c r="E169" s="83" t="s">
        <v>125</v>
      </c>
      <c r="F169" s="661" t="s">
        <v>2422</v>
      </c>
      <c r="G169" s="662"/>
      <c r="H169" s="662"/>
      <c r="I169" s="662"/>
      <c r="J169" s="82"/>
      <c r="K169" s="84">
        <v>23.58</v>
      </c>
      <c r="L169" s="82"/>
      <c r="M169" s="82"/>
      <c r="N169" s="82"/>
      <c r="O169" s="82"/>
      <c r="P169" s="82"/>
      <c r="Q169" s="82"/>
      <c r="R169" s="85"/>
      <c r="T169" s="87"/>
      <c r="U169" s="82"/>
      <c r="V169" s="82"/>
      <c r="W169" s="82"/>
      <c r="X169" s="82"/>
      <c r="Y169" s="82"/>
      <c r="Z169" s="82"/>
      <c r="AA169" s="88"/>
      <c r="AT169" s="89" t="s">
        <v>130</v>
      </c>
      <c r="AU169" s="89" t="s">
        <v>128</v>
      </c>
      <c r="AV169" s="86" t="s">
        <v>128</v>
      </c>
      <c r="AW169" s="86" t="s">
        <v>131</v>
      </c>
      <c r="AX169" s="86" t="s">
        <v>118</v>
      </c>
      <c r="AY169" s="89" t="s">
        <v>120</v>
      </c>
    </row>
    <row r="170" spans="2:64" s="17" customFormat="1" ht="31.5" customHeight="1" x14ac:dyDescent="0.25">
      <c r="B170" s="70"/>
      <c r="C170" s="71" t="s">
        <v>300</v>
      </c>
      <c r="D170" s="71" t="s">
        <v>121</v>
      </c>
      <c r="E170" s="72" t="s">
        <v>605</v>
      </c>
      <c r="F170" s="671" t="s">
        <v>606</v>
      </c>
      <c r="G170" s="667"/>
      <c r="H170" s="667"/>
      <c r="I170" s="667"/>
      <c r="J170" s="73" t="s">
        <v>191</v>
      </c>
      <c r="K170" s="74">
        <v>1.31</v>
      </c>
      <c r="L170" s="666"/>
      <c r="M170" s="667"/>
      <c r="N170" s="666">
        <f>ROUND(L170*K170,2)</f>
        <v>0</v>
      </c>
      <c r="O170" s="667"/>
      <c r="P170" s="667"/>
      <c r="Q170" s="667"/>
      <c r="R170" s="75"/>
      <c r="T170" s="76" t="s">
        <v>125</v>
      </c>
      <c r="U170" s="77" t="s">
        <v>126</v>
      </c>
      <c r="V170" s="78">
        <v>0</v>
      </c>
      <c r="W170" s="78">
        <f>V170*K170</f>
        <v>0</v>
      </c>
      <c r="X170" s="78">
        <v>0</v>
      </c>
      <c r="Y170" s="78">
        <f>X170*K170</f>
        <v>0</v>
      </c>
      <c r="Z170" s="78">
        <v>0</v>
      </c>
      <c r="AA170" s="79">
        <f>Z170*K170</f>
        <v>0</v>
      </c>
      <c r="AR170" s="30" t="s">
        <v>127</v>
      </c>
      <c r="AT170" s="30" t="s">
        <v>121</v>
      </c>
      <c r="AU170" s="30" t="s">
        <v>128</v>
      </c>
      <c r="AY170" s="30" t="s">
        <v>120</v>
      </c>
      <c r="BE170" s="80">
        <f>IF(U170="základní",N170,0)</f>
        <v>0</v>
      </c>
      <c r="BF170" s="80">
        <f>IF(U170="snížená",N170,0)</f>
        <v>0</v>
      </c>
      <c r="BG170" s="80">
        <f>IF(U170="zákl. přenesená",N170,0)</f>
        <v>0</v>
      </c>
      <c r="BH170" s="80">
        <f>IF(U170="sníž. přenesená",N170,0)</f>
        <v>0</v>
      </c>
      <c r="BI170" s="80">
        <f>IF(U170="nulová",N170,0)</f>
        <v>0</v>
      </c>
      <c r="BJ170" s="30" t="s">
        <v>118</v>
      </c>
      <c r="BK170" s="80">
        <f>ROUND(L170*K170,2)</f>
        <v>0</v>
      </c>
      <c r="BL170" s="30" t="s">
        <v>127</v>
      </c>
    </row>
    <row r="171" spans="2:64" s="86" customFormat="1" ht="22.5" customHeight="1" x14ac:dyDescent="0.25">
      <c r="B171" s="81"/>
      <c r="C171" s="82"/>
      <c r="D171" s="82"/>
      <c r="E171" s="83" t="s">
        <v>125</v>
      </c>
      <c r="F171" s="661" t="s">
        <v>2423</v>
      </c>
      <c r="G171" s="662"/>
      <c r="H171" s="662"/>
      <c r="I171" s="662"/>
      <c r="J171" s="82"/>
      <c r="K171" s="84">
        <v>1.31</v>
      </c>
      <c r="L171" s="82"/>
      <c r="M171" s="82"/>
      <c r="N171" s="82"/>
      <c r="O171" s="82"/>
      <c r="P171" s="82"/>
      <c r="Q171" s="82"/>
      <c r="R171" s="85"/>
      <c r="T171" s="87"/>
      <c r="U171" s="82"/>
      <c r="V171" s="82"/>
      <c r="W171" s="82"/>
      <c r="X171" s="82"/>
      <c r="Y171" s="82"/>
      <c r="Z171" s="82"/>
      <c r="AA171" s="88"/>
      <c r="AT171" s="89" t="s">
        <v>130</v>
      </c>
      <c r="AU171" s="89" t="s">
        <v>128</v>
      </c>
      <c r="AV171" s="86" t="s">
        <v>128</v>
      </c>
      <c r="AW171" s="86" t="s">
        <v>131</v>
      </c>
      <c r="AX171" s="86" t="s">
        <v>118</v>
      </c>
      <c r="AY171" s="89" t="s">
        <v>120</v>
      </c>
    </row>
    <row r="172" spans="2:64" s="17" customFormat="1" ht="31.5" customHeight="1" x14ac:dyDescent="0.25">
      <c r="B172" s="70"/>
      <c r="C172" s="71" t="s">
        <v>304</v>
      </c>
      <c r="D172" s="71" t="s">
        <v>121</v>
      </c>
      <c r="E172" s="72" t="s">
        <v>608</v>
      </c>
      <c r="F172" s="671" t="s">
        <v>609</v>
      </c>
      <c r="G172" s="667"/>
      <c r="H172" s="667"/>
      <c r="I172" s="667"/>
      <c r="J172" s="73" t="s">
        <v>191</v>
      </c>
      <c r="K172" s="74">
        <v>8.7390000000000008</v>
      </c>
      <c r="L172" s="666"/>
      <c r="M172" s="667"/>
      <c r="N172" s="666">
        <f>ROUND(L172*K172,2)</f>
        <v>0</v>
      </c>
      <c r="O172" s="667"/>
      <c r="P172" s="667"/>
      <c r="Q172" s="667"/>
      <c r="R172" s="75"/>
      <c r="T172" s="76" t="s">
        <v>125</v>
      </c>
      <c r="U172" s="77" t="s">
        <v>126</v>
      </c>
      <c r="V172" s="78">
        <v>0</v>
      </c>
      <c r="W172" s="78">
        <f>V172*K172</f>
        <v>0</v>
      </c>
      <c r="X172" s="78">
        <v>0</v>
      </c>
      <c r="Y172" s="78">
        <f>X172*K172</f>
        <v>0</v>
      </c>
      <c r="Z172" s="78">
        <v>0</v>
      </c>
      <c r="AA172" s="79">
        <f>Z172*K172</f>
        <v>0</v>
      </c>
      <c r="AR172" s="30" t="s">
        <v>127</v>
      </c>
      <c r="AT172" s="30" t="s">
        <v>121</v>
      </c>
      <c r="AU172" s="30" t="s">
        <v>128</v>
      </c>
      <c r="AY172" s="30" t="s">
        <v>120</v>
      </c>
      <c r="BE172" s="80">
        <f>IF(U172="základní",N172,0)</f>
        <v>0</v>
      </c>
      <c r="BF172" s="80">
        <f>IF(U172="snížená",N172,0)</f>
        <v>0</v>
      </c>
      <c r="BG172" s="80">
        <f>IF(U172="zákl. přenesená",N172,0)</f>
        <v>0</v>
      </c>
      <c r="BH172" s="80">
        <f>IF(U172="sníž. přenesená",N172,0)</f>
        <v>0</v>
      </c>
      <c r="BI172" s="80">
        <f>IF(U172="nulová",N172,0)</f>
        <v>0</v>
      </c>
      <c r="BJ172" s="30" t="s">
        <v>118</v>
      </c>
      <c r="BK172" s="80">
        <f>ROUND(L172*K172,2)</f>
        <v>0</v>
      </c>
      <c r="BL172" s="30" t="s">
        <v>127</v>
      </c>
    </row>
    <row r="173" spans="2:64" s="86" customFormat="1" ht="22.5" customHeight="1" x14ac:dyDescent="0.25">
      <c r="B173" s="81"/>
      <c r="C173" s="82"/>
      <c r="D173" s="82"/>
      <c r="E173" s="83" t="s">
        <v>125</v>
      </c>
      <c r="F173" s="661" t="s">
        <v>2424</v>
      </c>
      <c r="G173" s="662"/>
      <c r="H173" s="662"/>
      <c r="I173" s="662"/>
      <c r="J173" s="82"/>
      <c r="K173" s="84">
        <v>8.7390000000000008</v>
      </c>
      <c r="L173" s="82"/>
      <c r="M173" s="82"/>
      <c r="N173" s="82"/>
      <c r="O173" s="82"/>
      <c r="P173" s="82"/>
      <c r="Q173" s="82"/>
      <c r="R173" s="85"/>
      <c r="T173" s="87"/>
      <c r="U173" s="82"/>
      <c r="V173" s="82"/>
      <c r="W173" s="82"/>
      <c r="X173" s="82"/>
      <c r="Y173" s="82"/>
      <c r="Z173" s="82"/>
      <c r="AA173" s="88"/>
      <c r="AT173" s="89" t="s">
        <v>130</v>
      </c>
      <c r="AU173" s="89" t="s">
        <v>128</v>
      </c>
      <c r="AV173" s="86" t="s">
        <v>128</v>
      </c>
      <c r="AW173" s="86" t="s">
        <v>131</v>
      </c>
      <c r="AX173" s="86" t="s">
        <v>118</v>
      </c>
      <c r="AY173" s="89" t="s">
        <v>120</v>
      </c>
    </row>
    <row r="174" spans="2:64" s="17" customFormat="1" ht="31.5" customHeight="1" x14ac:dyDescent="0.25">
      <c r="B174" s="70"/>
      <c r="C174" s="71" t="s">
        <v>309</v>
      </c>
      <c r="D174" s="71" t="s">
        <v>121</v>
      </c>
      <c r="E174" s="72" t="s">
        <v>611</v>
      </c>
      <c r="F174" s="671" t="s">
        <v>612</v>
      </c>
      <c r="G174" s="667"/>
      <c r="H174" s="667"/>
      <c r="I174" s="667"/>
      <c r="J174" s="73" t="s">
        <v>191</v>
      </c>
      <c r="K174" s="74">
        <v>23.931999999999999</v>
      </c>
      <c r="L174" s="666"/>
      <c r="M174" s="667"/>
      <c r="N174" s="666">
        <f>ROUND(L174*K174,2)</f>
        <v>0</v>
      </c>
      <c r="O174" s="667"/>
      <c r="P174" s="667"/>
      <c r="Q174" s="667"/>
      <c r="R174" s="75"/>
      <c r="T174" s="76" t="s">
        <v>125</v>
      </c>
      <c r="U174" s="77" t="s">
        <v>126</v>
      </c>
      <c r="V174" s="78">
        <v>0</v>
      </c>
      <c r="W174" s="78">
        <f>V174*K174</f>
        <v>0</v>
      </c>
      <c r="X174" s="78">
        <v>0</v>
      </c>
      <c r="Y174" s="78">
        <f>X174*K174</f>
        <v>0</v>
      </c>
      <c r="Z174" s="78">
        <v>0</v>
      </c>
      <c r="AA174" s="79">
        <f>Z174*K174</f>
        <v>0</v>
      </c>
      <c r="AR174" s="30" t="s">
        <v>127</v>
      </c>
      <c r="AT174" s="30" t="s">
        <v>121</v>
      </c>
      <c r="AU174" s="30" t="s">
        <v>128</v>
      </c>
      <c r="AY174" s="30" t="s">
        <v>120</v>
      </c>
      <c r="BE174" s="80">
        <f>IF(U174="základní",N174,0)</f>
        <v>0</v>
      </c>
      <c r="BF174" s="80">
        <f>IF(U174="snížená",N174,0)</f>
        <v>0</v>
      </c>
      <c r="BG174" s="80">
        <f>IF(U174="zákl. přenesená",N174,0)</f>
        <v>0</v>
      </c>
      <c r="BH174" s="80">
        <f>IF(U174="sníž. přenesená",N174,0)</f>
        <v>0</v>
      </c>
      <c r="BI174" s="80">
        <f>IF(U174="nulová",N174,0)</f>
        <v>0</v>
      </c>
      <c r="BJ174" s="30" t="s">
        <v>118</v>
      </c>
      <c r="BK174" s="80">
        <f>ROUND(L174*K174,2)</f>
        <v>0</v>
      </c>
      <c r="BL174" s="30" t="s">
        <v>127</v>
      </c>
    </row>
    <row r="175" spans="2:64" s="86" customFormat="1" ht="22.5" customHeight="1" x14ac:dyDescent="0.25">
      <c r="B175" s="81"/>
      <c r="C175" s="82"/>
      <c r="D175" s="82"/>
      <c r="E175" s="83" t="s">
        <v>125</v>
      </c>
      <c r="F175" s="661" t="s">
        <v>2425</v>
      </c>
      <c r="G175" s="662"/>
      <c r="H175" s="662"/>
      <c r="I175" s="662"/>
      <c r="J175" s="82"/>
      <c r="K175" s="84">
        <v>23.931999999999999</v>
      </c>
      <c r="L175" s="82"/>
      <c r="M175" s="82"/>
      <c r="N175" s="82"/>
      <c r="O175" s="82"/>
      <c r="P175" s="82"/>
      <c r="Q175" s="82"/>
      <c r="R175" s="85"/>
      <c r="T175" s="87"/>
      <c r="U175" s="82"/>
      <c r="V175" s="82"/>
      <c r="W175" s="82"/>
      <c r="X175" s="82"/>
      <c r="Y175" s="82"/>
      <c r="Z175" s="82"/>
      <c r="AA175" s="88"/>
      <c r="AT175" s="89" t="s">
        <v>130</v>
      </c>
      <c r="AU175" s="89" t="s">
        <v>128</v>
      </c>
      <c r="AV175" s="86" t="s">
        <v>128</v>
      </c>
      <c r="AW175" s="86" t="s">
        <v>131</v>
      </c>
      <c r="AX175" s="86" t="s">
        <v>118</v>
      </c>
      <c r="AY175" s="89" t="s">
        <v>120</v>
      </c>
    </row>
    <row r="176" spans="2:64" s="62" customFormat="1" ht="29.85" customHeight="1" x14ac:dyDescent="0.3">
      <c r="B176" s="58"/>
      <c r="C176" s="59"/>
      <c r="D176" s="69" t="s">
        <v>82</v>
      </c>
      <c r="E176" s="69"/>
      <c r="F176" s="69"/>
      <c r="G176" s="69"/>
      <c r="H176" s="69"/>
      <c r="I176" s="69"/>
      <c r="J176" s="69"/>
      <c r="K176" s="69"/>
      <c r="L176" s="69"/>
      <c r="M176" s="69"/>
      <c r="N176" s="659">
        <f>BK176</f>
        <v>0</v>
      </c>
      <c r="O176" s="660"/>
      <c r="P176" s="660"/>
      <c r="Q176" s="660"/>
      <c r="R176" s="61"/>
      <c r="T176" s="63"/>
      <c r="U176" s="59"/>
      <c r="V176" s="59"/>
      <c r="W176" s="64">
        <f>SUM(W177:W179)</f>
        <v>1.089</v>
      </c>
      <c r="X176" s="59"/>
      <c r="Y176" s="64">
        <f>SUM(Y177:Y179)</f>
        <v>0.23760000000000001</v>
      </c>
      <c r="Z176" s="59"/>
      <c r="AA176" s="65">
        <f>SUM(AA177:AA179)</f>
        <v>0</v>
      </c>
      <c r="AR176" s="66" t="s">
        <v>118</v>
      </c>
      <c r="AT176" s="67" t="s">
        <v>117</v>
      </c>
      <c r="AU176" s="67" t="s">
        <v>118</v>
      </c>
      <c r="AY176" s="66" t="s">
        <v>120</v>
      </c>
      <c r="BK176" s="68">
        <f>SUM(BK177:BK179)</f>
        <v>0</v>
      </c>
    </row>
    <row r="177" spans="2:64" s="17" customFormat="1" ht="31.5" customHeight="1" x14ac:dyDescent="0.25">
      <c r="B177" s="70"/>
      <c r="C177" s="71" t="s">
        <v>314</v>
      </c>
      <c r="D177" s="71" t="s">
        <v>121</v>
      </c>
      <c r="E177" s="72" t="s">
        <v>2357</v>
      </c>
      <c r="F177" s="671" t="s">
        <v>2358</v>
      </c>
      <c r="G177" s="667"/>
      <c r="H177" s="667"/>
      <c r="I177" s="667"/>
      <c r="J177" s="73" t="s">
        <v>172</v>
      </c>
      <c r="K177" s="74">
        <v>1.8</v>
      </c>
      <c r="L177" s="666"/>
      <c r="M177" s="667"/>
      <c r="N177" s="666">
        <f>ROUND(L177*K177,2)</f>
        <v>0</v>
      </c>
      <c r="O177" s="667"/>
      <c r="P177" s="667"/>
      <c r="Q177" s="667"/>
      <c r="R177" s="75"/>
      <c r="T177" s="76" t="s">
        <v>125</v>
      </c>
      <c r="U177" s="77" t="s">
        <v>126</v>
      </c>
      <c r="V177" s="78">
        <v>0.60499999999999998</v>
      </c>
      <c r="W177" s="78">
        <f>V177*K177</f>
        <v>1.089</v>
      </c>
      <c r="X177" s="78">
        <v>0.13200000000000001</v>
      </c>
      <c r="Y177" s="78">
        <f>X177*K177</f>
        <v>0.23760000000000001</v>
      </c>
      <c r="Z177" s="78">
        <v>0</v>
      </c>
      <c r="AA177" s="79">
        <f>Z177*K177</f>
        <v>0</v>
      </c>
      <c r="AR177" s="30" t="s">
        <v>127</v>
      </c>
      <c r="AT177" s="30" t="s">
        <v>121</v>
      </c>
      <c r="AU177" s="30" t="s">
        <v>128</v>
      </c>
      <c r="AY177" s="30" t="s">
        <v>120</v>
      </c>
      <c r="BE177" s="80">
        <f>IF(U177="základní",N177,0)</f>
        <v>0</v>
      </c>
      <c r="BF177" s="80">
        <f>IF(U177="snížená",N177,0)</f>
        <v>0</v>
      </c>
      <c r="BG177" s="80">
        <f>IF(U177="zákl. přenesená",N177,0)</f>
        <v>0</v>
      </c>
      <c r="BH177" s="80">
        <f>IF(U177="sníž. přenesená",N177,0)</f>
        <v>0</v>
      </c>
      <c r="BI177" s="80">
        <f>IF(U177="nulová",N177,0)</f>
        <v>0</v>
      </c>
      <c r="BJ177" s="30" t="s">
        <v>118</v>
      </c>
      <c r="BK177" s="80">
        <f>ROUND(L177*K177,2)</f>
        <v>0</v>
      </c>
      <c r="BL177" s="30" t="s">
        <v>127</v>
      </c>
    </row>
    <row r="178" spans="2:64" s="17" customFormat="1" ht="30" customHeight="1" x14ac:dyDescent="0.25">
      <c r="B178" s="18"/>
      <c r="C178" s="20"/>
      <c r="D178" s="20"/>
      <c r="E178" s="20"/>
      <c r="F178" s="679" t="s">
        <v>2359</v>
      </c>
      <c r="G178" s="680"/>
      <c r="H178" s="680"/>
      <c r="I178" s="680"/>
      <c r="J178" s="20"/>
      <c r="K178" s="20"/>
      <c r="L178" s="20"/>
      <c r="M178" s="20"/>
      <c r="N178" s="20"/>
      <c r="O178" s="20"/>
      <c r="P178" s="20"/>
      <c r="Q178" s="20"/>
      <c r="R178" s="19"/>
      <c r="T178" s="99"/>
      <c r="U178" s="20"/>
      <c r="V178" s="20"/>
      <c r="W178" s="20"/>
      <c r="X178" s="20"/>
      <c r="Y178" s="20"/>
      <c r="Z178" s="20"/>
      <c r="AA178" s="100"/>
      <c r="AT178" s="30" t="s">
        <v>193</v>
      </c>
      <c r="AU178" s="30" t="s">
        <v>128</v>
      </c>
    </row>
    <row r="179" spans="2:64" s="86" customFormat="1" ht="22.5" customHeight="1" x14ac:dyDescent="0.25">
      <c r="B179" s="81"/>
      <c r="C179" s="82"/>
      <c r="D179" s="82"/>
      <c r="E179" s="83" t="s">
        <v>125</v>
      </c>
      <c r="F179" s="663" t="s">
        <v>2426</v>
      </c>
      <c r="G179" s="662"/>
      <c r="H179" s="662"/>
      <c r="I179" s="662"/>
      <c r="J179" s="82"/>
      <c r="K179" s="84">
        <v>1.8</v>
      </c>
      <c r="L179" s="82"/>
      <c r="M179" s="82"/>
      <c r="N179" s="82"/>
      <c r="O179" s="82"/>
      <c r="P179" s="82"/>
      <c r="Q179" s="82"/>
      <c r="R179" s="85"/>
      <c r="T179" s="87"/>
      <c r="U179" s="82"/>
      <c r="V179" s="82"/>
      <c r="W179" s="82"/>
      <c r="X179" s="82"/>
      <c r="Y179" s="82"/>
      <c r="Z179" s="82"/>
      <c r="AA179" s="88"/>
      <c r="AT179" s="89" t="s">
        <v>130</v>
      </c>
      <c r="AU179" s="89" t="s">
        <v>128</v>
      </c>
      <c r="AV179" s="86" t="s">
        <v>128</v>
      </c>
      <c r="AW179" s="86" t="s">
        <v>131</v>
      </c>
      <c r="AX179" s="86" t="s">
        <v>118</v>
      </c>
      <c r="AY179" s="89" t="s">
        <v>120</v>
      </c>
    </row>
    <row r="180" spans="2:64" s="62" customFormat="1" ht="29.85" customHeight="1" x14ac:dyDescent="0.3">
      <c r="B180" s="58"/>
      <c r="C180" s="59"/>
      <c r="D180" s="69" t="s">
        <v>1909</v>
      </c>
      <c r="E180" s="69"/>
      <c r="F180" s="69"/>
      <c r="G180" s="69"/>
      <c r="H180" s="69"/>
      <c r="I180" s="69"/>
      <c r="J180" s="69"/>
      <c r="K180" s="69"/>
      <c r="L180" s="69"/>
      <c r="M180" s="69"/>
      <c r="N180" s="659">
        <f>BK180</f>
        <v>0</v>
      </c>
      <c r="O180" s="660"/>
      <c r="P180" s="660"/>
      <c r="Q180" s="660"/>
      <c r="R180" s="61"/>
      <c r="T180" s="63"/>
      <c r="U180" s="59"/>
      <c r="V180" s="59"/>
      <c r="W180" s="64">
        <f>SUM(W181:W182)</f>
        <v>2.5640000000000001</v>
      </c>
      <c r="X180" s="59"/>
      <c r="Y180" s="64">
        <f>SUM(Y181:Y182)</f>
        <v>0</v>
      </c>
      <c r="Z180" s="59"/>
      <c r="AA180" s="65">
        <f>SUM(AA181:AA182)</f>
        <v>0.4</v>
      </c>
      <c r="AR180" s="66" t="s">
        <v>118</v>
      </c>
      <c r="AT180" s="67" t="s">
        <v>117</v>
      </c>
      <c r="AU180" s="67" t="s">
        <v>118</v>
      </c>
      <c r="AY180" s="66" t="s">
        <v>120</v>
      </c>
      <c r="BK180" s="68">
        <f>SUM(BK181:BK182)</f>
        <v>0</v>
      </c>
    </row>
    <row r="181" spans="2:64" s="17" customFormat="1" ht="31.5" customHeight="1" x14ac:dyDescent="0.25">
      <c r="B181" s="70"/>
      <c r="C181" s="71" t="s">
        <v>318</v>
      </c>
      <c r="D181" s="71" t="s">
        <v>121</v>
      </c>
      <c r="E181" s="72" t="s">
        <v>2191</v>
      </c>
      <c r="F181" s="671" t="s">
        <v>2192</v>
      </c>
      <c r="G181" s="667"/>
      <c r="H181" s="667"/>
      <c r="I181" s="667"/>
      <c r="J181" s="73" t="s">
        <v>447</v>
      </c>
      <c r="K181" s="74">
        <v>4</v>
      </c>
      <c r="L181" s="666"/>
      <c r="M181" s="667"/>
      <c r="N181" s="666">
        <f>ROUND(L181*K181,2)</f>
        <v>0</v>
      </c>
      <c r="O181" s="667"/>
      <c r="P181" s="667"/>
      <c r="Q181" s="667"/>
      <c r="R181" s="75"/>
      <c r="T181" s="76" t="s">
        <v>125</v>
      </c>
      <c r="U181" s="77" t="s">
        <v>126</v>
      </c>
      <c r="V181" s="78">
        <v>0.64100000000000001</v>
      </c>
      <c r="W181" s="78">
        <f>V181*K181</f>
        <v>2.5640000000000001</v>
      </c>
      <c r="X181" s="78">
        <v>0</v>
      </c>
      <c r="Y181" s="78">
        <f>X181*K181</f>
        <v>0</v>
      </c>
      <c r="Z181" s="78">
        <v>0.1</v>
      </c>
      <c r="AA181" s="79">
        <f>Z181*K181</f>
        <v>0.4</v>
      </c>
      <c r="AR181" s="30" t="s">
        <v>127</v>
      </c>
      <c r="AT181" s="30" t="s">
        <v>121</v>
      </c>
      <c r="AU181" s="30" t="s">
        <v>128</v>
      </c>
      <c r="AY181" s="30" t="s">
        <v>120</v>
      </c>
      <c r="BE181" s="80">
        <f>IF(U181="základní",N181,0)</f>
        <v>0</v>
      </c>
      <c r="BF181" s="80">
        <f>IF(U181="snížená",N181,0)</f>
        <v>0</v>
      </c>
      <c r="BG181" s="80">
        <f>IF(U181="zákl. přenesená",N181,0)</f>
        <v>0</v>
      </c>
      <c r="BH181" s="80">
        <f>IF(U181="sníž. přenesená",N181,0)</f>
        <v>0</v>
      </c>
      <c r="BI181" s="80">
        <f>IF(U181="nulová",N181,0)</f>
        <v>0</v>
      </c>
      <c r="BJ181" s="30" t="s">
        <v>118</v>
      </c>
      <c r="BK181" s="80">
        <f>ROUND(L181*K181,2)</f>
        <v>0</v>
      </c>
      <c r="BL181" s="30" t="s">
        <v>127</v>
      </c>
    </row>
    <row r="182" spans="2:64" s="86" customFormat="1" ht="22.5" customHeight="1" x14ac:dyDescent="0.25">
      <c r="B182" s="81"/>
      <c r="C182" s="82"/>
      <c r="D182" s="82"/>
      <c r="E182" s="83" t="s">
        <v>125</v>
      </c>
      <c r="F182" s="661" t="s">
        <v>2427</v>
      </c>
      <c r="G182" s="662"/>
      <c r="H182" s="662"/>
      <c r="I182" s="662"/>
      <c r="J182" s="82"/>
      <c r="K182" s="84">
        <v>4</v>
      </c>
      <c r="L182" s="82"/>
      <c r="M182" s="82"/>
      <c r="N182" s="82"/>
      <c r="O182" s="82"/>
      <c r="P182" s="82"/>
      <c r="Q182" s="82"/>
      <c r="R182" s="85"/>
      <c r="T182" s="87"/>
      <c r="U182" s="82"/>
      <c r="V182" s="82"/>
      <c r="W182" s="82"/>
      <c r="X182" s="82"/>
      <c r="Y182" s="82"/>
      <c r="Z182" s="82"/>
      <c r="AA182" s="88"/>
      <c r="AT182" s="89" t="s">
        <v>130</v>
      </c>
      <c r="AU182" s="89" t="s">
        <v>128</v>
      </c>
      <c r="AV182" s="86" t="s">
        <v>128</v>
      </c>
      <c r="AW182" s="86" t="s">
        <v>131</v>
      </c>
      <c r="AX182" s="86" t="s">
        <v>118</v>
      </c>
      <c r="AY182" s="89" t="s">
        <v>120</v>
      </c>
    </row>
    <row r="183" spans="2:64" s="62" customFormat="1" ht="29.85" customHeight="1" x14ac:dyDescent="0.3">
      <c r="B183" s="58"/>
      <c r="C183" s="59"/>
      <c r="D183" s="69" t="s">
        <v>84</v>
      </c>
      <c r="E183" s="69"/>
      <c r="F183" s="69"/>
      <c r="G183" s="69"/>
      <c r="H183" s="69"/>
      <c r="I183" s="69"/>
      <c r="J183" s="69"/>
      <c r="K183" s="69"/>
      <c r="L183" s="69"/>
      <c r="M183" s="69"/>
      <c r="N183" s="659">
        <f>BK183</f>
        <v>0</v>
      </c>
      <c r="O183" s="660"/>
      <c r="P183" s="660"/>
      <c r="Q183" s="660"/>
      <c r="R183" s="61"/>
      <c r="T183" s="63"/>
      <c r="U183" s="59"/>
      <c r="V183" s="59"/>
      <c r="W183" s="64">
        <f>SUM(W184:W209)</f>
        <v>80.141352999999995</v>
      </c>
      <c r="X183" s="59"/>
      <c r="Y183" s="64">
        <f>SUM(Y184:Y209)</f>
        <v>0</v>
      </c>
      <c r="Z183" s="59"/>
      <c r="AA183" s="65">
        <f>SUM(AA184:AA209)</f>
        <v>31.441000000000003</v>
      </c>
      <c r="AR183" s="66" t="s">
        <v>118</v>
      </c>
      <c r="AT183" s="67" t="s">
        <v>117</v>
      </c>
      <c r="AU183" s="67" t="s">
        <v>118</v>
      </c>
      <c r="AY183" s="66" t="s">
        <v>120</v>
      </c>
      <c r="BK183" s="68">
        <f>SUM(BK184:BK209)</f>
        <v>0</v>
      </c>
    </row>
    <row r="184" spans="2:64" s="17" customFormat="1" ht="22.5" customHeight="1" x14ac:dyDescent="0.25">
      <c r="B184" s="70"/>
      <c r="C184" s="71" t="s">
        <v>322</v>
      </c>
      <c r="D184" s="71" t="s">
        <v>121</v>
      </c>
      <c r="E184" s="72" t="s">
        <v>2199</v>
      </c>
      <c r="F184" s="671" t="s">
        <v>2200</v>
      </c>
      <c r="G184" s="667"/>
      <c r="H184" s="667"/>
      <c r="I184" s="667"/>
      <c r="J184" s="73" t="s">
        <v>134</v>
      </c>
      <c r="K184" s="74">
        <v>1.17</v>
      </c>
      <c r="L184" s="666"/>
      <c r="M184" s="667"/>
      <c r="N184" s="666">
        <f>ROUND(L184*K184,2)</f>
        <v>0</v>
      </c>
      <c r="O184" s="667"/>
      <c r="P184" s="667"/>
      <c r="Q184" s="667"/>
      <c r="R184" s="75"/>
      <c r="T184" s="76" t="s">
        <v>125</v>
      </c>
      <c r="U184" s="77" t="s">
        <v>126</v>
      </c>
      <c r="V184" s="78">
        <v>6.72</v>
      </c>
      <c r="W184" s="78">
        <f>V184*K184</f>
        <v>7.8623999999999992</v>
      </c>
      <c r="X184" s="78">
        <v>0</v>
      </c>
      <c r="Y184" s="78">
        <f>X184*K184</f>
        <v>0</v>
      </c>
      <c r="Z184" s="78">
        <v>2.4</v>
      </c>
      <c r="AA184" s="79">
        <f>Z184*K184</f>
        <v>2.8079999999999998</v>
      </c>
      <c r="AR184" s="30" t="s">
        <v>127</v>
      </c>
      <c r="AT184" s="30" t="s">
        <v>121</v>
      </c>
      <c r="AU184" s="30" t="s">
        <v>128</v>
      </c>
      <c r="AY184" s="30" t="s">
        <v>120</v>
      </c>
      <c r="BE184" s="80">
        <f>IF(U184="základní",N184,0)</f>
        <v>0</v>
      </c>
      <c r="BF184" s="80">
        <f>IF(U184="snížená",N184,0)</f>
        <v>0</v>
      </c>
      <c r="BG184" s="80">
        <f>IF(U184="zákl. přenesená",N184,0)</f>
        <v>0</v>
      </c>
      <c r="BH184" s="80">
        <f>IF(U184="sníž. přenesená",N184,0)</f>
        <v>0</v>
      </c>
      <c r="BI184" s="80">
        <f>IF(U184="nulová",N184,0)</f>
        <v>0</v>
      </c>
      <c r="BJ184" s="30" t="s">
        <v>118</v>
      </c>
      <c r="BK184" s="80">
        <f>ROUND(L184*K184,2)</f>
        <v>0</v>
      </c>
      <c r="BL184" s="30" t="s">
        <v>127</v>
      </c>
    </row>
    <row r="185" spans="2:64" s="86" customFormat="1" ht="44.25" customHeight="1" x14ac:dyDescent="0.25">
      <c r="B185" s="81"/>
      <c r="C185" s="82"/>
      <c r="D185" s="82"/>
      <c r="E185" s="83" t="s">
        <v>125</v>
      </c>
      <c r="F185" s="661" t="s">
        <v>2428</v>
      </c>
      <c r="G185" s="662"/>
      <c r="H185" s="662"/>
      <c r="I185" s="662"/>
      <c r="J185" s="82"/>
      <c r="K185" s="84">
        <v>1.17</v>
      </c>
      <c r="L185" s="82"/>
      <c r="M185" s="82"/>
      <c r="N185" s="82"/>
      <c r="O185" s="82"/>
      <c r="P185" s="82"/>
      <c r="Q185" s="82"/>
      <c r="R185" s="85"/>
      <c r="T185" s="87"/>
      <c r="U185" s="82"/>
      <c r="V185" s="82"/>
      <c r="W185" s="82"/>
      <c r="X185" s="82"/>
      <c r="Y185" s="82"/>
      <c r="Z185" s="82"/>
      <c r="AA185" s="88"/>
      <c r="AT185" s="89" t="s">
        <v>130</v>
      </c>
      <c r="AU185" s="89" t="s">
        <v>128</v>
      </c>
      <c r="AV185" s="86" t="s">
        <v>128</v>
      </c>
      <c r="AW185" s="86" t="s">
        <v>131</v>
      </c>
      <c r="AX185" s="86" t="s">
        <v>118</v>
      </c>
      <c r="AY185" s="89" t="s">
        <v>120</v>
      </c>
    </row>
    <row r="186" spans="2:64" s="17" customFormat="1" ht="31.5" customHeight="1" x14ac:dyDescent="0.25">
      <c r="B186" s="70"/>
      <c r="C186" s="71" t="s">
        <v>328</v>
      </c>
      <c r="D186" s="71" t="s">
        <v>121</v>
      </c>
      <c r="E186" s="72" t="s">
        <v>794</v>
      </c>
      <c r="F186" s="671" t="s">
        <v>795</v>
      </c>
      <c r="G186" s="667"/>
      <c r="H186" s="667"/>
      <c r="I186" s="667"/>
      <c r="J186" s="73" t="s">
        <v>447</v>
      </c>
      <c r="K186" s="74">
        <v>25</v>
      </c>
      <c r="L186" s="666"/>
      <c r="M186" s="667"/>
      <c r="N186" s="666">
        <f>ROUND(L186*K186,2)</f>
        <v>0</v>
      </c>
      <c r="O186" s="667"/>
      <c r="P186" s="667"/>
      <c r="Q186" s="667"/>
      <c r="R186" s="75"/>
      <c r="T186" s="76" t="s">
        <v>125</v>
      </c>
      <c r="U186" s="77" t="s">
        <v>126</v>
      </c>
      <c r="V186" s="78">
        <v>1.5349999999999999</v>
      </c>
      <c r="W186" s="78">
        <f>V186*K186</f>
        <v>38.375</v>
      </c>
      <c r="X186" s="78">
        <v>0</v>
      </c>
      <c r="Y186" s="78">
        <f>X186*K186</f>
        <v>0</v>
      </c>
      <c r="Z186" s="78">
        <v>0.48</v>
      </c>
      <c r="AA186" s="79">
        <f>Z186*K186</f>
        <v>12</v>
      </c>
      <c r="AR186" s="30" t="s">
        <v>127</v>
      </c>
      <c r="AT186" s="30" t="s">
        <v>121</v>
      </c>
      <c r="AU186" s="30" t="s">
        <v>128</v>
      </c>
      <c r="AY186" s="30" t="s">
        <v>120</v>
      </c>
      <c r="BE186" s="80">
        <f>IF(U186="základní",N186,0)</f>
        <v>0</v>
      </c>
      <c r="BF186" s="80">
        <f>IF(U186="snížená",N186,0)</f>
        <v>0</v>
      </c>
      <c r="BG186" s="80">
        <f>IF(U186="zákl. přenesená",N186,0)</f>
        <v>0</v>
      </c>
      <c r="BH186" s="80">
        <f>IF(U186="sníž. přenesená",N186,0)</f>
        <v>0</v>
      </c>
      <c r="BI186" s="80">
        <f>IF(U186="nulová",N186,0)</f>
        <v>0</v>
      </c>
      <c r="BJ186" s="30" t="s">
        <v>118</v>
      </c>
      <c r="BK186" s="80">
        <f>ROUND(L186*K186,2)</f>
        <v>0</v>
      </c>
      <c r="BL186" s="30" t="s">
        <v>127</v>
      </c>
    </row>
    <row r="187" spans="2:64" s="86" customFormat="1" ht="22.5" customHeight="1" x14ac:dyDescent="0.25">
      <c r="B187" s="81"/>
      <c r="C187" s="82"/>
      <c r="D187" s="82"/>
      <c r="E187" s="83" t="s">
        <v>125</v>
      </c>
      <c r="F187" s="661" t="s">
        <v>2429</v>
      </c>
      <c r="G187" s="662"/>
      <c r="H187" s="662"/>
      <c r="I187" s="662"/>
      <c r="J187" s="82"/>
      <c r="K187" s="84">
        <v>25</v>
      </c>
      <c r="L187" s="82"/>
      <c r="M187" s="82"/>
      <c r="N187" s="82"/>
      <c r="O187" s="82"/>
      <c r="P187" s="82"/>
      <c r="Q187" s="82"/>
      <c r="R187" s="85"/>
      <c r="T187" s="87"/>
      <c r="U187" s="82"/>
      <c r="V187" s="82"/>
      <c r="W187" s="82"/>
      <c r="X187" s="82"/>
      <c r="Y187" s="82"/>
      <c r="Z187" s="82"/>
      <c r="AA187" s="88"/>
      <c r="AT187" s="89" t="s">
        <v>130</v>
      </c>
      <c r="AU187" s="89" t="s">
        <v>128</v>
      </c>
      <c r="AV187" s="86" t="s">
        <v>128</v>
      </c>
      <c r="AW187" s="86" t="s">
        <v>131</v>
      </c>
      <c r="AX187" s="86" t="s">
        <v>118</v>
      </c>
      <c r="AY187" s="89" t="s">
        <v>120</v>
      </c>
    </row>
    <row r="188" spans="2:64" s="17" customFormat="1" ht="31.5" customHeight="1" x14ac:dyDescent="0.25">
      <c r="B188" s="70"/>
      <c r="C188" s="71" t="s">
        <v>333</v>
      </c>
      <c r="D188" s="71" t="s">
        <v>121</v>
      </c>
      <c r="E188" s="72" t="s">
        <v>2213</v>
      </c>
      <c r="F188" s="671" t="s">
        <v>2214</v>
      </c>
      <c r="G188" s="667"/>
      <c r="H188" s="667"/>
      <c r="I188" s="667"/>
      <c r="J188" s="73" t="s">
        <v>447</v>
      </c>
      <c r="K188" s="74">
        <v>1</v>
      </c>
      <c r="L188" s="666"/>
      <c r="M188" s="667"/>
      <c r="N188" s="666">
        <f>ROUND(L188*K188,2)</f>
        <v>0</v>
      </c>
      <c r="O188" s="667"/>
      <c r="P188" s="667"/>
      <c r="Q188" s="667"/>
      <c r="R188" s="75"/>
      <c r="T188" s="76" t="s">
        <v>125</v>
      </c>
      <c r="U188" s="77" t="s">
        <v>126</v>
      </c>
      <c r="V188" s="78">
        <v>1.585</v>
      </c>
      <c r="W188" s="78">
        <f>V188*K188</f>
        <v>1.585</v>
      </c>
      <c r="X188" s="78">
        <v>0</v>
      </c>
      <c r="Y188" s="78">
        <f>X188*K188</f>
        <v>0</v>
      </c>
      <c r="Z188" s="78">
        <v>0.68500000000000005</v>
      </c>
      <c r="AA188" s="79">
        <f>Z188*K188</f>
        <v>0.68500000000000005</v>
      </c>
      <c r="AR188" s="30" t="s">
        <v>127</v>
      </c>
      <c r="AT188" s="30" t="s">
        <v>121</v>
      </c>
      <c r="AU188" s="30" t="s">
        <v>128</v>
      </c>
      <c r="AY188" s="30" t="s">
        <v>120</v>
      </c>
      <c r="BE188" s="80">
        <f>IF(U188="základní",N188,0)</f>
        <v>0</v>
      </c>
      <c r="BF188" s="80">
        <f>IF(U188="snížená",N188,0)</f>
        <v>0</v>
      </c>
      <c r="BG188" s="80">
        <f>IF(U188="zákl. přenesená",N188,0)</f>
        <v>0</v>
      </c>
      <c r="BH188" s="80">
        <f>IF(U188="sníž. přenesená",N188,0)</f>
        <v>0</v>
      </c>
      <c r="BI188" s="80">
        <f>IF(U188="nulová",N188,0)</f>
        <v>0</v>
      </c>
      <c r="BJ188" s="30" t="s">
        <v>118</v>
      </c>
      <c r="BK188" s="80">
        <f>ROUND(L188*K188,2)</f>
        <v>0</v>
      </c>
      <c r="BL188" s="30" t="s">
        <v>127</v>
      </c>
    </row>
    <row r="189" spans="2:64" s="17" customFormat="1" ht="102" customHeight="1" x14ac:dyDescent="0.25">
      <c r="B189" s="18"/>
      <c r="C189" s="20"/>
      <c r="D189" s="20"/>
      <c r="E189" s="20"/>
      <c r="F189" s="679" t="s">
        <v>800</v>
      </c>
      <c r="G189" s="680"/>
      <c r="H189" s="680"/>
      <c r="I189" s="680"/>
      <c r="J189" s="20"/>
      <c r="K189" s="20"/>
      <c r="L189" s="20"/>
      <c r="M189" s="20"/>
      <c r="N189" s="20"/>
      <c r="O189" s="20"/>
      <c r="P189" s="20"/>
      <c r="Q189" s="20"/>
      <c r="R189" s="19"/>
      <c r="T189" s="99"/>
      <c r="U189" s="20"/>
      <c r="V189" s="20"/>
      <c r="W189" s="20"/>
      <c r="X189" s="20"/>
      <c r="Y189" s="20"/>
      <c r="Z189" s="20"/>
      <c r="AA189" s="100"/>
      <c r="AT189" s="30" t="s">
        <v>193</v>
      </c>
      <c r="AU189" s="30" t="s">
        <v>128</v>
      </c>
    </row>
    <row r="190" spans="2:64" s="86" customFormat="1" ht="22.5" customHeight="1" x14ac:dyDescent="0.25">
      <c r="B190" s="81"/>
      <c r="C190" s="82"/>
      <c r="D190" s="82"/>
      <c r="E190" s="83" t="s">
        <v>125</v>
      </c>
      <c r="F190" s="663" t="s">
        <v>2430</v>
      </c>
      <c r="G190" s="662"/>
      <c r="H190" s="662"/>
      <c r="I190" s="662"/>
      <c r="J190" s="82"/>
      <c r="K190" s="84">
        <v>1</v>
      </c>
      <c r="L190" s="82"/>
      <c r="M190" s="82"/>
      <c r="N190" s="82"/>
      <c r="O190" s="82"/>
      <c r="P190" s="82"/>
      <c r="Q190" s="82"/>
      <c r="R190" s="85"/>
      <c r="T190" s="87"/>
      <c r="U190" s="82"/>
      <c r="V190" s="82"/>
      <c r="W190" s="82"/>
      <c r="X190" s="82"/>
      <c r="Y190" s="82"/>
      <c r="Z190" s="82"/>
      <c r="AA190" s="88"/>
      <c r="AT190" s="89" t="s">
        <v>130</v>
      </c>
      <c r="AU190" s="89" t="s">
        <v>128</v>
      </c>
      <c r="AV190" s="86" t="s">
        <v>128</v>
      </c>
      <c r="AW190" s="86" t="s">
        <v>131</v>
      </c>
      <c r="AX190" s="86" t="s">
        <v>118</v>
      </c>
      <c r="AY190" s="89" t="s">
        <v>120</v>
      </c>
    </row>
    <row r="191" spans="2:64" s="17" customFormat="1" ht="31.5" customHeight="1" x14ac:dyDescent="0.25">
      <c r="B191" s="70"/>
      <c r="C191" s="71" t="s">
        <v>339</v>
      </c>
      <c r="D191" s="71" t="s">
        <v>121</v>
      </c>
      <c r="E191" s="72" t="s">
        <v>1891</v>
      </c>
      <c r="F191" s="671" t="s">
        <v>1892</v>
      </c>
      <c r="G191" s="667"/>
      <c r="H191" s="667"/>
      <c r="I191" s="667"/>
      <c r="J191" s="73" t="s">
        <v>447</v>
      </c>
      <c r="K191" s="74">
        <v>12</v>
      </c>
      <c r="L191" s="666"/>
      <c r="M191" s="667"/>
      <c r="N191" s="666">
        <f>ROUND(L191*K191,2)</f>
        <v>0</v>
      </c>
      <c r="O191" s="667"/>
      <c r="P191" s="667"/>
      <c r="Q191" s="667"/>
      <c r="R191" s="75"/>
      <c r="T191" s="76" t="s">
        <v>125</v>
      </c>
      <c r="U191" s="77" t="s">
        <v>126</v>
      </c>
      <c r="V191" s="78">
        <v>2.0099999999999998</v>
      </c>
      <c r="W191" s="78">
        <f>V191*K191</f>
        <v>24.119999999999997</v>
      </c>
      <c r="X191" s="78">
        <v>0</v>
      </c>
      <c r="Y191" s="78">
        <f>X191*K191</f>
        <v>0</v>
      </c>
      <c r="Z191" s="78">
        <v>1.329</v>
      </c>
      <c r="AA191" s="79">
        <f>Z191*K191</f>
        <v>15.948</v>
      </c>
      <c r="AR191" s="30" t="s">
        <v>127</v>
      </c>
      <c r="AT191" s="30" t="s">
        <v>121</v>
      </c>
      <c r="AU191" s="30" t="s">
        <v>128</v>
      </c>
      <c r="AY191" s="30" t="s">
        <v>120</v>
      </c>
      <c r="BE191" s="80">
        <f>IF(U191="základní",N191,0)</f>
        <v>0</v>
      </c>
      <c r="BF191" s="80">
        <f>IF(U191="snížená",N191,0)</f>
        <v>0</v>
      </c>
      <c r="BG191" s="80">
        <f>IF(U191="zákl. přenesená",N191,0)</f>
        <v>0</v>
      </c>
      <c r="BH191" s="80">
        <f>IF(U191="sníž. přenesená",N191,0)</f>
        <v>0</v>
      </c>
      <c r="BI191" s="80">
        <f>IF(U191="nulová",N191,0)</f>
        <v>0</v>
      </c>
      <c r="BJ191" s="30" t="s">
        <v>118</v>
      </c>
      <c r="BK191" s="80">
        <f>ROUND(L191*K191,2)</f>
        <v>0</v>
      </c>
      <c r="BL191" s="30" t="s">
        <v>127</v>
      </c>
    </row>
    <row r="192" spans="2:64" s="17" customFormat="1" ht="114" customHeight="1" x14ac:dyDescent="0.25">
      <c r="B192" s="18"/>
      <c r="C192" s="20"/>
      <c r="D192" s="20"/>
      <c r="E192" s="20"/>
      <c r="F192" s="679" t="s">
        <v>2431</v>
      </c>
      <c r="G192" s="680"/>
      <c r="H192" s="680"/>
      <c r="I192" s="680"/>
      <c r="J192" s="20"/>
      <c r="K192" s="20"/>
      <c r="L192" s="20"/>
      <c r="M192" s="20"/>
      <c r="N192" s="20"/>
      <c r="O192" s="20"/>
      <c r="P192" s="20"/>
      <c r="Q192" s="20"/>
      <c r="R192" s="19"/>
      <c r="T192" s="99"/>
      <c r="U192" s="20"/>
      <c r="V192" s="20"/>
      <c r="W192" s="20"/>
      <c r="X192" s="20"/>
      <c r="Y192" s="20"/>
      <c r="Z192" s="20"/>
      <c r="AA192" s="100"/>
      <c r="AT192" s="30" t="s">
        <v>193</v>
      </c>
      <c r="AU192" s="30" t="s">
        <v>128</v>
      </c>
    </row>
    <row r="193" spans="2:64" s="86" customFormat="1" ht="22.5" customHeight="1" x14ac:dyDescent="0.25">
      <c r="B193" s="81"/>
      <c r="C193" s="82"/>
      <c r="D193" s="82"/>
      <c r="E193" s="83" t="s">
        <v>125</v>
      </c>
      <c r="F193" s="663" t="s">
        <v>2432</v>
      </c>
      <c r="G193" s="662"/>
      <c r="H193" s="662"/>
      <c r="I193" s="662"/>
      <c r="J193" s="82"/>
      <c r="K193" s="84">
        <v>12</v>
      </c>
      <c r="L193" s="82"/>
      <c r="M193" s="82"/>
      <c r="N193" s="82"/>
      <c r="O193" s="82"/>
      <c r="P193" s="82"/>
      <c r="Q193" s="82"/>
      <c r="R193" s="85"/>
      <c r="T193" s="87"/>
      <c r="U193" s="82"/>
      <c r="V193" s="82"/>
      <c r="W193" s="82"/>
      <c r="X193" s="82"/>
      <c r="Y193" s="82"/>
      <c r="Z193" s="82"/>
      <c r="AA193" s="88"/>
      <c r="AT193" s="89" t="s">
        <v>130</v>
      </c>
      <c r="AU193" s="89" t="s">
        <v>128</v>
      </c>
      <c r="AV193" s="86" t="s">
        <v>128</v>
      </c>
      <c r="AW193" s="86" t="s">
        <v>131</v>
      </c>
      <c r="AX193" s="86" t="s">
        <v>118</v>
      </c>
      <c r="AY193" s="89" t="s">
        <v>120</v>
      </c>
    </row>
    <row r="194" spans="2:64" s="17" customFormat="1" ht="31.5" customHeight="1" x14ac:dyDescent="0.25">
      <c r="B194" s="70"/>
      <c r="C194" s="71" t="s">
        <v>344</v>
      </c>
      <c r="D194" s="71" t="s">
        <v>121</v>
      </c>
      <c r="E194" s="72" t="s">
        <v>2433</v>
      </c>
      <c r="F194" s="671" t="s">
        <v>2434</v>
      </c>
      <c r="G194" s="667"/>
      <c r="H194" s="667"/>
      <c r="I194" s="667"/>
      <c r="J194" s="73" t="s">
        <v>447</v>
      </c>
      <c r="K194" s="74">
        <v>1</v>
      </c>
      <c r="L194" s="666"/>
      <c r="M194" s="667"/>
      <c r="N194" s="666">
        <f>ROUND(L194*K194,2)</f>
        <v>0</v>
      </c>
      <c r="O194" s="667"/>
      <c r="P194" s="667"/>
      <c r="Q194" s="667"/>
      <c r="R194" s="75"/>
      <c r="T194" s="76" t="s">
        <v>125</v>
      </c>
      <c r="U194" s="77" t="s">
        <v>126</v>
      </c>
      <c r="V194" s="78">
        <v>0.23</v>
      </c>
      <c r="W194" s="78">
        <f>V194*K194</f>
        <v>0.23</v>
      </c>
      <c r="X194" s="78">
        <v>0</v>
      </c>
      <c r="Y194" s="78">
        <f>X194*K194</f>
        <v>0</v>
      </c>
      <c r="Z194" s="78">
        <v>0</v>
      </c>
      <c r="AA194" s="79">
        <f>Z194*K194</f>
        <v>0</v>
      </c>
      <c r="AR194" s="30" t="s">
        <v>127</v>
      </c>
      <c r="AT194" s="30" t="s">
        <v>121</v>
      </c>
      <c r="AU194" s="30" t="s">
        <v>128</v>
      </c>
      <c r="AY194" s="30" t="s">
        <v>120</v>
      </c>
      <c r="BE194" s="80">
        <f>IF(U194="základní",N194,0)</f>
        <v>0</v>
      </c>
      <c r="BF194" s="80">
        <f>IF(U194="snížená",N194,0)</f>
        <v>0</v>
      </c>
      <c r="BG194" s="80">
        <f>IF(U194="zákl. přenesená",N194,0)</f>
        <v>0</v>
      </c>
      <c r="BH194" s="80">
        <f>IF(U194="sníž. přenesená",N194,0)</f>
        <v>0</v>
      </c>
      <c r="BI194" s="80">
        <f>IF(U194="nulová",N194,0)</f>
        <v>0</v>
      </c>
      <c r="BJ194" s="30" t="s">
        <v>118</v>
      </c>
      <c r="BK194" s="80">
        <f>ROUND(L194*K194,2)</f>
        <v>0</v>
      </c>
      <c r="BL194" s="30" t="s">
        <v>127</v>
      </c>
    </row>
    <row r="195" spans="2:64" s="17" customFormat="1" ht="42" customHeight="1" x14ac:dyDescent="0.25">
      <c r="B195" s="18"/>
      <c r="C195" s="20"/>
      <c r="D195" s="20"/>
      <c r="E195" s="20"/>
      <c r="F195" s="679" t="s">
        <v>2435</v>
      </c>
      <c r="G195" s="680"/>
      <c r="H195" s="680"/>
      <c r="I195" s="680"/>
      <c r="J195" s="20"/>
      <c r="K195" s="20"/>
      <c r="L195" s="20"/>
      <c r="M195" s="20"/>
      <c r="N195" s="20"/>
      <c r="O195" s="20"/>
      <c r="P195" s="20"/>
      <c r="Q195" s="20"/>
      <c r="R195" s="19"/>
      <c r="T195" s="99"/>
      <c r="U195" s="20"/>
      <c r="V195" s="20"/>
      <c r="W195" s="20"/>
      <c r="X195" s="20"/>
      <c r="Y195" s="20"/>
      <c r="Z195" s="20"/>
      <c r="AA195" s="100"/>
      <c r="AT195" s="30" t="s">
        <v>193</v>
      </c>
      <c r="AU195" s="30" t="s">
        <v>128</v>
      </c>
    </row>
    <row r="196" spans="2:64" s="86" customFormat="1" ht="22.5" customHeight="1" x14ac:dyDescent="0.25">
      <c r="B196" s="81"/>
      <c r="C196" s="82"/>
      <c r="D196" s="82"/>
      <c r="E196" s="83" t="s">
        <v>125</v>
      </c>
      <c r="F196" s="663" t="s">
        <v>2436</v>
      </c>
      <c r="G196" s="662"/>
      <c r="H196" s="662"/>
      <c r="I196" s="662"/>
      <c r="J196" s="82"/>
      <c r="K196" s="84">
        <v>1</v>
      </c>
      <c r="L196" s="82"/>
      <c r="M196" s="82"/>
      <c r="N196" s="82"/>
      <c r="O196" s="82"/>
      <c r="P196" s="82"/>
      <c r="Q196" s="82"/>
      <c r="R196" s="85"/>
      <c r="T196" s="87"/>
      <c r="U196" s="82"/>
      <c r="V196" s="82"/>
      <c r="W196" s="82"/>
      <c r="X196" s="82"/>
      <c r="Y196" s="82"/>
      <c r="Z196" s="82"/>
      <c r="AA196" s="88"/>
      <c r="AT196" s="89" t="s">
        <v>130</v>
      </c>
      <c r="AU196" s="89" t="s">
        <v>128</v>
      </c>
      <c r="AV196" s="86" t="s">
        <v>128</v>
      </c>
      <c r="AW196" s="86" t="s">
        <v>131</v>
      </c>
      <c r="AX196" s="86" t="s">
        <v>118</v>
      </c>
      <c r="AY196" s="89" t="s">
        <v>120</v>
      </c>
    </row>
    <row r="197" spans="2:64" s="17" customFormat="1" ht="31.5" customHeight="1" x14ac:dyDescent="0.25">
      <c r="B197" s="70"/>
      <c r="C197" s="71" t="s">
        <v>348</v>
      </c>
      <c r="D197" s="71" t="s">
        <v>121</v>
      </c>
      <c r="E197" s="72" t="s">
        <v>2437</v>
      </c>
      <c r="F197" s="671" t="s">
        <v>2438</v>
      </c>
      <c r="G197" s="667"/>
      <c r="H197" s="667"/>
      <c r="I197" s="667"/>
      <c r="J197" s="73" t="s">
        <v>532</v>
      </c>
      <c r="K197" s="74">
        <v>2</v>
      </c>
      <c r="L197" s="666"/>
      <c r="M197" s="667"/>
      <c r="N197" s="666">
        <f>ROUND(L197*K197,2)</f>
        <v>0</v>
      </c>
      <c r="O197" s="667"/>
      <c r="P197" s="667"/>
      <c r="Q197" s="667"/>
      <c r="R197" s="75"/>
      <c r="T197" s="76" t="s">
        <v>125</v>
      </c>
      <c r="U197" s="77" t="s">
        <v>126</v>
      </c>
      <c r="V197" s="78">
        <v>0.28699999999999998</v>
      </c>
      <c r="W197" s="78">
        <f>V197*K197</f>
        <v>0.57399999999999995</v>
      </c>
      <c r="X197" s="78">
        <v>0</v>
      </c>
      <c r="Y197" s="78">
        <f>X197*K197</f>
        <v>0</v>
      </c>
      <c r="Z197" s="78">
        <v>0</v>
      </c>
      <c r="AA197" s="79">
        <f>Z197*K197</f>
        <v>0</v>
      </c>
      <c r="AR197" s="30" t="s">
        <v>127</v>
      </c>
      <c r="AT197" s="30" t="s">
        <v>121</v>
      </c>
      <c r="AU197" s="30" t="s">
        <v>128</v>
      </c>
      <c r="AY197" s="30" t="s">
        <v>120</v>
      </c>
      <c r="BE197" s="80">
        <f>IF(U197="základní",N197,0)</f>
        <v>0</v>
      </c>
      <c r="BF197" s="80">
        <f>IF(U197="snížená",N197,0)</f>
        <v>0</v>
      </c>
      <c r="BG197" s="80">
        <f>IF(U197="zákl. přenesená",N197,0)</f>
        <v>0</v>
      </c>
      <c r="BH197" s="80">
        <f>IF(U197="sníž. přenesená",N197,0)</f>
        <v>0</v>
      </c>
      <c r="BI197" s="80">
        <f>IF(U197="nulová",N197,0)</f>
        <v>0</v>
      </c>
      <c r="BJ197" s="30" t="s">
        <v>118</v>
      </c>
      <c r="BK197" s="80">
        <f>ROUND(L197*K197,2)</f>
        <v>0</v>
      </c>
      <c r="BL197" s="30" t="s">
        <v>127</v>
      </c>
    </row>
    <row r="198" spans="2:64" s="17" customFormat="1" ht="42" customHeight="1" x14ac:dyDescent="0.25">
      <c r="B198" s="18"/>
      <c r="C198" s="20"/>
      <c r="D198" s="20"/>
      <c r="E198" s="20"/>
      <c r="F198" s="679" t="s">
        <v>1897</v>
      </c>
      <c r="G198" s="680"/>
      <c r="H198" s="680"/>
      <c r="I198" s="680"/>
      <c r="J198" s="20"/>
      <c r="K198" s="20"/>
      <c r="L198" s="20"/>
      <c r="M198" s="20"/>
      <c r="N198" s="20"/>
      <c r="O198" s="20"/>
      <c r="P198" s="20"/>
      <c r="Q198" s="20"/>
      <c r="R198" s="19"/>
      <c r="T198" s="99"/>
      <c r="U198" s="20"/>
      <c r="V198" s="20"/>
      <c r="W198" s="20"/>
      <c r="X198" s="20"/>
      <c r="Y198" s="20"/>
      <c r="Z198" s="20"/>
      <c r="AA198" s="100"/>
      <c r="AT198" s="30" t="s">
        <v>193</v>
      </c>
      <c r="AU198" s="30" t="s">
        <v>128</v>
      </c>
    </row>
    <row r="199" spans="2:64" s="86" customFormat="1" ht="22.5" customHeight="1" x14ac:dyDescent="0.25">
      <c r="B199" s="81"/>
      <c r="C199" s="82"/>
      <c r="D199" s="82"/>
      <c r="E199" s="83" t="s">
        <v>125</v>
      </c>
      <c r="F199" s="663" t="s">
        <v>2439</v>
      </c>
      <c r="G199" s="662"/>
      <c r="H199" s="662"/>
      <c r="I199" s="662"/>
      <c r="J199" s="82"/>
      <c r="K199" s="84">
        <v>2</v>
      </c>
      <c r="L199" s="82"/>
      <c r="M199" s="82"/>
      <c r="N199" s="82"/>
      <c r="O199" s="82"/>
      <c r="P199" s="82"/>
      <c r="Q199" s="82"/>
      <c r="R199" s="85"/>
      <c r="T199" s="87"/>
      <c r="U199" s="82"/>
      <c r="V199" s="82"/>
      <c r="W199" s="82"/>
      <c r="X199" s="82"/>
      <c r="Y199" s="82"/>
      <c r="Z199" s="82"/>
      <c r="AA199" s="88"/>
      <c r="AT199" s="89" t="s">
        <v>130</v>
      </c>
      <c r="AU199" s="89" t="s">
        <v>128</v>
      </c>
      <c r="AV199" s="86" t="s">
        <v>128</v>
      </c>
      <c r="AW199" s="86" t="s">
        <v>131</v>
      </c>
      <c r="AX199" s="86" t="s">
        <v>118</v>
      </c>
      <c r="AY199" s="89" t="s">
        <v>120</v>
      </c>
    </row>
    <row r="200" spans="2:64" s="17" customFormat="1" ht="31.5" customHeight="1" x14ac:dyDescent="0.25">
      <c r="B200" s="70"/>
      <c r="C200" s="71" t="s">
        <v>353</v>
      </c>
      <c r="D200" s="71" t="s">
        <v>121</v>
      </c>
      <c r="E200" s="72" t="s">
        <v>1899</v>
      </c>
      <c r="F200" s="671" t="s">
        <v>1900</v>
      </c>
      <c r="G200" s="667"/>
      <c r="H200" s="667"/>
      <c r="I200" s="667"/>
      <c r="J200" s="73" t="s">
        <v>191</v>
      </c>
      <c r="K200" s="74">
        <v>31.841000000000001</v>
      </c>
      <c r="L200" s="666"/>
      <c r="M200" s="667"/>
      <c r="N200" s="666">
        <f>ROUND(L200*K200,2)</f>
        <v>0</v>
      </c>
      <c r="O200" s="667"/>
      <c r="P200" s="667"/>
      <c r="Q200" s="667"/>
      <c r="R200" s="75"/>
      <c r="T200" s="76" t="s">
        <v>125</v>
      </c>
      <c r="U200" s="77" t="s">
        <v>126</v>
      </c>
      <c r="V200" s="78">
        <v>0.125</v>
      </c>
      <c r="W200" s="78">
        <f>V200*K200</f>
        <v>3.9801250000000001</v>
      </c>
      <c r="X200" s="78">
        <v>0</v>
      </c>
      <c r="Y200" s="78">
        <f>X200*K200</f>
        <v>0</v>
      </c>
      <c r="Z200" s="78">
        <v>0</v>
      </c>
      <c r="AA200" s="79">
        <f>Z200*K200</f>
        <v>0</v>
      </c>
      <c r="AR200" s="30" t="s">
        <v>127</v>
      </c>
      <c r="AT200" s="30" t="s">
        <v>121</v>
      </c>
      <c r="AU200" s="30" t="s">
        <v>128</v>
      </c>
      <c r="AY200" s="30" t="s">
        <v>120</v>
      </c>
      <c r="BE200" s="80">
        <f>IF(U200="základní",N200,0)</f>
        <v>0</v>
      </c>
      <c r="BF200" s="80">
        <f>IF(U200="snížená",N200,0)</f>
        <v>0</v>
      </c>
      <c r="BG200" s="80">
        <f>IF(U200="zákl. přenesená",N200,0)</f>
        <v>0</v>
      </c>
      <c r="BH200" s="80">
        <f>IF(U200="sníž. přenesená",N200,0)</f>
        <v>0</v>
      </c>
      <c r="BI200" s="80">
        <f>IF(U200="nulová",N200,0)</f>
        <v>0</v>
      </c>
      <c r="BJ200" s="30" t="s">
        <v>118</v>
      </c>
      <c r="BK200" s="80">
        <f>ROUND(L200*K200,2)</f>
        <v>0</v>
      </c>
      <c r="BL200" s="30" t="s">
        <v>127</v>
      </c>
    </row>
    <row r="201" spans="2:64" s="86" customFormat="1" ht="22.5" customHeight="1" x14ac:dyDescent="0.25">
      <c r="B201" s="81"/>
      <c r="C201" s="82"/>
      <c r="D201" s="82"/>
      <c r="E201" s="83" t="s">
        <v>125</v>
      </c>
      <c r="F201" s="661" t="s">
        <v>2440</v>
      </c>
      <c r="G201" s="662"/>
      <c r="H201" s="662"/>
      <c r="I201" s="662"/>
      <c r="J201" s="82"/>
      <c r="K201" s="84">
        <v>31.440999999999999</v>
      </c>
      <c r="L201" s="82"/>
      <c r="M201" s="82"/>
      <c r="N201" s="82"/>
      <c r="O201" s="82"/>
      <c r="P201" s="82"/>
      <c r="Q201" s="82"/>
      <c r="R201" s="85"/>
      <c r="T201" s="87"/>
      <c r="U201" s="82"/>
      <c r="V201" s="82"/>
      <c r="W201" s="82"/>
      <c r="X201" s="82"/>
      <c r="Y201" s="82"/>
      <c r="Z201" s="82"/>
      <c r="AA201" s="88"/>
      <c r="AT201" s="89" t="s">
        <v>130</v>
      </c>
      <c r="AU201" s="89" t="s">
        <v>128</v>
      </c>
      <c r="AV201" s="86" t="s">
        <v>128</v>
      </c>
      <c r="AW201" s="86" t="s">
        <v>131</v>
      </c>
      <c r="AX201" s="86" t="s">
        <v>119</v>
      </c>
      <c r="AY201" s="89" t="s">
        <v>120</v>
      </c>
    </row>
    <row r="202" spans="2:64" s="86" customFormat="1" ht="22.5" customHeight="1" x14ac:dyDescent="0.25">
      <c r="B202" s="81"/>
      <c r="C202" s="82"/>
      <c r="D202" s="82"/>
      <c r="E202" s="83" t="s">
        <v>125</v>
      </c>
      <c r="F202" s="663" t="s">
        <v>2441</v>
      </c>
      <c r="G202" s="662"/>
      <c r="H202" s="662"/>
      <c r="I202" s="662"/>
      <c r="J202" s="82"/>
      <c r="K202" s="84">
        <v>0.4</v>
      </c>
      <c r="L202" s="82"/>
      <c r="M202" s="82"/>
      <c r="N202" s="82"/>
      <c r="O202" s="82"/>
      <c r="P202" s="82"/>
      <c r="Q202" s="82"/>
      <c r="R202" s="85"/>
      <c r="T202" s="87"/>
      <c r="U202" s="82"/>
      <c r="V202" s="82"/>
      <c r="W202" s="82"/>
      <c r="X202" s="82"/>
      <c r="Y202" s="82"/>
      <c r="Z202" s="82"/>
      <c r="AA202" s="88"/>
      <c r="AT202" s="89" t="s">
        <v>130</v>
      </c>
      <c r="AU202" s="89" t="s">
        <v>128</v>
      </c>
      <c r="AV202" s="86" t="s">
        <v>128</v>
      </c>
      <c r="AW202" s="86" t="s">
        <v>131</v>
      </c>
      <c r="AX202" s="86" t="s">
        <v>119</v>
      </c>
      <c r="AY202" s="89" t="s">
        <v>120</v>
      </c>
    </row>
    <row r="203" spans="2:64" s="95" customFormat="1" ht="22.5" customHeight="1" x14ac:dyDescent="0.25">
      <c r="B203" s="90"/>
      <c r="C203" s="91"/>
      <c r="D203" s="91"/>
      <c r="E203" s="92" t="s">
        <v>125</v>
      </c>
      <c r="F203" s="664" t="s">
        <v>146</v>
      </c>
      <c r="G203" s="665"/>
      <c r="H203" s="665"/>
      <c r="I203" s="665"/>
      <c r="J203" s="91"/>
      <c r="K203" s="93">
        <v>31.841000000000001</v>
      </c>
      <c r="L203" s="91"/>
      <c r="M203" s="91"/>
      <c r="N203" s="91"/>
      <c r="O203" s="91"/>
      <c r="P203" s="91"/>
      <c r="Q203" s="91"/>
      <c r="R203" s="94"/>
      <c r="T203" s="96"/>
      <c r="U203" s="91"/>
      <c r="V203" s="91"/>
      <c r="W203" s="91"/>
      <c r="X203" s="91"/>
      <c r="Y203" s="91"/>
      <c r="Z203" s="91"/>
      <c r="AA203" s="97"/>
      <c r="AT203" s="98" t="s">
        <v>130</v>
      </c>
      <c r="AU203" s="98" t="s">
        <v>128</v>
      </c>
      <c r="AV203" s="95" t="s">
        <v>127</v>
      </c>
      <c r="AW203" s="95" t="s">
        <v>131</v>
      </c>
      <c r="AX203" s="95" t="s">
        <v>118</v>
      </c>
      <c r="AY203" s="98" t="s">
        <v>120</v>
      </c>
    </row>
    <row r="204" spans="2:64" s="17" customFormat="1" ht="31.5" customHeight="1" x14ac:dyDescent="0.25">
      <c r="B204" s="70"/>
      <c r="C204" s="71" t="s">
        <v>357</v>
      </c>
      <c r="D204" s="71" t="s">
        <v>121</v>
      </c>
      <c r="E204" s="72" t="s">
        <v>1060</v>
      </c>
      <c r="F204" s="671" t="s">
        <v>1061</v>
      </c>
      <c r="G204" s="667"/>
      <c r="H204" s="667"/>
      <c r="I204" s="667"/>
      <c r="J204" s="73" t="s">
        <v>191</v>
      </c>
      <c r="K204" s="74">
        <v>569.13800000000003</v>
      </c>
      <c r="L204" s="666"/>
      <c r="M204" s="667"/>
      <c r="N204" s="666">
        <f>ROUND(L204*K204,2)</f>
        <v>0</v>
      </c>
      <c r="O204" s="667"/>
      <c r="P204" s="667"/>
      <c r="Q204" s="667"/>
      <c r="R204" s="75"/>
      <c r="T204" s="76" t="s">
        <v>125</v>
      </c>
      <c r="U204" s="77" t="s">
        <v>126</v>
      </c>
      <c r="V204" s="78">
        <v>6.0000000000000001E-3</v>
      </c>
      <c r="W204" s="78">
        <f>V204*K204</f>
        <v>3.4148280000000004</v>
      </c>
      <c r="X204" s="78">
        <v>0</v>
      </c>
      <c r="Y204" s="78">
        <f>X204*K204</f>
        <v>0</v>
      </c>
      <c r="Z204" s="78">
        <v>0</v>
      </c>
      <c r="AA204" s="79">
        <f>Z204*K204</f>
        <v>0</v>
      </c>
      <c r="AR204" s="30" t="s">
        <v>127</v>
      </c>
      <c r="AT204" s="30" t="s">
        <v>121</v>
      </c>
      <c r="AU204" s="30" t="s">
        <v>128</v>
      </c>
      <c r="AY204" s="30" t="s">
        <v>120</v>
      </c>
      <c r="BE204" s="80">
        <f>IF(U204="základní",N204,0)</f>
        <v>0</v>
      </c>
      <c r="BF204" s="80">
        <f>IF(U204="snížená",N204,0)</f>
        <v>0</v>
      </c>
      <c r="BG204" s="80">
        <f>IF(U204="zákl. přenesená",N204,0)</f>
        <v>0</v>
      </c>
      <c r="BH204" s="80">
        <f>IF(U204="sníž. přenesená",N204,0)</f>
        <v>0</v>
      </c>
      <c r="BI204" s="80">
        <f>IF(U204="nulová",N204,0)</f>
        <v>0</v>
      </c>
      <c r="BJ204" s="30" t="s">
        <v>118</v>
      </c>
      <c r="BK204" s="80">
        <f>ROUND(L204*K204,2)</f>
        <v>0</v>
      </c>
      <c r="BL204" s="30" t="s">
        <v>127</v>
      </c>
    </row>
    <row r="205" spans="2:64" s="86" customFormat="1" ht="22.5" customHeight="1" x14ac:dyDescent="0.25">
      <c r="B205" s="81"/>
      <c r="C205" s="82"/>
      <c r="D205" s="82"/>
      <c r="E205" s="83" t="s">
        <v>125</v>
      </c>
      <c r="F205" s="661" t="s">
        <v>2442</v>
      </c>
      <c r="G205" s="662"/>
      <c r="H205" s="662"/>
      <c r="I205" s="662"/>
      <c r="J205" s="82"/>
      <c r="K205" s="84">
        <v>565.93799999999999</v>
      </c>
      <c r="L205" s="82"/>
      <c r="M205" s="82"/>
      <c r="N205" s="82"/>
      <c r="O205" s="82"/>
      <c r="P205" s="82"/>
      <c r="Q205" s="82"/>
      <c r="R205" s="85"/>
      <c r="T205" s="87"/>
      <c r="U205" s="82"/>
      <c r="V205" s="82"/>
      <c r="W205" s="82"/>
      <c r="X205" s="82"/>
      <c r="Y205" s="82"/>
      <c r="Z205" s="82"/>
      <c r="AA205" s="88"/>
      <c r="AT205" s="89" t="s">
        <v>130</v>
      </c>
      <c r="AU205" s="89" t="s">
        <v>128</v>
      </c>
      <c r="AV205" s="86" t="s">
        <v>128</v>
      </c>
      <c r="AW205" s="86" t="s">
        <v>131</v>
      </c>
      <c r="AX205" s="86" t="s">
        <v>119</v>
      </c>
      <c r="AY205" s="89" t="s">
        <v>120</v>
      </c>
    </row>
    <row r="206" spans="2:64" s="86" customFormat="1" ht="22.5" customHeight="1" x14ac:dyDescent="0.25">
      <c r="B206" s="81"/>
      <c r="C206" s="82"/>
      <c r="D206" s="82"/>
      <c r="E206" s="83" t="s">
        <v>125</v>
      </c>
      <c r="F206" s="663" t="s">
        <v>2443</v>
      </c>
      <c r="G206" s="662"/>
      <c r="H206" s="662"/>
      <c r="I206" s="662"/>
      <c r="J206" s="82"/>
      <c r="K206" s="84">
        <v>3.2</v>
      </c>
      <c r="L206" s="82"/>
      <c r="M206" s="82"/>
      <c r="N206" s="82"/>
      <c r="O206" s="82"/>
      <c r="P206" s="82"/>
      <c r="Q206" s="82"/>
      <c r="R206" s="85"/>
      <c r="T206" s="87"/>
      <c r="U206" s="82"/>
      <c r="V206" s="82"/>
      <c r="W206" s="82"/>
      <c r="X206" s="82"/>
      <c r="Y206" s="82"/>
      <c r="Z206" s="82"/>
      <c r="AA206" s="88"/>
      <c r="AT206" s="89" t="s">
        <v>130</v>
      </c>
      <c r="AU206" s="89" t="s">
        <v>128</v>
      </c>
      <c r="AV206" s="86" t="s">
        <v>128</v>
      </c>
      <c r="AW206" s="86" t="s">
        <v>131</v>
      </c>
      <c r="AX206" s="86" t="s">
        <v>119</v>
      </c>
      <c r="AY206" s="89" t="s">
        <v>120</v>
      </c>
    </row>
    <row r="207" spans="2:64" s="95" customFormat="1" ht="22.5" customHeight="1" x14ac:dyDescent="0.25">
      <c r="B207" s="90"/>
      <c r="C207" s="91"/>
      <c r="D207" s="91"/>
      <c r="E207" s="92" t="s">
        <v>125</v>
      </c>
      <c r="F207" s="664" t="s">
        <v>146</v>
      </c>
      <c r="G207" s="665"/>
      <c r="H207" s="665"/>
      <c r="I207" s="665"/>
      <c r="J207" s="91"/>
      <c r="K207" s="93">
        <v>569.13800000000003</v>
      </c>
      <c r="L207" s="91"/>
      <c r="M207" s="91"/>
      <c r="N207" s="91"/>
      <c r="O207" s="91"/>
      <c r="P207" s="91"/>
      <c r="Q207" s="91"/>
      <c r="R207" s="94"/>
      <c r="T207" s="96"/>
      <c r="U207" s="91"/>
      <c r="V207" s="91"/>
      <c r="W207" s="91"/>
      <c r="X207" s="91"/>
      <c r="Y207" s="91"/>
      <c r="Z207" s="91"/>
      <c r="AA207" s="97"/>
      <c r="AT207" s="98" t="s">
        <v>130</v>
      </c>
      <c r="AU207" s="98" t="s">
        <v>128</v>
      </c>
      <c r="AV207" s="95" t="s">
        <v>127</v>
      </c>
      <c r="AW207" s="95" t="s">
        <v>131</v>
      </c>
      <c r="AX207" s="95" t="s">
        <v>118</v>
      </c>
      <c r="AY207" s="98" t="s">
        <v>120</v>
      </c>
    </row>
    <row r="208" spans="2:64" s="17" customFormat="1" ht="44.25" customHeight="1" x14ac:dyDescent="0.25">
      <c r="B208" s="70"/>
      <c r="C208" s="71" t="s">
        <v>362</v>
      </c>
      <c r="D208" s="71" t="s">
        <v>121</v>
      </c>
      <c r="E208" s="72" t="s">
        <v>1903</v>
      </c>
      <c r="F208" s="671" t="s">
        <v>1904</v>
      </c>
      <c r="G208" s="667"/>
      <c r="H208" s="667"/>
      <c r="I208" s="667"/>
      <c r="J208" s="73" t="s">
        <v>191</v>
      </c>
      <c r="K208" s="74">
        <v>31.440999999999999</v>
      </c>
      <c r="L208" s="666"/>
      <c r="M208" s="667"/>
      <c r="N208" s="666">
        <f>ROUND(L208*K208,2)</f>
        <v>0</v>
      </c>
      <c r="O208" s="667"/>
      <c r="P208" s="667"/>
      <c r="Q208" s="667"/>
      <c r="R208" s="75"/>
      <c r="T208" s="76" t="s">
        <v>125</v>
      </c>
      <c r="U208" s="77" t="s">
        <v>126</v>
      </c>
      <c r="V208" s="78">
        <v>0</v>
      </c>
      <c r="W208" s="78">
        <f>V208*K208</f>
        <v>0</v>
      </c>
      <c r="X208" s="78">
        <v>0</v>
      </c>
      <c r="Y208" s="78">
        <f>X208*K208</f>
        <v>0</v>
      </c>
      <c r="Z208" s="78">
        <v>0</v>
      </c>
      <c r="AA208" s="79">
        <f>Z208*K208</f>
        <v>0</v>
      </c>
      <c r="AR208" s="30" t="s">
        <v>127</v>
      </c>
      <c r="AT208" s="30" t="s">
        <v>121</v>
      </c>
      <c r="AU208" s="30" t="s">
        <v>128</v>
      </c>
      <c r="AY208" s="30" t="s">
        <v>120</v>
      </c>
      <c r="BE208" s="80">
        <f>IF(U208="základní",N208,0)</f>
        <v>0</v>
      </c>
      <c r="BF208" s="80">
        <f>IF(U208="snížená",N208,0)</f>
        <v>0</v>
      </c>
      <c r="BG208" s="80">
        <f>IF(U208="zákl. přenesená",N208,0)</f>
        <v>0</v>
      </c>
      <c r="BH208" s="80">
        <f>IF(U208="sníž. přenesená",N208,0)</f>
        <v>0</v>
      </c>
      <c r="BI208" s="80">
        <f>IF(U208="nulová",N208,0)</f>
        <v>0</v>
      </c>
      <c r="BJ208" s="30" t="s">
        <v>118</v>
      </c>
      <c r="BK208" s="80">
        <f>ROUND(L208*K208,2)</f>
        <v>0</v>
      </c>
      <c r="BL208" s="30" t="s">
        <v>127</v>
      </c>
    </row>
    <row r="209" spans="2:64" s="86" customFormat="1" ht="22.5" customHeight="1" x14ac:dyDescent="0.25">
      <c r="B209" s="81"/>
      <c r="C209" s="82"/>
      <c r="D209" s="82"/>
      <c r="E209" s="83" t="s">
        <v>125</v>
      </c>
      <c r="F209" s="661" t="s">
        <v>2444</v>
      </c>
      <c r="G209" s="662"/>
      <c r="H209" s="662"/>
      <c r="I209" s="662"/>
      <c r="J209" s="82"/>
      <c r="K209" s="84">
        <v>31.440999999999999</v>
      </c>
      <c r="L209" s="82"/>
      <c r="M209" s="82"/>
      <c r="N209" s="82"/>
      <c r="O209" s="82"/>
      <c r="P209" s="82"/>
      <c r="Q209" s="82"/>
      <c r="R209" s="85"/>
      <c r="T209" s="87"/>
      <c r="U209" s="82"/>
      <c r="V209" s="82"/>
      <c r="W209" s="82"/>
      <c r="X209" s="82"/>
      <c r="Y209" s="82"/>
      <c r="Z209" s="82"/>
      <c r="AA209" s="88"/>
      <c r="AT209" s="89" t="s">
        <v>130</v>
      </c>
      <c r="AU209" s="89" t="s">
        <v>128</v>
      </c>
      <c r="AV209" s="86" t="s">
        <v>128</v>
      </c>
      <c r="AW209" s="86" t="s">
        <v>131</v>
      </c>
      <c r="AX209" s="86" t="s">
        <v>118</v>
      </c>
      <c r="AY209" s="89" t="s">
        <v>120</v>
      </c>
    </row>
    <row r="210" spans="2:64" s="62" customFormat="1" ht="29.85" customHeight="1" x14ac:dyDescent="0.3">
      <c r="B210" s="58"/>
      <c r="C210" s="59"/>
      <c r="D210" s="69" t="s">
        <v>85</v>
      </c>
      <c r="E210" s="69"/>
      <c r="F210" s="69"/>
      <c r="G210" s="69"/>
      <c r="H210" s="69"/>
      <c r="I210" s="69"/>
      <c r="J210" s="69"/>
      <c r="K210" s="69"/>
      <c r="L210" s="69"/>
      <c r="M210" s="69"/>
      <c r="N210" s="659">
        <f>BK210</f>
        <v>0</v>
      </c>
      <c r="O210" s="660"/>
      <c r="P210" s="660"/>
      <c r="Q210" s="660"/>
      <c r="R210" s="61"/>
      <c r="T210" s="63"/>
      <c r="U210" s="59"/>
      <c r="V210" s="59"/>
      <c r="W210" s="64">
        <f>W211</f>
        <v>1.704318</v>
      </c>
      <c r="X210" s="59"/>
      <c r="Y210" s="64">
        <f>Y211</f>
        <v>0</v>
      </c>
      <c r="Z210" s="59"/>
      <c r="AA210" s="65">
        <f>AA211</f>
        <v>0</v>
      </c>
      <c r="AR210" s="66" t="s">
        <v>118</v>
      </c>
      <c r="AT210" s="67" t="s">
        <v>117</v>
      </c>
      <c r="AU210" s="67" t="s">
        <v>118</v>
      </c>
      <c r="AY210" s="66" t="s">
        <v>120</v>
      </c>
      <c r="BK210" s="68">
        <f>BK211</f>
        <v>0</v>
      </c>
    </row>
    <row r="211" spans="2:64" s="17" customFormat="1" ht="31.5" customHeight="1" x14ac:dyDescent="0.25">
      <c r="B211" s="70"/>
      <c r="C211" s="71" t="s">
        <v>366</v>
      </c>
      <c r="D211" s="71" t="s">
        <v>121</v>
      </c>
      <c r="E211" s="72" t="s">
        <v>1906</v>
      </c>
      <c r="F211" s="671" t="s">
        <v>1907</v>
      </c>
      <c r="G211" s="667"/>
      <c r="H211" s="667"/>
      <c r="I211" s="667"/>
      <c r="J211" s="73" t="s">
        <v>191</v>
      </c>
      <c r="K211" s="74">
        <v>25.823</v>
      </c>
      <c r="L211" s="666"/>
      <c r="M211" s="667"/>
      <c r="N211" s="666">
        <f>ROUND(L211*K211,2)</f>
        <v>0</v>
      </c>
      <c r="O211" s="667"/>
      <c r="P211" s="667"/>
      <c r="Q211" s="667"/>
      <c r="R211" s="75"/>
      <c r="T211" s="76" t="s">
        <v>125</v>
      </c>
      <c r="U211" s="129" t="s">
        <v>126</v>
      </c>
      <c r="V211" s="130">
        <v>6.6000000000000003E-2</v>
      </c>
      <c r="W211" s="130">
        <f>V211*K211</f>
        <v>1.704318</v>
      </c>
      <c r="X211" s="130">
        <v>0</v>
      </c>
      <c r="Y211" s="130">
        <f>X211*K211</f>
        <v>0</v>
      </c>
      <c r="Z211" s="130">
        <v>0</v>
      </c>
      <c r="AA211" s="131">
        <f>Z211*K211</f>
        <v>0</v>
      </c>
      <c r="AR211" s="30" t="s">
        <v>127</v>
      </c>
      <c r="AT211" s="30" t="s">
        <v>121</v>
      </c>
      <c r="AU211" s="30" t="s">
        <v>128</v>
      </c>
      <c r="AY211" s="30" t="s">
        <v>120</v>
      </c>
      <c r="BE211" s="80">
        <f>IF(U211="základní",N211,0)</f>
        <v>0</v>
      </c>
      <c r="BF211" s="80">
        <f>IF(U211="snížená",N211,0)</f>
        <v>0</v>
      </c>
      <c r="BG211" s="80">
        <f>IF(U211="zákl. přenesená",N211,0)</f>
        <v>0</v>
      </c>
      <c r="BH211" s="80">
        <f>IF(U211="sníž. přenesená",N211,0)</f>
        <v>0</v>
      </c>
      <c r="BI211" s="80">
        <f>IF(U211="nulová",N211,0)</f>
        <v>0</v>
      </c>
      <c r="BJ211" s="30" t="s">
        <v>118</v>
      </c>
      <c r="BK211" s="80">
        <f>ROUND(L211*K211,2)</f>
        <v>0</v>
      </c>
      <c r="BL211" s="30" t="s">
        <v>127</v>
      </c>
    </row>
    <row r="212" spans="2:64" s="17" customFormat="1" ht="6.95" customHeight="1" x14ac:dyDescent="0.25">
      <c r="B212" s="41"/>
      <c r="C212" s="42"/>
      <c r="D212" s="42"/>
      <c r="E212" s="42"/>
      <c r="F212" s="42"/>
      <c r="G212" s="42"/>
      <c r="H212" s="42"/>
      <c r="I212" s="42"/>
      <c r="J212" s="42"/>
      <c r="K212" s="42"/>
      <c r="L212" s="42"/>
      <c r="M212" s="42"/>
      <c r="N212" s="42"/>
      <c r="O212" s="42"/>
      <c r="P212" s="42"/>
      <c r="Q212" s="42"/>
      <c r="R212" s="43"/>
    </row>
  </sheetData>
  <mergeCells count="307">
    <mergeCell ref="M11:Q11"/>
    <mergeCell ref="C13:G13"/>
    <mergeCell ref="N13:Q13"/>
    <mergeCell ref="N15:Q15"/>
    <mergeCell ref="N16:Q16"/>
    <mergeCell ref="N17:Q17"/>
    <mergeCell ref="C2:Q2"/>
    <mergeCell ref="F4:P4"/>
    <mergeCell ref="F5:P5"/>
    <mergeCell ref="F6:P6"/>
    <mergeCell ref="M8:P8"/>
    <mergeCell ref="M10:Q10"/>
    <mergeCell ref="N24:Q24"/>
    <mergeCell ref="N25:Q25"/>
    <mergeCell ref="C31:Q31"/>
    <mergeCell ref="F33:P33"/>
    <mergeCell ref="F34:P34"/>
    <mergeCell ref="F35:P35"/>
    <mergeCell ref="N18:Q18"/>
    <mergeCell ref="N19:Q19"/>
    <mergeCell ref="N20:Q20"/>
    <mergeCell ref="N21:Q21"/>
    <mergeCell ref="N22:Q22"/>
    <mergeCell ref="N23:Q23"/>
    <mergeCell ref="N43:Q43"/>
    <mergeCell ref="N44:Q44"/>
    <mergeCell ref="N45:Q45"/>
    <mergeCell ref="F46:I46"/>
    <mergeCell ref="L46:M46"/>
    <mergeCell ref="N46:Q46"/>
    <mergeCell ref="M37:P37"/>
    <mergeCell ref="M39:Q39"/>
    <mergeCell ref="M40:Q40"/>
    <mergeCell ref="F42:I42"/>
    <mergeCell ref="L42:M42"/>
    <mergeCell ref="N42:Q42"/>
    <mergeCell ref="F51:I51"/>
    <mergeCell ref="F52:I52"/>
    <mergeCell ref="F53:I53"/>
    <mergeCell ref="L53:M53"/>
    <mergeCell ref="N53:Q53"/>
    <mergeCell ref="F54:I54"/>
    <mergeCell ref="F47:I47"/>
    <mergeCell ref="F48:I48"/>
    <mergeCell ref="L48:M48"/>
    <mergeCell ref="N48:Q48"/>
    <mergeCell ref="F49:I49"/>
    <mergeCell ref="F50:I50"/>
    <mergeCell ref="N59:Q59"/>
    <mergeCell ref="F60:I60"/>
    <mergeCell ref="F61:I61"/>
    <mergeCell ref="F62:I62"/>
    <mergeCell ref="F63:I63"/>
    <mergeCell ref="F64:I64"/>
    <mergeCell ref="L64:M64"/>
    <mergeCell ref="N64:Q64"/>
    <mergeCell ref="F55:I55"/>
    <mergeCell ref="F56:I56"/>
    <mergeCell ref="F57:I57"/>
    <mergeCell ref="F58:I58"/>
    <mergeCell ref="F59:I59"/>
    <mergeCell ref="L59:M59"/>
    <mergeCell ref="F71:I71"/>
    <mergeCell ref="F72:I72"/>
    <mergeCell ref="L72:M72"/>
    <mergeCell ref="N72:Q72"/>
    <mergeCell ref="F73:I73"/>
    <mergeCell ref="F74:I74"/>
    <mergeCell ref="F65:I65"/>
    <mergeCell ref="F66:I66"/>
    <mergeCell ref="F67:I67"/>
    <mergeCell ref="F68:I68"/>
    <mergeCell ref="F69:I69"/>
    <mergeCell ref="F70:I70"/>
    <mergeCell ref="F81:I81"/>
    <mergeCell ref="L81:M81"/>
    <mergeCell ref="N81:Q81"/>
    <mergeCell ref="F82:I82"/>
    <mergeCell ref="F83:I83"/>
    <mergeCell ref="L83:M83"/>
    <mergeCell ref="N83:Q83"/>
    <mergeCell ref="F75:I75"/>
    <mergeCell ref="F76:I76"/>
    <mergeCell ref="F77:I77"/>
    <mergeCell ref="F78:I78"/>
    <mergeCell ref="F79:I79"/>
    <mergeCell ref="F80:I80"/>
    <mergeCell ref="F88:I88"/>
    <mergeCell ref="F89:I89"/>
    <mergeCell ref="L89:M89"/>
    <mergeCell ref="N89:Q89"/>
    <mergeCell ref="F90:I90"/>
    <mergeCell ref="N91:Q91"/>
    <mergeCell ref="F84:I84"/>
    <mergeCell ref="F85:I85"/>
    <mergeCell ref="L85:M85"/>
    <mergeCell ref="N85:Q85"/>
    <mergeCell ref="F86:I86"/>
    <mergeCell ref="F87:I87"/>
    <mergeCell ref="L87:M87"/>
    <mergeCell ref="N87:Q87"/>
    <mergeCell ref="F95:I95"/>
    <mergeCell ref="F96:I96"/>
    <mergeCell ref="L96:M96"/>
    <mergeCell ref="N96:Q96"/>
    <mergeCell ref="F97:I97"/>
    <mergeCell ref="N98:Q98"/>
    <mergeCell ref="F92:I92"/>
    <mergeCell ref="L92:M92"/>
    <mergeCell ref="N92:Q92"/>
    <mergeCell ref="F93:I93"/>
    <mergeCell ref="F94:I94"/>
    <mergeCell ref="L94:M94"/>
    <mergeCell ref="N94:Q94"/>
    <mergeCell ref="F103:I103"/>
    <mergeCell ref="N104:Q104"/>
    <mergeCell ref="F105:I105"/>
    <mergeCell ref="L105:M105"/>
    <mergeCell ref="N105:Q105"/>
    <mergeCell ref="F106:I106"/>
    <mergeCell ref="F99:I99"/>
    <mergeCell ref="L99:M99"/>
    <mergeCell ref="N99:Q99"/>
    <mergeCell ref="F100:I100"/>
    <mergeCell ref="F101:I101"/>
    <mergeCell ref="F102:I102"/>
    <mergeCell ref="F111:I111"/>
    <mergeCell ref="L111:M111"/>
    <mergeCell ref="N111:Q111"/>
    <mergeCell ref="F112:I112"/>
    <mergeCell ref="F113:I113"/>
    <mergeCell ref="L113:M113"/>
    <mergeCell ref="N113:Q113"/>
    <mergeCell ref="F107:I107"/>
    <mergeCell ref="F108:I108"/>
    <mergeCell ref="F109:I109"/>
    <mergeCell ref="L109:M109"/>
    <mergeCell ref="N109:Q109"/>
    <mergeCell ref="F110:I110"/>
    <mergeCell ref="F118:I118"/>
    <mergeCell ref="L118:M118"/>
    <mergeCell ref="N118:Q118"/>
    <mergeCell ref="F119:I119"/>
    <mergeCell ref="F120:I120"/>
    <mergeCell ref="L120:M120"/>
    <mergeCell ref="N120:Q120"/>
    <mergeCell ref="F114:I114"/>
    <mergeCell ref="F115:I115"/>
    <mergeCell ref="L115:M115"/>
    <mergeCell ref="N115:Q115"/>
    <mergeCell ref="F116:I116"/>
    <mergeCell ref="F117:I117"/>
    <mergeCell ref="F125:I125"/>
    <mergeCell ref="L125:M125"/>
    <mergeCell ref="N125:Q125"/>
    <mergeCell ref="F126:I126"/>
    <mergeCell ref="F127:I127"/>
    <mergeCell ref="F128:I128"/>
    <mergeCell ref="L128:M128"/>
    <mergeCell ref="N128:Q128"/>
    <mergeCell ref="F121:I121"/>
    <mergeCell ref="F122:I122"/>
    <mergeCell ref="F123:I123"/>
    <mergeCell ref="L123:M123"/>
    <mergeCell ref="N123:Q123"/>
    <mergeCell ref="F124:I124"/>
    <mergeCell ref="F133:I133"/>
    <mergeCell ref="L133:M133"/>
    <mergeCell ref="N133:Q133"/>
    <mergeCell ref="F134:I134"/>
    <mergeCell ref="N135:Q135"/>
    <mergeCell ref="F136:I136"/>
    <mergeCell ref="L136:M136"/>
    <mergeCell ref="N136:Q136"/>
    <mergeCell ref="F129:I129"/>
    <mergeCell ref="F130:I130"/>
    <mergeCell ref="L130:M130"/>
    <mergeCell ref="N130:Q130"/>
    <mergeCell ref="F131:I131"/>
    <mergeCell ref="F132:I132"/>
    <mergeCell ref="F141:I141"/>
    <mergeCell ref="L141:M141"/>
    <mergeCell ref="N141:Q141"/>
    <mergeCell ref="F142:I142"/>
    <mergeCell ref="F143:I143"/>
    <mergeCell ref="F144:I144"/>
    <mergeCell ref="F137:I137"/>
    <mergeCell ref="F138:I138"/>
    <mergeCell ref="F139:I139"/>
    <mergeCell ref="L139:M139"/>
    <mergeCell ref="N139:Q139"/>
    <mergeCell ref="F140:I140"/>
    <mergeCell ref="F148:I148"/>
    <mergeCell ref="F149:I149"/>
    <mergeCell ref="F150:I150"/>
    <mergeCell ref="F151:I151"/>
    <mergeCell ref="F152:I152"/>
    <mergeCell ref="L152:M152"/>
    <mergeCell ref="F145:I145"/>
    <mergeCell ref="L145:M145"/>
    <mergeCell ref="N145:Q145"/>
    <mergeCell ref="F146:I146"/>
    <mergeCell ref="F147:I147"/>
    <mergeCell ref="L147:M147"/>
    <mergeCell ref="N147:Q147"/>
    <mergeCell ref="F156:I156"/>
    <mergeCell ref="L156:M156"/>
    <mergeCell ref="N156:Q156"/>
    <mergeCell ref="F157:I157"/>
    <mergeCell ref="F158:I158"/>
    <mergeCell ref="L158:M158"/>
    <mergeCell ref="N158:Q158"/>
    <mergeCell ref="N152:Q152"/>
    <mergeCell ref="F153:I153"/>
    <mergeCell ref="F154:I154"/>
    <mergeCell ref="L154:M154"/>
    <mergeCell ref="N154:Q154"/>
    <mergeCell ref="F155:I155"/>
    <mergeCell ref="F163:I163"/>
    <mergeCell ref="F164:I164"/>
    <mergeCell ref="L164:M164"/>
    <mergeCell ref="N164:Q164"/>
    <mergeCell ref="F165:I165"/>
    <mergeCell ref="F166:I166"/>
    <mergeCell ref="F159:I159"/>
    <mergeCell ref="F160:I160"/>
    <mergeCell ref="F161:I161"/>
    <mergeCell ref="F162:I162"/>
    <mergeCell ref="L162:M162"/>
    <mergeCell ref="N162:Q162"/>
    <mergeCell ref="F171:I171"/>
    <mergeCell ref="F172:I172"/>
    <mergeCell ref="L172:M172"/>
    <mergeCell ref="N172:Q172"/>
    <mergeCell ref="F173:I173"/>
    <mergeCell ref="F174:I174"/>
    <mergeCell ref="L174:M174"/>
    <mergeCell ref="N174:Q174"/>
    <mergeCell ref="F167:I167"/>
    <mergeCell ref="F168:I168"/>
    <mergeCell ref="L168:M168"/>
    <mergeCell ref="N168:Q168"/>
    <mergeCell ref="F169:I169"/>
    <mergeCell ref="F170:I170"/>
    <mergeCell ref="L170:M170"/>
    <mergeCell ref="N170:Q170"/>
    <mergeCell ref="F179:I179"/>
    <mergeCell ref="N180:Q180"/>
    <mergeCell ref="F181:I181"/>
    <mergeCell ref="L181:M181"/>
    <mergeCell ref="N181:Q181"/>
    <mergeCell ref="F182:I182"/>
    <mergeCell ref="F175:I175"/>
    <mergeCell ref="N176:Q176"/>
    <mergeCell ref="F177:I177"/>
    <mergeCell ref="L177:M177"/>
    <mergeCell ref="N177:Q177"/>
    <mergeCell ref="F178:I178"/>
    <mergeCell ref="F187:I187"/>
    <mergeCell ref="F188:I188"/>
    <mergeCell ref="L188:M188"/>
    <mergeCell ref="N188:Q188"/>
    <mergeCell ref="F189:I189"/>
    <mergeCell ref="F190:I190"/>
    <mergeCell ref="N183:Q183"/>
    <mergeCell ref="F184:I184"/>
    <mergeCell ref="L184:M184"/>
    <mergeCell ref="N184:Q184"/>
    <mergeCell ref="F185:I185"/>
    <mergeCell ref="F186:I186"/>
    <mergeCell ref="L186:M186"/>
    <mergeCell ref="N186:Q186"/>
    <mergeCell ref="F195:I195"/>
    <mergeCell ref="F196:I196"/>
    <mergeCell ref="F197:I197"/>
    <mergeCell ref="L197:M197"/>
    <mergeCell ref="N197:Q197"/>
    <mergeCell ref="F198:I198"/>
    <mergeCell ref="F191:I191"/>
    <mergeCell ref="L191:M191"/>
    <mergeCell ref="N191:Q191"/>
    <mergeCell ref="F192:I192"/>
    <mergeCell ref="F193:I193"/>
    <mergeCell ref="F194:I194"/>
    <mergeCell ref="L194:M194"/>
    <mergeCell ref="N194:Q194"/>
    <mergeCell ref="F203:I203"/>
    <mergeCell ref="F204:I204"/>
    <mergeCell ref="L204:M204"/>
    <mergeCell ref="N204:Q204"/>
    <mergeCell ref="F205:I205"/>
    <mergeCell ref="F206:I206"/>
    <mergeCell ref="F199:I199"/>
    <mergeCell ref="F200:I200"/>
    <mergeCell ref="L200:M200"/>
    <mergeCell ref="N200:Q200"/>
    <mergeCell ref="F201:I201"/>
    <mergeCell ref="F202:I202"/>
    <mergeCell ref="F211:I211"/>
    <mergeCell ref="L211:M211"/>
    <mergeCell ref="N211:Q211"/>
    <mergeCell ref="F207:I207"/>
    <mergeCell ref="F208:I208"/>
    <mergeCell ref="L208:M208"/>
    <mergeCell ref="N208:Q208"/>
    <mergeCell ref="F209:I209"/>
    <mergeCell ref="N210:Q210"/>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BL96"/>
  <sheetViews>
    <sheetView showGridLines="0" zoomScaleNormal="100" workbookViewId="0">
      <pane ySplit="1" topLeftCell="A2" activePane="bottomLeft" state="frozen"/>
      <selection activeCell="K10" sqref="K10"/>
      <selection pane="bottomLeft" activeCell="AC13" sqref="AC13"/>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4" width="8" style="25" hidden="1"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1" spans="2:47" s="17" customFormat="1" ht="6.95" customHeight="1" x14ac:dyDescent="0.25">
      <c r="B1" s="14"/>
      <c r="C1" s="15"/>
      <c r="D1" s="15"/>
      <c r="E1" s="15"/>
      <c r="F1" s="15"/>
      <c r="G1" s="15"/>
      <c r="H1" s="15"/>
      <c r="I1" s="15"/>
      <c r="J1" s="15"/>
      <c r="K1" s="15"/>
      <c r="L1" s="15"/>
      <c r="M1" s="15"/>
      <c r="N1" s="15"/>
      <c r="O1" s="15"/>
      <c r="P1" s="15"/>
      <c r="Q1" s="15"/>
      <c r="R1" s="16"/>
    </row>
    <row r="2" spans="2:47" s="17" customFormat="1" ht="36.950000000000003" customHeight="1" x14ac:dyDescent="0.25">
      <c r="B2" s="18"/>
      <c r="C2" s="686" t="s">
        <v>54</v>
      </c>
      <c r="D2" s="680"/>
      <c r="E2" s="680"/>
      <c r="F2" s="680"/>
      <c r="G2" s="680"/>
      <c r="H2" s="680"/>
      <c r="I2" s="680"/>
      <c r="J2" s="680"/>
      <c r="K2" s="680"/>
      <c r="L2" s="680"/>
      <c r="M2" s="680"/>
      <c r="N2" s="680"/>
      <c r="O2" s="680"/>
      <c r="P2" s="680"/>
      <c r="Q2" s="680"/>
      <c r="R2" s="19"/>
    </row>
    <row r="3" spans="2:47" s="17" customFormat="1" ht="6.95" customHeight="1" x14ac:dyDescent="0.25">
      <c r="B3" s="18"/>
      <c r="C3" s="20"/>
      <c r="D3" s="20"/>
      <c r="E3" s="20"/>
      <c r="F3" s="20"/>
      <c r="G3" s="20"/>
      <c r="H3" s="20"/>
      <c r="I3" s="20"/>
      <c r="J3" s="20"/>
      <c r="K3" s="20"/>
      <c r="L3" s="20"/>
      <c r="M3" s="20"/>
      <c r="N3" s="20"/>
      <c r="O3" s="20"/>
      <c r="P3" s="20"/>
      <c r="Q3" s="20"/>
      <c r="R3" s="19"/>
    </row>
    <row r="4" spans="2:47" s="17" customFormat="1" ht="30" customHeight="1" x14ac:dyDescent="0.25">
      <c r="B4" s="18"/>
      <c r="C4" s="21" t="s">
        <v>55</v>
      </c>
      <c r="D4" s="20"/>
      <c r="E4" s="20"/>
      <c r="F4" s="687" t="s">
        <v>56</v>
      </c>
      <c r="G4" s="680"/>
      <c r="H4" s="680"/>
      <c r="I4" s="680"/>
      <c r="J4" s="680"/>
      <c r="K4" s="680"/>
      <c r="L4" s="680"/>
      <c r="M4" s="680"/>
      <c r="N4" s="680"/>
      <c r="O4" s="680"/>
      <c r="P4" s="680"/>
      <c r="Q4" s="20"/>
      <c r="R4" s="19"/>
    </row>
    <row r="5" spans="2:47" ht="30" customHeight="1" x14ac:dyDescent="0.3">
      <c r="B5" s="22"/>
      <c r="C5" s="21" t="s">
        <v>57</v>
      </c>
      <c r="D5" s="23"/>
      <c r="E5" s="23"/>
      <c r="F5" s="687" t="s">
        <v>1824</v>
      </c>
      <c r="G5" s="688"/>
      <c r="H5" s="688"/>
      <c r="I5" s="688"/>
      <c r="J5" s="688"/>
      <c r="K5" s="688"/>
      <c r="L5" s="688"/>
      <c r="M5" s="688"/>
      <c r="N5" s="688"/>
      <c r="O5" s="688"/>
      <c r="P5" s="688"/>
      <c r="Q5" s="23"/>
      <c r="R5" s="24"/>
    </row>
    <row r="6" spans="2:47" s="17" customFormat="1" ht="36.950000000000003" customHeight="1" x14ac:dyDescent="0.25">
      <c r="B6" s="18"/>
      <c r="C6" s="26" t="s">
        <v>59</v>
      </c>
      <c r="D6" s="20"/>
      <c r="E6" s="20"/>
      <c r="F6" s="689" t="s">
        <v>2445</v>
      </c>
      <c r="G6" s="680"/>
      <c r="H6" s="680"/>
      <c r="I6" s="680"/>
      <c r="J6" s="680"/>
      <c r="K6" s="680"/>
      <c r="L6" s="680"/>
      <c r="M6" s="680"/>
      <c r="N6" s="680"/>
      <c r="O6" s="680"/>
      <c r="P6" s="680"/>
      <c r="Q6" s="20"/>
      <c r="R6" s="19"/>
    </row>
    <row r="7" spans="2:47" s="17" customFormat="1" ht="6.95" customHeight="1" x14ac:dyDescent="0.25">
      <c r="B7" s="18"/>
      <c r="C7" s="20"/>
      <c r="D7" s="20"/>
      <c r="E7" s="20"/>
      <c r="F7" s="20"/>
      <c r="G7" s="20"/>
      <c r="H7" s="20"/>
      <c r="I7" s="20"/>
      <c r="J7" s="20"/>
      <c r="K7" s="20"/>
      <c r="L7" s="20"/>
      <c r="M7" s="20"/>
      <c r="N7" s="20"/>
      <c r="O7" s="20"/>
      <c r="P7" s="20"/>
      <c r="Q7" s="20"/>
      <c r="R7" s="19"/>
    </row>
    <row r="8" spans="2:47" s="17" customFormat="1" ht="18" customHeight="1" x14ac:dyDescent="0.25">
      <c r="B8" s="18"/>
      <c r="C8" s="21" t="s">
        <v>61</v>
      </c>
      <c r="D8" s="20"/>
      <c r="E8" s="20"/>
      <c r="F8" s="27" t="s">
        <v>62</v>
      </c>
      <c r="G8" s="20"/>
      <c r="H8" s="20"/>
      <c r="I8" s="20"/>
      <c r="J8" s="20"/>
      <c r="K8" s="21" t="s">
        <v>63</v>
      </c>
      <c r="L8" s="20"/>
      <c r="M8" s="697">
        <v>42535</v>
      </c>
      <c r="N8" s="680"/>
      <c r="O8" s="680"/>
      <c r="P8" s="680"/>
      <c r="Q8" s="20"/>
      <c r="R8" s="19"/>
    </row>
    <row r="9" spans="2:47" s="17" customFormat="1" ht="6.95" customHeight="1" x14ac:dyDescent="0.25">
      <c r="B9" s="18"/>
      <c r="C9" s="20"/>
      <c r="D9" s="20"/>
      <c r="E9" s="20"/>
      <c r="F9" s="20"/>
      <c r="G9" s="20"/>
      <c r="H9" s="20"/>
      <c r="I9" s="20"/>
      <c r="J9" s="20"/>
      <c r="K9" s="20"/>
      <c r="L9" s="20"/>
      <c r="M9" s="20"/>
      <c r="N9" s="20"/>
      <c r="O9" s="20"/>
      <c r="P9" s="20"/>
      <c r="Q9" s="20"/>
      <c r="R9" s="19"/>
    </row>
    <row r="10" spans="2:47" s="17" customFormat="1" ht="15" x14ac:dyDescent="0.25">
      <c r="B10" s="18"/>
      <c r="C10" s="21" t="s">
        <v>64</v>
      </c>
      <c r="D10" s="20"/>
      <c r="E10" s="20"/>
      <c r="F10" s="27" t="s">
        <v>65</v>
      </c>
      <c r="G10" s="20"/>
      <c r="H10" s="20"/>
      <c r="I10" s="20"/>
      <c r="J10" s="20"/>
      <c r="K10" s="21" t="s">
        <v>66</v>
      </c>
      <c r="L10" s="20"/>
      <c r="M10" s="698" t="s">
        <v>67</v>
      </c>
      <c r="N10" s="680"/>
      <c r="O10" s="680"/>
      <c r="P10" s="680"/>
      <c r="Q10" s="680"/>
      <c r="R10" s="19"/>
    </row>
    <row r="11" spans="2:47" s="17" customFormat="1" ht="14.45" customHeight="1" x14ac:dyDescent="0.25">
      <c r="B11" s="18"/>
      <c r="C11" s="21" t="s">
        <v>68</v>
      </c>
      <c r="D11" s="20"/>
      <c r="E11" s="20"/>
      <c r="F11" s="27"/>
      <c r="G11" s="20"/>
      <c r="H11" s="20"/>
      <c r="I11" s="20"/>
      <c r="J11" s="20"/>
      <c r="K11" s="21" t="s">
        <v>69</v>
      </c>
      <c r="L11" s="20"/>
      <c r="M11" s="698" t="s">
        <v>70</v>
      </c>
      <c r="N11" s="680"/>
      <c r="O11" s="680"/>
      <c r="P11" s="680"/>
      <c r="Q11" s="680"/>
      <c r="R11" s="19"/>
    </row>
    <row r="12" spans="2:47" s="17" customFormat="1" ht="10.35" customHeight="1" x14ac:dyDescent="0.25">
      <c r="B12" s="18"/>
      <c r="C12" s="20"/>
      <c r="D12" s="20"/>
      <c r="E12" s="20"/>
      <c r="F12" s="20"/>
      <c r="G12" s="20"/>
      <c r="H12" s="20"/>
      <c r="I12" s="20"/>
      <c r="J12" s="20"/>
      <c r="K12" s="20"/>
      <c r="L12" s="20"/>
      <c r="M12" s="20"/>
      <c r="N12" s="20"/>
      <c r="O12" s="20"/>
      <c r="P12" s="20"/>
      <c r="Q12" s="20"/>
      <c r="R12" s="19"/>
    </row>
    <row r="13" spans="2:47" s="17" customFormat="1" ht="29.25" customHeight="1" x14ac:dyDescent="0.25">
      <c r="B13" s="18"/>
      <c r="C13" s="694" t="s">
        <v>71</v>
      </c>
      <c r="D13" s="695"/>
      <c r="E13" s="695"/>
      <c r="F13" s="695"/>
      <c r="G13" s="695"/>
      <c r="H13" s="28"/>
      <c r="I13" s="28"/>
      <c r="J13" s="28"/>
      <c r="K13" s="28"/>
      <c r="L13" s="28"/>
      <c r="M13" s="28"/>
      <c r="N13" s="694" t="s">
        <v>72</v>
      </c>
      <c r="O13" s="680"/>
      <c r="P13" s="680"/>
      <c r="Q13" s="680"/>
      <c r="R13" s="19"/>
    </row>
    <row r="14" spans="2:47" s="17" customFormat="1" ht="10.35" customHeight="1" x14ac:dyDescent="0.25">
      <c r="B14" s="18"/>
      <c r="C14" s="20"/>
      <c r="D14" s="20"/>
      <c r="E14" s="20"/>
      <c r="F14" s="20"/>
      <c r="G14" s="20"/>
      <c r="H14" s="20"/>
      <c r="I14" s="20"/>
      <c r="J14" s="20"/>
      <c r="K14" s="20"/>
      <c r="L14" s="20"/>
      <c r="M14" s="20"/>
      <c r="N14" s="20"/>
      <c r="O14" s="20"/>
      <c r="P14" s="20"/>
      <c r="Q14" s="20"/>
      <c r="R14" s="19"/>
    </row>
    <row r="15" spans="2:47" s="17" customFormat="1" ht="29.25" customHeight="1" x14ac:dyDescent="0.25">
      <c r="B15" s="18"/>
      <c r="C15" s="29" t="s">
        <v>73</v>
      </c>
      <c r="D15" s="20"/>
      <c r="E15" s="20"/>
      <c r="F15" s="20"/>
      <c r="G15" s="20"/>
      <c r="H15" s="20"/>
      <c r="I15" s="20"/>
      <c r="J15" s="20"/>
      <c r="K15" s="20"/>
      <c r="L15" s="20"/>
      <c r="M15" s="20"/>
      <c r="N15" s="696">
        <f>N40</f>
        <v>0</v>
      </c>
      <c r="O15" s="680"/>
      <c r="P15" s="680"/>
      <c r="Q15" s="680"/>
      <c r="R15" s="19"/>
      <c r="AC15" s="80">
        <f>N15</f>
        <v>0</v>
      </c>
      <c r="AU15" s="30" t="s">
        <v>74</v>
      </c>
    </row>
    <row r="16" spans="2:47" s="35" customFormat="1" ht="24.95" customHeight="1" x14ac:dyDescent="0.25">
      <c r="B16" s="31"/>
      <c r="C16" s="32"/>
      <c r="D16" s="33" t="s">
        <v>75</v>
      </c>
      <c r="E16" s="32"/>
      <c r="F16" s="32"/>
      <c r="G16" s="32"/>
      <c r="H16" s="32"/>
      <c r="I16" s="32"/>
      <c r="J16" s="32"/>
      <c r="K16" s="32"/>
      <c r="L16" s="32"/>
      <c r="M16" s="32"/>
      <c r="N16" s="669">
        <f>N41</f>
        <v>0</v>
      </c>
      <c r="O16" s="685"/>
      <c r="P16" s="685"/>
      <c r="Q16" s="685"/>
      <c r="R16" s="34"/>
    </row>
    <row r="17" spans="2:18" s="40" customFormat="1" ht="19.899999999999999" customHeight="1" x14ac:dyDescent="0.25">
      <c r="B17" s="36"/>
      <c r="C17" s="37"/>
      <c r="D17" s="38" t="s">
        <v>76</v>
      </c>
      <c r="E17" s="37"/>
      <c r="F17" s="37"/>
      <c r="G17" s="37"/>
      <c r="H17" s="37"/>
      <c r="I17" s="37"/>
      <c r="J17" s="37"/>
      <c r="K17" s="37"/>
      <c r="L17" s="37"/>
      <c r="M17" s="37"/>
      <c r="N17" s="683">
        <f>N42</f>
        <v>0</v>
      </c>
      <c r="O17" s="684"/>
      <c r="P17" s="684"/>
      <c r="Q17" s="684"/>
      <c r="R17" s="39"/>
    </row>
    <row r="18" spans="2:18" s="40" customFormat="1" ht="19.899999999999999" customHeight="1" x14ac:dyDescent="0.25">
      <c r="B18" s="36"/>
      <c r="C18" s="37"/>
      <c r="D18" s="38" t="s">
        <v>79</v>
      </c>
      <c r="E18" s="37"/>
      <c r="F18" s="37"/>
      <c r="G18" s="37"/>
      <c r="H18" s="37"/>
      <c r="I18" s="37"/>
      <c r="J18" s="37"/>
      <c r="K18" s="37"/>
      <c r="L18" s="37"/>
      <c r="M18" s="37"/>
      <c r="N18" s="683">
        <f>N72</f>
        <v>0</v>
      </c>
      <c r="O18" s="684"/>
      <c r="P18" s="684"/>
      <c r="Q18" s="684"/>
      <c r="R18" s="39"/>
    </row>
    <row r="19" spans="2:18" s="40" customFormat="1" ht="19.899999999999999" customHeight="1" x14ac:dyDescent="0.25">
      <c r="B19" s="36"/>
      <c r="C19" s="37"/>
      <c r="D19" s="38" t="s">
        <v>81</v>
      </c>
      <c r="E19" s="37"/>
      <c r="F19" s="37"/>
      <c r="G19" s="37"/>
      <c r="H19" s="37"/>
      <c r="I19" s="37"/>
      <c r="J19" s="37"/>
      <c r="K19" s="37"/>
      <c r="L19" s="37"/>
      <c r="M19" s="37"/>
      <c r="N19" s="683">
        <f>N76</f>
        <v>0</v>
      </c>
      <c r="O19" s="684"/>
      <c r="P19" s="684"/>
      <c r="Q19" s="684"/>
      <c r="R19" s="39"/>
    </row>
    <row r="20" spans="2:18" s="40" customFormat="1" ht="19.899999999999999" customHeight="1" x14ac:dyDescent="0.25">
      <c r="B20" s="36"/>
      <c r="C20" s="37"/>
      <c r="D20" s="38" t="s">
        <v>82</v>
      </c>
      <c r="E20" s="37"/>
      <c r="F20" s="37"/>
      <c r="G20" s="37"/>
      <c r="H20" s="37"/>
      <c r="I20" s="37"/>
      <c r="J20" s="37"/>
      <c r="K20" s="37"/>
      <c r="L20" s="37"/>
      <c r="M20" s="37"/>
      <c r="N20" s="683">
        <f>N80</f>
        <v>0</v>
      </c>
      <c r="O20" s="684"/>
      <c r="P20" s="684"/>
      <c r="Q20" s="684"/>
      <c r="R20" s="39"/>
    </row>
    <row r="21" spans="2:18" s="40" customFormat="1" ht="19.899999999999999" customHeight="1" x14ac:dyDescent="0.25">
      <c r="B21" s="36"/>
      <c r="C21" s="37"/>
      <c r="D21" s="38" t="s">
        <v>84</v>
      </c>
      <c r="E21" s="37"/>
      <c r="F21" s="37"/>
      <c r="G21" s="37"/>
      <c r="H21" s="37"/>
      <c r="I21" s="37"/>
      <c r="J21" s="37"/>
      <c r="K21" s="37"/>
      <c r="L21" s="37"/>
      <c r="M21" s="37"/>
      <c r="N21" s="683">
        <f>N84</f>
        <v>0</v>
      </c>
      <c r="O21" s="684"/>
      <c r="P21" s="684"/>
      <c r="Q21" s="684"/>
      <c r="R21" s="39"/>
    </row>
    <row r="22" spans="2:18" s="40" customFormat="1" ht="19.899999999999999" customHeight="1" x14ac:dyDescent="0.25">
      <c r="B22" s="36"/>
      <c r="C22" s="37"/>
      <c r="D22" s="38" t="s">
        <v>85</v>
      </c>
      <c r="E22" s="37"/>
      <c r="F22" s="37"/>
      <c r="G22" s="37"/>
      <c r="H22" s="37"/>
      <c r="I22" s="37"/>
      <c r="J22" s="37"/>
      <c r="K22" s="37"/>
      <c r="L22" s="37"/>
      <c r="M22" s="37"/>
      <c r="N22" s="683">
        <f>N94</f>
        <v>0</v>
      </c>
      <c r="O22" s="684"/>
      <c r="P22" s="684"/>
      <c r="Q22" s="684"/>
      <c r="R22" s="39"/>
    </row>
    <row r="23" spans="2:18" s="17" customFormat="1" ht="6.95" customHeight="1" x14ac:dyDescent="0.25">
      <c r="B23" s="41"/>
      <c r="C23" s="42"/>
      <c r="D23" s="42"/>
      <c r="E23" s="42"/>
      <c r="F23" s="42"/>
      <c r="G23" s="42"/>
      <c r="H23" s="42"/>
      <c r="I23" s="42"/>
      <c r="J23" s="42"/>
      <c r="K23" s="42"/>
      <c r="L23" s="42"/>
      <c r="M23" s="42"/>
      <c r="N23" s="42"/>
      <c r="O23" s="42"/>
      <c r="P23" s="42"/>
      <c r="Q23" s="42"/>
      <c r="R23" s="43"/>
    </row>
    <row r="27" spans="2:18" s="17" customFormat="1" ht="6.95" customHeight="1" x14ac:dyDescent="0.25">
      <c r="B27" s="14"/>
      <c r="C27" s="15"/>
      <c r="D27" s="15"/>
      <c r="E27" s="15"/>
      <c r="F27" s="15"/>
      <c r="G27" s="15"/>
      <c r="H27" s="15"/>
      <c r="I27" s="15"/>
      <c r="J27" s="15"/>
      <c r="K27" s="15"/>
      <c r="L27" s="15"/>
      <c r="M27" s="15"/>
      <c r="N27" s="15"/>
      <c r="O27" s="15"/>
      <c r="P27" s="15"/>
      <c r="Q27" s="15"/>
      <c r="R27" s="16"/>
    </row>
    <row r="28" spans="2:18" s="17" customFormat="1" ht="36.950000000000003" customHeight="1" x14ac:dyDescent="0.25">
      <c r="B28" s="18"/>
      <c r="C28" s="686" t="s">
        <v>100</v>
      </c>
      <c r="D28" s="680"/>
      <c r="E28" s="680"/>
      <c r="F28" s="680"/>
      <c r="G28" s="680"/>
      <c r="H28" s="680"/>
      <c r="I28" s="680"/>
      <c r="J28" s="680"/>
      <c r="K28" s="680"/>
      <c r="L28" s="680"/>
      <c r="M28" s="680"/>
      <c r="N28" s="680"/>
      <c r="O28" s="680"/>
      <c r="P28" s="680"/>
      <c r="Q28" s="680"/>
      <c r="R28" s="19"/>
    </row>
    <row r="29" spans="2:18" s="17" customFormat="1" ht="6.95" customHeight="1" x14ac:dyDescent="0.25">
      <c r="B29" s="18"/>
      <c r="C29" s="20"/>
      <c r="D29" s="20"/>
      <c r="E29" s="20"/>
      <c r="F29" s="20"/>
      <c r="G29" s="20"/>
      <c r="H29" s="20"/>
      <c r="I29" s="20"/>
      <c r="J29" s="20"/>
      <c r="K29" s="20"/>
      <c r="L29" s="20"/>
      <c r="M29" s="20"/>
      <c r="N29" s="20"/>
      <c r="O29" s="20"/>
      <c r="P29" s="20"/>
      <c r="Q29" s="20"/>
      <c r="R29" s="19"/>
    </row>
    <row r="30" spans="2:18" s="17" customFormat="1" ht="30" customHeight="1" x14ac:dyDescent="0.25">
      <c r="B30" s="18"/>
      <c r="C30" s="21" t="s">
        <v>55</v>
      </c>
      <c r="D30" s="20"/>
      <c r="E30" s="20"/>
      <c r="F30" s="687" t="s">
        <v>56</v>
      </c>
      <c r="G30" s="680"/>
      <c r="H30" s="680"/>
      <c r="I30" s="680"/>
      <c r="J30" s="680"/>
      <c r="K30" s="680"/>
      <c r="L30" s="680"/>
      <c r="M30" s="680"/>
      <c r="N30" s="680"/>
      <c r="O30" s="680"/>
      <c r="P30" s="680"/>
      <c r="Q30" s="20"/>
      <c r="R30" s="19"/>
    </row>
    <row r="31" spans="2:18" ht="30" customHeight="1" x14ac:dyDescent="0.3">
      <c r="B31" s="22"/>
      <c r="C31" s="21" t="s">
        <v>57</v>
      </c>
      <c r="D31" s="23"/>
      <c r="E31" s="23"/>
      <c r="F31" s="687" t="s">
        <v>1824</v>
      </c>
      <c r="G31" s="688"/>
      <c r="H31" s="688"/>
      <c r="I31" s="688"/>
      <c r="J31" s="688"/>
      <c r="K31" s="688"/>
      <c r="L31" s="688"/>
      <c r="M31" s="688"/>
      <c r="N31" s="688"/>
      <c r="O31" s="688"/>
      <c r="P31" s="688"/>
      <c r="Q31" s="23"/>
      <c r="R31" s="24"/>
    </row>
    <row r="32" spans="2:18" s="17" customFormat="1" ht="36.950000000000003" customHeight="1" x14ac:dyDescent="0.25">
      <c r="B32" s="18"/>
      <c r="C32" s="26" t="s">
        <v>59</v>
      </c>
      <c r="D32" s="20"/>
      <c r="E32" s="20"/>
      <c r="F32" s="689" t="s">
        <v>2445</v>
      </c>
      <c r="G32" s="680"/>
      <c r="H32" s="680"/>
      <c r="I32" s="680"/>
      <c r="J32" s="680"/>
      <c r="K32" s="680"/>
      <c r="L32" s="680"/>
      <c r="M32" s="680"/>
      <c r="N32" s="680"/>
      <c r="O32" s="680"/>
      <c r="P32" s="680"/>
      <c r="Q32" s="20"/>
      <c r="R32" s="19"/>
    </row>
    <row r="33" spans="2:64" s="17" customFormat="1" ht="6.95" customHeight="1" x14ac:dyDescent="0.25">
      <c r="B33" s="18"/>
      <c r="C33" s="20"/>
      <c r="D33" s="20"/>
      <c r="E33" s="20"/>
      <c r="F33" s="20"/>
      <c r="G33" s="20"/>
      <c r="H33" s="20"/>
      <c r="I33" s="20"/>
      <c r="J33" s="20"/>
      <c r="K33" s="20"/>
      <c r="L33" s="20"/>
      <c r="M33" s="20"/>
      <c r="N33" s="20"/>
      <c r="O33" s="20"/>
      <c r="P33" s="20"/>
      <c r="Q33" s="20"/>
      <c r="R33" s="19"/>
    </row>
    <row r="34" spans="2:64" s="17" customFormat="1" ht="18" customHeight="1" x14ac:dyDescent="0.25">
      <c r="B34" s="18"/>
      <c r="C34" s="21" t="s">
        <v>61</v>
      </c>
      <c r="D34" s="20"/>
      <c r="E34" s="20"/>
      <c r="F34" s="27" t="s">
        <v>62</v>
      </c>
      <c r="G34" s="20"/>
      <c r="H34" s="20"/>
      <c r="I34" s="20"/>
      <c r="J34" s="20"/>
      <c r="K34" s="21" t="s">
        <v>63</v>
      </c>
      <c r="L34" s="20"/>
      <c r="M34" s="697">
        <v>42535</v>
      </c>
      <c r="N34" s="680"/>
      <c r="O34" s="680"/>
      <c r="P34" s="680"/>
      <c r="Q34" s="20"/>
      <c r="R34" s="19"/>
    </row>
    <row r="35" spans="2:64" s="17" customFormat="1" ht="6.95" customHeight="1" x14ac:dyDescent="0.25">
      <c r="B35" s="18"/>
      <c r="C35" s="20"/>
      <c r="D35" s="20"/>
      <c r="E35" s="20"/>
      <c r="F35" s="20"/>
      <c r="G35" s="20"/>
      <c r="H35" s="20"/>
      <c r="I35" s="20"/>
      <c r="J35" s="20"/>
      <c r="K35" s="20"/>
      <c r="L35" s="20"/>
      <c r="M35" s="20"/>
      <c r="N35" s="20"/>
      <c r="O35" s="20"/>
      <c r="P35" s="20"/>
      <c r="Q35" s="20"/>
      <c r="R35" s="19"/>
    </row>
    <row r="36" spans="2:64" s="17" customFormat="1" ht="15" x14ac:dyDescent="0.25">
      <c r="B36" s="18"/>
      <c r="C36" s="21" t="s">
        <v>64</v>
      </c>
      <c r="D36" s="20"/>
      <c r="E36" s="20"/>
      <c r="F36" s="27" t="s">
        <v>65</v>
      </c>
      <c r="G36" s="20"/>
      <c r="H36" s="20"/>
      <c r="I36" s="20"/>
      <c r="J36" s="20"/>
      <c r="K36" s="21" t="s">
        <v>66</v>
      </c>
      <c r="L36" s="20"/>
      <c r="M36" s="698" t="s">
        <v>67</v>
      </c>
      <c r="N36" s="680"/>
      <c r="O36" s="680"/>
      <c r="P36" s="680"/>
      <c r="Q36" s="680"/>
      <c r="R36" s="19"/>
    </row>
    <row r="37" spans="2:64" s="17" customFormat="1" ht="14.45" customHeight="1" x14ac:dyDescent="0.25">
      <c r="B37" s="18"/>
      <c r="C37" s="21" t="s">
        <v>68</v>
      </c>
      <c r="D37" s="20"/>
      <c r="E37" s="20"/>
      <c r="F37" s="27"/>
      <c r="G37" s="20"/>
      <c r="H37" s="20"/>
      <c r="I37" s="20"/>
      <c r="J37" s="20"/>
      <c r="K37" s="21" t="s">
        <v>69</v>
      </c>
      <c r="L37" s="20"/>
      <c r="M37" s="698" t="s">
        <v>70</v>
      </c>
      <c r="N37" s="680"/>
      <c r="O37" s="680"/>
      <c r="P37" s="680"/>
      <c r="Q37" s="680"/>
      <c r="R37" s="19"/>
    </row>
    <row r="38" spans="2:64" s="17" customFormat="1" ht="10.35" customHeight="1" x14ac:dyDescent="0.25">
      <c r="B38" s="18"/>
      <c r="C38" s="20"/>
      <c r="D38" s="20"/>
      <c r="E38" s="20"/>
      <c r="F38" s="20"/>
      <c r="G38" s="20"/>
      <c r="H38" s="20"/>
      <c r="I38" s="20"/>
      <c r="J38" s="20"/>
      <c r="K38" s="20"/>
      <c r="L38" s="20"/>
      <c r="M38" s="20"/>
      <c r="N38" s="20"/>
      <c r="O38" s="20"/>
      <c r="P38" s="20"/>
      <c r="Q38" s="20"/>
      <c r="R38" s="19"/>
    </row>
    <row r="39" spans="2:64" s="48" customFormat="1" ht="29.25" customHeight="1" x14ac:dyDescent="0.25">
      <c r="B39" s="44"/>
      <c r="C39" s="45" t="s">
        <v>101</v>
      </c>
      <c r="D39" s="46" t="s">
        <v>102</v>
      </c>
      <c r="E39" s="46" t="s">
        <v>103</v>
      </c>
      <c r="F39" s="690" t="s">
        <v>104</v>
      </c>
      <c r="G39" s="691"/>
      <c r="H39" s="691"/>
      <c r="I39" s="691"/>
      <c r="J39" s="46" t="s">
        <v>105</v>
      </c>
      <c r="K39" s="46" t="s">
        <v>106</v>
      </c>
      <c r="L39" s="692" t="s">
        <v>107</v>
      </c>
      <c r="M39" s="691"/>
      <c r="N39" s="690" t="s">
        <v>72</v>
      </c>
      <c r="O39" s="691"/>
      <c r="P39" s="691"/>
      <c r="Q39" s="693"/>
      <c r="R39" s="47"/>
      <c r="T39" s="49" t="s">
        <v>108</v>
      </c>
      <c r="U39" s="50" t="s">
        <v>109</v>
      </c>
      <c r="V39" s="50" t="s">
        <v>110</v>
      </c>
      <c r="W39" s="50" t="s">
        <v>111</v>
      </c>
      <c r="X39" s="50" t="s">
        <v>112</v>
      </c>
      <c r="Y39" s="50" t="s">
        <v>113</v>
      </c>
      <c r="Z39" s="50" t="s">
        <v>114</v>
      </c>
      <c r="AA39" s="51" t="s">
        <v>115</v>
      </c>
    </row>
    <row r="40" spans="2:64" s="17" customFormat="1" ht="29.25" customHeight="1" x14ac:dyDescent="0.35">
      <c r="B40" s="18"/>
      <c r="C40" s="52" t="s">
        <v>116</v>
      </c>
      <c r="D40" s="20"/>
      <c r="E40" s="20"/>
      <c r="F40" s="20"/>
      <c r="G40" s="20"/>
      <c r="H40" s="20"/>
      <c r="I40" s="20"/>
      <c r="J40" s="20"/>
      <c r="K40" s="20"/>
      <c r="L40" s="20"/>
      <c r="M40" s="20"/>
      <c r="N40" s="674">
        <f>BK40</f>
        <v>0</v>
      </c>
      <c r="O40" s="675"/>
      <c r="P40" s="675"/>
      <c r="Q40" s="675"/>
      <c r="R40" s="19"/>
      <c r="T40" s="53"/>
      <c r="U40" s="54"/>
      <c r="V40" s="54"/>
      <c r="W40" s="55">
        <f>W41</f>
        <v>28.503673999999997</v>
      </c>
      <c r="X40" s="54"/>
      <c r="Y40" s="55">
        <f>Y41</f>
        <v>5.6839999999999993</v>
      </c>
      <c r="Z40" s="54"/>
      <c r="AA40" s="56">
        <f>AA41</f>
        <v>6.92</v>
      </c>
      <c r="AT40" s="30" t="s">
        <v>117</v>
      </c>
      <c r="AU40" s="30" t="s">
        <v>74</v>
      </c>
      <c r="BK40" s="57">
        <f>BK41</f>
        <v>0</v>
      </c>
    </row>
    <row r="41" spans="2:64" s="62" customFormat="1" ht="37.35" customHeight="1" x14ac:dyDescent="0.35">
      <c r="B41" s="58"/>
      <c r="C41" s="59"/>
      <c r="D41" s="60" t="s">
        <v>75</v>
      </c>
      <c r="E41" s="60"/>
      <c r="F41" s="60"/>
      <c r="G41" s="60"/>
      <c r="H41" s="60"/>
      <c r="I41" s="60"/>
      <c r="J41" s="60"/>
      <c r="K41" s="60"/>
      <c r="L41" s="60"/>
      <c r="M41" s="60"/>
      <c r="N41" s="668">
        <f>BK41</f>
        <v>0</v>
      </c>
      <c r="O41" s="669"/>
      <c r="P41" s="669"/>
      <c r="Q41" s="669"/>
      <c r="R41" s="61"/>
      <c r="T41" s="63"/>
      <c r="U41" s="59"/>
      <c r="V41" s="59"/>
      <c r="W41" s="64">
        <f>W42+W72+W76+W80+W84+W94</f>
        <v>28.503673999999997</v>
      </c>
      <c r="X41" s="59"/>
      <c r="Y41" s="64">
        <f>Y42+Y72+Y76+Y80+Y84+Y94</f>
        <v>5.6839999999999993</v>
      </c>
      <c r="Z41" s="59"/>
      <c r="AA41" s="65">
        <f>AA42+AA72+AA76+AA80+AA84+AA94</f>
        <v>6.92</v>
      </c>
      <c r="AR41" s="66" t="s">
        <v>118</v>
      </c>
      <c r="AT41" s="67" t="s">
        <v>117</v>
      </c>
      <c r="AU41" s="67" t="s">
        <v>119</v>
      </c>
      <c r="AY41" s="66" t="s">
        <v>120</v>
      </c>
      <c r="BK41" s="68">
        <f>BK42+BK72+BK76+BK80+BK84+BK94</f>
        <v>0</v>
      </c>
    </row>
    <row r="42" spans="2:64" s="62" customFormat="1" ht="19.899999999999999" customHeight="1" x14ac:dyDescent="0.3">
      <c r="B42" s="58"/>
      <c r="C42" s="59"/>
      <c r="D42" s="69" t="s">
        <v>76</v>
      </c>
      <c r="E42" s="69"/>
      <c r="F42" s="69"/>
      <c r="G42" s="69"/>
      <c r="H42" s="69"/>
      <c r="I42" s="69"/>
      <c r="J42" s="69"/>
      <c r="K42" s="69"/>
      <c r="L42" s="69"/>
      <c r="M42" s="69"/>
      <c r="N42" s="659">
        <f>BK42</f>
        <v>0</v>
      </c>
      <c r="O42" s="660"/>
      <c r="P42" s="660"/>
      <c r="Q42" s="660"/>
      <c r="R42" s="61"/>
      <c r="T42" s="63"/>
      <c r="U42" s="59"/>
      <c r="V42" s="59"/>
      <c r="W42" s="64">
        <f>SUM(W43:W71)</f>
        <v>9.4106140000000007</v>
      </c>
      <c r="X42" s="59"/>
      <c r="Y42" s="64">
        <f>SUM(Y43:Y71)</f>
        <v>5.5519999999999996</v>
      </c>
      <c r="Z42" s="59"/>
      <c r="AA42" s="65">
        <f>SUM(AA43:AA71)</f>
        <v>0</v>
      </c>
      <c r="AR42" s="66" t="s">
        <v>118</v>
      </c>
      <c r="AT42" s="67" t="s">
        <v>117</v>
      </c>
      <c r="AU42" s="67" t="s">
        <v>118</v>
      </c>
      <c r="AY42" s="66" t="s">
        <v>120</v>
      </c>
      <c r="BK42" s="68">
        <f>SUM(BK43:BK71)</f>
        <v>0</v>
      </c>
    </row>
    <row r="43" spans="2:64" s="17" customFormat="1" ht="31.5" customHeight="1" x14ac:dyDescent="0.25">
      <c r="B43" s="70"/>
      <c r="C43" s="71" t="s">
        <v>118</v>
      </c>
      <c r="D43" s="71" t="s">
        <v>121</v>
      </c>
      <c r="E43" s="72" t="s">
        <v>1927</v>
      </c>
      <c r="F43" s="671" t="s">
        <v>1928</v>
      </c>
      <c r="G43" s="667"/>
      <c r="H43" s="667"/>
      <c r="I43" s="667"/>
      <c r="J43" s="73" t="s">
        <v>134</v>
      </c>
      <c r="K43" s="74">
        <v>1.95</v>
      </c>
      <c r="L43" s="666"/>
      <c r="M43" s="667"/>
      <c r="N43" s="666">
        <f>ROUND(L43*K43,2)</f>
        <v>0</v>
      </c>
      <c r="O43" s="667"/>
      <c r="P43" s="667"/>
      <c r="Q43" s="667"/>
      <c r="R43" s="75"/>
      <c r="T43" s="76" t="s">
        <v>125</v>
      </c>
      <c r="U43" s="77" t="s">
        <v>126</v>
      </c>
      <c r="V43" s="78">
        <v>9.7000000000000003E-2</v>
      </c>
      <c r="W43" s="78">
        <f>V43*K43</f>
        <v>0.18915000000000001</v>
      </c>
      <c r="X43" s="78">
        <v>0</v>
      </c>
      <c r="Y43" s="78">
        <f>X43*K43</f>
        <v>0</v>
      </c>
      <c r="Z43" s="78">
        <v>0</v>
      </c>
      <c r="AA43" s="79">
        <f>Z43*K43</f>
        <v>0</v>
      </c>
      <c r="AR43" s="30" t="s">
        <v>127</v>
      </c>
      <c r="AT43" s="30" t="s">
        <v>121</v>
      </c>
      <c r="AU43" s="30" t="s">
        <v>128</v>
      </c>
      <c r="AY43" s="30" t="s">
        <v>120</v>
      </c>
      <c r="BE43" s="80">
        <f>IF(U43="základní",N43,0)</f>
        <v>0</v>
      </c>
      <c r="BF43" s="80">
        <f>IF(U43="snížená",N43,0)</f>
        <v>0</v>
      </c>
      <c r="BG43" s="80">
        <f>IF(U43="zákl. přenesená",N43,0)</f>
        <v>0</v>
      </c>
      <c r="BH43" s="80">
        <f>IF(U43="sníž. přenesená",N43,0)</f>
        <v>0</v>
      </c>
      <c r="BI43" s="80">
        <f>IF(U43="nulová",N43,0)</f>
        <v>0</v>
      </c>
      <c r="BJ43" s="30" t="s">
        <v>118</v>
      </c>
      <c r="BK43" s="80">
        <f>ROUND(L43*K43,2)</f>
        <v>0</v>
      </c>
      <c r="BL43" s="30" t="s">
        <v>127</v>
      </c>
    </row>
    <row r="44" spans="2:64" s="86" customFormat="1" ht="22.5" customHeight="1" x14ac:dyDescent="0.25">
      <c r="B44" s="81"/>
      <c r="C44" s="82"/>
      <c r="D44" s="82"/>
      <c r="E44" s="83" t="s">
        <v>125</v>
      </c>
      <c r="F44" s="661" t="s">
        <v>2446</v>
      </c>
      <c r="G44" s="662"/>
      <c r="H44" s="662"/>
      <c r="I44" s="662"/>
      <c r="J44" s="82"/>
      <c r="K44" s="84">
        <v>1.95</v>
      </c>
      <c r="L44" s="82"/>
      <c r="M44" s="82"/>
      <c r="N44" s="82"/>
      <c r="O44" s="82"/>
      <c r="P44" s="82"/>
      <c r="Q44" s="82"/>
      <c r="R44" s="85"/>
      <c r="T44" s="87"/>
      <c r="U44" s="82"/>
      <c r="V44" s="82"/>
      <c r="W44" s="82"/>
      <c r="X44" s="82"/>
      <c r="Y44" s="82"/>
      <c r="Z44" s="82"/>
      <c r="AA44" s="88"/>
      <c r="AT44" s="89" t="s">
        <v>130</v>
      </c>
      <c r="AU44" s="89" t="s">
        <v>128</v>
      </c>
      <c r="AV44" s="86" t="s">
        <v>128</v>
      </c>
      <c r="AW44" s="86" t="s">
        <v>131</v>
      </c>
      <c r="AX44" s="86" t="s">
        <v>118</v>
      </c>
      <c r="AY44" s="89" t="s">
        <v>120</v>
      </c>
    </row>
    <row r="45" spans="2:64" s="17" customFormat="1" ht="31.5" customHeight="1" x14ac:dyDescent="0.25">
      <c r="B45" s="70"/>
      <c r="C45" s="71" t="s">
        <v>128</v>
      </c>
      <c r="D45" s="71" t="s">
        <v>121</v>
      </c>
      <c r="E45" s="72" t="s">
        <v>1826</v>
      </c>
      <c r="F45" s="671" t="s">
        <v>1827</v>
      </c>
      <c r="G45" s="667"/>
      <c r="H45" s="667"/>
      <c r="I45" s="667"/>
      <c r="J45" s="73" t="s">
        <v>134</v>
      </c>
      <c r="K45" s="74">
        <v>6.5880000000000001</v>
      </c>
      <c r="L45" s="666"/>
      <c r="M45" s="667"/>
      <c r="N45" s="666">
        <f>ROUND(L45*K45,2)</f>
        <v>0</v>
      </c>
      <c r="O45" s="667"/>
      <c r="P45" s="667"/>
      <c r="Q45" s="667"/>
      <c r="R45" s="75"/>
      <c r="T45" s="76" t="s">
        <v>125</v>
      </c>
      <c r="U45" s="77" t="s">
        <v>126</v>
      </c>
      <c r="V45" s="78">
        <v>0.78100000000000003</v>
      </c>
      <c r="W45" s="78">
        <f>V45*K45</f>
        <v>5.1452280000000004</v>
      </c>
      <c r="X45" s="78">
        <v>0</v>
      </c>
      <c r="Y45" s="78">
        <f>X45*K45</f>
        <v>0</v>
      </c>
      <c r="Z45" s="78">
        <v>0</v>
      </c>
      <c r="AA45" s="79">
        <f>Z45*K45</f>
        <v>0</v>
      </c>
      <c r="AR45" s="30" t="s">
        <v>127</v>
      </c>
      <c r="AT45" s="30" t="s">
        <v>121</v>
      </c>
      <c r="AU45" s="30" t="s">
        <v>128</v>
      </c>
      <c r="AY45" s="30" t="s">
        <v>120</v>
      </c>
      <c r="BE45" s="80">
        <f>IF(U45="základní",N45,0)</f>
        <v>0</v>
      </c>
      <c r="BF45" s="80">
        <f>IF(U45="snížená",N45,0)</f>
        <v>0</v>
      </c>
      <c r="BG45" s="80">
        <f>IF(U45="zákl. přenesená",N45,0)</f>
        <v>0</v>
      </c>
      <c r="BH45" s="80">
        <f>IF(U45="sníž. přenesená",N45,0)</f>
        <v>0</v>
      </c>
      <c r="BI45" s="80">
        <f>IF(U45="nulová",N45,0)</f>
        <v>0</v>
      </c>
      <c r="BJ45" s="30" t="s">
        <v>118</v>
      </c>
      <c r="BK45" s="80">
        <f>ROUND(L45*K45,2)</f>
        <v>0</v>
      </c>
      <c r="BL45" s="30" t="s">
        <v>127</v>
      </c>
    </row>
    <row r="46" spans="2:64" s="109" customFormat="1" ht="22.5" customHeight="1" x14ac:dyDescent="0.25">
      <c r="B46" s="105"/>
      <c r="C46" s="106"/>
      <c r="D46" s="106"/>
      <c r="E46" s="107" t="s">
        <v>125</v>
      </c>
      <c r="F46" s="672" t="s">
        <v>1828</v>
      </c>
      <c r="G46" s="673"/>
      <c r="H46" s="673"/>
      <c r="I46" s="673"/>
      <c r="J46" s="106"/>
      <c r="K46" s="107" t="s">
        <v>125</v>
      </c>
      <c r="L46" s="106"/>
      <c r="M46" s="106"/>
      <c r="N46" s="106"/>
      <c r="O46" s="106"/>
      <c r="P46" s="106"/>
      <c r="Q46" s="106"/>
      <c r="R46" s="108"/>
      <c r="T46" s="110"/>
      <c r="U46" s="106"/>
      <c r="V46" s="106"/>
      <c r="W46" s="106"/>
      <c r="X46" s="106"/>
      <c r="Y46" s="106"/>
      <c r="Z46" s="106"/>
      <c r="AA46" s="111"/>
      <c r="AT46" s="112" t="s">
        <v>130</v>
      </c>
      <c r="AU46" s="112" t="s">
        <v>128</v>
      </c>
      <c r="AV46" s="109" t="s">
        <v>118</v>
      </c>
      <c r="AW46" s="109" t="s">
        <v>131</v>
      </c>
      <c r="AX46" s="109" t="s">
        <v>119</v>
      </c>
      <c r="AY46" s="112" t="s">
        <v>120</v>
      </c>
    </row>
    <row r="47" spans="2:64" s="86" customFormat="1" ht="22.5" customHeight="1" x14ac:dyDescent="0.25">
      <c r="B47" s="81"/>
      <c r="C47" s="82"/>
      <c r="D47" s="82"/>
      <c r="E47" s="83" t="s">
        <v>125</v>
      </c>
      <c r="F47" s="663" t="s">
        <v>2447</v>
      </c>
      <c r="G47" s="662"/>
      <c r="H47" s="662"/>
      <c r="I47" s="662"/>
      <c r="J47" s="82"/>
      <c r="K47" s="84">
        <v>6.76</v>
      </c>
      <c r="L47" s="82"/>
      <c r="M47" s="82"/>
      <c r="N47" s="82"/>
      <c r="O47" s="82"/>
      <c r="P47" s="82"/>
      <c r="Q47" s="82"/>
      <c r="R47" s="85"/>
      <c r="T47" s="87"/>
      <c r="U47" s="82"/>
      <c r="V47" s="82"/>
      <c r="W47" s="82"/>
      <c r="X47" s="82"/>
      <c r="Y47" s="82"/>
      <c r="Z47" s="82"/>
      <c r="AA47" s="88"/>
      <c r="AT47" s="89" t="s">
        <v>130</v>
      </c>
      <c r="AU47" s="89" t="s">
        <v>128</v>
      </c>
      <c r="AV47" s="86" t="s">
        <v>128</v>
      </c>
      <c r="AW47" s="86" t="s">
        <v>131</v>
      </c>
      <c r="AX47" s="86" t="s">
        <v>119</v>
      </c>
      <c r="AY47" s="89" t="s">
        <v>120</v>
      </c>
    </row>
    <row r="48" spans="2:64" s="86" customFormat="1" ht="22.5" customHeight="1" x14ac:dyDescent="0.25">
      <c r="B48" s="81"/>
      <c r="C48" s="82"/>
      <c r="D48" s="82"/>
      <c r="E48" s="83" t="s">
        <v>125</v>
      </c>
      <c r="F48" s="663" t="s">
        <v>2448</v>
      </c>
      <c r="G48" s="662"/>
      <c r="H48" s="662"/>
      <c r="I48" s="662"/>
      <c r="J48" s="82"/>
      <c r="K48" s="84">
        <v>0.56000000000000005</v>
      </c>
      <c r="L48" s="82"/>
      <c r="M48" s="82"/>
      <c r="N48" s="82"/>
      <c r="O48" s="82"/>
      <c r="P48" s="82"/>
      <c r="Q48" s="82"/>
      <c r="R48" s="85"/>
      <c r="T48" s="87"/>
      <c r="U48" s="82"/>
      <c r="V48" s="82"/>
      <c r="W48" s="82"/>
      <c r="X48" s="82"/>
      <c r="Y48" s="82"/>
      <c r="Z48" s="82"/>
      <c r="AA48" s="88"/>
      <c r="AT48" s="89" t="s">
        <v>130</v>
      </c>
      <c r="AU48" s="89" t="s">
        <v>128</v>
      </c>
      <c r="AV48" s="86" t="s">
        <v>128</v>
      </c>
      <c r="AW48" s="86" t="s">
        <v>131</v>
      </c>
      <c r="AX48" s="86" t="s">
        <v>119</v>
      </c>
      <c r="AY48" s="89" t="s">
        <v>120</v>
      </c>
    </row>
    <row r="49" spans="2:64" s="118" customFormat="1" ht="22.5" customHeight="1" x14ac:dyDescent="0.25">
      <c r="B49" s="113"/>
      <c r="C49" s="114"/>
      <c r="D49" s="114"/>
      <c r="E49" s="115" t="s">
        <v>125</v>
      </c>
      <c r="F49" s="681" t="s">
        <v>577</v>
      </c>
      <c r="G49" s="682"/>
      <c r="H49" s="682"/>
      <c r="I49" s="682"/>
      <c r="J49" s="114"/>
      <c r="K49" s="116">
        <v>7.32</v>
      </c>
      <c r="L49" s="114"/>
      <c r="M49" s="114"/>
      <c r="N49" s="114"/>
      <c r="O49" s="114"/>
      <c r="P49" s="114"/>
      <c r="Q49" s="114"/>
      <c r="R49" s="117"/>
      <c r="T49" s="119"/>
      <c r="U49" s="114"/>
      <c r="V49" s="114"/>
      <c r="W49" s="114"/>
      <c r="X49" s="114"/>
      <c r="Y49" s="114"/>
      <c r="Z49" s="114"/>
      <c r="AA49" s="120"/>
      <c r="AT49" s="121" t="s">
        <v>130</v>
      </c>
      <c r="AU49" s="121" t="s">
        <v>128</v>
      </c>
      <c r="AV49" s="118" t="s">
        <v>136</v>
      </c>
      <c r="AW49" s="118" t="s">
        <v>131</v>
      </c>
      <c r="AX49" s="118" t="s">
        <v>119</v>
      </c>
      <c r="AY49" s="121" t="s">
        <v>120</v>
      </c>
    </row>
    <row r="50" spans="2:64" s="86" customFormat="1" ht="31.5" customHeight="1" x14ac:dyDescent="0.25">
      <c r="B50" s="81"/>
      <c r="C50" s="82"/>
      <c r="D50" s="82"/>
      <c r="E50" s="83" t="s">
        <v>125</v>
      </c>
      <c r="F50" s="663" t="s">
        <v>2449</v>
      </c>
      <c r="G50" s="662"/>
      <c r="H50" s="662"/>
      <c r="I50" s="662"/>
      <c r="J50" s="82"/>
      <c r="K50" s="84">
        <v>-0.73199999999999998</v>
      </c>
      <c r="L50" s="82"/>
      <c r="M50" s="82"/>
      <c r="N50" s="82"/>
      <c r="O50" s="82"/>
      <c r="P50" s="82"/>
      <c r="Q50" s="82"/>
      <c r="R50" s="85"/>
      <c r="T50" s="87"/>
      <c r="U50" s="82"/>
      <c r="V50" s="82"/>
      <c r="W50" s="82"/>
      <c r="X50" s="82"/>
      <c r="Y50" s="82"/>
      <c r="Z50" s="82"/>
      <c r="AA50" s="88"/>
      <c r="AT50" s="89" t="s">
        <v>130</v>
      </c>
      <c r="AU50" s="89" t="s">
        <v>128</v>
      </c>
      <c r="AV50" s="86" t="s">
        <v>128</v>
      </c>
      <c r="AW50" s="86" t="s">
        <v>131</v>
      </c>
      <c r="AX50" s="86" t="s">
        <v>119</v>
      </c>
      <c r="AY50" s="89" t="s">
        <v>120</v>
      </c>
    </row>
    <row r="51" spans="2:64" s="95" customFormat="1" ht="22.5" customHeight="1" x14ac:dyDescent="0.25">
      <c r="B51" s="90"/>
      <c r="C51" s="91"/>
      <c r="D51" s="91"/>
      <c r="E51" s="92" t="s">
        <v>125</v>
      </c>
      <c r="F51" s="664" t="s">
        <v>146</v>
      </c>
      <c r="G51" s="665"/>
      <c r="H51" s="665"/>
      <c r="I51" s="665"/>
      <c r="J51" s="91"/>
      <c r="K51" s="93">
        <v>6.5880000000000001</v>
      </c>
      <c r="L51" s="91"/>
      <c r="M51" s="91"/>
      <c r="N51" s="91"/>
      <c r="O51" s="91"/>
      <c r="P51" s="91"/>
      <c r="Q51" s="91"/>
      <c r="R51" s="94"/>
      <c r="T51" s="96"/>
      <c r="U51" s="91"/>
      <c r="V51" s="91"/>
      <c r="W51" s="91"/>
      <c r="X51" s="91"/>
      <c r="Y51" s="91"/>
      <c r="Z51" s="91"/>
      <c r="AA51" s="97"/>
      <c r="AT51" s="98" t="s">
        <v>130</v>
      </c>
      <c r="AU51" s="98" t="s">
        <v>128</v>
      </c>
      <c r="AV51" s="95" t="s">
        <v>127</v>
      </c>
      <c r="AW51" s="95" t="s">
        <v>131</v>
      </c>
      <c r="AX51" s="95" t="s">
        <v>118</v>
      </c>
      <c r="AY51" s="98" t="s">
        <v>120</v>
      </c>
    </row>
    <row r="52" spans="2:64" s="17" customFormat="1" ht="44.25" customHeight="1" x14ac:dyDescent="0.25">
      <c r="B52" s="70"/>
      <c r="C52" s="71" t="s">
        <v>136</v>
      </c>
      <c r="D52" s="71" t="s">
        <v>121</v>
      </c>
      <c r="E52" s="72" t="s">
        <v>164</v>
      </c>
      <c r="F52" s="671" t="s">
        <v>165</v>
      </c>
      <c r="G52" s="667"/>
      <c r="H52" s="667"/>
      <c r="I52" s="667"/>
      <c r="J52" s="73" t="s">
        <v>134</v>
      </c>
      <c r="K52" s="74">
        <v>0.73199999999999998</v>
      </c>
      <c r="L52" s="666"/>
      <c r="M52" s="667"/>
      <c r="N52" s="666">
        <f>ROUND(L52*K52,2)</f>
        <v>0</v>
      </c>
      <c r="O52" s="667"/>
      <c r="P52" s="667"/>
      <c r="Q52" s="667"/>
      <c r="R52" s="75"/>
      <c r="T52" s="76" t="s">
        <v>125</v>
      </c>
      <c r="U52" s="77" t="s">
        <v>126</v>
      </c>
      <c r="V52" s="78">
        <v>1.6930000000000001</v>
      </c>
      <c r="W52" s="78">
        <f>V52*K52</f>
        <v>1.239276</v>
      </c>
      <c r="X52" s="78">
        <v>0</v>
      </c>
      <c r="Y52" s="78">
        <f>X52*K52</f>
        <v>0</v>
      </c>
      <c r="Z52" s="78">
        <v>0</v>
      </c>
      <c r="AA52" s="79">
        <f>Z52*K52</f>
        <v>0</v>
      </c>
      <c r="AR52" s="30" t="s">
        <v>127</v>
      </c>
      <c r="AT52" s="30" t="s">
        <v>121</v>
      </c>
      <c r="AU52" s="30" t="s">
        <v>128</v>
      </c>
      <c r="AY52" s="30" t="s">
        <v>120</v>
      </c>
      <c r="BE52" s="80">
        <f>IF(U52="základní",N52,0)</f>
        <v>0</v>
      </c>
      <c r="BF52" s="80">
        <f>IF(U52="snížená",N52,0)</f>
        <v>0</v>
      </c>
      <c r="BG52" s="80">
        <f>IF(U52="zákl. přenesená",N52,0)</f>
        <v>0</v>
      </c>
      <c r="BH52" s="80">
        <f>IF(U52="sníž. přenesená",N52,0)</f>
        <v>0</v>
      </c>
      <c r="BI52" s="80">
        <f>IF(U52="nulová",N52,0)</f>
        <v>0</v>
      </c>
      <c r="BJ52" s="30" t="s">
        <v>118</v>
      </c>
      <c r="BK52" s="80">
        <f>ROUND(L52*K52,2)</f>
        <v>0</v>
      </c>
      <c r="BL52" s="30" t="s">
        <v>127</v>
      </c>
    </row>
    <row r="53" spans="2:64" s="86" customFormat="1" ht="22.5" customHeight="1" x14ac:dyDescent="0.25">
      <c r="B53" s="81"/>
      <c r="C53" s="82"/>
      <c r="D53" s="82"/>
      <c r="E53" s="83" t="s">
        <v>125</v>
      </c>
      <c r="F53" s="661" t="s">
        <v>2450</v>
      </c>
      <c r="G53" s="662"/>
      <c r="H53" s="662"/>
      <c r="I53" s="662"/>
      <c r="J53" s="82"/>
      <c r="K53" s="84">
        <v>0.73199999999999998</v>
      </c>
      <c r="L53" s="82"/>
      <c r="M53" s="82"/>
      <c r="N53" s="82"/>
      <c r="O53" s="82"/>
      <c r="P53" s="82"/>
      <c r="Q53" s="82"/>
      <c r="R53" s="85"/>
      <c r="T53" s="87"/>
      <c r="U53" s="82"/>
      <c r="V53" s="82"/>
      <c r="W53" s="82"/>
      <c r="X53" s="82"/>
      <c r="Y53" s="82"/>
      <c r="Z53" s="82"/>
      <c r="AA53" s="88"/>
      <c r="AT53" s="89" t="s">
        <v>130</v>
      </c>
      <c r="AU53" s="89" t="s">
        <v>128</v>
      </c>
      <c r="AV53" s="86" t="s">
        <v>128</v>
      </c>
      <c r="AW53" s="86" t="s">
        <v>131</v>
      </c>
      <c r="AX53" s="86" t="s">
        <v>118</v>
      </c>
      <c r="AY53" s="89" t="s">
        <v>120</v>
      </c>
    </row>
    <row r="54" spans="2:64" s="17" customFormat="1" ht="31.5" customHeight="1" x14ac:dyDescent="0.25">
      <c r="B54" s="70"/>
      <c r="C54" s="71" t="s">
        <v>127</v>
      </c>
      <c r="D54" s="71" t="s">
        <v>121</v>
      </c>
      <c r="E54" s="72" t="s">
        <v>1835</v>
      </c>
      <c r="F54" s="671" t="s">
        <v>1836</v>
      </c>
      <c r="G54" s="667"/>
      <c r="H54" s="667"/>
      <c r="I54" s="667"/>
      <c r="J54" s="73" t="s">
        <v>134</v>
      </c>
      <c r="K54" s="74">
        <v>10.176</v>
      </c>
      <c r="L54" s="666"/>
      <c r="M54" s="667"/>
      <c r="N54" s="666">
        <f>ROUND(L54*K54,2)</f>
        <v>0</v>
      </c>
      <c r="O54" s="667"/>
      <c r="P54" s="667"/>
      <c r="Q54" s="667"/>
      <c r="R54" s="75"/>
      <c r="T54" s="76" t="s">
        <v>125</v>
      </c>
      <c r="U54" s="77" t="s">
        <v>126</v>
      </c>
      <c r="V54" s="78">
        <v>0.19900000000000001</v>
      </c>
      <c r="W54" s="78">
        <f>V54*K54</f>
        <v>2.0250240000000002</v>
      </c>
      <c r="X54" s="78">
        <v>0</v>
      </c>
      <c r="Y54" s="78">
        <f>X54*K54</f>
        <v>0</v>
      </c>
      <c r="Z54" s="78">
        <v>0</v>
      </c>
      <c r="AA54" s="79">
        <f>Z54*K54</f>
        <v>0</v>
      </c>
      <c r="AR54" s="30" t="s">
        <v>127</v>
      </c>
      <c r="AT54" s="30" t="s">
        <v>121</v>
      </c>
      <c r="AU54" s="30" t="s">
        <v>128</v>
      </c>
      <c r="AY54" s="30" t="s">
        <v>120</v>
      </c>
      <c r="BE54" s="80">
        <f>IF(U54="základní",N54,0)</f>
        <v>0</v>
      </c>
      <c r="BF54" s="80">
        <f>IF(U54="snížená",N54,0)</f>
        <v>0</v>
      </c>
      <c r="BG54" s="80">
        <f>IF(U54="zákl. přenesená",N54,0)</f>
        <v>0</v>
      </c>
      <c r="BH54" s="80">
        <f>IF(U54="sníž. přenesená",N54,0)</f>
        <v>0</v>
      </c>
      <c r="BI54" s="80">
        <f>IF(U54="nulová",N54,0)</f>
        <v>0</v>
      </c>
      <c r="BJ54" s="30" t="s">
        <v>118</v>
      </c>
      <c r="BK54" s="80">
        <f>ROUND(L54*K54,2)</f>
        <v>0</v>
      </c>
      <c r="BL54" s="30" t="s">
        <v>127</v>
      </c>
    </row>
    <row r="55" spans="2:64" s="17" customFormat="1" ht="30" customHeight="1" x14ac:dyDescent="0.25">
      <c r="B55" s="18"/>
      <c r="C55" s="20"/>
      <c r="D55" s="20"/>
      <c r="E55" s="20"/>
      <c r="F55" s="679" t="s">
        <v>1837</v>
      </c>
      <c r="G55" s="680"/>
      <c r="H55" s="680"/>
      <c r="I55" s="680"/>
      <c r="J55" s="20"/>
      <c r="K55" s="20"/>
      <c r="L55" s="20"/>
      <c r="M55" s="20"/>
      <c r="N55" s="20"/>
      <c r="O55" s="20"/>
      <c r="P55" s="20"/>
      <c r="Q55" s="20"/>
      <c r="R55" s="19"/>
      <c r="T55" s="99"/>
      <c r="U55" s="20"/>
      <c r="V55" s="20"/>
      <c r="W55" s="20"/>
      <c r="X55" s="20"/>
      <c r="Y55" s="20"/>
      <c r="Z55" s="20"/>
      <c r="AA55" s="100"/>
      <c r="AT55" s="30" t="s">
        <v>193</v>
      </c>
      <c r="AU55" s="30" t="s">
        <v>128</v>
      </c>
    </row>
    <row r="56" spans="2:64" s="109" customFormat="1" ht="22.5" customHeight="1" x14ac:dyDescent="0.25">
      <c r="B56" s="105"/>
      <c r="C56" s="106"/>
      <c r="D56" s="106"/>
      <c r="E56" s="107" t="s">
        <v>125</v>
      </c>
      <c r="F56" s="676" t="s">
        <v>1838</v>
      </c>
      <c r="G56" s="673"/>
      <c r="H56" s="673"/>
      <c r="I56" s="673"/>
      <c r="J56" s="106"/>
      <c r="K56" s="107" t="s">
        <v>125</v>
      </c>
      <c r="L56" s="106"/>
      <c r="M56" s="106"/>
      <c r="N56" s="106"/>
      <c r="O56" s="106"/>
      <c r="P56" s="106"/>
      <c r="Q56" s="106"/>
      <c r="R56" s="108"/>
      <c r="T56" s="110"/>
      <c r="U56" s="106"/>
      <c r="V56" s="106"/>
      <c r="W56" s="106"/>
      <c r="X56" s="106"/>
      <c r="Y56" s="106"/>
      <c r="Z56" s="106"/>
      <c r="AA56" s="111"/>
      <c r="AT56" s="112" t="s">
        <v>130</v>
      </c>
      <c r="AU56" s="112" t="s">
        <v>128</v>
      </c>
      <c r="AV56" s="109" t="s">
        <v>118</v>
      </c>
      <c r="AW56" s="109" t="s">
        <v>131</v>
      </c>
      <c r="AX56" s="109" t="s">
        <v>119</v>
      </c>
      <c r="AY56" s="112" t="s">
        <v>120</v>
      </c>
    </row>
    <row r="57" spans="2:64" s="86" customFormat="1" ht="22.5" customHeight="1" x14ac:dyDescent="0.25">
      <c r="B57" s="81"/>
      <c r="C57" s="82"/>
      <c r="D57" s="82"/>
      <c r="E57" s="83" t="s">
        <v>125</v>
      </c>
      <c r="F57" s="663" t="s">
        <v>2451</v>
      </c>
      <c r="G57" s="662"/>
      <c r="H57" s="662"/>
      <c r="I57" s="662"/>
      <c r="J57" s="82"/>
      <c r="K57" s="84">
        <v>6.5880000000000001</v>
      </c>
      <c r="L57" s="82"/>
      <c r="M57" s="82"/>
      <c r="N57" s="82"/>
      <c r="O57" s="82"/>
      <c r="P57" s="82"/>
      <c r="Q57" s="82"/>
      <c r="R57" s="85"/>
      <c r="T57" s="87"/>
      <c r="U57" s="82"/>
      <c r="V57" s="82"/>
      <c r="W57" s="82"/>
      <c r="X57" s="82"/>
      <c r="Y57" s="82"/>
      <c r="Z57" s="82"/>
      <c r="AA57" s="88"/>
      <c r="AT57" s="89" t="s">
        <v>130</v>
      </c>
      <c r="AU57" s="89" t="s">
        <v>128</v>
      </c>
      <c r="AV57" s="86" t="s">
        <v>128</v>
      </c>
      <c r="AW57" s="86" t="s">
        <v>131</v>
      </c>
      <c r="AX57" s="86" t="s">
        <v>119</v>
      </c>
      <c r="AY57" s="89" t="s">
        <v>120</v>
      </c>
    </row>
    <row r="58" spans="2:64" s="86" customFormat="1" ht="22.5" customHeight="1" x14ac:dyDescent="0.25">
      <c r="B58" s="81"/>
      <c r="C58" s="82"/>
      <c r="D58" s="82"/>
      <c r="E58" s="83" t="s">
        <v>125</v>
      </c>
      <c r="F58" s="663" t="s">
        <v>2452</v>
      </c>
      <c r="G58" s="662"/>
      <c r="H58" s="662"/>
      <c r="I58" s="662"/>
      <c r="J58" s="82"/>
      <c r="K58" s="84">
        <v>0.73199999999999998</v>
      </c>
      <c r="L58" s="82"/>
      <c r="M58" s="82"/>
      <c r="N58" s="82"/>
      <c r="O58" s="82"/>
      <c r="P58" s="82"/>
      <c r="Q58" s="82"/>
      <c r="R58" s="85"/>
      <c r="T58" s="87"/>
      <c r="U58" s="82"/>
      <c r="V58" s="82"/>
      <c r="W58" s="82"/>
      <c r="X58" s="82"/>
      <c r="Y58" s="82"/>
      <c r="Z58" s="82"/>
      <c r="AA58" s="88"/>
      <c r="AT58" s="89" t="s">
        <v>130</v>
      </c>
      <c r="AU58" s="89" t="s">
        <v>128</v>
      </c>
      <c r="AV58" s="86" t="s">
        <v>128</v>
      </c>
      <c r="AW58" s="86" t="s">
        <v>131</v>
      </c>
      <c r="AX58" s="86" t="s">
        <v>119</v>
      </c>
      <c r="AY58" s="89" t="s">
        <v>120</v>
      </c>
    </row>
    <row r="59" spans="2:64" s="86" customFormat="1" ht="31.5" customHeight="1" x14ac:dyDescent="0.25">
      <c r="B59" s="81"/>
      <c r="C59" s="82"/>
      <c r="D59" s="82"/>
      <c r="E59" s="83" t="s">
        <v>125</v>
      </c>
      <c r="F59" s="663" t="s">
        <v>2453</v>
      </c>
      <c r="G59" s="662"/>
      <c r="H59" s="662"/>
      <c r="I59" s="662"/>
      <c r="J59" s="82"/>
      <c r="K59" s="84">
        <v>1.26</v>
      </c>
      <c r="L59" s="82"/>
      <c r="M59" s="82"/>
      <c r="N59" s="82"/>
      <c r="O59" s="82"/>
      <c r="P59" s="82"/>
      <c r="Q59" s="82"/>
      <c r="R59" s="85"/>
      <c r="T59" s="87"/>
      <c r="U59" s="82"/>
      <c r="V59" s="82"/>
      <c r="W59" s="82"/>
      <c r="X59" s="82"/>
      <c r="Y59" s="82"/>
      <c r="Z59" s="82"/>
      <c r="AA59" s="88"/>
      <c r="AT59" s="89" t="s">
        <v>130</v>
      </c>
      <c r="AU59" s="89" t="s">
        <v>128</v>
      </c>
      <c r="AV59" s="86" t="s">
        <v>128</v>
      </c>
      <c r="AW59" s="86" t="s">
        <v>131</v>
      </c>
      <c r="AX59" s="86" t="s">
        <v>119</v>
      </c>
      <c r="AY59" s="89" t="s">
        <v>120</v>
      </c>
    </row>
    <row r="60" spans="2:64" s="86" customFormat="1" ht="44.25" customHeight="1" x14ac:dyDescent="0.25">
      <c r="B60" s="81"/>
      <c r="C60" s="82"/>
      <c r="D60" s="82"/>
      <c r="E60" s="83" t="s">
        <v>125</v>
      </c>
      <c r="F60" s="663" t="s">
        <v>2454</v>
      </c>
      <c r="G60" s="662"/>
      <c r="H60" s="662"/>
      <c r="I60" s="662"/>
      <c r="J60" s="82"/>
      <c r="K60" s="84">
        <v>1.5960000000000001</v>
      </c>
      <c r="L60" s="82"/>
      <c r="M60" s="82"/>
      <c r="N60" s="82"/>
      <c r="O60" s="82"/>
      <c r="P60" s="82"/>
      <c r="Q60" s="82"/>
      <c r="R60" s="85"/>
      <c r="T60" s="87"/>
      <c r="U60" s="82"/>
      <c r="V60" s="82"/>
      <c r="W60" s="82"/>
      <c r="X60" s="82"/>
      <c r="Y60" s="82"/>
      <c r="Z60" s="82"/>
      <c r="AA60" s="88"/>
      <c r="AT60" s="89" t="s">
        <v>130</v>
      </c>
      <c r="AU60" s="89" t="s">
        <v>128</v>
      </c>
      <c r="AV60" s="86" t="s">
        <v>128</v>
      </c>
      <c r="AW60" s="86" t="s">
        <v>131</v>
      </c>
      <c r="AX60" s="86" t="s">
        <v>119</v>
      </c>
      <c r="AY60" s="89" t="s">
        <v>120</v>
      </c>
    </row>
    <row r="61" spans="2:64" s="95" customFormat="1" ht="22.5" customHeight="1" x14ac:dyDescent="0.25">
      <c r="B61" s="90"/>
      <c r="C61" s="91"/>
      <c r="D61" s="91"/>
      <c r="E61" s="92" t="s">
        <v>125</v>
      </c>
      <c r="F61" s="664" t="s">
        <v>146</v>
      </c>
      <c r="G61" s="665"/>
      <c r="H61" s="665"/>
      <c r="I61" s="665"/>
      <c r="J61" s="91"/>
      <c r="K61" s="93">
        <v>10.176</v>
      </c>
      <c r="L61" s="91"/>
      <c r="M61" s="91"/>
      <c r="N61" s="91"/>
      <c r="O61" s="91"/>
      <c r="P61" s="91"/>
      <c r="Q61" s="91"/>
      <c r="R61" s="94"/>
      <c r="T61" s="96"/>
      <c r="U61" s="91"/>
      <c r="V61" s="91"/>
      <c r="W61" s="91"/>
      <c r="X61" s="91"/>
      <c r="Y61" s="91"/>
      <c r="Z61" s="91"/>
      <c r="AA61" s="97"/>
      <c r="AT61" s="98" t="s">
        <v>130</v>
      </c>
      <c r="AU61" s="98" t="s">
        <v>128</v>
      </c>
      <c r="AV61" s="95" t="s">
        <v>127</v>
      </c>
      <c r="AW61" s="95" t="s">
        <v>131</v>
      </c>
      <c r="AX61" s="95" t="s">
        <v>118</v>
      </c>
      <c r="AY61" s="98" t="s">
        <v>120</v>
      </c>
    </row>
    <row r="62" spans="2:64" s="17" customFormat="1" ht="31.5" customHeight="1" x14ac:dyDescent="0.25">
      <c r="B62" s="70"/>
      <c r="C62" s="71" t="s">
        <v>143</v>
      </c>
      <c r="D62" s="71" t="s">
        <v>121</v>
      </c>
      <c r="E62" s="72" t="s">
        <v>1841</v>
      </c>
      <c r="F62" s="671" t="s">
        <v>1842</v>
      </c>
      <c r="G62" s="667"/>
      <c r="H62" s="667"/>
      <c r="I62" s="667"/>
      <c r="J62" s="73" t="s">
        <v>134</v>
      </c>
      <c r="K62" s="74">
        <v>2.7759999999999998</v>
      </c>
      <c r="L62" s="666"/>
      <c r="M62" s="667"/>
      <c r="N62" s="666">
        <f>ROUND(L62*K62,2)</f>
        <v>0</v>
      </c>
      <c r="O62" s="667"/>
      <c r="P62" s="667"/>
      <c r="Q62" s="667"/>
      <c r="R62" s="75"/>
      <c r="T62" s="76" t="s">
        <v>125</v>
      </c>
      <c r="U62" s="77" t="s">
        <v>126</v>
      </c>
      <c r="V62" s="78">
        <v>0.28599999999999998</v>
      </c>
      <c r="W62" s="78">
        <f>V62*K62</f>
        <v>0.79393599999999986</v>
      </c>
      <c r="X62" s="78">
        <v>0</v>
      </c>
      <c r="Y62" s="78">
        <f>X62*K62</f>
        <v>0</v>
      </c>
      <c r="Z62" s="78">
        <v>0</v>
      </c>
      <c r="AA62" s="79">
        <f>Z62*K62</f>
        <v>0</v>
      </c>
      <c r="AR62" s="30" t="s">
        <v>127</v>
      </c>
      <c r="AT62" s="30" t="s">
        <v>121</v>
      </c>
      <c r="AU62" s="30" t="s">
        <v>128</v>
      </c>
      <c r="AY62" s="30" t="s">
        <v>120</v>
      </c>
      <c r="BE62" s="80">
        <f>IF(U62="základní",N62,0)</f>
        <v>0</v>
      </c>
      <c r="BF62" s="80">
        <f>IF(U62="snížená",N62,0)</f>
        <v>0</v>
      </c>
      <c r="BG62" s="80">
        <f>IF(U62="zákl. přenesená",N62,0)</f>
        <v>0</v>
      </c>
      <c r="BH62" s="80">
        <f>IF(U62="sníž. přenesená",N62,0)</f>
        <v>0</v>
      </c>
      <c r="BI62" s="80">
        <f>IF(U62="nulová",N62,0)</f>
        <v>0</v>
      </c>
      <c r="BJ62" s="30" t="s">
        <v>118</v>
      </c>
      <c r="BK62" s="80">
        <f>ROUND(L62*K62,2)</f>
        <v>0</v>
      </c>
      <c r="BL62" s="30" t="s">
        <v>127</v>
      </c>
    </row>
    <row r="63" spans="2:64" s="109" customFormat="1" ht="22.5" customHeight="1" x14ac:dyDescent="0.25">
      <c r="B63" s="105"/>
      <c r="C63" s="106"/>
      <c r="D63" s="106"/>
      <c r="E63" s="107" t="s">
        <v>125</v>
      </c>
      <c r="F63" s="672" t="s">
        <v>1843</v>
      </c>
      <c r="G63" s="673"/>
      <c r="H63" s="673"/>
      <c r="I63" s="673"/>
      <c r="J63" s="106"/>
      <c r="K63" s="107" t="s">
        <v>125</v>
      </c>
      <c r="L63" s="106"/>
      <c r="M63" s="106"/>
      <c r="N63" s="106"/>
      <c r="O63" s="106"/>
      <c r="P63" s="106"/>
      <c r="Q63" s="106"/>
      <c r="R63" s="108"/>
      <c r="T63" s="110"/>
      <c r="U63" s="106"/>
      <c r="V63" s="106"/>
      <c r="W63" s="106"/>
      <c r="X63" s="106"/>
      <c r="Y63" s="106"/>
      <c r="Z63" s="106"/>
      <c r="AA63" s="111"/>
      <c r="AT63" s="112" t="s">
        <v>130</v>
      </c>
      <c r="AU63" s="112" t="s">
        <v>128</v>
      </c>
      <c r="AV63" s="109" t="s">
        <v>118</v>
      </c>
      <c r="AW63" s="109" t="s">
        <v>131</v>
      </c>
      <c r="AX63" s="109" t="s">
        <v>119</v>
      </c>
      <c r="AY63" s="112" t="s">
        <v>120</v>
      </c>
    </row>
    <row r="64" spans="2:64" s="86" customFormat="1" ht="22.5" customHeight="1" x14ac:dyDescent="0.25">
      <c r="B64" s="81"/>
      <c r="C64" s="82"/>
      <c r="D64" s="82"/>
      <c r="E64" s="83" t="s">
        <v>125</v>
      </c>
      <c r="F64" s="663" t="s">
        <v>2455</v>
      </c>
      <c r="G64" s="662"/>
      <c r="H64" s="662"/>
      <c r="I64" s="662"/>
      <c r="J64" s="82"/>
      <c r="K64" s="84">
        <v>3.024</v>
      </c>
      <c r="L64" s="82"/>
      <c r="M64" s="82"/>
      <c r="N64" s="82"/>
      <c r="O64" s="82"/>
      <c r="P64" s="82"/>
      <c r="Q64" s="82"/>
      <c r="R64" s="85"/>
      <c r="T64" s="87"/>
      <c r="U64" s="82"/>
      <c r="V64" s="82"/>
      <c r="W64" s="82"/>
      <c r="X64" s="82"/>
      <c r="Y64" s="82"/>
      <c r="Z64" s="82"/>
      <c r="AA64" s="88"/>
      <c r="AT64" s="89" t="s">
        <v>130</v>
      </c>
      <c r="AU64" s="89" t="s">
        <v>128</v>
      </c>
      <c r="AV64" s="86" t="s">
        <v>128</v>
      </c>
      <c r="AW64" s="86" t="s">
        <v>131</v>
      </c>
      <c r="AX64" s="86" t="s">
        <v>119</v>
      </c>
      <c r="AY64" s="89" t="s">
        <v>120</v>
      </c>
    </row>
    <row r="65" spans="2:64" s="109" customFormat="1" ht="22.5" customHeight="1" x14ac:dyDescent="0.25">
      <c r="B65" s="105"/>
      <c r="C65" s="106"/>
      <c r="D65" s="106"/>
      <c r="E65" s="107" t="s">
        <v>125</v>
      </c>
      <c r="F65" s="676" t="s">
        <v>1845</v>
      </c>
      <c r="G65" s="673"/>
      <c r="H65" s="673"/>
      <c r="I65" s="673"/>
      <c r="J65" s="106"/>
      <c r="K65" s="107" t="s">
        <v>125</v>
      </c>
      <c r="L65" s="106"/>
      <c r="M65" s="106"/>
      <c r="N65" s="106"/>
      <c r="O65" s="106"/>
      <c r="P65" s="106"/>
      <c r="Q65" s="106"/>
      <c r="R65" s="108"/>
      <c r="T65" s="110"/>
      <c r="U65" s="106"/>
      <c r="V65" s="106"/>
      <c r="W65" s="106"/>
      <c r="X65" s="106"/>
      <c r="Y65" s="106"/>
      <c r="Z65" s="106"/>
      <c r="AA65" s="111"/>
      <c r="AT65" s="112" t="s">
        <v>130</v>
      </c>
      <c r="AU65" s="112" t="s">
        <v>128</v>
      </c>
      <c r="AV65" s="109" t="s">
        <v>118</v>
      </c>
      <c r="AW65" s="109" t="s">
        <v>131</v>
      </c>
      <c r="AX65" s="109" t="s">
        <v>119</v>
      </c>
      <c r="AY65" s="112" t="s">
        <v>120</v>
      </c>
    </row>
    <row r="66" spans="2:64" s="86" customFormat="1" ht="22.5" customHeight="1" x14ac:dyDescent="0.25">
      <c r="B66" s="81"/>
      <c r="C66" s="82"/>
      <c r="D66" s="82"/>
      <c r="E66" s="83" t="s">
        <v>125</v>
      </c>
      <c r="F66" s="663" t="s">
        <v>2456</v>
      </c>
      <c r="G66" s="662"/>
      <c r="H66" s="662"/>
      <c r="I66" s="662"/>
      <c r="J66" s="82"/>
      <c r="K66" s="84">
        <v>-0.248</v>
      </c>
      <c r="L66" s="82"/>
      <c r="M66" s="82"/>
      <c r="N66" s="82"/>
      <c r="O66" s="82"/>
      <c r="P66" s="82"/>
      <c r="Q66" s="82"/>
      <c r="R66" s="85"/>
      <c r="T66" s="87"/>
      <c r="U66" s="82"/>
      <c r="V66" s="82"/>
      <c r="W66" s="82"/>
      <c r="X66" s="82"/>
      <c r="Y66" s="82"/>
      <c r="Z66" s="82"/>
      <c r="AA66" s="88"/>
      <c r="AT66" s="89" t="s">
        <v>130</v>
      </c>
      <c r="AU66" s="89" t="s">
        <v>128</v>
      </c>
      <c r="AV66" s="86" t="s">
        <v>128</v>
      </c>
      <c r="AW66" s="86" t="s">
        <v>131</v>
      </c>
      <c r="AX66" s="86" t="s">
        <v>119</v>
      </c>
      <c r="AY66" s="89" t="s">
        <v>120</v>
      </c>
    </row>
    <row r="67" spans="2:64" s="95" customFormat="1" ht="22.5" customHeight="1" x14ac:dyDescent="0.25">
      <c r="B67" s="90"/>
      <c r="C67" s="91"/>
      <c r="D67" s="91"/>
      <c r="E67" s="92" t="s">
        <v>125</v>
      </c>
      <c r="F67" s="664" t="s">
        <v>146</v>
      </c>
      <c r="G67" s="665"/>
      <c r="H67" s="665"/>
      <c r="I67" s="665"/>
      <c r="J67" s="91"/>
      <c r="K67" s="93">
        <v>2.7759999999999998</v>
      </c>
      <c r="L67" s="91"/>
      <c r="M67" s="91"/>
      <c r="N67" s="91"/>
      <c r="O67" s="91"/>
      <c r="P67" s="91"/>
      <c r="Q67" s="91"/>
      <c r="R67" s="94"/>
      <c r="T67" s="96"/>
      <c r="U67" s="91"/>
      <c r="V67" s="91"/>
      <c r="W67" s="91"/>
      <c r="X67" s="91"/>
      <c r="Y67" s="91"/>
      <c r="Z67" s="91"/>
      <c r="AA67" s="97"/>
      <c r="AT67" s="98" t="s">
        <v>130</v>
      </c>
      <c r="AU67" s="98" t="s">
        <v>128</v>
      </c>
      <c r="AV67" s="95" t="s">
        <v>127</v>
      </c>
      <c r="AW67" s="95" t="s">
        <v>131</v>
      </c>
      <c r="AX67" s="95" t="s">
        <v>118</v>
      </c>
      <c r="AY67" s="98" t="s">
        <v>120</v>
      </c>
    </row>
    <row r="68" spans="2:64" s="17" customFormat="1" ht="22.5" customHeight="1" x14ac:dyDescent="0.25">
      <c r="B68" s="70"/>
      <c r="C68" s="101" t="s">
        <v>147</v>
      </c>
      <c r="D68" s="101" t="s">
        <v>195</v>
      </c>
      <c r="E68" s="102" t="s">
        <v>259</v>
      </c>
      <c r="F68" s="677" t="s">
        <v>260</v>
      </c>
      <c r="G68" s="678"/>
      <c r="H68" s="678"/>
      <c r="I68" s="678"/>
      <c r="J68" s="103" t="s">
        <v>191</v>
      </c>
      <c r="K68" s="104">
        <v>5.5519999999999996</v>
      </c>
      <c r="L68" s="670"/>
      <c r="M68" s="678"/>
      <c r="N68" s="670">
        <f>ROUND(L68*K68,2)</f>
        <v>0</v>
      </c>
      <c r="O68" s="667"/>
      <c r="P68" s="667"/>
      <c r="Q68" s="667"/>
      <c r="R68" s="75"/>
      <c r="T68" s="76" t="s">
        <v>125</v>
      </c>
      <c r="U68" s="77" t="s">
        <v>126</v>
      </c>
      <c r="V68" s="78">
        <v>0</v>
      </c>
      <c r="W68" s="78">
        <f>V68*K68</f>
        <v>0</v>
      </c>
      <c r="X68" s="78">
        <v>1</v>
      </c>
      <c r="Y68" s="78">
        <f>X68*K68</f>
        <v>5.5519999999999996</v>
      </c>
      <c r="Z68" s="78">
        <v>0</v>
      </c>
      <c r="AA68" s="79">
        <f>Z68*K68</f>
        <v>0</v>
      </c>
      <c r="AR68" s="30" t="s">
        <v>154</v>
      </c>
      <c r="AT68" s="30" t="s">
        <v>195</v>
      </c>
      <c r="AU68" s="30" t="s">
        <v>128</v>
      </c>
      <c r="AY68" s="30" t="s">
        <v>120</v>
      </c>
      <c r="BE68" s="80">
        <f>IF(U68="základní",N68,0)</f>
        <v>0</v>
      </c>
      <c r="BF68" s="80">
        <f>IF(U68="snížená",N68,0)</f>
        <v>0</v>
      </c>
      <c r="BG68" s="80">
        <f>IF(U68="zákl. přenesená",N68,0)</f>
        <v>0</v>
      </c>
      <c r="BH68" s="80">
        <f>IF(U68="sníž. přenesená",N68,0)</f>
        <v>0</v>
      </c>
      <c r="BI68" s="80">
        <f>IF(U68="nulová",N68,0)</f>
        <v>0</v>
      </c>
      <c r="BJ68" s="30" t="s">
        <v>118</v>
      </c>
      <c r="BK68" s="80">
        <f>ROUND(L68*K68,2)</f>
        <v>0</v>
      </c>
      <c r="BL68" s="30" t="s">
        <v>127</v>
      </c>
    </row>
    <row r="69" spans="2:64" s="86" customFormat="1" ht="22.5" customHeight="1" x14ac:dyDescent="0.25">
      <c r="B69" s="81"/>
      <c r="C69" s="82"/>
      <c r="D69" s="82"/>
      <c r="E69" s="83" t="s">
        <v>125</v>
      </c>
      <c r="F69" s="661" t="s">
        <v>2457</v>
      </c>
      <c r="G69" s="662"/>
      <c r="H69" s="662"/>
      <c r="I69" s="662"/>
      <c r="J69" s="82"/>
      <c r="K69" s="84">
        <v>5.5519999999999996</v>
      </c>
      <c r="L69" s="82"/>
      <c r="M69" s="82"/>
      <c r="N69" s="82"/>
      <c r="O69" s="82"/>
      <c r="P69" s="82"/>
      <c r="Q69" s="82"/>
      <c r="R69" s="85"/>
      <c r="T69" s="87"/>
      <c r="U69" s="82"/>
      <c r="V69" s="82"/>
      <c r="W69" s="82"/>
      <c r="X69" s="82"/>
      <c r="Y69" s="82"/>
      <c r="Z69" s="82"/>
      <c r="AA69" s="88"/>
      <c r="AT69" s="89" t="s">
        <v>130</v>
      </c>
      <c r="AU69" s="89" t="s">
        <v>128</v>
      </c>
      <c r="AV69" s="86" t="s">
        <v>128</v>
      </c>
      <c r="AW69" s="86" t="s">
        <v>131</v>
      </c>
      <c r="AX69" s="86" t="s">
        <v>118</v>
      </c>
      <c r="AY69" s="89" t="s">
        <v>120</v>
      </c>
    </row>
    <row r="70" spans="2:64" s="17" customFormat="1" ht="22.5" customHeight="1" x14ac:dyDescent="0.25">
      <c r="B70" s="70"/>
      <c r="C70" s="71" t="s">
        <v>151</v>
      </c>
      <c r="D70" s="71" t="s">
        <v>121</v>
      </c>
      <c r="E70" s="72" t="s">
        <v>276</v>
      </c>
      <c r="F70" s="671" t="s">
        <v>277</v>
      </c>
      <c r="G70" s="667"/>
      <c r="H70" s="667"/>
      <c r="I70" s="667"/>
      <c r="J70" s="73" t="s">
        <v>172</v>
      </c>
      <c r="K70" s="74">
        <v>1</v>
      </c>
      <c r="L70" s="666"/>
      <c r="M70" s="667"/>
      <c r="N70" s="666">
        <f>ROUND(L70*K70,2)</f>
        <v>0</v>
      </c>
      <c r="O70" s="667"/>
      <c r="P70" s="667"/>
      <c r="Q70" s="667"/>
      <c r="R70" s="75"/>
      <c r="T70" s="76" t="s">
        <v>125</v>
      </c>
      <c r="U70" s="77" t="s">
        <v>126</v>
      </c>
      <c r="V70" s="78">
        <v>1.7999999999999999E-2</v>
      </c>
      <c r="W70" s="78">
        <f>V70*K70</f>
        <v>1.7999999999999999E-2</v>
      </c>
      <c r="X70" s="78">
        <v>0</v>
      </c>
      <c r="Y70" s="78">
        <f>X70*K70</f>
        <v>0</v>
      </c>
      <c r="Z70" s="78">
        <v>0</v>
      </c>
      <c r="AA70" s="79">
        <f>Z70*K70</f>
        <v>0</v>
      </c>
      <c r="AR70" s="30" t="s">
        <v>127</v>
      </c>
      <c r="AT70" s="30" t="s">
        <v>121</v>
      </c>
      <c r="AU70" s="30" t="s">
        <v>128</v>
      </c>
      <c r="AY70" s="30" t="s">
        <v>120</v>
      </c>
      <c r="BE70" s="80">
        <f>IF(U70="základní",N70,0)</f>
        <v>0</v>
      </c>
      <c r="BF70" s="80">
        <f>IF(U70="snížená",N70,0)</f>
        <v>0</v>
      </c>
      <c r="BG70" s="80">
        <f>IF(U70="zákl. přenesená",N70,0)</f>
        <v>0</v>
      </c>
      <c r="BH70" s="80">
        <f>IF(U70="sníž. přenesená",N70,0)</f>
        <v>0</v>
      </c>
      <c r="BI70" s="80">
        <f>IF(U70="nulová",N70,0)</f>
        <v>0</v>
      </c>
      <c r="BJ70" s="30" t="s">
        <v>118</v>
      </c>
      <c r="BK70" s="80">
        <f>ROUND(L70*K70,2)</f>
        <v>0</v>
      </c>
      <c r="BL70" s="30" t="s">
        <v>127</v>
      </c>
    </row>
    <row r="71" spans="2:64" s="86" customFormat="1" ht="31.5" customHeight="1" x14ac:dyDescent="0.25">
      <c r="B71" s="81"/>
      <c r="C71" s="82"/>
      <c r="D71" s="82"/>
      <c r="E71" s="83" t="s">
        <v>125</v>
      </c>
      <c r="F71" s="661" t="s">
        <v>2458</v>
      </c>
      <c r="G71" s="662"/>
      <c r="H71" s="662"/>
      <c r="I71" s="662"/>
      <c r="J71" s="82"/>
      <c r="K71" s="84">
        <v>1</v>
      </c>
      <c r="L71" s="82"/>
      <c r="M71" s="82"/>
      <c r="N71" s="82"/>
      <c r="O71" s="82"/>
      <c r="P71" s="82"/>
      <c r="Q71" s="82"/>
      <c r="R71" s="85"/>
      <c r="T71" s="87"/>
      <c r="U71" s="82"/>
      <c r="V71" s="82"/>
      <c r="W71" s="82"/>
      <c r="X71" s="82"/>
      <c r="Y71" s="82"/>
      <c r="Z71" s="82"/>
      <c r="AA71" s="88"/>
      <c r="AT71" s="89" t="s">
        <v>130</v>
      </c>
      <c r="AU71" s="89" t="s">
        <v>128</v>
      </c>
      <c r="AV71" s="86" t="s">
        <v>128</v>
      </c>
      <c r="AW71" s="86" t="s">
        <v>131</v>
      </c>
      <c r="AX71" s="86" t="s">
        <v>118</v>
      </c>
      <c r="AY71" s="89" t="s">
        <v>120</v>
      </c>
    </row>
    <row r="72" spans="2:64" s="62" customFormat="1" ht="29.85" customHeight="1" x14ac:dyDescent="0.3">
      <c r="B72" s="58"/>
      <c r="C72" s="59"/>
      <c r="D72" s="69" t="s">
        <v>79</v>
      </c>
      <c r="E72" s="69"/>
      <c r="F72" s="69"/>
      <c r="G72" s="69"/>
      <c r="H72" s="69"/>
      <c r="I72" s="69"/>
      <c r="J72" s="69"/>
      <c r="K72" s="69"/>
      <c r="L72" s="69"/>
      <c r="M72" s="69"/>
      <c r="N72" s="659">
        <f>BK72</f>
        <v>0</v>
      </c>
      <c r="O72" s="660"/>
      <c r="P72" s="660"/>
      <c r="Q72" s="660"/>
      <c r="R72" s="61"/>
      <c r="T72" s="63"/>
      <c r="U72" s="59"/>
      <c r="V72" s="59"/>
      <c r="W72" s="64">
        <f>SUM(W73:W75)</f>
        <v>1.1062799999999999</v>
      </c>
      <c r="X72" s="59"/>
      <c r="Y72" s="64">
        <f>SUM(Y73:Y75)</f>
        <v>0</v>
      </c>
      <c r="Z72" s="59"/>
      <c r="AA72" s="65">
        <f>SUM(AA73:AA75)</f>
        <v>0</v>
      </c>
      <c r="AR72" s="66" t="s">
        <v>118</v>
      </c>
      <c r="AT72" s="67" t="s">
        <v>117</v>
      </c>
      <c r="AU72" s="67" t="s">
        <v>118</v>
      </c>
      <c r="AY72" s="66" t="s">
        <v>120</v>
      </c>
      <c r="BK72" s="68">
        <f>SUM(BK73:BK75)</f>
        <v>0</v>
      </c>
    </row>
    <row r="73" spans="2:64" s="17" customFormat="1" ht="31.5" customHeight="1" x14ac:dyDescent="0.25">
      <c r="B73" s="70"/>
      <c r="C73" s="71" t="s">
        <v>154</v>
      </c>
      <c r="D73" s="71" t="s">
        <v>121</v>
      </c>
      <c r="E73" s="72" t="s">
        <v>484</v>
      </c>
      <c r="F73" s="671" t="s">
        <v>485</v>
      </c>
      <c r="G73" s="667"/>
      <c r="H73" s="667"/>
      <c r="I73" s="667"/>
      <c r="J73" s="73" t="s">
        <v>134</v>
      </c>
      <c r="K73" s="74">
        <v>0.84</v>
      </c>
      <c r="L73" s="666"/>
      <c r="M73" s="667"/>
      <c r="N73" s="666">
        <f>ROUND(L73*K73,2)</f>
        <v>0</v>
      </c>
      <c r="O73" s="667"/>
      <c r="P73" s="667"/>
      <c r="Q73" s="667"/>
      <c r="R73" s="75"/>
      <c r="T73" s="76" t="s">
        <v>125</v>
      </c>
      <c r="U73" s="77" t="s">
        <v>126</v>
      </c>
      <c r="V73" s="78">
        <v>1.3169999999999999</v>
      </c>
      <c r="W73" s="78">
        <f>V73*K73</f>
        <v>1.1062799999999999</v>
      </c>
      <c r="X73" s="78">
        <v>0</v>
      </c>
      <c r="Y73" s="78">
        <f>X73*K73</f>
        <v>0</v>
      </c>
      <c r="Z73" s="78">
        <v>0</v>
      </c>
      <c r="AA73" s="79">
        <f>Z73*K73</f>
        <v>0</v>
      </c>
      <c r="AR73" s="30" t="s">
        <v>127</v>
      </c>
      <c r="AT73" s="30" t="s">
        <v>121</v>
      </c>
      <c r="AU73" s="30" t="s">
        <v>128</v>
      </c>
      <c r="AY73" s="30" t="s">
        <v>120</v>
      </c>
      <c r="BE73" s="80">
        <f>IF(U73="základní",N73,0)</f>
        <v>0</v>
      </c>
      <c r="BF73" s="80">
        <f>IF(U73="snížená",N73,0)</f>
        <v>0</v>
      </c>
      <c r="BG73" s="80">
        <f>IF(U73="zákl. přenesená",N73,0)</f>
        <v>0</v>
      </c>
      <c r="BH73" s="80">
        <f>IF(U73="sníž. přenesená",N73,0)</f>
        <v>0</v>
      </c>
      <c r="BI73" s="80">
        <f>IF(U73="nulová",N73,0)</f>
        <v>0</v>
      </c>
      <c r="BJ73" s="30" t="s">
        <v>118</v>
      </c>
      <c r="BK73" s="80">
        <f>ROUND(L73*K73,2)</f>
        <v>0</v>
      </c>
      <c r="BL73" s="30" t="s">
        <v>127</v>
      </c>
    </row>
    <row r="74" spans="2:64" s="109" customFormat="1" ht="22.5" customHeight="1" x14ac:dyDescent="0.25">
      <c r="B74" s="105"/>
      <c r="C74" s="106"/>
      <c r="D74" s="106"/>
      <c r="E74" s="107" t="s">
        <v>125</v>
      </c>
      <c r="F74" s="672" t="s">
        <v>1828</v>
      </c>
      <c r="G74" s="673"/>
      <c r="H74" s="673"/>
      <c r="I74" s="673"/>
      <c r="J74" s="106"/>
      <c r="K74" s="107" t="s">
        <v>125</v>
      </c>
      <c r="L74" s="106"/>
      <c r="M74" s="106"/>
      <c r="N74" s="106"/>
      <c r="O74" s="106"/>
      <c r="P74" s="106"/>
      <c r="Q74" s="106"/>
      <c r="R74" s="108"/>
      <c r="T74" s="110"/>
      <c r="U74" s="106"/>
      <c r="V74" s="106"/>
      <c r="W74" s="106"/>
      <c r="X74" s="106"/>
      <c r="Y74" s="106"/>
      <c r="Z74" s="106"/>
      <c r="AA74" s="111"/>
      <c r="AT74" s="112" t="s">
        <v>130</v>
      </c>
      <c r="AU74" s="112" t="s">
        <v>128</v>
      </c>
      <c r="AV74" s="109" t="s">
        <v>118</v>
      </c>
      <c r="AW74" s="109" t="s">
        <v>131</v>
      </c>
      <c r="AX74" s="109" t="s">
        <v>119</v>
      </c>
      <c r="AY74" s="112" t="s">
        <v>120</v>
      </c>
    </row>
    <row r="75" spans="2:64" s="86" customFormat="1" ht="22.5" customHeight="1" x14ac:dyDescent="0.25">
      <c r="B75" s="81"/>
      <c r="C75" s="82"/>
      <c r="D75" s="82"/>
      <c r="E75" s="83" t="s">
        <v>125</v>
      </c>
      <c r="F75" s="663" t="s">
        <v>2459</v>
      </c>
      <c r="G75" s="662"/>
      <c r="H75" s="662"/>
      <c r="I75" s="662"/>
      <c r="J75" s="82"/>
      <c r="K75" s="84">
        <v>0.84</v>
      </c>
      <c r="L75" s="82"/>
      <c r="M75" s="82"/>
      <c r="N75" s="82"/>
      <c r="O75" s="82"/>
      <c r="P75" s="82"/>
      <c r="Q75" s="82"/>
      <c r="R75" s="85"/>
      <c r="T75" s="87"/>
      <c r="U75" s="82"/>
      <c r="V75" s="82"/>
      <c r="W75" s="82"/>
      <c r="X75" s="82"/>
      <c r="Y75" s="82"/>
      <c r="Z75" s="82"/>
      <c r="AA75" s="88"/>
      <c r="AT75" s="89" t="s">
        <v>130</v>
      </c>
      <c r="AU75" s="89" t="s">
        <v>128</v>
      </c>
      <c r="AV75" s="86" t="s">
        <v>128</v>
      </c>
      <c r="AW75" s="86" t="s">
        <v>131</v>
      </c>
      <c r="AX75" s="86" t="s">
        <v>118</v>
      </c>
      <c r="AY75" s="89" t="s">
        <v>120</v>
      </c>
    </row>
    <row r="76" spans="2:64" s="62" customFormat="1" ht="29.85" customHeight="1" x14ac:dyDescent="0.3">
      <c r="B76" s="58"/>
      <c r="C76" s="59"/>
      <c r="D76" s="69" t="s">
        <v>81</v>
      </c>
      <c r="E76" s="69"/>
      <c r="F76" s="69"/>
      <c r="G76" s="69"/>
      <c r="H76" s="69"/>
      <c r="I76" s="69"/>
      <c r="J76" s="69"/>
      <c r="K76" s="69"/>
      <c r="L76" s="69"/>
      <c r="M76" s="69"/>
      <c r="N76" s="659">
        <f>BK76</f>
        <v>0</v>
      </c>
      <c r="O76" s="660"/>
      <c r="P76" s="660"/>
      <c r="Q76" s="660"/>
      <c r="R76" s="61"/>
      <c r="T76" s="63"/>
      <c r="U76" s="59"/>
      <c r="V76" s="59"/>
      <c r="W76" s="64">
        <f>SUM(W77:W79)</f>
        <v>0.16</v>
      </c>
      <c r="X76" s="59"/>
      <c r="Y76" s="64">
        <f>SUM(Y77:Y79)</f>
        <v>0</v>
      </c>
      <c r="Z76" s="59"/>
      <c r="AA76" s="65">
        <f>SUM(AA77:AA79)</f>
        <v>5.2999999999999999E-2</v>
      </c>
      <c r="AR76" s="66" t="s">
        <v>118</v>
      </c>
      <c r="AT76" s="67" t="s">
        <v>117</v>
      </c>
      <c r="AU76" s="67" t="s">
        <v>118</v>
      </c>
      <c r="AY76" s="66" t="s">
        <v>120</v>
      </c>
      <c r="BK76" s="68">
        <f>SUM(BK77:BK79)</f>
        <v>0</v>
      </c>
    </row>
    <row r="77" spans="2:64" s="17" customFormat="1" ht="31.5" customHeight="1" x14ac:dyDescent="0.25">
      <c r="B77" s="70"/>
      <c r="C77" s="71" t="s">
        <v>157</v>
      </c>
      <c r="D77" s="71" t="s">
        <v>121</v>
      </c>
      <c r="E77" s="72" t="s">
        <v>2332</v>
      </c>
      <c r="F77" s="671" t="s">
        <v>2333</v>
      </c>
      <c r="G77" s="667"/>
      <c r="H77" s="667"/>
      <c r="I77" s="667"/>
      <c r="J77" s="73" t="s">
        <v>172</v>
      </c>
      <c r="K77" s="74">
        <v>1</v>
      </c>
      <c r="L77" s="666"/>
      <c r="M77" s="667"/>
      <c r="N77" s="666">
        <f>ROUND(L77*K77,2)</f>
        <v>0</v>
      </c>
      <c r="O77" s="667"/>
      <c r="P77" s="667"/>
      <c r="Q77" s="667"/>
      <c r="R77" s="75"/>
      <c r="T77" s="76" t="s">
        <v>125</v>
      </c>
      <c r="U77" s="77" t="s">
        <v>126</v>
      </c>
      <c r="V77" s="78">
        <v>0.16</v>
      </c>
      <c r="W77" s="78">
        <f>V77*K77</f>
        <v>0.16</v>
      </c>
      <c r="X77" s="78">
        <v>0</v>
      </c>
      <c r="Y77" s="78">
        <f>X77*K77</f>
        <v>0</v>
      </c>
      <c r="Z77" s="78">
        <v>5.2999999999999999E-2</v>
      </c>
      <c r="AA77" s="79">
        <f>Z77*K77</f>
        <v>5.2999999999999999E-2</v>
      </c>
      <c r="AR77" s="30" t="s">
        <v>127</v>
      </c>
      <c r="AT77" s="30" t="s">
        <v>121</v>
      </c>
      <c r="AU77" s="30" t="s">
        <v>128</v>
      </c>
      <c r="AY77" s="30" t="s">
        <v>120</v>
      </c>
      <c r="BE77" s="80">
        <f>IF(U77="základní",N77,0)</f>
        <v>0</v>
      </c>
      <c r="BF77" s="80">
        <f>IF(U77="snížená",N77,0)</f>
        <v>0</v>
      </c>
      <c r="BG77" s="80">
        <f>IF(U77="zákl. přenesená",N77,0)</f>
        <v>0</v>
      </c>
      <c r="BH77" s="80">
        <f>IF(U77="sníž. přenesená",N77,0)</f>
        <v>0</v>
      </c>
      <c r="BI77" s="80">
        <f>IF(U77="nulová",N77,0)</f>
        <v>0</v>
      </c>
      <c r="BJ77" s="30" t="s">
        <v>118</v>
      </c>
      <c r="BK77" s="80">
        <f>ROUND(L77*K77,2)</f>
        <v>0</v>
      </c>
      <c r="BL77" s="30" t="s">
        <v>127</v>
      </c>
    </row>
    <row r="78" spans="2:64" s="17" customFormat="1" ht="114" customHeight="1" x14ac:dyDescent="0.25">
      <c r="B78" s="18"/>
      <c r="C78" s="20"/>
      <c r="D78" s="20"/>
      <c r="E78" s="20"/>
      <c r="F78" s="679" t="s">
        <v>2334</v>
      </c>
      <c r="G78" s="680"/>
      <c r="H78" s="680"/>
      <c r="I78" s="680"/>
      <c r="J78" s="20"/>
      <c r="K78" s="20"/>
      <c r="L78" s="20"/>
      <c r="M78" s="20"/>
      <c r="N78" s="20"/>
      <c r="O78" s="20"/>
      <c r="P78" s="20"/>
      <c r="Q78" s="20"/>
      <c r="R78" s="19"/>
      <c r="T78" s="99"/>
      <c r="U78" s="20"/>
      <c r="V78" s="20"/>
      <c r="W78" s="20"/>
      <c r="X78" s="20"/>
      <c r="Y78" s="20"/>
      <c r="Z78" s="20"/>
      <c r="AA78" s="100"/>
      <c r="AT78" s="30" t="s">
        <v>193</v>
      </c>
      <c r="AU78" s="30" t="s">
        <v>128</v>
      </c>
    </row>
    <row r="79" spans="2:64" s="86" customFormat="1" ht="22.5" customHeight="1" x14ac:dyDescent="0.25">
      <c r="B79" s="81"/>
      <c r="C79" s="82"/>
      <c r="D79" s="82"/>
      <c r="E79" s="83" t="s">
        <v>125</v>
      </c>
      <c r="F79" s="663" t="s">
        <v>2335</v>
      </c>
      <c r="G79" s="662"/>
      <c r="H79" s="662"/>
      <c r="I79" s="662"/>
      <c r="J79" s="82"/>
      <c r="K79" s="84">
        <v>1</v>
      </c>
      <c r="L79" s="82"/>
      <c r="M79" s="82"/>
      <c r="N79" s="82"/>
      <c r="O79" s="82"/>
      <c r="P79" s="82"/>
      <c r="Q79" s="82"/>
      <c r="R79" s="85"/>
      <c r="T79" s="87"/>
      <c r="U79" s="82"/>
      <c r="V79" s="82"/>
      <c r="W79" s="82"/>
      <c r="X79" s="82"/>
      <c r="Y79" s="82"/>
      <c r="Z79" s="82"/>
      <c r="AA79" s="88"/>
      <c r="AT79" s="89" t="s">
        <v>130</v>
      </c>
      <c r="AU79" s="89" t="s">
        <v>128</v>
      </c>
      <c r="AV79" s="86" t="s">
        <v>128</v>
      </c>
      <c r="AW79" s="86" t="s">
        <v>131</v>
      </c>
      <c r="AX79" s="86" t="s">
        <v>118</v>
      </c>
      <c r="AY79" s="89" t="s">
        <v>120</v>
      </c>
    </row>
    <row r="80" spans="2:64" s="62" customFormat="1" ht="29.85" customHeight="1" x14ac:dyDescent="0.3">
      <c r="B80" s="58"/>
      <c r="C80" s="59"/>
      <c r="D80" s="69" t="s">
        <v>82</v>
      </c>
      <c r="E80" s="69"/>
      <c r="F80" s="69"/>
      <c r="G80" s="69"/>
      <c r="H80" s="69"/>
      <c r="I80" s="69"/>
      <c r="J80" s="69"/>
      <c r="K80" s="69"/>
      <c r="L80" s="69"/>
      <c r="M80" s="69"/>
      <c r="N80" s="659">
        <f>BK80</f>
        <v>0</v>
      </c>
      <c r="O80" s="660"/>
      <c r="P80" s="660"/>
      <c r="Q80" s="660"/>
      <c r="R80" s="61"/>
      <c r="T80" s="63"/>
      <c r="U80" s="59"/>
      <c r="V80" s="59"/>
      <c r="W80" s="64">
        <f>SUM(W81:W83)</f>
        <v>0.60499999999999998</v>
      </c>
      <c r="X80" s="59"/>
      <c r="Y80" s="64">
        <f>SUM(Y81:Y83)</f>
        <v>0.13200000000000001</v>
      </c>
      <c r="Z80" s="59"/>
      <c r="AA80" s="65">
        <f>SUM(AA81:AA83)</f>
        <v>0</v>
      </c>
      <c r="AR80" s="66" t="s">
        <v>118</v>
      </c>
      <c r="AT80" s="67" t="s">
        <v>117</v>
      </c>
      <c r="AU80" s="67" t="s">
        <v>118</v>
      </c>
      <c r="AY80" s="66" t="s">
        <v>120</v>
      </c>
      <c r="BK80" s="68">
        <f>SUM(BK81:BK83)</f>
        <v>0</v>
      </c>
    </row>
    <row r="81" spans="2:64" s="17" customFormat="1" ht="31.5" customHeight="1" x14ac:dyDescent="0.25">
      <c r="B81" s="70"/>
      <c r="C81" s="71" t="s">
        <v>163</v>
      </c>
      <c r="D81" s="71" t="s">
        <v>121</v>
      </c>
      <c r="E81" s="72" t="s">
        <v>2357</v>
      </c>
      <c r="F81" s="671" t="s">
        <v>2358</v>
      </c>
      <c r="G81" s="667"/>
      <c r="H81" s="667"/>
      <c r="I81" s="667"/>
      <c r="J81" s="73" t="s">
        <v>172</v>
      </c>
      <c r="K81" s="74">
        <v>1</v>
      </c>
      <c r="L81" s="666"/>
      <c r="M81" s="667"/>
      <c r="N81" s="666">
        <f>ROUND(L81*K81,2)</f>
        <v>0</v>
      </c>
      <c r="O81" s="667"/>
      <c r="P81" s="667"/>
      <c r="Q81" s="667"/>
      <c r="R81" s="75"/>
      <c r="T81" s="76" t="s">
        <v>125</v>
      </c>
      <c r="U81" s="77" t="s">
        <v>126</v>
      </c>
      <c r="V81" s="78">
        <v>0.60499999999999998</v>
      </c>
      <c r="W81" s="78">
        <f>V81*K81</f>
        <v>0.60499999999999998</v>
      </c>
      <c r="X81" s="78">
        <v>0.13200000000000001</v>
      </c>
      <c r="Y81" s="78">
        <f>X81*K81</f>
        <v>0.13200000000000001</v>
      </c>
      <c r="Z81" s="78">
        <v>0</v>
      </c>
      <c r="AA81" s="79">
        <f>Z81*K81</f>
        <v>0</v>
      </c>
      <c r="AR81" s="30" t="s">
        <v>127</v>
      </c>
      <c r="AT81" s="30" t="s">
        <v>121</v>
      </c>
      <c r="AU81" s="30" t="s">
        <v>128</v>
      </c>
      <c r="AY81" s="30" t="s">
        <v>120</v>
      </c>
      <c r="BE81" s="80">
        <f>IF(U81="základní",N81,0)</f>
        <v>0</v>
      </c>
      <c r="BF81" s="80">
        <f>IF(U81="snížená",N81,0)</f>
        <v>0</v>
      </c>
      <c r="BG81" s="80">
        <f>IF(U81="zákl. přenesená",N81,0)</f>
        <v>0</v>
      </c>
      <c r="BH81" s="80">
        <f>IF(U81="sníž. přenesená",N81,0)</f>
        <v>0</v>
      </c>
      <c r="BI81" s="80">
        <f>IF(U81="nulová",N81,0)</f>
        <v>0</v>
      </c>
      <c r="BJ81" s="30" t="s">
        <v>118</v>
      </c>
      <c r="BK81" s="80">
        <f>ROUND(L81*K81,2)</f>
        <v>0</v>
      </c>
      <c r="BL81" s="30" t="s">
        <v>127</v>
      </c>
    </row>
    <row r="82" spans="2:64" s="17" customFormat="1" ht="30" customHeight="1" x14ac:dyDescent="0.25">
      <c r="B82" s="18"/>
      <c r="C82" s="20"/>
      <c r="D82" s="20"/>
      <c r="E82" s="20"/>
      <c r="F82" s="679" t="s">
        <v>2359</v>
      </c>
      <c r="G82" s="680"/>
      <c r="H82" s="680"/>
      <c r="I82" s="680"/>
      <c r="J82" s="20"/>
      <c r="K82" s="20"/>
      <c r="L82" s="20"/>
      <c r="M82" s="20"/>
      <c r="N82" s="20"/>
      <c r="O82" s="20"/>
      <c r="P82" s="20"/>
      <c r="Q82" s="20"/>
      <c r="R82" s="19"/>
      <c r="T82" s="99"/>
      <c r="U82" s="20"/>
      <c r="V82" s="20"/>
      <c r="W82" s="20"/>
      <c r="X82" s="20"/>
      <c r="Y82" s="20"/>
      <c r="Z82" s="20"/>
      <c r="AA82" s="100"/>
      <c r="AT82" s="30" t="s">
        <v>193</v>
      </c>
      <c r="AU82" s="30" t="s">
        <v>128</v>
      </c>
    </row>
    <row r="83" spans="2:64" s="86" customFormat="1" ht="22.5" customHeight="1" x14ac:dyDescent="0.25">
      <c r="B83" s="81"/>
      <c r="C83" s="82"/>
      <c r="D83" s="82"/>
      <c r="E83" s="83" t="s">
        <v>125</v>
      </c>
      <c r="F83" s="663" t="s">
        <v>2460</v>
      </c>
      <c r="G83" s="662"/>
      <c r="H83" s="662"/>
      <c r="I83" s="662"/>
      <c r="J83" s="82"/>
      <c r="K83" s="84">
        <v>1</v>
      </c>
      <c r="L83" s="82"/>
      <c r="M83" s="82"/>
      <c r="N83" s="82"/>
      <c r="O83" s="82"/>
      <c r="P83" s="82"/>
      <c r="Q83" s="82"/>
      <c r="R83" s="85"/>
      <c r="T83" s="87"/>
      <c r="U83" s="82"/>
      <c r="V83" s="82"/>
      <c r="W83" s="82"/>
      <c r="X83" s="82"/>
      <c r="Y83" s="82"/>
      <c r="Z83" s="82"/>
      <c r="AA83" s="88"/>
      <c r="AT83" s="89" t="s">
        <v>130</v>
      </c>
      <c r="AU83" s="89" t="s">
        <v>128</v>
      </c>
      <c r="AV83" s="86" t="s">
        <v>128</v>
      </c>
      <c r="AW83" s="86" t="s">
        <v>131</v>
      </c>
      <c r="AX83" s="86" t="s">
        <v>118</v>
      </c>
      <c r="AY83" s="89" t="s">
        <v>120</v>
      </c>
    </row>
    <row r="84" spans="2:64" s="62" customFormat="1" ht="29.85" customHeight="1" x14ac:dyDescent="0.3">
      <c r="B84" s="58"/>
      <c r="C84" s="59"/>
      <c r="D84" s="69" t="s">
        <v>84</v>
      </c>
      <c r="E84" s="69"/>
      <c r="F84" s="69"/>
      <c r="G84" s="69"/>
      <c r="H84" s="69"/>
      <c r="I84" s="69"/>
      <c r="J84" s="69"/>
      <c r="K84" s="69"/>
      <c r="L84" s="69"/>
      <c r="M84" s="69"/>
      <c r="N84" s="659">
        <f>BK84</f>
        <v>0</v>
      </c>
      <c r="O84" s="660"/>
      <c r="P84" s="660"/>
      <c r="Q84" s="660"/>
      <c r="R84" s="61"/>
      <c r="T84" s="63"/>
      <c r="U84" s="59"/>
      <c r="V84" s="59"/>
      <c r="W84" s="64">
        <f>SUM(W85:W93)</f>
        <v>16.846635999999997</v>
      </c>
      <c r="X84" s="59"/>
      <c r="Y84" s="64">
        <f>SUM(Y85:Y93)</f>
        <v>0</v>
      </c>
      <c r="Z84" s="59"/>
      <c r="AA84" s="65">
        <f>SUM(AA85:AA93)</f>
        <v>6.867</v>
      </c>
      <c r="AR84" s="66" t="s">
        <v>118</v>
      </c>
      <c r="AT84" s="67" t="s">
        <v>117</v>
      </c>
      <c r="AU84" s="67" t="s">
        <v>118</v>
      </c>
      <c r="AY84" s="66" t="s">
        <v>120</v>
      </c>
      <c r="BK84" s="68">
        <f>SUM(BK85:BK93)</f>
        <v>0</v>
      </c>
    </row>
    <row r="85" spans="2:64" s="17" customFormat="1" ht="31.5" customHeight="1" x14ac:dyDescent="0.25">
      <c r="B85" s="70"/>
      <c r="C85" s="71" t="s">
        <v>169</v>
      </c>
      <c r="D85" s="71" t="s">
        <v>121</v>
      </c>
      <c r="E85" s="72" t="s">
        <v>794</v>
      </c>
      <c r="F85" s="671" t="s">
        <v>795</v>
      </c>
      <c r="G85" s="667"/>
      <c r="H85" s="667"/>
      <c r="I85" s="667"/>
      <c r="J85" s="73" t="s">
        <v>447</v>
      </c>
      <c r="K85" s="74">
        <v>6</v>
      </c>
      <c r="L85" s="666"/>
      <c r="M85" s="667"/>
      <c r="N85" s="666">
        <f>ROUND(L85*K85,2)</f>
        <v>0</v>
      </c>
      <c r="O85" s="667"/>
      <c r="P85" s="667"/>
      <c r="Q85" s="667"/>
      <c r="R85" s="75"/>
      <c r="T85" s="76" t="s">
        <v>125</v>
      </c>
      <c r="U85" s="77" t="s">
        <v>126</v>
      </c>
      <c r="V85" s="78">
        <v>1.5349999999999999</v>
      </c>
      <c r="W85" s="78">
        <f>V85*K85</f>
        <v>9.2099999999999991</v>
      </c>
      <c r="X85" s="78">
        <v>0</v>
      </c>
      <c r="Y85" s="78">
        <f>X85*K85</f>
        <v>0</v>
      </c>
      <c r="Z85" s="78">
        <v>0.48</v>
      </c>
      <c r="AA85" s="79">
        <f>Z85*K85</f>
        <v>2.88</v>
      </c>
      <c r="AR85" s="30" t="s">
        <v>127</v>
      </c>
      <c r="AT85" s="30" t="s">
        <v>121</v>
      </c>
      <c r="AU85" s="30" t="s">
        <v>128</v>
      </c>
      <c r="AY85" s="30" t="s">
        <v>120</v>
      </c>
      <c r="BE85" s="80">
        <f>IF(U85="základní",N85,0)</f>
        <v>0</v>
      </c>
      <c r="BF85" s="80">
        <f>IF(U85="snížená",N85,0)</f>
        <v>0</v>
      </c>
      <c r="BG85" s="80">
        <f>IF(U85="zákl. přenesená",N85,0)</f>
        <v>0</v>
      </c>
      <c r="BH85" s="80">
        <f>IF(U85="sníž. přenesená",N85,0)</f>
        <v>0</v>
      </c>
      <c r="BI85" s="80">
        <f>IF(U85="nulová",N85,0)</f>
        <v>0</v>
      </c>
      <c r="BJ85" s="30" t="s">
        <v>118</v>
      </c>
      <c r="BK85" s="80">
        <f>ROUND(L85*K85,2)</f>
        <v>0</v>
      </c>
      <c r="BL85" s="30" t="s">
        <v>127</v>
      </c>
    </row>
    <row r="86" spans="2:64" s="86" customFormat="1" ht="22.5" customHeight="1" x14ac:dyDescent="0.25">
      <c r="B86" s="81"/>
      <c r="C86" s="82"/>
      <c r="D86" s="82"/>
      <c r="E86" s="83" t="s">
        <v>125</v>
      </c>
      <c r="F86" s="661" t="s">
        <v>2461</v>
      </c>
      <c r="G86" s="662"/>
      <c r="H86" s="662"/>
      <c r="I86" s="662"/>
      <c r="J86" s="82"/>
      <c r="K86" s="84">
        <v>6</v>
      </c>
      <c r="L86" s="82"/>
      <c r="M86" s="82"/>
      <c r="N86" s="82"/>
      <c r="O86" s="82"/>
      <c r="P86" s="82"/>
      <c r="Q86" s="82"/>
      <c r="R86" s="85"/>
      <c r="T86" s="87"/>
      <c r="U86" s="82"/>
      <c r="V86" s="82"/>
      <c r="W86" s="82"/>
      <c r="X86" s="82"/>
      <c r="Y86" s="82"/>
      <c r="Z86" s="82"/>
      <c r="AA86" s="88"/>
      <c r="AT86" s="89" t="s">
        <v>130</v>
      </c>
      <c r="AU86" s="89" t="s">
        <v>128</v>
      </c>
      <c r="AV86" s="86" t="s">
        <v>128</v>
      </c>
      <c r="AW86" s="86" t="s">
        <v>131</v>
      </c>
      <c r="AX86" s="86" t="s">
        <v>118</v>
      </c>
      <c r="AY86" s="89" t="s">
        <v>120</v>
      </c>
    </row>
    <row r="87" spans="2:64" s="17" customFormat="1" ht="31.5" customHeight="1" x14ac:dyDescent="0.25">
      <c r="B87" s="70"/>
      <c r="C87" s="71" t="s">
        <v>175</v>
      </c>
      <c r="D87" s="71" t="s">
        <v>121</v>
      </c>
      <c r="E87" s="72" t="s">
        <v>1891</v>
      </c>
      <c r="F87" s="671" t="s">
        <v>1892</v>
      </c>
      <c r="G87" s="667"/>
      <c r="H87" s="667"/>
      <c r="I87" s="667"/>
      <c r="J87" s="73" t="s">
        <v>447</v>
      </c>
      <c r="K87" s="74">
        <v>3</v>
      </c>
      <c r="L87" s="666"/>
      <c r="M87" s="667"/>
      <c r="N87" s="666">
        <f>ROUND(L87*K87,2)</f>
        <v>0</v>
      </c>
      <c r="O87" s="667"/>
      <c r="P87" s="667"/>
      <c r="Q87" s="667"/>
      <c r="R87" s="75"/>
      <c r="T87" s="76" t="s">
        <v>125</v>
      </c>
      <c r="U87" s="77" t="s">
        <v>126</v>
      </c>
      <c r="V87" s="78">
        <v>2.0099999999999998</v>
      </c>
      <c r="W87" s="78">
        <f>V87*K87</f>
        <v>6.0299999999999994</v>
      </c>
      <c r="X87" s="78">
        <v>0</v>
      </c>
      <c r="Y87" s="78">
        <f>X87*K87</f>
        <v>0</v>
      </c>
      <c r="Z87" s="78">
        <v>1.329</v>
      </c>
      <c r="AA87" s="79">
        <f>Z87*K87</f>
        <v>3.9870000000000001</v>
      </c>
      <c r="AR87" s="30" t="s">
        <v>127</v>
      </c>
      <c r="AT87" s="30" t="s">
        <v>121</v>
      </c>
      <c r="AU87" s="30" t="s">
        <v>128</v>
      </c>
      <c r="AY87" s="30" t="s">
        <v>120</v>
      </c>
      <c r="BE87" s="80">
        <f>IF(U87="základní",N87,0)</f>
        <v>0</v>
      </c>
      <c r="BF87" s="80">
        <f>IF(U87="snížená",N87,0)</f>
        <v>0</v>
      </c>
      <c r="BG87" s="80">
        <f>IF(U87="zákl. přenesená",N87,0)</f>
        <v>0</v>
      </c>
      <c r="BH87" s="80">
        <f>IF(U87="sníž. přenesená",N87,0)</f>
        <v>0</v>
      </c>
      <c r="BI87" s="80">
        <f>IF(U87="nulová",N87,0)</f>
        <v>0</v>
      </c>
      <c r="BJ87" s="30" t="s">
        <v>118</v>
      </c>
      <c r="BK87" s="80">
        <f>ROUND(L87*K87,2)</f>
        <v>0</v>
      </c>
      <c r="BL87" s="30" t="s">
        <v>127</v>
      </c>
    </row>
    <row r="88" spans="2:64" s="17" customFormat="1" ht="102" customHeight="1" x14ac:dyDescent="0.25">
      <c r="B88" s="18"/>
      <c r="C88" s="20"/>
      <c r="D88" s="20"/>
      <c r="E88" s="20"/>
      <c r="F88" s="679" t="s">
        <v>800</v>
      </c>
      <c r="G88" s="680"/>
      <c r="H88" s="680"/>
      <c r="I88" s="680"/>
      <c r="J88" s="20"/>
      <c r="K88" s="20"/>
      <c r="L88" s="20"/>
      <c r="M88" s="20"/>
      <c r="N88" s="20"/>
      <c r="O88" s="20"/>
      <c r="P88" s="20"/>
      <c r="Q88" s="20"/>
      <c r="R88" s="19"/>
      <c r="T88" s="99"/>
      <c r="U88" s="20"/>
      <c r="V88" s="20"/>
      <c r="W88" s="20"/>
      <c r="X88" s="20"/>
      <c r="Y88" s="20"/>
      <c r="Z88" s="20"/>
      <c r="AA88" s="100"/>
      <c r="AT88" s="30" t="s">
        <v>193</v>
      </c>
      <c r="AU88" s="30" t="s">
        <v>128</v>
      </c>
    </row>
    <row r="89" spans="2:64" s="86" customFormat="1" ht="22.5" customHeight="1" x14ac:dyDescent="0.25">
      <c r="B89" s="81"/>
      <c r="C89" s="82"/>
      <c r="D89" s="82"/>
      <c r="E89" s="83" t="s">
        <v>125</v>
      </c>
      <c r="F89" s="663" t="s">
        <v>2462</v>
      </c>
      <c r="G89" s="662"/>
      <c r="H89" s="662"/>
      <c r="I89" s="662"/>
      <c r="J89" s="82"/>
      <c r="K89" s="84">
        <v>3</v>
      </c>
      <c r="L89" s="82"/>
      <c r="M89" s="82"/>
      <c r="N89" s="82"/>
      <c r="O89" s="82"/>
      <c r="P89" s="82"/>
      <c r="Q89" s="82"/>
      <c r="R89" s="85"/>
      <c r="T89" s="87"/>
      <c r="U89" s="82"/>
      <c r="V89" s="82"/>
      <c r="W89" s="82"/>
      <c r="X89" s="82"/>
      <c r="Y89" s="82"/>
      <c r="Z89" s="82"/>
      <c r="AA89" s="88"/>
      <c r="AT89" s="89" t="s">
        <v>130</v>
      </c>
      <c r="AU89" s="89" t="s">
        <v>128</v>
      </c>
      <c r="AV89" s="86" t="s">
        <v>128</v>
      </c>
      <c r="AW89" s="86" t="s">
        <v>131</v>
      </c>
      <c r="AX89" s="86" t="s">
        <v>118</v>
      </c>
      <c r="AY89" s="89" t="s">
        <v>120</v>
      </c>
    </row>
    <row r="90" spans="2:64" s="17" customFormat="1" ht="31.5" customHeight="1" x14ac:dyDescent="0.25">
      <c r="B90" s="70"/>
      <c r="C90" s="71" t="s">
        <v>179</v>
      </c>
      <c r="D90" s="71" t="s">
        <v>121</v>
      </c>
      <c r="E90" s="72" t="s">
        <v>1899</v>
      </c>
      <c r="F90" s="671" t="s">
        <v>1900</v>
      </c>
      <c r="G90" s="667"/>
      <c r="H90" s="667"/>
      <c r="I90" s="667"/>
      <c r="J90" s="73" t="s">
        <v>191</v>
      </c>
      <c r="K90" s="74">
        <v>6.92</v>
      </c>
      <c r="L90" s="666"/>
      <c r="M90" s="667"/>
      <c r="N90" s="666">
        <f>ROUND(L90*K90,2)</f>
        <v>0</v>
      </c>
      <c r="O90" s="667"/>
      <c r="P90" s="667"/>
      <c r="Q90" s="667"/>
      <c r="R90" s="75"/>
      <c r="T90" s="76" t="s">
        <v>125</v>
      </c>
      <c r="U90" s="77" t="s">
        <v>126</v>
      </c>
      <c r="V90" s="78">
        <v>0.125</v>
      </c>
      <c r="W90" s="78">
        <f>V90*K90</f>
        <v>0.86499999999999999</v>
      </c>
      <c r="X90" s="78">
        <v>0</v>
      </c>
      <c r="Y90" s="78">
        <f>X90*K90</f>
        <v>0</v>
      </c>
      <c r="Z90" s="78">
        <v>0</v>
      </c>
      <c r="AA90" s="79">
        <f>Z90*K90</f>
        <v>0</v>
      </c>
      <c r="AR90" s="30" t="s">
        <v>127</v>
      </c>
      <c r="AT90" s="30" t="s">
        <v>121</v>
      </c>
      <c r="AU90" s="30" t="s">
        <v>128</v>
      </c>
      <c r="AY90" s="30" t="s">
        <v>120</v>
      </c>
      <c r="BE90" s="80">
        <f>IF(U90="základní",N90,0)</f>
        <v>0</v>
      </c>
      <c r="BF90" s="80">
        <f>IF(U90="snížená",N90,0)</f>
        <v>0</v>
      </c>
      <c r="BG90" s="80">
        <f>IF(U90="zákl. přenesená",N90,0)</f>
        <v>0</v>
      </c>
      <c r="BH90" s="80">
        <f>IF(U90="sníž. přenesená",N90,0)</f>
        <v>0</v>
      </c>
      <c r="BI90" s="80">
        <f>IF(U90="nulová",N90,0)</f>
        <v>0</v>
      </c>
      <c r="BJ90" s="30" t="s">
        <v>118</v>
      </c>
      <c r="BK90" s="80">
        <f>ROUND(L90*K90,2)</f>
        <v>0</v>
      </c>
      <c r="BL90" s="30" t="s">
        <v>127</v>
      </c>
    </row>
    <row r="91" spans="2:64" s="17" customFormat="1" ht="31.5" customHeight="1" x14ac:dyDescent="0.25">
      <c r="B91" s="70"/>
      <c r="C91" s="71" t="s">
        <v>184</v>
      </c>
      <c r="D91" s="71" t="s">
        <v>121</v>
      </c>
      <c r="E91" s="72" t="s">
        <v>1060</v>
      </c>
      <c r="F91" s="671" t="s">
        <v>1061</v>
      </c>
      <c r="G91" s="667"/>
      <c r="H91" s="667"/>
      <c r="I91" s="667"/>
      <c r="J91" s="73" t="s">
        <v>191</v>
      </c>
      <c r="K91" s="74">
        <v>123.60599999999999</v>
      </c>
      <c r="L91" s="666"/>
      <c r="M91" s="667"/>
      <c r="N91" s="666">
        <f>ROUND(L91*K91,2)</f>
        <v>0</v>
      </c>
      <c r="O91" s="667"/>
      <c r="P91" s="667"/>
      <c r="Q91" s="667"/>
      <c r="R91" s="75"/>
      <c r="T91" s="76" t="s">
        <v>125</v>
      </c>
      <c r="U91" s="77" t="s">
        <v>126</v>
      </c>
      <c r="V91" s="78">
        <v>6.0000000000000001E-3</v>
      </c>
      <c r="W91" s="78">
        <f>V91*K91</f>
        <v>0.74163599999999996</v>
      </c>
      <c r="X91" s="78">
        <v>0</v>
      </c>
      <c r="Y91" s="78">
        <f>X91*K91</f>
        <v>0</v>
      </c>
      <c r="Z91" s="78">
        <v>0</v>
      </c>
      <c r="AA91" s="79">
        <f>Z91*K91</f>
        <v>0</v>
      </c>
      <c r="AR91" s="30" t="s">
        <v>127</v>
      </c>
      <c r="AT91" s="30" t="s">
        <v>121</v>
      </c>
      <c r="AU91" s="30" t="s">
        <v>128</v>
      </c>
      <c r="AY91" s="30" t="s">
        <v>120</v>
      </c>
      <c r="BE91" s="80">
        <f>IF(U91="základní",N91,0)</f>
        <v>0</v>
      </c>
      <c r="BF91" s="80">
        <f>IF(U91="snížená",N91,0)</f>
        <v>0</v>
      </c>
      <c r="BG91" s="80">
        <f>IF(U91="zákl. přenesená",N91,0)</f>
        <v>0</v>
      </c>
      <c r="BH91" s="80">
        <f>IF(U91="sníž. přenesená",N91,0)</f>
        <v>0</v>
      </c>
      <c r="BI91" s="80">
        <f>IF(U91="nulová",N91,0)</f>
        <v>0</v>
      </c>
      <c r="BJ91" s="30" t="s">
        <v>118</v>
      </c>
      <c r="BK91" s="80">
        <f>ROUND(L91*K91,2)</f>
        <v>0</v>
      </c>
      <c r="BL91" s="30" t="s">
        <v>127</v>
      </c>
    </row>
    <row r="92" spans="2:64" s="86" customFormat="1" ht="22.5" customHeight="1" x14ac:dyDescent="0.25">
      <c r="B92" s="81"/>
      <c r="C92" s="82"/>
      <c r="D92" s="82"/>
      <c r="E92" s="83" t="s">
        <v>125</v>
      </c>
      <c r="F92" s="661" t="s">
        <v>2463</v>
      </c>
      <c r="G92" s="662"/>
      <c r="H92" s="662"/>
      <c r="I92" s="662"/>
      <c r="J92" s="82"/>
      <c r="K92" s="84">
        <v>123.60599999999999</v>
      </c>
      <c r="L92" s="82"/>
      <c r="M92" s="82"/>
      <c r="N92" s="82"/>
      <c r="O92" s="82"/>
      <c r="P92" s="82"/>
      <c r="Q92" s="82"/>
      <c r="R92" s="85"/>
      <c r="T92" s="87"/>
      <c r="U92" s="82"/>
      <c r="V92" s="82"/>
      <c r="W92" s="82"/>
      <c r="X92" s="82"/>
      <c r="Y92" s="82"/>
      <c r="Z92" s="82"/>
      <c r="AA92" s="88"/>
      <c r="AT92" s="89" t="s">
        <v>130</v>
      </c>
      <c r="AU92" s="89" t="s">
        <v>128</v>
      </c>
      <c r="AV92" s="86" t="s">
        <v>128</v>
      </c>
      <c r="AW92" s="86" t="s">
        <v>131</v>
      </c>
      <c r="AX92" s="86" t="s">
        <v>118</v>
      </c>
      <c r="AY92" s="89" t="s">
        <v>120</v>
      </c>
    </row>
    <row r="93" spans="2:64" s="17" customFormat="1" ht="44.25" customHeight="1" x14ac:dyDescent="0.25">
      <c r="B93" s="70"/>
      <c r="C93" s="71" t="s">
        <v>188</v>
      </c>
      <c r="D93" s="71" t="s">
        <v>121</v>
      </c>
      <c r="E93" s="72" t="s">
        <v>1903</v>
      </c>
      <c r="F93" s="671" t="s">
        <v>1904</v>
      </c>
      <c r="G93" s="667"/>
      <c r="H93" s="667"/>
      <c r="I93" s="667"/>
      <c r="J93" s="73" t="s">
        <v>191</v>
      </c>
      <c r="K93" s="74">
        <v>6.92</v>
      </c>
      <c r="L93" s="666"/>
      <c r="M93" s="667"/>
      <c r="N93" s="666">
        <f>ROUND(L93*K93,2)</f>
        <v>0</v>
      </c>
      <c r="O93" s="667"/>
      <c r="P93" s="667"/>
      <c r="Q93" s="667"/>
      <c r="R93" s="75"/>
      <c r="T93" s="76" t="s">
        <v>125</v>
      </c>
      <c r="U93" s="77" t="s">
        <v>126</v>
      </c>
      <c r="V93" s="78">
        <v>0</v>
      </c>
      <c r="W93" s="78">
        <f>V93*K93</f>
        <v>0</v>
      </c>
      <c r="X93" s="78">
        <v>0</v>
      </c>
      <c r="Y93" s="78">
        <f>X93*K93</f>
        <v>0</v>
      </c>
      <c r="Z93" s="78">
        <v>0</v>
      </c>
      <c r="AA93" s="79">
        <f>Z93*K93</f>
        <v>0</v>
      </c>
      <c r="AR93" s="30" t="s">
        <v>127</v>
      </c>
      <c r="AT93" s="30" t="s">
        <v>121</v>
      </c>
      <c r="AU93" s="30" t="s">
        <v>128</v>
      </c>
      <c r="AY93" s="30" t="s">
        <v>120</v>
      </c>
      <c r="BE93" s="80">
        <f>IF(U93="základní",N93,0)</f>
        <v>0</v>
      </c>
      <c r="BF93" s="80">
        <f>IF(U93="snížená",N93,0)</f>
        <v>0</v>
      </c>
      <c r="BG93" s="80">
        <f>IF(U93="zákl. přenesená",N93,0)</f>
        <v>0</v>
      </c>
      <c r="BH93" s="80">
        <f>IF(U93="sníž. přenesená",N93,0)</f>
        <v>0</v>
      </c>
      <c r="BI93" s="80">
        <f>IF(U93="nulová",N93,0)</f>
        <v>0</v>
      </c>
      <c r="BJ93" s="30" t="s">
        <v>118</v>
      </c>
      <c r="BK93" s="80">
        <f>ROUND(L93*K93,2)</f>
        <v>0</v>
      </c>
      <c r="BL93" s="30" t="s">
        <v>127</v>
      </c>
    </row>
    <row r="94" spans="2:64" s="62" customFormat="1" ht="29.85" customHeight="1" x14ac:dyDescent="0.3">
      <c r="B94" s="58"/>
      <c r="C94" s="59"/>
      <c r="D94" s="69" t="s">
        <v>85</v>
      </c>
      <c r="E94" s="69"/>
      <c r="F94" s="69"/>
      <c r="G94" s="69"/>
      <c r="H94" s="69"/>
      <c r="I94" s="69"/>
      <c r="J94" s="69"/>
      <c r="K94" s="69"/>
      <c r="L94" s="69"/>
      <c r="M94" s="69"/>
      <c r="N94" s="657">
        <f>BK94</f>
        <v>0</v>
      </c>
      <c r="O94" s="658"/>
      <c r="P94" s="658"/>
      <c r="Q94" s="658"/>
      <c r="R94" s="61"/>
      <c r="T94" s="63"/>
      <c r="U94" s="59"/>
      <c r="V94" s="59"/>
      <c r="W94" s="64">
        <f>W95</f>
        <v>0.37514400000000003</v>
      </c>
      <c r="X94" s="59"/>
      <c r="Y94" s="64">
        <f>Y95</f>
        <v>0</v>
      </c>
      <c r="Z94" s="59"/>
      <c r="AA94" s="65">
        <f>AA95</f>
        <v>0</v>
      </c>
      <c r="AR94" s="66" t="s">
        <v>118</v>
      </c>
      <c r="AT94" s="67" t="s">
        <v>117</v>
      </c>
      <c r="AU94" s="67" t="s">
        <v>118</v>
      </c>
      <c r="AY94" s="66" t="s">
        <v>120</v>
      </c>
      <c r="BK94" s="68">
        <f>BK95</f>
        <v>0</v>
      </c>
    </row>
    <row r="95" spans="2:64" s="17" customFormat="1" ht="31.5" customHeight="1" x14ac:dyDescent="0.25">
      <c r="B95" s="70"/>
      <c r="C95" s="71" t="s">
        <v>194</v>
      </c>
      <c r="D95" s="71" t="s">
        <v>121</v>
      </c>
      <c r="E95" s="72" t="s">
        <v>1906</v>
      </c>
      <c r="F95" s="671" t="s">
        <v>1907</v>
      </c>
      <c r="G95" s="667"/>
      <c r="H95" s="667"/>
      <c r="I95" s="667"/>
      <c r="J95" s="73" t="s">
        <v>191</v>
      </c>
      <c r="K95" s="74">
        <v>5.6840000000000002</v>
      </c>
      <c r="L95" s="666"/>
      <c r="M95" s="667"/>
      <c r="N95" s="666">
        <f>ROUND(L95*K95,2)</f>
        <v>0</v>
      </c>
      <c r="O95" s="667"/>
      <c r="P95" s="667"/>
      <c r="Q95" s="667"/>
      <c r="R95" s="75"/>
      <c r="T95" s="76" t="s">
        <v>125</v>
      </c>
      <c r="U95" s="129" t="s">
        <v>126</v>
      </c>
      <c r="V95" s="130">
        <v>6.6000000000000003E-2</v>
      </c>
      <c r="W95" s="130">
        <f>V95*K95</f>
        <v>0.37514400000000003</v>
      </c>
      <c r="X95" s="130">
        <v>0</v>
      </c>
      <c r="Y95" s="130">
        <f>X95*K95</f>
        <v>0</v>
      </c>
      <c r="Z95" s="130">
        <v>0</v>
      </c>
      <c r="AA95" s="131">
        <f>Z95*K95</f>
        <v>0</v>
      </c>
      <c r="AR95" s="30" t="s">
        <v>127</v>
      </c>
      <c r="AT95" s="30" t="s">
        <v>121</v>
      </c>
      <c r="AU95" s="30" t="s">
        <v>128</v>
      </c>
      <c r="AY95" s="30" t="s">
        <v>120</v>
      </c>
      <c r="BE95" s="80">
        <f>IF(U95="základní",N95,0)</f>
        <v>0</v>
      </c>
      <c r="BF95" s="80">
        <f>IF(U95="snížená",N95,0)</f>
        <v>0</v>
      </c>
      <c r="BG95" s="80">
        <f>IF(U95="zákl. přenesená",N95,0)</f>
        <v>0</v>
      </c>
      <c r="BH95" s="80">
        <f>IF(U95="sníž. přenesená",N95,0)</f>
        <v>0</v>
      </c>
      <c r="BI95" s="80">
        <f>IF(U95="nulová",N95,0)</f>
        <v>0</v>
      </c>
      <c r="BJ95" s="30" t="s">
        <v>118</v>
      </c>
      <c r="BK95" s="80">
        <f>ROUND(L95*K95,2)</f>
        <v>0</v>
      </c>
      <c r="BL95" s="30" t="s">
        <v>127</v>
      </c>
    </row>
    <row r="96" spans="2:64" s="17" customFormat="1" ht="6.95" customHeight="1" x14ac:dyDescent="0.25">
      <c r="B96" s="41"/>
      <c r="C96" s="42"/>
      <c r="D96" s="42"/>
      <c r="E96" s="42"/>
      <c r="F96" s="42"/>
      <c r="G96" s="42"/>
      <c r="H96" s="42"/>
      <c r="I96" s="42"/>
      <c r="J96" s="42"/>
      <c r="K96" s="42"/>
      <c r="L96" s="42"/>
      <c r="M96" s="42"/>
      <c r="N96" s="42"/>
      <c r="O96" s="42"/>
      <c r="P96" s="42"/>
      <c r="Q96" s="42"/>
      <c r="R96" s="43"/>
    </row>
  </sheetData>
  <mergeCells count="115">
    <mergeCell ref="M11:Q11"/>
    <mergeCell ref="C13:G13"/>
    <mergeCell ref="N13:Q13"/>
    <mergeCell ref="N15:Q15"/>
    <mergeCell ref="N16:Q16"/>
    <mergeCell ref="N17:Q17"/>
    <mergeCell ref="C2:Q2"/>
    <mergeCell ref="F4:P4"/>
    <mergeCell ref="F5:P5"/>
    <mergeCell ref="F6:P6"/>
    <mergeCell ref="M8:P8"/>
    <mergeCell ref="M10:Q10"/>
    <mergeCell ref="F30:P30"/>
    <mergeCell ref="F31:P31"/>
    <mergeCell ref="F32:P32"/>
    <mergeCell ref="M34:P34"/>
    <mergeCell ref="M36:Q36"/>
    <mergeCell ref="M37:Q37"/>
    <mergeCell ref="N18:Q18"/>
    <mergeCell ref="N19:Q19"/>
    <mergeCell ref="N20:Q20"/>
    <mergeCell ref="N21:Q21"/>
    <mergeCell ref="N22:Q22"/>
    <mergeCell ref="C28:Q28"/>
    <mergeCell ref="F43:I43"/>
    <mergeCell ref="L43:M43"/>
    <mergeCell ref="N43:Q43"/>
    <mergeCell ref="F44:I44"/>
    <mergeCell ref="F45:I45"/>
    <mergeCell ref="L45:M45"/>
    <mergeCell ref="N45:Q45"/>
    <mergeCell ref="F39:I39"/>
    <mergeCell ref="L39:M39"/>
    <mergeCell ref="N39:Q39"/>
    <mergeCell ref="N40:Q40"/>
    <mergeCell ref="N41:Q41"/>
    <mergeCell ref="N42:Q42"/>
    <mergeCell ref="F52:I52"/>
    <mergeCell ref="L52:M52"/>
    <mergeCell ref="N52:Q52"/>
    <mergeCell ref="F53:I53"/>
    <mergeCell ref="F54:I54"/>
    <mergeCell ref="L54:M54"/>
    <mergeCell ref="N54:Q54"/>
    <mergeCell ref="F46:I46"/>
    <mergeCell ref="F47:I47"/>
    <mergeCell ref="F48:I48"/>
    <mergeCell ref="F49:I49"/>
    <mergeCell ref="F50:I50"/>
    <mergeCell ref="F51:I51"/>
    <mergeCell ref="F61:I61"/>
    <mergeCell ref="F62:I62"/>
    <mergeCell ref="L62:M62"/>
    <mergeCell ref="N62:Q62"/>
    <mergeCell ref="F63:I63"/>
    <mergeCell ref="F64:I64"/>
    <mergeCell ref="F55:I55"/>
    <mergeCell ref="F56:I56"/>
    <mergeCell ref="F57:I57"/>
    <mergeCell ref="F58:I58"/>
    <mergeCell ref="F59:I59"/>
    <mergeCell ref="F60:I60"/>
    <mergeCell ref="F69:I69"/>
    <mergeCell ref="F70:I70"/>
    <mergeCell ref="L70:M70"/>
    <mergeCell ref="N70:Q70"/>
    <mergeCell ref="F71:I71"/>
    <mergeCell ref="N72:Q72"/>
    <mergeCell ref="F65:I65"/>
    <mergeCell ref="F66:I66"/>
    <mergeCell ref="F67:I67"/>
    <mergeCell ref="F68:I68"/>
    <mergeCell ref="L68:M68"/>
    <mergeCell ref="N68:Q68"/>
    <mergeCell ref="F77:I77"/>
    <mergeCell ref="L77:M77"/>
    <mergeCell ref="N77:Q77"/>
    <mergeCell ref="F78:I78"/>
    <mergeCell ref="F79:I79"/>
    <mergeCell ref="N80:Q80"/>
    <mergeCell ref="F73:I73"/>
    <mergeCell ref="L73:M73"/>
    <mergeCell ref="N73:Q73"/>
    <mergeCell ref="F74:I74"/>
    <mergeCell ref="F75:I75"/>
    <mergeCell ref="N76:Q76"/>
    <mergeCell ref="F85:I85"/>
    <mergeCell ref="L85:M85"/>
    <mergeCell ref="N85:Q85"/>
    <mergeCell ref="F86:I86"/>
    <mergeCell ref="F87:I87"/>
    <mergeCell ref="L87:M87"/>
    <mergeCell ref="N87:Q87"/>
    <mergeCell ref="F81:I81"/>
    <mergeCell ref="L81:M81"/>
    <mergeCell ref="N81:Q81"/>
    <mergeCell ref="F82:I82"/>
    <mergeCell ref="F83:I83"/>
    <mergeCell ref="N84:Q84"/>
    <mergeCell ref="F92:I92"/>
    <mergeCell ref="F93:I93"/>
    <mergeCell ref="L93:M93"/>
    <mergeCell ref="N93:Q93"/>
    <mergeCell ref="N94:Q94"/>
    <mergeCell ref="F95:I95"/>
    <mergeCell ref="L95:M95"/>
    <mergeCell ref="N95:Q95"/>
    <mergeCell ref="F88:I88"/>
    <mergeCell ref="F89:I89"/>
    <mergeCell ref="F90:I90"/>
    <mergeCell ref="L90:M90"/>
    <mergeCell ref="N90:Q90"/>
    <mergeCell ref="F91:I91"/>
    <mergeCell ref="L91:M91"/>
    <mergeCell ref="N91:Q91"/>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BL193"/>
  <sheetViews>
    <sheetView showGridLines="0" zoomScaleNormal="100" workbookViewId="0">
      <pane ySplit="1" topLeftCell="A2" activePane="bottomLeft" state="frozen"/>
      <selection activeCell="K10" sqref="K10"/>
      <selection pane="bottomLeft" activeCell="AC10" sqref="AC10"/>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4" width="8" style="25" hidden="1"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1" spans="2:47" s="17" customFormat="1" ht="6.95" customHeight="1" x14ac:dyDescent="0.25">
      <c r="B1" s="14"/>
      <c r="C1" s="15"/>
      <c r="D1" s="15"/>
      <c r="E1" s="15"/>
      <c r="F1" s="15"/>
      <c r="G1" s="15"/>
      <c r="H1" s="15"/>
      <c r="I1" s="15"/>
      <c r="J1" s="15"/>
      <c r="K1" s="15"/>
      <c r="L1" s="15"/>
      <c r="M1" s="15"/>
      <c r="N1" s="15"/>
      <c r="O1" s="15"/>
      <c r="P1" s="15"/>
      <c r="Q1" s="15"/>
      <c r="R1" s="16"/>
    </row>
    <row r="2" spans="2:47" s="17" customFormat="1" ht="36.950000000000003" customHeight="1" x14ac:dyDescent="0.25">
      <c r="B2" s="18"/>
      <c r="C2" s="686" t="s">
        <v>54</v>
      </c>
      <c r="D2" s="680"/>
      <c r="E2" s="680"/>
      <c r="F2" s="680"/>
      <c r="G2" s="680"/>
      <c r="H2" s="680"/>
      <c r="I2" s="680"/>
      <c r="J2" s="680"/>
      <c r="K2" s="680"/>
      <c r="L2" s="680"/>
      <c r="M2" s="680"/>
      <c r="N2" s="680"/>
      <c r="O2" s="680"/>
      <c r="P2" s="680"/>
      <c r="Q2" s="680"/>
      <c r="R2" s="19"/>
    </row>
    <row r="3" spans="2:47" s="17" customFormat="1" ht="6.95" customHeight="1" x14ac:dyDescent="0.25">
      <c r="B3" s="18"/>
      <c r="C3" s="20"/>
      <c r="D3" s="20"/>
      <c r="E3" s="20"/>
      <c r="F3" s="20"/>
      <c r="G3" s="20"/>
      <c r="H3" s="20"/>
      <c r="I3" s="20"/>
      <c r="J3" s="20"/>
      <c r="K3" s="20"/>
      <c r="L3" s="20"/>
      <c r="M3" s="20"/>
      <c r="N3" s="20"/>
      <c r="O3" s="20"/>
      <c r="P3" s="20"/>
      <c r="Q3" s="20"/>
      <c r="R3" s="19"/>
    </row>
    <row r="4" spans="2:47" s="17" customFormat="1" ht="30" customHeight="1" x14ac:dyDescent="0.25">
      <c r="B4" s="18"/>
      <c r="C4" s="21" t="s">
        <v>55</v>
      </c>
      <c r="D4" s="20"/>
      <c r="E4" s="20"/>
      <c r="F4" s="687" t="s">
        <v>56</v>
      </c>
      <c r="G4" s="680"/>
      <c r="H4" s="680"/>
      <c r="I4" s="680"/>
      <c r="J4" s="680"/>
      <c r="K4" s="680"/>
      <c r="L4" s="680"/>
      <c r="M4" s="680"/>
      <c r="N4" s="680"/>
      <c r="O4" s="680"/>
      <c r="P4" s="680"/>
      <c r="Q4" s="20"/>
      <c r="R4" s="19"/>
    </row>
    <row r="5" spans="2:47" ht="30" customHeight="1" x14ac:dyDescent="0.3">
      <c r="B5" s="22"/>
      <c r="C5" s="21" t="s">
        <v>57</v>
      </c>
      <c r="D5" s="23"/>
      <c r="E5" s="23"/>
      <c r="F5" s="687" t="s">
        <v>1824</v>
      </c>
      <c r="G5" s="688"/>
      <c r="H5" s="688"/>
      <c r="I5" s="688"/>
      <c r="J5" s="688"/>
      <c r="K5" s="688"/>
      <c r="L5" s="688"/>
      <c r="M5" s="688"/>
      <c r="N5" s="688"/>
      <c r="O5" s="688"/>
      <c r="P5" s="688"/>
      <c r="Q5" s="23"/>
      <c r="R5" s="24"/>
    </row>
    <row r="6" spans="2:47" s="17" customFormat="1" ht="36.950000000000003" customHeight="1" x14ac:dyDescent="0.25">
      <c r="B6" s="18"/>
      <c r="C6" s="26" t="s">
        <v>59</v>
      </c>
      <c r="D6" s="20"/>
      <c r="E6" s="20"/>
      <c r="F6" s="689" t="s">
        <v>2464</v>
      </c>
      <c r="G6" s="680"/>
      <c r="H6" s="680"/>
      <c r="I6" s="680"/>
      <c r="J6" s="680"/>
      <c r="K6" s="680"/>
      <c r="L6" s="680"/>
      <c r="M6" s="680"/>
      <c r="N6" s="680"/>
      <c r="O6" s="680"/>
      <c r="P6" s="680"/>
      <c r="Q6" s="20"/>
      <c r="R6" s="19"/>
    </row>
    <row r="7" spans="2:47" s="17" customFormat="1" ht="6.95" customHeight="1" x14ac:dyDescent="0.25">
      <c r="B7" s="18"/>
      <c r="C7" s="20"/>
      <c r="D7" s="20"/>
      <c r="E7" s="20"/>
      <c r="F7" s="20"/>
      <c r="G7" s="20"/>
      <c r="H7" s="20"/>
      <c r="I7" s="20"/>
      <c r="J7" s="20"/>
      <c r="K7" s="20"/>
      <c r="L7" s="20"/>
      <c r="M7" s="20"/>
      <c r="N7" s="20"/>
      <c r="O7" s="20"/>
      <c r="P7" s="20"/>
      <c r="Q7" s="20"/>
      <c r="R7" s="19"/>
    </row>
    <row r="8" spans="2:47" s="17" customFormat="1" ht="18" customHeight="1" x14ac:dyDescent="0.25">
      <c r="B8" s="18"/>
      <c r="C8" s="21" t="s">
        <v>61</v>
      </c>
      <c r="D8" s="20"/>
      <c r="E8" s="20"/>
      <c r="F8" s="27" t="s">
        <v>62</v>
      </c>
      <c r="G8" s="20"/>
      <c r="H8" s="20"/>
      <c r="I8" s="20"/>
      <c r="J8" s="20"/>
      <c r="K8" s="21" t="s">
        <v>63</v>
      </c>
      <c r="L8" s="20"/>
      <c r="M8" s="697">
        <v>42535</v>
      </c>
      <c r="N8" s="680"/>
      <c r="O8" s="680"/>
      <c r="P8" s="680"/>
      <c r="Q8" s="20"/>
      <c r="R8" s="19"/>
    </row>
    <row r="9" spans="2:47" s="17" customFormat="1" ht="6.95" customHeight="1" x14ac:dyDescent="0.25">
      <c r="B9" s="18"/>
      <c r="C9" s="20"/>
      <c r="D9" s="20"/>
      <c r="E9" s="20"/>
      <c r="F9" s="20"/>
      <c r="G9" s="20"/>
      <c r="H9" s="20"/>
      <c r="I9" s="20"/>
      <c r="J9" s="20"/>
      <c r="K9" s="20"/>
      <c r="L9" s="20"/>
      <c r="M9" s="20"/>
      <c r="N9" s="20"/>
      <c r="O9" s="20"/>
      <c r="P9" s="20"/>
      <c r="Q9" s="20"/>
      <c r="R9" s="19"/>
    </row>
    <row r="10" spans="2:47" s="17" customFormat="1" ht="15" x14ac:dyDescent="0.25">
      <c r="B10" s="18"/>
      <c r="C10" s="21" t="s">
        <v>64</v>
      </c>
      <c r="D10" s="20"/>
      <c r="E10" s="20"/>
      <c r="F10" s="27" t="s">
        <v>65</v>
      </c>
      <c r="G10" s="20"/>
      <c r="H10" s="20"/>
      <c r="I10" s="20"/>
      <c r="J10" s="20"/>
      <c r="K10" s="21" t="s">
        <v>66</v>
      </c>
      <c r="L10" s="20"/>
      <c r="M10" s="698" t="s">
        <v>67</v>
      </c>
      <c r="N10" s="680"/>
      <c r="O10" s="680"/>
      <c r="P10" s="680"/>
      <c r="Q10" s="680"/>
      <c r="R10" s="19"/>
    </row>
    <row r="11" spans="2:47" s="17" customFormat="1" ht="14.45" customHeight="1" x14ac:dyDescent="0.25">
      <c r="B11" s="18"/>
      <c r="C11" s="21" t="s">
        <v>68</v>
      </c>
      <c r="D11" s="20"/>
      <c r="E11" s="20"/>
      <c r="F11" s="27"/>
      <c r="G11" s="20"/>
      <c r="H11" s="20"/>
      <c r="I11" s="20"/>
      <c r="J11" s="20"/>
      <c r="K11" s="21" t="s">
        <v>69</v>
      </c>
      <c r="L11" s="20"/>
      <c r="M11" s="698" t="s">
        <v>70</v>
      </c>
      <c r="N11" s="680"/>
      <c r="O11" s="680"/>
      <c r="P11" s="680"/>
      <c r="Q11" s="680"/>
      <c r="R11" s="19"/>
    </row>
    <row r="12" spans="2:47" s="17" customFormat="1" ht="10.35" customHeight="1" x14ac:dyDescent="0.25">
      <c r="B12" s="18"/>
      <c r="C12" s="20"/>
      <c r="D12" s="20"/>
      <c r="E12" s="20"/>
      <c r="F12" s="20"/>
      <c r="G12" s="20"/>
      <c r="H12" s="20"/>
      <c r="I12" s="20"/>
      <c r="J12" s="20"/>
      <c r="K12" s="20"/>
      <c r="L12" s="20"/>
      <c r="M12" s="20"/>
      <c r="N12" s="20"/>
      <c r="O12" s="20"/>
      <c r="P12" s="20"/>
      <c r="Q12" s="20"/>
      <c r="R12" s="19"/>
    </row>
    <row r="13" spans="2:47" s="17" customFormat="1" ht="29.25" customHeight="1" x14ac:dyDescent="0.25">
      <c r="B13" s="18"/>
      <c r="C13" s="694" t="s">
        <v>71</v>
      </c>
      <c r="D13" s="695"/>
      <c r="E13" s="695"/>
      <c r="F13" s="695"/>
      <c r="G13" s="695"/>
      <c r="H13" s="28"/>
      <c r="I13" s="28"/>
      <c r="J13" s="28"/>
      <c r="K13" s="28"/>
      <c r="L13" s="28"/>
      <c r="M13" s="28"/>
      <c r="N13" s="694" t="s">
        <v>72</v>
      </c>
      <c r="O13" s="680"/>
      <c r="P13" s="680"/>
      <c r="Q13" s="680"/>
      <c r="R13" s="19"/>
    </row>
    <row r="14" spans="2:47" s="17" customFormat="1" ht="10.35" customHeight="1" x14ac:dyDescent="0.25">
      <c r="B14" s="18"/>
      <c r="C14" s="20"/>
      <c r="D14" s="20"/>
      <c r="E14" s="20"/>
      <c r="F14" s="20"/>
      <c r="G14" s="20"/>
      <c r="H14" s="20"/>
      <c r="I14" s="20"/>
      <c r="J14" s="20"/>
      <c r="K14" s="20"/>
      <c r="L14" s="20"/>
      <c r="M14" s="20"/>
      <c r="N14" s="20"/>
      <c r="O14" s="20"/>
      <c r="P14" s="20"/>
      <c r="Q14" s="20"/>
      <c r="R14" s="19"/>
    </row>
    <row r="15" spans="2:47" s="17" customFormat="1" ht="29.25" customHeight="1" x14ac:dyDescent="0.25">
      <c r="B15" s="18"/>
      <c r="C15" s="29" t="s">
        <v>73</v>
      </c>
      <c r="D15" s="20"/>
      <c r="E15" s="20"/>
      <c r="F15" s="20"/>
      <c r="G15" s="20"/>
      <c r="H15" s="20"/>
      <c r="I15" s="20"/>
      <c r="J15" s="20"/>
      <c r="K15" s="20"/>
      <c r="L15" s="20"/>
      <c r="M15" s="20"/>
      <c r="N15" s="696">
        <f>N41</f>
        <v>0</v>
      </c>
      <c r="O15" s="680"/>
      <c r="P15" s="680"/>
      <c r="Q15" s="680"/>
      <c r="R15" s="19"/>
      <c r="AC15" s="80">
        <f>N15</f>
        <v>0</v>
      </c>
      <c r="AU15" s="30" t="s">
        <v>74</v>
      </c>
    </row>
    <row r="16" spans="2:47" s="35" customFormat="1" ht="24.95" customHeight="1" x14ac:dyDescent="0.25">
      <c r="B16" s="31"/>
      <c r="C16" s="32"/>
      <c r="D16" s="33" t="s">
        <v>75</v>
      </c>
      <c r="E16" s="32"/>
      <c r="F16" s="32"/>
      <c r="G16" s="32"/>
      <c r="H16" s="32"/>
      <c r="I16" s="32"/>
      <c r="J16" s="32"/>
      <c r="K16" s="32"/>
      <c r="L16" s="32"/>
      <c r="M16" s="32"/>
      <c r="N16" s="669">
        <f>N42</f>
        <v>0</v>
      </c>
      <c r="O16" s="685"/>
      <c r="P16" s="685"/>
      <c r="Q16" s="685"/>
      <c r="R16" s="34"/>
    </row>
    <row r="17" spans="2:18" s="40" customFormat="1" ht="19.899999999999999" customHeight="1" x14ac:dyDescent="0.25">
      <c r="B17" s="36"/>
      <c r="C17" s="37"/>
      <c r="D17" s="38" t="s">
        <v>76</v>
      </c>
      <c r="E17" s="37"/>
      <c r="F17" s="37"/>
      <c r="G17" s="37"/>
      <c r="H17" s="37"/>
      <c r="I17" s="37"/>
      <c r="J17" s="37"/>
      <c r="K17" s="37"/>
      <c r="L17" s="37"/>
      <c r="M17" s="37"/>
      <c r="N17" s="683">
        <f>N43</f>
        <v>0</v>
      </c>
      <c r="O17" s="684"/>
      <c r="P17" s="684"/>
      <c r="Q17" s="684"/>
      <c r="R17" s="39"/>
    </row>
    <row r="18" spans="2:18" s="40" customFormat="1" ht="19.899999999999999" customHeight="1" x14ac:dyDescent="0.25">
      <c r="B18" s="36"/>
      <c r="C18" s="37"/>
      <c r="D18" s="38" t="s">
        <v>78</v>
      </c>
      <c r="E18" s="37"/>
      <c r="F18" s="37"/>
      <c r="G18" s="37"/>
      <c r="H18" s="37"/>
      <c r="I18" s="37"/>
      <c r="J18" s="37"/>
      <c r="K18" s="37"/>
      <c r="L18" s="37"/>
      <c r="M18" s="37"/>
      <c r="N18" s="683">
        <f>N96</f>
        <v>0</v>
      </c>
      <c r="O18" s="684"/>
      <c r="P18" s="684"/>
      <c r="Q18" s="684"/>
      <c r="R18" s="39"/>
    </row>
    <row r="19" spans="2:18" s="40" customFormat="1" ht="19.899999999999999" customHeight="1" x14ac:dyDescent="0.25">
      <c r="B19" s="36"/>
      <c r="C19" s="37"/>
      <c r="D19" s="38" t="s">
        <v>79</v>
      </c>
      <c r="E19" s="37"/>
      <c r="F19" s="37"/>
      <c r="G19" s="37"/>
      <c r="H19" s="37"/>
      <c r="I19" s="37"/>
      <c r="J19" s="37"/>
      <c r="K19" s="37"/>
      <c r="L19" s="37"/>
      <c r="M19" s="37"/>
      <c r="N19" s="683">
        <f>N103</f>
        <v>0</v>
      </c>
      <c r="O19" s="684"/>
      <c r="P19" s="684"/>
      <c r="Q19" s="684"/>
      <c r="R19" s="39"/>
    </row>
    <row r="20" spans="2:18" s="40" customFormat="1" ht="19.899999999999999" customHeight="1" x14ac:dyDescent="0.25">
      <c r="B20" s="36"/>
      <c r="C20" s="37"/>
      <c r="D20" s="38" t="s">
        <v>80</v>
      </c>
      <c r="E20" s="37"/>
      <c r="F20" s="37"/>
      <c r="G20" s="37"/>
      <c r="H20" s="37"/>
      <c r="I20" s="37"/>
      <c r="J20" s="37"/>
      <c r="K20" s="37"/>
      <c r="L20" s="37"/>
      <c r="M20" s="37"/>
      <c r="N20" s="683">
        <f>N106</f>
        <v>0</v>
      </c>
      <c r="O20" s="684"/>
      <c r="P20" s="684"/>
      <c r="Q20" s="684"/>
      <c r="R20" s="39"/>
    </row>
    <row r="21" spans="2:18" s="40" customFormat="1" ht="19.899999999999999" customHeight="1" x14ac:dyDescent="0.25">
      <c r="B21" s="36"/>
      <c r="C21" s="37"/>
      <c r="D21" s="38" t="s">
        <v>81</v>
      </c>
      <c r="E21" s="37"/>
      <c r="F21" s="37"/>
      <c r="G21" s="37"/>
      <c r="H21" s="37"/>
      <c r="I21" s="37"/>
      <c r="J21" s="37"/>
      <c r="K21" s="37"/>
      <c r="L21" s="37"/>
      <c r="M21" s="37"/>
      <c r="N21" s="683">
        <f>N142</f>
        <v>0</v>
      </c>
      <c r="O21" s="684"/>
      <c r="P21" s="684"/>
      <c r="Q21" s="684"/>
      <c r="R21" s="39"/>
    </row>
    <row r="22" spans="2:18" s="40" customFormat="1" ht="19.899999999999999" customHeight="1" x14ac:dyDescent="0.25">
      <c r="B22" s="36"/>
      <c r="C22" s="37"/>
      <c r="D22" s="38" t="s">
        <v>84</v>
      </c>
      <c r="E22" s="37"/>
      <c r="F22" s="37"/>
      <c r="G22" s="37"/>
      <c r="H22" s="37"/>
      <c r="I22" s="37"/>
      <c r="J22" s="37"/>
      <c r="K22" s="37"/>
      <c r="L22" s="37"/>
      <c r="M22" s="37"/>
      <c r="N22" s="683">
        <f>N179</f>
        <v>0</v>
      </c>
      <c r="O22" s="684"/>
      <c r="P22" s="684"/>
      <c r="Q22" s="684"/>
      <c r="R22" s="39"/>
    </row>
    <row r="23" spans="2:18" s="40" customFormat="1" ht="19.899999999999999" customHeight="1" x14ac:dyDescent="0.25">
      <c r="B23" s="36"/>
      <c r="C23" s="37"/>
      <c r="D23" s="38" t="s">
        <v>85</v>
      </c>
      <c r="E23" s="37"/>
      <c r="F23" s="37"/>
      <c r="G23" s="37"/>
      <c r="H23" s="37"/>
      <c r="I23" s="37"/>
      <c r="J23" s="37"/>
      <c r="K23" s="37"/>
      <c r="L23" s="37"/>
      <c r="M23" s="37"/>
      <c r="N23" s="683">
        <f>N191</f>
        <v>0</v>
      </c>
      <c r="O23" s="684"/>
      <c r="P23" s="684"/>
      <c r="Q23" s="684"/>
      <c r="R23" s="39"/>
    </row>
    <row r="24" spans="2:18" s="17" customFormat="1" ht="6.95" customHeight="1" x14ac:dyDescent="0.25">
      <c r="B24" s="41"/>
      <c r="C24" s="42"/>
      <c r="D24" s="42"/>
      <c r="E24" s="42"/>
      <c r="F24" s="42"/>
      <c r="G24" s="42"/>
      <c r="H24" s="42"/>
      <c r="I24" s="42"/>
      <c r="J24" s="42"/>
      <c r="K24" s="42"/>
      <c r="L24" s="42"/>
      <c r="M24" s="42"/>
      <c r="N24" s="42"/>
      <c r="O24" s="42"/>
      <c r="P24" s="42"/>
      <c r="Q24" s="42"/>
      <c r="R24" s="43"/>
    </row>
    <row r="28" spans="2:18" s="17" customFormat="1" ht="6.95" customHeight="1" x14ac:dyDescent="0.25">
      <c r="B28" s="14"/>
      <c r="C28" s="15"/>
      <c r="D28" s="15"/>
      <c r="E28" s="15"/>
      <c r="F28" s="15"/>
      <c r="G28" s="15"/>
      <c r="H28" s="15"/>
      <c r="I28" s="15"/>
      <c r="J28" s="15"/>
      <c r="K28" s="15"/>
      <c r="L28" s="15"/>
      <c r="M28" s="15"/>
      <c r="N28" s="15"/>
      <c r="O28" s="15"/>
      <c r="P28" s="15"/>
      <c r="Q28" s="15"/>
      <c r="R28" s="16"/>
    </row>
    <row r="29" spans="2:18" s="17" customFormat="1" ht="36.950000000000003" customHeight="1" x14ac:dyDescent="0.25">
      <c r="B29" s="18"/>
      <c r="C29" s="686" t="s">
        <v>100</v>
      </c>
      <c r="D29" s="680"/>
      <c r="E29" s="680"/>
      <c r="F29" s="680"/>
      <c r="G29" s="680"/>
      <c r="H29" s="680"/>
      <c r="I29" s="680"/>
      <c r="J29" s="680"/>
      <c r="K29" s="680"/>
      <c r="L29" s="680"/>
      <c r="M29" s="680"/>
      <c r="N29" s="680"/>
      <c r="O29" s="680"/>
      <c r="P29" s="680"/>
      <c r="Q29" s="680"/>
      <c r="R29" s="19"/>
    </row>
    <row r="30" spans="2:18" s="17" customFormat="1" ht="6.95" customHeight="1" x14ac:dyDescent="0.25">
      <c r="B30" s="18"/>
      <c r="C30" s="20"/>
      <c r="D30" s="20"/>
      <c r="E30" s="20"/>
      <c r="F30" s="20"/>
      <c r="G30" s="20"/>
      <c r="H30" s="20"/>
      <c r="I30" s="20"/>
      <c r="J30" s="20"/>
      <c r="K30" s="20"/>
      <c r="L30" s="20"/>
      <c r="M30" s="20"/>
      <c r="N30" s="20"/>
      <c r="O30" s="20"/>
      <c r="P30" s="20"/>
      <c r="Q30" s="20"/>
      <c r="R30" s="19"/>
    </row>
    <row r="31" spans="2:18" s="17" customFormat="1" ht="30" customHeight="1" x14ac:dyDescent="0.25">
      <c r="B31" s="18"/>
      <c r="C31" s="21" t="s">
        <v>55</v>
      </c>
      <c r="D31" s="20"/>
      <c r="E31" s="20"/>
      <c r="F31" s="687" t="s">
        <v>56</v>
      </c>
      <c r="G31" s="680"/>
      <c r="H31" s="680"/>
      <c r="I31" s="680"/>
      <c r="J31" s="680"/>
      <c r="K31" s="680"/>
      <c r="L31" s="680"/>
      <c r="M31" s="680"/>
      <c r="N31" s="680"/>
      <c r="O31" s="680"/>
      <c r="P31" s="680"/>
      <c r="Q31" s="20"/>
      <c r="R31" s="19"/>
    </row>
    <row r="32" spans="2:18" ht="30" customHeight="1" x14ac:dyDescent="0.3">
      <c r="B32" s="22"/>
      <c r="C32" s="21" t="s">
        <v>57</v>
      </c>
      <c r="D32" s="23"/>
      <c r="E32" s="23"/>
      <c r="F32" s="687" t="s">
        <v>1824</v>
      </c>
      <c r="G32" s="688"/>
      <c r="H32" s="688"/>
      <c r="I32" s="688"/>
      <c r="J32" s="688"/>
      <c r="K32" s="688"/>
      <c r="L32" s="688"/>
      <c r="M32" s="688"/>
      <c r="N32" s="688"/>
      <c r="O32" s="688"/>
      <c r="P32" s="688"/>
      <c r="Q32" s="23"/>
      <c r="R32" s="24"/>
    </row>
    <row r="33" spans="2:64" s="17" customFormat="1" ht="36.950000000000003" customHeight="1" x14ac:dyDescent="0.25">
      <c r="B33" s="18"/>
      <c r="C33" s="26" t="s">
        <v>59</v>
      </c>
      <c r="D33" s="20"/>
      <c r="E33" s="20"/>
      <c r="F33" s="689" t="s">
        <v>2464</v>
      </c>
      <c r="G33" s="680"/>
      <c r="H33" s="680"/>
      <c r="I33" s="680"/>
      <c r="J33" s="680"/>
      <c r="K33" s="680"/>
      <c r="L33" s="680"/>
      <c r="M33" s="680"/>
      <c r="N33" s="680"/>
      <c r="O33" s="680"/>
      <c r="P33" s="680"/>
      <c r="Q33" s="20"/>
      <c r="R33" s="19"/>
    </row>
    <row r="34" spans="2:64" s="17" customFormat="1" ht="6.95" customHeight="1" x14ac:dyDescent="0.25">
      <c r="B34" s="18"/>
      <c r="C34" s="20"/>
      <c r="D34" s="20"/>
      <c r="E34" s="20"/>
      <c r="F34" s="20"/>
      <c r="G34" s="20"/>
      <c r="H34" s="20"/>
      <c r="I34" s="20"/>
      <c r="J34" s="20"/>
      <c r="K34" s="20"/>
      <c r="L34" s="20"/>
      <c r="M34" s="20"/>
      <c r="N34" s="20"/>
      <c r="O34" s="20"/>
      <c r="P34" s="20"/>
      <c r="Q34" s="20"/>
      <c r="R34" s="19"/>
    </row>
    <row r="35" spans="2:64" s="17" customFormat="1" ht="18" customHeight="1" x14ac:dyDescent="0.25">
      <c r="B35" s="18"/>
      <c r="C35" s="21" t="s">
        <v>61</v>
      </c>
      <c r="D35" s="20"/>
      <c r="E35" s="20"/>
      <c r="F35" s="27" t="s">
        <v>62</v>
      </c>
      <c r="G35" s="20"/>
      <c r="H35" s="20"/>
      <c r="I35" s="20"/>
      <c r="J35" s="20"/>
      <c r="K35" s="21" t="s">
        <v>63</v>
      </c>
      <c r="L35" s="20"/>
      <c r="M35" s="697">
        <v>42535</v>
      </c>
      <c r="N35" s="680"/>
      <c r="O35" s="680"/>
      <c r="P35" s="680"/>
      <c r="Q35" s="20"/>
      <c r="R35" s="19"/>
    </row>
    <row r="36" spans="2:64" s="17" customFormat="1" ht="6.95" customHeight="1" x14ac:dyDescent="0.25">
      <c r="B36" s="18"/>
      <c r="C36" s="20"/>
      <c r="D36" s="20"/>
      <c r="E36" s="20"/>
      <c r="F36" s="20"/>
      <c r="G36" s="20"/>
      <c r="H36" s="20"/>
      <c r="I36" s="20"/>
      <c r="J36" s="20"/>
      <c r="K36" s="20"/>
      <c r="L36" s="20"/>
      <c r="M36" s="20"/>
      <c r="N36" s="20"/>
      <c r="O36" s="20"/>
      <c r="P36" s="20"/>
      <c r="Q36" s="20"/>
      <c r="R36" s="19"/>
    </row>
    <row r="37" spans="2:64" s="17" customFormat="1" ht="15" x14ac:dyDescent="0.25">
      <c r="B37" s="18"/>
      <c r="C37" s="21" t="s">
        <v>64</v>
      </c>
      <c r="D37" s="20"/>
      <c r="E37" s="20"/>
      <c r="F37" s="27" t="s">
        <v>65</v>
      </c>
      <c r="G37" s="20"/>
      <c r="H37" s="20"/>
      <c r="I37" s="20"/>
      <c r="J37" s="20"/>
      <c r="K37" s="21" t="s">
        <v>66</v>
      </c>
      <c r="L37" s="20"/>
      <c r="M37" s="698" t="s">
        <v>67</v>
      </c>
      <c r="N37" s="680"/>
      <c r="O37" s="680"/>
      <c r="P37" s="680"/>
      <c r="Q37" s="680"/>
      <c r="R37" s="19"/>
    </row>
    <row r="38" spans="2:64" s="17" customFormat="1" ht="14.45" customHeight="1" x14ac:dyDescent="0.25">
      <c r="B38" s="18"/>
      <c r="C38" s="21" t="s">
        <v>68</v>
      </c>
      <c r="D38" s="20"/>
      <c r="E38" s="20"/>
      <c r="F38" s="27"/>
      <c r="G38" s="20"/>
      <c r="H38" s="20"/>
      <c r="I38" s="20"/>
      <c r="J38" s="20"/>
      <c r="K38" s="21" t="s">
        <v>69</v>
      </c>
      <c r="L38" s="20"/>
      <c r="M38" s="698" t="s">
        <v>70</v>
      </c>
      <c r="N38" s="680"/>
      <c r="O38" s="680"/>
      <c r="P38" s="680"/>
      <c r="Q38" s="680"/>
      <c r="R38" s="19"/>
    </row>
    <row r="39" spans="2:64" s="17" customFormat="1" ht="10.35" customHeight="1" x14ac:dyDescent="0.25">
      <c r="B39" s="18"/>
      <c r="C39" s="20"/>
      <c r="D39" s="20"/>
      <c r="E39" s="20"/>
      <c r="F39" s="20"/>
      <c r="G39" s="20"/>
      <c r="H39" s="20"/>
      <c r="I39" s="20"/>
      <c r="J39" s="20"/>
      <c r="K39" s="20"/>
      <c r="L39" s="20"/>
      <c r="M39" s="20"/>
      <c r="N39" s="20"/>
      <c r="O39" s="20"/>
      <c r="P39" s="20"/>
      <c r="Q39" s="20"/>
      <c r="R39" s="19"/>
    </row>
    <row r="40" spans="2:64" s="48" customFormat="1" ht="29.25" customHeight="1" x14ac:dyDescent="0.25">
      <c r="B40" s="44"/>
      <c r="C40" s="45" t="s">
        <v>101</v>
      </c>
      <c r="D40" s="46" t="s">
        <v>102</v>
      </c>
      <c r="E40" s="46" t="s">
        <v>103</v>
      </c>
      <c r="F40" s="690" t="s">
        <v>104</v>
      </c>
      <c r="G40" s="691"/>
      <c r="H40" s="691"/>
      <c r="I40" s="691"/>
      <c r="J40" s="46" t="s">
        <v>105</v>
      </c>
      <c r="K40" s="46" t="s">
        <v>106</v>
      </c>
      <c r="L40" s="692" t="s">
        <v>107</v>
      </c>
      <c r="M40" s="691"/>
      <c r="N40" s="690" t="s">
        <v>72</v>
      </c>
      <c r="O40" s="691"/>
      <c r="P40" s="691"/>
      <c r="Q40" s="693"/>
      <c r="R40" s="47"/>
      <c r="T40" s="49" t="s">
        <v>108</v>
      </c>
      <c r="U40" s="50" t="s">
        <v>109</v>
      </c>
      <c r="V40" s="50" t="s">
        <v>110</v>
      </c>
      <c r="W40" s="50" t="s">
        <v>111</v>
      </c>
      <c r="X40" s="50" t="s">
        <v>112</v>
      </c>
      <c r="Y40" s="50" t="s">
        <v>113</v>
      </c>
      <c r="Z40" s="50" t="s">
        <v>114</v>
      </c>
      <c r="AA40" s="51" t="s">
        <v>115</v>
      </c>
    </row>
    <row r="41" spans="2:64" s="17" customFormat="1" ht="29.25" customHeight="1" x14ac:dyDescent="0.35">
      <c r="B41" s="18"/>
      <c r="C41" s="52" t="s">
        <v>116</v>
      </c>
      <c r="D41" s="20"/>
      <c r="E41" s="20"/>
      <c r="F41" s="20"/>
      <c r="G41" s="20"/>
      <c r="H41" s="20"/>
      <c r="I41" s="20"/>
      <c r="J41" s="20"/>
      <c r="K41" s="20"/>
      <c r="L41" s="20"/>
      <c r="M41" s="20"/>
      <c r="N41" s="674">
        <f>BK41</f>
        <v>0</v>
      </c>
      <c r="O41" s="675"/>
      <c r="P41" s="675"/>
      <c r="Q41" s="675"/>
      <c r="R41" s="19"/>
      <c r="T41" s="53"/>
      <c r="U41" s="54"/>
      <c r="V41" s="54"/>
      <c r="W41" s="55">
        <f>W42</f>
        <v>107.29384699999999</v>
      </c>
      <c r="X41" s="54"/>
      <c r="Y41" s="55">
        <f>Y42</f>
        <v>16.905553999999999</v>
      </c>
      <c r="Z41" s="54"/>
      <c r="AA41" s="56">
        <f>AA42</f>
        <v>15.978400000000002</v>
      </c>
      <c r="AT41" s="30" t="s">
        <v>117</v>
      </c>
      <c r="AU41" s="30" t="s">
        <v>74</v>
      </c>
      <c r="BK41" s="57">
        <f>BK42</f>
        <v>0</v>
      </c>
    </row>
    <row r="42" spans="2:64" s="62" customFormat="1" ht="37.35" customHeight="1" x14ac:dyDescent="0.35">
      <c r="B42" s="58"/>
      <c r="C42" s="59"/>
      <c r="D42" s="60" t="s">
        <v>75</v>
      </c>
      <c r="E42" s="60"/>
      <c r="F42" s="60"/>
      <c r="G42" s="60"/>
      <c r="H42" s="60"/>
      <c r="I42" s="60"/>
      <c r="J42" s="60"/>
      <c r="K42" s="60"/>
      <c r="L42" s="60"/>
      <c r="M42" s="60"/>
      <c r="N42" s="668">
        <f>BK42</f>
        <v>0</v>
      </c>
      <c r="O42" s="669"/>
      <c r="P42" s="669"/>
      <c r="Q42" s="669"/>
      <c r="R42" s="61"/>
      <c r="T42" s="63"/>
      <c r="U42" s="59"/>
      <c r="V42" s="59"/>
      <c r="W42" s="64">
        <f>W43+W96+W103+W106+W142+W179+W191</f>
        <v>107.29384699999999</v>
      </c>
      <c r="X42" s="59"/>
      <c r="Y42" s="64">
        <f>Y43+Y96+Y103+Y106+Y142+Y179+Y191</f>
        <v>16.905553999999999</v>
      </c>
      <c r="Z42" s="59"/>
      <c r="AA42" s="65">
        <f>AA43+AA96+AA103+AA106+AA142+AA179+AA191</f>
        <v>15.978400000000002</v>
      </c>
      <c r="AR42" s="66" t="s">
        <v>118</v>
      </c>
      <c r="AT42" s="67" t="s">
        <v>117</v>
      </c>
      <c r="AU42" s="67" t="s">
        <v>119</v>
      </c>
      <c r="AY42" s="66" t="s">
        <v>120</v>
      </c>
      <c r="BK42" s="68">
        <f>BK43+BK96+BK103+BK106+BK142+BK179+BK191</f>
        <v>0</v>
      </c>
    </row>
    <row r="43" spans="2:64" s="62" customFormat="1" ht="19.899999999999999" customHeight="1" x14ac:dyDescent="0.3">
      <c r="B43" s="58"/>
      <c r="C43" s="59"/>
      <c r="D43" s="69" t="s">
        <v>76</v>
      </c>
      <c r="E43" s="69"/>
      <c r="F43" s="69"/>
      <c r="G43" s="69"/>
      <c r="H43" s="69"/>
      <c r="I43" s="69"/>
      <c r="J43" s="69"/>
      <c r="K43" s="69"/>
      <c r="L43" s="69"/>
      <c r="M43" s="69"/>
      <c r="N43" s="659">
        <f>BK43</f>
        <v>0</v>
      </c>
      <c r="O43" s="660"/>
      <c r="P43" s="660"/>
      <c r="Q43" s="660"/>
      <c r="R43" s="61"/>
      <c r="T43" s="63"/>
      <c r="U43" s="59"/>
      <c r="V43" s="59"/>
      <c r="W43" s="64">
        <f>SUM(W44:W95)</f>
        <v>53.897067999999983</v>
      </c>
      <c r="X43" s="59"/>
      <c r="Y43" s="64">
        <f>SUM(Y44:Y95)</f>
        <v>14.716327999999999</v>
      </c>
      <c r="Z43" s="59"/>
      <c r="AA43" s="65">
        <f>SUM(AA44:AA95)</f>
        <v>0</v>
      </c>
      <c r="AR43" s="66" t="s">
        <v>118</v>
      </c>
      <c r="AT43" s="67" t="s">
        <v>117</v>
      </c>
      <c r="AU43" s="67" t="s">
        <v>118</v>
      </c>
      <c r="AY43" s="66" t="s">
        <v>120</v>
      </c>
      <c r="BK43" s="68">
        <f>SUM(BK44:BK95)</f>
        <v>0</v>
      </c>
    </row>
    <row r="44" spans="2:64" s="17" customFormat="1" ht="31.5" customHeight="1" x14ac:dyDescent="0.25">
      <c r="B44" s="70"/>
      <c r="C44" s="71" t="s">
        <v>118</v>
      </c>
      <c r="D44" s="71" t="s">
        <v>121</v>
      </c>
      <c r="E44" s="72" t="s">
        <v>1927</v>
      </c>
      <c r="F44" s="671" t="s">
        <v>1928</v>
      </c>
      <c r="G44" s="667"/>
      <c r="H44" s="667"/>
      <c r="I44" s="667"/>
      <c r="J44" s="73" t="s">
        <v>134</v>
      </c>
      <c r="K44" s="74">
        <v>3.278</v>
      </c>
      <c r="L44" s="666"/>
      <c r="M44" s="667"/>
      <c r="N44" s="666">
        <f>ROUND(L44*K44,2)</f>
        <v>0</v>
      </c>
      <c r="O44" s="667"/>
      <c r="P44" s="667"/>
      <c r="Q44" s="667"/>
      <c r="R44" s="75"/>
      <c r="T44" s="76" t="s">
        <v>125</v>
      </c>
      <c r="U44" s="77" t="s">
        <v>126</v>
      </c>
      <c r="V44" s="78">
        <v>9.7000000000000003E-2</v>
      </c>
      <c r="W44" s="78">
        <f>V44*K44</f>
        <v>0.31796600000000003</v>
      </c>
      <c r="X44" s="78">
        <v>0</v>
      </c>
      <c r="Y44" s="78">
        <f>X44*K44</f>
        <v>0</v>
      </c>
      <c r="Z44" s="78">
        <v>0</v>
      </c>
      <c r="AA44" s="79">
        <f>Z44*K44</f>
        <v>0</v>
      </c>
      <c r="AR44" s="30" t="s">
        <v>127</v>
      </c>
      <c r="AT44" s="30" t="s">
        <v>121</v>
      </c>
      <c r="AU44" s="30" t="s">
        <v>128</v>
      </c>
      <c r="AY44" s="30" t="s">
        <v>120</v>
      </c>
      <c r="BE44" s="80">
        <f>IF(U44="základní",N44,0)</f>
        <v>0</v>
      </c>
      <c r="BF44" s="80">
        <f>IF(U44="snížená",N44,0)</f>
        <v>0</v>
      </c>
      <c r="BG44" s="80">
        <f>IF(U44="zákl. přenesená",N44,0)</f>
        <v>0</v>
      </c>
      <c r="BH44" s="80">
        <f>IF(U44="sníž. přenesená",N44,0)</f>
        <v>0</v>
      </c>
      <c r="BI44" s="80">
        <f>IF(U44="nulová",N44,0)</f>
        <v>0</v>
      </c>
      <c r="BJ44" s="30" t="s">
        <v>118</v>
      </c>
      <c r="BK44" s="80">
        <f>ROUND(L44*K44,2)</f>
        <v>0</v>
      </c>
      <c r="BL44" s="30" t="s">
        <v>127</v>
      </c>
    </row>
    <row r="45" spans="2:64" s="86" customFormat="1" ht="22.5" customHeight="1" x14ac:dyDescent="0.25">
      <c r="B45" s="81"/>
      <c r="C45" s="82"/>
      <c r="D45" s="82"/>
      <c r="E45" s="83" t="s">
        <v>125</v>
      </c>
      <c r="F45" s="661" t="s">
        <v>2465</v>
      </c>
      <c r="G45" s="662"/>
      <c r="H45" s="662"/>
      <c r="I45" s="662"/>
      <c r="J45" s="82"/>
      <c r="K45" s="84">
        <v>3.278</v>
      </c>
      <c r="L45" s="82"/>
      <c r="M45" s="82"/>
      <c r="N45" s="82"/>
      <c r="O45" s="82"/>
      <c r="P45" s="82"/>
      <c r="Q45" s="82"/>
      <c r="R45" s="85"/>
      <c r="T45" s="87"/>
      <c r="U45" s="82"/>
      <c r="V45" s="82"/>
      <c r="W45" s="82"/>
      <c r="X45" s="82"/>
      <c r="Y45" s="82"/>
      <c r="Z45" s="82"/>
      <c r="AA45" s="88"/>
      <c r="AT45" s="89" t="s">
        <v>130</v>
      </c>
      <c r="AU45" s="89" t="s">
        <v>128</v>
      </c>
      <c r="AV45" s="86" t="s">
        <v>128</v>
      </c>
      <c r="AW45" s="86" t="s">
        <v>131</v>
      </c>
      <c r="AX45" s="86" t="s">
        <v>118</v>
      </c>
      <c r="AY45" s="89" t="s">
        <v>120</v>
      </c>
    </row>
    <row r="46" spans="2:64" s="17" customFormat="1" ht="31.5" customHeight="1" x14ac:dyDescent="0.25">
      <c r="B46" s="70"/>
      <c r="C46" s="71" t="s">
        <v>128</v>
      </c>
      <c r="D46" s="71" t="s">
        <v>121</v>
      </c>
      <c r="E46" s="72" t="s">
        <v>1826</v>
      </c>
      <c r="F46" s="671" t="s">
        <v>1827</v>
      </c>
      <c r="G46" s="667"/>
      <c r="H46" s="667"/>
      <c r="I46" s="667"/>
      <c r="J46" s="73" t="s">
        <v>134</v>
      </c>
      <c r="K46" s="74">
        <v>28.222999999999999</v>
      </c>
      <c r="L46" s="666"/>
      <c r="M46" s="667"/>
      <c r="N46" s="666">
        <f>ROUND(L46*K46,2)</f>
        <v>0</v>
      </c>
      <c r="O46" s="667"/>
      <c r="P46" s="667"/>
      <c r="Q46" s="667"/>
      <c r="R46" s="75"/>
      <c r="T46" s="76" t="s">
        <v>125</v>
      </c>
      <c r="U46" s="77" t="s">
        <v>126</v>
      </c>
      <c r="V46" s="78">
        <v>0.78100000000000003</v>
      </c>
      <c r="W46" s="78">
        <f>V46*K46</f>
        <v>22.042162999999999</v>
      </c>
      <c r="X46" s="78">
        <v>0</v>
      </c>
      <c r="Y46" s="78">
        <f>X46*K46</f>
        <v>0</v>
      </c>
      <c r="Z46" s="78">
        <v>0</v>
      </c>
      <c r="AA46" s="79">
        <f>Z46*K46</f>
        <v>0</v>
      </c>
      <c r="AR46" s="30" t="s">
        <v>127</v>
      </c>
      <c r="AT46" s="30" t="s">
        <v>121</v>
      </c>
      <c r="AU46" s="30" t="s">
        <v>128</v>
      </c>
      <c r="AY46" s="30" t="s">
        <v>120</v>
      </c>
      <c r="BE46" s="80">
        <f>IF(U46="základní",N46,0)</f>
        <v>0</v>
      </c>
      <c r="BF46" s="80">
        <f>IF(U46="snížená",N46,0)</f>
        <v>0</v>
      </c>
      <c r="BG46" s="80">
        <f>IF(U46="zákl. přenesená",N46,0)</f>
        <v>0</v>
      </c>
      <c r="BH46" s="80">
        <f>IF(U46="sníž. přenesená",N46,0)</f>
        <v>0</v>
      </c>
      <c r="BI46" s="80">
        <f>IF(U46="nulová",N46,0)</f>
        <v>0</v>
      </c>
      <c r="BJ46" s="30" t="s">
        <v>118</v>
      </c>
      <c r="BK46" s="80">
        <f>ROUND(L46*K46,2)</f>
        <v>0</v>
      </c>
      <c r="BL46" s="30" t="s">
        <v>127</v>
      </c>
    </row>
    <row r="47" spans="2:64" s="109" customFormat="1" ht="22.5" customHeight="1" x14ac:dyDescent="0.25">
      <c r="B47" s="105"/>
      <c r="C47" s="106"/>
      <c r="D47" s="106"/>
      <c r="E47" s="107" t="s">
        <v>125</v>
      </c>
      <c r="F47" s="672" t="s">
        <v>1828</v>
      </c>
      <c r="G47" s="673"/>
      <c r="H47" s="673"/>
      <c r="I47" s="673"/>
      <c r="J47" s="106"/>
      <c r="K47" s="107" t="s">
        <v>125</v>
      </c>
      <c r="L47" s="106"/>
      <c r="M47" s="106"/>
      <c r="N47" s="106"/>
      <c r="O47" s="106"/>
      <c r="P47" s="106"/>
      <c r="Q47" s="106"/>
      <c r="R47" s="108"/>
      <c r="T47" s="110"/>
      <c r="U47" s="106"/>
      <c r="V47" s="106"/>
      <c r="W47" s="106"/>
      <c r="X47" s="106"/>
      <c r="Y47" s="106"/>
      <c r="Z47" s="106"/>
      <c r="AA47" s="111"/>
      <c r="AT47" s="112" t="s">
        <v>130</v>
      </c>
      <c r="AU47" s="112" t="s">
        <v>128</v>
      </c>
      <c r="AV47" s="109" t="s">
        <v>118</v>
      </c>
      <c r="AW47" s="109" t="s">
        <v>131</v>
      </c>
      <c r="AX47" s="109" t="s">
        <v>119</v>
      </c>
      <c r="AY47" s="112" t="s">
        <v>120</v>
      </c>
    </row>
    <row r="48" spans="2:64" s="86" customFormat="1" ht="22.5" customHeight="1" x14ac:dyDescent="0.25">
      <c r="B48" s="81"/>
      <c r="C48" s="82"/>
      <c r="D48" s="82"/>
      <c r="E48" s="83" t="s">
        <v>125</v>
      </c>
      <c r="F48" s="663" t="s">
        <v>2466</v>
      </c>
      <c r="G48" s="662"/>
      <c r="H48" s="662"/>
      <c r="I48" s="662"/>
      <c r="J48" s="82"/>
      <c r="K48" s="84">
        <v>17.219000000000001</v>
      </c>
      <c r="L48" s="82"/>
      <c r="M48" s="82"/>
      <c r="N48" s="82"/>
      <c r="O48" s="82"/>
      <c r="P48" s="82"/>
      <c r="Q48" s="82"/>
      <c r="R48" s="85"/>
      <c r="T48" s="87"/>
      <c r="U48" s="82"/>
      <c r="V48" s="82"/>
      <c r="W48" s="82"/>
      <c r="X48" s="82"/>
      <c r="Y48" s="82"/>
      <c r="Z48" s="82"/>
      <c r="AA48" s="88"/>
      <c r="AT48" s="89" t="s">
        <v>130</v>
      </c>
      <c r="AU48" s="89" t="s">
        <v>128</v>
      </c>
      <c r="AV48" s="86" t="s">
        <v>128</v>
      </c>
      <c r="AW48" s="86" t="s">
        <v>131</v>
      </c>
      <c r="AX48" s="86" t="s">
        <v>119</v>
      </c>
      <c r="AY48" s="89" t="s">
        <v>120</v>
      </c>
    </row>
    <row r="49" spans="2:64" s="86" customFormat="1" ht="22.5" customHeight="1" x14ac:dyDescent="0.25">
      <c r="B49" s="81"/>
      <c r="C49" s="82"/>
      <c r="D49" s="82"/>
      <c r="E49" s="83" t="s">
        <v>125</v>
      </c>
      <c r="F49" s="663" t="s">
        <v>2467</v>
      </c>
      <c r="G49" s="662"/>
      <c r="H49" s="662"/>
      <c r="I49" s="662"/>
      <c r="J49" s="82"/>
      <c r="K49" s="84">
        <v>1.3959999999999999</v>
      </c>
      <c r="L49" s="82"/>
      <c r="M49" s="82"/>
      <c r="N49" s="82"/>
      <c r="O49" s="82"/>
      <c r="P49" s="82"/>
      <c r="Q49" s="82"/>
      <c r="R49" s="85"/>
      <c r="T49" s="87"/>
      <c r="U49" s="82"/>
      <c r="V49" s="82"/>
      <c r="W49" s="82"/>
      <c r="X49" s="82"/>
      <c r="Y49" s="82"/>
      <c r="Z49" s="82"/>
      <c r="AA49" s="88"/>
      <c r="AT49" s="89" t="s">
        <v>130</v>
      </c>
      <c r="AU49" s="89" t="s">
        <v>128</v>
      </c>
      <c r="AV49" s="86" t="s">
        <v>128</v>
      </c>
      <c r="AW49" s="86" t="s">
        <v>131</v>
      </c>
      <c r="AX49" s="86" t="s">
        <v>119</v>
      </c>
      <c r="AY49" s="89" t="s">
        <v>120</v>
      </c>
    </row>
    <row r="50" spans="2:64" s="86" customFormat="1" ht="22.5" customHeight="1" x14ac:dyDescent="0.25">
      <c r="B50" s="81"/>
      <c r="C50" s="82"/>
      <c r="D50" s="82"/>
      <c r="E50" s="83" t="s">
        <v>125</v>
      </c>
      <c r="F50" s="663" t="s">
        <v>2468</v>
      </c>
      <c r="G50" s="662"/>
      <c r="H50" s="662"/>
      <c r="I50" s="662"/>
      <c r="J50" s="82"/>
      <c r="K50" s="84">
        <v>11.093</v>
      </c>
      <c r="L50" s="82"/>
      <c r="M50" s="82"/>
      <c r="N50" s="82"/>
      <c r="O50" s="82"/>
      <c r="P50" s="82"/>
      <c r="Q50" s="82"/>
      <c r="R50" s="85"/>
      <c r="T50" s="87"/>
      <c r="U50" s="82"/>
      <c r="V50" s="82"/>
      <c r="W50" s="82"/>
      <c r="X50" s="82"/>
      <c r="Y50" s="82"/>
      <c r="Z50" s="82"/>
      <c r="AA50" s="88"/>
      <c r="AT50" s="89" t="s">
        <v>130</v>
      </c>
      <c r="AU50" s="89" t="s">
        <v>128</v>
      </c>
      <c r="AV50" s="86" t="s">
        <v>128</v>
      </c>
      <c r="AW50" s="86" t="s">
        <v>131</v>
      </c>
      <c r="AX50" s="86" t="s">
        <v>119</v>
      </c>
      <c r="AY50" s="89" t="s">
        <v>120</v>
      </c>
    </row>
    <row r="51" spans="2:64" s="118" customFormat="1" ht="22.5" customHeight="1" x14ac:dyDescent="0.25">
      <c r="B51" s="113"/>
      <c r="C51" s="114"/>
      <c r="D51" s="114"/>
      <c r="E51" s="115" t="s">
        <v>125</v>
      </c>
      <c r="F51" s="681" t="s">
        <v>577</v>
      </c>
      <c r="G51" s="682"/>
      <c r="H51" s="682"/>
      <c r="I51" s="682"/>
      <c r="J51" s="114"/>
      <c r="K51" s="116">
        <v>29.707999999999998</v>
      </c>
      <c r="L51" s="114"/>
      <c r="M51" s="114"/>
      <c r="N51" s="114"/>
      <c r="O51" s="114"/>
      <c r="P51" s="114"/>
      <c r="Q51" s="114"/>
      <c r="R51" s="117"/>
      <c r="T51" s="119"/>
      <c r="U51" s="114"/>
      <c r="V51" s="114"/>
      <c r="W51" s="114"/>
      <c r="X51" s="114"/>
      <c r="Y51" s="114"/>
      <c r="Z51" s="114"/>
      <c r="AA51" s="120"/>
      <c r="AT51" s="121" t="s">
        <v>130</v>
      </c>
      <c r="AU51" s="121" t="s">
        <v>128</v>
      </c>
      <c r="AV51" s="118" t="s">
        <v>136</v>
      </c>
      <c r="AW51" s="118" t="s">
        <v>131</v>
      </c>
      <c r="AX51" s="118" t="s">
        <v>119</v>
      </c>
      <c r="AY51" s="121" t="s">
        <v>120</v>
      </c>
    </row>
    <row r="52" spans="2:64" s="86" customFormat="1" ht="31.5" customHeight="1" x14ac:dyDescent="0.25">
      <c r="B52" s="81"/>
      <c r="C52" s="82"/>
      <c r="D52" s="82"/>
      <c r="E52" s="83" t="s">
        <v>125</v>
      </c>
      <c r="F52" s="663" t="s">
        <v>2469</v>
      </c>
      <c r="G52" s="662"/>
      <c r="H52" s="662"/>
      <c r="I52" s="662"/>
      <c r="J52" s="82"/>
      <c r="K52" s="84">
        <v>-1.4850000000000001</v>
      </c>
      <c r="L52" s="82"/>
      <c r="M52" s="82"/>
      <c r="N52" s="82"/>
      <c r="O52" s="82"/>
      <c r="P52" s="82"/>
      <c r="Q52" s="82"/>
      <c r="R52" s="85"/>
      <c r="T52" s="87"/>
      <c r="U52" s="82"/>
      <c r="V52" s="82"/>
      <c r="W52" s="82"/>
      <c r="X52" s="82"/>
      <c r="Y52" s="82"/>
      <c r="Z52" s="82"/>
      <c r="AA52" s="88"/>
      <c r="AT52" s="89" t="s">
        <v>130</v>
      </c>
      <c r="AU52" s="89" t="s">
        <v>128</v>
      </c>
      <c r="AV52" s="86" t="s">
        <v>128</v>
      </c>
      <c r="AW52" s="86" t="s">
        <v>131</v>
      </c>
      <c r="AX52" s="86" t="s">
        <v>119</v>
      </c>
      <c r="AY52" s="89" t="s">
        <v>120</v>
      </c>
    </row>
    <row r="53" spans="2:64" s="95" customFormat="1" ht="22.5" customHeight="1" x14ac:dyDescent="0.25">
      <c r="B53" s="90"/>
      <c r="C53" s="91"/>
      <c r="D53" s="91"/>
      <c r="E53" s="92" t="s">
        <v>125</v>
      </c>
      <c r="F53" s="664" t="s">
        <v>146</v>
      </c>
      <c r="G53" s="665"/>
      <c r="H53" s="665"/>
      <c r="I53" s="665"/>
      <c r="J53" s="91"/>
      <c r="K53" s="93">
        <v>28.222999999999999</v>
      </c>
      <c r="L53" s="91"/>
      <c r="M53" s="91"/>
      <c r="N53" s="91"/>
      <c r="O53" s="91"/>
      <c r="P53" s="91"/>
      <c r="Q53" s="91"/>
      <c r="R53" s="94"/>
      <c r="T53" s="96"/>
      <c r="U53" s="91"/>
      <c r="V53" s="91"/>
      <c r="W53" s="91"/>
      <c r="X53" s="91"/>
      <c r="Y53" s="91"/>
      <c r="Z53" s="91"/>
      <c r="AA53" s="97"/>
      <c r="AT53" s="98" t="s">
        <v>130</v>
      </c>
      <c r="AU53" s="98" t="s">
        <v>128</v>
      </c>
      <c r="AV53" s="95" t="s">
        <v>127</v>
      </c>
      <c r="AW53" s="95" t="s">
        <v>131</v>
      </c>
      <c r="AX53" s="95" t="s">
        <v>118</v>
      </c>
      <c r="AY53" s="98" t="s">
        <v>120</v>
      </c>
    </row>
    <row r="54" spans="2:64" s="17" customFormat="1" ht="44.25" customHeight="1" x14ac:dyDescent="0.25">
      <c r="B54" s="70"/>
      <c r="C54" s="71" t="s">
        <v>136</v>
      </c>
      <c r="D54" s="71" t="s">
        <v>121</v>
      </c>
      <c r="E54" s="72" t="s">
        <v>164</v>
      </c>
      <c r="F54" s="671" t="s">
        <v>165</v>
      </c>
      <c r="G54" s="667"/>
      <c r="H54" s="667"/>
      <c r="I54" s="667"/>
      <c r="J54" s="73" t="s">
        <v>134</v>
      </c>
      <c r="K54" s="74">
        <v>1.4850000000000001</v>
      </c>
      <c r="L54" s="666"/>
      <c r="M54" s="667"/>
      <c r="N54" s="666">
        <f>ROUND(L54*K54,2)</f>
        <v>0</v>
      </c>
      <c r="O54" s="667"/>
      <c r="P54" s="667"/>
      <c r="Q54" s="667"/>
      <c r="R54" s="75"/>
      <c r="T54" s="76" t="s">
        <v>125</v>
      </c>
      <c r="U54" s="77" t="s">
        <v>126</v>
      </c>
      <c r="V54" s="78">
        <v>1.6930000000000001</v>
      </c>
      <c r="W54" s="78">
        <f>V54*K54</f>
        <v>2.5141050000000003</v>
      </c>
      <c r="X54" s="78">
        <v>0</v>
      </c>
      <c r="Y54" s="78">
        <f>X54*K54</f>
        <v>0</v>
      </c>
      <c r="Z54" s="78">
        <v>0</v>
      </c>
      <c r="AA54" s="79">
        <f>Z54*K54</f>
        <v>0</v>
      </c>
      <c r="AR54" s="30" t="s">
        <v>127</v>
      </c>
      <c r="AT54" s="30" t="s">
        <v>121</v>
      </c>
      <c r="AU54" s="30" t="s">
        <v>128</v>
      </c>
      <c r="AY54" s="30" t="s">
        <v>120</v>
      </c>
      <c r="BE54" s="80">
        <f>IF(U54="základní",N54,0)</f>
        <v>0</v>
      </c>
      <c r="BF54" s="80">
        <f>IF(U54="snížená",N54,0)</f>
        <v>0</v>
      </c>
      <c r="BG54" s="80">
        <f>IF(U54="zákl. přenesená",N54,0)</f>
        <v>0</v>
      </c>
      <c r="BH54" s="80">
        <f>IF(U54="sníž. přenesená",N54,0)</f>
        <v>0</v>
      </c>
      <c r="BI54" s="80">
        <f>IF(U54="nulová",N54,0)</f>
        <v>0</v>
      </c>
      <c r="BJ54" s="30" t="s">
        <v>118</v>
      </c>
      <c r="BK54" s="80">
        <f>ROUND(L54*K54,2)</f>
        <v>0</v>
      </c>
      <c r="BL54" s="30" t="s">
        <v>127</v>
      </c>
    </row>
    <row r="55" spans="2:64" s="86" customFormat="1" ht="22.5" customHeight="1" x14ac:dyDescent="0.25">
      <c r="B55" s="81"/>
      <c r="C55" s="82"/>
      <c r="D55" s="82"/>
      <c r="E55" s="83" t="s">
        <v>125</v>
      </c>
      <c r="F55" s="661" t="s">
        <v>2470</v>
      </c>
      <c r="G55" s="662"/>
      <c r="H55" s="662"/>
      <c r="I55" s="662"/>
      <c r="J55" s="82"/>
      <c r="K55" s="84">
        <v>1.4850000000000001</v>
      </c>
      <c r="L55" s="82"/>
      <c r="M55" s="82"/>
      <c r="N55" s="82"/>
      <c r="O55" s="82"/>
      <c r="P55" s="82"/>
      <c r="Q55" s="82"/>
      <c r="R55" s="85"/>
      <c r="T55" s="87"/>
      <c r="U55" s="82"/>
      <c r="V55" s="82"/>
      <c r="W55" s="82"/>
      <c r="X55" s="82"/>
      <c r="Y55" s="82"/>
      <c r="Z55" s="82"/>
      <c r="AA55" s="88"/>
      <c r="AT55" s="89" t="s">
        <v>130</v>
      </c>
      <c r="AU55" s="89" t="s">
        <v>128</v>
      </c>
      <c r="AV55" s="86" t="s">
        <v>128</v>
      </c>
      <c r="AW55" s="86" t="s">
        <v>131</v>
      </c>
      <c r="AX55" s="86" t="s">
        <v>118</v>
      </c>
      <c r="AY55" s="89" t="s">
        <v>120</v>
      </c>
    </row>
    <row r="56" spans="2:64" s="17" customFormat="1" ht="31.5" customHeight="1" x14ac:dyDescent="0.25">
      <c r="B56" s="70"/>
      <c r="C56" s="71" t="s">
        <v>127</v>
      </c>
      <c r="D56" s="71" t="s">
        <v>121</v>
      </c>
      <c r="E56" s="72" t="s">
        <v>216</v>
      </c>
      <c r="F56" s="671" t="s">
        <v>217</v>
      </c>
      <c r="G56" s="667"/>
      <c r="H56" s="667"/>
      <c r="I56" s="667"/>
      <c r="J56" s="73" t="s">
        <v>134</v>
      </c>
      <c r="K56" s="74">
        <v>29.707999999999998</v>
      </c>
      <c r="L56" s="666"/>
      <c r="M56" s="667"/>
      <c r="N56" s="666">
        <f>ROUND(L56*K56,2)</f>
        <v>0</v>
      </c>
      <c r="O56" s="667"/>
      <c r="P56" s="667"/>
      <c r="Q56" s="667"/>
      <c r="R56" s="75"/>
      <c r="T56" s="76" t="s">
        <v>125</v>
      </c>
      <c r="U56" s="77" t="s">
        <v>126</v>
      </c>
      <c r="V56" s="78">
        <v>0.34499999999999997</v>
      </c>
      <c r="W56" s="78">
        <f>V56*K56</f>
        <v>10.249259999999998</v>
      </c>
      <c r="X56" s="78">
        <v>0</v>
      </c>
      <c r="Y56" s="78">
        <f>X56*K56</f>
        <v>0</v>
      </c>
      <c r="Z56" s="78">
        <v>0</v>
      </c>
      <c r="AA56" s="79">
        <f>Z56*K56</f>
        <v>0</v>
      </c>
      <c r="AR56" s="30" t="s">
        <v>127</v>
      </c>
      <c r="AT56" s="30" t="s">
        <v>121</v>
      </c>
      <c r="AU56" s="30" t="s">
        <v>128</v>
      </c>
      <c r="AY56" s="30" t="s">
        <v>120</v>
      </c>
      <c r="BE56" s="80">
        <f>IF(U56="základní",N56,0)</f>
        <v>0</v>
      </c>
      <c r="BF56" s="80">
        <f>IF(U56="snížená",N56,0)</f>
        <v>0</v>
      </c>
      <c r="BG56" s="80">
        <f>IF(U56="zákl. přenesená",N56,0)</f>
        <v>0</v>
      </c>
      <c r="BH56" s="80">
        <f>IF(U56="sníž. přenesená",N56,0)</f>
        <v>0</v>
      </c>
      <c r="BI56" s="80">
        <f>IF(U56="nulová",N56,0)</f>
        <v>0</v>
      </c>
      <c r="BJ56" s="30" t="s">
        <v>118</v>
      </c>
      <c r="BK56" s="80">
        <f>ROUND(L56*K56,2)</f>
        <v>0</v>
      </c>
      <c r="BL56" s="30" t="s">
        <v>127</v>
      </c>
    </row>
    <row r="57" spans="2:64" s="86" customFormat="1" ht="22.5" customHeight="1" x14ac:dyDescent="0.25">
      <c r="B57" s="81"/>
      <c r="C57" s="82"/>
      <c r="D57" s="82"/>
      <c r="E57" s="83" t="s">
        <v>125</v>
      </c>
      <c r="F57" s="661" t="s">
        <v>2471</v>
      </c>
      <c r="G57" s="662"/>
      <c r="H57" s="662"/>
      <c r="I57" s="662"/>
      <c r="J57" s="82"/>
      <c r="K57" s="84">
        <v>28.222999999999999</v>
      </c>
      <c r="L57" s="82"/>
      <c r="M57" s="82"/>
      <c r="N57" s="82"/>
      <c r="O57" s="82"/>
      <c r="P57" s="82"/>
      <c r="Q57" s="82"/>
      <c r="R57" s="85"/>
      <c r="T57" s="87"/>
      <c r="U57" s="82"/>
      <c r="V57" s="82"/>
      <c r="W57" s="82"/>
      <c r="X57" s="82"/>
      <c r="Y57" s="82"/>
      <c r="Z57" s="82"/>
      <c r="AA57" s="88"/>
      <c r="AT57" s="89" t="s">
        <v>130</v>
      </c>
      <c r="AU57" s="89" t="s">
        <v>128</v>
      </c>
      <c r="AV57" s="86" t="s">
        <v>128</v>
      </c>
      <c r="AW57" s="86" t="s">
        <v>131</v>
      </c>
      <c r="AX57" s="86" t="s">
        <v>119</v>
      </c>
      <c r="AY57" s="89" t="s">
        <v>120</v>
      </c>
    </row>
    <row r="58" spans="2:64" s="86" customFormat="1" ht="22.5" customHeight="1" x14ac:dyDescent="0.25">
      <c r="B58" s="81"/>
      <c r="C58" s="82"/>
      <c r="D58" s="82"/>
      <c r="E58" s="83" t="s">
        <v>125</v>
      </c>
      <c r="F58" s="663" t="s">
        <v>2472</v>
      </c>
      <c r="G58" s="662"/>
      <c r="H58" s="662"/>
      <c r="I58" s="662"/>
      <c r="J58" s="82"/>
      <c r="K58" s="84">
        <v>1.4850000000000001</v>
      </c>
      <c r="L58" s="82"/>
      <c r="M58" s="82"/>
      <c r="N58" s="82"/>
      <c r="O58" s="82"/>
      <c r="P58" s="82"/>
      <c r="Q58" s="82"/>
      <c r="R58" s="85"/>
      <c r="T58" s="87"/>
      <c r="U58" s="82"/>
      <c r="V58" s="82"/>
      <c r="W58" s="82"/>
      <c r="X58" s="82"/>
      <c r="Y58" s="82"/>
      <c r="Z58" s="82"/>
      <c r="AA58" s="88"/>
      <c r="AT58" s="89" t="s">
        <v>130</v>
      </c>
      <c r="AU58" s="89" t="s">
        <v>128</v>
      </c>
      <c r="AV58" s="86" t="s">
        <v>128</v>
      </c>
      <c r="AW58" s="86" t="s">
        <v>131</v>
      </c>
      <c r="AX58" s="86" t="s">
        <v>119</v>
      </c>
      <c r="AY58" s="89" t="s">
        <v>120</v>
      </c>
    </row>
    <row r="59" spans="2:64" s="95" customFormat="1" ht="22.5" customHeight="1" x14ac:dyDescent="0.25">
      <c r="B59" s="90"/>
      <c r="C59" s="91"/>
      <c r="D59" s="91"/>
      <c r="E59" s="92" t="s">
        <v>125</v>
      </c>
      <c r="F59" s="664" t="s">
        <v>146</v>
      </c>
      <c r="G59" s="665"/>
      <c r="H59" s="665"/>
      <c r="I59" s="665"/>
      <c r="J59" s="91"/>
      <c r="K59" s="93">
        <v>29.707999999999998</v>
      </c>
      <c r="L59" s="91"/>
      <c r="M59" s="91"/>
      <c r="N59" s="91"/>
      <c r="O59" s="91"/>
      <c r="P59" s="91"/>
      <c r="Q59" s="91"/>
      <c r="R59" s="94"/>
      <c r="T59" s="96"/>
      <c r="U59" s="91"/>
      <c r="V59" s="91"/>
      <c r="W59" s="91"/>
      <c r="X59" s="91"/>
      <c r="Y59" s="91"/>
      <c r="Z59" s="91"/>
      <c r="AA59" s="97"/>
      <c r="AT59" s="98" t="s">
        <v>130</v>
      </c>
      <c r="AU59" s="98" t="s">
        <v>128</v>
      </c>
      <c r="AV59" s="95" t="s">
        <v>127</v>
      </c>
      <c r="AW59" s="95" t="s">
        <v>131</v>
      </c>
      <c r="AX59" s="95" t="s">
        <v>118</v>
      </c>
      <c r="AY59" s="98" t="s">
        <v>120</v>
      </c>
    </row>
    <row r="60" spans="2:64" s="17" customFormat="1" ht="31.5" customHeight="1" x14ac:dyDescent="0.25">
      <c r="B60" s="70"/>
      <c r="C60" s="71" t="s">
        <v>143</v>
      </c>
      <c r="D60" s="71" t="s">
        <v>121</v>
      </c>
      <c r="E60" s="72" t="s">
        <v>222</v>
      </c>
      <c r="F60" s="671" t="s">
        <v>223</v>
      </c>
      <c r="G60" s="667"/>
      <c r="H60" s="667"/>
      <c r="I60" s="667"/>
      <c r="J60" s="73" t="s">
        <v>134</v>
      </c>
      <c r="K60" s="74">
        <v>9.0589999999999993</v>
      </c>
      <c r="L60" s="666"/>
      <c r="M60" s="667"/>
      <c r="N60" s="666">
        <f>ROUND(L60*K60,2)</f>
        <v>0</v>
      </c>
      <c r="O60" s="667"/>
      <c r="P60" s="667"/>
      <c r="Q60" s="667"/>
      <c r="R60" s="75"/>
      <c r="T60" s="76" t="s">
        <v>125</v>
      </c>
      <c r="U60" s="77" t="s">
        <v>126</v>
      </c>
      <c r="V60" s="78">
        <v>8.3000000000000004E-2</v>
      </c>
      <c r="W60" s="78">
        <f>V60*K60</f>
        <v>0.75189699999999993</v>
      </c>
      <c r="X60" s="78">
        <v>0</v>
      </c>
      <c r="Y60" s="78">
        <f>X60*K60</f>
        <v>0</v>
      </c>
      <c r="Z60" s="78">
        <v>0</v>
      </c>
      <c r="AA60" s="79">
        <f>Z60*K60</f>
        <v>0</v>
      </c>
      <c r="AR60" s="30" t="s">
        <v>127</v>
      </c>
      <c r="AT60" s="30" t="s">
        <v>121</v>
      </c>
      <c r="AU60" s="30" t="s">
        <v>128</v>
      </c>
      <c r="AY60" s="30" t="s">
        <v>120</v>
      </c>
      <c r="BE60" s="80">
        <f>IF(U60="základní",N60,0)</f>
        <v>0</v>
      </c>
      <c r="BF60" s="80">
        <f>IF(U60="snížená",N60,0)</f>
        <v>0</v>
      </c>
      <c r="BG60" s="80">
        <f>IF(U60="zákl. přenesená",N60,0)</f>
        <v>0</v>
      </c>
      <c r="BH60" s="80">
        <f>IF(U60="sníž. přenesená",N60,0)</f>
        <v>0</v>
      </c>
      <c r="BI60" s="80">
        <f>IF(U60="nulová",N60,0)</f>
        <v>0</v>
      </c>
      <c r="BJ60" s="30" t="s">
        <v>118</v>
      </c>
      <c r="BK60" s="80">
        <f>ROUND(L60*K60,2)</f>
        <v>0</v>
      </c>
      <c r="BL60" s="30" t="s">
        <v>127</v>
      </c>
    </row>
    <row r="61" spans="2:64" s="86" customFormat="1" ht="22.5" customHeight="1" x14ac:dyDescent="0.25">
      <c r="B61" s="81"/>
      <c r="C61" s="82"/>
      <c r="D61" s="82"/>
      <c r="E61" s="83" t="s">
        <v>125</v>
      </c>
      <c r="F61" s="661" t="s">
        <v>2473</v>
      </c>
      <c r="G61" s="662"/>
      <c r="H61" s="662"/>
      <c r="I61" s="662"/>
      <c r="J61" s="82"/>
      <c r="K61" s="84">
        <v>28.222999999999999</v>
      </c>
      <c r="L61" s="82"/>
      <c r="M61" s="82"/>
      <c r="N61" s="82"/>
      <c r="O61" s="82"/>
      <c r="P61" s="82"/>
      <c r="Q61" s="82"/>
      <c r="R61" s="85"/>
      <c r="T61" s="87"/>
      <c r="U61" s="82"/>
      <c r="V61" s="82"/>
      <c r="W61" s="82"/>
      <c r="X61" s="82"/>
      <c r="Y61" s="82"/>
      <c r="Z61" s="82"/>
      <c r="AA61" s="88"/>
      <c r="AT61" s="89" t="s">
        <v>130</v>
      </c>
      <c r="AU61" s="89" t="s">
        <v>128</v>
      </c>
      <c r="AV61" s="86" t="s">
        <v>128</v>
      </c>
      <c r="AW61" s="86" t="s">
        <v>131</v>
      </c>
      <c r="AX61" s="86" t="s">
        <v>119</v>
      </c>
      <c r="AY61" s="89" t="s">
        <v>120</v>
      </c>
    </row>
    <row r="62" spans="2:64" s="86" customFormat="1" ht="22.5" customHeight="1" x14ac:dyDescent="0.25">
      <c r="B62" s="81"/>
      <c r="C62" s="82"/>
      <c r="D62" s="82"/>
      <c r="E62" s="83" t="s">
        <v>125</v>
      </c>
      <c r="F62" s="663" t="s">
        <v>2474</v>
      </c>
      <c r="G62" s="662"/>
      <c r="H62" s="662"/>
      <c r="I62" s="662"/>
      <c r="J62" s="82"/>
      <c r="K62" s="84">
        <v>1.4850000000000001</v>
      </c>
      <c r="L62" s="82"/>
      <c r="M62" s="82"/>
      <c r="N62" s="82"/>
      <c r="O62" s="82"/>
      <c r="P62" s="82"/>
      <c r="Q62" s="82"/>
      <c r="R62" s="85"/>
      <c r="T62" s="87"/>
      <c r="U62" s="82"/>
      <c r="V62" s="82"/>
      <c r="W62" s="82"/>
      <c r="X62" s="82"/>
      <c r="Y62" s="82"/>
      <c r="Z62" s="82"/>
      <c r="AA62" s="88"/>
      <c r="AT62" s="89" t="s">
        <v>130</v>
      </c>
      <c r="AU62" s="89" t="s">
        <v>128</v>
      </c>
      <c r="AV62" s="86" t="s">
        <v>128</v>
      </c>
      <c r="AW62" s="86" t="s">
        <v>131</v>
      </c>
      <c r="AX62" s="86" t="s">
        <v>119</v>
      </c>
      <c r="AY62" s="89" t="s">
        <v>120</v>
      </c>
    </row>
    <row r="63" spans="2:64" s="86" customFormat="1" ht="22.5" customHeight="1" x14ac:dyDescent="0.25">
      <c r="B63" s="81"/>
      <c r="C63" s="82"/>
      <c r="D63" s="82"/>
      <c r="E63" s="83" t="s">
        <v>125</v>
      </c>
      <c r="F63" s="663" t="s">
        <v>2475</v>
      </c>
      <c r="G63" s="662"/>
      <c r="H63" s="662"/>
      <c r="I63" s="662"/>
      <c r="J63" s="82"/>
      <c r="K63" s="84">
        <v>-20.649000000000001</v>
      </c>
      <c r="L63" s="82"/>
      <c r="M63" s="82"/>
      <c r="N63" s="82"/>
      <c r="O63" s="82"/>
      <c r="P63" s="82"/>
      <c r="Q63" s="82"/>
      <c r="R63" s="85"/>
      <c r="T63" s="87"/>
      <c r="U63" s="82"/>
      <c r="V63" s="82"/>
      <c r="W63" s="82"/>
      <c r="X63" s="82"/>
      <c r="Y63" s="82"/>
      <c r="Z63" s="82"/>
      <c r="AA63" s="88"/>
      <c r="AT63" s="89" t="s">
        <v>130</v>
      </c>
      <c r="AU63" s="89" t="s">
        <v>128</v>
      </c>
      <c r="AV63" s="86" t="s">
        <v>128</v>
      </c>
      <c r="AW63" s="86" t="s">
        <v>131</v>
      </c>
      <c r="AX63" s="86" t="s">
        <v>119</v>
      </c>
      <c r="AY63" s="89" t="s">
        <v>120</v>
      </c>
    </row>
    <row r="64" spans="2:64" s="95" customFormat="1" ht="22.5" customHeight="1" x14ac:dyDescent="0.25">
      <c r="B64" s="90"/>
      <c r="C64" s="91"/>
      <c r="D64" s="91"/>
      <c r="E64" s="92" t="s">
        <v>125</v>
      </c>
      <c r="F64" s="664" t="s">
        <v>146</v>
      </c>
      <c r="G64" s="665"/>
      <c r="H64" s="665"/>
      <c r="I64" s="665"/>
      <c r="J64" s="91"/>
      <c r="K64" s="93">
        <v>9.0589999999999993</v>
      </c>
      <c r="L64" s="91"/>
      <c r="M64" s="91"/>
      <c r="N64" s="91"/>
      <c r="O64" s="91"/>
      <c r="P64" s="91"/>
      <c r="Q64" s="91"/>
      <c r="R64" s="94"/>
      <c r="T64" s="96"/>
      <c r="U64" s="91"/>
      <c r="V64" s="91"/>
      <c r="W64" s="91"/>
      <c r="X64" s="91"/>
      <c r="Y64" s="91"/>
      <c r="Z64" s="91"/>
      <c r="AA64" s="97"/>
      <c r="AT64" s="98" t="s">
        <v>130</v>
      </c>
      <c r="AU64" s="98" t="s">
        <v>128</v>
      </c>
      <c r="AV64" s="95" t="s">
        <v>127</v>
      </c>
      <c r="AW64" s="95" t="s">
        <v>131</v>
      </c>
      <c r="AX64" s="95" t="s">
        <v>118</v>
      </c>
      <c r="AY64" s="98" t="s">
        <v>120</v>
      </c>
    </row>
    <row r="65" spans="2:64" s="17" customFormat="1" ht="44.25" customHeight="1" x14ac:dyDescent="0.25">
      <c r="B65" s="70"/>
      <c r="C65" s="71" t="s">
        <v>147</v>
      </c>
      <c r="D65" s="71" t="s">
        <v>121</v>
      </c>
      <c r="E65" s="72" t="s">
        <v>225</v>
      </c>
      <c r="F65" s="671" t="s">
        <v>226</v>
      </c>
      <c r="G65" s="667"/>
      <c r="H65" s="667"/>
      <c r="I65" s="667"/>
      <c r="J65" s="73" t="s">
        <v>134</v>
      </c>
      <c r="K65" s="74">
        <v>81.531000000000006</v>
      </c>
      <c r="L65" s="666"/>
      <c r="M65" s="667"/>
      <c r="N65" s="666">
        <f>ROUND(L65*K65,2)</f>
        <v>0</v>
      </c>
      <c r="O65" s="667"/>
      <c r="P65" s="667"/>
      <c r="Q65" s="667"/>
      <c r="R65" s="75"/>
      <c r="T65" s="76" t="s">
        <v>125</v>
      </c>
      <c r="U65" s="77" t="s">
        <v>126</v>
      </c>
      <c r="V65" s="78">
        <v>4.0000000000000001E-3</v>
      </c>
      <c r="W65" s="78">
        <f>V65*K65</f>
        <v>0.32612400000000002</v>
      </c>
      <c r="X65" s="78">
        <v>0</v>
      </c>
      <c r="Y65" s="78">
        <f>X65*K65</f>
        <v>0</v>
      </c>
      <c r="Z65" s="78">
        <v>0</v>
      </c>
      <c r="AA65" s="79">
        <f>Z65*K65</f>
        <v>0</v>
      </c>
      <c r="AR65" s="30" t="s">
        <v>127</v>
      </c>
      <c r="AT65" s="30" t="s">
        <v>121</v>
      </c>
      <c r="AU65" s="30" t="s">
        <v>128</v>
      </c>
      <c r="AY65" s="30" t="s">
        <v>120</v>
      </c>
      <c r="BE65" s="80">
        <f>IF(U65="základní",N65,0)</f>
        <v>0</v>
      </c>
      <c r="BF65" s="80">
        <f>IF(U65="snížená",N65,0)</f>
        <v>0</v>
      </c>
      <c r="BG65" s="80">
        <f>IF(U65="zákl. přenesená",N65,0)</f>
        <v>0</v>
      </c>
      <c r="BH65" s="80">
        <f>IF(U65="sníž. přenesená",N65,0)</f>
        <v>0</v>
      </c>
      <c r="BI65" s="80">
        <f>IF(U65="nulová",N65,0)</f>
        <v>0</v>
      </c>
      <c r="BJ65" s="30" t="s">
        <v>118</v>
      </c>
      <c r="BK65" s="80">
        <f>ROUND(L65*K65,2)</f>
        <v>0</v>
      </c>
      <c r="BL65" s="30" t="s">
        <v>127</v>
      </c>
    </row>
    <row r="66" spans="2:64" s="86" customFormat="1" ht="22.5" customHeight="1" x14ac:dyDescent="0.25">
      <c r="B66" s="81"/>
      <c r="C66" s="82"/>
      <c r="D66" s="82"/>
      <c r="E66" s="83" t="s">
        <v>125</v>
      </c>
      <c r="F66" s="661" t="s">
        <v>2476</v>
      </c>
      <c r="G66" s="662"/>
      <c r="H66" s="662"/>
      <c r="I66" s="662"/>
      <c r="J66" s="82"/>
      <c r="K66" s="84">
        <v>81.531000000000006</v>
      </c>
      <c r="L66" s="82"/>
      <c r="M66" s="82"/>
      <c r="N66" s="82"/>
      <c r="O66" s="82"/>
      <c r="P66" s="82"/>
      <c r="Q66" s="82"/>
      <c r="R66" s="85"/>
      <c r="T66" s="87"/>
      <c r="U66" s="82"/>
      <c r="V66" s="82"/>
      <c r="W66" s="82"/>
      <c r="X66" s="82"/>
      <c r="Y66" s="82"/>
      <c r="Z66" s="82"/>
      <c r="AA66" s="88"/>
      <c r="AT66" s="89" t="s">
        <v>130</v>
      </c>
      <c r="AU66" s="89" t="s">
        <v>128</v>
      </c>
      <c r="AV66" s="86" t="s">
        <v>128</v>
      </c>
      <c r="AW66" s="86" t="s">
        <v>131</v>
      </c>
      <c r="AX66" s="86" t="s">
        <v>118</v>
      </c>
      <c r="AY66" s="89" t="s">
        <v>120</v>
      </c>
    </row>
    <row r="67" spans="2:64" s="17" customFormat="1" ht="22.5" customHeight="1" x14ac:dyDescent="0.25">
      <c r="B67" s="70"/>
      <c r="C67" s="71" t="s">
        <v>151</v>
      </c>
      <c r="D67" s="71" t="s">
        <v>121</v>
      </c>
      <c r="E67" s="72" t="s">
        <v>228</v>
      </c>
      <c r="F67" s="671" t="s">
        <v>229</v>
      </c>
      <c r="G67" s="667"/>
      <c r="H67" s="667"/>
      <c r="I67" s="667"/>
      <c r="J67" s="73" t="s">
        <v>134</v>
      </c>
      <c r="K67" s="74">
        <v>9.0589999999999993</v>
      </c>
      <c r="L67" s="666"/>
      <c r="M67" s="667"/>
      <c r="N67" s="666">
        <f>ROUND(L67*K67,2)</f>
        <v>0</v>
      </c>
      <c r="O67" s="667"/>
      <c r="P67" s="667"/>
      <c r="Q67" s="667"/>
      <c r="R67" s="75"/>
      <c r="T67" s="76" t="s">
        <v>125</v>
      </c>
      <c r="U67" s="77" t="s">
        <v>126</v>
      </c>
      <c r="V67" s="78">
        <v>0.65200000000000002</v>
      </c>
      <c r="W67" s="78">
        <f>V67*K67</f>
        <v>5.9064679999999994</v>
      </c>
      <c r="X67" s="78">
        <v>0</v>
      </c>
      <c r="Y67" s="78">
        <f>X67*K67</f>
        <v>0</v>
      </c>
      <c r="Z67" s="78">
        <v>0</v>
      </c>
      <c r="AA67" s="79">
        <f>Z67*K67</f>
        <v>0</v>
      </c>
      <c r="AR67" s="30" t="s">
        <v>127</v>
      </c>
      <c r="AT67" s="30" t="s">
        <v>121</v>
      </c>
      <c r="AU67" s="30" t="s">
        <v>128</v>
      </c>
      <c r="AY67" s="30" t="s">
        <v>120</v>
      </c>
      <c r="BE67" s="80">
        <f>IF(U67="základní",N67,0)</f>
        <v>0</v>
      </c>
      <c r="BF67" s="80">
        <f>IF(U67="snížená",N67,0)</f>
        <v>0</v>
      </c>
      <c r="BG67" s="80">
        <f>IF(U67="zákl. přenesená",N67,0)</f>
        <v>0</v>
      </c>
      <c r="BH67" s="80">
        <f>IF(U67="sníž. přenesená",N67,0)</f>
        <v>0</v>
      </c>
      <c r="BI67" s="80">
        <f>IF(U67="nulová",N67,0)</f>
        <v>0</v>
      </c>
      <c r="BJ67" s="30" t="s">
        <v>118</v>
      </c>
      <c r="BK67" s="80">
        <f>ROUND(L67*K67,2)</f>
        <v>0</v>
      </c>
      <c r="BL67" s="30" t="s">
        <v>127</v>
      </c>
    </row>
    <row r="68" spans="2:64" s="86" customFormat="1" ht="22.5" customHeight="1" x14ac:dyDescent="0.25">
      <c r="B68" s="81"/>
      <c r="C68" s="82"/>
      <c r="D68" s="82"/>
      <c r="E68" s="83" t="s">
        <v>125</v>
      </c>
      <c r="F68" s="661" t="s">
        <v>2477</v>
      </c>
      <c r="G68" s="662"/>
      <c r="H68" s="662"/>
      <c r="I68" s="662"/>
      <c r="J68" s="82"/>
      <c r="K68" s="84">
        <v>9.0589999999999993</v>
      </c>
      <c r="L68" s="82"/>
      <c r="M68" s="82"/>
      <c r="N68" s="82"/>
      <c r="O68" s="82"/>
      <c r="P68" s="82"/>
      <c r="Q68" s="82"/>
      <c r="R68" s="85"/>
      <c r="T68" s="87"/>
      <c r="U68" s="82"/>
      <c r="V68" s="82"/>
      <c r="W68" s="82"/>
      <c r="X68" s="82"/>
      <c r="Y68" s="82"/>
      <c r="Z68" s="82"/>
      <c r="AA68" s="88"/>
      <c r="AT68" s="89" t="s">
        <v>130</v>
      </c>
      <c r="AU68" s="89" t="s">
        <v>128</v>
      </c>
      <c r="AV68" s="86" t="s">
        <v>128</v>
      </c>
      <c r="AW68" s="86" t="s">
        <v>131</v>
      </c>
      <c r="AX68" s="86" t="s">
        <v>118</v>
      </c>
      <c r="AY68" s="89" t="s">
        <v>120</v>
      </c>
    </row>
    <row r="69" spans="2:64" s="17" customFormat="1" ht="22.5" customHeight="1" x14ac:dyDescent="0.25">
      <c r="B69" s="70"/>
      <c r="C69" s="71" t="s">
        <v>154</v>
      </c>
      <c r="D69" s="71" t="s">
        <v>121</v>
      </c>
      <c r="E69" s="72" t="s">
        <v>235</v>
      </c>
      <c r="F69" s="671" t="s">
        <v>236</v>
      </c>
      <c r="G69" s="667"/>
      <c r="H69" s="667"/>
      <c r="I69" s="667"/>
      <c r="J69" s="73" t="s">
        <v>134</v>
      </c>
      <c r="K69" s="74">
        <v>9.0589999999999993</v>
      </c>
      <c r="L69" s="666"/>
      <c r="M69" s="667"/>
      <c r="N69" s="666">
        <f>ROUND(L69*K69,2)</f>
        <v>0</v>
      </c>
      <c r="O69" s="667"/>
      <c r="P69" s="667"/>
      <c r="Q69" s="667"/>
      <c r="R69" s="75"/>
      <c r="T69" s="76" t="s">
        <v>125</v>
      </c>
      <c r="U69" s="77" t="s">
        <v>126</v>
      </c>
      <c r="V69" s="78">
        <v>8.9999999999999993E-3</v>
      </c>
      <c r="W69" s="78">
        <f>V69*K69</f>
        <v>8.1530999999999992E-2</v>
      </c>
      <c r="X69" s="78">
        <v>0</v>
      </c>
      <c r="Y69" s="78">
        <f>X69*K69</f>
        <v>0</v>
      </c>
      <c r="Z69" s="78">
        <v>0</v>
      </c>
      <c r="AA69" s="79">
        <f>Z69*K69</f>
        <v>0</v>
      </c>
      <c r="AR69" s="30" t="s">
        <v>127</v>
      </c>
      <c r="AT69" s="30" t="s">
        <v>121</v>
      </c>
      <c r="AU69" s="30" t="s">
        <v>128</v>
      </c>
      <c r="AY69" s="30" t="s">
        <v>120</v>
      </c>
      <c r="BE69" s="80">
        <f>IF(U69="základní",N69,0)</f>
        <v>0</v>
      </c>
      <c r="BF69" s="80">
        <f>IF(U69="snížená",N69,0)</f>
        <v>0</v>
      </c>
      <c r="BG69" s="80">
        <f>IF(U69="zákl. přenesená",N69,0)</f>
        <v>0</v>
      </c>
      <c r="BH69" s="80">
        <f>IF(U69="sníž. přenesená",N69,0)</f>
        <v>0</v>
      </c>
      <c r="BI69" s="80">
        <f>IF(U69="nulová",N69,0)</f>
        <v>0</v>
      </c>
      <c r="BJ69" s="30" t="s">
        <v>118</v>
      </c>
      <c r="BK69" s="80">
        <f>ROUND(L69*K69,2)</f>
        <v>0</v>
      </c>
      <c r="BL69" s="30" t="s">
        <v>127</v>
      </c>
    </row>
    <row r="70" spans="2:64" s="86" customFormat="1" ht="22.5" customHeight="1" x14ac:dyDescent="0.25">
      <c r="B70" s="81"/>
      <c r="C70" s="82"/>
      <c r="D70" s="82"/>
      <c r="E70" s="83" t="s">
        <v>125</v>
      </c>
      <c r="F70" s="661" t="s">
        <v>2477</v>
      </c>
      <c r="G70" s="662"/>
      <c r="H70" s="662"/>
      <c r="I70" s="662"/>
      <c r="J70" s="82"/>
      <c r="K70" s="84">
        <v>9.0589999999999993</v>
      </c>
      <c r="L70" s="82"/>
      <c r="M70" s="82"/>
      <c r="N70" s="82"/>
      <c r="O70" s="82"/>
      <c r="P70" s="82"/>
      <c r="Q70" s="82"/>
      <c r="R70" s="85"/>
      <c r="T70" s="87"/>
      <c r="U70" s="82"/>
      <c r="V70" s="82"/>
      <c r="W70" s="82"/>
      <c r="X70" s="82"/>
      <c r="Y70" s="82"/>
      <c r="Z70" s="82"/>
      <c r="AA70" s="88"/>
      <c r="AT70" s="89" t="s">
        <v>130</v>
      </c>
      <c r="AU70" s="89" t="s">
        <v>128</v>
      </c>
      <c r="AV70" s="86" t="s">
        <v>128</v>
      </c>
      <c r="AW70" s="86" t="s">
        <v>131</v>
      </c>
      <c r="AX70" s="86" t="s">
        <v>118</v>
      </c>
      <c r="AY70" s="89" t="s">
        <v>120</v>
      </c>
    </row>
    <row r="71" spans="2:64" s="17" customFormat="1" ht="31.5" customHeight="1" x14ac:dyDescent="0.25">
      <c r="B71" s="70"/>
      <c r="C71" s="71" t="s">
        <v>157</v>
      </c>
      <c r="D71" s="71" t="s">
        <v>121</v>
      </c>
      <c r="E71" s="72" t="s">
        <v>238</v>
      </c>
      <c r="F71" s="671" t="s">
        <v>239</v>
      </c>
      <c r="G71" s="667"/>
      <c r="H71" s="667"/>
      <c r="I71" s="667"/>
      <c r="J71" s="73" t="s">
        <v>191</v>
      </c>
      <c r="K71" s="74">
        <v>16.306000000000001</v>
      </c>
      <c r="L71" s="666"/>
      <c r="M71" s="667"/>
      <c r="N71" s="666">
        <f>ROUND(L71*K71,2)</f>
        <v>0</v>
      </c>
      <c r="O71" s="667"/>
      <c r="P71" s="667"/>
      <c r="Q71" s="667"/>
      <c r="R71" s="75"/>
      <c r="T71" s="76" t="s">
        <v>125</v>
      </c>
      <c r="U71" s="77" t="s">
        <v>126</v>
      </c>
      <c r="V71" s="78">
        <v>0</v>
      </c>
      <c r="W71" s="78">
        <f>V71*K71</f>
        <v>0</v>
      </c>
      <c r="X71" s="78">
        <v>0</v>
      </c>
      <c r="Y71" s="78">
        <f>X71*K71</f>
        <v>0</v>
      </c>
      <c r="Z71" s="78">
        <v>0</v>
      </c>
      <c r="AA71" s="79">
        <f>Z71*K71</f>
        <v>0</v>
      </c>
      <c r="AR71" s="30" t="s">
        <v>127</v>
      </c>
      <c r="AT71" s="30" t="s">
        <v>121</v>
      </c>
      <c r="AU71" s="30" t="s">
        <v>128</v>
      </c>
      <c r="AY71" s="30" t="s">
        <v>120</v>
      </c>
      <c r="BE71" s="80">
        <f>IF(U71="základní",N71,0)</f>
        <v>0</v>
      </c>
      <c r="BF71" s="80">
        <f>IF(U71="snížená",N71,0)</f>
        <v>0</v>
      </c>
      <c r="BG71" s="80">
        <f>IF(U71="zákl. přenesená",N71,0)</f>
        <v>0</v>
      </c>
      <c r="BH71" s="80">
        <f>IF(U71="sníž. přenesená",N71,0)</f>
        <v>0</v>
      </c>
      <c r="BI71" s="80">
        <f>IF(U71="nulová",N71,0)</f>
        <v>0</v>
      </c>
      <c r="BJ71" s="30" t="s">
        <v>118</v>
      </c>
      <c r="BK71" s="80">
        <f>ROUND(L71*K71,2)</f>
        <v>0</v>
      </c>
      <c r="BL71" s="30" t="s">
        <v>127</v>
      </c>
    </row>
    <row r="72" spans="2:64" s="86" customFormat="1" ht="22.5" customHeight="1" x14ac:dyDescent="0.25">
      <c r="B72" s="81"/>
      <c r="C72" s="82"/>
      <c r="D72" s="82"/>
      <c r="E72" s="83" t="s">
        <v>125</v>
      </c>
      <c r="F72" s="661" t="s">
        <v>2478</v>
      </c>
      <c r="G72" s="662"/>
      <c r="H72" s="662"/>
      <c r="I72" s="662"/>
      <c r="J72" s="82"/>
      <c r="K72" s="84">
        <v>16.306000000000001</v>
      </c>
      <c r="L72" s="82"/>
      <c r="M72" s="82"/>
      <c r="N72" s="82"/>
      <c r="O72" s="82"/>
      <c r="P72" s="82"/>
      <c r="Q72" s="82"/>
      <c r="R72" s="85"/>
      <c r="T72" s="87"/>
      <c r="U72" s="82"/>
      <c r="V72" s="82"/>
      <c r="W72" s="82"/>
      <c r="X72" s="82"/>
      <c r="Y72" s="82"/>
      <c r="Z72" s="82"/>
      <c r="AA72" s="88"/>
      <c r="AT72" s="89" t="s">
        <v>130</v>
      </c>
      <c r="AU72" s="89" t="s">
        <v>128</v>
      </c>
      <c r="AV72" s="86" t="s">
        <v>128</v>
      </c>
      <c r="AW72" s="86" t="s">
        <v>131</v>
      </c>
      <c r="AX72" s="86" t="s">
        <v>118</v>
      </c>
      <c r="AY72" s="89" t="s">
        <v>120</v>
      </c>
    </row>
    <row r="73" spans="2:64" s="17" customFormat="1" ht="31.5" customHeight="1" x14ac:dyDescent="0.25">
      <c r="B73" s="70"/>
      <c r="C73" s="71" t="s">
        <v>163</v>
      </c>
      <c r="D73" s="71" t="s">
        <v>121</v>
      </c>
      <c r="E73" s="72" t="s">
        <v>1835</v>
      </c>
      <c r="F73" s="671" t="s">
        <v>1836</v>
      </c>
      <c r="G73" s="667"/>
      <c r="H73" s="667"/>
      <c r="I73" s="667"/>
      <c r="J73" s="73" t="s">
        <v>134</v>
      </c>
      <c r="K73" s="74">
        <v>20.649000000000001</v>
      </c>
      <c r="L73" s="666"/>
      <c r="M73" s="667"/>
      <c r="N73" s="666">
        <f>ROUND(L73*K73,2)</f>
        <v>0</v>
      </c>
      <c r="O73" s="667"/>
      <c r="P73" s="667"/>
      <c r="Q73" s="667"/>
      <c r="R73" s="75"/>
      <c r="T73" s="76" t="s">
        <v>125</v>
      </c>
      <c r="U73" s="77" t="s">
        <v>126</v>
      </c>
      <c r="V73" s="78">
        <v>0.19900000000000001</v>
      </c>
      <c r="W73" s="78">
        <f>V73*K73</f>
        <v>4.1091510000000007</v>
      </c>
      <c r="X73" s="78">
        <v>0</v>
      </c>
      <c r="Y73" s="78">
        <f>X73*K73</f>
        <v>0</v>
      </c>
      <c r="Z73" s="78">
        <v>0</v>
      </c>
      <c r="AA73" s="79">
        <f>Z73*K73</f>
        <v>0</v>
      </c>
      <c r="AR73" s="30" t="s">
        <v>127</v>
      </c>
      <c r="AT73" s="30" t="s">
        <v>121</v>
      </c>
      <c r="AU73" s="30" t="s">
        <v>128</v>
      </c>
      <c r="AY73" s="30" t="s">
        <v>120</v>
      </c>
      <c r="BE73" s="80">
        <f>IF(U73="základní",N73,0)</f>
        <v>0</v>
      </c>
      <c r="BF73" s="80">
        <f>IF(U73="snížená",N73,0)</f>
        <v>0</v>
      </c>
      <c r="BG73" s="80">
        <f>IF(U73="zákl. přenesená",N73,0)</f>
        <v>0</v>
      </c>
      <c r="BH73" s="80">
        <f>IF(U73="sníž. přenesená",N73,0)</f>
        <v>0</v>
      </c>
      <c r="BI73" s="80">
        <f>IF(U73="nulová",N73,0)</f>
        <v>0</v>
      </c>
      <c r="BJ73" s="30" t="s">
        <v>118</v>
      </c>
      <c r="BK73" s="80">
        <f>ROUND(L73*K73,2)</f>
        <v>0</v>
      </c>
      <c r="BL73" s="30" t="s">
        <v>127</v>
      </c>
    </row>
    <row r="74" spans="2:64" s="86" customFormat="1" ht="22.5" customHeight="1" x14ac:dyDescent="0.25">
      <c r="B74" s="81"/>
      <c r="C74" s="82"/>
      <c r="D74" s="82"/>
      <c r="E74" s="83" t="s">
        <v>125</v>
      </c>
      <c r="F74" s="661" t="s">
        <v>2473</v>
      </c>
      <c r="G74" s="662"/>
      <c r="H74" s="662"/>
      <c r="I74" s="662"/>
      <c r="J74" s="82"/>
      <c r="K74" s="84">
        <v>28.222999999999999</v>
      </c>
      <c r="L74" s="82"/>
      <c r="M74" s="82"/>
      <c r="N74" s="82"/>
      <c r="O74" s="82"/>
      <c r="P74" s="82"/>
      <c r="Q74" s="82"/>
      <c r="R74" s="85"/>
      <c r="T74" s="87"/>
      <c r="U74" s="82"/>
      <c r="V74" s="82"/>
      <c r="W74" s="82"/>
      <c r="X74" s="82"/>
      <c r="Y74" s="82"/>
      <c r="Z74" s="82"/>
      <c r="AA74" s="88"/>
      <c r="AT74" s="89" t="s">
        <v>130</v>
      </c>
      <c r="AU74" s="89" t="s">
        <v>128</v>
      </c>
      <c r="AV74" s="86" t="s">
        <v>128</v>
      </c>
      <c r="AW74" s="86" t="s">
        <v>131</v>
      </c>
      <c r="AX74" s="86" t="s">
        <v>119</v>
      </c>
      <c r="AY74" s="89" t="s">
        <v>120</v>
      </c>
    </row>
    <row r="75" spans="2:64" s="86" customFormat="1" ht="22.5" customHeight="1" x14ac:dyDescent="0.25">
      <c r="B75" s="81"/>
      <c r="C75" s="82"/>
      <c r="D75" s="82"/>
      <c r="E75" s="83" t="s">
        <v>125</v>
      </c>
      <c r="F75" s="663" t="s">
        <v>2474</v>
      </c>
      <c r="G75" s="662"/>
      <c r="H75" s="662"/>
      <c r="I75" s="662"/>
      <c r="J75" s="82"/>
      <c r="K75" s="84">
        <v>1.4850000000000001</v>
      </c>
      <c r="L75" s="82"/>
      <c r="M75" s="82"/>
      <c r="N75" s="82"/>
      <c r="O75" s="82"/>
      <c r="P75" s="82"/>
      <c r="Q75" s="82"/>
      <c r="R75" s="85"/>
      <c r="T75" s="87"/>
      <c r="U75" s="82"/>
      <c r="V75" s="82"/>
      <c r="W75" s="82"/>
      <c r="X75" s="82"/>
      <c r="Y75" s="82"/>
      <c r="Z75" s="82"/>
      <c r="AA75" s="88"/>
      <c r="AT75" s="89" t="s">
        <v>130</v>
      </c>
      <c r="AU75" s="89" t="s">
        <v>128</v>
      </c>
      <c r="AV75" s="86" t="s">
        <v>128</v>
      </c>
      <c r="AW75" s="86" t="s">
        <v>131</v>
      </c>
      <c r="AX75" s="86" t="s">
        <v>119</v>
      </c>
      <c r="AY75" s="89" t="s">
        <v>120</v>
      </c>
    </row>
    <row r="76" spans="2:64" s="86" customFormat="1" ht="22.5" customHeight="1" x14ac:dyDescent="0.25">
      <c r="B76" s="81"/>
      <c r="C76" s="82"/>
      <c r="D76" s="82"/>
      <c r="E76" s="83" t="s">
        <v>125</v>
      </c>
      <c r="F76" s="663" t="s">
        <v>2479</v>
      </c>
      <c r="G76" s="662"/>
      <c r="H76" s="662"/>
      <c r="I76" s="662"/>
      <c r="J76" s="82"/>
      <c r="K76" s="84">
        <v>-1.7010000000000001</v>
      </c>
      <c r="L76" s="82"/>
      <c r="M76" s="82"/>
      <c r="N76" s="82"/>
      <c r="O76" s="82"/>
      <c r="P76" s="82"/>
      <c r="Q76" s="82"/>
      <c r="R76" s="85"/>
      <c r="T76" s="87"/>
      <c r="U76" s="82"/>
      <c r="V76" s="82"/>
      <c r="W76" s="82"/>
      <c r="X76" s="82"/>
      <c r="Y76" s="82"/>
      <c r="Z76" s="82"/>
      <c r="AA76" s="88"/>
      <c r="AT76" s="89" t="s">
        <v>130</v>
      </c>
      <c r="AU76" s="89" t="s">
        <v>128</v>
      </c>
      <c r="AV76" s="86" t="s">
        <v>128</v>
      </c>
      <c r="AW76" s="86" t="s">
        <v>131</v>
      </c>
      <c r="AX76" s="86" t="s">
        <v>119</v>
      </c>
      <c r="AY76" s="89" t="s">
        <v>120</v>
      </c>
    </row>
    <row r="77" spans="2:64" s="86" customFormat="1" ht="31.5" customHeight="1" x14ac:dyDescent="0.25">
      <c r="B77" s="81"/>
      <c r="C77" s="82"/>
      <c r="D77" s="82"/>
      <c r="E77" s="83" t="s">
        <v>125</v>
      </c>
      <c r="F77" s="663" t="s">
        <v>2480</v>
      </c>
      <c r="G77" s="662"/>
      <c r="H77" s="662"/>
      <c r="I77" s="662"/>
      <c r="J77" s="82"/>
      <c r="K77" s="84">
        <v>-7.3579999999999997</v>
      </c>
      <c r="L77" s="82"/>
      <c r="M77" s="82"/>
      <c r="N77" s="82"/>
      <c r="O77" s="82"/>
      <c r="P77" s="82"/>
      <c r="Q77" s="82"/>
      <c r="R77" s="85"/>
      <c r="T77" s="87"/>
      <c r="U77" s="82"/>
      <c r="V77" s="82"/>
      <c r="W77" s="82"/>
      <c r="X77" s="82"/>
      <c r="Y77" s="82"/>
      <c r="Z77" s="82"/>
      <c r="AA77" s="88"/>
      <c r="AT77" s="89" t="s">
        <v>130</v>
      </c>
      <c r="AU77" s="89" t="s">
        <v>128</v>
      </c>
      <c r="AV77" s="86" t="s">
        <v>128</v>
      </c>
      <c r="AW77" s="86" t="s">
        <v>131</v>
      </c>
      <c r="AX77" s="86" t="s">
        <v>119</v>
      </c>
      <c r="AY77" s="89" t="s">
        <v>120</v>
      </c>
    </row>
    <row r="78" spans="2:64" s="95" customFormat="1" ht="22.5" customHeight="1" x14ac:dyDescent="0.25">
      <c r="B78" s="90"/>
      <c r="C78" s="91"/>
      <c r="D78" s="91"/>
      <c r="E78" s="92" t="s">
        <v>125</v>
      </c>
      <c r="F78" s="664" t="s">
        <v>146</v>
      </c>
      <c r="G78" s="665"/>
      <c r="H78" s="665"/>
      <c r="I78" s="665"/>
      <c r="J78" s="91"/>
      <c r="K78" s="93">
        <v>20.649000000000001</v>
      </c>
      <c r="L78" s="91"/>
      <c r="M78" s="91"/>
      <c r="N78" s="91"/>
      <c r="O78" s="91"/>
      <c r="P78" s="91"/>
      <c r="Q78" s="91"/>
      <c r="R78" s="94"/>
      <c r="T78" s="96"/>
      <c r="U78" s="91"/>
      <c r="V78" s="91"/>
      <c r="W78" s="91"/>
      <c r="X78" s="91"/>
      <c r="Y78" s="91"/>
      <c r="Z78" s="91"/>
      <c r="AA78" s="97"/>
      <c r="AT78" s="98" t="s">
        <v>130</v>
      </c>
      <c r="AU78" s="98" t="s">
        <v>128</v>
      </c>
      <c r="AV78" s="95" t="s">
        <v>127</v>
      </c>
      <c r="AW78" s="95" t="s">
        <v>131</v>
      </c>
      <c r="AX78" s="95" t="s">
        <v>118</v>
      </c>
      <c r="AY78" s="98" t="s">
        <v>120</v>
      </c>
    </row>
    <row r="79" spans="2:64" s="17" customFormat="1" ht="31.5" customHeight="1" x14ac:dyDescent="0.25">
      <c r="B79" s="70"/>
      <c r="C79" s="71" t="s">
        <v>169</v>
      </c>
      <c r="D79" s="71" t="s">
        <v>121</v>
      </c>
      <c r="E79" s="72" t="s">
        <v>1841</v>
      </c>
      <c r="F79" s="671" t="s">
        <v>1842</v>
      </c>
      <c r="G79" s="667"/>
      <c r="H79" s="667"/>
      <c r="I79" s="667"/>
      <c r="J79" s="73" t="s">
        <v>134</v>
      </c>
      <c r="K79" s="74">
        <v>7.3579999999999997</v>
      </c>
      <c r="L79" s="666"/>
      <c r="M79" s="667"/>
      <c r="N79" s="666">
        <f>ROUND(L79*K79,2)</f>
        <v>0</v>
      </c>
      <c r="O79" s="667"/>
      <c r="P79" s="667"/>
      <c r="Q79" s="667"/>
      <c r="R79" s="75"/>
      <c r="T79" s="76" t="s">
        <v>125</v>
      </c>
      <c r="U79" s="77" t="s">
        <v>126</v>
      </c>
      <c r="V79" s="78">
        <v>0.28599999999999998</v>
      </c>
      <c r="W79" s="78">
        <f>V79*K79</f>
        <v>2.1043879999999997</v>
      </c>
      <c r="X79" s="78">
        <v>0</v>
      </c>
      <c r="Y79" s="78">
        <f>X79*K79</f>
        <v>0</v>
      </c>
      <c r="Z79" s="78">
        <v>0</v>
      </c>
      <c r="AA79" s="79">
        <f>Z79*K79</f>
        <v>0</v>
      </c>
      <c r="AR79" s="30" t="s">
        <v>127</v>
      </c>
      <c r="AT79" s="30" t="s">
        <v>121</v>
      </c>
      <c r="AU79" s="30" t="s">
        <v>128</v>
      </c>
      <c r="AY79" s="30" t="s">
        <v>120</v>
      </c>
      <c r="BE79" s="80">
        <f>IF(U79="základní",N79,0)</f>
        <v>0</v>
      </c>
      <c r="BF79" s="80">
        <f>IF(U79="snížená",N79,0)</f>
        <v>0</v>
      </c>
      <c r="BG79" s="80">
        <f>IF(U79="zákl. přenesená",N79,0)</f>
        <v>0</v>
      </c>
      <c r="BH79" s="80">
        <f>IF(U79="sníž. přenesená",N79,0)</f>
        <v>0</v>
      </c>
      <c r="BI79" s="80">
        <f>IF(U79="nulová",N79,0)</f>
        <v>0</v>
      </c>
      <c r="BJ79" s="30" t="s">
        <v>118</v>
      </c>
      <c r="BK79" s="80">
        <f>ROUND(L79*K79,2)</f>
        <v>0</v>
      </c>
      <c r="BL79" s="30" t="s">
        <v>127</v>
      </c>
    </row>
    <row r="80" spans="2:64" s="109" customFormat="1" ht="22.5" customHeight="1" x14ac:dyDescent="0.25">
      <c r="B80" s="105"/>
      <c r="C80" s="106"/>
      <c r="D80" s="106"/>
      <c r="E80" s="107" t="s">
        <v>125</v>
      </c>
      <c r="F80" s="672" t="s">
        <v>2312</v>
      </c>
      <c r="G80" s="673"/>
      <c r="H80" s="673"/>
      <c r="I80" s="673"/>
      <c r="J80" s="106"/>
      <c r="K80" s="107" t="s">
        <v>125</v>
      </c>
      <c r="L80" s="106"/>
      <c r="M80" s="106"/>
      <c r="N80" s="106"/>
      <c r="O80" s="106"/>
      <c r="P80" s="106"/>
      <c r="Q80" s="106"/>
      <c r="R80" s="108"/>
      <c r="T80" s="110"/>
      <c r="U80" s="106"/>
      <c r="V80" s="106"/>
      <c r="W80" s="106"/>
      <c r="X80" s="106"/>
      <c r="Y80" s="106"/>
      <c r="Z80" s="106"/>
      <c r="AA80" s="111"/>
      <c r="AT80" s="112" t="s">
        <v>130</v>
      </c>
      <c r="AU80" s="112" t="s">
        <v>128</v>
      </c>
      <c r="AV80" s="109" t="s">
        <v>118</v>
      </c>
      <c r="AW80" s="109" t="s">
        <v>131</v>
      </c>
      <c r="AX80" s="109" t="s">
        <v>119</v>
      </c>
      <c r="AY80" s="112" t="s">
        <v>120</v>
      </c>
    </row>
    <row r="81" spans="2:64" s="86" customFormat="1" ht="31.5" customHeight="1" x14ac:dyDescent="0.25">
      <c r="B81" s="81"/>
      <c r="C81" s="82"/>
      <c r="D81" s="82"/>
      <c r="E81" s="83" t="s">
        <v>125</v>
      </c>
      <c r="F81" s="663" t="s">
        <v>2481</v>
      </c>
      <c r="G81" s="662"/>
      <c r="H81" s="662"/>
      <c r="I81" s="662"/>
      <c r="J81" s="82"/>
      <c r="K81" s="84">
        <v>7.8810000000000002</v>
      </c>
      <c r="L81" s="82"/>
      <c r="M81" s="82"/>
      <c r="N81" s="82"/>
      <c r="O81" s="82"/>
      <c r="P81" s="82"/>
      <c r="Q81" s="82"/>
      <c r="R81" s="85"/>
      <c r="T81" s="87"/>
      <c r="U81" s="82"/>
      <c r="V81" s="82"/>
      <c r="W81" s="82"/>
      <c r="X81" s="82"/>
      <c r="Y81" s="82"/>
      <c r="Z81" s="82"/>
      <c r="AA81" s="88"/>
      <c r="AT81" s="89" t="s">
        <v>130</v>
      </c>
      <c r="AU81" s="89" t="s">
        <v>128</v>
      </c>
      <c r="AV81" s="86" t="s">
        <v>128</v>
      </c>
      <c r="AW81" s="86" t="s">
        <v>131</v>
      </c>
      <c r="AX81" s="86" t="s">
        <v>119</v>
      </c>
      <c r="AY81" s="89" t="s">
        <v>120</v>
      </c>
    </row>
    <row r="82" spans="2:64" s="86" customFormat="1" ht="44.25" customHeight="1" x14ac:dyDescent="0.25">
      <c r="B82" s="81"/>
      <c r="C82" s="82"/>
      <c r="D82" s="82"/>
      <c r="E82" s="83" t="s">
        <v>125</v>
      </c>
      <c r="F82" s="663" t="s">
        <v>2482</v>
      </c>
      <c r="G82" s="662"/>
      <c r="H82" s="662"/>
      <c r="I82" s="662"/>
      <c r="J82" s="82"/>
      <c r="K82" s="84">
        <v>-0.52300000000000002</v>
      </c>
      <c r="L82" s="82"/>
      <c r="M82" s="82"/>
      <c r="N82" s="82"/>
      <c r="O82" s="82"/>
      <c r="P82" s="82"/>
      <c r="Q82" s="82"/>
      <c r="R82" s="85"/>
      <c r="T82" s="87"/>
      <c r="U82" s="82"/>
      <c r="V82" s="82"/>
      <c r="W82" s="82"/>
      <c r="X82" s="82"/>
      <c r="Y82" s="82"/>
      <c r="Z82" s="82"/>
      <c r="AA82" s="88"/>
      <c r="AT82" s="89" t="s">
        <v>130</v>
      </c>
      <c r="AU82" s="89" t="s">
        <v>128</v>
      </c>
      <c r="AV82" s="86" t="s">
        <v>128</v>
      </c>
      <c r="AW82" s="86" t="s">
        <v>131</v>
      </c>
      <c r="AX82" s="86" t="s">
        <v>119</v>
      </c>
      <c r="AY82" s="89" t="s">
        <v>120</v>
      </c>
    </row>
    <row r="83" spans="2:64" s="95" customFormat="1" ht="22.5" customHeight="1" x14ac:dyDescent="0.25">
      <c r="B83" s="90"/>
      <c r="C83" s="91"/>
      <c r="D83" s="91"/>
      <c r="E83" s="92" t="s">
        <v>125</v>
      </c>
      <c r="F83" s="664" t="s">
        <v>146</v>
      </c>
      <c r="G83" s="665"/>
      <c r="H83" s="665"/>
      <c r="I83" s="665"/>
      <c r="J83" s="91"/>
      <c r="K83" s="93">
        <v>7.3579999999999997</v>
      </c>
      <c r="L83" s="91"/>
      <c r="M83" s="91"/>
      <c r="N83" s="91"/>
      <c r="O83" s="91"/>
      <c r="P83" s="91"/>
      <c r="Q83" s="91"/>
      <c r="R83" s="94"/>
      <c r="T83" s="96"/>
      <c r="U83" s="91"/>
      <c r="V83" s="91"/>
      <c r="W83" s="91"/>
      <c r="X83" s="91"/>
      <c r="Y83" s="91"/>
      <c r="Z83" s="91"/>
      <c r="AA83" s="97"/>
      <c r="AT83" s="98" t="s">
        <v>130</v>
      </c>
      <c r="AU83" s="98" t="s">
        <v>128</v>
      </c>
      <c r="AV83" s="95" t="s">
        <v>127</v>
      </c>
      <c r="AW83" s="95" t="s">
        <v>131</v>
      </c>
      <c r="AX83" s="95" t="s">
        <v>118</v>
      </c>
      <c r="AY83" s="98" t="s">
        <v>120</v>
      </c>
    </row>
    <row r="84" spans="2:64" s="17" customFormat="1" ht="22.5" customHeight="1" x14ac:dyDescent="0.25">
      <c r="B84" s="70"/>
      <c r="C84" s="101" t="s">
        <v>175</v>
      </c>
      <c r="D84" s="101" t="s">
        <v>195</v>
      </c>
      <c r="E84" s="102" t="s">
        <v>259</v>
      </c>
      <c r="F84" s="677" t="s">
        <v>260</v>
      </c>
      <c r="G84" s="678"/>
      <c r="H84" s="678"/>
      <c r="I84" s="678"/>
      <c r="J84" s="103" t="s">
        <v>191</v>
      </c>
      <c r="K84" s="104">
        <v>14.715999999999999</v>
      </c>
      <c r="L84" s="670"/>
      <c r="M84" s="678"/>
      <c r="N84" s="670">
        <f>ROUND(L84*K84,2)</f>
        <v>0</v>
      </c>
      <c r="O84" s="667"/>
      <c r="P84" s="667"/>
      <c r="Q84" s="667"/>
      <c r="R84" s="75"/>
      <c r="T84" s="76" t="s">
        <v>125</v>
      </c>
      <c r="U84" s="77" t="s">
        <v>126</v>
      </c>
      <c r="V84" s="78">
        <v>0</v>
      </c>
      <c r="W84" s="78">
        <f>V84*K84</f>
        <v>0</v>
      </c>
      <c r="X84" s="78">
        <v>1</v>
      </c>
      <c r="Y84" s="78">
        <f>X84*K84</f>
        <v>14.715999999999999</v>
      </c>
      <c r="Z84" s="78">
        <v>0</v>
      </c>
      <c r="AA84" s="79">
        <f>Z84*K84</f>
        <v>0</v>
      </c>
      <c r="AR84" s="30" t="s">
        <v>154</v>
      </c>
      <c r="AT84" s="30" t="s">
        <v>195</v>
      </c>
      <c r="AU84" s="30" t="s">
        <v>128</v>
      </c>
      <c r="AY84" s="30" t="s">
        <v>120</v>
      </c>
      <c r="BE84" s="80">
        <f>IF(U84="základní",N84,0)</f>
        <v>0</v>
      </c>
      <c r="BF84" s="80">
        <f>IF(U84="snížená",N84,0)</f>
        <v>0</v>
      </c>
      <c r="BG84" s="80">
        <f>IF(U84="zákl. přenesená",N84,0)</f>
        <v>0</v>
      </c>
      <c r="BH84" s="80">
        <f>IF(U84="sníž. přenesená",N84,0)</f>
        <v>0</v>
      </c>
      <c r="BI84" s="80">
        <f>IF(U84="nulová",N84,0)</f>
        <v>0</v>
      </c>
      <c r="BJ84" s="30" t="s">
        <v>118</v>
      </c>
      <c r="BK84" s="80">
        <f>ROUND(L84*K84,2)</f>
        <v>0</v>
      </c>
      <c r="BL84" s="30" t="s">
        <v>127</v>
      </c>
    </row>
    <row r="85" spans="2:64" s="86" customFormat="1" ht="22.5" customHeight="1" x14ac:dyDescent="0.25">
      <c r="B85" s="81"/>
      <c r="C85" s="82"/>
      <c r="D85" s="82"/>
      <c r="E85" s="83" t="s">
        <v>125</v>
      </c>
      <c r="F85" s="661" t="s">
        <v>2483</v>
      </c>
      <c r="G85" s="662"/>
      <c r="H85" s="662"/>
      <c r="I85" s="662"/>
      <c r="J85" s="82"/>
      <c r="K85" s="84">
        <v>14.715999999999999</v>
      </c>
      <c r="L85" s="82"/>
      <c r="M85" s="82"/>
      <c r="N85" s="82"/>
      <c r="O85" s="82"/>
      <c r="P85" s="82"/>
      <c r="Q85" s="82"/>
      <c r="R85" s="85"/>
      <c r="T85" s="87"/>
      <c r="U85" s="82"/>
      <c r="V85" s="82"/>
      <c r="W85" s="82"/>
      <c r="X85" s="82"/>
      <c r="Y85" s="82"/>
      <c r="Z85" s="82"/>
      <c r="AA85" s="88"/>
      <c r="AT85" s="89" t="s">
        <v>130</v>
      </c>
      <c r="AU85" s="89" t="s">
        <v>128</v>
      </c>
      <c r="AV85" s="86" t="s">
        <v>128</v>
      </c>
      <c r="AW85" s="86" t="s">
        <v>131</v>
      </c>
      <c r="AX85" s="86" t="s">
        <v>118</v>
      </c>
      <c r="AY85" s="89" t="s">
        <v>120</v>
      </c>
    </row>
    <row r="86" spans="2:64" s="17" customFormat="1" ht="31.5" customHeight="1" x14ac:dyDescent="0.25">
      <c r="B86" s="70"/>
      <c r="C86" s="71" t="s">
        <v>179</v>
      </c>
      <c r="D86" s="71" t="s">
        <v>121</v>
      </c>
      <c r="E86" s="72" t="s">
        <v>263</v>
      </c>
      <c r="F86" s="671" t="s">
        <v>264</v>
      </c>
      <c r="G86" s="667"/>
      <c r="H86" s="667"/>
      <c r="I86" s="667"/>
      <c r="J86" s="73" t="s">
        <v>172</v>
      </c>
      <c r="K86" s="74">
        <v>21.853000000000002</v>
      </c>
      <c r="L86" s="666"/>
      <c r="M86" s="667"/>
      <c r="N86" s="666">
        <f>ROUND(L86*K86,2)</f>
        <v>0</v>
      </c>
      <c r="O86" s="667"/>
      <c r="P86" s="667"/>
      <c r="Q86" s="667"/>
      <c r="R86" s="75"/>
      <c r="T86" s="76" t="s">
        <v>125</v>
      </c>
      <c r="U86" s="77" t="s">
        <v>126</v>
      </c>
      <c r="V86" s="78">
        <v>0.17699999999999999</v>
      </c>
      <c r="W86" s="78">
        <f>V86*K86</f>
        <v>3.8679809999999999</v>
      </c>
      <c r="X86" s="78">
        <v>0</v>
      </c>
      <c r="Y86" s="78">
        <f>X86*K86</f>
        <v>0</v>
      </c>
      <c r="Z86" s="78">
        <v>0</v>
      </c>
      <c r="AA86" s="79">
        <f>Z86*K86</f>
        <v>0</v>
      </c>
      <c r="AR86" s="30" t="s">
        <v>127</v>
      </c>
      <c r="AT86" s="30" t="s">
        <v>121</v>
      </c>
      <c r="AU86" s="30" t="s">
        <v>128</v>
      </c>
      <c r="AY86" s="30" t="s">
        <v>120</v>
      </c>
      <c r="BE86" s="80">
        <f>IF(U86="základní",N86,0)</f>
        <v>0</v>
      </c>
      <c r="BF86" s="80">
        <f>IF(U86="snížená",N86,0)</f>
        <v>0</v>
      </c>
      <c r="BG86" s="80">
        <f>IF(U86="zákl. přenesená",N86,0)</f>
        <v>0</v>
      </c>
      <c r="BH86" s="80">
        <f>IF(U86="sníž. přenesená",N86,0)</f>
        <v>0</v>
      </c>
      <c r="BI86" s="80">
        <f>IF(U86="nulová",N86,0)</f>
        <v>0</v>
      </c>
      <c r="BJ86" s="30" t="s">
        <v>118</v>
      </c>
      <c r="BK86" s="80">
        <f>ROUND(L86*K86,2)</f>
        <v>0</v>
      </c>
      <c r="BL86" s="30" t="s">
        <v>127</v>
      </c>
    </row>
    <row r="87" spans="2:64" s="86" customFormat="1" ht="22.5" customHeight="1" x14ac:dyDescent="0.25">
      <c r="B87" s="81"/>
      <c r="C87" s="82"/>
      <c r="D87" s="82"/>
      <c r="E87" s="83" t="s">
        <v>125</v>
      </c>
      <c r="F87" s="661" t="s">
        <v>2484</v>
      </c>
      <c r="G87" s="662"/>
      <c r="H87" s="662"/>
      <c r="I87" s="662"/>
      <c r="J87" s="82"/>
      <c r="K87" s="84">
        <v>21.853000000000002</v>
      </c>
      <c r="L87" s="82"/>
      <c r="M87" s="82"/>
      <c r="N87" s="82"/>
      <c r="O87" s="82"/>
      <c r="P87" s="82"/>
      <c r="Q87" s="82"/>
      <c r="R87" s="85"/>
      <c r="T87" s="87"/>
      <c r="U87" s="82"/>
      <c r="V87" s="82"/>
      <c r="W87" s="82"/>
      <c r="X87" s="82"/>
      <c r="Y87" s="82"/>
      <c r="Z87" s="82"/>
      <c r="AA87" s="88"/>
      <c r="AT87" s="89" t="s">
        <v>130</v>
      </c>
      <c r="AU87" s="89" t="s">
        <v>128</v>
      </c>
      <c r="AV87" s="86" t="s">
        <v>128</v>
      </c>
      <c r="AW87" s="86" t="s">
        <v>131</v>
      </c>
      <c r="AX87" s="86" t="s">
        <v>118</v>
      </c>
      <c r="AY87" s="89" t="s">
        <v>120</v>
      </c>
    </row>
    <row r="88" spans="2:64" s="17" customFormat="1" ht="31.5" customHeight="1" x14ac:dyDescent="0.25">
      <c r="B88" s="70"/>
      <c r="C88" s="71" t="s">
        <v>184</v>
      </c>
      <c r="D88" s="71" t="s">
        <v>121</v>
      </c>
      <c r="E88" s="72" t="s">
        <v>267</v>
      </c>
      <c r="F88" s="671" t="s">
        <v>268</v>
      </c>
      <c r="G88" s="667"/>
      <c r="H88" s="667"/>
      <c r="I88" s="667"/>
      <c r="J88" s="73" t="s">
        <v>172</v>
      </c>
      <c r="K88" s="74">
        <v>21.853000000000002</v>
      </c>
      <c r="L88" s="666"/>
      <c r="M88" s="667"/>
      <c r="N88" s="666">
        <f>ROUND(L88*K88,2)</f>
        <v>0</v>
      </c>
      <c r="O88" s="667"/>
      <c r="P88" s="667"/>
      <c r="Q88" s="667"/>
      <c r="R88" s="75"/>
      <c r="T88" s="76" t="s">
        <v>125</v>
      </c>
      <c r="U88" s="77" t="s">
        <v>126</v>
      </c>
      <c r="V88" s="78">
        <v>5.8000000000000003E-2</v>
      </c>
      <c r="W88" s="78">
        <f>V88*K88</f>
        <v>1.2674740000000002</v>
      </c>
      <c r="X88" s="78">
        <v>0</v>
      </c>
      <c r="Y88" s="78">
        <f>X88*K88</f>
        <v>0</v>
      </c>
      <c r="Z88" s="78">
        <v>0</v>
      </c>
      <c r="AA88" s="79">
        <f>Z88*K88</f>
        <v>0</v>
      </c>
      <c r="AR88" s="30" t="s">
        <v>127</v>
      </c>
      <c r="AT88" s="30" t="s">
        <v>121</v>
      </c>
      <c r="AU88" s="30" t="s">
        <v>128</v>
      </c>
      <c r="AY88" s="30" t="s">
        <v>120</v>
      </c>
      <c r="BE88" s="80">
        <f>IF(U88="základní",N88,0)</f>
        <v>0</v>
      </c>
      <c r="BF88" s="80">
        <f>IF(U88="snížená",N88,0)</f>
        <v>0</v>
      </c>
      <c r="BG88" s="80">
        <f>IF(U88="zákl. přenesená",N88,0)</f>
        <v>0</v>
      </c>
      <c r="BH88" s="80">
        <f>IF(U88="sníž. přenesená",N88,0)</f>
        <v>0</v>
      </c>
      <c r="BI88" s="80">
        <f>IF(U88="nulová",N88,0)</f>
        <v>0</v>
      </c>
      <c r="BJ88" s="30" t="s">
        <v>118</v>
      </c>
      <c r="BK88" s="80">
        <f>ROUND(L88*K88,2)</f>
        <v>0</v>
      </c>
      <c r="BL88" s="30" t="s">
        <v>127</v>
      </c>
    </row>
    <row r="89" spans="2:64" s="86" customFormat="1" ht="22.5" customHeight="1" x14ac:dyDescent="0.25">
      <c r="B89" s="81"/>
      <c r="C89" s="82"/>
      <c r="D89" s="82"/>
      <c r="E89" s="83" t="s">
        <v>125</v>
      </c>
      <c r="F89" s="661" t="s">
        <v>2485</v>
      </c>
      <c r="G89" s="662"/>
      <c r="H89" s="662"/>
      <c r="I89" s="662"/>
      <c r="J89" s="82"/>
      <c r="K89" s="84">
        <v>21.853000000000002</v>
      </c>
      <c r="L89" s="82"/>
      <c r="M89" s="82"/>
      <c r="N89" s="82"/>
      <c r="O89" s="82"/>
      <c r="P89" s="82"/>
      <c r="Q89" s="82"/>
      <c r="R89" s="85"/>
      <c r="T89" s="87"/>
      <c r="U89" s="82"/>
      <c r="V89" s="82"/>
      <c r="W89" s="82"/>
      <c r="X89" s="82"/>
      <c r="Y89" s="82"/>
      <c r="Z89" s="82"/>
      <c r="AA89" s="88"/>
      <c r="AT89" s="89" t="s">
        <v>130</v>
      </c>
      <c r="AU89" s="89" t="s">
        <v>128</v>
      </c>
      <c r="AV89" s="86" t="s">
        <v>128</v>
      </c>
      <c r="AW89" s="86" t="s">
        <v>131</v>
      </c>
      <c r="AX89" s="86" t="s">
        <v>118</v>
      </c>
      <c r="AY89" s="89" t="s">
        <v>120</v>
      </c>
    </row>
    <row r="90" spans="2:64" s="17" customFormat="1" ht="22.5" customHeight="1" x14ac:dyDescent="0.25">
      <c r="B90" s="70"/>
      <c r="C90" s="101" t="s">
        <v>188</v>
      </c>
      <c r="D90" s="101" t="s">
        <v>195</v>
      </c>
      <c r="E90" s="102" t="s">
        <v>271</v>
      </c>
      <c r="F90" s="677" t="s">
        <v>272</v>
      </c>
      <c r="G90" s="678"/>
      <c r="H90" s="678"/>
      <c r="I90" s="678"/>
      <c r="J90" s="103" t="s">
        <v>273</v>
      </c>
      <c r="K90" s="104">
        <v>0.32800000000000001</v>
      </c>
      <c r="L90" s="670"/>
      <c r="M90" s="678"/>
      <c r="N90" s="670">
        <f>ROUND(L90*K90,2)</f>
        <v>0</v>
      </c>
      <c r="O90" s="667"/>
      <c r="P90" s="667"/>
      <c r="Q90" s="667"/>
      <c r="R90" s="75"/>
      <c r="T90" s="76" t="s">
        <v>125</v>
      </c>
      <c r="U90" s="77" t="s">
        <v>126</v>
      </c>
      <c r="V90" s="78">
        <v>0</v>
      </c>
      <c r="W90" s="78">
        <f>V90*K90</f>
        <v>0</v>
      </c>
      <c r="X90" s="78">
        <v>1E-3</v>
      </c>
      <c r="Y90" s="78">
        <f>X90*K90</f>
        <v>3.28E-4</v>
      </c>
      <c r="Z90" s="78">
        <v>0</v>
      </c>
      <c r="AA90" s="79">
        <f>Z90*K90</f>
        <v>0</v>
      </c>
      <c r="AR90" s="30" t="s">
        <v>154</v>
      </c>
      <c r="AT90" s="30" t="s">
        <v>195</v>
      </c>
      <c r="AU90" s="30" t="s">
        <v>128</v>
      </c>
      <c r="AY90" s="30" t="s">
        <v>120</v>
      </c>
      <c r="BE90" s="80">
        <f>IF(U90="základní",N90,0)</f>
        <v>0</v>
      </c>
      <c r="BF90" s="80">
        <f>IF(U90="snížená",N90,0)</f>
        <v>0</v>
      </c>
      <c r="BG90" s="80">
        <f>IF(U90="zákl. přenesená",N90,0)</f>
        <v>0</v>
      </c>
      <c r="BH90" s="80">
        <f>IF(U90="sníž. přenesená",N90,0)</f>
        <v>0</v>
      </c>
      <c r="BI90" s="80">
        <f>IF(U90="nulová",N90,0)</f>
        <v>0</v>
      </c>
      <c r="BJ90" s="30" t="s">
        <v>118</v>
      </c>
      <c r="BK90" s="80">
        <f>ROUND(L90*K90,2)</f>
        <v>0</v>
      </c>
      <c r="BL90" s="30" t="s">
        <v>127</v>
      </c>
    </row>
    <row r="91" spans="2:64" s="86" customFormat="1" ht="22.5" customHeight="1" x14ac:dyDescent="0.25">
      <c r="B91" s="81"/>
      <c r="C91" s="82"/>
      <c r="D91" s="82"/>
      <c r="E91" s="83" t="s">
        <v>125</v>
      </c>
      <c r="F91" s="661" t="s">
        <v>2486</v>
      </c>
      <c r="G91" s="662"/>
      <c r="H91" s="662"/>
      <c r="I91" s="662"/>
      <c r="J91" s="82"/>
      <c r="K91" s="84">
        <v>0.32800000000000001</v>
      </c>
      <c r="L91" s="82"/>
      <c r="M91" s="82"/>
      <c r="N91" s="82"/>
      <c r="O91" s="82"/>
      <c r="P91" s="82"/>
      <c r="Q91" s="82"/>
      <c r="R91" s="85"/>
      <c r="T91" s="87"/>
      <c r="U91" s="82"/>
      <c r="V91" s="82"/>
      <c r="W91" s="82"/>
      <c r="X91" s="82"/>
      <c r="Y91" s="82"/>
      <c r="Z91" s="82"/>
      <c r="AA91" s="88"/>
      <c r="AT91" s="89" t="s">
        <v>130</v>
      </c>
      <c r="AU91" s="89" t="s">
        <v>128</v>
      </c>
      <c r="AV91" s="86" t="s">
        <v>128</v>
      </c>
      <c r="AW91" s="86" t="s">
        <v>131</v>
      </c>
      <c r="AX91" s="86" t="s">
        <v>118</v>
      </c>
      <c r="AY91" s="89" t="s">
        <v>120</v>
      </c>
    </row>
    <row r="92" spans="2:64" s="17" customFormat="1" ht="22.5" customHeight="1" x14ac:dyDescent="0.25">
      <c r="B92" s="70"/>
      <c r="C92" s="71" t="s">
        <v>194</v>
      </c>
      <c r="D92" s="71" t="s">
        <v>121</v>
      </c>
      <c r="E92" s="72" t="s">
        <v>276</v>
      </c>
      <c r="F92" s="671" t="s">
        <v>277</v>
      </c>
      <c r="G92" s="667"/>
      <c r="H92" s="667"/>
      <c r="I92" s="667"/>
      <c r="J92" s="73" t="s">
        <v>172</v>
      </c>
      <c r="K92" s="74">
        <v>19.920000000000002</v>
      </c>
      <c r="L92" s="666"/>
      <c r="M92" s="667"/>
      <c r="N92" s="666">
        <f>ROUND(L92*K92,2)</f>
        <v>0</v>
      </c>
      <c r="O92" s="667"/>
      <c r="P92" s="667"/>
      <c r="Q92" s="667"/>
      <c r="R92" s="75"/>
      <c r="T92" s="76" t="s">
        <v>125</v>
      </c>
      <c r="U92" s="77" t="s">
        <v>126</v>
      </c>
      <c r="V92" s="78">
        <v>1.7999999999999999E-2</v>
      </c>
      <c r="W92" s="78">
        <f>V92*K92</f>
        <v>0.35855999999999999</v>
      </c>
      <c r="X92" s="78">
        <v>0</v>
      </c>
      <c r="Y92" s="78">
        <f>X92*K92</f>
        <v>0</v>
      </c>
      <c r="Z92" s="78">
        <v>0</v>
      </c>
      <c r="AA92" s="79">
        <f>Z92*K92</f>
        <v>0</v>
      </c>
      <c r="AR92" s="30" t="s">
        <v>127</v>
      </c>
      <c r="AT92" s="30" t="s">
        <v>121</v>
      </c>
      <c r="AU92" s="30" t="s">
        <v>128</v>
      </c>
      <c r="AY92" s="30" t="s">
        <v>120</v>
      </c>
      <c r="BE92" s="80">
        <f>IF(U92="základní",N92,0)</f>
        <v>0</v>
      </c>
      <c r="BF92" s="80">
        <f>IF(U92="snížená",N92,0)</f>
        <v>0</v>
      </c>
      <c r="BG92" s="80">
        <f>IF(U92="zákl. přenesená",N92,0)</f>
        <v>0</v>
      </c>
      <c r="BH92" s="80">
        <f>IF(U92="sníž. přenesená",N92,0)</f>
        <v>0</v>
      </c>
      <c r="BI92" s="80">
        <f>IF(U92="nulová",N92,0)</f>
        <v>0</v>
      </c>
      <c r="BJ92" s="30" t="s">
        <v>118</v>
      </c>
      <c r="BK92" s="80">
        <f>ROUND(L92*K92,2)</f>
        <v>0</v>
      </c>
      <c r="BL92" s="30" t="s">
        <v>127</v>
      </c>
    </row>
    <row r="93" spans="2:64" s="86" customFormat="1" ht="22.5" customHeight="1" x14ac:dyDescent="0.25">
      <c r="B93" s="81"/>
      <c r="C93" s="82"/>
      <c r="D93" s="82"/>
      <c r="E93" s="83" t="s">
        <v>125</v>
      </c>
      <c r="F93" s="661" t="s">
        <v>2487</v>
      </c>
      <c r="G93" s="662"/>
      <c r="H93" s="662"/>
      <c r="I93" s="662"/>
      <c r="J93" s="82"/>
      <c r="K93" s="84">
        <v>17.850000000000001</v>
      </c>
      <c r="L93" s="82"/>
      <c r="M93" s="82"/>
      <c r="N93" s="82"/>
      <c r="O93" s="82"/>
      <c r="P93" s="82"/>
      <c r="Q93" s="82"/>
      <c r="R93" s="85"/>
      <c r="T93" s="87"/>
      <c r="U93" s="82"/>
      <c r="V93" s="82"/>
      <c r="W93" s="82"/>
      <c r="X93" s="82"/>
      <c r="Y93" s="82"/>
      <c r="Z93" s="82"/>
      <c r="AA93" s="88"/>
      <c r="AT93" s="89" t="s">
        <v>130</v>
      </c>
      <c r="AU93" s="89" t="s">
        <v>128</v>
      </c>
      <c r="AV93" s="86" t="s">
        <v>128</v>
      </c>
      <c r="AW93" s="86" t="s">
        <v>131</v>
      </c>
      <c r="AX93" s="86" t="s">
        <v>119</v>
      </c>
      <c r="AY93" s="89" t="s">
        <v>120</v>
      </c>
    </row>
    <row r="94" spans="2:64" s="86" customFormat="1" ht="22.5" customHeight="1" x14ac:dyDescent="0.25">
      <c r="B94" s="81"/>
      <c r="C94" s="82"/>
      <c r="D94" s="82"/>
      <c r="E94" s="83" t="s">
        <v>125</v>
      </c>
      <c r="F94" s="663" t="s">
        <v>2488</v>
      </c>
      <c r="G94" s="662"/>
      <c r="H94" s="662"/>
      <c r="I94" s="662"/>
      <c r="J94" s="82"/>
      <c r="K94" s="84">
        <v>2.0699999999999998</v>
      </c>
      <c r="L94" s="82"/>
      <c r="M94" s="82"/>
      <c r="N94" s="82"/>
      <c r="O94" s="82"/>
      <c r="P94" s="82"/>
      <c r="Q94" s="82"/>
      <c r="R94" s="85"/>
      <c r="T94" s="87"/>
      <c r="U94" s="82"/>
      <c r="V94" s="82"/>
      <c r="W94" s="82"/>
      <c r="X94" s="82"/>
      <c r="Y94" s="82"/>
      <c r="Z94" s="82"/>
      <c r="AA94" s="88"/>
      <c r="AT94" s="89" t="s">
        <v>130</v>
      </c>
      <c r="AU94" s="89" t="s">
        <v>128</v>
      </c>
      <c r="AV94" s="86" t="s">
        <v>128</v>
      </c>
      <c r="AW94" s="86" t="s">
        <v>131</v>
      </c>
      <c r="AX94" s="86" t="s">
        <v>119</v>
      </c>
      <c r="AY94" s="89" t="s">
        <v>120</v>
      </c>
    </row>
    <row r="95" spans="2:64" s="95" customFormat="1" ht="22.5" customHeight="1" x14ac:dyDescent="0.25">
      <c r="B95" s="90"/>
      <c r="C95" s="91"/>
      <c r="D95" s="91"/>
      <c r="E95" s="92" t="s">
        <v>125</v>
      </c>
      <c r="F95" s="664" t="s">
        <v>146</v>
      </c>
      <c r="G95" s="665"/>
      <c r="H95" s="665"/>
      <c r="I95" s="665"/>
      <c r="J95" s="91"/>
      <c r="K95" s="93">
        <v>19.920000000000002</v>
      </c>
      <c r="L95" s="91"/>
      <c r="M95" s="91"/>
      <c r="N95" s="91"/>
      <c r="O95" s="91"/>
      <c r="P95" s="91"/>
      <c r="Q95" s="91"/>
      <c r="R95" s="94"/>
      <c r="T95" s="96"/>
      <c r="U95" s="91"/>
      <c r="V95" s="91"/>
      <c r="W95" s="91"/>
      <c r="X95" s="91"/>
      <c r="Y95" s="91"/>
      <c r="Z95" s="91"/>
      <c r="AA95" s="97"/>
      <c r="AT95" s="98" t="s">
        <v>130</v>
      </c>
      <c r="AU95" s="98" t="s">
        <v>128</v>
      </c>
      <c r="AV95" s="95" t="s">
        <v>127</v>
      </c>
      <c r="AW95" s="95" t="s">
        <v>131</v>
      </c>
      <c r="AX95" s="95" t="s">
        <v>118</v>
      </c>
      <c r="AY95" s="98" t="s">
        <v>120</v>
      </c>
    </row>
    <row r="96" spans="2:64" s="62" customFormat="1" ht="29.85" customHeight="1" x14ac:dyDescent="0.3">
      <c r="B96" s="58"/>
      <c r="C96" s="59"/>
      <c r="D96" s="69" t="s">
        <v>78</v>
      </c>
      <c r="E96" s="69"/>
      <c r="F96" s="69"/>
      <c r="G96" s="69"/>
      <c r="H96" s="69"/>
      <c r="I96" s="69"/>
      <c r="J96" s="69"/>
      <c r="K96" s="69"/>
      <c r="L96" s="69"/>
      <c r="M96" s="69"/>
      <c r="N96" s="659">
        <f>BK96</f>
        <v>0</v>
      </c>
      <c r="O96" s="660"/>
      <c r="P96" s="660"/>
      <c r="Q96" s="660"/>
      <c r="R96" s="61"/>
      <c r="T96" s="63"/>
      <c r="U96" s="59"/>
      <c r="V96" s="59"/>
      <c r="W96" s="64">
        <f>SUM(W97:W102)</f>
        <v>1.2599999999999998</v>
      </c>
      <c r="X96" s="59"/>
      <c r="Y96" s="64">
        <f>SUM(Y97:Y102)</f>
        <v>0.17838999999999999</v>
      </c>
      <c r="Z96" s="59"/>
      <c r="AA96" s="65">
        <f>SUM(AA97:AA102)</f>
        <v>0</v>
      </c>
      <c r="AR96" s="66" t="s">
        <v>118</v>
      </c>
      <c r="AT96" s="67" t="s">
        <v>117</v>
      </c>
      <c r="AU96" s="67" t="s">
        <v>118</v>
      </c>
      <c r="AY96" s="66" t="s">
        <v>120</v>
      </c>
      <c r="BK96" s="68">
        <f>SUM(BK97:BK102)</f>
        <v>0</v>
      </c>
    </row>
    <row r="97" spans="2:64" s="17" customFormat="1" ht="31.5" customHeight="1" x14ac:dyDescent="0.25">
      <c r="B97" s="70"/>
      <c r="C97" s="71" t="s">
        <v>199</v>
      </c>
      <c r="D97" s="71" t="s">
        <v>121</v>
      </c>
      <c r="E97" s="72" t="s">
        <v>2489</v>
      </c>
      <c r="F97" s="671" t="s">
        <v>2490</v>
      </c>
      <c r="G97" s="667"/>
      <c r="H97" s="667"/>
      <c r="I97" s="667"/>
      <c r="J97" s="73" t="s">
        <v>447</v>
      </c>
      <c r="K97" s="74">
        <v>1</v>
      </c>
      <c r="L97" s="666"/>
      <c r="M97" s="667"/>
      <c r="N97" s="666">
        <f>ROUND(L97*K97,2)</f>
        <v>0</v>
      </c>
      <c r="O97" s="667"/>
      <c r="P97" s="667"/>
      <c r="Q97" s="667"/>
      <c r="R97" s="75"/>
      <c r="T97" s="76" t="s">
        <v>125</v>
      </c>
      <c r="U97" s="77" t="s">
        <v>126</v>
      </c>
      <c r="V97" s="78">
        <v>0.36</v>
      </c>
      <c r="W97" s="78">
        <f>V97*K97</f>
        <v>0.36</v>
      </c>
      <c r="X97" s="78">
        <v>0.17488999999999999</v>
      </c>
      <c r="Y97" s="78">
        <f>X97*K97</f>
        <v>0.17488999999999999</v>
      </c>
      <c r="Z97" s="78">
        <v>0</v>
      </c>
      <c r="AA97" s="79">
        <f>Z97*K97</f>
        <v>0</v>
      </c>
      <c r="AR97" s="30" t="s">
        <v>127</v>
      </c>
      <c r="AT97" s="30" t="s">
        <v>121</v>
      </c>
      <c r="AU97" s="30" t="s">
        <v>128</v>
      </c>
      <c r="AY97" s="30" t="s">
        <v>120</v>
      </c>
      <c r="BE97" s="80">
        <f>IF(U97="základní",N97,0)</f>
        <v>0</v>
      </c>
      <c r="BF97" s="80">
        <f>IF(U97="snížená",N97,0)</f>
        <v>0</v>
      </c>
      <c r="BG97" s="80">
        <f>IF(U97="zákl. přenesená",N97,0)</f>
        <v>0</v>
      </c>
      <c r="BH97" s="80">
        <f>IF(U97="sníž. přenesená",N97,0)</f>
        <v>0</v>
      </c>
      <c r="BI97" s="80">
        <f>IF(U97="nulová",N97,0)</f>
        <v>0</v>
      </c>
      <c r="BJ97" s="30" t="s">
        <v>118</v>
      </c>
      <c r="BK97" s="80">
        <f>ROUND(L97*K97,2)</f>
        <v>0</v>
      </c>
      <c r="BL97" s="30" t="s">
        <v>127</v>
      </c>
    </row>
    <row r="98" spans="2:64" s="86" customFormat="1" ht="22.5" customHeight="1" x14ac:dyDescent="0.25">
      <c r="B98" s="81"/>
      <c r="C98" s="82"/>
      <c r="D98" s="82"/>
      <c r="E98" s="83" t="s">
        <v>125</v>
      </c>
      <c r="F98" s="661" t="s">
        <v>2430</v>
      </c>
      <c r="G98" s="662"/>
      <c r="H98" s="662"/>
      <c r="I98" s="662"/>
      <c r="J98" s="82"/>
      <c r="K98" s="84">
        <v>1</v>
      </c>
      <c r="L98" s="82"/>
      <c r="M98" s="82"/>
      <c r="N98" s="82"/>
      <c r="O98" s="82"/>
      <c r="P98" s="82"/>
      <c r="Q98" s="82"/>
      <c r="R98" s="85"/>
      <c r="T98" s="87"/>
      <c r="U98" s="82"/>
      <c r="V98" s="82"/>
      <c r="W98" s="82"/>
      <c r="X98" s="82"/>
      <c r="Y98" s="82"/>
      <c r="Z98" s="82"/>
      <c r="AA98" s="88"/>
      <c r="AT98" s="89" t="s">
        <v>130</v>
      </c>
      <c r="AU98" s="89" t="s">
        <v>128</v>
      </c>
      <c r="AV98" s="86" t="s">
        <v>128</v>
      </c>
      <c r="AW98" s="86" t="s">
        <v>131</v>
      </c>
      <c r="AX98" s="86" t="s">
        <v>118</v>
      </c>
      <c r="AY98" s="89" t="s">
        <v>120</v>
      </c>
    </row>
    <row r="99" spans="2:64" s="17" customFormat="1" ht="31.5" customHeight="1" x14ac:dyDescent="0.25">
      <c r="B99" s="70"/>
      <c r="C99" s="101" t="s">
        <v>203</v>
      </c>
      <c r="D99" s="101" t="s">
        <v>195</v>
      </c>
      <c r="E99" s="102" t="s">
        <v>2491</v>
      </c>
      <c r="F99" s="677" t="s">
        <v>2492</v>
      </c>
      <c r="G99" s="678"/>
      <c r="H99" s="678"/>
      <c r="I99" s="678"/>
      <c r="J99" s="103" t="s">
        <v>447</v>
      </c>
      <c r="K99" s="104">
        <v>1</v>
      </c>
      <c r="L99" s="670"/>
      <c r="M99" s="678"/>
      <c r="N99" s="670">
        <f>ROUND(L99*K99,2)</f>
        <v>0</v>
      </c>
      <c r="O99" s="667"/>
      <c r="P99" s="667"/>
      <c r="Q99" s="667"/>
      <c r="R99" s="75"/>
      <c r="T99" s="76" t="s">
        <v>125</v>
      </c>
      <c r="U99" s="77" t="s">
        <v>126</v>
      </c>
      <c r="V99" s="78">
        <v>0</v>
      </c>
      <c r="W99" s="78">
        <f>V99*K99</f>
        <v>0</v>
      </c>
      <c r="X99" s="78">
        <v>3.5000000000000001E-3</v>
      </c>
      <c r="Y99" s="78">
        <f>X99*K99</f>
        <v>3.5000000000000001E-3</v>
      </c>
      <c r="Z99" s="78">
        <v>0</v>
      </c>
      <c r="AA99" s="79">
        <f>Z99*K99</f>
        <v>0</v>
      </c>
      <c r="AR99" s="30" t="s">
        <v>154</v>
      </c>
      <c r="AT99" s="30" t="s">
        <v>195</v>
      </c>
      <c r="AU99" s="30" t="s">
        <v>128</v>
      </c>
      <c r="AY99" s="30" t="s">
        <v>120</v>
      </c>
      <c r="BE99" s="80">
        <f>IF(U99="základní",N99,0)</f>
        <v>0</v>
      </c>
      <c r="BF99" s="80">
        <f>IF(U99="snížená",N99,0)</f>
        <v>0</v>
      </c>
      <c r="BG99" s="80">
        <f>IF(U99="zákl. přenesená",N99,0)</f>
        <v>0</v>
      </c>
      <c r="BH99" s="80">
        <f>IF(U99="sníž. přenesená",N99,0)</f>
        <v>0</v>
      </c>
      <c r="BI99" s="80">
        <f>IF(U99="nulová",N99,0)</f>
        <v>0</v>
      </c>
      <c r="BJ99" s="30" t="s">
        <v>118</v>
      </c>
      <c r="BK99" s="80">
        <f>ROUND(L99*K99,2)</f>
        <v>0</v>
      </c>
      <c r="BL99" s="30" t="s">
        <v>127</v>
      </c>
    </row>
    <row r="100" spans="2:64" s="86" customFormat="1" ht="22.5" customHeight="1" x14ac:dyDescent="0.25">
      <c r="B100" s="81"/>
      <c r="C100" s="82"/>
      <c r="D100" s="82"/>
      <c r="E100" s="83" t="s">
        <v>125</v>
      </c>
      <c r="F100" s="661" t="s">
        <v>2493</v>
      </c>
      <c r="G100" s="662"/>
      <c r="H100" s="662"/>
      <c r="I100" s="662"/>
      <c r="J100" s="82"/>
      <c r="K100" s="84">
        <v>1</v>
      </c>
      <c r="L100" s="82"/>
      <c r="M100" s="82"/>
      <c r="N100" s="82"/>
      <c r="O100" s="82"/>
      <c r="P100" s="82"/>
      <c r="Q100" s="82"/>
      <c r="R100" s="85"/>
      <c r="T100" s="87"/>
      <c r="U100" s="82"/>
      <c r="V100" s="82"/>
      <c r="W100" s="82"/>
      <c r="X100" s="82"/>
      <c r="Y100" s="82"/>
      <c r="Z100" s="82"/>
      <c r="AA100" s="88"/>
      <c r="AT100" s="89" t="s">
        <v>130</v>
      </c>
      <c r="AU100" s="89" t="s">
        <v>128</v>
      </c>
      <c r="AV100" s="86" t="s">
        <v>128</v>
      </c>
      <c r="AW100" s="86" t="s">
        <v>131</v>
      </c>
      <c r="AX100" s="86" t="s">
        <v>118</v>
      </c>
      <c r="AY100" s="89" t="s">
        <v>120</v>
      </c>
    </row>
    <row r="101" spans="2:64" s="17" customFormat="1" ht="44.25" customHeight="1" x14ac:dyDescent="0.25">
      <c r="B101" s="70"/>
      <c r="C101" s="71" t="s">
        <v>206</v>
      </c>
      <c r="D101" s="71" t="s">
        <v>121</v>
      </c>
      <c r="E101" s="72" t="s">
        <v>2494</v>
      </c>
      <c r="F101" s="671" t="s">
        <v>2495</v>
      </c>
      <c r="G101" s="667"/>
      <c r="H101" s="667"/>
      <c r="I101" s="667"/>
      <c r="J101" s="73" t="s">
        <v>532</v>
      </c>
      <c r="K101" s="74">
        <v>3</v>
      </c>
      <c r="L101" s="666"/>
      <c r="M101" s="667"/>
      <c r="N101" s="666">
        <f>ROUND(L101*K101,2)</f>
        <v>0</v>
      </c>
      <c r="O101" s="667"/>
      <c r="P101" s="667"/>
      <c r="Q101" s="667"/>
      <c r="R101" s="75"/>
      <c r="T101" s="76" t="s">
        <v>125</v>
      </c>
      <c r="U101" s="77" t="s">
        <v>126</v>
      </c>
      <c r="V101" s="78">
        <v>0.3</v>
      </c>
      <c r="W101" s="78">
        <f>V101*K101</f>
        <v>0.89999999999999991</v>
      </c>
      <c r="X101" s="78">
        <v>0</v>
      </c>
      <c r="Y101" s="78">
        <f>X101*K101</f>
        <v>0</v>
      </c>
      <c r="Z101" s="78">
        <v>0</v>
      </c>
      <c r="AA101" s="79">
        <f>Z101*K101</f>
        <v>0</v>
      </c>
      <c r="AR101" s="30" t="s">
        <v>127</v>
      </c>
      <c r="AT101" s="30" t="s">
        <v>121</v>
      </c>
      <c r="AU101" s="30" t="s">
        <v>128</v>
      </c>
      <c r="AY101" s="30" t="s">
        <v>120</v>
      </c>
      <c r="BE101" s="80">
        <f>IF(U101="základní",N101,0)</f>
        <v>0</v>
      </c>
      <c r="BF101" s="80">
        <f>IF(U101="snížená",N101,0)</f>
        <v>0</v>
      </c>
      <c r="BG101" s="80">
        <f>IF(U101="zákl. přenesená",N101,0)</f>
        <v>0</v>
      </c>
      <c r="BH101" s="80">
        <f>IF(U101="sníž. přenesená",N101,0)</f>
        <v>0</v>
      </c>
      <c r="BI101" s="80">
        <f>IF(U101="nulová",N101,0)</f>
        <v>0</v>
      </c>
      <c r="BJ101" s="30" t="s">
        <v>118</v>
      </c>
      <c r="BK101" s="80">
        <f>ROUND(L101*K101,2)</f>
        <v>0</v>
      </c>
      <c r="BL101" s="30" t="s">
        <v>127</v>
      </c>
    </row>
    <row r="102" spans="2:64" s="86" customFormat="1" ht="22.5" customHeight="1" x14ac:dyDescent="0.25">
      <c r="B102" s="81"/>
      <c r="C102" s="82"/>
      <c r="D102" s="82"/>
      <c r="E102" s="83" t="s">
        <v>125</v>
      </c>
      <c r="F102" s="661" t="s">
        <v>2496</v>
      </c>
      <c r="G102" s="662"/>
      <c r="H102" s="662"/>
      <c r="I102" s="662"/>
      <c r="J102" s="82"/>
      <c r="K102" s="84">
        <v>3</v>
      </c>
      <c r="L102" s="82"/>
      <c r="M102" s="82"/>
      <c r="N102" s="82"/>
      <c r="O102" s="82"/>
      <c r="P102" s="82"/>
      <c r="Q102" s="82"/>
      <c r="R102" s="85"/>
      <c r="T102" s="87"/>
      <c r="U102" s="82"/>
      <c r="V102" s="82"/>
      <c r="W102" s="82"/>
      <c r="X102" s="82"/>
      <c r="Y102" s="82"/>
      <c r="Z102" s="82"/>
      <c r="AA102" s="88"/>
      <c r="AT102" s="89" t="s">
        <v>130</v>
      </c>
      <c r="AU102" s="89" t="s">
        <v>128</v>
      </c>
      <c r="AV102" s="86" t="s">
        <v>128</v>
      </c>
      <c r="AW102" s="86" t="s">
        <v>131</v>
      </c>
      <c r="AX102" s="86" t="s">
        <v>118</v>
      </c>
      <c r="AY102" s="89" t="s">
        <v>120</v>
      </c>
    </row>
    <row r="103" spans="2:64" s="62" customFormat="1" ht="29.85" customHeight="1" x14ac:dyDescent="0.3">
      <c r="B103" s="58"/>
      <c r="C103" s="59"/>
      <c r="D103" s="69" t="s">
        <v>79</v>
      </c>
      <c r="E103" s="69"/>
      <c r="F103" s="69"/>
      <c r="G103" s="69"/>
      <c r="H103" s="69"/>
      <c r="I103" s="69"/>
      <c r="J103" s="69"/>
      <c r="K103" s="69"/>
      <c r="L103" s="69"/>
      <c r="M103" s="69"/>
      <c r="N103" s="659">
        <f>BK103</f>
        <v>0</v>
      </c>
      <c r="O103" s="660"/>
      <c r="P103" s="660"/>
      <c r="Q103" s="660"/>
      <c r="R103" s="61"/>
      <c r="T103" s="63"/>
      <c r="U103" s="59"/>
      <c r="V103" s="59"/>
      <c r="W103" s="64">
        <f>SUM(W104:W105)</f>
        <v>2.2402169999999999</v>
      </c>
      <c r="X103" s="59"/>
      <c r="Y103" s="64">
        <f>SUM(Y104:Y105)</f>
        <v>0</v>
      </c>
      <c r="Z103" s="59"/>
      <c r="AA103" s="65">
        <f>SUM(AA104:AA105)</f>
        <v>0</v>
      </c>
      <c r="AR103" s="66" t="s">
        <v>118</v>
      </c>
      <c r="AT103" s="67" t="s">
        <v>117</v>
      </c>
      <c r="AU103" s="67" t="s">
        <v>118</v>
      </c>
      <c r="AY103" s="66" t="s">
        <v>120</v>
      </c>
      <c r="BK103" s="68">
        <f>SUM(BK104:BK105)</f>
        <v>0</v>
      </c>
    </row>
    <row r="104" spans="2:64" s="17" customFormat="1" ht="31.5" customHeight="1" x14ac:dyDescent="0.25">
      <c r="B104" s="70"/>
      <c r="C104" s="71" t="s">
        <v>209</v>
      </c>
      <c r="D104" s="71" t="s">
        <v>121</v>
      </c>
      <c r="E104" s="72" t="s">
        <v>484</v>
      </c>
      <c r="F104" s="671" t="s">
        <v>485</v>
      </c>
      <c r="G104" s="667"/>
      <c r="H104" s="667"/>
      <c r="I104" s="667"/>
      <c r="J104" s="73" t="s">
        <v>134</v>
      </c>
      <c r="K104" s="74">
        <v>1.7010000000000001</v>
      </c>
      <c r="L104" s="666"/>
      <c r="M104" s="667"/>
      <c r="N104" s="666">
        <f>ROUND(L104*K104,2)</f>
        <v>0</v>
      </c>
      <c r="O104" s="667"/>
      <c r="P104" s="667"/>
      <c r="Q104" s="667"/>
      <c r="R104" s="75"/>
      <c r="T104" s="76" t="s">
        <v>125</v>
      </c>
      <c r="U104" s="77" t="s">
        <v>126</v>
      </c>
      <c r="V104" s="78">
        <v>1.3169999999999999</v>
      </c>
      <c r="W104" s="78">
        <f>V104*K104</f>
        <v>2.2402169999999999</v>
      </c>
      <c r="X104" s="78">
        <v>0</v>
      </c>
      <c r="Y104" s="78">
        <f>X104*K104</f>
        <v>0</v>
      </c>
      <c r="Z104" s="78">
        <v>0</v>
      </c>
      <c r="AA104" s="79">
        <f>Z104*K104</f>
        <v>0</v>
      </c>
      <c r="AR104" s="30" t="s">
        <v>127</v>
      </c>
      <c r="AT104" s="30" t="s">
        <v>121</v>
      </c>
      <c r="AU104" s="30" t="s">
        <v>128</v>
      </c>
      <c r="AY104" s="30" t="s">
        <v>120</v>
      </c>
      <c r="BE104" s="80">
        <f>IF(U104="základní",N104,0)</f>
        <v>0</v>
      </c>
      <c r="BF104" s="80">
        <f>IF(U104="snížená",N104,0)</f>
        <v>0</v>
      </c>
      <c r="BG104" s="80">
        <f>IF(U104="zákl. přenesená",N104,0)</f>
        <v>0</v>
      </c>
      <c r="BH104" s="80">
        <f>IF(U104="sníž. přenesená",N104,0)</f>
        <v>0</v>
      </c>
      <c r="BI104" s="80">
        <f>IF(U104="nulová",N104,0)</f>
        <v>0</v>
      </c>
      <c r="BJ104" s="30" t="s">
        <v>118</v>
      </c>
      <c r="BK104" s="80">
        <f>ROUND(L104*K104,2)</f>
        <v>0</v>
      </c>
      <c r="BL104" s="30" t="s">
        <v>127</v>
      </c>
    </row>
    <row r="105" spans="2:64" s="86" customFormat="1" ht="22.5" customHeight="1" x14ac:dyDescent="0.25">
      <c r="B105" s="81"/>
      <c r="C105" s="82"/>
      <c r="D105" s="82"/>
      <c r="E105" s="83" t="s">
        <v>125</v>
      </c>
      <c r="F105" s="661" t="s">
        <v>2497</v>
      </c>
      <c r="G105" s="662"/>
      <c r="H105" s="662"/>
      <c r="I105" s="662"/>
      <c r="J105" s="82"/>
      <c r="K105" s="84">
        <v>1.7010000000000001</v>
      </c>
      <c r="L105" s="82"/>
      <c r="M105" s="82"/>
      <c r="N105" s="82"/>
      <c r="O105" s="82"/>
      <c r="P105" s="82"/>
      <c r="Q105" s="82"/>
      <c r="R105" s="85"/>
      <c r="T105" s="87"/>
      <c r="U105" s="82"/>
      <c r="V105" s="82"/>
      <c r="W105" s="82"/>
      <c r="X105" s="82"/>
      <c r="Y105" s="82"/>
      <c r="Z105" s="82"/>
      <c r="AA105" s="88"/>
      <c r="AT105" s="89" t="s">
        <v>130</v>
      </c>
      <c r="AU105" s="89" t="s">
        <v>128</v>
      </c>
      <c r="AV105" s="86" t="s">
        <v>128</v>
      </c>
      <c r="AW105" s="86" t="s">
        <v>131</v>
      </c>
      <c r="AX105" s="86" t="s">
        <v>118</v>
      </c>
      <c r="AY105" s="89" t="s">
        <v>120</v>
      </c>
    </row>
    <row r="106" spans="2:64" s="62" customFormat="1" ht="29.85" customHeight="1" x14ac:dyDescent="0.3">
      <c r="B106" s="58"/>
      <c r="C106" s="59"/>
      <c r="D106" s="69" t="s">
        <v>80</v>
      </c>
      <c r="E106" s="69"/>
      <c r="F106" s="69"/>
      <c r="G106" s="69"/>
      <c r="H106" s="69"/>
      <c r="I106" s="69"/>
      <c r="J106" s="69"/>
      <c r="K106" s="69"/>
      <c r="L106" s="69"/>
      <c r="M106" s="69"/>
      <c r="N106" s="659">
        <f>BK106</f>
        <v>0</v>
      </c>
      <c r="O106" s="660"/>
      <c r="P106" s="660"/>
      <c r="Q106" s="660"/>
      <c r="R106" s="61"/>
      <c r="T106" s="63"/>
      <c r="U106" s="59"/>
      <c r="V106" s="59"/>
      <c r="W106" s="64">
        <f>SUM(W107:W141)</f>
        <v>7.5899600000000005</v>
      </c>
      <c r="X106" s="59"/>
      <c r="Y106" s="64">
        <f>SUM(Y107:Y141)</f>
        <v>2.0108360000000003</v>
      </c>
      <c r="Z106" s="59"/>
      <c r="AA106" s="65">
        <f>SUM(AA107:AA141)</f>
        <v>0</v>
      </c>
      <c r="AR106" s="66" t="s">
        <v>118</v>
      </c>
      <c r="AT106" s="67" t="s">
        <v>117</v>
      </c>
      <c r="AU106" s="67" t="s">
        <v>118</v>
      </c>
      <c r="AY106" s="66" t="s">
        <v>120</v>
      </c>
      <c r="BK106" s="68">
        <f>SUM(BK107:BK141)</f>
        <v>0</v>
      </c>
    </row>
    <row r="107" spans="2:64" s="17" customFormat="1" ht="22.5" customHeight="1" x14ac:dyDescent="0.25">
      <c r="B107" s="70"/>
      <c r="C107" s="71" t="s">
        <v>212</v>
      </c>
      <c r="D107" s="71" t="s">
        <v>121</v>
      </c>
      <c r="E107" s="72" t="s">
        <v>488</v>
      </c>
      <c r="F107" s="671" t="s">
        <v>489</v>
      </c>
      <c r="G107" s="667"/>
      <c r="H107" s="667"/>
      <c r="I107" s="667"/>
      <c r="J107" s="73" t="s">
        <v>172</v>
      </c>
      <c r="K107" s="74">
        <v>17.850000000000001</v>
      </c>
      <c r="L107" s="666"/>
      <c r="M107" s="667"/>
      <c r="N107" s="666">
        <f>ROUND(L107*K107,2)</f>
        <v>0</v>
      </c>
      <c r="O107" s="667"/>
      <c r="P107" s="667"/>
      <c r="Q107" s="667"/>
      <c r="R107" s="75"/>
      <c r="T107" s="76" t="s">
        <v>125</v>
      </c>
      <c r="U107" s="77" t="s">
        <v>126</v>
      </c>
      <c r="V107" s="78">
        <v>2.9000000000000001E-2</v>
      </c>
      <c r="W107" s="78">
        <f>V107*K107</f>
        <v>0.51765000000000005</v>
      </c>
      <c r="X107" s="78">
        <v>0</v>
      </c>
      <c r="Y107" s="78">
        <f>X107*K107</f>
        <v>0</v>
      </c>
      <c r="Z107" s="78">
        <v>0</v>
      </c>
      <c r="AA107" s="79">
        <f>Z107*K107</f>
        <v>0</v>
      </c>
      <c r="AR107" s="30" t="s">
        <v>127</v>
      </c>
      <c r="AT107" s="30" t="s">
        <v>121</v>
      </c>
      <c r="AU107" s="30" t="s">
        <v>128</v>
      </c>
      <c r="AY107" s="30" t="s">
        <v>120</v>
      </c>
      <c r="BE107" s="80">
        <f>IF(U107="základní",N107,0)</f>
        <v>0</v>
      </c>
      <c r="BF107" s="80">
        <f>IF(U107="snížená",N107,0)</f>
        <v>0</v>
      </c>
      <c r="BG107" s="80">
        <f>IF(U107="zákl. přenesená",N107,0)</f>
        <v>0</v>
      </c>
      <c r="BH107" s="80">
        <f>IF(U107="sníž. přenesená",N107,0)</f>
        <v>0</v>
      </c>
      <c r="BI107" s="80">
        <f>IF(U107="nulová",N107,0)</f>
        <v>0</v>
      </c>
      <c r="BJ107" s="30" t="s">
        <v>118</v>
      </c>
      <c r="BK107" s="80">
        <f>ROUND(L107*K107,2)</f>
        <v>0</v>
      </c>
      <c r="BL107" s="30" t="s">
        <v>127</v>
      </c>
    </row>
    <row r="108" spans="2:64" s="86" customFormat="1" ht="31.5" customHeight="1" x14ac:dyDescent="0.25">
      <c r="B108" s="81"/>
      <c r="C108" s="82"/>
      <c r="D108" s="82"/>
      <c r="E108" s="83" t="s">
        <v>125</v>
      </c>
      <c r="F108" s="661" t="s">
        <v>2498</v>
      </c>
      <c r="G108" s="662"/>
      <c r="H108" s="662"/>
      <c r="I108" s="662"/>
      <c r="J108" s="82"/>
      <c r="K108" s="84">
        <v>17.850000000000001</v>
      </c>
      <c r="L108" s="82"/>
      <c r="M108" s="82"/>
      <c r="N108" s="82"/>
      <c r="O108" s="82"/>
      <c r="P108" s="82"/>
      <c r="Q108" s="82"/>
      <c r="R108" s="85"/>
      <c r="T108" s="87"/>
      <c r="U108" s="82"/>
      <c r="V108" s="82"/>
      <c r="W108" s="82"/>
      <c r="X108" s="82"/>
      <c r="Y108" s="82"/>
      <c r="Z108" s="82"/>
      <c r="AA108" s="88"/>
      <c r="AT108" s="89" t="s">
        <v>130</v>
      </c>
      <c r="AU108" s="89" t="s">
        <v>128</v>
      </c>
      <c r="AV108" s="86" t="s">
        <v>128</v>
      </c>
      <c r="AW108" s="86" t="s">
        <v>131</v>
      </c>
      <c r="AX108" s="86" t="s">
        <v>118</v>
      </c>
      <c r="AY108" s="89" t="s">
        <v>120</v>
      </c>
    </row>
    <row r="109" spans="2:64" s="17" customFormat="1" ht="22.5" customHeight="1" x14ac:dyDescent="0.25">
      <c r="B109" s="70"/>
      <c r="C109" s="71" t="s">
        <v>215</v>
      </c>
      <c r="D109" s="71" t="s">
        <v>121</v>
      </c>
      <c r="E109" s="72" t="s">
        <v>492</v>
      </c>
      <c r="F109" s="671" t="s">
        <v>493</v>
      </c>
      <c r="G109" s="667"/>
      <c r="H109" s="667"/>
      <c r="I109" s="667"/>
      <c r="J109" s="73" t="s">
        <v>172</v>
      </c>
      <c r="K109" s="74">
        <v>2.0699999999999998</v>
      </c>
      <c r="L109" s="666"/>
      <c r="M109" s="667"/>
      <c r="N109" s="666">
        <f>ROUND(L109*K109,2)</f>
        <v>0</v>
      </c>
      <c r="O109" s="667"/>
      <c r="P109" s="667"/>
      <c r="Q109" s="667"/>
      <c r="R109" s="75"/>
      <c r="T109" s="76" t="s">
        <v>125</v>
      </c>
      <c r="U109" s="77" t="s">
        <v>126</v>
      </c>
      <c r="V109" s="78">
        <v>3.1E-2</v>
      </c>
      <c r="W109" s="78">
        <f>V109*K109</f>
        <v>6.4169999999999991E-2</v>
      </c>
      <c r="X109" s="78">
        <v>0</v>
      </c>
      <c r="Y109" s="78">
        <f>X109*K109</f>
        <v>0</v>
      </c>
      <c r="Z109" s="78">
        <v>0</v>
      </c>
      <c r="AA109" s="79">
        <f>Z109*K109</f>
        <v>0</v>
      </c>
      <c r="AR109" s="30" t="s">
        <v>127</v>
      </c>
      <c r="AT109" s="30" t="s">
        <v>121</v>
      </c>
      <c r="AU109" s="30" t="s">
        <v>128</v>
      </c>
      <c r="AY109" s="30" t="s">
        <v>120</v>
      </c>
      <c r="BE109" s="80">
        <f>IF(U109="základní",N109,0)</f>
        <v>0</v>
      </c>
      <c r="BF109" s="80">
        <f>IF(U109="snížená",N109,0)</f>
        <v>0</v>
      </c>
      <c r="BG109" s="80">
        <f>IF(U109="zákl. přenesená",N109,0)</f>
        <v>0</v>
      </c>
      <c r="BH109" s="80">
        <f>IF(U109="sníž. přenesená",N109,0)</f>
        <v>0</v>
      </c>
      <c r="BI109" s="80">
        <f>IF(U109="nulová",N109,0)</f>
        <v>0</v>
      </c>
      <c r="BJ109" s="30" t="s">
        <v>118</v>
      </c>
      <c r="BK109" s="80">
        <f>ROUND(L109*K109,2)</f>
        <v>0</v>
      </c>
      <c r="BL109" s="30" t="s">
        <v>127</v>
      </c>
    </row>
    <row r="110" spans="2:64" s="86" customFormat="1" ht="31.5" customHeight="1" x14ac:dyDescent="0.25">
      <c r="B110" s="81"/>
      <c r="C110" s="82"/>
      <c r="D110" s="82"/>
      <c r="E110" s="83" t="s">
        <v>125</v>
      </c>
      <c r="F110" s="661" t="s">
        <v>2499</v>
      </c>
      <c r="G110" s="662"/>
      <c r="H110" s="662"/>
      <c r="I110" s="662"/>
      <c r="J110" s="82"/>
      <c r="K110" s="84">
        <v>2.0699999999999998</v>
      </c>
      <c r="L110" s="82"/>
      <c r="M110" s="82"/>
      <c r="N110" s="82"/>
      <c r="O110" s="82"/>
      <c r="P110" s="82"/>
      <c r="Q110" s="82"/>
      <c r="R110" s="85"/>
      <c r="T110" s="87"/>
      <c r="U110" s="82"/>
      <c r="V110" s="82"/>
      <c r="W110" s="82"/>
      <c r="X110" s="82"/>
      <c r="Y110" s="82"/>
      <c r="Z110" s="82"/>
      <c r="AA110" s="88"/>
      <c r="AT110" s="89" t="s">
        <v>130</v>
      </c>
      <c r="AU110" s="89" t="s">
        <v>128</v>
      </c>
      <c r="AV110" s="86" t="s">
        <v>128</v>
      </c>
      <c r="AW110" s="86" t="s">
        <v>131</v>
      </c>
      <c r="AX110" s="86" t="s">
        <v>118</v>
      </c>
      <c r="AY110" s="89" t="s">
        <v>120</v>
      </c>
    </row>
    <row r="111" spans="2:64" s="17" customFormat="1" ht="31.5" customHeight="1" x14ac:dyDescent="0.25">
      <c r="B111" s="70"/>
      <c r="C111" s="71" t="s">
        <v>218</v>
      </c>
      <c r="D111" s="71" t="s">
        <v>121</v>
      </c>
      <c r="E111" s="72" t="s">
        <v>498</v>
      </c>
      <c r="F111" s="671" t="s">
        <v>499</v>
      </c>
      <c r="G111" s="667"/>
      <c r="H111" s="667"/>
      <c r="I111" s="667"/>
      <c r="J111" s="73" t="s">
        <v>172</v>
      </c>
      <c r="K111" s="74">
        <v>17.850000000000001</v>
      </c>
      <c r="L111" s="666"/>
      <c r="M111" s="667"/>
      <c r="N111" s="666">
        <f>ROUND(L111*K111,2)</f>
        <v>0</v>
      </c>
      <c r="O111" s="667"/>
      <c r="P111" s="667"/>
      <c r="Q111" s="667"/>
      <c r="R111" s="75"/>
      <c r="T111" s="76" t="s">
        <v>125</v>
      </c>
      <c r="U111" s="77" t="s">
        <v>126</v>
      </c>
      <c r="V111" s="78">
        <v>5.6000000000000001E-2</v>
      </c>
      <c r="W111" s="78">
        <f>V111*K111</f>
        <v>0.99960000000000016</v>
      </c>
      <c r="X111" s="78">
        <v>0</v>
      </c>
      <c r="Y111" s="78">
        <f>X111*K111</f>
        <v>0</v>
      </c>
      <c r="Z111" s="78">
        <v>0</v>
      </c>
      <c r="AA111" s="79">
        <f>Z111*K111</f>
        <v>0</v>
      </c>
      <c r="AR111" s="30" t="s">
        <v>127</v>
      </c>
      <c r="AT111" s="30" t="s">
        <v>121</v>
      </c>
      <c r="AU111" s="30" t="s">
        <v>128</v>
      </c>
      <c r="AY111" s="30" t="s">
        <v>120</v>
      </c>
      <c r="BE111" s="80">
        <f>IF(U111="základní",N111,0)</f>
        <v>0</v>
      </c>
      <c r="BF111" s="80">
        <f>IF(U111="snížená",N111,0)</f>
        <v>0</v>
      </c>
      <c r="BG111" s="80">
        <f>IF(U111="zákl. přenesená",N111,0)</f>
        <v>0</v>
      </c>
      <c r="BH111" s="80">
        <f>IF(U111="sníž. přenesená",N111,0)</f>
        <v>0</v>
      </c>
      <c r="BI111" s="80">
        <f>IF(U111="nulová",N111,0)</f>
        <v>0</v>
      </c>
      <c r="BJ111" s="30" t="s">
        <v>118</v>
      </c>
      <c r="BK111" s="80">
        <f>ROUND(L111*K111,2)</f>
        <v>0</v>
      </c>
      <c r="BL111" s="30" t="s">
        <v>127</v>
      </c>
    </row>
    <row r="112" spans="2:64" s="86" customFormat="1" ht="22.5" customHeight="1" x14ac:dyDescent="0.25">
      <c r="B112" s="81"/>
      <c r="C112" s="82"/>
      <c r="D112" s="82"/>
      <c r="E112" s="83" t="s">
        <v>125</v>
      </c>
      <c r="F112" s="661" t="s">
        <v>2500</v>
      </c>
      <c r="G112" s="662"/>
      <c r="H112" s="662"/>
      <c r="I112" s="662"/>
      <c r="J112" s="82"/>
      <c r="K112" s="84">
        <v>17.850000000000001</v>
      </c>
      <c r="L112" s="82"/>
      <c r="M112" s="82"/>
      <c r="N112" s="82"/>
      <c r="O112" s="82"/>
      <c r="P112" s="82"/>
      <c r="Q112" s="82"/>
      <c r="R112" s="85"/>
      <c r="T112" s="87"/>
      <c r="U112" s="82"/>
      <c r="V112" s="82"/>
      <c r="W112" s="82"/>
      <c r="X112" s="82"/>
      <c r="Y112" s="82"/>
      <c r="Z112" s="82"/>
      <c r="AA112" s="88"/>
      <c r="AT112" s="89" t="s">
        <v>130</v>
      </c>
      <c r="AU112" s="89" t="s">
        <v>128</v>
      </c>
      <c r="AV112" s="86" t="s">
        <v>128</v>
      </c>
      <c r="AW112" s="86" t="s">
        <v>131</v>
      </c>
      <c r="AX112" s="86" t="s">
        <v>118</v>
      </c>
      <c r="AY112" s="89" t="s">
        <v>120</v>
      </c>
    </row>
    <row r="113" spans="2:64" s="17" customFormat="1" ht="31.5" customHeight="1" x14ac:dyDescent="0.25">
      <c r="B113" s="70"/>
      <c r="C113" s="71" t="s">
        <v>221</v>
      </c>
      <c r="D113" s="71" t="s">
        <v>121</v>
      </c>
      <c r="E113" s="72" t="s">
        <v>501</v>
      </c>
      <c r="F113" s="671" t="s">
        <v>502</v>
      </c>
      <c r="G113" s="667"/>
      <c r="H113" s="667"/>
      <c r="I113" s="667"/>
      <c r="J113" s="73" t="s">
        <v>172</v>
      </c>
      <c r="K113" s="74">
        <v>17.850000000000001</v>
      </c>
      <c r="L113" s="666"/>
      <c r="M113" s="667"/>
      <c r="N113" s="666">
        <f>ROUND(L113*K113,2)</f>
        <v>0</v>
      </c>
      <c r="O113" s="667"/>
      <c r="P113" s="667"/>
      <c r="Q113" s="667"/>
      <c r="R113" s="75"/>
      <c r="T113" s="76" t="s">
        <v>125</v>
      </c>
      <c r="U113" s="77" t="s">
        <v>126</v>
      </c>
      <c r="V113" s="78">
        <v>2.7E-2</v>
      </c>
      <c r="W113" s="78">
        <f>V113*K113</f>
        <v>0.48195000000000005</v>
      </c>
      <c r="X113" s="78">
        <v>0</v>
      </c>
      <c r="Y113" s="78">
        <f>X113*K113</f>
        <v>0</v>
      </c>
      <c r="Z113" s="78">
        <v>0</v>
      </c>
      <c r="AA113" s="79">
        <f>Z113*K113</f>
        <v>0</v>
      </c>
      <c r="AR113" s="30" t="s">
        <v>127</v>
      </c>
      <c r="AT113" s="30" t="s">
        <v>121</v>
      </c>
      <c r="AU113" s="30" t="s">
        <v>128</v>
      </c>
      <c r="AY113" s="30" t="s">
        <v>120</v>
      </c>
      <c r="BE113" s="80">
        <f>IF(U113="základní",N113,0)</f>
        <v>0</v>
      </c>
      <c r="BF113" s="80">
        <f>IF(U113="snížená",N113,0)</f>
        <v>0</v>
      </c>
      <c r="BG113" s="80">
        <f>IF(U113="zákl. přenesená",N113,0)</f>
        <v>0</v>
      </c>
      <c r="BH113" s="80">
        <f>IF(U113="sníž. přenesená",N113,0)</f>
        <v>0</v>
      </c>
      <c r="BI113" s="80">
        <f>IF(U113="nulová",N113,0)</f>
        <v>0</v>
      </c>
      <c r="BJ113" s="30" t="s">
        <v>118</v>
      </c>
      <c r="BK113" s="80">
        <f>ROUND(L113*K113,2)</f>
        <v>0</v>
      </c>
      <c r="BL113" s="30" t="s">
        <v>127</v>
      </c>
    </row>
    <row r="114" spans="2:64" s="86" customFormat="1" ht="22.5" customHeight="1" x14ac:dyDescent="0.25">
      <c r="B114" s="81"/>
      <c r="C114" s="82"/>
      <c r="D114" s="82"/>
      <c r="E114" s="83" t="s">
        <v>125</v>
      </c>
      <c r="F114" s="661" t="s">
        <v>2500</v>
      </c>
      <c r="G114" s="662"/>
      <c r="H114" s="662"/>
      <c r="I114" s="662"/>
      <c r="J114" s="82"/>
      <c r="K114" s="84">
        <v>17.850000000000001</v>
      </c>
      <c r="L114" s="82"/>
      <c r="M114" s="82"/>
      <c r="N114" s="82"/>
      <c r="O114" s="82"/>
      <c r="P114" s="82"/>
      <c r="Q114" s="82"/>
      <c r="R114" s="85"/>
      <c r="T114" s="87"/>
      <c r="U114" s="82"/>
      <c r="V114" s="82"/>
      <c r="W114" s="82"/>
      <c r="X114" s="82"/>
      <c r="Y114" s="82"/>
      <c r="Z114" s="82"/>
      <c r="AA114" s="88"/>
      <c r="AT114" s="89" t="s">
        <v>130</v>
      </c>
      <c r="AU114" s="89" t="s">
        <v>128</v>
      </c>
      <c r="AV114" s="86" t="s">
        <v>128</v>
      </c>
      <c r="AW114" s="86" t="s">
        <v>131</v>
      </c>
      <c r="AX114" s="86" t="s">
        <v>118</v>
      </c>
      <c r="AY114" s="89" t="s">
        <v>120</v>
      </c>
    </row>
    <row r="115" spans="2:64" s="17" customFormat="1" ht="31.5" customHeight="1" x14ac:dyDescent="0.25">
      <c r="B115" s="70"/>
      <c r="C115" s="71" t="s">
        <v>224</v>
      </c>
      <c r="D115" s="71" t="s">
        <v>121</v>
      </c>
      <c r="E115" s="72" t="s">
        <v>504</v>
      </c>
      <c r="F115" s="671" t="s">
        <v>505</v>
      </c>
      <c r="G115" s="667"/>
      <c r="H115" s="667"/>
      <c r="I115" s="667"/>
      <c r="J115" s="73" t="s">
        <v>172</v>
      </c>
      <c r="K115" s="74">
        <v>35.700000000000003</v>
      </c>
      <c r="L115" s="666"/>
      <c r="M115" s="667"/>
      <c r="N115" s="666">
        <f>ROUND(L115*K115,2)</f>
        <v>0</v>
      </c>
      <c r="O115" s="667"/>
      <c r="P115" s="667"/>
      <c r="Q115" s="667"/>
      <c r="R115" s="75"/>
      <c r="T115" s="76" t="s">
        <v>125</v>
      </c>
      <c r="U115" s="77" t="s">
        <v>126</v>
      </c>
      <c r="V115" s="78">
        <v>2E-3</v>
      </c>
      <c r="W115" s="78">
        <f>V115*K115</f>
        <v>7.1400000000000005E-2</v>
      </c>
      <c r="X115" s="78">
        <v>7.1000000000000002E-4</v>
      </c>
      <c r="Y115" s="78">
        <f>X115*K115</f>
        <v>2.5347000000000001E-2</v>
      </c>
      <c r="Z115" s="78">
        <v>0</v>
      </c>
      <c r="AA115" s="79">
        <f>Z115*K115</f>
        <v>0</v>
      </c>
      <c r="AR115" s="30" t="s">
        <v>127</v>
      </c>
      <c r="AT115" s="30" t="s">
        <v>121</v>
      </c>
      <c r="AU115" s="30" t="s">
        <v>128</v>
      </c>
      <c r="AY115" s="30" t="s">
        <v>120</v>
      </c>
      <c r="BE115" s="80">
        <f>IF(U115="základní",N115,0)</f>
        <v>0</v>
      </c>
      <c r="BF115" s="80">
        <f>IF(U115="snížená",N115,0)</f>
        <v>0</v>
      </c>
      <c r="BG115" s="80">
        <f>IF(U115="zákl. přenesená",N115,0)</f>
        <v>0</v>
      </c>
      <c r="BH115" s="80">
        <f>IF(U115="sníž. přenesená",N115,0)</f>
        <v>0</v>
      </c>
      <c r="BI115" s="80">
        <f>IF(U115="nulová",N115,0)</f>
        <v>0</v>
      </c>
      <c r="BJ115" s="30" t="s">
        <v>118</v>
      </c>
      <c r="BK115" s="80">
        <f>ROUND(L115*K115,2)</f>
        <v>0</v>
      </c>
      <c r="BL115" s="30" t="s">
        <v>127</v>
      </c>
    </row>
    <row r="116" spans="2:64" s="86" customFormat="1" ht="22.5" customHeight="1" x14ac:dyDescent="0.25">
      <c r="B116" s="81"/>
      <c r="C116" s="82"/>
      <c r="D116" s="82"/>
      <c r="E116" s="83" t="s">
        <v>125</v>
      </c>
      <c r="F116" s="661" t="s">
        <v>2501</v>
      </c>
      <c r="G116" s="662"/>
      <c r="H116" s="662"/>
      <c r="I116" s="662"/>
      <c r="J116" s="82"/>
      <c r="K116" s="84">
        <v>35.700000000000003</v>
      </c>
      <c r="L116" s="82"/>
      <c r="M116" s="82"/>
      <c r="N116" s="82"/>
      <c r="O116" s="82"/>
      <c r="P116" s="82"/>
      <c r="Q116" s="82"/>
      <c r="R116" s="85"/>
      <c r="T116" s="87"/>
      <c r="U116" s="82"/>
      <c r="V116" s="82"/>
      <c r="W116" s="82"/>
      <c r="X116" s="82"/>
      <c r="Y116" s="82"/>
      <c r="Z116" s="82"/>
      <c r="AA116" s="88"/>
      <c r="AT116" s="89" t="s">
        <v>130</v>
      </c>
      <c r="AU116" s="89" t="s">
        <v>128</v>
      </c>
      <c r="AV116" s="86" t="s">
        <v>128</v>
      </c>
      <c r="AW116" s="86" t="s">
        <v>131</v>
      </c>
      <c r="AX116" s="86" t="s">
        <v>118</v>
      </c>
      <c r="AY116" s="89" t="s">
        <v>120</v>
      </c>
    </row>
    <row r="117" spans="2:64" s="17" customFormat="1" ht="31.5" customHeight="1" x14ac:dyDescent="0.25">
      <c r="B117" s="70"/>
      <c r="C117" s="71" t="s">
        <v>227</v>
      </c>
      <c r="D117" s="71" t="s">
        <v>121</v>
      </c>
      <c r="E117" s="72" t="s">
        <v>507</v>
      </c>
      <c r="F117" s="671" t="s">
        <v>508</v>
      </c>
      <c r="G117" s="667"/>
      <c r="H117" s="667"/>
      <c r="I117" s="667"/>
      <c r="J117" s="73" t="s">
        <v>172</v>
      </c>
      <c r="K117" s="74">
        <v>17.850000000000001</v>
      </c>
      <c r="L117" s="666"/>
      <c r="M117" s="667"/>
      <c r="N117" s="666">
        <f>ROUND(L117*K117,2)</f>
        <v>0</v>
      </c>
      <c r="O117" s="667"/>
      <c r="P117" s="667"/>
      <c r="Q117" s="667"/>
      <c r="R117" s="75"/>
      <c r="T117" s="76" t="s">
        <v>125</v>
      </c>
      <c r="U117" s="77" t="s">
        <v>126</v>
      </c>
      <c r="V117" s="78">
        <v>4.8000000000000001E-2</v>
      </c>
      <c r="W117" s="78">
        <f>V117*K117</f>
        <v>0.85680000000000012</v>
      </c>
      <c r="X117" s="78">
        <v>0</v>
      </c>
      <c r="Y117" s="78">
        <f>X117*K117</f>
        <v>0</v>
      </c>
      <c r="Z117" s="78">
        <v>0</v>
      </c>
      <c r="AA117" s="79">
        <f>Z117*K117</f>
        <v>0</v>
      </c>
      <c r="AR117" s="30" t="s">
        <v>127</v>
      </c>
      <c r="AT117" s="30" t="s">
        <v>121</v>
      </c>
      <c r="AU117" s="30" t="s">
        <v>128</v>
      </c>
      <c r="AY117" s="30" t="s">
        <v>120</v>
      </c>
      <c r="BE117" s="80">
        <f>IF(U117="základní",N117,0)</f>
        <v>0</v>
      </c>
      <c r="BF117" s="80">
        <f>IF(U117="snížená",N117,0)</f>
        <v>0</v>
      </c>
      <c r="BG117" s="80">
        <f>IF(U117="zákl. přenesená",N117,0)</f>
        <v>0</v>
      </c>
      <c r="BH117" s="80">
        <f>IF(U117="sníž. přenesená",N117,0)</f>
        <v>0</v>
      </c>
      <c r="BI117" s="80">
        <f>IF(U117="nulová",N117,0)</f>
        <v>0</v>
      </c>
      <c r="BJ117" s="30" t="s">
        <v>118</v>
      </c>
      <c r="BK117" s="80">
        <f>ROUND(L117*K117,2)</f>
        <v>0</v>
      </c>
      <c r="BL117" s="30" t="s">
        <v>127</v>
      </c>
    </row>
    <row r="118" spans="2:64" s="17" customFormat="1" ht="30" customHeight="1" x14ac:dyDescent="0.25">
      <c r="B118" s="18"/>
      <c r="C118" s="20"/>
      <c r="D118" s="20"/>
      <c r="E118" s="20"/>
      <c r="F118" s="679" t="s">
        <v>509</v>
      </c>
      <c r="G118" s="680"/>
      <c r="H118" s="680"/>
      <c r="I118" s="680"/>
      <c r="J118" s="20"/>
      <c r="K118" s="20"/>
      <c r="L118" s="20"/>
      <c r="M118" s="20"/>
      <c r="N118" s="20"/>
      <c r="O118" s="20"/>
      <c r="P118" s="20"/>
      <c r="Q118" s="20"/>
      <c r="R118" s="19"/>
      <c r="T118" s="99"/>
      <c r="U118" s="20"/>
      <c r="V118" s="20"/>
      <c r="W118" s="20"/>
      <c r="X118" s="20"/>
      <c r="Y118" s="20"/>
      <c r="Z118" s="20"/>
      <c r="AA118" s="100"/>
      <c r="AT118" s="30" t="s">
        <v>193</v>
      </c>
      <c r="AU118" s="30" t="s">
        <v>128</v>
      </c>
    </row>
    <row r="119" spans="2:64" s="86" customFormat="1" ht="22.5" customHeight="1" x14ac:dyDescent="0.25">
      <c r="B119" s="81"/>
      <c r="C119" s="82"/>
      <c r="D119" s="82"/>
      <c r="E119" s="83" t="s">
        <v>125</v>
      </c>
      <c r="F119" s="663" t="s">
        <v>2500</v>
      </c>
      <c r="G119" s="662"/>
      <c r="H119" s="662"/>
      <c r="I119" s="662"/>
      <c r="J119" s="82"/>
      <c r="K119" s="84">
        <v>17.850000000000001</v>
      </c>
      <c r="L119" s="82"/>
      <c r="M119" s="82"/>
      <c r="N119" s="82"/>
      <c r="O119" s="82"/>
      <c r="P119" s="82"/>
      <c r="Q119" s="82"/>
      <c r="R119" s="85"/>
      <c r="T119" s="87"/>
      <c r="U119" s="82"/>
      <c r="V119" s="82"/>
      <c r="W119" s="82"/>
      <c r="X119" s="82"/>
      <c r="Y119" s="82"/>
      <c r="Z119" s="82"/>
      <c r="AA119" s="88"/>
      <c r="AT119" s="89" t="s">
        <v>130</v>
      </c>
      <c r="AU119" s="89" t="s">
        <v>128</v>
      </c>
      <c r="AV119" s="86" t="s">
        <v>128</v>
      </c>
      <c r="AW119" s="86" t="s">
        <v>131</v>
      </c>
      <c r="AX119" s="86" t="s">
        <v>118</v>
      </c>
      <c r="AY119" s="89" t="s">
        <v>120</v>
      </c>
    </row>
    <row r="120" spans="2:64" s="17" customFormat="1" ht="31.5" customHeight="1" x14ac:dyDescent="0.25">
      <c r="B120" s="70"/>
      <c r="C120" s="71" t="s">
        <v>234</v>
      </c>
      <c r="D120" s="71" t="s">
        <v>121</v>
      </c>
      <c r="E120" s="72" t="s">
        <v>511</v>
      </c>
      <c r="F120" s="671" t="s">
        <v>512</v>
      </c>
      <c r="G120" s="667"/>
      <c r="H120" s="667"/>
      <c r="I120" s="667"/>
      <c r="J120" s="73" t="s">
        <v>172</v>
      </c>
      <c r="K120" s="74">
        <v>17.850000000000001</v>
      </c>
      <c r="L120" s="666"/>
      <c r="M120" s="667"/>
      <c r="N120" s="666">
        <f>ROUND(L120*K120,2)</f>
        <v>0</v>
      </c>
      <c r="O120" s="667"/>
      <c r="P120" s="667"/>
      <c r="Q120" s="667"/>
      <c r="R120" s="75"/>
      <c r="T120" s="76" t="s">
        <v>125</v>
      </c>
      <c r="U120" s="77" t="s">
        <v>126</v>
      </c>
      <c r="V120" s="78">
        <v>0.08</v>
      </c>
      <c r="W120" s="78">
        <f>V120*K120</f>
        <v>1.4280000000000002</v>
      </c>
      <c r="X120" s="78">
        <v>0</v>
      </c>
      <c r="Y120" s="78">
        <f>X120*K120</f>
        <v>0</v>
      </c>
      <c r="Z120" s="78">
        <v>0</v>
      </c>
      <c r="AA120" s="79">
        <f>Z120*K120</f>
        <v>0</v>
      </c>
      <c r="AR120" s="30" t="s">
        <v>127</v>
      </c>
      <c r="AT120" s="30" t="s">
        <v>121</v>
      </c>
      <c r="AU120" s="30" t="s">
        <v>128</v>
      </c>
      <c r="AY120" s="30" t="s">
        <v>120</v>
      </c>
      <c r="BE120" s="80">
        <f>IF(U120="základní",N120,0)</f>
        <v>0</v>
      </c>
      <c r="BF120" s="80">
        <f>IF(U120="snížená",N120,0)</f>
        <v>0</v>
      </c>
      <c r="BG120" s="80">
        <f>IF(U120="zákl. přenesená",N120,0)</f>
        <v>0</v>
      </c>
      <c r="BH120" s="80">
        <f>IF(U120="sníž. přenesená",N120,0)</f>
        <v>0</v>
      </c>
      <c r="BI120" s="80">
        <f>IF(U120="nulová",N120,0)</f>
        <v>0</v>
      </c>
      <c r="BJ120" s="30" t="s">
        <v>118</v>
      </c>
      <c r="BK120" s="80">
        <f>ROUND(L120*K120,2)</f>
        <v>0</v>
      </c>
      <c r="BL120" s="30" t="s">
        <v>127</v>
      </c>
    </row>
    <row r="121" spans="2:64" s="86" customFormat="1" ht="22.5" customHeight="1" x14ac:dyDescent="0.25">
      <c r="B121" s="81"/>
      <c r="C121" s="82"/>
      <c r="D121" s="82"/>
      <c r="E121" s="83" t="s">
        <v>125</v>
      </c>
      <c r="F121" s="661" t="s">
        <v>2500</v>
      </c>
      <c r="G121" s="662"/>
      <c r="H121" s="662"/>
      <c r="I121" s="662"/>
      <c r="J121" s="82"/>
      <c r="K121" s="84">
        <v>17.850000000000001</v>
      </c>
      <c r="L121" s="82"/>
      <c r="M121" s="82"/>
      <c r="N121" s="82"/>
      <c r="O121" s="82"/>
      <c r="P121" s="82"/>
      <c r="Q121" s="82"/>
      <c r="R121" s="85"/>
      <c r="T121" s="87"/>
      <c r="U121" s="82"/>
      <c r="V121" s="82"/>
      <c r="W121" s="82"/>
      <c r="X121" s="82"/>
      <c r="Y121" s="82"/>
      <c r="Z121" s="82"/>
      <c r="AA121" s="88"/>
      <c r="AT121" s="89" t="s">
        <v>130</v>
      </c>
      <c r="AU121" s="89" t="s">
        <v>128</v>
      </c>
      <c r="AV121" s="86" t="s">
        <v>128</v>
      </c>
      <c r="AW121" s="86" t="s">
        <v>131</v>
      </c>
      <c r="AX121" s="86" t="s">
        <v>118</v>
      </c>
      <c r="AY121" s="89" t="s">
        <v>120</v>
      </c>
    </row>
    <row r="122" spans="2:64" s="17" customFormat="1" ht="31.5" customHeight="1" x14ac:dyDescent="0.25">
      <c r="B122" s="70"/>
      <c r="C122" s="71" t="s">
        <v>237</v>
      </c>
      <c r="D122" s="71" t="s">
        <v>121</v>
      </c>
      <c r="E122" s="72" t="s">
        <v>522</v>
      </c>
      <c r="F122" s="671" t="s">
        <v>523</v>
      </c>
      <c r="G122" s="667"/>
      <c r="H122" s="667"/>
      <c r="I122" s="667"/>
      <c r="J122" s="73" t="s">
        <v>172</v>
      </c>
      <c r="K122" s="74">
        <v>2.0699999999999998</v>
      </c>
      <c r="L122" s="666"/>
      <c r="M122" s="667"/>
      <c r="N122" s="666">
        <f>ROUND(L122*K122,2)</f>
        <v>0</v>
      </c>
      <c r="O122" s="667"/>
      <c r="P122" s="667"/>
      <c r="Q122" s="667"/>
      <c r="R122" s="75"/>
      <c r="T122" s="76" t="s">
        <v>125</v>
      </c>
      <c r="U122" s="77" t="s">
        <v>126</v>
      </c>
      <c r="V122" s="78">
        <v>0.77700000000000002</v>
      </c>
      <c r="W122" s="78">
        <f>V122*K122</f>
        <v>1.60839</v>
      </c>
      <c r="X122" s="78">
        <v>0.10100000000000001</v>
      </c>
      <c r="Y122" s="78">
        <f>X122*K122</f>
        <v>0.20907000000000001</v>
      </c>
      <c r="Z122" s="78">
        <v>0</v>
      </c>
      <c r="AA122" s="79">
        <f>Z122*K122</f>
        <v>0</v>
      </c>
      <c r="AR122" s="30" t="s">
        <v>127</v>
      </c>
      <c r="AT122" s="30" t="s">
        <v>121</v>
      </c>
      <c r="AU122" s="30" t="s">
        <v>128</v>
      </c>
      <c r="AY122" s="30" t="s">
        <v>120</v>
      </c>
      <c r="BE122" s="80">
        <f>IF(U122="základní",N122,0)</f>
        <v>0</v>
      </c>
      <c r="BF122" s="80">
        <f>IF(U122="snížená",N122,0)</f>
        <v>0</v>
      </c>
      <c r="BG122" s="80">
        <f>IF(U122="zákl. přenesená",N122,0)</f>
        <v>0</v>
      </c>
      <c r="BH122" s="80">
        <f>IF(U122="sníž. přenesená",N122,0)</f>
        <v>0</v>
      </c>
      <c r="BI122" s="80">
        <f>IF(U122="nulová",N122,0)</f>
        <v>0</v>
      </c>
      <c r="BJ122" s="30" t="s">
        <v>118</v>
      </c>
      <c r="BK122" s="80">
        <f>ROUND(L122*K122,2)</f>
        <v>0</v>
      </c>
      <c r="BL122" s="30" t="s">
        <v>127</v>
      </c>
    </row>
    <row r="123" spans="2:64" s="86" customFormat="1" ht="22.5" customHeight="1" x14ac:dyDescent="0.25">
      <c r="B123" s="81"/>
      <c r="C123" s="82"/>
      <c r="D123" s="82"/>
      <c r="E123" s="83" t="s">
        <v>125</v>
      </c>
      <c r="F123" s="661" t="s">
        <v>2502</v>
      </c>
      <c r="G123" s="662"/>
      <c r="H123" s="662"/>
      <c r="I123" s="662"/>
      <c r="J123" s="82"/>
      <c r="K123" s="84">
        <v>2.0699999999999998</v>
      </c>
      <c r="L123" s="82"/>
      <c r="M123" s="82"/>
      <c r="N123" s="82"/>
      <c r="O123" s="82"/>
      <c r="P123" s="82"/>
      <c r="Q123" s="82"/>
      <c r="R123" s="85"/>
      <c r="T123" s="87"/>
      <c r="U123" s="82"/>
      <c r="V123" s="82"/>
      <c r="W123" s="82"/>
      <c r="X123" s="82"/>
      <c r="Y123" s="82"/>
      <c r="Z123" s="82"/>
      <c r="AA123" s="88"/>
      <c r="AT123" s="89" t="s">
        <v>130</v>
      </c>
      <c r="AU123" s="89" t="s">
        <v>128</v>
      </c>
      <c r="AV123" s="86" t="s">
        <v>128</v>
      </c>
      <c r="AW123" s="86" t="s">
        <v>131</v>
      </c>
      <c r="AX123" s="86" t="s">
        <v>118</v>
      </c>
      <c r="AY123" s="89" t="s">
        <v>120</v>
      </c>
    </row>
    <row r="124" spans="2:64" s="17" customFormat="1" ht="31.5" customHeight="1" x14ac:dyDescent="0.25">
      <c r="B124" s="70"/>
      <c r="C124" s="101" t="s">
        <v>240</v>
      </c>
      <c r="D124" s="101" t="s">
        <v>195</v>
      </c>
      <c r="E124" s="102" t="s">
        <v>525</v>
      </c>
      <c r="F124" s="677" t="s">
        <v>526</v>
      </c>
      <c r="G124" s="678"/>
      <c r="H124" s="678"/>
      <c r="I124" s="678"/>
      <c r="J124" s="103" t="s">
        <v>172</v>
      </c>
      <c r="K124" s="104">
        <v>2.1320000000000001</v>
      </c>
      <c r="L124" s="670"/>
      <c r="M124" s="678"/>
      <c r="N124" s="670">
        <f>ROUND(L124*K124,2)</f>
        <v>0</v>
      </c>
      <c r="O124" s="667"/>
      <c r="P124" s="667"/>
      <c r="Q124" s="667"/>
      <c r="R124" s="75"/>
      <c r="T124" s="76" t="s">
        <v>125</v>
      </c>
      <c r="U124" s="77" t="s">
        <v>126</v>
      </c>
      <c r="V124" s="78">
        <v>0</v>
      </c>
      <c r="W124" s="78">
        <f>V124*K124</f>
        <v>0</v>
      </c>
      <c r="X124" s="78">
        <v>9.7000000000000003E-2</v>
      </c>
      <c r="Y124" s="78">
        <f>X124*K124</f>
        <v>0.20680400000000002</v>
      </c>
      <c r="Z124" s="78">
        <v>0</v>
      </c>
      <c r="AA124" s="79">
        <f>Z124*K124</f>
        <v>0</v>
      </c>
      <c r="AR124" s="30" t="s">
        <v>154</v>
      </c>
      <c r="AT124" s="30" t="s">
        <v>195</v>
      </c>
      <c r="AU124" s="30" t="s">
        <v>128</v>
      </c>
      <c r="AY124" s="30" t="s">
        <v>120</v>
      </c>
      <c r="BE124" s="80">
        <f>IF(U124="základní",N124,0)</f>
        <v>0</v>
      </c>
      <c r="BF124" s="80">
        <f>IF(U124="snížená",N124,0)</f>
        <v>0</v>
      </c>
      <c r="BG124" s="80">
        <f>IF(U124="zákl. přenesená",N124,0)</f>
        <v>0</v>
      </c>
      <c r="BH124" s="80">
        <f>IF(U124="sníž. přenesená",N124,0)</f>
        <v>0</v>
      </c>
      <c r="BI124" s="80">
        <f>IF(U124="nulová",N124,0)</f>
        <v>0</v>
      </c>
      <c r="BJ124" s="30" t="s">
        <v>118</v>
      </c>
      <c r="BK124" s="80">
        <f>ROUND(L124*K124,2)</f>
        <v>0</v>
      </c>
      <c r="BL124" s="30" t="s">
        <v>127</v>
      </c>
    </row>
    <row r="125" spans="2:64" s="17" customFormat="1" ht="22.5" customHeight="1" x14ac:dyDescent="0.25">
      <c r="B125" s="18"/>
      <c r="C125" s="20"/>
      <c r="D125" s="20"/>
      <c r="E125" s="20"/>
      <c r="F125" s="679" t="s">
        <v>527</v>
      </c>
      <c r="G125" s="680"/>
      <c r="H125" s="680"/>
      <c r="I125" s="680"/>
      <c r="J125" s="20"/>
      <c r="K125" s="20"/>
      <c r="L125" s="20"/>
      <c r="M125" s="20"/>
      <c r="N125" s="20"/>
      <c r="O125" s="20"/>
      <c r="P125" s="20"/>
      <c r="Q125" s="20"/>
      <c r="R125" s="19"/>
      <c r="T125" s="99"/>
      <c r="U125" s="20"/>
      <c r="V125" s="20"/>
      <c r="W125" s="20"/>
      <c r="X125" s="20"/>
      <c r="Y125" s="20"/>
      <c r="Z125" s="20"/>
      <c r="AA125" s="100"/>
      <c r="AT125" s="30" t="s">
        <v>193</v>
      </c>
      <c r="AU125" s="30" t="s">
        <v>128</v>
      </c>
    </row>
    <row r="126" spans="2:64" s="86" customFormat="1" ht="22.5" customHeight="1" x14ac:dyDescent="0.25">
      <c r="B126" s="81"/>
      <c r="C126" s="82"/>
      <c r="D126" s="82"/>
      <c r="E126" s="83" t="s">
        <v>125</v>
      </c>
      <c r="F126" s="663" t="s">
        <v>2503</v>
      </c>
      <c r="G126" s="662"/>
      <c r="H126" s="662"/>
      <c r="I126" s="662"/>
      <c r="J126" s="82"/>
      <c r="K126" s="84">
        <v>2.1320000000000001</v>
      </c>
      <c r="L126" s="82"/>
      <c r="M126" s="82"/>
      <c r="N126" s="82"/>
      <c r="O126" s="82"/>
      <c r="P126" s="82"/>
      <c r="Q126" s="82"/>
      <c r="R126" s="85"/>
      <c r="T126" s="87"/>
      <c r="U126" s="82"/>
      <c r="V126" s="82"/>
      <c r="W126" s="82"/>
      <c r="X126" s="82"/>
      <c r="Y126" s="82"/>
      <c r="Z126" s="82"/>
      <c r="AA126" s="88"/>
      <c r="AT126" s="89" t="s">
        <v>130</v>
      </c>
      <c r="AU126" s="89" t="s">
        <v>128</v>
      </c>
      <c r="AV126" s="86" t="s">
        <v>128</v>
      </c>
      <c r="AW126" s="86" t="s">
        <v>131</v>
      </c>
      <c r="AX126" s="86" t="s">
        <v>118</v>
      </c>
      <c r="AY126" s="89" t="s">
        <v>120</v>
      </c>
    </row>
    <row r="127" spans="2:64" s="17" customFormat="1" ht="44.25" customHeight="1" x14ac:dyDescent="0.25">
      <c r="B127" s="70"/>
      <c r="C127" s="71" t="s">
        <v>247</v>
      </c>
      <c r="D127" s="71" t="s">
        <v>121</v>
      </c>
      <c r="E127" s="72" t="s">
        <v>530</v>
      </c>
      <c r="F127" s="671" t="s">
        <v>531</v>
      </c>
      <c r="G127" s="667"/>
      <c r="H127" s="667"/>
      <c r="I127" s="667"/>
      <c r="J127" s="73" t="s">
        <v>532</v>
      </c>
      <c r="K127" s="74">
        <v>3</v>
      </c>
      <c r="L127" s="666"/>
      <c r="M127" s="667"/>
      <c r="N127" s="666">
        <f>ROUND(L127*K127,2)</f>
        <v>0</v>
      </c>
      <c r="O127" s="667"/>
      <c r="P127" s="667"/>
      <c r="Q127" s="667"/>
      <c r="R127" s="75"/>
      <c r="T127" s="76" t="s">
        <v>125</v>
      </c>
      <c r="U127" s="77" t="s">
        <v>126</v>
      </c>
      <c r="V127" s="78">
        <v>0.13600000000000001</v>
      </c>
      <c r="W127" s="78">
        <f>V127*K127</f>
        <v>0.40800000000000003</v>
      </c>
      <c r="X127" s="78">
        <v>8.0879999999999994E-2</v>
      </c>
      <c r="Y127" s="78">
        <f>X127*K127</f>
        <v>0.24263999999999997</v>
      </c>
      <c r="Z127" s="78">
        <v>0</v>
      </c>
      <c r="AA127" s="79">
        <f>Z127*K127</f>
        <v>0</v>
      </c>
      <c r="AR127" s="30" t="s">
        <v>127</v>
      </c>
      <c r="AT127" s="30" t="s">
        <v>121</v>
      </c>
      <c r="AU127" s="30" t="s">
        <v>128</v>
      </c>
      <c r="AY127" s="30" t="s">
        <v>120</v>
      </c>
      <c r="BE127" s="80">
        <f>IF(U127="základní",N127,0)</f>
        <v>0</v>
      </c>
      <c r="BF127" s="80">
        <f>IF(U127="snížená",N127,0)</f>
        <v>0</v>
      </c>
      <c r="BG127" s="80">
        <f>IF(U127="zákl. přenesená",N127,0)</f>
        <v>0</v>
      </c>
      <c r="BH127" s="80">
        <f>IF(U127="sníž. přenesená",N127,0)</f>
        <v>0</v>
      </c>
      <c r="BI127" s="80">
        <f>IF(U127="nulová",N127,0)</f>
        <v>0</v>
      </c>
      <c r="BJ127" s="30" t="s">
        <v>118</v>
      </c>
      <c r="BK127" s="80">
        <f>ROUND(L127*K127,2)</f>
        <v>0</v>
      </c>
      <c r="BL127" s="30" t="s">
        <v>127</v>
      </c>
    </row>
    <row r="128" spans="2:64" s="17" customFormat="1" ht="22.5" customHeight="1" x14ac:dyDescent="0.25">
      <c r="B128" s="18"/>
      <c r="C128" s="20"/>
      <c r="D128" s="20"/>
      <c r="E128" s="20"/>
      <c r="F128" s="679" t="s">
        <v>533</v>
      </c>
      <c r="G128" s="680"/>
      <c r="H128" s="680"/>
      <c r="I128" s="680"/>
      <c r="J128" s="20"/>
      <c r="K128" s="20"/>
      <c r="L128" s="20"/>
      <c r="M128" s="20"/>
      <c r="N128" s="20"/>
      <c r="O128" s="20"/>
      <c r="P128" s="20"/>
      <c r="Q128" s="20"/>
      <c r="R128" s="19"/>
      <c r="T128" s="99"/>
      <c r="U128" s="20"/>
      <c r="V128" s="20"/>
      <c r="W128" s="20"/>
      <c r="X128" s="20"/>
      <c r="Y128" s="20"/>
      <c r="Z128" s="20"/>
      <c r="AA128" s="100"/>
      <c r="AT128" s="30" t="s">
        <v>193</v>
      </c>
      <c r="AU128" s="30" t="s">
        <v>128</v>
      </c>
    </row>
    <row r="129" spans="2:64" s="86" customFormat="1" ht="31.5" customHeight="1" x14ac:dyDescent="0.25">
      <c r="B129" s="81"/>
      <c r="C129" s="82"/>
      <c r="D129" s="82"/>
      <c r="E129" s="83" t="s">
        <v>125</v>
      </c>
      <c r="F129" s="663" t="s">
        <v>2504</v>
      </c>
      <c r="G129" s="662"/>
      <c r="H129" s="662"/>
      <c r="I129" s="662"/>
      <c r="J129" s="82"/>
      <c r="K129" s="84">
        <v>3</v>
      </c>
      <c r="L129" s="82"/>
      <c r="M129" s="82"/>
      <c r="N129" s="82"/>
      <c r="O129" s="82"/>
      <c r="P129" s="82"/>
      <c r="Q129" s="82"/>
      <c r="R129" s="85"/>
      <c r="T129" s="87"/>
      <c r="U129" s="82"/>
      <c r="V129" s="82"/>
      <c r="W129" s="82"/>
      <c r="X129" s="82"/>
      <c r="Y129" s="82"/>
      <c r="Z129" s="82"/>
      <c r="AA129" s="88"/>
      <c r="AT129" s="89" t="s">
        <v>130</v>
      </c>
      <c r="AU129" s="89" t="s">
        <v>128</v>
      </c>
      <c r="AV129" s="86" t="s">
        <v>128</v>
      </c>
      <c r="AW129" s="86" t="s">
        <v>131</v>
      </c>
      <c r="AX129" s="86" t="s">
        <v>118</v>
      </c>
      <c r="AY129" s="89" t="s">
        <v>120</v>
      </c>
    </row>
    <row r="130" spans="2:64" s="17" customFormat="1" ht="22.5" customHeight="1" x14ac:dyDescent="0.25">
      <c r="B130" s="70"/>
      <c r="C130" s="101" t="s">
        <v>254</v>
      </c>
      <c r="D130" s="101" t="s">
        <v>195</v>
      </c>
      <c r="E130" s="102" t="s">
        <v>535</v>
      </c>
      <c r="F130" s="677" t="s">
        <v>536</v>
      </c>
      <c r="G130" s="678"/>
      <c r="H130" s="678"/>
      <c r="I130" s="678"/>
      <c r="J130" s="103" t="s">
        <v>447</v>
      </c>
      <c r="K130" s="104">
        <v>7</v>
      </c>
      <c r="L130" s="670"/>
      <c r="M130" s="678"/>
      <c r="N130" s="670">
        <f>ROUND(L130*K130,2)</f>
        <v>0</v>
      </c>
      <c r="O130" s="667"/>
      <c r="P130" s="667"/>
      <c r="Q130" s="667"/>
      <c r="R130" s="75"/>
      <c r="T130" s="76" t="s">
        <v>125</v>
      </c>
      <c r="U130" s="77" t="s">
        <v>126</v>
      </c>
      <c r="V130" s="78">
        <v>0</v>
      </c>
      <c r="W130" s="78">
        <f>V130*K130</f>
        <v>0</v>
      </c>
      <c r="X130" s="78">
        <v>2.8000000000000001E-2</v>
      </c>
      <c r="Y130" s="78">
        <f>X130*K130</f>
        <v>0.19600000000000001</v>
      </c>
      <c r="Z130" s="78">
        <v>0</v>
      </c>
      <c r="AA130" s="79">
        <f>Z130*K130</f>
        <v>0</v>
      </c>
      <c r="AR130" s="30" t="s">
        <v>154</v>
      </c>
      <c r="AT130" s="30" t="s">
        <v>195</v>
      </c>
      <c r="AU130" s="30" t="s">
        <v>128</v>
      </c>
      <c r="AY130" s="30" t="s">
        <v>120</v>
      </c>
      <c r="BE130" s="80">
        <f>IF(U130="základní",N130,0)</f>
        <v>0</v>
      </c>
      <c r="BF130" s="80">
        <f>IF(U130="snížená",N130,0)</f>
        <v>0</v>
      </c>
      <c r="BG130" s="80">
        <f>IF(U130="zákl. přenesená",N130,0)</f>
        <v>0</v>
      </c>
      <c r="BH130" s="80">
        <f>IF(U130="sníž. přenesená",N130,0)</f>
        <v>0</v>
      </c>
      <c r="BI130" s="80">
        <f>IF(U130="nulová",N130,0)</f>
        <v>0</v>
      </c>
      <c r="BJ130" s="30" t="s">
        <v>118</v>
      </c>
      <c r="BK130" s="80">
        <f>ROUND(L130*K130,2)</f>
        <v>0</v>
      </c>
      <c r="BL130" s="30" t="s">
        <v>127</v>
      </c>
    </row>
    <row r="131" spans="2:64" s="86" customFormat="1" ht="22.5" customHeight="1" x14ac:dyDescent="0.25">
      <c r="B131" s="81"/>
      <c r="C131" s="82"/>
      <c r="D131" s="82"/>
      <c r="E131" s="83" t="s">
        <v>125</v>
      </c>
      <c r="F131" s="661" t="s">
        <v>1866</v>
      </c>
      <c r="G131" s="662"/>
      <c r="H131" s="662"/>
      <c r="I131" s="662"/>
      <c r="J131" s="82"/>
      <c r="K131" s="84">
        <v>7</v>
      </c>
      <c r="L131" s="82"/>
      <c r="M131" s="82"/>
      <c r="N131" s="82"/>
      <c r="O131" s="82"/>
      <c r="P131" s="82"/>
      <c r="Q131" s="82"/>
      <c r="R131" s="85"/>
      <c r="T131" s="87"/>
      <c r="U131" s="82"/>
      <c r="V131" s="82"/>
      <c r="W131" s="82"/>
      <c r="X131" s="82"/>
      <c r="Y131" s="82"/>
      <c r="Z131" s="82"/>
      <c r="AA131" s="88"/>
      <c r="AT131" s="89" t="s">
        <v>130</v>
      </c>
      <c r="AU131" s="89" t="s">
        <v>128</v>
      </c>
      <c r="AV131" s="86" t="s">
        <v>128</v>
      </c>
      <c r="AW131" s="86" t="s">
        <v>131</v>
      </c>
      <c r="AX131" s="86" t="s">
        <v>118</v>
      </c>
      <c r="AY131" s="89" t="s">
        <v>120</v>
      </c>
    </row>
    <row r="132" spans="2:64" s="17" customFormat="1" ht="44.25" customHeight="1" x14ac:dyDescent="0.25">
      <c r="B132" s="70"/>
      <c r="C132" s="71" t="s">
        <v>258</v>
      </c>
      <c r="D132" s="71" t="s">
        <v>121</v>
      </c>
      <c r="E132" s="72" t="s">
        <v>539</v>
      </c>
      <c r="F132" s="671" t="s">
        <v>540</v>
      </c>
      <c r="G132" s="667"/>
      <c r="H132" s="667"/>
      <c r="I132" s="667"/>
      <c r="J132" s="73" t="s">
        <v>532</v>
      </c>
      <c r="K132" s="74">
        <v>3</v>
      </c>
      <c r="L132" s="666"/>
      <c r="M132" s="667"/>
      <c r="N132" s="666">
        <f>ROUND(L132*K132,2)</f>
        <v>0</v>
      </c>
      <c r="O132" s="667"/>
      <c r="P132" s="667"/>
      <c r="Q132" s="667"/>
      <c r="R132" s="75"/>
      <c r="T132" s="76" t="s">
        <v>125</v>
      </c>
      <c r="U132" s="77" t="s">
        <v>126</v>
      </c>
      <c r="V132" s="78">
        <v>0.26800000000000002</v>
      </c>
      <c r="W132" s="78">
        <f>V132*K132</f>
        <v>0.80400000000000005</v>
      </c>
      <c r="X132" s="78">
        <v>0.15540000000000001</v>
      </c>
      <c r="Y132" s="78">
        <f>X132*K132</f>
        <v>0.46620000000000006</v>
      </c>
      <c r="Z132" s="78">
        <v>0</v>
      </c>
      <c r="AA132" s="79">
        <f>Z132*K132</f>
        <v>0</v>
      </c>
      <c r="AR132" s="30" t="s">
        <v>127</v>
      </c>
      <c r="AT132" s="30" t="s">
        <v>121</v>
      </c>
      <c r="AU132" s="30" t="s">
        <v>128</v>
      </c>
      <c r="AY132" s="30" t="s">
        <v>120</v>
      </c>
      <c r="BE132" s="80">
        <f>IF(U132="základní",N132,0)</f>
        <v>0</v>
      </c>
      <c r="BF132" s="80">
        <f>IF(U132="snížená",N132,0)</f>
        <v>0</v>
      </c>
      <c r="BG132" s="80">
        <f>IF(U132="zákl. přenesená",N132,0)</f>
        <v>0</v>
      </c>
      <c r="BH132" s="80">
        <f>IF(U132="sníž. přenesená",N132,0)</f>
        <v>0</v>
      </c>
      <c r="BI132" s="80">
        <f>IF(U132="nulová",N132,0)</f>
        <v>0</v>
      </c>
      <c r="BJ132" s="30" t="s">
        <v>118</v>
      </c>
      <c r="BK132" s="80">
        <f>ROUND(L132*K132,2)</f>
        <v>0</v>
      </c>
      <c r="BL132" s="30" t="s">
        <v>127</v>
      </c>
    </row>
    <row r="133" spans="2:64" s="17" customFormat="1" ht="22.5" customHeight="1" x14ac:dyDescent="0.25">
      <c r="B133" s="18"/>
      <c r="C133" s="20"/>
      <c r="D133" s="20"/>
      <c r="E133" s="20"/>
      <c r="F133" s="679" t="s">
        <v>533</v>
      </c>
      <c r="G133" s="680"/>
      <c r="H133" s="680"/>
      <c r="I133" s="680"/>
      <c r="J133" s="20"/>
      <c r="K133" s="20"/>
      <c r="L133" s="20"/>
      <c r="M133" s="20"/>
      <c r="N133" s="20"/>
      <c r="O133" s="20"/>
      <c r="P133" s="20"/>
      <c r="Q133" s="20"/>
      <c r="R133" s="19"/>
      <c r="T133" s="99"/>
      <c r="U133" s="20"/>
      <c r="V133" s="20"/>
      <c r="W133" s="20"/>
      <c r="X133" s="20"/>
      <c r="Y133" s="20"/>
      <c r="Z133" s="20"/>
      <c r="AA133" s="100"/>
      <c r="AT133" s="30" t="s">
        <v>193</v>
      </c>
      <c r="AU133" s="30" t="s">
        <v>128</v>
      </c>
    </row>
    <row r="134" spans="2:64" s="86" customFormat="1" ht="31.5" customHeight="1" x14ac:dyDescent="0.25">
      <c r="B134" s="81"/>
      <c r="C134" s="82"/>
      <c r="D134" s="82"/>
      <c r="E134" s="83" t="s">
        <v>125</v>
      </c>
      <c r="F134" s="663" t="s">
        <v>2329</v>
      </c>
      <c r="G134" s="662"/>
      <c r="H134" s="662"/>
      <c r="I134" s="662"/>
      <c r="J134" s="82"/>
      <c r="K134" s="84">
        <v>3</v>
      </c>
      <c r="L134" s="82"/>
      <c r="M134" s="82"/>
      <c r="N134" s="82"/>
      <c r="O134" s="82"/>
      <c r="P134" s="82"/>
      <c r="Q134" s="82"/>
      <c r="R134" s="85"/>
      <c r="T134" s="87"/>
      <c r="U134" s="82"/>
      <c r="V134" s="82"/>
      <c r="W134" s="82"/>
      <c r="X134" s="82"/>
      <c r="Y134" s="82"/>
      <c r="Z134" s="82"/>
      <c r="AA134" s="88"/>
      <c r="AT134" s="89" t="s">
        <v>130</v>
      </c>
      <c r="AU134" s="89" t="s">
        <v>128</v>
      </c>
      <c r="AV134" s="86" t="s">
        <v>128</v>
      </c>
      <c r="AW134" s="86" t="s">
        <v>131</v>
      </c>
      <c r="AX134" s="86" t="s">
        <v>118</v>
      </c>
      <c r="AY134" s="89" t="s">
        <v>120</v>
      </c>
    </row>
    <row r="135" spans="2:64" s="17" customFormat="1" ht="31.5" customHeight="1" x14ac:dyDescent="0.25">
      <c r="B135" s="70"/>
      <c r="C135" s="101" t="s">
        <v>262</v>
      </c>
      <c r="D135" s="101" t="s">
        <v>195</v>
      </c>
      <c r="E135" s="102" t="s">
        <v>543</v>
      </c>
      <c r="F135" s="677" t="s">
        <v>544</v>
      </c>
      <c r="G135" s="678"/>
      <c r="H135" s="678"/>
      <c r="I135" s="678"/>
      <c r="J135" s="103" t="s">
        <v>447</v>
      </c>
      <c r="K135" s="104">
        <v>4</v>
      </c>
      <c r="L135" s="670"/>
      <c r="M135" s="678"/>
      <c r="N135" s="670">
        <f>ROUND(L135*K135,2)</f>
        <v>0</v>
      </c>
      <c r="O135" s="667"/>
      <c r="P135" s="667"/>
      <c r="Q135" s="667"/>
      <c r="R135" s="75"/>
      <c r="T135" s="76" t="s">
        <v>125</v>
      </c>
      <c r="U135" s="77" t="s">
        <v>126</v>
      </c>
      <c r="V135" s="78">
        <v>0</v>
      </c>
      <c r="W135" s="78">
        <f>V135*K135</f>
        <v>0</v>
      </c>
      <c r="X135" s="78">
        <v>8.2100000000000006E-2</v>
      </c>
      <c r="Y135" s="78">
        <f>X135*K135</f>
        <v>0.32840000000000003</v>
      </c>
      <c r="Z135" s="78">
        <v>0</v>
      </c>
      <c r="AA135" s="79">
        <f>Z135*K135</f>
        <v>0</v>
      </c>
      <c r="AR135" s="30" t="s">
        <v>154</v>
      </c>
      <c r="AT135" s="30" t="s">
        <v>195</v>
      </c>
      <c r="AU135" s="30" t="s">
        <v>128</v>
      </c>
      <c r="AY135" s="30" t="s">
        <v>120</v>
      </c>
      <c r="BE135" s="80">
        <f>IF(U135="základní",N135,0)</f>
        <v>0</v>
      </c>
      <c r="BF135" s="80">
        <f>IF(U135="snížená",N135,0)</f>
        <v>0</v>
      </c>
      <c r="BG135" s="80">
        <f>IF(U135="zákl. přenesená",N135,0)</f>
        <v>0</v>
      </c>
      <c r="BH135" s="80">
        <f>IF(U135="sníž. přenesená",N135,0)</f>
        <v>0</v>
      </c>
      <c r="BI135" s="80">
        <f>IF(U135="nulová",N135,0)</f>
        <v>0</v>
      </c>
      <c r="BJ135" s="30" t="s">
        <v>118</v>
      </c>
      <c r="BK135" s="80">
        <f>ROUND(L135*K135,2)</f>
        <v>0</v>
      </c>
      <c r="BL135" s="30" t="s">
        <v>127</v>
      </c>
    </row>
    <row r="136" spans="2:64" s="86" customFormat="1" ht="22.5" customHeight="1" x14ac:dyDescent="0.25">
      <c r="B136" s="81"/>
      <c r="C136" s="82"/>
      <c r="D136" s="82"/>
      <c r="E136" s="83" t="s">
        <v>125</v>
      </c>
      <c r="F136" s="661" t="s">
        <v>2330</v>
      </c>
      <c r="G136" s="662"/>
      <c r="H136" s="662"/>
      <c r="I136" s="662"/>
      <c r="J136" s="82"/>
      <c r="K136" s="84">
        <v>4</v>
      </c>
      <c r="L136" s="82"/>
      <c r="M136" s="82"/>
      <c r="N136" s="82"/>
      <c r="O136" s="82"/>
      <c r="P136" s="82"/>
      <c r="Q136" s="82"/>
      <c r="R136" s="85"/>
      <c r="T136" s="87"/>
      <c r="U136" s="82"/>
      <c r="V136" s="82"/>
      <c r="W136" s="82"/>
      <c r="X136" s="82"/>
      <c r="Y136" s="82"/>
      <c r="Z136" s="82"/>
      <c r="AA136" s="88"/>
      <c r="AT136" s="89" t="s">
        <v>130</v>
      </c>
      <c r="AU136" s="89" t="s">
        <v>128</v>
      </c>
      <c r="AV136" s="86" t="s">
        <v>128</v>
      </c>
      <c r="AW136" s="86" t="s">
        <v>131</v>
      </c>
      <c r="AX136" s="86" t="s">
        <v>118</v>
      </c>
      <c r="AY136" s="89" t="s">
        <v>120</v>
      </c>
    </row>
    <row r="137" spans="2:64" s="17" customFormat="1" ht="31.5" customHeight="1" x14ac:dyDescent="0.25">
      <c r="B137" s="70"/>
      <c r="C137" s="71" t="s">
        <v>266</v>
      </c>
      <c r="D137" s="71" t="s">
        <v>121</v>
      </c>
      <c r="E137" s="72" t="s">
        <v>547</v>
      </c>
      <c r="F137" s="671" t="s">
        <v>548</v>
      </c>
      <c r="G137" s="667"/>
      <c r="H137" s="667"/>
      <c r="I137" s="667"/>
      <c r="J137" s="73" t="s">
        <v>532</v>
      </c>
      <c r="K137" s="74">
        <v>2.5</v>
      </c>
      <c r="L137" s="666"/>
      <c r="M137" s="667"/>
      <c r="N137" s="666">
        <f>ROUND(L137*K137,2)</f>
        <v>0</v>
      </c>
      <c r="O137" s="667"/>
      <c r="P137" s="667"/>
      <c r="Q137" s="667"/>
      <c r="R137" s="75"/>
      <c r="T137" s="76" t="s">
        <v>125</v>
      </c>
      <c r="U137" s="77" t="s">
        <v>126</v>
      </c>
      <c r="V137" s="78">
        <v>0.14000000000000001</v>
      </c>
      <c r="W137" s="78">
        <f>V137*K137</f>
        <v>0.35000000000000003</v>
      </c>
      <c r="X137" s="78">
        <v>0.10095</v>
      </c>
      <c r="Y137" s="78">
        <f>X137*K137</f>
        <v>0.25237500000000002</v>
      </c>
      <c r="Z137" s="78">
        <v>0</v>
      </c>
      <c r="AA137" s="79">
        <f>Z137*K137</f>
        <v>0</v>
      </c>
      <c r="AR137" s="30" t="s">
        <v>127</v>
      </c>
      <c r="AT137" s="30" t="s">
        <v>121</v>
      </c>
      <c r="AU137" s="30" t="s">
        <v>128</v>
      </c>
      <c r="AY137" s="30" t="s">
        <v>120</v>
      </c>
      <c r="BE137" s="80">
        <f>IF(U137="základní",N137,0)</f>
        <v>0</v>
      </c>
      <c r="BF137" s="80">
        <f>IF(U137="snížená",N137,0)</f>
        <v>0</v>
      </c>
      <c r="BG137" s="80">
        <f>IF(U137="zákl. přenesená",N137,0)</f>
        <v>0</v>
      </c>
      <c r="BH137" s="80">
        <f>IF(U137="sníž. přenesená",N137,0)</f>
        <v>0</v>
      </c>
      <c r="BI137" s="80">
        <f>IF(U137="nulová",N137,0)</f>
        <v>0</v>
      </c>
      <c r="BJ137" s="30" t="s">
        <v>118</v>
      </c>
      <c r="BK137" s="80">
        <f>ROUND(L137*K137,2)</f>
        <v>0</v>
      </c>
      <c r="BL137" s="30" t="s">
        <v>127</v>
      </c>
    </row>
    <row r="138" spans="2:64" s="17" customFormat="1" ht="22.5" customHeight="1" x14ac:dyDescent="0.25">
      <c r="B138" s="18"/>
      <c r="C138" s="20"/>
      <c r="D138" s="20"/>
      <c r="E138" s="20"/>
      <c r="F138" s="679" t="s">
        <v>533</v>
      </c>
      <c r="G138" s="680"/>
      <c r="H138" s="680"/>
      <c r="I138" s="680"/>
      <c r="J138" s="20"/>
      <c r="K138" s="20"/>
      <c r="L138" s="20"/>
      <c r="M138" s="20"/>
      <c r="N138" s="20"/>
      <c r="O138" s="20"/>
      <c r="P138" s="20"/>
      <c r="Q138" s="20"/>
      <c r="R138" s="19"/>
      <c r="T138" s="99"/>
      <c r="U138" s="20"/>
      <c r="V138" s="20"/>
      <c r="W138" s="20"/>
      <c r="X138" s="20"/>
      <c r="Y138" s="20"/>
      <c r="Z138" s="20"/>
      <c r="AA138" s="100"/>
      <c r="AT138" s="30" t="s">
        <v>193</v>
      </c>
      <c r="AU138" s="30" t="s">
        <v>128</v>
      </c>
    </row>
    <row r="139" spans="2:64" s="86" customFormat="1" ht="31.5" customHeight="1" x14ac:dyDescent="0.25">
      <c r="B139" s="81"/>
      <c r="C139" s="82"/>
      <c r="D139" s="82"/>
      <c r="E139" s="83" t="s">
        <v>125</v>
      </c>
      <c r="F139" s="663" t="s">
        <v>2505</v>
      </c>
      <c r="G139" s="662"/>
      <c r="H139" s="662"/>
      <c r="I139" s="662"/>
      <c r="J139" s="82"/>
      <c r="K139" s="84">
        <v>2.5</v>
      </c>
      <c r="L139" s="82"/>
      <c r="M139" s="82"/>
      <c r="N139" s="82"/>
      <c r="O139" s="82"/>
      <c r="P139" s="82"/>
      <c r="Q139" s="82"/>
      <c r="R139" s="85"/>
      <c r="T139" s="87"/>
      <c r="U139" s="82"/>
      <c r="V139" s="82"/>
      <c r="W139" s="82"/>
      <c r="X139" s="82"/>
      <c r="Y139" s="82"/>
      <c r="Z139" s="82"/>
      <c r="AA139" s="88"/>
      <c r="AT139" s="89" t="s">
        <v>130</v>
      </c>
      <c r="AU139" s="89" t="s">
        <v>128</v>
      </c>
      <c r="AV139" s="86" t="s">
        <v>128</v>
      </c>
      <c r="AW139" s="86" t="s">
        <v>131</v>
      </c>
      <c r="AX139" s="86" t="s">
        <v>118</v>
      </c>
      <c r="AY139" s="89" t="s">
        <v>120</v>
      </c>
    </row>
    <row r="140" spans="2:64" s="17" customFormat="1" ht="31.5" customHeight="1" x14ac:dyDescent="0.25">
      <c r="B140" s="70"/>
      <c r="C140" s="101" t="s">
        <v>270</v>
      </c>
      <c r="D140" s="101" t="s">
        <v>195</v>
      </c>
      <c r="E140" s="102" t="s">
        <v>2135</v>
      </c>
      <c r="F140" s="677" t="s">
        <v>2136</v>
      </c>
      <c r="G140" s="678"/>
      <c r="H140" s="678"/>
      <c r="I140" s="678"/>
      <c r="J140" s="103" t="s">
        <v>447</v>
      </c>
      <c r="K140" s="104">
        <v>6</v>
      </c>
      <c r="L140" s="670"/>
      <c r="M140" s="678"/>
      <c r="N140" s="670">
        <f>ROUND(L140*K140,2)</f>
        <v>0</v>
      </c>
      <c r="O140" s="667"/>
      <c r="P140" s="667"/>
      <c r="Q140" s="667"/>
      <c r="R140" s="75"/>
      <c r="T140" s="76" t="s">
        <v>125</v>
      </c>
      <c r="U140" s="77" t="s">
        <v>126</v>
      </c>
      <c r="V140" s="78">
        <v>0</v>
      </c>
      <c r="W140" s="78">
        <f>V140*K140</f>
        <v>0</v>
      </c>
      <c r="X140" s="78">
        <v>1.4E-2</v>
      </c>
      <c r="Y140" s="78">
        <f>X140*K140</f>
        <v>8.4000000000000005E-2</v>
      </c>
      <c r="Z140" s="78">
        <v>0</v>
      </c>
      <c r="AA140" s="79">
        <f>Z140*K140</f>
        <v>0</v>
      </c>
      <c r="AR140" s="30" t="s">
        <v>154</v>
      </c>
      <c r="AT140" s="30" t="s">
        <v>195</v>
      </c>
      <c r="AU140" s="30" t="s">
        <v>128</v>
      </c>
      <c r="AY140" s="30" t="s">
        <v>120</v>
      </c>
      <c r="BE140" s="80">
        <f>IF(U140="základní",N140,0)</f>
        <v>0</v>
      </c>
      <c r="BF140" s="80">
        <f>IF(U140="snížená",N140,0)</f>
        <v>0</v>
      </c>
      <c r="BG140" s="80">
        <f>IF(U140="zákl. přenesená",N140,0)</f>
        <v>0</v>
      </c>
      <c r="BH140" s="80">
        <f>IF(U140="sníž. přenesená",N140,0)</f>
        <v>0</v>
      </c>
      <c r="BI140" s="80">
        <f>IF(U140="nulová",N140,0)</f>
        <v>0</v>
      </c>
      <c r="BJ140" s="30" t="s">
        <v>118</v>
      </c>
      <c r="BK140" s="80">
        <f>ROUND(L140*K140,2)</f>
        <v>0</v>
      </c>
      <c r="BL140" s="30" t="s">
        <v>127</v>
      </c>
    </row>
    <row r="141" spans="2:64" s="86" customFormat="1" ht="22.5" customHeight="1" x14ac:dyDescent="0.25">
      <c r="B141" s="81"/>
      <c r="C141" s="82"/>
      <c r="D141" s="82"/>
      <c r="E141" s="83" t="s">
        <v>125</v>
      </c>
      <c r="F141" s="661" t="s">
        <v>2506</v>
      </c>
      <c r="G141" s="662"/>
      <c r="H141" s="662"/>
      <c r="I141" s="662"/>
      <c r="J141" s="82"/>
      <c r="K141" s="84">
        <v>6</v>
      </c>
      <c r="L141" s="82"/>
      <c r="M141" s="82"/>
      <c r="N141" s="82"/>
      <c r="O141" s="82"/>
      <c r="P141" s="82"/>
      <c r="Q141" s="82"/>
      <c r="R141" s="85"/>
      <c r="T141" s="87"/>
      <c r="U141" s="82"/>
      <c r="V141" s="82"/>
      <c r="W141" s="82"/>
      <c r="X141" s="82"/>
      <c r="Y141" s="82"/>
      <c r="Z141" s="82"/>
      <c r="AA141" s="88"/>
      <c r="AT141" s="89" t="s">
        <v>130</v>
      </c>
      <c r="AU141" s="89" t="s">
        <v>128</v>
      </c>
      <c r="AV141" s="86" t="s">
        <v>128</v>
      </c>
      <c r="AW141" s="86" t="s">
        <v>131</v>
      </c>
      <c r="AX141" s="86" t="s">
        <v>118</v>
      </c>
      <c r="AY141" s="89" t="s">
        <v>120</v>
      </c>
    </row>
    <row r="142" spans="2:64" s="62" customFormat="1" ht="29.85" customHeight="1" x14ac:dyDescent="0.3">
      <c r="B142" s="58"/>
      <c r="C142" s="59"/>
      <c r="D142" s="69" t="s">
        <v>81</v>
      </c>
      <c r="E142" s="69"/>
      <c r="F142" s="69"/>
      <c r="G142" s="69"/>
      <c r="H142" s="69"/>
      <c r="I142" s="69"/>
      <c r="J142" s="69"/>
      <c r="K142" s="69"/>
      <c r="L142" s="69"/>
      <c r="M142" s="69"/>
      <c r="N142" s="659">
        <f>BK142</f>
        <v>0</v>
      </c>
      <c r="O142" s="660"/>
      <c r="P142" s="660"/>
      <c r="Q142" s="660"/>
      <c r="R142" s="61"/>
      <c r="T142" s="63"/>
      <c r="U142" s="59"/>
      <c r="V142" s="59"/>
      <c r="W142" s="64">
        <f>SUM(W143:W178)</f>
        <v>40.045428000000001</v>
      </c>
      <c r="X142" s="59"/>
      <c r="Y142" s="64">
        <f>SUM(Y143:Y178)</f>
        <v>0</v>
      </c>
      <c r="Z142" s="59"/>
      <c r="AA142" s="65">
        <f>SUM(AA143:AA178)</f>
        <v>15.912700000000003</v>
      </c>
      <c r="AR142" s="66" t="s">
        <v>118</v>
      </c>
      <c r="AT142" s="67" t="s">
        <v>117</v>
      </c>
      <c r="AU142" s="67" t="s">
        <v>118</v>
      </c>
      <c r="AY142" s="66" t="s">
        <v>120</v>
      </c>
      <c r="BK142" s="68">
        <f>SUM(BK143:BK178)</f>
        <v>0</v>
      </c>
    </row>
    <row r="143" spans="2:64" s="17" customFormat="1" ht="31.5" customHeight="1" x14ac:dyDescent="0.25">
      <c r="B143" s="70"/>
      <c r="C143" s="71" t="s">
        <v>275</v>
      </c>
      <c r="D143" s="71" t="s">
        <v>121</v>
      </c>
      <c r="E143" s="72" t="s">
        <v>555</v>
      </c>
      <c r="F143" s="671" t="s">
        <v>556</v>
      </c>
      <c r="G143" s="667"/>
      <c r="H143" s="667"/>
      <c r="I143" s="667"/>
      <c r="J143" s="73" t="s">
        <v>172</v>
      </c>
      <c r="K143" s="74">
        <v>2.0699999999999998</v>
      </c>
      <c r="L143" s="666"/>
      <c r="M143" s="667"/>
      <c r="N143" s="666">
        <f>ROUND(L143*K143,2)</f>
        <v>0</v>
      </c>
      <c r="O143" s="667"/>
      <c r="P143" s="667"/>
      <c r="Q143" s="667"/>
      <c r="R143" s="75"/>
      <c r="T143" s="76" t="s">
        <v>125</v>
      </c>
      <c r="U143" s="77" t="s">
        <v>126</v>
      </c>
      <c r="V143" s="78">
        <v>0.16</v>
      </c>
      <c r="W143" s="78">
        <f>V143*K143</f>
        <v>0.33119999999999999</v>
      </c>
      <c r="X143" s="78">
        <v>0</v>
      </c>
      <c r="Y143" s="78">
        <f>X143*K143</f>
        <v>0</v>
      </c>
      <c r="Z143" s="78">
        <v>0.255</v>
      </c>
      <c r="AA143" s="79">
        <f>Z143*K143</f>
        <v>0.52784999999999993</v>
      </c>
      <c r="AR143" s="30" t="s">
        <v>127</v>
      </c>
      <c r="AT143" s="30" t="s">
        <v>121</v>
      </c>
      <c r="AU143" s="30" t="s">
        <v>128</v>
      </c>
      <c r="AY143" s="30" t="s">
        <v>120</v>
      </c>
      <c r="BE143" s="80">
        <f>IF(U143="základní",N143,0)</f>
        <v>0</v>
      </c>
      <c r="BF143" s="80">
        <f>IF(U143="snížená",N143,0)</f>
        <v>0</v>
      </c>
      <c r="BG143" s="80">
        <f>IF(U143="zákl. přenesená",N143,0)</f>
        <v>0</v>
      </c>
      <c r="BH143" s="80">
        <f>IF(U143="sníž. přenesená",N143,0)</f>
        <v>0</v>
      </c>
      <c r="BI143" s="80">
        <f>IF(U143="nulová",N143,0)</f>
        <v>0</v>
      </c>
      <c r="BJ143" s="30" t="s">
        <v>118</v>
      </c>
      <c r="BK143" s="80">
        <f>ROUND(L143*K143,2)</f>
        <v>0</v>
      </c>
      <c r="BL143" s="30" t="s">
        <v>127</v>
      </c>
    </row>
    <row r="144" spans="2:64" s="86" customFormat="1" ht="22.5" customHeight="1" x14ac:dyDescent="0.25">
      <c r="B144" s="81"/>
      <c r="C144" s="82"/>
      <c r="D144" s="82"/>
      <c r="E144" s="83" t="s">
        <v>125</v>
      </c>
      <c r="F144" s="661" t="s">
        <v>2507</v>
      </c>
      <c r="G144" s="662"/>
      <c r="H144" s="662"/>
      <c r="I144" s="662"/>
      <c r="J144" s="82"/>
      <c r="K144" s="84">
        <v>2.0699999999999998</v>
      </c>
      <c r="L144" s="82"/>
      <c r="M144" s="82"/>
      <c r="N144" s="82"/>
      <c r="O144" s="82"/>
      <c r="P144" s="82"/>
      <c r="Q144" s="82"/>
      <c r="R144" s="85"/>
      <c r="T144" s="87"/>
      <c r="U144" s="82"/>
      <c r="V144" s="82"/>
      <c r="W144" s="82"/>
      <c r="X144" s="82"/>
      <c r="Y144" s="82"/>
      <c r="Z144" s="82"/>
      <c r="AA144" s="88"/>
      <c r="AT144" s="89" t="s">
        <v>130</v>
      </c>
      <c r="AU144" s="89" t="s">
        <v>128</v>
      </c>
      <c r="AV144" s="86" t="s">
        <v>128</v>
      </c>
      <c r="AW144" s="86" t="s">
        <v>131</v>
      </c>
      <c r="AX144" s="86" t="s">
        <v>118</v>
      </c>
      <c r="AY144" s="89" t="s">
        <v>120</v>
      </c>
    </row>
    <row r="145" spans="2:64" s="17" customFormat="1" ht="31.5" customHeight="1" x14ac:dyDescent="0.25">
      <c r="B145" s="70"/>
      <c r="C145" s="71" t="s">
        <v>282</v>
      </c>
      <c r="D145" s="71" t="s">
        <v>121</v>
      </c>
      <c r="E145" s="72" t="s">
        <v>561</v>
      </c>
      <c r="F145" s="671" t="s">
        <v>562</v>
      </c>
      <c r="G145" s="667"/>
      <c r="H145" s="667"/>
      <c r="I145" s="667"/>
      <c r="J145" s="73" t="s">
        <v>172</v>
      </c>
      <c r="K145" s="74">
        <v>2.0699999999999998</v>
      </c>
      <c r="L145" s="666"/>
      <c r="M145" s="667"/>
      <c r="N145" s="666">
        <f>ROUND(L145*K145,2)</f>
        <v>0</v>
      </c>
      <c r="O145" s="667"/>
      <c r="P145" s="667"/>
      <c r="Q145" s="667"/>
      <c r="R145" s="75"/>
      <c r="T145" s="76" t="s">
        <v>125</v>
      </c>
      <c r="U145" s="77" t="s">
        <v>126</v>
      </c>
      <c r="V145" s="78">
        <v>1.1579999999999999</v>
      </c>
      <c r="W145" s="78">
        <f>V145*K145</f>
        <v>2.3970599999999997</v>
      </c>
      <c r="X145" s="78">
        <v>0</v>
      </c>
      <c r="Y145" s="78">
        <f>X145*K145</f>
        <v>0</v>
      </c>
      <c r="Z145" s="78">
        <v>0.4</v>
      </c>
      <c r="AA145" s="79">
        <f>Z145*K145</f>
        <v>0.82799999999999996</v>
      </c>
      <c r="AR145" s="30" t="s">
        <v>127</v>
      </c>
      <c r="AT145" s="30" t="s">
        <v>121</v>
      </c>
      <c r="AU145" s="30" t="s">
        <v>128</v>
      </c>
      <c r="AY145" s="30" t="s">
        <v>120</v>
      </c>
      <c r="BE145" s="80">
        <f>IF(U145="základní",N145,0)</f>
        <v>0</v>
      </c>
      <c r="BF145" s="80">
        <f>IF(U145="snížená",N145,0)</f>
        <v>0</v>
      </c>
      <c r="BG145" s="80">
        <f>IF(U145="zákl. přenesená",N145,0)</f>
        <v>0</v>
      </c>
      <c r="BH145" s="80">
        <f>IF(U145="sníž. přenesená",N145,0)</f>
        <v>0</v>
      </c>
      <c r="BI145" s="80">
        <f>IF(U145="nulová",N145,0)</f>
        <v>0</v>
      </c>
      <c r="BJ145" s="30" t="s">
        <v>118</v>
      </c>
      <c r="BK145" s="80">
        <f>ROUND(L145*K145,2)</f>
        <v>0</v>
      </c>
      <c r="BL145" s="30" t="s">
        <v>127</v>
      </c>
    </row>
    <row r="146" spans="2:64" s="86" customFormat="1" ht="31.5" customHeight="1" x14ac:dyDescent="0.25">
      <c r="B146" s="81"/>
      <c r="C146" s="82"/>
      <c r="D146" s="82"/>
      <c r="E146" s="83" t="s">
        <v>125</v>
      </c>
      <c r="F146" s="661" t="s">
        <v>2508</v>
      </c>
      <c r="G146" s="662"/>
      <c r="H146" s="662"/>
      <c r="I146" s="662"/>
      <c r="J146" s="82"/>
      <c r="K146" s="84">
        <v>2.0699999999999998</v>
      </c>
      <c r="L146" s="82"/>
      <c r="M146" s="82"/>
      <c r="N146" s="82"/>
      <c r="O146" s="82"/>
      <c r="P146" s="82"/>
      <c r="Q146" s="82"/>
      <c r="R146" s="85"/>
      <c r="T146" s="87"/>
      <c r="U146" s="82"/>
      <c r="V146" s="82"/>
      <c r="W146" s="82"/>
      <c r="X146" s="82"/>
      <c r="Y146" s="82"/>
      <c r="Z146" s="82"/>
      <c r="AA146" s="88"/>
      <c r="AT146" s="89" t="s">
        <v>130</v>
      </c>
      <c r="AU146" s="89" t="s">
        <v>128</v>
      </c>
      <c r="AV146" s="86" t="s">
        <v>128</v>
      </c>
      <c r="AW146" s="86" t="s">
        <v>131</v>
      </c>
      <c r="AX146" s="86" t="s">
        <v>118</v>
      </c>
      <c r="AY146" s="89" t="s">
        <v>120</v>
      </c>
    </row>
    <row r="147" spans="2:64" s="17" customFormat="1" ht="31.5" customHeight="1" x14ac:dyDescent="0.25">
      <c r="B147" s="70"/>
      <c r="C147" s="71" t="s">
        <v>286</v>
      </c>
      <c r="D147" s="71" t="s">
        <v>121</v>
      </c>
      <c r="E147" s="72" t="s">
        <v>2337</v>
      </c>
      <c r="F147" s="671" t="s">
        <v>2338</v>
      </c>
      <c r="G147" s="667"/>
      <c r="H147" s="667"/>
      <c r="I147" s="667"/>
      <c r="J147" s="73" t="s">
        <v>172</v>
      </c>
      <c r="K147" s="74">
        <v>17.850000000000001</v>
      </c>
      <c r="L147" s="666"/>
      <c r="M147" s="667"/>
      <c r="N147" s="666">
        <f>ROUND(L147*K147,2)</f>
        <v>0</v>
      </c>
      <c r="O147" s="667"/>
      <c r="P147" s="667"/>
      <c r="Q147" s="667"/>
      <c r="R147" s="75"/>
      <c r="T147" s="76" t="s">
        <v>125</v>
      </c>
      <c r="U147" s="77" t="s">
        <v>126</v>
      </c>
      <c r="V147" s="78">
        <v>1.373</v>
      </c>
      <c r="W147" s="78">
        <f>V147*K147</f>
        <v>24.508050000000001</v>
      </c>
      <c r="X147" s="78">
        <v>0</v>
      </c>
      <c r="Y147" s="78">
        <f>X147*K147</f>
        <v>0</v>
      </c>
      <c r="Z147" s="78">
        <v>0.56000000000000005</v>
      </c>
      <c r="AA147" s="79">
        <f>Z147*K147</f>
        <v>9.9960000000000022</v>
      </c>
      <c r="AR147" s="30" t="s">
        <v>127</v>
      </c>
      <c r="AT147" s="30" t="s">
        <v>121</v>
      </c>
      <c r="AU147" s="30" t="s">
        <v>128</v>
      </c>
      <c r="AY147" s="30" t="s">
        <v>120</v>
      </c>
      <c r="BE147" s="80">
        <f>IF(U147="základní",N147,0)</f>
        <v>0</v>
      </c>
      <c r="BF147" s="80">
        <f>IF(U147="snížená",N147,0)</f>
        <v>0</v>
      </c>
      <c r="BG147" s="80">
        <f>IF(U147="zákl. přenesená",N147,0)</f>
        <v>0</v>
      </c>
      <c r="BH147" s="80">
        <f>IF(U147="sníž. přenesená",N147,0)</f>
        <v>0</v>
      </c>
      <c r="BI147" s="80">
        <f>IF(U147="nulová",N147,0)</f>
        <v>0</v>
      </c>
      <c r="BJ147" s="30" t="s">
        <v>118</v>
      </c>
      <c r="BK147" s="80">
        <f>ROUND(L147*K147,2)</f>
        <v>0</v>
      </c>
      <c r="BL147" s="30" t="s">
        <v>127</v>
      </c>
    </row>
    <row r="148" spans="2:64" s="86" customFormat="1" ht="31.5" customHeight="1" x14ac:dyDescent="0.25">
      <c r="B148" s="81"/>
      <c r="C148" s="82"/>
      <c r="D148" s="82"/>
      <c r="E148" s="83" t="s">
        <v>125</v>
      </c>
      <c r="F148" s="661" t="s">
        <v>2509</v>
      </c>
      <c r="G148" s="662"/>
      <c r="H148" s="662"/>
      <c r="I148" s="662"/>
      <c r="J148" s="82"/>
      <c r="K148" s="84">
        <v>17.850000000000001</v>
      </c>
      <c r="L148" s="82"/>
      <c r="M148" s="82"/>
      <c r="N148" s="82"/>
      <c r="O148" s="82"/>
      <c r="P148" s="82"/>
      <c r="Q148" s="82"/>
      <c r="R148" s="85"/>
      <c r="T148" s="87"/>
      <c r="U148" s="82"/>
      <c r="V148" s="82"/>
      <c r="W148" s="82"/>
      <c r="X148" s="82"/>
      <c r="Y148" s="82"/>
      <c r="Z148" s="82"/>
      <c r="AA148" s="88"/>
      <c r="AT148" s="89" t="s">
        <v>130</v>
      </c>
      <c r="AU148" s="89" t="s">
        <v>128</v>
      </c>
      <c r="AV148" s="86" t="s">
        <v>128</v>
      </c>
      <c r="AW148" s="86" t="s">
        <v>131</v>
      </c>
      <c r="AX148" s="86" t="s">
        <v>118</v>
      </c>
      <c r="AY148" s="89" t="s">
        <v>120</v>
      </c>
    </row>
    <row r="149" spans="2:64" s="17" customFormat="1" ht="31.5" customHeight="1" x14ac:dyDescent="0.25">
      <c r="B149" s="70"/>
      <c r="C149" s="71" t="s">
        <v>291</v>
      </c>
      <c r="D149" s="71" t="s">
        <v>121</v>
      </c>
      <c r="E149" s="72" t="s">
        <v>2340</v>
      </c>
      <c r="F149" s="671" t="s">
        <v>2341</v>
      </c>
      <c r="G149" s="667"/>
      <c r="H149" s="667"/>
      <c r="I149" s="667"/>
      <c r="J149" s="73" t="s">
        <v>172</v>
      </c>
      <c r="K149" s="74">
        <v>17.850000000000001</v>
      </c>
      <c r="L149" s="666"/>
      <c r="M149" s="667"/>
      <c r="N149" s="666">
        <f>ROUND(L149*K149,2)</f>
        <v>0</v>
      </c>
      <c r="O149" s="667"/>
      <c r="P149" s="667"/>
      <c r="Q149" s="667"/>
      <c r="R149" s="75"/>
      <c r="T149" s="76" t="s">
        <v>125</v>
      </c>
      <c r="U149" s="77" t="s">
        <v>126</v>
      </c>
      <c r="V149" s="78">
        <v>0.41199999999999998</v>
      </c>
      <c r="W149" s="78">
        <f>V149*K149</f>
        <v>7.3542000000000005</v>
      </c>
      <c r="X149" s="78">
        <v>0</v>
      </c>
      <c r="Y149" s="78">
        <f>X149*K149</f>
        <v>0</v>
      </c>
      <c r="Z149" s="78">
        <v>0.18099999999999999</v>
      </c>
      <c r="AA149" s="79">
        <f>Z149*K149</f>
        <v>3.2308500000000002</v>
      </c>
      <c r="AR149" s="30" t="s">
        <v>127</v>
      </c>
      <c r="AT149" s="30" t="s">
        <v>121</v>
      </c>
      <c r="AU149" s="30" t="s">
        <v>128</v>
      </c>
      <c r="AY149" s="30" t="s">
        <v>120</v>
      </c>
      <c r="BE149" s="80">
        <f>IF(U149="základní",N149,0)</f>
        <v>0</v>
      </c>
      <c r="BF149" s="80">
        <f>IF(U149="snížená",N149,0)</f>
        <v>0</v>
      </c>
      <c r="BG149" s="80">
        <f>IF(U149="zákl. přenesená",N149,0)</f>
        <v>0</v>
      </c>
      <c r="BH149" s="80">
        <f>IF(U149="sníž. přenesená",N149,0)</f>
        <v>0</v>
      </c>
      <c r="BI149" s="80">
        <f>IF(U149="nulová",N149,0)</f>
        <v>0</v>
      </c>
      <c r="BJ149" s="30" t="s">
        <v>118</v>
      </c>
      <c r="BK149" s="80">
        <f>ROUND(L149*K149,2)</f>
        <v>0</v>
      </c>
      <c r="BL149" s="30" t="s">
        <v>127</v>
      </c>
    </row>
    <row r="150" spans="2:64" s="86" customFormat="1" ht="22.5" customHeight="1" x14ac:dyDescent="0.25">
      <c r="B150" s="81"/>
      <c r="C150" s="82"/>
      <c r="D150" s="82"/>
      <c r="E150" s="83" t="s">
        <v>125</v>
      </c>
      <c r="F150" s="661" t="s">
        <v>2510</v>
      </c>
      <c r="G150" s="662"/>
      <c r="H150" s="662"/>
      <c r="I150" s="662"/>
      <c r="J150" s="82"/>
      <c r="K150" s="84">
        <v>17.850000000000001</v>
      </c>
      <c r="L150" s="82"/>
      <c r="M150" s="82"/>
      <c r="N150" s="82"/>
      <c r="O150" s="82"/>
      <c r="P150" s="82"/>
      <c r="Q150" s="82"/>
      <c r="R150" s="85"/>
      <c r="T150" s="87"/>
      <c r="U150" s="82"/>
      <c r="V150" s="82"/>
      <c r="W150" s="82"/>
      <c r="X150" s="82"/>
      <c r="Y150" s="82"/>
      <c r="Z150" s="82"/>
      <c r="AA150" s="88"/>
      <c r="AT150" s="89" t="s">
        <v>130</v>
      </c>
      <c r="AU150" s="89" t="s">
        <v>128</v>
      </c>
      <c r="AV150" s="86" t="s">
        <v>128</v>
      </c>
      <c r="AW150" s="86" t="s">
        <v>131</v>
      </c>
      <c r="AX150" s="86" t="s">
        <v>118</v>
      </c>
      <c r="AY150" s="89" t="s">
        <v>120</v>
      </c>
    </row>
    <row r="151" spans="2:64" s="17" customFormat="1" ht="22.5" customHeight="1" x14ac:dyDescent="0.25">
      <c r="B151" s="70"/>
      <c r="C151" s="71" t="s">
        <v>300</v>
      </c>
      <c r="D151" s="71" t="s">
        <v>121</v>
      </c>
      <c r="E151" s="72" t="s">
        <v>572</v>
      </c>
      <c r="F151" s="671" t="s">
        <v>573</v>
      </c>
      <c r="G151" s="667"/>
      <c r="H151" s="667"/>
      <c r="I151" s="667"/>
      <c r="J151" s="73" t="s">
        <v>532</v>
      </c>
      <c r="K151" s="74">
        <v>6</v>
      </c>
      <c r="L151" s="666"/>
      <c r="M151" s="667"/>
      <c r="N151" s="666">
        <f>ROUND(L151*K151,2)</f>
        <v>0</v>
      </c>
      <c r="O151" s="667"/>
      <c r="P151" s="667"/>
      <c r="Q151" s="667"/>
      <c r="R151" s="75"/>
      <c r="T151" s="76" t="s">
        <v>125</v>
      </c>
      <c r="U151" s="77" t="s">
        <v>126</v>
      </c>
      <c r="V151" s="78">
        <v>0.13300000000000001</v>
      </c>
      <c r="W151" s="78">
        <f>V151*K151</f>
        <v>0.79800000000000004</v>
      </c>
      <c r="X151" s="78">
        <v>0</v>
      </c>
      <c r="Y151" s="78">
        <f>X151*K151</f>
        <v>0</v>
      </c>
      <c r="Z151" s="78">
        <v>0.20499999999999999</v>
      </c>
      <c r="AA151" s="79">
        <f>Z151*K151</f>
        <v>1.23</v>
      </c>
      <c r="AR151" s="30" t="s">
        <v>127</v>
      </c>
      <c r="AT151" s="30" t="s">
        <v>121</v>
      </c>
      <c r="AU151" s="30" t="s">
        <v>128</v>
      </c>
      <c r="AY151" s="30" t="s">
        <v>120</v>
      </c>
      <c r="BE151" s="80">
        <f>IF(U151="základní",N151,0)</f>
        <v>0</v>
      </c>
      <c r="BF151" s="80">
        <f>IF(U151="snížená",N151,0)</f>
        <v>0</v>
      </c>
      <c r="BG151" s="80">
        <f>IF(U151="zákl. přenesená",N151,0)</f>
        <v>0</v>
      </c>
      <c r="BH151" s="80">
        <f>IF(U151="sníž. přenesená",N151,0)</f>
        <v>0</v>
      </c>
      <c r="BI151" s="80">
        <f>IF(U151="nulová",N151,0)</f>
        <v>0</v>
      </c>
      <c r="BJ151" s="30" t="s">
        <v>118</v>
      </c>
      <c r="BK151" s="80">
        <f>ROUND(L151*K151,2)</f>
        <v>0</v>
      </c>
      <c r="BL151" s="30" t="s">
        <v>127</v>
      </c>
    </row>
    <row r="152" spans="2:64" s="109" customFormat="1" ht="22.5" customHeight="1" x14ac:dyDescent="0.25">
      <c r="B152" s="105"/>
      <c r="C152" s="106"/>
      <c r="D152" s="106"/>
      <c r="E152" s="107" t="s">
        <v>125</v>
      </c>
      <c r="F152" s="672" t="s">
        <v>1876</v>
      </c>
      <c r="G152" s="673"/>
      <c r="H152" s="673"/>
      <c r="I152" s="673"/>
      <c r="J152" s="106"/>
      <c r="K152" s="107" t="s">
        <v>125</v>
      </c>
      <c r="L152" s="106"/>
      <c r="M152" s="106"/>
      <c r="N152" s="106"/>
      <c r="O152" s="106"/>
      <c r="P152" s="106"/>
      <c r="Q152" s="106"/>
      <c r="R152" s="108"/>
      <c r="T152" s="110"/>
      <c r="U152" s="106"/>
      <c r="V152" s="106"/>
      <c r="W152" s="106"/>
      <c r="X152" s="106"/>
      <c r="Y152" s="106"/>
      <c r="Z152" s="106"/>
      <c r="AA152" s="111"/>
      <c r="AT152" s="112" t="s">
        <v>130</v>
      </c>
      <c r="AU152" s="112" t="s">
        <v>128</v>
      </c>
      <c r="AV152" s="109" t="s">
        <v>118</v>
      </c>
      <c r="AW152" s="109" t="s">
        <v>131</v>
      </c>
      <c r="AX152" s="109" t="s">
        <v>119</v>
      </c>
      <c r="AY152" s="112" t="s">
        <v>120</v>
      </c>
    </row>
    <row r="153" spans="2:64" s="86" customFormat="1" ht="22.5" customHeight="1" x14ac:dyDescent="0.25">
      <c r="B153" s="81"/>
      <c r="C153" s="82"/>
      <c r="D153" s="82"/>
      <c r="E153" s="83" t="s">
        <v>125</v>
      </c>
      <c r="F153" s="663" t="s">
        <v>2511</v>
      </c>
      <c r="G153" s="662"/>
      <c r="H153" s="662"/>
      <c r="I153" s="662"/>
      <c r="J153" s="82"/>
      <c r="K153" s="84">
        <v>3</v>
      </c>
      <c r="L153" s="82"/>
      <c r="M153" s="82"/>
      <c r="N153" s="82"/>
      <c r="O153" s="82"/>
      <c r="P153" s="82"/>
      <c r="Q153" s="82"/>
      <c r="R153" s="85"/>
      <c r="T153" s="87"/>
      <c r="U153" s="82"/>
      <c r="V153" s="82"/>
      <c r="W153" s="82"/>
      <c r="X153" s="82"/>
      <c r="Y153" s="82"/>
      <c r="Z153" s="82"/>
      <c r="AA153" s="88"/>
      <c r="AT153" s="89" t="s">
        <v>130</v>
      </c>
      <c r="AU153" s="89" t="s">
        <v>128</v>
      </c>
      <c r="AV153" s="86" t="s">
        <v>128</v>
      </c>
      <c r="AW153" s="86" t="s">
        <v>131</v>
      </c>
      <c r="AX153" s="86" t="s">
        <v>119</v>
      </c>
      <c r="AY153" s="89" t="s">
        <v>120</v>
      </c>
    </row>
    <row r="154" spans="2:64" s="86" customFormat="1" ht="22.5" customHeight="1" x14ac:dyDescent="0.25">
      <c r="B154" s="81"/>
      <c r="C154" s="82"/>
      <c r="D154" s="82"/>
      <c r="E154" s="83" t="s">
        <v>125</v>
      </c>
      <c r="F154" s="663" t="s">
        <v>1877</v>
      </c>
      <c r="G154" s="662"/>
      <c r="H154" s="662"/>
      <c r="I154" s="662"/>
      <c r="J154" s="82"/>
      <c r="K154" s="84">
        <v>3</v>
      </c>
      <c r="L154" s="82"/>
      <c r="M154" s="82"/>
      <c r="N154" s="82"/>
      <c r="O154" s="82"/>
      <c r="P154" s="82"/>
      <c r="Q154" s="82"/>
      <c r="R154" s="85"/>
      <c r="T154" s="87"/>
      <c r="U154" s="82"/>
      <c r="V154" s="82"/>
      <c r="W154" s="82"/>
      <c r="X154" s="82"/>
      <c r="Y154" s="82"/>
      <c r="Z154" s="82"/>
      <c r="AA154" s="88"/>
      <c r="AT154" s="89" t="s">
        <v>130</v>
      </c>
      <c r="AU154" s="89" t="s">
        <v>128</v>
      </c>
      <c r="AV154" s="86" t="s">
        <v>128</v>
      </c>
      <c r="AW154" s="86" t="s">
        <v>131</v>
      </c>
      <c r="AX154" s="86" t="s">
        <v>119</v>
      </c>
      <c r="AY154" s="89" t="s">
        <v>120</v>
      </c>
    </row>
    <row r="155" spans="2:64" s="95" customFormat="1" ht="22.5" customHeight="1" x14ac:dyDescent="0.25">
      <c r="B155" s="90"/>
      <c r="C155" s="91"/>
      <c r="D155" s="91"/>
      <c r="E155" s="92" t="s">
        <v>125</v>
      </c>
      <c r="F155" s="664" t="s">
        <v>146</v>
      </c>
      <c r="G155" s="665"/>
      <c r="H155" s="665"/>
      <c r="I155" s="665"/>
      <c r="J155" s="91"/>
      <c r="K155" s="93">
        <v>6</v>
      </c>
      <c r="L155" s="91"/>
      <c r="M155" s="91"/>
      <c r="N155" s="91"/>
      <c r="O155" s="91"/>
      <c r="P155" s="91"/>
      <c r="Q155" s="91"/>
      <c r="R155" s="94"/>
      <c r="T155" s="96"/>
      <c r="U155" s="91"/>
      <c r="V155" s="91"/>
      <c r="W155" s="91"/>
      <c r="X155" s="91"/>
      <c r="Y155" s="91"/>
      <c r="Z155" s="91"/>
      <c r="AA155" s="97"/>
      <c r="AT155" s="98" t="s">
        <v>130</v>
      </c>
      <c r="AU155" s="98" t="s">
        <v>128</v>
      </c>
      <c r="AV155" s="95" t="s">
        <v>127</v>
      </c>
      <c r="AW155" s="95" t="s">
        <v>131</v>
      </c>
      <c r="AX155" s="95" t="s">
        <v>118</v>
      </c>
      <c r="AY155" s="98" t="s">
        <v>120</v>
      </c>
    </row>
    <row r="156" spans="2:64" s="17" customFormat="1" ht="22.5" customHeight="1" x14ac:dyDescent="0.25">
      <c r="B156" s="70"/>
      <c r="C156" s="71" t="s">
        <v>304</v>
      </c>
      <c r="D156" s="71" t="s">
        <v>121</v>
      </c>
      <c r="E156" s="72" t="s">
        <v>580</v>
      </c>
      <c r="F156" s="671" t="s">
        <v>581</v>
      </c>
      <c r="G156" s="667"/>
      <c r="H156" s="667"/>
      <c r="I156" s="667"/>
      <c r="J156" s="73" t="s">
        <v>532</v>
      </c>
      <c r="K156" s="74">
        <v>2.5</v>
      </c>
      <c r="L156" s="666"/>
      <c r="M156" s="667"/>
      <c r="N156" s="666">
        <f>ROUND(L156*K156,2)</f>
        <v>0</v>
      </c>
      <c r="O156" s="667"/>
      <c r="P156" s="667"/>
      <c r="Q156" s="667"/>
      <c r="R156" s="75"/>
      <c r="T156" s="76" t="s">
        <v>125</v>
      </c>
      <c r="U156" s="77" t="s">
        <v>126</v>
      </c>
      <c r="V156" s="78">
        <v>9.5000000000000001E-2</v>
      </c>
      <c r="W156" s="78">
        <f>V156*K156</f>
        <v>0.23749999999999999</v>
      </c>
      <c r="X156" s="78">
        <v>0</v>
      </c>
      <c r="Y156" s="78">
        <f>X156*K156</f>
        <v>0</v>
      </c>
      <c r="Z156" s="78">
        <v>0.04</v>
      </c>
      <c r="AA156" s="79">
        <f>Z156*K156</f>
        <v>0.1</v>
      </c>
      <c r="AR156" s="30" t="s">
        <v>127</v>
      </c>
      <c r="AT156" s="30" t="s">
        <v>121</v>
      </c>
      <c r="AU156" s="30" t="s">
        <v>128</v>
      </c>
      <c r="AY156" s="30" t="s">
        <v>120</v>
      </c>
      <c r="BE156" s="80">
        <f>IF(U156="základní",N156,0)</f>
        <v>0</v>
      </c>
      <c r="BF156" s="80">
        <f>IF(U156="snížená",N156,0)</f>
        <v>0</v>
      </c>
      <c r="BG156" s="80">
        <f>IF(U156="zákl. přenesená",N156,0)</f>
        <v>0</v>
      </c>
      <c r="BH156" s="80">
        <f>IF(U156="sníž. přenesená",N156,0)</f>
        <v>0</v>
      </c>
      <c r="BI156" s="80">
        <f>IF(U156="nulová",N156,0)</f>
        <v>0</v>
      </c>
      <c r="BJ156" s="30" t="s">
        <v>118</v>
      </c>
      <c r="BK156" s="80">
        <f>ROUND(L156*K156,2)</f>
        <v>0</v>
      </c>
      <c r="BL156" s="30" t="s">
        <v>127</v>
      </c>
    </row>
    <row r="157" spans="2:64" s="86" customFormat="1" ht="22.5" customHeight="1" x14ac:dyDescent="0.25">
      <c r="B157" s="81"/>
      <c r="C157" s="82"/>
      <c r="D157" s="82"/>
      <c r="E157" s="83" t="s">
        <v>125</v>
      </c>
      <c r="F157" s="661" t="s">
        <v>2512</v>
      </c>
      <c r="G157" s="662"/>
      <c r="H157" s="662"/>
      <c r="I157" s="662"/>
      <c r="J157" s="82"/>
      <c r="K157" s="84">
        <v>2.5</v>
      </c>
      <c r="L157" s="82"/>
      <c r="M157" s="82"/>
      <c r="N157" s="82"/>
      <c r="O157" s="82"/>
      <c r="P157" s="82"/>
      <c r="Q157" s="82"/>
      <c r="R157" s="85"/>
      <c r="T157" s="87"/>
      <c r="U157" s="82"/>
      <c r="V157" s="82"/>
      <c r="W157" s="82"/>
      <c r="X157" s="82"/>
      <c r="Y157" s="82"/>
      <c r="Z157" s="82"/>
      <c r="AA157" s="88"/>
      <c r="AT157" s="89" t="s">
        <v>130</v>
      </c>
      <c r="AU157" s="89" t="s">
        <v>128</v>
      </c>
      <c r="AV157" s="86" t="s">
        <v>128</v>
      </c>
      <c r="AW157" s="86" t="s">
        <v>131</v>
      </c>
      <c r="AX157" s="86" t="s">
        <v>118</v>
      </c>
      <c r="AY157" s="89" t="s">
        <v>120</v>
      </c>
    </row>
    <row r="158" spans="2:64" s="17" customFormat="1" ht="22.5" customHeight="1" x14ac:dyDescent="0.25">
      <c r="B158" s="70"/>
      <c r="C158" s="71" t="s">
        <v>309</v>
      </c>
      <c r="D158" s="71" t="s">
        <v>121</v>
      </c>
      <c r="E158" s="72" t="s">
        <v>584</v>
      </c>
      <c r="F158" s="671" t="s">
        <v>585</v>
      </c>
      <c r="G158" s="667"/>
      <c r="H158" s="667"/>
      <c r="I158" s="667"/>
      <c r="J158" s="73" t="s">
        <v>532</v>
      </c>
      <c r="K158" s="74">
        <v>17</v>
      </c>
      <c r="L158" s="666"/>
      <c r="M158" s="667"/>
      <c r="N158" s="666">
        <f>ROUND(L158*K158,2)</f>
        <v>0</v>
      </c>
      <c r="O158" s="667"/>
      <c r="P158" s="667"/>
      <c r="Q158" s="667"/>
      <c r="R158" s="75"/>
      <c r="T158" s="76" t="s">
        <v>125</v>
      </c>
      <c r="U158" s="77" t="s">
        <v>126</v>
      </c>
      <c r="V158" s="78">
        <v>0.19600000000000001</v>
      </c>
      <c r="W158" s="78">
        <f>V158*K158</f>
        <v>3.3320000000000003</v>
      </c>
      <c r="X158" s="78">
        <v>0</v>
      </c>
      <c r="Y158" s="78">
        <f>X158*K158</f>
        <v>0</v>
      </c>
      <c r="Z158" s="78">
        <v>0</v>
      </c>
      <c r="AA158" s="79">
        <f>Z158*K158</f>
        <v>0</v>
      </c>
      <c r="AR158" s="30" t="s">
        <v>127</v>
      </c>
      <c r="AT158" s="30" t="s">
        <v>121</v>
      </c>
      <c r="AU158" s="30" t="s">
        <v>128</v>
      </c>
      <c r="AY158" s="30" t="s">
        <v>120</v>
      </c>
      <c r="BE158" s="80">
        <f>IF(U158="základní",N158,0)</f>
        <v>0</v>
      </c>
      <c r="BF158" s="80">
        <f>IF(U158="snížená",N158,0)</f>
        <v>0</v>
      </c>
      <c r="BG158" s="80">
        <f>IF(U158="zákl. přenesená",N158,0)</f>
        <v>0</v>
      </c>
      <c r="BH158" s="80">
        <f>IF(U158="sníž. přenesená",N158,0)</f>
        <v>0</v>
      </c>
      <c r="BI158" s="80">
        <f>IF(U158="nulová",N158,0)</f>
        <v>0</v>
      </c>
      <c r="BJ158" s="30" t="s">
        <v>118</v>
      </c>
      <c r="BK158" s="80">
        <f>ROUND(L158*K158,2)</f>
        <v>0</v>
      </c>
      <c r="BL158" s="30" t="s">
        <v>127</v>
      </c>
    </row>
    <row r="159" spans="2:64" s="86" customFormat="1" ht="22.5" customHeight="1" x14ac:dyDescent="0.25">
      <c r="B159" s="81"/>
      <c r="C159" s="82"/>
      <c r="D159" s="82"/>
      <c r="E159" s="83" t="s">
        <v>125</v>
      </c>
      <c r="F159" s="661" t="s">
        <v>2513</v>
      </c>
      <c r="G159" s="662"/>
      <c r="H159" s="662"/>
      <c r="I159" s="662"/>
      <c r="J159" s="82"/>
      <c r="K159" s="84">
        <v>17</v>
      </c>
      <c r="L159" s="82"/>
      <c r="M159" s="82"/>
      <c r="N159" s="82"/>
      <c r="O159" s="82"/>
      <c r="P159" s="82"/>
      <c r="Q159" s="82"/>
      <c r="R159" s="85"/>
      <c r="T159" s="87"/>
      <c r="U159" s="82"/>
      <c r="V159" s="82"/>
      <c r="W159" s="82"/>
      <c r="X159" s="82"/>
      <c r="Y159" s="82"/>
      <c r="Z159" s="82"/>
      <c r="AA159" s="88"/>
      <c r="AT159" s="89" t="s">
        <v>130</v>
      </c>
      <c r="AU159" s="89" t="s">
        <v>128</v>
      </c>
      <c r="AV159" s="86" t="s">
        <v>128</v>
      </c>
      <c r="AW159" s="86" t="s">
        <v>131</v>
      </c>
      <c r="AX159" s="86" t="s">
        <v>118</v>
      </c>
      <c r="AY159" s="89" t="s">
        <v>120</v>
      </c>
    </row>
    <row r="160" spans="2:64" s="17" customFormat="1" ht="31.5" customHeight="1" x14ac:dyDescent="0.25">
      <c r="B160" s="70"/>
      <c r="C160" s="71" t="s">
        <v>314</v>
      </c>
      <c r="D160" s="71" t="s">
        <v>121</v>
      </c>
      <c r="E160" s="72" t="s">
        <v>589</v>
      </c>
      <c r="F160" s="671" t="s">
        <v>590</v>
      </c>
      <c r="G160" s="667"/>
      <c r="H160" s="667"/>
      <c r="I160" s="667"/>
      <c r="J160" s="73" t="s">
        <v>191</v>
      </c>
      <c r="K160" s="74">
        <v>14.055</v>
      </c>
      <c r="L160" s="666"/>
      <c r="M160" s="667"/>
      <c r="N160" s="666">
        <f>ROUND(L160*K160,2)</f>
        <v>0</v>
      </c>
      <c r="O160" s="667"/>
      <c r="P160" s="667"/>
      <c r="Q160" s="667"/>
      <c r="R160" s="75"/>
      <c r="T160" s="76" t="s">
        <v>125</v>
      </c>
      <c r="U160" s="77" t="s">
        <v>126</v>
      </c>
      <c r="V160" s="78">
        <v>0.03</v>
      </c>
      <c r="W160" s="78">
        <f>V160*K160</f>
        <v>0.42164999999999997</v>
      </c>
      <c r="X160" s="78">
        <v>0</v>
      </c>
      <c r="Y160" s="78">
        <f>X160*K160</f>
        <v>0</v>
      </c>
      <c r="Z160" s="78">
        <v>0</v>
      </c>
      <c r="AA160" s="79">
        <f>Z160*K160</f>
        <v>0</v>
      </c>
      <c r="AR160" s="30" t="s">
        <v>127</v>
      </c>
      <c r="AT160" s="30" t="s">
        <v>121</v>
      </c>
      <c r="AU160" s="30" t="s">
        <v>128</v>
      </c>
      <c r="AY160" s="30" t="s">
        <v>120</v>
      </c>
      <c r="BE160" s="80">
        <f>IF(U160="základní",N160,0)</f>
        <v>0</v>
      </c>
      <c r="BF160" s="80">
        <f>IF(U160="snížená",N160,0)</f>
        <v>0</v>
      </c>
      <c r="BG160" s="80">
        <f>IF(U160="zákl. přenesená",N160,0)</f>
        <v>0</v>
      </c>
      <c r="BH160" s="80">
        <f>IF(U160="sníž. přenesená",N160,0)</f>
        <v>0</v>
      </c>
      <c r="BI160" s="80">
        <f>IF(U160="nulová",N160,0)</f>
        <v>0</v>
      </c>
      <c r="BJ160" s="30" t="s">
        <v>118</v>
      </c>
      <c r="BK160" s="80">
        <f>ROUND(L160*K160,2)</f>
        <v>0</v>
      </c>
      <c r="BL160" s="30" t="s">
        <v>127</v>
      </c>
    </row>
    <row r="161" spans="2:64" s="86" customFormat="1" ht="22.5" customHeight="1" x14ac:dyDescent="0.25">
      <c r="B161" s="81"/>
      <c r="C161" s="82"/>
      <c r="D161" s="82"/>
      <c r="E161" s="83" t="s">
        <v>125</v>
      </c>
      <c r="F161" s="661" t="s">
        <v>2514</v>
      </c>
      <c r="G161" s="662"/>
      <c r="H161" s="662"/>
      <c r="I161" s="662"/>
      <c r="J161" s="82"/>
      <c r="K161" s="84">
        <v>10.824</v>
      </c>
      <c r="L161" s="82"/>
      <c r="M161" s="82"/>
      <c r="N161" s="82"/>
      <c r="O161" s="82"/>
      <c r="P161" s="82"/>
      <c r="Q161" s="82"/>
      <c r="R161" s="85"/>
      <c r="T161" s="87"/>
      <c r="U161" s="82"/>
      <c r="V161" s="82"/>
      <c r="W161" s="82"/>
      <c r="X161" s="82"/>
      <c r="Y161" s="82"/>
      <c r="Z161" s="82"/>
      <c r="AA161" s="88"/>
      <c r="AT161" s="89" t="s">
        <v>130</v>
      </c>
      <c r="AU161" s="89" t="s">
        <v>128</v>
      </c>
      <c r="AV161" s="86" t="s">
        <v>128</v>
      </c>
      <c r="AW161" s="86" t="s">
        <v>131</v>
      </c>
      <c r="AX161" s="86" t="s">
        <v>119</v>
      </c>
      <c r="AY161" s="89" t="s">
        <v>120</v>
      </c>
    </row>
    <row r="162" spans="2:64" s="86" customFormat="1" ht="22.5" customHeight="1" x14ac:dyDescent="0.25">
      <c r="B162" s="81"/>
      <c r="C162" s="82"/>
      <c r="D162" s="82"/>
      <c r="E162" s="83" t="s">
        <v>125</v>
      </c>
      <c r="F162" s="663" t="s">
        <v>2515</v>
      </c>
      <c r="G162" s="662"/>
      <c r="H162" s="662"/>
      <c r="I162" s="662"/>
      <c r="J162" s="82"/>
      <c r="K162" s="84">
        <v>3.2309999999999999</v>
      </c>
      <c r="L162" s="82"/>
      <c r="M162" s="82"/>
      <c r="N162" s="82"/>
      <c r="O162" s="82"/>
      <c r="P162" s="82"/>
      <c r="Q162" s="82"/>
      <c r="R162" s="85"/>
      <c r="T162" s="87"/>
      <c r="U162" s="82"/>
      <c r="V162" s="82"/>
      <c r="W162" s="82"/>
      <c r="X162" s="82"/>
      <c r="Y162" s="82"/>
      <c r="Z162" s="82"/>
      <c r="AA162" s="88"/>
      <c r="AT162" s="89" t="s">
        <v>130</v>
      </c>
      <c r="AU162" s="89" t="s">
        <v>128</v>
      </c>
      <c r="AV162" s="86" t="s">
        <v>128</v>
      </c>
      <c r="AW162" s="86" t="s">
        <v>131</v>
      </c>
      <c r="AX162" s="86" t="s">
        <v>119</v>
      </c>
      <c r="AY162" s="89" t="s">
        <v>120</v>
      </c>
    </row>
    <row r="163" spans="2:64" s="95" customFormat="1" ht="22.5" customHeight="1" x14ac:dyDescent="0.25">
      <c r="B163" s="90"/>
      <c r="C163" s="91"/>
      <c r="D163" s="91"/>
      <c r="E163" s="92" t="s">
        <v>125</v>
      </c>
      <c r="F163" s="664" t="s">
        <v>146</v>
      </c>
      <c r="G163" s="665"/>
      <c r="H163" s="665"/>
      <c r="I163" s="665"/>
      <c r="J163" s="91"/>
      <c r="K163" s="93">
        <v>14.055</v>
      </c>
      <c r="L163" s="91"/>
      <c r="M163" s="91"/>
      <c r="N163" s="91"/>
      <c r="O163" s="91"/>
      <c r="P163" s="91"/>
      <c r="Q163" s="91"/>
      <c r="R163" s="94"/>
      <c r="T163" s="96"/>
      <c r="U163" s="91"/>
      <c r="V163" s="91"/>
      <c r="W163" s="91"/>
      <c r="X163" s="91"/>
      <c r="Y163" s="91"/>
      <c r="Z163" s="91"/>
      <c r="AA163" s="97"/>
      <c r="AT163" s="98" t="s">
        <v>130</v>
      </c>
      <c r="AU163" s="98" t="s">
        <v>128</v>
      </c>
      <c r="AV163" s="95" t="s">
        <v>127</v>
      </c>
      <c r="AW163" s="95" t="s">
        <v>131</v>
      </c>
      <c r="AX163" s="95" t="s">
        <v>118</v>
      </c>
      <c r="AY163" s="98" t="s">
        <v>120</v>
      </c>
    </row>
    <row r="164" spans="2:64" s="17" customFormat="1" ht="31.5" customHeight="1" x14ac:dyDescent="0.25">
      <c r="B164" s="70"/>
      <c r="C164" s="71" t="s">
        <v>318</v>
      </c>
      <c r="D164" s="71" t="s">
        <v>121</v>
      </c>
      <c r="E164" s="72" t="s">
        <v>592</v>
      </c>
      <c r="F164" s="671" t="s">
        <v>593</v>
      </c>
      <c r="G164" s="667"/>
      <c r="H164" s="667"/>
      <c r="I164" s="667"/>
      <c r="J164" s="73" t="s">
        <v>191</v>
      </c>
      <c r="K164" s="74">
        <v>252.99</v>
      </c>
      <c r="L164" s="666"/>
      <c r="M164" s="667"/>
      <c r="N164" s="666">
        <f>ROUND(L164*K164,2)</f>
        <v>0</v>
      </c>
      <c r="O164" s="667"/>
      <c r="P164" s="667"/>
      <c r="Q164" s="667"/>
      <c r="R164" s="75"/>
      <c r="T164" s="76" t="s">
        <v>125</v>
      </c>
      <c r="U164" s="77" t="s">
        <v>126</v>
      </c>
      <c r="V164" s="78">
        <v>2E-3</v>
      </c>
      <c r="W164" s="78">
        <f>V164*K164</f>
        <v>0.50597999999999999</v>
      </c>
      <c r="X164" s="78">
        <v>0</v>
      </c>
      <c r="Y164" s="78">
        <f>X164*K164</f>
        <v>0</v>
      </c>
      <c r="Z164" s="78">
        <v>0</v>
      </c>
      <c r="AA164" s="79">
        <f>Z164*K164</f>
        <v>0</v>
      </c>
      <c r="AR164" s="30" t="s">
        <v>127</v>
      </c>
      <c r="AT164" s="30" t="s">
        <v>121</v>
      </c>
      <c r="AU164" s="30" t="s">
        <v>128</v>
      </c>
      <c r="AY164" s="30" t="s">
        <v>120</v>
      </c>
      <c r="BE164" s="80">
        <f>IF(U164="základní",N164,0)</f>
        <v>0</v>
      </c>
      <c r="BF164" s="80">
        <f>IF(U164="snížená",N164,0)</f>
        <v>0</v>
      </c>
      <c r="BG164" s="80">
        <f>IF(U164="zákl. přenesená",N164,0)</f>
        <v>0</v>
      </c>
      <c r="BH164" s="80">
        <f>IF(U164="sníž. přenesená",N164,0)</f>
        <v>0</v>
      </c>
      <c r="BI164" s="80">
        <f>IF(U164="nulová",N164,0)</f>
        <v>0</v>
      </c>
      <c r="BJ164" s="30" t="s">
        <v>118</v>
      </c>
      <c r="BK164" s="80">
        <f>ROUND(L164*K164,2)</f>
        <v>0</v>
      </c>
      <c r="BL164" s="30" t="s">
        <v>127</v>
      </c>
    </row>
    <row r="165" spans="2:64" s="86" customFormat="1" ht="22.5" customHeight="1" x14ac:dyDescent="0.25">
      <c r="B165" s="81"/>
      <c r="C165" s="82"/>
      <c r="D165" s="82"/>
      <c r="E165" s="83" t="s">
        <v>125</v>
      </c>
      <c r="F165" s="661" t="s">
        <v>2516</v>
      </c>
      <c r="G165" s="662"/>
      <c r="H165" s="662"/>
      <c r="I165" s="662"/>
      <c r="J165" s="82"/>
      <c r="K165" s="84">
        <v>252.99</v>
      </c>
      <c r="L165" s="82"/>
      <c r="M165" s="82"/>
      <c r="N165" s="82"/>
      <c r="O165" s="82"/>
      <c r="P165" s="82"/>
      <c r="Q165" s="82"/>
      <c r="R165" s="85"/>
      <c r="T165" s="87"/>
      <c r="U165" s="82"/>
      <c r="V165" s="82"/>
      <c r="W165" s="82"/>
      <c r="X165" s="82"/>
      <c r="Y165" s="82"/>
      <c r="Z165" s="82"/>
      <c r="AA165" s="88"/>
      <c r="AT165" s="89" t="s">
        <v>130</v>
      </c>
      <c r="AU165" s="89" t="s">
        <v>128</v>
      </c>
      <c r="AV165" s="86" t="s">
        <v>128</v>
      </c>
      <c r="AW165" s="86" t="s">
        <v>131</v>
      </c>
      <c r="AX165" s="86" t="s">
        <v>118</v>
      </c>
      <c r="AY165" s="89" t="s">
        <v>120</v>
      </c>
    </row>
    <row r="166" spans="2:64" s="17" customFormat="1" ht="31.5" customHeight="1" x14ac:dyDescent="0.25">
      <c r="B166" s="70"/>
      <c r="C166" s="71" t="s">
        <v>322</v>
      </c>
      <c r="D166" s="71" t="s">
        <v>121</v>
      </c>
      <c r="E166" s="72" t="s">
        <v>595</v>
      </c>
      <c r="F166" s="671" t="s">
        <v>596</v>
      </c>
      <c r="G166" s="667"/>
      <c r="H166" s="667"/>
      <c r="I166" s="667"/>
      <c r="J166" s="73" t="s">
        <v>191</v>
      </c>
      <c r="K166" s="74">
        <v>1.8580000000000001</v>
      </c>
      <c r="L166" s="666"/>
      <c r="M166" s="667"/>
      <c r="N166" s="666">
        <f>ROUND(L166*K166,2)</f>
        <v>0</v>
      </c>
      <c r="O166" s="667"/>
      <c r="P166" s="667"/>
      <c r="Q166" s="667"/>
      <c r="R166" s="75"/>
      <c r="T166" s="76" t="s">
        <v>125</v>
      </c>
      <c r="U166" s="77" t="s">
        <v>126</v>
      </c>
      <c r="V166" s="78">
        <v>3.2000000000000001E-2</v>
      </c>
      <c r="W166" s="78">
        <f>V166*K166</f>
        <v>5.9456000000000002E-2</v>
      </c>
      <c r="X166" s="78">
        <v>0</v>
      </c>
      <c r="Y166" s="78">
        <f>X166*K166</f>
        <v>0</v>
      </c>
      <c r="Z166" s="78">
        <v>0</v>
      </c>
      <c r="AA166" s="79">
        <f>Z166*K166</f>
        <v>0</v>
      </c>
      <c r="AR166" s="30" t="s">
        <v>127</v>
      </c>
      <c r="AT166" s="30" t="s">
        <v>121</v>
      </c>
      <c r="AU166" s="30" t="s">
        <v>128</v>
      </c>
      <c r="AY166" s="30" t="s">
        <v>120</v>
      </c>
      <c r="BE166" s="80">
        <f>IF(U166="základní",N166,0)</f>
        <v>0</v>
      </c>
      <c r="BF166" s="80">
        <f>IF(U166="snížená",N166,0)</f>
        <v>0</v>
      </c>
      <c r="BG166" s="80">
        <f>IF(U166="zákl. přenesená",N166,0)</f>
        <v>0</v>
      </c>
      <c r="BH166" s="80">
        <f>IF(U166="sníž. přenesená",N166,0)</f>
        <v>0</v>
      </c>
      <c r="BI166" s="80">
        <f>IF(U166="nulová",N166,0)</f>
        <v>0</v>
      </c>
      <c r="BJ166" s="30" t="s">
        <v>118</v>
      </c>
      <c r="BK166" s="80">
        <f>ROUND(L166*K166,2)</f>
        <v>0</v>
      </c>
      <c r="BL166" s="30" t="s">
        <v>127</v>
      </c>
    </row>
    <row r="167" spans="2:64" s="86" customFormat="1" ht="22.5" customHeight="1" x14ac:dyDescent="0.25">
      <c r="B167" s="81"/>
      <c r="C167" s="82"/>
      <c r="D167" s="82"/>
      <c r="E167" s="83" t="s">
        <v>125</v>
      </c>
      <c r="F167" s="661" t="s">
        <v>2517</v>
      </c>
      <c r="G167" s="662"/>
      <c r="H167" s="662"/>
      <c r="I167" s="662"/>
      <c r="J167" s="82"/>
      <c r="K167" s="84">
        <v>0.52800000000000002</v>
      </c>
      <c r="L167" s="82"/>
      <c r="M167" s="82"/>
      <c r="N167" s="82"/>
      <c r="O167" s="82"/>
      <c r="P167" s="82"/>
      <c r="Q167" s="82"/>
      <c r="R167" s="85"/>
      <c r="T167" s="87"/>
      <c r="U167" s="82"/>
      <c r="V167" s="82"/>
      <c r="W167" s="82"/>
      <c r="X167" s="82"/>
      <c r="Y167" s="82"/>
      <c r="Z167" s="82"/>
      <c r="AA167" s="88"/>
      <c r="AT167" s="89" t="s">
        <v>130</v>
      </c>
      <c r="AU167" s="89" t="s">
        <v>128</v>
      </c>
      <c r="AV167" s="86" t="s">
        <v>128</v>
      </c>
      <c r="AW167" s="86" t="s">
        <v>131</v>
      </c>
      <c r="AX167" s="86" t="s">
        <v>119</v>
      </c>
      <c r="AY167" s="89" t="s">
        <v>120</v>
      </c>
    </row>
    <row r="168" spans="2:64" s="86" customFormat="1" ht="22.5" customHeight="1" x14ac:dyDescent="0.25">
      <c r="B168" s="81"/>
      <c r="C168" s="82"/>
      <c r="D168" s="82"/>
      <c r="E168" s="83" t="s">
        <v>125</v>
      </c>
      <c r="F168" s="663" t="s">
        <v>2420</v>
      </c>
      <c r="G168" s="662"/>
      <c r="H168" s="662"/>
      <c r="I168" s="662"/>
      <c r="J168" s="82"/>
      <c r="K168" s="84">
        <v>1.23</v>
      </c>
      <c r="L168" s="82"/>
      <c r="M168" s="82"/>
      <c r="N168" s="82"/>
      <c r="O168" s="82"/>
      <c r="P168" s="82"/>
      <c r="Q168" s="82"/>
      <c r="R168" s="85"/>
      <c r="T168" s="87"/>
      <c r="U168" s="82"/>
      <c r="V168" s="82"/>
      <c r="W168" s="82"/>
      <c r="X168" s="82"/>
      <c r="Y168" s="82"/>
      <c r="Z168" s="82"/>
      <c r="AA168" s="88"/>
      <c r="AT168" s="89" t="s">
        <v>130</v>
      </c>
      <c r="AU168" s="89" t="s">
        <v>128</v>
      </c>
      <c r="AV168" s="86" t="s">
        <v>128</v>
      </c>
      <c r="AW168" s="86" t="s">
        <v>131</v>
      </c>
      <c r="AX168" s="86" t="s">
        <v>119</v>
      </c>
      <c r="AY168" s="89" t="s">
        <v>120</v>
      </c>
    </row>
    <row r="169" spans="2:64" s="86" customFormat="1" ht="22.5" customHeight="1" x14ac:dyDescent="0.25">
      <c r="B169" s="81"/>
      <c r="C169" s="82"/>
      <c r="D169" s="82"/>
      <c r="E169" s="83" t="s">
        <v>125</v>
      </c>
      <c r="F169" s="663" t="s">
        <v>2518</v>
      </c>
      <c r="G169" s="662"/>
      <c r="H169" s="662"/>
      <c r="I169" s="662"/>
      <c r="J169" s="82"/>
      <c r="K169" s="84">
        <v>0.1</v>
      </c>
      <c r="L169" s="82"/>
      <c r="M169" s="82"/>
      <c r="N169" s="82"/>
      <c r="O169" s="82"/>
      <c r="P169" s="82"/>
      <c r="Q169" s="82"/>
      <c r="R169" s="85"/>
      <c r="T169" s="87"/>
      <c r="U169" s="82"/>
      <c r="V169" s="82"/>
      <c r="W169" s="82"/>
      <c r="X169" s="82"/>
      <c r="Y169" s="82"/>
      <c r="Z169" s="82"/>
      <c r="AA169" s="88"/>
      <c r="AT169" s="89" t="s">
        <v>130</v>
      </c>
      <c r="AU169" s="89" t="s">
        <v>128</v>
      </c>
      <c r="AV169" s="86" t="s">
        <v>128</v>
      </c>
      <c r="AW169" s="86" t="s">
        <v>131</v>
      </c>
      <c r="AX169" s="86" t="s">
        <v>119</v>
      </c>
      <c r="AY169" s="89" t="s">
        <v>120</v>
      </c>
    </row>
    <row r="170" spans="2:64" s="95" customFormat="1" ht="22.5" customHeight="1" x14ac:dyDescent="0.25">
      <c r="B170" s="90"/>
      <c r="C170" s="91"/>
      <c r="D170" s="91"/>
      <c r="E170" s="92" t="s">
        <v>125</v>
      </c>
      <c r="F170" s="664" t="s">
        <v>146</v>
      </c>
      <c r="G170" s="665"/>
      <c r="H170" s="665"/>
      <c r="I170" s="665"/>
      <c r="J170" s="91"/>
      <c r="K170" s="93">
        <v>1.8580000000000001</v>
      </c>
      <c r="L170" s="91"/>
      <c r="M170" s="91"/>
      <c r="N170" s="91"/>
      <c r="O170" s="91"/>
      <c r="P170" s="91"/>
      <c r="Q170" s="91"/>
      <c r="R170" s="94"/>
      <c r="T170" s="96"/>
      <c r="U170" s="91"/>
      <c r="V170" s="91"/>
      <c r="W170" s="91"/>
      <c r="X170" s="91"/>
      <c r="Y170" s="91"/>
      <c r="Z170" s="91"/>
      <c r="AA170" s="97"/>
      <c r="AT170" s="98" t="s">
        <v>130</v>
      </c>
      <c r="AU170" s="98" t="s">
        <v>128</v>
      </c>
      <c r="AV170" s="95" t="s">
        <v>127</v>
      </c>
      <c r="AW170" s="95" t="s">
        <v>131</v>
      </c>
      <c r="AX170" s="95" t="s">
        <v>118</v>
      </c>
      <c r="AY170" s="98" t="s">
        <v>120</v>
      </c>
    </row>
    <row r="171" spans="2:64" s="17" customFormat="1" ht="31.5" customHeight="1" x14ac:dyDescent="0.25">
      <c r="B171" s="70"/>
      <c r="C171" s="71" t="s">
        <v>328</v>
      </c>
      <c r="D171" s="71" t="s">
        <v>121</v>
      </c>
      <c r="E171" s="72" t="s">
        <v>601</v>
      </c>
      <c r="F171" s="671" t="s">
        <v>602</v>
      </c>
      <c r="G171" s="667"/>
      <c r="H171" s="667"/>
      <c r="I171" s="667"/>
      <c r="J171" s="73" t="s">
        <v>191</v>
      </c>
      <c r="K171" s="74">
        <v>33.444000000000003</v>
      </c>
      <c r="L171" s="666"/>
      <c r="M171" s="667"/>
      <c r="N171" s="666">
        <f>ROUND(L171*K171,2)</f>
        <v>0</v>
      </c>
      <c r="O171" s="667"/>
      <c r="P171" s="667"/>
      <c r="Q171" s="667"/>
      <c r="R171" s="75"/>
      <c r="T171" s="76" t="s">
        <v>125</v>
      </c>
      <c r="U171" s="77" t="s">
        <v>126</v>
      </c>
      <c r="V171" s="78">
        <v>3.0000000000000001E-3</v>
      </c>
      <c r="W171" s="78">
        <f>V171*K171</f>
        <v>0.100332</v>
      </c>
      <c r="X171" s="78">
        <v>0</v>
      </c>
      <c r="Y171" s="78">
        <f>X171*K171</f>
        <v>0</v>
      </c>
      <c r="Z171" s="78">
        <v>0</v>
      </c>
      <c r="AA171" s="79">
        <f>Z171*K171</f>
        <v>0</v>
      </c>
      <c r="AR171" s="30" t="s">
        <v>127</v>
      </c>
      <c r="AT171" s="30" t="s">
        <v>121</v>
      </c>
      <c r="AU171" s="30" t="s">
        <v>128</v>
      </c>
      <c r="AY171" s="30" t="s">
        <v>120</v>
      </c>
      <c r="BE171" s="80">
        <f>IF(U171="základní",N171,0)</f>
        <v>0</v>
      </c>
      <c r="BF171" s="80">
        <f>IF(U171="snížená",N171,0)</f>
        <v>0</v>
      </c>
      <c r="BG171" s="80">
        <f>IF(U171="zákl. přenesená",N171,0)</f>
        <v>0</v>
      </c>
      <c r="BH171" s="80">
        <f>IF(U171="sníž. přenesená",N171,0)</f>
        <v>0</v>
      </c>
      <c r="BI171" s="80">
        <f>IF(U171="nulová",N171,0)</f>
        <v>0</v>
      </c>
      <c r="BJ171" s="30" t="s">
        <v>118</v>
      </c>
      <c r="BK171" s="80">
        <f>ROUND(L171*K171,2)</f>
        <v>0</v>
      </c>
      <c r="BL171" s="30" t="s">
        <v>127</v>
      </c>
    </row>
    <row r="172" spans="2:64" s="86" customFormat="1" ht="22.5" customHeight="1" x14ac:dyDescent="0.25">
      <c r="B172" s="81"/>
      <c r="C172" s="82"/>
      <c r="D172" s="82"/>
      <c r="E172" s="83" t="s">
        <v>125</v>
      </c>
      <c r="F172" s="661" t="s">
        <v>2519</v>
      </c>
      <c r="G172" s="662"/>
      <c r="H172" s="662"/>
      <c r="I172" s="662"/>
      <c r="J172" s="82"/>
      <c r="K172" s="84">
        <v>33.444000000000003</v>
      </c>
      <c r="L172" s="82"/>
      <c r="M172" s="82"/>
      <c r="N172" s="82"/>
      <c r="O172" s="82"/>
      <c r="P172" s="82"/>
      <c r="Q172" s="82"/>
      <c r="R172" s="85"/>
      <c r="T172" s="87"/>
      <c r="U172" s="82"/>
      <c r="V172" s="82"/>
      <c r="W172" s="82"/>
      <c r="X172" s="82"/>
      <c r="Y172" s="82"/>
      <c r="Z172" s="82"/>
      <c r="AA172" s="88"/>
      <c r="AT172" s="89" t="s">
        <v>130</v>
      </c>
      <c r="AU172" s="89" t="s">
        <v>128</v>
      </c>
      <c r="AV172" s="86" t="s">
        <v>128</v>
      </c>
      <c r="AW172" s="86" t="s">
        <v>131</v>
      </c>
      <c r="AX172" s="86" t="s">
        <v>118</v>
      </c>
      <c r="AY172" s="89" t="s">
        <v>120</v>
      </c>
    </row>
    <row r="173" spans="2:64" s="17" customFormat="1" ht="31.5" customHeight="1" x14ac:dyDescent="0.25">
      <c r="B173" s="70"/>
      <c r="C173" s="71" t="s">
        <v>333</v>
      </c>
      <c r="D173" s="71" t="s">
        <v>121</v>
      </c>
      <c r="E173" s="72" t="s">
        <v>605</v>
      </c>
      <c r="F173" s="671" t="s">
        <v>606</v>
      </c>
      <c r="G173" s="667"/>
      <c r="H173" s="667"/>
      <c r="I173" s="667"/>
      <c r="J173" s="73" t="s">
        <v>191</v>
      </c>
      <c r="K173" s="74">
        <v>1.8580000000000001</v>
      </c>
      <c r="L173" s="666"/>
      <c r="M173" s="667"/>
      <c r="N173" s="666">
        <f>ROUND(L173*K173,2)</f>
        <v>0</v>
      </c>
      <c r="O173" s="667"/>
      <c r="P173" s="667"/>
      <c r="Q173" s="667"/>
      <c r="R173" s="75"/>
      <c r="T173" s="76" t="s">
        <v>125</v>
      </c>
      <c r="U173" s="77" t="s">
        <v>126</v>
      </c>
      <c r="V173" s="78">
        <v>0</v>
      </c>
      <c r="W173" s="78">
        <f>V173*K173</f>
        <v>0</v>
      </c>
      <c r="X173" s="78">
        <v>0</v>
      </c>
      <c r="Y173" s="78">
        <f>X173*K173</f>
        <v>0</v>
      </c>
      <c r="Z173" s="78">
        <v>0</v>
      </c>
      <c r="AA173" s="79">
        <f>Z173*K173</f>
        <v>0</v>
      </c>
      <c r="AR173" s="30" t="s">
        <v>127</v>
      </c>
      <c r="AT173" s="30" t="s">
        <v>121</v>
      </c>
      <c r="AU173" s="30" t="s">
        <v>128</v>
      </c>
      <c r="AY173" s="30" t="s">
        <v>120</v>
      </c>
      <c r="BE173" s="80">
        <f>IF(U173="základní",N173,0)</f>
        <v>0</v>
      </c>
      <c r="BF173" s="80">
        <f>IF(U173="snížená",N173,0)</f>
        <v>0</v>
      </c>
      <c r="BG173" s="80">
        <f>IF(U173="zákl. přenesená",N173,0)</f>
        <v>0</v>
      </c>
      <c r="BH173" s="80">
        <f>IF(U173="sníž. přenesená",N173,0)</f>
        <v>0</v>
      </c>
      <c r="BI173" s="80">
        <f>IF(U173="nulová",N173,0)</f>
        <v>0</v>
      </c>
      <c r="BJ173" s="30" t="s">
        <v>118</v>
      </c>
      <c r="BK173" s="80">
        <f>ROUND(L173*K173,2)</f>
        <v>0</v>
      </c>
      <c r="BL173" s="30" t="s">
        <v>127</v>
      </c>
    </row>
    <row r="174" spans="2:64" s="86" customFormat="1" ht="22.5" customHeight="1" x14ac:dyDescent="0.25">
      <c r="B174" s="81"/>
      <c r="C174" s="82"/>
      <c r="D174" s="82"/>
      <c r="E174" s="83" t="s">
        <v>125</v>
      </c>
      <c r="F174" s="661" t="s">
        <v>2520</v>
      </c>
      <c r="G174" s="662"/>
      <c r="H174" s="662"/>
      <c r="I174" s="662"/>
      <c r="J174" s="82"/>
      <c r="K174" s="84">
        <v>1.8580000000000001</v>
      </c>
      <c r="L174" s="82"/>
      <c r="M174" s="82"/>
      <c r="N174" s="82"/>
      <c r="O174" s="82"/>
      <c r="P174" s="82"/>
      <c r="Q174" s="82"/>
      <c r="R174" s="85"/>
      <c r="T174" s="87"/>
      <c r="U174" s="82"/>
      <c r="V174" s="82"/>
      <c r="W174" s="82"/>
      <c r="X174" s="82"/>
      <c r="Y174" s="82"/>
      <c r="Z174" s="82"/>
      <c r="AA174" s="88"/>
      <c r="AT174" s="89" t="s">
        <v>130</v>
      </c>
      <c r="AU174" s="89" t="s">
        <v>128</v>
      </c>
      <c r="AV174" s="86" t="s">
        <v>128</v>
      </c>
      <c r="AW174" s="86" t="s">
        <v>131</v>
      </c>
      <c r="AX174" s="86" t="s">
        <v>118</v>
      </c>
      <c r="AY174" s="89" t="s">
        <v>120</v>
      </c>
    </row>
    <row r="175" spans="2:64" s="17" customFormat="1" ht="31.5" customHeight="1" x14ac:dyDescent="0.25">
      <c r="B175" s="70"/>
      <c r="C175" s="71" t="s">
        <v>339</v>
      </c>
      <c r="D175" s="71" t="s">
        <v>121</v>
      </c>
      <c r="E175" s="72" t="s">
        <v>608</v>
      </c>
      <c r="F175" s="671" t="s">
        <v>609</v>
      </c>
      <c r="G175" s="667"/>
      <c r="H175" s="667"/>
      <c r="I175" s="667"/>
      <c r="J175" s="73" t="s">
        <v>191</v>
      </c>
      <c r="K175" s="74">
        <v>3.2309999999999999</v>
      </c>
      <c r="L175" s="666"/>
      <c r="M175" s="667"/>
      <c r="N175" s="666">
        <f>ROUND(L175*K175,2)</f>
        <v>0</v>
      </c>
      <c r="O175" s="667"/>
      <c r="P175" s="667"/>
      <c r="Q175" s="667"/>
      <c r="R175" s="75"/>
      <c r="T175" s="76" t="s">
        <v>125</v>
      </c>
      <c r="U175" s="77" t="s">
        <v>126</v>
      </c>
      <c r="V175" s="78">
        <v>0</v>
      </c>
      <c r="W175" s="78">
        <f>V175*K175</f>
        <v>0</v>
      </c>
      <c r="X175" s="78">
        <v>0</v>
      </c>
      <c r="Y175" s="78">
        <f>X175*K175</f>
        <v>0</v>
      </c>
      <c r="Z175" s="78">
        <v>0</v>
      </c>
      <c r="AA175" s="79">
        <f>Z175*K175</f>
        <v>0</v>
      </c>
      <c r="AR175" s="30" t="s">
        <v>127</v>
      </c>
      <c r="AT175" s="30" t="s">
        <v>121</v>
      </c>
      <c r="AU175" s="30" t="s">
        <v>128</v>
      </c>
      <c r="AY175" s="30" t="s">
        <v>120</v>
      </c>
      <c r="BE175" s="80">
        <f>IF(U175="základní",N175,0)</f>
        <v>0</v>
      </c>
      <c r="BF175" s="80">
        <f>IF(U175="snížená",N175,0)</f>
        <v>0</v>
      </c>
      <c r="BG175" s="80">
        <f>IF(U175="zákl. přenesená",N175,0)</f>
        <v>0</v>
      </c>
      <c r="BH175" s="80">
        <f>IF(U175="sníž. přenesená",N175,0)</f>
        <v>0</v>
      </c>
      <c r="BI175" s="80">
        <f>IF(U175="nulová",N175,0)</f>
        <v>0</v>
      </c>
      <c r="BJ175" s="30" t="s">
        <v>118</v>
      </c>
      <c r="BK175" s="80">
        <f>ROUND(L175*K175,2)</f>
        <v>0</v>
      </c>
      <c r="BL175" s="30" t="s">
        <v>127</v>
      </c>
    </row>
    <row r="176" spans="2:64" s="86" customFormat="1" ht="22.5" customHeight="1" x14ac:dyDescent="0.25">
      <c r="B176" s="81"/>
      <c r="C176" s="82"/>
      <c r="D176" s="82"/>
      <c r="E176" s="83" t="s">
        <v>125</v>
      </c>
      <c r="F176" s="661" t="s">
        <v>2521</v>
      </c>
      <c r="G176" s="662"/>
      <c r="H176" s="662"/>
      <c r="I176" s="662"/>
      <c r="J176" s="82"/>
      <c r="K176" s="84">
        <v>3.2309999999999999</v>
      </c>
      <c r="L176" s="82"/>
      <c r="M176" s="82"/>
      <c r="N176" s="82"/>
      <c r="O176" s="82"/>
      <c r="P176" s="82"/>
      <c r="Q176" s="82"/>
      <c r="R176" s="85"/>
      <c r="T176" s="87"/>
      <c r="U176" s="82"/>
      <c r="V176" s="82"/>
      <c r="W176" s="82"/>
      <c r="X176" s="82"/>
      <c r="Y176" s="82"/>
      <c r="Z176" s="82"/>
      <c r="AA176" s="88"/>
      <c r="AT176" s="89" t="s">
        <v>130</v>
      </c>
      <c r="AU176" s="89" t="s">
        <v>128</v>
      </c>
      <c r="AV176" s="86" t="s">
        <v>128</v>
      </c>
      <c r="AW176" s="86" t="s">
        <v>131</v>
      </c>
      <c r="AX176" s="86" t="s">
        <v>118</v>
      </c>
      <c r="AY176" s="89" t="s">
        <v>120</v>
      </c>
    </row>
    <row r="177" spans="2:64" s="17" customFormat="1" ht="31.5" customHeight="1" x14ac:dyDescent="0.25">
      <c r="B177" s="70"/>
      <c r="C177" s="71" t="s">
        <v>344</v>
      </c>
      <c r="D177" s="71" t="s">
        <v>121</v>
      </c>
      <c r="E177" s="72" t="s">
        <v>611</v>
      </c>
      <c r="F177" s="671" t="s">
        <v>612</v>
      </c>
      <c r="G177" s="667"/>
      <c r="H177" s="667"/>
      <c r="I177" s="667"/>
      <c r="J177" s="73" t="s">
        <v>191</v>
      </c>
      <c r="K177" s="74">
        <v>10.824</v>
      </c>
      <c r="L177" s="666"/>
      <c r="M177" s="667"/>
      <c r="N177" s="666">
        <f>ROUND(L177*K177,2)</f>
        <v>0</v>
      </c>
      <c r="O177" s="667"/>
      <c r="P177" s="667"/>
      <c r="Q177" s="667"/>
      <c r="R177" s="75"/>
      <c r="T177" s="76" t="s">
        <v>125</v>
      </c>
      <c r="U177" s="77" t="s">
        <v>126</v>
      </c>
      <c r="V177" s="78">
        <v>0</v>
      </c>
      <c r="W177" s="78">
        <f>V177*K177</f>
        <v>0</v>
      </c>
      <c r="X177" s="78">
        <v>0</v>
      </c>
      <c r="Y177" s="78">
        <f>X177*K177</f>
        <v>0</v>
      </c>
      <c r="Z177" s="78">
        <v>0</v>
      </c>
      <c r="AA177" s="79">
        <f>Z177*K177</f>
        <v>0</v>
      </c>
      <c r="AR177" s="30" t="s">
        <v>127</v>
      </c>
      <c r="AT177" s="30" t="s">
        <v>121</v>
      </c>
      <c r="AU177" s="30" t="s">
        <v>128</v>
      </c>
      <c r="AY177" s="30" t="s">
        <v>120</v>
      </c>
      <c r="BE177" s="80">
        <f>IF(U177="základní",N177,0)</f>
        <v>0</v>
      </c>
      <c r="BF177" s="80">
        <f>IF(U177="snížená",N177,0)</f>
        <v>0</v>
      </c>
      <c r="BG177" s="80">
        <f>IF(U177="zákl. přenesená",N177,0)</f>
        <v>0</v>
      </c>
      <c r="BH177" s="80">
        <f>IF(U177="sníž. přenesená",N177,0)</f>
        <v>0</v>
      </c>
      <c r="BI177" s="80">
        <f>IF(U177="nulová",N177,0)</f>
        <v>0</v>
      </c>
      <c r="BJ177" s="30" t="s">
        <v>118</v>
      </c>
      <c r="BK177" s="80">
        <f>ROUND(L177*K177,2)</f>
        <v>0</v>
      </c>
      <c r="BL177" s="30" t="s">
        <v>127</v>
      </c>
    </row>
    <row r="178" spans="2:64" s="86" customFormat="1" ht="22.5" customHeight="1" x14ac:dyDescent="0.25">
      <c r="B178" s="81"/>
      <c r="C178" s="82"/>
      <c r="D178" s="82"/>
      <c r="E178" s="83" t="s">
        <v>125</v>
      </c>
      <c r="F178" s="661" t="s">
        <v>2522</v>
      </c>
      <c r="G178" s="662"/>
      <c r="H178" s="662"/>
      <c r="I178" s="662"/>
      <c r="J178" s="82"/>
      <c r="K178" s="84">
        <v>10.824</v>
      </c>
      <c r="L178" s="82"/>
      <c r="M178" s="82"/>
      <c r="N178" s="82"/>
      <c r="O178" s="82"/>
      <c r="P178" s="82"/>
      <c r="Q178" s="82"/>
      <c r="R178" s="85"/>
      <c r="T178" s="87"/>
      <c r="U178" s="82"/>
      <c r="V178" s="82"/>
      <c r="W178" s="82"/>
      <c r="X178" s="82"/>
      <c r="Y178" s="82"/>
      <c r="Z178" s="82"/>
      <c r="AA178" s="88"/>
      <c r="AT178" s="89" t="s">
        <v>130</v>
      </c>
      <c r="AU178" s="89" t="s">
        <v>128</v>
      </c>
      <c r="AV178" s="86" t="s">
        <v>128</v>
      </c>
      <c r="AW178" s="86" t="s">
        <v>131</v>
      </c>
      <c r="AX178" s="86" t="s">
        <v>118</v>
      </c>
      <c r="AY178" s="89" t="s">
        <v>120</v>
      </c>
    </row>
    <row r="179" spans="2:64" s="62" customFormat="1" ht="29.85" customHeight="1" x14ac:dyDescent="0.3">
      <c r="B179" s="58"/>
      <c r="C179" s="59"/>
      <c r="D179" s="69" t="s">
        <v>84</v>
      </c>
      <c r="E179" s="69"/>
      <c r="F179" s="69"/>
      <c r="G179" s="69"/>
      <c r="H179" s="69"/>
      <c r="I179" s="69"/>
      <c r="J179" s="69"/>
      <c r="K179" s="69"/>
      <c r="L179" s="69"/>
      <c r="M179" s="69"/>
      <c r="N179" s="659">
        <f>BK179</f>
        <v>0</v>
      </c>
      <c r="O179" s="660"/>
      <c r="P179" s="660"/>
      <c r="Q179" s="660"/>
      <c r="R179" s="61"/>
      <c r="T179" s="63"/>
      <c r="U179" s="59"/>
      <c r="V179" s="59"/>
      <c r="W179" s="64">
        <f>SUM(W180:W190)</f>
        <v>1.145378</v>
      </c>
      <c r="X179" s="59"/>
      <c r="Y179" s="64">
        <f>SUM(Y180:Y190)</f>
        <v>0</v>
      </c>
      <c r="Z179" s="59"/>
      <c r="AA179" s="65">
        <f>SUM(AA180:AA190)</f>
        <v>6.5699999999999995E-2</v>
      </c>
      <c r="AR179" s="66" t="s">
        <v>118</v>
      </c>
      <c r="AT179" s="67" t="s">
        <v>117</v>
      </c>
      <c r="AU179" s="67" t="s">
        <v>118</v>
      </c>
      <c r="AY179" s="66" t="s">
        <v>120</v>
      </c>
      <c r="BK179" s="68">
        <f>SUM(BK180:BK190)</f>
        <v>0</v>
      </c>
    </row>
    <row r="180" spans="2:64" s="17" customFormat="1" ht="31.5" customHeight="1" x14ac:dyDescent="0.25">
      <c r="B180" s="70"/>
      <c r="C180" s="71" t="s">
        <v>348</v>
      </c>
      <c r="D180" s="71" t="s">
        <v>121</v>
      </c>
      <c r="E180" s="72" t="s">
        <v>842</v>
      </c>
      <c r="F180" s="671" t="s">
        <v>843</v>
      </c>
      <c r="G180" s="667"/>
      <c r="H180" s="667"/>
      <c r="I180" s="667"/>
      <c r="J180" s="73" t="s">
        <v>447</v>
      </c>
      <c r="K180" s="74">
        <v>1</v>
      </c>
      <c r="L180" s="666"/>
      <c r="M180" s="667"/>
      <c r="N180" s="666">
        <f>ROUND(L180*K180,2)</f>
        <v>0</v>
      </c>
      <c r="O180" s="667"/>
      <c r="P180" s="667"/>
      <c r="Q180" s="667"/>
      <c r="R180" s="75"/>
      <c r="T180" s="76" t="s">
        <v>125</v>
      </c>
      <c r="U180" s="77" t="s">
        <v>126</v>
      </c>
      <c r="V180" s="78">
        <v>0.5</v>
      </c>
      <c r="W180" s="78">
        <f>V180*K180</f>
        <v>0.5</v>
      </c>
      <c r="X180" s="78">
        <v>0</v>
      </c>
      <c r="Y180" s="78">
        <f>X180*K180</f>
        <v>0</v>
      </c>
      <c r="Z180" s="78">
        <v>6.5699999999999995E-2</v>
      </c>
      <c r="AA180" s="79">
        <f>Z180*K180</f>
        <v>6.5699999999999995E-2</v>
      </c>
      <c r="AR180" s="30" t="s">
        <v>127</v>
      </c>
      <c r="AT180" s="30" t="s">
        <v>121</v>
      </c>
      <c r="AU180" s="30" t="s">
        <v>128</v>
      </c>
      <c r="AY180" s="30" t="s">
        <v>120</v>
      </c>
      <c r="BE180" s="80">
        <f>IF(U180="základní",N180,0)</f>
        <v>0</v>
      </c>
      <c r="BF180" s="80">
        <f>IF(U180="snížená",N180,0)</f>
        <v>0</v>
      </c>
      <c r="BG180" s="80">
        <f>IF(U180="zákl. přenesená",N180,0)</f>
        <v>0</v>
      </c>
      <c r="BH180" s="80">
        <f>IF(U180="sníž. přenesená",N180,0)</f>
        <v>0</v>
      </c>
      <c r="BI180" s="80">
        <f>IF(U180="nulová",N180,0)</f>
        <v>0</v>
      </c>
      <c r="BJ180" s="30" t="s">
        <v>118</v>
      </c>
      <c r="BK180" s="80">
        <f>ROUND(L180*K180,2)</f>
        <v>0</v>
      </c>
      <c r="BL180" s="30" t="s">
        <v>127</v>
      </c>
    </row>
    <row r="181" spans="2:64" s="86" customFormat="1" ht="22.5" customHeight="1" x14ac:dyDescent="0.25">
      <c r="B181" s="81"/>
      <c r="C181" s="82"/>
      <c r="D181" s="82"/>
      <c r="E181" s="83" t="s">
        <v>125</v>
      </c>
      <c r="F181" s="661" t="s">
        <v>2523</v>
      </c>
      <c r="G181" s="662"/>
      <c r="H181" s="662"/>
      <c r="I181" s="662"/>
      <c r="J181" s="82"/>
      <c r="K181" s="84">
        <v>1</v>
      </c>
      <c r="L181" s="82"/>
      <c r="M181" s="82"/>
      <c r="N181" s="82"/>
      <c r="O181" s="82"/>
      <c r="P181" s="82"/>
      <c r="Q181" s="82"/>
      <c r="R181" s="85"/>
      <c r="T181" s="87"/>
      <c r="U181" s="82"/>
      <c r="V181" s="82"/>
      <c r="W181" s="82"/>
      <c r="X181" s="82"/>
      <c r="Y181" s="82"/>
      <c r="Z181" s="82"/>
      <c r="AA181" s="88"/>
      <c r="AT181" s="89" t="s">
        <v>130</v>
      </c>
      <c r="AU181" s="89" t="s">
        <v>128</v>
      </c>
      <c r="AV181" s="86" t="s">
        <v>128</v>
      </c>
      <c r="AW181" s="86" t="s">
        <v>131</v>
      </c>
      <c r="AX181" s="86" t="s">
        <v>118</v>
      </c>
      <c r="AY181" s="89" t="s">
        <v>120</v>
      </c>
    </row>
    <row r="182" spans="2:64" s="17" customFormat="1" ht="31.5" customHeight="1" x14ac:dyDescent="0.25">
      <c r="B182" s="70"/>
      <c r="C182" s="71" t="s">
        <v>353</v>
      </c>
      <c r="D182" s="71" t="s">
        <v>121</v>
      </c>
      <c r="E182" s="72" t="s">
        <v>2524</v>
      </c>
      <c r="F182" s="671" t="s">
        <v>2525</v>
      </c>
      <c r="G182" s="667"/>
      <c r="H182" s="667"/>
      <c r="I182" s="667"/>
      <c r="J182" s="73" t="s">
        <v>532</v>
      </c>
      <c r="K182" s="74">
        <v>3</v>
      </c>
      <c r="L182" s="666"/>
      <c r="M182" s="667"/>
      <c r="N182" s="666">
        <f>ROUND(L182*K182,2)</f>
        <v>0</v>
      </c>
      <c r="O182" s="667"/>
      <c r="P182" s="667"/>
      <c r="Q182" s="667"/>
      <c r="R182" s="75"/>
      <c r="T182" s="76" t="s">
        <v>125</v>
      </c>
      <c r="U182" s="77" t="s">
        <v>126</v>
      </c>
      <c r="V182" s="78">
        <v>0.21</v>
      </c>
      <c r="W182" s="78">
        <f>V182*K182</f>
        <v>0.63</v>
      </c>
      <c r="X182" s="78">
        <v>0</v>
      </c>
      <c r="Y182" s="78">
        <f>X182*K182</f>
        <v>0</v>
      </c>
      <c r="Z182" s="78">
        <v>0</v>
      </c>
      <c r="AA182" s="79">
        <f>Z182*K182</f>
        <v>0</v>
      </c>
      <c r="AR182" s="30" t="s">
        <v>127</v>
      </c>
      <c r="AT182" s="30" t="s">
        <v>121</v>
      </c>
      <c r="AU182" s="30" t="s">
        <v>128</v>
      </c>
      <c r="AY182" s="30" t="s">
        <v>120</v>
      </c>
      <c r="BE182" s="80">
        <f>IF(U182="základní",N182,0)</f>
        <v>0</v>
      </c>
      <c r="BF182" s="80">
        <f>IF(U182="snížená",N182,0)</f>
        <v>0</v>
      </c>
      <c r="BG182" s="80">
        <f>IF(U182="zákl. přenesená",N182,0)</f>
        <v>0</v>
      </c>
      <c r="BH182" s="80">
        <f>IF(U182="sníž. přenesená",N182,0)</f>
        <v>0</v>
      </c>
      <c r="BI182" s="80">
        <f>IF(U182="nulová",N182,0)</f>
        <v>0</v>
      </c>
      <c r="BJ182" s="30" t="s">
        <v>118</v>
      </c>
      <c r="BK182" s="80">
        <f>ROUND(L182*K182,2)</f>
        <v>0</v>
      </c>
      <c r="BL182" s="30" t="s">
        <v>127</v>
      </c>
    </row>
    <row r="183" spans="2:64" s="17" customFormat="1" ht="54" customHeight="1" x14ac:dyDescent="0.25">
      <c r="B183" s="18"/>
      <c r="C183" s="20"/>
      <c r="D183" s="20"/>
      <c r="E183" s="20"/>
      <c r="F183" s="679" t="s">
        <v>2526</v>
      </c>
      <c r="G183" s="680"/>
      <c r="H183" s="680"/>
      <c r="I183" s="680"/>
      <c r="J183" s="20"/>
      <c r="K183" s="20"/>
      <c r="L183" s="20"/>
      <c r="M183" s="20"/>
      <c r="N183" s="20"/>
      <c r="O183" s="20"/>
      <c r="P183" s="20"/>
      <c r="Q183" s="20"/>
      <c r="R183" s="19"/>
      <c r="T183" s="99"/>
      <c r="U183" s="20"/>
      <c r="V183" s="20"/>
      <c r="W183" s="20"/>
      <c r="X183" s="20"/>
      <c r="Y183" s="20"/>
      <c r="Z183" s="20"/>
      <c r="AA183" s="100"/>
      <c r="AT183" s="30" t="s">
        <v>193</v>
      </c>
      <c r="AU183" s="30" t="s">
        <v>128</v>
      </c>
    </row>
    <row r="184" spans="2:64" s="86" customFormat="1" ht="22.5" customHeight="1" x14ac:dyDescent="0.25">
      <c r="B184" s="81"/>
      <c r="C184" s="82"/>
      <c r="D184" s="82"/>
      <c r="E184" s="83" t="s">
        <v>125</v>
      </c>
      <c r="F184" s="663" t="s">
        <v>1898</v>
      </c>
      <c r="G184" s="662"/>
      <c r="H184" s="662"/>
      <c r="I184" s="662"/>
      <c r="J184" s="82"/>
      <c r="K184" s="84">
        <v>3</v>
      </c>
      <c r="L184" s="82"/>
      <c r="M184" s="82"/>
      <c r="N184" s="82"/>
      <c r="O184" s="82"/>
      <c r="P184" s="82"/>
      <c r="Q184" s="82"/>
      <c r="R184" s="85"/>
      <c r="T184" s="87"/>
      <c r="U184" s="82"/>
      <c r="V184" s="82"/>
      <c r="W184" s="82"/>
      <c r="X184" s="82"/>
      <c r="Y184" s="82"/>
      <c r="Z184" s="82"/>
      <c r="AA184" s="88"/>
      <c r="AT184" s="89" t="s">
        <v>130</v>
      </c>
      <c r="AU184" s="89" t="s">
        <v>128</v>
      </c>
      <c r="AV184" s="86" t="s">
        <v>128</v>
      </c>
      <c r="AW184" s="86" t="s">
        <v>131</v>
      </c>
      <c r="AX184" s="86" t="s">
        <v>118</v>
      </c>
      <c r="AY184" s="89" t="s">
        <v>120</v>
      </c>
    </row>
    <row r="185" spans="2:64" s="17" customFormat="1" ht="31.5" customHeight="1" x14ac:dyDescent="0.25">
      <c r="B185" s="70"/>
      <c r="C185" s="71" t="s">
        <v>357</v>
      </c>
      <c r="D185" s="71" t="s">
        <v>121</v>
      </c>
      <c r="E185" s="72" t="s">
        <v>1899</v>
      </c>
      <c r="F185" s="671" t="s">
        <v>1900</v>
      </c>
      <c r="G185" s="667"/>
      <c r="H185" s="667"/>
      <c r="I185" s="667"/>
      <c r="J185" s="73" t="s">
        <v>191</v>
      </c>
      <c r="K185" s="74">
        <v>6.6000000000000003E-2</v>
      </c>
      <c r="L185" s="666"/>
      <c r="M185" s="667"/>
      <c r="N185" s="666">
        <f>ROUND(L185*K185,2)</f>
        <v>0</v>
      </c>
      <c r="O185" s="667"/>
      <c r="P185" s="667"/>
      <c r="Q185" s="667"/>
      <c r="R185" s="75"/>
      <c r="T185" s="76" t="s">
        <v>125</v>
      </c>
      <c r="U185" s="77" t="s">
        <v>126</v>
      </c>
      <c r="V185" s="78">
        <v>0.125</v>
      </c>
      <c r="W185" s="78">
        <f>V185*K185</f>
        <v>8.2500000000000004E-3</v>
      </c>
      <c r="X185" s="78">
        <v>0</v>
      </c>
      <c r="Y185" s="78">
        <f>X185*K185</f>
        <v>0</v>
      </c>
      <c r="Z185" s="78">
        <v>0</v>
      </c>
      <c r="AA185" s="79">
        <f>Z185*K185</f>
        <v>0</v>
      </c>
      <c r="AR185" s="30" t="s">
        <v>127</v>
      </c>
      <c r="AT185" s="30" t="s">
        <v>121</v>
      </c>
      <c r="AU185" s="30" t="s">
        <v>128</v>
      </c>
      <c r="AY185" s="30" t="s">
        <v>120</v>
      </c>
      <c r="BE185" s="80">
        <f>IF(U185="základní",N185,0)</f>
        <v>0</v>
      </c>
      <c r="BF185" s="80">
        <f>IF(U185="snížená",N185,0)</f>
        <v>0</v>
      </c>
      <c r="BG185" s="80">
        <f>IF(U185="zákl. přenesená",N185,0)</f>
        <v>0</v>
      </c>
      <c r="BH185" s="80">
        <f>IF(U185="sníž. přenesená",N185,0)</f>
        <v>0</v>
      </c>
      <c r="BI185" s="80">
        <f>IF(U185="nulová",N185,0)</f>
        <v>0</v>
      </c>
      <c r="BJ185" s="30" t="s">
        <v>118</v>
      </c>
      <c r="BK185" s="80">
        <f>ROUND(L185*K185,2)</f>
        <v>0</v>
      </c>
      <c r="BL185" s="30" t="s">
        <v>127</v>
      </c>
    </row>
    <row r="186" spans="2:64" s="86" customFormat="1" ht="22.5" customHeight="1" x14ac:dyDescent="0.25">
      <c r="B186" s="81"/>
      <c r="C186" s="82"/>
      <c r="D186" s="82"/>
      <c r="E186" s="83" t="s">
        <v>125</v>
      </c>
      <c r="F186" s="661" t="s">
        <v>2527</v>
      </c>
      <c r="G186" s="662"/>
      <c r="H186" s="662"/>
      <c r="I186" s="662"/>
      <c r="J186" s="82"/>
      <c r="K186" s="84">
        <v>6.6000000000000003E-2</v>
      </c>
      <c r="L186" s="82"/>
      <c r="M186" s="82"/>
      <c r="N186" s="82"/>
      <c r="O186" s="82"/>
      <c r="P186" s="82"/>
      <c r="Q186" s="82"/>
      <c r="R186" s="85"/>
      <c r="T186" s="87"/>
      <c r="U186" s="82"/>
      <c r="V186" s="82"/>
      <c r="W186" s="82"/>
      <c r="X186" s="82"/>
      <c r="Y186" s="82"/>
      <c r="Z186" s="82"/>
      <c r="AA186" s="88"/>
      <c r="AT186" s="89" t="s">
        <v>130</v>
      </c>
      <c r="AU186" s="89" t="s">
        <v>128</v>
      </c>
      <c r="AV186" s="86" t="s">
        <v>128</v>
      </c>
      <c r="AW186" s="86" t="s">
        <v>131</v>
      </c>
      <c r="AX186" s="86" t="s">
        <v>118</v>
      </c>
      <c r="AY186" s="89" t="s">
        <v>120</v>
      </c>
    </row>
    <row r="187" spans="2:64" s="17" customFormat="1" ht="31.5" customHeight="1" x14ac:dyDescent="0.25">
      <c r="B187" s="70"/>
      <c r="C187" s="71" t="s">
        <v>362</v>
      </c>
      <c r="D187" s="71" t="s">
        <v>121</v>
      </c>
      <c r="E187" s="72" t="s">
        <v>1060</v>
      </c>
      <c r="F187" s="671" t="s">
        <v>1061</v>
      </c>
      <c r="G187" s="667"/>
      <c r="H187" s="667"/>
      <c r="I187" s="667"/>
      <c r="J187" s="73" t="s">
        <v>191</v>
      </c>
      <c r="K187" s="74">
        <v>1.1879999999999999</v>
      </c>
      <c r="L187" s="666"/>
      <c r="M187" s="667"/>
      <c r="N187" s="666">
        <f>ROUND(L187*K187,2)</f>
        <v>0</v>
      </c>
      <c r="O187" s="667"/>
      <c r="P187" s="667"/>
      <c r="Q187" s="667"/>
      <c r="R187" s="75"/>
      <c r="T187" s="76" t="s">
        <v>125</v>
      </c>
      <c r="U187" s="77" t="s">
        <v>126</v>
      </c>
      <c r="V187" s="78">
        <v>6.0000000000000001E-3</v>
      </c>
      <c r="W187" s="78">
        <f>V187*K187</f>
        <v>7.1279999999999998E-3</v>
      </c>
      <c r="X187" s="78">
        <v>0</v>
      </c>
      <c r="Y187" s="78">
        <f>X187*K187</f>
        <v>0</v>
      </c>
      <c r="Z187" s="78">
        <v>0</v>
      </c>
      <c r="AA187" s="79">
        <f>Z187*K187</f>
        <v>0</v>
      </c>
      <c r="AR187" s="30" t="s">
        <v>127</v>
      </c>
      <c r="AT187" s="30" t="s">
        <v>121</v>
      </c>
      <c r="AU187" s="30" t="s">
        <v>128</v>
      </c>
      <c r="AY187" s="30" t="s">
        <v>120</v>
      </c>
      <c r="BE187" s="80">
        <f>IF(U187="základní",N187,0)</f>
        <v>0</v>
      </c>
      <c r="BF187" s="80">
        <f>IF(U187="snížená",N187,0)</f>
        <v>0</v>
      </c>
      <c r="BG187" s="80">
        <f>IF(U187="zákl. přenesená",N187,0)</f>
        <v>0</v>
      </c>
      <c r="BH187" s="80">
        <f>IF(U187="sníž. přenesená",N187,0)</f>
        <v>0</v>
      </c>
      <c r="BI187" s="80">
        <f>IF(U187="nulová",N187,0)</f>
        <v>0</v>
      </c>
      <c r="BJ187" s="30" t="s">
        <v>118</v>
      </c>
      <c r="BK187" s="80">
        <f>ROUND(L187*K187,2)</f>
        <v>0</v>
      </c>
      <c r="BL187" s="30" t="s">
        <v>127</v>
      </c>
    </row>
    <row r="188" spans="2:64" s="86" customFormat="1" ht="22.5" customHeight="1" x14ac:dyDescent="0.25">
      <c r="B188" s="81"/>
      <c r="C188" s="82"/>
      <c r="D188" s="82"/>
      <c r="E188" s="83" t="s">
        <v>125</v>
      </c>
      <c r="F188" s="661" t="s">
        <v>2528</v>
      </c>
      <c r="G188" s="662"/>
      <c r="H188" s="662"/>
      <c r="I188" s="662"/>
      <c r="J188" s="82"/>
      <c r="K188" s="84">
        <v>1.1879999999999999</v>
      </c>
      <c r="L188" s="82"/>
      <c r="M188" s="82"/>
      <c r="N188" s="82"/>
      <c r="O188" s="82"/>
      <c r="P188" s="82"/>
      <c r="Q188" s="82"/>
      <c r="R188" s="85"/>
      <c r="T188" s="87"/>
      <c r="U188" s="82"/>
      <c r="V188" s="82"/>
      <c r="W188" s="82"/>
      <c r="X188" s="82"/>
      <c r="Y188" s="82"/>
      <c r="Z188" s="82"/>
      <c r="AA188" s="88"/>
      <c r="AT188" s="89" t="s">
        <v>130</v>
      </c>
      <c r="AU188" s="89" t="s">
        <v>128</v>
      </c>
      <c r="AV188" s="86" t="s">
        <v>128</v>
      </c>
      <c r="AW188" s="86" t="s">
        <v>131</v>
      </c>
      <c r="AX188" s="86" t="s">
        <v>118</v>
      </c>
      <c r="AY188" s="89" t="s">
        <v>120</v>
      </c>
    </row>
    <row r="189" spans="2:64" s="17" customFormat="1" ht="31.5" customHeight="1" x14ac:dyDescent="0.25">
      <c r="B189" s="70"/>
      <c r="C189" s="71" t="s">
        <v>366</v>
      </c>
      <c r="D189" s="71" t="s">
        <v>121</v>
      </c>
      <c r="E189" s="72" t="s">
        <v>1065</v>
      </c>
      <c r="F189" s="671" t="s">
        <v>1066</v>
      </c>
      <c r="G189" s="667"/>
      <c r="H189" s="667"/>
      <c r="I189" s="667"/>
      <c r="J189" s="73" t="s">
        <v>191</v>
      </c>
      <c r="K189" s="74">
        <v>6.6000000000000003E-2</v>
      </c>
      <c r="L189" s="666"/>
      <c r="M189" s="667"/>
      <c r="N189" s="666">
        <f>ROUND(L189*K189,2)</f>
        <v>0</v>
      </c>
      <c r="O189" s="667"/>
      <c r="P189" s="667"/>
      <c r="Q189" s="667"/>
      <c r="R189" s="75"/>
      <c r="T189" s="76" t="s">
        <v>125</v>
      </c>
      <c r="U189" s="77" t="s">
        <v>126</v>
      </c>
      <c r="V189" s="78">
        <v>0</v>
      </c>
      <c r="W189" s="78">
        <f>V189*K189</f>
        <v>0</v>
      </c>
      <c r="X189" s="78">
        <v>0</v>
      </c>
      <c r="Y189" s="78">
        <f>X189*K189</f>
        <v>0</v>
      </c>
      <c r="Z189" s="78">
        <v>0</v>
      </c>
      <c r="AA189" s="79">
        <f>Z189*K189</f>
        <v>0</v>
      </c>
      <c r="AR189" s="30" t="s">
        <v>127</v>
      </c>
      <c r="AT189" s="30" t="s">
        <v>121</v>
      </c>
      <c r="AU189" s="30" t="s">
        <v>128</v>
      </c>
      <c r="AY189" s="30" t="s">
        <v>120</v>
      </c>
      <c r="BE189" s="80">
        <f>IF(U189="základní",N189,0)</f>
        <v>0</v>
      </c>
      <c r="BF189" s="80">
        <f>IF(U189="snížená",N189,0)</f>
        <v>0</v>
      </c>
      <c r="BG189" s="80">
        <f>IF(U189="zákl. přenesená",N189,0)</f>
        <v>0</v>
      </c>
      <c r="BH189" s="80">
        <f>IF(U189="sníž. přenesená",N189,0)</f>
        <v>0</v>
      </c>
      <c r="BI189" s="80">
        <f>IF(U189="nulová",N189,0)</f>
        <v>0</v>
      </c>
      <c r="BJ189" s="30" t="s">
        <v>118</v>
      </c>
      <c r="BK189" s="80">
        <f>ROUND(L189*K189,2)</f>
        <v>0</v>
      </c>
      <c r="BL189" s="30" t="s">
        <v>127</v>
      </c>
    </row>
    <row r="190" spans="2:64" s="86" customFormat="1" ht="22.5" customHeight="1" x14ac:dyDescent="0.25">
      <c r="B190" s="81"/>
      <c r="C190" s="82"/>
      <c r="D190" s="82"/>
      <c r="E190" s="83" t="s">
        <v>125</v>
      </c>
      <c r="F190" s="661" t="s">
        <v>2529</v>
      </c>
      <c r="G190" s="662"/>
      <c r="H190" s="662"/>
      <c r="I190" s="662"/>
      <c r="J190" s="82"/>
      <c r="K190" s="84">
        <v>6.6000000000000003E-2</v>
      </c>
      <c r="L190" s="82"/>
      <c r="M190" s="82"/>
      <c r="N190" s="82"/>
      <c r="O190" s="82"/>
      <c r="P190" s="82"/>
      <c r="Q190" s="82"/>
      <c r="R190" s="85"/>
      <c r="T190" s="87"/>
      <c r="U190" s="82"/>
      <c r="V190" s="82"/>
      <c r="W190" s="82"/>
      <c r="X190" s="82"/>
      <c r="Y190" s="82"/>
      <c r="Z190" s="82"/>
      <c r="AA190" s="88"/>
      <c r="AT190" s="89" t="s">
        <v>130</v>
      </c>
      <c r="AU190" s="89" t="s">
        <v>128</v>
      </c>
      <c r="AV190" s="86" t="s">
        <v>128</v>
      </c>
      <c r="AW190" s="86" t="s">
        <v>131</v>
      </c>
      <c r="AX190" s="86" t="s">
        <v>118</v>
      </c>
      <c r="AY190" s="89" t="s">
        <v>120</v>
      </c>
    </row>
    <row r="191" spans="2:64" s="62" customFormat="1" ht="29.85" customHeight="1" x14ac:dyDescent="0.3">
      <c r="B191" s="58"/>
      <c r="C191" s="59"/>
      <c r="D191" s="69" t="s">
        <v>85</v>
      </c>
      <c r="E191" s="69"/>
      <c r="F191" s="69"/>
      <c r="G191" s="69"/>
      <c r="H191" s="69"/>
      <c r="I191" s="69"/>
      <c r="J191" s="69"/>
      <c r="K191" s="69"/>
      <c r="L191" s="69"/>
      <c r="M191" s="69"/>
      <c r="N191" s="659">
        <f>BK191</f>
        <v>0</v>
      </c>
      <c r="O191" s="660"/>
      <c r="P191" s="660"/>
      <c r="Q191" s="660"/>
      <c r="R191" s="61"/>
      <c r="T191" s="63"/>
      <c r="U191" s="59"/>
      <c r="V191" s="59"/>
      <c r="W191" s="64">
        <f>W192</f>
        <v>1.115796</v>
      </c>
      <c r="X191" s="59"/>
      <c r="Y191" s="64">
        <f>Y192</f>
        <v>0</v>
      </c>
      <c r="Z191" s="59"/>
      <c r="AA191" s="65">
        <f>AA192</f>
        <v>0</v>
      </c>
      <c r="AR191" s="66" t="s">
        <v>118</v>
      </c>
      <c r="AT191" s="67" t="s">
        <v>117</v>
      </c>
      <c r="AU191" s="67" t="s">
        <v>118</v>
      </c>
      <c r="AY191" s="66" t="s">
        <v>120</v>
      </c>
      <c r="BK191" s="68">
        <f>BK192</f>
        <v>0</v>
      </c>
    </row>
    <row r="192" spans="2:64" s="17" customFormat="1" ht="31.5" customHeight="1" x14ac:dyDescent="0.25">
      <c r="B192" s="70"/>
      <c r="C192" s="71" t="s">
        <v>373</v>
      </c>
      <c r="D192" s="71" t="s">
        <v>121</v>
      </c>
      <c r="E192" s="72" t="s">
        <v>1906</v>
      </c>
      <c r="F192" s="671" t="s">
        <v>1907</v>
      </c>
      <c r="G192" s="667"/>
      <c r="H192" s="667"/>
      <c r="I192" s="667"/>
      <c r="J192" s="73" t="s">
        <v>191</v>
      </c>
      <c r="K192" s="74">
        <v>16.905999999999999</v>
      </c>
      <c r="L192" s="666"/>
      <c r="M192" s="667"/>
      <c r="N192" s="666">
        <f>ROUND(L192*K192,2)</f>
        <v>0</v>
      </c>
      <c r="O192" s="667"/>
      <c r="P192" s="667"/>
      <c r="Q192" s="667"/>
      <c r="R192" s="75"/>
      <c r="T192" s="76" t="s">
        <v>125</v>
      </c>
      <c r="U192" s="129" t="s">
        <v>126</v>
      </c>
      <c r="V192" s="130">
        <v>6.6000000000000003E-2</v>
      </c>
      <c r="W192" s="130">
        <f>V192*K192</f>
        <v>1.115796</v>
      </c>
      <c r="X192" s="130">
        <v>0</v>
      </c>
      <c r="Y192" s="130">
        <f>X192*K192</f>
        <v>0</v>
      </c>
      <c r="Z192" s="130">
        <v>0</v>
      </c>
      <c r="AA192" s="131">
        <f>Z192*K192</f>
        <v>0</v>
      </c>
      <c r="AR192" s="30" t="s">
        <v>127</v>
      </c>
      <c r="AT192" s="30" t="s">
        <v>121</v>
      </c>
      <c r="AU192" s="30" t="s">
        <v>128</v>
      </c>
      <c r="AY192" s="30" t="s">
        <v>120</v>
      </c>
      <c r="BE192" s="80">
        <f>IF(U192="základní",N192,0)</f>
        <v>0</v>
      </c>
      <c r="BF192" s="80">
        <f>IF(U192="snížená",N192,0)</f>
        <v>0</v>
      </c>
      <c r="BG192" s="80">
        <f>IF(U192="zákl. přenesená",N192,0)</f>
        <v>0</v>
      </c>
      <c r="BH192" s="80">
        <f>IF(U192="sníž. přenesená",N192,0)</f>
        <v>0</v>
      </c>
      <c r="BI192" s="80">
        <f>IF(U192="nulová",N192,0)</f>
        <v>0</v>
      </c>
      <c r="BJ192" s="30" t="s">
        <v>118</v>
      </c>
      <c r="BK192" s="80">
        <f>ROUND(L192*K192,2)</f>
        <v>0</v>
      </c>
      <c r="BL192" s="30" t="s">
        <v>127</v>
      </c>
    </row>
    <row r="193" spans="2:18" s="17" customFormat="1" ht="6.95" customHeight="1" x14ac:dyDescent="0.25">
      <c r="B193" s="41"/>
      <c r="C193" s="42"/>
      <c r="D193" s="42"/>
      <c r="E193" s="42"/>
      <c r="F193" s="42"/>
      <c r="G193" s="42"/>
      <c r="H193" s="42"/>
      <c r="I193" s="42"/>
      <c r="J193" s="42"/>
      <c r="K193" s="42"/>
      <c r="L193" s="42"/>
      <c r="M193" s="42"/>
      <c r="N193" s="42"/>
      <c r="O193" s="42"/>
      <c r="P193" s="42"/>
      <c r="Q193" s="42"/>
      <c r="R193" s="43"/>
    </row>
  </sheetData>
  <mergeCells count="290">
    <mergeCell ref="C2:Q2"/>
    <mergeCell ref="F4:P4"/>
    <mergeCell ref="F5:P5"/>
    <mergeCell ref="F6:P6"/>
    <mergeCell ref="M8:P8"/>
    <mergeCell ref="M10:Q10"/>
    <mergeCell ref="N18:Q18"/>
    <mergeCell ref="N19:Q19"/>
    <mergeCell ref="N20:Q20"/>
    <mergeCell ref="N21:Q21"/>
    <mergeCell ref="N22:Q22"/>
    <mergeCell ref="N23:Q23"/>
    <mergeCell ref="M11:Q11"/>
    <mergeCell ref="C13:G13"/>
    <mergeCell ref="N13:Q13"/>
    <mergeCell ref="N15:Q15"/>
    <mergeCell ref="N16:Q16"/>
    <mergeCell ref="N17:Q17"/>
    <mergeCell ref="M38:Q38"/>
    <mergeCell ref="F40:I40"/>
    <mergeCell ref="L40:M40"/>
    <mergeCell ref="N40:Q40"/>
    <mergeCell ref="N41:Q41"/>
    <mergeCell ref="N42:Q42"/>
    <mergeCell ref="C29:Q29"/>
    <mergeCell ref="F31:P31"/>
    <mergeCell ref="F32:P32"/>
    <mergeCell ref="F33:P33"/>
    <mergeCell ref="M35:P35"/>
    <mergeCell ref="M37:Q37"/>
    <mergeCell ref="F47:I47"/>
    <mergeCell ref="F48:I48"/>
    <mergeCell ref="F49:I49"/>
    <mergeCell ref="F50:I50"/>
    <mergeCell ref="F51:I51"/>
    <mergeCell ref="F52:I52"/>
    <mergeCell ref="N43:Q43"/>
    <mergeCell ref="F44:I44"/>
    <mergeCell ref="L44:M44"/>
    <mergeCell ref="N44:Q44"/>
    <mergeCell ref="F45:I45"/>
    <mergeCell ref="F46:I46"/>
    <mergeCell ref="L46:M46"/>
    <mergeCell ref="N46:Q46"/>
    <mergeCell ref="F57:I57"/>
    <mergeCell ref="F58:I58"/>
    <mergeCell ref="F59:I59"/>
    <mergeCell ref="F60:I60"/>
    <mergeCell ref="L60:M60"/>
    <mergeCell ref="N60:Q60"/>
    <mergeCell ref="F53:I53"/>
    <mergeCell ref="F54:I54"/>
    <mergeCell ref="L54:M54"/>
    <mergeCell ref="N54:Q54"/>
    <mergeCell ref="F55:I55"/>
    <mergeCell ref="F56:I56"/>
    <mergeCell ref="L56:M56"/>
    <mergeCell ref="N56:Q56"/>
    <mergeCell ref="N65:Q65"/>
    <mergeCell ref="F66:I66"/>
    <mergeCell ref="F67:I67"/>
    <mergeCell ref="L67:M67"/>
    <mergeCell ref="N67:Q67"/>
    <mergeCell ref="F68:I68"/>
    <mergeCell ref="F61:I61"/>
    <mergeCell ref="F62:I62"/>
    <mergeCell ref="F63:I63"/>
    <mergeCell ref="F64:I64"/>
    <mergeCell ref="F65:I65"/>
    <mergeCell ref="L65:M65"/>
    <mergeCell ref="N79:Q79"/>
    <mergeCell ref="F72:I72"/>
    <mergeCell ref="F73:I73"/>
    <mergeCell ref="L73:M73"/>
    <mergeCell ref="N73:Q73"/>
    <mergeCell ref="F74:I74"/>
    <mergeCell ref="F75:I75"/>
    <mergeCell ref="F69:I69"/>
    <mergeCell ref="L69:M69"/>
    <mergeCell ref="N69:Q69"/>
    <mergeCell ref="F70:I70"/>
    <mergeCell ref="F71:I71"/>
    <mergeCell ref="L71:M71"/>
    <mergeCell ref="N71:Q71"/>
    <mergeCell ref="F80:I80"/>
    <mergeCell ref="F81:I81"/>
    <mergeCell ref="F82:I82"/>
    <mergeCell ref="F83:I83"/>
    <mergeCell ref="F84:I84"/>
    <mergeCell ref="L84:M84"/>
    <mergeCell ref="F76:I76"/>
    <mergeCell ref="F77:I77"/>
    <mergeCell ref="F78:I78"/>
    <mergeCell ref="F79:I79"/>
    <mergeCell ref="L79:M79"/>
    <mergeCell ref="F88:I88"/>
    <mergeCell ref="L88:M88"/>
    <mergeCell ref="N88:Q88"/>
    <mergeCell ref="F89:I89"/>
    <mergeCell ref="F90:I90"/>
    <mergeCell ref="L90:M90"/>
    <mergeCell ref="N90:Q90"/>
    <mergeCell ref="N84:Q84"/>
    <mergeCell ref="F85:I85"/>
    <mergeCell ref="F86:I86"/>
    <mergeCell ref="L86:M86"/>
    <mergeCell ref="N86:Q86"/>
    <mergeCell ref="F87:I87"/>
    <mergeCell ref="F95:I95"/>
    <mergeCell ref="N96:Q96"/>
    <mergeCell ref="F97:I97"/>
    <mergeCell ref="L97:M97"/>
    <mergeCell ref="N97:Q97"/>
    <mergeCell ref="F98:I98"/>
    <mergeCell ref="F91:I91"/>
    <mergeCell ref="F92:I92"/>
    <mergeCell ref="L92:M92"/>
    <mergeCell ref="N92:Q92"/>
    <mergeCell ref="F93:I93"/>
    <mergeCell ref="F94:I94"/>
    <mergeCell ref="F102:I102"/>
    <mergeCell ref="N103:Q103"/>
    <mergeCell ref="F104:I104"/>
    <mergeCell ref="L104:M104"/>
    <mergeCell ref="N104:Q104"/>
    <mergeCell ref="F105:I105"/>
    <mergeCell ref="F99:I99"/>
    <mergeCell ref="L99:M99"/>
    <mergeCell ref="N99:Q99"/>
    <mergeCell ref="F100:I100"/>
    <mergeCell ref="F101:I101"/>
    <mergeCell ref="L101:M101"/>
    <mergeCell ref="N101:Q101"/>
    <mergeCell ref="F110:I110"/>
    <mergeCell ref="F111:I111"/>
    <mergeCell ref="L111:M111"/>
    <mergeCell ref="N111:Q111"/>
    <mergeCell ref="F112:I112"/>
    <mergeCell ref="F113:I113"/>
    <mergeCell ref="L113:M113"/>
    <mergeCell ref="N113:Q113"/>
    <mergeCell ref="N106:Q106"/>
    <mergeCell ref="F107:I107"/>
    <mergeCell ref="L107:M107"/>
    <mergeCell ref="N107:Q107"/>
    <mergeCell ref="F108:I108"/>
    <mergeCell ref="F109:I109"/>
    <mergeCell ref="L109:M109"/>
    <mergeCell ref="N109:Q109"/>
    <mergeCell ref="F118:I118"/>
    <mergeCell ref="F119:I119"/>
    <mergeCell ref="F120:I120"/>
    <mergeCell ref="L120:M120"/>
    <mergeCell ref="N120:Q120"/>
    <mergeCell ref="F121:I121"/>
    <mergeCell ref="F114:I114"/>
    <mergeCell ref="F115:I115"/>
    <mergeCell ref="L115:M115"/>
    <mergeCell ref="N115:Q115"/>
    <mergeCell ref="F116:I116"/>
    <mergeCell ref="F117:I117"/>
    <mergeCell ref="L117:M117"/>
    <mergeCell ref="N117:Q117"/>
    <mergeCell ref="F125:I125"/>
    <mergeCell ref="F126:I126"/>
    <mergeCell ref="F127:I127"/>
    <mergeCell ref="L127:M127"/>
    <mergeCell ref="N127:Q127"/>
    <mergeCell ref="F128:I128"/>
    <mergeCell ref="F122:I122"/>
    <mergeCell ref="L122:M122"/>
    <mergeCell ref="N122:Q122"/>
    <mergeCell ref="F123:I123"/>
    <mergeCell ref="F124:I124"/>
    <mergeCell ref="L124:M124"/>
    <mergeCell ref="N124:Q124"/>
    <mergeCell ref="F133:I133"/>
    <mergeCell ref="F134:I134"/>
    <mergeCell ref="F135:I135"/>
    <mergeCell ref="L135:M135"/>
    <mergeCell ref="N135:Q135"/>
    <mergeCell ref="F136:I136"/>
    <mergeCell ref="F129:I129"/>
    <mergeCell ref="F130:I130"/>
    <mergeCell ref="L130:M130"/>
    <mergeCell ref="N130:Q130"/>
    <mergeCell ref="F131:I131"/>
    <mergeCell ref="F132:I132"/>
    <mergeCell ref="L132:M132"/>
    <mergeCell ref="N132:Q132"/>
    <mergeCell ref="F141:I141"/>
    <mergeCell ref="N142:Q142"/>
    <mergeCell ref="F143:I143"/>
    <mergeCell ref="L143:M143"/>
    <mergeCell ref="N143:Q143"/>
    <mergeCell ref="F144:I144"/>
    <mergeCell ref="F137:I137"/>
    <mergeCell ref="L137:M137"/>
    <mergeCell ref="N137:Q137"/>
    <mergeCell ref="F138:I138"/>
    <mergeCell ref="F139:I139"/>
    <mergeCell ref="F140:I140"/>
    <mergeCell ref="L140:M140"/>
    <mergeCell ref="N140:Q140"/>
    <mergeCell ref="N149:Q149"/>
    <mergeCell ref="F150:I150"/>
    <mergeCell ref="F151:I151"/>
    <mergeCell ref="L151:M151"/>
    <mergeCell ref="N151:Q151"/>
    <mergeCell ref="F145:I145"/>
    <mergeCell ref="L145:M145"/>
    <mergeCell ref="N145:Q145"/>
    <mergeCell ref="F146:I146"/>
    <mergeCell ref="F147:I147"/>
    <mergeCell ref="L147:M147"/>
    <mergeCell ref="N147:Q147"/>
    <mergeCell ref="F152:I152"/>
    <mergeCell ref="F153:I153"/>
    <mergeCell ref="F154:I154"/>
    <mergeCell ref="F155:I155"/>
    <mergeCell ref="F156:I156"/>
    <mergeCell ref="L156:M156"/>
    <mergeCell ref="F148:I148"/>
    <mergeCell ref="F149:I149"/>
    <mergeCell ref="L149:M149"/>
    <mergeCell ref="F160:I160"/>
    <mergeCell ref="L160:M160"/>
    <mergeCell ref="N160:Q160"/>
    <mergeCell ref="F161:I161"/>
    <mergeCell ref="F162:I162"/>
    <mergeCell ref="F163:I163"/>
    <mergeCell ref="N156:Q156"/>
    <mergeCell ref="F157:I157"/>
    <mergeCell ref="F158:I158"/>
    <mergeCell ref="L158:M158"/>
    <mergeCell ref="N158:Q158"/>
    <mergeCell ref="F159:I159"/>
    <mergeCell ref="F167:I167"/>
    <mergeCell ref="F168:I168"/>
    <mergeCell ref="F169:I169"/>
    <mergeCell ref="F170:I170"/>
    <mergeCell ref="F171:I171"/>
    <mergeCell ref="L171:M171"/>
    <mergeCell ref="F164:I164"/>
    <mergeCell ref="L164:M164"/>
    <mergeCell ref="N164:Q164"/>
    <mergeCell ref="F165:I165"/>
    <mergeCell ref="F166:I166"/>
    <mergeCell ref="L166:M166"/>
    <mergeCell ref="N166:Q166"/>
    <mergeCell ref="F175:I175"/>
    <mergeCell ref="L175:M175"/>
    <mergeCell ref="N175:Q175"/>
    <mergeCell ref="F176:I176"/>
    <mergeCell ref="F177:I177"/>
    <mergeCell ref="L177:M177"/>
    <mergeCell ref="N177:Q177"/>
    <mergeCell ref="N171:Q171"/>
    <mergeCell ref="F172:I172"/>
    <mergeCell ref="F173:I173"/>
    <mergeCell ref="L173:M173"/>
    <mergeCell ref="N173:Q173"/>
    <mergeCell ref="F174:I174"/>
    <mergeCell ref="F182:I182"/>
    <mergeCell ref="L182:M182"/>
    <mergeCell ref="N182:Q182"/>
    <mergeCell ref="F183:I183"/>
    <mergeCell ref="F184:I184"/>
    <mergeCell ref="F185:I185"/>
    <mergeCell ref="L185:M185"/>
    <mergeCell ref="N185:Q185"/>
    <mergeCell ref="F178:I178"/>
    <mergeCell ref="N179:Q179"/>
    <mergeCell ref="F180:I180"/>
    <mergeCell ref="L180:M180"/>
    <mergeCell ref="N180:Q180"/>
    <mergeCell ref="F181:I181"/>
    <mergeCell ref="F190:I190"/>
    <mergeCell ref="N191:Q191"/>
    <mergeCell ref="F192:I192"/>
    <mergeCell ref="L192:M192"/>
    <mergeCell ref="N192:Q192"/>
    <mergeCell ref="F186:I186"/>
    <mergeCell ref="F187:I187"/>
    <mergeCell ref="L187:M187"/>
    <mergeCell ref="N187:Q187"/>
    <mergeCell ref="F188:I188"/>
    <mergeCell ref="F189:I189"/>
    <mergeCell ref="L189:M189"/>
    <mergeCell ref="N189:Q189"/>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BL151"/>
  <sheetViews>
    <sheetView showGridLines="0" zoomScale="85" zoomScaleNormal="85" workbookViewId="0">
      <pane ySplit="1" topLeftCell="A2" activePane="bottomLeft" state="frozen"/>
      <selection activeCell="K10" sqref="K10"/>
      <selection pane="bottomLeft" activeCell="S12" sqref="S12"/>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4" width="8" style="25" hidden="1"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1" spans="2:47" s="17" customFormat="1" ht="6.95" customHeight="1" x14ac:dyDescent="0.25">
      <c r="B1" s="14"/>
      <c r="C1" s="15"/>
      <c r="D1" s="15"/>
      <c r="E1" s="15"/>
      <c r="F1" s="15"/>
      <c r="G1" s="15"/>
      <c r="H1" s="15"/>
      <c r="I1" s="15"/>
      <c r="J1" s="15"/>
      <c r="K1" s="15"/>
      <c r="L1" s="15"/>
      <c r="M1" s="15"/>
      <c r="N1" s="15"/>
      <c r="O1" s="15"/>
      <c r="P1" s="15"/>
      <c r="Q1" s="15"/>
      <c r="R1" s="16"/>
    </row>
    <row r="2" spans="2:47" s="17" customFormat="1" ht="36.950000000000003" customHeight="1" x14ac:dyDescent="0.25">
      <c r="B2" s="18"/>
      <c r="C2" s="686" t="s">
        <v>54</v>
      </c>
      <c r="D2" s="680"/>
      <c r="E2" s="680"/>
      <c r="F2" s="680"/>
      <c r="G2" s="680"/>
      <c r="H2" s="680"/>
      <c r="I2" s="680"/>
      <c r="J2" s="680"/>
      <c r="K2" s="680"/>
      <c r="L2" s="680"/>
      <c r="M2" s="680"/>
      <c r="N2" s="680"/>
      <c r="O2" s="680"/>
      <c r="P2" s="680"/>
      <c r="Q2" s="680"/>
      <c r="R2" s="19"/>
    </row>
    <row r="3" spans="2:47" s="17" customFormat="1" ht="6.95" customHeight="1" x14ac:dyDescent="0.25">
      <c r="B3" s="18"/>
      <c r="C3" s="20"/>
      <c r="D3" s="20"/>
      <c r="E3" s="20"/>
      <c r="F3" s="20"/>
      <c r="G3" s="20"/>
      <c r="H3" s="20"/>
      <c r="I3" s="20"/>
      <c r="J3" s="20"/>
      <c r="K3" s="20"/>
      <c r="L3" s="20"/>
      <c r="M3" s="20"/>
      <c r="N3" s="20"/>
      <c r="O3" s="20"/>
      <c r="P3" s="20"/>
      <c r="Q3" s="20"/>
      <c r="R3" s="19"/>
    </row>
    <row r="4" spans="2:47" s="17" customFormat="1" ht="30" customHeight="1" x14ac:dyDescent="0.25">
      <c r="B4" s="18"/>
      <c r="C4" s="21" t="s">
        <v>55</v>
      </c>
      <c r="D4" s="20"/>
      <c r="E4" s="20"/>
      <c r="F4" s="687" t="s">
        <v>56</v>
      </c>
      <c r="G4" s="680"/>
      <c r="H4" s="680"/>
      <c r="I4" s="680"/>
      <c r="J4" s="680"/>
      <c r="K4" s="680"/>
      <c r="L4" s="680"/>
      <c r="M4" s="680"/>
      <c r="N4" s="680"/>
      <c r="O4" s="680"/>
      <c r="P4" s="680"/>
      <c r="Q4" s="20"/>
      <c r="R4" s="19"/>
    </row>
    <row r="5" spans="2:47" ht="30" customHeight="1" x14ac:dyDescent="0.3">
      <c r="B5" s="22"/>
      <c r="C5" s="21" t="s">
        <v>57</v>
      </c>
      <c r="D5" s="23"/>
      <c r="E5" s="23"/>
      <c r="F5" s="687" t="s">
        <v>1824</v>
      </c>
      <c r="G5" s="688"/>
      <c r="H5" s="688"/>
      <c r="I5" s="688"/>
      <c r="J5" s="688"/>
      <c r="K5" s="688"/>
      <c r="L5" s="688"/>
      <c r="M5" s="688"/>
      <c r="N5" s="688"/>
      <c r="O5" s="688"/>
      <c r="P5" s="688"/>
      <c r="Q5" s="23"/>
      <c r="R5" s="24"/>
    </row>
    <row r="6" spans="2:47" s="17" customFormat="1" ht="36.950000000000003" customHeight="1" x14ac:dyDescent="0.25">
      <c r="B6" s="18"/>
      <c r="C6" s="26" t="s">
        <v>59</v>
      </c>
      <c r="D6" s="20"/>
      <c r="E6" s="20"/>
      <c r="F6" s="689" t="s">
        <v>2530</v>
      </c>
      <c r="G6" s="680"/>
      <c r="H6" s="680"/>
      <c r="I6" s="680"/>
      <c r="J6" s="680"/>
      <c r="K6" s="680"/>
      <c r="L6" s="680"/>
      <c r="M6" s="680"/>
      <c r="N6" s="680"/>
      <c r="O6" s="680"/>
      <c r="P6" s="680"/>
      <c r="Q6" s="20"/>
      <c r="R6" s="19"/>
    </row>
    <row r="7" spans="2:47" s="17" customFormat="1" ht="6.95" customHeight="1" x14ac:dyDescent="0.25">
      <c r="B7" s="18"/>
      <c r="C7" s="20"/>
      <c r="D7" s="20"/>
      <c r="E7" s="20"/>
      <c r="F7" s="20"/>
      <c r="G7" s="20"/>
      <c r="H7" s="20"/>
      <c r="I7" s="20"/>
      <c r="J7" s="20"/>
      <c r="K7" s="20"/>
      <c r="L7" s="20"/>
      <c r="M7" s="20"/>
      <c r="N7" s="20"/>
      <c r="O7" s="20"/>
      <c r="P7" s="20"/>
      <c r="Q7" s="20"/>
      <c r="R7" s="19"/>
    </row>
    <row r="8" spans="2:47" s="17" customFormat="1" ht="18" customHeight="1" x14ac:dyDescent="0.25">
      <c r="B8" s="18"/>
      <c r="C8" s="21" t="s">
        <v>61</v>
      </c>
      <c r="D8" s="20"/>
      <c r="E8" s="20"/>
      <c r="F8" s="27" t="s">
        <v>62</v>
      </c>
      <c r="G8" s="20"/>
      <c r="H8" s="20"/>
      <c r="I8" s="20"/>
      <c r="J8" s="20"/>
      <c r="K8" s="21" t="s">
        <v>63</v>
      </c>
      <c r="L8" s="20"/>
      <c r="M8" s="697">
        <v>42535</v>
      </c>
      <c r="N8" s="680"/>
      <c r="O8" s="680"/>
      <c r="P8" s="680"/>
      <c r="Q8" s="20"/>
      <c r="R8" s="19"/>
    </row>
    <row r="9" spans="2:47" s="17" customFormat="1" ht="6.95" customHeight="1" x14ac:dyDescent="0.25">
      <c r="B9" s="18"/>
      <c r="C9" s="20"/>
      <c r="D9" s="20"/>
      <c r="E9" s="20"/>
      <c r="F9" s="20"/>
      <c r="G9" s="20"/>
      <c r="H9" s="20"/>
      <c r="I9" s="20"/>
      <c r="J9" s="20"/>
      <c r="K9" s="20"/>
      <c r="L9" s="20"/>
      <c r="M9" s="20"/>
      <c r="N9" s="20"/>
      <c r="O9" s="20"/>
      <c r="P9" s="20"/>
      <c r="Q9" s="20"/>
      <c r="R9" s="19"/>
    </row>
    <row r="10" spans="2:47" s="17" customFormat="1" ht="15" x14ac:dyDescent="0.25">
      <c r="B10" s="18"/>
      <c r="C10" s="21" t="s">
        <v>64</v>
      </c>
      <c r="D10" s="20"/>
      <c r="E10" s="20"/>
      <c r="F10" s="27" t="s">
        <v>65</v>
      </c>
      <c r="G10" s="20"/>
      <c r="H10" s="20"/>
      <c r="I10" s="20"/>
      <c r="J10" s="20"/>
      <c r="K10" s="21" t="s">
        <v>66</v>
      </c>
      <c r="L10" s="20"/>
      <c r="M10" s="698" t="s">
        <v>67</v>
      </c>
      <c r="N10" s="680"/>
      <c r="O10" s="680"/>
      <c r="P10" s="680"/>
      <c r="Q10" s="680"/>
      <c r="R10" s="19"/>
    </row>
    <row r="11" spans="2:47" s="17" customFormat="1" ht="14.45" customHeight="1" x14ac:dyDescent="0.25">
      <c r="B11" s="18"/>
      <c r="C11" s="21" t="s">
        <v>68</v>
      </c>
      <c r="D11" s="20"/>
      <c r="E11" s="20"/>
      <c r="F11" s="27"/>
      <c r="G11" s="20"/>
      <c r="H11" s="20"/>
      <c r="I11" s="20"/>
      <c r="J11" s="20"/>
      <c r="K11" s="21" t="s">
        <v>69</v>
      </c>
      <c r="L11" s="20"/>
      <c r="M11" s="698" t="s">
        <v>70</v>
      </c>
      <c r="N11" s="680"/>
      <c r="O11" s="680"/>
      <c r="P11" s="680"/>
      <c r="Q11" s="680"/>
      <c r="R11" s="19"/>
    </row>
    <row r="12" spans="2:47" s="17" customFormat="1" ht="10.35" customHeight="1" x14ac:dyDescent="0.25">
      <c r="B12" s="18"/>
      <c r="C12" s="20"/>
      <c r="D12" s="20"/>
      <c r="E12" s="20"/>
      <c r="F12" s="20"/>
      <c r="G12" s="20"/>
      <c r="H12" s="20"/>
      <c r="I12" s="20"/>
      <c r="J12" s="20"/>
      <c r="K12" s="20"/>
      <c r="L12" s="20"/>
      <c r="M12" s="20"/>
      <c r="N12" s="20"/>
      <c r="O12" s="20"/>
      <c r="P12" s="20"/>
      <c r="Q12" s="20"/>
      <c r="R12" s="19"/>
    </row>
    <row r="13" spans="2:47" s="17" customFormat="1" ht="29.25" customHeight="1" x14ac:dyDescent="0.25">
      <c r="B13" s="18"/>
      <c r="C13" s="694" t="s">
        <v>71</v>
      </c>
      <c r="D13" s="695"/>
      <c r="E13" s="695"/>
      <c r="F13" s="695"/>
      <c r="G13" s="695"/>
      <c r="H13" s="28"/>
      <c r="I13" s="28"/>
      <c r="J13" s="28"/>
      <c r="K13" s="28"/>
      <c r="L13" s="28"/>
      <c r="M13" s="28"/>
      <c r="N13" s="694" t="s">
        <v>72</v>
      </c>
      <c r="O13" s="680"/>
      <c r="P13" s="680"/>
      <c r="Q13" s="680"/>
      <c r="R13" s="19"/>
    </row>
    <row r="14" spans="2:47" s="17" customFormat="1" ht="10.35" customHeight="1" x14ac:dyDescent="0.25">
      <c r="B14" s="18"/>
      <c r="C14" s="20"/>
      <c r="D14" s="20"/>
      <c r="E14" s="20"/>
      <c r="F14" s="20"/>
      <c r="G14" s="20"/>
      <c r="H14" s="20"/>
      <c r="I14" s="20"/>
      <c r="J14" s="20"/>
      <c r="K14" s="20"/>
      <c r="L14" s="20"/>
      <c r="M14" s="20"/>
      <c r="N14" s="20"/>
      <c r="O14" s="20"/>
      <c r="P14" s="20"/>
      <c r="Q14" s="20"/>
      <c r="R14" s="19"/>
    </row>
    <row r="15" spans="2:47" s="17" customFormat="1" ht="29.25" customHeight="1" x14ac:dyDescent="0.25">
      <c r="B15" s="18"/>
      <c r="C15" s="29" t="s">
        <v>73</v>
      </c>
      <c r="D15" s="20"/>
      <c r="E15" s="20"/>
      <c r="F15" s="20"/>
      <c r="G15" s="20"/>
      <c r="H15" s="20"/>
      <c r="I15" s="20"/>
      <c r="J15" s="20"/>
      <c r="K15" s="20"/>
      <c r="L15" s="20"/>
      <c r="M15" s="20"/>
      <c r="N15" s="696">
        <f>N41</f>
        <v>0</v>
      </c>
      <c r="O15" s="680"/>
      <c r="P15" s="680"/>
      <c r="Q15" s="680"/>
      <c r="R15" s="19"/>
      <c r="AD15" s="80">
        <f>N15</f>
        <v>0</v>
      </c>
      <c r="AU15" s="30" t="s">
        <v>74</v>
      </c>
    </row>
    <row r="16" spans="2:47" s="35" customFormat="1" ht="24.95" customHeight="1" x14ac:dyDescent="0.25">
      <c r="B16" s="31"/>
      <c r="C16" s="32"/>
      <c r="D16" s="33" t="s">
        <v>75</v>
      </c>
      <c r="E16" s="32"/>
      <c r="F16" s="32"/>
      <c r="G16" s="32"/>
      <c r="H16" s="32"/>
      <c r="I16" s="32"/>
      <c r="J16" s="32"/>
      <c r="K16" s="32"/>
      <c r="L16" s="32"/>
      <c r="M16" s="32"/>
      <c r="N16" s="669">
        <f>N42</f>
        <v>0</v>
      </c>
      <c r="O16" s="685"/>
      <c r="P16" s="685"/>
      <c r="Q16" s="685"/>
      <c r="R16" s="34"/>
    </row>
    <row r="17" spans="2:18" s="40" customFormat="1" ht="19.899999999999999" customHeight="1" x14ac:dyDescent="0.25">
      <c r="B17" s="36"/>
      <c r="C17" s="37"/>
      <c r="D17" s="38" t="s">
        <v>76</v>
      </c>
      <c r="E17" s="37"/>
      <c r="F17" s="37"/>
      <c r="G17" s="37"/>
      <c r="H17" s="37"/>
      <c r="I17" s="37"/>
      <c r="J17" s="37"/>
      <c r="K17" s="37"/>
      <c r="L17" s="37"/>
      <c r="M17" s="37"/>
      <c r="N17" s="683">
        <f>N43</f>
        <v>0</v>
      </c>
      <c r="O17" s="684"/>
      <c r="P17" s="684"/>
      <c r="Q17" s="684"/>
      <c r="R17" s="39"/>
    </row>
    <row r="18" spans="2:18" s="40" customFormat="1" ht="19.899999999999999" customHeight="1" x14ac:dyDescent="0.25">
      <c r="B18" s="36"/>
      <c r="C18" s="37"/>
      <c r="D18" s="38" t="s">
        <v>78</v>
      </c>
      <c r="E18" s="37"/>
      <c r="F18" s="37"/>
      <c r="G18" s="37"/>
      <c r="H18" s="37"/>
      <c r="I18" s="37"/>
      <c r="J18" s="37"/>
      <c r="K18" s="37"/>
      <c r="L18" s="37"/>
      <c r="M18" s="37"/>
      <c r="N18" s="683">
        <f>N82</f>
        <v>0</v>
      </c>
      <c r="O18" s="684"/>
      <c r="P18" s="684"/>
      <c r="Q18" s="684"/>
      <c r="R18" s="39"/>
    </row>
    <row r="19" spans="2:18" s="40" customFormat="1" ht="19.899999999999999" customHeight="1" x14ac:dyDescent="0.25">
      <c r="B19" s="36"/>
      <c r="C19" s="37"/>
      <c r="D19" s="38" t="s">
        <v>79</v>
      </c>
      <c r="E19" s="37"/>
      <c r="F19" s="37"/>
      <c r="G19" s="37"/>
      <c r="H19" s="37"/>
      <c r="I19" s="37"/>
      <c r="J19" s="37"/>
      <c r="K19" s="37"/>
      <c r="L19" s="37"/>
      <c r="M19" s="37"/>
      <c r="N19" s="683">
        <f>N85</f>
        <v>0</v>
      </c>
      <c r="O19" s="684"/>
      <c r="P19" s="684"/>
      <c r="Q19" s="684"/>
      <c r="R19" s="39"/>
    </row>
    <row r="20" spans="2:18" s="40" customFormat="1" ht="19.899999999999999" customHeight="1" x14ac:dyDescent="0.25">
      <c r="B20" s="36"/>
      <c r="C20" s="37"/>
      <c r="D20" s="38" t="s">
        <v>80</v>
      </c>
      <c r="E20" s="37"/>
      <c r="F20" s="37"/>
      <c r="G20" s="37"/>
      <c r="H20" s="37"/>
      <c r="I20" s="37"/>
      <c r="J20" s="37"/>
      <c r="K20" s="37"/>
      <c r="L20" s="37"/>
      <c r="M20" s="37"/>
      <c r="N20" s="683">
        <f>N91</f>
        <v>0</v>
      </c>
      <c r="O20" s="684"/>
      <c r="P20" s="684"/>
      <c r="Q20" s="684"/>
      <c r="R20" s="39"/>
    </row>
    <row r="21" spans="2:18" s="40" customFormat="1" ht="19.899999999999999" customHeight="1" x14ac:dyDescent="0.25">
      <c r="B21" s="36"/>
      <c r="C21" s="37"/>
      <c r="D21" s="38" t="s">
        <v>81</v>
      </c>
      <c r="E21" s="37"/>
      <c r="F21" s="37"/>
      <c r="G21" s="37"/>
      <c r="H21" s="37"/>
      <c r="I21" s="37"/>
      <c r="J21" s="37"/>
      <c r="K21" s="37"/>
      <c r="L21" s="37"/>
      <c r="M21" s="37"/>
      <c r="N21" s="683">
        <f>N109</f>
        <v>0</v>
      </c>
      <c r="O21" s="684"/>
      <c r="P21" s="684"/>
      <c r="Q21" s="684"/>
      <c r="R21" s="39"/>
    </row>
    <row r="22" spans="2:18" s="40" customFormat="1" ht="19.899999999999999" customHeight="1" x14ac:dyDescent="0.25">
      <c r="B22" s="36"/>
      <c r="C22" s="37"/>
      <c r="D22" s="38" t="s">
        <v>84</v>
      </c>
      <c r="E22" s="37"/>
      <c r="F22" s="37"/>
      <c r="G22" s="37"/>
      <c r="H22" s="37"/>
      <c r="I22" s="37"/>
      <c r="J22" s="37"/>
      <c r="K22" s="37"/>
      <c r="L22" s="37"/>
      <c r="M22" s="37"/>
      <c r="N22" s="683">
        <f>N131</f>
        <v>0</v>
      </c>
      <c r="O22" s="684"/>
      <c r="P22" s="684"/>
      <c r="Q22" s="684"/>
      <c r="R22" s="39"/>
    </row>
    <row r="23" spans="2:18" s="40" customFormat="1" ht="19.899999999999999" customHeight="1" x14ac:dyDescent="0.25">
      <c r="B23" s="36"/>
      <c r="C23" s="37"/>
      <c r="D23" s="38" t="s">
        <v>85</v>
      </c>
      <c r="E23" s="37"/>
      <c r="F23" s="37"/>
      <c r="G23" s="37"/>
      <c r="H23" s="37"/>
      <c r="I23" s="37"/>
      <c r="J23" s="37"/>
      <c r="K23" s="37"/>
      <c r="L23" s="37"/>
      <c r="M23" s="37"/>
      <c r="N23" s="683">
        <f>N149</f>
        <v>0</v>
      </c>
      <c r="O23" s="684"/>
      <c r="P23" s="684"/>
      <c r="Q23" s="684"/>
      <c r="R23" s="39"/>
    </row>
    <row r="24" spans="2:18" s="17" customFormat="1" ht="6.95" customHeight="1" x14ac:dyDescent="0.25">
      <c r="B24" s="41"/>
      <c r="C24" s="42"/>
      <c r="D24" s="42"/>
      <c r="E24" s="42"/>
      <c r="F24" s="42"/>
      <c r="G24" s="42"/>
      <c r="H24" s="42"/>
      <c r="I24" s="42"/>
      <c r="J24" s="42"/>
      <c r="K24" s="42"/>
      <c r="L24" s="42"/>
      <c r="M24" s="42"/>
      <c r="N24" s="42"/>
      <c r="O24" s="42"/>
      <c r="P24" s="42"/>
      <c r="Q24" s="42"/>
      <c r="R24" s="43"/>
    </row>
    <row r="28" spans="2:18" s="17" customFormat="1" ht="6.95" customHeight="1" x14ac:dyDescent="0.25">
      <c r="B28" s="14"/>
      <c r="C28" s="15"/>
      <c r="D28" s="15"/>
      <c r="E28" s="15"/>
      <c r="F28" s="15"/>
      <c r="G28" s="15"/>
      <c r="H28" s="15"/>
      <c r="I28" s="15"/>
      <c r="J28" s="15"/>
      <c r="K28" s="15"/>
      <c r="L28" s="15"/>
      <c r="M28" s="15"/>
      <c r="N28" s="15"/>
      <c r="O28" s="15"/>
      <c r="P28" s="15"/>
      <c r="Q28" s="15"/>
      <c r="R28" s="16"/>
    </row>
    <row r="29" spans="2:18" s="17" customFormat="1" ht="36.950000000000003" customHeight="1" x14ac:dyDescent="0.25">
      <c r="B29" s="18"/>
      <c r="C29" s="686" t="s">
        <v>100</v>
      </c>
      <c r="D29" s="680"/>
      <c r="E29" s="680"/>
      <c r="F29" s="680"/>
      <c r="G29" s="680"/>
      <c r="H29" s="680"/>
      <c r="I29" s="680"/>
      <c r="J29" s="680"/>
      <c r="K29" s="680"/>
      <c r="L29" s="680"/>
      <c r="M29" s="680"/>
      <c r="N29" s="680"/>
      <c r="O29" s="680"/>
      <c r="P29" s="680"/>
      <c r="Q29" s="680"/>
      <c r="R29" s="19"/>
    </row>
    <row r="30" spans="2:18" s="17" customFormat="1" ht="6.95" customHeight="1" x14ac:dyDescent="0.25">
      <c r="B30" s="18"/>
      <c r="C30" s="20"/>
      <c r="D30" s="20"/>
      <c r="E30" s="20"/>
      <c r="F30" s="20"/>
      <c r="G30" s="20"/>
      <c r="H30" s="20"/>
      <c r="I30" s="20"/>
      <c r="J30" s="20"/>
      <c r="K30" s="20"/>
      <c r="L30" s="20"/>
      <c r="M30" s="20"/>
      <c r="N30" s="20"/>
      <c r="O30" s="20"/>
      <c r="P30" s="20"/>
      <c r="Q30" s="20"/>
      <c r="R30" s="19"/>
    </row>
    <row r="31" spans="2:18" s="17" customFormat="1" ht="30" customHeight="1" x14ac:dyDescent="0.25">
      <c r="B31" s="18"/>
      <c r="C31" s="21" t="s">
        <v>55</v>
      </c>
      <c r="D31" s="20"/>
      <c r="E31" s="20"/>
      <c r="F31" s="687" t="s">
        <v>56</v>
      </c>
      <c r="G31" s="680"/>
      <c r="H31" s="680"/>
      <c r="I31" s="680"/>
      <c r="J31" s="680"/>
      <c r="K31" s="680"/>
      <c r="L31" s="680"/>
      <c r="M31" s="680"/>
      <c r="N31" s="680"/>
      <c r="O31" s="680"/>
      <c r="P31" s="680"/>
      <c r="Q31" s="20"/>
      <c r="R31" s="19"/>
    </row>
    <row r="32" spans="2:18" ht="30" customHeight="1" x14ac:dyDescent="0.3">
      <c r="B32" s="22"/>
      <c r="C32" s="21" t="s">
        <v>57</v>
      </c>
      <c r="D32" s="23"/>
      <c r="E32" s="23"/>
      <c r="F32" s="687" t="s">
        <v>1824</v>
      </c>
      <c r="G32" s="688"/>
      <c r="H32" s="688"/>
      <c r="I32" s="688"/>
      <c r="J32" s="688"/>
      <c r="K32" s="688"/>
      <c r="L32" s="688"/>
      <c r="M32" s="688"/>
      <c r="N32" s="688"/>
      <c r="O32" s="688"/>
      <c r="P32" s="688"/>
      <c r="Q32" s="23"/>
      <c r="R32" s="24"/>
    </row>
    <row r="33" spans="2:64" s="17" customFormat="1" ht="36.950000000000003" customHeight="1" x14ac:dyDescent="0.25">
      <c r="B33" s="18"/>
      <c r="C33" s="26" t="s">
        <v>59</v>
      </c>
      <c r="D33" s="20"/>
      <c r="E33" s="20"/>
      <c r="F33" s="689" t="s">
        <v>2530</v>
      </c>
      <c r="G33" s="680"/>
      <c r="H33" s="680"/>
      <c r="I33" s="680"/>
      <c r="J33" s="680"/>
      <c r="K33" s="680"/>
      <c r="L33" s="680"/>
      <c r="M33" s="680"/>
      <c r="N33" s="680"/>
      <c r="O33" s="680"/>
      <c r="P33" s="680"/>
      <c r="Q33" s="20"/>
      <c r="R33" s="19"/>
    </row>
    <row r="34" spans="2:64" s="17" customFormat="1" ht="6.95" customHeight="1" x14ac:dyDescent="0.25">
      <c r="B34" s="18"/>
      <c r="C34" s="20"/>
      <c r="D34" s="20"/>
      <c r="E34" s="20"/>
      <c r="F34" s="20"/>
      <c r="G34" s="20"/>
      <c r="H34" s="20"/>
      <c r="I34" s="20"/>
      <c r="J34" s="20"/>
      <c r="K34" s="20"/>
      <c r="L34" s="20"/>
      <c r="M34" s="20"/>
      <c r="N34" s="20"/>
      <c r="O34" s="20"/>
      <c r="P34" s="20"/>
      <c r="Q34" s="20"/>
      <c r="R34" s="19"/>
    </row>
    <row r="35" spans="2:64" s="17" customFormat="1" ht="18" customHeight="1" x14ac:dyDescent="0.25">
      <c r="B35" s="18"/>
      <c r="C35" s="21" t="s">
        <v>61</v>
      </c>
      <c r="D35" s="20"/>
      <c r="E35" s="20"/>
      <c r="F35" s="27" t="s">
        <v>62</v>
      </c>
      <c r="G35" s="20"/>
      <c r="H35" s="20"/>
      <c r="I35" s="20"/>
      <c r="J35" s="20"/>
      <c r="K35" s="21" t="s">
        <v>63</v>
      </c>
      <c r="L35" s="20"/>
      <c r="M35" s="697">
        <v>42535</v>
      </c>
      <c r="N35" s="680"/>
      <c r="O35" s="680"/>
      <c r="P35" s="680"/>
      <c r="Q35" s="20"/>
      <c r="R35" s="19"/>
    </row>
    <row r="36" spans="2:64" s="17" customFormat="1" ht="6.95" customHeight="1" x14ac:dyDescent="0.25">
      <c r="B36" s="18"/>
      <c r="C36" s="20"/>
      <c r="D36" s="20"/>
      <c r="E36" s="20"/>
      <c r="F36" s="20"/>
      <c r="G36" s="20"/>
      <c r="H36" s="20"/>
      <c r="I36" s="20"/>
      <c r="J36" s="20"/>
      <c r="K36" s="20"/>
      <c r="L36" s="20"/>
      <c r="M36" s="20"/>
      <c r="N36" s="20"/>
      <c r="O36" s="20"/>
      <c r="P36" s="20"/>
      <c r="Q36" s="20"/>
      <c r="R36" s="19"/>
    </row>
    <row r="37" spans="2:64" s="17" customFormat="1" ht="15" x14ac:dyDescent="0.25">
      <c r="B37" s="18"/>
      <c r="C37" s="21" t="s">
        <v>64</v>
      </c>
      <c r="D37" s="20"/>
      <c r="E37" s="20"/>
      <c r="F37" s="27" t="s">
        <v>65</v>
      </c>
      <c r="G37" s="20"/>
      <c r="H37" s="20"/>
      <c r="I37" s="20"/>
      <c r="J37" s="20"/>
      <c r="K37" s="21" t="s">
        <v>66</v>
      </c>
      <c r="L37" s="20"/>
      <c r="M37" s="698" t="s">
        <v>67</v>
      </c>
      <c r="N37" s="680"/>
      <c r="O37" s="680"/>
      <c r="P37" s="680"/>
      <c r="Q37" s="680"/>
      <c r="R37" s="19"/>
    </row>
    <row r="38" spans="2:64" s="17" customFormat="1" ht="14.45" customHeight="1" x14ac:dyDescent="0.25">
      <c r="B38" s="18"/>
      <c r="C38" s="21" t="s">
        <v>68</v>
      </c>
      <c r="D38" s="20"/>
      <c r="E38" s="20"/>
      <c r="F38" s="27"/>
      <c r="G38" s="20"/>
      <c r="H38" s="20"/>
      <c r="I38" s="20"/>
      <c r="J38" s="20"/>
      <c r="K38" s="21" t="s">
        <v>69</v>
      </c>
      <c r="L38" s="20"/>
      <c r="M38" s="698" t="s">
        <v>70</v>
      </c>
      <c r="N38" s="680"/>
      <c r="O38" s="680"/>
      <c r="P38" s="680"/>
      <c r="Q38" s="680"/>
      <c r="R38" s="19"/>
    </row>
    <row r="39" spans="2:64" s="17" customFormat="1" ht="10.35" customHeight="1" x14ac:dyDescent="0.25">
      <c r="B39" s="18"/>
      <c r="C39" s="20"/>
      <c r="D39" s="20"/>
      <c r="E39" s="20"/>
      <c r="F39" s="20"/>
      <c r="G39" s="20"/>
      <c r="H39" s="20"/>
      <c r="I39" s="20"/>
      <c r="J39" s="20"/>
      <c r="K39" s="20"/>
      <c r="L39" s="20"/>
      <c r="M39" s="20"/>
      <c r="N39" s="20"/>
      <c r="O39" s="20"/>
      <c r="P39" s="20"/>
      <c r="Q39" s="20"/>
      <c r="R39" s="19"/>
    </row>
    <row r="40" spans="2:64" s="48" customFormat="1" ht="29.25" customHeight="1" x14ac:dyDescent="0.25">
      <c r="B40" s="44"/>
      <c r="C40" s="45" t="s">
        <v>101</v>
      </c>
      <c r="D40" s="46" t="s">
        <v>102</v>
      </c>
      <c r="E40" s="46" t="s">
        <v>103</v>
      </c>
      <c r="F40" s="690" t="s">
        <v>104</v>
      </c>
      <c r="G40" s="691"/>
      <c r="H40" s="691"/>
      <c r="I40" s="691"/>
      <c r="J40" s="46" t="s">
        <v>105</v>
      </c>
      <c r="K40" s="46" t="s">
        <v>106</v>
      </c>
      <c r="L40" s="692" t="s">
        <v>107</v>
      </c>
      <c r="M40" s="691"/>
      <c r="N40" s="690" t="s">
        <v>72</v>
      </c>
      <c r="O40" s="691"/>
      <c r="P40" s="691"/>
      <c r="Q40" s="693"/>
      <c r="R40" s="47"/>
      <c r="T40" s="49" t="s">
        <v>108</v>
      </c>
      <c r="U40" s="50" t="s">
        <v>109</v>
      </c>
      <c r="V40" s="50" t="s">
        <v>110</v>
      </c>
      <c r="W40" s="50" t="s">
        <v>111</v>
      </c>
      <c r="X40" s="50" t="s">
        <v>112</v>
      </c>
      <c r="Y40" s="50" t="s">
        <v>113</v>
      </c>
      <c r="Z40" s="50" t="s">
        <v>114</v>
      </c>
      <c r="AA40" s="51" t="s">
        <v>115</v>
      </c>
    </row>
    <row r="41" spans="2:64" s="17" customFormat="1" ht="29.25" customHeight="1" x14ac:dyDescent="0.35">
      <c r="B41" s="18"/>
      <c r="C41" s="52" t="s">
        <v>116</v>
      </c>
      <c r="D41" s="20"/>
      <c r="E41" s="20"/>
      <c r="F41" s="20"/>
      <c r="G41" s="20"/>
      <c r="H41" s="20"/>
      <c r="I41" s="20"/>
      <c r="J41" s="20"/>
      <c r="K41" s="20"/>
      <c r="L41" s="20"/>
      <c r="M41" s="20"/>
      <c r="N41" s="674">
        <f>BK41</f>
        <v>0</v>
      </c>
      <c r="O41" s="675"/>
      <c r="P41" s="675"/>
      <c r="Q41" s="675"/>
      <c r="R41" s="19"/>
      <c r="T41" s="53"/>
      <c r="U41" s="54"/>
      <c r="V41" s="54"/>
      <c r="W41" s="55">
        <f>W42</f>
        <v>200.59490900000003</v>
      </c>
      <c r="X41" s="54"/>
      <c r="Y41" s="55">
        <f>Y42</f>
        <v>40.53051885</v>
      </c>
      <c r="Z41" s="54"/>
      <c r="AA41" s="56">
        <f>AA42</f>
        <v>69.790899999999993</v>
      </c>
      <c r="AT41" s="30" t="s">
        <v>117</v>
      </c>
      <c r="AU41" s="30" t="s">
        <v>74</v>
      </c>
      <c r="BK41" s="57">
        <f>BK42</f>
        <v>0</v>
      </c>
    </row>
    <row r="42" spans="2:64" s="62" customFormat="1" ht="37.35" customHeight="1" x14ac:dyDescent="0.35">
      <c r="B42" s="58"/>
      <c r="C42" s="59"/>
      <c r="D42" s="60" t="s">
        <v>75</v>
      </c>
      <c r="E42" s="60"/>
      <c r="F42" s="60"/>
      <c r="G42" s="60"/>
      <c r="H42" s="60"/>
      <c r="I42" s="60"/>
      <c r="J42" s="60"/>
      <c r="K42" s="60"/>
      <c r="L42" s="60"/>
      <c r="M42" s="60"/>
      <c r="N42" s="668">
        <f>BK42</f>
        <v>0</v>
      </c>
      <c r="O42" s="669"/>
      <c r="P42" s="669"/>
      <c r="Q42" s="669"/>
      <c r="R42" s="61"/>
      <c r="T42" s="63"/>
      <c r="U42" s="59"/>
      <c r="V42" s="59"/>
      <c r="W42" s="64">
        <f>W43+W82+W85+W91+W109+W131+W149</f>
        <v>200.59490900000003</v>
      </c>
      <c r="X42" s="59"/>
      <c r="Y42" s="64">
        <f>Y43+Y82+Y85+Y91+Y109+Y131+Y149</f>
        <v>40.53051885</v>
      </c>
      <c r="Z42" s="59"/>
      <c r="AA42" s="65">
        <f>AA43+AA82+AA85+AA91+AA109+AA131+AA149</f>
        <v>69.790899999999993</v>
      </c>
      <c r="AR42" s="66" t="s">
        <v>118</v>
      </c>
      <c r="AT42" s="67" t="s">
        <v>117</v>
      </c>
      <c r="AU42" s="67" t="s">
        <v>119</v>
      </c>
      <c r="AY42" s="66" t="s">
        <v>120</v>
      </c>
      <c r="BK42" s="68">
        <f>BK43+BK82+BK85+BK91+BK109+BK131+BK149</f>
        <v>0</v>
      </c>
    </row>
    <row r="43" spans="2:64" s="62" customFormat="1" ht="19.899999999999999" customHeight="1" x14ac:dyDescent="0.3">
      <c r="B43" s="58"/>
      <c r="C43" s="59"/>
      <c r="D43" s="69" t="s">
        <v>76</v>
      </c>
      <c r="E43" s="69"/>
      <c r="F43" s="69"/>
      <c r="G43" s="69"/>
      <c r="H43" s="69"/>
      <c r="I43" s="69"/>
      <c r="J43" s="69"/>
      <c r="K43" s="69"/>
      <c r="L43" s="69"/>
      <c r="M43" s="69"/>
      <c r="N43" s="659">
        <f>BK43</f>
        <v>0</v>
      </c>
      <c r="O43" s="660"/>
      <c r="P43" s="660"/>
      <c r="Q43" s="660"/>
      <c r="R43" s="61"/>
      <c r="T43" s="63"/>
      <c r="U43" s="59"/>
      <c r="V43" s="59"/>
      <c r="W43" s="64">
        <f>SUM(W44:W81)</f>
        <v>85.314132999999998</v>
      </c>
      <c r="X43" s="59"/>
      <c r="Y43" s="64">
        <f>SUM(Y44:Y81)</f>
        <v>40.334000000000003</v>
      </c>
      <c r="Z43" s="59"/>
      <c r="AA43" s="65">
        <f>SUM(AA44:AA81)</f>
        <v>0</v>
      </c>
      <c r="AR43" s="66" t="s">
        <v>118</v>
      </c>
      <c r="AT43" s="67" t="s">
        <v>117</v>
      </c>
      <c r="AU43" s="67" t="s">
        <v>118</v>
      </c>
      <c r="AY43" s="66" t="s">
        <v>120</v>
      </c>
      <c r="BK43" s="68">
        <f>SUM(BK44:BK81)</f>
        <v>0</v>
      </c>
    </row>
    <row r="44" spans="2:64" s="17" customFormat="1" ht="31.5" customHeight="1" x14ac:dyDescent="0.25">
      <c r="B44" s="70"/>
      <c r="C44" s="71" t="s">
        <v>118</v>
      </c>
      <c r="D44" s="71" t="s">
        <v>121</v>
      </c>
      <c r="E44" s="72" t="s">
        <v>1826</v>
      </c>
      <c r="F44" s="671" t="s">
        <v>1827</v>
      </c>
      <c r="G44" s="667"/>
      <c r="H44" s="667"/>
      <c r="I44" s="667"/>
      <c r="J44" s="73" t="s">
        <v>134</v>
      </c>
      <c r="K44" s="74">
        <v>58.676000000000002</v>
      </c>
      <c r="L44" s="666"/>
      <c r="M44" s="667"/>
      <c r="N44" s="666">
        <f>ROUND(L44*K44,2)</f>
        <v>0</v>
      </c>
      <c r="O44" s="667"/>
      <c r="P44" s="667"/>
      <c r="Q44" s="667"/>
      <c r="R44" s="75"/>
      <c r="T44" s="76" t="s">
        <v>125</v>
      </c>
      <c r="U44" s="77" t="s">
        <v>126</v>
      </c>
      <c r="V44" s="78">
        <v>0.78100000000000003</v>
      </c>
      <c r="W44" s="78">
        <f>V44*K44</f>
        <v>45.825956000000005</v>
      </c>
      <c r="X44" s="78">
        <v>0</v>
      </c>
      <c r="Y44" s="78">
        <f>X44*K44</f>
        <v>0</v>
      </c>
      <c r="Z44" s="78">
        <v>0</v>
      </c>
      <c r="AA44" s="79">
        <f>Z44*K44</f>
        <v>0</v>
      </c>
      <c r="AR44" s="30" t="s">
        <v>127</v>
      </c>
      <c r="AT44" s="30" t="s">
        <v>121</v>
      </c>
      <c r="AU44" s="30" t="s">
        <v>128</v>
      </c>
      <c r="AY44" s="30" t="s">
        <v>120</v>
      </c>
      <c r="BE44" s="80">
        <f>IF(U44="základní",N44,0)</f>
        <v>0</v>
      </c>
      <c r="BF44" s="80">
        <f>IF(U44="snížená",N44,0)</f>
        <v>0</v>
      </c>
      <c r="BG44" s="80">
        <f>IF(U44="zákl. přenesená",N44,0)</f>
        <v>0</v>
      </c>
      <c r="BH44" s="80">
        <f>IF(U44="sníž. přenesená",N44,0)</f>
        <v>0</v>
      </c>
      <c r="BI44" s="80">
        <f>IF(U44="nulová",N44,0)</f>
        <v>0</v>
      </c>
      <c r="BJ44" s="30" t="s">
        <v>118</v>
      </c>
      <c r="BK44" s="80">
        <f>ROUND(L44*K44,2)</f>
        <v>0</v>
      </c>
      <c r="BL44" s="30" t="s">
        <v>127</v>
      </c>
    </row>
    <row r="45" spans="2:64" s="109" customFormat="1" ht="22.5" customHeight="1" x14ac:dyDescent="0.25">
      <c r="B45" s="105"/>
      <c r="C45" s="106"/>
      <c r="D45" s="106"/>
      <c r="E45" s="107" t="s">
        <v>125</v>
      </c>
      <c r="F45" s="672" t="s">
        <v>1828</v>
      </c>
      <c r="G45" s="673"/>
      <c r="H45" s="673"/>
      <c r="I45" s="673"/>
      <c r="J45" s="106"/>
      <c r="K45" s="107" t="s">
        <v>125</v>
      </c>
      <c r="L45" s="106"/>
      <c r="M45" s="106"/>
      <c r="N45" s="106"/>
      <c r="O45" s="106"/>
      <c r="P45" s="106"/>
      <c r="Q45" s="106"/>
      <c r="R45" s="108"/>
      <c r="T45" s="110"/>
      <c r="U45" s="106"/>
      <c r="V45" s="106"/>
      <c r="W45" s="106"/>
      <c r="X45" s="106"/>
      <c r="Y45" s="106"/>
      <c r="Z45" s="106"/>
      <c r="AA45" s="111"/>
      <c r="AT45" s="112" t="s">
        <v>130</v>
      </c>
      <c r="AU45" s="112" t="s">
        <v>128</v>
      </c>
      <c r="AV45" s="109" t="s">
        <v>118</v>
      </c>
      <c r="AW45" s="109" t="s">
        <v>131</v>
      </c>
      <c r="AX45" s="109" t="s">
        <v>119</v>
      </c>
      <c r="AY45" s="112" t="s">
        <v>120</v>
      </c>
    </row>
    <row r="46" spans="2:64" s="86" customFormat="1" ht="31.5" customHeight="1" x14ac:dyDescent="0.25">
      <c r="B46" s="81"/>
      <c r="C46" s="82"/>
      <c r="D46" s="82"/>
      <c r="E46" s="83" t="s">
        <v>125</v>
      </c>
      <c r="F46" s="663" t="s">
        <v>2531</v>
      </c>
      <c r="G46" s="662"/>
      <c r="H46" s="662"/>
      <c r="I46" s="662"/>
      <c r="J46" s="82"/>
      <c r="K46" s="84">
        <v>36.179000000000002</v>
      </c>
      <c r="L46" s="82"/>
      <c r="M46" s="82"/>
      <c r="N46" s="82"/>
      <c r="O46" s="82"/>
      <c r="P46" s="82"/>
      <c r="Q46" s="82"/>
      <c r="R46" s="85"/>
      <c r="T46" s="87"/>
      <c r="U46" s="82"/>
      <c r="V46" s="82"/>
      <c r="W46" s="82"/>
      <c r="X46" s="82"/>
      <c r="Y46" s="82"/>
      <c r="Z46" s="82"/>
      <c r="AA46" s="88"/>
      <c r="AT46" s="89" t="s">
        <v>130</v>
      </c>
      <c r="AU46" s="89" t="s">
        <v>128</v>
      </c>
      <c r="AV46" s="86" t="s">
        <v>128</v>
      </c>
      <c r="AW46" s="86" t="s">
        <v>131</v>
      </c>
      <c r="AX46" s="86" t="s">
        <v>119</v>
      </c>
      <c r="AY46" s="89" t="s">
        <v>120</v>
      </c>
    </row>
    <row r="47" spans="2:64" s="86" customFormat="1" ht="31.5" customHeight="1" x14ac:dyDescent="0.25">
      <c r="B47" s="81"/>
      <c r="C47" s="82"/>
      <c r="D47" s="82"/>
      <c r="E47" s="83" t="s">
        <v>125</v>
      </c>
      <c r="F47" s="663" t="s">
        <v>2532</v>
      </c>
      <c r="G47" s="662"/>
      <c r="H47" s="662"/>
      <c r="I47" s="662"/>
      <c r="J47" s="82"/>
      <c r="K47" s="84">
        <v>20.32</v>
      </c>
      <c r="L47" s="82"/>
      <c r="M47" s="82"/>
      <c r="N47" s="82"/>
      <c r="O47" s="82"/>
      <c r="P47" s="82"/>
      <c r="Q47" s="82"/>
      <c r="R47" s="85"/>
      <c r="T47" s="87"/>
      <c r="U47" s="82"/>
      <c r="V47" s="82"/>
      <c r="W47" s="82"/>
      <c r="X47" s="82"/>
      <c r="Y47" s="82"/>
      <c r="Z47" s="82"/>
      <c r="AA47" s="88"/>
      <c r="AT47" s="89" t="s">
        <v>130</v>
      </c>
      <c r="AU47" s="89" t="s">
        <v>128</v>
      </c>
      <c r="AV47" s="86" t="s">
        <v>128</v>
      </c>
      <c r="AW47" s="86" t="s">
        <v>131</v>
      </c>
      <c r="AX47" s="86" t="s">
        <v>119</v>
      </c>
      <c r="AY47" s="89" t="s">
        <v>120</v>
      </c>
    </row>
    <row r="48" spans="2:64" s="86" customFormat="1" ht="22.5" customHeight="1" x14ac:dyDescent="0.25">
      <c r="B48" s="81"/>
      <c r="C48" s="82"/>
      <c r="D48" s="82"/>
      <c r="E48" s="83" t="s">
        <v>125</v>
      </c>
      <c r="F48" s="663" t="s">
        <v>2533</v>
      </c>
      <c r="G48" s="662"/>
      <c r="H48" s="662"/>
      <c r="I48" s="662"/>
      <c r="J48" s="82"/>
      <c r="K48" s="84">
        <v>5.2649999999999997</v>
      </c>
      <c r="L48" s="82"/>
      <c r="M48" s="82"/>
      <c r="N48" s="82"/>
      <c r="O48" s="82"/>
      <c r="P48" s="82"/>
      <c r="Q48" s="82"/>
      <c r="R48" s="85"/>
      <c r="T48" s="87"/>
      <c r="U48" s="82"/>
      <c r="V48" s="82"/>
      <c r="W48" s="82"/>
      <c r="X48" s="82"/>
      <c r="Y48" s="82"/>
      <c r="Z48" s="82"/>
      <c r="AA48" s="88"/>
      <c r="AT48" s="89" t="s">
        <v>130</v>
      </c>
      <c r="AU48" s="89" t="s">
        <v>128</v>
      </c>
      <c r="AV48" s="86" t="s">
        <v>128</v>
      </c>
      <c r="AW48" s="86" t="s">
        <v>131</v>
      </c>
      <c r="AX48" s="86" t="s">
        <v>119</v>
      </c>
      <c r="AY48" s="89" t="s">
        <v>120</v>
      </c>
    </row>
    <row r="49" spans="2:64" s="118" customFormat="1" ht="22.5" customHeight="1" x14ac:dyDescent="0.25">
      <c r="B49" s="113"/>
      <c r="C49" s="114"/>
      <c r="D49" s="114"/>
      <c r="E49" s="115" t="s">
        <v>125</v>
      </c>
      <c r="F49" s="681" t="s">
        <v>577</v>
      </c>
      <c r="G49" s="682"/>
      <c r="H49" s="682"/>
      <c r="I49" s="682"/>
      <c r="J49" s="114"/>
      <c r="K49" s="116">
        <v>61.764000000000003</v>
      </c>
      <c r="L49" s="114"/>
      <c r="M49" s="114"/>
      <c r="N49" s="114"/>
      <c r="O49" s="114"/>
      <c r="P49" s="114"/>
      <c r="Q49" s="114"/>
      <c r="R49" s="117"/>
      <c r="T49" s="119"/>
      <c r="U49" s="114"/>
      <c r="V49" s="114"/>
      <c r="W49" s="114"/>
      <c r="X49" s="114"/>
      <c r="Y49" s="114"/>
      <c r="Z49" s="114"/>
      <c r="AA49" s="120"/>
      <c r="AT49" s="121" t="s">
        <v>130</v>
      </c>
      <c r="AU49" s="121" t="s">
        <v>128</v>
      </c>
      <c r="AV49" s="118" t="s">
        <v>136</v>
      </c>
      <c r="AW49" s="118" t="s">
        <v>131</v>
      </c>
      <c r="AX49" s="118" t="s">
        <v>119</v>
      </c>
      <c r="AY49" s="121" t="s">
        <v>120</v>
      </c>
    </row>
    <row r="50" spans="2:64" s="86" customFormat="1" ht="31.5" customHeight="1" x14ac:dyDescent="0.25">
      <c r="B50" s="81"/>
      <c r="C50" s="82"/>
      <c r="D50" s="82"/>
      <c r="E50" s="83" t="s">
        <v>125</v>
      </c>
      <c r="F50" s="663" t="s">
        <v>2534</v>
      </c>
      <c r="G50" s="662"/>
      <c r="H50" s="662"/>
      <c r="I50" s="662"/>
      <c r="J50" s="82"/>
      <c r="K50" s="84">
        <v>-3.0880000000000001</v>
      </c>
      <c r="L50" s="82"/>
      <c r="M50" s="82"/>
      <c r="N50" s="82"/>
      <c r="O50" s="82"/>
      <c r="P50" s="82"/>
      <c r="Q50" s="82"/>
      <c r="R50" s="85"/>
      <c r="T50" s="87"/>
      <c r="U50" s="82"/>
      <c r="V50" s="82"/>
      <c r="W50" s="82"/>
      <c r="X50" s="82"/>
      <c r="Y50" s="82"/>
      <c r="Z50" s="82"/>
      <c r="AA50" s="88"/>
      <c r="AT50" s="89" t="s">
        <v>130</v>
      </c>
      <c r="AU50" s="89" t="s">
        <v>128</v>
      </c>
      <c r="AV50" s="86" t="s">
        <v>128</v>
      </c>
      <c r="AW50" s="86" t="s">
        <v>131</v>
      </c>
      <c r="AX50" s="86" t="s">
        <v>119</v>
      </c>
      <c r="AY50" s="89" t="s">
        <v>120</v>
      </c>
    </row>
    <row r="51" spans="2:64" s="95" customFormat="1" ht="22.5" customHeight="1" x14ac:dyDescent="0.25">
      <c r="B51" s="90"/>
      <c r="C51" s="91"/>
      <c r="D51" s="91"/>
      <c r="E51" s="92" t="s">
        <v>125</v>
      </c>
      <c r="F51" s="664" t="s">
        <v>146</v>
      </c>
      <c r="G51" s="665"/>
      <c r="H51" s="665"/>
      <c r="I51" s="665"/>
      <c r="J51" s="91"/>
      <c r="K51" s="93">
        <v>58.676000000000002</v>
      </c>
      <c r="L51" s="91"/>
      <c r="M51" s="91"/>
      <c r="N51" s="91"/>
      <c r="O51" s="91"/>
      <c r="P51" s="91"/>
      <c r="Q51" s="91"/>
      <c r="R51" s="94"/>
      <c r="T51" s="96"/>
      <c r="U51" s="91"/>
      <c r="V51" s="91"/>
      <c r="W51" s="91"/>
      <c r="X51" s="91"/>
      <c r="Y51" s="91"/>
      <c r="Z51" s="91"/>
      <c r="AA51" s="97"/>
      <c r="AT51" s="98" t="s">
        <v>130</v>
      </c>
      <c r="AU51" s="98" t="s">
        <v>128</v>
      </c>
      <c r="AV51" s="95" t="s">
        <v>127</v>
      </c>
      <c r="AW51" s="95" t="s">
        <v>131</v>
      </c>
      <c r="AX51" s="95" t="s">
        <v>118</v>
      </c>
      <c r="AY51" s="98" t="s">
        <v>120</v>
      </c>
    </row>
    <row r="52" spans="2:64" s="17" customFormat="1" ht="44.25" customHeight="1" x14ac:dyDescent="0.25">
      <c r="B52" s="70"/>
      <c r="C52" s="71" t="s">
        <v>128</v>
      </c>
      <c r="D52" s="71" t="s">
        <v>121</v>
      </c>
      <c r="E52" s="72" t="s">
        <v>164</v>
      </c>
      <c r="F52" s="671" t="s">
        <v>165</v>
      </c>
      <c r="G52" s="667"/>
      <c r="H52" s="667"/>
      <c r="I52" s="667"/>
      <c r="J52" s="73" t="s">
        <v>134</v>
      </c>
      <c r="K52" s="74">
        <v>3.0880000000000001</v>
      </c>
      <c r="L52" s="666"/>
      <c r="M52" s="667"/>
      <c r="N52" s="666">
        <f>ROUND(L52*K52,2)</f>
        <v>0</v>
      </c>
      <c r="O52" s="667"/>
      <c r="P52" s="667"/>
      <c r="Q52" s="667"/>
      <c r="R52" s="75"/>
      <c r="T52" s="76" t="s">
        <v>125</v>
      </c>
      <c r="U52" s="77" t="s">
        <v>126</v>
      </c>
      <c r="V52" s="78">
        <v>1.6930000000000001</v>
      </c>
      <c r="W52" s="78">
        <f>V52*K52</f>
        <v>5.2279840000000002</v>
      </c>
      <c r="X52" s="78">
        <v>0</v>
      </c>
      <c r="Y52" s="78">
        <f>X52*K52</f>
        <v>0</v>
      </c>
      <c r="Z52" s="78">
        <v>0</v>
      </c>
      <c r="AA52" s="79">
        <f>Z52*K52</f>
        <v>0</v>
      </c>
      <c r="AR52" s="30" t="s">
        <v>127</v>
      </c>
      <c r="AT52" s="30" t="s">
        <v>121</v>
      </c>
      <c r="AU52" s="30" t="s">
        <v>128</v>
      </c>
      <c r="AY52" s="30" t="s">
        <v>120</v>
      </c>
      <c r="BE52" s="80">
        <f>IF(U52="základní",N52,0)</f>
        <v>0</v>
      </c>
      <c r="BF52" s="80">
        <f>IF(U52="snížená",N52,0)</f>
        <v>0</v>
      </c>
      <c r="BG52" s="80">
        <f>IF(U52="zákl. přenesená",N52,0)</f>
        <v>0</v>
      </c>
      <c r="BH52" s="80">
        <f>IF(U52="sníž. přenesená",N52,0)</f>
        <v>0</v>
      </c>
      <c r="BI52" s="80">
        <f>IF(U52="nulová",N52,0)</f>
        <v>0</v>
      </c>
      <c r="BJ52" s="30" t="s">
        <v>118</v>
      </c>
      <c r="BK52" s="80">
        <f>ROUND(L52*K52,2)</f>
        <v>0</v>
      </c>
      <c r="BL52" s="30" t="s">
        <v>127</v>
      </c>
    </row>
    <row r="53" spans="2:64" s="86" customFormat="1" ht="22.5" customHeight="1" x14ac:dyDescent="0.25">
      <c r="B53" s="81"/>
      <c r="C53" s="82"/>
      <c r="D53" s="82"/>
      <c r="E53" s="83" t="s">
        <v>125</v>
      </c>
      <c r="F53" s="661" t="s">
        <v>2535</v>
      </c>
      <c r="G53" s="662"/>
      <c r="H53" s="662"/>
      <c r="I53" s="662"/>
      <c r="J53" s="82"/>
      <c r="K53" s="84">
        <v>3.0880000000000001</v>
      </c>
      <c r="L53" s="82"/>
      <c r="M53" s="82"/>
      <c r="N53" s="82"/>
      <c r="O53" s="82"/>
      <c r="P53" s="82"/>
      <c r="Q53" s="82"/>
      <c r="R53" s="85"/>
      <c r="T53" s="87"/>
      <c r="U53" s="82"/>
      <c r="V53" s="82"/>
      <c r="W53" s="82"/>
      <c r="X53" s="82"/>
      <c r="Y53" s="82"/>
      <c r="Z53" s="82"/>
      <c r="AA53" s="88"/>
      <c r="AT53" s="89" t="s">
        <v>130</v>
      </c>
      <c r="AU53" s="89" t="s">
        <v>128</v>
      </c>
      <c r="AV53" s="86" t="s">
        <v>128</v>
      </c>
      <c r="AW53" s="86" t="s">
        <v>131</v>
      </c>
      <c r="AX53" s="86" t="s">
        <v>118</v>
      </c>
      <c r="AY53" s="89" t="s">
        <v>120</v>
      </c>
    </row>
    <row r="54" spans="2:64" s="17" customFormat="1" ht="31.5" customHeight="1" x14ac:dyDescent="0.25">
      <c r="B54" s="70"/>
      <c r="C54" s="71" t="s">
        <v>136</v>
      </c>
      <c r="D54" s="71" t="s">
        <v>121</v>
      </c>
      <c r="E54" s="72" t="s">
        <v>216</v>
      </c>
      <c r="F54" s="671" t="s">
        <v>217</v>
      </c>
      <c r="G54" s="667"/>
      <c r="H54" s="667"/>
      <c r="I54" s="667"/>
      <c r="J54" s="73" t="s">
        <v>134</v>
      </c>
      <c r="K54" s="74">
        <v>41.444000000000003</v>
      </c>
      <c r="L54" s="666"/>
      <c r="M54" s="667"/>
      <c r="N54" s="666">
        <f>ROUND(L54*K54,2)</f>
        <v>0</v>
      </c>
      <c r="O54" s="667"/>
      <c r="P54" s="667"/>
      <c r="Q54" s="667"/>
      <c r="R54" s="75"/>
      <c r="T54" s="76" t="s">
        <v>125</v>
      </c>
      <c r="U54" s="77" t="s">
        <v>126</v>
      </c>
      <c r="V54" s="78">
        <v>0.34499999999999997</v>
      </c>
      <c r="W54" s="78">
        <f>V54*K54</f>
        <v>14.29818</v>
      </c>
      <c r="X54" s="78">
        <v>0</v>
      </c>
      <c r="Y54" s="78">
        <f>X54*K54</f>
        <v>0</v>
      </c>
      <c r="Z54" s="78">
        <v>0</v>
      </c>
      <c r="AA54" s="79">
        <f>Z54*K54</f>
        <v>0</v>
      </c>
      <c r="AR54" s="30" t="s">
        <v>127</v>
      </c>
      <c r="AT54" s="30" t="s">
        <v>121</v>
      </c>
      <c r="AU54" s="30" t="s">
        <v>128</v>
      </c>
      <c r="AY54" s="30" t="s">
        <v>120</v>
      </c>
      <c r="BE54" s="80">
        <f>IF(U54="základní",N54,0)</f>
        <v>0</v>
      </c>
      <c r="BF54" s="80">
        <f>IF(U54="snížená",N54,0)</f>
        <v>0</v>
      </c>
      <c r="BG54" s="80">
        <f>IF(U54="zákl. přenesená",N54,0)</f>
        <v>0</v>
      </c>
      <c r="BH54" s="80">
        <f>IF(U54="sníž. přenesená",N54,0)</f>
        <v>0</v>
      </c>
      <c r="BI54" s="80">
        <f>IF(U54="nulová",N54,0)</f>
        <v>0</v>
      </c>
      <c r="BJ54" s="30" t="s">
        <v>118</v>
      </c>
      <c r="BK54" s="80">
        <f>ROUND(L54*K54,2)</f>
        <v>0</v>
      </c>
      <c r="BL54" s="30" t="s">
        <v>127</v>
      </c>
    </row>
    <row r="55" spans="2:64" s="86" customFormat="1" ht="31.5" customHeight="1" x14ac:dyDescent="0.25">
      <c r="B55" s="81"/>
      <c r="C55" s="82"/>
      <c r="D55" s="82"/>
      <c r="E55" s="83" t="s">
        <v>125</v>
      </c>
      <c r="F55" s="661" t="s">
        <v>2536</v>
      </c>
      <c r="G55" s="662"/>
      <c r="H55" s="662"/>
      <c r="I55" s="662"/>
      <c r="J55" s="82"/>
      <c r="K55" s="84">
        <v>36.179000000000002</v>
      </c>
      <c r="L55" s="82"/>
      <c r="M55" s="82"/>
      <c r="N55" s="82"/>
      <c r="O55" s="82"/>
      <c r="P55" s="82"/>
      <c r="Q55" s="82"/>
      <c r="R55" s="85"/>
      <c r="T55" s="87"/>
      <c r="U55" s="82"/>
      <c r="V55" s="82"/>
      <c r="W55" s="82"/>
      <c r="X55" s="82"/>
      <c r="Y55" s="82"/>
      <c r="Z55" s="82"/>
      <c r="AA55" s="88"/>
      <c r="AT55" s="89" t="s">
        <v>130</v>
      </c>
      <c r="AU55" s="89" t="s">
        <v>128</v>
      </c>
      <c r="AV55" s="86" t="s">
        <v>128</v>
      </c>
      <c r="AW55" s="86" t="s">
        <v>131</v>
      </c>
      <c r="AX55" s="86" t="s">
        <v>119</v>
      </c>
      <c r="AY55" s="89" t="s">
        <v>120</v>
      </c>
    </row>
    <row r="56" spans="2:64" s="86" customFormat="1" ht="31.5" customHeight="1" x14ac:dyDescent="0.25">
      <c r="B56" s="81"/>
      <c r="C56" s="82"/>
      <c r="D56" s="82"/>
      <c r="E56" s="83" t="s">
        <v>125</v>
      </c>
      <c r="F56" s="663" t="s">
        <v>2537</v>
      </c>
      <c r="G56" s="662"/>
      <c r="H56" s="662"/>
      <c r="I56" s="662"/>
      <c r="J56" s="82"/>
      <c r="K56" s="84">
        <v>5.2649999999999997</v>
      </c>
      <c r="L56" s="82"/>
      <c r="M56" s="82"/>
      <c r="N56" s="82"/>
      <c r="O56" s="82"/>
      <c r="P56" s="82"/>
      <c r="Q56" s="82"/>
      <c r="R56" s="85"/>
      <c r="T56" s="87"/>
      <c r="U56" s="82"/>
      <c r="V56" s="82"/>
      <c r="W56" s="82"/>
      <c r="X56" s="82"/>
      <c r="Y56" s="82"/>
      <c r="Z56" s="82"/>
      <c r="AA56" s="88"/>
      <c r="AT56" s="89" t="s">
        <v>130</v>
      </c>
      <c r="AU56" s="89" t="s">
        <v>128</v>
      </c>
      <c r="AV56" s="86" t="s">
        <v>128</v>
      </c>
      <c r="AW56" s="86" t="s">
        <v>131</v>
      </c>
      <c r="AX56" s="86" t="s">
        <v>119</v>
      </c>
      <c r="AY56" s="89" t="s">
        <v>120</v>
      </c>
    </row>
    <row r="57" spans="2:64" s="95" customFormat="1" ht="22.5" customHeight="1" x14ac:dyDescent="0.25">
      <c r="B57" s="90"/>
      <c r="C57" s="91"/>
      <c r="D57" s="91"/>
      <c r="E57" s="92" t="s">
        <v>125</v>
      </c>
      <c r="F57" s="664" t="s">
        <v>146</v>
      </c>
      <c r="G57" s="665"/>
      <c r="H57" s="665"/>
      <c r="I57" s="665"/>
      <c r="J57" s="91"/>
      <c r="K57" s="93">
        <v>41.444000000000003</v>
      </c>
      <c r="L57" s="91"/>
      <c r="M57" s="91"/>
      <c r="N57" s="91"/>
      <c r="O57" s="91"/>
      <c r="P57" s="91"/>
      <c r="Q57" s="91"/>
      <c r="R57" s="94"/>
      <c r="T57" s="96"/>
      <c r="U57" s="91"/>
      <c r="V57" s="91"/>
      <c r="W57" s="91"/>
      <c r="X57" s="91"/>
      <c r="Y57" s="91"/>
      <c r="Z57" s="91"/>
      <c r="AA57" s="97"/>
      <c r="AT57" s="98" t="s">
        <v>130</v>
      </c>
      <c r="AU57" s="98" t="s">
        <v>128</v>
      </c>
      <c r="AV57" s="95" t="s">
        <v>127</v>
      </c>
      <c r="AW57" s="95" t="s">
        <v>131</v>
      </c>
      <c r="AX57" s="95" t="s">
        <v>118</v>
      </c>
      <c r="AY57" s="98" t="s">
        <v>120</v>
      </c>
    </row>
    <row r="58" spans="2:64" s="17" customFormat="1" ht="31.5" customHeight="1" x14ac:dyDescent="0.25">
      <c r="B58" s="70"/>
      <c r="C58" s="71" t="s">
        <v>127</v>
      </c>
      <c r="D58" s="71" t="s">
        <v>121</v>
      </c>
      <c r="E58" s="72" t="s">
        <v>1835</v>
      </c>
      <c r="F58" s="671" t="s">
        <v>1836</v>
      </c>
      <c r="G58" s="667"/>
      <c r="H58" s="667"/>
      <c r="I58" s="667"/>
      <c r="J58" s="73" t="s">
        <v>134</v>
      </c>
      <c r="K58" s="74">
        <v>61.749000000000002</v>
      </c>
      <c r="L58" s="666"/>
      <c r="M58" s="667"/>
      <c r="N58" s="666">
        <f>ROUND(L58*K58,2)</f>
        <v>0</v>
      </c>
      <c r="O58" s="667"/>
      <c r="P58" s="667"/>
      <c r="Q58" s="667"/>
      <c r="R58" s="75"/>
      <c r="T58" s="76" t="s">
        <v>125</v>
      </c>
      <c r="U58" s="77" t="s">
        <v>126</v>
      </c>
      <c r="V58" s="78">
        <v>0.19900000000000001</v>
      </c>
      <c r="W58" s="78">
        <f>V58*K58</f>
        <v>12.288051000000001</v>
      </c>
      <c r="X58" s="78">
        <v>0</v>
      </c>
      <c r="Y58" s="78">
        <f>X58*K58</f>
        <v>0</v>
      </c>
      <c r="Z58" s="78">
        <v>0</v>
      </c>
      <c r="AA58" s="79">
        <f>Z58*K58</f>
        <v>0</v>
      </c>
      <c r="AR58" s="30" t="s">
        <v>127</v>
      </c>
      <c r="AT58" s="30" t="s">
        <v>121</v>
      </c>
      <c r="AU58" s="30" t="s">
        <v>128</v>
      </c>
      <c r="AY58" s="30" t="s">
        <v>120</v>
      </c>
      <c r="BE58" s="80">
        <f>IF(U58="základní",N58,0)</f>
        <v>0</v>
      </c>
      <c r="BF58" s="80">
        <f>IF(U58="snížená",N58,0)</f>
        <v>0</v>
      </c>
      <c r="BG58" s="80">
        <f>IF(U58="zákl. přenesená",N58,0)</f>
        <v>0</v>
      </c>
      <c r="BH58" s="80">
        <f>IF(U58="sníž. přenesená",N58,0)</f>
        <v>0</v>
      </c>
      <c r="BI58" s="80">
        <f>IF(U58="nulová",N58,0)</f>
        <v>0</v>
      </c>
      <c r="BJ58" s="30" t="s">
        <v>118</v>
      </c>
      <c r="BK58" s="80">
        <f>ROUND(L58*K58,2)</f>
        <v>0</v>
      </c>
      <c r="BL58" s="30" t="s">
        <v>127</v>
      </c>
    </row>
    <row r="59" spans="2:64" s="109" customFormat="1" ht="22.5" customHeight="1" x14ac:dyDescent="0.25">
      <c r="B59" s="105"/>
      <c r="C59" s="106"/>
      <c r="D59" s="106"/>
      <c r="E59" s="107" t="s">
        <v>125</v>
      </c>
      <c r="F59" s="672" t="s">
        <v>1828</v>
      </c>
      <c r="G59" s="673"/>
      <c r="H59" s="673"/>
      <c r="I59" s="673"/>
      <c r="J59" s="106"/>
      <c r="K59" s="107" t="s">
        <v>125</v>
      </c>
      <c r="L59" s="106"/>
      <c r="M59" s="106"/>
      <c r="N59" s="106"/>
      <c r="O59" s="106"/>
      <c r="P59" s="106"/>
      <c r="Q59" s="106"/>
      <c r="R59" s="108"/>
      <c r="T59" s="110"/>
      <c r="U59" s="106"/>
      <c r="V59" s="106"/>
      <c r="W59" s="106"/>
      <c r="X59" s="106"/>
      <c r="Y59" s="106"/>
      <c r="Z59" s="106"/>
      <c r="AA59" s="111"/>
      <c r="AT59" s="112" t="s">
        <v>130</v>
      </c>
      <c r="AU59" s="112" t="s">
        <v>128</v>
      </c>
      <c r="AV59" s="109" t="s">
        <v>118</v>
      </c>
      <c r="AW59" s="109" t="s">
        <v>131</v>
      </c>
      <c r="AX59" s="109" t="s">
        <v>119</v>
      </c>
      <c r="AY59" s="112" t="s">
        <v>120</v>
      </c>
    </row>
    <row r="60" spans="2:64" s="86" customFormat="1" ht="31.5" customHeight="1" x14ac:dyDescent="0.25">
      <c r="B60" s="81"/>
      <c r="C60" s="82"/>
      <c r="D60" s="82"/>
      <c r="E60" s="83" t="s">
        <v>125</v>
      </c>
      <c r="F60" s="663" t="s">
        <v>2538</v>
      </c>
      <c r="G60" s="662"/>
      <c r="H60" s="662"/>
      <c r="I60" s="662"/>
      <c r="J60" s="82"/>
      <c r="K60" s="84">
        <v>36.179000000000002</v>
      </c>
      <c r="L60" s="82"/>
      <c r="M60" s="82"/>
      <c r="N60" s="82"/>
      <c r="O60" s="82"/>
      <c r="P60" s="82"/>
      <c r="Q60" s="82"/>
      <c r="R60" s="85"/>
      <c r="T60" s="87"/>
      <c r="U60" s="82"/>
      <c r="V60" s="82"/>
      <c r="W60" s="82"/>
      <c r="X60" s="82"/>
      <c r="Y60" s="82"/>
      <c r="Z60" s="82"/>
      <c r="AA60" s="88"/>
      <c r="AT60" s="89" t="s">
        <v>130</v>
      </c>
      <c r="AU60" s="89" t="s">
        <v>128</v>
      </c>
      <c r="AV60" s="86" t="s">
        <v>128</v>
      </c>
      <c r="AW60" s="86" t="s">
        <v>131</v>
      </c>
      <c r="AX60" s="86" t="s">
        <v>119</v>
      </c>
      <c r="AY60" s="89" t="s">
        <v>120</v>
      </c>
    </row>
    <row r="61" spans="2:64" s="86" customFormat="1" ht="22.5" customHeight="1" x14ac:dyDescent="0.25">
      <c r="B61" s="81"/>
      <c r="C61" s="82"/>
      <c r="D61" s="82"/>
      <c r="E61" s="83" t="s">
        <v>125</v>
      </c>
      <c r="F61" s="663" t="s">
        <v>2539</v>
      </c>
      <c r="G61" s="662"/>
      <c r="H61" s="662"/>
      <c r="I61" s="662"/>
      <c r="J61" s="82"/>
      <c r="K61" s="84">
        <v>5.2649999999999997</v>
      </c>
      <c r="L61" s="82"/>
      <c r="M61" s="82"/>
      <c r="N61" s="82"/>
      <c r="O61" s="82"/>
      <c r="P61" s="82"/>
      <c r="Q61" s="82"/>
      <c r="R61" s="85"/>
      <c r="T61" s="87"/>
      <c r="U61" s="82"/>
      <c r="V61" s="82"/>
      <c r="W61" s="82"/>
      <c r="X61" s="82"/>
      <c r="Y61" s="82"/>
      <c r="Z61" s="82"/>
      <c r="AA61" s="88"/>
      <c r="AT61" s="89" t="s">
        <v>130</v>
      </c>
      <c r="AU61" s="89" t="s">
        <v>128</v>
      </c>
      <c r="AV61" s="86" t="s">
        <v>128</v>
      </c>
      <c r="AW61" s="86" t="s">
        <v>131</v>
      </c>
      <c r="AX61" s="86" t="s">
        <v>119</v>
      </c>
      <c r="AY61" s="89" t="s">
        <v>120</v>
      </c>
    </row>
    <row r="62" spans="2:64" s="86" customFormat="1" ht="31.5" customHeight="1" x14ac:dyDescent="0.25">
      <c r="B62" s="81"/>
      <c r="C62" s="82"/>
      <c r="D62" s="82"/>
      <c r="E62" s="83" t="s">
        <v>125</v>
      </c>
      <c r="F62" s="663" t="s">
        <v>2540</v>
      </c>
      <c r="G62" s="662"/>
      <c r="H62" s="662"/>
      <c r="I62" s="662"/>
      <c r="J62" s="82"/>
      <c r="K62" s="84">
        <v>-2.093</v>
      </c>
      <c r="L62" s="82"/>
      <c r="M62" s="82"/>
      <c r="N62" s="82"/>
      <c r="O62" s="82"/>
      <c r="P62" s="82"/>
      <c r="Q62" s="82"/>
      <c r="R62" s="85"/>
      <c r="T62" s="87"/>
      <c r="U62" s="82"/>
      <c r="V62" s="82"/>
      <c r="W62" s="82"/>
      <c r="X62" s="82"/>
      <c r="Y62" s="82"/>
      <c r="Z62" s="82"/>
      <c r="AA62" s="88"/>
      <c r="AT62" s="89" t="s">
        <v>130</v>
      </c>
      <c r="AU62" s="89" t="s">
        <v>128</v>
      </c>
      <c r="AV62" s="86" t="s">
        <v>128</v>
      </c>
      <c r="AW62" s="86" t="s">
        <v>131</v>
      </c>
      <c r="AX62" s="86" t="s">
        <v>119</v>
      </c>
      <c r="AY62" s="89" t="s">
        <v>120</v>
      </c>
    </row>
    <row r="63" spans="2:64" s="86" customFormat="1" ht="44.25" customHeight="1" x14ac:dyDescent="0.25">
      <c r="B63" s="81"/>
      <c r="C63" s="82"/>
      <c r="D63" s="82"/>
      <c r="E63" s="83" t="s">
        <v>125</v>
      </c>
      <c r="F63" s="663" t="s">
        <v>2541</v>
      </c>
      <c r="G63" s="662"/>
      <c r="H63" s="662"/>
      <c r="I63" s="662"/>
      <c r="J63" s="82"/>
      <c r="K63" s="84">
        <v>-10.54</v>
      </c>
      <c r="L63" s="82"/>
      <c r="M63" s="82"/>
      <c r="N63" s="82"/>
      <c r="O63" s="82"/>
      <c r="P63" s="82"/>
      <c r="Q63" s="82"/>
      <c r="R63" s="85"/>
      <c r="T63" s="87"/>
      <c r="U63" s="82"/>
      <c r="V63" s="82"/>
      <c r="W63" s="82"/>
      <c r="X63" s="82"/>
      <c r="Y63" s="82"/>
      <c r="Z63" s="82"/>
      <c r="AA63" s="88"/>
      <c r="AT63" s="89" t="s">
        <v>130</v>
      </c>
      <c r="AU63" s="89" t="s">
        <v>128</v>
      </c>
      <c r="AV63" s="86" t="s">
        <v>128</v>
      </c>
      <c r="AW63" s="86" t="s">
        <v>131</v>
      </c>
      <c r="AX63" s="86" t="s">
        <v>119</v>
      </c>
      <c r="AY63" s="89" t="s">
        <v>120</v>
      </c>
    </row>
    <row r="64" spans="2:64" s="86" customFormat="1" ht="31.5" customHeight="1" x14ac:dyDescent="0.25">
      <c r="B64" s="81"/>
      <c r="C64" s="82"/>
      <c r="D64" s="82"/>
      <c r="E64" s="83" t="s">
        <v>125</v>
      </c>
      <c r="F64" s="663" t="s">
        <v>2542</v>
      </c>
      <c r="G64" s="662"/>
      <c r="H64" s="662"/>
      <c r="I64" s="662"/>
      <c r="J64" s="82"/>
      <c r="K64" s="84">
        <v>20.32</v>
      </c>
      <c r="L64" s="82"/>
      <c r="M64" s="82"/>
      <c r="N64" s="82"/>
      <c r="O64" s="82"/>
      <c r="P64" s="82"/>
      <c r="Q64" s="82"/>
      <c r="R64" s="85"/>
      <c r="T64" s="87"/>
      <c r="U64" s="82"/>
      <c r="V64" s="82"/>
      <c r="W64" s="82"/>
      <c r="X64" s="82"/>
      <c r="Y64" s="82"/>
      <c r="Z64" s="82"/>
      <c r="AA64" s="88"/>
      <c r="AT64" s="89" t="s">
        <v>130</v>
      </c>
      <c r="AU64" s="89" t="s">
        <v>128</v>
      </c>
      <c r="AV64" s="86" t="s">
        <v>128</v>
      </c>
      <c r="AW64" s="86" t="s">
        <v>131</v>
      </c>
      <c r="AX64" s="86" t="s">
        <v>119</v>
      </c>
      <c r="AY64" s="89" t="s">
        <v>120</v>
      </c>
    </row>
    <row r="65" spans="2:64" s="86" customFormat="1" ht="31.5" customHeight="1" x14ac:dyDescent="0.25">
      <c r="B65" s="81"/>
      <c r="C65" s="82"/>
      <c r="D65" s="82"/>
      <c r="E65" s="83" t="s">
        <v>125</v>
      </c>
      <c r="F65" s="663" t="s">
        <v>2543</v>
      </c>
      <c r="G65" s="662"/>
      <c r="H65" s="662"/>
      <c r="I65" s="662"/>
      <c r="J65" s="82"/>
      <c r="K65" s="84">
        <v>6.21</v>
      </c>
      <c r="L65" s="82"/>
      <c r="M65" s="82"/>
      <c r="N65" s="82"/>
      <c r="O65" s="82"/>
      <c r="P65" s="82"/>
      <c r="Q65" s="82"/>
      <c r="R65" s="85"/>
      <c r="T65" s="87"/>
      <c r="U65" s="82"/>
      <c r="V65" s="82"/>
      <c r="W65" s="82"/>
      <c r="X65" s="82"/>
      <c r="Y65" s="82"/>
      <c r="Z65" s="82"/>
      <c r="AA65" s="88"/>
      <c r="AT65" s="89" t="s">
        <v>130</v>
      </c>
      <c r="AU65" s="89" t="s">
        <v>128</v>
      </c>
      <c r="AV65" s="86" t="s">
        <v>128</v>
      </c>
      <c r="AW65" s="86" t="s">
        <v>131</v>
      </c>
      <c r="AX65" s="86" t="s">
        <v>119</v>
      </c>
      <c r="AY65" s="89" t="s">
        <v>120</v>
      </c>
    </row>
    <row r="66" spans="2:64" s="86" customFormat="1" ht="31.5" customHeight="1" x14ac:dyDescent="0.25">
      <c r="B66" s="81"/>
      <c r="C66" s="82"/>
      <c r="D66" s="82"/>
      <c r="E66" s="83" t="s">
        <v>125</v>
      </c>
      <c r="F66" s="663" t="s">
        <v>2544</v>
      </c>
      <c r="G66" s="662"/>
      <c r="H66" s="662"/>
      <c r="I66" s="662"/>
      <c r="J66" s="82"/>
      <c r="K66" s="84">
        <v>4.1399999999999997</v>
      </c>
      <c r="L66" s="82"/>
      <c r="M66" s="82"/>
      <c r="N66" s="82"/>
      <c r="O66" s="82"/>
      <c r="P66" s="82"/>
      <c r="Q66" s="82"/>
      <c r="R66" s="85"/>
      <c r="T66" s="87"/>
      <c r="U66" s="82"/>
      <c r="V66" s="82"/>
      <c r="W66" s="82"/>
      <c r="X66" s="82"/>
      <c r="Y66" s="82"/>
      <c r="Z66" s="82"/>
      <c r="AA66" s="88"/>
      <c r="AT66" s="89" t="s">
        <v>130</v>
      </c>
      <c r="AU66" s="89" t="s">
        <v>128</v>
      </c>
      <c r="AV66" s="86" t="s">
        <v>128</v>
      </c>
      <c r="AW66" s="86" t="s">
        <v>131</v>
      </c>
      <c r="AX66" s="86" t="s">
        <v>119</v>
      </c>
      <c r="AY66" s="89" t="s">
        <v>120</v>
      </c>
    </row>
    <row r="67" spans="2:64" s="86" customFormat="1" ht="31.5" customHeight="1" x14ac:dyDescent="0.25">
      <c r="B67" s="81"/>
      <c r="C67" s="82"/>
      <c r="D67" s="82"/>
      <c r="E67" s="83" t="s">
        <v>125</v>
      </c>
      <c r="F67" s="663" t="s">
        <v>2545</v>
      </c>
      <c r="G67" s="662"/>
      <c r="H67" s="662"/>
      <c r="I67" s="662"/>
      <c r="J67" s="82"/>
      <c r="K67" s="84">
        <v>2.2679999999999998</v>
      </c>
      <c r="L67" s="82"/>
      <c r="M67" s="82"/>
      <c r="N67" s="82"/>
      <c r="O67" s="82"/>
      <c r="P67" s="82"/>
      <c r="Q67" s="82"/>
      <c r="R67" s="85"/>
      <c r="T67" s="87"/>
      <c r="U67" s="82"/>
      <c r="V67" s="82"/>
      <c r="W67" s="82"/>
      <c r="X67" s="82"/>
      <c r="Y67" s="82"/>
      <c r="Z67" s="82"/>
      <c r="AA67" s="88"/>
      <c r="AT67" s="89" t="s">
        <v>130</v>
      </c>
      <c r="AU67" s="89" t="s">
        <v>128</v>
      </c>
      <c r="AV67" s="86" t="s">
        <v>128</v>
      </c>
      <c r="AW67" s="86" t="s">
        <v>131</v>
      </c>
      <c r="AX67" s="86" t="s">
        <v>119</v>
      </c>
      <c r="AY67" s="89" t="s">
        <v>120</v>
      </c>
    </row>
    <row r="68" spans="2:64" s="95" customFormat="1" ht="22.5" customHeight="1" x14ac:dyDescent="0.25">
      <c r="B68" s="90"/>
      <c r="C68" s="91"/>
      <c r="D68" s="91"/>
      <c r="E68" s="92" t="s">
        <v>125</v>
      </c>
      <c r="F68" s="664" t="s">
        <v>146</v>
      </c>
      <c r="G68" s="665"/>
      <c r="H68" s="665"/>
      <c r="I68" s="665"/>
      <c r="J68" s="91"/>
      <c r="K68" s="93">
        <v>61.749000000000002</v>
      </c>
      <c r="L68" s="91"/>
      <c r="M68" s="91"/>
      <c r="N68" s="91"/>
      <c r="O68" s="91"/>
      <c r="P68" s="91"/>
      <c r="Q68" s="91"/>
      <c r="R68" s="94"/>
      <c r="T68" s="96"/>
      <c r="U68" s="91"/>
      <c r="V68" s="91"/>
      <c r="W68" s="91"/>
      <c r="X68" s="91"/>
      <c r="Y68" s="91"/>
      <c r="Z68" s="91"/>
      <c r="AA68" s="97"/>
      <c r="AT68" s="98" t="s">
        <v>130</v>
      </c>
      <c r="AU68" s="98" t="s">
        <v>128</v>
      </c>
      <c r="AV68" s="95" t="s">
        <v>127</v>
      </c>
      <c r="AW68" s="95" t="s">
        <v>131</v>
      </c>
      <c r="AX68" s="95" t="s">
        <v>118</v>
      </c>
      <c r="AY68" s="98" t="s">
        <v>120</v>
      </c>
    </row>
    <row r="69" spans="2:64" s="17" customFormat="1" ht="31.5" customHeight="1" x14ac:dyDescent="0.25">
      <c r="B69" s="70"/>
      <c r="C69" s="71" t="s">
        <v>143</v>
      </c>
      <c r="D69" s="71" t="s">
        <v>121</v>
      </c>
      <c r="E69" s="72" t="s">
        <v>1841</v>
      </c>
      <c r="F69" s="671" t="s">
        <v>1842</v>
      </c>
      <c r="G69" s="667"/>
      <c r="H69" s="667"/>
      <c r="I69" s="667"/>
      <c r="J69" s="73" t="s">
        <v>134</v>
      </c>
      <c r="K69" s="74">
        <v>20.167000000000002</v>
      </c>
      <c r="L69" s="666"/>
      <c r="M69" s="667"/>
      <c r="N69" s="666">
        <f>ROUND(L69*K69,2)</f>
        <v>0</v>
      </c>
      <c r="O69" s="667"/>
      <c r="P69" s="667"/>
      <c r="Q69" s="667"/>
      <c r="R69" s="75"/>
      <c r="T69" s="76" t="s">
        <v>125</v>
      </c>
      <c r="U69" s="77" t="s">
        <v>126</v>
      </c>
      <c r="V69" s="78">
        <v>0.28599999999999998</v>
      </c>
      <c r="W69" s="78">
        <f>V69*K69</f>
        <v>5.7677620000000003</v>
      </c>
      <c r="X69" s="78">
        <v>0</v>
      </c>
      <c r="Y69" s="78">
        <f>X69*K69</f>
        <v>0</v>
      </c>
      <c r="Z69" s="78">
        <v>0</v>
      </c>
      <c r="AA69" s="79">
        <f>Z69*K69</f>
        <v>0</v>
      </c>
      <c r="AR69" s="30" t="s">
        <v>127</v>
      </c>
      <c r="AT69" s="30" t="s">
        <v>121</v>
      </c>
      <c r="AU69" s="30" t="s">
        <v>128</v>
      </c>
      <c r="AY69" s="30" t="s">
        <v>120</v>
      </c>
      <c r="BE69" s="80">
        <f>IF(U69="základní",N69,0)</f>
        <v>0</v>
      </c>
      <c r="BF69" s="80">
        <f>IF(U69="snížená",N69,0)</f>
        <v>0</v>
      </c>
      <c r="BG69" s="80">
        <f>IF(U69="zákl. přenesená",N69,0)</f>
        <v>0</v>
      </c>
      <c r="BH69" s="80">
        <f>IF(U69="sníž. přenesená",N69,0)</f>
        <v>0</v>
      </c>
      <c r="BI69" s="80">
        <f>IF(U69="nulová",N69,0)</f>
        <v>0</v>
      </c>
      <c r="BJ69" s="30" t="s">
        <v>118</v>
      </c>
      <c r="BK69" s="80">
        <f>ROUND(L69*K69,2)</f>
        <v>0</v>
      </c>
      <c r="BL69" s="30" t="s">
        <v>127</v>
      </c>
    </row>
    <row r="70" spans="2:64" s="109" customFormat="1" ht="22.5" customHeight="1" x14ac:dyDescent="0.25">
      <c r="B70" s="105"/>
      <c r="C70" s="106"/>
      <c r="D70" s="106"/>
      <c r="E70" s="107" t="s">
        <v>125</v>
      </c>
      <c r="F70" s="672" t="s">
        <v>2546</v>
      </c>
      <c r="G70" s="673"/>
      <c r="H70" s="673"/>
      <c r="I70" s="673"/>
      <c r="J70" s="106"/>
      <c r="K70" s="107" t="s">
        <v>125</v>
      </c>
      <c r="L70" s="106"/>
      <c r="M70" s="106"/>
      <c r="N70" s="106"/>
      <c r="O70" s="106"/>
      <c r="P70" s="106"/>
      <c r="Q70" s="106"/>
      <c r="R70" s="108"/>
      <c r="T70" s="110"/>
      <c r="U70" s="106"/>
      <c r="V70" s="106"/>
      <c r="W70" s="106"/>
      <c r="X70" s="106"/>
      <c r="Y70" s="106"/>
      <c r="Z70" s="106"/>
      <c r="AA70" s="111"/>
      <c r="AT70" s="112" t="s">
        <v>130</v>
      </c>
      <c r="AU70" s="112" t="s">
        <v>128</v>
      </c>
      <c r="AV70" s="109" t="s">
        <v>118</v>
      </c>
      <c r="AW70" s="109" t="s">
        <v>131</v>
      </c>
      <c r="AX70" s="109" t="s">
        <v>119</v>
      </c>
      <c r="AY70" s="112" t="s">
        <v>120</v>
      </c>
    </row>
    <row r="71" spans="2:64" s="86" customFormat="1" ht="44.25" customHeight="1" x14ac:dyDescent="0.25">
      <c r="B71" s="81"/>
      <c r="C71" s="82"/>
      <c r="D71" s="82"/>
      <c r="E71" s="83" t="s">
        <v>125</v>
      </c>
      <c r="F71" s="663" t="s">
        <v>2547</v>
      </c>
      <c r="G71" s="662"/>
      <c r="H71" s="662"/>
      <c r="I71" s="662"/>
      <c r="J71" s="82"/>
      <c r="K71" s="84">
        <v>10.54</v>
      </c>
      <c r="L71" s="82"/>
      <c r="M71" s="82"/>
      <c r="N71" s="82"/>
      <c r="O71" s="82"/>
      <c r="P71" s="82"/>
      <c r="Q71" s="82"/>
      <c r="R71" s="85"/>
      <c r="T71" s="87"/>
      <c r="U71" s="82"/>
      <c r="V71" s="82"/>
      <c r="W71" s="82"/>
      <c r="X71" s="82"/>
      <c r="Y71" s="82"/>
      <c r="Z71" s="82"/>
      <c r="AA71" s="88"/>
      <c r="AT71" s="89" t="s">
        <v>130</v>
      </c>
      <c r="AU71" s="89" t="s">
        <v>128</v>
      </c>
      <c r="AV71" s="86" t="s">
        <v>128</v>
      </c>
      <c r="AW71" s="86" t="s">
        <v>131</v>
      </c>
      <c r="AX71" s="86" t="s">
        <v>119</v>
      </c>
      <c r="AY71" s="89" t="s">
        <v>120</v>
      </c>
    </row>
    <row r="72" spans="2:64" s="86" customFormat="1" ht="44.25" customHeight="1" x14ac:dyDescent="0.25">
      <c r="B72" s="81"/>
      <c r="C72" s="82"/>
      <c r="D72" s="82"/>
      <c r="E72" s="83" t="s">
        <v>125</v>
      </c>
      <c r="F72" s="663" t="s">
        <v>2548</v>
      </c>
      <c r="G72" s="662"/>
      <c r="H72" s="662"/>
      <c r="I72" s="662"/>
      <c r="J72" s="82"/>
      <c r="K72" s="84">
        <v>10.8</v>
      </c>
      <c r="L72" s="82"/>
      <c r="M72" s="82"/>
      <c r="N72" s="82"/>
      <c r="O72" s="82"/>
      <c r="P72" s="82"/>
      <c r="Q72" s="82"/>
      <c r="R72" s="85"/>
      <c r="T72" s="87"/>
      <c r="U72" s="82"/>
      <c r="V72" s="82"/>
      <c r="W72" s="82"/>
      <c r="X72" s="82"/>
      <c r="Y72" s="82"/>
      <c r="Z72" s="82"/>
      <c r="AA72" s="88"/>
      <c r="AT72" s="89" t="s">
        <v>130</v>
      </c>
      <c r="AU72" s="89" t="s">
        <v>128</v>
      </c>
      <c r="AV72" s="86" t="s">
        <v>128</v>
      </c>
      <c r="AW72" s="86" t="s">
        <v>131</v>
      </c>
      <c r="AX72" s="86" t="s">
        <v>119</v>
      </c>
      <c r="AY72" s="89" t="s">
        <v>120</v>
      </c>
    </row>
    <row r="73" spans="2:64" s="118" customFormat="1" ht="22.5" customHeight="1" x14ac:dyDescent="0.25">
      <c r="B73" s="113"/>
      <c r="C73" s="114"/>
      <c r="D73" s="114"/>
      <c r="E73" s="115" t="s">
        <v>125</v>
      </c>
      <c r="F73" s="681" t="s">
        <v>577</v>
      </c>
      <c r="G73" s="682"/>
      <c r="H73" s="682"/>
      <c r="I73" s="682"/>
      <c r="J73" s="114"/>
      <c r="K73" s="116">
        <v>21.34</v>
      </c>
      <c r="L73" s="114"/>
      <c r="M73" s="114"/>
      <c r="N73" s="114"/>
      <c r="O73" s="114"/>
      <c r="P73" s="114"/>
      <c r="Q73" s="114"/>
      <c r="R73" s="117"/>
      <c r="T73" s="119"/>
      <c r="U73" s="114"/>
      <c r="V73" s="114"/>
      <c r="W73" s="114"/>
      <c r="X73" s="114"/>
      <c r="Y73" s="114"/>
      <c r="Z73" s="114"/>
      <c r="AA73" s="120"/>
      <c r="AT73" s="121" t="s">
        <v>130</v>
      </c>
      <c r="AU73" s="121" t="s">
        <v>128</v>
      </c>
      <c r="AV73" s="118" t="s">
        <v>136</v>
      </c>
      <c r="AW73" s="118" t="s">
        <v>131</v>
      </c>
      <c r="AX73" s="118" t="s">
        <v>119</v>
      </c>
      <c r="AY73" s="121" t="s">
        <v>120</v>
      </c>
    </row>
    <row r="74" spans="2:64" s="86" customFormat="1" ht="44.25" customHeight="1" x14ac:dyDescent="0.25">
      <c r="B74" s="81"/>
      <c r="C74" s="82"/>
      <c r="D74" s="82"/>
      <c r="E74" s="83" t="s">
        <v>125</v>
      </c>
      <c r="F74" s="663" t="s">
        <v>2549</v>
      </c>
      <c r="G74" s="662"/>
      <c r="H74" s="662"/>
      <c r="I74" s="662"/>
      <c r="J74" s="82"/>
      <c r="K74" s="84">
        <v>-1.173</v>
      </c>
      <c r="L74" s="82"/>
      <c r="M74" s="82"/>
      <c r="N74" s="82"/>
      <c r="O74" s="82"/>
      <c r="P74" s="82"/>
      <c r="Q74" s="82"/>
      <c r="R74" s="85"/>
      <c r="T74" s="87"/>
      <c r="U74" s="82"/>
      <c r="V74" s="82"/>
      <c r="W74" s="82"/>
      <c r="X74" s="82"/>
      <c r="Y74" s="82"/>
      <c r="Z74" s="82"/>
      <c r="AA74" s="88"/>
      <c r="AT74" s="89" t="s">
        <v>130</v>
      </c>
      <c r="AU74" s="89" t="s">
        <v>128</v>
      </c>
      <c r="AV74" s="86" t="s">
        <v>128</v>
      </c>
      <c r="AW74" s="86" t="s">
        <v>131</v>
      </c>
      <c r="AX74" s="86" t="s">
        <v>119</v>
      </c>
      <c r="AY74" s="89" t="s">
        <v>120</v>
      </c>
    </row>
    <row r="75" spans="2:64" s="95" customFormat="1" ht="22.5" customHeight="1" x14ac:dyDescent="0.25">
      <c r="B75" s="90"/>
      <c r="C75" s="91"/>
      <c r="D75" s="91"/>
      <c r="E75" s="92" t="s">
        <v>125</v>
      </c>
      <c r="F75" s="664" t="s">
        <v>146</v>
      </c>
      <c r="G75" s="665"/>
      <c r="H75" s="665"/>
      <c r="I75" s="665"/>
      <c r="J75" s="91"/>
      <c r="K75" s="93">
        <v>20.167000000000002</v>
      </c>
      <c r="L75" s="91"/>
      <c r="M75" s="91"/>
      <c r="N75" s="91"/>
      <c r="O75" s="91"/>
      <c r="P75" s="91"/>
      <c r="Q75" s="91"/>
      <c r="R75" s="94"/>
      <c r="T75" s="96"/>
      <c r="U75" s="91"/>
      <c r="V75" s="91"/>
      <c r="W75" s="91"/>
      <c r="X75" s="91"/>
      <c r="Y75" s="91"/>
      <c r="Z75" s="91"/>
      <c r="AA75" s="97"/>
      <c r="AT75" s="98" t="s">
        <v>130</v>
      </c>
      <c r="AU75" s="98" t="s">
        <v>128</v>
      </c>
      <c r="AV75" s="95" t="s">
        <v>127</v>
      </c>
      <c r="AW75" s="95" t="s">
        <v>131</v>
      </c>
      <c r="AX75" s="95" t="s">
        <v>118</v>
      </c>
      <c r="AY75" s="98" t="s">
        <v>120</v>
      </c>
    </row>
    <row r="76" spans="2:64" s="17" customFormat="1" ht="22.5" customHeight="1" x14ac:dyDescent="0.25">
      <c r="B76" s="70"/>
      <c r="C76" s="101" t="s">
        <v>147</v>
      </c>
      <c r="D76" s="101" t="s">
        <v>195</v>
      </c>
      <c r="E76" s="102" t="s">
        <v>259</v>
      </c>
      <c r="F76" s="677" t="s">
        <v>260</v>
      </c>
      <c r="G76" s="678"/>
      <c r="H76" s="678"/>
      <c r="I76" s="678"/>
      <c r="J76" s="103" t="s">
        <v>191</v>
      </c>
      <c r="K76" s="104">
        <v>40.334000000000003</v>
      </c>
      <c r="L76" s="670"/>
      <c r="M76" s="678"/>
      <c r="N76" s="670">
        <f>ROUND(L76*K76,2)</f>
        <v>0</v>
      </c>
      <c r="O76" s="667"/>
      <c r="P76" s="667"/>
      <c r="Q76" s="667"/>
      <c r="R76" s="75"/>
      <c r="T76" s="76" t="s">
        <v>125</v>
      </c>
      <c r="U76" s="77" t="s">
        <v>126</v>
      </c>
      <c r="V76" s="78">
        <v>0</v>
      </c>
      <c r="W76" s="78">
        <f>V76*K76</f>
        <v>0</v>
      </c>
      <c r="X76" s="78">
        <v>1</v>
      </c>
      <c r="Y76" s="78">
        <f>X76*K76</f>
        <v>40.334000000000003</v>
      </c>
      <c r="Z76" s="78">
        <v>0</v>
      </c>
      <c r="AA76" s="79">
        <f>Z76*K76</f>
        <v>0</v>
      </c>
      <c r="AR76" s="30" t="s">
        <v>154</v>
      </c>
      <c r="AT76" s="30" t="s">
        <v>195</v>
      </c>
      <c r="AU76" s="30" t="s">
        <v>128</v>
      </c>
      <c r="AY76" s="30" t="s">
        <v>120</v>
      </c>
      <c r="BE76" s="80">
        <f>IF(U76="základní",N76,0)</f>
        <v>0</v>
      </c>
      <c r="BF76" s="80">
        <f>IF(U76="snížená",N76,0)</f>
        <v>0</v>
      </c>
      <c r="BG76" s="80">
        <f>IF(U76="zákl. přenesená",N76,0)</f>
        <v>0</v>
      </c>
      <c r="BH76" s="80">
        <f>IF(U76="sníž. přenesená",N76,0)</f>
        <v>0</v>
      </c>
      <c r="BI76" s="80">
        <f>IF(U76="nulová",N76,0)</f>
        <v>0</v>
      </c>
      <c r="BJ76" s="30" t="s">
        <v>118</v>
      </c>
      <c r="BK76" s="80">
        <f>ROUND(L76*K76,2)</f>
        <v>0</v>
      </c>
      <c r="BL76" s="30" t="s">
        <v>127</v>
      </c>
    </row>
    <row r="77" spans="2:64" s="86" customFormat="1" ht="22.5" customHeight="1" x14ac:dyDescent="0.25">
      <c r="B77" s="81"/>
      <c r="C77" s="82"/>
      <c r="D77" s="82"/>
      <c r="E77" s="83" t="s">
        <v>125</v>
      </c>
      <c r="F77" s="661" t="s">
        <v>2550</v>
      </c>
      <c r="G77" s="662"/>
      <c r="H77" s="662"/>
      <c r="I77" s="662"/>
      <c r="J77" s="82"/>
      <c r="K77" s="84">
        <v>40.334000000000003</v>
      </c>
      <c r="L77" s="82"/>
      <c r="M77" s="82"/>
      <c r="N77" s="82"/>
      <c r="O77" s="82"/>
      <c r="P77" s="82"/>
      <c r="Q77" s="82"/>
      <c r="R77" s="85"/>
      <c r="T77" s="87"/>
      <c r="U77" s="82"/>
      <c r="V77" s="82"/>
      <c r="W77" s="82"/>
      <c r="X77" s="82"/>
      <c r="Y77" s="82"/>
      <c r="Z77" s="82"/>
      <c r="AA77" s="88"/>
      <c r="AT77" s="89" t="s">
        <v>130</v>
      </c>
      <c r="AU77" s="89" t="s">
        <v>128</v>
      </c>
      <c r="AV77" s="86" t="s">
        <v>128</v>
      </c>
      <c r="AW77" s="86" t="s">
        <v>131</v>
      </c>
      <c r="AX77" s="86" t="s">
        <v>118</v>
      </c>
      <c r="AY77" s="89" t="s">
        <v>120</v>
      </c>
    </row>
    <row r="78" spans="2:64" s="17" customFormat="1" ht="22.5" customHeight="1" x14ac:dyDescent="0.25">
      <c r="B78" s="70"/>
      <c r="C78" s="71" t="s">
        <v>151</v>
      </c>
      <c r="D78" s="71" t="s">
        <v>121</v>
      </c>
      <c r="E78" s="72" t="s">
        <v>276</v>
      </c>
      <c r="F78" s="671" t="s">
        <v>277</v>
      </c>
      <c r="G78" s="667"/>
      <c r="H78" s="667"/>
      <c r="I78" s="667"/>
      <c r="J78" s="73" t="s">
        <v>172</v>
      </c>
      <c r="K78" s="74">
        <v>105.9</v>
      </c>
      <c r="L78" s="666"/>
      <c r="M78" s="667"/>
      <c r="N78" s="666">
        <f>ROUND(L78*K78,2)</f>
        <v>0</v>
      </c>
      <c r="O78" s="667"/>
      <c r="P78" s="667"/>
      <c r="Q78" s="667"/>
      <c r="R78" s="75"/>
      <c r="T78" s="76" t="s">
        <v>125</v>
      </c>
      <c r="U78" s="77" t="s">
        <v>126</v>
      </c>
      <c r="V78" s="78">
        <v>1.7999999999999999E-2</v>
      </c>
      <c r="W78" s="78">
        <f>V78*K78</f>
        <v>1.9061999999999999</v>
      </c>
      <c r="X78" s="78">
        <v>0</v>
      </c>
      <c r="Y78" s="78">
        <f>X78*K78</f>
        <v>0</v>
      </c>
      <c r="Z78" s="78">
        <v>0</v>
      </c>
      <c r="AA78" s="79">
        <f>Z78*K78</f>
        <v>0</v>
      </c>
      <c r="AR78" s="30" t="s">
        <v>127</v>
      </c>
      <c r="AT78" s="30" t="s">
        <v>121</v>
      </c>
      <c r="AU78" s="30" t="s">
        <v>128</v>
      </c>
      <c r="AY78" s="30" t="s">
        <v>120</v>
      </c>
      <c r="BE78" s="80">
        <f>IF(U78="základní",N78,0)</f>
        <v>0</v>
      </c>
      <c r="BF78" s="80">
        <f>IF(U78="snížená",N78,0)</f>
        <v>0</v>
      </c>
      <c r="BG78" s="80">
        <f>IF(U78="zákl. přenesená",N78,0)</f>
        <v>0</v>
      </c>
      <c r="BH78" s="80">
        <f>IF(U78="sníž. přenesená",N78,0)</f>
        <v>0</v>
      </c>
      <c r="BI78" s="80">
        <f>IF(U78="nulová",N78,0)</f>
        <v>0</v>
      </c>
      <c r="BJ78" s="30" t="s">
        <v>118</v>
      </c>
      <c r="BK78" s="80">
        <f>ROUND(L78*K78,2)</f>
        <v>0</v>
      </c>
      <c r="BL78" s="30" t="s">
        <v>127</v>
      </c>
    </row>
    <row r="79" spans="2:64" s="86" customFormat="1" ht="22.5" customHeight="1" x14ac:dyDescent="0.25">
      <c r="B79" s="81"/>
      <c r="C79" s="82"/>
      <c r="D79" s="82"/>
      <c r="E79" s="83" t="s">
        <v>125</v>
      </c>
      <c r="F79" s="661" t="s">
        <v>2551</v>
      </c>
      <c r="G79" s="662"/>
      <c r="H79" s="662"/>
      <c r="I79" s="662"/>
      <c r="J79" s="82"/>
      <c r="K79" s="84">
        <v>9.9</v>
      </c>
      <c r="L79" s="82"/>
      <c r="M79" s="82"/>
      <c r="N79" s="82"/>
      <c r="O79" s="82"/>
      <c r="P79" s="82"/>
      <c r="Q79" s="82"/>
      <c r="R79" s="85"/>
      <c r="T79" s="87"/>
      <c r="U79" s="82"/>
      <c r="V79" s="82"/>
      <c r="W79" s="82"/>
      <c r="X79" s="82"/>
      <c r="Y79" s="82"/>
      <c r="Z79" s="82"/>
      <c r="AA79" s="88"/>
      <c r="AT79" s="89" t="s">
        <v>130</v>
      </c>
      <c r="AU79" s="89" t="s">
        <v>128</v>
      </c>
      <c r="AV79" s="86" t="s">
        <v>128</v>
      </c>
      <c r="AW79" s="86" t="s">
        <v>131</v>
      </c>
      <c r="AX79" s="86" t="s">
        <v>119</v>
      </c>
      <c r="AY79" s="89" t="s">
        <v>120</v>
      </c>
    </row>
    <row r="80" spans="2:64" s="86" customFormat="1" ht="22.5" customHeight="1" x14ac:dyDescent="0.25">
      <c r="B80" s="81"/>
      <c r="C80" s="82"/>
      <c r="D80" s="82"/>
      <c r="E80" s="83" t="s">
        <v>125</v>
      </c>
      <c r="F80" s="663" t="s">
        <v>2552</v>
      </c>
      <c r="G80" s="662"/>
      <c r="H80" s="662"/>
      <c r="I80" s="662"/>
      <c r="J80" s="82"/>
      <c r="K80" s="84">
        <v>96</v>
      </c>
      <c r="L80" s="82"/>
      <c r="M80" s="82"/>
      <c r="N80" s="82"/>
      <c r="O80" s="82"/>
      <c r="P80" s="82"/>
      <c r="Q80" s="82"/>
      <c r="R80" s="85"/>
      <c r="T80" s="87"/>
      <c r="U80" s="82"/>
      <c r="V80" s="82"/>
      <c r="W80" s="82"/>
      <c r="X80" s="82"/>
      <c r="Y80" s="82"/>
      <c r="Z80" s="82"/>
      <c r="AA80" s="88"/>
      <c r="AT80" s="89" t="s">
        <v>130</v>
      </c>
      <c r="AU80" s="89" t="s">
        <v>128</v>
      </c>
      <c r="AV80" s="86" t="s">
        <v>128</v>
      </c>
      <c r="AW80" s="86" t="s">
        <v>131</v>
      </c>
      <c r="AX80" s="86" t="s">
        <v>119</v>
      </c>
      <c r="AY80" s="89" t="s">
        <v>120</v>
      </c>
    </row>
    <row r="81" spans="2:64" s="95" customFormat="1" ht="22.5" customHeight="1" x14ac:dyDescent="0.25">
      <c r="B81" s="90"/>
      <c r="C81" s="91"/>
      <c r="D81" s="91"/>
      <c r="E81" s="92" t="s">
        <v>125</v>
      </c>
      <c r="F81" s="664" t="s">
        <v>146</v>
      </c>
      <c r="G81" s="665"/>
      <c r="H81" s="665"/>
      <c r="I81" s="665"/>
      <c r="J81" s="91"/>
      <c r="K81" s="93">
        <v>105.9</v>
      </c>
      <c r="L81" s="91"/>
      <c r="M81" s="91"/>
      <c r="N81" s="91"/>
      <c r="O81" s="91"/>
      <c r="P81" s="91"/>
      <c r="Q81" s="91"/>
      <c r="R81" s="94"/>
      <c r="T81" s="96"/>
      <c r="U81" s="91"/>
      <c r="V81" s="91"/>
      <c r="W81" s="91"/>
      <c r="X81" s="91"/>
      <c r="Y81" s="91"/>
      <c r="Z81" s="91"/>
      <c r="AA81" s="97"/>
      <c r="AT81" s="98" t="s">
        <v>130</v>
      </c>
      <c r="AU81" s="98" t="s">
        <v>128</v>
      </c>
      <c r="AV81" s="95" t="s">
        <v>127</v>
      </c>
      <c r="AW81" s="95" t="s">
        <v>131</v>
      </c>
      <c r="AX81" s="95" t="s">
        <v>118</v>
      </c>
      <c r="AY81" s="98" t="s">
        <v>120</v>
      </c>
    </row>
    <row r="82" spans="2:64" s="62" customFormat="1" ht="29.85" customHeight="1" x14ac:dyDescent="0.3">
      <c r="B82" s="58"/>
      <c r="C82" s="59"/>
      <c r="D82" s="69" t="s">
        <v>78</v>
      </c>
      <c r="E82" s="69"/>
      <c r="F82" s="69"/>
      <c r="G82" s="69"/>
      <c r="H82" s="69"/>
      <c r="I82" s="69"/>
      <c r="J82" s="69"/>
      <c r="K82" s="69"/>
      <c r="L82" s="69"/>
      <c r="M82" s="69"/>
      <c r="N82" s="659">
        <f>BK82</f>
        <v>0</v>
      </c>
      <c r="O82" s="660"/>
      <c r="P82" s="660"/>
      <c r="Q82" s="660"/>
      <c r="R82" s="61"/>
      <c r="T82" s="63"/>
      <c r="U82" s="59"/>
      <c r="V82" s="59"/>
      <c r="W82" s="64">
        <f>SUM(W83:W84)</f>
        <v>0.73379799999999995</v>
      </c>
      <c r="X82" s="59"/>
      <c r="Y82" s="64">
        <f>SUM(Y83:Y84)</f>
        <v>0.18246085000000001</v>
      </c>
      <c r="Z82" s="59"/>
      <c r="AA82" s="65">
        <f>SUM(AA83:AA84)</f>
        <v>0</v>
      </c>
      <c r="AR82" s="66" t="s">
        <v>118</v>
      </c>
      <c r="AT82" s="67" t="s">
        <v>117</v>
      </c>
      <c r="AU82" s="67" t="s">
        <v>118</v>
      </c>
      <c r="AY82" s="66" t="s">
        <v>120</v>
      </c>
      <c r="BK82" s="68">
        <f>SUM(BK83:BK84)</f>
        <v>0</v>
      </c>
    </row>
    <row r="83" spans="2:64" s="17" customFormat="1" ht="44.25" customHeight="1" x14ac:dyDescent="0.25">
      <c r="B83" s="70"/>
      <c r="C83" s="71" t="s">
        <v>154</v>
      </c>
      <c r="D83" s="71" t="s">
        <v>121</v>
      </c>
      <c r="E83" s="72" t="s">
        <v>1849</v>
      </c>
      <c r="F83" s="671" t="s">
        <v>1850</v>
      </c>
      <c r="G83" s="667"/>
      <c r="H83" s="667"/>
      <c r="I83" s="667"/>
      <c r="J83" s="73" t="s">
        <v>134</v>
      </c>
      <c r="K83" s="74">
        <v>0.16900000000000001</v>
      </c>
      <c r="L83" s="666"/>
      <c r="M83" s="667"/>
      <c r="N83" s="666">
        <f>ROUND(L83*K83,2)</f>
        <v>0</v>
      </c>
      <c r="O83" s="667"/>
      <c r="P83" s="667"/>
      <c r="Q83" s="667"/>
      <c r="R83" s="75"/>
      <c r="T83" s="76" t="s">
        <v>125</v>
      </c>
      <c r="U83" s="77" t="s">
        <v>126</v>
      </c>
      <c r="V83" s="78">
        <v>4.3419999999999996</v>
      </c>
      <c r="W83" s="78">
        <f>V83*K83</f>
        <v>0.73379799999999995</v>
      </c>
      <c r="X83" s="78">
        <v>1.07965</v>
      </c>
      <c r="Y83" s="78">
        <f>X83*K83</f>
        <v>0.18246085000000001</v>
      </c>
      <c r="Z83" s="78">
        <v>0</v>
      </c>
      <c r="AA83" s="79">
        <f>Z83*K83</f>
        <v>0</v>
      </c>
      <c r="AR83" s="30" t="s">
        <v>127</v>
      </c>
      <c r="AT83" s="30" t="s">
        <v>121</v>
      </c>
      <c r="AU83" s="30" t="s">
        <v>128</v>
      </c>
      <c r="AY83" s="30" t="s">
        <v>120</v>
      </c>
      <c r="BE83" s="80">
        <f>IF(U83="základní",N83,0)</f>
        <v>0</v>
      </c>
      <c r="BF83" s="80">
        <f>IF(U83="snížená",N83,0)</f>
        <v>0</v>
      </c>
      <c r="BG83" s="80">
        <f>IF(U83="zákl. přenesená",N83,0)</f>
        <v>0</v>
      </c>
      <c r="BH83" s="80">
        <f>IF(U83="sníž. přenesená",N83,0)</f>
        <v>0</v>
      </c>
      <c r="BI83" s="80">
        <f>IF(U83="nulová",N83,0)</f>
        <v>0</v>
      </c>
      <c r="BJ83" s="30" t="s">
        <v>118</v>
      </c>
      <c r="BK83" s="80">
        <f>ROUND(L83*K83,2)</f>
        <v>0</v>
      </c>
      <c r="BL83" s="30" t="s">
        <v>127</v>
      </c>
    </row>
    <row r="84" spans="2:64" s="86" customFormat="1" ht="31.5" customHeight="1" x14ac:dyDescent="0.25">
      <c r="B84" s="81"/>
      <c r="C84" s="82"/>
      <c r="D84" s="82"/>
      <c r="E84" s="83" t="s">
        <v>125</v>
      </c>
      <c r="F84" s="661" t="s">
        <v>2553</v>
      </c>
      <c r="G84" s="662"/>
      <c r="H84" s="662"/>
      <c r="I84" s="662"/>
      <c r="J84" s="82"/>
      <c r="K84" s="84">
        <v>0.16900000000000001</v>
      </c>
      <c r="L84" s="82"/>
      <c r="M84" s="82"/>
      <c r="N84" s="82"/>
      <c r="O84" s="82"/>
      <c r="P84" s="82"/>
      <c r="Q84" s="82"/>
      <c r="R84" s="85"/>
      <c r="T84" s="87"/>
      <c r="U84" s="82"/>
      <c r="V84" s="82"/>
      <c r="W84" s="82"/>
      <c r="X84" s="82"/>
      <c r="Y84" s="82"/>
      <c r="Z84" s="82"/>
      <c r="AA84" s="88"/>
      <c r="AT84" s="89" t="s">
        <v>130</v>
      </c>
      <c r="AU84" s="89" t="s">
        <v>128</v>
      </c>
      <c r="AV84" s="86" t="s">
        <v>128</v>
      </c>
      <c r="AW84" s="86" t="s">
        <v>131</v>
      </c>
      <c r="AX84" s="86" t="s">
        <v>118</v>
      </c>
      <c r="AY84" s="89" t="s">
        <v>120</v>
      </c>
    </row>
    <row r="85" spans="2:64" s="62" customFormat="1" ht="29.85" customHeight="1" x14ac:dyDescent="0.3">
      <c r="B85" s="58"/>
      <c r="C85" s="59"/>
      <c r="D85" s="69" t="s">
        <v>79</v>
      </c>
      <c r="E85" s="69"/>
      <c r="F85" s="69"/>
      <c r="G85" s="69"/>
      <c r="H85" s="69"/>
      <c r="I85" s="69"/>
      <c r="J85" s="69"/>
      <c r="K85" s="69"/>
      <c r="L85" s="69"/>
      <c r="M85" s="69"/>
      <c r="N85" s="659">
        <f>BK85</f>
        <v>0</v>
      </c>
      <c r="O85" s="660"/>
      <c r="P85" s="660"/>
      <c r="Q85" s="660"/>
      <c r="R85" s="61"/>
      <c r="T85" s="63"/>
      <c r="U85" s="59"/>
      <c r="V85" s="59"/>
      <c r="W85" s="64">
        <f>SUM(W86:W90)</f>
        <v>6.5494409999999998</v>
      </c>
      <c r="X85" s="59"/>
      <c r="Y85" s="64">
        <f>SUM(Y86:Y90)</f>
        <v>0</v>
      </c>
      <c r="Z85" s="59"/>
      <c r="AA85" s="65">
        <f>SUM(AA86:AA90)</f>
        <v>0</v>
      </c>
      <c r="AR85" s="66" t="s">
        <v>118</v>
      </c>
      <c r="AT85" s="67" t="s">
        <v>117</v>
      </c>
      <c r="AU85" s="67" t="s">
        <v>118</v>
      </c>
      <c r="AY85" s="66" t="s">
        <v>120</v>
      </c>
      <c r="BK85" s="68">
        <f>SUM(BK86:BK90)</f>
        <v>0</v>
      </c>
    </row>
    <row r="86" spans="2:64" s="17" customFormat="1" ht="31.5" customHeight="1" x14ac:dyDescent="0.25">
      <c r="B86" s="70"/>
      <c r="C86" s="71" t="s">
        <v>157</v>
      </c>
      <c r="D86" s="71" t="s">
        <v>121</v>
      </c>
      <c r="E86" s="72" t="s">
        <v>484</v>
      </c>
      <c r="F86" s="671" t="s">
        <v>485</v>
      </c>
      <c r="G86" s="667"/>
      <c r="H86" s="667"/>
      <c r="I86" s="667"/>
      <c r="J86" s="73" t="s">
        <v>134</v>
      </c>
      <c r="K86" s="74">
        <v>4.9729999999999999</v>
      </c>
      <c r="L86" s="666"/>
      <c r="M86" s="667"/>
      <c r="N86" s="666">
        <f>ROUND(L86*K86,2)</f>
        <v>0</v>
      </c>
      <c r="O86" s="667"/>
      <c r="P86" s="667"/>
      <c r="Q86" s="667"/>
      <c r="R86" s="75"/>
      <c r="T86" s="76" t="s">
        <v>125</v>
      </c>
      <c r="U86" s="77" t="s">
        <v>126</v>
      </c>
      <c r="V86" s="78">
        <v>1.3169999999999999</v>
      </c>
      <c r="W86" s="78">
        <f>V86*K86</f>
        <v>6.5494409999999998</v>
      </c>
      <c r="X86" s="78">
        <v>0</v>
      </c>
      <c r="Y86" s="78">
        <f>X86*K86</f>
        <v>0</v>
      </c>
      <c r="Z86" s="78">
        <v>0</v>
      </c>
      <c r="AA86" s="79">
        <f>Z86*K86</f>
        <v>0</v>
      </c>
      <c r="AR86" s="30" t="s">
        <v>127</v>
      </c>
      <c r="AT86" s="30" t="s">
        <v>121</v>
      </c>
      <c r="AU86" s="30" t="s">
        <v>128</v>
      </c>
      <c r="AY86" s="30" t="s">
        <v>120</v>
      </c>
      <c r="BE86" s="80">
        <f>IF(U86="základní",N86,0)</f>
        <v>0</v>
      </c>
      <c r="BF86" s="80">
        <f>IF(U86="snížená",N86,0)</f>
        <v>0</v>
      </c>
      <c r="BG86" s="80">
        <f>IF(U86="zákl. přenesená",N86,0)</f>
        <v>0</v>
      </c>
      <c r="BH86" s="80">
        <f>IF(U86="sníž. přenesená",N86,0)</f>
        <v>0</v>
      </c>
      <c r="BI86" s="80">
        <f>IF(U86="nulová",N86,0)</f>
        <v>0</v>
      </c>
      <c r="BJ86" s="30" t="s">
        <v>118</v>
      </c>
      <c r="BK86" s="80">
        <f>ROUND(L86*K86,2)</f>
        <v>0</v>
      </c>
      <c r="BL86" s="30" t="s">
        <v>127</v>
      </c>
    </row>
    <row r="87" spans="2:64" s="109" customFormat="1" ht="22.5" customHeight="1" x14ac:dyDescent="0.25">
      <c r="B87" s="105"/>
      <c r="C87" s="106"/>
      <c r="D87" s="106"/>
      <c r="E87" s="107" t="s">
        <v>125</v>
      </c>
      <c r="F87" s="672" t="s">
        <v>2554</v>
      </c>
      <c r="G87" s="673"/>
      <c r="H87" s="673"/>
      <c r="I87" s="673"/>
      <c r="J87" s="106"/>
      <c r="K87" s="107" t="s">
        <v>125</v>
      </c>
      <c r="L87" s="106"/>
      <c r="M87" s="106"/>
      <c r="N87" s="106"/>
      <c r="O87" s="106"/>
      <c r="P87" s="106"/>
      <c r="Q87" s="106"/>
      <c r="R87" s="108"/>
      <c r="T87" s="110"/>
      <c r="U87" s="106"/>
      <c r="V87" s="106"/>
      <c r="W87" s="106"/>
      <c r="X87" s="106"/>
      <c r="Y87" s="106"/>
      <c r="Z87" s="106"/>
      <c r="AA87" s="111"/>
      <c r="AT87" s="112" t="s">
        <v>130</v>
      </c>
      <c r="AU87" s="112" t="s">
        <v>128</v>
      </c>
      <c r="AV87" s="109" t="s">
        <v>118</v>
      </c>
      <c r="AW87" s="109" t="s">
        <v>131</v>
      </c>
      <c r="AX87" s="109" t="s">
        <v>119</v>
      </c>
      <c r="AY87" s="112" t="s">
        <v>120</v>
      </c>
    </row>
    <row r="88" spans="2:64" s="86" customFormat="1" ht="22.5" customHeight="1" x14ac:dyDescent="0.25">
      <c r="B88" s="81"/>
      <c r="C88" s="82"/>
      <c r="D88" s="82"/>
      <c r="E88" s="83" t="s">
        <v>125</v>
      </c>
      <c r="F88" s="663" t="s">
        <v>2555</v>
      </c>
      <c r="G88" s="662"/>
      <c r="H88" s="662"/>
      <c r="I88" s="662"/>
      <c r="J88" s="82"/>
      <c r="K88" s="84">
        <v>2.093</v>
      </c>
      <c r="L88" s="82"/>
      <c r="M88" s="82"/>
      <c r="N88" s="82"/>
      <c r="O88" s="82"/>
      <c r="P88" s="82"/>
      <c r="Q88" s="82"/>
      <c r="R88" s="85"/>
      <c r="T88" s="87"/>
      <c r="U88" s="82"/>
      <c r="V88" s="82"/>
      <c r="W88" s="82"/>
      <c r="X88" s="82"/>
      <c r="Y88" s="82"/>
      <c r="Z88" s="82"/>
      <c r="AA88" s="88"/>
      <c r="AT88" s="89" t="s">
        <v>130</v>
      </c>
      <c r="AU88" s="89" t="s">
        <v>128</v>
      </c>
      <c r="AV88" s="86" t="s">
        <v>128</v>
      </c>
      <c r="AW88" s="86" t="s">
        <v>131</v>
      </c>
      <c r="AX88" s="86" t="s">
        <v>119</v>
      </c>
      <c r="AY88" s="89" t="s">
        <v>120</v>
      </c>
    </row>
    <row r="89" spans="2:64" s="86" customFormat="1" ht="31.5" customHeight="1" x14ac:dyDescent="0.25">
      <c r="B89" s="81"/>
      <c r="C89" s="82"/>
      <c r="D89" s="82"/>
      <c r="E89" s="83" t="s">
        <v>125</v>
      </c>
      <c r="F89" s="663" t="s">
        <v>2556</v>
      </c>
      <c r="G89" s="662"/>
      <c r="H89" s="662"/>
      <c r="I89" s="662"/>
      <c r="J89" s="82"/>
      <c r="K89" s="84">
        <v>2.88</v>
      </c>
      <c r="L89" s="82"/>
      <c r="M89" s="82"/>
      <c r="N89" s="82"/>
      <c r="O89" s="82"/>
      <c r="P89" s="82"/>
      <c r="Q89" s="82"/>
      <c r="R89" s="85"/>
      <c r="T89" s="87"/>
      <c r="U89" s="82"/>
      <c r="V89" s="82"/>
      <c r="W89" s="82"/>
      <c r="X89" s="82"/>
      <c r="Y89" s="82"/>
      <c r="Z89" s="82"/>
      <c r="AA89" s="88"/>
      <c r="AT89" s="89" t="s">
        <v>130</v>
      </c>
      <c r="AU89" s="89" t="s">
        <v>128</v>
      </c>
      <c r="AV89" s="86" t="s">
        <v>128</v>
      </c>
      <c r="AW89" s="86" t="s">
        <v>131</v>
      </c>
      <c r="AX89" s="86" t="s">
        <v>119</v>
      </c>
      <c r="AY89" s="89" t="s">
        <v>120</v>
      </c>
    </row>
    <row r="90" spans="2:64" s="95" customFormat="1" ht="22.5" customHeight="1" x14ac:dyDescent="0.25">
      <c r="B90" s="90"/>
      <c r="C90" s="91"/>
      <c r="D90" s="91"/>
      <c r="E90" s="92" t="s">
        <v>125</v>
      </c>
      <c r="F90" s="664" t="s">
        <v>146</v>
      </c>
      <c r="G90" s="665"/>
      <c r="H90" s="665"/>
      <c r="I90" s="665"/>
      <c r="J90" s="91"/>
      <c r="K90" s="93">
        <v>4.9729999999999999</v>
      </c>
      <c r="L90" s="91"/>
      <c r="M90" s="91"/>
      <c r="N90" s="91"/>
      <c r="O90" s="91"/>
      <c r="P90" s="91"/>
      <c r="Q90" s="91"/>
      <c r="R90" s="94"/>
      <c r="T90" s="96"/>
      <c r="U90" s="91"/>
      <c r="V90" s="91"/>
      <c r="W90" s="91"/>
      <c r="X90" s="91"/>
      <c r="Y90" s="91"/>
      <c r="Z90" s="91"/>
      <c r="AA90" s="97"/>
      <c r="AT90" s="98" t="s">
        <v>130</v>
      </c>
      <c r="AU90" s="98" t="s">
        <v>128</v>
      </c>
      <c r="AV90" s="95" t="s">
        <v>127</v>
      </c>
      <c r="AW90" s="95" t="s">
        <v>131</v>
      </c>
      <c r="AX90" s="95" t="s">
        <v>118</v>
      </c>
      <c r="AY90" s="98" t="s">
        <v>120</v>
      </c>
    </row>
    <row r="91" spans="2:64" s="62" customFormat="1" ht="29.85" customHeight="1" x14ac:dyDescent="0.3">
      <c r="B91" s="58"/>
      <c r="C91" s="59"/>
      <c r="D91" s="69" t="s">
        <v>80</v>
      </c>
      <c r="E91" s="69"/>
      <c r="F91" s="69"/>
      <c r="G91" s="69"/>
      <c r="H91" s="69"/>
      <c r="I91" s="69"/>
      <c r="J91" s="69"/>
      <c r="K91" s="69"/>
      <c r="L91" s="69"/>
      <c r="M91" s="69"/>
      <c r="N91" s="659">
        <f>BK91</f>
        <v>0</v>
      </c>
      <c r="O91" s="660"/>
      <c r="P91" s="660"/>
      <c r="Q91" s="660"/>
      <c r="R91" s="61"/>
      <c r="T91" s="63"/>
      <c r="U91" s="59"/>
      <c r="V91" s="59"/>
      <c r="W91" s="64">
        <f>SUM(W92:W108)</f>
        <v>7.4075999999999995</v>
      </c>
      <c r="X91" s="59"/>
      <c r="Y91" s="64">
        <f>SUM(Y92:Y108)</f>
        <v>1.4058000000000001E-2</v>
      </c>
      <c r="Z91" s="59"/>
      <c r="AA91" s="65">
        <f>SUM(AA92:AA108)</f>
        <v>0</v>
      </c>
      <c r="AR91" s="66" t="s">
        <v>118</v>
      </c>
      <c r="AT91" s="67" t="s">
        <v>117</v>
      </c>
      <c r="AU91" s="67" t="s">
        <v>118</v>
      </c>
      <c r="AY91" s="66" t="s">
        <v>120</v>
      </c>
      <c r="BK91" s="68">
        <f>SUM(BK92:BK108)</f>
        <v>0</v>
      </c>
    </row>
    <row r="92" spans="2:64" s="17" customFormat="1" ht="31.5" customHeight="1" x14ac:dyDescent="0.25">
      <c r="B92" s="70"/>
      <c r="C92" s="71" t="s">
        <v>163</v>
      </c>
      <c r="D92" s="71" t="s">
        <v>121</v>
      </c>
      <c r="E92" s="72" t="s">
        <v>2084</v>
      </c>
      <c r="F92" s="671" t="s">
        <v>2085</v>
      </c>
      <c r="G92" s="667"/>
      <c r="H92" s="667"/>
      <c r="I92" s="667"/>
      <c r="J92" s="73" t="s">
        <v>172</v>
      </c>
      <c r="K92" s="74">
        <v>96</v>
      </c>
      <c r="L92" s="666"/>
      <c r="M92" s="667"/>
      <c r="N92" s="666">
        <f>ROUND(L92*K92,2)</f>
        <v>0</v>
      </c>
      <c r="O92" s="667"/>
      <c r="P92" s="667"/>
      <c r="Q92" s="667"/>
      <c r="R92" s="75"/>
      <c r="T92" s="76" t="s">
        <v>125</v>
      </c>
      <c r="U92" s="77" t="s">
        <v>126</v>
      </c>
      <c r="V92" s="78">
        <v>2.5999999999999999E-2</v>
      </c>
      <c r="W92" s="78">
        <f>V92*K92</f>
        <v>2.496</v>
      </c>
      <c r="X92" s="78">
        <v>0</v>
      </c>
      <c r="Y92" s="78">
        <f>X92*K92</f>
        <v>0</v>
      </c>
      <c r="Z92" s="78">
        <v>0</v>
      </c>
      <c r="AA92" s="79">
        <f>Z92*K92</f>
        <v>0</v>
      </c>
      <c r="AR92" s="30" t="s">
        <v>127</v>
      </c>
      <c r="AT92" s="30" t="s">
        <v>121</v>
      </c>
      <c r="AU92" s="30" t="s">
        <v>128</v>
      </c>
      <c r="AY92" s="30" t="s">
        <v>120</v>
      </c>
      <c r="BE92" s="80">
        <f>IF(U92="základní",N92,0)</f>
        <v>0</v>
      </c>
      <c r="BF92" s="80">
        <f>IF(U92="snížená",N92,0)</f>
        <v>0</v>
      </c>
      <c r="BG92" s="80">
        <f>IF(U92="zákl. přenesená",N92,0)</f>
        <v>0</v>
      </c>
      <c r="BH92" s="80">
        <f>IF(U92="sníž. přenesená",N92,0)</f>
        <v>0</v>
      </c>
      <c r="BI92" s="80">
        <f>IF(U92="nulová",N92,0)</f>
        <v>0</v>
      </c>
      <c r="BJ92" s="30" t="s">
        <v>118</v>
      </c>
      <c r="BK92" s="80">
        <f>ROUND(L92*K92,2)</f>
        <v>0</v>
      </c>
      <c r="BL92" s="30" t="s">
        <v>127</v>
      </c>
    </row>
    <row r="93" spans="2:64" s="86" customFormat="1" ht="22.5" customHeight="1" x14ac:dyDescent="0.25">
      <c r="B93" s="81"/>
      <c r="C93" s="82"/>
      <c r="D93" s="82"/>
      <c r="E93" s="83" t="s">
        <v>125</v>
      </c>
      <c r="F93" s="661" t="s">
        <v>2557</v>
      </c>
      <c r="G93" s="662"/>
      <c r="H93" s="662"/>
      <c r="I93" s="662"/>
      <c r="J93" s="82"/>
      <c r="K93" s="84">
        <v>96</v>
      </c>
      <c r="L93" s="82"/>
      <c r="M93" s="82"/>
      <c r="N93" s="82"/>
      <c r="O93" s="82"/>
      <c r="P93" s="82"/>
      <c r="Q93" s="82"/>
      <c r="R93" s="85"/>
      <c r="T93" s="87"/>
      <c r="U93" s="82"/>
      <c r="V93" s="82"/>
      <c r="W93" s="82"/>
      <c r="X93" s="82"/>
      <c r="Y93" s="82"/>
      <c r="Z93" s="82"/>
      <c r="AA93" s="88"/>
      <c r="AT93" s="89" t="s">
        <v>130</v>
      </c>
      <c r="AU93" s="89" t="s">
        <v>128</v>
      </c>
      <c r="AV93" s="86" t="s">
        <v>128</v>
      </c>
      <c r="AW93" s="86" t="s">
        <v>131</v>
      </c>
      <c r="AX93" s="86" t="s">
        <v>118</v>
      </c>
      <c r="AY93" s="89" t="s">
        <v>120</v>
      </c>
    </row>
    <row r="94" spans="2:64" s="17" customFormat="1" ht="22.5" customHeight="1" x14ac:dyDescent="0.25">
      <c r="B94" s="70"/>
      <c r="C94" s="71" t="s">
        <v>169</v>
      </c>
      <c r="D94" s="71" t="s">
        <v>121</v>
      </c>
      <c r="E94" s="72" t="s">
        <v>2087</v>
      </c>
      <c r="F94" s="671" t="s">
        <v>2088</v>
      </c>
      <c r="G94" s="667"/>
      <c r="H94" s="667"/>
      <c r="I94" s="667"/>
      <c r="J94" s="73" t="s">
        <v>172</v>
      </c>
      <c r="K94" s="74">
        <v>96</v>
      </c>
      <c r="L94" s="666"/>
      <c r="M94" s="667"/>
      <c r="N94" s="666">
        <f>ROUND(L94*K94,2)</f>
        <v>0</v>
      </c>
      <c r="O94" s="667"/>
      <c r="P94" s="667"/>
      <c r="Q94" s="667"/>
      <c r="R94" s="75"/>
      <c r="T94" s="76" t="s">
        <v>125</v>
      </c>
      <c r="U94" s="77" t="s">
        <v>126</v>
      </c>
      <c r="V94" s="78">
        <v>2.5999999999999999E-2</v>
      </c>
      <c r="W94" s="78">
        <f>V94*K94</f>
        <v>2.496</v>
      </c>
      <c r="X94" s="78">
        <v>0</v>
      </c>
      <c r="Y94" s="78">
        <f>X94*K94</f>
        <v>0</v>
      </c>
      <c r="Z94" s="78">
        <v>0</v>
      </c>
      <c r="AA94" s="79">
        <f>Z94*K94</f>
        <v>0</v>
      </c>
      <c r="AR94" s="30" t="s">
        <v>127</v>
      </c>
      <c r="AT94" s="30" t="s">
        <v>121</v>
      </c>
      <c r="AU94" s="30" t="s">
        <v>128</v>
      </c>
      <c r="AY94" s="30" t="s">
        <v>120</v>
      </c>
      <c r="BE94" s="80">
        <f>IF(U94="základní",N94,0)</f>
        <v>0</v>
      </c>
      <c r="BF94" s="80">
        <f>IF(U94="snížená",N94,0)</f>
        <v>0</v>
      </c>
      <c r="BG94" s="80">
        <f>IF(U94="zákl. přenesená",N94,0)</f>
        <v>0</v>
      </c>
      <c r="BH94" s="80">
        <f>IF(U94="sníž. přenesená",N94,0)</f>
        <v>0</v>
      </c>
      <c r="BI94" s="80">
        <f>IF(U94="nulová",N94,0)</f>
        <v>0</v>
      </c>
      <c r="BJ94" s="30" t="s">
        <v>118</v>
      </c>
      <c r="BK94" s="80">
        <f>ROUND(L94*K94,2)</f>
        <v>0</v>
      </c>
      <c r="BL94" s="30" t="s">
        <v>127</v>
      </c>
    </row>
    <row r="95" spans="2:64" s="86" customFormat="1" ht="31.5" customHeight="1" x14ac:dyDescent="0.25">
      <c r="B95" s="81"/>
      <c r="C95" s="82"/>
      <c r="D95" s="82"/>
      <c r="E95" s="83" t="s">
        <v>125</v>
      </c>
      <c r="F95" s="661" t="s">
        <v>2558</v>
      </c>
      <c r="G95" s="662"/>
      <c r="H95" s="662"/>
      <c r="I95" s="662"/>
      <c r="J95" s="82"/>
      <c r="K95" s="84">
        <v>96</v>
      </c>
      <c r="L95" s="82"/>
      <c r="M95" s="82"/>
      <c r="N95" s="82"/>
      <c r="O95" s="82"/>
      <c r="P95" s="82"/>
      <c r="Q95" s="82"/>
      <c r="R95" s="85"/>
      <c r="T95" s="87"/>
      <c r="U95" s="82"/>
      <c r="V95" s="82"/>
      <c r="W95" s="82"/>
      <c r="X95" s="82"/>
      <c r="Y95" s="82"/>
      <c r="Z95" s="82"/>
      <c r="AA95" s="88"/>
      <c r="AT95" s="89" t="s">
        <v>130</v>
      </c>
      <c r="AU95" s="89" t="s">
        <v>128</v>
      </c>
      <c r="AV95" s="86" t="s">
        <v>128</v>
      </c>
      <c r="AW95" s="86" t="s">
        <v>131</v>
      </c>
      <c r="AX95" s="86" t="s">
        <v>118</v>
      </c>
      <c r="AY95" s="89" t="s">
        <v>120</v>
      </c>
    </row>
    <row r="96" spans="2:64" s="17" customFormat="1" ht="22.5" customHeight="1" x14ac:dyDescent="0.25">
      <c r="B96" s="70"/>
      <c r="C96" s="71" t="s">
        <v>175</v>
      </c>
      <c r="D96" s="71" t="s">
        <v>121</v>
      </c>
      <c r="E96" s="72" t="s">
        <v>488</v>
      </c>
      <c r="F96" s="671" t="s">
        <v>489</v>
      </c>
      <c r="G96" s="667"/>
      <c r="H96" s="667"/>
      <c r="I96" s="667"/>
      <c r="J96" s="73" t="s">
        <v>172</v>
      </c>
      <c r="K96" s="74">
        <v>9.9</v>
      </c>
      <c r="L96" s="666"/>
      <c r="M96" s="667"/>
      <c r="N96" s="666">
        <f>ROUND(L96*K96,2)</f>
        <v>0</v>
      </c>
      <c r="O96" s="667"/>
      <c r="P96" s="667"/>
      <c r="Q96" s="667"/>
      <c r="R96" s="75"/>
      <c r="T96" s="76" t="s">
        <v>125</v>
      </c>
      <c r="U96" s="77" t="s">
        <v>126</v>
      </c>
      <c r="V96" s="78">
        <v>2.9000000000000001E-2</v>
      </c>
      <c r="W96" s="78">
        <f>V96*K96</f>
        <v>0.28710000000000002</v>
      </c>
      <c r="X96" s="78">
        <v>0</v>
      </c>
      <c r="Y96" s="78">
        <f>X96*K96</f>
        <v>0</v>
      </c>
      <c r="Z96" s="78">
        <v>0</v>
      </c>
      <c r="AA96" s="79">
        <f>Z96*K96</f>
        <v>0</v>
      </c>
      <c r="AR96" s="30" t="s">
        <v>127</v>
      </c>
      <c r="AT96" s="30" t="s">
        <v>121</v>
      </c>
      <c r="AU96" s="30" t="s">
        <v>128</v>
      </c>
      <c r="AY96" s="30" t="s">
        <v>120</v>
      </c>
      <c r="BE96" s="80">
        <f>IF(U96="základní",N96,0)</f>
        <v>0</v>
      </c>
      <c r="BF96" s="80">
        <f>IF(U96="snížená",N96,0)</f>
        <v>0</v>
      </c>
      <c r="BG96" s="80">
        <f>IF(U96="zákl. přenesená",N96,0)</f>
        <v>0</v>
      </c>
      <c r="BH96" s="80">
        <f>IF(U96="sníž. přenesená",N96,0)</f>
        <v>0</v>
      </c>
      <c r="BI96" s="80">
        <f>IF(U96="nulová",N96,0)</f>
        <v>0</v>
      </c>
      <c r="BJ96" s="30" t="s">
        <v>118</v>
      </c>
      <c r="BK96" s="80">
        <f>ROUND(L96*K96,2)</f>
        <v>0</v>
      </c>
      <c r="BL96" s="30" t="s">
        <v>127</v>
      </c>
    </row>
    <row r="97" spans="2:64" s="86" customFormat="1" ht="31.5" customHeight="1" x14ac:dyDescent="0.25">
      <c r="B97" s="81"/>
      <c r="C97" s="82"/>
      <c r="D97" s="82"/>
      <c r="E97" s="83" t="s">
        <v>125</v>
      </c>
      <c r="F97" s="661" t="s">
        <v>2559</v>
      </c>
      <c r="G97" s="662"/>
      <c r="H97" s="662"/>
      <c r="I97" s="662"/>
      <c r="J97" s="82"/>
      <c r="K97" s="84">
        <v>9.9</v>
      </c>
      <c r="L97" s="82"/>
      <c r="M97" s="82"/>
      <c r="N97" s="82"/>
      <c r="O97" s="82"/>
      <c r="P97" s="82"/>
      <c r="Q97" s="82"/>
      <c r="R97" s="85"/>
      <c r="T97" s="87"/>
      <c r="U97" s="82"/>
      <c r="V97" s="82"/>
      <c r="W97" s="82"/>
      <c r="X97" s="82"/>
      <c r="Y97" s="82"/>
      <c r="Z97" s="82"/>
      <c r="AA97" s="88"/>
      <c r="AT97" s="89" t="s">
        <v>130</v>
      </c>
      <c r="AU97" s="89" t="s">
        <v>128</v>
      </c>
      <c r="AV97" s="86" t="s">
        <v>128</v>
      </c>
      <c r="AW97" s="86" t="s">
        <v>131</v>
      </c>
      <c r="AX97" s="86" t="s">
        <v>118</v>
      </c>
      <c r="AY97" s="89" t="s">
        <v>120</v>
      </c>
    </row>
    <row r="98" spans="2:64" s="17" customFormat="1" ht="31.5" customHeight="1" x14ac:dyDescent="0.25">
      <c r="B98" s="70"/>
      <c r="C98" s="71" t="s">
        <v>179</v>
      </c>
      <c r="D98" s="71" t="s">
        <v>121</v>
      </c>
      <c r="E98" s="72" t="s">
        <v>498</v>
      </c>
      <c r="F98" s="671" t="s">
        <v>499</v>
      </c>
      <c r="G98" s="667"/>
      <c r="H98" s="667"/>
      <c r="I98" s="667"/>
      <c r="J98" s="73" t="s">
        <v>172</v>
      </c>
      <c r="K98" s="74">
        <v>9.9</v>
      </c>
      <c r="L98" s="666"/>
      <c r="M98" s="667"/>
      <c r="N98" s="666">
        <f>ROUND(L98*K98,2)</f>
        <v>0</v>
      </c>
      <c r="O98" s="667"/>
      <c r="P98" s="667"/>
      <c r="Q98" s="667"/>
      <c r="R98" s="75"/>
      <c r="T98" s="76" t="s">
        <v>125</v>
      </c>
      <c r="U98" s="77" t="s">
        <v>126</v>
      </c>
      <c r="V98" s="78">
        <v>5.6000000000000001E-2</v>
      </c>
      <c r="W98" s="78">
        <f>V98*K98</f>
        <v>0.5544</v>
      </c>
      <c r="X98" s="78">
        <v>0</v>
      </c>
      <c r="Y98" s="78">
        <f>X98*K98</f>
        <v>0</v>
      </c>
      <c r="Z98" s="78">
        <v>0</v>
      </c>
      <c r="AA98" s="79">
        <f>Z98*K98</f>
        <v>0</v>
      </c>
      <c r="AR98" s="30" t="s">
        <v>127</v>
      </c>
      <c r="AT98" s="30" t="s">
        <v>121</v>
      </c>
      <c r="AU98" s="30" t="s">
        <v>128</v>
      </c>
      <c r="AY98" s="30" t="s">
        <v>120</v>
      </c>
      <c r="BE98" s="80">
        <f>IF(U98="základní",N98,0)</f>
        <v>0</v>
      </c>
      <c r="BF98" s="80">
        <f>IF(U98="snížená",N98,0)</f>
        <v>0</v>
      </c>
      <c r="BG98" s="80">
        <f>IF(U98="zákl. přenesená",N98,0)</f>
        <v>0</v>
      </c>
      <c r="BH98" s="80">
        <f>IF(U98="sníž. přenesená",N98,0)</f>
        <v>0</v>
      </c>
      <c r="BI98" s="80">
        <f>IF(U98="nulová",N98,0)</f>
        <v>0</v>
      </c>
      <c r="BJ98" s="30" t="s">
        <v>118</v>
      </c>
      <c r="BK98" s="80">
        <f>ROUND(L98*K98,2)</f>
        <v>0</v>
      </c>
      <c r="BL98" s="30" t="s">
        <v>127</v>
      </c>
    </row>
    <row r="99" spans="2:64" s="86" customFormat="1" ht="22.5" customHeight="1" x14ac:dyDescent="0.25">
      <c r="B99" s="81"/>
      <c r="C99" s="82"/>
      <c r="D99" s="82"/>
      <c r="E99" s="83" t="s">
        <v>125</v>
      </c>
      <c r="F99" s="661" t="s">
        <v>2560</v>
      </c>
      <c r="G99" s="662"/>
      <c r="H99" s="662"/>
      <c r="I99" s="662"/>
      <c r="J99" s="82"/>
      <c r="K99" s="84">
        <v>9.9</v>
      </c>
      <c r="L99" s="82"/>
      <c r="M99" s="82"/>
      <c r="N99" s="82"/>
      <c r="O99" s="82"/>
      <c r="P99" s="82"/>
      <c r="Q99" s="82"/>
      <c r="R99" s="85"/>
      <c r="T99" s="87"/>
      <c r="U99" s="82"/>
      <c r="V99" s="82"/>
      <c r="W99" s="82"/>
      <c r="X99" s="82"/>
      <c r="Y99" s="82"/>
      <c r="Z99" s="82"/>
      <c r="AA99" s="88"/>
      <c r="AT99" s="89" t="s">
        <v>130</v>
      </c>
      <c r="AU99" s="89" t="s">
        <v>128</v>
      </c>
      <c r="AV99" s="86" t="s">
        <v>128</v>
      </c>
      <c r="AW99" s="86" t="s">
        <v>131</v>
      </c>
      <c r="AX99" s="86" t="s">
        <v>118</v>
      </c>
      <c r="AY99" s="89" t="s">
        <v>120</v>
      </c>
    </row>
    <row r="100" spans="2:64" s="17" customFormat="1" ht="31.5" customHeight="1" x14ac:dyDescent="0.25">
      <c r="B100" s="70"/>
      <c r="C100" s="71" t="s">
        <v>184</v>
      </c>
      <c r="D100" s="71" t="s">
        <v>121</v>
      </c>
      <c r="E100" s="72" t="s">
        <v>501</v>
      </c>
      <c r="F100" s="671" t="s">
        <v>502</v>
      </c>
      <c r="G100" s="667"/>
      <c r="H100" s="667"/>
      <c r="I100" s="667"/>
      <c r="J100" s="73" t="s">
        <v>172</v>
      </c>
      <c r="K100" s="74">
        <v>9.9</v>
      </c>
      <c r="L100" s="666"/>
      <c r="M100" s="667"/>
      <c r="N100" s="666">
        <f>ROUND(L100*K100,2)</f>
        <v>0</v>
      </c>
      <c r="O100" s="667"/>
      <c r="P100" s="667"/>
      <c r="Q100" s="667"/>
      <c r="R100" s="75"/>
      <c r="T100" s="76" t="s">
        <v>125</v>
      </c>
      <c r="U100" s="77" t="s">
        <v>126</v>
      </c>
      <c r="V100" s="78">
        <v>2.7E-2</v>
      </c>
      <c r="W100" s="78">
        <f>V100*K100</f>
        <v>0.26729999999999998</v>
      </c>
      <c r="X100" s="78">
        <v>0</v>
      </c>
      <c r="Y100" s="78">
        <f>X100*K100</f>
        <v>0</v>
      </c>
      <c r="Z100" s="78">
        <v>0</v>
      </c>
      <c r="AA100" s="79">
        <f>Z100*K100</f>
        <v>0</v>
      </c>
      <c r="AR100" s="30" t="s">
        <v>127</v>
      </c>
      <c r="AT100" s="30" t="s">
        <v>121</v>
      </c>
      <c r="AU100" s="30" t="s">
        <v>128</v>
      </c>
      <c r="AY100" s="30" t="s">
        <v>120</v>
      </c>
      <c r="BE100" s="80">
        <f>IF(U100="základní",N100,0)</f>
        <v>0</v>
      </c>
      <c r="BF100" s="80">
        <f>IF(U100="snížená",N100,0)</f>
        <v>0</v>
      </c>
      <c r="BG100" s="80">
        <f>IF(U100="zákl. přenesená",N100,0)</f>
        <v>0</v>
      </c>
      <c r="BH100" s="80">
        <f>IF(U100="sníž. přenesená",N100,0)</f>
        <v>0</v>
      </c>
      <c r="BI100" s="80">
        <f>IF(U100="nulová",N100,0)</f>
        <v>0</v>
      </c>
      <c r="BJ100" s="30" t="s">
        <v>118</v>
      </c>
      <c r="BK100" s="80">
        <f>ROUND(L100*K100,2)</f>
        <v>0</v>
      </c>
      <c r="BL100" s="30" t="s">
        <v>127</v>
      </c>
    </row>
    <row r="101" spans="2:64" s="86" customFormat="1" ht="22.5" customHeight="1" x14ac:dyDescent="0.25">
      <c r="B101" s="81"/>
      <c r="C101" s="82"/>
      <c r="D101" s="82"/>
      <c r="E101" s="83" t="s">
        <v>125</v>
      </c>
      <c r="F101" s="661" t="s">
        <v>2560</v>
      </c>
      <c r="G101" s="662"/>
      <c r="H101" s="662"/>
      <c r="I101" s="662"/>
      <c r="J101" s="82"/>
      <c r="K101" s="84">
        <v>9.9</v>
      </c>
      <c r="L101" s="82"/>
      <c r="M101" s="82"/>
      <c r="N101" s="82"/>
      <c r="O101" s="82"/>
      <c r="P101" s="82"/>
      <c r="Q101" s="82"/>
      <c r="R101" s="85"/>
      <c r="T101" s="87"/>
      <c r="U101" s="82"/>
      <c r="V101" s="82"/>
      <c r="W101" s="82"/>
      <c r="X101" s="82"/>
      <c r="Y101" s="82"/>
      <c r="Z101" s="82"/>
      <c r="AA101" s="88"/>
      <c r="AT101" s="89" t="s">
        <v>130</v>
      </c>
      <c r="AU101" s="89" t="s">
        <v>128</v>
      </c>
      <c r="AV101" s="86" t="s">
        <v>128</v>
      </c>
      <c r="AW101" s="86" t="s">
        <v>131</v>
      </c>
      <c r="AX101" s="86" t="s">
        <v>118</v>
      </c>
      <c r="AY101" s="89" t="s">
        <v>120</v>
      </c>
    </row>
    <row r="102" spans="2:64" s="17" customFormat="1" ht="31.5" customHeight="1" x14ac:dyDescent="0.25">
      <c r="B102" s="70"/>
      <c r="C102" s="71" t="s">
        <v>188</v>
      </c>
      <c r="D102" s="71" t="s">
        <v>121</v>
      </c>
      <c r="E102" s="72" t="s">
        <v>504</v>
      </c>
      <c r="F102" s="671" t="s">
        <v>505</v>
      </c>
      <c r="G102" s="667"/>
      <c r="H102" s="667"/>
      <c r="I102" s="667"/>
      <c r="J102" s="73" t="s">
        <v>172</v>
      </c>
      <c r="K102" s="74">
        <v>19.8</v>
      </c>
      <c r="L102" s="666"/>
      <c r="M102" s="667"/>
      <c r="N102" s="666">
        <f>ROUND(L102*K102,2)</f>
        <v>0</v>
      </c>
      <c r="O102" s="667"/>
      <c r="P102" s="667"/>
      <c r="Q102" s="667"/>
      <c r="R102" s="75"/>
      <c r="T102" s="76" t="s">
        <v>125</v>
      </c>
      <c r="U102" s="77" t="s">
        <v>126</v>
      </c>
      <c r="V102" s="78">
        <v>2E-3</v>
      </c>
      <c r="W102" s="78">
        <f>V102*K102</f>
        <v>3.9600000000000003E-2</v>
      </c>
      <c r="X102" s="78">
        <v>7.1000000000000002E-4</v>
      </c>
      <c r="Y102" s="78">
        <f>X102*K102</f>
        <v>1.4058000000000001E-2</v>
      </c>
      <c r="Z102" s="78">
        <v>0</v>
      </c>
      <c r="AA102" s="79">
        <f>Z102*K102</f>
        <v>0</v>
      </c>
      <c r="AR102" s="30" t="s">
        <v>127</v>
      </c>
      <c r="AT102" s="30" t="s">
        <v>121</v>
      </c>
      <c r="AU102" s="30" t="s">
        <v>128</v>
      </c>
      <c r="AY102" s="30" t="s">
        <v>120</v>
      </c>
      <c r="BE102" s="80">
        <f>IF(U102="základní",N102,0)</f>
        <v>0</v>
      </c>
      <c r="BF102" s="80">
        <f>IF(U102="snížená",N102,0)</f>
        <v>0</v>
      </c>
      <c r="BG102" s="80">
        <f>IF(U102="zákl. přenesená",N102,0)</f>
        <v>0</v>
      </c>
      <c r="BH102" s="80">
        <f>IF(U102="sníž. přenesená",N102,0)</f>
        <v>0</v>
      </c>
      <c r="BI102" s="80">
        <f>IF(U102="nulová",N102,0)</f>
        <v>0</v>
      </c>
      <c r="BJ102" s="30" t="s">
        <v>118</v>
      </c>
      <c r="BK102" s="80">
        <f>ROUND(L102*K102,2)</f>
        <v>0</v>
      </c>
      <c r="BL102" s="30" t="s">
        <v>127</v>
      </c>
    </row>
    <row r="103" spans="2:64" s="86" customFormat="1" ht="22.5" customHeight="1" x14ac:dyDescent="0.25">
      <c r="B103" s="81"/>
      <c r="C103" s="82"/>
      <c r="D103" s="82"/>
      <c r="E103" s="83" t="s">
        <v>125</v>
      </c>
      <c r="F103" s="661" t="s">
        <v>2561</v>
      </c>
      <c r="G103" s="662"/>
      <c r="H103" s="662"/>
      <c r="I103" s="662"/>
      <c r="J103" s="82"/>
      <c r="K103" s="84">
        <v>19.8</v>
      </c>
      <c r="L103" s="82"/>
      <c r="M103" s="82"/>
      <c r="N103" s="82"/>
      <c r="O103" s="82"/>
      <c r="P103" s="82"/>
      <c r="Q103" s="82"/>
      <c r="R103" s="85"/>
      <c r="T103" s="87"/>
      <c r="U103" s="82"/>
      <c r="V103" s="82"/>
      <c r="W103" s="82"/>
      <c r="X103" s="82"/>
      <c r="Y103" s="82"/>
      <c r="Z103" s="82"/>
      <c r="AA103" s="88"/>
      <c r="AT103" s="89" t="s">
        <v>130</v>
      </c>
      <c r="AU103" s="89" t="s">
        <v>128</v>
      </c>
      <c r="AV103" s="86" t="s">
        <v>128</v>
      </c>
      <c r="AW103" s="86" t="s">
        <v>131</v>
      </c>
      <c r="AX103" s="86" t="s">
        <v>118</v>
      </c>
      <c r="AY103" s="89" t="s">
        <v>120</v>
      </c>
    </row>
    <row r="104" spans="2:64" s="17" customFormat="1" ht="31.5" customHeight="1" x14ac:dyDescent="0.25">
      <c r="B104" s="70"/>
      <c r="C104" s="71" t="s">
        <v>194</v>
      </c>
      <c r="D104" s="71" t="s">
        <v>121</v>
      </c>
      <c r="E104" s="72" t="s">
        <v>507</v>
      </c>
      <c r="F104" s="671" t="s">
        <v>508</v>
      </c>
      <c r="G104" s="667"/>
      <c r="H104" s="667"/>
      <c r="I104" s="667"/>
      <c r="J104" s="73" t="s">
        <v>172</v>
      </c>
      <c r="K104" s="74">
        <v>9.9</v>
      </c>
      <c r="L104" s="666"/>
      <c r="M104" s="667"/>
      <c r="N104" s="666">
        <f>ROUND(L104*K104,2)</f>
        <v>0</v>
      </c>
      <c r="O104" s="667"/>
      <c r="P104" s="667"/>
      <c r="Q104" s="667"/>
      <c r="R104" s="75"/>
      <c r="T104" s="76" t="s">
        <v>125</v>
      </c>
      <c r="U104" s="77" t="s">
        <v>126</v>
      </c>
      <c r="V104" s="78">
        <v>4.8000000000000001E-2</v>
      </c>
      <c r="W104" s="78">
        <f>V104*K104</f>
        <v>0.47520000000000001</v>
      </c>
      <c r="X104" s="78">
        <v>0</v>
      </c>
      <c r="Y104" s="78">
        <f>X104*K104</f>
        <v>0</v>
      </c>
      <c r="Z104" s="78">
        <v>0</v>
      </c>
      <c r="AA104" s="79">
        <f>Z104*K104</f>
        <v>0</v>
      </c>
      <c r="AR104" s="30" t="s">
        <v>127</v>
      </c>
      <c r="AT104" s="30" t="s">
        <v>121</v>
      </c>
      <c r="AU104" s="30" t="s">
        <v>128</v>
      </c>
      <c r="AY104" s="30" t="s">
        <v>120</v>
      </c>
      <c r="BE104" s="80">
        <f>IF(U104="základní",N104,0)</f>
        <v>0</v>
      </c>
      <c r="BF104" s="80">
        <f>IF(U104="snížená",N104,0)</f>
        <v>0</v>
      </c>
      <c r="BG104" s="80">
        <f>IF(U104="zákl. přenesená",N104,0)</f>
        <v>0</v>
      </c>
      <c r="BH104" s="80">
        <f>IF(U104="sníž. přenesená",N104,0)</f>
        <v>0</v>
      </c>
      <c r="BI104" s="80">
        <f>IF(U104="nulová",N104,0)</f>
        <v>0</v>
      </c>
      <c r="BJ104" s="30" t="s">
        <v>118</v>
      </c>
      <c r="BK104" s="80">
        <f>ROUND(L104*K104,2)</f>
        <v>0</v>
      </c>
      <c r="BL104" s="30" t="s">
        <v>127</v>
      </c>
    </row>
    <row r="105" spans="2:64" s="17" customFormat="1" ht="30" customHeight="1" x14ac:dyDescent="0.25">
      <c r="B105" s="18"/>
      <c r="C105" s="20"/>
      <c r="D105" s="20"/>
      <c r="E105" s="20"/>
      <c r="F105" s="679" t="s">
        <v>509</v>
      </c>
      <c r="G105" s="680"/>
      <c r="H105" s="680"/>
      <c r="I105" s="680"/>
      <c r="J105" s="20"/>
      <c r="K105" s="20"/>
      <c r="L105" s="20"/>
      <c r="M105" s="20"/>
      <c r="N105" s="20"/>
      <c r="O105" s="20"/>
      <c r="P105" s="20"/>
      <c r="Q105" s="20"/>
      <c r="R105" s="19"/>
      <c r="T105" s="99"/>
      <c r="U105" s="20"/>
      <c r="V105" s="20"/>
      <c r="W105" s="20"/>
      <c r="X105" s="20"/>
      <c r="Y105" s="20"/>
      <c r="Z105" s="20"/>
      <c r="AA105" s="100"/>
      <c r="AT105" s="30" t="s">
        <v>193</v>
      </c>
      <c r="AU105" s="30" t="s">
        <v>128</v>
      </c>
    </row>
    <row r="106" spans="2:64" s="86" customFormat="1" ht="22.5" customHeight="1" x14ac:dyDescent="0.25">
      <c r="B106" s="81"/>
      <c r="C106" s="82"/>
      <c r="D106" s="82"/>
      <c r="E106" s="83" t="s">
        <v>125</v>
      </c>
      <c r="F106" s="663" t="s">
        <v>2560</v>
      </c>
      <c r="G106" s="662"/>
      <c r="H106" s="662"/>
      <c r="I106" s="662"/>
      <c r="J106" s="82"/>
      <c r="K106" s="84">
        <v>9.9</v>
      </c>
      <c r="L106" s="82"/>
      <c r="M106" s="82"/>
      <c r="N106" s="82"/>
      <c r="O106" s="82"/>
      <c r="P106" s="82"/>
      <c r="Q106" s="82"/>
      <c r="R106" s="85"/>
      <c r="T106" s="87"/>
      <c r="U106" s="82"/>
      <c r="V106" s="82"/>
      <c r="W106" s="82"/>
      <c r="X106" s="82"/>
      <c r="Y106" s="82"/>
      <c r="Z106" s="82"/>
      <c r="AA106" s="88"/>
      <c r="AT106" s="89" t="s">
        <v>130</v>
      </c>
      <c r="AU106" s="89" t="s">
        <v>128</v>
      </c>
      <c r="AV106" s="86" t="s">
        <v>128</v>
      </c>
      <c r="AW106" s="86" t="s">
        <v>131</v>
      </c>
      <c r="AX106" s="86" t="s">
        <v>118</v>
      </c>
      <c r="AY106" s="89" t="s">
        <v>120</v>
      </c>
    </row>
    <row r="107" spans="2:64" s="17" customFormat="1" ht="31.5" customHeight="1" x14ac:dyDescent="0.25">
      <c r="B107" s="70"/>
      <c r="C107" s="71" t="s">
        <v>199</v>
      </c>
      <c r="D107" s="71" t="s">
        <v>121</v>
      </c>
      <c r="E107" s="72" t="s">
        <v>511</v>
      </c>
      <c r="F107" s="671" t="s">
        <v>512</v>
      </c>
      <c r="G107" s="667"/>
      <c r="H107" s="667"/>
      <c r="I107" s="667"/>
      <c r="J107" s="73" t="s">
        <v>172</v>
      </c>
      <c r="K107" s="74">
        <v>9.9</v>
      </c>
      <c r="L107" s="666"/>
      <c r="M107" s="667"/>
      <c r="N107" s="666">
        <f>ROUND(L107*K107,2)</f>
        <v>0</v>
      </c>
      <c r="O107" s="667"/>
      <c r="P107" s="667"/>
      <c r="Q107" s="667"/>
      <c r="R107" s="75"/>
      <c r="T107" s="76" t="s">
        <v>125</v>
      </c>
      <c r="U107" s="77" t="s">
        <v>126</v>
      </c>
      <c r="V107" s="78">
        <v>0.08</v>
      </c>
      <c r="W107" s="78">
        <f>V107*K107</f>
        <v>0.79200000000000004</v>
      </c>
      <c r="X107" s="78">
        <v>0</v>
      </c>
      <c r="Y107" s="78">
        <f>X107*K107</f>
        <v>0</v>
      </c>
      <c r="Z107" s="78">
        <v>0</v>
      </c>
      <c r="AA107" s="79">
        <f>Z107*K107</f>
        <v>0</v>
      </c>
      <c r="AR107" s="30" t="s">
        <v>127</v>
      </c>
      <c r="AT107" s="30" t="s">
        <v>121</v>
      </c>
      <c r="AU107" s="30" t="s">
        <v>128</v>
      </c>
      <c r="AY107" s="30" t="s">
        <v>120</v>
      </c>
      <c r="BE107" s="80">
        <f>IF(U107="základní",N107,0)</f>
        <v>0</v>
      </c>
      <c r="BF107" s="80">
        <f>IF(U107="snížená",N107,0)</f>
        <v>0</v>
      </c>
      <c r="BG107" s="80">
        <f>IF(U107="zákl. přenesená",N107,0)</f>
        <v>0</v>
      </c>
      <c r="BH107" s="80">
        <f>IF(U107="sníž. přenesená",N107,0)</f>
        <v>0</v>
      </c>
      <c r="BI107" s="80">
        <f>IF(U107="nulová",N107,0)</f>
        <v>0</v>
      </c>
      <c r="BJ107" s="30" t="s">
        <v>118</v>
      </c>
      <c r="BK107" s="80">
        <f>ROUND(L107*K107,2)</f>
        <v>0</v>
      </c>
      <c r="BL107" s="30" t="s">
        <v>127</v>
      </c>
    </row>
    <row r="108" spans="2:64" s="86" customFormat="1" ht="22.5" customHeight="1" x14ac:dyDescent="0.25">
      <c r="B108" s="81"/>
      <c r="C108" s="82"/>
      <c r="D108" s="82"/>
      <c r="E108" s="83" t="s">
        <v>125</v>
      </c>
      <c r="F108" s="661" t="s">
        <v>2560</v>
      </c>
      <c r="G108" s="662"/>
      <c r="H108" s="662"/>
      <c r="I108" s="662"/>
      <c r="J108" s="82"/>
      <c r="K108" s="84">
        <v>9.9</v>
      </c>
      <c r="L108" s="82"/>
      <c r="M108" s="82"/>
      <c r="N108" s="82"/>
      <c r="O108" s="82"/>
      <c r="P108" s="82"/>
      <c r="Q108" s="82"/>
      <c r="R108" s="85"/>
      <c r="T108" s="87"/>
      <c r="U108" s="82"/>
      <c r="V108" s="82"/>
      <c r="W108" s="82"/>
      <c r="X108" s="82"/>
      <c r="Y108" s="82"/>
      <c r="Z108" s="82"/>
      <c r="AA108" s="88"/>
      <c r="AT108" s="89" t="s">
        <v>130</v>
      </c>
      <c r="AU108" s="89" t="s">
        <v>128</v>
      </c>
      <c r="AV108" s="86" t="s">
        <v>128</v>
      </c>
      <c r="AW108" s="86" t="s">
        <v>131</v>
      </c>
      <c r="AX108" s="86" t="s">
        <v>118</v>
      </c>
      <c r="AY108" s="89" t="s">
        <v>120</v>
      </c>
    </row>
    <row r="109" spans="2:64" s="62" customFormat="1" ht="29.85" customHeight="1" x14ac:dyDescent="0.3">
      <c r="B109" s="58"/>
      <c r="C109" s="59"/>
      <c r="D109" s="69" t="s">
        <v>81</v>
      </c>
      <c r="E109" s="69"/>
      <c r="F109" s="69"/>
      <c r="G109" s="69"/>
      <c r="H109" s="69"/>
      <c r="I109" s="69"/>
      <c r="J109" s="69"/>
      <c r="K109" s="69"/>
      <c r="L109" s="69"/>
      <c r="M109" s="69"/>
      <c r="N109" s="659">
        <f>BK109</f>
        <v>0</v>
      </c>
      <c r="O109" s="660"/>
      <c r="P109" s="660"/>
      <c r="Q109" s="660"/>
      <c r="R109" s="61"/>
      <c r="T109" s="63"/>
      <c r="U109" s="59"/>
      <c r="V109" s="59"/>
      <c r="W109" s="64">
        <f>SUM(W110:W130)</f>
        <v>38.390076000000001</v>
      </c>
      <c r="X109" s="59"/>
      <c r="Y109" s="64">
        <f>SUM(Y110:Y130)</f>
        <v>0</v>
      </c>
      <c r="Z109" s="59"/>
      <c r="AA109" s="65">
        <f>SUM(AA110:AA130)</f>
        <v>45.735900000000001</v>
      </c>
      <c r="AR109" s="66" t="s">
        <v>118</v>
      </c>
      <c r="AT109" s="67" t="s">
        <v>117</v>
      </c>
      <c r="AU109" s="67" t="s">
        <v>118</v>
      </c>
      <c r="AY109" s="66" t="s">
        <v>120</v>
      </c>
      <c r="BK109" s="68">
        <f>SUM(BK110:BK130)</f>
        <v>0</v>
      </c>
    </row>
    <row r="110" spans="2:64" s="17" customFormat="1" ht="31.5" customHeight="1" x14ac:dyDescent="0.25">
      <c r="B110" s="70"/>
      <c r="C110" s="71" t="s">
        <v>203</v>
      </c>
      <c r="D110" s="71" t="s">
        <v>121</v>
      </c>
      <c r="E110" s="72" t="s">
        <v>2562</v>
      </c>
      <c r="F110" s="671" t="s">
        <v>2563</v>
      </c>
      <c r="G110" s="667"/>
      <c r="H110" s="667"/>
      <c r="I110" s="667"/>
      <c r="J110" s="73" t="s">
        <v>172</v>
      </c>
      <c r="K110" s="74">
        <v>96</v>
      </c>
      <c r="L110" s="666"/>
      <c r="M110" s="667"/>
      <c r="N110" s="666">
        <f>ROUND(L110*K110,2)</f>
        <v>0</v>
      </c>
      <c r="O110" s="667"/>
      <c r="P110" s="667"/>
      <c r="Q110" s="667"/>
      <c r="R110" s="75"/>
      <c r="T110" s="76" t="s">
        <v>125</v>
      </c>
      <c r="U110" s="77" t="s">
        <v>126</v>
      </c>
      <c r="V110" s="78">
        <v>0.16600000000000001</v>
      </c>
      <c r="W110" s="78">
        <f>V110*K110</f>
        <v>15.936</v>
      </c>
      <c r="X110" s="78">
        <v>0</v>
      </c>
      <c r="Y110" s="78">
        <f>X110*K110</f>
        <v>0</v>
      </c>
      <c r="Z110" s="78">
        <v>0.4</v>
      </c>
      <c r="AA110" s="79">
        <f>Z110*K110</f>
        <v>38.400000000000006</v>
      </c>
      <c r="AR110" s="30" t="s">
        <v>127</v>
      </c>
      <c r="AT110" s="30" t="s">
        <v>121</v>
      </c>
      <c r="AU110" s="30" t="s">
        <v>128</v>
      </c>
      <c r="AY110" s="30" t="s">
        <v>120</v>
      </c>
      <c r="BE110" s="80">
        <f>IF(U110="základní",N110,0)</f>
        <v>0</v>
      </c>
      <c r="BF110" s="80">
        <f>IF(U110="snížená",N110,0)</f>
        <v>0</v>
      </c>
      <c r="BG110" s="80">
        <f>IF(U110="zákl. přenesená",N110,0)</f>
        <v>0</v>
      </c>
      <c r="BH110" s="80">
        <f>IF(U110="sníž. přenesená",N110,0)</f>
        <v>0</v>
      </c>
      <c r="BI110" s="80">
        <f>IF(U110="nulová",N110,0)</f>
        <v>0</v>
      </c>
      <c r="BJ110" s="30" t="s">
        <v>118</v>
      </c>
      <c r="BK110" s="80">
        <f>ROUND(L110*K110,2)</f>
        <v>0</v>
      </c>
      <c r="BL110" s="30" t="s">
        <v>127</v>
      </c>
    </row>
    <row r="111" spans="2:64" s="109" customFormat="1" ht="22.5" customHeight="1" x14ac:dyDescent="0.25">
      <c r="B111" s="105"/>
      <c r="C111" s="106"/>
      <c r="D111" s="106"/>
      <c r="E111" s="107" t="s">
        <v>125</v>
      </c>
      <c r="F111" s="672" t="s">
        <v>2564</v>
      </c>
      <c r="G111" s="673"/>
      <c r="H111" s="673"/>
      <c r="I111" s="673"/>
      <c r="J111" s="106"/>
      <c r="K111" s="107" t="s">
        <v>125</v>
      </c>
      <c r="L111" s="106"/>
      <c r="M111" s="106"/>
      <c r="N111" s="106"/>
      <c r="O111" s="106"/>
      <c r="P111" s="106"/>
      <c r="Q111" s="106"/>
      <c r="R111" s="108"/>
      <c r="T111" s="110"/>
      <c r="U111" s="106"/>
      <c r="V111" s="106"/>
      <c r="W111" s="106"/>
      <c r="X111" s="106"/>
      <c r="Y111" s="106"/>
      <c r="Z111" s="106"/>
      <c r="AA111" s="111"/>
      <c r="AT111" s="112" t="s">
        <v>130</v>
      </c>
      <c r="AU111" s="112" t="s">
        <v>128</v>
      </c>
      <c r="AV111" s="109" t="s">
        <v>118</v>
      </c>
      <c r="AW111" s="109" t="s">
        <v>131</v>
      </c>
      <c r="AX111" s="109" t="s">
        <v>119</v>
      </c>
      <c r="AY111" s="112" t="s">
        <v>120</v>
      </c>
    </row>
    <row r="112" spans="2:64" s="86" customFormat="1" ht="22.5" customHeight="1" x14ac:dyDescent="0.25">
      <c r="B112" s="81"/>
      <c r="C112" s="82"/>
      <c r="D112" s="82"/>
      <c r="E112" s="83" t="s">
        <v>125</v>
      </c>
      <c r="F112" s="663" t="s">
        <v>2565</v>
      </c>
      <c r="G112" s="662"/>
      <c r="H112" s="662"/>
      <c r="I112" s="662"/>
      <c r="J112" s="82"/>
      <c r="K112" s="84">
        <v>91.58</v>
      </c>
      <c r="L112" s="82"/>
      <c r="M112" s="82"/>
      <c r="N112" s="82"/>
      <c r="O112" s="82"/>
      <c r="P112" s="82"/>
      <c r="Q112" s="82"/>
      <c r="R112" s="85"/>
      <c r="T112" s="87"/>
      <c r="U112" s="82"/>
      <c r="V112" s="82"/>
      <c r="W112" s="82"/>
      <c r="X112" s="82"/>
      <c r="Y112" s="82"/>
      <c r="Z112" s="82"/>
      <c r="AA112" s="88"/>
      <c r="AT112" s="89" t="s">
        <v>130</v>
      </c>
      <c r="AU112" s="89" t="s">
        <v>128</v>
      </c>
      <c r="AV112" s="86" t="s">
        <v>128</v>
      </c>
      <c r="AW112" s="86" t="s">
        <v>131</v>
      </c>
      <c r="AX112" s="86" t="s">
        <v>119</v>
      </c>
      <c r="AY112" s="89" t="s">
        <v>120</v>
      </c>
    </row>
    <row r="113" spans="2:64" s="86" customFormat="1" ht="22.5" customHeight="1" x14ac:dyDescent="0.25">
      <c r="B113" s="81"/>
      <c r="C113" s="82"/>
      <c r="D113" s="82"/>
      <c r="E113" s="83" t="s">
        <v>125</v>
      </c>
      <c r="F113" s="663" t="s">
        <v>2566</v>
      </c>
      <c r="G113" s="662"/>
      <c r="H113" s="662"/>
      <c r="I113" s="662"/>
      <c r="J113" s="82"/>
      <c r="K113" s="84">
        <v>4.42</v>
      </c>
      <c r="L113" s="82"/>
      <c r="M113" s="82"/>
      <c r="N113" s="82"/>
      <c r="O113" s="82"/>
      <c r="P113" s="82"/>
      <c r="Q113" s="82"/>
      <c r="R113" s="85"/>
      <c r="T113" s="87"/>
      <c r="U113" s="82"/>
      <c r="V113" s="82"/>
      <c r="W113" s="82"/>
      <c r="X113" s="82"/>
      <c r="Y113" s="82"/>
      <c r="Z113" s="82"/>
      <c r="AA113" s="88"/>
      <c r="AT113" s="89" t="s">
        <v>130</v>
      </c>
      <c r="AU113" s="89" t="s">
        <v>128</v>
      </c>
      <c r="AV113" s="86" t="s">
        <v>128</v>
      </c>
      <c r="AW113" s="86" t="s">
        <v>131</v>
      </c>
      <c r="AX113" s="86" t="s">
        <v>119</v>
      </c>
      <c r="AY113" s="89" t="s">
        <v>120</v>
      </c>
    </row>
    <row r="114" spans="2:64" s="95" customFormat="1" ht="22.5" customHeight="1" x14ac:dyDescent="0.25">
      <c r="B114" s="90"/>
      <c r="C114" s="91"/>
      <c r="D114" s="91"/>
      <c r="E114" s="92" t="s">
        <v>125</v>
      </c>
      <c r="F114" s="664" t="s">
        <v>146</v>
      </c>
      <c r="G114" s="665"/>
      <c r="H114" s="665"/>
      <c r="I114" s="665"/>
      <c r="J114" s="91"/>
      <c r="K114" s="93">
        <v>96</v>
      </c>
      <c r="L114" s="91"/>
      <c r="M114" s="91"/>
      <c r="N114" s="91"/>
      <c r="O114" s="91"/>
      <c r="P114" s="91"/>
      <c r="Q114" s="91"/>
      <c r="R114" s="94"/>
      <c r="T114" s="96"/>
      <c r="U114" s="91"/>
      <c r="V114" s="91"/>
      <c r="W114" s="91"/>
      <c r="X114" s="91"/>
      <c r="Y114" s="91"/>
      <c r="Z114" s="91"/>
      <c r="AA114" s="97"/>
      <c r="AT114" s="98" t="s">
        <v>130</v>
      </c>
      <c r="AU114" s="98" t="s">
        <v>128</v>
      </c>
      <c r="AV114" s="95" t="s">
        <v>127</v>
      </c>
      <c r="AW114" s="95" t="s">
        <v>131</v>
      </c>
      <c r="AX114" s="95" t="s">
        <v>118</v>
      </c>
      <c r="AY114" s="98" t="s">
        <v>120</v>
      </c>
    </row>
    <row r="115" spans="2:64" s="17" customFormat="1" ht="31.5" customHeight="1" x14ac:dyDescent="0.25">
      <c r="B115" s="70"/>
      <c r="C115" s="71" t="s">
        <v>206</v>
      </c>
      <c r="D115" s="71" t="s">
        <v>121</v>
      </c>
      <c r="E115" s="72" t="s">
        <v>2337</v>
      </c>
      <c r="F115" s="671" t="s">
        <v>2338</v>
      </c>
      <c r="G115" s="667"/>
      <c r="H115" s="667"/>
      <c r="I115" s="667"/>
      <c r="J115" s="73" t="s">
        <v>172</v>
      </c>
      <c r="K115" s="74">
        <v>9.9</v>
      </c>
      <c r="L115" s="666"/>
      <c r="M115" s="667"/>
      <c r="N115" s="666">
        <f>ROUND(L115*K115,2)</f>
        <v>0</v>
      </c>
      <c r="O115" s="667"/>
      <c r="P115" s="667"/>
      <c r="Q115" s="667"/>
      <c r="R115" s="75"/>
      <c r="T115" s="76" t="s">
        <v>125</v>
      </c>
      <c r="U115" s="77" t="s">
        <v>126</v>
      </c>
      <c r="V115" s="78">
        <v>1.373</v>
      </c>
      <c r="W115" s="78">
        <f>V115*K115</f>
        <v>13.592700000000001</v>
      </c>
      <c r="X115" s="78">
        <v>0</v>
      </c>
      <c r="Y115" s="78">
        <f>X115*K115</f>
        <v>0</v>
      </c>
      <c r="Z115" s="78">
        <v>0.56000000000000005</v>
      </c>
      <c r="AA115" s="79">
        <f>Z115*K115</f>
        <v>5.5440000000000005</v>
      </c>
      <c r="AR115" s="30" t="s">
        <v>127</v>
      </c>
      <c r="AT115" s="30" t="s">
        <v>121</v>
      </c>
      <c r="AU115" s="30" t="s">
        <v>128</v>
      </c>
      <c r="AY115" s="30" t="s">
        <v>120</v>
      </c>
      <c r="BE115" s="80">
        <f>IF(U115="základní",N115,0)</f>
        <v>0</v>
      </c>
      <c r="BF115" s="80">
        <f>IF(U115="snížená",N115,0)</f>
        <v>0</v>
      </c>
      <c r="BG115" s="80">
        <f>IF(U115="zákl. přenesená",N115,0)</f>
        <v>0</v>
      </c>
      <c r="BH115" s="80">
        <f>IF(U115="sníž. přenesená",N115,0)</f>
        <v>0</v>
      </c>
      <c r="BI115" s="80">
        <f>IF(U115="nulová",N115,0)</f>
        <v>0</v>
      </c>
      <c r="BJ115" s="30" t="s">
        <v>118</v>
      </c>
      <c r="BK115" s="80">
        <f>ROUND(L115*K115,2)</f>
        <v>0</v>
      </c>
      <c r="BL115" s="30" t="s">
        <v>127</v>
      </c>
    </row>
    <row r="116" spans="2:64" s="86" customFormat="1" ht="31.5" customHeight="1" x14ac:dyDescent="0.25">
      <c r="B116" s="81"/>
      <c r="C116" s="82"/>
      <c r="D116" s="82"/>
      <c r="E116" s="83" t="s">
        <v>125</v>
      </c>
      <c r="F116" s="661" t="s">
        <v>2567</v>
      </c>
      <c r="G116" s="662"/>
      <c r="H116" s="662"/>
      <c r="I116" s="662"/>
      <c r="J116" s="82"/>
      <c r="K116" s="84">
        <v>9.9</v>
      </c>
      <c r="L116" s="82"/>
      <c r="M116" s="82"/>
      <c r="N116" s="82"/>
      <c r="O116" s="82"/>
      <c r="P116" s="82"/>
      <c r="Q116" s="82"/>
      <c r="R116" s="85"/>
      <c r="T116" s="87"/>
      <c r="U116" s="82"/>
      <c r="V116" s="82"/>
      <c r="W116" s="82"/>
      <c r="X116" s="82"/>
      <c r="Y116" s="82"/>
      <c r="Z116" s="82"/>
      <c r="AA116" s="88"/>
      <c r="AT116" s="89" t="s">
        <v>130</v>
      </c>
      <c r="AU116" s="89" t="s">
        <v>128</v>
      </c>
      <c r="AV116" s="86" t="s">
        <v>128</v>
      </c>
      <c r="AW116" s="86" t="s">
        <v>131</v>
      </c>
      <c r="AX116" s="86" t="s">
        <v>118</v>
      </c>
      <c r="AY116" s="89" t="s">
        <v>120</v>
      </c>
    </row>
    <row r="117" spans="2:64" s="17" customFormat="1" ht="31.5" customHeight="1" x14ac:dyDescent="0.25">
      <c r="B117" s="70"/>
      <c r="C117" s="71" t="s">
        <v>209</v>
      </c>
      <c r="D117" s="71" t="s">
        <v>121</v>
      </c>
      <c r="E117" s="72" t="s">
        <v>2340</v>
      </c>
      <c r="F117" s="671" t="s">
        <v>2341</v>
      </c>
      <c r="G117" s="667"/>
      <c r="H117" s="667"/>
      <c r="I117" s="667"/>
      <c r="J117" s="73" t="s">
        <v>172</v>
      </c>
      <c r="K117" s="74">
        <v>9.9</v>
      </c>
      <c r="L117" s="666"/>
      <c r="M117" s="667"/>
      <c r="N117" s="666">
        <f>ROUND(L117*K117,2)</f>
        <v>0</v>
      </c>
      <c r="O117" s="667"/>
      <c r="P117" s="667"/>
      <c r="Q117" s="667"/>
      <c r="R117" s="75"/>
      <c r="T117" s="76" t="s">
        <v>125</v>
      </c>
      <c r="U117" s="77" t="s">
        <v>126</v>
      </c>
      <c r="V117" s="78">
        <v>0.41199999999999998</v>
      </c>
      <c r="W117" s="78">
        <f>V117*K117</f>
        <v>4.0788000000000002</v>
      </c>
      <c r="X117" s="78">
        <v>0</v>
      </c>
      <c r="Y117" s="78">
        <f>X117*K117</f>
        <v>0</v>
      </c>
      <c r="Z117" s="78">
        <v>0.18099999999999999</v>
      </c>
      <c r="AA117" s="79">
        <f>Z117*K117</f>
        <v>1.7919</v>
      </c>
      <c r="AR117" s="30" t="s">
        <v>127</v>
      </c>
      <c r="AT117" s="30" t="s">
        <v>121</v>
      </c>
      <c r="AU117" s="30" t="s">
        <v>128</v>
      </c>
      <c r="AY117" s="30" t="s">
        <v>120</v>
      </c>
      <c r="BE117" s="80">
        <f>IF(U117="základní",N117,0)</f>
        <v>0</v>
      </c>
      <c r="BF117" s="80">
        <f>IF(U117="snížená",N117,0)</f>
        <v>0</v>
      </c>
      <c r="BG117" s="80">
        <f>IF(U117="zákl. přenesená",N117,0)</f>
        <v>0</v>
      </c>
      <c r="BH117" s="80">
        <f>IF(U117="sníž. přenesená",N117,0)</f>
        <v>0</v>
      </c>
      <c r="BI117" s="80">
        <f>IF(U117="nulová",N117,0)</f>
        <v>0</v>
      </c>
      <c r="BJ117" s="30" t="s">
        <v>118</v>
      </c>
      <c r="BK117" s="80">
        <f>ROUND(L117*K117,2)</f>
        <v>0</v>
      </c>
      <c r="BL117" s="30" t="s">
        <v>127</v>
      </c>
    </row>
    <row r="118" spans="2:64" s="86" customFormat="1" ht="22.5" customHeight="1" x14ac:dyDescent="0.25">
      <c r="B118" s="81"/>
      <c r="C118" s="82"/>
      <c r="D118" s="82"/>
      <c r="E118" s="83" t="s">
        <v>125</v>
      </c>
      <c r="F118" s="661" t="s">
        <v>2568</v>
      </c>
      <c r="G118" s="662"/>
      <c r="H118" s="662"/>
      <c r="I118" s="662"/>
      <c r="J118" s="82"/>
      <c r="K118" s="84">
        <v>9.9</v>
      </c>
      <c r="L118" s="82"/>
      <c r="M118" s="82"/>
      <c r="N118" s="82"/>
      <c r="O118" s="82"/>
      <c r="P118" s="82"/>
      <c r="Q118" s="82"/>
      <c r="R118" s="85"/>
      <c r="T118" s="87"/>
      <c r="U118" s="82"/>
      <c r="V118" s="82"/>
      <c r="W118" s="82"/>
      <c r="X118" s="82"/>
      <c r="Y118" s="82"/>
      <c r="Z118" s="82"/>
      <c r="AA118" s="88"/>
      <c r="AT118" s="89" t="s">
        <v>130</v>
      </c>
      <c r="AU118" s="89" t="s">
        <v>128</v>
      </c>
      <c r="AV118" s="86" t="s">
        <v>128</v>
      </c>
      <c r="AW118" s="86" t="s">
        <v>131</v>
      </c>
      <c r="AX118" s="86" t="s">
        <v>118</v>
      </c>
      <c r="AY118" s="89" t="s">
        <v>120</v>
      </c>
    </row>
    <row r="119" spans="2:64" s="17" customFormat="1" ht="22.5" customHeight="1" x14ac:dyDescent="0.25">
      <c r="B119" s="70"/>
      <c r="C119" s="71" t="s">
        <v>212</v>
      </c>
      <c r="D119" s="71" t="s">
        <v>121</v>
      </c>
      <c r="E119" s="72" t="s">
        <v>584</v>
      </c>
      <c r="F119" s="671" t="s">
        <v>585</v>
      </c>
      <c r="G119" s="667"/>
      <c r="H119" s="667"/>
      <c r="I119" s="667"/>
      <c r="J119" s="73" t="s">
        <v>532</v>
      </c>
      <c r="K119" s="74">
        <v>9</v>
      </c>
      <c r="L119" s="666"/>
      <c r="M119" s="667"/>
      <c r="N119" s="666">
        <f>ROUND(L119*K119,2)</f>
        <v>0</v>
      </c>
      <c r="O119" s="667"/>
      <c r="P119" s="667"/>
      <c r="Q119" s="667"/>
      <c r="R119" s="75"/>
      <c r="T119" s="76" t="s">
        <v>125</v>
      </c>
      <c r="U119" s="77" t="s">
        <v>126</v>
      </c>
      <c r="V119" s="78">
        <v>0.19600000000000001</v>
      </c>
      <c r="W119" s="78">
        <f>V119*K119</f>
        <v>1.764</v>
      </c>
      <c r="X119" s="78">
        <v>0</v>
      </c>
      <c r="Y119" s="78">
        <f>X119*K119</f>
        <v>0</v>
      </c>
      <c r="Z119" s="78">
        <v>0</v>
      </c>
      <c r="AA119" s="79">
        <f>Z119*K119</f>
        <v>0</v>
      </c>
      <c r="AR119" s="30" t="s">
        <v>127</v>
      </c>
      <c r="AT119" s="30" t="s">
        <v>121</v>
      </c>
      <c r="AU119" s="30" t="s">
        <v>128</v>
      </c>
      <c r="AY119" s="30" t="s">
        <v>120</v>
      </c>
      <c r="BE119" s="80">
        <f>IF(U119="základní",N119,0)</f>
        <v>0</v>
      </c>
      <c r="BF119" s="80">
        <f>IF(U119="snížená",N119,0)</f>
        <v>0</v>
      </c>
      <c r="BG119" s="80">
        <f>IF(U119="zákl. přenesená",N119,0)</f>
        <v>0</v>
      </c>
      <c r="BH119" s="80">
        <f>IF(U119="sníž. přenesená",N119,0)</f>
        <v>0</v>
      </c>
      <c r="BI119" s="80">
        <f>IF(U119="nulová",N119,0)</f>
        <v>0</v>
      </c>
      <c r="BJ119" s="30" t="s">
        <v>118</v>
      </c>
      <c r="BK119" s="80">
        <f>ROUND(L119*K119,2)</f>
        <v>0</v>
      </c>
      <c r="BL119" s="30" t="s">
        <v>127</v>
      </c>
    </row>
    <row r="120" spans="2:64" s="86" customFormat="1" ht="22.5" customHeight="1" x14ac:dyDescent="0.25">
      <c r="B120" s="81"/>
      <c r="C120" s="82"/>
      <c r="D120" s="82"/>
      <c r="E120" s="83" t="s">
        <v>125</v>
      </c>
      <c r="F120" s="661" t="s">
        <v>2569</v>
      </c>
      <c r="G120" s="662"/>
      <c r="H120" s="662"/>
      <c r="I120" s="662"/>
      <c r="J120" s="82"/>
      <c r="K120" s="84">
        <v>9</v>
      </c>
      <c r="L120" s="82"/>
      <c r="M120" s="82"/>
      <c r="N120" s="82"/>
      <c r="O120" s="82"/>
      <c r="P120" s="82"/>
      <c r="Q120" s="82"/>
      <c r="R120" s="85"/>
      <c r="T120" s="87"/>
      <c r="U120" s="82"/>
      <c r="V120" s="82"/>
      <c r="W120" s="82"/>
      <c r="X120" s="82"/>
      <c r="Y120" s="82"/>
      <c r="Z120" s="82"/>
      <c r="AA120" s="88"/>
      <c r="AT120" s="89" t="s">
        <v>130</v>
      </c>
      <c r="AU120" s="89" t="s">
        <v>128</v>
      </c>
      <c r="AV120" s="86" t="s">
        <v>128</v>
      </c>
      <c r="AW120" s="86" t="s">
        <v>131</v>
      </c>
      <c r="AX120" s="86" t="s">
        <v>118</v>
      </c>
      <c r="AY120" s="89" t="s">
        <v>120</v>
      </c>
    </row>
    <row r="121" spans="2:64" s="17" customFormat="1" ht="31.5" customHeight="1" x14ac:dyDescent="0.25">
      <c r="B121" s="70"/>
      <c r="C121" s="71" t="s">
        <v>215</v>
      </c>
      <c r="D121" s="71" t="s">
        <v>121</v>
      </c>
      <c r="E121" s="72" t="s">
        <v>589</v>
      </c>
      <c r="F121" s="671" t="s">
        <v>590</v>
      </c>
      <c r="G121" s="667"/>
      <c r="H121" s="667"/>
      <c r="I121" s="667"/>
      <c r="J121" s="73" t="s">
        <v>191</v>
      </c>
      <c r="K121" s="74">
        <v>45.735999999999997</v>
      </c>
      <c r="L121" s="666"/>
      <c r="M121" s="667"/>
      <c r="N121" s="666">
        <f>ROUND(L121*K121,2)</f>
        <v>0</v>
      </c>
      <c r="O121" s="667"/>
      <c r="P121" s="667"/>
      <c r="Q121" s="667"/>
      <c r="R121" s="75"/>
      <c r="T121" s="76" t="s">
        <v>125</v>
      </c>
      <c r="U121" s="77" t="s">
        <v>126</v>
      </c>
      <c r="V121" s="78">
        <v>0.03</v>
      </c>
      <c r="W121" s="78">
        <f>V121*K121</f>
        <v>1.37208</v>
      </c>
      <c r="X121" s="78">
        <v>0</v>
      </c>
      <c r="Y121" s="78">
        <f>X121*K121</f>
        <v>0</v>
      </c>
      <c r="Z121" s="78">
        <v>0</v>
      </c>
      <c r="AA121" s="79">
        <f>Z121*K121</f>
        <v>0</v>
      </c>
      <c r="AR121" s="30" t="s">
        <v>127</v>
      </c>
      <c r="AT121" s="30" t="s">
        <v>121</v>
      </c>
      <c r="AU121" s="30" t="s">
        <v>128</v>
      </c>
      <c r="AY121" s="30" t="s">
        <v>120</v>
      </c>
      <c r="BE121" s="80">
        <f>IF(U121="základní",N121,0)</f>
        <v>0</v>
      </c>
      <c r="BF121" s="80">
        <f>IF(U121="snížená",N121,0)</f>
        <v>0</v>
      </c>
      <c r="BG121" s="80">
        <f>IF(U121="zákl. přenesená",N121,0)</f>
        <v>0</v>
      </c>
      <c r="BH121" s="80">
        <f>IF(U121="sníž. přenesená",N121,0)</f>
        <v>0</v>
      </c>
      <c r="BI121" s="80">
        <f>IF(U121="nulová",N121,0)</f>
        <v>0</v>
      </c>
      <c r="BJ121" s="30" t="s">
        <v>118</v>
      </c>
      <c r="BK121" s="80">
        <f>ROUND(L121*K121,2)</f>
        <v>0</v>
      </c>
      <c r="BL121" s="30" t="s">
        <v>127</v>
      </c>
    </row>
    <row r="122" spans="2:64" s="86" customFormat="1" ht="22.5" customHeight="1" x14ac:dyDescent="0.25">
      <c r="B122" s="81"/>
      <c r="C122" s="82"/>
      <c r="D122" s="82"/>
      <c r="E122" s="83" t="s">
        <v>125</v>
      </c>
      <c r="F122" s="661" t="s">
        <v>2570</v>
      </c>
      <c r="G122" s="662"/>
      <c r="H122" s="662"/>
      <c r="I122" s="662"/>
      <c r="J122" s="82"/>
      <c r="K122" s="84">
        <v>43.944000000000003</v>
      </c>
      <c r="L122" s="82"/>
      <c r="M122" s="82"/>
      <c r="N122" s="82"/>
      <c r="O122" s="82"/>
      <c r="P122" s="82"/>
      <c r="Q122" s="82"/>
      <c r="R122" s="85"/>
      <c r="T122" s="87"/>
      <c r="U122" s="82"/>
      <c r="V122" s="82"/>
      <c r="W122" s="82"/>
      <c r="X122" s="82"/>
      <c r="Y122" s="82"/>
      <c r="Z122" s="82"/>
      <c r="AA122" s="88"/>
      <c r="AT122" s="89" t="s">
        <v>130</v>
      </c>
      <c r="AU122" s="89" t="s">
        <v>128</v>
      </c>
      <c r="AV122" s="86" t="s">
        <v>128</v>
      </c>
      <c r="AW122" s="86" t="s">
        <v>131</v>
      </c>
      <c r="AX122" s="86" t="s">
        <v>119</v>
      </c>
      <c r="AY122" s="89" t="s">
        <v>120</v>
      </c>
    </row>
    <row r="123" spans="2:64" s="86" customFormat="1" ht="22.5" customHeight="1" x14ac:dyDescent="0.25">
      <c r="B123" s="81"/>
      <c r="C123" s="82"/>
      <c r="D123" s="82"/>
      <c r="E123" s="83" t="s">
        <v>125</v>
      </c>
      <c r="F123" s="663" t="s">
        <v>2571</v>
      </c>
      <c r="G123" s="662"/>
      <c r="H123" s="662"/>
      <c r="I123" s="662"/>
      <c r="J123" s="82"/>
      <c r="K123" s="84">
        <v>1.792</v>
      </c>
      <c r="L123" s="82"/>
      <c r="M123" s="82"/>
      <c r="N123" s="82"/>
      <c r="O123" s="82"/>
      <c r="P123" s="82"/>
      <c r="Q123" s="82"/>
      <c r="R123" s="85"/>
      <c r="T123" s="87"/>
      <c r="U123" s="82"/>
      <c r="V123" s="82"/>
      <c r="W123" s="82"/>
      <c r="X123" s="82"/>
      <c r="Y123" s="82"/>
      <c r="Z123" s="82"/>
      <c r="AA123" s="88"/>
      <c r="AT123" s="89" t="s">
        <v>130</v>
      </c>
      <c r="AU123" s="89" t="s">
        <v>128</v>
      </c>
      <c r="AV123" s="86" t="s">
        <v>128</v>
      </c>
      <c r="AW123" s="86" t="s">
        <v>131</v>
      </c>
      <c r="AX123" s="86" t="s">
        <v>119</v>
      </c>
      <c r="AY123" s="89" t="s">
        <v>120</v>
      </c>
    </row>
    <row r="124" spans="2:64" s="95" customFormat="1" ht="22.5" customHeight="1" x14ac:dyDescent="0.25">
      <c r="B124" s="90"/>
      <c r="C124" s="91"/>
      <c r="D124" s="91"/>
      <c r="E124" s="92" t="s">
        <v>125</v>
      </c>
      <c r="F124" s="664" t="s">
        <v>146</v>
      </c>
      <c r="G124" s="665"/>
      <c r="H124" s="665"/>
      <c r="I124" s="665"/>
      <c r="J124" s="91"/>
      <c r="K124" s="93">
        <v>45.735999999999997</v>
      </c>
      <c r="L124" s="91"/>
      <c r="M124" s="91"/>
      <c r="N124" s="91"/>
      <c r="O124" s="91"/>
      <c r="P124" s="91"/>
      <c r="Q124" s="91"/>
      <c r="R124" s="94"/>
      <c r="T124" s="96"/>
      <c r="U124" s="91"/>
      <c r="V124" s="91"/>
      <c r="W124" s="91"/>
      <c r="X124" s="91"/>
      <c r="Y124" s="91"/>
      <c r="Z124" s="91"/>
      <c r="AA124" s="97"/>
      <c r="AT124" s="98" t="s">
        <v>130</v>
      </c>
      <c r="AU124" s="98" t="s">
        <v>128</v>
      </c>
      <c r="AV124" s="95" t="s">
        <v>127</v>
      </c>
      <c r="AW124" s="95" t="s">
        <v>131</v>
      </c>
      <c r="AX124" s="95" t="s">
        <v>118</v>
      </c>
      <c r="AY124" s="98" t="s">
        <v>120</v>
      </c>
    </row>
    <row r="125" spans="2:64" s="17" customFormat="1" ht="31.5" customHeight="1" x14ac:dyDescent="0.25">
      <c r="B125" s="70"/>
      <c r="C125" s="71" t="s">
        <v>218</v>
      </c>
      <c r="D125" s="71" t="s">
        <v>121</v>
      </c>
      <c r="E125" s="72" t="s">
        <v>592</v>
      </c>
      <c r="F125" s="671" t="s">
        <v>593</v>
      </c>
      <c r="G125" s="667"/>
      <c r="H125" s="667"/>
      <c r="I125" s="667"/>
      <c r="J125" s="73" t="s">
        <v>191</v>
      </c>
      <c r="K125" s="74">
        <v>823.24800000000005</v>
      </c>
      <c r="L125" s="666"/>
      <c r="M125" s="667"/>
      <c r="N125" s="666">
        <f>ROUND(L125*K125,2)</f>
        <v>0</v>
      </c>
      <c r="O125" s="667"/>
      <c r="P125" s="667"/>
      <c r="Q125" s="667"/>
      <c r="R125" s="75"/>
      <c r="T125" s="76" t="s">
        <v>125</v>
      </c>
      <c r="U125" s="77" t="s">
        <v>126</v>
      </c>
      <c r="V125" s="78">
        <v>2E-3</v>
      </c>
      <c r="W125" s="78">
        <f>V125*K125</f>
        <v>1.6464960000000002</v>
      </c>
      <c r="X125" s="78">
        <v>0</v>
      </c>
      <c r="Y125" s="78">
        <f>X125*K125</f>
        <v>0</v>
      </c>
      <c r="Z125" s="78">
        <v>0</v>
      </c>
      <c r="AA125" s="79">
        <f>Z125*K125</f>
        <v>0</v>
      </c>
      <c r="AR125" s="30" t="s">
        <v>127</v>
      </c>
      <c r="AT125" s="30" t="s">
        <v>121</v>
      </c>
      <c r="AU125" s="30" t="s">
        <v>128</v>
      </c>
      <c r="AY125" s="30" t="s">
        <v>120</v>
      </c>
      <c r="BE125" s="80">
        <f>IF(U125="základní",N125,0)</f>
        <v>0</v>
      </c>
      <c r="BF125" s="80">
        <f>IF(U125="snížená",N125,0)</f>
        <v>0</v>
      </c>
      <c r="BG125" s="80">
        <f>IF(U125="zákl. přenesená",N125,0)</f>
        <v>0</v>
      </c>
      <c r="BH125" s="80">
        <f>IF(U125="sníž. přenesená",N125,0)</f>
        <v>0</v>
      </c>
      <c r="BI125" s="80">
        <f>IF(U125="nulová",N125,0)</f>
        <v>0</v>
      </c>
      <c r="BJ125" s="30" t="s">
        <v>118</v>
      </c>
      <c r="BK125" s="80">
        <f>ROUND(L125*K125,2)</f>
        <v>0</v>
      </c>
      <c r="BL125" s="30" t="s">
        <v>127</v>
      </c>
    </row>
    <row r="126" spans="2:64" s="86" customFormat="1" ht="22.5" customHeight="1" x14ac:dyDescent="0.25">
      <c r="B126" s="81"/>
      <c r="C126" s="82"/>
      <c r="D126" s="82"/>
      <c r="E126" s="83" t="s">
        <v>125</v>
      </c>
      <c r="F126" s="661" t="s">
        <v>2572</v>
      </c>
      <c r="G126" s="662"/>
      <c r="H126" s="662"/>
      <c r="I126" s="662"/>
      <c r="J126" s="82"/>
      <c r="K126" s="84">
        <v>823.24800000000005</v>
      </c>
      <c r="L126" s="82"/>
      <c r="M126" s="82"/>
      <c r="N126" s="82"/>
      <c r="O126" s="82"/>
      <c r="P126" s="82"/>
      <c r="Q126" s="82"/>
      <c r="R126" s="85"/>
      <c r="T126" s="87"/>
      <c r="U126" s="82"/>
      <c r="V126" s="82"/>
      <c r="W126" s="82"/>
      <c r="X126" s="82"/>
      <c r="Y126" s="82"/>
      <c r="Z126" s="82"/>
      <c r="AA126" s="88"/>
      <c r="AT126" s="89" t="s">
        <v>130</v>
      </c>
      <c r="AU126" s="89" t="s">
        <v>128</v>
      </c>
      <c r="AV126" s="86" t="s">
        <v>128</v>
      </c>
      <c r="AW126" s="86" t="s">
        <v>131</v>
      </c>
      <c r="AX126" s="86" t="s">
        <v>118</v>
      </c>
      <c r="AY126" s="89" t="s">
        <v>120</v>
      </c>
    </row>
    <row r="127" spans="2:64" s="17" customFormat="1" ht="31.5" customHeight="1" x14ac:dyDescent="0.25">
      <c r="B127" s="70"/>
      <c r="C127" s="71" t="s">
        <v>221</v>
      </c>
      <c r="D127" s="71" t="s">
        <v>121</v>
      </c>
      <c r="E127" s="72" t="s">
        <v>608</v>
      </c>
      <c r="F127" s="671" t="s">
        <v>609</v>
      </c>
      <c r="G127" s="667"/>
      <c r="H127" s="667"/>
      <c r="I127" s="667"/>
      <c r="J127" s="73" t="s">
        <v>191</v>
      </c>
      <c r="K127" s="74">
        <v>1.792</v>
      </c>
      <c r="L127" s="666"/>
      <c r="M127" s="667"/>
      <c r="N127" s="666">
        <f>ROUND(L127*K127,2)</f>
        <v>0</v>
      </c>
      <c r="O127" s="667"/>
      <c r="P127" s="667"/>
      <c r="Q127" s="667"/>
      <c r="R127" s="75"/>
      <c r="T127" s="76" t="s">
        <v>125</v>
      </c>
      <c r="U127" s="77" t="s">
        <v>126</v>
      </c>
      <c r="V127" s="78">
        <v>0</v>
      </c>
      <c r="W127" s="78">
        <f>V127*K127</f>
        <v>0</v>
      </c>
      <c r="X127" s="78">
        <v>0</v>
      </c>
      <c r="Y127" s="78">
        <f>X127*K127</f>
        <v>0</v>
      </c>
      <c r="Z127" s="78">
        <v>0</v>
      </c>
      <c r="AA127" s="79">
        <f>Z127*K127</f>
        <v>0</v>
      </c>
      <c r="AR127" s="30" t="s">
        <v>127</v>
      </c>
      <c r="AT127" s="30" t="s">
        <v>121</v>
      </c>
      <c r="AU127" s="30" t="s">
        <v>128</v>
      </c>
      <c r="AY127" s="30" t="s">
        <v>120</v>
      </c>
      <c r="BE127" s="80">
        <f>IF(U127="základní",N127,0)</f>
        <v>0</v>
      </c>
      <c r="BF127" s="80">
        <f>IF(U127="snížená",N127,0)</f>
        <v>0</v>
      </c>
      <c r="BG127" s="80">
        <f>IF(U127="zákl. přenesená",N127,0)</f>
        <v>0</v>
      </c>
      <c r="BH127" s="80">
        <f>IF(U127="sníž. přenesená",N127,0)</f>
        <v>0</v>
      </c>
      <c r="BI127" s="80">
        <f>IF(U127="nulová",N127,0)</f>
        <v>0</v>
      </c>
      <c r="BJ127" s="30" t="s">
        <v>118</v>
      </c>
      <c r="BK127" s="80">
        <f>ROUND(L127*K127,2)</f>
        <v>0</v>
      </c>
      <c r="BL127" s="30" t="s">
        <v>127</v>
      </c>
    </row>
    <row r="128" spans="2:64" s="86" customFormat="1" ht="22.5" customHeight="1" x14ac:dyDescent="0.25">
      <c r="B128" s="81"/>
      <c r="C128" s="82"/>
      <c r="D128" s="82"/>
      <c r="E128" s="83" t="s">
        <v>125</v>
      </c>
      <c r="F128" s="661" t="s">
        <v>2573</v>
      </c>
      <c r="G128" s="662"/>
      <c r="H128" s="662"/>
      <c r="I128" s="662"/>
      <c r="J128" s="82"/>
      <c r="K128" s="84">
        <v>1.792</v>
      </c>
      <c r="L128" s="82"/>
      <c r="M128" s="82"/>
      <c r="N128" s="82"/>
      <c r="O128" s="82"/>
      <c r="P128" s="82"/>
      <c r="Q128" s="82"/>
      <c r="R128" s="85"/>
      <c r="T128" s="87"/>
      <c r="U128" s="82"/>
      <c r="V128" s="82"/>
      <c r="W128" s="82"/>
      <c r="X128" s="82"/>
      <c r="Y128" s="82"/>
      <c r="Z128" s="82"/>
      <c r="AA128" s="88"/>
      <c r="AT128" s="89" t="s">
        <v>130</v>
      </c>
      <c r="AU128" s="89" t="s">
        <v>128</v>
      </c>
      <c r="AV128" s="86" t="s">
        <v>128</v>
      </c>
      <c r="AW128" s="86" t="s">
        <v>131</v>
      </c>
      <c r="AX128" s="86" t="s">
        <v>118</v>
      </c>
      <c r="AY128" s="89" t="s">
        <v>120</v>
      </c>
    </row>
    <row r="129" spans="2:64" s="17" customFormat="1" ht="31.5" customHeight="1" x14ac:dyDescent="0.25">
      <c r="B129" s="70"/>
      <c r="C129" s="71" t="s">
        <v>224</v>
      </c>
      <c r="D129" s="71" t="s">
        <v>121</v>
      </c>
      <c r="E129" s="72" t="s">
        <v>611</v>
      </c>
      <c r="F129" s="671" t="s">
        <v>612</v>
      </c>
      <c r="G129" s="667"/>
      <c r="H129" s="667"/>
      <c r="I129" s="667"/>
      <c r="J129" s="73" t="s">
        <v>191</v>
      </c>
      <c r="K129" s="74">
        <v>43.944000000000003</v>
      </c>
      <c r="L129" s="666"/>
      <c r="M129" s="667"/>
      <c r="N129" s="666">
        <f>ROUND(L129*K129,2)</f>
        <v>0</v>
      </c>
      <c r="O129" s="667"/>
      <c r="P129" s="667"/>
      <c r="Q129" s="667"/>
      <c r="R129" s="75"/>
      <c r="T129" s="76" t="s">
        <v>125</v>
      </c>
      <c r="U129" s="77" t="s">
        <v>126</v>
      </c>
      <c r="V129" s="78">
        <v>0</v>
      </c>
      <c r="W129" s="78">
        <f>V129*K129</f>
        <v>0</v>
      </c>
      <c r="X129" s="78">
        <v>0</v>
      </c>
      <c r="Y129" s="78">
        <f>X129*K129</f>
        <v>0</v>
      </c>
      <c r="Z129" s="78">
        <v>0</v>
      </c>
      <c r="AA129" s="79">
        <f>Z129*K129</f>
        <v>0</v>
      </c>
      <c r="AR129" s="30" t="s">
        <v>127</v>
      </c>
      <c r="AT129" s="30" t="s">
        <v>121</v>
      </c>
      <c r="AU129" s="30" t="s">
        <v>128</v>
      </c>
      <c r="AY129" s="30" t="s">
        <v>120</v>
      </c>
      <c r="BE129" s="80">
        <f>IF(U129="základní",N129,0)</f>
        <v>0</v>
      </c>
      <c r="BF129" s="80">
        <f>IF(U129="snížená",N129,0)</f>
        <v>0</v>
      </c>
      <c r="BG129" s="80">
        <f>IF(U129="zákl. přenesená",N129,0)</f>
        <v>0</v>
      </c>
      <c r="BH129" s="80">
        <f>IF(U129="sníž. přenesená",N129,0)</f>
        <v>0</v>
      </c>
      <c r="BI129" s="80">
        <f>IF(U129="nulová",N129,0)</f>
        <v>0</v>
      </c>
      <c r="BJ129" s="30" t="s">
        <v>118</v>
      </c>
      <c r="BK129" s="80">
        <f>ROUND(L129*K129,2)</f>
        <v>0</v>
      </c>
      <c r="BL129" s="30" t="s">
        <v>127</v>
      </c>
    </row>
    <row r="130" spans="2:64" s="86" customFormat="1" ht="22.5" customHeight="1" x14ac:dyDescent="0.25">
      <c r="B130" s="81"/>
      <c r="C130" s="82"/>
      <c r="D130" s="82"/>
      <c r="E130" s="83" t="s">
        <v>125</v>
      </c>
      <c r="F130" s="661" t="s">
        <v>2574</v>
      </c>
      <c r="G130" s="662"/>
      <c r="H130" s="662"/>
      <c r="I130" s="662"/>
      <c r="J130" s="82"/>
      <c r="K130" s="84">
        <v>43.944000000000003</v>
      </c>
      <c r="L130" s="82"/>
      <c r="M130" s="82"/>
      <c r="N130" s="82"/>
      <c r="O130" s="82"/>
      <c r="P130" s="82"/>
      <c r="Q130" s="82"/>
      <c r="R130" s="85"/>
      <c r="T130" s="87"/>
      <c r="U130" s="82"/>
      <c r="V130" s="82"/>
      <c r="W130" s="82"/>
      <c r="X130" s="82"/>
      <c r="Y130" s="82"/>
      <c r="Z130" s="82"/>
      <c r="AA130" s="88"/>
      <c r="AT130" s="89" t="s">
        <v>130</v>
      </c>
      <c r="AU130" s="89" t="s">
        <v>128</v>
      </c>
      <c r="AV130" s="86" t="s">
        <v>128</v>
      </c>
      <c r="AW130" s="86" t="s">
        <v>131</v>
      </c>
      <c r="AX130" s="86" t="s">
        <v>118</v>
      </c>
      <c r="AY130" s="89" t="s">
        <v>120</v>
      </c>
    </row>
    <row r="131" spans="2:64" s="62" customFormat="1" ht="29.85" customHeight="1" x14ac:dyDescent="0.3">
      <c r="B131" s="58"/>
      <c r="C131" s="59"/>
      <c r="D131" s="69" t="s">
        <v>84</v>
      </c>
      <c r="E131" s="69"/>
      <c r="F131" s="69"/>
      <c r="G131" s="69"/>
      <c r="H131" s="69"/>
      <c r="I131" s="69"/>
      <c r="J131" s="69"/>
      <c r="K131" s="69"/>
      <c r="L131" s="69"/>
      <c r="M131" s="69"/>
      <c r="N131" s="659">
        <f>BK131</f>
        <v>0</v>
      </c>
      <c r="O131" s="660"/>
      <c r="P131" s="660"/>
      <c r="Q131" s="660"/>
      <c r="R131" s="61"/>
      <c r="T131" s="63"/>
      <c r="U131" s="59"/>
      <c r="V131" s="59"/>
      <c r="W131" s="64">
        <f>SUM(W132:W148)</f>
        <v>59.524815000000004</v>
      </c>
      <c r="X131" s="59"/>
      <c r="Y131" s="64">
        <f>SUM(Y132:Y148)</f>
        <v>0</v>
      </c>
      <c r="Z131" s="59"/>
      <c r="AA131" s="65">
        <f>SUM(AA132:AA148)</f>
        <v>24.055</v>
      </c>
      <c r="AR131" s="66" t="s">
        <v>118</v>
      </c>
      <c r="AT131" s="67" t="s">
        <v>117</v>
      </c>
      <c r="AU131" s="67" t="s">
        <v>118</v>
      </c>
      <c r="AY131" s="66" t="s">
        <v>120</v>
      </c>
      <c r="BK131" s="68">
        <f>SUM(BK132:BK148)</f>
        <v>0</v>
      </c>
    </row>
    <row r="132" spans="2:64" s="17" customFormat="1" ht="31.5" customHeight="1" x14ac:dyDescent="0.25">
      <c r="B132" s="70"/>
      <c r="C132" s="71" t="s">
        <v>227</v>
      </c>
      <c r="D132" s="71" t="s">
        <v>121</v>
      </c>
      <c r="E132" s="72" t="s">
        <v>794</v>
      </c>
      <c r="F132" s="671" t="s">
        <v>795</v>
      </c>
      <c r="G132" s="667"/>
      <c r="H132" s="667"/>
      <c r="I132" s="667"/>
      <c r="J132" s="73" t="s">
        <v>447</v>
      </c>
      <c r="K132" s="74">
        <v>21</v>
      </c>
      <c r="L132" s="666"/>
      <c r="M132" s="667"/>
      <c r="N132" s="666">
        <f>ROUND(L132*K132,2)</f>
        <v>0</v>
      </c>
      <c r="O132" s="667"/>
      <c r="P132" s="667"/>
      <c r="Q132" s="667"/>
      <c r="R132" s="75"/>
      <c r="T132" s="76" t="s">
        <v>125</v>
      </c>
      <c r="U132" s="77" t="s">
        <v>126</v>
      </c>
      <c r="V132" s="78">
        <v>1.5349999999999999</v>
      </c>
      <c r="W132" s="78">
        <f>V132*K132</f>
        <v>32.234999999999999</v>
      </c>
      <c r="X132" s="78">
        <v>0</v>
      </c>
      <c r="Y132" s="78">
        <f>X132*K132</f>
        <v>0</v>
      </c>
      <c r="Z132" s="78">
        <v>0.48</v>
      </c>
      <c r="AA132" s="79">
        <f>Z132*K132</f>
        <v>10.08</v>
      </c>
      <c r="AR132" s="30" t="s">
        <v>127</v>
      </c>
      <c r="AT132" s="30" t="s">
        <v>121</v>
      </c>
      <c r="AU132" s="30" t="s">
        <v>128</v>
      </c>
      <c r="AY132" s="30" t="s">
        <v>120</v>
      </c>
      <c r="BE132" s="80">
        <f>IF(U132="základní",N132,0)</f>
        <v>0</v>
      </c>
      <c r="BF132" s="80">
        <f>IF(U132="snížená",N132,0)</f>
        <v>0</v>
      </c>
      <c r="BG132" s="80">
        <f>IF(U132="zákl. přenesená",N132,0)</f>
        <v>0</v>
      </c>
      <c r="BH132" s="80">
        <f>IF(U132="sníž. přenesená",N132,0)</f>
        <v>0</v>
      </c>
      <c r="BI132" s="80">
        <f>IF(U132="nulová",N132,0)</f>
        <v>0</v>
      </c>
      <c r="BJ132" s="30" t="s">
        <v>118</v>
      </c>
      <c r="BK132" s="80">
        <f>ROUND(L132*K132,2)</f>
        <v>0</v>
      </c>
      <c r="BL132" s="30" t="s">
        <v>127</v>
      </c>
    </row>
    <row r="133" spans="2:64" s="109" customFormat="1" ht="22.5" customHeight="1" x14ac:dyDescent="0.25">
      <c r="B133" s="105"/>
      <c r="C133" s="106"/>
      <c r="D133" s="106"/>
      <c r="E133" s="107" t="s">
        <v>125</v>
      </c>
      <c r="F133" s="672" t="s">
        <v>2575</v>
      </c>
      <c r="G133" s="673"/>
      <c r="H133" s="673"/>
      <c r="I133" s="673"/>
      <c r="J133" s="106"/>
      <c r="K133" s="107" t="s">
        <v>125</v>
      </c>
      <c r="L133" s="106"/>
      <c r="M133" s="106"/>
      <c r="N133" s="106"/>
      <c r="O133" s="106"/>
      <c r="P133" s="106"/>
      <c r="Q133" s="106"/>
      <c r="R133" s="108"/>
      <c r="T133" s="110"/>
      <c r="U133" s="106"/>
      <c r="V133" s="106"/>
      <c r="W133" s="106"/>
      <c r="X133" s="106"/>
      <c r="Y133" s="106"/>
      <c r="Z133" s="106"/>
      <c r="AA133" s="111"/>
      <c r="AT133" s="112" t="s">
        <v>130</v>
      </c>
      <c r="AU133" s="112" t="s">
        <v>128</v>
      </c>
      <c r="AV133" s="109" t="s">
        <v>118</v>
      </c>
      <c r="AW133" s="109" t="s">
        <v>131</v>
      </c>
      <c r="AX133" s="109" t="s">
        <v>119</v>
      </c>
      <c r="AY133" s="112" t="s">
        <v>120</v>
      </c>
    </row>
    <row r="134" spans="2:64" s="86" customFormat="1" ht="22.5" customHeight="1" x14ac:dyDescent="0.25">
      <c r="B134" s="81"/>
      <c r="C134" s="82"/>
      <c r="D134" s="82"/>
      <c r="E134" s="83" t="s">
        <v>125</v>
      </c>
      <c r="F134" s="663" t="s">
        <v>2576</v>
      </c>
      <c r="G134" s="662"/>
      <c r="H134" s="662"/>
      <c r="I134" s="662"/>
      <c r="J134" s="82"/>
      <c r="K134" s="84">
        <v>2</v>
      </c>
      <c r="L134" s="82"/>
      <c r="M134" s="82"/>
      <c r="N134" s="82"/>
      <c r="O134" s="82"/>
      <c r="P134" s="82"/>
      <c r="Q134" s="82"/>
      <c r="R134" s="85"/>
      <c r="T134" s="87"/>
      <c r="U134" s="82"/>
      <c r="V134" s="82"/>
      <c r="W134" s="82"/>
      <c r="X134" s="82"/>
      <c r="Y134" s="82"/>
      <c r="Z134" s="82"/>
      <c r="AA134" s="88"/>
      <c r="AT134" s="89" t="s">
        <v>130</v>
      </c>
      <c r="AU134" s="89" t="s">
        <v>128</v>
      </c>
      <c r="AV134" s="86" t="s">
        <v>128</v>
      </c>
      <c r="AW134" s="86" t="s">
        <v>131</v>
      </c>
      <c r="AX134" s="86" t="s">
        <v>119</v>
      </c>
      <c r="AY134" s="89" t="s">
        <v>120</v>
      </c>
    </row>
    <row r="135" spans="2:64" s="86" customFormat="1" ht="22.5" customHeight="1" x14ac:dyDescent="0.25">
      <c r="B135" s="81"/>
      <c r="C135" s="82"/>
      <c r="D135" s="82"/>
      <c r="E135" s="83" t="s">
        <v>125</v>
      </c>
      <c r="F135" s="663" t="s">
        <v>2577</v>
      </c>
      <c r="G135" s="662"/>
      <c r="H135" s="662"/>
      <c r="I135" s="662"/>
      <c r="J135" s="82"/>
      <c r="K135" s="84">
        <v>19</v>
      </c>
      <c r="L135" s="82"/>
      <c r="M135" s="82"/>
      <c r="N135" s="82"/>
      <c r="O135" s="82"/>
      <c r="P135" s="82"/>
      <c r="Q135" s="82"/>
      <c r="R135" s="85"/>
      <c r="T135" s="87"/>
      <c r="U135" s="82"/>
      <c r="V135" s="82"/>
      <c r="W135" s="82"/>
      <c r="X135" s="82"/>
      <c r="Y135" s="82"/>
      <c r="Z135" s="82"/>
      <c r="AA135" s="88"/>
      <c r="AT135" s="89" t="s">
        <v>130</v>
      </c>
      <c r="AU135" s="89" t="s">
        <v>128</v>
      </c>
      <c r="AV135" s="86" t="s">
        <v>128</v>
      </c>
      <c r="AW135" s="86" t="s">
        <v>131</v>
      </c>
      <c r="AX135" s="86" t="s">
        <v>119</v>
      </c>
      <c r="AY135" s="89" t="s">
        <v>120</v>
      </c>
    </row>
    <row r="136" spans="2:64" s="95" customFormat="1" ht="22.5" customHeight="1" x14ac:dyDescent="0.25">
      <c r="B136" s="90"/>
      <c r="C136" s="91"/>
      <c r="D136" s="91"/>
      <c r="E136" s="92" t="s">
        <v>125</v>
      </c>
      <c r="F136" s="664" t="s">
        <v>146</v>
      </c>
      <c r="G136" s="665"/>
      <c r="H136" s="665"/>
      <c r="I136" s="665"/>
      <c r="J136" s="91"/>
      <c r="K136" s="93">
        <v>21</v>
      </c>
      <c r="L136" s="91"/>
      <c r="M136" s="91"/>
      <c r="N136" s="91"/>
      <c r="O136" s="91"/>
      <c r="P136" s="91"/>
      <c r="Q136" s="91"/>
      <c r="R136" s="94"/>
      <c r="T136" s="96"/>
      <c r="U136" s="91"/>
      <c r="V136" s="91"/>
      <c r="W136" s="91"/>
      <c r="X136" s="91"/>
      <c r="Y136" s="91"/>
      <c r="Z136" s="91"/>
      <c r="AA136" s="97"/>
      <c r="AT136" s="98" t="s">
        <v>130</v>
      </c>
      <c r="AU136" s="98" t="s">
        <v>128</v>
      </c>
      <c r="AV136" s="95" t="s">
        <v>127</v>
      </c>
      <c r="AW136" s="95" t="s">
        <v>131</v>
      </c>
      <c r="AX136" s="95" t="s">
        <v>118</v>
      </c>
      <c r="AY136" s="98" t="s">
        <v>120</v>
      </c>
    </row>
    <row r="137" spans="2:64" s="17" customFormat="1" ht="31.5" customHeight="1" x14ac:dyDescent="0.25">
      <c r="B137" s="70"/>
      <c r="C137" s="71" t="s">
        <v>234</v>
      </c>
      <c r="D137" s="71" t="s">
        <v>121</v>
      </c>
      <c r="E137" s="72" t="s">
        <v>2213</v>
      </c>
      <c r="F137" s="671" t="s">
        <v>2214</v>
      </c>
      <c r="G137" s="667"/>
      <c r="H137" s="667"/>
      <c r="I137" s="667"/>
      <c r="J137" s="73" t="s">
        <v>447</v>
      </c>
      <c r="K137" s="74">
        <v>1</v>
      </c>
      <c r="L137" s="666"/>
      <c r="M137" s="667"/>
      <c r="N137" s="666">
        <f>ROUND(L137*K137,2)</f>
        <v>0</v>
      </c>
      <c r="O137" s="667"/>
      <c r="P137" s="667"/>
      <c r="Q137" s="667"/>
      <c r="R137" s="75"/>
      <c r="T137" s="76" t="s">
        <v>125</v>
      </c>
      <c r="U137" s="77" t="s">
        <v>126</v>
      </c>
      <c r="V137" s="78">
        <v>1.585</v>
      </c>
      <c r="W137" s="78">
        <f>V137*K137</f>
        <v>1.585</v>
      </c>
      <c r="X137" s="78">
        <v>0</v>
      </c>
      <c r="Y137" s="78">
        <f>X137*K137</f>
        <v>0</v>
      </c>
      <c r="Z137" s="78">
        <v>0.68500000000000005</v>
      </c>
      <c r="AA137" s="79">
        <f>Z137*K137</f>
        <v>0.68500000000000005</v>
      </c>
      <c r="AR137" s="30" t="s">
        <v>127</v>
      </c>
      <c r="AT137" s="30" t="s">
        <v>121</v>
      </c>
      <c r="AU137" s="30" t="s">
        <v>128</v>
      </c>
      <c r="AY137" s="30" t="s">
        <v>120</v>
      </c>
      <c r="BE137" s="80">
        <f>IF(U137="základní",N137,0)</f>
        <v>0</v>
      </c>
      <c r="BF137" s="80">
        <f>IF(U137="snížená",N137,0)</f>
        <v>0</v>
      </c>
      <c r="BG137" s="80">
        <f>IF(U137="zákl. přenesená",N137,0)</f>
        <v>0</v>
      </c>
      <c r="BH137" s="80">
        <f>IF(U137="sníž. přenesená",N137,0)</f>
        <v>0</v>
      </c>
      <c r="BI137" s="80">
        <f>IF(U137="nulová",N137,0)</f>
        <v>0</v>
      </c>
      <c r="BJ137" s="30" t="s">
        <v>118</v>
      </c>
      <c r="BK137" s="80">
        <f>ROUND(L137*K137,2)</f>
        <v>0</v>
      </c>
      <c r="BL137" s="30" t="s">
        <v>127</v>
      </c>
    </row>
    <row r="138" spans="2:64" s="17" customFormat="1" ht="114" customHeight="1" x14ac:dyDescent="0.25">
      <c r="B138" s="18"/>
      <c r="C138" s="20"/>
      <c r="D138" s="20"/>
      <c r="E138" s="20"/>
      <c r="F138" s="679" t="s">
        <v>2578</v>
      </c>
      <c r="G138" s="680"/>
      <c r="H138" s="680"/>
      <c r="I138" s="680"/>
      <c r="J138" s="20"/>
      <c r="K138" s="20"/>
      <c r="L138" s="20"/>
      <c r="M138" s="20"/>
      <c r="N138" s="20"/>
      <c r="O138" s="20"/>
      <c r="P138" s="20"/>
      <c r="Q138" s="20"/>
      <c r="R138" s="19"/>
      <c r="T138" s="99"/>
      <c r="U138" s="20"/>
      <c r="V138" s="20"/>
      <c r="W138" s="20"/>
      <c r="X138" s="20"/>
      <c r="Y138" s="20"/>
      <c r="Z138" s="20"/>
      <c r="AA138" s="100"/>
      <c r="AT138" s="30" t="s">
        <v>193</v>
      </c>
      <c r="AU138" s="30" t="s">
        <v>128</v>
      </c>
    </row>
    <row r="139" spans="2:64" s="86" customFormat="1" ht="22.5" customHeight="1" x14ac:dyDescent="0.25">
      <c r="B139" s="81"/>
      <c r="C139" s="82"/>
      <c r="D139" s="82"/>
      <c r="E139" s="83" t="s">
        <v>125</v>
      </c>
      <c r="F139" s="663" t="s">
        <v>2430</v>
      </c>
      <c r="G139" s="662"/>
      <c r="H139" s="662"/>
      <c r="I139" s="662"/>
      <c r="J139" s="82"/>
      <c r="K139" s="84">
        <v>1</v>
      </c>
      <c r="L139" s="82"/>
      <c r="M139" s="82"/>
      <c r="N139" s="82"/>
      <c r="O139" s="82"/>
      <c r="P139" s="82"/>
      <c r="Q139" s="82"/>
      <c r="R139" s="85"/>
      <c r="T139" s="87"/>
      <c r="U139" s="82"/>
      <c r="V139" s="82"/>
      <c r="W139" s="82"/>
      <c r="X139" s="82"/>
      <c r="Y139" s="82"/>
      <c r="Z139" s="82"/>
      <c r="AA139" s="88"/>
      <c r="AT139" s="89" t="s">
        <v>130</v>
      </c>
      <c r="AU139" s="89" t="s">
        <v>128</v>
      </c>
      <c r="AV139" s="86" t="s">
        <v>128</v>
      </c>
      <c r="AW139" s="86" t="s">
        <v>131</v>
      </c>
      <c r="AX139" s="86" t="s">
        <v>118</v>
      </c>
      <c r="AY139" s="89" t="s">
        <v>120</v>
      </c>
    </row>
    <row r="140" spans="2:64" s="17" customFormat="1" ht="31.5" customHeight="1" x14ac:dyDescent="0.25">
      <c r="B140" s="70"/>
      <c r="C140" s="71" t="s">
        <v>237</v>
      </c>
      <c r="D140" s="71" t="s">
        <v>121</v>
      </c>
      <c r="E140" s="72" t="s">
        <v>1891</v>
      </c>
      <c r="F140" s="671" t="s">
        <v>1892</v>
      </c>
      <c r="G140" s="667"/>
      <c r="H140" s="667"/>
      <c r="I140" s="667"/>
      <c r="J140" s="73" t="s">
        <v>447</v>
      </c>
      <c r="K140" s="74">
        <v>10</v>
      </c>
      <c r="L140" s="666"/>
      <c r="M140" s="667"/>
      <c r="N140" s="666">
        <f>ROUND(L140*K140,2)</f>
        <v>0</v>
      </c>
      <c r="O140" s="667"/>
      <c r="P140" s="667"/>
      <c r="Q140" s="667"/>
      <c r="R140" s="75"/>
      <c r="T140" s="76" t="s">
        <v>125</v>
      </c>
      <c r="U140" s="77" t="s">
        <v>126</v>
      </c>
      <c r="V140" s="78">
        <v>2.0099999999999998</v>
      </c>
      <c r="W140" s="78">
        <f>V140*K140</f>
        <v>20.099999999999998</v>
      </c>
      <c r="X140" s="78">
        <v>0</v>
      </c>
      <c r="Y140" s="78">
        <f>X140*K140</f>
        <v>0</v>
      </c>
      <c r="Z140" s="78">
        <v>1.329</v>
      </c>
      <c r="AA140" s="79">
        <f>Z140*K140</f>
        <v>13.29</v>
      </c>
      <c r="AR140" s="30" t="s">
        <v>127</v>
      </c>
      <c r="AT140" s="30" t="s">
        <v>121</v>
      </c>
      <c r="AU140" s="30" t="s">
        <v>128</v>
      </c>
      <c r="AY140" s="30" t="s">
        <v>120</v>
      </c>
      <c r="BE140" s="80">
        <f>IF(U140="základní",N140,0)</f>
        <v>0</v>
      </c>
      <c r="BF140" s="80">
        <f>IF(U140="snížená",N140,0)</f>
        <v>0</v>
      </c>
      <c r="BG140" s="80">
        <f>IF(U140="zákl. přenesená",N140,0)</f>
        <v>0</v>
      </c>
      <c r="BH140" s="80">
        <f>IF(U140="sníž. přenesená",N140,0)</f>
        <v>0</v>
      </c>
      <c r="BI140" s="80">
        <f>IF(U140="nulová",N140,0)</f>
        <v>0</v>
      </c>
      <c r="BJ140" s="30" t="s">
        <v>118</v>
      </c>
      <c r="BK140" s="80">
        <f>ROUND(L140*K140,2)</f>
        <v>0</v>
      </c>
      <c r="BL140" s="30" t="s">
        <v>127</v>
      </c>
    </row>
    <row r="141" spans="2:64" s="17" customFormat="1" ht="114" customHeight="1" x14ac:dyDescent="0.25">
      <c r="B141" s="18"/>
      <c r="C141" s="20"/>
      <c r="D141" s="20"/>
      <c r="E141" s="20"/>
      <c r="F141" s="679" t="s">
        <v>2578</v>
      </c>
      <c r="G141" s="680"/>
      <c r="H141" s="680"/>
      <c r="I141" s="680"/>
      <c r="J141" s="20"/>
      <c r="K141" s="20"/>
      <c r="L141" s="20"/>
      <c r="M141" s="20"/>
      <c r="N141" s="20"/>
      <c r="O141" s="20"/>
      <c r="P141" s="20"/>
      <c r="Q141" s="20"/>
      <c r="R141" s="19"/>
      <c r="T141" s="99"/>
      <c r="U141" s="20"/>
      <c r="V141" s="20"/>
      <c r="W141" s="20"/>
      <c r="X141" s="20"/>
      <c r="Y141" s="20"/>
      <c r="Z141" s="20"/>
      <c r="AA141" s="100"/>
      <c r="AT141" s="30" t="s">
        <v>193</v>
      </c>
      <c r="AU141" s="30" t="s">
        <v>128</v>
      </c>
    </row>
    <row r="142" spans="2:64" s="86" customFormat="1" ht="22.5" customHeight="1" x14ac:dyDescent="0.25">
      <c r="B142" s="81"/>
      <c r="C142" s="82"/>
      <c r="D142" s="82"/>
      <c r="E142" s="83" t="s">
        <v>125</v>
      </c>
      <c r="F142" s="663" t="s">
        <v>2579</v>
      </c>
      <c r="G142" s="662"/>
      <c r="H142" s="662"/>
      <c r="I142" s="662"/>
      <c r="J142" s="82"/>
      <c r="K142" s="84">
        <v>10</v>
      </c>
      <c r="L142" s="82"/>
      <c r="M142" s="82"/>
      <c r="N142" s="82"/>
      <c r="O142" s="82"/>
      <c r="P142" s="82"/>
      <c r="Q142" s="82"/>
      <c r="R142" s="85"/>
      <c r="T142" s="87"/>
      <c r="U142" s="82"/>
      <c r="V142" s="82"/>
      <c r="W142" s="82"/>
      <c r="X142" s="82"/>
      <c r="Y142" s="82"/>
      <c r="Z142" s="82"/>
      <c r="AA142" s="88"/>
      <c r="AT142" s="89" t="s">
        <v>130</v>
      </c>
      <c r="AU142" s="89" t="s">
        <v>128</v>
      </c>
      <c r="AV142" s="86" t="s">
        <v>128</v>
      </c>
      <c r="AW142" s="86" t="s">
        <v>131</v>
      </c>
      <c r="AX142" s="86" t="s">
        <v>118</v>
      </c>
      <c r="AY142" s="89" t="s">
        <v>120</v>
      </c>
    </row>
    <row r="143" spans="2:64" s="17" customFormat="1" ht="31.5" customHeight="1" x14ac:dyDescent="0.25">
      <c r="B143" s="70"/>
      <c r="C143" s="71" t="s">
        <v>240</v>
      </c>
      <c r="D143" s="71" t="s">
        <v>121</v>
      </c>
      <c r="E143" s="72" t="s">
        <v>1899</v>
      </c>
      <c r="F143" s="671" t="s">
        <v>1900</v>
      </c>
      <c r="G143" s="667"/>
      <c r="H143" s="667"/>
      <c r="I143" s="667"/>
      <c r="J143" s="73" t="s">
        <v>191</v>
      </c>
      <c r="K143" s="74">
        <v>24.055</v>
      </c>
      <c r="L143" s="666"/>
      <c r="M143" s="667"/>
      <c r="N143" s="666">
        <f>ROUND(L143*K143,2)</f>
        <v>0</v>
      </c>
      <c r="O143" s="667"/>
      <c r="P143" s="667"/>
      <c r="Q143" s="667"/>
      <c r="R143" s="75"/>
      <c r="T143" s="76" t="s">
        <v>125</v>
      </c>
      <c r="U143" s="77" t="s">
        <v>126</v>
      </c>
      <c r="V143" s="78">
        <v>0.125</v>
      </c>
      <c r="W143" s="78">
        <f>V143*K143</f>
        <v>3.006875</v>
      </c>
      <c r="X143" s="78">
        <v>0</v>
      </c>
      <c r="Y143" s="78">
        <f>X143*K143</f>
        <v>0</v>
      </c>
      <c r="Z143" s="78">
        <v>0</v>
      </c>
      <c r="AA143" s="79">
        <f>Z143*K143</f>
        <v>0</v>
      </c>
      <c r="AR143" s="30" t="s">
        <v>127</v>
      </c>
      <c r="AT143" s="30" t="s">
        <v>121</v>
      </c>
      <c r="AU143" s="30" t="s">
        <v>128</v>
      </c>
      <c r="AY143" s="30" t="s">
        <v>120</v>
      </c>
      <c r="BE143" s="80">
        <f>IF(U143="základní",N143,0)</f>
        <v>0</v>
      </c>
      <c r="BF143" s="80">
        <f>IF(U143="snížená",N143,0)</f>
        <v>0</v>
      </c>
      <c r="BG143" s="80">
        <f>IF(U143="zákl. přenesená",N143,0)</f>
        <v>0</v>
      </c>
      <c r="BH143" s="80">
        <f>IF(U143="sníž. přenesená",N143,0)</f>
        <v>0</v>
      </c>
      <c r="BI143" s="80">
        <f>IF(U143="nulová",N143,0)</f>
        <v>0</v>
      </c>
      <c r="BJ143" s="30" t="s">
        <v>118</v>
      </c>
      <c r="BK143" s="80">
        <f>ROUND(L143*K143,2)</f>
        <v>0</v>
      </c>
      <c r="BL143" s="30" t="s">
        <v>127</v>
      </c>
    </row>
    <row r="144" spans="2:64" s="86" customFormat="1" ht="22.5" customHeight="1" x14ac:dyDescent="0.25">
      <c r="B144" s="81"/>
      <c r="C144" s="82"/>
      <c r="D144" s="82"/>
      <c r="E144" s="83" t="s">
        <v>125</v>
      </c>
      <c r="F144" s="661" t="s">
        <v>2580</v>
      </c>
      <c r="G144" s="662"/>
      <c r="H144" s="662"/>
      <c r="I144" s="662"/>
      <c r="J144" s="82"/>
      <c r="K144" s="84">
        <v>24.055</v>
      </c>
      <c r="L144" s="82"/>
      <c r="M144" s="82"/>
      <c r="N144" s="82"/>
      <c r="O144" s="82"/>
      <c r="P144" s="82"/>
      <c r="Q144" s="82"/>
      <c r="R144" s="85"/>
      <c r="T144" s="87"/>
      <c r="U144" s="82"/>
      <c r="V144" s="82"/>
      <c r="W144" s="82"/>
      <c r="X144" s="82"/>
      <c r="Y144" s="82"/>
      <c r="Z144" s="82"/>
      <c r="AA144" s="88"/>
      <c r="AT144" s="89" t="s">
        <v>130</v>
      </c>
      <c r="AU144" s="89" t="s">
        <v>128</v>
      </c>
      <c r="AV144" s="86" t="s">
        <v>128</v>
      </c>
      <c r="AW144" s="86" t="s">
        <v>131</v>
      </c>
      <c r="AX144" s="86" t="s">
        <v>118</v>
      </c>
      <c r="AY144" s="89" t="s">
        <v>120</v>
      </c>
    </row>
    <row r="145" spans="2:64" s="17" customFormat="1" ht="31.5" customHeight="1" x14ac:dyDescent="0.25">
      <c r="B145" s="70"/>
      <c r="C145" s="71" t="s">
        <v>247</v>
      </c>
      <c r="D145" s="71" t="s">
        <v>121</v>
      </c>
      <c r="E145" s="72" t="s">
        <v>1060</v>
      </c>
      <c r="F145" s="671" t="s">
        <v>1061</v>
      </c>
      <c r="G145" s="667"/>
      <c r="H145" s="667"/>
      <c r="I145" s="667"/>
      <c r="J145" s="73" t="s">
        <v>191</v>
      </c>
      <c r="K145" s="74">
        <v>432.99</v>
      </c>
      <c r="L145" s="666"/>
      <c r="M145" s="667"/>
      <c r="N145" s="666">
        <f>ROUND(L145*K145,2)</f>
        <v>0</v>
      </c>
      <c r="O145" s="667"/>
      <c r="P145" s="667"/>
      <c r="Q145" s="667"/>
      <c r="R145" s="75"/>
      <c r="T145" s="76" t="s">
        <v>125</v>
      </c>
      <c r="U145" s="77" t="s">
        <v>126</v>
      </c>
      <c r="V145" s="78">
        <v>6.0000000000000001E-3</v>
      </c>
      <c r="W145" s="78">
        <f>V145*K145</f>
        <v>2.5979399999999999</v>
      </c>
      <c r="X145" s="78">
        <v>0</v>
      </c>
      <c r="Y145" s="78">
        <f>X145*K145</f>
        <v>0</v>
      </c>
      <c r="Z145" s="78">
        <v>0</v>
      </c>
      <c r="AA145" s="79">
        <f>Z145*K145</f>
        <v>0</v>
      </c>
      <c r="AR145" s="30" t="s">
        <v>127</v>
      </c>
      <c r="AT145" s="30" t="s">
        <v>121</v>
      </c>
      <c r="AU145" s="30" t="s">
        <v>128</v>
      </c>
      <c r="AY145" s="30" t="s">
        <v>120</v>
      </c>
      <c r="BE145" s="80">
        <f>IF(U145="základní",N145,0)</f>
        <v>0</v>
      </c>
      <c r="BF145" s="80">
        <f>IF(U145="snížená",N145,0)</f>
        <v>0</v>
      </c>
      <c r="BG145" s="80">
        <f>IF(U145="zákl. přenesená",N145,0)</f>
        <v>0</v>
      </c>
      <c r="BH145" s="80">
        <f>IF(U145="sníž. přenesená",N145,0)</f>
        <v>0</v>
      </c>
      <c r="BI145" s="80">
        <f>IF(U145="nulová",N145,0)</f>
        <v>0</v>
      </c>
      <c r="BJ145" s="30" t="s">
        <v>118</v>
      </c>
      <c r="BK145" s="80">
        <f>ROUND(L145*K145,2)</f>
        <v>0</v>
      </c>
      <c r="BL145" s="30" t="s">
        <v>127</v>
      </c>
    </row>
    <row r="146" spans="2:64" s="86" customFormat="1" ht="22.5" customHeight="1" x14ac:dyDescent="0.25">
      <c r="B146" s="81"/>
      <c r="C146" s="82"/>
      <c r="D146" s="82"/>
      <c r="E146" s="83" t="s">
        <v>125</v>
      </c>
      <c r="F146" s="661" t="s">
        <v>2581</v>
      </c>
      <c r="G146" s="662"/>
      <c r="H146" s="662"/>
      <c r="I146" s="662"/>
      <c r="J146" s="82"/>
      <c r="K146" s="84">
        <v>432.99</v>
      </c>
      <c r="L146" s="82"/>
      <c r="M146" s="82"/>
      <c r="N146" s="82"/>
      <c r="O146" s="82"/>
      <c r="P146" s="82"/>
      <c r="Q146" s="82"/>
      <c r="R146" s="85"/>
      <c r="T146" s="87"/>
      <c r="U146" s="82"/>
      <c r="V146" s="82"/>
      <c r="W146" s="82"/>
      <c r="X146" s="82"/>
      <c r="Y146" s="82"/>
      <c r="Z146" s="82"/>
      <c r="AA146" s="88"/>
      <c r="AT146" s="89" t="s">
        <v>130</v>
      </c>
      <c r="AU146" s="89" t="s">
        <v>128</v>
      </c>
      <c r="AV146" s="86" t="s">
        <v>128</v>
      </c>
      <c r="AW146" s="86" t="s">
        <v>131</v>
      </c>
      <c r="AX146" s="86" t="s">
        <v>118</v>
      </c>
      <c r="AY146" s="89" t="s">
        <v>120</v>
      </c>
    </row>
    <row r="147" spans="2:64" s="17" customFormat="1" ht="44.25" customHeight="1" x14ac:dyDescent="0.25">
      <c r="B147" s="70"/>
      <c r="C147" s="71" t="s">
        <v>254</v>
      </c>
      <c r="D147" s="71" t="s">
        <v>121</v>
      </c>
      <c r="E147" s="72" t="s">
        <v>1903</v>
      </c>
      <c r="F147" s="671" t="s">
        <v>1904</v>
      </c>
      <c r="G147" s="667"/>
      <c r="H147" s="667"/>
      <c r="I147" s="667"/>
      <c r="J147" s="73" t="s">
        <v>191</v>
      </c>
      <c r="K147" s="74">
        <v>24.055</v>
      </c>
      <c r="L147" s="666"/>
      <c r="M147" s="667"/>
      <c r="N147" s="666">
        <f>ROUND(L147*K147,2)</f>
        <v>0</v>
      </c>
      <c r="O147" s="667"/>
      <c r="P147" s="667"/>
      <c r="Q147" s="667"/>
      <c r="R147" s="75"/>
      <c r="T147" s="76" t="s">
        <v>125</v>
      </c>
      <c r="U147" s="77" t="s">
        <v>126</v>
      </c>
      <c r="V147" s="78">
        <v>0</v>
      </c>
      <c r="W147" s="78">
        <f>V147*K147</f>
        <v>0</v>
      </c>
      <c r="X147" s="78">
        <v>0</v>
      </c>
      <c r="Y147" s="78">
        <f>X147*K147</f>
        <v>0</v>
      </c>
      <c r="Z147" s="78">
        <v>0</v>
      </c>
      <c r="AA147" s="79">
        <f>Z147*K147</f>
        <v>0</v>
      </c>
      <c r="AR147" s="30" t="s">
        <v>127</v>
      </c>
      <c r="AT147" s="30" t="s">
        <v>121</v>
      </c>
      <c r="AU147" s="30" t="s">
        <v>128</v>
      </c>
      <c r="AY147" s="30" t="s">
        <v>120</v>
      </c>
      <c r="BE147" s="80">
        <f>IF(U147="základní",N147,0)</f>
        <v>0</v>
      </c>
      <c r="BF147" s="80">
        <f>IF(U147="snížená",N147,0)</f>
        <v>0</v>
      </c>
      <c r="BG147" s="80">
        <f>IF(U147="zákl. přenesená",N147,0)</f>
        <v>0</v>
      </c>
      <c r="BH147" s="80">
        <f>IF(U147="sníž. přenesená",N147,0)</f>
        <v>0</v>
      </c>
      <c r="BI147" s="80">
        <f>IF(U147="nulová",N147,0)</f>
        <v>0</v>
      </c>
      <c r="BJ147" s="30" t="s">
        <v>118</v>
      </c>
      <c r="BK147" s="80">
        <f>ROUND(L147*K147,2)</f>
        <v>0</v>
      </c>
      <c r="BL147" s="30" t="s">
        <v>127</v>
      </c>
    </row>
    <row r="148" spans="2:64" s="86" customFormat="1" ht="22.5" customHeight="1" x14ac:dyDescent="0.25">
      <c r="B148" s="81"/>
      <c r="C148" s="82"/>
      <c r="D148" s="82"/>
      <c r="E148" s="83" t="s">
        <v>125</v>
      </c>
      <c r="F148" s="661" t="s">
        <v>2582</v>
      </c>
      <c r="G148" s="662"/>
      <c r="H148" s="662"/>
      <c r="I148" s="662"/>
      <c r="J148" s="82"/>
      <c r="K148" s="84">
        <v>24.055</v>
      </c>
      <c r="L148" s="82"/>
      <c r="M148" s="82"/>
      <c r="N148" s="82"/>
      <c r="O148" s="82"/>
      <c r="P148" s="82"/>
      <c r="Q148" s="82"/>
      <c r="R148" s="85"/>
      <c r="T148" s="87"/>
      <c r="U148" s="82"/>
      <c r="V148" s="82"/>
      <c r="W148" s="82"/>
      <c r="X148" s="82"/>
      <c r="Y148" s="82"/>
      <c r="Z148" s="82"/>
      <c r="AA148" s="88"/>
      <c r="AT148" s="89" t="s">
        <v>130</v>
      </c>
      <c r="AU148" s="89" t="s">
        <v>128</v>
      </c>
      <c r="AV148" s="86" t="s">
        <v>128</v>
      </c>
      <c r="AW148" s="86" t="s">
        <v>131</v>
      </c>
      <c r="AX148" s="86" t="s">
        <v>118</v>
      </c>
      <c r="AY148" s="89" t="s">
        <v>120</v>
      </c>
    </row>
    <row r="149" spans="2:64" s="62" customFormat="1" ht="29.85" customHeight="1" x14ac:dyDescent="0.3">
      <c r="B149" s="58"/>
      <c r="C149" s="59"/>
      <c r="D149" s="69" t="s">
        <v>85</v>
      </c>
      <c r="E149" s="69"/>
      <c r="F149" s="69"/>
      <c r="G149" s="69"/>
      <c r="H149" s="69"/>
      <c r="I149" s="69"/>
      <c r="J149" s="69"/>
      <c r="K149" s="69"/>
      <c r="L149" s="69"/>
      <c r="M149" s="69"/>
      <c r="N149" s="659">
        <f>BK149</f>
        <v>0</v>
      </c>
      <c r="O149" s="660"/>
      <c r="P149" s="660"/>
      <c r="Q149" s="660"/>
      <c r="R149" s="61"/>
      <c r="T149" s="63"/>
      <c r="U149" s="59"/>
      <c r="V149" s="59"/>
      <c r="W149" s="64">
        <f>W150</f>
        <v>2.675046</v>
      </c>
      <c r="X149" s="59"/>
      <c r="Y149" s="64">
        <f>Y150</f>
        <v>0</v>
      </c>
      <c r="Z149" s="59"/>
      <c r="AA149" s="65">
        <f>AA150</f>
        <v>0</v>
      </c>
      <c r="AR149" s="66" t="s">
        <v>118</v>
      </c>
      <c r="AT149" s="67" t="s">
        <v>117</v>
      </c>
      <c r="AU149" s="67" t="s">
        <v>118</v>
      </c>
      <c r="AY149" s="66" t="s">
        <v>120</v>
      </c>
      <c r="BK149" s="68">
        <f>BK150</f>
        <v>0</v>
      </c>
    </row>
    <row r="150" spans="2:64" s="17" customFormat="1" ht="31.5" customHeight="1" x14ac:dyDescent="0.25">
      <c r="B150" s="70"/>
      <c r="C150" s="71" t="s">
        <v>258</v>
      </c>
      <c r="D150" s="71" t="s">
        <v>121</v>
      </c>
      <c r="E150" s="72" t="s">
        <v>1906</v>
      </c>
      <c r="F150" s="671" t="s">
        <v>1907</v>
      </c>
      <c r="G150" s="667"/>
      <c r="H150" s="667"/>
      <c r="I150" s="667"/>
      <c r="J150" s="73" t="s">
        <v>191</v>
      </c>
      <c r="K150" s="74">
        <v>40.530999999999999</v>
      </c>
      <c r="L150" s="666"/>
      <c r="M150" s="667"/>
      <c r="N150" s="666">
        <f>ROUND(L150*K150,2)</f>
        <v>0</v>
      </c>
      <c r="O150" s="667"/>
      <c r="P150" s="667"/>
      <c r="Q150" s="667"/>
      <c r="R150" s="75"/>
      <c r="T150" s="76" t="s">
        <v>125</v>
      </c>
      <c r="U150" s="129" t="s">
        <v>126</v>
      </c>
      <c r="V150" s="130">
        <v>6.6000000000000003E-2</v>
      </c>
      <c r="W150" s="130">
        <f>V150*K150</f>
        <v>2.675046</v>
      </c>
      <c r="X150" s="130">
        <v>0</v>
      </c>
      <c r="Y150" s="130">
        <f>X150*K150</f>
        <v>0</v>
      </c>
      <c r="Z150" s="130">
        <v>0</v>
      </c>
      <c r="AA150" s="131">
        <f>Z150*K150</f>
        <v>0</v>
      </c>
      <c r="AR150" s="30" t="s">
        <v>127</v>
      </c>
      <c r="AT150" s="30" t="s">
        <v>121</v>
      </c>
      <c r="AU150" s="30" t="s">
        <v>128</v>
      </c>
      <c r="AY150" s="30" t="s">
        <v>120</v>
      </c>
      <c r="BE150" s="80">
        <f>IF(U150="základní",N150,0)</f>
        <v>0</v>
      </c>
      <c r="BF150" s="80">
        <f>IF(U150="snížená",N150,0)</f>
        <v>0</v>
      </c>
      <c r="BG150" s="80">
        <f>IF(U150="zákl. přenesená",N150,0)</f>
        <v>0</v>
      </c>
      <c r="BH150" s="80">
        <f>IF(U150="sníž. přenesená",N150,0)</f>
        <v>0</v>
      </c>
      <c r="BI150" s="80">
        <f>IF(U150="nulová",N150,0)</f>
        <v>0</v>
      </c>
      <c r="BJ150" s="30" t="s">
        <v>118</v>
      </c>
      <c r="BK150" s="80">
        <f>ROUND(L150*K150,2)</f>
        <v>0</v>
      </c>
      <c r="BL150" s="30" t="s">
        <v>127</v>
      </c>
    </row>
    <row r="151" spans="2:64" s="17" customFormat="1" ht="6.95" customHeight="1" x14ac:dyDescent="0.25">
      <c r="B151" s="41"/>
      <c r="C151" s="42"/>
      <c r="D151" s="42"/>
      <c r="E151" s="42"/>
      <c r="F151" s="42"/>
      <c r="G151" s="42"/>
      <c r="H151" s="42"/>
      <c r="I151" s="42"/>
      <c r="J151" s="42"/>
      <c r="K151" s="42"/>
      <c r="L151" s="42"/>
      <c r="M151" s="42"/>
      <c r="N151" s="42"/>
      <c r="O151" s="42"/>
      <c r="P151" s="42"/>
      <c r="Q151" s="42"/>
      <c r="R151" s="43"/>
    </row>
  </sheetData>
  <mergeCells count="202">
    <mergeCell ref="C2:Q2"/>
    <mergeCell ref="F4:P4"/>
    <mergeCell ref="F5:P5"/>
    <mergeCell ref="F6:P6"/>
    <mergeCell ref="M8:P8"/>
    <mergeCell ref="M10:Q10"/>
    <mergeCell ref="N18:Q18"/>
    <mergeCell ref="N19:Q19"/>
    <mergeCell ref="N20:Q20"/>
    <mergeCell ref="N21:Q21"/>
    <mergeCell ref="N22:Q22"/>
    <mergeCell ref="N23:Q23"/>
    <mergeCell ref="M11:Q11"/>
    <mergeCell ref="C13:G13"/>
    <mergeCell ref="N13:Q13"/>
    <mergeCell ref="N15:Q15"/>
    <mergeCell ref="N16:Q16"/>
    <mergeCell ref="N17:Q17"/>
    <mergeCell ref="M38:Q38"/>
    <mergeCell ref="F40:I40"/>
    <mergeCell ref="L40:M40"/>
    <mergeCell ref="N40:Q40"/>
    <mergeCell ref="N41:Q41"/>
    <mergeCell ref="N42:Q42"/>
    <mergeCell ref="C29:Q29"/>
    <mergeCell ref="F31:P31"/>
    <mergeCell ref="F32:P32"/>
    <mergeCell ref="F33:P33"/>
    <mergeCell ref="M35:P35"/>
    <mergeCell ref="M37:Q37"/>
    <mergeCell ref="F47:I47"/>
    <mergeCell ref="F48:I48"/>
    <mergeCell ref="F49:I49"/>
    <mergeCell ref="F50:I50"/>
    <mergeCell ref="F51:I51"/>
    <mergeCell ref="F52:I52"/>
    <mergeCell ref="N43:Q43"/>
    <mergeCell ref="F44:I44"/>
    <mergeCell ref="L44:M44"/>
    <mergeCell ref="N44:Q44"/>
    <mergeCell ref="F45:I45"/>
    <mergeCell ref="F46:I46"/>
    <mergeCell ref="F55:I55"/>
    <mergeCell ref="F56:I56"/>
    <mergeCell ref="F57:I57"/>
    <mergeCell ref="F58:I58"/>
    <mergeCell ref="L58:M58"/>
    <mergeCell ref="N58:Q58"/>
    <mergeCell ref="L52:M52"/>
    <mergeCell ref="N52:Q52"/>
    <mergeCell ref="F53:I53"/>
    <mergeCell ref="F54:I54"/>
    <mergeCell ref="L54:M54"/>
    <mergeCell ref="N54:Q54"/>
    <mergeCell ref="F65:I65"/>
    <mergeCell ref="F66:I66"/>
    <mergeCell ref="F67:I67"/>
    <mergeCell ref="F68:I68"/>
    <mergeCell ref="F69:I69"/>
    <mergeCell ref="L69:M69"/>
    <mergeCell ref="F59:I59"/>
    <mergeCell ref="F60:I60"/>
    <mergeCell ref="F61:I61"/>
    <mergeCell ref="F62:I62"/>
    <mergeCell ref="F63:I63"/>
    <mergeCell ref="F64:I64"/>
    <mergeCell ref="F75:I75"/>
    <mergeCell ref="F76:I76"/>
    <mergeCell ref="L76:M76"/>
    <mergeCell ref="N76:Q76"/>
    <mergeCell ref="F77:I77"/>
    <mergeCell ref="F78:I78"/>
    <mergeCell ref="L78:M78"/>
    <mergeCell ref="N78:Q78"/>
    <mergeCell ref="N69:Q69"/>
    <mergeCell ref="F70:I70"/>
    <mergeCell ref="F71:I71"/>
    <mergeCell ref="F72:I72"/>
    <mergeCell ref="F73:I73"/>
    <mergeCell ref="F74:I74"/>
    <mergeCell ref="F84:I84"/>
    <mergeCell ref="N85:Q85"/>
    <mergeCell ref="F86:I86"/>
    <mergeCell ref="L86:M86"/>
    <mergeCell ref="N86:Q86"/>
    <mergeCell ref="F87:I87"/>
    <mergeCell ref="F79:I79"/>
    <mergeCell ref="F80:I80"/>
    <mergeCell ref="F81:I81"/>
    <mergeCell ref="N82:Q82"/>
    <mergeCell ref="F83:I83"/>
    <mergeCell ref="L83:M83"/>
    <mergeCell ref="N83:Q83"/>
    <mergeCell ref="F93:I93"/>
    <mergeCell ref="F94:I94"/>
    <mergeCell ref="L94:M94"/>
    <mergeCell ref="N94:Q94"/>
    <mergeCell ref="F95:I95"/>
    <mergeCell ref="F96:I96"/>
    <mergeCell ref="L96:M96"/>
    <mergeCell ref="N96:Q96"/>
    <mergeCell ref="F88:I88"/>
    <mergeCell ref="F89:I89"/>
    <mergeCell ref="F90:I90"/>
    <mergeCell ref="N91:Q91"/>
    <mergeCell ref="F92:I92"/>
    <mergeCell ref="L92:M92"/>
    <mergeCell ref="N92:Q92"/>
    <mergeCell ref="F101:I101"/>
    <mergeCell ref="F102:I102"/>
    <mergeCell ref="L102:M102"/>
    <mergeCell ref="N102:Q102"/>
    <mergeCell ref="F103:I103"/>
    <mergeCell ref="F104:I104"/>
    <mergeCell ref="L104:M104"/>
    <mergeCell ref="N104:Q104"/>
    <mergeCell ref="F97:I97"/>
    <mergeCell ref="F98:I98"/>
    <mergeCell ref="L98:M98"/>
    <mergeCell ref="N98:Q98"/>
    <mergeCell ref="F99:I99"/>
    <mergeCell ref="F100:I100"/>
    <mergeCell ref="L100:M100"/>
    <mergeCell ref="N100:Q100"/>
    <mergeCell ref="N109:Q109"/>
    <mergeCell ref="F110:I110"/>
    <mergeCell ref="L110:M110"/>
    <mergeCell ref="N110:Q110"/>
    <mergeCell ref="F111:I111"/>
    <mergeCell ref="F112:I112"/>
    <mergeCell ref="F105:I105"/>
    <mergeCell ref="F106:I106"/>
    <mergeCell ref="F107:I107"/>
    <mergeCell ref="L107:M107"/>
    <mergeCell ref="N107:Q107"/>
    <mergeCell ref="F108:I108"/>
    <mergeCell ref="F117:I117"/>
    <mergeCell ref="L117:M117"/>
    <mergeCell ref="N117:Q117"/>
    <mergeCell ref="F118:I118"/>
    <mergeCell ref="F119:I119"/>
    <mergeCell ref="L119:M119"/>
    <mergeCell ref="N119:Q119"/>
    <mergeCell ref="F113:I113"/>
    <mergeCell ref="F114:I114"/>
    <mergeCell ref="F115:I115"/>
    <mergeCell ref="L115:M115"/>
    <mergeCell ref="N115:Q115"/>
    <mergeCell ref="F116:I116"/>
    <mergeCell ref="F124:I124"/>
    <mergeCell ref="F125:I125"/>
    <mergeCell ref="L125:M125"/>
    <mergeCell ref="N125:Q125"/>
    <mergeCell ref="F126:I126"/>
    <mergeCell ref="F127:I127"/>
    <mergeCell ref="L127:M127"/>
    <mergeCell ref="N127:Q127"/>
    <mergeCell ref="F120:I120"/>
    <mergeCell ref="F121:I121"/>
    <mergeCell ref="L121:M121"/>
    <mergeCell ref="N121:Q121"/>
    <mergeCell ref="F122:I122"/>
    <mergeCell ref="F123:I123"/>
    <mergeCell ref="F132:I132"/>
    <mergeCell ref="L132:M132"/>
    <mergeCell ref="N132:Q132"/>
    <mergeCell ref="F133:I133"/>
    <mergeCell ref="F134:I134"/>
    <mergeCell ref="F135:I135"/>
    <mergeCell ref="F128:I128"/>
    <mergeCell ref="F129:I129"/>
    <mergeCell ref="L129:M129"/>
    <mergeCell ref="N129:Q129"/>
    <mergeCell ref="F130:I130"/>
    <mergeCell ref="N131:Q131"/>
    <mergeCell ref="F140:I140"/>
    <mergeCell ref="L140:M140"/>
    <mergeCell ref="N140:Q140"/>
    <mergeCell ref="F141:I141"/>
    <mergeCell ref="F142:I142"/>
    <mergeCell ref="F143:I143"/>
    <mergeCell ref="L143:M143"/>
    <mergeCell ref="N143:Q143"/>
    <mergeCell ref="F136:I136"/>
    <mergeCell ref="F137:I137"/>
    <mergeCell ref="L137:M137"/>
    <mergeCell ref="N137:Q137"/>
    <mergeCell ref="F138:I138"/>
    <mergeCell ref="F139:I139"/>
    <mergeCell ref="F148:I148"/>
    <mergeCell ref="N149:Q149"/>
    <mergeCell ref="F150:I150"/>
    <mergeCell ref="L150:M150"/>
    <mergeCell ref="N150:Q150"/>
    <mergeCell ref="F144:I144"/>
    <mergeCell ref="F145:I145"/>
    <mergeCell ref="L145:M145"/>
    <mergeCell ref="N145:Q145"/>
    <mergeCell ref="F146:I146"/>
    <mergeCell ref="F147:I147"/>
    <mergeCell ref="L147:M147"/>
    <mergeCell ref="N147:Q147"/>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BM1227"/>
  <sheetViews>
    <sheetView showGridLines="0" workbookViewId="0">
      <pane ySplit="1" topLeftCell="A2" activePane="bottomLeft" state="frozen"/>
      <selection activeCell="F38" sqref="F38:F39"/>
      <selection pane="bottomLeft" activeCell="F38" sqref="F38:F39"/>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2" width="9.140625" style="25"/>
    <col min="43" max="43" width="4.85546875" style="25" customWidth="1"/>
    <col min="44" max="62" width="8" style="25" hidden="1" customWidth="1"/>
    <col min="63" max="63" width="10.7109375" style="25" customWidth="1"/>
    <col min="64" max="64" width="14.85546875" style="25" customWidth="1"/>
    <col min="65" max="16384" width="9.140625" style="25"/>
  </cols>
  <sheetData>
    <row r="1" spans="1:65" ht="21.75" customHeight="1" x14ac:dyDescent="0.3">
      <c r="A1" s="455"/>
      <c r="B1" s="457"/>
      <c r="C1" s="457"/>
      <c r="D1" s="458" t="s">
        <v>8015</v>
      </c>
      <c r="E1" s="457"/>
      <c r="F1" s="456" t="s">
        <v>8014</v>
      </c>
      <c r="G1" s="456"/>
      <c r="H1" s="656" t="s">
        <v>8013</v>
      </c>
      <c r="I1" s="656"/>
      <c r="J1" s="656"/>
      <c r="K1" s="656"/>
      <c r="L1" s="456" t="s">
        <v>8012</v>
      </c>
      <c r="M1" s="457"/>
      <c r="N1" s="457"/>
      <c r="O1" s="458" t="s">
        <v>8011</v>
      </c>
      <c r="P1" s="457"/>
      <c r="Q1" s="457"/>
      <c r="R1" s="457"/>
      <c r="S1" s="456" t="s">
        <v>8010</v>
      </c>
      <c r="T1" s="456"/>
      <c r="U1" s="455"/>
      <c r="V1" s="455"/>
      <c r="W1" s="454"/>
      <c r="X1" s="454"/>
      <c r="Y1" s="454"/>
      <c r="Z1" s="454"/>
      <c r="AA1" s="454"/>
      <c r="AB1" s="454"/>
      <c r="AC1" s="454"/>
      <c r="AD1" s="454"/>
      <c r="AE1" s="454"/>
      <c r="AF1" s="454"/>
      <c r="AG1" s="454"/>
      <c r="AH1" s="454"/>
      <c r="AI1" s="454"/>
      <c r="AJ1" s="454"/>
      <c r="AK1" s="454"/>
      <c r="AL1" s="454"/>
      <c r="AM1" s="454"/>
      <c r="AN1" s="454"/>
      <c r="AO1" s="454"/>
      <c r="AP1" s="454"/>
      <c r="AQ1" s="454"/>
      <c r="AR1" s="454"/>
      <c r="AS1" s="454"/>
      <c r="AT1" s="454"/>
      <c r="AU1" s="454"/>
      <c r="AV1" s="454"/>
      <c r="AW1" s="454"/>
      <c r="AX1" s="454"/>
      <c r="AY1" s="454"/>
      <c r="AZ1" s="454"/>
      <c r="BA1" s="454"/>
      <c r="BB1" s="454"/>
      <c r="BC1" s="454"/>
      <c r="BD1" s="454"/>
      <c r="BE1" s="454"/>
      <c r="BF1" s="454"/>
      <c r="BG1" s="454"/>
      <c r="BH1" s="454"/>
      <c r="BI1" s="454"/>
      <c r="BJ1" s="454"/>
      <c r="BK1" s="454"/>
      <c r="BL1" s="454"/>
      <c r="BM1" s="454"/>
    </row>
    <row r="4" spans="1:65" s="17" customFormat="1" ht="6.95" customHeight="1" x14ac:dyDescent="0.25">
      <c r="B4" s="14"/>
      <c r="C4" s="15"/>
      <c r="D4" s="15"/>
      <c r="E4" s="15"/>
      <c r="F4" s="15"/>
      <c r="G4" s="15"/>
      <c r="H4" s="15"/>
      <c r="I4" s="15"/>
      <c r="J4" s="15"/>
      <c r="K4" s="15"/>
      <c r="L4" s="15"/>
      <c r="M4" s="15"/>
      <c r="N4" s="15"/>
      <c r="O4" s="15"/>
      <c r="P4" s="15"/>
      <c r="Q4" s="15"/>
      <c r="R4" s="16"/>
    </row>
    <row r="5" spans="1:65" s="17" customFormat="1" ht="36.950000000000003" customHeight="1" x14ac:dyDescent="0.25">
      <c r="B5" s="18"/>
      <c r="C5" s="686" t="s">
        <v>54</v>
      </c>
      <c r="D5" s="680"/>
      <c r="E5" s="680"/>
      <c r="F5" s="680"/>
      <c r="G5" s="680"/>
      <c r="H5" s="680"/>
      <c r="I5" s="680"/>
      <c r="J5" s="680"/>
      <c r="K5" s="680"/>
      <c r="L5" s="680"/>
      <c r="M5" s="680"/>
      <c r="N5" s="680"/>
      <c r="O5" s="680"/>
      <c r="P5" s="680"/>
      <c r="Q5" s="680"/>
      <c r="R5" s="19"/>
    </row>
    <row r="6" spans="1:65" s="17" customFormat="1" ht="6.95" customHeight="1" x14ac:dyDescent="0.25">
      <c r="B6" s="18"/>
      <c r="C6" s="443"/>
      <c r="D6" s="443"/>
      <c r="E6" s="443"/>
      <c r="F6" s="443"/>
      <c r="G6" s="443"/>
      <c r="H6" s="443"/>
      <c r="I6" s="443"/>
      <c r="J6" s="443"/>
      <c r="K6" s="443"/>
      <c r="L6" s="443"/>
      <c r="M6" s="443"/>
      <c r="N6" s="443"/>
      <c r="O6" s="443"/>
      <c r="P6" s="443"/>
      <c r="Q6" s="443"/>
      <c r="R6" s="19"/>
    </row>
    <row r="7" spans="1:65" s="17" customFormat="1" ht="30" customHeight="1" x14ac:dyDescent="0.25">
      <c r="B7" s="18"/>
      <c r="C7" s="21" t="s">
        <v>55</v>
      </c>
      <c r="D7" s="443"/>
      <c r="E7" s="443"/>
      <c r="F7" s="687" t="s">
        <v>56</v>
      </c>
      <c r="G7" s="680"/>
      <c r="H7" s="680"/>
      <c r="I7" s="680"/>
      <c r="J7" s="680"/>
      <c r="K7" s="680"/>
      <c r="L7" s="680"/>
      <c r="M7" s="680"/>
      <c r="N7" s="680"/>
      <c r="O7" s="680"/>
      <c r="P7" s="680"/>
      <c r="Q7" s="443"/>
      <c r="R7" s="19"/>
    </row>
    <row r="8" spans="1:65" ht="30" customHeight="1" x14ac:dyDescent="0.3">
      <c r="B8" s="22"/>
      <c r="C8" s="21" t="s">
        <v>57</v>
      </c>
      <c r="D8" s="446"/>
      <c r="E8" s="446"/>
      <c r="F8" s="687" t="s">
        <v>58</v>
      </c>
      <c r="G8" s="688"/>
      <c r="H8" s="688"/>
      <c r="I8" s="688"/>
      <c r="J8" s="688"/>
      <c r="K8" s="688"/>
      <c r="L8" s="688"/>
      <c r="M8" s="688"/>
      <c r="N8" s="688"/>
      <c r="O8" s="688"/>
      <c r="P8" s="688"/>
      <c r="Q8" s="446"/>
      <c r="R8" s="24"/>
    </row>
    <row r="9" spans="1:65" s="17" customFormat="1" ht="36.950000000000003" customHeight="1" x14ac:dyDescent="0.25">
      <c r="B9" s="18"/>
      <c r="C9" s="26" t="s">
        <v>59</v>
      </c>
      <c r="D9" s="443"/>
      <c r="E9" s="443"/>
      <c r="F9" s="689" t="s">
        <v>60</v>
      </c>
      <c r="G9" s="680"/>
      <c r="H9" s="680"/>
      <c r="I9" s="680"/>
      <c r="J9" s="680"/>
      <c r="K9" s="680"/>
      <c r="L9" s="680"/>
      <c r="M9" s="680"/>
      <c r="N9" s="680"/>
      <c r="O9" s="680"/>
      <c r="P9" s="680"/>
      <c r="Q9" s="443"/>
      <c r="R9" s="19"/>
    </row>
    <row r="10" spans="1:65" s="17" customFormat="1" ht="6.95" customHeight="1" x14ac:dyDescent="0.25">
      <c r="B10" s="18"/>
      <c r="C10" s="443"/>
      <c r="D10" s="443"/>
      <c r="E10" s="443"/>
      <c r="F10" s="443"/>
      <c r="G10" s="443"/>
      <c r="H10" s="443"/>
      <c r="I10" s="443"/>
      <c r="J10" s="443"/>
      <c r="K10" s="443"/>
      <c r="L10" s="443"/>
      <c r="M10" s="443"/>
      <c r="N10" s="443"/>
      <c r="O10" s="443"/>
      <c r="P10" s="443"/>
      <c r="Q10" s="443"/>
      <c r="R10" s="19"/>
    </row>
    <row r="11" spans="1:65" s="17" customFormat="1" ht="18" customHeight="1" x14ac:dyDescent="0.25">
      <c r="B11" s="18"/>
      <c r="C11" s="21" t="s">
        <v>61</v>
      </c>
      <c r="D11" s="443"/>
      <c r="E11" s="443"/>
      <c r="F11" s="447" t="s">
        <v>62</v>
      </c>
      <c r="G11" s="443"/>
      <c r="H11" s="443"/>
      <c r="I11" s="443"/>
      <c r="J11" s="443"/>
      <c r="K11" s="21" t="s">
        <v>63</v>
      </c>
      <c r="L11" s="443"/>
      <c r="M11" s="697">
        <v>42613</v>
      </c>
      <c r="N11" s="680"/>
      <c r="O11" s="680"/>
      <c r="P11" s="680"/>
      <c r="Q11" s="443"/>
      <c r="R11" s="19"/>
    </row>
    <row r="12" spans="1:65" s="17" customFormat="1" ht="6.95" customHeight="1" x14ac:dyDescent="0.25">
      <c r="B12" s="18"/>
      <c r="C12" s="443"/>
      <c r="D12" s="443"/>
      <c r="E12" s="443"/>
      <c r="F12" s="443"/>
      <c r="G12" s="443"/>
      <c r="H12" s="443"/>
      <c r="I12" s="443"/>
      <c r="J12" s="443"/>
      <c r="K12" s="443"/>
      <c r="L12" s="443"/>
      <c r="M12" s="443"/>
      <c r="N12" s="443"/>
      <c r="O12" s="443"/>
      <c r="P12" s="443"/>
      <c r="Q12" s="443"/>
      <c r="R12" s="19"/>
    </row>
    <row r="13" spans="1:65" s="17" customFormat="1" ht="15" x14ac:dyDescent="0.25">
      <c r="B13" s="18"/>
      <c r="C13" s="21" t="s">
        <v>64</v>
      </c>
      <c r="D13" s="443"/>
      <c r="E13" s="443"/>
      <c r="F13" s="447" t="s">
        <v>65</v>
      </c>
      <c r="G13" s="443"/>
      <c r="H13" s="443"/>
      <c r="I13" s="443"/>
      <c r="J13" s="443"/>
      <c r="K13" s="21" t="s">
        <v>66</v>
      </c>
      <c r="L13" s="443"/>
      <c r="M13" s="698" t="s">
        <v>67</v>
      </c>
      <c r="N13" s="680"/>
      <c r="O13" s="680"/>
      <c r="P13" s="680"/>
      <c r="Q13" s="680"/>
      <c r="R13" s="19"/>
    </row>
    <row r="14" spans="1:65" s="17" customFormat="1" ht="14.45" customHeight="1" x14ac:dyDescent="0.25">
      <c r="B14" s="18"/>
      <c r="C14" s="21" t="s">
        <v>68</v>
      </c>
      <c r="D14" s="443"/>
      <c r="E14" s="443"/>
      <c r="F14" s="447"/>
      <c r="G14" s="443"/>
      <c r="H14" s="443"/>
      <c r="I14" s="443"/>
      <c r="J14" s="443"/>
      <c r="K14" s="21" t="s">
        <v>69</v>
      </c>
      <c r="L14" s="443"/>
      <c r="M14" s="698" t="s">
        <v>70</v>
      </c>
      <c r="N14" s="680"/>
      <c r="O14" s="680"/>
      <c r="P14" s="680"/>
      <c r="Q14" s="680"/>
      <c r="R14" s="19"/>
    </row>
    <row r="15" spans="1:65" s="17" customFormat="1" ht="10.35" customHeight="1" x14ac:dyDescent="0.25">
      <c r="B15" s="18"/>
      <c r="C15" s="443"/>
      <c r="D15" s="443"/>
      <c r="E15" s="443"/>
      <c r="F15" s="443"/>
      <c r="G15" s="443"/>
      <c r="H15" s="443"/>
      <c r="I15" s="443"/>
      <c r="J15" s="443"/>
      <c r="K15" s="443"/>
      <c r="L15" s="443"/>
      <c r="M15" s="443"/>
      <c r="N15" s="443"/>
      <c r="O15" s="443"/>
      <c r="P15" s="443"/>
      <c r="Q15" s="443"/>
      <c r="R15" s="19"/>
    </row>
    <row r="16" spans="1:65" s="17" customFormat="1" ht="29.25" customHeight="1" x14ac:dyDescent="0.25">
      <c r="B16" s="18"/>
      <c r="C16" s="694" t="s">
        <v>71</v>
      </c>
      <c r="D16" s="695"/>
      <c r="E16" s="695"/>
      <c r="F16" s="695"/>
      <c r="G16" s="695"/>
      <c r="H16" s="450"/>
      <c r="I16" s="450"/>
      <c r="J16" s="450"/>
      <c r="K16" s="450"/>
      <c r="L16" s="450"/>
      <c r="M16" s="450"/>
      <c r="N16" s="694" t="s">
        <v>72</v>
      </c>
      <c r="O16" s="680"/>
      <c r="P16" s="680"/>
      <c r="Q16" s="680"/>
      <c r="R16" s="19"/>
    </row>
    <row r="17" spans="2:47" s="17" customFormat="1" ht="10.35" customHeight="1" x14ac:dyDescent="0.25">
      <c r="B17" s="18"/>
      <c r="C17" s="443"/>
      <c r="D17" s="443"/>
      <c r="E17" s="443"/>
      <c r="F17" s="443"/>
      <c r="G17" s="443"/>
      <c r="H17" s="443"/>
      <c r="I17" s="443"/>
      <c r="J17" s="443"/>
      <c r="K17" s="443"/>
      <c r="L17" s="443"/>
      <c r="M17" s="443"/>
      <c r="N17" s="443"/>
      <c r="O17" s="443"/>
      <c r="P17" s="443"/>
      <c r="Q17" s="443"/>
      <c r="R17" s="19"/>
    </row>
    <row r="18" spans="2:47" s="17" customFormat="1" ht="29.25" customHeight="1" x14ac:dyDescent="0.25">
      <c r="B18" s="18"/>
      <c r="C18" s="29" t="s">
        <v>73</v>
      </c>
      <c r="D18" s="443"/>
      <c r="E18" s="443"/>
      <c r="F18" s="443"/>
      <c r="G18" s="443"/>
      <c r="H18" s="443"/>
      <c r="I18" s="443"/>
      <c r="J18" s="443"/>
      <c r="K18" s="443"/>
      <c r="L18" s="443"/>
      <c r="M18" s="443"/>
      <c r="N18" s="696">
        <f>N65</f>
        <v>0</v>
      </c>
      <c r="O18" s="680"/>
      <c r="P18" s="680"/>
      <c r="Q18" s="680"/>
      <c r="R18" s="19"/>
      <c r="AU18" s="30" t="s">
        <v>74</v>
      </c>
    </row>
    <row r="19" spans="2:47" s="35" customFormat="1" ht="24.95" customHeight="1" x14ac:dyDescent="0.25">
      <c r="B19" s="31"/>
      <c r="C19" s="449"/>
      <c r="D19" s="33" t="s">
        <v>75</v>
      </c>
      <c r="E19" s="449"/>
      <c r="F19" s="449"/>
      <c r="G19" s="449"/>
      <c r="H19" s="449"/>
      <c r="I19" s="449"/>
      <c r="J19" s="449"/>
      <c r="K19" s="449"/>
      <c r="L19" s="449"/>
      <c r="M19" s="449"/>
      <c r="N19" s="669">
        <f>N66</f>
        <v>0</v>
      </c>
      <c r="O19" s="685"/>
      <c r="P19" s="685"/>
      <c r="Q19" s="685"/>
      <c r="R19" s="34"/>
    </row>
    <row r="20" spans="2:47" s="40" customFormat="1" ht="19.899999999999999" customHeight="1" x14ac:dyDescent="0.25">
      <c r="B20" s="36"/>
      <c r="C20" s="448"/>
      <c r="D20" s="38" t="s">
        <v>76</v>
      </c>
      <c r="E20" s="448"/>
      <c r="F20" s="448"/>
      <c r="G20" s="448"/>
      <c r="H20" s="448"/>
      <c r="I20" s="448"/>
      <c r="J20" s="448"/>
      <c r="K20" s="448"/>
      <c r="L20" s="448"/>
      <c r="M20" s="448"/>
      <c r="N20" s="683">
        <f>N67</f>
        <v>0</v>
      </c>
      <c r="O20" s="684"/>
      <c r="P20" s="684"/>
      <c r="Q20" s="684"/>
      <c r="R20" s="39"/>
    </row>
    <row r="21" spans="2:47" s="40" customFormat="1" ht="19.899999999999999" customHeight="1" x14ac:dyDescent="0.25">
      <c r="B21" s="36"/>
      <c r="C21" s="448"/>
      <c r="D21" s="38" t="s">
        <v>77</v>
      </c>
      <c r="E21" s="448"/>
      <c r="F21" s="448"/>
      <c r="G21" s="448"/>
      <c r="H21" s="448"/>
      <c r="I21" s="448"/>
      <c r="J21" s="448"/>
      <c r="K21" s="448"/>
      <c r="L21" s="448"/>
      <c r="M21" s="448"/>
      <c r="N21" s="683">
        <f>N193</f>
        <v>0</v>
      </c>
      <c r="O21" s="684"/>
      <c r="P21" s="684"/>
      <c r="Q21" s="684"/>
      <c r="R21" s="39"/>
    </row>
    <row r="22" spans="2:47" s="40" customFormat="1" ht="19.899999999999999" customHeight="1" x14ac:dyDescent="0.25">
      <c r="B22" s="36"/>
      <c r="C22" s="448"/>
      <c r="D22" s="38" t="s">
        <v>78</v>
      </c>
      <c r="E22" s="448"/>
      <c r="F22" s="448"/>
      <c r="G22" s="448"/>
      <c r="H22" s="448"/>
      <c r="I22" s="448"/>
      <c r="J22" s="448"/>
      <c r="K22" s="448"/>
      <c r="L22" s="448"/>
      <c r="M22" s="448"/>
      <c r="N22" s="683">
        <f>N256</f>
        <v>0</v>
      </c>
      <c r="O22" s="684"/>
      <c r="P22" s="684"/>
      <c r="Q22" s="684"/>
      <c r="R22" s="39"/>
    </row>
    <row r="23" spans="2:47" s="40" customFormat="1" ht="19.899999999999999" customHeight="1" x14ac:dyDescent="0.25">
      <c r="B23" s="36"/>
      <c r="C23" s="448"/>
      <c r="D23" s="38" t="s">
        <v>79</v>
      </c>
      <c r="E23" s="448"/>
      <c r="F23" s="448"/>
      <c r="G23" s="448"/>
      <c r="H23" s="448"/>
      <c r="I23" s="448"/>
      <c r="J23" s="448"/>
      <c r="K23" s="448"/>
      <c r="L23" s="448"/>
      <c r="M23" s="448"/>
      <c r="N23" s="683">
        <f>N314</f>
        <v>0</v>
      </c>
      <c r="O23" s="684"/>
      <c r="P23" s="684"/>
      <c r="Q23" s="684"/>
      <c r="R23" s="39"/>
    </row>
    <row r="24" spans="2:47" s="40" customFormat="1" ht="19.899999999999999" customHeight="1" x14ac:dyDescent="0.25">
      <c r="B24" s="36"/>
      <c r="C24" s="448"/>
      <c r="D24" s="38" t="s">
        <v>80</v>
      </c>
      <c r="E24" s="448"/>
      <c r="F24" s="448"/>
      <c r="G24" s="448"/>
      <c r="H24" s="448"/>
      <c r="I24" s="448"/>
      <c r="J24" s="448"/>
      <c r="K24" s="448"/>
      <c r="L24" s="448"/>
      <c r="M24" s="448"/>
      <c r="N24" s="683">
        <f>N339</f>
        <v>0</v>
      </c>
      <c r="O24" s="684"/>
      <c r="P24" s="684"/>
      <c r="Q24" s="684"/>
      <c r="R24" s="39"/>
    </row>
    <row r="25" spans="2:47" s="40" customFormat="1" ht="19.899999999999999" customHeight="1" x14ac:dyDescent="0.25">
      <c r="B25" s="36"/>
      <c r="C25" s="448"/>
      <c r="D25" s="38" t="s">
        <v>81</v>
      </c>
      <c r="E25" s="448"/>
      <c r="F25" s="448"/>
      <c r="G25" s="448"/>
      <c r="H25" s="448"/>
      <c r="I25" s="448"/>
      <c r="J25" s="448"/>
      <c r="K25" s="448"/>
      <c r="L25" s="448"/>
      <c r="M25" s="448"/>
      <c r="N25" s="683">
        <f>N391</f>
        <v>0</v>
      </c>
      <c r="O25" s="684"/>
      <c r="P25" s="684"/>
      <c r="Q25" s="684"/>
      <c r="R25" s="39"/>
    </row>
    <row r="26" spans="2:47" s="40" customFormat="1" ht="19.899999999999999" customHeight="1" x14ac:dyDescent="0.25">
      <c r="B26" s="36"/>
      <c r="C26" s="448"/>
      <c r="D26" s="38" t="s">
        <v>82</v>
      </c>
      <c r="E26" s="448"/>
      <c r="F26" s="448"/>
      <c r="G26" s="448"/>
      <c r="H26" s="448"/>
      <c r="I26" s="448"/>
      <c r="J26" s="448"/>
      <c r="K26" s="448"/>
      <c r="L26" s="448"/>
      <c r="M26" s="448"/>
      <c r="N26" s="683">
        <f>N439</f>
        <v>0</v>
      </c>
      <c r="O26" s="684"/>
      <c r="P26" s="684"/>
      <c r="Q26" s="684"/>
      <c r="R26" s="39"/>
    </row>
    <row r="27" spans="2:47" s="40" customFormat="1" ht="19.899999999999999" customHeight="1" x14ac:dyDescent="0.25">
      <c r="B27" s="36"/>
      <c r="C27" s="448"/>
      <c r="D27" s="38" t="s">
        <v>83</v>
      </c>
      <c r="E27" s="448"/>
      <c r="F27" s="448"/>
      <c r="G27" s="448"/>
      <c r="H27" s="448"/>
      <c r="I27" s="448"/>
      <c r="J27" s="448"/>
      <c r="K27" s="448"/>
      <c r="L27" s="448"/>
      <c r="M27" s="448"/>
      <c r="N27" s="683">
        <f>N559</f>
        <v>0</v>
      </c>
      <c r="O27" s="684"/>
      <c r="P27" s="684"/>
      <c r="Q27" s="684"/>
      <c r="R27" s="39"/>
    </row>
    <row r="28" spans="2:47" s="40" customFormat="1" ht="19.899999999999999" customHeight="1" x14ac:dyDescent="0.25">
      <c r="B28" s="36"/>
      <c r="C28" s="448"/>
      <c r="D28" s="38" t="s">
        <v>84</v>
      </c>
      <c r="E28" s="448"/>
      <c r="F28" s="448"/>
      <c r="G28" s="448"/>
      <c r="H28" s="448"/>
      <c r="I28" s="448"/>
      <c r="J28" s="448"/>
      <c r="K28" s="448"/>
      <c r="L28" s="448"/>
      <c r="M28" s="448"/>
      <c r="N28" s="683">
        <f>N562</f>
        <v>0</v>
      </c>
      <c r="O28" s="684"/>
      <c r="P28" s="684"/>
      <c r="Q28" s="684"/>
      <c r="R28" s="39"/>
    </row>
    <row r="29" spans="2:47" s="40" customFormat="1" ht="19.899999999999999" customHeight="1" x14ac:dyDescent="0.25">
      <c r="B29" s="36"/>
      <c r="C29" s="448"/>
      <c r="D29" s="38" t="s">
        <v>85</v>
      </c>
      <c r="E29" s="448"/>
      <c r="F29" s="448"/>
      <c r="G29" s="448"/>
      <c r="H29" s="448"/>
      <c r="I29" s="448"/>
      <c r="J29" s="448"/>
      <c r="K29" s="448"/>
      <c r="L29" s="448"/>
      <c r="M29" s="448"/>
      <c r="N29" s="683">
        <f>N765</f>
        <v>0</v>
      </c>
      <c r="O29" s="684"/>
      <c r="P29" s="684"/>
      <c r="Q29" s="684"/>
      <c r="R29" s="39"/>
    </row>
    <row r="30" spans="2:47" s="40" customFormat="1" ht="19.899999999999999" customHeight="1" x14ac:dyDescent="0.25">
      <c r="B30" s="36"/>
      <c r="C30" s="448"/>
      <c r="D30" s="38" t="s">
        <v>86</v>
      </c>
      <c r="E30" s="448"/>
      <c r="F30" s="448"/>
      <c r="G30" s="448"/>
      <c r="H30" s="448"/>
      <c r="I30" s="448"/>
      <c r="J30" s="448"/>
      <c r="K30" s="448"/>
      <c r="L30" s="448"/>
      <c r="M30" s="448"/>
      <c r="N30" s="683">
        <f>N767</f>
        <v>0</v>
      </c>
      <c r="O30" s="684"/>
      <c r="P30" s="684"/>
      <c r="Q30" s="684"/>
      <c r="R30" s="39"/>
    </row>
    <row r="31" spans="2:47" s="35" customFormat="1" ht="24.95" customHeight="1" x14ac:dyDescent="0.25">
      <c r="B31" s="31"/>
      <c r="C31" s="449"/>
      <c r="D31" s="33" t="s">
        <v>87</v>
      </c>
      <c r="E31" s="449"/>
      <c r="F31" s="449"/>
      <c r="G31" s="449"/>
      <c r="H31" s="449"/>
      <c r="I31" s="449"/>
      <c r="J31" s="449"/>
      <c r="K31" s="449"/>
      <c r="L31" s="449"/>
      <c r="M31" s="449"/>
      <c r="N31" s="669">
        <f>N801</f>
        <v>0</v>
      </c>
      <c r="O31" s="685"/>
      <c r="P31" s="685"/>
      <c r="Q31" s="685"/>
      <c r="R31" s="34"/>
    </row>
    <row r="32" spans="2:47" s="40" customFormat="1" ht="19.899999999999999" customHeight="1" x14ac:dyDescent="0.25">
      <c r="B32" s="36"/>
      <c r="C32" s="448"/>
      <c r="D32" s="38" t="s">
        <v>88</v>
      </c>
      <c r="E32" s="448"/>
      <c r="F32" s="448"/>
      <c r="G32" s="448"/>
      <c r="H32" s="448"/>
      <c r="I32" s="448"/>
      <c r="J32" s="448"/>
      <c r="K32" s="448"/>
      <c r="L32" s="448"/>
      <c r="M32" s="448"/>
      <c r="N32" s="683">
        <f>N802</f>
        <v>0</v>
      </c>
      <c r="O32" s="684"/>
      <c r="P32" s="684"/>
      <c r="Q32" s="684"/>
      <c r="R32" s="39"/>
    </row>
    <row r="33" spans="2:21" s="40" customFormat="1" ht="19.899999999999999" customHeight="1" x14ac:dyDescent="0.25">
      <c r="B33" s="36"/>
      <c r="C33" s="448"/>
      <c r="D33" s="38" t="s">
        <v>89</v>
      </c>
      <c r="E33" s="448"/>
      <c r="F33" s="448"/>
      <c r="G33" s="448"/>
      <c r="H33" s="448"/>
      <c r="I33" s="448"/>
      <c r="J33" s="448"/>
      <c r="K33" s="448"/>
      <c r="L33" s="448"/>
      <c r="M33" s="448"/>
      <c r="N33" s="683">
        <f>N847</f>
        <v>0</v>
      </c>
      <c r="O33" s="684"/>
      <c r="P33" s="684"/>
      <c r="Q33" s="684"/>
      <c r="R33" s="39"/>
    </row>
    <row r="34" spans="2:21" s="40" customFormat="1" ht="19.899999999999999" customHeight="1" x14ac:dyDescent="0.25">
      <c r="B34" s="36"/>
      <c r="C34" s="448"/>
      <c r="D34" s="38" t="s">
        <v>90</v>
      </c>
      <c r="E34" s="448"/>
      <c r="F34" s="448"/>
      <c r="G34" s="448"/>
      <c r="H34" s="448"/>
      <c r="I34" s="448"/>
      <c r="J34" s="448"/>
      <c r="K34" s="448"/>
      <c r="L34" s="448"/>
      <c r="M34" s="448"/>
      <c r="N34" s="683">
        <f>N871</f>
        <v>0</v>
      </c>
      <c r="O34" s="684"/>
      <c r="P34" s="684"/>
      <c r="Q34" s="684"/>
      <c r="R34" s="39"/>
    </row>
    <row r="35" spans="2:21" s="40" customFormat="1" ht="19.899999999999999" customHeight="1" x14ac:dyDescent="0.25">
      <c r="B35" s="36"/>
      <c r="C35" s="448"/>
      <c r="D35" s="38" t="s">
        <v>91</v>
      </c>
      <c r="E35" s="448"/>
      <c r="F35" s="448"/>
      <c r="G35" s="448"/>
      <c r="H35" s="448"/>
      <c r="I35" s="448"/>
      <c r="J35" s="448"/>
      <c r="K35" s="448"/>
      <c r="L35" s="448"/>
      <c r="M35" s="448"/>
      <c r="N35" s="683">
        <f>N879</f>
        <v>0</v>
      </c>
      <c r="O35" s="684"/>
      <c r="P35" s="684"/>
      <c r="Q35" s="684"/>
      <c r="R35" s="39"/>
    </row>
    <row r="36" spans="2:21" s="40" customFormat="1" ht="19.899999999999999" customHeight="1" x14ac:dyDescent="0.25">
      <c r="B36" s="36"/>
      <c r="C36" s="448"/>
      <c r="D36" s="38" t="s">
        <v>92</v>
      </c>
      <c r="E36" s="448"/>
      <c r="F36" s="448"/>
      <c r="G36" s="448"/>
      <c r="H36" s="448"/>
      <c r="I36" s="448"/>
      <c r="J36" s="448"/>
      <c r="K36" s="448"/>
      <c r="L36" s="448"/>
      <c r="M36" s="448"/>
      <c r="N36" s="683">
        <f>N901</f>
        <v>0</v>
      </c>
      <c r="O36" s="684"/>
      <c r="P36" s="684"/>
      <c r="Q36" s="684"/>
      <c r="R36" s="39"/>
    </row>
    <row r="37" spans="2:21" s="40" customFormat="1" ht="19.899999999999999" customHeight="1" x14ac:dyDescent="0.25">
      <c r="B37" s="36"/>
      <c r="C37" s="448"/>
      <c r="D37" s="38" t="s">
        <v>93</v>
      </c>
      <c r="E37" s="448"/>
      <c r="F37" s="448"/>
      <c r="G37" s="448"/>
      <c r="H37" s="448"/>
      <c r="I37" s="448"/>
      <c r="J37" s="448"/>
      <c r="K37" s="448"/>
      <c r="L37" s="448"/>
      <c r="M37" s="448"/>
      <c r="N37" s="683">
        <f>N922</f>
        <v>0</v>
      </c>
      <c r="O37" s="684"/>
      <c r="P37" s="684"/>
      <c r="Q37" s="684"/>
      <c r="R37" s="39"/>
    </row>
    <row r="38" spans="2:21" s="40" customFormat="1" ht="19.899999999999999" customHeight="1" x14ac:dyDescent="0.25">
      <c r="B38" s="36"/>
      <c r="C38" s="448"/>
      <c r="D38" s="38" t="s">
        <v>94</v>
      </c>
      <c r="E38" s="448"/>
      <c r="F38" s="448"/>
      <c r="G38" s="448"/>
      <c r="H38" s="448"/>
      <c r="I38" s="448"/>
      <c r="J38" s="448"/>
      <c r="K38" s="448"/>
      <c r="L38" s="448"/>
      <c r="M38" s="448"/>
      <c r="N38" s="683">
        <f>N940</f>
        <v>0</v>
      </c>
      <c r="O38" s="684"/>
      <c r="P38" s="684"/>
      <c r="Q38" s="684"/>
      <c r="R38" s="39"/>
    </row>
    <row r="39" spans="2:21" s="40" customFormat="1" ht="19.899999999999999" customHeight="1" x14ac:dyDescent="0.25">
      <c r="B39" s="36"/>
      <c r="C39" s="448"/>
      <c r="D39" s="38" t="s">
        <v>95</v>
      </c>
      <c r="E39" s="448"/>
      <c r="F39" s="448"/>
      <c r="G39" s="448"/>
      <c r="H39" s="448"/>
      <c r="I39" s="448"/>
      <c r="J39" s="448"/>
      <c r="K39" s="448"/>
      <c r="L39" s="448"/>
      <c r="M39" s="448"/>
      <c r="N39" s="683">
        <f>N983</f>
        <v>0</v>
      </c>
      <c r="O39" s="684"/>
      <c r="P39" s="684"/>
      <c r="Q39" s="684"/>
      <c r="R39" s="39"/>
    </row>
    <row r="40" spans="2:21" s="40" customFormat="1" ht="19.899999999999999" customHeight="1" x14ac:dyDescent="0.25">
      <c r="B40" s="36"/>
      <c r="C40" s="448"/>
      <c r="D40" s="38" t="s">
        <v>96</v>
      </c>
      <c r="E40" s="448"/>
      <c r="F40" s="448"/>
      <c r="G40" s="448"/>
      <c r="H40" s="448"/>
      <c r="I40" s="448"/>
      <c r="J40" s="448"/>
      <c r="K40" s="448"/>
      <c r="L40" s="448"/>
      <c r="M40" s="448"/>
      <c r="N40" s="683">
        <f>N1068</f>
        <v>0</v>
      </c>
      <c r="O40" s="684"/>
      <c r="P40" s="684"/>
      <c r="Q40" s="684"/>
      <c r="R40" s="39"/>
    </row>
    <row r="41" spans="2:21" s="40" customFormat="1" ht="19.899999999999999" customHeight="1" x14ac:dyDescent="0.25">
      <c r="B41" s="36"/>
      <c r="C41" s="448"/>
      <c r="D41" s="38" t="s">
        <v>97</v>
      </c>
      <c r="E41" s="448"/>
      <c r="F41" s="448"/>
      <c r="G41" s="448"/>
      <c r="H41" s="448"/>
      <c r="I41" s="448"/>
      <c r="J41" s="448"/>
      <c r="K41" s="448"/>
      <c r="L41" s="448"/>
      <c r="M41" s="448"/>
      <c r="N41" s="683">
        <f>N1105</f>
        <v>0</v>
      </c>
      <c r="O41" s="684"/>
      <c r="P41" s="684"/>
      <c r="Q41" s="684"/>
      <c r="R41" s="39"/>
    </row>
    <row r="42" spans="2:21" s="40" customFormat="1" ht="19.899999999999999" customHeight="1" x14ac:dyDescent="0.25">
      <c r="B42" s="36"/>
      <c r="C42" s="448"/>
      <c r="D42" s="38" t="s">
        <v>98</v>
      </c>
      <c r="E42" s="448"/>
      <c r="F42" s="448"/>
      <c r="G42" s="448"/>
      <c r="H42" s="448"/>
      <c r="I42" s="448"/>
      <c r="J42" s="448"/>
      <c r="K42" s="448"/>
      <c r="L42" s="448"/>
      <c r="M42" s="448"/>
      <c r="N42" s="683">
        <f>N1136</f>
        <v>0</v>
      </c>
      <c r="O42" s="684"/>
      <c r="P42" s="684"/>
      <c r="Q42" s="684"/>
      <c r="R42" s="39"/>
    </row>
    <row r="43" spans="2:21" s="40" customFormat="1" ht="19.899999999999999" customHeight="1" x14ac:dyDescent="0.25">
      <c r="B43" s="36"/>
      <c r="C43" s="448"/>
      <c r="D43" s="38" t="s">
        <v>99</v>
      </c>
      <c r="E43" s="448"/>
      <c r="F43" s="448"/>
      <c r="G43" s="448"/>
      <c r="H43" s="448"/>
      <c r="I43" s="448"/>
      <c r="J43" s="448"/>
      <c r="K43" s="448"/>
      <c r="L43" s="448"/>
      <c r="M43" s="448"/>
      <c r="N43" s="683">
        <f>N1167</f>
        <v>0</v>
      </c>
      <c r="O43" s="684"/>
      <c r="P43" s="684"/>
      <c r="Q43" s="684"/>
      <c r="R43" s="39"/>
    </row>
    <row r="44" spans="2:21" s="17" customFormat="1" ht="21.75" customHeight="1" x14ac:dyDescent="0.25">
      <c r="B44" s="18"/>
      <c r="C44" s="443"/>
      <c r="D44" s="443"/>
      <c r="E44" s="443"/>
      <c r="F44" s="443"/>
      <c r="G44" s="443"/>
      <c r="H44" s="443"/>
      <c r="I44" s="443"/>
      <c r="J44" s="443"/>
      <c r="K44" s="443"/>
      <c r="L44" s="443"/>
      <c r="M44" s="443"/>
      <c r="N44" s="443"/>
      <c r="O44" s="443"/>
      <c r="P44" s="443"/>
      <c r="Q44" s="443"/>
      <c r="R44" s="19"/>
    </row>
    <row r="45" spans="2:21" s="17" customFormat="1" ht="29.25" customHeight="1" x14ac:dyDescent="0.25">
      <c r="B45" s="18"/>
      <c r="C45" s="29" t="s">
        <v>8009</v>
      </c>
      <c r="D45" s="443"/>
      <c r="E45" s="443"/>
      <c r="F45" s="443"/>
      <c r="G45" s="443"/>
      <c r="H45" s="443"/>
      <c r="I45" s="443"/>
      <c r="J45" s="443"/>
      <c r="K45" s="443"/>
      <c r="L45" s="443"/>
      <c r="M45" s="443"/>
      <c r="N45" s="699">
        <v>0</v>
      </c>
      <c r="O45" s="680"/>
      <c r="P45" s="680"/>
      <c r="Q45" s="680"/>
      <c r="R45" s="19"/>
      <c r="T45" s="453"/>
      <c r="U45" s="452" t="s">
        <v>109</v>
      </c>
    </row>
    <row r="46" spans="2:21" s="17" customFormat="1" ht="18" customHeight="1" x14ac:dyDescent="0.25">
      <c r="B46" s="18"/>
      <c r="C46" s="443"/>
      <c r="D46" s="443"/>
      <c r="E46" s="443"/>
      <c r="F46" s="443"/>
      <c r="G46" s="443"/>
      <c r="H46" s="443"/>
      <c r="I46" s="443"/>
      <c r="J46" s="443"/>
      <c r="K46" s="443"/>
      <c r="L46" s="443"/>
      <c r="M46" s="443"/>
      <c r="N46" s="443"/>
      <c r="O46" s="443"/>
      <c r="P46" s="443"/>
      <c r="Q46" s="443"/>
      <c r="R46" s="19"/>
    </row>
    <row r="47" spans="2:21" s="17" customFormat="1" ht="29.25" customHeight="1" x14ac:dyDescent="0.25">
      <c r="B47" s="18"/>
      <c r="C47" s="451" t="s">
        <v>8008</v>
      </c>
      <c r="D47" s="450"/>
      <c r="E47" s="450"/>
      <c r="F47" s="450"/>
      <c r="G47" s="450"/>
      <c r="H47" s="450"/>
      <c r="I47" s="450"/>
      <c r="J47" s="450"/>
      <c r="K47" s="450"/>
      <c r="L47" s="700">
        <f>ROUND(SUM(N18+N45),2)</f>
        <v>0</v>
      </c>
      <c r="M47" s="695"/>
      <c r="N47" s="695"/>
      <c r="O47" s="695"/>
      <c r="P47" s="695"/>
      <c r="Q47" s="695"/>
      <c r="R47" s="19"/>
    </row>
    <row r="48" spans="2:21" s="17" customFormat="1" ht="6.95" customHeight="1" x14ac:dyDescent="0.25">
      <c r="B48" s="41"/>
      <c r="C48" s="42"/>
      <c r="D48" s="42"/>
      <c r="E48" s="42"/>
      <c r="F48" s="42"/>
      <c r="G48" s="42"/>
      <c r="H48" s="42"/>
      <c r="I48" s="42"/>
      <c r="J48" s="42"/>
      <c r="K48" s="42"/>
      <c r="L48" s="42"/>
      <c r="M48" s="42"/>
      <c r="N48" s="42"/>
      <c r="O48" s="42"/>
      <c r="P48" s="42"/>
      <c r="Q48" s="42"/>
      <c r="R48" s="43"/>
    </row>
    <row r="52" spans="2:27" s="17" customFormat="1" ht="6.95" customHeight="1" x14ac:dyDescent="0.25">
      <c r="B52" s="14"/>
      <c r="C52" s="15"/>
      <c r="D52" s="15"/>
      <c r="E52" s="15"/>
      <c r="F52" s="15"/>
      <c r="G52" s="15"/>
      <c r="H52" s="15"/>
      <c r="I52" s="15"/>
      <c r="J52" s="15"/>
      <c r="K52" s="15"/>
      <c r="L52" s="15"/>
      <c r="M52" s="15"/>
      <c r="N52" s="15"/>
      <c r="O52" s="15"/>
      <c r="P52" s="15"/>
      <c r="Q52" s="15"/>
      <c r="R52" s="16"/>
    </row>
    <row r="53" spans="2:27" s="17" customFormat="1" ht="36.950000000000003" customHeight="1" x14ac:dyDescent="0.25">
      <c r="B53" s="18"/>
      <c r="C53" s="686" t="s">
        <v>100</v>
      </c>
      <c r="D53" s="680"/>
      <c r="E53" s="680"/>
      <c r="F53" s="680"/>
      <c r="G53" s="680"/>
      <c r="H53" s="680"/>
      <c r="I53" s="680"/>
      <c r="J53" s="680"/>
      <c r="K53" s="680"/>
      <c r="L53" s="680"/>
      <c r="M53" s="680"/>
      <c r="N53" s="680"/>
      <c r="O53" s="680"/>
      <c r="P53" s="680"/>
      <c r="Q53" s="680"/>
      <c r="R53" s="19"/>
    </row>
    <row r="54" spans="2:27" s="17" customFormat="1" ht="6.95" customHeight="1" x14ac:dyDescent="0.25">
      <c r="B54" s="18"/>
      <c r="C54" s="443"/>
      <c r="D54" s="443"/>
      <c r="E54" s="443"/>
      <c r="F54" s="443"/>
      <c r="G54" s="443"/>
      <c r="H54" s="443"/>
      <c r="I54" s="443"/>
      <c r="J54" s="443"/>
      <c r="K54" s="443"/>
      <c r="L54" s="443"/>
      <c r="M54" s="443"/>
      <c r="N54" s="443"/>
      <c r="O54" s="443"/>
      <c r="P54" s="443"/>
      <c r="Q54" s="443"/>
      <c r="R54" s="19"/>
    </row>
    <row r="55" spans="2:27" s="17" customFormat="1" ht="30" customHeight="1" x14ac:dyDescent="0.25">
      <c r="B55" s="18"/>
      <c r="C55" s="21" t="s">
        <v>55</v>
      </c>
      <c r="D55" s="443"/>
      <c r="E55" s="443"/>
      <c r="F55" s="687" t="s">
        <v>56</v>
      </c>
      <c r="G55" s="680"/>
      <c r="H55" s="680"/>
      <c r="I55" s="680"/>
      <c r="J55" s="680"/>
      <c r="K55" s="680"/>
      <c r="L55" s="680"/>
      <c r="M55" s="680"/>
      <c r="N55" s="680"/>
      <c r="O55" s="680"/>
      <c r="P55" s="680"/>
      <c r="Q55" s="443"/>
      <c r="R55" s="19"/>
    </row>
    <row r="56" spans="2:27" ht="30" customHeight="1" x14ac:dyDescent="0.3">
      <c r="B56" s="22"/>
      <c r="C56" s="21" t="s">
        <v>57</v>
      </c>
      <c r="D56" s="446"/>
      <c r="E56" s="446"/>
      <c r="F56" s="687" t="s">
        <v>58</v>
      </c>
      <c r="G56" s="688"/>
      <c r="H56" s="688"/>
      <c r="I56" s="688"/>
      <c r="J56" s="688"/>
      <c r="K56" s="688"/>
      <c r="L56" s="688"/>
      <c r="M56" s="688"/>
      <c r="N56" s="688"/>
      <c r="O56" s="688"/>
      <c r="P56" s="688"/>
      <c r="Q56" s="446"/>
      <c r="R56" s="24"/>
    </row>
    <row r="57" spans="2:27" s="17" customFormat="1" ht="36.950000000000003" customHeight="1" x14ac:dyDescent="0.25">
      <c r="B57" s="18"/>
      <c r="C57" s="26" t="s">
        <v>59</v>
      </c>
      <c r="D57" s="443"/>
      <c r="E57" s="443"/>
      <c r="F57" s="689" t="s">
        <v>60</v>
      </c>
      <c r="G57" s="680"/>
      <c r="H57" s="680"/>
      <c r="I57" s="680"/>
      <c r="J57" s="680"/>
      <c r="K57" s="680"/>
      <c r="L57" s="680"/>
      <c r="M57" s="680"/>
      <c r="N57" s="680"/>
      <c r="O57" s="680"/>
      <c r="P57" s="680"/>
      <c r="Q57" s="443"/>
      <c r="R57" s="19"/>
    </row>
    <row r="58" spans="2:27" s="17" customFormat="1" ht="6.95" customHeight="1" x14ac:dyDescent="0.25">
      <c r="B58" s="18"/>
      <c r="C58" s="443"/>
      <c r="D58" s="443"/>
      <c r="E58" s="443"/>
      <c r="F58" s="443"/>
      <c r="G58" s="443"/>
      <c r="H58" s="443"/>
      <c r="I58" s="443"/>
      <c r="J58" s="443"/>
      <c r="K58" s="443"/>
      <c r="L58" s="443"/>
      <c r="M58" s="443"/>
      <c r="N58" s="443"/>
      <c r="O58" s="443"/>
      <c r="P58" s="443"/>
      <c r="Q58" s="443"/>
      <c r="R58" s="19"/>
    </row>
    <row r="59" spans="2:27" s="17" customFormat="1" ht="18" customHeight="1" x14ac:dyDescent="0.25">
      <c r="B59" s="18"/>
      <c r="C59" s="21" t="s">
        <v>61</v>
      </c>
      <c r="D59" s="443"/>
      <c r="E59" s="443"/>
      <c r="F59" s="447" t="s">
        <v>62</v>
      </c>
      <c r="G59" s="443"/>
      <c r="H59" s="443"/>
      <c r="I59" s="443"/>
      <c r="J59" s="443"/>
      <c r="K59" s="21" t="s">
        <v>63</v>
      </c>
      <c r="L59" s="443"/>
      <c r="M59" s="697">
        <v>42613</v>
      </c>
      <c r="N59" s="680"/>
      <c r="O59" s="680"/>
      <c r="P59" s="680"/>
      <c r="Q59" s="443"/>
      <c r="R59" s="19"/>
    </row>
    <row r="60" spans="2:27" s="17" customFormat="1" ht="6.95" customHeight="1" x14ac:dyDescent="0.25">
      <c r="B60" s="18"/>
      <c r="C60" s="443"/>
      <c r="D60" s="443"/>
      <c r="E60" s="443"/>
      <c r="F60" s="443"/>
      <c r="G60" s="443"/>
      <c r="H60" s="443"/>
      <c r="I60" s="443"/>
      <c r="J60" s="443"/>
      <c r="K60" s="443"/>
      <c r="L60" s="443"/>
      <c r="M60" s="443"/>
      <c r="N60" s="443"/>
      <c r="O60" s="443"/>
      <c r="P60" s="443"/>
      <c r="Q60" s="443"/>
      <c r="R60" s="19"/>
    </row>
    <row r="61" spans="2:27" s="17" customFormat="1" ht="15" x14ac:dyDescent="0.25">
      <c r="B61" s="18"/>
      <c r="C61" s="21" t="s">
        <v>64</v>
      </c>
      <c r="D61" s="443"/>
      <c r="E61" s="443"/>
      <c r="F61" s="447" t="s">
        <v>65</v>
      </c>
      <c r="G61" s="443"/>
      <c r="H61" s="443"/>
      <c r="I61" s="443"/>
      <c r="J61" s="443"/>
      <c r="K61" s="21" t="s">
        <v>66</v>
      </c>
      <c r="L61" s="443"/>
      <c r="M61" s="698" t="s">
        <v>67</v>
      </c>
      <c r="N61" s="680"/>
      <c r="O61" s="680"/>
      <c r="P61" s="680"/>
      <c r="Q61" s="680"/>
      <c r="R61" s="19"/>
    </row>
    <row r="62" spans="2:27" s="17" customFormat="1" ht="14.45" customHeight="1" x14ac:dyDescent="0.25">
      <c r="B62" s="18"/>
      <c r="C62" s="21" t="s">
        <v>68</v>
      </c>
      <c r="D62" s="443"/>
      <c r="E62" s="443"/>
      <c r="F62" s="447"/>
      <c r="G62" s="443"/>
      <c r="H62" s="443"/>
      <c r="I62" s="443"/>
      <c r="J62" s="443"/>
      <c r="K62" s="21" t="s">
        <v>69</v>
      </c>
      <c r="L62" s="443"/>
      <c r="M62" s="698" t="s">
        <v>70</v>
      </c>
      <c r="N62" s="680"/>
      <c r="O62" s="680"/>
      <c r="P62" s="680"/>
      <c r="Q62" s="680"/>
      <c r="R62" s="19"/>
    </row>
    <row r="63" spans="2:27" s="17" customFormat="1" ht="10.35" customHeight="1" x14ac:dyDescent="0.25">
      <c r="B63" s="18"/>
      <c r="C63" s="443"/>
      <c r="D63" s="443"/>
      <c r="E63" s="443"/>
      <c r="F63" s="443"/>
      <c r="G63" s="443"/>
      <c r="H63" s="443"/>
      <c r="I63" s="443"/>
      <c r="J63" s="443"/>
      <c r="K63" s="443"/>
      <c r="L63" s="443"/>
      <c r="M63" s="443"/>
      <c r="N63" s="443"/>
      <c r="O63" s="443"/>
      <c r="P63" s="443"/>
      <c r="Q63" s="443"/>
      <c r="R63" s="19"/>
    </row>
    <row r="64" spans="2:27" s="48" customFormat="1" ht="29.25" customHeight="1" x14ac:dyDescent="0.25">
      <c r="B64" s="44"/>
      <c r="C64" s="45" t="s">
        <v>101</v>
      </c>
      <c r="D64" s="445" t="s">
        <v>102</v>
      </c>
      <c r="E64" s="445" t="s">
        <v>103</v>
      </c>
      <c r="F64" s="690" t="s">
        <v>104</v>
      </c>
      <c r="G64" s="691"/>
      <c r="H64" s="691"/>
      <c r="I64" s="691"/>
      <c r="J64" s="445" t="s">
        <v>105</v>
      </c>
      <c r="K64" s="445" t="s">
        <v>106</v>
      </c>
      <c r="L64" s="692" t="s">
        <v>107</v>
      </c>
      <c r="M64" s="691"/>
      <c r="N64" s="690" t="s">
        <v>72</v>
      </c>
      <c r="O64" s="691"/>
      <c r="P64" s="691"/>
      <c r="Q64" s="693"/>
      <c r="R64" s="47"/>
      <c r="T64" s="49" t="s">
        <v>108</v>
      </c>
      <c r="U64" s="50" t="s">
        <v>109</v>
      </c>
      <c r="V64" s="50" t="s">
        <v>110</v>
      </c>
      <c r="W64" s="50" t="s">
        <v>111</v>
      </c>
      <c r="X64" s="50" t="s">
        <v>112</v>
      </c>
      <c r="Y64" s="50" t="s">
        <v>113</v>
      </c>
      <c r="Z64" s="50" t="s">
        <v>114</v>
      </c>
      <c r="AA64" s="51" t="s">
        <v>115</v>
      </c>
    </row>
    <row r="65" spans="2:64" s="17" customFormat="1" ht="29.25" customHeight="1" x14ac:dyDescent="0.35">
      <c r="B65" s="18"/>
      <c r="C65" s="52" t="s">
        <v>116</v>
      </c>
      <c r="D65" s="443"/>
      <c r="E65" s="443"/>
      <c r="F65" s="443"/>
      <c r="G65" s="443"/>
      <c r="H65" s="443"/>
      <c r="I65" s="443"/>
      <c r="J65" s="443"/>
      <c r="K65" s="443"/>
      <c r="L65" s="443"/>
      <c r="M65" s="443"/>
      <c r="N65" s="674">
        <f>BK65</f>
        <v>0</v>
      </c>
      <c r="O65" s="675"/>
      <c r="P65" s="675"/>
      <c r="Q65" s="675"/>
      <c r="R65" s="19"/>
      <c r="T65" s="53"/>
      <c r="U65" s="54"/>
      <c r="V65" s="54"/>
      <c r="W65" s="55">
        <f>W66+W801</f>
        <v>9095.3115590000034</v>
      </c>
      <c r="X65" s="54"/>
      <c r="Y65" s="55">
        <f>Y66+Y801</f>
        <v>1709.4840307300001</v>
      </c>
      <c r="Z65" s="54"/>
      <c r="AA65" s="56">
        <f>AA66+AA801</f>
        <v>189.68334629000003</v>
      </c>
      <c r="AT65" s="30" t="s">
        <v>117</v>
      </c>
      <c r="AU65" s="30" t="s">
        <v>74</v>
      </c>
      <c r="BK65" s="57">
        <f>BK66+BK801</f>
        <v>0</v>
      </c>
    </row>
    <row r="66" spans="2:64" s="62" customFormat="1" ht="37.35" customHeight="1" x14ac:dyDescent="0.35">
      <c r="B66" s="58"/>
      <c r="C66" s="59"/>
      <c r="D66" s="60" t="s">
        <v>75</v>
      </c>
      <c r="E66" s="60"/>
      <c r="F66" s="60"/>
      <c r="G66" s="60"/>
      <c r="H66" s="60"/>
      <c r="I66" s="60"/>
      <c r="J66" s="60"/>
      <c r="K66" s="60"/>
      <c r="L66" s="60"/>
      <c r="M66" s="60"/>
      <c r="N66" s="668">
        <f>BK66</f>
        <v>0</v>
      </c>
      <c r="O66" s="669"/>
      <c r="P66" s="669"/>
      <c r="Q66" s="669"/>
      <c r="R66" s="61"/>
      <c r="T66" s="63"/>
      <c r="U66" s="59"/>
      <c r="V66" s="59"/>
      <c r="W66" s="64">
        <f>W67+W193+W256+W314+W339+W391+W439+W559+W562+W765+W767</f>
        <v>8484.4375990000026</v>
      </c>
      <c r="X66" s="59"/>
      <c r="Y66" s="64">
        <f>Y67+Y193+Y256+Y314+Y339+Y391+Y439+Y559+Y562+Y765+Y767</f>
        <v>524.54475909999996</v>
      </c>
      <c r="Z66" s="59"/>
      <c r="AA66" s="65">
        <f>AA67+AA193+AA256+AA314+AA339+AA391+AA439+AA559+AA562+AA765+AA767</f>
        <v>187.12006200000002</v>
      </c>
      <c r="AR66" s="66" t="s">
        <v>118</v>
      </c>
      <c r="AT66" s="67" t="s">
        <v>117</v>
      </c>
      <c r="AU66" s="67" t="s">
        <v>119</v>
      </c>
      <c r="AY66" s="66" t="s">
        <v>120</v>
      </c>
      <c r="BK66" s="68">
        <f>BK67+BK193+BK256+BK314+BK339+BK391+BK439+BK559+BK562+BK765+BK767</f>
        <v>0</v>
      </c>
    </row>
    <row r="67" spans="2:64" s="62" customFormat="1" ht="19.899999999999999" customHeight="1" x14ac:dyDescent="0.3">
      <c r="B67" s="58"/>
      <c r="C67" s="59"/>
      <c r="D67" s="69" t="s">
        <v>76</v>
      </c>
      <c r="E67" s="69"/>
      <c r="F67" s="69"/>
      <c r="G67" s="69"/>
      <c r="H67" s="69"/>
      <c r="I67" s="69"/>
      <c r="J67" s="69"/>
      <c r="K67" s="69"/>
      <c r="L67" s="69"/>
      <c r="M67" s="69"/>
      <c r="N67" s="659">
        <f>BK67</f>
        <v>0</v>
      </c>
      <c r="O67" s="660"/>
      <c r="P67" s="660"/>
      <c r="Q67" s="660"/>
      <c r="R67" s="61"/>
      <c r="T67" s="63"/>
      <c r="U67" s="59"/>
      <c r="V67" s="59"/>
      <c r="W67" s="64">
        <f>SUM(W68:W192)</f>
        <v>1197.0574750000001</v>
      </c>
      <c r="X67" s="59"/>
      <c r="Y67" s="64">
        <f>SUM(Y68:Y192)</f>
        <v>46.953319180000001</v>
      </c>
      <c r="Z67" s="59"/>
      <c r="AA67" s="65">
        <f>SUM(AA68:AA192)</f>
        <v>1.7430000000000001</v>
      </c>
      <c r="AR67" s="66" t="s">
        <v>118</v>
      </c>
      <c r="AT67" s="67" t="s">
        <v>117</v>
      </c>
      <c r="AU67" s="67" t="s">
        <v>118</v>
      </c>
      <c r="AY67" s="66" t="s">
        <v>120</v>
      </c>
      <c r="BK67" s="68">
        <f>SUM(BK68:BK192)</f>
        <v>0</v>
      </c>
    </row>
    <row r="68" spans="2:64" s="17" customFormat="1" ht="31.5" customHeight="1" x14ac:dyDescent="0.25">
      <c r="B68" s="70"/>
      <c r="C68" s="71" t="s">
        <v>118</v>
      </c>
      <c r="D68" s="71" t="s">
        <v>121</v>
      </c>
      <c r="E68" s="72" t="s">
        <v>122</v>
      </c>
      <c r="F68" s="671" t="s">
        <v>123</v>
      </c>
      <c r="G68" s="667"/>
      <c r="H68" s="667"/>
      <c r="I68" s="667"/>
      <c r="J68" s="73" t="s">
        <v>124</v>
      </c>
      <c r="K68" s="74">
        <v>336</v>
      </c>
      <c r="L68" s="666"/>
      <c r="M68" s="667"/>
      <c r="N68" s="666">
        <f>ROUND(L68*K68,2)</f>
        <v>0</v>
      </c>
      <c r="O68" s="667"/>
      <c r="P68" s="667"/>
      <c r="Q68" s="667"/>
      <c r="R68" s="75"/>
      <c r="T68" s="76" t="s">
        <v>125</v>
      </c>
      <c r="U68" s="77" t="s">
        <v>126</v>
      </c>
      <c r="V68" s="78">
        <v>0.4</v>
      </c>
      <c r="W68" s="78">
        <f>V68*K68</f>
        <v>134.4</v>
      </c>
      <c r="X68" s="78">
        <v>0</v>
      </c>
      <c r="Y68" s="78">
        <f>X68*K68</f>
        <v>0</v>
      </c>
      <c r="Z68" s="78">
        <v>0</v>
      </c>
      <c r="AA68" s="79">
        <f>Z68*K68</f>
        <v>0</v>
      </c>
      <c r="AR68" s="30" t="s">
        <v>127</v>
      </c>
      <c r="AT68" s="30" t="s">
        <v>121</v>
      </c>
      <c r="AU68" s="30" t="s">
        <v>128</v>
      </c>
      <c r="AY68" s="30" t="s">
        <v>120</v>
      </c>
      <c r="BE68" s="80">
        <f>IF(U68="základní",N68,0)</f>
        <v>0</v>
      </c>
      <c r="BF68" s="80">
        <f>IF(U68="snížená",N68,0)</f>
        <v>0</v>
      </c>
      <c r="BG68" s="80">
        <f>IF(U68="zákl. přenesená",N68,0)</f>
        <v>0</v>
      </c>
      <c r="BH68" s="80">
        <f>IF(U68="sníž. přenesená",N68,0)</f>
        <v>0</v>
      </c>
      <c r="BI68" s="80">
        <f>IF(U68="nulová",N68,0)</f>
        <v>0</v>
      </c>
      <c r="BJ68" s="30" t="s">
        <v>118</v>
      </c>
      <c r="BK68" s="80">
        <f>ROUND(L68*K68,2)</f>
        <v>0</v>
      </c>
      <c r="BL68" s="30" t="s">
        <v>127</v>
      </c>
    </row>
    <row r="69" spans="2:64" s="86" customFormat="1" ht="22.5" customHeight="1" x14ac:dyDescent="0.25">
      <c r="B69" s="81"/>
      <c r="C69" s="440"/>
      <c r="D69" s="440"/>
      <c r="E69" s="83" t="s">
        <v>125</v>
      </c>
      <c r="F69" s="661" t="s">
        <v>129</v>
      </c>
      <c r="G69" s="662"/>
      <c r="H69" s="662"/>
      <c r="I69" s="662"/>
      <c r="J69" s="440"/>
      <c r="K69" s="84">
        <v>336</v>
      </c>
      <c r="L69" s="440"/>
      <c r="M69" s="440"/>
      <c r="N69" s="440"/>
      <c r="O69" s="440"/>
      <c r="P69" s="440"/>
      <c r="Q69" s="440"/>
      <c r="R69" s="85"/>
      <c r="T69" s="87"/>
      <c r="U69" s="440"/>
      <c r="V69" s="440"/>
      <c r="W69" s="440"/>
      <c r="X69" s="440"/>
      <c r="Y69" s="440"/>
      <c r="Z69" s="440"/>
      <c r="AA69" s="88"/>
      <c r="AT69" s="89" t="s">
        <v>130</v>
      </c>
      <c r="AU69" s="89" t="s">
        <v>128</v>
      </c>
      <c r="AV69" s="86" t="s">
        <v>128</v>
      </c>
      <c r="AW69" s="86" t="s">
        <v>131</v>
      </c>
      <c r="AX69" s="86" t="s">
        <v>118</v>
      </c>
      <c r="AY69" s="89" t="s">
        <v>120</v>
      </c>
    </row>
    <row r="70" spans="2:64" s="17" customFormat="1" ht="31.5" customHeight="1" x14ac:dyDescent="0.25">
      <c r="B70" s="70"/>
      <c r="C70" s="71" t="s">
        <v>128</v>
      </c>
      <c r="D70" s="71" t="s">
        <v>121</v>
      </c>
      <c r="E70" s="72" t="s">
        <v>132</v>
      </c>
      <c r="F70" s="671" t="s">
        <v>133</v>
      </c>
      <c r="G70" s="667"/>
      <c r="H70" s="667"/>
      <c r="I70" s="667"/>
      <c r="J70" s="73" t="s">
        <v>134</v>
      </c>
      <c r="K70" s="74">
        <v>2.052</v>
      </c>
      <c r="L70" s="666"/>
      <c r="M70" s="667"/>
      <c r="N70" s="666">
        <f>ROUND(L70*K70,2)</f>
        <v>0</v>
      </c>
      <c r="O70" s="667"/>
      <c r="P70" s="667"/>
      <c r="Q70" s="667"/>
      <c r="R70" s="75"/>
      <c r="T70" s="76" t="s">
        <v>125</v>
      </c>
      <c r="U70" s="77" t="s">
        <v>126</v>
      </c>
      <c r="V70" s="78">
        <v>1.2</v>
      </c>
      <c r="W70" s="78">
        <f>V70*K70</f>
        <v>2.4624000000000001</v>
      </c>
      <c r="X70" s="78">
        <v>0</v>
      </c>
      <c r="Y70" s="78">
        <f>X70*K70</f>
        <v>0</v>
      </c>
      <c r="Z70" s="78">
        <v>0</v>
      </c>
      <c r="AA70" s="79">
        <f>Z70*K70</f>
        <v>0</v>
      </c>
      <c r="AR70" s="30" t="s">
        <v>127</v>
      </c>
      <c r="AT70" s="30" t="s">
        <v>121</v>
      </c>
      <c r="AU70" s="30" t="s">
        <v>128</v>
      </c>
      <c r="AY70" s="30" t="s">
        <v>120</v>
      </c>
      <c r="BE70" s="80">
        <f>IF(U70="základní",N70,0)</f>
        <v>0</v>
      </c>
      <c r="BF70" s="80">
        <f>IF(U70="snížená",N70,0)</f>
        <v>0</v>
      </c>
      <c r="BG70" s="80">
        <f>IF(U70="zákl. přenesená",N70,0)</f>
        <v>0</v>
      </c>
      <c r="BH70" s="80">
        <f>IF(U70="sníž. přenesená",N70,0)</f>
        <v>0</v>
      </c>
      <c r="BI70" s="80">
        <f>IF(U70="nulová",N70,0)</f>
        <v>0</v>
      </c>
      <c r="BJ70" s="30" t="s">
        <v>118</v>
      </c>
      <c r="BK70" s="80">
        <f>ROUND(L70*K70,2)</f>
        <v>0</v>
      </c>
      <c r="BL70" s="30" t="s">
        <v>127</v>
      </c>
    </row>
    <row r="71" spans="2:64" s="86" customFormat="1" ht="31.5" customHeight="1" x14ac:dyDescent="0.25">
      <c r="B71" s="81"/>
      <c r="C71" s="440"/>
      <c r="D71" s="440"/>
      <c r="E71" s="83" t="s">
        <v>125</v>
      </c>
      <c r="F71" s="661" t="s">
        <v>135</v>
      </c>
      <c r="G71" s="662"/>
      <c r="H71" s="662"/>
      <c r="I71" s="662"/>
      <c r="J71" s="440"/>
      <c r="K71" s="84">
        <v>2.052</v>
      </c>
      <c r="L71" s="440"/>
      <c r="M71" s="440"/>
      <c r="N71" s="440"/>
      <c r="O71" s="440"/>
      <c r="P71" s="440"/>
      <c r="Q71" s="440"/>
      <c r="R71" s="85"/>
      <c r="T71" s="87"/>
      <c r="U71" s="440"/>
      <c r="V71" s="440"/>
      <c r="W71" s="440"/>
      <c r="X71" s="440"/>
      <c r="Y71" s="440"/>
      <c r="Z71" s="440"/>
      <c r="AA71" s="88"/>
      <c r="AT71" s="89" t="s">
        <v>130</v>
      </c>
      <c r="AU71" s="89" t="s">
        <v>128</v>
      </c>
      <c r="AV71" s="86" t="s">
        <v>128</v>
      </c>
      <c r="AW71" s="86" t="s">
        <v>131</v>
      </c>
      <c r="AX71" s="86" t="s">
        <v>118</v>
      </c>
      <c r="AY71" s="89" t="s">
        <v>120</v>
      </c>
    </row>
    <row r="72" spans="2:64" s="17" customFormat="1" ht="31.5" customHeight="1" x14ac:dyDescent="0.25">
      <c r="B72" s="70"/>
      <c r="C72" s="71" t="s">
        <v>136</v>
      </c>
      <c r="D72" s="71" t="s">
        <v>121</v>
      </c>
      <c r="E72" s="72" t="s">
        <v>137</v>
      </c>
      <c r="F72" s="671" t="s">
        <v>138</v>
      </c>
      <c r="G72" s="667"/>
      <c r="H72" s="667"/>
      <c r="I72" s="667"/>
      <c r="J72" s="73" t="s">
        <v>134</v>
      </c>
      <c r="K72" s="74">
        <v>2.4430000000000001</v>
      </c>
      <c r="L72" s="666"/>
      <c r="M72" s="667"/>
      <c r="N72" s="666">
        <f>ROUND(L72*K72,2)</f>
        <v>0</v>
      </c>
      <c r="O72" s="667"/>
      <c r="P72" s="667"/>
      <c r="Q72" s="667"/>
      <c r="R72" s="75"/>
      <c r="T72" s="76" t="s">
        <v>125</v>
      </c>
      <c r="U72" s="77" t="s">
        <v>126</v>
      </c>
      <c r="V72" s="78">
        <v>0.20399999999999999</v>
      </c>
      <c r="W72" s="78">
        <f>V72*K72</f>
        <v>0.49837199999999998</v>
      </c>
      <c r="X72" s="78">
        <v>0</v>
      </c>
      <c r="Y72" s="78">
        <f>X72*K72</f>
        <v>0</v>
      </c>
      <c r="Z72" s="78">
        <v>0</v>
      </c>
      <c r="AA72" s="79">
        <f>Z72*K72</f>
        <v>0</v>
      </c>
      <c r="AR72" s="30" t="s">
        <v>127</v>
      </c>
      <c r="AT72" s="30" t="s">
        <v>121</v>
      </c>
      <c r="AU72" s="30" t="s">
        <v>128</v>
      </c>
      <c r="AY72" s="30" t="s">
        <v>120</v>
      </c>
      <c r="BE72" s="80">
        <f>IF(U72="základní",N72,0)</f>
        <v>0</v>
      </c>
      <c r="BF72" s="80">
        <f>IF(U72="snížená",N72,0)</f>
        <v>0</v>
      </c>
      <c r="BG72" s="80">
        <f>IF(U72="zákl. přenesená",N72,0)</f>
        <v>0</v>
      </c>
      <c r="BH72" s="80">
        <f>IF(U72="sníž. přenesená",N72,0)</f>
        <v>0</v>
      </c>
      <c r="BI72" s="80">
        <f>IF(U72="nulová",N72,0)</f>
        <v>0</v>
      </c>
      <c r="BJ72" s="30" t="s">
        <v>118</v>
      </c>
      <c r="BK72" s="80">
        <f>ROUND(L72*K72,2)</f>
        <v>0</v>
      </c>
      <c r="BL72" s="30" t="s">
        <v>127</v>
      </c>
    </row>
    <row r="73" spans="2:64" s="86" customFormat="1" ht="44.25" customHeight="1" x14ac:dyDescent="0.25">
      <c r="B73" s="81"/>
      <c r="C73" s="440"/>
      <c r="D73" s="440"/>
      <c r="E73" s="83" t="s">
        <v>125</v>
      </c>
      <c r="F73" s="661" t="s">
        <v>139</v>
      </c>
      <c r="G73" s="662"/>
      <c r="H73" s="662"/>
      <c r="I73" s="662"/>
      <c r="J73" s="440"/>
      <c r="K73" s="84">
        <v>2.4430000000000001</v>
      </c>
      <c r="L73" s="440"/>
      <c r="M73" s="440"/>
      <c r="N73" s="440"/>
      <c r="O73" s="440"/>
      <c r="P73" s="440"/>
      <c r="Q73" s="440"/>
      <c r="R73" s="85"/>
      <c r="T73" s="87"/>
      <c r="U73" s="440"/>
      <c r="V73" s="440"/>
      <c r="W73" s="440"/>
      <c r="X73" s="440"/>
      <c r="Y73" s="440"/>
      <c r="Z73" s="440"/>
      <c r="AA73" s="88"/>
      <c r="AT73" s="89" t="s">
        <v>130</v>
      </c>
      <c r="AU73" s="89" t="s">
        <v>128</v>
      </c>
      <c r="AV73" s="86" t="s">
        <v>128</v>
      </c>
      <c r="AW73" s="86" t="s">
        <v>131</v>
      </c>
      <c r="AX73" s="86" t="s">
        <v>118</v>
      </c>
      <c r="AY73" s="89" t="s">
        <v>120</v>
      </c>
    </row>
    <row r="74" spans="2:64" s="17" customFormat="1" ht="31.5" customHeight="1" x14ac:dyDescent="0.25">
      <c r="B74" s="70"/>
      <c r="C74" s="71" t="s">
        <v>127</v>
      </c>
      <c r="D74" s="71" t="s">
        <v>121</v>
      </c>
      <c r="E74" s="72" t="s">
        <v>140</v>
      </c>
      <c r="F74" s="671" t="s">
        <v>141</v>
      </c>
      <c r="G74" s="667"/>
      <c r="H74" s="667"/>
      <c r="I74" s="667"/>
      <c r="J74" s="73" t="s">
        <v>134</v>
      </c>
      <c r="K74" s="74">
        <v>3.4969999999999999</v>
      </c>
      <c r="L74" s="666"/>
      <c r="M74" s="667"/>
      <c r="N74" s="666">
        <f>ROUND(L74*K74,2)</f>
        <v>0</v>
      </c>
      <c r="O74" s="667"/>
      <c r="P74" s="667"/>
      <c r="Q74" s="667"/>
      <c r="R74" s="75"/>
      <c r="T74" s="76" t="s">
        <v>125</v>
      </c>
      <c r="U74" s="77" t="s">
        <v>126</v>
      </c>
      <c r="V74" s="78">
        <v>1.7629999999999999</v>
      </c>
      <c r="W74" s="78">
        <f>V74*K74</f>
        <v>6.1652109999999993</v>
      </c>
      <c r="X74" s="78">
        <v>0</v>
      </c>
      <c r="Y74" s="78">
        <f>X74*K74</f>
        <v>0</v>
      </c>
      <c r="Z74" s="78">
        <v>0</v>
      </c>
      <c r="AA74" s="79">
        <f>Z74*K74</f>
        <v>0</v>
      </c>
      <c r="AR74" s="30" t="s">
        <v>127</v>
      </c>
      <c r="AT74" s="30" t="s">
        <v>121</v>
      </c>
      <c r="AU74" s="30" t="s">
        <v>128</v>
      </c>
      <c r="AY74" s="30" t="s">
        <v>120</v>
      </c>
      <c r="BE74" s="80">
        <f>IF(U74="základní",N74,0)</f>
        <v>0</v>
      </c>
      <c r="BF74" s="80">
        <f>IF(U74="snížená",N74,0)</f>
        <v>0</v>
      </c>
      <c r="BG74" s="80">
        <f>IF(U74="zákl. přenesená",N74,0)</f>
        <v>0</v>
      </c>
      <c r="BH74" s="80">
        <f>IF(U74="sníž. přenesená",N74,0)</f>
        <v>0</v>
      </c>
      <c r="BI74" s="80">
        <f>IF(U74="nulová",N74,0)</f>
        <v>0</v>
      </c>
      <c r="BJ74" s="30" t="s">
        <v>118</v>
      </c>
      <c r="BK74" s="80">
        <f>ROUND(L74*K74,2)</f>
        <v>0</v>
      </c>
      <c r="BL74" s="30" t="s">
        <v>127</v>
      </c>
    </row>
    <row r="75" spans="2:64" s="86" customFormat="1" ht="31.5" customHeight="1" x14ac:dyDescent="0.25">
      <c r="B75" s="81"/>
      <c r="C75" s="440"/>
      <c r="D75" s="440"/>
      <c r="E75" s="83" t="s">
        <v>125</v>
      </c>
      <c r="F75" s="661" t="s">
        <v>142</v>
      </c>
      <c r="G75" s="662"/>
      <c r="H75" s="662"/>
      <c r="I75" s="662"/>
      <c r="J75" s="440"/>
      <c r="K75" s="84">
        <v>3.4969999999999999</v>
      </c>
      <c r="L75" s="440"/>
      <c r="M75" s="440"/>
      <c r="N75" s="440"/>
      <c r="O75" s="440"/>
      <c r="P75" s="440"/>
      <c r="Q75" s="440"/>
      <c r="R75" s="85"/>
      <c r="T75" s="87"/>
      <c r="U75" s="440"/>
      <c r="V75" s="440"/>
      <c r="W75" s="440"/>
      <c r="X75" s="440"/>
      <c r="Y75" s="440"/>
      <c r="Z75" s="440"/>
      <c r="AA75" s="88"/>
      <c r="AT75" s="89" t="s">
        <v>130</v>
      </c>
      <c r="AU75" s="89" t="s">
        <v>128</v>
      </c>
      <c r="AV75" s="86" t="s">
        <v>128</v>
      </c>
      <c r="AW75" s="86" t="s">
        <v>131</v>
      </c>
      <c r="AX75" s="86" t="s">
        <v>118</v>
      </c>
      <c r="AY75" s="89" t="s">
        <v>120</v>
      </c>
    </row>
    <row r="76" spans="2:64" s="17" customFormat="1" ht="31.5" customHeight="1" x14ac:dyDescent="0.25">
      <c r="B76" s="70"/>
      <c r="C76" s="71" t="s">
        <v>143</v>
      </c>
      <c r="D76" s="71" t="s">
        <v>121</v>
      </c>
      <c r="E76" s="72" t="s">
        <v>144</v>
      </c>
      <c r="F76" s="671" t="s">
        <v>145</v>
      </c>
      <c r="G76" s="667"/>
      <c r="H76" s="667"/>
      <c r="I76" s="667"/>
      <c r="J76" s="73" t="s">
        <v>134</v>
      </c>
      <c r="K76" s="74">
        <v>92.108999999999995</v>
      </c>
      <c r="L76" s="666"/>
      <c r="M76" s="667"/>
      <c r="N76" s="666">
        <f>ROUND(L76*K76,2)</f>
        <v>0</v>
      </c>
      <c r="O76" s="667"/>
      <c r="P76" s="667"/>
      <c r="Q76" s="667"/>
      <c r="R76" s="75"/>
      <c r="T76" s="76" t="s">
        <v>125</v>
      </c>
      <c r="U76" s="77" t="s">
        <v>126</v>
      </c>
      <c r="V76" s="78">
        <v>0.46600000000000003</v>
      </c>
      <c r="W76" s="78">
        <f>V76*K76</f>
        <v>42.922794000000003</v>
      </c>
      <c r="X76" s="78">
        <v>0</v>
      </c>
      <c r="Y76" s="78">
        <f>X76*K76</f>
        <v>0</v>
      </c>
      <c r="Z76" s="78">
        <v>0</v>
      </c>
      <c r="AA76" s="79">
        <f>Z76*K76</f>
        <v>0</v>
      </c>
      <c r="AR76" s="30" t="s">
        <v>127</v>
      </c>
      <c r="AT76" s="30" t="s">
        <v>121</v>
      </c>
      <c r="AU76" s="30" t="s">
        <v>128</v>
      </c>
      <c r="AY76" s="30" t="s">
        <v>120</v>
      </c>
      <c r="BE76" s="80">
        <f>IF(U76="základní",N76,0)</f>
        <v>0</v>
      </c>
      <c r="BF76" s="80">
        <f>IF(U76="snížená",N76,0)</f>
        <v>0</v>
      </c>
      <c r="BG76" s="80">
        <f>IF(U76="zákl. přenesená",N76,0)</f>
        <v>0</v>
      </c>
      <c r="BH76" s="80">
        <f>IF(U76="sníž. přenesená",N76,0)</f>
        <v>0</v>
      </c>
      <c r="BI76" s="80">
        <f>IF(U76="nulová",N76,0)</f>
        <v>0</v>
      </c>
      <c r="BJ76" s="30" t="s">
        <v>118</v>
      </c>
      <c r="BK76" s="80">
        <f>ROUND(L76*K76,2)</f>
        <v>0</v>
      </c>
      <c r="BL76" s="30" t="s">
        <v>127</v>
      </c>
    </row>
    <row r="77" spans="2:64" s="86" customFormat="1" ht="57" customHeight="1" x14ac:dyDescent="0.25">
      <c r="B77" s="81"/>
      <c r="C77" s="440"/>
      <c r="D77" s="440"/>
      <c r="E77" s="83" t="s">
        <v>125</v>
      </c>
      <c r="F77" s="661" t="s">
        <v>8007</v>
      </c>
      <c r="G77" s="662"/>
      <c r="H77" s="662"/>
      <c r="I77" s="662"/>
      <c r="J77" s="440"/>
      <c r="K77" s="84">
        <v>110.55800000000001</v>
      </c>
      <c r="L77" s="440"/>
      <c r="M77" s="440"/>
      <c r="N77" s="440"/>
      <c r="O77" s="440"/>
      <c r="P77" s="440"/>
      <c r="Q77" s="440"/>
      <c r="R77" s="85"/>
      <c r="T77" s="87"/>
      <c r="U77" s="440"/>
      <c r="V77" s="440"/>
      <c r="W77" s="440"/>
      <c r="X77" s="440"/>
      <c r="Y77" s="440"/>
      <c r="Z77" s="440"/>
      <c r="AA77" s="88"/>
      <c r="AT77" s="89" t="s">
        <v>130</v>
      </c>
      <c r="AU77" s="89" t="s">
        <v>128</v>
      </c>
      <c r="AV77" s="86" t="s">
        <v>128</v>
      </c>
      <c r="AW77" s="86" t="s">
        <v>131</v>
      </c>
      <c r="AX77" s="86" t="s">
        <v>119</v>
      </c>
      <c r="AY77" s="89" t="s">
        <v>120</v>
      </c>
    </row>
    <row r="78" spans="2:64" s="86" customFormat="1" ht="22.5" customHeight="1" x14ac:dyDescent="0.25">
      <c r="B78" s="81"/>
      <c r="C78" s="440"/>
      <c r="D78" s="440"/>
      <c r="E78" s="83" t="s">
        <v>125</v>
      </c>
      <c r="F78" s="663" t="s">
        <v>8006</v>
      </c>
      <c r="G78" s="662"/>
      <c r="H78" s="662"/>
      <c r="I78" s="662"/>
      <c r="J78" s="440"/>
      <c r="K78" s="84">
        <v>-8.2149999999999999</v>
      </c>
      <c r="L78" s="440"/>
      <c r="M78" s="440"/>
      <c r="N78" s="440"/>
      <c r="O78" s="440"/>
      <c r="P78" s="440"/>
      <c r="Q78" s="440"/>
      <c r="R78" s="85"/>
      <c r="T78" s="87"/>
      <c r="U78" s="440"/>
      <c r="V78" s="440"/>
      <c r="W78" s="440"/>
      <c r="X78" s="440"/>
      <c r="Y78" s="440"/>
      <c r="Z78" s="440"/>
      <c r="AA78" s="88"/>
      <c r="AT78" s="89" t="s">
        <v>130</v>
      </c>
      <c r="AU78" s="89" t="s">
        <v>128</v>
      </c>
      <c r="AV78" s="86" t="s">
        <v>128</v>
      </c>
      <c r="AW78" s="86" t="s">
        <v>131</v>
      </c>
      <c r="AX78" s="86" t="s">
        <v>119</v>
      </c>
      <c r="AY78" s="89" t="s">
        <v>120</v>
      </c>
    </row>
    <row r="79" spans="2:64" s="86" customFormat="1" ht="31.5" customHeight="1" x14ac:dyDescent="0.25">
      <c r="B79" s="81"/>
      <c r="C79" s="440"/>
      <c r="D79" s="440"/>
      <c r="E79" s="83" t="s">
        <v>125</v>
      </c>
      <c r="F79" s="663" t="s">
        <v>8005</v>
      </c>
      <c r="G79" s="662"/>
      <c r="H79" s="662"/>
      <c r="I79" s="662"/>
      <c r="J79" s="440"/>
      <c r="K79" s="84">
        <v>-10.234</v>
      </c>
      <c r="L79" s="440"/>
      <c r="M79" s="440"/>
      <c r="N79" s="440"/>
      <c r="O79" s="440"/>
      <c r="P79" s="440"/>
      <c r="Q79" s="440"/>
      <c r="R79" s="85"/>
      <c r="T79" s="87"/>
      <c r="U79" s="440"/>
      <c r="V79" s="440"/>
      <c r="W79" s="440"/>
      <c r="X79" s="440"/>
      <c r="Y79" s="440"/>
      <c r="Z79" s="440"/>
      <c r="AA79" s="88"/>
      <c r="AT79" s="89" t="s">
        <v>130</v>
      </c>
      <c r="AU79" s="89" t="s">
        <v>128</v>
      </c>
      <c r="AV79" s="86" t="s">
        <v>128</v>
      </c>
      <c r="AW79" s="86" t="s">
        <v>131</v>
      </c>
      <c r="AX79" s="86" t="s">
        <v>119</v>
      </c>
      <c r="AY79" s="89" t="s">
        <v>120</v>
      </c>
    </row>
    <row r="80" spans="2:64" s="95" customFormat="1" ht="22.5" customHeight="1" x14ac:dyDescent="0.25">
      <c r="B80" s="90"/>
      <c r="C80" s="441"/>
      <c r="D80" s="441"/>
      <c r="E80" s="92" t="s">
        <v>125</v>
      </c>
      <c r="F80" s="664" t="s">
        <v>146</v>
      </c>
      <c r="G80" s="665"/>
      <c r="H80" s="665"/>
      <c r="I80" s="665"/>
      <c r="J80" s="441"/>
      <c r="K80" s="93">
        <v>92.108999999999995</v>
      </c>
      <c r="L80" s="441"/>
      <c r="M80" s="441"/>
      <c r="N80" s="441"/>
      <c r="O80" s="441"/>
      <c r="P80" s="441"/>
      <c r="Q80" s="441"/>
      <c r="R80" s="94"/>
      <c r="T80" s="96"/>
      <c r="U80" s="441"/>
      <c r="V80" s="441"/>
      <c r="W80" s="441"/>
      <c r="X80" s="441"/>
      <c r="Y80" s="441"/>
      <c r="Z80" s="441"/>
      <c r="AA80" s="97"/>
      <c r="AT80" s="98" t="s">
        <v>130</v>
      </c>
      <c r="AU80" s="98" t="s">
        <v>128</v>
      </c>
      <c r="AV80" s="95" t="s">
        <v>127</v>
      </c>
      <c r="AW80" s="95" t="s">
        <v>131</v>
      </c>
      <c r="AX80" s="95" t="s">
        <v>118</v>
      </c>
      <c r="AY80" s="98" t="s">
        <v>120</v>
      </c>
    </row>
    <row r="81" spans="2:64" s="17" customFormat="1" ht="31.5" customHeight="1" x14ac:dyDescent="0.25">
      <c r="B81" s="70"/>
      <c r="C81" s="71" t="s">
        <v>147</v>
      </c>
      <c r="D81" s="71" t="s">
        <v>121</v>
      </c>
      <c r="E81" s="72" t="s">
        <v>148</v>
      </c>
      <c r="F81" s="671" t="s">
        <v>149</v>
      </c>
      <c r="G81" s="667"/>
      <c r="H81" s="667"/>
      <c r="I81" s="667"/>
      <c r="J81" s="73" t="s">
        <v>134</v>
      </c>
      <c r="K81" s="74">
        <v>15.725</v>
      </c>
      <c r="L81" s="666"/>
      <c r="M81" s="667"/>
      <c r="N81" s="666">
        <f>ROUND(L81*K81,2)</f>
        <v>0</v>
      </c>
      <c r="O81" s="667"/>
      <c r="P81" s="667"/>
      <c r="Q81" s="667"/>
      <c r="R81" s="75"/>
      <c r="T81" s="76" t="s">
        <v>125</v>
      </c>
      <c r="U81" s="77" t="s">
        <v>126</v>
      </c>
      <c r="V81" s="78">
        <v>1.7050000000000001</v>
      </c>
      <c r="W81" s="78">
        <f>V81*K81</f>
        <v>26.811125000000001</v>
      </c>
      <c r="X81" s="78">
        <v>0</v>
      </c>
      <c r="Y81" s="78">
        <f>X81*K81</f>
        <v>0</v>
      </c>
      <c r="Z81" s="78">
        <v>0</v>
      </c>
      <c r="AA81" s="79">
        <f>Z81*K81</f>
        <v>0</v>
      </c>
      <c r="AR81" s="30" t="s">
        <v>127</v>
      </c>
      <c r="AT81" s="30" t="s">
        <v>121</v>
      </c>
      <c r="AU81" s="30" t="s">
        <v>128</v>
      </c>
      <c r="AY81" s="30" t="s">
        <v>120</v>
      </c>
      <c r="BE81" s="80">
        <f>IF(U81="základní",N81,0)</f>
        <v>0</v>
      </c>
      <c r="BF81" s="80">
        <f>IF(U81="snížená",N81,0)</f>
        <v>0</v>
      </c>
      <c r="BG81" s="80">
        <f>IF(U81="zákl. přenesená",N81,0)</f>
        <v>0</v>
      </c>
      <c r="BH81" s="80">
        <f>IF(U81="sníž. přenesená",N81,0)</f>
        <v>0</v>
      </c>
      <c r="BI81" s="80">
        <f>IF(U81="nulová",N81,0)</f>
        <v>0</v>
      </c>
      <c r="BJ81" s="30" t="s">
        <v>118</v>
      </c>
      <c r="BK81" s="80">
        <f>ROUND(L81*K81,2)</f>
        <v>0</v>
      </c>
      <c r="BL81" s="30" t="s">
        <v>127</v>
      </c>
    </row>
    <row r="82" spans="2:64" s="86" customFormat="1" ht="31.5" customHeight="1" x14ac:dyDescent="0.25">
      <c r="B82" s="81"/>
      <c r="C82" s="440"/>
      <c r="D82" s="440"/>
      <c r="E82" s="83" t="s">
        <v>125</v>
      </c>
      <c r="F82" s="661" t="s">
        <v>150</v>
      </c>
      <c r="G82" s="662"/>
      <c r="H82" s="662"/>
      <c r="I82" s="662"/>
      <c r="J82" s="440"/>
      <c r="K82" s="84">
        <v>5.4909999999999997</v>
      </c>
      <c r="L82" s="440"/>
      <c r="M82" s="440"/>
      <c r="N82" s="440"/>
      <c r="O82" s="440"/>
      <c r="P82" s="440"/>
      <c r="Q82" s="440"/>
      <c r="R82" s="85"/>
      <c r="T82" s="87"/>
      <c r="U82" s="440"/>
      <c r="V82" s="440"/>
      <c r="W82" s="440"/>
      <c r="X82" s="440"/>
      <c r="Y82" s="440"/>
      <c r="Z82" s="440"/>
      <c r="AA82" s="88"/>
      <c r="AT82" s="89" t="s">
        <v>130</v>
      </c>
      <c r="AU82" s="89" t="s">
        <v>128</v>
      </c>
      <c r="AV82" s="86" t="s">
        <v>128</v>
      </c>
      <c r="AW82" s="86" t="s">
        <v>131</v>
      </c>
      <c r="AX82" s="86" t="s">
        <v>119</v>
      </c>
      <c r="AY82" s="89" t="s">
        <v>120</v>
      </c>
    </row>
    <row r="83" spans="2:64" s="86" customFormat="1" ht="31.5" customHeight="1" x14ac:dyDescent="0.25">
      <c r="B83" s="81"/>
      <c r="C83" s="440"/>
      <c r="D83" s="440"/>
      <c r="E83" s="83" t="s">
        <v>125</v>
      </c>
      <c r="F83" s="663" t="s">
        <v>8004</v>
      </c>
      <c r="G83" s="662"/>
      <c r="H83" s="662"/>
      <c r="I83" s="662"/>
      <c r="J83" s="440"/>
      <c r="K83" s="84">
        <v>10.234</v>
      </c>
      <c r="L83" s="440"/>
      <c r="M83" s="440"/>
      <c r="N83" s="440"/>
      <c r="O83" s="440"/>
      <c r="P83" s="440"/>
      <c r="Q83" s="440"/>
      <c r="R83" s="85"/>
      <c r="T83" s="87"/>
      <c r="U83" s="440"/>
      <c r="V83" s="440"/>
      <c r="W83" s="440"/>
      <c r="X83" s="440"/>
      <c r="Y83" s="440"/>
      <c r="Z83" s="440"/>
      <c r="AA83" s="88"/>
      <c r="AT83" s="89" t="s">
        <v>130</v>
      </c>
      <c r="AU83" s="89" t="s">
        <v>128</v>
      </c>
      <c r="AV83" s="86" t="s">
        <v>128</v>
      </c>
      <c r="AW83" s="86" t="s">
        <v>131</v>
      </c>
      <c r="AX83" s="86" t="s">
        <v>119</v>
      </c>
      <c r="AY83" s="89" t="s">
        <v>120</v>
      </c>
    </row>
    <row r="84" spans="2:64" s="95" customFormat="1" ht="22.5" customHeight="1" x14ac:dyDescent="0.25">
      <c r="B84" s="90"/>
      <c r="C84" s="441"/>
      <c r="D84" s="441"/>
      <c r="E84" s="92" t="s">
        <v>125</v>
      </c>
      <c r="F84" s="664" t="s">
        <v>146</v>
      </c>
      <c r="G84" s="665"/>
      <c r="H84" s="665"/>
      <c r="I84" s="665"/>
      <c r="J84" s="441"/>
      <c r="K84" s="93">
        <v>15.725</v>
      </c>
      <c r="L84" s="441"/>
      <c r="M84" s="441"/>
      <c r="N84" s="441"/>
      <c r="O84" s="441"/>
      <c r="P84" s="441"/>
      <c r="Q84" s="441"/>
      <c r="R84" s="94"/>
      <c r="T84" s="96"/>
      <c r="U84" s="441"/>
      <c r="V84" s="441"/>
      <c r="W84" s="441"/>
      <c r="X84" s="441"/>
      <c r="Y84" s="441"/>
      <c r="Z84" s="441"/>
      <c r="AA84" s="97"/>
      <c r="AT84" s="98" t="s">
        <v>130</v>
      </c>
      <c r="AU84" s="98" t="s">
        <v>128</v>
      </c>
      <c r="AV84" s="95" t="s">
        <v>127</v>
      </c>
      <c r="AW84" s="95" t="s">
        <v>131</v>
      </c>
      <c r="AX84" s="95" t="s">
        <v>118</v>
      </c>
      <c r="AY84" s="98" t="s">
        <v>120</v>
      </c>
    </row>
    <row r="85" spans="2:64" s="17" customFormat="1" ht="31.5" customHeight="1" x14ac:dyDescent="0.25">
      <c r="B85" s="70"/>
      <c r="C85" s="71" t="s">
        <v>151</v>
      </c>
      <c r="D85" s="71" t="s">
        <v>121</v>
      </c>
      <c r="E85" s="72" t="s">
        <v>152</v>
      </c>
      <c r="F85" s="671" t="s">
        <v>153</v>
      </c>
      <c r="G85" s="667"/>
      <c r="H85" s="667"/>
      <c r="I85" s="667"/>
      <c r="J85" s="73" t="s">
        <v>134</v>
      </c>
      <c r="K85" s="74">
        <v>26.268000000000001</v>
      </c>
      <c r="L85" s="666"/>
      <c r="M85" s="667"/>
      <c r="N85" s="666">
        <f>ROUND(L85*K85,2)</f>
        <v>0</v>
      </c>
      <c r="O85" s="667"/>
      <c r="P85" s="667"/>
      <c r="Q85" s="667"/>
      <c r="R85" s="75"/>
      <c r="T85" s="76" t="s">
        <v>125</v>
      </c>
      <c r="U85" s="77" t="s">
        <v>126</v>
      </c>
      <c r="V85" s="78">
        <v>1.556</v>
      </c>
      <c r="W85" s="78">
        <f>V85*K85</f>
        <v>40.873008000000006</v>
      </c>
      <c r="X85" s="78">
        <v>0</v>
      </c>
      <c r="Y85" s="78">
        <f>X85*K85</f>
        <v>0</v>
      </c>
      <c r="Z85" s="78">
        <v>0</v>
      </c>
      <c r="AA85" s="79">
        <f>Z85*K85</f>
        <v>0</v>
      </c>
      <c r="AR85" s="30" t="s">
        <v>127</v>
      </c>
      <c r="AT85" s="30" t="s">
        <v>121</v>
      </c>
      <c r="AU85" s="30" t="s">
        <v>128</v>
      </c>
      <c r="AY85" s="30" t="s">
        <v>120</v>
      </c>
      <c r="BE85" s="80">
        <f>IF(U85="základní",N85,0)</f>
        <v>0</v>
      </c>
      <c r="BF85" s="80">
        <f>IF(U85="snížená",N85,0)</f>
        <v>0</v>
      </c>
      <c r="BG85" s="80">
        <f>IF(U85="zákl. přenesená",N85,0)</f>
        <v>0</v>
      </c>
      <c r="BH85" s="80">
        <f>IF(U85="sníž. přenesená",N85,0)</f>
        <v>0</v>
      </c>
      <c r="BI85" s="80">
        <f>IF(U85="nulová",N85,0)</f>
        <v>0</v>
      </c>
      <c r="BJ85" s="30" t="s">
        <v>118</v>
      </c>
      <c r="BK85" s="80">
        <f>ROUND(L85*K85,2)</f>
        <v>0</v>
      </c>
      <c r="BL85" s="30" t="s">
        <v>127</v>
      </c>
    </row>
    <row r="86" spans="2:64" s="86" customFormat="1" ht="44.25" customHeight="1" x14ac:dyDescent="0.25">
      <c r="B86" s="81"/>
      <c r="C86" s="440"/>
      <c r="D86" s="440"/>
      <c r="E86" s="83" t="s">
        <v>125</v>
      </c>
      <c r="F86" s="661" t="s">
        <v>8003</v>
      </c>
      <c r="G86" s="662"/>
      <c r="H86" s="662"/>
      <c r="I86" s="662"/>
      <c r="J86" s="440"/>
      <c r="K86" s="84">
        <v>29.187000000000001</v>
      </c>
      <c r="L86" s="440"/>
      <c r="M86" s="440"/>
      <c r="N86" s="440"/>
      <c r="O86" s="440"/>
      <c r="P86" s="440"/>
      <c r="Q86" s="440"/>
      <c r="R86" s="85"/>
      <c r="T86" s="87"/>
      <c r="U86" s="440"/>
      <c r="V86" s="440"/>
      <c r="W86" s="440"/>
      <c r="X86" s="440"/>
      <c r="Y86" s="440"/>
      <c r="Z86" s="440"/>
      <c r="AA86" s="88"/>
      <c r="AT86" s="89" t="s">
        <v>130</v>
      </c>
      <c r="AU86" s="89" t="s">
        <v>128</v>
      </c>
      <c r="AV86" s="86" t="s">
        <v>128</v>
      </c>
      <c r="AW86" s="86" t="s">
        <v>131</v>
      </c>
      <c r="AX86" s="86" t="s">
        <v>119</v>
      </c>
      <c r="AY86" s="89" t="s">
        <v>120</v>
      </c>
    </row>
    <row r="87" spans="2:64" s="86" customFormat="1" ht="31.5" customHeight="1" x14ac:dyDescent="0.25">
      <c r="B87" s="81"/>
      <c r="C87" s="440"/>
      <c r="D87" s="440"/>
      <c r="E87" s="83" t="s">
        <v>125</v>
      </c>
      <c r="F87" s="663" t="s">
        <v>8002</v>
      </c>
      <c r="G87" s="662"/>
      <c r="H87" s="662"/>
      <c r="I87" s="662"/>
      <c r="J87" s="440"/>
      <c r="K87" s="84">
        <v>-2.919</v>
      </c>
      <c r="L87" s="440"/>
      <c r="M87" s="440"/>
      <c r="N87" s="440"/>
      <c r="O87" s="440"/>
      <c r="P87" s="440"/>
      <c r="Q87" s="440"/>
      <c r="R87" s="85"/>
      <c r="T87" s="87"/>
      <c r="U87" s="440"/>
      <c r="V87" s="440"/>
      <c r="W87" s="440"/>
      <c r="X87" s="440"/>
      <c r="Y87" s="440"/>
      <c r="Z87" s="440"/>
      <c r="AA87" s="88"/>
      <c r="AT87" s="89" t="s">
        <v>130</v>
      </c>
      <c r="AU87" s="89" t="s">
        <v>128</v>
      </c>
      <c r="AV87" s="86" t="s">
        <v>128</v>
      </c>
      <c r="AW87" s="86" t="s">
        <v>131</v>
      </c>
      <c r="AX87" s="86" t="s">
        <v>119</v>
      </c>
      <c r="AY87" s="89" t="s">
        <v>120</v>
      </c>
    </row>
    <row r="88" spans="2:64" s="95" customFormat="1" ht="22.5" customHeight="1" x14ac:dyDescent="0.25">
      <c r="B88" s="90"/>
      <c r="C88" s="441"/>
      <c r="D88" s="441"/>
      <c r="E88" s="92" t="s">
        <v>125</v>
      </c>
      <c r="F88" s="664" t="s">
        <v>146</v>
      </c>
      <c r="G88" s="665"/>
      <c r="H88" s="665"/>
      <c r="I88" s="665"/>
      <c r="J88" s="441"/>
      <c r="K88" s="93">
        <v>26.268000000000001</v>
      </c>
      <c r="L88" s="441"/>
      <c r="M88" s="441"/>
      <c r="N88" s="441"/>
      <c r="O88" s="441"/>
      <c r="P88" s="441"/>
      <c r="Q88" s="441"/>
      <c r="R88" s="94"/>
      <c r="T88" s="96"/>
      <c r="U88" s="441"/>
      <c r="V88" s="441"/>
      <c r="W88" s="441"/>
      <c r="X88" s="441"/>
      <c r="Y88" s="441"/>
      <c r="Z88" s="441"/>
      <c r="AA88" s="97"/>
      <c r="AT88" s="98" t="s">
        <v>130</v>
      </c>
      <c r="AU88" s="98" t="s">
        <v>128</v>
      </c>
      <c r="AV88" s="95" t="s">
        <v>127</v>
      </c>
      <c r="AW88" s="95" t="s">
        <v>131</v>
      </c>
      <c r="AX88" s="95" t="s">
        <v>118</v>
      </c>
      <c r="AY88" s="98" t="s">
        <v>120</v>
      </c>
    </row>
    <row r="89" spans="2:64" s="17" customFormat="1" ht="31.5" customHeight="1" x14ac:dyDescent="0.25">
      <c r="B89" s="70"/>
      <c r="C89" s="71" t="s">
        <v>154</v>
      </c>
      <c r="D89" s="71" t="s">
        <v>121</v>
      </c>
      <c r="E89" s="72" t="s">
        <v>155</v>
      </c>
      <c r="F89" s="671" t="s">
        <v>156</v>
      </c>
      <c r="G89" s="667"/>
      <c r="H89" s="667"/>
      <c r="I89" s="667"/>
      <c r="J89" s="73" t="s">
        <v>134</v>
      </c>
      <c r="K89" s="74">
        <v>2.919</v>
      </c>
      <c r="L89" s="666"/>
      <c r="M89" s="667"/>
      <c r="N89" s="666">
        <f>ROUND(L89*K89,2)</f>
        <v>0</v>
      </c>
      <c r="O89" s="667"/>
      <c r="P89" s="667"/>
      <c r="Q89" s="667"/>
      <c r="R89" s="75"/>
      <c r="T89" s="76" t="s">
        <v>125</v>
      </c>
      <c r="U89" s="77" t="s">
        <v>126</v>
      </c>
      <c r="V89" s="78">
        <v>2.948</v>
      </c>
      <c r="W89" s="78">
        <f>V89*K89</f>
        <v>8.6052119999999999</v>
      </c>
      <c r="X89" s="78">
        <v>0</v>
      </c>
      <c r="Y89" s="78">
        <f>X89*K89</f>
        <v>0</v>
      </c>
      <c r="Z89" s="78">
        <v>0</v>
      </c>
      <c r="AA89" s="79">
        <f>Z89*K89</f>
        <v>0</v>
      </c>
      <c r="AR89" s="30" t="s">
        <v>127</v>
      </c>
      <c r="AT89" s="30" t="s">
        <v>121</v>
      </c>
      <c r="AU89" s="30" t="s">
        <v>128</v>
      </c>
      <c r="AY89" s="30" t="s">
        <v>120</v>
      </c>
      <c r="BE89" s="80">
        <f>IF(U89="základní",N89,0)</f>
        <v>0</v>
      </c>
      <c r="BF89" s="80">
        <f>IF(U89="snížená",N89,0)</f>
        <v>0</v>
      </c>
      <c r="BG89" s="80">
        <f>IF(U89="zákl. přenesená",N89,0)</f>
        <v>0</v>
      </c>
      <c r="BH89" s="80">
        <f>IF(U89="sníž. přenesená",N89,0)</f>
        <v>0</v>
      </c>
      <c r="BI89" s="80">
        <f>IF(U89="nulová",N89,0)</f>
        <v>0</v>
      </c>
      <c r="BJ89" s="30" t="s">
        <v>118</v>
      </c>
      <c r="BK89" s="80">
        <f>ROUND(L89*K89,2)</f>
        <v>0</v>
      </c>
      <c r="BL89" s="30" t="s">
        <v>127</v>
      </c>
    </row>
    <row r="90" spans="2:64" s="86" customFormat="1" ht="31.5" customHeight="1" x14ac:dyDescent="0.25">
      <c r="B90" s="81"/>
      <c r="C90" s="440"/>
      <c r="D90" s="440"/>
      <c r="E90" s="83" t="s">
        <v>125</v>
      </c>
      <c r="F90" s="661" t="s">
        <v>8001</v>
      </c>
      <c r="G90" s="662"/>
      <c r="H90" s="662"/>
      <c r="I90" s="662"/>
      <c r="J90" s="440"/>
      <c r="K90" s="84">
        <v>2.919</v>
      </c>
      <c r="L90" s="440"/>
      <c r="M90" s="440"/>
      <c r="N90" s="440"/>
      <c r="O90" s="440"/>
      <c r="P90" s="440"/>
      <c r="Q90" s="440"/>
      <c r="R90" s="85"/>
      <c r="T90" s="87"/>
      <c r="U90" s="440"/>
      <c r="V90" s="440"/>
      <c r="W90" s="440"/>
      <c r="X90" s="440"/>
      <c r="Y90" s="440"/>
      <c r="Z90" s="440"/>
      <c r="AA90" s="88"/>
      <c r="AT90" s="89" t="s">
        <v>130</v>
      </c>
      <c r="AU90" s="89" t="s">
        <v>128</v>
      </c>
      <c r="AV90" s="86" t="s">
        <v>128</v>
      </c>
      <c r="AW90" s="86" t="s">
        <v>131</v>
      </c>
      <c r="AX90" s="86" t="s">
        <v>118</v>
      </c>
      <c r="AY90" s="89" t="s">
        <v>120</v>
      </c>
    </row>
    <row r="91" spans="2:64" s="17" customFormat="1" ht="31.5" customHeight="1" x14ac:dyDescent="0.25">
      <c r="B91" s="70"/>
      <c r="C91" s="71" t="s">
        <v>157</v>
      </c>
      <c r="D91" s="71" t="s">
        <v>121</v>
      </c>
      <c r="E91" s="72" t="s">
        <v>158</v>
      </c>
      <c r="F91" s="671" t="s">
        <v>159</v>
      </c>
      <c r="G91" s="667"/>
      <c r="H91" s="667"/>
      <c r="I91" s="667"/>
      <c r="J91" s="73" t="s">
        <v>134</v>
      </c>
      <c r="K91" s="74">
        <v>14.228</v>
      </c>
      <c r="L91" s="666"/>
      <c r="M91" s="667"/>
      <c r="N91" s="666">
        <f>ROUND(L91*K91,2)</f>
        <v>0</v>
      </c>
      <c r="O91" s="667"/>
      <c r="P91" s="667"/>
      <c r="Q91" s="667"/>
      <c r="R91" s="75"/>
      <c r="T91" s="76" t="s">
        <v>125</v>
      </c>
      <c r="U91" s="77" t="s">
        <v>126</v>
      </c>
      <c r="V91" s="78">
        <v>1.5</v>
      </c>
      <c r="W91" s="78">
        <f>V91*K91</f>
        <v>21.341999999999999</v>
      </c>
      <c r="X91" s="78">
        <v>0</v>
      </c>
      <c r="Y91" s="78">
        <f>X91*K91</f>
        <v>0</v>
      </c>
      <c r="Z91" s="78">
        <v>0</v>
      </c>
      <c r="AA91" s="79">
        <f>Z91*K91</f>
        <v>0</v>
      </c>
      <c r="AR91" s="30" t="s">
        <v>127</v>
      </c>
      <c r="AT91" s="30" t="s">
        <v>121</v>
      </c>
      <c r="AU91" s="30" t="s">
        <v>128</v>
      </c>
      <c r="AY91" s="30" t="s">
        <v>120</v>
      </c>
      <c r="BE91" s="80">
        <f>IF(U91="základní",N91,0)</f>
        <v>0</v>
      </c>
      <c r="BF91" s="80">
        <f>IF(U91="snížená",N91,0)</f>
        <v>0</v>
      </c>
      <c r="BG91" s="80">
        <f>IF(U91="zákl. přenesená",N91,0)</f>
        <v>0</v>
      </c>
      <c r="BH91" s="80">
        <f>IF(U91="sníž. přenesená",N91,0)</f>
        <v>0</v>
      </c>
      <c r="BI91" s="80">
        <f>IF(U91="nulová",N91,0)</f>
        <v>0</v>
      </c>
      <c r="BJ91" s="30" t="s">
        <v>118</v>
      </c>
      <c r="BK91" s="80">
        <f>ROUND(L91*K91,2)</f>
        <v>0</v>
      </c>
      <c r="BL91" s="30" t="s">
        <v>127</v>
      </c>
    </row>
    <row r="92" spans="2:64" s="86" customFormat="1" ht="31.5" customHeight="1" x14ac:dyDescent="0.25">
      <c r="B92" s="81"/>
      <c r="C92" s="440"/>
      <c r="D92" s="440"/>
      <c r="E92" s="83" t="s">
        <v>125</v>
      </c>
      <c r="F92" s="661" t="s">
        <v>160</v>
      </c>
      <c r="G92" s="662"/>
      <c r="H92" s="662"/>
      <c r="I92" s="662"/>
      <c r="J92" s="440"/>
      <c r="K92" s="84">
        <v>1.026</v>
      </c>
      <c r="L92" s="440"/>
      <c r="M92" s="440"/>
      <c r="N92" s="440"/>
      <c r="O92" s="440"/>
      <c r="P92" s="440"/>
      <c r="Q92" s="440"/>
      <c r="R92" s="85"/>
      <c r="T92" s="87"/>
      <c r="U92" s="440"/>
      <c r="V92" s="440"/>
      <c r="W92" s="440"/>
      <c r="X92" s="440"/>
      <c r="Y92" s="440"/>
      <c r="Z92" s="440"/>
      <c r="AA92" s="88"/>
      <c r="AT92" s="89" t="s">
        <v>130</v>
      </c>
      <c r="AU92" s="89" t="s">
        <v>128</v>
      </c>
      <c r="AV92" s="86" t="s">
        <v>128</v>
      </c>
      <c r="AW92" s="86" t="s">
        <v>131</v>
      </c>
      <c r="AX92" s="86" t="s">
        <v>119</v>
      </c>
      <c r="AY92" s="89" t="s">
        <v>120</v>
      </c>
    </row>
    <row r="93" spans="2:64" s="86" customFormat="1" ht="31.5" customHeight="1" x14ac:dyDescent="0.25">
      <c r="B93" s="81"/>
      <c r="C93" s="440"/>
      <c r="D93" s="440"/>
      <c r="E93" s="83" t="s">
        <v>125</v>
      </c>
      <c r="F93" s="663" t="s">
        <v>142</v>
      </c>
      <c r="G93" s="662"/>
      <c r="H93" s="662"/>
      <c r="I93" s="662"/>
      <c r="J93" s="440"/>
      <c r="K93" s="84">
        <v>3.4969999999999999</v>
      </c>
      <c r="L93" s="440"/>
      <c r="M93" s="440"/>
      <c r="N93" s="440"/>
      <c r="O93" s="440"/>
      <c r="P93" s="440"/>
      <c r="Q93" s="440"/>
      <c r="R93" s="85"/>
      <c r="T93" s="87"/>
      <c r="U93" s="440"/>
      <c r="V93" s="440"/>
      <c r="W93" s="440"/>
      <c r="X93" s="440"/>
      <c r="Y93" s="440"/>
      <c r="Z93" s="440"/>
      <c r="AA93" s="88"/>
      <c r="AT93" s="89" t="s">
        <v>130</v>
      </c>
      <c r="AU93" s="89" t="s">
        <v>128</v>
      </c>
      <c r="AV93" s="86" t="s">
        <v>128</v>
      </c>
      <c r="AW93" s="86" t="s">
        <v>131</v>
      </c>
      <c r="AX93" s="86" t="s">
        <v>119</v>
      </c>
      <c r="AY93" s="89" t="s">
        <v>120</v>
      </c>
    </row>
    <row r="94" spans="2:64" s="86" customFormat="1" ht="31.5" customHeight="1" x14ac:dyDescent="0.25">
      <c r="B94" s="81"/>
      <c r="C94" s="440"/>
      <c r="D94" s="440"/>
      <c r="E94" s="83" t="s">
        <v>125</v>
      </c>
      <c r="F94" s="663" t="s">
        <v>161</v>
      </c>
      <c r="G94" s="662"/>
      <c r="H94" s="662"/>
      <c r="I94" s="662"/>
      <c r="J94" s="440"/>
      <c r="K94" s="84">
        <v>0.40500000000000003</v>
      </c>
      <c r="L94" s="440"/>
      <c r="M94" s="440"/>
      <c r="N94" s="440"/>
      <c r="O94" s="440"/>
      <c r="P94" s="440"/>
      <c r="Q94" s="440"/>
      <c r="R94" s="85"/>
      <c r="T94" s="87"/>
      <c r="U94" s="440"/>
      <c r="V94" s="440"/>
      <c r="W94" s="440"/>
      <c r="X94" s="440"/>
      <c r="Y94" s="440"/>
      <c r="Z94" s="440"/>
      <c r="AA94" s="88"/>
      <c r="AT94" s="89" t="s">
        <v>130</v>
      </c>
      <c r="AU94" s="89" t="s">
        <v>128</v>
      </c>
      <c r="AV94" s="86" t="s">
        <v>128</v>
      </c>
      <c r="AW94" s="86" t="s">
        <v>131</v>
      </c>
      <c r="AX94" s="86" t="s">
        <v>119</v>
      </c>
      <c r="AY94" s="89" t="s">
        <v>120</v>
      </c>
    </row>
    <row r="95" spans="2:64" s="86" customFormat="1" ht="31.5" customHeight="1" x14ac:dyDescent="0.25">
      <c r="B95" s="81"/>
      <c r="C95" s="440"/>
      <c r="D95" s="440"/>
      <c r="E95" s="83" t="s">
        <v>125</v>
      </c>
      <c r="F95" s="663" t="s">
        <v>162</v>
      </c>
      <c r="G95" s="662"/>
      <c r="H95" s="662"/>
      <c r="I95" s="662"/>
      <c r="J95" s="440"/>
      <c r="K95" s="84">
        <v>9.3000000000000007</v>
      </c>
      <c r="L95" s="440"/>
      <c r="M95" s="440"/>
      <c r="N95" s="440"/>
      <c r="O95" s="440"/>
      <c r="P95" s="440"/>
      <c r="Q95" s="440"/>
      <c r="R95" s="85"/>
      <c r="T95" s="87"/>
      <c r="U95" s="440"/>
      <c r="V95" s="440"/>
      <c r="W95" s="440"/>
      <c r="X95" s="440"/>
      <c r="Y95" s="440"/>
      <c r="Z95" s="440"/>
      <c r="AA95" s="88"/>
      <c r="AT95" s="89" t="s">
        <v>130</v>
      </c>
      <c r="AU95" s="89" t="s">
        <v>128</v>
      </c>
      <c r="AV95" s="86" t="s">
        <v>128</v>
      </c>
      <c r="AW95" s="86" t="s">
        <v>131</v>
      </c>
      <c r="AX95" s="86" t="s">
        <v>119</v>
      </c>
      <c r="AY95" s="89" t="s">
        <v>120</v>
      </c>
    </row>
    <row r="96" spans="2:64" s="95" customFormat="1" ht="22.5" customHeight="1" x14ac:dyDescent="0.25">
      <c r="B96" s="90"/>
      <c r="C96" s="441"/>
      <c r="D96" s="441"/>
      <c r="E96" s="92" t="s">
        <v>125</v>
      </c>
      <c r="F96" s="664" t="s">
        <v>146</v>
      </c>
      <c r="G96" s="665"/>
      <c r="H96" s="665"/>
      <c r="I96" s="665"/>
      <c r="J96" s="441"/>
      <c r="K96" s="93">
        <v>14.228</v>
      </c>
      <c r="L96" s="441"/>
      <c r="M96" s="441"/>
      <c r="N96" s="441"/>
      <c r="O96" s="441"/>
      <c r="P96" s="441"/>
      <c r="Q96" s="441"/>
      <c r="R96" s="94"/>
      <c r="T96" s="96"/>
      <c r="U96" s="441"/>
      <c r="V96" s="441"/>
      <c r="W96" s="441"/>
      <c r="X96" s="441"/>
      <c r="Y96" s="441"/>
      <c r="Z96" s="441"/>
      <c r="AA96" s="97"/>
      <c r="AT96" s="98" t="s">
        <v>130</v>
      </c>
      <c r="AU96" s="98" t="s">
        <v>128</v>
      </c>
      <c r="AV96" s="95" t="s">
        <v>127</v>
      </c>
      <c r="AW96" s="95" t="s">
        <v>131</v>
      </c>
      <c r="AX96" s="95" t="s">
        <v>118</v>
      </c>
      <c r="AY96" s="98" t="s">
        <v>120</v>
      </c>
    </row>
    <row r="97" spans="2:64" s="17" customFormat="1" ht="44.25" customHeight="1" x14ac:dyDescent="0.25">
      <c r="B97" s="70"/>
      <c r="C97" s="71" t="s">
        <v>163</v>
      </c>
      <c r="D97" s="71" t="s">
        <v>121</v>
      </c>
      <c r="E97" s="72" t="s">
        <v>164</v>
      </c>
      <c r="F97" s="671" t="s">
        <v>165</v>
      </c>
      <c r="G97" s="667"/>
      <c r="H97" s="667"/>
      <c r="I97" s="667"/>
      <c r="J97" s="73" t="s">
        <v>134</v>
      </c>
      <c r="K97" s="74">
        <v>17.373999999999999</v>
      </c>
      <c r="L97" s="666"/>
      <c r="M97" s="667"/>
      <c r="N97" s="666">
        <f>ROUND(L97*K97,2)</f>
        <v>0</v>
      </c>
      <c r="O97" s="667"/>
      <c r="P97" s="667"/>
      <c r="Q97" s="667"/>
      <c r="R97" s="75"/>
      <c r="T97" s="76" t="s">
        <v>125</v>
      </c>
      <c r="U97" s="77" t="s">
        <v>126</v>
      </c>
      <c r="V97" s="78">
        <v>1.6930000000000001</v>
      </c>
      <c r="W97" s="78">
        <f>V97*K97</f>
        <v>29.414182</v>
      </c>
      <c r="X97" s="78">
        <v>0</v>
      </c>
      <c r="Y97" s="78">
        <f>X97*K97</f>
        <v>0</v>
      </c>
      <c r="Z97" s="78">
        <v>0</v>
      </c>
      <c r="AA97" s="79">
        <f>Z97*K97</f>
        <v>0</v>
      </c>
      <c r="AR97" s="30" t="s">
        <v>127</v>
      </c>
      <c r="AT97" s="30" t="s">
        <v>121</v>
      </c>
      <c r="AU97" s="30" t="s">
        <v>128</v>
      </c>
      <c r="AY97" s="30" t="s">
        <v>120</v>
      </c>
      <c r="BE97" s="80">
        <f>IF(U97="základní",N97,0)</f>
        <v>0</v>
      </c>
      <c r="BF97" s="80">
        <f>IF(U97="snížená",N97,0)</f>
        <v>0</v>
      </c>
      <c r="BG97" s="80">
        <f>IF(U97="zákl. přenesená",N97,0)</f>
        <v>0</v>
      </c>
      <c r="BH97" s="80">
        <f>IF(U97="sníž. přenesená",N97,0)</f>
        <v>0</v>
      </c>
      <c r="BI97" s="80">
        <f>IF(U97="nulová",N97,0)</f>
        <v>0</v>
      </c>
      <c r="BJ97" s="30" t="s">
        <v>118</v>
      </c>
      <c r="BK97" s="80">
        <f>ROUND(L97*K97,2)</f>
        <v>0</v>
      </c>
      <c r="BL97" s="30" t="s">
        <v>127</v>
      </c>
    </row>
    <row r="98" spans="2:64" s="86" customFormat="1" ht="44.25" customHeight="1" x14ac:dyDescent="0.25">
      <c r="B98" s="81"/>
      <c r="C98" s="440"/>
      <c r="D98" s="440"/>
      <c r="E98" s="83" t="s">
        <v>125</v>
      </c>
      <c r="F98" s="661" t="s">
        <v>166</v>
      </c>
      <c r="G98" s="662"/>
      <c r="H98" s="662"/>
      <c r="I98" s="662"/>
      <c r="J98" s="440"/>
      <c r="K98" s="84">
        <v>8.7080000000000002</v>
      </c>
      <c r="L98" s="440"/>
      <c r="M98" s="440"/>
      <c r="N98" s="440"/>
      <c r="O98" s="440"/>
      <c r="P98" s="440"/>
      <c r="Q98" s="440"/>
      <c r="R98" s="85"/>
      <c r="T98" s="87"/>
      <c r="U98" s="440"/>
      <c r="V98" s="440"/>
      <c r="W98" s="440"/>
      <c r="X98" s="440"/>
      <c r="Y98" s="440"/>
      <c r="Z98" s="440"/>
      <c r="AA98" s="88"/>
      <c r="AT98" s="89" t="s">
        <v>130</v>
      </c>
      <c r="AU98" s="89" t="s">
        <v>128</v>
      </c>
      <c r="AV98" s="86" t="s">
        <v>128</v>
      </c>
      <c r="AW98" s="86" t="s">
        <v>131</v>
      </c>
      <c r="AX98" s="86" t="s">
        <v>119</v>
      </c>
      <c r="AY98" s="89" t="s">
        <v>120</v>
      </c>
    </row>
    <row r="99" spans="2:64" s="86" customFormat="1" ht="44.25" customHeight="1" x14ac:dyDescent="0.25">
      <c r="B99" s="81"/>
      <c r="C99" s="440"/>
      <c r="D99" s="440"/>
      <c r="E99" s="83" t="s">
        <v>125</v>
      </c>
      <c r="F99" s="663" t="s">
        <v>167</v>
      </c>
      <c r="G99" s="662"/>
      <c r="H99" s="662"/>
      <c r="I99" s="662"/>
      <c r="J99" s="440"/>
      <c r="K99" s="84">
        <v>3.0449999999999999</v>
      </c>
      <c r="L99" s="440"/>
      <c r="M99" s="440"/>
      <c r="N99" s="440"/>
      <c r="O99" s="440"/>
      <c r="P99" s="440"/>
      <c r="Q99" s="440"/>
      <c r="R99" s="85"/>
      <c r="T99" s="87"/>
      <c r="U99" s="440"/>
      <c r="V99" s="440"/>
      <c r="W99" s="440"/>
      <c r="X99" s="440"/>
      <c r="Y99" s="440"/>
      <c r="Z99" s="440"/>
      <c r="AA99" s="88"/>
      <c r="AT99" s="89" t="s">
        <v>130</v>
      </c>
      <c r="AU99" s="89" t="s">
        <v>128</v>
      </c>
      <c r="AV99" s="86" t="s">
        <v>128</v>
      </c>
      <c r="AW99" s="86" t="s">
        <v>131</v>
      </c>
      <c r="AX99" s="86" t="s">
        <v>119</v>
      </c>
      <c r="AY99" s="89" t="s">
        <v>120</v>
      </c>
    </row>
    <row r="100" spans="2:64" s="86" customFormat="1" ht="31.5" customHeight="1" x14ac:dyDescent="0.25">
      <c r="B100" s="81"/>
      <c r="C100" s="440"/>
      <c r="D100" s="440"/>
      <c r="E100" s="83" t="s">
        <v>125</v>
      </c>
      <c r="F100" s="663" t="s">
        <v>168</v>
      </c>
      <c r="G100" s="662"/>
      <c r="H100" s="662"/>
      <c r="I100" s="662"/>
      <c r="J100" s="440"/>
      <c r="K100" s="84">
        <v>5.6210000000000004</v>
      </c>
      <c r="L100" s="440"/>
      <c r="M100" s="440"/>
      <c r="N100" s="440"/>
      <c r="O100" s="440"/>
      <c r="P100" s="440"/>
      <c r="Q100" s="440"/>
      <c r="R100" s="85"/>
      <c r="T100" s="87"/>
      <c r="U100" s="440"/>
      <c r="V100" s="440"/>
      <c r="W100" s="440"/>
      <c r="X100" s="440"/>
      <c r="Y100" s="440"/>
      <c r="Z100" s="440"/>
      <c r="AA100" s="88"/>
      <c r="AT100" s="89" t="s">
        <v>130</v>
      </c>
      <c r="AU100" s="89" t="s">
        <v>128</v>
      </c>
      <c r="AV100" s="86" t="s">
        <v>128</v>
      </c>
      <c r="AW100" s="86" t="s">
        <v>131</v>
      </c>
      <c r="AX100" s="86" t="s">
        <v>119</v>
      </c>
      <c r="AY100" s="89" t="s">
        <v>120</v>
      </c>
    </row>
    <row r="101" spans="2:64" s="95" customFormat="1" ht="22.5" customHeight="1" x14ac:dyDescent="0.25">
      <c r="B101" s="90"/>
      <c r="C101" s="441"/>
      <c r="D101" s="441"/>
      <c r="E101" s="92" t="s">
        <v>125</v>
      </c>
      <c r="F101" s="664" t="s">
        <v>146</v>
      </c>
      <c r="G101" s="665"/>
      <c r="H101" s="665"/>
      <c r="I101" s="665"/>
      <c r="J101" s="441"/>
      <c r="K101" s="93">
        <v>17.373999999999999</v>
      </c>
      <c r="L101" s="441"/>
      <c r="M101" s="441"/>
      <c r="N101" s="441"/>
      <c r="O101" s="441"/>
      <c r="P101" s="441"/>
      <c r="Q101" s="441"/>
      <c r="R101" s="94"/>
      <c r="T101" s="96"/>
      <c r="U101" s="441"/>
      <c r="V101" s="441"/>
      <c r="W101" s="441"/>
      <c r="X101" s="441"/>
      <c r="Y101" s="441"/>
      <c r="Z101" s="441"/>
      <c r="AA101" s="97"/>
      <c r="AT101" s="98" t="s">
        <v>130</v>
      </c>
      <c r="AU101" s="98" t="s">
        <v>128</v>
      </c>
      <c r="AV101" s="95" t="s">
        <v>127</v>
      </c>
      <c r="AW101" s="95" t="s">
        <v>131</v>
      </c>
      <c r="AX101" s="95" t="s">
        <v>118</v>
      </c>
      <c r="AY101" s="98" t="s">
        <v>120</v>
      </c>
    </row>
    <row r="102" spans="2:64" s="17" customFormat="1" ht="22.5" customHeight="1" x14ac:dyDescent="0.25">
      <c r="B102" s="70"/>
      <c r="C102" s="71" t="s">
        <v>169</v>
      </c>
      <c r="D102" s="71" t="s">
        <v>121</v>
      </c>
      <c r="E102" s="72" t="s">
        <v>170</v>
      </c>
      <c r="F102" s="671" t="s">
        <v>171</v>
      </c>
      <c r="G102" s="667"/>
      <c r="H102" s="667"/>
      <c r="I102" s="667"/>
      <c r="J102" s="73" t="s">
        <v>172</v>
      </c>
      <c r="K102" s="74">
        <v>26.425999999999998</v>
      </c>
      <c r="L102" s="666"/>
      <c r="M102" s="667"/>
      <c r="N102" s="666">
        <f>ROUND(L102*K102,2)</f>
        <v>0</v>
      </c>
      <c r="O102" s="667"/>
      <c r="P102" s="667"/>
      <c r="Q102" s="667"/>
      <c r="R102" s="75"/>
      <c r="T102" s="76" t="s">
        <v>125</v>
      </c>
      <c r="U102" s="77" t="s">
        <v>126</v>
      </c>
      <c r="V102" s="78">
        <v>0.156</v>
      </c>
      <c r="W102" s="78">
        <f>V102*K102</f>
        <v>4.1224559999999997</v>
      </c>
      <c r="X102" s="78">
        <v>6.9999999999999999E-4</v>
      </c>
      <c r="Y102" s="78">
        <f>X102*K102</f>
        <v>1.8498199999999999E-2</v>
      </c>
      <c r="Z102" s="78">
        <v>0</v>
      </c>
      <c r="AA102" s="79">
        <f>Z102*K102</f>
        <v>0</v>
      </c>
      <c r="AR102" s="30" t="s">
        <v>127</v>
      </c>
      <c r="AT102" s="30" t="s">
        <v>121</v>
      </c>
      <c r="AU102" s="30" t="s">
        <v>128</v>
      </c>
      <c r="AY102" s="30" t="s">
        <v>120</v>
      </c>
      <c r="BE102" s="80">
        <f>IF(U102="základní",N102,0)</f>
        <v>0</v>
      </c>
      <c r="BF102" s="80">
        <f>IF(U102="snížená",N102,0)</f>
        <v>0</v>
      </c>
      <c r="BG102" s="80">
        <f>IF(U102="zákl. přenesená",N102,0)</f>
        <v>0</v>
      </c>
      <c r="BH102" s="80">
        <f>IF(U102="sníž. přenesená",N102,0)</f>
        <v>0</v>
      </c>
      <c r="BI102" s="80">
        <f>IF(U102="nulová",N102,0)</f>
        <v>0</v>
      </c>
      <c r="BJ102" s="30" t="s">
        <v>118</v>
      </c>
      <c r="BK102" s="80">
        <f>ROUND(L102*K102,2)</f>
        <v>0</v>
      </c>
      <c r="BL102" s="30" t="s">
        <v>127</v>
      </c>
    </row>
    <row r="103" spans="2:64" s="86" customFormat="1" ht="31.5" customHeight="1" x14ac:dyDescent="0.25">
      <c r="B103" s="81"/>
      <c r="C103" s="440"/>
      <c r="D103" s="440"/>
      <c r="E103" s="83" t="s">
        <v>125</v>
      </c>
      <c r="F103" s="661" t="s">
        <v>173</v>
      </c>
      <c r="G103" s="662"/>
      <c r="H103" s="662"/>
      <c r="I103" s="662"/>
      <c r="J103" s="440"/>
      <c r="K103" s="84">
        <v>17.52</v>
      </c>
      <c r="L103" s="440"/>
      <c r="M103" s="440"/>
      <c r="N103" s="440"/>
      <c r="O103" s="440"/>
      <c r="P103" s="440"/>
      <c r="Q103" s="440"/>
      <c r="R103" s="85"/>
      <c r="T103" s="87"/>
      <c r="U103" s="440"/>
      <c r="V103" s="440"/>
      <c r="W103" s="440"/>
      <c r="X103" s="440"/>
      <c r="Y103" s="440"/>
      <c r="Z103" s="440"/>
      <c r="AA103" s="88"/>
      <c r="AT103" s="89" t="s">
        <v>130</v>
      </c>
      <c r="AU103" s="89" t="s">
        <v>128</v>
      </c>
      <c r="AV103" s="86" t="s">
        <v>128</v>
      </c>
      <c r="AW103" s="86" t="s">
        <v>131</v>
      </c>
      <c r="AX103" s="86" t="s">
        <v>119</v>
      </c>
      <c r="AY103" s="89" t="s">
        <v>120</v>
      </c>
    </row>
    <row r="104" spans="2:64" s="86" customFormat="1" ht="31.5" customHeight="1" x14ac:dyDescent="0.25">
      <c r="B104" s="81"/>
      <c r="C104" s="440"/>
      <c r="D104" s="440"/>
      <c r="E104" s="83" t="s">
        <v>125</v>
      </c>
      <c r="F104" s="663" t="s">
        <v>174</v>
      </c>
      <c r="G104" s="662"/>
      <c r="H104" s="662"/>
      <c r="I104" s="662"/>
      <c r="J104" s="440"/>
      <c r="K104" s="84">
        <v>8.9060000000000006</v>
      </c>
      <c r="L104" s="440"/>
      <c r="M104" s="440"/>
      <c r="N104" s="440"/>
      <c r="O104" s="440"/>
      <c r="P104" s="440"/>
      <c r="Q104" s="440"/>
      <c r="R104" s="85"/>
      <c r="T104" s="87"/>
      <c r="U104" s="440"/>
      <c r="V104" s="440"/>
      <c r="W104" s="440"/>
      <c r="X104" s="440"/>
      <c r="Y104" s="440"/>
      <c r="Z104" s="440"/>
      <c r="AA104" s="88"/>
      <c r="AT104" s="89" t="s">
        <v>130</v>
      </c>
      <c r="AU104" s="89" t="s">
        <v>128</v>
      </c>
      <c r="AV104" s="86" t="s">
        <v>128</v>
      </c>
      <c r="AW104" s="86" t="s">
        <v>131</v>
      </c>
      <c r="AX104" s="86" t="s">
        <v>119</v>
      </c>
      <c r="AY104" s="89" t="s">
        <v>120</v>
      </c>
    </row>
    <row r="105" spans="2:64" s="95" customFormat="1" ht="22.5" customHeight="1" x14ac:dyDescent="0.25">
      <c r="B105" s="90"/>
      <c r="C105" s="441"/>
      <c r="D105" s="441"/>
      <c r="E105" s="92" t="s">
        <v>125</v>
      </c>
      <c r="F105" s="664" t="s">
        <v>146</v>
      </c>
      <c r="G105" s="665"/>
      <c r="H105" s="665"/>
      <c r="I105" s="665"/>
      <c r="J105" s="441"/>
      <c r="K105" s="93">
        <v>26.425999999999998</v>
      </c>
      <c r="L105" s="441"/>
      <c r="M105" s="441"/>
      <c r="N105" s="441"/>
      <c r="O105" s="441"/>
      <c r="P105" s="441"/>
      <c r="Q105" s="441"/>
      <c r="R105" s="94"/>
      <c r="T105" s="96"/>
      <c r="U105" s="441"/>
      <c r="V105" s="441"/>
      <c r="W105" s="441"/>
      <c r="X105" s="441"/>
      <c r="Y105" s="441"/>
      <c r="Z105" s="441"/>
      <c r="AA105" s="97"/>
      <c r="AT105" s="98" t="s">
        <v>130</v>
      </c>
      <c r="AU105" s="98" t="s">
        <v>128</v>
      </c>
      <c r="AV105" s="95" t="s">
        <v>127</v>
      </c>
      <c r="AW105" s="95" t="s">
        <v>131</v>
      </c>
      <c r="AX105" s="95" t="s">
        <v>118</v>
      </c>
      <c r="AY105" s="98" t="s">
        <v>120</v>
      </c>
    </row>
    <row r="106" spans="2:64" s="17" customFormat="1" ht="22.5" customHeight="1" x14ac:dyDescent="0.25">
      <c r="B106" s="70"/>
      <c r="C106" s="71" t="s">
        <v>175</v>
      </c>
      <c r="D106" s="71" t="s">
        <v>121</v>
      </c>
      <c r="E106" s="72" t="s">
        <v>176</v>
      </c>
      <c r="F106" s="671" t="s">
        <v>177</v>
      </c>
      <c r="G106" s="667"/>
      <c r="H106" s="667"/>
      <c r="I106" s="667"/>
      <c r="J106" s="73" t="s">
        <v>172</v>
      </c>
      <c r="K106" s="74">
        <v>26.425999999999998</v>
      </c>
      <c r="L106" s="666"/>
      <c r="M106" s="667"/>
      <c r="N106" s="666">
        <f>ROUND(L106*K106,2)</f>
        <v>0</v>
      </c>
      <c r="O106" s="667"/>
      <c r="P106" s="667"/>
      <c r="Q106" s="667"/>
      <c r="R106" s="75"/>
      <c r="T106" s="76" t="s">
        <v>125</v>
      </c>
      <c r="U106" s="77" t="s">
        <v>126</v>
      </c>
      <c r="V106" s="78">
        <v>9.5000000000000001E-2</v>
      </c>
      <c r="W106" s="78">
        <f>V106*K106</f>
        <v>2.5104699999999998</v>
      </c>
      <c r="X106" s="78">
        <v>0</v>
      </c>
      <c r="Y106" s="78">
        <f>X106*K106</f>
        <v>0</v>
      </c>
      <c r="Z106" s="78">
        <v>0</v>
      </c>
      <c r="AA106" s="79">
        <f>Z106*K106</f>
        <v>0</v>
      </c>
      <c r="AR106" s="30" t="s">
        <v>127</v>
      </c>
      <c r="AT106" s="30" t="s">
        <v>121</v>
      </c>
      <c r="AU106" s="30" t="s">
        <v>128</v>
      </c>
      <c r="AY106" s="30" t="s">
        <v>120</v>
      </c>
      <c r="BE106" s="80">
        <f>IF(U106="základní",N106,0)</f>
        <v>0</v>
      </c>
      <c r="BF106" s="80">
        <f>IF(U106="snížená",N106,0)</f>
        <v>0</v>
      </c>
      <c r="BG106" s="80">
        <f>IF(U106="zákl. přenesená",N106,0)</f>
        <v>0</v>
      </c>
      <c r="BH106" s="80">
        <f>IF(U106="sníž. přenesená",N106,0)</f>
        <v>0</v>
      </c>
      <c r="BI106" s="80">
        <f>IF(U106="nulová",N106,0)</f>
        <v>0</v>
      </c>
      <c r="BJ106" s="30" t="s">
        <v>118</v>
      </c>
      <c r="BK106" s="80">
        <f>ROUND(L106*K106,2)</f>
        <v>0</v>
      </c>
      <c r="BL106" s="30" t="s">
        <v>127</v>
      </c>
    </row>
    <row r="107" spans="2:64" s="86" customFormat="1" ht="22.5" customHeight="1" x14ac:dyDescent="0.25">
      <c r="B107" s="81"/>
      <c r="C107" s="440"/>
      <c r="D107" s="440"/>
      <c r="E107" s="83" t="s">
        <v>125</v>
      </c>
      <c r="F107" s="661" t="s">
        <v>178</v>
      </c>
      <c r="G107" s="662"/>
      <c r="H107" s="662"/>
      <c r="I107" s="662"/>
      <c r="J107" s="440"/>
      <c r="K107" s="84">
        <v>26.425999999999998</v>
      </c>
      <c r="L107" s="440"/>
      <c r="M107" s="440"/>
      <c r="N107" s="440"/>
      <c r="O107" s="440"/>
      <c r="P107" s="440"/>
      <c r="Q107" s="440"/>
      <c r="R107" s="85"/>
      <c r="T107" s="87"/>
      <c r="U107" s="440"/>
      <c r="V107" s="440"/>
      <c r="W107" s="440"/>
      <c r="X107" s="440"/>
      <c r="Y107" s="440"/>
      <c r="Z107" s="440"/>
      <c r="AA107" s="88"/>
      <c r="AT107" s="89" t="s">
        <v>130</v>
      </c>
      <c r="AU107" s="89" t="s">
        <v>128</v>
      </c>
      <c r="AV107" s="86" t="s">
        <v>128</v>
      </c>
      <c r="AW107" s="86" t="s">
        <v>131</v>
      </c>
      <c r="AX107" s="86" t="s">
        <v>118</v>
      </c>
      <c r="AY107" s="89" t="s">
        <v>120</v>
      </c>
    </row>
    <row r="108" spans="2:64" s="17" customFormat="1" ht="31.5" customHeight="1" x14ac:dyDescent="0.25">
      <c r="B108" s="70"/>
      <c r="C108" s="71" t="s">
        <v>179</v>
      </c>
      <c r="D108" s="71" t="s">
        <v>121</v>
      </c>
      <c r="E108" s="72" t="s">
        <v>180</v>
      </c>
      <c r="F108" s="671" t="s">
        <v>181</v>
      </c>
      <c r="G108" s="667"/>
      <c r="H108" s="667"/>
      <c r="I108" s="667"/>
      <c r="J108" s="73" t="s">
        <v>134</v>
      </c>
      <c r="K108" s="74">
        <v>11.613</v>
      </c>
      <c r="L108" s="666"/>
      <c r="M108" s="667"/>
      <c r="N108" s="666">
        <f>ROUND(L108*K108,2)</f>
        <v>0</v>
      </c>
      <c r="O108" s="667"/>
      <c r="P108" s="667"/>
      <c r="Q108" s="667"/>
      <c r="R108" s="75"/>
      <c r="T108" s="76" t="s">
        <v>125</v>
      </c>
      <c r="U108" s="77" t="s">
        <v>126</v>
      </c>
      <c r="V108" s="78">
        <v>0.126</v>
      </c>
      <c r="W108" s="78">
        <f>V108*K108</f>
        <v>1.463238</v>
      </c>
      <c r="X108" s="78">
        <v>4.6000000000000001E-4</v>
      </c>
      <c r="Y108" s="78">
        <f>X108*K108</f>
        <v>5.3419799999999996E-3</v>
      </c>
      <c r="Z108" s="78">
        <v>0</v>
      </c>
      <c r="AA108" s="79">
        <f>Z108*K108</f>
        <v>0</v>
      </c>
      <c r="AR108" s="30" t="s">
        <v>127</v>
      </c>
      <c r="AT108" s="30" t="s">
        <v>121</v>
      </c>
      <c r="AU108" s="30" t="s">
        <v>128</v>
      </c>
      <c r="AY108" s="30" t="s">
        <v>120</v>
      </c>
      <c r="BE108" s="80">
        <f>IF(U108="základní",N108,0)</f>
        <v>0</v>
      </c>
      <c r="BF108" s="80">
        <f>IF(U108="snížená",N108,0)</f>
        <v>0</v>
      </c>
      <c r="BG108" s="80">
        <f>IF(U108="zákl. přenesená",N108,0)</f>
        <v>0</v>
      </c>
      <c r="BH108" s="80">
        <f>IF(U108="sníž. přenesená",N108,0)</f>
        <v>0</v>
      </c>
      <c r="BI108" s="80">
        <f>IF(U108="nulová",N108,0)</f>
        <v>0</v>
      </c>
      <c r="BJ108" s="30" t="s">
        <v>118</v>
      </c>
      <c r="BK108" s="80">
        <f>ROUND(L108*K108,2)</f>
        <v>0</v>
      </c>
      <c r="BL108" s="30" t="s">
        <v>127</v>
      </c>
    </row>
    <row r="109" spans="2:64" s="86" customFormat="1" ht="31.5" customHeight="1" x14ac:dyDescent="0.25">
      <c r="B109" s="81"/>
      <c r="C109" s="440"/>
      <c r="D109" s="440"/>
      <c r="E109" s="83" t="s">
        <v>125</v>
      </c>
      <c r="F109" s="661" t="s">
        <v>182</v>
      </c>
      <c r="G109" s="662"/>
      <c r="H109" s="662"/>
      <c r="I109" s="662"/>
      <c r="J109" s="440"/>
      <c r="K109" s="84">
        <v>4.8239999999999998</v>
      </c>
      <c r="L109" s="440"/>
      <c r="M109" s="440"/>
      <c r="N109" s="440"/>
      <c r="O109" s="440"/>
      <c r="P109" s="440"/>
      <c r="Q109" s="440"/>
      <c r="R109" s="85"/>
      <c r="T109" s="87"/>
      <c r="U109" s="440"/>
      <c r="V109" s="440"/>
      <c r="W109" s="440"/>
      <c r="X109" s="440"/>
      <c r="Y109" s="440"/>
      <c r="Z109" s="440"/>
      <c r="AA109" s="88"/>
      <c r="AT109" s="89" t="s">
        <v>130</v>
      </c>
      <c r="AU109" s="89" t="s">
        <v>128</v>
      </c>
      <c r="AV109" s="86" t="s">
        <v>128</v>
      </c>
      <c r="AW109" s="86" t="s">
        <v>131</v>
      </c>
      <c r="AX109" s="86" t="s">
        <v>119</v>
      </c>
      <c r="AY109" s="89" t="s">
        <v>120</v>
      </c>
    </row>
    <row r="110" spans="2:64" s="86" customFormat="1" ht="31.5" customHeight="1" x14ac:dyDescent="0.25">
      <c r="B110" s="81"/>
      <c r="C110" s="440"/>
      <c r="D110" s="440"/>
      <c r="E110" s="83" t="s">
        <v>125</v>
      </c>
      <c r="F110" s="663" t="s">
        <v>183</v>
      </c>
      <c r="G110" s="662"/>
      <c r="H110" s="662"/>
      <c r="I110" s="662"/>
      <c r="J110" s="440"/>
      <c r="K110" s="84">
        <v>6.7889999999999997</v>
      </c>
      <c r="L110" s="440"/>
      <c r="M110" s="440"/>
      <c r="N110" s="440"/>
      <c r="O110" s="440"/>
      <c r="P110" s="440"/>
      <c r="Q110" s="440"/>
      <c r="R110" s="85"/>
      <c r="T110" s="87"/>
      <c r="U110" s="440"/>
      <c r="V110" s="440"/>
      <c r="W110" s="440"/>
      <c r="X110" s="440"/>
      <c r="Y110" s="440"/>
      <c r="Z110" s="440"/>
      <c r="AA110" s="88"/>
      <c r="AT110" s="89" t="s">
        <v>130</v>
      </c>
      <c r="AU110" s="89" t="s">
        <v>128</v>
      </c>
      <c r="AV110" s="86" t="s">
        <v>128</v>
      </c>
      <c r="AW110" s="86" t="s">
        <v>131</v>
      </c>
      <c r="AX110" s="86" t="s">
        <v>119</v>
      </c>
      <c r="AY110" s="89" t="s">
        <v>120</v>
      </c>
    </row>
    <row r="111" spans="2:64" s="95" customFormat="1" ht="22.5" customHeight="1" x14ac:dyDescent="0.25">
      <c r="B111" s="90"/>
      <c r="C111" s="441"/>
      <c r="D111" s="441"/>
      <c r="E111" s="92" t="s">
        <v>125</v>
      </c>
      <c r="F111" s="664" t="s">
        <v>146</v>
      </c>
      <c r="G111" s="665"/>
      <c r="H111" s="665"/>
      <c r="I111" s="665"/>
      <c r="J111" s="441"/>
      <c r="K111" s="93">
        <v>11.613</v>
      </c>
      <c r="L111" s="441"/>
      <c r="M111" s="441"/>
      <c r="N111" s="441"/>
      <c r="O111" s="441"/>
      <c r="P111" s="441"/>
      <c r="Q111" s="441"/>
      <c r="R111" s="94"/>
      <c r="T111" s="96"/>
      <c r="U111" s="441"/>
      <c r="V111" s="441"/>
      <c r="W111" s="441"/>
      <c r="X111" s="441"/>
      <c r="Y111" s="441"/>
      <c r="Z111" s="441"/>
      <c r="AA111" s="97"/>
      <c r="AT111" s="98" t="s">
        <v>130</v>
      </c>
      <c r="AU111" s="98" t="s">
        <v>128</v>
      </c>
      <c r="AV111" s="95" t="s">
        <v>127</v>
      </c>
      <c r="AW111" s="95" t="s">
        <v>131</v>
      </c>
      <c r="AX111" s="95" t="s">
        <v>118</v>
      </c>
      <c r="AY111" s="98" t="s">
        <v>120</v>
      </c>
    </row>
    <row r="112" spans="2:64" s="17" customFormat="1" ht="31.5" customHeight="1" x14ac:dyDescent="0.25">
      <c r="B112" s="70"/>
      <c r="C112" s="71" t="s">
        <v>184</v>
      </c>
      <c r="D112" s="71" t="s">
        <v>121</v>
      </c>
      <c r="E112" s="72" t="s">
        <v>185</v>
      </c>
      <c r="F112" s="671" t="s">
        <v>186</v>
      </c>
      <c r="G112" s="667"/>
      <c r="H112" s="667"/>
      <c r="I112" s="667"/>
      <c r="J112" s="73" t="s">
        <v>134</v>
      </c>
      <c r="K112" s="74">
        <v>11.613</v>
      </c>
      <c r="L112" s="666"/>
      <c r="M112" s="667"/>
      <c r="N112" s="666">
        <f>ROUND(L112*K112,2)</f>
        <v>0</v>
      </c>
      <c r="O112" s="667"/>
      <c r="P112" s="667"/>
      <c r="Q112" s="667"/>
      <c r="R112" s="75"/>
      <c r="T112" s="76" t="s">
        <v>125</v>
      </c>
      <c r="U112" s="77" t="s">
        <v>126</v>
      </c>
      <c r="V112" s="78">
        <v>3.7999999999999999E-2</v>
      </c>
      <c r="W112" s="78">
        <f>V112*K112</f>
        <v>0.44129399999999996</v>
      </c>
      <c r="X112" s="78">
        <v>0</v>
      </c>
      <c r="Y112" s="78">
        <f>X112*K112</f>
        <v>0</v>
      </c>
      <c r="Z112" s="78">
        <v>0</v>
      </c>
      <c r="AA112" s="79">
        <f>Z112*K112</f>
        <v>0</v>
      </c>
      <c r="AR112" s="30" t="s">
        <v>127</v>
      </c>
      <c r="AT112" s="30" t="s">
        <v>121</v>
      </c>
      <c r="AU112" s="30" t="s">
        <v>128</v>
      </c>
      <c r="AY112" s="30" t="s">
        <v>120</v>
      </c>
      <c r="BE112" s="80">
        <f>IF(U112="základní",N112,0)</f>
        <v>0</v>
      </c>
      <c r="BF112" s="80">
        <f>IF(U112="snížená",N112,0)</f>
        <v>0</v>
      </c>
      <c r="BG112" s="80">
        <f>IF(U112="zákl. přenesená",N112,0)</f>
        <v>0</v>
      </c>
      <c r="BH112" s="80">
        <f>IF(U112="sníž. přenesená",N112,0)</f>
        <v>0</v>
      </c>
      <c r="BI112" s="80">
        <f>IF(U112="nulová",N112,0)</f>
        <v>0</v>
      </c>
      <c r="BJ112" s="30" t="s">
        <v>118</v>
      </c>
      <c r="BK112" s="80">
        <f>ROUND(L112*K112,2)</f>
        <v>0</v>
      </c>
      <c r="BL112" s="30" t="s">
        <v>127</v>
      </c>
    </row>
    <row r="113" spans="2:64" s="86" customFormat="1" ht="22.5" customHeight="1" x14ac:dyDescent="0.25">
      <c r="B113" s="81"/>
      <c r="C113" s="440"/>
      <c r="D113" s="440"/>
      <c r="E113" s="83" t="s">
        <v>125</v>
      </c>
      <c r="F113" s="661" t="s">
        <v>187</v>
      </c>
      <c r="G113" s="662"/>
      <c r="H113" s="662"/>
      <c r="I113" s="662"/>
      <c r="J113" s="440"/>
      <c r="K113" s="84">
        <v>11.613</v>
      </c>
      <c r="L113" s="440"/>
      <c r="M113" s="440"/>
      <c r="N113" s="440"/>
      <c r="O113" s="440"/>
      <c r="P113" s="440"/>
      <c r="Q113" s="440"/>
      <c r="R113" s="85"/>
      <c r="T113" s="87"/>
      <c r="U113" s="440"/>
      <c r="V113" s="440"/>
      <c r="W113" s="440"/>
      <c r="X113" s="440"/>
      <c r="Y113" s="440"/>
      <c r="Z113" s="440"/>
      <c r="AA113" s="88"/>
      <c r="AT113" s="89" t="s">
        <v>130</v>
      </c>
      <c r="AU113" s="89" t="s">
        <v>128</v>
      </c>
      <c r="AV113" s="86" t="s">
        <v>128</v>
      </c>
      <c r="AW113" s="86" t="s">
        <v>131</v>
      </c>
      <c r="AX113" s="86" t="s">
        <v>118</v>
      </c>
      <c r="AY113" s="89" t="s">
        <v>120</v>
      </c>
    </row>
    <row r="114" spans="2:64" s="17" customFormat="1" ht="31.5" customHeight="1" x14ac:dyDescent="0.25">
      <c r="B114" s="70"/>
      <c r="C114" s="71" t="s">
        <v>188</v>
      </c>
      <c r="D114" s="71" t="s">
        <v>121</v>
      </c>
      <c r="E114" s="72" t="s">
        <v>189</v>
      </c>
      <c r="F114" s="671" t="s">
        <v>190</v>
      </c>
      <c r="G114" s="667"/>
      <c r="H114" s="667"/>
      <c r="I114" s="667"/>
      <c r="J114" s="73" t="s">
        <v>191</v>
      </c>
      <c r="K114" s="74">
        <v>1.7430000000000001</v>
      </c>
      <c r="L114" s="666"/>
      <c r="M114" s="667"/>
      <c r="N114" s="666">
        <f>ROUND(L114*K114,2)</f>
        <v>0</v>
      </c>
      <c r="O114" s="667"/>
      <c r="P114" s="667"/>
      <c r="Q114" s="667"/>
      <c r="R114" s="75"/>
      <c r="T114" s="76" t="s">
        <v>125</v>
      </c>
      <c r="U114" s="77" t="s">
        <v>126</v>
      </c>
      <c r="V114" s="78">
        <v>0.16800000000000001</v>
      </c>
      <c r="W114" s="78">
        <f>V114*K114</f>
        <v>0.29282400000000003</v>
      </c>
      <c r="X114" s="78">
        <v>0</v>
      </c>
      <c r="Y114" s="78">
        <f>X114*K114</f>
        <v>0</v>
      </c>
      <c r="Z114" s="78">
        <v>0</v>
      </c>
      <c r="AA114" s="79">
        <f>Z114*K114</f>
        <v>0</v>
      </c>
      <c r="AR114" s="30" t="s">
        <v>127</v>
      </c>
      <c r="AT114" s="30" t="s">
        <v>121</v>
      </c>
      <c r="AU114" s="30" t="s">
        <v>128</v>
      </c>
      <c r="AY114" s="30" t="s">
        <v>120</v>
      </c>
      <c r="BE114" s="80">
        <f>IF(U114="základní",N114,0)</f>
        <v>0</v>
      </c>
      <c r="BF114" s="80">
        <f>IF(U114="snížená",N114,0)</f>
        <v>0</v>
      </c>
      <c r="BG114" s="80">
        <f>IF(U114="zákl. přenesená",N114,0)</f>
        <v>0</v>
      </c>
      <c r="BH114" s="80">
        <f>IF(U114="sníž. přenesená",N114,0)</f>
        <v>0</v>
      </c>
      <c r="BI114" s="80">
        <f>IF(U114="nulová",N114,0)</f>
        <v>0</v>
      </c>
      <c r="BJ114" s="30" t="s">
        <v>118</v>
      </c>
      <c r="BK114" s="80">
        <f>ROUND(L114*K114,2)</f>
        <v>0</v>
      </c>
      <c r="BL114" s="30" t="s">
        <v>127</v>
      </c>
    </row>
    <row r="115" spans="2:64" s="17" customFormat="1" ht="42" customHeight="1" x14ac:dyDescent="0.25">
      <c r="B115" s="18"/>
      <c r="C115" s="443"/>
      <c r="D115" s="443"/>
      <c r="E115" s="443"/>
      <c r="F115" s="679" t="s">
        <v>192</v>
      </c>
      <c r="G115" s="680"/>
      <c r="H115" s="680"/>
      <c r="I115" s="680"/>
      <c r="J115" s="443"/>
      <c r="K115" s="443"/>
      <c r="L115" s="443"/>
      <c r="M115" s="443"/>
      <c r="N115" s="443"/>
      <c r="O115" s="443"/>
      <c r="P115" s="443"/>
      <c r="Q115" s="443"/>
      <c r="R115" s="19"/>
      <c r="T115" s="99"/>
      <c r="U115" s="443"/>
      <c r="V115" s="443"/>
      <c r="W115" s="443"/>
      <c r="X115" s="443"/>
      <c r="Y115" s="443"/>
      <c r="Z115" s="443"/>
      <c r="AA115" s="100"/>
      <c r="AT115" s="30" t="s">
        <v>193</v>
      </c>
      <c r="AU115" s="30" t="s">
        <v>128</v>
      </c>
    </row>
    <row r="116" spans="2:64" s="86" customFormat="1" ht="22.5" customHeight="1" x14ac:dyDescent="0.25">
      <c r="B116" s="81"/>
      <c r="C116" s="440"/>
      <c r="D116" s="440"/>
      <c r="E116" s="83" t="s">
        <v>125</v>
      </c>
      <c r="F116" s="663" t="s">
        <v>8000</v>
      </c>
      <c r="G116" s="662"/>
      <c r="H116" s="662"/>
      <c r="I116" s="662"/>
      <c r="J116" s="440"/>
      <c r="K116" s="84">
        <v>1.7430000000000001</v>
      </c>
      <c r="L116" s="440"/>
      <c r="M116" s="440"/>
      <c r="N116" s="440"/>
      <c r="O116" s="440"/>
      <c r="P116" s="440"/>
      <c r="Q116" s="440"/>
      <c r="R116" s="85"/>
      <c r="T116" s="87"/>
      <c r="U116" s="440"/>
      <c r="V116" s="440"/>
      <c r="W116" s="440"/>
      <c r="X116" s="440"/>
      <c r="Y116" s="440"/>
      <c r="Z116" s="440"/>
      <c r="AA116" s="88"/>
      <c r="AT116" s="89" t="s">
        <v>130</v>
      </c>
      <c r="AU116" s="89" t="s">
        <v>128</v>
      </c>
      <c r="AV116" s="86" t="s">
        <v>128</v>
      </c>
      <c r="AW116" s="86" t="s">
        <v>131</v>
      </c>
      <c r="AX116" s="86" t="s">
        <v>118</v>
      </c>
      <c r="AY116" s="89" t="s">
        <v>120</v>
      </c>
    </row>
    <row r="117" spans="2:64" s="17" customFormat="1" ht="22.5" customHeight="1" x14ac:dyDescent="0.25">
      <c r="B117" s="70"/>
      <c r="C117" s="101" t="s">
        <v>194</v>
      </c>
      <c r="D117" s="101" t="s">
        <v>195</v>
      </c>
      <c r="E117" s="102" t="s">
        <v>196</v>
      </c>
      <c r="F117" s="677" t="s">
        <v>197</v>
      </c>
      <c r="G117" s="678"/>
      <c r="H117" s="678"/>
      <c r="I117" s="678"/>
      <c r="J117" s="103" t="s">
        <v>191</v>
      </c>
      <c r="K117" s="104">
        <v>1.8819999999999999</v>
      </c>
      <c r="L117" s="670"/>
      <c r="M117" s="678"/>
      <c r="N117" s="670">
        <f>ROUND(L117*K117,2)</f>
        <v>0</v>
      </c>
      <c r="O117" s="667"/>
      <c r="P117" s="667"/>
      <c r="Q117" s="667"/>
      <c r="R117" s="75"/>
      <c r="T117" s="76" t="s">
        <v>125</v>
      </c>
      <c r="U117" s="77" t="s">
        <v>126</v>
      </c>
      <c r="V117" s="78">
        <v>0</v>
      </c>
      <c r="W117" s="78">
        <f>V117*K117</f>
        <v>0</v>
      </c>
      <c r="X117" s="78">
        <v>1</v>
      </c>
      <c r="Y117" s="78">
        <f>X117*K117</f>
        <v>1.8819999999999999</v>
      </c>
      <c r="Z117" s="78">
        <v>0</v>
      </c>
      <c r="AA117" s="79">
        <f>Z117*K117</f>
        <v>0</v>
      </c>
      <c r="AR117" s="30" t="s">
        <v>154</v>
      </c>
      <c r="AT117" s="30" t="s">
        <v>195</v>
      </c>
      <c r="AU117" s="30" t="s">
        <v>128</v>
      </c>
      <c r="AY117" s="30" t="s">
        <v>120</v>
      </c>
      <c r="BE117" s="80">
        <f>IF(U117="základní",N117,0)</f>
        <v>0</v>
      </c>
      <c r="BF117" s="80">
        <f>IF(U117="snížená",N117,0)</f>
        <v>0</v>
      </c>
      <c r="BG117" s="80">
        <f>IF(U117="zákl. přenesená",N117,0)</f>
        <v>0</v>
      </c>
      <c r="BH117" s="80">
        <f>IF(U117="sníž. přenesená",N117,0)</f>
        <v>0</v>
      </c>
      <c r="BI117" s="80">
        <f>IF(U117="nulová",N117,0)</f>
        <v>0</v>
      </c>
      <c r="BJ117" s="30" t="s">
        <v>118</v>
      </c>
      <c r="BK117" s="80">
        <f>ROUND(L117*K117,2)</f>
        <v>0</v>
      </c>
      <c r="BL117" s="30" t="s">
        <v>127</v>
      </c>
    </row>
    <row r="118" spans="2:64" s="17" customFormat="1" ht="22.5" customHeight="1" x14ac:dyDescent="0.25">
      <c r="B118" s="18"/>
      <c r="C118" s="443"/>
      <c r="D118" s="443"/>
      <c r="E118" s="443"/>
      <c r="F118" s="679" t="s">
        <v>198</v>
      </c>
      <c r="G118" s="680"/>
      <c r="H118" s="680"/>
      <c r="I118" s="680"/>
      <c r="J118" s="443"/>
      <c r="K118" s="443"/>
      <c r="L118" s="443"/>
      <c r="M118" s="443"/>
      <c r="N118" s="443"/>
      <c r="O118" s="443"/>
      <c r="P118" s="443"/>
      <c r="Q118" s="443"/>
      <c r="R118" s="19"/>
      <c r="T118" s="99"/>
      <c r="U118" s="443"/>
      <c r="V118" s="443"/>
      <c r="W118" s="443"/>
      <c r="X118" s="443"/>
      <c r="Y118" s="443"/>
      <c r="Z118" s="443"/>
      <c r="AA118" s="100"/>
      <c r="AT118" s="30" t="s">
        <v>193</v>
      </c>
      <c r="AU118" s="30" t="s">
        <v>128</v>
      </c>
    </row>
    <row r="119" spans="2:64" s="86" customFormat="1" ht="31.5" customHeight="1" x14ac:dyDescent="0.25">
      <c r="B119" s="81"/>
      <c r="C119" s="440"/>
      <c r="D119" s="440"/>
      <c r="E119" s="83" t="s">
        <v>125</v>
      </c>
      <c r="F119" s="663" t="s">
        <v>7999</v>
      </c>
      <c r="G119" s="662"/>
      <c r="H119" s="662"/>
      <c r="I119" s="662"/>
      <c r="J119" s="440"/>
      <c r="K119" s="84">
        <v>1.8819999999999999</v>
      </c>
      <c r="L119" s="440"/>
      <c r="M119" s="440"/>
      <c r="N119" s="440"/>
      <c r="O119" s="440"/>
      <c r="P119" s="440"/>
      <c r="Q119" s="440"/>
      <c r="R119" s="85"/>
      <c r="T119" s="87"/>
      <c r="U119" s="440"/>
      <c r="V119" s="440"/>
      <c r="W119" s="440"/>
      <c r="X119" s="440"/>
      <c r="Y119" s="440"/>
      <c r="Z119" s="440"/>
      <c r="AA119" s="88"/>
      <c r="AT119" s="89" t="s">
        <v>130</v>
      </c>
      <c r="AU119" s="89" t="s">
        <v>128</v>
      </c>
      <c r="AV119" s="86" t="s">
        <v>128</v>
      </c>
      <c r="AW119" s="86" t="s">
        <v>131</v>
      </c>
      <c r="AX119" s="86" t="s">
        <v>118</v>
      </c>
      <c r="AY119" s="89" t="s">
        <v>120</v>
      </c>
    </row>
    <row r="120" spans="2:64" s="17" customFormat="1" ht="31.5" customHeight="1" x14ac:dyDescent="0.25">
      <c r="B120" s="70"/>
      <c r="C120" s="71" t="s">
        <v>199</v>
      </c>
      <c r="D120" s="71" t="s">
        <v>121</v>
      </c>
      <c r="E120" s="72" t="s">
        <v>200</v>
      </c>
      <c r="F120" s="671" t="s">
        <v>201</v>
      </c>
      <c r="G120" s="667"/>
      <c r="H120" s="667"/>
      <c r="I120" s="667"/>
      <c r="J120" s="73" t="s">
        <v>191</v>
      </c>
      <c r="K120" s="74">
        <v>1.7430000000000001</v>
      </c>
      <c r="L120" s="666"/>
      <c r="M120" s="667"/>
      <c r="N120" s="666">
        <f>ROUND(L120*K120,2)</f>
        <v>0</v>
      </c>
      <c r="O120" s="667"/>
      <c r="P120" s="667"/>
      <c r="Q120" s="667"/>
      <c r="R120" s="75"/>
      <c r="T120" s="76" t="s">
        <v>125</v>
      </c>
      <c r="U120" s="77" t="s">
        <v>126</v>
      </c>
      <c r="V120" s="78">
        <v>0.16800000000000001</v>
      </c>
      <c r="W120" s="78">
        <f>V120*K120</f>
        <v>0.29282400000000003</v>
      </c>
      <c r="X120" s="78">
        <v>0</v>
      </c>
      <c r="Y120" s="78">
        <f>X120*K120</f>
        <v>0</v>
      </c>
      <c r="Z120" s="78">
        <v>1</v>
      </c>
      <c r="AA120" s="79">
        <f>Z120*K120</f>
        <v>1.7430000000000001</v>
      </c>
      <c r="AR120" s="30" t="s">
        <v>127</v>
      </c>
      <c r="AT120" s="30" t="s">
        <v>121</v>
      </c>
      <c r="AU120" s="30" t="s">
        <v>128</v>
      </c>
      <c r="AY120" s="30" t="s">
        <v>120</v>
      </c>
      <c r="BE120" s="80">
        <f>IF(U120="základní",N120,0)</f>
        <v>0</v>
      </c>
      <c r="BF120" s="80">
        <f>IF(U120="snížená",N120,0)</f>
        <v>0</v>
      </c>
      <c r="BG120" s="80">
        <f>IF(U120="zákl. přenesená",N120,0)</f>
        <v>0</v>
      </c>
      <c r="BH120" s="80">
        <f>IF(U120="sníž. přenesená",N120,0)</f>
        <v>0</v>
      </c>
      <c r="BI120" s="80">
        <f>IF(U120="nulová",N120,0)</f>
        <v>0</v>
      </c>
      <c r="BJ120" s="30" t="s">
        <v>118</v>
      </c>
      <c r="BK120" s="80">
        <f>ROUND(L120*K120,2)</f>
        <v>0</v>
      </c>
      <c r="BL120" s="30" t="s">
        <v>127</v>
      </c>
    </row>
    <row r="121" spans="2:64" s="17" customFormat="1" ht="42" customHeight="1" x14ac:dyDescent="0.25">
      <c r="B121" s="18"/>
      <c r="C121" s="443"/>
      <c r="D121" s="443"/>
      <c r="E121" s="443"/>
      <c r="F121" s="679" t="s">
        <v>202</v>
      </c>
      <c r="G121" s="680"/>
      <c r="H121" s="680"/>
      <c r="I121" s="680"/>
      <c r="J121" s="443"/>
      <c r="K121" s="443"/>
      <c r="L121" s="443"/>
      <c r="M121" s="443"/>
      <c r="N121" s="443"/>
      <c r="O121" s="443"/>
      <c r="P121" s="443"/>
      <c r="Q121" s="443"/>
      <c r="R121" s="19"/>
      <c r="T121" s="99"/>
      <c r="U121" s="443"/>
      <c r="V121" s="443"/>
      <c r="W121" s="443"/>
      <c r="X121" s="443"/>
      <c r="Y121" s="443"/>
      <c r="Z121" s="443"/>
      <c r="AA121" s="100"/>
      <c r="AT121" s="30" t="s">
        <v>193</v>
      </c>
      <c r="AU121" s="30" t="s">
        <v>128</v>
      </c>
    </row>
    <row r="122" spans="2:64" s="86" customFormat="1" ht="22.5" customHeight="1" x14ac:dyDescent="0.25">
      <c r="B122" s="81"/>
      <c r="C122" s="440"/>
      <c r="D122" s="440"/>
      <c r="E122" s="83" t="s">
        <v>125</v>
      </c>
      <c r="F122" s="663" t="s">
        <v>7998</v>
      </c>
      <c r="G122" s="662"/>
      <c r="H122" s="662"/>
      <c r="I122" s="662"/>
      <c r="J122" s="440"/>
      <c r="K122" s="84">
        <v>1.7430000000000001</v>
      </c>
      <c r="L122" s="440"/>
      <c r="M122" s="440"/>
      <c r="N122" s="440"/>
      <c r="O122" s="440"/>
      <c r="P122" s="440"/>
      <c r="Q122" s="440"/>
      <c r="R122" s="85"/>
      <c r="T122" s="87"/>
      <c r="U122" s="440"/>
      <c r="V122" s="440"/>
      <c r="W122" s="440"/>
      <c r="X122" s="440"/>
      <c r="Y122" s="440"/>
      <c r="Z122" s="440"/>
      <c r="AA122" s="88"/>
      <c r="AT122" s="89" t="s">
        <v>130</v>
      </c>
      <c r="AU122" s="89" t="s">
        <v>128</v>
      </c>
      <c r="AV122" s="86" t="s">
        <v>128</v>
      </c>
      <c r="AW122" s="86" t="s">
        <v>131</v>
      </c>
      <c r="AX122" s="86" t="s">
        <v>118</v>
      </c>
      <c r="AY122" s="89" t="s">
        <v>120</v>
      </c>
    </row>
    <row r="123" spans="2:64" s="17" customFormat="1" ht="31.5" customHeight="1" x14ac:dyDescent="0.25">
      <c r="B123" s="70"/>
      <c r="C123" s="71" t="s">
        <v>203</v>
      </c>
      <c r="D123" s="71" t="s">
        <v>121</v>
      </c>
      <c r="E123" s="72" t="s">
        <v>204</v>
      </c>
      <c r="F123" s="671" t="s">
        <v>205</v>
      </c>
      <c r="G123" s="667"/>
      <c r="H123" s="667"/>
      <c r="I123" s="667"/>
      <c r="J123" s="73" t="s">
        <v>172</v>
      </c>
      <c r="K123" s="74">
        <v>192.9</v>
      </c>
      <c r="L123" s="666"/>
      <c r="M123" s="667"/>
      <c r="N123" s="666">
        <f>ROUND(L123*K123,2)</f>
        <v>0</v>
      </c>
      <c r="O123" s="667"/>
      <c r="P123" s="667"/>
      <c r="Q123" s="667"/>
      <c r="R123" s="75"/>
      <c r="T123" s="76" t="s">
        <v>125</v>
      </c>
      <c r="U123" s="77" t="s">
        <v>126</v>
      </c>
      <c r="V123" s="78">
        <v>0.68</v>
      </c>
      <c r="W123" s="78">
        <f>V123*K123</f>
        <v>131.17200000000003</v>
      </c>
      <c r="X123" s="78">
        <v>1.4999999999999999E-4</v>
      </c>
      <c r="Y123" s="78">
        <f>X123*K123</f>
        <v>2.8934999999999999E-2</v>
      </c>
      <c r="Z123" s="78">
        <v>0</v>
      </c>
      <c r="AA123" s="79">
        <f>Z123*K123</f>
        <v>0</v>
      </c>
      <c r="AR123" s="30" t="s">
        <v>127</v>
      </c>
      <c r="AT123" s="30" t="s">
        <v>121</v>
      </c>
      <c r="AU123" s="30" t="s">
        <v>128</v>
      </c>
      <c r="AY123" s="30" t="s">
        <v>120</v>
      </c>
      <c r="BE123" s="80">
        <f>IF(U123="základní",N123,0)</f>
        <v>0</v>
      </c>
      <c r="BF123" s="80">
        <f>IF(U123="snížená",N123,0)</f>
        <v>0</v>
      </c>
      <c r="BG123" s="80">
        <f>IF(U123="zákl. přenesená",N123,0)</f>
        <v>0</v>
      </c>
      <c r="BH123" s="80">
        <f>IF(U123="sníž. přenesená",N123,0)</f>
        <v>0</v>
      </c>
      <c r="BI123" s="80">
        <f>IF(U123="nulová",N123,0)</f>
        <v>0</v>
      </c>
      <c r="BJ123" s="30" t="s">
        <v>118</v>
      </c>
      <c r="BK123" s="80">
        <f>ROUND(L123*K123,2)</f>
        <v>0</v>
      </c>
      <c r="BL123" s="30" t="s">
        <v>127</v>
      </c>
    </row>
    <row r="124" spans="2:64" s="86" customFormat="1" ht="31.5" customHeight="1" x14ac:dyDescent="0.25">
      <c r="B124" s="81"/>
      <c r="C124" s="440"/>
      <c r="D124" s="440"/>
      <c r="E124" s="83" t="s">
        <v>125</v>
      </c>
      <c r="F124" s="661" t="s">
        <v>7997</v>
      </c>
      <c r="G124" s="662"/>
      <c r="H124" s="662"/>
      <c r="I124" s="662"/>
      <c r="J124" s="440"/>
      <c r="K124" s="84">
        <v>192.9</v>
      </c>
      <c r="L124" s="440"/>
      <c r="M124" s="440"/>
      <c r="N124" s="440"/>
      <c r="O124" s="440"/>
      <c r="P124" s="440"/>
      <c r="Q124" s="440"/>
      <c r="R124" s="85"/>
      <c r="T124" s="87"/>
      <c r="U124" s="440"/>
      <c r="V124" s="440"/>
      <c r="W124" s="440"/>
      <c r="X124" s="440"/>
      <c r="Y124" s="440"/>
      <c r="Z124" s="440"/>
      <c r="AA124" s="88"/>
      <c r="AT124" s="89" t="s">
        <v>130</v>
      </c>
      <c r="AU124" s="89" t="s">
        <v>128</v>
      </c>
      <c r="AV124" s="86" t="s">
        <v>128</v>
      </c>
      <c r="AW124" s="86" t="s">
        <v>131</v>
      </c>
      <c r="AX124" s="86" t="s">
        <v>118</v>
      </c>
      <c r="AY124" s="89" t="s">
        <v>120</v>
      </c>
    </row>
    <row r="125" spans="2:64" s="17" customFormat="1" ht="31.5" customHeight="1" x14ac:dyDescent="0.25">
      <c r="B125" s="70"/>
      <c r="C125" s="71" t="s">
        <v>206</v>
      </c>
      <c r="D125" s="71" t="s">
        <v>121</v>
      </c>
      <c r="E125" s="72" t="s">
        <v>207</v>
      </c>
      <c r="F125" s="671" t="s">
        <v>208</v>
      </c>
      <c r="G125" s="667"/>
      <c r="H125" s="667"/>
      <c r="I125" s="667"/>
      <c r="J125" s="73" t="s">
        <v>172</v>
      </c>
      <c r="K125" s="74">
        <v>192.9</v>
      </c>
      <c r="L125" s="666"/>
      <c r="M125" s="667"/>
      <c r="N125" s="666">
        <f>ROUND(L125*K125,2)</f>
        <v>0</v>
      </c>
      <c r="O125" s="667"/>
      <c r="P125" s="667"/>
      <c r="Q125" s="667"/>
      <c r="R125" s="75"/>
      <c r="T125" s="76" t="s">
        <v>125</v>
      </c>
      <c r="U125" s="77" t="s">
        <v>126</v>
      </c>
      <c r="V125" s="78">
        <v>1.611</v>
      </c>
      <c r="W125" s="78">
        <f>V125*K125</f>
        <v>310.76190000000003</v>
      </c>
      <c r="X125" s="78">
        <v>2.82E-3</v>
      </c>
      <c r="Y125" s="78">
        <f>X125*K125</f>
        <v>0.54397800000000007</v>
      </c>
      <c r="Z125" s="78">
        <v>0</v>
      </c>
      <c r="AA125" s="79">
        <f>Z125*K125</f>
        <v>0</v>
      </c>
      <c r="AR125" s="30" t="s">
        <v>127</v>
      </c>
      <c r="AT125" s="30" t="s">
        <v>121</v>
      </c>
      <c r="AU125" s="30" t="s">
        <v>128</v>
      </c>
      <c r="AY125" s="30" t="s">
        <v>120</v>
      </c>
      <c r="BE125" s="80">
        <f>IF(U125="základní",N125,0)</f>
        <v>0</v>
      </c>
      <c r="BF125" s="80">
        <f>IF(U125="snížená",N125,0)</f>
        <v>0</v>
      </c>
      <c r="BG125" s="80">
        <f>IF(U125="zákl. přenesená",N125,0)</f>
        <v>0</v>
      </c>
      <c r="BH125" s="80">
        <f>IF(U125="sníž. přenesená",N125,0)</f>
        <v>0</v>
      </c>
      <c r="BI125" s="80">
        <f>IF(U125="nulová",N125,0)</f>
        <v>0</v>
      </c>
      <c r="BJ125" s="30" t="s">
        <v>118</v>
      </c>
      <c r="BK125" s="80">
        <f>ROUND(L125*K125,2)</f>
        <v>0</v>
      </c>
      <c r="BL125" s="30" t="s">
        <v>127</v>
      </c>
    </row>
    <row r="126" spans="2:64" s="86" customFormat="1" ht="31.5" customHeight="1" x14ac:dyDescent="0.25">
      <c r="B126" s="81"/>
      <c r="C126" s="440"/>
      <c r="D126" s="440"/>
      <c r="E126" s="83" t="s">
        <v>125</v>
      </c>
      <c r="F126" s="661" t="s">
        <v>7997</v>
      </c>
      <c r="G126" s="662"/>
      <c r="H126" s="662"/>
      <c r="I126" s="662"/>
      <c r="J126" s="440"/>
      <c r="K126" s="84">
        <v>192.9</v>
      </c>
      <c r="L126" s="440"/>
      <c r="M126" s="440"/>
      <c r="N126" s="440"/>
      <c r="O126" s="440"/>
      <c r="P126" s="440"/>
      <c r="Q126" s="440"/>
      <c r="R126" s="85"/>
      <c r="T126" s="87"/>
      <c r="U126" s="440"/>
      <c r="V126" s="440"/>
      <c r="W126" s="440"/>
      <c r="X126" s="440"/>
      <c r="Y126" s="440"/>
      <c r="Z126" s="440"/>
      <c r="AA126" s="88"/>
      <c r="AT126" s="89" t="s">
        <v>130</v>
      </c>
      <c r="AU126" s="89" t="s">
        <v>128</v>
      </c>
      <c r="AV126" s="86" t="s">
        <v>128</v>
      </c>
      <c r="AW126" s="86" t="s">
        <v>131</v>
      </c>
      <c r="AX126" s="86" t="s">
        <v>118</v>
      </c>
      <c r="AY126" s="89" t="s">
        <v>120</v>
      </c>
    </row>
    <row r="127" spans="2:64" s="17" customFormat="1" ht="31.5" customHeight="1" x14ac:dyDescent="0.25">
      <c r="B127" s="70"/>
      <c r="C127" s="101" t="s">
        <v>209</v>
      </c>
      <c r="D127" s="101" t="s">
        <v>195</v>
      </c>
      <c r="E127" s="102" t="s">
        <v>210</v>
      </c>
      <c r="F127" s="677" t="s">
        <v>211</v>
      </c>
      <c r="G127" s="678"/>
      <c r="H127" s="678"/>
      <c r="I127" s="678"/>
      <c r="J127" s="103" t="s">
        <v>191</v>
      </c>
      <c r="K127" s="104">
        <v>15.696999999999999</v>
      </c>
      <c r="L127" s="670"/>
      <c r="M127" s="678"/>
      <c r="N127" s="670">
        <f>ROUND(L127*K127,2)</f>
        <v>0</v>
      </c>
      <c r="O127" s="667"/>
      <c r="P127" s="667"/>
      <c r="Q127" s="667"/>
      <c r="R127" s="75"/>
      <c r="T127" s="76" t="s">
        <v>125</v>
      </c>
      <c r="U127" s="77" t="s">
        <v>126</v>
      </c>
      <c r="V127" s="78">
        <v>0</v>
      </c>
      <c r="W127" s="78">
        <f>V127*K127</f>
        <v>0</v>
      </c>
      <c r="X127" s="78">
        <v>1</v>
      </c>
      <c r="Y127" s="78">
        <f>X127*K127</f>
        <v>15.696999999999999</v>
      </c>
      <c r="Z127" s="78">
        <v>0</v>
      </c>
      <c r="AA127" s="79">
        <f>Z127*K127</f>
        <v>0</v>
      </c>
      <c r="AR127" s="30" t="s">
        <v>154</v>
      </c>
      <c r="AT127" s="30" t="s">
        <v>195</v>
      </c>
      <c r="AU127" s="30" t="s">
        <v>128</v>
      </c>
      <c r="AY127" s="30" t="s">
        <v>120</v>
      </c>
      <c r="BE127" s="80">
        <f>IF(U127="základní",N127,0)</f>
        <v>0</v>
      </c>
      <c r="BF127" s="80">
        <f>IF(U127="snížená",N127,0)</f>
        <v>0</v>
      </c>
      <c r="BG127" s="80">
        <f>IF(U127="zákl. přenesená",N127,0)</f>
        <v>0</v>
      </c>
      <c r="BH127" s="80">
        <f>IF(U127="sníž. přenesená",N127,0)</f>
        <v>0</v>
      </c>
      <c r="BI127" s="80">
        <f>IF(U127="nulová",N127,0)</f>
        <v>0</v>
      </c>
      <c r="BJ127" s="30" t="s">
        <v>118</v>
      </c>
      <c r="BK127" s="80">
        <f>ROUND(L127*K127,2)</f>
        <v>0</v>
      </c>
      <c r="BL127" s="30" t="s">
        <v>127</v>
      </c>
    </row>
    <row r="128" spans="2:64" s="109" customFormat="1" ht="31.5" customHeight="1" x14ac:dyDescent="0.25">
      <c r="B128" s="105"/>
      <c r="C128" s="442"/>
      <c r="D128" s="442"/>
      <c r="E128" s="107" t="s">
        <v>125</v>
      </c>
      <c r="F128" s="672" t="s">
        <v>7996</v>
      </c>
      <c r="G128" s="673"/>
      <c r="H128" s="673"/>
      <c r="I128" s="673"/>
      <c r="J128" s="442"/>
      <c r="K128" s="107" t="s">
        <v>125</v>
      </c>
      <c r="L128" s="442"/>
      <c r="M128" s="442"/>
      <c r="N128" s="442"/>
      <c r="O128" s="442"/>
      <c r="P128" s="442"/>
      <c r="Q128" s="442"/>
      <c r="R128" s="108"/>
      <c r="T128" s="110"/>
      <c r="U128" s="442"/>
      <c r="V128" s="442"/>
      <c r="W128" s="442"/>
      <c r="X128" s="442"/>
      <c r="Y128" s="442"/>
      <c r="Z128" s="442"/>
      <c r="AA128" s="111"/>
      <c r="AT128" s="112" t="s">
        <v>130</v>
      </c>
      <c r="AU128" s="112" t="s">
        <v>128</v>
      </c>
      <c r="AV128" s="109" t="s">
        <v>118</v>
      </c>
      <c r="AW128" s="109" t="s">
        <v>131</v>
      </c>
      <c r="AX128" s="109" t="s">
        <v>119</v>
      </c>
      <c r="AY128" s="112" t="s">
        <v>120</v>
      </c>
    </row>
    <row r="129" spans="2:64" s="86" customFormat="1" ht="31.5" customHeight="1" x14ac:dyDescent="0.25">
      <c r="B129" s="81"/>
      <c r="C129" s="440"/>
      <c r="D129" s="440"/>
      <c r="E129" s="83" t="s">
        <v>125</v>
      </c>
      <c r="F129" s="663" t="s">
        <v>7995</v>
      </c>
      <c r="G129" s="662"/>
      <c r="H129" s="662"/>
      <c r="I129" s="662"/>
      <c r="J129" s="440"/>
      <c r="K129" s="84">
        <v>15.696999999999999</v>
      </c>
      <c r="L129" s="440"/>
      <c r="M129" s="440"/>
      <c r="N129" s="440"/>
      <c r="O129" s="440"/>
      <c r="P129" s="440"/>
      <c r="Q129" s="440"/>
      <c r="R129" s="85"/>
      <c r="T129" s="87"/>
      <c r="U129" s="440"/>
      <c r="V129" s="440"/>
      <c r="W129" s="440"/>
      <c r="X129" s="440"/>
      <c r="Y129" s="440"/>
      <c r="Z129" s="440"/>
      <c r="AA129" s="88"/>
      <c r="AT129" s="89" t="s">
        <v>130</v>
      </c>
      <c r="AU129" s="89" t="s">
        <v>128</v>
      </c>
      <c r="AV129" s="86" t="s">
        <v>128</v>
      </c>
      <c r="AW129" s="86" t="s">
        <v>131</v>
      </c>
      <c r="AX129" s="86" t="s">
        <v>118</v>
      </c>
      <c r="AY129" s="89" t="s">
        <v>120</v>
      </c>
    </row>
    <row r="130" spans="2:64" s="17" customFormat="1" ht="44.25" customHeight="1" x14ac:dyDescent="0.25">
      <c r="B130" s="70"/>
      <c r="C130" s="71" t="s">
        <v>212</v>
      </c>
      <c r="D130" s="71" t="s">
        <v>121</v>
      </c>
      <c r="E130" s="72" t="s">
        <v>213</v>
      </c>
      <c r="F130" s="671" t="s">
        <v>214</v>
      </c>
      <c r="G130" s="667"/>
      <c r="H130" s="667"/>
      <c r="I130" s="667"/>
      <c r="J130" s="73" t="s">
        <v>172</v>
      </c>
      <c r="K130" s="74">
        <v>192.9</v>
      </c>
      <c r="L130" s="666"/>
      <c r="M130" s="667"/>
      <c r="N130" s="666">
        <f>ROUND(L130*K130,2)</f>
        <v>0</v>
      </c>
      <c r="O130" s="667"/>
      <c r="P130" s="667"/>
      <c r="Q130" s="667"/>
      <c r="R130" s="75"/>
      <c r="T130" s="76" t="s">
        <v>125</v>
      </c>
      <c r="U130" s="77" t="s">
        <v>126</v>
      </c>
      <c r="V130" s="78">
        <v>1.554</v>
      </c>
      <c r="W130" s="78">
        <f>V130*K130</f>
        <v>299.76660000000004</v>
      </c>
      <c r="X130" s="78">
        <v>9.0000000000000006E-5</v>
      </c>
      <c r="Y130" s="78">
        <f>X130*K130</f>
        <v>1.7361000000000001E-2</v>
      </c>
      <c r="Z130" s="78">
        <v>0</v>
      </c>
      <c r="AA130" s="79">
        <f>Z130*K130</f>
        <v>0</v>
      </c>
      <c r="AR130" s="30" t="s">
        <v>127</v>
      </c>
      <c r="AT130" s="30" t="s">
        <v>121</v>
      </c>
      <c r="AU130" s="30" t="s">
        <v>128</v>
      </c>
      <c r="AY130" s="30" t="s">
        <v>120</v>
      </c>
      <c r="BE130" s="80">
        <f>IF(U130="základní",N130,0)</f>
        <v>0</v>
      </c>
      <c r="BF130" s="80">
        <f>IF(U130="snížená",N130,0)</f>
        <v>0</v>
      </c>
      <c r="BG130" s="80">
        <f>IF(U130="zákl. přenesená",N130,0)</f>
        <v>0</v>
      </c>
      <c r="BH130" s="80">
        <f>IF(U130="sníž. přenesená",N130,0)</f>
        <v>0</v>
      </c>
      <c r="BI130" s="80">
        <f>IF(U130="nulová",N130,0)</f>
        <v>0</v>
      </c>
      <c r="BJ130" s="30" t="s">
        <v>118</v>
      </c>
      <c r="BK130" s="80">
        <f>ROUND(L130*K130,2)</f>
        <v>0</v>
      </c>
      <c r="BL130" s="30" t="s">
        <v>127</v>
      </c>
    </row>
    <row r="131" spans="2:64" s="86" customFormat="1" ht="22.5" customHeight="1" x14ac:dyDescent="0.25">
      <c r="B131" s="81"/>
      <c r="C131" s="440"/>
      <c r="D131" s="440"/>
      <c r="E131" s="83" t="s">
        <v>125</v>
      </c>
      <c r="F131" s="661" t="s">
        <v>7994</v>
      </c>
      <c r="G131" s="662"/>
      <c r="H131" s="662"/>
      <c r="I131" s="662"/>
      <c r="J131" s="440"/>
      <c r="K131" s="84">
        <v>192.9</v>
      </c>
      <c r="L131" s="440"/>
      <c r="M131" s="440"/>
      <c r="N131" s="440"/>
      <c r="O131" s="440"/>
      <c r="P131" s="440"/>
      <c r="Q131" s="440"/>
      <c r="R131" s="85"/>
      <c r="T131" s="87"/>
      <c r="U131" s="440"/>
      <c r="V131" s="440"/>
      <c r="W131" s="440"/>
      <c r="X131" s="440"/>
      <c r="Y131" s="440"/>
      <c r="Z131" s="440"/>
      <c r="AA131" s="88"/>
      <c r="AT131" s="89" t="s">
        <v>130</v>
      </c>
      <c r="AU131" s="89" t="s">
        <v>128</v>
      </c>
      <c r="AV131" s="86" t="s">
        <v>128</v>
      </c>
      <c r="AW131" s="86" t="s">
        <v>131</v>
      </c>
      <c r="AX131" s="86" t="s">
        <v>118</v>
      </c>
      <c r="AY131" s="89" t="s">
        <v>120</v>
      </c>
    </row>
    <row r="132" spans="2:64" s="17" customFormat="1" ht="31.5" customHeight="1" x14ac:dyDescent="0.25">
      <c r="B132" s="70"/>
      <c r="C132" s="71" t="s">
        <v>215</v>
      </c>
      <c r="D132" s="71" t="s">
        <v>121</v>
      </c>
      <c r="E132" s="72" t="s">
        <v>216</v>
      </c>
      <c r="F132" s="671" t="s">
        <v>217</v>
      </c>
      <c r="G132" s="667"/>
      <c r="H132" s="667"/>
      <c r="I132" s="667"/>
      <c r="J132" s="73" t="s">
        <v>134</v>
      </c>
      <c r="K132" s="74">
        <v>9.1180000000000003</v>
      </c>
      <c r="L132" s="666"/>
      <c r="M132" s="667"/>
      <c r="N132" s="666">
        <f>ROUND(L132*K132,2)</f>
        <v>0</v>
      </c>
      <c r="O132" s="667"/>
      <c r="P132" s="667"/>
      <c r="Q132" s="667"/>
      <c r="R132" s="75"/>
      <c r="T132" s="76" t="s">
        <v>125</v>
      </c>
      <c r="U132" s="77" t="s">
        <v>126</v>
      </c>
      <c r="V132" s="78">
        <v>0.34499999999999997</v>
      </c>
      <c r="W132" s="78">
        <f>V132*K132</f>
        <v>3.1457099999999998</v>
      </c>
      <c r="X132" s="78">
        <v>0</v>
      </c>
      <c r="Y132" s="78">
        <f>X132*K132</f>
        <v>0</v>
      </c>
      <c r="Z132" s="78">
        <v>0</v>
      </c>
      <c r="AA132" s="79">
        <f>Z132*K132</f>
        <v>0</v>
      </c>
      <c r="AR132" s="30" t="s">
        <v>127</v>
      </c>
      <c r="AT132" s="30" t="s">
        <v>121</v>
      </c>
      <c r="AU132" s="30" t="s">
        <v>128</v>
      </c>
      <c r="AY132" s="30" t="s">
        <v>120</v>
      </c>
      <c r="BE132" s="80">
        <f>IF(U132="základní",N132,0)</f>
        <v>0</v>
      </c>
      <c r="BF132" s="80">
        <f>IF(U132="snížená",N132,0)</f>
        <v>0</v>
      </c>
      <c r="BG132" s="80">
        <f>IF(U132="zákl. přenesená",N132,0)</f>
        <v>0</v>
      </c>
      <c r="BH132" s="80">
        <f>IF(U132="sníž. přenesená",N132,0)</f>
        <v>0</v>
      </c>
      <c r="BI132" s="80">
        <f>IF(U132="nulová",N132,0)</f>
        <v>0</v>
      </c>
      <c r="BJ132" s="30" t="s">
        <v>118</v>
      </c>
      <c r="BK132" s="80">
        <f>ROUND(L132*K132,2)</f>
        <v>0</v>
      </c>
      <c r="BL132" s="30" t="s">
        <v>127</v>
      </c>
    </row>
    <row r="133" spans="2:64" s="86" customFormat="1" ht="31.5" customHeight="1" x14ac:dyDescent="0.25">
      <c r="B133" s="81"/>
      <c r="C133" s="440"/>
      <c r="D133" s="440"/>
      <c r="E133" s="83" t="s">
        <v>125</v>
      </c>
      <c r="F133" s="661" t="s">
        <v>142</v>
      </c>
      <c r="G133" s="662"/>
      <c r="H133" s="662"/>
      <c r="I133" s="662"/>
      <c r="J133" s="440"/>
      <c r="K133" s="84">
        <v>3.4969999999999999</v>
      </c>
      <c r="L133" s="440"/>
      <c r="M133" s="440"/>
      <c r="N133" s="440"/>
      <c r="O133" s="440"/>
      <c r="P133" s="440"/>
      <c r="Q133" s="440"/>
      <c r="R133" s="85"/>
      <c r="T133" s="87"/>
      <c r="U133" s="440"/>
      <c r="V133" s="440"/>
      <c r="W133" s="440"/>
      <c r="X133" s="440"/>
      <c r="Y133" s="440"/>
      <c r="Z133" s="440"/>
      <c r="AA133" s="88"/>
      <c r="AT133" s="89" t="s">
        <v>130</v>
      </c>
      <c r="AU133" s="89" t="s">
        <v>128</v>
      </c>
      <c r="AV133" s="86" t="s">
        <v>128</v>
      </c>
      <c r="AW133" s="86" t="s">
        <v>131</v>
      </c>
      <c r="AX133" s="86" t="s">
        <v>119</v>
      </c>
      <c r="AY133" s="89" t="s">
        <v>120</v>
      </c>
    </row>
    <row r="134" spans="2:64" s="86" customFormat="1" ht="31.5" customHeight="1" x14ac:dyDescent="0.25">
      <c r="B134" s="81"/>
      <c r="C134" s="440"/>
      <c r="D134" s="440"/>
      <c r="E134" s="83" t="s">
        <v>125</v>
      </c>
      <c r="F134" s="663" t="s">
        <v>168</v>
      </c>
      <c r="G134" s="662"/>
      <c r="H134" s="662"/>
      <c r="I134" s="662"/>
      <c r="J134" s="440"/>
      <c r="K134" s="84">
        <v>5.6210000000000004</v>
      </c>
      <c r="L134" s="440"/>
      <c r="M134" s="440"/>
      <c r="N134" s="440"/>
      <c r="O134" s="440"/>
      <c r="P134" s="440"/>
      <c r="Q134" s="440"/>
      <c r="R134" s="85"/>
      <c r="T134" s="87"/>
      <c r="U134" s="440"/>
      <c r="V134" s="440"/>
      <c r="W134" s="440"/>
      <c r="X134" s="440"/>
      <c r="Y134" s="440"/>
      <c r="Z134" s="440"/>
      <c r="AA134" s="88"/>
      <c r="AT134" s="89" t="s">
        <v>130</v>
      </c>
      <c r="AU134" s="89" t="s">
        <v>128</v>
      </c>
      <c r="AV134" s="86" t="s">
        <v>128</v>
      </c>
      <c r="AW134" s="86" t="s">
        <v>131</v>
      </c>
      <c r="AX134" s="86" t="s">
        <v>119</v>
      </c>
      <c r="AY134" s="89" t="s">
        <v>120</v>
      </c>
    </row>
    <row r="135" spans="2:64" s="95" customFormat="1" ht="22.5" customHeight="1" x14ac:dyDescent="0.25">
      <c r="B135" s="90"/>
      <c r="C135" s="441"/>
      <c r="D135" s="441"/>
      <c r="E135" s="92" t="s">
        <v>125</v>
      </c>
      <c r="F135" s="664" t="s">
        <v>146</v>
      </c>
      <c r="G135" s="665"/>
      <c r="H135" s="665"/>
      <c r="I135" s="665"/>
      <c r="J135" s="441"/>
      <c r="K135" s="93">
        <v>9.1180000000000003</v>
      </c>
      <c r="L135" s="441"/>
      <c r="M135" s="441"/>
      <c r="N135" s="441"/>
      <c r="O135" s="441"/>
      <c r="P135" s="441"/>
      <c r="Q135" s="441"/>
      <c r="R135" s="94"/>
      <c r="T135" s="96"/>
      <c r="U135" s="441"/>
      <c r="V135" s="441"/>
      <c r="W135" s="441"/>
      <c r="X135" s="441"/>
      <c r="Y135" s="441"/>
      <c r="Z135" s="441"/>
      <c r="AA135" s="97"/>
      <c r="AT135" s="98" t="s">
        <v>130</v>
      </c>
      <c r="AU135" s="98" t="s">
        <v>128</v>
      </c>
      <c r="AV135" s="95" t="s">
        <v>127</v>
      </c>
      <c r="AW135" s="95" t="s">
        <v>131</v>
      </c>
      <c r="AX135" s="95" t="s">
        <v>118</v>
      </c>
      <c r="AY135" s="98" t="s">
        <v>120</v>
      </c>
    </row>
    <row r="136" spans="2:64" s="17" customFormat="1" ht="31.5" customHeight="1" x14ac:dyDescent="0.25">
      <c r="B136" s="70"/>
      <c r="C136" s="71" t="s">
        <v>218</v>
      </c>
      <c r="D136" s="71" t="s">
        <v>121</v>
      </c>
      <c r="E136" s="72" t="s">
        <v>219</v>
      </c>
      <c r="F136" s="671" t="s">
        <v>220</v>
      </c>
      <c r="G136" s="667"/>
      <c r="H136" s="667"/>
      <c r="I136" s="667"/>
      <c r="J136" s="73" t="s">
        <v>134</v>
      </c>
      <c r="K136" s="74">
        <v>21.045000000000002</v>
      </c>
      <c r="L136" s="666"/>
      <c r="M136" s="667"/>
      <c r="N136" s="666">
        <f>ROUND(L136*K136,2)</f>
        <v>0</v>
      </c>
      <c r="O136" s="667"/>
      <c r="P136" s="667"/>
      <c r="Q136" s="667"/>
      <c r="R136" s="75"/>
      <c r="T136" s="76" t="s">
        <v>125</v>
      </c>
      <c r="U136" s="77" t="s">
        <v>126</v>
      </c>
      <c r="V136" s="78">
        <v>0.51900000000000002</v>
      </c>
      <c r="W136" s="78">
        <f>V136*K136</f>
        <v>10.922355000000001</v>
      </c>
      <c r="X136" s="78">
        <v>0</v>
      </c>
      <c r="Y136" s="78">
        <f>X136*K136</f>
        <v>0</v>
      </c>
      <c r="Z136" s="78">
        <v>0</v>
      </c>
      <c r="AA136" s="79">
        <f>Z136*K136</f>
        <v>0</v>
      </c>
      <c r="AR136" s="30" t="s">
        <v>127</v>
      </c>
      <c r="AT136" s="30" t="s">
        <v>121</v>
      </c>
      <c r="AU136" s="30" t="s">
        <v>128</v>
      </c>
      <c r="AY136" s="30" t="s">
        <v>120</v>
      </c>
      <c r="BE136" s="80">
        <f>IF(U136="základní",N136,0)</f>
        <v>0</v>
      </c>
      <c r="BF136" s="80">
        <f>IF(U136="snížená",N136,0)</f>
        <v>0</v>
      </c>
      <c r="BG136" s="80">
        <f>IF(U136="zákl. přenesená",N136,0)</f>
        <v>0</v>
      </c>
      <c r="BH136" s="80">
        <f>IF(U136="sníž. přenesená",N136,0)</f>
        <v>0</v>
      </c>
      <c r="BI136" s="80">
        <f>IF(U136="nulová",N136,0)</f>
        <v>0</v>
      </c>
      <c r="BJ136" s="30" t="s">
        <v>118</v>
      </c>
      <c r="BK136" s="80">
        <f>ROUND(L136*K136,2)</f>
        <v>0</v>
      </c>
      <c r="BL136" s="30" t="s">
        <v>127</v>
      </c>
    </row>
    <row r="137" spans="2:64" s="86" customFormat="1" ht="22.5" customHeight="1" x14ac:dyDescent="0.25">
      <c r="B137" s="81"/>
      <c r="C137" s="440"/>
      <c r="D137" s="440"/>
      <c r="E137" s="83" t="s">
        <v>125</v>
      </c>
      <c r="F137" s="661" t="s">
        <v>7993</v>
      </c>
      <c r="G137" s="662"/>
      <c r="H137" s="662"/>
      <c r="I137" s="662"/>
      <c r="J137" s="440"/>
      <c r="K137" s="84">
        <v>16.375</v>
      </c>
      <c r="L137" s="440"/>
      <c r="M137" s="440"/>
      <c r="N137" s="440"/>
      <c r="O137" s="440"/>
      <c r="P137" s="440"/>
      <c r="Q137" s="440"/>
      <c r="R137" s="85"/>
      <c r="T137" s="87"/>
      <c r="U137" s="440"/>
      <c r="V137" s="440"/>
      <c r="W137" s="440"/>
      <c r="X137" s="440"/>
      <c r="Y137" s="440"/>
      <c r="Z137" s="440"/>
      <c r="AA137" s="88"/>
      <c r="AT137" s="89" t="s">
        <v>130</v>
      </c>
      <c r="AU137" s="89" t="s">
        <v>128</v>
      </c>
      <c r="AV137" s="86" t="s">
        <v>128</v>
      </c>
      <c r="AW137" s="86" t="s">
        <v>131</v>
      </c>
      <c r="AX137" s="86" t="s">
        <v>119</v>
      </c>
      <c r="AY137" s="89" t="s">
        <v>120</v>
      </c>
    </row>
    <row r="138" spans="2:64" s="86" customFormat="1" ht="22.5" customHeight="1" x14ac:dyDescent="0.25">
      <c r="B138" s="81"/>
      <c r="C138" s="440"/>
      <c r="D138" s="440"/>
      <c r="E138" s="83" t="s">
        <v>125</v>
      </c>
      <c r="F138" s="663" t="s">
        <v>7992</v>
      </c>
      <c r="G138" s="662"/>
      <c r="H138" s="662"/>
      <c r="I138" s="662"/>
      <c r="J138" s="440"/>
      <c r="K138" s="84">
        <v>4.67</v>
      </c>
      <c r="L138" s="440"/>
      <c r="M138" s="440"/>
      <c r="N138" s="440"/>
      <c r="O138" s="440"/>
      <c r="P138" s="440"/>
      <c r="Q138" s="440"/>
      <c r="R138" s="85"/>
      <c r="T138" s="87"/>
      <c r="U138" s="440"/>
      <c r="V138" s="440"/>
      <c r="W138" s="440"/>
      <c r="X138" s="440"/>
      <c r="Y138" s="440"/>
      <c r="Z138" s="440"/>
      <c r="AA138" s="88"/>
      <c r="AT138" s="89" t="s">
        <v>130</v>
      </c>
      <c r="AU138" s="89" t="s">
        <v>128</v>
      </c>
      <c r="AV138" s="86" t="s">
        <v>128</v>
      </c>
      <c r="AW138" s="86" t="s">
        <v>131</v>
      </c>
      <c r="AX138" s="86" t="s">
        <v>119</v>
      </c>
      <c r="AY138" s="89" t="s">
        <v>120</v>
      </c>
    </row>
    <row r="139" spans="2:64" s="95" customFormat="1" ht="22.5" customHeight="1" x14ac:dyDescent="0.25">
      <c r="B139" s="90"/>
      <c r="C139" s="441"/>
      <c r="D139" s="441"/>
      <c r="E139" s="92" t="s">
        <v>125</v>
      </c>
      <c r="F139" s="664" t="s">
        <v>146</v>
      </c>
      <c r="G139" s="665"/>
      <c r="H139" s="665"/>
      <c r="I139" s="665"/>
      <c r="J139" s="441"/>
      <c r="K139" s="93">
        <v>21.045000000000002</v>
      </c>
      <c r="L139" s="441"/>
      <c r="M139" s="441"/>
      <c r="N139" s="441"/>
      <c r="O139" s="441"/>
      <c r="P139" s="441"/>
      <c r="Q139" s="441"/>
      <c r="R139" s="94"/>
      <c r="T139" s="96"/>
      <c r="U139" s="441"/>
      <c r="V139" s="441"/>
      <c r="W139" s="441"/>
      <c r="X139" s="441"/>
      <c r="Y139" s="441"/>
      <c r="Z139" s="441"/>
      <c r="AA139" s="97"/>
      <c r="AT139" s="98" t="s">
        <v>130</v>
      </c>
      <c r="AU139" s="98" t="s">
        <v>128</v>
      </c>
      <c r="AV139" s="95" t="s">
        <v>127</v>
      </c>
      <c r="AW139" s="95" t="s">
        <v>131</v>
      </c>
      <c r="AX139" s="95" t="s">
        <v>118</v>
      </c>
      <c r="AY139" s="98" t="s">
        <v>120</v>
      </c>
    </row>
    <row r="140" spans="2:64" s="17" customFormat="1" ht="31.5" customHeight="1" x14ac:dyDescent="0.25">
      <c r="B140" s="70"/>
      <c r="C140" s="71" t="s">
        <v>221</v>
      </c>
      <c r="D140" s="71" t="s">
        <v>121</v>
      </c>
      <c r="E140" s="72" t="s">
        <v>222</v>
      </c>
      <c r="F140" s="671" t="s">
        <v>223</v>
      </c>
      <c r="G140" s="667"/>
      <c r="H140" s="667"/>
      <c r="I140" s="667"/>
      <c r="J140" s="73" t="s">
        <v>134</v>
      </c>
      <c r="K140" s="74">
        <v>104.572</v>
      </c>
      <c r="L140" s="666"/>
      <c r="M140" s="667"/>
      <c r="N140" s="666">
        <f>ROUND(L140*K140,2)</f>
        <v>0</v>
      </c>
      <c r="O140" s="667"/>
      <c r="P140" s="667"/>
      <c r="Q140" s="667"/>
      <c r="R140" s="75"/>
      <c r="T140" s="76" t="s">
        <v>125</v>
      </c>
      <c r="U140" s="77" t="s">
        <v>126</v>
      </c>
      <c r="V140" s="78">
        <v>8.3000000000000004E-2</v>
      </c>
      <c r="W140" s="78">
        <f>V140*K140</f>
        <v>8.6794760000000011</v>
      </c>
      <c r="X140" s="78">
        <v>0</v>
      </c>
      <c r="Y140" s="78">
        <f>X140*K140</f>
        <v>0</v>
      </c>
      <c r="Z140" s="78">
        <v>0</v>
      </c>
      <c r="AA140" s="79">
        <f>Z140*K140</f>
        <v>0</v>
      </c>
      <c r="AR140" s="30" t="s">
        <v>127</v>
      </c>
      <c r="AT140" s="30" t="s">
        <v>121</v>
      </c>
      <c r="AU140" s="30" t="s">
        <v>128</v>
      </c>
      <c r="AY140" s="30" t="s">
        <v>120</v>
      </c>
      <c r="BE140" s="80">
        <f>IF(U140="základní",N140,0)</f>
        <v>0</v>
      </c>
      <c r="BF140" s="80">
        <f>IF(U140="snížená",N140,0)</f>
        <v>0</v>
      </c>
      <c r="BG140" s="80">
        <f>IF(U140="zákl. přenesená",N140,0)</f>
        <v>0</v>
      </c>
      <c r="BH140" s="80">
        <f>IF(U140="sníž. přenesená",N140,0)</f>
        <v>0</v>
      </c>
      <c r="BI140" s="80">
        <f>IF(U140="nulová",N140,0)</f>
        <v>0</v>
      </c>
      <c r="BJ140" s="30" t="s">
        <v>118</v>
      </c>
      <c r="BK140" s="80">
        <f>ROUND(L140*K140,2)</f>
        <v>0</v>
      </c>
      <c r="BL140" s="30" t="s">
        <v>127</v>
      </c>
    </row>
    <row r="141" spans="2:64" s="86" customFormat="1" ht="22.5" customHeight="1" x14ac:dyDescent="0.25">
      <c r="B141" s="81"/>
      <c r="C141" s="440"/>
      <c r="D141" s="440"/>
      <c r="E141" s="83" t="s">
        <v>125</v>
      </c>
      <c r="F141" s="661" t="s">
        <v>7985</v>
      </c>
      <c r="G141" s="662"/>
      <c r="H141" s="662"/>
      <c r="I141" s="662"/>
      <c r="J141" s="440"/>
      <c r="K141" s="84">
        <v>104.572</v>
      </c>
      <c r="L141" s="440"/>
      <c r="M141" s="440"/>
      <c r="N141" s="440"/>
      <c r="O141" s="440"/>
      <c r="P141" s="440"/>
      <c r="Q141" s="440"/>
      <c r="R141" s="85"/>
      <c r="T141" s="87"/>
      <c r="U141" s="440"/>
      <c r="V141" s="440"/>
      <c r="W141" s="440"/>
      <c r="X141" s="440"/>
      <c r="Y141" s="440"/>
      <c r="Z141" s="440"/>
      <c r="AA141" s="88"/>
      <c r="AT141" s="89" t="s">
        <v>130</v>
      </c>
      <c r="AU141" s="89" t="s">
        <v>128</v>
      </c>
      <c r="AV141" s="86" t="s">
        <v>128</v>
      </c>
      <c r="AW141" s="86" t="s">
        <v>131</v>
      </c>
      <c r="AX141" s="86" t="s">
        <v>118</v>
      </c>
      <c r="AY141" s="89" t="s">
        <v>120</v>
      </c>
    </row>
    <row r="142" spans="2:64" s="17" customFormat="1" ht="44.25" customHeight="1" x14ac:dyDescent="0.25">
      <c r="B142" s="70"/>
      <c r="C142" s="71" t="s">
        <v>224</v>
      </c>
      <c r="D142" s="71" t="s">
        <v>121</v>
      </c>
      <c r="E142" s="72" t="s">
        <v>225</v>
      </c>
      <c r="F142" s="671" t="s">
        <v>226</v>
      </c>
      <c r="G142" s="667"/>
      <c r="H142" s="667"/>
      <c r="I142" s="667"/>
      <c r="J142" s="73" t="s">
        <v>134</v>
      </c>
      <c r="K142" s="74">
        <v>941.14800000000002</v>
      </c>
      <c r="L142" s="666"/>
      <c r="M142" s="667"/>
      <c r="N142" s="666">
        <f>ROUND(L142*K142,2)</f>
        <v>0</v>
      </c>
      <c r="O142" s="667"/>
      <c r="P142" s="667"/>
      <c r="Q142" s="667"/>
      <c r="R142" s="75"/>
      <c r="T142" s="76" t="s">
        <v>125</v>
      </c>
      <c r="U142" s="77" t="s">
        <v>126</v>
      </c>
      <c r="V142" s="78">
        <v>4.0000000000000001E-3</v>
      </c>
      <c r="W142" s="78">
        <f>V142*K142</f>
        <v>3.7645920000000004</v>
      </c>
      <c r="X142" s="78">
        <v>0</v>
      </c>
      <c r="Y142" s="78">
        <f>X142*K142</f>
        <v>0</v>
      </c>
      <c r="Z142" s="78">
        <v>0</v>
      </c>
      <c r="AA142" s="79">
        <f>Z142*K142</f>
        <v>0</v>
      </c>
      <c r="AR142" s="30" t="s">
        <v>127</v>
      </c>
      <c r="AT142" s="30" t="s">
        <v>121</v>
      </c>
      <c r="AU142" s="30" t="s">
        <v>128</v>
      </c>
      <c r="AY142" s="30" t="s">
        <v>120</v>
      </c>
      <c r="BE142" s="80">
        <f>IF(U142="základní",N142,0)</f>
        <v>0</v>
      </c>
      <c r="BF142" s="80">
        <f>IF(U142="snížená",N142,0)</f>
        <v>0</v>
      </c>
      <c r="BG142" s="80">
        <f>IF(U142="zákl. přenesená",N142,0)</f>
        <v>0</v>
      </c>
      <c r="BH142" s="80">
        <f>IF(U142="sníž. přenesená",N142,0)</f>
        <v>0</v>
      </c>
      <c r="BI142" s="80">
        <f>IF(U142="nulová",N142,0)</f>
        <v>0</v>
      </c>
      <c r="BJ142" s="30" t="s">
        <v>118</v>
      </c>
      <c r="BK142" s="80">
        <f>ROUND(L142*K142,2)</f>
        <v>0</v>
      </c>
      <c r="BL142" s="30" t="s">
        <v>127</v>
      </c>
    </row>
    <row r="143" spans="2:64" s="86" customFormat="1" ht="22.5" customHeight="1" x14ac:dyDescent="0.25">
      <c r="B143" s="81"/>
      <c r="C143" s="440"/>
      <c r="D143" s="440"/>
      <c r="E143" s="83" t="s">
        <v>125</v>
      </c>
      <c r="F143" s="661" t="s">
        <v>7991</v>
      </c>
      <c r="G143" s="662"/>
      <c r="H143" s="662"/>
      <c r="I143" s="662"/>
      <c r="J143" s="440"/>
      <c r="K143" s="84">
        <v>941.14800000000002</v>
      </c>
      <c r="L143" s="440"/>
      <c r="M143" s="440"/>
      <c r="N143" s="440"/>
      <c r="O143" s="440"/>
      <c r="P143" s="440"/>
      <c r="Q143" s="440"/>
      <c r="R143" s="85"/>
      <c r="T143" s="87"/>
      <c r="U143" s="440"/>
      <c r="V143" s="440"/>
      <c r="W143" s="440"/>
      <c r="X143" s="440"/>
      <c r="Y143" s="440"/>
      <c r="Z143" s="440"/>
      <c r="AA143" s="88"/>
      <c r="AT143" s="89" t="s">
        <v>130</v>
      </c>
      <c r="AU143" s="89" t="s">
        <v>128</v>
      </c>
      <c r="AV143" s="86" t="s">
        <v>128</v>
      </c>
      <c r="AW143" s="86" t="s">
        <v>131</v>
      </c>
      <c r="AX143" s="86" t="s">
        <v>118</v>
      </c>
      <c r="AY143" s="89" t="s">
        <v>120</v>
      </c>
    </row>
    <row r="144" spans="2:64" s="17" customFormat="1" ht="22.5" customHeight="1" x14ac:dyDescent="0.25">
      <c r="B144" s="70"/>
      <c r="C144" s="71" t="s">
        <v>227</v>
      </c>
      <c r="D144" s="71" t="s">
        <v>121</v>
      </c>
      <c r="E144" s="72" t="s">
        <v>228</v>
      </c>
      <c r="F144" s="671" t="s">
        <v>229</v>
      </c>
      <c r="G144" s="667"/>
      <c r="H144" s="667"/>
      <c r="I144" s="667"/>
      <c r="J144" s="73" t="s">
        <v>134</v>
      </c>
      <c r="K144" s="74">
        <v>104.572</v>
      </c>
      <c r="L144" s="666"/>
      <c r="M144" s="667"/>
      <c r="N144" s="666">
        <f>ROUND(L144*K144,2)</f>
        <v>0</v>
      </c>
      <c r="O144" s="667"/>
      <c r="P144" s="667"/>
      <c r="Q144" s="667"/>
      <c r="R144" s="75"/>
      <c r="T144" s="76" t="s">
        <v>125</v>
      </c>
      <c r="U144" s="77" t="s">
        <v>126</v>
      </c>
      <c r="V144" s="78">
        <v>0.65200000000000002</v>
      </c>
      <c r="W144" s="78">
        <f>V144*K144</f>
        <v>68.180944000000011</v>
      </c>
      <c r="X144" s="78">
        <v>0</v>
      </c>
      <c r="Y144" s="78">
        <f>X144*K144</f>
        <v>0</v>
      </c>
      <c r="Z144" s="78">
        <v>0</v>
      </c>
      <c r="AA144" s="79">
        <f>Z144*K144</f>
        <v>0</v>
      </c>
      <c r="AR144" s="30" t="s">
        <v>127</v>
      </c>
      <c r="AT144" s="30" t="s">
        <v>121</v>
      </c>
      <c r="AU144" s="30" t="s">
        <v>128</v>
      </c>
      <c r="AY144" s="30" t="s">
        <v>120</v>
      </c>
      <c r="BE144" s="80">
        <f>IF(U144="základní",N144,0)</f>
        <v>0</v>
      </c>
      <c r="BF144" s="80">
        <f>IF(U144="snížená",N144,0)</f>
        <v>0</v>
      </c>
      <c r="BG144" s="80">
        <f>IF(U144="zákl. přenesená",N144,0)</f>
        <v>0</v>
      </c>
      <c r="BH144" s="80">
        <f>IF(U144="sníž. přenesená",N144,0)</f>
        <v>0</v>
      </c>
      <c r="BI144" s="80">
        <f>IF(U144="nulová",N144,0)</f>
        <v>0</v>
      </c>
      <c r="BJ144" s="30" t="s">
        <v>118</v>
      </c>
      <c r="BK144" s="80">
        <f>ROUND(L144*K144,2)</f>
        <v>0</v>
      </c>
      <c r="BL144" s="30" t="s">
        <v>127</v>
      </c>
    </row>
    <row r="145" spans="2:64" s="86" customFormat="1" ht="22.5" customHeight="1" x14ac:dyDescent="0.25">
      <c r="B145" s="81"/>
      <c r="C145" s="440"/>
      <c r="D145" s="440"/>
      <c r="E145" s="83" t="s">
        <v>125</v>
      </c>
      <c r="F145" s="661" t="s">
        <v>230</v>
      </c>
      <c r="G145" s="662"/>
      <c r="H145" s="662"/>
      <c r="I145" s="662"/>
      <c r="J145" s="440"/>
      <c r="K145" s="84">
        <v>2.4430000000000001</v>
      </c>
      <c r="L145" s="440"/>
      <c r="M145" s="440"/>
      <c r="N145" s="440"/>
      <c r="O145" s="440"/>
      <c r="P145" s="440"/>
      <c r="Q145" s="440"/>
      <c r="R145" s="85"/>
      <c r="T145" s="87"/>
      <c r="U145" s="440"/>
      <c r="V145" s="440"/>
      <c r="W145" s="440"/>
      <c r="X145" s="440"/>
      <c r="Y145" s="440"/>
      <c r="Z145" s="440"/>
      <c r="AA145" s="88"/>
      <c r="AT145" s="89" t="s">
        <v>130</v>
      </c>
      <c r="AU145" s="89" t="s">
        <v>128</v>
      </c>
      <c r="AV145" s="86" t="s">
        <v>128</v>
      </c>
      <c r="AW145" s="86" t="s">
        <v>131</v>
      </c>
      <c r="AX145" s="86" t="s">
        <v>119</v>
      </c>
      <c r="AY145" s="89" t="s">
        <v>120</v>
      </c>
    </row>
    <row r="146" spans="2:64" s="86" customFormat="1" ht="31.5" customHeight="1" x14ac:dyDescent="0.25">
      <c r="B146" s="81"/>
      <c r="C146" s="440"/>
      <c r="D146" s="440"/>
      <c r="E146" s="83" t="s">
        <v>125</v>
      </c>
      <c r="F146" s="663" t="s">
        <v>7990</v>
      </c>
      <c r="G146" s="662"/>
      <c r="H146" s="662"/>
      <c r="I146" s="662"/>
      <c r="J146" s="440"/>
      <c r="K146" s="84">
        <v>92.108999999999995</v>
      </c>
      <c r="L146" s="440"/>
      <c r="M146" s="440"/>
      <c r="N146" s="440"/>
      <c r="O146" s="440"/>
      <c r="P146" s="440"/>
      <c r="Q146" s="440"/>
      <c r="R146" s="85"/>
      <c r="T146" s="87"/>
      <c r="U146" s="440"/>
      <c r="V146" s="440"/>
      <c r="W146" s="440"/>
      <c r="X146" s="440"/>
      <c r="Y146" s="440"/>
      <c r="Z146" s="440"/>
      <c r="AA146" s="88"/>
      <c r="AT146" s="89" t="s">
        <v>130</v>
      </c>
      <c r="AU146" s="89" t="s">
        <v>128</v>
      </c>
      <c r="AV146" s="86" t="s">
        <v>128</v>
      </c>
      <c r="AW146" s="86" t="s">
        <v>131</v>
      </c>
      <c r="AX146" s="86" t="s">
        <v>119</v>
      </c>
      <c r="AY146" s="89" t="s">
        <v>120</v>
      </c>
    </row>
    <row r="147" spans="2:64" s="86" customFormat="1" ht="22.5" customHeight="1" x14ac:dyDescent="0.25">
      <c r="B147" s="81"/>
      <c r="C147" s="440"/>
      <c r="D147" s="440"/>
      <c r="E147" s="83" t="s">
        <v>125</v>
      </c>
      <c r="F147" s="663" t="s">
        <v>7989</v>
      </c>
      <c r="G147" s="662"/>
      <c r="H147" s="662"/>
      <c r="I147" s="662"/>
      <c r="J147" s="440"/>
      <c r="K147" s="84">
        <v>15.725</v>
      </c>
      <c r="L147" s="440"/>
      <c r="M147" s="440"/>
      <c r="N147" s="440"/>
      <c r="O147" s="440"/>
      <c r="P147" s="440"/>
      <c r="Q147" s="440"/>
      <c r="R147" s="85"/>
      <c r="T147" s="87"/>
      <c r="U147" s="440"/>
      <c r="V147" s="440"/>
      <c r="W147" s="440"/>
      <c r="X147" s="440"/>
      <c r="Y147" s="440"/>
      <c r="Z147" s="440"/>
      <c r="AA147" s="88"/>
      <c r="AT147" s="89" t="s">
        <v>130</v>
      </c>
      <c r="AU147" s="89" t="s">
        <v>128</v>
      </c>
      <c r="AV147" s="86" t="s">
        <v>128</v>
      </c>
      <c r="AW147" s="86" t="s">
        <v>131</v>
      </c>
      <c r="AX147" s="86" t="s">
        <v>119</v>
      </c>
      <c r="AY147" s="89" t="s">
        <v>120</v>
      </c>
    </row>
    <row r="148" spans="2:64" s="86" customFormat="1" ht="31.5" customHeight="1" x14ac:dyDescent="0.25">
      <c r="B148" s="81"/>
      <c r="C148" s="440"/>
      <c r="D148" s="440"/>
      <c r="E148" s="83" t="s">
        <v>125</v>
      </c>
      <c r="F148" s="663" t="s">
        <v>7988</v>
      </c>
      <c r="G148" s="662"/>
      <c r="H148" s="662"/>
      <c r="I148" s="662"/>
      <c r="J148" s="440"/>
      <c r="K148" s="84">
        <v>26.268000000000001</v>
      </c>
      <c r="L148" s="440"/>
      <c r="M148" s="440"/>
      <c r="N148" s="440"/>
      <c r="O148" s="440"/>
      <c r="P148" s="440"/>
      <c r="Q148" s="440"/>
      <c r="R148" s="85"/>
      <c r="T148" s="87"/>
      <c r="U148" s="440"/>
      <c r="V148" s="440"/>
      <c r="W148" s="440"/>
      <c r="X148" s="440"/>
      <c r="Y148" s="440"/>
      <c r="Z148" s="440"/>
      <c r="AA148" s="88"/>
      <c r="AT148" s="89" t="s">
        <v>130</v>
      </c>
      <c r="AU148" s="89" t="s">
        <v>128</v>
      </c>
      <c r="AV148" s="86" t="s">
        <v>128</v>
      </c>
      <c r="AW148" s="86" t="s">
        <v>131</v>
      </c>
      <c r="AX148" s="86" t="s">
        <v>119</v>
      </c>
      <c r="AY148" s="89" t="s">
        <v>120</v>
      </c>
    </row>
    <row r="149" spans="2:64" s="86" customFormat="1" ht="22.5" customHeight="1" x14ac:dyDescent="0.25">
      <c r="B149" s="81"/>
      <c r="C149" s="440"/>
      <c r="D149" s="440"/>
      <c r="E149" s="83" t="s">
        <v>125</v>
      </c>
      <c r="F149" s="663" t="s">
        <v>7987</v>
      </c>
      <c r="G149" s="662"/>
      <c r="H149" s="662"/>
      <c r="I149" s="662"/>
      <c r="J149" s="440"/>
      <c r="K149" s="84">
        <v>2.919</v>
      </c>
      <c r="L149" s="440"/>
      <c r="M149" s="440"/>
      <c r="N149" s="440"/>
      <c r="O149" s="440"/>
      <c r="P149" s="440"/>
      <c r="Q149" s="440"/>
      <c r="R149" s="85"/>
      <c r="T149" s="87"/>
      <c r="U149" s="440"/>
      <c r="V149" s="440"/>
      <c r="W149" s="440"/>
      <c r="X149" s="440"/>
      <c r="Y149" s="440"/>
      <c r="Z149" s="440"/>
      <c r="AA149" s="88"/>
      <c r="AT149" s="89" t="s">
        <v>130</v>
      </c>
      <c r="AU149" s="89" t="s">
        <v>128</v>
      </c>
      <c r="AV149" s="86" t="s">
        <v>128</v>
      </c>
      <c r="AW149" s="86" t="s">
        <v>131</v>
      </c>
      <c r="AX149" s="86" t="s">
        <v>119</v>
      </c>
      <c r="AY149" s="89" t="s">
        <v>120</v>
      </c>
    </row>
    <row r="150" spans="2:64" s="86" customFormat="1" ht="22.5" customHeight="1" x14ac:dyDescent="0.25">
      <c r="B150" s="81"/>
      <c r="C150" s="440"/>
      <c r="D150" s="440"/>
      <c r="E150" s="83" t="s">
        <v>125</v>
      </c>
      <c r="F150" s="663" t="s">
        <v>231</v>
      </c>
      <c r="G150" s="662"/>
      <c r="H150" s="662"/>
      <c r="I150" s="662"/>
      <c r="J150" s="440"/>
      <c r="K150" s="84">
        <v>14.228</v>
      </c>
      <c r="L150" s="440"/>
      <c r="M150" s="440"/>
      <c r="N150" s="440"/>
      <c r="O150" s="440"/>
      <c r="P150" s="440"/>
      <c r="Q150" s="440"/>
      <c r="R150" s="85"/>
      <c r="T150" s="87"/>
      <c r="U150" s="440"/>
      <c r="V150" s="440"/>
      <c r="W150" s="440"/>
      <c r="X150" s="440"/>
      <c r="Y150" s="440"/>
      <c r="Z150" s="440"/>
      <c r="AA150" s="88"/>
      <c r="AT150" s="89" t="s">
        <v>130</v>
      </c>
      <c r="AU150" s="89" t="s">
        <v>128</v>
      </c>
      <c r="AV150" s="86" t="s">
        <v>128</v>
      </c>
      <c r="AW150" s="86" t="s">
        <v>131</v>
      </c>
      <c r="AX150" s="86" t="s">
        <v>119</v>
      </c>
      <c r="AY150" s="89" t="s">
        <v>120</v>
      </c>
    </row>
    <row r="151" spans="2:64" s="86" customFormat="1" ht="22.5" customHeight="1" x14ac:dyDescent="0.25">
      <c r="B151" s="81"/>
      <c r="C151" s="440"/>
      <c r="D151" s="440"/>
      <c r="E151" s="83" t="s">
        <v>125</v>
      </c>
      <c r="F151" s="663" t="s">
        <v>232</v>
      </c>
      <c r="G151" s="662"/>
      <c r="H151" s="662"/>
      <c r="I151" s="662"/>
      <c r="J151" s="440"/>
      <c r="K151" s="84">
        <v>17.373999999999999</v>
      </c>
      <c r="L151" s="440"/>
      <c r="M151" s="440"/>
      <c r="N151" s="440"/>
      <c r="O151" s="440"/>
      <c r="P151" s="440"/>
      <c r="Q151" s="440"/>
      <c r="R151" s="85"/>
      <c r="T151" s="87"/>
      <c r="U151" s="440"/>
      <c r="V151" s="440"/>
      <c r="W151" s="440"/>
      <c r="X151" s="440"/>
      <c r="Y151" s="440"/>
      <c r="Z151" s="440"/>
      <c r="AA151" s="88"/>
      <c r="AT151" s="89" t="s">
        <v>130</v>
      </c>
      <c r="AU151" s="89" t="s">
        <v>128</v>
      </c>
      <c r="AV151" s="86" t="s">
        <v>128</v>
      </c>
      <c r="AW151" s="86" t="s">
        <v>131</v>
      </c>
      <c r="AX151" s="86" t="s">
        <v>119</v>
      </c>
      <c r="AY151" s="89" t="s">
        <v>120</v>
      </c>
    </row>
    <row r="152" spans="2:64" s="86" customFormat="1" ht="22.5" customHeight="1" x14ac:dyDescent="0.25">
      <c r="B152" s="81"/>
      <c r="C152" s="440"/>
      <c r="D152" s="440"/>
      <c r="E152" s="83" t="s">
        <v>125</v>
      </c>
      <c r="F152" s="663" t="s">
        <v>7986</v>
      </c>
      <c r="G152" s="662"/>
      <c r="H152" s="662"/>
      <c r="I152" s="662"/>
      <c r="J152" s="440"/>
      <c r="K152" s="84">
        <v>-65.182000000000002</v>
      </c>
      <c r="L152" s="440"/>
      <c r="M152" s="440"/>
      <c r="N152" s="440"/>
      <c r="O152" s="440"/>
      <c r="P152" s="440"/>
      <c r="Q152" s="440"/>
      <c r="R152" s="85"/>
      <c r="T152" s="87"/>
      <c r="U152" s="440"/>
      <c r="V152" s="440"/>
      <c r="W152" s="440"/>
      <c r="X152" s="440"/>
      <c r="Y152" s="440"/>
      <c r="Z152" s="440"/>
      <c r="AA152" s="88"/>
      <c r="AT152" s="89" t="s">
        <v>130</v>
      </c>
      <c r="AU152" s="89" t="s">
        <v>128</v>
      </c>
      <c r="AV152" s="86" t="s">
        <v>128</v>
      </c>
      <c r="AW152" s="86" t="s">
        <v>131</v>
      </c>
      <c r="AX152" s="86" t="s">
        <v>119</v>
      </c>
      <c r="AY152" s="89" t="s">
        <v>120</v>
      </c>
    </row>
    <row r="153" spans="2:64" s="86" customFormat="1" ht="31.5" customHeight="1" x14ac:dyDescent="0.25">
      <c r="B153" s="81"/>
      <c r="C153" s="440"/>
      <c r="D153" s="440"/>
      <c r="E153" s="83" t="s">
        <v>125</v>
      </c>
      <c r="F153" s="663" t="s">
        <v>233</v>
      </c>
      <c r="G153" s="662"/>
      <c r="H153" s="662"/>
      <c r="I153" s="662"/>
      <c r="J153" s="440"/>
      <c r="K153" s="84">
        <v>-1.3120000000000001</v>
      </c>
      <c r="L153" s="440"/>
      <c r="M153" s="440"/>
      <c r="N153" s="440"/>
      <c r="O153" s="440"/>
      <c r="P153" s="440"/>
      <c r="Q153" s="440"/>
      <c r="R153" s="85"/>
      <c r="T153" s="87"/>
      <c r="U153" s="440"/>
      <c r="V153" s="440"/>
      <c r="W153" s="440"/>
      <c r="X153" s="440"/>
      <c r="Y153" s="440"/>
      <c r="Z153" s="440"/>
      <c r="AA153" s="88"/>
      <c r="AT153" s="89" t="s">
        <v>130</v>
      </c>
      <c r="AU153" s="89" t="s">
        <v>128</v>
      </c>
      <c r="AV153" s="86" t="s">
        <v>128</v>
      </c>
      <c r="AW153" s="86" t="s">
        <v>131</v>
      </c>
      <c r="AX153" s="86" t="s">
        <v>119</v>
      </c>
      <c r="AY153" s="89" t="s">
        <v>120</v>
      </c>
    </row>
    <row r="154" spans="2:64" s="95" customFormat="1" ht="22.5" customHeight="1" x14ac:dyDescent="0.25">
      <c r="B154" s="90"/>
      <c r="C154" s="441"/>
      <c r="D154" s="441"/>
      <c r="E154" s="92" t="s">
        <v>125</v>
      </c>
      <c r="F154" s="664" t="s">
        <v>146</v>
      </c>
      <c r="G154" s="665"/>
      <c r="H154" s="665"/>
      <c r="I154" s="665"/>
      <c r="J154" s="441"/>
      <c r="K154" s="93">
        <v>104.572</v>
      </c>
      <c r="L154" s="441"/>
      <c r="M154" s="441"/>
      <c r="N154" s="441"/>
      <c r="O154" s="441"/>
      <c r="P154" s="441"/>
      <c r="Q154" s="441"/>
      <c r="R154" s="94"/>
      <c r="T154" s="96"/>
      <c r="U154" s="441"/>
      <c r="V154" s="441"/>
      <c r="W154" s="441"/>
      <c r="X154" s="441"/>
      <c r="Y154" s="441"/>
      <c r="Z154" s="441"/>
      <c r="AA154" s="97"/>
      <c r="AT154" s="98" t="s">
        <v>130</v>
      </c>
      <c r="AU154" s="98" t="s">
        <v>128</v>
      </c>
      <c r="AV154" s="95" t="s">
        <v>127</v>
      </c>
      <c r="AW154" s="95" t="s">
        <v>131</v>
      </c>
      <c r="AX154" s="95" t="s">
        <v>118</v>
      </c>
      <c r="AY154" s="98" t="s">
        <v>120</v>
      </c>
    </row>
    <row r="155" spans="2:64" s="17" customFormat="1" ht="22.5" customHeight="1" x14ac:dyDescent="0.25">
      <c r="B155" s="70"/>
      <c r="C155" s="71" t="s">
        <v>234</v>
      </c>
      <c r="D155" s="71" t="s">
        <v>121</v>
      </c>
      <c r="E155" s="72" t="s">
        <v>235</v>
      </c>
      <c r="F155" s="671" t="s">
        <v>236</v>
      </c>
      <c r="G155" s="667"/>
      <c r="H155" s="667"/>
      <c r="I155" s="667"/>
      <c r="J155" s="73" t="s">
        <v>134</v>
      </c>
      <c r="K155" s="74">
        <v>104.572</v>
      </c>
      <c r="L155" s="666"/>
      <c r="M155" s="667"/>
      <c r="N155" s="666">
        <f>ROUND(L155*K155,2)</f>
        <v>0</v>
      </c>
      <c r="O155" s="667"/>
      <c r="P155" s="667"/>
      <c r="Q155" s="667"/>
      <c r="R155" s="75"/>
      <c r="T155" s="76" t="s">
        <v>125</v>
      </c>
      <c r="U155" s="77" t="s">
        <v>126</v>
      </c>
      <c r="V155" s="78">
        <v>8.9999999999999993E-3</v>
      </c>
      <c r="W155" s="78">
        <f>V155*K155</f>
        <v>0.94114799999999998</v>
      </c>
      <c r="X155" s="78">
        <v>0</v>
      </c>
      <c r="Y155" s="78">
        <f>X155*K155</f>
        <v>0</v>
      </c>
      <c r="Z155" s="78">
        <v>0</v>
      </c>
      <c r="AA155" s="79">
        <f>Z155*K155</f>
        <v>0</v>
      </c>
      <c r="AR155" s="30" t="s">
        <v>127</v>
      </c>
      <c r="AT155" s="30" t="s">
        <v>121</v>
      </c>
      <c r="AU155" s="30" t="s">
        <v>128</v>
      </c>
      <c r="AY155" s="30" t="s">
        <v>120</v>
      </c>
      <c r="BE155" s="80">
        <f>IF(U155="základní",N155,0)</f>
        <v>0</v>
      </c>
      <c r="BF155" s="80">
        <f>IF(U155="snížená",N155,0)</f>
        <v>0</v>
      </c>
      <c r="BG155" s="80">
        <f>IF(U155="zákl. přenesená",N155,0)</f>
        <v>0</v>
      </c>
      <c r="BH155" s="80">
        <f>IF(U155="sníž. přenesená",N155,0)</f>
        <v>0</v>
      </c>
      <c r="BI155" s="80">
        <f>IF(U155="nulová",N155,0)</f>
        <v>0</v>
      </c>
      <c r="BJ155" s="30" t="s">
        <v>118</v>
      </c>
      <c r="BK155" s="80">
        <f>ROUND(L155*K155,2)</f>
        <v>0</v>
      </c>
      <c r="BL155" s="30" t="s">
        <v>127</v>
      </c>
    </row>
    <row r="156" spans="2:64" s="86" customFormat="1" ht="22.5" customHeight="1" x14ac:dyDescent="0.25">
      <c r="B156" s="81"/>
      <c r="C156" s="440"/>
      <c r="D156" s="440"/>
      <c r="E156" s="83" t="s">
        <v>125</v>
      </c>
      <c r="F156" s="661" t="s">
        <v>7985</v>
      </c>
      <c r="G156" s="662"/>
      <c r="H156" s="662"/>
      <c r="I156" s="662"/>
      <c r="J156" s="440"/>
      <c r="K156" s="84">
        <v>104.572</v>
      </c>
      <c r="L156" s="440"/>
      <c r="M156" s="440"/>
      <c r="N156" s="440"/>
      <c r="O156" s="440"/>
      <c r="P156" s="440"/>
      <c r="Q156" s="440"/>
      <c r="R156" s="85"/>
      <c r="T156" s="87"/>
      <c r="U156" s="440"/>
      <c r="V156" s="440"/>
      <c r="W156" s="440"/>
      <c r="X156" s="440"/>
      <c r="Y156" s="440"/>
      <c r="Z156" s="440"/>
      <c r="AA156" s="88"/>
      <c r="AT156" s="89" t="s">
        <v>130</v>
      </c>
      <c r="AU156" s="89" t="s">
        <v>128</v>
      </c>
      <c r="AV156" s="86" t="s">
        <v>128</v>
      </c>
      <c r="AW156" s="86" t="s">
        <v>131</v>
      </c>
      <c r="AX156" s="86" t="s">
        <v>118</v>
      </c>
      <c r="AY156" s="89" t="s">
        <v>120</v>
      </c>
    </row>
    <row r="157" spans="2:64" s="17" customFormat="1" ht="31.5" customHeight="1" x14ac:dyDescent="0.25">
      <c r="B157" s="70"/>
      <c r="C157" s="71" t="s">
        <v>237</v>
      </c>
      <c r="D157" s="71" t="s">
        <v>121</v>
      </c>
      <c r="E157" s="72" t="s">
        <v>238</v>
      </c>
      <c r="F157" s="671" t="s">
        <v>239</v>
      </c>
      <c r="G157" s="667"/>
      <c r="H157" s="667"/>
      <c r="I157" s="667"/>
      <c r="J157" s="73" t="s">
        <v>191</v>
      </c>
      <c r="K157" s="74">
        <v>188.23</v>
      </c>
      <c r="L157" s="666"/>
      <c r="M157" s="667"/>
      <c r="N157" s="666">
        <f>ROUND(L157*K157,2)</f>
        <v>0</v>
      </c>
      <c r="O157" s="667"/>
      <c r="P157" s="667"/>
      <c r="Q157" s="667"/>
      <c r="R157" s="75"/>
      <c r="T157" s="76" t="s">
        <v>125</v>
      </c>
      <c r="U157" s="77" t="s">
        <v>126</v>
      </c>
      <c r="V157" s="78">
        <v>0</v>
      </c>
      <c r="W157" s="78">
        <f>V157*K157</f>
        <v>0</v>
      </c>
      <c r="X157" s="78">
        <v>0</v>
      </c>
      <c r="Y157" s="78">
        <f>X157*K157</f>
        <v>0</v>
      </c>
      <c r="Z157" s="78">
        <v>0</v>
      </c>
      <c r="AA157" s="79">
        <f>Z157*K157</f>
        <v>0</v>
      </c>
      <c r="AR157" s="30" t="s">
        <v>127</v>
      </c>
      <c r="AT157" s="30" t="s">
        <v>121</v>
      </c>
      <c r="AU157" s="30" t="s">
        <v>128</v>
      </c>
      <c r="AY157" s="30" t="s">
        <v>120</v>
      </c>
      <c r="BE157" s="80">
        <f>IF(U157="základní",N157,0)</f>
        <v>0</v>
      </c>
      <c r="BF157" s="80">
        <f>IF(U157="snížená",N157,0)</f>
        <v>0</v>
      </c>
      <c r="BG157" s="80">
        <f>IF(U157="zákl. přenesená",N157,0)</f>
        <v>0</v>
      </c>
      <c r="BH157" s="80">
        <f>IF(U157="sníž. přenesená",N157,0)</f>
        <v>0</v>
      </c>
      <c r="BI157" s="80">
        <f>IF(U157="nulová",N157,0)</f>
        <v>0</v>
      </c>
      <c r="BJ157" s="30" t="s">
        <v>118</v>
      </c>
      <c r="BK157" s="80">
        <f>ROUND(L157*K157,2)</f>
        <v>0</v>
      </c>
      <c r="BL157" s="30" t="s">
        <v>127</v>
      </c>
    </row>
    <row r="158" spans="2:64" s="86" customFormat="1" ht="22.5" customHeight="1" x14ac:dyDescent="0.25">
      <c r="B158" s="81"/>
      <c r="C158" s="440"/>
      <c r="D158" s="440"/>
      <c r="E158" s="83" t="s">
        <v>125</v>
      </c>
      <c r="F158" s="661" t="s">
        <v>7984</v>
      </c>
      <c r="G158" s="662"/>
      <c r="H158" s="662"/>
      <c r="I158" s="662"/>
      <c r="J158" s="440"/>
      <c r="K158" s="84">
        <v>188.23</v>
      </c>
      <c r="L158" s="440"/>
      <c r="M158" s="440"/>
      <c r="N158" s="440"/>
      <c r="O158" s="440"/>
      <c r="P158" s="440"/>
      <c r="Q158" s="440"/>
      <c r="R158" s="85"/>
      <c r="T158" s="87"/>
      <c r="U158" s="440"/>
      <c r="V158" s="440"/>
      <c r="W158" s="440"/>
      <c r="X158" s="440"/>
      <c r="Y158" s="440"/>
      <c r="Z158" s="440"/>
      <c r="AA158" s="88"/>
      <c r="AT158" s="89" t="s">
        <v>130</v>
      </c>
      <c r="AU158" s="89" t="s">
        <v>128</v>
      </c>
      <c r="AV158" s="86" t="s">
        <v>128</v>
      </c>
      <c r="AW158" s="86" t="s">
        <v>131</v>
      </c>
      <c r="AX158" s="86" t="s">
        <v>118</v>
      </c>
      <c r="AY158" s="89" t="s">
        <v>120</v>
      </c>
    </row>
    <row r="159" spans="2:64" s="17" customFormat="1" ht="31.5" customHeight="1" x14ac:dyDescent="0.25">
      <c r="B159" s="70"/>
      <c r="C159" s="71" t="s">
        <v>240</v>
      </c>
      <c r="D159" s="71" t="s">
        <v>121</v>
      </c>
      <c r="E159" s="72" t="s">
        <v>241</v>
      </c>
      <c r="F159" s="671" t="s">
        <v>242</v>
      </c>
      <c r="G159" s="667"/>
      <c r="H159" s="667"/>
      <c r="I159" s="667"/>
      <c r="J159" s="73" t="s">
        <v>134</v>
      </c>
      <c r="K159" s="74">
        <v>65.182000000000002</v>
      </c>
      <c r="L159" s="666"/>
      <c r="M159" s="667"/>
      <c r="N159" s="666">
        <f>ROUND(L159*K159,2)</f>
        <v>0</v>
      </c>
      <c r="O159" s="667"/>
      <c r="P159" s="667"/>
      <c r="Q159" s="667"/>
      <c r="R159" s="75"/>
      <c r="T159" s="76" t="s">
        <v>125</v>
      </c>
      <c r="U159" s="77" t="s">
        <v>126</v>
      </c>
      <c r="V159" s="78">
        <v>0.29899999999999999</v>
      </c>
      <c r="W159" s="78">
        <f>V159*K159</f>
        <v>19.489418000000001</v>
      </c>
      <c r="X159" s="78">
        <v>0</v>
      </c>
      <c r="Y159" s="78">
        <f>X159*K159</f>
        <v>0</v>
      </c>
      <c r="Z159" s="78">
        <v>0</v>
      </c>
      <c r="AA159" s="79">
        <f>Z159*K159</f>
        <v>0</v>
      </c>
      <c r="AR159" s="30" t="s">
        <v>127</v>
      </c>
      <c r="AT159" s="30" t="s">
        <v>121</v>
      </c>
      <c r="AU159" s="30" t="s">
        <v>128</v>
      </c>
      <c r="AY159" s="30" t="s">
        <v>120</v>
      </c>
      <c r="BE159" s="80">
        <f>IF(U159="základní",N159,0)</f>
        <v>0</v>
      </c>
      <c r="BF159" s="80">
        <f>IF(U159="snížená",N159,0)</f>
        <v>0</v>
      </c>
      <c r="BG159" s="80">
        <f>IF(U159="zákl. přenesená",N159,0)</f>
        <v>0</v>
      </c>
      <c r="BH159" s="80">
        <f>IF(U159="sníž. přenesená",N159,0)</f>
        <v>0</v>
      </c>
      <c r="BI159" s="80">
        <f>IF(U159="nulová",N159,0)</f>
        <v>0</v>
      </c>
      <c r="BJ159" s="30" t="s">
        <v>118</v>
      </c>
      <c r="BK159" s="80">
        <f>ROUND(L159*K159,2)</f>
        <v>0</v>
      </c>
      <c r="BL159" s="30" t="s">
        <v>127</v>
      </c>
    </row>
    <row r="160" spans="2:64" s="86" customFormat="1" ht="57" customHeight="1" x14ac:dyDescent="0.25">
      <c r="B160" s="81"/>
      <c r="C160" s="440"/>
      <c r="D160" s="440"/>
      <c r="E160" s="83" t="s">
        <v>125</v>
      </c>
      <c r="F160" s="661" t="s">
        <v>7983</v>
      </c>
      <c r="G160" s="662"/>
      <c r="H160" s="662"/>
      <c r="I160" s="662"/>
      <c r="J160" s="440"/>
      <c r="K160" s="84">
        <v>159.21299999999999</v>
      </c>
      <c r="L160" s="440"/>
      <c r="M160" s="440"/>
      <c r="N160" s="440"/>
      <c r="O160" s="440"/>
      <c r="P160" s="440"/>
      <c r="Q160" s="440"/>
      <c r="R160" s="85"/>
      <c r="T160" s="87"/>
      <c r="U160" s="440"/>
      <c r="V160" s="440"/>
      <c r="W160" s="440"/>
      <c r="X160" s="440"/>
      <c r="Y160" s="440"/>
      <c r="Z160" s="440"/>
      <c r="AA160" s="88"/>
      <c r="AT160" s="89" t="s">
        <v>130</v>
      </c>
      <c r="AU160" s="89" t="s">
        <v>128</v>
      </c>
      <c r="AV160" s="86" t="s">
        <v>128</v>
      </c>
      <c r="AW160" s="86" t="s">
        <v>131</v>
      </c>
      <c r="AX160" s="86" t="s">
        <v>119</v>
      </c>
      <c r="AY160" s="89" t="s">
        <v>120</v>
      </c>
    </row>
    <row r="161" spans="2:64" s="86" customFormat="1" ht="31.5" customHeight="1" x14ac:dyDescent="0.25">
      <c r="B161" s="81"/>
      <c r="C161" s="440"/>
      <c r="D161" s="440"/>
      <c r="E161" s="83" t="s">
        <v>125</v>
      </c>
      <c r="F161" s="663" t="s">
        <v>7982</v>
      </c>
      <c r="G161" s="662"/>
      <c r="H161" s="662"/>
      <c r="I161" s="662"/>
      <c r="J161" s="440"/>
      <c r="K161" s="84">
        <v>-19.157</v>
      </c>
      <c r="L161" s="440"/>
      <c r="M161" s="440"/>
      <c r="N161" s="440"/>
      <c r="O161" s="440"/>
      <c r="P161" s="440"/>
      <c r="Q161" s="440"/>
      <c r="R161" s="85"/>
      <c r="T161" s="87"/>
      <c r="U161" s="440"/>
      <c r="V161" s="440"/>
      <c r="W161" s="440"/>
      <c r="X161" s="440"/>
      <c r="Y161" s="440"/>
      <c r="Z161" s="440"/>
      <c r="AA161" s="88"/>
      <c r="AT161" s="89" t="s">
        <v>130</v>
      </c>
      <c r="AU161" s="89" t="s">
        <v>128</v>
      </c>
      <c r="AV161" s="86" t="s">
        <v>128</v>
      </c>
      <c r="AW161" s="86" t="s">
        <v>131</v>
      </c>
      <c r="AX161" s="86" t="s">
        <v>119</v>
      </c>
      <c r="AY161" s="89" t="s">
        <v>120</v>
      </c>
    </row>
    <row r="162" spans="2:64" s="86" customFormat="1" ht="31.5" customHeight="1" x14ac:dyDescent="0.25">
      <c r="B162" s="81"/>
      <c r="C162" s="440"/>
      <c r="D162" s="440"/>
      <c r="E162" s="83" t="s">
        <v>125</v>
      </c>
      <c r="F162" s="663" t="s">
        <v>7981</v>
      </c>
      <c r="G162" s="662"/>
      <c r="H162" s="662"/>
      <c r="I162" s="662"/>
      <c r="J162" s="440"/>
      <c r="K162" s="84">
        <v>-4.2220000000000004</v>
      </c>
      <c r="L162" s="440"/>
      <c r="M162" s="440"/>
      <c r="N162" s="440"/>
      <c r="O162" s="440"/>
      <c r="P162" s="440"/>
      <c r="Q162" s="440"/>
      <c r="R162" s="85"/>
      <c r="T162" s="87"/>
      <c r="U162" s="440"/>
      <c r="V162" s="440"/>
      <c r="W162" s="440"/>
      <c r="X162" s="440"/>
      <c r="Y162" s="440"/>
      <c r="Z162" s="440"/>
      <c r="AA162" s="88"/>
      <c r="AT162" s="89" t="s">
        <v>130</v>
      </c>
      <c r="AU162" s="89" t="s">
        <v>128</v>
      </c>
      <c r="AV162" s="86" t="s">
        <v>128</v>
      </c>
      <c r="AW162" s="86" t="s">
        <v>131</v>
      </c>
      <c r="AX162" s="86" t="s">
        <v>119</v>
      </c>
      <c r="AY162" s="89" t="s">
        <v>120</v>
      </c>
    </row>
    <row r="163" spans="2:64" s="86" customFormat="1" ht="31.5" customHeight="1" x14ac:dyDescent="0.25">
      <c r="B163" s="81"/>
      <c r="C163" s="440"/>
      <c r="D163" s="440"/>
      <c r="E163" s="83" t="s">
        <v>125</v>
      </c>
      <c r="F163" s="663" t="s">
        <v>7980</v>
      </c>
      <c r="G163" s="662"/>
      <c r="H163" s="662"/>
      <c r="I163" s="662"/>
      <c r="J163" s="440"/>
      <c r="K163" s="84">
        <v>-34.235999999999997</v>
      </c>
      <c r="L163" s="440"/>
      <c r="M163" s="440"/>
      <c r="N163" s="440"/>
      <c r="O163" s="440"/>
      <c r="P163" s="440"/>
      <c r="Q163" s="440"/>
      <c r="R163" s="85"/>
      <c r="T163" s="87"/>
      <c r="U163" s="440"/>
      <c r="V163" s="440"/>
      <c r="W163" s="440"/>
      <c r="X163" s="440"/>
      <c r="Y163" s="440"/>
      <c r="Z163" s="440"/>
      <c r="AA163" s="88"/>
      <c r="AT163" s="89" t="s">
        <v>130</v>
      </c>
      <c r="AU163" s="89" t="s">
        <v>128</v>
      </c>
      <c r="AV163" s="86" t="s">
        <v>128</v>
      </c>
      <c r="AW163" s="86" t="s">
        <v>131</v>
      </c>
      <c r="AX163" s="86" t="s">
        <v>119</v>
      </c>
      <c r="AY163" s="89" t="s">
        <v>120</v>
      </c>
    </row>
    <row r="164" spans="2:64" s="86" customFormat="1" ht="31.5" customHeight="1" x14ac:dyDescent="0.25">
      <c r="B164" s="81"/>
      <c r="C164" s="440"/>
      <c r="D164" s="440"/>
      <c r="E164" s="83" t="s">
        <v>125</v>
      </c>
      <c r="F164" s="663" t="s">
        <v>243</v>
      </c>
      <c r="G164" s="662"/>
      <c r="H164" s="662"/>
      <c r="I164" s="662"/>
      <c r="J164" s="440"/>
      <c r="K164" s="84">
        <v>-33.017000000000003</v>
      </c>
      <c r="L164" s="440"/>
      <c r="M164" s="440"/>
      <c r="N164" s="440"/>
      <c r="O164" s="440"/>
      <c r="P164" s="440"/>
      <c r="Q164" s="440"/>
      <c r="R164" s="85"/>
      <c r="T164" s="87"/>
      <c r="U164" s="440"/>
      <c r="V164" s="440"/>
      <c r="W164" s="440"/>
      <c r="X164" s="440"/>
      <c r="Y164" s="440"/>
      <c r="Z164" s="440"/>
      <c r="AA164" s="88"/>
      <c r="AT164" s="89" t="s">
        <v>130</v>
      </c>
      <c r="AU164" s="89" t="s">
        <v>128</v>
      </c>
      <c r="AV164" s="86" t="s">
        <v>128</v>
      </c>
      <c r="AW164" s="86" t="s">
        <v>131</v>
      </c>
      <c r="AX164" s="86" t="s">
        <v>119</v>
      </c>
      <c r="AY164" s="89" t="s">
        <v>120</v>
      </c>
    </row>
    <row r="165" spans="2:64" s="86" customFormat="1" ht="22.5" customHeight="1" x14ac:dyDescent="0.25">
      <c r="B165" s="81"/>
      <c r="C165" s="440"/>
      <c r="D165" s="440"/>
      <c r="E165" s="83" t="s">
        <v>125</v>
      </c>
      <c r="F165" s="663" t="s">
        <v>244</v>
      </c>
      <c r="G165" s="662"/>
      <c r="H165" s="662"/>
      <c r="I165" s="662"/>
      <c r="J165" s="440"/>
      <c r="K165" s="84">
        <v>-0.46700000000000003</v>
      </c>
      <c r="L165" s="440"/>
      <c r="M165" s="440"/>
      <c r="N165" s="440"/>
      <c r="O165" s="440"/>
      <c r="P165" s="440"/>
      <c r="Q165" s="440"/>
      <c r="R165" s="85"/>
      <c r="T165" s="87"/>
      <c r="U165" s="440"/>
      <c r="V165" s="440"/>
      <c r="W165" s="440"/>
      <c r="X165" s="440"/>
      <c r="Y165" s="440"/>
      <c r="Z165" s="440"/>
      <c r="AA165" s="88"/>
      <c r="AT165" s="89" t="s">
        <v>130</v>
      </c>
      <c r="AU165" s="89" t="s">
        <v>128</v>
      </c>
      <c r="AV165" s="86" t="s">
        <v>128</v>
      </c>
      <c r="AW165" s="86" t="s">
        <v>131</v>
      </c>
      <c r="AX165" s="86" t="s">
        <v>119</v>
      </c>
      <c r="AY165" s="89" t="s">
        <v>120</v>
      </c>
    </row>
    <row r="166" spans="2:64" s="86" customFormat="1" ht="31.5" customHeight="1" x14ac:dyDescent="0.25">
      <c r="B166" s="81"/>
      <c r="C166" s="440"/>
      <c r="D166" s="440"/>
      <c r="E166" s="83" t="s">
        <v>125</v>
      </c>
      <c r="F166" s="663" t="s">
        <v>245</v>
      </c>
      <c r="G166" s="662"/>
      <c r="H166" s="662"/>
      <c r="I166" s="662"/>
      <c r="J166" s="440"/>
      <c r="K166" s="84">
        <v>-0.249</v>
      </c>
      <c r="L166" s="440"/>
      <c r="M166" s="440"/>
      <c r="N166" s="440"/>
      <c r="O166" s="440"/>
      <c r="P166" s="440"/>
      <c r="Q166" s="440"/>
      <c r="R166" s="85"/>
      <c r="T166" s="87"/>
      <c r="U166" s="440"/>
      <c r="V166" s="440"/>
      <c r="W166" s="440"/>
      <c r="X166" s="440"/>
      <c r="Y166" s="440"/>
      <c r="Z166" s="440"/>
      <c r="AA166" s="88"/>
      <c r="AT166" s="89" t="s">
        <v>130</v>
      </c>
      <c r="AU166" s="89" t="s">
        <v>128</v>
      </c>
      <c r="AV166" s="86" t="s">
        <v>128</v>
      </c>
      <c r="AW166" s="86" t="s">
        <v>131</v>
      </c>
      <c r="AX166" s="86" t="s">
        <v>119</v>
      </c>
      <c r="AY166" s="89" t="s">
        <v>120</v>
      </c>
    </row>
    <row r="167" spans="2:64" s="86" customFormat="1" ht="31.5" customHeight="1" x14ac:dyDescent="0.25">
      <c r="B167" s="81"/>
      <c r="C167" s="440"/>
      <c r="D167" s="440"/>
      <c r="E167" s="83" t="s">
        <v>125</v>
      </c>
      <c r="F167" s="663" t="s">
        <v>246</v>
      </c>
      <c r="G167" s="662"/>
      <c r="H167" s="662"/>
      <c r="I167" s="662"/>
      <c r="J167" s="440"/>
      <c r="K167" s="84">
        <v>-2.6829999999999998</v>
      </c>
      <c r="L167" s="440"/>
      <c r="M167" s="440"/>
      <c r="N167" s="440"/>
      <c r="O167" s="440"/>
      <c r="P167" s="440"/>
      <c r="Q167" s="440"/>
      <c r="R167" s="85"/>
      <c r="T167" s="87"/>
      <c r="U167" s="440"/>
      <c r="V167" s="440"/>
      <c r="W167" s="440"/>
      <c r="X167" s="440"/>
      <c r="Y167" s="440"/>
      <c r="Z167" s="440"/>
      <c r="AA167" s="88"/>
      <c r="AT167" s="89" t="s">
        <v>130</v>
      </c>
      <c r="AU167" s="89" t="s">
        <v>128</v>
      </c>
      <c r="AV167" s="86" t="s">
        <v>128</v>
      </c>
      <c r="AW167" s="86" t="s">
        <v>131</v>
      </c>
      <c r="AX167" s="86" t="s">
        <v>119</v>
      </c>
      <c r="AY167" s="89" t="s">
        <v>120</v>
      </c>
    </row>
    <row r="168" spans="2:64" s="95" customFormat="1" ht="22.5" customHeight="1" x14ac:dyDescent="0.25">
      <c r="B168" s="90"/>
      <c r="C168" s="441"/>
      <c r="D168" s="441"/>
      <c r="E168" s="92" t="s">
        <v>125</v>
      </c>
      <c r="F168" s="664" t="s">
        <v>146</v>
      </c>
      <c r="G168" s="665"/>
      <c r="H168" s="665"/>
      <c r="I168" s="665"/>
      <c r="J168" s="441"/>
      <c r="K168" s="93">
        <v>65.182000000000002</v>
      </c>
      <c r="L168" s="441"/>
      <c r="M168" s="441"/>
      <c r="N168" s="441"/>
      <c r="O168" s="441"/>
      <c r="P168" s="441"/>
      <c r="Q168" s="441"/>
      <c r="R168" s="94"/>
      <c r="T168" s="96"/>
      <c r="U168" s="441"/>
      <c r="V168" s="441"/>
      <c r="W168" s="441"/>
      <c r="X168" s="441"/>
      <c r="Y168" s="441"/>
      <c r="Z168" s="441"/>
      <c r="AA168" s="97"/>
      <c r="AT168" s="98" t="s">
        <v>130</v>
      </c>
      <c r="AU168" s="98" t="s">
        <v>128</v>
      </c>
      <c r="AV168" s="95" t="s">
        <v>127</v>
      </c>
      <c r="AW168" s="95" t="s">
        <v>131</v>
      </c>
      <c r="AX168" s="95" t="s">
        <v>118</v>
      </c>
      <c r="AY168" s="98" t="s">
        <v>120</v>
      </c>
    </row>
    <row r="169" spans="2:64" s="17" customFormat="1" ht="31.5" customHeight="1" x14ac:dyDescent="0.25">
      <c r="B169" s="70"/>
      <c r="C169" s="71" t="s">
        <v>247</v>
      </c>
      <c r="D169" s="71" t="s">
        <v>121</v>
      </c>
      <c r="E169" s="72" t="s">
        <v>248</v>
      </c>
      <c r="F169" s="671" t="s">
        <v>249</v>
      </c>
      <c r="G169" s="667"/>
      <c r="H169" s="667"/>
      <c r="I169" s="667"/>
      <c r="J169" s="73" t="s">
        <v>134</v>
      </c>
      <c r="K169" s="74">
        <v>1.3120000000000001</v>
      </c>
      <c r="L169" s="666"/>
      <c r="M169" s="667"/>
      <c r="N169" s="666">
        <f>ROUND(L169*K169,2)</f>
        <v>0</v>
      </c>
      <c r="O169" s="667"/>
      <c r="P169" s="667"/>
      <c r="Q169" s="667"/>
      <c r="R169" s="75"/>
      <c r="T169" s="76" t="s">
        <v>125</v>
      </c>
      <c r="U169" s="77" t="s">
        <v>126</v>
      </c>
      <c r="V169" s="78">
        <v>1.2390000000000001</v>
      </c>
      <c r="W169" s="78">
        <f>V169*K169</f>
        <v>1.6255680000000001</v>
      </c>
      <c r="X169" s="78">
        <v>0</v>
      </c>
      <c r="Y169" s="78">
        <f>X169*K169</f>
        <v>0</v>
      </c>
      <c r="Z169" s="78">
        <v>0</v>
      </c>
      <c r="AA169" s="79">
        <f>Z169*K169</f>
        <v>0</v>
      </c>
      <c r="AR169" s="30" t="s">
        <v>127</v>
      </c>
      <c r="AT169" s="30" t="s">
        <v>121</v>
      </c>
      <c r="AU169" s="30" t="s">
        <v>128</v>
      </c>
      <c r="AY169" s="30" t="s">
        <v>120</v>
      </c>
      <c r="BE169" s="80">
        <f>IF(U169="základní",N169,0)</f>
        <v>0</v>
      </c>
      <c r="BF169" s="80">
        <f>IF(U169="snížená",N169,0)</f>
        <v>0</v>
      </c>
      <c r="BG169" s="80">
        <f>IF(U169="zákl. přenesená",N169,0)</f>
        <v>0</v>
      </c>
      <c r="BH169" s="80">
        <f>IF(U169="sníž. přenesená",N169,0)</f>
        <v>0</v>
      </c>
      <c r="BI169" s="80">
        <f>IF(U169="nulová",N169,0)</f>
        <v>0</v>
      </c>
      <c r="BJ169" s="30" t="s">
        <v>118</v>
      </c>
      <c r="BK169" s="80">
        <f>ROUND(L169*K169,2)</f>
        <v>0</v>
      </c>
      <c r="BL169" s="30" t="s">
        <v>127</v>
      </c>
    </row>
    <row r="170" spans="2:64" s="86" customFormat="1" ht="31.5" customHeight="1" x14ac:dyDescent="0.25">
      <c r="B170" s="81"/>
      <c r="C170" s="440"/>
      <c r="D170" s="440"/>
      <c r="E170" s="83" t="s">
        <v>125</v>
      </c>
      <c r="F170" s="661" t="s">
        <v>250</v>
      </c>
      <c r="G170" s="662"/>
      <c r="H170" s="662"/>
      <c r="I170" s="662"/>
      <c r="J170" s="440"/>
      <c r="K170" s="84">
        <v>5.6210000000000004</v>
      </c>
      <c r="L170" s="440"/>
      <c r="M170" s="440"/>
      <c r="N170" s="440"/>
      <c r="O170" s="440"/>
      <c r="P170" s="440"/>
      <c r="Q170" s="440"/>
      <c r="R170" s="85"/>
      <c r="T170" s="87"/>
      <c r="U170" s="440"/>
      <c r="V170" s="440"/>
      <c r="W170" s="440"/>
      <c r="X170" s="440"/>
      <c r="Y170" s="440"/>
      <c r="Z170" s="440"/>
      <c r="AA170" s="88"/>
      <c r="AT170" s="89" t="s">
        <v>130</v>
      </c>
      <c r="AU170" s="89" t="s">
        <v>128</v>
      </c>
      <c r="AV170" s="86" t="s">
        <v>128</v>
      </c>
      <c r="AW170" s="86" t="s">
        <v>131</v>
      </c>
      <c r="AX170" s="86" t="s">
        <v>119</v>
      </c>
      <c r="AY170" s="89" t="s">
        <v>120</v>
      </c>
    </row>
    <row r="171" spans="2:64" s="86" customFormat="1" ht="31.5" customHeight="1" x14ac:dyDescent="0.25">
      <c r="B171" s="81"/>
      <c r="C171" s="440"/>
      <c r="D171" s="440"/>
      <c r="E171" s="83" t="s">
        <v>125</v>
      </c>
      <c r="F171" s="663" t="s">
        <v>251</v>
      </c>
      <c r="G171" s="662"/>
      <c r="H171" s="662"/>
      <c r="I171" s="662"/>
      <c r="J171" s="440"/>
      <c r="K171" s="84">
        <v>-3.6190000000000002</v>
      </c>
      <c r="L171" s="440"/>
      <c r="M171" s="440"/>
      <c r="N171" s="440"/>
      <c r="O171" s="440"/>
      <c r="P171" s="440"/>
      <c r="Q171" s="440"/>
      <c r="R171" s="85"/>
      <c r="T171" s="87"/>
      <c r="U171" s="440"/>
      <c r="V171" s="440"/>
      <c r="W171" s="440"/>
      <c r="X171" s="440"/>
      <c r="Y171" s="440"/>
      <c r="Z171" s="440"/>
      <c r="AA171" s="88"/>
      <c r="AT171" s="89" t="s">
        <v>130</v>
      </c>
      <c r="AU171" s="89" t="s">
        <v>128</v>
      </c>
      <c r="AV171" s="86" t="s">
        <v>128</v>
      </c>
      <c r="AW171" s="86" t="s">
        <v>131</v>
      </c>
      <c r="AX171" s="86" t="s">
        <v>119</v>
      </c>
      <c r="AY171" s="89" t="s">
        <v>120</v>
      </c>
    </row>
    <row r="172" spans="2:64" s="86" customFormat="1" ht="31.5" customHeight="1" x14ac:dyDescent="0.25">
      <c r="B172" s="81"/>
      <c r="C172" s="440"/>
      <c r="D172" s="440"/>
      <c r="E172" s="83" t="s">
        <v>125</v>
      </c>
      <c r="F172" s="663" t="s">
        <v>252</v>
      </c>
      <c r="G172" s="662"/>
      <c r="H172" s="662"/>
      <c r="I172" s="662"/>
      <c r="J172" s="440"/>
      <c r="K172" s="84">
        <v>-0.24</v>
      </c>
      <c r="L172" s="440"/>
      <c r="M172" s="440"/>
      <c r="N172" s="440"/>
      <c r="O172" s="440"/>
      <c r="P172" s="440"/>
      <c r="Q172" s="440"/>
      <c r="R172" s="85"/>
      <c r="T172" s="87"/>
      <c r="U172" s="440"/>
      <c r="V172" s="440"/>
      <c r="W172" s="440"/>
      <c r="X172" s="440"/>
      <c r="Y172" s="440"/>
      <c r="Z172" s="440"/>
      <c r="AA172" s="88"/>
      <c r="AT172" s="89" t="s">
        <v>130</v>
      </c>
      <c r="AU172" s="89" t="s">
        <v>128</v>
      </c>
      <c r="AV172" s="86" t="s">
        <v>128</v>
      </c>
      <c r="AW172" s="86" t="s">
        <v>131</v>
      </c>
      <c r="AX172" s="86" t="s">
        <v>119</v>
      </c>
      <c r="AY172" s="89" t="s">
        <v>120</v>
      </c>
    </row>
    <row r="173" spans="2:64" s="86" customFormat="1" ht="31.5" customHeight="1" x14ac:dyDescent="0.25">
      <c r="B173" s="81"/>
      <c r="C173" s="440"/>
      <c r="D173" s="440"/>
      <c r="E173" s="83" t="s">
        <v>125</v>
      </c>
      <c r="F173" s="663" t="s">
        <v>253</v>
      </c>
      <c r="G173" s="662"/>
      <c r="H173" s="662"/>
      <c r="I173" s="662"/>
      <c r="J173" s="440"/>
      <c r="K173" s="84">
        <v>-0.45</v>
      </c>
      <c r="L173" s="440"/>
      <c r="M173" s="440"/>
      <c r="N173" s="440"/>
      <c r="O173" s="440"/>
      <c r="P173" s="440"/>
      <c r="Q173" s="440"/>
      <c r="R173" s="85"/>
      <c r="T173" s="87"/>
      <c r="U173" s="440"/>
      <c r="V173" s="440"/>
      <c r="W173" s="440"/>
      <c r="X173" s="440"/>
      <c r="Y173" s="440"/>
      <c r="Z173" s="440"/>
      <c r="AA173" s="88"/>
      <c r="AT173" s="89" t="s">
        <v>130</v>
      </c>
      <c r="AU173" s="89" t="s">
        <v>128</v>
      </c>
      <c r="AV173" s="86" t="s">
        <v>128</v>
      </c>
      <c r="AW173" s="86" t="s">
        <v>131</v>
      </c>
      <c r="AX173" s="86" t="s">
        <v>119</v>
      </c>
      <c r="AY173" s="89" t="s">
        <v>120</v>
      </c>
    </row>
    <row r="174" spans="2:64" s="95" customFormat="1" ht="22.5" customHeight="1" x14ac:dyDescent="0.25">
      <c r="B174" s="90"/>
      <c r="C174" s="441"/>
      <c r="D174" s="441"/>
      <c r="E174" s="92" t="s">
        <v>125</v>
      </c>
      <c r="F174" s="664" t="s">
        <v>146</v>
      </c>
      <c r="G174" s="665"/>
      <c r="H174" s="665"/>
      <c r="I174" s="665"/>
      <c r="J174" s="441"/>
      <c r="K174" s="93">
        <v>1.3120000000000001</v>
      </c>
      <c r="L174" s="441"/>
      <c r="M174" s="441"/>
      <c r="N174" s="441"/>
      <c r="O174" s="441"/>
      <c r="P174" s="441"/>
      <c r="Q174" s="441"/>
      <c r="R174" s="94"/>
      <c r="T174" s="96"/>
      <c r="U174" s="441"/>
      <c r="V174" s="441"/>
      <c r="W174" s="441"/>
      <c r="X174" s="441"/>
      <c r="Y174" s="441"/>
      <c r="Z174" s="441"/>
      <c r="AA174" s="97"/>
      <c r="AT174" s="98" t="s">
        <v>130</v>
      </c>
      <c r="AU174" s="98" t="s">
        <v>128</v>
      </c>
      <c r="AV174" s="95" t="s">
        <v>127</v>
      </c>
      <c r="AW174" s="95" t="s">
        <v>131</v>
      </c>
      <c r="AX174" s="95" t="s">
        <v>118</v>
      </c>
      <c r="AY174" s="98" t="s">
        <v>120</v>
      </c>
    </row>
    <row r="175" spans="2:64" s="17" customFormat="1" ht="31.5" customHeight="1" x14ac:dyDescent="0.25">
      <c r="B175" s="70"/>
      <c r="C175" s="71" t="s">
        <v>254</v>
      </c>
      <c r="D175" s="71" t="s">
        <v>121</v>
      </c>
      <c r="E175" s="72" t="s">
        <v>255</v>
      </c>
      <c r="F175" s="671" t="s">
        <v>256</v>
      </c>
      <c r="G175" s="667"/>
      <c r="H175" s="667"/>
      <c r="I175" s="667"/>
      <c r="J175" s="73" t="s">
        <v>134</v>
      </c>
      <c r="K175" s="74">
        <v>7.41</v>
      </c>
      <c r="L175" s="666"/>
      <c r="M175" s="667"/>
      <c r="N175" s="666">
        <f>ROUND(L175*K175,2)</f>
        <v>0</v>
      </c>
      <c r="O175" s="667"/>
      <c r="P175" s="667"/>
      <c r="Q175" s="667"/>
      <c r="R175" s="75"/>
      <c r="T175" s="76" t="s">
        <v>125</v>
      </c>
      <c r="U175" s="77" t="s">
        <v>126</v>
      </c>
      <c r="V175" s="78">
        <v>1.5</v>
      </c>
      <c r="W175" s="78">
        <f>V175*K175</f>
        <v>11.115</v>
      </c>
      <c r="X175" s="78">
        <v>0</v>
      </c>
      <c r="Y175" s="78">
        <f>X175*K175</f>
        <v>0</v>
      </c>
      <c r="Z175" s="78">
        <v>0</v>
      </c>
      <c r="AA175" s="79">
        <f>Z175*K175</f>
        <v>0</v>
      </c>
      <c r="AR175" s="30" t="s">
        <v>127</v>
      </c>
      <c r="AT175" s="30" t="s">
        <v>121</v>
      </c>
      <c r="AU175" s="30" t="s">
        <v>128</v>
      </c>
      <c r="AY175" s="30" t="s">
        <v>120</v>
      </c>
      <c r="BE175" s="80">
        <f>IF(U175="základní",N175,0)</f>
        <v>0</v>
      </c>
      <c r="BF175" s="80">
        <f>IF(U175="snížená",N175,0)</f>
        <v>0</v>
      </c>
      <c r="BG175" s="80">
        <f>IF(U175="zákl. přenesená",N175,0)</f>
        <v>0</v>
      </c>
      <c r="BH175" s="80">
        <f>IF(U175="sníž. přenesená",N175,0)</f>
        <v>0</v>
      </c>
      <c r="BI175" s="80">
        <f>IF(U175="nulová",N175,0)</f>
        <v>0</v>
      </c>
      <c r="BJ175" s="30" t="s">
        <v>118</v>
      </c>
      <c r="BK175" s="80">
        <f>ROUND(L175*K175,2)</f>
        <v>0</v>
      </c>
      <c r="BL175" s="30" t="s">
        <v>127</v>
      </c>
    </row>
    <row r="176" spans="2:64" s="86" customFormat="1" ht="31.5" customHeight="1" x14ac:dyDescent="0.25">
      <c r="B176" s="81"/>
      <c r="C176" s="440"/>
      <c r="D176" s="440"/>
      <c r="E176" s="83" t="s">
        <v>125</v>
      </c>
      <c r="F176" s="661" t="s">
        <v>257</v>
      </c>
      <c r="G176" s="662"/>
      <c r="H176" s="662"/>
      <c r="I176" s="662"/>
      <c r="J176" s="440"/>
      <c r="K176" s="84">
        <v>7.41</v>
      </c>
      <c r="L176" s="440"/>
      <c r="M176" s="440"/>
      <c r="N176" s="440"/>
      <c r="O176" s="440"/>
      <c r="P176" s="440"/>
      <c r="Q176" s="440"/>
      <c r="R176" s="85"/>
      <c r="T176" s="87"/>
      <c r="U176" s="440"/>
      <c r="V176" s="440"/>
      <c r="W176" s="440"/>
      <c r="X176" s="440"/>
      <c r="Y176" s="440"/>
      <c r="Z176" s="440"/>
      <c r="AA176" s="88"/>
      <c r="AT176" s="89" t="s">
        <v>130</v>
      </c>
      <c r="AU176" s="89" t="s">
        <v>128</v>
      </c>
      <c r="AV176" s="86" t="s">
        <v>128</v>
      </c>
      <c r="AW176" s="86" t="s">
        <v>131</v>
      </c>
      <c r="AX176" s="86" t="s">
        <v>118</v>
      </c>
      <c r="AY176" s="89" t="s">
        <v>120</v>
      </c>
    </row>
    <row r="177" spans="2:64" s="17" customFormat="1" ht="22.5" customHeight="1" x14ac:dyDescent="0.25">
      <c r="B177" s="70"/>
      <c r="C177" s="101" t="s">
        <v>258</v>
      </c>
      <c r="D177" s="101" t="s">
        <v>195</v>
      </c>
      <c r="E177" s="102" t="s">
        <v>259</v>
      </c>
      <c r="F177" s="677" t="s">
        <v>260</v>
      </c>
      <c r="G177" s="678"/>
      <c r="H177" s="678"/>
      <c r="I177" s="678"/>
      <c r="J177" s="103" t="s">
        <v>191</v>
      </c>
      <c r="K177" s="104">
        <v>28.76</v>
      </c>
      <c r="L177" s="670"/>
      <c r="M177" s="678"/>
      <c r="N177" s="670">
        <f>ROUND(L177*K177,2)</f>
        <v>0</v>
      </c>
      <c r="O177" s="667"/>
      <c r="P177" s="667"/>
      <c r="Q177" s="667"/>
      <c r="R177" s="75"/>
      <c r="T177" s="76" t="s">
        <v>125</v>
      </c>
      <c r="U177" s="77" t="s">
        <v>126</v>
      </c>
      <c r="V177" s="78">
        <v>0</v>
      </c>
      <c r="W177" s="78">
        <f>V177*K177</f>
        <v>0</v>
      </c>
      <c r="X177" s="78">
        <v>1</v>
      </c>
      <c r="Y177" s="78">
        <f>X177*K177</f>
        <v>28.76</v>
      </c>
      <c r="Z177" s="78">
        <v>0</v>
      </c>
      <c r="AA177" s="79">
        <f>Z177*K177</f>
        <v>0</v>
      </c>
      <c r="AR177" s="30" t="s">
        <v>154</v>
      </c>
      <c r="AT177" s="30" t="s">
        <v>195</v>
      </c>
      <c r="AU177" s="30" t="s">
        <v>128</v>
      </c>
      <c r="AY177" s="30" t="s">
        <v>120</v>
      </c>
      <c r="BE177" s="80">
        <f>IF(U177="základní",N177,0)</f>
        <v>0</v>
      </c>
      <c r="BF177" s="80">
        <f>IF(U177="snížená",N177,0)</f>
        <v>0</v>
      </c>
      <c r="BG177" s="80">
        <f>IF(U177="zákl. přenesená",N177,0)</f>
        <v>0</v>
      </c>
      <c r="BH177" s="80">
        <f>IF(U177="sníž. přenesená",N177,0)</f>
        <v>0</v>
      </c>
      <c r="BI177" s="80">
        <f>IF(U177="nulová",N177,0)</f>
        <v>0</v>
      </c>
      <c r="BJ177" s="30" t="s">
        <v>118</v>
      </c>
      <c r="BK177" s="80">
        <f>ROUND(L177*K177,2)</f>
        <v>0</v>
      </c>
      <c r="BL177" s="30" t="s">
        <v>127</v>
      </c>
    </row>
    <row r="178" spans="2:64" s="86" customFormat="1" ht="22.5" customHeight="1" x14ac:dyDescent="0.25">
      <c r="B178" s="81"/>
      <c r="C178" s="440"/>
      <c r="D178" s="440"/>
      <c r="E178" s="83" t="s">
        <v>125</v>
      </c>
      <c r="F178" s="661" t="s">
        <v>261</v>
      </c>
      <c r="G178" s="662"/>
      <c r="H178" s="662"/>
      <c r="I178" s="662"/>
      <c r="J178" s="440"/>
      <c r="K178" s="84">
        <v>28.76</v>
      </c>
      <c r="L178" s="440"/>
      <c r="M178" s="440"/>
      <c r="N178" s="440"/>
      <c r="O178" s="440"/>
      <c r="P178" s="440"/>
      <c r="Q178" s="440"/>
      <c r="R178" s="85"/>
      <c r="T178" s="87"/>
      <c r="U178" s="440"/>
      <c r="V178" s="440"/>
      <c r="W178" s="440"/>
      <c r="X178" s="440"/>
      <c r="Y178" s="440"/>
      <c r="Z178" s="440"/>
      <c r="AA178" s="88"/>
      <c r="AT178" s="89" t="s">
        <v>130</v>
      </c>
      <c r="AU178" s="89" t="s">
        <v>128</v>
      </c>
      <c r="AV178" s="86" t="s">
        <v>128</v>
      </c>
      <c r="AW178" s="86" t="s">
        <v>131</v>
      </c>
      <c r="AX178" s="86" t="s">
        <v>118</v>
      </c>
      <c r="AY178" s="89" t="s">
        <v>120</v>
      </c>
    </row>
    <row r="179" spans="2:64" s="17" customFormat="1" ht="31.5" customHeight="1" x14ac:dyDescent="0.25">
      <c r="B179" s="70"/>
      <c r="C179" s="71" t="s">
        <v>262</v>
      </c>
      <c r="D179" s="71" t="s">
        <v>121</v>
      </c>
      <c r="E179" s="72" t="s">
        <v>263</v>
      </c>
      <c r="F179" s="671" t="s">
        <v>264</v>
      </c>
      <c r="G179" s="667"/>
      <c r="H179" s="667"/>
      <c r="I179" s="667"/>
      <c r="J179" s="73" t="s">
        <v>172</v>
      </c>
      <c r="K179" s="74">
        <v>13.68</v>
      </c>
      <c r="L179" s="666"/>
      <c r="M179" s="667"/>
      <c r="N179" s="666">
        <f>ROUND(L179*K179,2)</f>
        <v>0</v>
      </c>
      <c r="O179" s="667"/>
      <c r="P179" s="667"/>
      <c r="Q179" s="667"/>
      <c r="R179" s="75"/>
      <c r="T179" s="76" t="s">
        <v>125</v>
      </c>
      <c r="U179" s="77" t="s">
        <v>126</v>
      </c>
      <c r="V179" s="78">
        <v>0.17699999999999999</v>
      </c>
      <c r="W179" s="78">
        <f>V179*K179</f>
        <v>2.42136</v>
      </c>
      <c r="X179" s="78">
        <v>0</v>
      </c>
      <c r="Y179" s="78">
        <f>X179*K179</f>
        <v>0</v>
      </c>
      <c r="Z179" s="78">
        <v>0</v>
      </c>
      <c r="AA179" s="79">
        <f>Z179*K179</f>
        <v>0</v>
      </c>
      <c r="AR179" s="30" t="s">
        <v>127</v>
      </c>
      <c r="AT179" s="30" t="s">
        <v>121</v>
      </c>
      <c r="AU179" s="30" t="s">
        <v>128</v>
      </c>
      <c r="AY179" s="30" t="s">
        <v>120</v>
      </c>
      <c r="BE179" s="80">
        <f>IF(U179="základní",N179,0)</f>
        <v>0</v>
      </c>
      <c r="BF179" s="80">
        <f>IF(U179="snížená",N179,0)</f>
        <v>0</v>
      </c>
      <c r="BG179" s="80">
        <f>IF(U179="zákl. přenesená",N179,0)</f>
        <v>0</v>
      </c>
      <c r="BH179" s="80">
        <f>IF(U179="sníž. přenesená",N179,0)</f>
        <v>0</v>
      </c>
      <c r="BI179" s="80">
        <f>IF(U179="nulová",N179,0)</f>
        <v>0</v>
      </c>
      <c r="BJ179" s="30" t="s">
        <v>118</v>
      </c>
      <c r="BK179" s="80">
        <f>ROUND(L179*K179,2)</f>
        <v>0</v>
      </c>
      <c r="BL179" s="30" t="s">
        <v>127</v>
      </c>
    </row>
    <row r="180" spans="2:64" s="86" customFormat="1" ht="22.5" customHeight="1" x14ac:dyDescent="0.25">
      <c r="B180" s="81"/>
      <c r="C180" s="440"/>
      <c r="D180" s="440"/>
      <c r="E180" s="83" t="s">
        <v>125</v>
      </c>
      <c r="F180" s="661" t="s">
        <v>265</v>
      </c>
      <c r="G180" s="662"/>
      <c r="H180" s="662"/>
      <c r="I180" s="662"/>
      <c r="J180" s="440"/>
      <c r="K180" s="84">
        <v>13.68</v>
      </c>
      <c r="L180" s="440"/>
      <c r="M180" s="440"/>
      <c r="N180" s="440"/>
      <c r="O180" s="440"/>
      <c r="P180" s="440"/>
      <c r="Q180" s="440"/>
      <c r="R180" s="85"/>
      <c r="T180" s="87"/>
      <c r="U180" s="440"/>
      <c r="V180" s="440"/>
      <c r="W180" s="440"/>
      <c r="X180" s="440"/>
      <c r="Y180" s="440"/>
      <c r="Z180" s="440"/>
      <c r="AA180" s="88"/>
      <c r="AT180" s="89" t="s">
        <v>130</v>
      </c>
      <c r="AU180" s="89" t="s">
        <v>128</v>
      </c>
      <c r="AV180" s="86" t="s">
        <v>128</v>
      </c>
      <c r="AW180" s="86" t="s">
        <v>131</v>
      </c>
      <c r="AX180" s="86" t="s">
        <v>118</v>
      </c>
      <c r="AY180" s="89" t="s">
        <v>120</v>
      </c>
    </row>
    <row r="181" spans="2:64" s="17" customFormat="1" ht="31.5" customHeight="1" x14ac:dyDescent="0.25">
      <c r="B181" s="70"/>
      <c r="C181" s="71" t="s">
        <v>266</v>
      </c>
      <c r="D181" s="71" t="s">
        <v>121</v>
      </c>
      <c r="E181" s="72" t="s">
        <v>267</v>
      </c>
      <c r="F181" s="671" t="s">
        <v>268</v>
      </c>
      <c r="G181" s="667"/>
      <c r="H181" s="667"/>
      <c r="I181" s="667"/>
      <c r="J181" s="73" t="s">
        <v>172</v>
      </c>
      <c r="K181" s="74">
        <v>13.68</v>
      </c>
      <c r="L181" s="666"/>
      <c r="M181" s="667"/>
      <c r="N181" s="666">
        <f>ROUND(L181*K181,2)</f>
        <v>0</v>
      </c>
      <c r="O181" s="667"/>
      <c r="P181" s="667"/>
      <c r="Q181" s="667"/>
      <c r="R181" s="75"/>
      <c r="T181" s="76" t="s">
        <v>125</v>
      </c>
      <c r="U181" s="77" t="s">
        <v>126</v>
      </c>
      <c r="V181" s="78">
        <v>5.8000000000000003E-2</v>
      </c>
      <c r="W181" s="78">
        <f>V181*K181</f>
        <v>0.79344000000000003</v>
      </c>
      <c r="X181" s="78">
        <v>0</v>
      </c>
      <c r="Y181" s="78">
        <f>X181*K181</f>
        <v>0</v>
      </c>
      <c r="Z181" s="78">
        <v>0</v>
      </c>
      <c r="AA181" s="79">
        <f>Z181*K181</f>
        <v>0</v>
      </c>
      <c r="AR181" s="30" t="s">
        <v>127</v>
      </c>
      <c r="AT181" s="30" t="s">
        <v>121</v>
      </c>
      <c r="AU181" s="30" t="s">
        <v>128</v>
      </c>
      <c r="AY181" s="30" t="s">
        <v>120</v>
      </c>
      <c r="BE181" s="80">
        <f>IF(U181="základní",N181,0)</f>
        <v>0</v>
      </c>
      <c r="BF181" s="80">
        <f>IF(U181="snížená",N181,0)</f>
        <v>0</v>
      </c>
      <c r="BG181" s="80">
        <f>IF(U181="zákl. přenesená",N181,0)</f>
        <v>0</v>
      </c>
      <c r="BH181" s="80">
        <f>IF(U181="sníž. přenesená",N181,0)</f>
        <v>0</v>
      </c>
      <c r="BI181" s="80">
        <f>IF(U181="nulová",N181,0)</f>
        <v>0</v>
      </c>
      <c r="BJ181" s="30" t="s">
        <v>118</v>
      </c>
      <c r="BK181" s="80">
        <f>ROUND(L181*K181,2)</f>
        <v>0</v>
      </c>
      <c r="BL181" s="30" t="s">
        <v>127</v>
      </c>
    </row>
    <row r="182" spans="2:64" s="86" customFormat="1" ht="22.5" customHeight="1" x14ac:dyDescent="0.25">
      <c r="B182" s="81"/>
      <c r="C182" s="440"/>
      <c r="D182" s="440"/>
      <c r="E182" s="83" t="s">
        <v>125</v>
      </c>
      <c r="F182" s="661" t="s">
        <v>269</v>
      </c>
      <c r="G182" s="662"/>
      <c r="H182" s="662"/>
      <c r="I182" s="662"/>
      <c r="J182" s="440"/>
      <c r="K182" s="84">
        <v>13.68</v>
      </c>
      <c r="L182" s="440"/>
      <c r="M182" s="440"/>
      <c r="N182" s="440"/>
      <c r="O182" s="440"/>
      <c r="P182" s="440"/>
      <c r="Q182" s="440"/>
      <c r="R182" s="85"/>
      <c r="T182" s="87"/>
      <c r="U182" s="440"/>
      <c r="V182" s="440"/>
      <c r="W182" s="440"/>
      <c r="X182" s="440"/>
      <c r="Y182" s="440"/>
      <c r="Z182" s="440"/>
      <c r="AA182" s="88"/>
      <c r="AT182" s="89" t="s">
        <v>130</v>
      </c>
      <c r="AU182" s="89" t="s">
        <v>128</v>
      </c>
      <c r="AV182" s="86" t="s">
        <v>128</v>
      </c>
      <c r="AW182" s="86" t="s">
        <v>131</v>
      </c>
      <c r="AX182" s="86" t="s">
        <v>118</v>
      </c>
      <c r="AY182" s="89" t="s">
        <v>120</v>
      </c>
    </row>
    <row r="183" spans="2:64" s="17" customFormat="1" ht="22.5" customHeight="1" x14ac:dyDescent="0.25">
      <c r="B183" s="70"/>
      <c r="C183" s="101" t="s">
        <v>270</v>
      </c>
      <c r="D183" s="101" t="s">
        <v>195</v>
      </c>
      <c r="E183" s="102" t="s">
        <v>271</v>
      </c>
      <c r="F183" s="677" t="s">
        <v>272</v>
      </c>
      <c r="G183" s="678"/>
      <c r="H183" s="678"/>
      <c r="I183" s="678"/>
      <c r="J183" s="103" t="s">
        <v>273</v>
      </c>
      <c r="K183" s="104">
        <v>0.20499999999999999</v>
      </c>
      <c r="L183" s="670"/>
      <c r="M183" s="678"/>
      <c r="N183" s="670">
        <f>ROUND(L183*K183,2)</f>
        <v>0</v>
      </c>
      <c r="O183" s="667"/>
      <c r="P183" s="667"/>
      <c r="Q183" s="667"/>
      <c r="R183" s="75"/>
      <c r="T183" s="76" t="s">
        <v>125</v>
      </c>
      <c r="U183" s="77" t="s">
        <v>126</v>
      </c>
      <c r="V183" s="78">
        <v>0</v>
      </c>
      <c r="W183" s="78">
        <f>V183*K183</f>
        <v>0</v>
      </c>
      <c r="X183" s="78">
        <v>1E-3</v>
      </c>
      <c r="Y183" s="78">
        <f>X183*K183</f>
        <v>2.05E-4</v>
      </c>
      <c r="Z183" s="78">
        <v>0</v>
      </c>
      <c r="AA183" s="79">
        <f>Z183*K183</f>
        <v>0</v>
      </c>
      <c r="AR183" s="30" t="s">
        <v>154</v>
      </c>
      <c r="AT183" s="30" t="s">
        <v>195</v>
      </c>
      <c r="AU183" s="30" t="s">
        <v>128</v>
      </c>
      <c r="AY183" s="30" t="s">
        <v>120</v>
      </c>
      <c r="BE183" s="80">
        <f>IF(U183="základní",N183,0)</f>
        <v>0</v>
      </c>
      <c r="BF183" s="80">
        <f>IF(U183="snížená",N183,0)</f>
        <v>0</v>
      </c>
      <c r="BG183" s="80">
        <f>IF(U183="zákl. přenesená",N183,0)</f>
        <v>0</v>
      </c>
      <c r="BH183" s="80">
        <f>IF(U183="sníž. přenesená",N183,0)</f>
        <v>0</v>
      </c>
      <c r="BI183" s="80">
        <f>IF(U183="nulová",N183,0)</f>
        <v>0</v>
      </c>
      <c r="BJ183" s="30" t="s">
        <v>118</v>
      </c>
      <c r="BK183" s="80">
        <f>ROUND(L183*K183,2)</f>
        <v>0</v>
      </c>
      <c r="BL183" s="30" t="s">
        <v>127</v>
      </c>
    </row>
    <row r="184" spans="2:64" s="86" customFormat="1" ht="22.5" customHeight="1" x14ac:dyDescent="0.25">
      <c r="B184" s="81"/>
      <c r="C184" s="440"/>
      <c r="D184" s="440"/>
      <c r="E184" s="83" t="s">
        <v>125</v>
      </c>
      <c r="F184" s="661" t="s">
        <v>274</v>
      </c>
      <c r="G184" s="662"/>
      <c r="H184" s="662"/>
      <c r="I184" s="662"/>
      <c r="J184" s="440"/>
      <c r="K184" s="84">
        <v>0.20499999999999999</v>
      </c>
      <c r="L184" s="440"/>
      <c r="M184" s="440"/>
      <c r="N184" s="440"/>
      <c r="O184" s="440"/>
      <c r="P184" s="440"/>
      <c r="Q184" s="440"/>
      <c r="R184" s="85"/>
      <c r="T184" s="87"/>
      <c r="U184" s="440"/>
      <c r="V184" s="440"/>
      <c r="W184" s="440"/>
      <c r="X184" s="440"/>
      <c r="Y184" s="440"/>
      <c r="Z184" s="440"/>
      <c r="AA184" s="88"/>
      <c r="AT184" s="89" t="s">
        <v>130</v>
      </c>
      <c r="AU184" s="89" t="s">
        <v>128</v>
      </c>
      <c r="AV184" s="86" t="s">
        <v>128</v>
      </c>
      <c r="AW184" s="86" t="s">
        <v>131</v>
      </c>
      <c r="AX184" s="86" t="s">
        <v>118</v>
      </c>
      <c r="AY184" s="89" t="s">
        <v>120</v>
      </c>
    </row>
    <row r="185" spans="2:64" s="17" customFormat="1" ht="22.5" customHeight="1" x14ac:dyDescent="0.25">
      <c r="B185" s="70"/>
      <c r="C185" s="71" t="s">
        <v>275</v>
      </c>
      <c r="D185" s="71" t="s">
        <v>121</v>
      </c>
      <c r="E185" s="72" t="s">
        <v>276</v>
      </c>
      <c r="F185" s="671" t="s">
        <v>277</v>
      </c>
      <c r="G185" s="667"/>
      <c r="H185" s="667"/>
      <c r="I185" s="667"/>
      <c r="J185" s="73" t="s">
        <v>172</v>
      </c>
      <c r="K185" s="74">
        <v>92.253</v>
      </c>
      <c r="L185" s="666"/>
      <c r="M185" s="667"/>
      <c r="N185" s="666">
        <f>ROUND(L185*K185,2)</f>
        <v>0</v>
      </c>
      <c r="O185" s="667"/>
      <c r="P185" s="667"/>
      <c r="Q185" s="667"/>
      <c r="R185" s="75"/>
      <c r="T185" s="76" t="s">
        <v>125</v>
      </c>
      <c r="U185" s="77" t="s">
        <v>126</v>
      </c>
      <c r="V185" s="78">
        <v>1.7999999999999999E-2</v>
      </c>
      <c r="W185" s="78">
        <f>V185*K185</f>
        <v>1.6605539999999999</v>
      </c>
      <c r="X185" s="78">
        <v>0</v>
      </c>
      <c r="Y185" s="78">
        <f>X185*K185</f>
        <v>0</v>
      </c>
      <c r="Z185" s="78">
        <v>0</v>
      </c>
      <c r="AA185" s="79">
        <f>Z185*K185</f>
        <v>0</v>
      </c>
      <c r="AR185" s="30" t="s">
        <v>127</v>
      </c>
      <c r="AT185" s="30" t="s">
        <v>121</v>
      </c>
      <c r="AU185" s="30" t="s">
        <v>128</v>
      </c>
      <c r="AY185" s="30" t="s">
        <v>120</v>
      </c>
      <c r="BE185" s="80">
        <f>IF(U185="základní",N185,0)</f>
        <v>0</v>
      </c>
      <c r="BF185" s="80">
        <f>IF(U185="snížená",N185,0)</f>
        <v>0</v>
      </c>
      <c r="BG185" s="80">
        <f>IF(U185="zákl. přenesená",N185,0)</f>
        <v>0</v>
      </c>
      <c r="BH185" s="80">
        <f>IF(U185="sníž. přenesená",N185,0)</f>
        <v>0</v>
      </c>
      <c r="BI185" s="80">
        <f>IF(U185="nulová",N185,0)</f>
        <v>0</v>
      </c>
      <c r="BJ185" s="30" t="s">
        <v>118</v>
      </c>
      <c r="BK185" s="80">
        <f>ROUND(L185*K185,2)</f>
        <v>0</v>
      </c>
      <c r="BL185" s="30" t="s">
        <v>127</v>
      </c>
    </row>
    <row r="186" spans="2:64" s="86" customFormat="1" ht="44.25" customHeight="1" x14ac:dyDescent="0.25">
      <c r="B186" s="81"/>
      <c r="C186" s="440"/>
      <c r="D186" s="440"/>
      <c r="E186" s="83" t="s">
        <v>125</v>
      </c>
      <c r="F186" s="661" t="s">
        <v>7979</v>
      </c>
      <c r="G186" s="662"/>
      <c r="H186" s="662"/>
      <c r="I186" s="662"/>
      <c r="J186" s="440"/>
      <c r="K186" s="84">
        <v>58.372999999999998</v>
      </c>
      <c r="L186" s="440"/>
      <c r="M186" s="440"/>
      <c r="N186" s="440"/>
      <c r="O186" s="440"/>
      <c r="P186" s="440"/>
      <c r="Q186" s="440"/>
      <c r="R186" s="85"/>
      <c r="T186" s="87"/>
      <c r="U186" s="440"/>
      <c r="V186" s="440"/>
      <c r="W186" s="440"/>
      <c r="X186" s="440"/>
      <c r="Y186" s="440"/>
      <c r="Z186" s="440"/>
      <c r="AA186" s="88"/>
      <c r="AT186" s="89" t="s">
        <v>130</v>
      </c>
      <c r="AU186" s="89" t="s">
        <v>128</v>
      </c>
      <c r="AV186" s="86" t="s">
        <v>128</v>
      </c>
      <c r="AW186" s="86" t="s">
        <v>131</v>
      </c>
      <c r="AX186" s="86" t="s">
        <v>119</v>
      </c>
      <c r="AY186" s="89" t="s">
        <v>120</v>
      </c>
    </row>
    <row r="187" spans="2:64" s="86" customFormat="1" ht="31.5" customHeight="1" x14ac:dyDescent="0.25">
      <c r="B187" s="81"/>
      <c r="C187" s="440"/>
      <c r="D187" s="440"/>
      <c r="E187" s="83" t="s">
        <v>125</v>
      </c>
      <c r="F187" s="663" t="s">
        <v>7978</v>
      </c>
      <c r="G187" s="662"/>
      <c r="H187" s="662"/>
      <c r="I187" s="662"/>
      <c r="J187" s="440"/>
      <c r="K187" s="84">
        <v>12</v>
      </c>
      <c r="L187" s="440"/>
      <c r="M187" s="440"/>
      <c r="N187" s="440"/>
      <c r="O187" s="440"/>
      <c r="P187" s="440"/>
      <c r="Q187" s="440"/>
      <c r="R187" s="85"/>
      <c r="T187" s="87"/>
      <c r="U187" s="440"/>
      <c r="V187" s="440"/>
      <c r="W187" s="440"/>
      <c r="X187" s="440"/>
      <c r="Y187" s="440"/>
      <c r="Z187" s="440"/>
      <c r="AA187" s="88"/>
      <c r="AT187" s="89" t="s">
        <v>130</v>
      </c>
      <c r="AU187" s="89" t="s">
        <v>128</v>
      </c>
      <c r="AV187" s="86" t="s">
        <v>128</v>
      </c>
      <c r="AW187" s="86" t="s">
        <v>131</v>
      </c>
      <c r="AX187" s="86" t="s">
        <v>119</v>
      </c>
      <c r="AY187" s="89" t="s">
        <v>120</v>
      </c>
    </row>
    <row r="188" spans="2:64" s="86" customFormat="1" ht="31.5" customHeight="1" x14ac:dyDescent="0.25">
      <c r="B188" s="81"/>
      <c r="C188" s="440"/>
      <c r="D188" s="440"/>
      <c r="E188" s="83" t="s">
        <v>125</v>
      </c>
      <c r="F188" s="663" t="s">
        <v>278</v>
      </c>
      <c r="G188" s="662"/>
      <c r="H188" s="662"/>
      <c r="I188" s="662"/>
      <c r="J188" s="440"/>
      <c r="K188" s="84">
        <v>2</v>
      </c>
      <c r="L188" s="440"/>
      <c r="M188" s="440"/>
      <c r="N188" s="440"/>
      <c r="O188" s="440"/>
      <c r="P188" s="440"/>
      <c r="Q188" s="440"/>
      <c r="R188" s="85"/>
      <c r="T188" s="87"/>
      <c r="U188" s="440"/>
      <c r="V188" s="440"/>
      <c r="W188" s="440"/>
      <c r="X188" s="440"/>
      <c r="Y188" s="440"/>
      <c r="Z188" s="440"/>
      <c r="AA188" s="88"/>
      <c r="AT188" s="89" t="s">
        <v>130</v>
      </c>
      <c r="AU188" s="89" t="s">
        <v>128</v>
      </c>
      <c r="AV188" s="86" t="s">
        <v>128</v>
      </c>
      <c r="AW188" s="86" t="s">
        <v>131</v>
      </c>
      <c r="AX188" s="86" t="s">
        <v>119</v>
      </c>
      <c r="AY188" s="89" t="s">
        <v>120</v>
      </c>
    </row>
    <row r="189" spans="2:64" s="86" customFormat="1" ht="31.5" customHeight="1" x14ac:dyDescent="0.25">
      <c r="B189" s="81"/>
      <c r="C189" s="440"/>
      <c r="D189" s="440"/>
      <c r="E189" s="83" t="s">
        <v>125</v>
      </c>
      <c r="F189" s="663" t="s">
        <v>279</v>
      </c>
      <c r="G189" s="662"/>
      <c r="H189" s="662"/>
      <c r="I189" s="662"/>
      <c r="J189" s="440"/>
      <c r="K189" s="84">
        <v>0.9</v>
      </c>
      <c r="L189" s="440"/>
      <c r="M189" s="440"/>
      <c r="N189" s="440"/>
      <c r="O189" s="440"/>
      <c r="P189" s="440"/>
      <c r="Q189" s="440"/>
      <c r="R189" s="85"/>
      <c r="T189" s="87"/>
      <c r="U189" s="440"/>
      <c r="V189" s="440"/>
      <c r="W189" s="440"/>
      <c r="X189" s="440"/>
      <c r="Y189" s="440"/>
      <c r="Z189" s="440"/>
      <c r="AA189" s="88"/>
      <c r="AT189" s="89" t="s">
        <v>130</v>
      </c>
      <c r="AU189" s="89" t="s">
        <v>128</v>
      </c>
      <c r="AV189" s="86" t="s">
        <v>128</v>
      </c>
      <c r="AW189" s="86" t="s">
        <v>131</v>
      </c>
      <c r="AX189" s="86" t="s">
        <v>119</v>
      </c>
      <c r="AY189" s="89" t="s">
        <v>120</v>
      </c>
    </row>
    <row r="190" spans="2:64" s="86" customFormat="1" ht="31.5" customHeight="1" x14ac:dyDescent="0.25">
      <c r="B190" s="81"/>
      <c r="C190" s="440"/>
      <c r="D190" s="440"/>
      <c r="E190" s="83" t="s">
        <v>125</v>
      </c>
      <c r="F190" s="663" t="s">
        <v>280</v>
      </c>
      <c r="G190" s="662"/>
      <c r="H190" s="662"/>
      <c r="I190" s="662"/>
      <c r="J190" s="440"/>
      <c r="K190" s="84">
        <v>6.5</v>
      </c>
      <c r="L190" s="440"/>
      <c r="M190" s="440"/>
      <c r="N190" s="440"/>
      <c r="O190" s="440"/>
      <c r="P190" s="440"/>
      <c r="Q190" s="440"/>
      <c r="R190" s="85"/>
      <c r="T190" s="87"/>
      <c r="U190" s="440"/>
      <c r="V190" s="440"/>
      <c r="W190" s="440"/>
      <c r="X190" s="440"/>
      <c r="Y190" s="440"/>
      <c r="Z190" s="440"/>
      <c r="AA190" s="88"/>
      <c r="AT190" s="89" t="s">
        <v>130</v>
      </c>
      <c r="AU190" s="89" t="s">
        <v>128</v>
      </c>
      <c r="AV190" s="86" t="s">
        <v>128</v>
      </c>
      <c r="AW190" s="86" t="s">
        <v>131</v>
      </c>
      <c r="AX190" s="86" t="s">
        <v>119</v>
      </c>
      <c r="AY190" s="89" t="s">
        <v>120</v>
      </c>
    </row>
    <row r="191" spans="2:64" s="86" customFormat="1" ht="31.5" customHeight="1" x14ac:dyDescent="0.25">
      <c r="B191" s="81"/>
      <c r="C191" s="440"/>
      <c r="D191" s="440"/>
      <c r="E191" s="83" t="s">
        <v>125</v>
      </c>
      <c r="F191" s="663" t="s">
        <v>281</v>
      </c>
      <c r="G191" s="662"/>
      <c r="H191" s="662"/>
      <c r="I191" s="662"/>
      <c r="J191" s="440"/>
      <c r="K191" s="84">
        <v>12.48</v>
      </c>
      <c r="L191" s="440"/>
      <c r="M191" s="440"/>
      <c r="N191" s="440"/>
      <c r="O191" s="440"/>
      <c r="P191" s="440"/>
      <c r="Q191" s="440"/>
      <c r="R191" s="85"/>
      <c r="T191" s="87"/>
      <c r="U191" s="440"/>
      <c r="V191" s="440"/>
      <c r="W191" s="440"/>
      <c r="X191" s="440"/>
      <c r="Y191" s="440"/>
      <c r="Z191" s="440"/>
      <c r="AA191" s="88"/>
      <c r="AT191" s="89" t="s">
        <v>130</v>
      </c>
      <c r="AU191" s="89" t="s">
        <v>128</v>
      </c>
      <c r="AV191" s="86" t="s">
        <v>128</v>
      </c>
      <c r="AW191" s="86" t="s">
        <v>131</v>
      </c>
      <c r="AX191" s="86" t="s">
        <v>119</v>
      </c>
      <c r="AY191" s="89" t="s">
        <v>120</v>
      </c>
    </row>
    <row r="192" spans="2:64" s="95" customFormat="1" ht="22.5" customHeight="1" x14ac:dyDescent="0.25">
      <c r="B192" s="90"/>
      <c r="C192" s="441"/>
      <c r="D192" s="441"/>
      <c r="E192" s="92" t="s">
        <v>125</v>
      </c>
      <c r="F192" s="664" t="s">
        <v>146</v>
      </c>
      <c r="G192" s="665"/>
      <c r="H192" s="665"/>
      <c r="I192" s="665"/>
      <c r="J192" s="441"/>
      <c r="K192" s="93">
        <v>92.253</v>
      </c>
      <c r="L192" s="441"/>
      <c r="M192" s="441"/>
      <c r="N192" s="441"/>
      <c r="O192" s="441"/>
      <c r="P192" s="441"/>
      <c r="Q192" s="441"/>
      <c r="R192" s="94"/>
      <c r="T192" s="96"/>
      <c r="U192" s="441"/>
      <c r="V192" s="441"/>
      <c r="W192" s="441"/>
      <c r="X192" s="441"/>
      <c r="Y192" s="441"/>
      <c r="Z192" s="441"/>
      <c r="AA192" s="97"/>
      <c r="AT192" s="98" t="s">
        <v>130</v>
      </c>
      <c r="AU192" s="98" t="s">
        <v>128</v>
      </c>
      <c r="AV192" s="95" t="s">
        <v>127</v>
      </c>
      <c r="AW192" s="95" t="s">
        <v>131</v>
      </c>
      <c r="AX192" s="95" t="s">
        <v>118</v>
      </c>
      <c r="AY192" s="98" t="s">
        <v>120</v>
      </c>
    </row>
    <row r="193" spans="2:64" s="62" customFormat="1" ht="29.85" customHeight="1" x14ac:dyDescent="0.3">
      <c r="B193" s="58"/>
      <c r="C193" s="59"/>
      <c r="D193" s="69" t="s">
        <v>77</v>
      </c>
      <c r="E193" s="69"/>
      <c r="F193" s="69"/>
      <c r="G193" s="69"/>
      <c r="H193" s="69"/>
      <c r="I193" s="69"/>
      <c r="J193" s="69"/>
      <c r="K193" s="69"/>
      <c r="L193" s="69"/>
      <c r="M193" s="69"/>
      <c r="N193" s="659">
        <f>BK193</f>
        <v>0</v>
      </c>
      <c r="O193" s="660"/>
      <c r="P193" s="660"/>
      <c r="Q193" s="660"/>
      <c r="R193" s="61"/>
      <c r="T193" s="63"/>
      <c r="U193" s="59"/>
      <c r="V193" s="59"/>
      <c r="W193" s="64">
        <f>SUM(W194:W255)</f>
        <v>4446.1330370000005</v>
      </c>
      <c r="X193" s="59"/>
      <c r="Y193" s="64">
        <f>SUM(Y194:Y255)</f>
        <v>267.49046686999998</v>
      </c>
      <c r="Z193" s="59"/>
      <c r="AA193" s="65">
        <f>SUM(AA194:AA255)</f>
        <v>0</v>
      </c>
      <c r="AR193" s="66" t="s">
        <v>118</v>
      </c>
      <c r="AT193" s="67" t="s">
        <v>117</v>
      </c>
      <c r="AU193" s="67" t="s">
        <v>118</v>
      </c>
      <c r="AY193" s="66" t="s">
        <v>120</v>
      </c>
      <c r="BK193" s="68">
        <f>SUM(BK194:BK255)</f>
        <v>0</v>
      </c>
    </row>
    <row r="194" spans="2:64" s="17" customFormat="1" ht="31.5" customHeight="1" x14ac:dyDescent="0.25">
      <c r="B194" s="70"/>
      <c r="C194" s="71" t="s">
        <v>282</v>
      </c>
      <c r="D194" s="71" t="s">
        <v>121</v>
      </c>
      <c r="E194" s="72" t="s">
        <v>283</v>
      </c>
      <c r="F194" s="671" t="s">
        <v>284</v>
      </c>
      <c r="G194" s="667"/>
      <c r="H194" s="667"/>
      <c r="I194" s="667"/>
      <c r="J194" s="73" t="s">
        <v>172</v>
      </c>
      <c r="K194" s="74">
        <v>30</v>
      </c>
      <c r="L194" s="666"/>
      <c r="M194" s="667"/>
      <c r="N194" s="666">
        <f>ROUND(L194*K194,2)</f>
        <v>0</v>
      </c>
      <c r="O194" s="667"/>
      <c r="P194" s="667"/>
      <c r="Q194" s="667"/>
      <c r="R194" s="75"/>
      <c r="T194" s="76" t="s">
        <v>125</v>
      </c>
      <c r="U194" s="77" t="s">
        <v>126</v>
      </c>
      <c r="V194" s="78">
        <v>5.8000000000000003E-2</v>
      </c>
      <c r="W194" s="78">
        <f>V194*K194</f>
        <v>1.74</v>
      </c>
      <c r="X194" s="78">
        <v>1E-4</v>
      </c>
      <c r="Y194" s="78">
        <f>X194*K194</f>
        <v>3.0000000000000001E-3</v>
      </c>
      <c r="Z194" s="78">
        <v>0</v>
      </c>
      <c r="AA194" s="79">
        <f>Z194*K194</f>
        <v>0</v>
      </c>
      <c r="AR194" s="30" t="s">
        <v>127</v>
      </c>
      <c r="AT194" s="30" t="s">
        <v>121</v>
      </c>
      <c r="AU194" s="30" t="s">
        <v>128</v>
      </c>
      <c r="AY194" s="30" t="s">
        <v>120</v>
      </c>
      <c r="BE194" s="80">
        <f>IF(U194="základní",N194,0)</f>
        <v>0</v>
      </c>
      <c r="BF194" s="80">
        <f>IF(U194="snížená",N194,0)</f>
        <v>0</v>
      </c>
      <c r="BG194" s="80">
        <f>IF(U194="zákl. přenesená",N194,0)</f>
        <v>0</v>
      </c>
      <c r="BH194" s="80">
        <f>IF(U194="sníž. přenesená",N194,0)</f>
        <v>0</v>
      </c>
      <c r="BI194" s="80">
        <f>IF(U194="nulová",N194,0)</f>
        <v>0</v>
      </c>
      <c r="BJ194" s="30" t="s">
        <v>118</v>
      </c>
      <c r="BK194" s="80">
        <f>ROUND(L194*K194,2)</f>
        <v>0</v>
      </c>
      <c r="BL194" s="30" t="s">
        <v>127</v>
      </c>
    </row>
    <row r="195" spans="2:64" s="86" customFormat="1" ht="31.5" customHeight="1" x14ac:dyDescent="0.25">
      <c r="B195" s="81"/>
      <c r="C195" s="440"/>
      <c r="D195" s="440"/>
      <c r="E195" s="83" t="s">
        <v>125</v>
      </c>
      <c r="F195" s="661" t="s">
        <v>285</v>
      </c>
      <c r="G195" s="662"/>
      <c r="H195" s="662"/>
      <c r="I195" s="662"/>
      <c r="J195" s="440"/>
      <c r="K195" s="84">
        <v>30</v>
      </c>
      <c r="L195" s="440"/>
      <c r="M195" s="440"/>
      <c r="N195" s="440"/>
      <c r="O195" s="440"/>
      <c r="P195" s="440"/>
      <c r="Q195" s="440"/>
      <c r="R195" s="85"/>
      <c r="T195" s="87"/>
      <c r="U195" s="440"/>
      <c r="V195" s="440"/>
      <c r="W195" s="440"/>
      <c r="X195" s="440"/>
      <c r="Y195" s="440"/>
      <c r="Z195" s="440"/>
      <c r="AA195" s="88"/>
      <c r="AT195" s="89" t="s">
        <v>130</v>
      </c>
      <c r="AU195" s="89" t="s">
        <v>128</v>
      </c>
      <c r="AV195" s="86" t="s">
        <v>128</v>
      </c>
      <c r="AW195" s="86" t="s">
        <v>131</v>
      </c>
      <c r="AX195" s="86" t="s">
        <v>118</v>
      </c>
      <c r="AY195" s="89" t="s">
        <v>120</v>
      </c>
    </row>
    <row r="196" spans="2:64" s="17" customFormat="1" ht="31.5" customHeight="1" x14ac:dyDescent="0.25">
      <c r="B196" s="70"/>
      <c r="C196" s="101" t="s">
        <v>286</v>
      </c>
      <c r="D196" s="101" t="s">
        <v>195</v>
      </c>
      <c r="E196" s="102" t="s">
        <v>287</v>
      </c>
      <c r="F196" s="677" t="s">
        <v>288</v>
      </c>
      <c r="G196" s="678"/>
      <c r="H196" s="678"/>
      <c r="I196" s="678"/>
      <c r="J196" s="103" t="s">
        <v>172</v>
      </c>
      <c r="K196" s="104">
        <v>34.5</v>
      </c>
      <c r="L196" s="670"/>
      <c r="M196" s="678"/>
      <c r="N196" s="670">
        <f>ROUND(L196*K196,2)</f>
        <v>0</v>
      </c>
      <c r="O196" s="667"/>
      <c r="P196" s="667"/>
      <c r="Q196" s="667"/>
      <c r="R196" s="75"/>
      <c r="T196" s="76" t="s">
        <v>125</v>
      </c>
      <c r="U196" s="77" t="s">
        <v>126</v>
      </c>
      <c r="V196" s="78">
        <v>0</v>
      </c>
      <c r="W196" s="78">
        <f>V196*K196</f>
        <v>0</v>
      </c>
      <c r="X196" s="78">
        <v>2.0000000000000001E-4</v>
      </c>
      <c r="Y196" s="78">
        <f>X196*K196</f>
        <v>6.9000000000000008E-3</v>
      </c>
      <c r="Z196" s="78">
        <v>0</v>
      </c>
      <c r="AA196" s="79">
        <f>Z196*K196</f>
        <v>0</v>
      </c>
      <c r="AR196" s="30" t="s">
        <v>154</v>
      </c>
      <c r="AT196" s="30" t="s">
        <v>195</v>
      </c>
      <c r="AU196" s="30" t="s">
        <v>128</v>
      </c>
      <c r="AY196" s="30" t="s">
        <v>120</v>
      </c>
      <c r="BE196" s="80">
        <f>IF(U196="základní",N196,0)</f>
        <v>0</v>
      </c>
      <c r="BF196" s="80">
        <f>IF(U196="snížená",N196,0)</f>
        <v>0</v>
      </c>
      <c r="BG196" s="80">
        <f>IF(U196="zákl. přenesená",N196,0)</f>
        <v>0</v>
      </c>
      <c r="BH196" s="80">
        <f>IF(U196="sníž. přenesená",N196,0)</f>
        <v>0</v>
      </c>
      <c r="BI196" s="80">
        <f>IF(U196="nulová",N196,0)</f>
        <v>0</v>
      </c>
      <c r="BJ196" s="30" t="s">
        <v>118</v>
      </c>
      <c r="BK196" s="80">
        <f>ROUND(L196*K196,2)</f>
        <v>0</v>
      </c>
      <c r="BL196" s="30" t="s">
        <v>127</v>
      </c>
    </row>
    <row r="197" spans="2:64" s="17" customFormat="1" ht="54" customHeight="1" x14ac:dyDescent="0.25">
      <c r="B197" s="18"/>
      <c r="C197" s="443"/>
      <c r="D197" s="443"/>
      <c r="E197" s="443"/>
      <c r="F197" s="679" t="s">
        <v>289</v>
      </c>
      <c r="G197" s="680"/>
      <c r="H197" s="680"/>
      <c r="I197" s="680"/>
      <c r="J197" s="443"/>
      <c r="K197" s="443"/>
      <c r="L197" s="443"/>
      <c r="M197" s="443"/>
      <c r="N197" s="443"/>
      <c r="O197" s="443"/>
      <c r="P197" s="443"/>
      <c r="Q197" s="443"/>
      <c r="R197" s="19"/>
      <c r="T197" s="99"/>
      <c r="U197" s="443"/>
      <c r="V197" s="443"/>
      <c r="W197" s="443"/>
      <c r="X197" s="443"/>
      <c r="Y197" s="443"/>
      <c r="Z197" s="443"/>
      <c r="AA197" s="100"/>
      <c r="AT197" s="30" t="s">
        <v>193</v>
      </c>
      <c r="AU197" s="30" t="s">
        <v>128</v>
      </c>
    </row>
    <row r="198" spans="2:64" s="86" customFormat="1" ht="22.5" customHeight="1" x14ac:dyDescent="0.25">
      <c r="B198" s="81"/>
      <c r="C198" s="440"/>
      <c r="D198" s="440"/>
      <c r="E198" s="83" t="s">
        <v>125</v>
      </c>
      <c r="F198" s="663" t="s">
        <v>290</v>
      </c>
      <c r="G198" s="662"/>
      <c r="H198" s="662"/>
      <c r="I198" s="662"/>
      <c r="J198" s="440"/>
      <c r="K198" s="84">
        <v>34.5</v>
      </c>
      <c r="L198" s="440"/>
      <c r="M198" s="440"/>
      <c r="N198" s="440"/>
      <c r="O198" s="440"/>
      <c r="P198" s="440"/>
      <c r="Q198" s="440"/>
      <c r="R198" s="85"/>
      <c r="T198" s="87"/>
      <c r="U198" s="440"/>
      <c r="V198" s="440"/>
      <c r="W198" s="440"/>
      <c r="X198" s="440"/>
      <c r="Y198" s="440"/>
      <c r="Z198" s="440"/>
      <c r="AA198" s="88"/>
      <c r="AT198" s="89" t="s">
        <v>130</v>
      </c>
      <c r="AU198" s="89" t="s">
        <v>128</v>
      </c>
      <c r="AV198" s="86" t="s">
        <v>128</v>
      </c>
      <c r="AW198" s="86" t="s">
        <v>131</v>
      </c>
      <c r="AX198" s="86" t="s">
        <v>118</v>
      </c>
      <c r="AY198" s="89" t="s">
        <v>120</v>
      </c>
    </row>
    <row r="199" spans="2:64" s="17" customFormat="1" ht="31.5" customHeight="1" x14ac:dyDescent="0.25">
      <c r="B199" s="70"/>
      <c r="C199" s="71" t="s">
        <v>291</v>
      </c>
      <c r="D199" s="71" t="s">
        <v>121</v>
      </c>
      <c r="E199" s="72" t="s">
        <v>292</v>
      </c>
      <c r="F199" s="671" t="s">
        <v>293</v>
      </c>
      <c r="G199" s="667"/>
      <c r="H199" s="667"/>
      <c r="I199" s="667"/>
      <c r="J199" s="73" t="s">
        <v>134</v>
      </c>
      <c r="K199" s="74">
        <v>34.360999999999997</v>
      </c>
      <c r="L199" s="666"/>
      <c r="M199" s="667"/>
      <c r="N199" s="666">
        <f>ROUND(L199*K199,2)</f>
        <v>0</v>
      </c>
      <c r="O199" s="667"/>
      <c r="P199" s="667"/>
      <c r="Q199" s="667"/>
      <c r="R199" s="75"/>
      <c r="T199" s="76" t="s">
        <v>125</v>
      </c>
      <c r="U199" s="77" t="s">
        <v>126</v>
      </c>
      <c r="V199" s="78">
        <v>1.0249999999999999</v>
      </c>
      <c r="W199" s="78">
        <f>V199*K199</f>
        <v>35.220024999999993</v>
      </c>
      <c r="X199" s="78">
        <v>2.16</v>
      </c>
      <c r="Y199" s="78">
        <f>X199*K199</f>
        <v>74.219759999999994</v>
      </c>
      <c r="Z199" s="78">
        <v>0</v>
      </c>
      <c r="AA199" s="79">
        <f>Z199*K199</f>
        <v>0</v>
      </c>
      <c r="AR199" s="30" t="s">
        <v>127</v>
      </c>
      <c r="AT199" s="30" t="s">
        <v>121</v>
      </c>
      <c r="AU199" s="30" t="s">
        <v>128</v>
      </c>
      <c r="AY199" s="30" t="s">
        <v>120</v>
      </c>
      <c r="BE199" s="80">
        <f>IF(U199="základní",N199,0)</f>
        <v>0</v>
      </c>
      <c r="BF199" s="80">
        <f>IF(U199="snížená",N199,0)</f>
        <v>0</v>
      </c>
      <c r="BG199" s="80">
        <f>IF(U199="zákl. přenesená",N199,0)</f>
        <v>0</v>
      </c>
      <c r="BH199" s="80">
        <f>IF(U199="sníž. přenesená",N199,0)</f>
        <v>0</v>
      </c>
      <c r="BI199" s="80">
        <f>IF(U199="nulová",N199,0)</f>
        <v>0</v>
      </c>
      <c r="BJ199" s="30" t="s">
        <v>118</v>
      </c>
      <c r="BK199" s="80">
        <f>ROUND(L199*K199,2)</f>
        <v>0</v>
      </c>
      <c r="BL199" s="30" t="s">
        <v>127</v>
      </c>
    </row>
    <row r="200" spans="2:64" s="86" customFormat="1" ht="44.25" customHeight="1" x14ac:dyDescent="0.25">
      <c r="B200" s="81"/>
      <c r="C200" s="440"/>
      <c r="D200" s="440"/>
      <c r="E200" s="83" t="s">
        <v>125</v>
      </c>
      <c r="F200" s="661" t="s">
        <v>294</v>
      </c>
      <c r="G200" s="662"/>
      <c r="H200" s="662"/>
      <c r="I200" s="662"/>
      <c r="J200" s="440"/>
      <c r="K200" s="84">
        <v>6.3410000000000002</v>
      </c>
      <c r="L200" s="440"/>
      <c r="M200" s="440"/>
      <c r="N200" s="440"/>
      <c r="O200" s="440"/>
      <c r="P200" s="440"/>
      <c r="Q200" s="440"/>
      <c r="R200" s="85"/>
      <c r="T200" s="87"/>
      <c r="U200" s="440"/>
      <c r="V200" s="440"/>
      <c r="W200" s="440"/>
      <c r="X200" s="440"/>
      <c r="Y200" s="440"/>
      <c r="Z200" s="440"/>
      <c r="AA200" s="88"/>
      <c r="AT200" s="89" t="s">
        <v>130</v>
      </c>
      <c r="AU200" s="89" t="s">
        <v>128</v>
      </c>
      <c r="AV200" s="86" t="s">
        <v>128</v>
      </c>
      <c r="AW200" s="86" t="s">
        <v>131</v>
      </c>
      <c r="AX200" s="86" t="s">
        <v>119</v>
      </c>
      <c r="AY200" s="89" t="s">
        <v>120</v>
      </c>
    </row>
    <row r="201" spans="2:64" s="86" customFormat="1" ht="31.5" customHeight="1" x14ac:dyDescent="0.25">
      <c r="B201" s="81"/>
      <c r="C201" s="440"/>
      <c r="D201" s="440"/>
      <c r="E201" s="83" t="s">
        <v>125</v>
      </c>
      <c r="F201" s="663" t="s">
        <v>295</v>
      </c>
      <c r="G201" s="662"/>
      <c r="H201" s="662"/>
      <c r="I201" s="662"/>
      <c r="J201" s="440"/>
      <c r="K201" s="84">
        <v>0.18</v>
      </c>
      <c r="L201" s="440"/>
      <c r="M201" s="440"/>
      <c r="N201" s="440"/>
      <c r="O201" s="440"/>
      <c r="P201" s="440"/>
      <c r="Q201" s="440"/>
      <c r="R201" s="85"/>
      <c r="T201" s="87"/>
      <c r="U201" s="440"/>
      <c r="V201" s="440"/>
      <c r="W201" s="440"/>
      <c r="X201" s="440"/>
      <c r="Y201" s="440"/>
      <c r="Z201" s="440"/>
      <c r="AA201" s="88"/>
      <c r="AT201" s="89" t="s">
        <v>130</v>
      </c>
      <c r="AU201" s="89" t="s">
        <v>128</v>
      </c>
      <c r="AV201" s="86" t="s">
        <v>128</v>
      </c>
      <c r="AW201" s="86" t="s">
        <v>131</v>
      </c>
      <c r="AX201" s="86" t="s">
        <v>119</v>
      </c>
      <c r="AY201" s="89" t="s">
        <v>120</v>
      </c>
    </row>
    <row r="202" spans="2:64" s="86" customFormat="1" ht="44.25" customHeight="1" x14ac:dyDescent="0.25">
      <c r="B202" s="81"/>
      <c r="C202" s="440"/>
      <c r="D202" s="440"/>
      <c r="E202" s="83" t="s">
        <v>125</v>
      </c>
      <c r="F202" s="663" t="s">
        <v>296</v>
      </c>
      <c r="G202" s="662"/>
      <c r="H202" s="662"/>
      <c r="I202" s="662"/>
      <c r="J202" s="440"/>
      <c r="K202" s="84">
        <v>6.9829999999999997</v>
      </c>
      <c r="L202" s="440"/>
      <c r="M202" s="440"/>
      <c r="N202" s="440"/>
      <c r="O202" s="440"/>
      <c r="P202" s="440"/>
      <c r="Q202" s="440"/>
      <c r="R202" s="85"/>
      <c r="T202" s="87"/>
      <c r="U202" s="440"/>
      <c r="V202" s="440"/>
      <c r="W202" s="440"/>
      <c r="X202" s="440"/>
      <c r="Y202" s="440"/>
      <c r="Z202" s="440"/>
      <c r="AA202" s="88"/>
      <c r="AT202" s="89" t="s">
        <v>130</v>
      </c>
      <c r="AU202" s="89" t="s">
        <v>128</v>
      </c>
      <c r="AV202" s="86" t="s">
        <v>128</v>
      </c>
      <c r="AW202" s="86" t="s">
        <v>131</v>
      </c>
      <c r="AX202" s="86" t="s">
        <v>119</v>
      </c>
      <c r="AY202" s="89" t="s">
        <v>120</v>
      </c>
    </row>
    <row r="203" spans="2:64" s="86" customFormat="1" ht="31.5" customHeight="1" x14ac:dyDescent="0.25">
      <c r="B203" s="81"/>
      <c r="C203" s="440"/>
      <c r="D203" s="440"/>
      <c r="E203" s="83" t="s">
        <v>125</v>
      </c>
      <c r="F203" s="663" t="s">
        <v>297</v>
      </c>
      <c r="G203" s="662"/>
      <c r="H203" s="662"/>
      <c r="I203" s="662"/>
      <c r="J203" s="440"/>
      <c r="K203" s="84">
        <v>0.91700000000000004</v>
      </c>
      <c r="L203" s="440"/>
      <c r="M203" s="440"/>
      <c r="N203" s="440"/>
      <c r="O203" s="440"/>
      <c r="P203" s="440"/>
      <c r="Q203" s="440"/>
      <c r="R203" s="85"/>
      <c r="T203" s="87"/>
      <c r="U203" s="440"/>
      <c r="V203" s="440"/>
      <c r="W203" s="440"/>
      <c r="X203" s="440"/>
      <c r="Y203" s="440"/>
      <c r="Z203" s="440"/>
      <c r="AA203" s="88"/>
      <c r="AT203" s="89" t="s">
        <v>130</v>
      </c>
      <c r="AU203" s="89" t="s">
        <v>128</v>
      </c>
      <c r="AV203" s="86" t="s">
        <v>128</v>
      </c>
      <c r="AW203" s="86" t="s">
        <v>131</v>
      </c>
      <c r="AX203" s="86" t="s">
        <v>119</v>
      </c>
      <c r="AY203" s="89" t="s">
        <v>120</v>
      </c>
    </row>
    <row r="204" spans="2:64" s="86" customFormat="1" ht="44.25" customHeight="1" x14ac:dyDescent="0.25">
      <c r="B204" s="81"/>
      <c r="C204" s="440"/>
      <c r="D204" s="440"/>
      <c r="E204" s="83" t="s">
        <v>125</v>
      </c>
      <c r="F204" s="663" t="s">
        <v>298</v>
      </c>
      <c r="G204" s="662"/>
      <c r="H204" s="662"/>
      <c r="I204" s="662"/>
      <c r="J204" s="440"/>
      <c r="K204" s="84">
        <v>0.78300000000000003</v>
      </c>
      <c r="L204" s="440"/>
      <c r="M204" s="440"/>
      <c r="N204" s="440"/>
      <c r="O204" s="440"/>
      <c r="P204" s="440"/>
      <c r="Q204" s="440"/>
      <c r="R204" s="85"/>
      <c r="T204" s="87"/>
      <c r="U204" s="440"/>
      <c r="V204" s="440"/>
      <c r="W204" s="440"/>
      <c r="X204" s="440"/>
      <c r="Y204" s="440"/>
      <c r="Z204" s="440"/>
      <c r="AA204" s="88"/>
      <c r="AT204" s="89" t="s">
        <v>130</v>
      </c>
      <c r="AU204" s="89" t="s">
        <v>128</v>
      </c>
      <c r="AV204" s="86" t="s">
        <v>128</v>
      </c>
      <c r="AW204" s="86" t="s">
        <v>131</v>
      </c>
      <c r="AX204" s="86" t="s">
        <v>119</v>
      </c>
      <c r="AY204" s="89" t="s">
        <v>120</v>
      </c>
    </row>
    <row r="205" spans="2:64" s="86" customFormat="1" ht="31.5" customHeight="1" x14ac:dyDescent="0.25">
      <c r="B205" s="81"/>
      <c r="C205" s="440"/>
      <c r="D205" s="440"/>
      <c r="E205" s="83" t="s">
        <v>125</v>
      </c>
      <c r="F205" s="663" t="s">
        <v>299</v>
      </c>
      <c r="G205" s="662"/>
      <c r="H205" s="662"/>
      <c r="I205" s="662"/>
      <c r="J205" s="440"/>
      <c r="K205" s="84">
        <v>7.9210000000000003</v>
      </c>
      <c r="L205" s="440"/>
      <c r="M205" s="440"/>
      <c r="N205" s="440"/>
      <c r="O205" s="440"/>
      <c r="P205" s="440"/>
      <c r="Q205" s="440"/>
      <c r="R205" s="85"/>
      <c r="T205" s="87"/>
      <c r="U205" s="440"/>
      <c r="V205" s="440"/>
      <c r="W205" s="440"/>
      <c r="X205" s="440"/>
      <c r="Y205" s="440"/>
      <c r="Z205" s="440"/>
      <c r="AA205" s="88"/>
      <c r="AT205" s="89" t="s">
        <v>130</v>
      </c>
      <c r="AU205" s="89" t="s">
        <v>128</v>
      </c>
      <c r="AV205" s="86" t="s">
        <v>128</v>
      </c>
      <c r="AW205" s="86" t="s">
        <v>131</v>
      </c>
      <c r="AX205" s="86" t="s">
        <v>119</v>
      </c>
      <c r="AY205" s="89" t="s">
        <v>120</v>
      </c>
    </row>
    <row r="206" spans="2:64" s="86" customFormat="1" ht="31.5" customHeight="1" x14ac:dyDescent="0.25">
      <c r="B206" s="81"/>
      <c r="C206" s="440"/>
      <c r="D206" s="440"/>
      <c r="E206" s="83" t="s">
        <v>125</v>
      </c>
      <c r="F206" s="663" t="s">
        <v>7977</v>
      </c>
      <c r="G206" s="662"/>
      <c r="H206" s="662"/>
      <c r="I206" s="662"/>
      <c r="J206" s="440"/>
      <c r="K206" s="84">
        <v>11.236000000000001</v>
      </c>
      <c r="L206" s="440"/>
      <c r="M206" s="440"/>
      <c r="N206" s="440"/>
      <c r="O206" s="440"/>
      <c r="P206" s="440"/>
      <c r="Q206" s="440"/>
      <c r="R206" s="85"/>
      <c r="T206" s="87"/>
      <c r="U206" s="440"/>
      <c r="V206" s="440"/>
      <c r="W206" s="440"/>
      <c r="X206" s="440"/>
      <c r="Y206" s="440"/>
      <c r="Z206" s="440"/>
      <c r="AA206" s="88"/>
      <c r="AT206" s="89" t="s">
        <v>130</v>
      </c>
      <c r="AU206" s="89" t="s">
        <v>128</v>
      </c>
      <c r="AV206" s="86" t="s">
        <v>128</v>
      </c>
      <c r="AW206" s="86" t="s">
        <v>131</v>
      </c>
      <c r="AX206" s="86" t="s">
        <v>119</v>
      </c>
      <c r="AY206" s="89" t="s">
        <v>120</v>
      </c>
    </row>
    <row r="207" spans="2:64" s="95" customFormat="1" ht="22.5" customHeight="1" x14ac:dyDescent="0.25">
      <c r="B207" s="90"/>
      <c r="C207" s="441"/>
      <c r="D207" s="441"/>
      <c r="E207" s="92" t="s">
        <v>125</v>
      </c>
      <c r="F207" s="664" t="s">
        <v>146</v>
      </c>
      <c r="G207" s="665"/>
      <c r="H207" s="665"/>
      <c r="I207" s="665"/>
      <c r="J207" s="441"/>
      <c r="K207" s="93">
        <v>34.360999999999997</v>
      </c>
      <c r="L207" s="441"/>
      <c r="M207" s="441"/>
      <c r="N207" s="441"/>
      <c r="O207" s="441"/>
      <c r="P207" s="441"/>
      <c r="Q207" s="441"/>
      <c r="R207" s="94"/>
      <c r="T207" s="96"/>
      <c r="U207" s="441"/>
      <c r="V207" s="441"/>
      <c r="W207" s="441"/>
      <c r="X207" s="441"/>
      <c r="Y207" s="441"/>
      <c r="Z207" s="441"/>
      <c r="AA207" s="97"/>
      <c r="AT207" s="98" t="s">
        <v>130</v>
      </c>
      <c r="AU207" s="98" t="s">
        <v>128</v>
      </c>
      <c r="AV207" s="95" t="s">
        <v>127</v>
      </c>
      <c r="AW207" s="95" t="s">
        <v>131</v>
      </c>
      <c r="AX207" s="95" t="s">
        <v>118</v>
      </c>
      <c r="AY207" s="98" t="s">
        <v>120</v>
      </c>
    </row>
    <row r="208" spans="2:64" s="17" customFormat="1" ht="31.5" customHeight="1" x14ac:dyDescent="0.25">
      <c r="B208" s="70"/>
      <c r="C208" s="71" t="s">
        <v>300</v>
      </c>
      <c r="D208" s="71" t="s">
        <v>121</v>
      </c>
      <c r="E208" s="72" t="s">
        <v>301</v>
      </c>
      <c r="F208" s="671" t="s">
        <v>302</v>
      </c>
      <c r="G208" s="667"/>
      <c r="H208" s="667"/>
      <c r="I208" s="667"/>
      <c r="J208" s="73" t="s">
        <v>134</v>
      </c>
      <c r="K208" s="74">
        <v>0.77600000000000002</v>
      </c>
      <c r="L208" s="666"/>
      <c r="M208" s="667"/>
      <c r="N208" s="666">
        <f>ROUND(L208*K208,2)</f>
        <v>0</v>
      </c>
      <c r="O208" s="667"/>
      <c r="P208" s="667"/>
      <c r="Q208" s="667"/>
      <c r="R208" s="75"/>
      <c r="T208" s="76" t="s">
        <v>125</v>
      </c>
      <c r="U208" s="77" t="s">
        <v>126</v>
      </c>
      <c r="V208" s="78">
        <v>0.98499999999999999</v>
      </c>
      <c r="W208" s="78">
        <f>V208*K208</f>
        <v>0.76436000000000004</v>
      </c>
      <c r="X208" s="78">
        <v>1.98</v>
      </c>
      <c r="Y208" s="78">
        <f>X208*K208</f>
        <v>1.5364800000000001</v>
      </c>
      <c r="Z208" s="78">
        <v>0</v>
      </c>
      <c r="AA208" s="79">
        <f>Z208*K208</f>
        <v>0</v>
      </c>
      <c r="AR208" s="30" t="s">
        <v>127</v>
      </c>
      <c r="AT208" s="30" t="s">
        <v>121</v>
      </c>
      <c r="AU208" s="30" t="s">
        <v>128</v>
      </c>
      <c r="AY208" s="30" t="s">
        <v>120</v>
      </c>
      <c r="BE208" s="80">
        <f>IF(U208="základní",N208,0)</f>
        <v>0</v>
      </c>
      <c r="BF208" s="80">
        <f>IF(U208="snížená",N208,0)</f>
        <v>0</v>
      </c>
      <c r="BG208" s="80">
        <f>IF(U208="zákl. přenesená",N208,0)</f>
        <v>0</v>
      </c>
      <c r="BH208" s="80">
        <f>IF(U208="sníž. přenesená",N208,0)</f>
        <v>0</v>
      </c>
      <c r="BI208" s="80">
        <f>IF(U208="nulová",N208,0)</f>
        <v>0</v>
      </c>
      <c r="BJ208" s="30" t="s">
        <v>118</v>
      </c>
      <c r="BK208" s="80">
        <f>ROUND(L208*K208,2)</f>
        <v>0</v>
      </c>
      <c r="BL208" s="30" t="s">
        <v>127</v>
      </c>
    </row>
    <row r="209" spans="2:64" s="86" customFormat="1" ht="44.25" customHeight="1" x14ac:dyDescent="0.25">
      <c r="B209" s="81"/>
      <c r="C209" s="440"/>
      <c r="D209" s="440"/>
      <c r="E209" s="83" t="s">
        <v>125</v>
      </c>
      <c r="F209" s="661" t="s">
        <v>303</v>
      </c>
      <c r="G209" s="662"/>
      <c r="H209" s="662"/>
      <c r="I209" s="662"/>
      <c r="J209" s="440"/>
      <c r="K209" s="84">
        <v>0.77600000000000002</v>
      </c>
      <c r="L209" s="440"/>
      <c r="M209" s="440"/>
      <c r="N209" s="440"/>
      <c r="O209" s="440"/>
      <c r="P209" s="440"/>
      <c r="Q209" s="440"/>
      <c r="R209" s="85"/>
      <c r="T209" s="87"/>
      <c r="U209" s="440"/>
      <c r="V209" s="440"/>
      <c r="W209" s="440"/>
      <c r="X209" s="440"/>
      <c r="Y209" s="440"/>
      <c r="Z209" s="440"/>
      <c r="AA209" s="88"/>
      <c r="AT209" s="89" t="s">
        <v>130</v>
      </c>
      <c r="AU209" s="89" t="s">
        <v>128</v>
      </c>
      <c r="AV209" s="86" t="s">
        <v>128</v>
      </c>
      <c r="AW209" s="86" t="s">
        <v>131</v>
      </c>
      <c r="AX209" s="86" t="s">
        <v>118</v>
      </c>
      <c r="AY209" s="89" t="s">
        <v>120</v>
      </c>
    </row>
    <row r="210" spans="2:64" s="17" customFormat="1" ht="31.5" customHeight="1" x14ac:dyDescent="0.25">
      <c r="B210" s="70"/>
      <c r="C210" s="71" t="s">
        <v>304</v>
      </c>
      <c r="D210" s="71" t="s">
        <v>121</v>
      </c>
      <c r="E210" s="72" t="s">
        <v>305</v>
      </c>
      <c r="F210" s="671" t="s">
        <v>306</v>
      </c>
      <c r="G210" s="667"/>
      <c r="H210" s="667"/>
      <c r="I210" s="667"/>
      <c r="J210" s="73" t="s">
        <v>134</v>
      </c>
      <c r="K210" s="74">
        <v>8.1829999999999998</v>
      </c>
      <c r="L210" s="666"/>
      <c r="M210" s="667"/>
      <c r="N210" s="666">
        <f>ROUND(L210*K210,2)</f>
        <v>0</v>
      </c>
      <c r="O210" s="667"/>
      <c r="P210" s="667"/>
      <c r="Q210" s="667"/>
      <c r="R210" s="75"/>
      <c r="T210" s="76" t="s">
        <v>125</v>
      </c>
      <c r="U210" s="77" t="s">
        <v>126</v>
      </c>
      <c r="V210" s="78">
        <v>0.629</v>
      </c>
      <c r="W210" s="78">
        <f>V210*K210</f>
        <v>5.1471070000000001</v>
      </c>
      <c r="X210" s="78">
        <v>2.4785400000000002</v>
      </c>
      <c r="Y210" s="78">
        <f>X210*K210</f>
        <v>20.281892819999999</v>
      </c>
      <c r="Z210" s="78">
        <v>0</v>
      </c>
      <c r="AA210" s="79">
        <f>Z210*K210</f>
        <v>0</v>
      </c>
      <c r="AR210" s="30" t="s">
        <v>127</v>
      </c>
      <c r="AT210" s="30" t="s">
        <v>121</v>
      </c>
      <c r="AU210" s="30" t="s">
        <v>128</v>
      </c>
      <c r="AY210" s="30" t="s">
        <v>120</v>
      </c>
      <c r="BE210" s="80">
        <f>IF(U210="základní",N210,0)</f>
        <v>0</v>
      </c>
      <c r="BF210" s="80">
        <f>IF(U210="snížená",N210,0)</f>
        <v>0</v>
      </c>
      <c r="BG210" s="80">
        <f>IF(U210="zákl. přenesená",N210,0)</f>
        <v>0</v>
      </c>
      <c r="BH210" s="80">
        <f>IF(U210="sníž. přenesená",N210,0)</f>
        <v>0</v>
      </c>
      <c r="BI210" s="80">
        <f>IF(U210="nulová",N210,0)</f>
        <v>0</v>
      </c>
      <c r="BJ210" s="30" t="s">
        <v>118</v>
      </c>
      <c r="BK210" s="80">
        <f>ROUND(L210*K210,2)</f>
        <v>0</v>
      </c>
      <c r="BL210" s="30" t="s">
        <v>127</v>
      </c>
    </row>
    <row r="211" spans="2:64" s="86" customFormat="1" ht="44.25" customHeight="1" x14ac:dyDescent="0.25">
      <c r="B211" s="81"/>
      <c r="C211" s="440"/>
      <c r="D211" s="440"/>
      <c r="E211" s="83" t="s">
        <v>125</v>
      </c>
      <c r="F211" s="661" t="s">
        <v>307</v>
      </c>
      <c r="G211" s="662"/>
      <c r="H211" s="662"/>
      <c r="I211" s="662"/>
      <c r="J211" s="440"/>
      <c r="K211" s="84">
        <v>7.1630000000000003</v>
      </c>
      <c r="L211" s="440"/>
      <c r="M211" s="440"/>
      <c r="N211" s="440"/>
      <c r="O211" s="440"/>
      <c r="P211" s="440"/>
      <c r="Q211" s="440"/>
      <c r="R211" s="85"/>
      <c r="T211" s="87"/>
      <c r="U211" s="440"/>
      <c r="V211" s="440"/>
      <c r="W211" s="440"/>
      <c r="X211" s="440"/>
      <c r="Y211" s="440"/>
      <c r="Z211" s="440"/>
      <c r="AA211" s="88"/>
      <c r="AT211" s="89" t="s">
        <v>130</v>
      </c>
      <c r="AU211" s="89" t="s">
        <v>128</v>
      </c>
      <c r="AV211" s="86" t="s">
        <v>128</v>
      </c>
      <c r="AW211" s="86" t="s">
        <v>131</v>
      </c>
      <c r="AX211" s="86" t="s">
        <v>119</v>
      </c>
      <c r="AY211" s="89" t="s">
        <v>120</v>
      </c>
    </row>
    <row r="212" spans="2:64" s="86" customFormat="1" ht="31.5" customHeight="1" x14ac:dyDescent="0.25">
      <c r="B212" s="81"/>
      <c r="C212" s="440"/>
      <c r="D212" s="440"/>
      <c r="E212" s="83" t="s">
        <v>125</v>
      </c>
      <c r="F212" s="663" t="s">
        <v>308</v>
      </c>
      <c r="G212" s="662"/>
      <c r="H212" s="662"/>
      <c r="I212" s="662"/>
      <c r="J212" s="440"/>
      <c r="K212" s="84">
        <v>1.02</v>
      </c>
      <c r="L212" s="440"/>
      <c r="M212" s="440"/>
      <c r="N212" s="440"/>
      <c r="O212" s="440"/>
      <c r="P212" s="440"/>
      <c r="Q212" s="440"/>
      <c r="R212" s="85"/>
      <c r="T212" s="87"/>
      <c r="U212" s="440"/>
      <c r="V212" s="440"/>
      <c r="W212" s="440"/>
      <c r="X212" s="440"/>
      <c r="Y212" s="440"/>
      <c r="Z212" s="440"/>
      <c r="AA212" s="88"/>
      <c r="AT212" s="89" t="s">
        <v>130</v>
      </c>
      <c r="AU212" s="89" t="s">
        <v>128</v>
      </c>
      <c r="AV212" s="86" t="s">
        <v>128</v>
      </c>
      <c r="AW212" s="86" t="s">
        <v>131</v>
      </c>
      <c r="AX212" s="86" t="s">
        <v>119</v>
      </c>
      <c r="AY212" s="89" t="s">
        <v>120</v>
      </c>
    </row>
    <row r="213" spans="2:64" s="95" customFormat="1" ht="22.5" customHeight="1" x14ac:dyDescent="0.25">
      <c r="B213" s="90"/>
      <c r="C213" s="441"/>
      <c r="D213" s="441"/>
      <c r="E213" s="92" t="s">
        <v>125</v>
      </c>
      <c r="F213" s="664" t="s">
        <v>146</v>
      </c>
      <c r="G213" s="665"/>
      <c r="H213" s="665"/>
      <c r="I213" s="665"/>
      <c r="J213" s="441"/>
      <c r="K213" s="93">
        <v>8.1829999999999998</v>
      </c>
      <c r="L213" s="441"/>
      <c r="M213" s="441"/>
      <c r="N213" s="441"/>
      <c r="O213" s="441"/>
      <c r="P213" s="441"/>
      <c r="Q213" s="441"/>
      <c r="R213" s="94"/>
      <c r="T213" s="96"/>
      <c r="U213" s="441"/>
      <c r="V213" s="441"/>
      <c r="W213" s="441"/>
      <c r="X213" s="441"/>
      <c r="Y213" s="441"/>
      <c r="Z213" s="441"/>
      <c r="AA213" s="97"/>
      <c r="AT213" s="98" t="s">
        <v>130</v>
      </c>
      <c r="AU213" s="98" t="s">
        <v>128</v>
      </c>
      <c r="AV213" s="95" t="s">
        <v>127</v>
      </c>
      <c r="AW213" s="95" t="s">
        <v>131</v>
      </c>
      <c r="AX213" s="95" t="s">
        <v>118</v>
      </c>
      <c r="AY213" s="98" t="s">
        <v>120</v>
      </c>
    </row>
    <row r="214" spans="2:64" s="17" customFormat="1" ht="22.5" customHeight="1" x14ac:dyDescent="0.25">
      <c r="B214" s="70"/>
      <c r="C214" s="71" t="s">
        <v>309</v>
      </c>
      <c r="D214" s="71" t="s">
        <v>121</v>
      </c>
      <c r="E214" s="72" t="s">
        <v>310</v>
      </c>
      <c r="F214" s="671" t="s">
        <v>311</v>
      </c>
      <c r="G214" s="667"/>
      <c r="H214" s="667"/>
      <c r="I214" s="667"/>
      <c r="J214" s="73" t="s">
        <v>172</v>
      </c>
      <c r="K214" s="74">
        <v>13.866</v>
      </c>
      <c r="L214" s="666"/>
      <c r="M214" s="667"/>
      <c r="N214" s="666">
        <f>ROUND(L214*K214,2)</f>
        <v>0</v>
      </c>
      <c r="O214" s="667"/>
      <c r="P214" s="667"/>
      <c r="Q214" s="667"/>
      <c r="R214" s="75"/>
      <c r="T214" s="76" t="s">
        <v>125</v>
      </c>
      <c r="U214" s="77" t="s">
        <v>126</v>
      </c>
      <c r="V214" s="78">
        <v>0.36399999999999999</v>
      </c>
      <c r="W214" s="78">
        <f>V214*K214</f>
        <v>5.0472239999999999</v>
      </c>
      <c r="X214" s="78">
        <v>1.0300000000000001E-3</v>
      </c>
      <c r="Y214" s="78">
        <f>X214*K214</f>
        <v>1.4281980000000001E-2</v>
      </c>
      <c r="Z214" s="78">
        <v>0</v>
      </c>
      <c r="AA214" s="79">
        <f>Z214*K214</f>
        <v>0</v>
      </c>
      <c r="AR214" s="30" t="s">
        <v>127</v>
      </c>
      <c r="AT214" s="30" t="s">
        <v>121</v>
      </c>
      <c r="AU214" s="30" t="s">
        <v>128</v>
      </c>
      <c r="AY214" s="30" t="s">
        <v>120</v>
      </c>
      <c r="BE214" s="80">
        <f>IF(U214="základní",N214,0)</f>
        <v>0</v>
      </c>
      <c r="BF214" s="80">
        <f>IF(U214="snížená",N214,0)</f>
        <v>0</v>
      </c>
      <c r="BG214" s="80">
        <f>IF(U214="zákl. přenesená",N214,0)</f>
        <v>0</v>
      </c>
      <c r="BH214" s="80">
        <f>IF(U214="sníž. přenesená",N214,0)</f>
        <v>0</v>
      </c>
      <c r="BI214" s="80">
        <f>IF(U214="nulová",N214,0)</f>
        <v>0</v>
      </c>
      <c r="BJ214" s="30" t="s">
        <v>118</v>
      </c>
      <c r="BK214" s="80">
        <f>ROUND(L214*K214,2)</f>
        <v>0</v>
      </c>
      <c r="BL214" s="30" t="s">
        <v>127</v>
      </c>
    </row>
    <row r="215" spans="2:64" s="86" customFormat="1" ht="57" customHeight="1" x14ac:dyDescent="0.25">
      <c r="B215" s="81"/>
      <c r="C215" s="440"/>
      <c r="D215" s="440"/>
      <c r="E215" s="83" t="s">
        <v>125</v>
      </c>
      <c r="F215" s="661" t="s">
        <v>312</v>
      </c>
      <c r="G215" s="662"/>
      <c r="H215" s="662"/>
      <c r="I215" s="662"/>
      <c r="J215" s="440"/>
      <c r="K215" s="84">
        <v>11.826000000000001</v>
      </c>
      <c r="L215" s="440"/>
      <c r="M215" s="440"/>
      <c r="N215" s="440"/>
      <c r="O215" s="440"/>
      <c r="P215" s="440"/>
      <c r="Q215" s="440"/>
      <c r="R215" s="85"/>
      <c r="T215" s="87"/>
      <c r="U215" s="440"/>
      <c r="V215" s="440"/>
      <c r="W215" s="440"/>
      <c r="X215" s="440"/>
      <c r="Y215" s="440"/>
      <c r="Z215" s="440"/>
      <c r="AA215" s="88"/>
      <c r="AT215" s="89" t="s">
        <v>130</v>
      </c>
      <c r="AU215" s="89" t="s">
        <v>128</v>
      </c>
      <c r="AV215" s="86" t="s">
        <v>128</v>
      </c>
      <c r="AW215" s="86" t="s">
        <v>131</v>
      </c>
      <c r="AX215" s="86" t="s">
        <v>119</v>
      </c>
      <c r="AY215" s="89" t="s">
        <v>120</v>
      </c>
    </row>
    <row r="216" spans="2:64" s="86" customFormat="1" ht="31.5" customHeight="1" x14ac:dyDescent="0.25">
      <c r="B216" s="81"/>
      <c r="C216" s="440"/>
      <c r="D216" s="440"/>
      <c r="E216" s="83" t="s">
        <v>125</v>
      </c>
      <c r="F216" s="663" t="s">
        <v>313</v>
      </c>
      <c r="G216" s="662"/>
      <c r="H216" s="662"/>
      <c r="I216" s="662"/>
      <c r="J216" s="440"/>
      <c r="K216" s="84">
        <v>2.04</v>
      </c>
      <c r="L216" s="440"/>
      <c r="M216" s="440"/>
      <c r="N216" s="440"/>
      <c r="O216" s="440"/>
      <c r="P216" s="440"/>
      <c r="Q216" s="440"/>
      <c r="R216" s="85"/>
      <c r="T216" s="87"/>
      <c r="U216" s="440"/>
      <c r="V216" s="440"/>
      <c r="W216" s="440"/>
      <c r="X216" s="440"/>
      <c r="Y216" s="440"/>
      <c r="Z216" s="440"/>
      <c r="AA216" s="88"/>
      <c r="AT216" s="89" t="s">
        <v>130</v>
      </c>
      <c r="AU216" s="89" t="s">
        <v>128</v>
      </c>
      <c r="AV216" s="86" t="s">
        <v>128</v>
      </c>
      <c r="AW216" s="86" t="s">
        <v>131</v>
      </c>
      <c r="AX216" s="86" t="s">
        <v>119</v>
      </c>
      <c r="AY216" s="89" t="s">
        <v>120</v>
      </c>
    </row>
    <row r="217" spans="2:64" s="95" customFormat="1" ht="22.5" customHeight="1" x14ac:dyDescent="0.25">
      <c r="B217" s="90"/>
      <c r="C217" s="441"/>
      <c r="D217" s="441"/>
      <c r="E217" s="92" t="s">
        <v>125</v>
      </c>
      <c r="F217" s="664" t="s">
        <v>146</v>
      </c>
      <c r="G217" s="665"/>
      <c r="H217" s="665"/>
      <c r="I217" s="665"/>
      <c r="J217" s="441"/>
      <c r="K217" s="93">
        <v>13.866</v>
      </c>
      <c r="L217" s="441"/>
      <c r="M217" s="441"/>
      <c r="N217" s="441"/>
      <c r="O217" s="441"/>
      <c r="P217" s="441"/>
      <c r="Q217" s="441"/>
      <c r="R217" s="94"/>
      <c r="T217" s="96"/>
      <c r="U217" s="441"/>
      <c r="V217" s="441"/>
      <c r="W217" s="441"/>
      <c r="X217" s="441"/>
      <c r="Y217" s="441"/>
      <c r="Z217" s="441"/>
      <c r="AA217" s="97"/>
      <c r="AT217" s="98" t="s">
        <v>130</v>
      </c>
      <c r="AU217" s="98" t="s">
        <v>128</v>
      </c>
      <c r="AV217" s="95" t="s">
        <v>127</v>
      </c>
      <c r="AW217" s="95" t="s">
        <v>131</v>
      </c>
      <c r="AX217" s="95" t="s">
        <v>118</v>
      </c>
      <c r="AY217" s="98" t="s">
        <v>120</v>
      </c>
    </row>
    <row r="218" spans="2:64" s="17" customFormat="1" ht="22.5" customHeight="1" x14ac:dyDescent="0.25">
      <c r="B218" s="70"/>
      <c r="C218" s="71" t="s">
        <v>314</v>
      </c>
      <c r="D218" s="71" t="s">
        <v>121</v>
      </c>
      <c r="E218" s="72" t="s">
        <v>315</v>
      </c>
      <c r="F218" s="671" t="s">
        <v>316</v>
      </c>
      <c r="G218" s="667"/>
      <c r="H218" s="667"/>
      <c r="I218" s="667"/>
      <c r="J218" s="73" t="s">
        <v>172</v>
      </c>
      <c r="K218" s="74">
        <v>13.866</v>
      </c>
      <c r="L218" s="666"/>
      <c r="M218" s="667"/>
      <c r="N218" s="666">
        <f>ROUND(L218*K218,2)</f>
        <v>0</v>
      </c>
      <c r="O218" s="667"/>
      <c r="P218" s="667"/>
      <c r="Q218" s="667"/>
      <c r="R218" s="75"/>
      <c r="T218" s="76" t="s">
        <v>125</v>
      </c>
      <c r="U218" s="77" t="s">
        <v>126</v>
      </c>
      <c r="V218" s="78">
        <v>0.20100000000000001</v>
      </c>
      <c r="W218" s="78">
        <f>V218*K218</f>
        <v>2.7870660000000003</v>
      </c>
      <c r="X218" s="78">
        <v>0</v>
      </c>
      <c r="Y218" s="78">
        <f>X218*K218</f>
        <v>0</v>
      </c>
      <c r="Z218" s="78">
        <v>0</v>
      </c>
      <c r="AA218" s="79">
        <f>Z218*K218</f>
        <v>0</v>
      </c>
      <c r="AR218" s="30" t="s">
        <v>127</v>
      </c>
      <c r="AT218" s="30" t="s">
        <v>121</v>
      </c>
      <c r="AU218" s="30" t="s">
        <v>128</v>
      </c>
      <c r="AY218" s="30" t="s">
        <v>120</v>
      </c>
      <c r="BE218" s="80">
        <f>IF(U218="základní",N218,0)</f>
        <v>0</v>
      </c>
      <c r="BF218" s="80">
        <f>IF(U218="snížená",N218,0)</f>
        <v>0</v>
      </c>
      <c r="BG218" s="80">
        <f>IF(U218="zákl. přenesená",N218,0)</f>
        <v>0</v>
      </c>
      <c r="BH218" s="80">
        <f>IF(U218="sníž. přenesená",N218,0)</f>
        <v>0</v>
      </c>
      <c r="BI218" s="80">
        <f>IF(U218="nulová",N218,0)</f>
        <v>0</v>
      </c>
      <c r="BJ218" s="30" t="s">
        <v>118</v>
      </c>
      <c r="BK218" s="80">
        <f>ROUND(L218*K218,2)</f>
        <v>0</v>
      </c>
      <c r="BL218" s="30" t="s">
        <v>127</v>
      </c>
    </row>
    <row r="219" spans="2:64" s="86" customFormat="1" ht="22.5" customHeight="1" x14ac:dyDescent="0.25">
      <c r="B219" s="81"/>
      <c r="C219" s="440"/>
      <c r="D219" s="440"/>
      <c r="E219" s="83" t="s">
        <v>125</v>
      </c>
      <c r="F219" s="661" t="s">
        <v>317</v>
      </c>
      <c r="G219" s="662"/>
      <c r="H219" s="662"/>
      <c r="I219" s="662"/>
      <c r="J219" s="440"/>
      <c r="K219" s="84">
        <v>13.866</v>
      </c>
      <c r="L219" s="440"/>
      <c r="M219" s="440"/>
      <c r="N219" s="440"/>
      <c r="O219" s="440"/>
      <c r="P219" s="440"/>
      <c r="Q219" s="440"/>
      <c r="R219" s="85"/>
      <c r="T219" s="87"/>
      <c r="U219" s="440"/>
      <c r="V219" s="440"/>
      <c r="W219" s="440"/>
      <c r="X219" s="440"/>
      <c r="Y219" s="440"/>
      <c r="Z219" s="440"/>
      <c r="AA219" s="88"/>
      <c r="AT219" s="89" t="s">
        <v>130</v>
      </c>
      <c r="AU219" s="89" t="s">
        <v>128</v>
      </c>
      <c r="AV219" s="86" t="s">
        <v>128</v>
      </c>
      <c r="AW219" s="86" t="s">
        <v>131</v>
      </c>
      <c r="AX219" s="86" t="s">
        <v>118</v>
      </c>
      <c r="AY219" s="89" t="s">
        <v>120</v>
      </c>
    </row>
    <row r="220" spans="2:64" s="17" customFormat="1" ht="31.5" customHeight="1" x14ac:dyDescent="0.25">
      <c r="B220" s="70"/>
      <c r="C220" s="71" t="s">
        <v>318</v>
      </c>
      <c r="D220" s="71" t="s">
        <v>121</v>
      </c>
      <c r="E220" s="72" t="s">
        <v>319</v>
      </c>
      <c r="F220" s="671" t="s">
        <v>320</v>
      </c>
      <c r="G220" s="667"/>
      <c r="H220" s="667"/>
      <c r="I220" s="667"/>
      <c r="J220" s="73" t="s">
        <v>191</v>
      </c>
      <c r="K220" s="74">
        <v>0.41699999999999998</v>
      </c>
      <c r="L220" s="666"/>
      <c r="M220" s="667"/>
      <c r="N220" s="666">
        <f>ROUND(L220*K220,2)</f>
        <v>0</v>
      </c>
      <c r="O220" s="667"/>
      <c r="P220" s="667"/>
      <c r="Q220" s="667"/>
      <c r="R220" s="75"/>
      <c r="T220" s="76" t="s">
        <v>125</v>
      </c>
      <c r="U220" s="77" t="s">
        <v>126</v>
      </c>
      <c r="V220" s="78">
        <v>15.231</v>
      </c>
      <c r="W220" s="78">
        <f>V220*K220</f>
        <v>6.3513269999999995</v>
      </c>
      <c r="X220" s="78">
        <v>1.0530600000000001</v>
      </c>
      <c r="Y220" s="78">
        <f>X220*K220</f>
        <v>0.43912602000000001</v>
      </c>
      <c r="Z220" s="78">
        <v>0</v>
      </c>
      <c r="AA220" s="79">
        <f>Z220*K220</f>
        <v>0</v>
      </c>
      <c r="AR220" s="30" t="s">
        <v>127</v>
      </c>
      <c r="AT220" s="30" t="s">
        <v>121</v>
      </c>
      <c r="AU220" s="30" t="s">
        <v>128</v>
      </c>
      <c r="AY220" s="30" t="s">
        <v>120</v>
      </c>
      <c r="BE220" s="80">
        <f>IF(U220="základní",N220,0)</f>
        <v>0</v>
      </c>
      <c r="BF220" s="80">
        <f>IF(U220="snížená",N220,0)</f>
        <v>0</v>
      </c>
      <c r="BG220" s="80">
        <f>IF(U220="zákl. přenesená",N220,0)</f>
        <v>0</v>
      </c>
      <c r="BH220" s="80">
        <f>IF(U220="sníž. přenesená",N220,0)</f>
        <v>0</v>
      </c>
      <c r="BI220" s="80">
        <f>IF(U220="nulová",N220,0)</f>
        <v>0</v>
      </c>
      <c r="BJ220" s="30" t="s">
        <v>118</v>
      </c>
      <c r="BK220" s="80">
        <f>ROUND(L220*K220,2)</f>
        <v>0</v>
      </c>
      <c r="BL220" s="30" t="s">
        <v>127</v>
      </c>
    </row>
    <row r="221" spans="2:64" s="86" customFormat="1" ht="31.5" customHeight="1" x14ac:dyDescent="0.25">
      <c r="B221" s="81"/>
      <c r="C221" s="440"/>
      <c r="D221" s="440"/>
      <c r="E221" s="83" t="s">
        <v>125</v>
      </c>
      <c r="F221" s="661" t="s">
        <v>321</v>
      </c>
      <c r="G221" s="662"/>
      <c r="H221" s="662"/>
      <c r="I221" s="662"/>
      <c r="J221" s="440"/>
      <c r="K221" s="84">
        <v>0.41699999999999998</v>
      </c>
      <c r="L221" s="440"/>
      <c r="M221" s="440"/>
      <c r="N221" s="440"/>
      <c r="O221" s="440"/>
      <c r="P221" s="440"/>
      <c r="Q221" s="440"/>
      <c r="R221" s="85"/>
      <c r="T221" s="87"/>
      <c r="U221" s="440"/>
      <c r="V221" s="440"/>
      <c r="W221" s="440"/>
      <c r="X221" s="440"/>
      <c r="Y221" s="440"/>
      <c r="Z221" s="440"/>
      <c r="AA221" s="88"/>
      <c r="AT221" s="89" t="s">
        <v>130</v>
      </c>
      <c r="AU221" s="89" t="s">
        <v>128</v>
      </c>
      <c r="AV221" s="86" t="s">
        <v>128</v>
      </c>
      <c r="AW221" s="86" t="s">
        <v>131</v>
      </c>
      <c r="AX221" s="86" t="s">
        <v>118</v>
      </c>
      <c r="AY221" s="89" t="s">
        <v>120</v>
      </c>
    </row>
    <row r="222" spans="2:64" s="17" customFormat="1" ht="31.5" customHeight="1" x14ac:dyDescent="0.25">
      <c r="B222" s="70"/>
      <c r="C222" s="71" t="s">
        <v>322</v>
      </c>
      <c r="D222" s="71" t="s">
        <v>121</v>
      </c>
      <c r="E222" s="72" t="s">
        <v>323</v>
      </c>
      <c r="F222" s="671" t="s">
        <v>324</v>
      </c>
      <c r="G222" s="667"/>
      <c r="H222" s="667"/>
      <c r="I222" s="667"/>
      <c r="J222" s="73" t="s">
        <v>325</v>
      </c>
      <c r="K222" s="74">
        <v>48</v>
      </c>
      <c r="L222" s="666"/>
      <c r="M222" s="667"/>
      <c r="N222" s="666">
        <f>ROUND(L222*K222,2)</f>
        <v>0</v>
      </c>
      <c r="O222" s="667"/>
      <c r="P222" s="667"/>
      <c r="Q222" s="667"/>
      <c r="R222" s="75"/>
      <c r="T222" s="76" t="s">
        <v>125</v>
      </c>
      <c r="U222" s="77" t="s">
        <v>126</v>
      </c>
      <c r="V222" s="78">
        <v>15.231</v>
      </c>
      <c r="W222" s="78">
        <f>V222*K222</f>
        <v>731.08799999999997</v>
      </c>
      <c r="X222" s="78">
        <v>4.0000000000000003E-5</v>
      </c>
      <c r="Y222" s="78">
        <f>X222*K222</f>
        <v>1.9200000000000003E-3</v>
      </c>
      <c r="Z222" s="78">
        <v>0</v>
      </c>
      <c r="AA222" s="79">
        <f>Z222*K222</f>
        <v>0</v>
      </c>
      <c r="AR222" s="30" t="s">
        <v>127</v>
      </c>
      <c r="AT222" s="30" t="s">
        <v>121</v>
      </c>
      <c r="AU222" s="30" t="s">
        <v>128</v>
      </c>
      <c r="AY222" s="30" t="s">
        <v>120</v>
      </c>
      <c r="BE222" s="80">
        <f>IF(U222="základní",N222,0)</f>
        <v>0</v>
      </c>
      <c r="BF222" s="80">
        <f>IF(U222="snížená",N222,0)</f>
        <v>0</v>
      </c>
      <c r="BG222" s="80">
        <f>IF(U222="zákl. přenesená",N222,0)</f>
        <v>0</v>
      </c>
      <c r="BH222" s="80">
        <f>IF(U222="sníž. přenesená",N222,0)</f>
        <v>0</v>
      </c>
      <c r="BI222" s="80">
        <f>IF(U222="nulová",N222,0)</f>
        <v>0</v>
      </c>
      <c r="BJ222" s="30" t="s">
        <v>118</v>
      </c>
      <c r="BK222" s="80">
        <f>ROUND(L222*K222,2)</f>
        <v>0</v>
      </c>
      <c r="BL222" s="30" t="s">
        <v>127</v>
      </c>
    </row>
    <row r="223" spans="2:64" s="17" customFormat="1" ht="30" customHeight="1" x14ac:dyDescent="0.25">
      <c r="B223" s="18"/>
      <c r="C223" s="443"/>
      <c r="D223" s="443"/>
      <c r="E223" s="443"/>
      <c r="F223" s="679" t="s">
        <v>326</v>
      </c>
      <c r="G223" s="680"/>
      <c r="H223" s="680"/>
      <c r="I223" s="680"/>
      <c r="J223" s="443"/>
      <c r="K223" s="443"/>
      <c r="L223" s="443"/>
      <c r="M223" s="443"/>
      <c r="N223" s="443"/>
      <c r="O223" s="443"/>
      <c r="P223" s="443"/>
      <c r="Q223" s="443"/>
      <c r="R223" s="19"/>
      <c r="T223" s="99"/>
      <c r="U223" s="443"/>
      <c r="V223" s="443"/>
      <c r="W223" s="443"/>
      <c r="X223" s="443"/>
      <c r="Y223" s="443"/>
      <c r="Z223" s="443"/>
      <c r="AA223" s="100"/>
      <c r="AT223" s="30" t="s">
        <v>193</v>
      </c>
      <c r="AU223" s="30" t="s">
        <v>128</v>
      </c>
    </row>
    <row r="224" spans="2:64" s="86" customFormat="1" ht="31.5" customHeight="1" x14ac:dyDescent="0.25">
      <c r="B224" s="81"/>
      <c r="C224" s="440"/>
      <c r="D224" s="440"/>
      <c r="E224" s="83" t="s">
        <v>125</v>
      </c>
      <c r="F224" s="663" t="s">
        <v>327</v>
      </c>
      <c r="G224" s="662"/>
      <c r="H224" s="662"/>
      <c r="I224" s="662"/>
      <c r="J224" s="440"/>
      <c r="K224" s="84">
        <v>48</v>
      </c>
      <c r="L224" s="440"/>
      <c r="M224" s="440"/>
      <c r="N224" s="440"/>
      <c r="O224" s="440"/>
      <c r="P224" s="440"/>
      <c r="Q224" s="440"/>
      <c r="R224" s="85"/>
      <c r="T224" s="87"/>
      <c r="U224" s="440"/>
      <c r="V224" s="440"/>
      <c r="W224" s="440"/>
      <c r="X224" s="440"/>
      <c r="Y224" s="440"/>
      <c r="Z224" s="440"/>
      <c r="AA224" s="88"/>
      <c r="AT224" s="89" t="s">
        <v>130</v>
      </c>
      <c r="AU224" s="89" t="s">
        <v>128</v>
      </c>
      <c r="AV224" s="86" t="s">
        <v>128</v>
      </c>
      <c r="AW224" s="86" t="s">
        <v>131</v>
      </c>
      <c r="AX224" s="86" t="s">
        <v>118</v>
      </c>
      <c r="AY224" s="89" t="s">
        <v>120</v>
      </c>
    </row>
    <row r="225" spans="2:64" s="17" customFormat="1" ht="31.5" customHeight="1" x14ac:dyDescent="0.25">
      <c r="B225" s="70"/>
      <c r="C225" s="71" t="s">
        <v>328</v>
      </c>
      <c r="D225" s="71" t="s">
        <v>121</v>
      </c>
      <c r="E225" s="72" t="s">
        <v>329</v>
      </c>
      <c r="F225" s="671" t="s">
        <v>330</v>
      </c>
      <c r="G225" s="667"/>
      <c r="H225" s="667"/>
      <c r="I225" s="667"/>
      <c r="J225" s="73" t="s">
        <v>325</v>
      </c>
      <c r="K225" s="74">
        <v>17</v>
      </c>
      <c r="L225" s="666"/>
      <c r="M225" s="667"/>
      <c r="N225" s="666">
        <f>ROUND(L225*K225,2)</f>
        <v>0</v>
      </c>
      <c r="O225" s="667"/>
      <c r="P225" s="667"/>
      <c r="Q225" s="667"/>
      <c r="R225" s="75"/>
      <c r="T225" s="76" t="s">
        <v>125</v>
      </c>
      <c r="U225" s="77" t="s">
        <v>126</v>
      </c>
      <c r="V225" s="78">
        <v>15.231</v>
      </c>
      <c r="W225" s="78">
        <f>V225*K225</f>
        <v>258.92700000000002</v>
      </c>
      <c r="X225" s="78">
        <v>1.08E-3</v>
      </c>
      <c r="Y225" s="78">
        <f>X225*K225</f>
        <v>1.8360000000000001E-2</v>
      </c>
      <c r="Z225" s="78">
        <v>0</v>
      </c>
      <c r="AA225" s="79">
        <f>Z225*K225</f>
        <v>0</v>
      </c>
      <c r="AR225" s="30" t="s">
        <v>127</v>
      </c>
      <c r="AT225" s="30" t="s">
        <v>121</v>
      </c>
      <c r="AU225" s="30" t="s">
        <v>128</v>
      </c>
      <c r="AY225" s="30" t="s">
        <v>120</v>
      </c>
      <c r="BE225" s="80">
        <f>IF(U225="základní",N225,0)</f>
        <v>0</v>
      </c>
      <c r="BF225" s="80">
        <f>IF(U225="snížená",N225,0)</f>
        <v>0</v>
      </c>
      <c r="BG225" s="80">
        <f>IF(U225="zákl. přenesená",N225,0)</f>
        <v>0</v>
      </c>
      <c r="BH225" s="80">
        <f>IF(U225="sníž. přenesená",N225,0)</f>
        <v>0</v>
      </c>
      <c r="BI225" s="80">
        <f>IF(U225="nulová",N225,0)</f>
        <v>0</v>
      </c>
      <c r="BJ225" s="30" t="s">
        <v>118</v>
      </c>
      <c r="BK225" s="80">
        <f>ROUND(L225*K225,2)</f>
        <v>0</v>
      </c>
      <c r="BL225" s="30" t="s">
        <v>127</v>
      </c>
    </row>
    <row r="226" spans="2:64" s="17" customFormat="1" ht="30" customHeight="1" x14ac:dyDescent="0.25">
      <c r="B226" s="18"/>
      <c r="C226" s="443"/>
      <c r="D226" s="443"/>
      <c r="E226" s="443"/>
      <c r="F226" s="679" t="s">
        <v>331</v>
      </c>
      <c r="G226" s="680"/>
      <c r="H226" s="680"/>
      <c r="I226" s="680"/>
      <c r="J226" s="443"/>
      <c r="K226" s="443"/>
      <c r="L226" s="443"/>
      <c r="M226" s="443"/>
      <c r="N226" s="443"/>
      <c r="O226" s="443"/>
      <c r="P226" s="443"/>
      <c r="Q226" s="443"/>
      <c r="R226" s="19"/>
      <c r="T226" s="99"/>
      <c r="U226" s="443"/>
      <c r="V226" s="443"/>
      <c r="W226" s="443"/>
      <c r="X226" s="443"/>
      <c r="Y226" s="443"/>
      <c r="Z226" s="443"/>
      <c r="AA226" s="100"/>
      <c r="AT226" s="30" t="s">
        <v>193</v>
      </c>
      <c r="AU226" s="30" t="s">
        <v>128</v>
      </c>
    </row>
    <row r="227" spans="2:64" s="86" customFormat="1" ht="31.5" customHeight="1" x14ac:dyDescent="0.25">
      <c r="B227" s="81"/>
      <c r="C227" s="440"/>
      <c r="D227" s="440"/>
      <c r="E227" s="83" t="s">
        <v>125</v>
      </c>
      <c r="F227" s="663" t="s">
        <v>332</v>
      </c>
      <c r="G227" s="662"/>
      <c r="H227" s="662"/>
      <c r="I227" s="662"/>
      <c r="J227" s="440"/>
      <c r="K227" s="84">
        <v>17</v>
      </c>
      <c r="L227" s="440"/>
      <c r="M227" s="440"/>
      <c r="N227" s="440"/>
      <c r="O227" s="440"/>
      <c r="P227" s="440"/>
      <c r="Q227" s="440"/>
      <c r="R227" s="85"/>
      <c r="T227" s="87"/>
      <c r="U227" s="440"/>
      <c r="V227" s="440"/>
      <c r="W227" s="440"/>
      <c r="X227" s="440"/>
      <c r="Y227" s="440"/>
      <c r="Z227" s="440"/>
      <c r="AA227" s="88"/>
      <c r="AT227" s="89" t="s">
        <v>130</v>
      </c>
      <c r="AU227" s="89" t="s">
        <v>128</v>
      </c>
      <c r="AV227" s="86" t="s">
        <v>128</v>
      </c>
      <c r="AW227" s="86" t="s">
        <v>131</v>
      </c>
      <c r="AX227" s="86" t="s">
        <v>118</v>
      </c>
      <c r="AY227" s="89" t="s">
        <v>120</v>
      </c>
    </row>
    <row r="228" spans="2:64" s="17" customFormat="1" ht="22.5" customHeight="1" x14ac:dyDescent="0.25">
      <c r="B228" s="70"/>
      <c r="C228" s="71" t="s">
        <v>333</v>
      </c>
      <c r="D228" s="71" t="s">
        <v>121</v>
      </c>
      <c r="E228" s="72" t="s">
        <v>334</v>
      </c>
      <c r="F228" s="671" t="s">
        <v>335</v>
      </c>
      <c r="G228" s="667"/>
      <c r="H228" s="667"/>
      <c r="I228" s="667"/>
      <c r="J228" s="73" t="s">
        <v>134</v>
      </c>
      <c r="K228" s="74">
        <v>3.47</v>
      </c>
      <c r="L228" s="666"/>
      <c r="M228" s="667"/>
      <c r="N228" s="666">
        <f>ROUND(L228*K228,2)</f>
        <v>0</v>
      </c>
      <c r="O228" s="667"/>
      <c r="P228" s="667"/>
      <c r="Q228" s="667"/>
      <c r="R228" s="75"/>
      <c r="T228" s="76" t="s">
        <v>125</v>
      </c>
      <c r="U228" s="77" t="s">
        <v>126</v>
      </c>
      <c r="V228" s="78">
        <v>0.58399999999999996</v>
      </c>
      <c r="W228" s="78">
        <f>V228*K228</f>
        <v>2.0264799999999998</v>
      </c>
      <c r="X228" s="78">
        <v>2.45329</v>
      </c>
      <c r="Y228" s="78">
        <f>X228*K228</f>
        <v>8.5129163000000005</v>
      </c>
      <c r="Z228" s="78">
        <v>0</v>
      </c>
      <c r="AA228" s="79">
        <f>Z228*K228</f>
        <v>0</v>
      </c>
      <c r="AR228" s="30" t="s">
        <v>127</v>
      </c>
      <c r="AT228" s="30" t="s">
        <v>121</v>
      </c>
      <c r="AU228" s="30" t="s">
        <v>128</v>
      </c>
      <c r="AY228" s="30" t="s">
        <v>120</v>
      </c>
      <c r="BE228" s="80">
        <f>IF(U228="základní",N228,0)</f>
        <v>0</v>
      </c>
      <c r="BF228" s="80">
        <f>IF(U228="snížená",N228,0)</f>
        <v>0</v>
      </c>
      <c r="BG228" s="80">
        <f>IF(U228="zákl. přenesená",N228,0)</f>
        <v>0</v>
      </c>
      <c r="BH228" s="80">
        <f>IF(U228="sníž. přenesená",N228,0)</f>
        <v>0</v>
      </c>
      <c r="BI228" s="80">
        <f>IF(U228="nulová",N228,0)</f>
        <v>0</v>
      </c>
      <c r="BJ228" s="30" t="s">
        <v>118</v>
      </c>
      <c r="BK228" s="80">
        <f>ROUND(L228*K228,2)</f>
        <v>0</v>
      </c>
      <c r="BL228" s="30" t="s">
        <v>127</v>
      </c>
    </row>
    <row r="229" spans="2:64" s="86" customFormat="1" ht="31.5" customHeight="1" x14ac:dyDescent="0.25">
      <c r="B229" s="81"/>
      <c r="C229" s="440"/>
      <c r="D229" s="440"/>
      <c r="E229" s="83" t="s">
        <v>125</v>
      </c>
      <c r="F229" s="661" t="s">
        <v>336</v>
      </c>
      <c r="G229" s="662"/>
      <c r="H229" s="662"/>
      <c r="I229" s="662"/>
      <c r="J229" s="440"/>
      <c r="K229" s="84">
        <v>2.6509999999999998</v>
      </c>
      <c r="L229" s="440"/>
      <c r="M229" s="440"/>
      <c r="N229" s="440"/>
      <c r="O229" s="440"/>
      <c r="P229" s="440"/>
      <c r="Q229" s="440"/>
      <c r="R229" s="85"/>
      <c r="T229" s="87"/>
      <c r="U229" s="440"/>
      <c r="V229" s="440"/>
      <c r="W229" s="440"/>
      <c r="X229" s="440"/>
      <c r="Y229" s="440"/>
      <c r="Z229" s="440"/>
      <c r="AA229" s="88"/>
      <c r="AT229" s="89" t="s">
        <v>130</v>
      </c>
      <c r="AU229" s="89" t="s">
        <v>128</v>
      </c>
      <c r="AV229" s="86" t="s">
        <v>128</v>
      </c>
      <c r="AW229" s="86" t="s">
        <v>131</v>
      </c>
      <c r="AX229" s="86" t="s">
        <v>119</v>
      </c>
      <c r="AY229" s="89" t="s">
        <v>120</v>
      </c>
    </row>
    <row r="230" spans="2:64" s="86" customFormat="1" ht="31.5" customHeight="1" x14ac:dyDescent="0.25">
      <c r="B230" s="81"/>
      <c r="C230" s="440"/>
      <c r="D230" s="440"/>
      <c r="E230" s="83" t="s">
        <v>125</v>
      </c>
      <c r="F230" s="663" t="s">
        <v>337</v>
      </c>
      <c r="G230" s="662"/>
      <c r="H230" s="662"/>
      <c r="I230" s="662"/>
      <c r="J230" s="440"/>
      <c r="K230" s="84">
        <v>0.27900000000000003</v>
      </c>
      <c r="L230" s="440"/>
      <c r="M230" s="440"/>
      <c r="N230" s="440"/>
      <c r="O230" s="440"/>
      <c r="P230" s="440"/>
      <c r="Q230" s="440"/>
      <c r="R230" s="85"/>
      <c r="T230" s="87"/>
      <c r="U230" s="440"/>
      <c r="V230" s="440"/>
      <c r="W230" s="440"/>
      <c r="X230" s="440"/>
      <c r="Y230" s="440"/>
      <c r="Z230" s="440"/>
      <c r="AA230" s="88"/>
      <c r="AT230" s="89" t="s">
        <v>130</v>
      </c>
      <c r="AU230" s="89" t="s">
        <v>128</v>
      </c>
      <c r="AV230" s="86" t="s">
        <v>128</v>
      </c>
      <c r="AW230" s="86" t="s">
        <v>131</v>
      </c>
      <c r="AX230" s="86" t="s">
        <v>119</v>
      </c>
      <c r="AY230" s="89" t="s">
        <v>120</v>
      </c>
    </row>
    <row r="231" spans="2:64" s="86" customFormat="1" ht="31.5" customHeight="1" x14ac:dyDescent="0.25">
      <c r="B231" s="81"/>
      <c r="C231" s="440"/>
      <c r="D231" s="440"/>
      <c r="E231" s="83" t="s">
        <v>125</v>
      </c>
      <c r="F231" s="663" t="s">
        <v>338</v>
      </c>
      <c r="G231" s="662"/>
      <c r="H231" s="662"/>
      <c r="I231" s="662"/>
      <c r="J231" s="440"/>
      <c r="K231" s="84">
        <v>0.54</v>
      </c>
      <c r="L231" s="440"/>
      <c r="M231" s="440"/>
      <c r="N231" s="440"/>
      <c r="O231" s="440"/>
      <c r="P231" s="440"/>
      <c r="Q231" s="440"/>
      <c r="R231" s="85"/>
      <c r="T231" s="87"/>
      <c r="U231" s="440"/>
      <c r="V231" s="440"/>
      <c r="W231" s="440"/>
      <c r="X231" s="440"/>
      <c r="Y231" s="440"/>
      <c r="Z231" s="440"/>
      <c r="AA231" s="88"/>
      <c r="AT231" s="89" t="s">
        <v>130</v>
      </c>
      <c r="AU231" s="89" t="s">
        <v>128</v>
      </c>
      <c r="AV231" s="86" t="s">
        <v>128</v>
      </c>
      <c r="AW231" s="86" t="s">
        <v>131</v>
      </c>
      <c r="AX231" s="86" t="s">
        <v>119</v>
      </c>
      <c r="AY231" s="89" t="s">
        <v>120</v>
      </c>
    </row>
    <row r="232" spans="2:64" s="95" customFormat="1" ht="22.5" customHeight="1" x14ac:dyDescent="0.25">
      <c r="B232" s="90"/>
      <c r="C232" s="441"/>
      <c r="D232" s="441"/>
      <c r="E232" s="92" t="s">
        <v>125</v>
      </c>
      <c r="F232" s="664" t="s">
        <v>146</v>
      </c>
      <c r="G232" s="665"/>
      <c r="H232" s="665"/>
      <c r="I232" s="665"/>
      <c r="J232" s="441"/>
      <c r="K232" s="93">
        <v>3.47</v>
      </c>
      <c r="L232" s="441"/>
      <c r="M232" s="441"/>
      <c r="N232" s="441"/>
      <c r="O232" s="441"/>
      <c r="P232" s="441"/>
      <c r="Q232" s="441"/>
      <c r="R232" s="94"/>
      <c r="T232" s="96"/>
      <c r="U232" s="441"/>
      <c r="V232" s="441"/>
      <c r="W232" s="441"/>
      <c r="X232" s="441"/>
      <c r="Y232" s="441"/>
      <c r="Z232" s="441"/>
      <c r="AA232" s="97"/>
      <c r="AT232" s="98" t="s">
        <v>130</v>
      </c>
      <c r="AU232" s="98" t="s">
        <v>128</v>
      </c>
      <c r="AV232" s="95" t="s">
        <v>127</v>
      </c>
      <c r="AW232" s="95" t="s">
        <v>131</v>
      </c>
      <c r="AX232" s="95" t="s">
        <v>118</v>
      </c>
      <c r="AY232" s="98" t="s">
        <v>120</v>
      </c>
    </row>
    <row r="233" spans="2:64" s="17" customFormat="1" ht="22.5" customHeight="1" x14ac:dyDescent="0.25">
      <c r="B233" s="70"/>
      <c r="C233" s="71" t="s">
        <v>339</v>
      </c>
      <c r="D233" s="71" t="s">
        <v>121</v>
      </c>
      <c r="E233" s="72" t="s">
        <v>340</v>
      </c>
      <c r="F233" s="671" t="s">
        <v>341</v>
      </c>
      <c r="G233" s="667"/>
      <c r="H233" s="667"/>
      <c r="I233" s="667"/>
      <c r="J233" s="73" t="s">
        <v>172</v>
      </c>
      <c r="K233" s="74">
        <v>13.94</v>
      </c>
      <c r="L233" s="666"/>
      <c r="M233" s="667"/>
      <c r="N233" s="666">
        <f>ROUND(L233*K233,2)</f>
        <v>0</v>
      </c>
      <c r="O233" s="667"/>
      <c r="P233" s="667"/>
      <c r="Q233" s="667"/>
      <c r="R233" s="75"/>
      <c r="T233" s="76" t="s">
        <v>125</v>
      </c>
      <c r="U233" s="77" t="s">
        <v>126</v>
      </c>
      <c r="V233" s="78">
        <v>0.36399999999999999</v>
      </c>
      <c r="W233" s="78">
        <f>V233*K233</f>
        <v>5.07416</v>
      </c>
      <c r="X233" s="78">
        <v>1.0300000000000001E-3</v>
      </c>
      <c r="Y233" s="78">
        <f>X233*K233</f>
        <v>1.4358200000000002E-2</v>
      </c>
      <c r="Z233" s="78">
        <v>0</v>
      </c>
      <c r="AA233" s="79">
        <f>Z233*K233</f>
        <v>0</v>
      </c>
      <c r="AR233" s="30" t="s">
        <v>127</v>
      </c>
      <c r="AT233" s="30" t="s">
        <v>121</v>
      </c>
      <c r="AU233" s="30" t="s">
        <v>128</v>
      </c>
      <c r="AY233" s="30" t="s">
        <v>120</v>
      </c>
      <c r="BE233" s="80">
        <f>IF(U233="základní",N233,0)</f>
        <v>0</v>
      </c>
      <c r="BF233" s="80">
        <f>IF(U233="snížená",N233,0)</f>
        <v>0</v>
      </c>
      <c r="BG233" s="80">
        <f>IF(U233="zákl. přenesená",N233,0)</f>
        <v>0</v>
      </c>
      <c r="BH233" s="80">
        <f>IF(U233="sníž. přenesená",N233,0)</f>
        <v>0</v>
      </c>
      <c r="BI233" s="80">
        <f>IF(U233="nulová",N233,0)</f>
        <v>0</v>
      </c>
      <c r="BJ233" s="30" t="s">
        <v>118</v>
      </c>
      <c r="BK233" s="80">
        <f>ROUND(L233*K233,2)</f>
        <v>0</v>
      </c>
      <c r="BL233" s="30" t="s">
        <v>127</v>
      </c>
    </row>
    <row r="234" spans="2:64" s="86" customFormat="1" ht="31.5" customHeight="1" x14ac:dyDescent="0.25">
      <c r="B234" s="81"/>
      <c r="C234" s="440"/>
      <c r="D234" s="440"/>
      <c r="E234" s="83" t="s">
        <v>125</v>
      </c>
      <c r="F234" s="661" t="s">
        <v>342</v>
      </c>
      <c r="G234" s="662"/>
      <c r="H234" s="662"/>
      <c r="I234" s="662"/>
      <c r="J234" s="440"/>
      <c r="K234" s="84">
        <v>10.34</v>
      </c>
      <c r="L234" s="440"/>
      <c r="M234" s="440"/>
      <c r="N234" s="440"/>
      <c r="O234" s="440"/>
      <c r="P234" s="440"/>
      <c r="Q234" s="440"/>
      <c r="R234" s="85"/>
      <c r="T234" s="87"/>
      <c r="U234" s="440"/>
      <c r="V234" s="440"/>
      <c r="W234" s="440"/>
      <c r="X234" s="440"/>
      <c r="Y234" s="440"/>
      <c r="Z234" s="440"/>
      <c r="AA234" s="88"/>
      <c r="AT234" s="89" t="s">
        <v>130</v>
      </c>
      <c r="AU234" s="89" t="s">
        <v>128</v>
      </c>
      <c r="AV234" s="86" t="s">
        <v>128</v>
      </c>
      <c r="AW234" s="86" t="s">
        <v>131</v>
      </c>
      <c r="AX234" s="86" t="s">
        <v>119</v>
      </c>
      <c r="AY234" s="89" t="s">
        <v>120</v>
      </c>
    </row>
    <row r="235" spans="2:64" s="86" customFormat="1" ht="31.5" customHeight="1" x14ac:dyDescent="0.25">
      <c r="B235" s="81"/>
      <c r="C235" s="440"/>
      <c r="D235" s="440"/>
      <c r="E235" s="83" t="s">
        <v>125</v>
      </c>
      <c r="F235" s="663" t="s">
        <v>343</v>
      </c>
      <c r="G235" s="662"/>
      <c r="H235" s="662"/>
      <c r="I235" s="662"/>
      <c r="J235" s="440"/>
      <c r="K235" s="84">
        <v>3.6</v>
      </c>
      <c r="L235" s="440"/>
      <c r="M235" s="440"/>
      <c r="N235" s="440"/>
      <c r="O235" s="440"/>
      <c r="P235" s="440"/>
      <c r="Q235" s="440"/>
      <c r="R235" s="85"/>
      <c r="T235" s="87"/>
      <c r="U235" s="440"/>
      <c r="V235" s="440"/>
      <c r="W235" s="440"/>
      <c r="X235" s="440"/>
      <c r="Y235" s="440"/>
      <c r="Z235" s="440"/>
      <c r="AA235" s="88"/>
      <c r="AT235" s="89" t="s">
        <v>130</v>
      </c>
      <c r="AU235" s="89" t="s">
        <v>128</v>
      </c>
      <c r="AV235" s="86" t="s">
        <v>128</v>
      </c>
      <c r="AW235" s="86" t="s">
        <v>131</v>
      </c>
      <c r="AX235" s="86" t="s">
        <v>119</v>
      </c>
      <c r="AY235" s="89" t="s">
        <v>120</v>
      </c>
    </row>
    <row r="236" spans="2:64" s="95" customFormat="1" ht="22.5" customHeight="1" x14ac:dyDescent="0.25">
      <c r="B236" s="90"/>
      <c r="C236" s="441"/>
      <c r="D236" s="441"/>
      <c r="E236" s="92" t="s">
        <v>125</v>
      </c>
      <c r="F236" s="664" t="s">
        <v>146</v>
      </c>
      <c r="G236" s="665"/>
      <c r="H236" s="665"/>
      <c r="I236" s="665"/>
      <c r="J236" s="441"/>
      <c r="K236" s="93">
        <v>13.94</v>
      </c>
      <c r="L236" s="441"/>
      <c r="M236" s="441"/>
      <c r="N236" s="441"/>
      <c r="O236" s="441"/>
      <c r="P236" s="441"/>
      <c r="Q236" s="441"/>
      <c r="R236" s="94"/>
      <c r="T236" s="96"/>
      <c r="U236" s="441"/>
      <c r="V236" s="441"/>
      <c r="W236" s="441"/>
      <c r="X236" s="441"/>
      <c r="Y236" s="441"/>
      <c r="Z236" s="441"/>
      <c r="AA236" s="97"/>
      <c r="AT236" s="98" t="s">
        <v>130</v>
      </c>
      <c r="AU236" s="98" t="s">
        <v>128</v>
      </c>
      <c r="AV236" s="95" t="s">
        <v>127</v>
      </c>
      <c r="AW236" s="95" t="s">
        <v>131</v>
      </c>
      <c r="AX236" s="95" t="s">
        <v>118</v>
      </c>
      <c r="AY236" s="98" t="s">
        <v>120</v>
      </c>
    </row>
    <row r="237" spans="2:64" s="17" customFormat="1" ht="22.5" customHeight="1" x14ac:dyDescent="0.25">
      <c r="B237" s="70"/>
      <c r="C237" s="71" t="s">
        <v>344</v>
      </c>
      <c r="D237" s="71" t="s">
        <v>121</v>
      </c>
      <c r="E237" s="72" t="s">
        <v>345</v>
      </c>
      <c r="F237" s="671" t="s">
        <v>346</v>
      </c>
      <c r="G237" s="667"/>
      <c r="H237" s="667"/>
      <c r="I237" s="667"/>
      <c r="J237" s="73" t="s">
        <v>172</v>
      </c>
      <c r="K237" s="74">
        <v>13.94</v>
      </c>
      <c r="L237" s="666"/>
      <c r="M237" s="667"/>
      <c r="N237" s="666">
        <f>ROUND(L237*K237,2)</f>
        <v>0</v>
      </c>
      <c r="O237" s="667"/>
      <c r="P237" s="667"/>
      <c r="Q237" s="667"/>
      <c r="R237" s="75"/>
      <c r="T237" s="76" t="s">
        <v>125</v>
      </c>
      <c r="U237" s="77" t="s">
        <v>126</v>
      </c>
      <c r="V237" s="78">
        <v>0.20100000000000001</v>
      </c>
      <c r="W237" s="78">
        <f>V237*K237</f>
        <v>2.8019400000000001</v>
      </c>
      <c r="X237" s="78">
        <v>0</v>
      </c>
      <c r="Y237" s="78">
        <f>X237*K237</f>
        <v>0</v>
      </c>
      <c r="Z237" s="78">
        <v>0</v>
      </c>
      <c r="AA237" s="79">
        <f>Z237*K237</f>
        <v>0</v>
      </c>
      <c r="AR237" s="30" t="s">
        <v>127</v>
      </c>
      <c r="AT237" s="30" t="s">
        <v>121</v>
      </c>
      <c r="AU237" s="30" t="s">
        <v>128</v>
      </c>
      <c r="AY237" s="30" t="s">
        <v>120</v>
      </c>
      <c r="BE237" s="80">
        <f>IF(U237="základní",N237,0)</f>
        <v>0</v>
      </c>
      <c r="BF237" s="80">
        <f>IF(U237="snížená",N237,0)</f>
        <v>0</v>
      </c>
      <c r="BG237" s="80">
        <f>IF(U237="zákl. přenesená",N237,0)</f>
        <v>0</v>
      </c>
      <c r="BH237" s="80">
        <f>IF(U237="sníž. přenesená",N237,0)</f>
        <v>0</v>
      </c>
      <c r="BI237" s="80">
        <f>IF(U237="nulová",N237,0)</f>
        <v>0</v>
      </c>
      <c r="BJ237" s="30" t="s">
        <v>118</v>
      </c>
      <c r="BK237" s="80">
        <f>ROUND(L237*K237,2)</f>
        <v>0</v>
      </c>
      <c r="BL237" s="30" t="s">
        <v>127</v>
      </c>
    </row>
    <row r="238" spans="2:64" s="86" customFormat="1" ht="22.5" customHeight="1" x14ac:dyDescent="0.25">
      <c r="B238" s="81"/>
      <c r="C238" s="440"/>
      <c r="D238" s="440"/>
      <c r="E238" s="83" t="s">
        <v>125</v>
      </c>
      <c r="F238" s="661" t="s">
        <v>347</v>
      </c>
      <c r="G238" s="662"/>
      <c r="H238" s="662"/>
      <c r="I238" s="662"/>
      <c r="J238" s="440"/>
      <c r="K238" s="84">
        <v>13.94</v>
      </c>
      <c r="L238" s="440"/>
      <c r="M238" s="440"/>
      <c r="N238" s="440"/>
      <c r="O238" s="440"/>
      <c r="P238" s="440"/>
      <c r="Q238" s="440"/>
      <c r="R238" s="85"/>
      <c r="T238" s="87"/>
      <c r="U238" s="440"/>
      <c r="V238" s="440"/>
      <c r="W238" s="440"/>
      <c r="X238" s="440"/>
      <c r="Y238" s="440"/>
      <c r="Z238" s="440"/>
      <c r="AA238" s="88"/>
      <c r="AT238" s="89" t="s">
        <v>130</v>
      </c>
      <c r="AU238" s="89" t="s">
        <v>128</v>
      </c>
      <c r="AV238" s="86" t="s">
        <v>128</v>
      </c>
      <c r="AW238" s="86" t="s">
        <v>131</v>
      </c>
      <c r="AX238" s="86" t="s">
        <v>118</v>
      </c>
      <c r="AY238" s="89" t="s">
        <v>120</v>
      </c>
    </row>
    <row r="239" spans="2:64" s="17" customFormat="1" ht="31.5" customHeight="1" x14ac:dyDescent="0.25">
      <c r="B239" s="70"/>
      <c r="C239" s="71" t="s">
        <v>348</v>
      </c>
      <c r="D239" s="71" t="s">
        <v>121</v>
      </c>
      <c r="E239" s="72" t="s">
        <v>349</v>
      </c>
      <c r="F239" s="671" t="s">
        <v>350</v>
      </c>
      <c r="G239" s="667"/>
      <c r="H239" s="667"/>
      <c r="I239" s="667"/>
      <c r="J239" s="73" t="s">
        <v>325</v>
      </c>
      <c r="K239" s="74">
        <v>100</v>
      </c>
      <c r="L239" s="666"/>
      <c r="M239" s="667"/>
      <c r="N239" s="666">
        <f>ROUND(L239*K239,2)</f>
        <v>0</v>
      </c>
      <c r="O239" s="667"/>
      <c r="P239" s="667"/>
      <c r="Q239" s="667"/>
      <c r="R239" s="75"/>
      <c r="T239" s="76" t="s">
        <v>125</v>
      </c>
      <c r="U239" s="77" t="s">
        <v>126</v>
      </c>
      <c r="V239" s="78">
        <v>32.820999999999998</v>
      </c>
      <c r="W239" s="78">
        <f>V239*K239</f>
        <v>3282.1</v>
      </c>
      <c r="X239" s="78">
        <v>1.3999999999999999E-4</v>
      </c>
      <c r="Y239" s="78">
        <f>X239*K239</f>
        <v>1.3999999999999999E-2</v>
      </c>
      <c r="Z239" s="78">
        <v>0</v>
      </c>
      <c r="AA239" s="79">
        <f>Z239*K239</f>
        <v>0</v>
      </c>
      <c r="AR239" s="30" t="s">
        <v>127</v>
      </c>
      <c r="AT239" s="30" t="s">
        <v>121</v>
      </c>
      <c r="AU239" s="30" t="s">
        <v>128</v>
      </c>
      <c r="AY239" s="30" t="s">
        <v>120</v>
      </c>
      <c r="BE239" s="80">
        <f>IF(U239="základní",N239,0)</f>
        <v>0</v>
      </c>
      <c r="BF239" s="80">
        <f>IF(U239="snížená",N239,0)</f>
        <v>0</v>
      </c>
      <c r="BG239" s="80">
        <f>IF(U239="zákl. přenesená",N239,0)</f>
        <v>0</v>
      </c>
      <c r="BH239" s="80">
        <f>IF(U239="sníž. přenesená",N239,0)</f>
        <v>0</v>
      </c>
      <c r="BI239" s="80">
        <f>IF(U239="nulová",N239,0)</f>
        <v>0</v>
      </c>
      <c r="BJ239" s="30" t="s">
        <v>118</v>
      </c>
      <c r="BK239" s="80">
        <f>ROUND(L239*K239,2)</f>
        <v>0</v>
      </c>
      <c r="BL239" s="30" t="s">
        <v>127</v>
      </c>
    </row>
    <row r="240" spans="2:64" s="17" customFormat="1" ht="30" customHeight="1" x14ac:dyDescent="0.25">
      <c r="B240" s="18"/>
      <c r="C240" s="443"/>
      <c r="D240" s="443"/>
      <c r="E240" s="443"/>
      <c r="F240" s="679" t="s">
        <v>326</v>
      </c>
      <c r="G240" s="680"/>
      <c r="H240" s="680"/>
      <c r="I240" s="680"/>
      <c r="J240" s="443"/>
      <c r="K240" s="443"/>
      <c r="L240" s="443"/>
      <c r="M240" s="443"/>
      <c r="N240" s="443"/>
      <c r="O240" s="443"/>
      <c r="P240" s="443"/>
      <c r="Q240" s="443"/>
      <c r="R240" s="19"/>
      <c r="T240" s="99"/>
      <c r="U240" s="443"/>
      <c r="V240" s="443"/>
      <c r="W240" s="443"/>
      <c r="X240" s="443"/>
      <c r="Y240" s="443"/>
      <c r="Z240" s="443"/>
      <c r="AA240" s="100"/>
      <c r="AT240" s="30" t="s">
        <v>193</v>
      </c>
      <c r="AU240" s="30" t="s">
        <v>128</v>
      </c>
    </row>
    <row r="241" spans="2:64" s="86" customFormat="1" ht="31.5" customHeight="1" x14ac:dyDescent="0.25">
      <c r="B241" s="81"/>
      <c r="C241" s="440"/>
      <c r="D241" s="440"/>
      <c r="E241" s="83" t="s">
        <v>125</v>
      </c>
      <c r="F241" s="663" t="s">
        <v>351</v>
      </c>
      <c r="G241" s="662"/>
      <c r="H241" s="662"/>
      <c r="I241" s="662"/>
      <c r="J241" s="440"/>
      <c r="K241" s="84">
        <v>50</v>
      </c>
      <c r="L241" s="440"/>
      <c r="M241" s="440"/>
      <c r="N241" s="440"/>
      <c r="O241" s="440"/>
      <c r="P241" s="440"/>
      <c r="Q241" s="440"/>
      <c r="R241" s="85"/>
      <c r="T241" s="87"/>
      <c r="U241" s="440"/>
      <c r="V241" s="440"/>
      <c r="W241" s="440"/>
      <c r="X241" s="440"/>
      <c r="Y241" s="440"/>
      <c r="Z241" s="440"/>
      <c r="AA241" s="88"/>
      <c r="AT241" s="89" t="s">
        <v>130</v>
      </c>
      <c r="AU241" s="89" t="s">
        <v>128</v>
      </c>
      <c r="AV241" s="86" t="s">
        <v>128</v>
      </c>
      <c r="AW241" s="86" t="s">
        <v>131</v>
      </c>
      <c r="AX241" s="86" t="s">
        <v>119</v>
      </c>
      <c r="AY241" s="89" t="s">
        <v>120</v>
      </c>
    </row>
    <row r="242" spans="2:64" s="86" customFormat="1" ht="22.5" customHeight="1" x14ac:dyDescent="0.25">
      <c r="B242" s="81"/>
      <c r="C242" s="440"/>
      <c r="D242" s="440"/>
      <c r="E242" s="83" t="s">
        <v>125</v>
      </c>
      <c r="F242" s="663" t="s">
        <v>352</v>
      </c>
      <c r="G242" s="662"/>
      <c r="H242" s="662"/>
      <c r="I242" s="662"/>
      <c r="J242" s="440"/>
      <c r="K242" s="84">
        <v>50</v>
      </c>
      <c r="L242" s="440"/>
      <c r="M242" s="440"/>
      <c r="N242" s="440"/>
      <c r="O242" s="440"/>
      <c r="P242" s="440"/>
      <c r="Q242" s="440"/>
      <c r="R242" s="85"/>
      <c r="T242" s="87"/>
      <c r="U242" s="440"/>
      <c r="V242" s="440"/>
      <c r="W242" s="440"/>
      <c r="X242" s="440"/>
      <c r="Y242" s="440"/>
      <c r="Z242" s="440"/>
      <c r="AA242" s="88"/>
      <c r="AT242" s="89" t="s">
        <v>130</v>
      </c>
      <c r="AU242" s="89" t="s">
        <v>128</v>
      </c>
      <c r="AV242" s="86" t="s">
        <v>128</v>
      </c>
      <c r="AW242" s="86" t="s">
        <v>131</v>
      </c>
      <c r="AX242" s="86" t="s">
        <v>119</v>
      </c>
      <c r="AY242" s="89" t="s">
        <v>120</v>
      </c>
    </row>
    <row r="243" spans="2:64" s="95" customFormat="1" ht="22.5" customHeight="1" x14ac:dyDescent="0.25">
      <c r="B243" s="90"/>
      <c r="C243" s="441"/>
      <c r="D243" s="441"/>
      <c r="E243" s="92" t="s">
        <v>125</v>
      </c>
      <c r="F243" s="664" t="s">
        <v>146</v>
      </c>
      <c r="G243" s="665"/>
      <c r="H243" s="665"/>
      <c r="I243" s="665"/>
      <c r="J243" s="441"/>
      <c r="K243" s="93">
        <v>100</v>
      </c>
      <c r="L243" s="441"/>
      <c r="M243" s="441"/>
      <c r="N243" s="441"/>
      <c r="O243" s="441"/>
      <c r="P243" s="441"/>
      <c r="Q243" s="441"/>
      <c r="R243" s="94"/>
      <c r="T243" s="96"/>
      <c r="U243" s="441"/>
      <c r="V243" s="441"/>
      <c r="W243" s="441"/>
      <c r="X243" s="441"/>
      <c r="Y243" s="441"/>
      <c r="Z243" s="441"/>
      <c r="AA243" s="97"/>
      <c r="AT243" s="98" t="s">
        <v>130</v>
      </c>
      <c r="AU243" s="98" t="s">
        <v>128</v>
      </c>
      <c r="AV243" s="95" t="s">
        <v>127</v>
      </c>
      <c r="AW243" s="95" t="s">
        <v>131</v>
      </c>
      <c r="AX243" s="95" t="s">
        <v>118</v>
      </c>
      <c r="AY243" s="98" t="s">
        <v>120</v>
      </c>
    </row>
    <row r="244" spans="2:64" s="17" customFormat="1" ht="31.5" customHeight="1" x14ac:dyDescent="0.25">
      <c r="B244" s="70"/>
      <c r="C244" s="71" t="s">
        <v>353</v>
      </c>
      <c r="D244" s="71" t="s">
        <v>121</v>
      </c>
      <c r="E244" s="72" t="s">
        <v>354</v>
      </c>
      <c r="F244" s="671" t="s">
        <v>355</v>
      </c>
      <c r="G244" s="667"/>
      <c r="H244" s="667"/>
      <c r="I244" s="667"/>
      <c r="J244" s="73" t="s">
        <v>191</v>
      </c>
      <c r="K244" s="74">
        <v>0.65600000000000003</v>
      </c>
      <c r="L244" s="666"/>
      <c r="M244" s="667"/>
      <c r="N244" s="666">
        <f>ROUND(L244*K244,2)</f>
        <v>0</v>
      </c>
      <c r="O244" s="667"/>
      <c r="P244" s="667"/>
      <c r="Q244" s="667"/>
      <c r="R244" s="75"/>
      <c r="T244" s="76" t="s">
        <v>125</v>
      </c>
      <c r="U244" s="77" t="s">
        <v>126</v>
      </c>
      <c r="V244" s="78">
        <v>15.231</v>
      </c>
      <c r="W244" s="78">
        <f>V244*K244</f>
        <v>9.991536</v>
      </c>
      <c r="X244" s="78">
        <v>1.0530600000000001</v>
      </c>
      <c r="Y244" s="78">
        <f>X244*K244</f>
        <v>0.69080736000000009</v>
      </c>
      <c r="Z244" s="78">
        <v>0</v>
      </c>
      <c r="AA244" s="79">
        <f>Z244*K244</f>
        <v>0</v>
      </c>
      <c r="AR244" s="30" t="s">
        <v>127</v>
      </c>
      <c r="AT244" s="30" t="s">
        <v>121</v>
      </c>
      <c r="AU244" s="30" t="s">
        <v>128</v>
      </c>
      <c r="AY244" s="30" t="s">
        <v>120</v>
      </c>
      <c r="BE244" s="80">
        <f>IF(U244="základní",N244,0)</f>
        <v>0</v>
      </c>
      <c r="BF244" s="80">
        <f>IF(U244="snížená",N244,0)</f>
        <v>0</v>
      </c>
      <c r="BG244" s="80">
        <f>IF(U244="zákl. přenesená",N244,0)</f>
        <v>0</v>
      </c>
      <c r="BH244" s="80">
        <f>IF(U244="sníž. přenesená",N244,0)</f>
        <v>0</v>
      </c>
      <c r="BI244" s="80">
        <f>IF(U244="nulová",N244,0)</f>
        <v>0</v>
      </c>
      <c r="BJ244" s="30" t="s">
        <v>118</v>
      </c>
      <c r="BK244" s="80">
        <f>ROUND(L244*K244,2)</f>
        <v>0</v>
      </c>
      <c r="BL244" s="30" t="s">
        <v>127</v>
      </c>
    </row>
    <row r="245" spans="2:64" s="86" customFormat="1" ht="31.5" customHeight="1" x14ac:dyDescent="0.25">
      <c r="B245" s="81"/>
      <c r="C245" s="440"/>
      <c r="D245" s="440"/>
      <c r="E245" s="83" t="s">
        <v>125</v>
      </c>
      <c r="F245" s="661" t="s">
        <v>356</v>
      </c>
      <c r="G245" s="662"/>
      <c r="H245" s="662"/>
      <c r="I245" s="662"/>
      <c r="J245" s="440"/>
      <c r="K245" s="84">
        <v>0.25600000000000001</v>
      </c>
      <c r="L245" s="440"/>
      <c r="M245" s="440"/>
      <c r="N245" s="440"/>
      <c r="O245" s="440"/>
      <c r="P245" s="440"/>
      <c r="Q245" s="440"/>
      <c r="R245" s="85"/>
      <c r="T245" s="87"/>
      <c r="U245" s="440"/>
      <c r="V245" s="440"/>
      <c r="W245" s="440"/>
      <c r="X245" s="440"/>
      <c r="Y245" s="440"/>
      <c r="Z245" s="440"/>
      <c r="AA245" s="88"/>
      <c r="AT245" s="89" t="s">
        <v>130</v>
      </c>
      <c r="AU245" s="89" t="s">
        <v>128</v>
      </c>
      <c r="AV245" s="86" t="s">
        <v>128</v>
      </c>
      <c r="AW245" s="86" t="s">
        <v>131</v>
      </c>
      <c r="AX245" s="86" t="s">
        <v>119</v>
      </c>
      <c r="AY245" s="89" t="s">
        <v>120</v>
      </c>
    </row>
    <row r="246" spans="2:64" s="86" customFormat="1" ht="31.5" customHeight="1" x14ac:dyDescent="0.25">
      <c r="B246" s="81"/>
      <c r="C246" s="440"/>
      <c r="D246" s="440"/>
      <c r="E246" s="83" t="s">
        <v>125</v>
      </c>
      <c r="F246" s="663" t="s">
        <v>7976</v>
      </c>
      <c r="G246" s="662"/>
      <c r="H246" s="662"/>
      <c r="I246" s="662"/>
      <c r="J246" s="440"/>
      <c r="K246" s="84">
        <v>0.4</v>
      </c>
      <c r="L246" s="440"/>
      <c r="M246" s="440"/>
      <c r="N246" s="440"/>
      <c r="O246" s="440"/>
      <c r="P246" s="440"/>
      <c r="Q246" s="440"/>
      <c r="R246" s="85"/>
      <c r="T246" s="87"/>
      <c r="U246" s="440"/>
      <c r="V246" s="440"/>
      <c r="W246" s="440"/>
      <c r="X246" s="440"/>
      <c r="Y246" s="440"/>
      <c r="Z246" s="440"/>
      <c r="AA246" s="88"/>
      <c r="AT246" s="89" t="s">
        <v>130</v>
      </c>
      <c r="AU246" s="89" t="s">
        <v>128</v>
      </c>
      <c r="AV246" s="86" t="s">
        <v>128</v>
      </c>
      <c r="AW246" s="86" t="s">
        <v>131</v>
      </c>
      <c r="AX246" s="86" t="s">
        <v>119</v>
      </c>
      <c r="AY246" s="89" t="s">
        <v>120</v>
      </c>
    </row>
    <row r="247" spans="2:64" s="95" customFormat="1" ht="22.5" customHeight="1" x14ac:dyDescent="0.25">
      <c r="B247" s="90"/>
      <c r="C247" s="441"/>
      <c r="D247" s="441"/>
      <c r="E247" s="92" t="s">
        <v>125</v>
      </c>
      <c r="F247" s="664" t="s">
        <v>146</v>
      </c>
      <c r="G247" s="665"/>
      <c r="H247" s="665"/>
      <c r="I247" s="665"/>
      <c r="J247" s="441"/>
      <c r="K247" s="93">
        <v>0.65600000000000003</v>
      </c>
      <c r="L247" s="441"/>
      <c r="M247" s="441"/>
      <c r="N247" s="441"/>
      <c r="O247" s="441"/>
      <c r="P247" s="441"/>
      <c r="Q247" s="441"/>
      <c r="R247" s="94"/>
      <c r="T247" s="96"/>
      <c r="U247" s="441"/>
      <c r="V247" s="441"/>
      <c r="W247" s="441"/>
      <c r="X247" s="441"/>
      <c r="Y247" s="441"/>
      <c r="Z247" s="441"/>
      <c r="AA247" s="97"/>
      <c r="AT247" s="98" t="s">
        <v>130</v>
      </c>
      <c r="AU247" s="98" t="s">
        <v>128</v>
      </c>
      <c r="AV247" s="95" t="s">
        <v>127</v>
      </c>
      <c r="AW247" s="95" t="s">
        <v>131</v>
      </c>
      <c r="AX247" s="95" t="s">
        <v>118</v>
      </c>
      <c r="AY247" s="98" t="s">
        <v>120</v>
      </c>
    </row>
    <row r="248" spans="2:64" s="17" customFormat="1" ht="31.5" customHeight="1" x14ac:dyDescent="0.25">
      <c r="B248" s="70"/>
      <c r="C248" s="71" t="s">
        <v>357</v>
      </c>
      <c r="D248" s="71" t="s">
        <v>121</v>
      </c>
      <c r="E248" s="72" t="s">
        <v>358</v>
      </c>
      <c r="F248" s="671" t="s">
        <v>359</v>
      </c>
      <c r="G248" s="667"/>
      <c r="H248" s="667"/>
      <c r="I248" s="667"/>
      <c r="J248" s="73" t="s">
        <v>191</v>
      </c>
      <c r="K248" s="74">
        <v>0.32300000000000001</v>
      </c>
      <c r="L248" s="666"/>
      <c r="M248" s="667"/>
      <c r="N248" s="666">
        <f>ROUND(L248*K248,2)</f>
        <v>0</v>
      </c>
      <c r="O248" s="667"/>
      <c r="P248" s="667"/>
      <c r="Q248" s="667"/>
      <c r="R248" s="75"/>
      <c r="T248" s="76" t="s">
        <v>125</v>
      </c>
      <c r="U248" s="77" t="s">
        <v>126</v>
      </c>
      <c r="V248" s="78">
        <v>19.443999999999999</v>
      </c>
      <c r="W248" s="78">
        <f>V248*K248</f>
        <v>6.2804120000000001</v>
      </c>
      <c r="X248" s="78">
        <v>1.0395300000000001</v>
      </c>
      <c r="Y248" s="78">
        <f>X248*K248</f>
        <v>0.33576819000000002</v>
      </c>
      <c r="Z248" s="78">
        <v>0</v>
      </c>
      <c r="AA248" s="79">
        <f>Z248*K248</f>
        <v>0</v>
      </c>
      <c r="AR248" s="30" t="s">
        <v>127</v>
      </c>
      <c r="AT248" s="30" t="s">
        <v>121</v>
      </c>
      <c r="AU248" s="30" t="s">
        <v>128</v>
      </c>
      <c r="AY248" s="30" t="s">
        <v>120</v>
      </c>
      <c r="BE248" s="80">
        <f>IF(U248="základní",N248,0)</f>
        <v>0</v>
      </c>
      <c r="BF248" s="80">
        <f>IF(U248="snížená",N248,0)</f>
        <v>0</v>
      </c>
      <c r="BG248" s="80">
        <f>IF(U248="zákl. přenesená",N248,0)</f>
        <v>0</v>
      </c>
      <c r="BH248" s="80">
        <f>IF(U248="sníž. přenesená",N248,0)</f>
        <v>0</v>
      </c>
      <c r="BI248" s="80">
        <f>IF(U248="nulová",N248,0)</f>
        <v>0</v>
      </c>
      <c r="BJ248" s="30" t="s">
        <v>118</v>
      </c>
      <c r="BK248" s="80">
        <f>ROUND(L248*K248,2)</f>
        <v>0</v>
      </c>
      <c r="BL248" s="30" t="s">
        <v>127</v>
      </c>
    </row>
    <row r="249" spans="2:64" s="86" customFormat="1" ht="31.5" customHeight="1" x14ac:dyDescent="0.25">
      <c r="B249" s="81"/>
      <c r="C249" s="440"/>
      <c r="D249" s="440"/>
      <c r="E249" s="83" t="s">
        <v>125</v>
      </c>
      <c r="F249" s="661" t="s">
        <v>360</v>
      </c>
      <c r="G249" s="662"/>
      <c r="H249" s="662"/>
      <c r="I249" s="662"/>
      <c r="J249" s="440"/>
      <c r="K249" s="84">
        <v>0.23400000000000001</v>
      </c>
      <c r="L249" s="440"/>
      <c r="M249" s="440"/>
      <c r="N249" s="440"/>
      <c r="O249" s="440"/>
      <c r="P249" s="440"/>
      <c r="Q249" s="440"/>
      <c r="R249" s="85"/>
      <c r="T249" s="87"/>
      <c r="U249" s="440"/>
      <c r="V249" s="440"/>
      <c r="W249" s="440"/>
      <c r="X249" s="440"/>
      <c r="Y249" s="440"/>
      <c r="Z249" s="440"/>
      <c r="AA249" s="88"/>
      <c r="AT249" s="89" t="s">
        <v>130</v>
      </c>
      <c r="AU249" s="89" t="s">
        <v>128</v>
      </c>
      <c r="AV249" s="86" t="s">
        <v>128</v>
      </c>
      <c r="AW249" s="86" t="s">
        <v>131</v>
      </c>
      <c r="AX249" s="86" t="s">
        <v>119</v>
      </c>
      <c r="AY249" s="89" t="s">
        <v>120</v>
      </c>
    </row>
    <row r="250" spans="2:64" s="86" customFormat="1" ht="31.5" customHeight="1" x14ac:dyDescent="0.25">
      <c r="B250" s="81"/>
      <c r="C250" s="440"/>
      <c r="D250" s="440"/>
      <c r="E250" s="83" t="s">
        <v>125</v>
      </c>
      <c r="F250" s="663" t="s">
        <v>361</v>
      </c>
      <c r="G250" s="662"/>
      <c r="H250" s="662"/>
      <c r="I250" s="662"/>
      <c r="J250" s="440"/>
      <c r="K250" s="84">
        <v>8.8999999999999996E-2</v>
      </c>
      <c r="L250" s="440"/>
      <c r="M250" s="440"/>
      <c r="N250" s="440"/>
      <c r="O250" s="440"/>
      <c r="P250" s="440"/>
      <c r="Q250" s="440"/>
      <c r="R250" s="85"/>
      <c r="T250" s="87"/>
      <c r="U250" s="440"/>
      <c r="V250" s="440"/>
      <c r="W250" s="440"/>
      <c r="X250" s="440"/>
      <c r="Y250" s="440"/>
      <c r="Z250" s="440"/>
      <c r="AA250" s="88"/>
      <c r="AT250" s="89" t="s">
        <v>130</v>
      </c>
      <c r="AU250" s="89" t="s">
        <v>128</v>
      </c>
      <c r="AV250" s="86" t="s">
        <v>128</v>
      </c>
      <c r="AW250" s="86" t="s">
        <v>131</v>
      </c>
      <c r="AX250" s="86" t="s">
        <v>119</v>
      </c>
      <c r="AY250" s="89" t="s">
        <v>120</v>
      </c>
    </row>
    <row r="251" spans="2:64" s="95" customFormat="1" ht="22.5" customHeight="1" x14ac:dyDescent="0.25">
      <c r="B251" s="90"/>
      <c r="C251" s="441"/>
      <c r="D251" s="441"/>
      <c r="E251" s="92" t="s">
        <v>125</v>
      </c>
      <c r="F251" s="664" t="s">
        <v>146</v>
      </c>
      <c r="G251" s="665"/>
      <c r="H251" s="665"/>
      <c r="I251" s="665"/>
      <c r="J251" s="441"/>
      <c r="K251" s="93">
        <v>0.32300000000000001</v>
      </c>
      <c r="L251" s="441"/>
      <c r="M251" s="441"/>
      <c r="N251" s="441"/>
      <c r="O251" s="441"/>
      <c r="P251" s="441"/>
      <c r="Q251" s="441"/>
      <c r="R251" s="94"/>
      <c r="T251" s="96"/>
      <c r="U251" s="441"/>
      <c r="V251" s="441"/>
      <c r="W251" s="441"/>
      <c r="X251" s="441"/>
      <c r="Y251" s="441"/>
      <c r="Z251" s="441"/>
      <c r="AA251" s="97"/>
      <c r="AT251" s="98" t="s">
        <v>130</v>
      </c>
      <c r="AU251" s="98" t="s">
        <v>128</v>
      </c>
      <c r="AV251" s="95" t="s">
        <v>127</v>
      </c>
      <c r="AW251" s="95" t="s">
        <v>131</v>
      </c>
      <c r="AX251" s="95" t="s">
        <v>118</v>
      </c>
      <c r="AY251" s="98" t="s">
        <v>120</v>
      </c>
    </row>
    <row r="252" spans="2:64" s="17" customFormat="1" ht="31.5" customHeight="1" x14ac:dyDescent="0.25">
      <c r="B252" s="70"/>
      <c r="C252" s="71" t="s">
        <v>362</v>
      </c>
      <c r="D252" s="71" t="s">
        <v>121</v>
      </c>
      <c r="E252" s="72" t="s">
        <v>363</v>
      </c>
      <c r="F252" s="671" t="s">
        <v>364</v>
      </c>
      <c r="G252" s="667"/>
      <c r="H252" s="667"/>
      <c r="I252" s="667"/>
      <c r="J252" s="73" t="s">
        <v>134</v>
      </c>
      <c r="K252" s="74">
        <v>64.16</v>
      </c>
      <c r="L252" s="666"/>
      <c r="M252" s="667"/>
      <c r="N252" s="666">
        <f>ROUND(L252*K252,2)</f>
        <v>0</v>
      </c>
      <c r="O252" s="667"/>
      <c r="P252" s="667"/>
      <c r="Q252" s="667"/>
      <c r="R252" s="75"/>
      <c r="T252" s="76" t="s">
        <v>125</v>
      </c>
      <c r="U252" s="77" t="s">
        <v>126</v>
      </c>
      <c r="V252" s="78">
        <v>1.415</v>
      </c>
      <c r="W252" s="78">
        <f>V252*K252</f>
        <v>90.7864</v>
      </c>
      <c r="X252" s="78">
        <v>2.5156000000000001</v>
      </c>
      <c r="Y252" s="78">
        <f>X252*K252</f>
        <v>161.40089599999999</v>
      </c>
      <c r="Z252" s="78">
        <v>0</v>
      </c>
      <c r="AA252" s="79">
        <f>Z252*K252</f>
        <v>0</v>
      </c>
      <c r="AR252" s="30" t="s">
        <v>127</v>
      </c>
      <c r="AT252" s="30" t="s">
        <v>121</v>
      </c>
      <c r="AU252" s="30" t="s">
        <v>128</v>
      </c>
      <c r="AY252" s="30" t="s">
        <v>120</v>
      </c>
      <c r="BE252" s="80">
        <f>IF(U252="základní",N252,0)</f>
        <v>0</v>
      </c>
      <c r="BF252" s="80">
        <f>IF(U252="snížená",N252,0)</f>
        <v>0</v>
      </c>
      <c r="BG252" s="80">
        <f>IF(U252="zákl. přenesená",N252,0)</f>
        <v>0</v>
      </c>
      <c r="BH252" s="80">
        <f>IF(U252="sníž. přenesená",N252,0)</f>
        <v>0</v>
      </c>
      <c r="BI252" s="80">
        <f>IF(U252="nulová",N252,0)</f>
        <v>0</v>
      </c>
      <c r="BJ252" s="30" t="s">
        <v>118</v>
      </c>
      <c r="BK252" s="80">
        <f>ROUND(L252*K252,2)</f>
        <v>0</v>
      </c>
      <c r="BL252" s="30" t="s">
        <v>127</v>
      </c>
    </row>
    <row r="253" spans="2:64" s="86" customFormat="1" ht="57" customHeight="1" x14ac:dyDescent="0.25">
      <c r="B253" s="81"/>
      <c r="C253" s="440"/>
      <c r="D253" s="440"/>
      <c r="E253" s="83" t="s">
        <v>125</v>
      </c>
      <c r="F253" s="661" t="s">
        <v>365</v>
      </c>
      <c r="G253" s="662"/>
      <c r="H253" s="662"/>
      <c r="I253" s="662"/>
      <c r="J253" s="440"/>
      <c r="K253" s="84">
        <v>28.834</v>
      </c>
      <c r="L253" s="440"/>
      <c r="M253" s="440"/>
      <c r="N253" s="440"/>
      <c r="O253" s="440"/>
      <c r="P253" s="440"/>
      <c r="Q253" s="440"/>
      <c r="R253" s="85"/>
      <c r="T253" s="87"/>
      <c r="U253" s="440"/>
      <c r="V253" s="440"/>
      <c r="W253" s="440"/>
      <c r="X253" s="440"/>
      <c r="Y253" s="440"/>
      <c r="Z253" s="440"/>
      <c r="AA253" s="88"/>
      <c r="AT253" s="89" t="s">
        <v>130</v>
      </c>
      <c r="AU253" s="89" t="s">
        <v>128</v>
      </c>
      <c r="AV253" s="86" t="s">
        <v>128</v>
      </c>
      <c r="AW253" s="86" t="s">
        <v>131</v>
      </c>
      <c r="AX253" s="86" t="s">
        <v>119</v>
      </c>
      <c r="AY253" s="89" t="s">
        <v>120</v>
      </c>
    </row>
    <row r="254" spans="2:64" s="86" customFormat="1" ht="31.5" customHeight="1" x14ac:dyDescent="0.25">
      <c r="B254" s="81"/>
      <c r="C254" s="440"/>
      <c r="D254" s="440"/>
      <c r="E254" s="83" t="s">
        <v>125</v>
      </c>
      <c r="F254" s="663" t="s">
        <v>7975</v>
      </c>
      <c r="G254" s="662"/>
      <c r="H254" s="662"/>
      <c r="I254" s="662"/>
      <c r="J254" s="440"/>
      <c r="K254" s="84">
        <v>35.326000000000001</v>
      </c>
      <c r="L254" s="440"/>
      <c r="M254" s="440"/>
      <c r="N254" s="440"/>
      <c r="O254" s="440"/>
      <c r="P254" s="440"/>
      <c r="Q254" s="440"/>
      <c r="R254" s="85"/>
      <c r="T254" s="87"/>
      <c r="U254" s="440"/>
      <c r="V254" s="440"/>
      <c r="W254" s="440"/>
      <c r="X254" s="440"/>
      <c r="Y254" s="440"/>
      <c r="Z254" s="440"/>
      <c r="AA254" s="88"/>
      <c r="AT254" s="89" t="s">
        <v>130</v>
      </c>
      <c r="AU254" s="89" t="s">
        <v>128</v>
      </c>
      <c r="AV254" s="86" t="s">
        <v>128</v>
      </c>
      <c r="AW254" s="86" t="s">
        <v>131</v>
      </c>
      <c r="AX254" s="86" t="s">
        <v>119</v>
      </c>
      <c r="AY254" s="89" t="s">
        <v>120</v>
      </c>
    </row>
    <row r="255" spans="2:64" s="95" customFormat="1" ht="22.5" customHeight="1" x14ac:dyDescent="0.25">
      <c r="B255" s="90"/>
      <c r="C255" s="441"/>
      <c r="D255" s="441"/>
      <c r="E255" s="92" t="s">
        <v>125</v>
      </c>
      <c r="F255" s="664" t="s">
        <v>146</v>
      </c>
      <c r="G255" s="665"/>
      <c r="H255" s="665"/>
      <c r="I255" s="665"/>
      <c r="J255" s="441"/>
      <c r="K255" s="93">
        <v>64.16</v>
      </c>
      <c r="L255" s="441"/>
      <c r="M255" s="441"/>
      <c r="N255" s="441"/>
      <c r="O255" s="441"/>
      <c r="P255" s="441"/>
      <c r="Q255" s="441"/>
      <c r="R255" s="94"/>
      <c r="T255" s="96"/>
      <c r="U255" s="441"/>
      <c r="V255" s="441"/>
      <c r="W255" s="441"/>
      <c r="X255" s="441"/>
      <c r="Y255" s="441"/>
      <c r="Z255" s="441"/>
      <c r="AA255" s="97"/>
      <c r="AT255" s="98" t="s">
        <v>130</v>
      </c>
      <c r="AU255" s="98" t="s">
        <v>128</v>
      </c>
      <c r="AV255" s="95" t="s">
        <v>127</v>
      </c>
      <c r="AW255" s="95" t="s">
        <v>131</v>
      </c>
      <c r="AX255" s="95" t="s">
        <v>118</v>
      </c>
      <c r="AY255" s="98" t="s">
        <v>120</v>
      </c>
    </row>
    <row r="256" spans="2:64" s="62" customFormat="1" ht="29.85" customHeight="1" x14ac:dyDescent="0.3">
      <c r="B256" s="58"/>
      <c r="C256" s="59"/>
      <c r="D256" s="69" t="s">
        <v>78</v>
      </c>
      <c r="E256" s="69"/>
      <c r="F256" s="69"/>
      <c r="G256" s="69"/>
      <c r="H256" s="69"/>
      <c r="I256" s="69"/>
      <c r="J256" s="69"/>
      <c r="K256" s="69"/>
      <c r="L256" s="69"/>
      <c r="M256" s="69"/>
      <c r="N256" s="659">
        <f>BK256</f>
        <v>0</v>
      </c>
      <c r="O256" s="660"/>
      <c r="P256" s="660"/>
      <c r="Q256" s="660"/>
      <c r="R256" s="61"/>
      <c r="T256" s="63"/>
      <c r="U256" s="59"/>
      <c r="V256" s="59"/>
      <c r="W256" s="64">
        <f>SUM(W257:W313)</f>
        <v>267.24885999999998</v>
      </c>
      <c r="X256" s="59"/>
      <c r="Y256" s="64">
        <f>SUM(Y257:Y313)</f>
        <v>69.859576529999984</v>
      </c>
      <c r="Z256" s="59"/>
      <c r="AA256" s="65">
        <f>SUM(AA257:AA313)</f>
        <v>0</v>
      </c>
      <c r="AR256" s="66" t="s">
        <v>118</v>
      </c>
      <c r="AT256" s="67" t="s">
        <v>117</v>
      </c>
      <c r="AU256" s="67" t="s">
        <v>118</v>
      </c>
      <c r="AY256" s="66" t="s">
        <v>120</v>
      </c>
      <c r="BK256" s="68">
        <f>SUM(BK257:BK313)</f>
        <v>0</v>
      </c>
    </row>
    <row r="257" spans="2:64" s="17" customFormat="1" ht="31.5" customHeight="1" x14ac:dyDescent="0.25">
      <c r="B257" s="70"/>
      <c r="C257" s="71" t="s">
        <v>366</v>
      </c>
      <c r="D257" s="71" t="s">
        <v>121</v>
      </c>
      <c r="E257" s="72" t="s">
        <v>367</v>
      </c>
      <c r="F257" s="671" t="s">
        <v>368</v>
      </c>
      <c r="G257" s="667"/>
      <c r="H257" s="667"/>
      <c r="I257" s="667"/>
      <c r="J257" s="73" t="s">
        <v>134</v>
      </c>
      <c r="K257" s="74">
        <v>2.1869999999999998</v>
      </c>
      <c r="L257" s="666"/>
      <c r="M257" s="667"/>
      <c r="N257" s="666">
        <f>ROUND(L257*K257,2)</f>
        <v>0</v>
      </c>
      <c r="O257" s="667"/>
      <c r="P257" s="667"/>
      <c r="Q257" s="667"/>
      <c r="R257" s="75"/>
      <c r="T257" s="76" t="s">
        <v>125</v>
      </c>
      <c r="U257" s="77" t="s">
        <v>126</v>
      </c>
      <c r="V257" s="78">
        <v>4.7939999999999996</v>
      </c>
      <c r="W257" s="78">
        <f>V257*K257</f>
        <v>10.484477999999998</v>
      </c>
      <c r="X257" s="78">
        <v>1.8774999999999999</v>
      </c>
      <c r="Y257" s="78">
        <f>X257*K257</f>
        <v>4.1060924999999999</v>
      </c>
      <c r="Z257" s="78">
        <v>0</v>
      </c>
      <c r="AA257" s="79">
        <f>Z257*K257</f>
        <v>0</v>
      </c>
      <c r="AR257" s="30" t="s">
        <v>127</v>
      </c>
      <c r="AT257" s="30" t="s">
        <v>121</v>
      </c>
      <c r="AU257" s="30" t="s">
        <v>128</v>
      </c>
      <c r="AY257" s="30" t="s">
        <v>120</v>
      </c>
      <c r="BE257" s="80">
        <f>IF(U257="základní",N257,0)</f>
        <v>0</v>
      </c>
      <c r="BF257" s="80">
        <f>IF(U257="snížená",N257,0)</f>
        <v>0</v>
      </c>
      <c r="BG257" s="80">
        <f>IF(U257="zákl. přenesená",N257,0)</f>
        <v>0</v>
      </c>
      <c r="BH257" s="80">
        <f>IF(U257="sníž. přenesená",N257,0)</f>
        <v>0</v>
      </c>
      <c r="BI257" s="80">
        <f>IF(U257="nulová",N257,0)</f>
        <v>0</v>
      </c>
      <c r="BJ257" s="30" t="s">
        <v>118</v>
      </c>
      <c r="BK257" s="80">
        <f>ROUND(L257*K257,2)</f>
        <v>0</v>
      </c>
      <c r="BL257" s="30" t="s">
        <v>127</v>
      </c>
    </row>
    <row r="258" spans="2:64" s="86" customFormat="1" ht="31.5" customHeight="1" x14ac:dyDescent="0.25">
      <c r="B258" s="81"/>
      <c r="C258" s="440"/>
      <c r="D258" s="440"/>
      <c r="E258" s="83" t="s">
        <v>125</v>
      </c>
      <c r="F258" s="661" t="s">
        <v>369</v>
      </c>
      <c r="G258" s="662"/>
      <c r="H258" s="662"/>
      <c r="I258" s="662"/>
      <c r="J258" s="440"/>
      <c r="K258" s="84">
        <v>7.4999999999999997E-2</v>
      </c>
      <c r="L258" s="440"/>
      <c r="M258" s="440"/>
      <c r="N258" s="440"/>
      <c r="O258" s="440"/>
      <c r="P258" s="440"/>
      <c r="Q258" s="440"/>
      <c r="R258" s="85"/>
      <c r="T258" s="87"/>
      <c r="U258" s="440"/>
      <c r="V258" s="440"/>
      <c r="W258" s="440"/>
      <c r="X258" s="440"/>
      <c r="Y258" s="440"/>
      <c r="Z258" s="440"/>
      <c r="AA258" s="88"/>
      <c r="AT258" s="89" t="s">
        <v>130</v>
      </c>
      <c r="AU258" s="89" t="s">
        <v>128</v>
      </c>
      <c r="AV258" s="86" t="s">
        <v>128</v>
      </c>
      <c r="AW258" s="86" t="s">
        <v>131</v>
      </c>
      <c r="AX258" s="86" t="s">
        <v>119</v>
      </c>
      <c r="AY258" s="89" t="s">
        <v>120</v>
      </c>
    </row>
    <row r="259" spans="2:64" s="86" customFormat="1" ht="31.5" customHeight="1" x14ac:dyDescent="0.25">
      <c r="B259" s="81"/>
      <c r="C259" s="440"/>
      <c r="D259" s="440"/>
      <c r="E259" s="83" t="s">
        <v>125</v>
      </c>
      <c r="F259" s="663" t="s">
        <v>370</v>
      </c>
      <c r="G259" s="662"/>
      <c r="H259" s="662"/>
      <c r="I259" s="662"/>
      <c r="J259" s="440"/>
      <c r="K259" s="84">
        <v>4.2000000000000003E-2</v>
      </c>
      <c r="L259" s="440"/>
      <c r="M259" s="440"/>
      <c r="N259" s="440"/>
      <c r="O259" s="440"/>
      <c r="P259" s="440"/>
      <c r="Q259" s="440"/>
      <c r="R259" s="85"/>
      <c r="T259" s="87"/>
      <c r="U259" s="440"/>
      <c r="V259" s="440"/>
      <c r="W259" s="440"/>
      <c r="X259" s="440"/>
      <c r="Y259" s="440"/>
      <c r="Z259" s="440"/>
      <c r="AA259" s="88"/>
      <c r="AT259" s="89" t="s">
        <v>130</v>
      </c>
      <c r="AU259" s="89" t="s">
        <v>128</v>
      </c>
      <c r="AV259" s="86" t="s">
        <v>128</v>
      </c>
      <c r="AW259" s="86" t="s">
        <v>131</v>
      </c>
      <c r="AX259" s="86" t="s">
        <v>119</v>
      </c>
      <c r="AY259" s="89" t="s">
        <v>120</v>
      </c>
    </row>
    <row r="260" spans="2:64" s="86" customFormat="1" ht="57" customHeight="1" x14ac:dyDescent="0.25">
      <c r="B260" s="81"/>
      <c r="C260" s="440"/>
      <c r="D260" s="440"/>
      <c r="E260" s="83" t="s">
        <v>125</v>
      </c>
      <c r="F260" s="663" t="s">
        <v>371</v>
      </c>
      <c r="G260" s="662"/>
      <c r="H260" s="662"/>
      <c r="I260" s="662"/>
      <c r="J260" s="440"/>
      <c r="K260" s="84">
        <v>0.72599999999999998</v>
      </c>
      <c r="L260" s="440"/>
      <c r="M260" s="440"/>
      <c r="N260" s="440"/>
      <c r="O260" s="440"/>
      <c r="P260" s="440"/>
      <c r="Q260" s="440"/>
      <c r="R260" s="85"/>
      <c r="T260" s="87"/>
      <c r="U260" s="440"/>
      <c r="V260" s="440"/>
      <c r="W260" s="440"/>
      <c r="X260" s="440"/>
      <c r="Y260" s="440"/>
      <c r="Z260" s="440"/>
      <c r="AA260" s="88"/>
      <c r="AT260" s="89" t="s">
        <v>130</v>
      </c>
      <c r="AU260" s="89" t="s">
        <v>128</v>
      </c>
      <c r="AV260" s="86" t="s">
        <v>128</v>
      </c>
      <c r="AW260" s="86" t="s">
        <v>131</v>
      </c>
      <c r="AX260" s="86" t="s">
        <v>119</v>
      </c>
      <c r="AY260" s="89" t="s">
        <v>120</v>
      </c>
    </row>
    <row r="261" spans="2:64" s="86" customFormat="1" ht="57" customHeight="1" x14ac:dyDescent="0.25">
      <c r="B261" s="81"/>
      <c r="C261" s="440"/>
      <c r="D261" s="440"/>
      <c r="E261" s="83" t="s">
        <v>125</v>
      </c>
      <c r="F261" s="663" t="s">
        <v>372</v>
      </c>
      <c r="G261" s="662"/>
      <c r="H261" s="662"/>
      <c r="I261" s="662"/>
      <c r="J261" s="440"/>
      <c r="K261" s="84">
        <v>1.3440000000000001</v>
      </c>
      <c r="L261" s="440"/>
      <c r="M261" s="440"/>
      <c r="N261" s="440"/>
      <c r="O261" s="440"/>
      <c r="P261" s="440"/>
      <c r="Q261" s="440"/>
      <c r="R261" s="85"/>
      <c r="T261" s="87"/>
      <c r="U261" s="440"/>
      <c r="V261" s="440"/>
      <c r="W261" s="440"/>
      <c r="X261" s="440"/>
      <c r="Y261" s="440"/>
      <c r="Z261" s="440"/>
      <c r="AA261" s="88"/>
      <c r="AT261" s="89" t="s">
        <v>130</v>
      </c>
      <c r="AU261" s="89" t="s">
        <v>128</v>
      </c>
      <c r="AV261" s="86" t="s">
        <v>128</v>
      </c>
      <c r="AW261" s="86" t="s">
        <v>131</v>
      </c>
      <c r="AX261" s="86" t="s">
        <v>119</v>
      </c>
      <c r="AY261" s="89" t="s">
        <v>120</v>
      </c>
    </row>
    <row r="262" spans="2:64" s="95" customFormat="1" ht="22.5" customHeight="1" x14ac:dyDescent="0.25">
      <c r="B262" s="90"/>
      <c r="C262" s="441"/>
      <c r="D262" s="441"/>
      <c r="E262" s="92" t="s">
        <v>125</v>
      </c>
      <c r="F262" s="664" t="s">
        <v>146</v>
      </c>
      <c r="G262" s="665"/>
      <c r="H262" s="665"/>
      <c r="I262" s="665"/>
      <c r="J262" s="441"/>
      <c r="K262" s="93">
        <v>2.1869999999999998</v>
      </c>
      <c r="L262" s="441"/>
      <c r="M262" s="441"/>
      <c r="N262" s="441"/>
      <c r="O262" s="441"/>
      <c r="P262" s="441"/>
      <c r="Q262" s="441"/>
      <c r="R262" s="94"/>
      <c r="T262" s="96"/>
      <c r="U262" s="441"/>
      <c r="V262" s="441"/>
      <c r="W262" s="441"/>
      <c r="X262" s="441"/>
      <c r="Y262" s="441"/>
      <c r="Z262" s="441"/>
      <c r="AA262" s="97"/>
      <c r="AT262" s="98" t="s">
        <v>130</v>
      </c>
      <c r="AU262" s="98" t="s">
        <v>128</v>
      </c>
      <c r="AV262" s="95" t="s">
        <v>127</v>
      </c>
      <c r="AW262" s="95" t="s">
        <v>131</v>
      </c>
      <c r="AX262" s="95" t="s">
        <v>118</v>
      </c>
      <c r="AY262" s="98" t="s">
        <v>120</v>
      </c>
    </row>
    <row r="263" spans="2:64" s="17" customFormat="1" ht="31.5" customHeight="1" x14ac:dyDescent="0.25">
      <c r="B263" s="70"/>
      <c r="C263" s="71" t="s">
        <v>373</v>
      </c>
      <c r="D263" s="71" t="s">
        <v>121</v>
      </c>
      <c r="E263" s="72" t="s">
        <v>374</v>
      </c>
      <c r="F263" s="671" t="s">
        <v>375</v>
      </c>
      <c r="G263" s="667"/>
      <c r="H263" s="667"/>
      <c r="I263" s="667"/>
      <c r="J263" s="73" t="s">
        <v>134</v>
      </c>
      <c r="K263" s="74">
        <v>6.0439999999999996</v>
      </c>
      <c r="L263" s="666"/>
      <c r="M263" s="667"/>
      <c r="N263" s="666">
        <f>ROUND(L263*K263,2)</f>
        <v>0</v>
      </c>
      <c r="O263" s="667"/>
      <c r="P263" s="667"/>
      <c r="Q263" s="667"/>
      <c r="R263" s="75"/>
      <c r="T263" s="76" t="s">
        <v>125</v>
      </c>
      <c r="U263" s="77" t="s">
        <v>126</v>
      </c>
      <c r="V263" s="78">
        <v>3.8420000000000001</v>
      </c>
      <c r="W263" s="78">
        <f>V263*K263</f>
        <v>23.221048</v>
      </c>
      <c r="X263" s="78">
        <v>1.8774999999999999</v>
      </c>
      <c r="Y263" s="78">
        <f>X263*K263</f>
        <v>11.34761</v>
      </c>
      <c r="Z263" s="78">
        <v>0</v>
      </c>
      <c r="AA263" s="79">
        <f>Z263*K263</f>
        <v>0</v>
      </c>
      <c r="AR263" s="30" t="s">
        <v>127</v>
      </c>
      <c r="AT263" s="30" t="s">
        <v>121</v>
      </c>
      <c r="AU263" s="30" t="s">
        <v>128</v>
      </c>
      <c r="AY263" s="30" t="s">
        <v>120</v>
      </c>
      <c r="BE263" s="80">
        <f>IF(U263="základní",N263,0)</f>
        <v>0</v>
      </c>
      <c r="BF263" s="80">
        <f>IF(U263="snížená",N263,0)</f>
        <v>0</v>
      </c>
      <c r="BG263" s="80">
        <f>IF(U263="zákl. přenesená",N263,0)</f>
        <v>0</v>
      </c>
      <c r="BH263" s="80">
        <f>IF(U263="sníž. přenesená",N263,0)</f>
        <v>0</v>
      </c>
      <c r="BI263" s="80">
        <f>IF(U263="nulová",N263,0)</f>
        <v>0</v>
      </c>
      <c r="BJ263" s="30" t="s">
        <v>118</v>
      </c>
      <c r="BK263" s="80">
        <f>ROUND(L263*K263,2)</f>
        <v>0</v>
      </c>
      <c r="BL263" s="30" t="s">
        <v>127</v>
      </c>
    </row>
    <row r="264" spans="2:64" s="86" customFormat="1" ht="44.25" customHeight="1" x14ac:dyDescent="0.25">
      <c r="B264" s="81"/>
      <c r="C264" s="440"/>
      <c r="D264" s="440"/>
      <c r="E264" s="83" t="s">
        <v>125</v>
      </c>
      <c r="F264" s="661" t="s">
        <v>376</v>
      </c>
      <c r="G264" s="662"/>
      <c r="H264" s="662"/>
      <c r="I264" s="662"/>
      <c r="J264" s="440"/>
      <c r="K264" s="84">
        <v>1.7310000000000001</v>
      </c>
      <c r="L264" s="440"/>
      <c r="M264" s="440"/>
      <c r="N264" s="440"/>
      <c r="O264" s="440"/>
      <c r="P264" s="440"/>
      <c r="Q264" s="440"/>
      <c r="R264" s="85"/>
      <c r="T264" s="87"/>
      <c r="U264" s="440"/>
      <c r="V264" s="440"/>
      <c r="W264" s="440"/>
      <c r="X264" s="440"/>
      <c r="Y264" s="440"/>
      <c r="Z264" s="440"/>
      <c r="AA264" s="88"/>
      <c r="AT264" s="89" t="s">
        <v>130</v>
      </c>
      <c r="AU264" s="89" t="s">
        <v>128</v>
      </c>
      <c r="AV264" s="86" t="s">
        <v>128</v>
      </c>
      <c r="AW264" s="86" t="s">
        <v>131</v>
      </c>
      <c r="AX264" s="86" t="s">
        <v>119</v>
      </c>
      <c r="AY264" s="89" t="s">
        <v>120</v>
      </c>
    </row>
    <row r="265" spans="2:64" s="86" customFormat="1" ht="31.5" customHeight="1" x14ac:dyDescent="0.25">
      <c r="B265" s="81"/>
      <c r="C265" s="440"/>
      <c r="D265" s="440"/>
      <c r="E265" s="83" t="s">
        <v>125</v>
      </c>
      <c r="F265" s="663" t="s">
        <v>377</v>
      </c>
      <c r="G265" s="662"/>
      <c r="H265" s="662"/>
      <c r="I265" s="662"/>
      <c r="J265" s="440"/>
      <c r="K265" s="84">
        <v>4.3129999999999997</v>
      </c>
      <c r="L265" s="440"/>
      <c r="M265" s="440"/>
      <c r="N265" s="440"/>
      <c r="O265" s="440"/>
      <c r="P265" s="440"/>
      <c r="Q265" s="440"/>
      <c r="R265" s="85"/>
      <c r="T265" s="87"/>
      <c r="U265" s="440"/>
      <c r="V265" s="440"/>
      <c r="W265" s="440"/>
      <c r="X265" s="440"/>
      <c r="Y265" s="440"/>
      <c r="Z265" s="440"/>
      <c r="AA265" s="88"/>
      <c r="AT265" s="89" t="s">
        <v>130</v>
      </c>
      <c r="AU265" s="89" t="s">
        <v>128</v>
      </c>
      <c r="AV265" s="86" t="s">
        <v>128</v>
      </c>
      <c r="AW265" s="86" t="s">
        <v>131</v>
      </c>
      <c r="AX265" s="86" t="s">
        <v>119</v>
      </c>
      <c r="AY265" s="89" t="s">
        <v>120</v>
      </c>
    </row>
    <row r="266" spans="2:64" s="95" customFormat="1" ht="22.5" customHeight="1" x14ac:dyDescent="0.25">
      <c r="B266" s="90"/>
      <c r="C266" s="441"/>
      <c r="D266" s="441"/>
      <c r="E266" s="92" t="s">
        <v>125</v>
      </c>
      <c r="F266" s="664" t="s">
        <v>146</v>
      </c>
      <c r="G266" s="665"/>
      <c r="H266" s="665"/>
      <c r="I266" s="665"/>
      <c r="J266" s="441"/>
      <c r="K266" s="93">
        <v>6.0439999999999996</v>
      </c>
      <c r="L266" s="441"/>
      <c r="M266" s="441"/>
      <c r="N266" s="441"/>
      <c r="O266" s="441"/>
      <c r="P266" s="441"/>
      <c r="Q266" s="441"/>
      <c r="R266" s="94"/>
      <c r="T266" s="96"/>
      <c r="U266" s="441"/>
      <c r="V266" s="441"/>
      <c r="W266" s="441"/>
      <c r="X266" s="441"/>
      <c r="Y266" s="441"/>
      <c r="Z266" s="441"/>
      <c r="AA266" s="97"/>
      <c r="AT266" s="98" t="s">
        <v>130</v>
      </c>
      <c r="AU266" s="98" t="s">
        <v>128</v>
      </c>
      <c r="AV266" s="95" t="s">
        <v>127</v>
      </c>
      <c r="AW266" s="95" t="s">
        <v>131</v>
      </c>
      <c r="AX266" s="95" t="s">
        <v>118</v>
      </c>
      <c r="AY266" s="98" t="s">
        <v>120</v>
      </c>
    </row>
    <row r="267" spans="2:64" s="17" customFormat="1" ht="44.25" customHeight="1" x14ac:dyDescent="0.25">
      <c r="B267" s="70"/>
      <c r="C267" s="71" t="s">
        <v>378</v>
      </c>
      <c r="D267" s="71" t="s">
        <v>121</v>
      </c>
      <c r="E267" s="72" t="s">
        <v>379</v>
      </c>
      <c r="F267" s="671" t="s">
        <v>380</v>
      </c>
      <c r="G267" s="667"/>
      <c r="H267" s="667"/>
      <c r="I267" s="667"/>
      <c r="J267" s="73" t="s">
        <v>172</v>
      </c>
      <c r="K267" s="74">
        <v>16.744</v>
      </c>
      <c r="L267" s="666"/>
      <c r="M267" s="667"/>
      <c r="N267" s="666">
        <f>ROUND(L267*K267,2)</f>
        <v>0</v>
      </c>
      <c r="O267" s="667"/>
      <c r="P267" s="667"/>
      <c r="Q267" s="667"/>
      <c r="R267" s="75"/>
      <c r="T267" s="76" t="s">
        <v>125</v>
      </c>
      <c r="U267" s="77" t="s">
        <v>126</v>
      </c>
      <c r="V267" s="78">
        <v>0.61699999999999999</v>
      </c>
      <c r="W267" s="78">
        <f>V267*K267</f>
        <v>10.331047999999999</v>
      </c>
      <c r="X267" s="78">
        <v>0.34661999999999998</v>
      </c>
      <c r="Y267" s="78">
        <f>X267*K267</f>
        <v>5.8038052799999997</v>
      </c>
      <c r="Z267" s="78">
        <v>0</v>
      </c>
      <c r="AA267" s="79">
        <f>Z267*K267</f>
        <v>0</v>
      </c>
      <c r="AR267" s="30" t="s">
        <v>127</v>
      </c>
      <c r="AT267" s="30" t="s">
        <v>121</v>
      </c>
      <c r="AU267" s="30" t="s">
        <v>128</v>
      </c>
      <c r="AY267" s="30" t="s">
        <v>120</v>
      </c>
      <c r="BE267" s="80">
        <f>IF(U267="základní",N267,0)</f>
        <v>0</v>
      </c>
      <c r="BF267" s="80">
        <f>IF(U267="snížená",N267,0)</f>
        <v>0</v>
      </c>
      <c r="BG267" s="80">
        <f>IF(U267="zákl. přenesená",N267,0)</f>
        <v>0</v>
      </c>
      <c r="BH267" s="80">
        <f>IF(U267="sníž. přenesená",N267,0)</f>
        <v>0</v>
      </c>
      <c r="BI267" s="80">
        <f>IF(U267="nulová",N267,0)</f>
        <v>0</v>
      </c>
      <c r="BJ267" s="30" t="s">
        <v>118</v>
      </c>
      <c r="BK267" s="80">
        <f>ROUND(L267*K267,2)</f>
        <v>0</v>
      </c>
      <c r="BL267" s="30" t="s">
        <v>127</v>
      </c>
    </row>
    <row r="268" spans="2:64" s="109" customFormat="1" ht="22.5" customHeight="1" x14ac:dyDescent="0.25">
      <c r="B268" s="105"/>
      <c r="C268" s="442"/>
      <c r="D268" s="442"/>
      <c r="E268" s="107" t="s">
        <v>125</v>
      </c>
      <c r="F268" s="672" t="s">
        <v>381</v>
      </c>
      <c r="G268" s="673"/>
      <c r="H268" s="673"/>
      <c r="I268" s="673"/>
      <c r="J268" s="442"/>
      <c r="K268" s="107" t="s">
        <v>125</v>
      </c>
      <c r="L268" s="442"/>
      <c r="M268" s="442"/>
      <c r="N268" s="442"/>
      <c r="O268" s="442"/>
      <c r="P268" s="442"/>
      <c r="Q268" s="442"/>
      <c r="R268" s="108"/>
      <c r="T268" s="110"/>
      <c r="U268" s="442"/>
      <c r="V268" s="442"/>
      <c r="W268" s="442"/>
      <c r="X268" s="442"/>
      <c r="Y268" s="442"/>
      <c r="Z268" s="442"/>
      <c r="AA268" s="111"/>
      <c r="AT268" s="112" t="s">
        <v>130</v>
      </c>
      <c r="AU268" s="112" t="s">
        <v>128</v>
      </c>
      <c r="AV268" s="109" t="s">
        <v>118</v>
      </c>
      <c r="AW268" s="109" t="s">
        <v>131</v>
      </c>
      <c r="AX268" s="109" t="s">
        <v>119</v>
      </c>
      <c r="AY268" s="112" t="s">
        <v>120</v>
      </c>
    </row>
    <row r="269" spans="2:64" s="86" customFormat="1" ht="31.5" customHeight="1" x14ac:dyDescent="0.25">
      <c r="B269" s="81"/>
      <c r="C269" s="440"/>
      <c r="D269" s="440"/>
      <c r="E269" s="83" t="s">
        <v>125</v>
      </c>
      <c r="F269" s="663" t="s">
        <v>382</v>
      </c>
      <c r="G269" s="662"/>
      <c r="H269" s="662"/>
      <c r="I269" s="662"/>
      <c r="J269" s="440"/>
      <c r="K269" s="84">
        <v>14.609</v>
      </c>
      <c r="L269" s="440"/>
      <c r="M269" s="440"/>
      <c r="N269" s="440"/>
      <c r="O269" s="440"/>
      <c r="P269" s="440"/>
      <c r="Q269" s="440"/>
      <c r="R269" s="85"/>
      <c r="T269" s="87"/>
      <c r="U269" s="440"/>
      <c r="V269" s="440"/>
      <c r="W269" s="440"/>
      <c r="X269" s="440"/>
      <c r="Y269" s="440"/>
      <c r="Z269" s="440"/>
      <c r="AA269" s="88"/>
      <c r="AT269" s="89" t="s">
        <v>130</v>
      </c>
      <c r="AU269" s="89" t="s">
        <v>128</v>
      </c>
      <c r="AV269" s="86" t="s">
        <v>128</v>
      </c>
      <c r="AW269" s="86" t="s">
        <v>131</v>
      </c>
      <c r="AX269" s="86" t="s">
        <v>119</v>
      </c>
      <c r="AY269" s="89" t="s">
        <v>120</v>
      </c>
    </row>
    <row r="270" spans="2:64" s="86" customFormat="1" ht="22.5" customHeight="1" x14ac:dyDescent="0.25">
      <c r="B270" s="81"/>
      <c r="C270" s="440"/>
      <c r="D270" s="440"/>
      <c r="E270" s="83" t="s">
        <v>125</v>
      </c>
      <c r="F270" s="663" t="s">
        <v>383</v>
      </c>
      <c r="G270" s="662"/>
      <c r="H270" s="662"/>
      <c r="I270" s="662"/>
      <c r="J270" s="440"/>
      <c r="K270" s="84">
        <v>2.1349999999999998</v>
      </c>
      <c r="L270" s="440"/>
      <c r="M270" s="440"/>
      <c r="N270" s="440"/>
      <c r="O270" s="440"/>
      <c r="P270" s="440"/>
      <c r="Q270" s="440"/>
      <c r="R270" s="85"/>
      <c r="T270" s="87"/>
      <c r="U270" s="440"/>
      <c r="V270" s="440"/>
      <c r="W270" s="440"/>
      <c r="X270" s="440"/>
      <c r="Y270" s="440"/>
      <c r="Z270" s="440"/>
      <c r="AA270" s="88"/>
      <c r="AT270" s="89" t="s">
        <v>130</v>
      </c>
      <c r="AU270" s="89" t="s">
        <v>128</v>
      </c>
      <c r="AV270" s="86" t="s">
        <v>128</v>
      </c>
      <c r="AW270" s="86" t="s">
        <v>131</v>
      </c>
      <c r="AX270" s="86" t="s">
        <v>119</v>
      </c>
      <c r="AY270" s="89" t="s">
        <v>120</v>
      </c>
    </row>
    <row r="271" spans="2:64" s="95" customFormat="1" ht="22.5" customHeight="1" x14ac:dyDescent="0.25">
      <c r="B271" s="90"/>
      <c r="C271" s="441"/>
      <c r="D271" s="441"/>
      <c r="E271" s="92" t="s">
        <v>125</v>
      </c>
      <c r="F271" s="664" t="s">
        <v>146</v>
      </c>
      <c r="G271" s="665"/>
      <c r="H271" s="665"/>
      <c r="I271" s="665"/>
      <c r="J271" s="441"/>
      <c r="K271" s="93">
        <v>16.744</v>
      </c>
      <c r="L271" s="441"/>
      <c r="M271" s="441"/>
      <c r="N271" s="441"/>
      <c r="O271" s="441"/>
      <c r="P271" s="441"/>
      <c r="Q271" s="441"/>
      <c r="R271" s="94"/>
      <c r="T271" s="96"/>
      <c r="U271" s="441"/>
      <c r="V271" s="441"/>
      <c r="W271" s="441"/>
      <c r="X271" s="441"/>
      <c r="Y271" s="441"/>
      <c r="Z271" s="441"/>
      <c r="AA271" s="97"/>
      <c r="AT271" s="98" t="s">
        <v>130</v>
      </c>
      <c r="AU271" s="98" t="s">
        <v>128</v>
      </c>
      <c r="AV271" s="95" t="s">
        <v>127</v>
      </c>
      <c r="AW271" s="95" t="s">
        <v>131</v>
      </c>
      <c r="AX271" s="95" t="s">
        <v>118</v>
      </c>
      <c r="AY271" s="98" t="s">
        <v>120</v>
      </c>
    </row>
    <row r="272" spans="2:64" s="17" customFormat="1" ht="31.5" customHeight="1" x14ac:dyDescent="0.25">
      <c r="B272" s="70"/>
      <c r="C272" s="71" t="s">
        <v>384</v>
      </c>
      <c r="D272" s="71" t="s">
        <v>121</v>
      </c>
      <c r="E272" s="72" t="s">
        <v>385</v>
      </c>
      <c r="F272" s="671" t="s">
        <v>386</v>
      </c>
      <c r="G272" s="667"/>
      <c r="H272" s="667"/>
      <c r="I272" s="667"/>
      <c r="J272" s="73" t="s">
        <v>172</v>
      </c>
      <c r="K272" s="74">
        <v>70.328000000000003</v>
      </c>
      <c r="L272" s="666"/>
      <c r="M272" s="667"/>
      <c r="N272" s="666">
        <f>ROUND(L272*K272,2)</f>
        <v>0</v>
      </c>
      <c r="O272" s="667"/>
      <c r="P272" s="667"/>
      <c r="Q272" s="667"/>
      <c r="R272" s="75"/>
      <c r="T272" s="76" t="s">
        <v>125</v>
      </c>
      <c r="U272" s="77" t="s">
        <v>126</v>
      </c>
      <c r="V272" s="78">
        <v>1.04</v>
      </c>
      <c r="W272" s="78">
        <f>V272*K272</f>
        <v>73.141120000000001</v>
      </c>
      <c r="X272" s="78">
        <v>0.31977</v>
      </c>
      <c r="Y272" s="78">
        <f>X272*K272</f>
        <v>22.488784559999999</v>
      </c>
      <c r="Z272" s="78">
        <v>0</v>
      </c>
      <c r="AA272" s="79">
        <f>Z272*K272</f>
        <v>0</v>
      </c>
      <c r="AR272" s="30" t="s">
        <v>127</v>
      </c>
      <c r="AT272" s="30" t="s">
        <v>121</v>
      </c>
      <c r="AU272" s="30" t="s">
        <v>128</v>
      </c>
      <c r="AY272" s="30" t="s">
        <v>120</v>
      </c>
      <c r="BE272" s="80">
        <f>IF(U272="základní",N272,0)</f>
        <v>0</v>
      </c>
      <c r="BF272" s="80">
        <f>IF(U272="snížená",N272,0)</f>
        <v>0</v>
      </c>
      <c r="BG272" s="80">
        <f>IF(U272="zákl. přenesená",N272,0)</f>
        <v>0</v>
      </c>
      <c r="BH272" s="80">
        <f>IF(U272="sníž. přenesená",N272,0)</f>
        <v>0</v>
      </c>
      <c r="BI272" s="80">
        <f>IF(U272="nulová",N272,0)</f>
        <v>0</v>
      </c>
      <c r="BJ272" s="30" t="s">
        <v>118</v>
      </c>
      <c r="BK272" s="80">
        <f>ROUND(L272*K272,2)</f>
        <v>0</v>
      </c>
      <c r="BL272" s="30" t="s">
        <v>127</v>
      </c>
    </row>
    <row r="273" spans="2:64" s="17" customFormat="1" ht="22.5" customHeight="1" x14ac:dyDescent="0.25">
      <c r="B273" s="18"/>
      <c r="C273" s="443"/>
      <c r="D273" s="443"/>
      <c r="E273" s="443"/>
      <c r="F273" s="679" t="s">
        <v>387</v>
      </c>
      <c r="G273" s="680"/>
      <c r="H273" s="680"/>
      <c r="I273" s="680"/>
      <c r="J273" s="443"/>
      <c r="K273" s="443"/>
      <c r="L273" s="443"/>
      <c r="M273" s="443"/>
      <c r="N273" s="443"/>
      <c r="O273" s="443"/>
      <c r="P273" s="443"/>
      <c r="Q273" s="443"/>
      <c r="R273" s="19"/>
      <c r="T273" s="99"/>
      <c r="U273" s="443"/>
      <c r="V273" s="443"/>
      <c r="W273" s="443"/>
      <c r="X273" s="443"/>
      <c r="Y273" s="443"/>
      <c r="Z273" s="443"/>
      <c r="AA273" s="100"/>
      <c r="AT273" s="30" t="s">
        <v>193</v>
      </c>
      <c r="AU273" s="30" t="s">
        <v>128</v>
      </c>
    </row>
    <row r="274" spans="2:64" s="86" customFormat="1" ht="44.25" customHeight="1" x14ac:dyDescent="0.25">
      <c r="B274" s="81"/>
      <c r="C274" s="440"/>
      <c r="D274" s="440"/>
      <c r="E274" s="83" t="s">
        <v>125</v>
      </c>
      <c r="F274" s="663" t="s">
        <v>388</v>
      </c>
      <c r="G274" s="662"/>
      <c r="H274" s="662"/>
      <c r="I274" s="662"/>
      <c r="J274" s="440"/>
      <c r="K274" s="84">
        <v>70.328000000000003</v>
      </c>
      <c r="L274" s="440"/>
      <c r="M274" s="440"/>
      <c r="N274" s="440"/>
      <c r="O274" s="440"/>
      <c r="P274" s="440"/>
      <c r="Q274" s="440"/>
      <c r="R274" s="85"/>
      <c r="T274" s="87"/>
      <c r="U274" s="440"/>
      <c r="V274" s="440"/>
      <c r="W274" s="440"/>
      <c r="X274" s="440"/>
      <c r="Y274" s="440"/>
      <c r="Z274" s="440"/>
      <c r="AA274" s="88"/>
      <c r="AT274" s="89" t="s">
        <v>130</v>
      </c>
      <c r="AU274" s="89" t="s">
        <v>128</v>
      </c>
      <c r="AV274" s="86" t="s">
        <v>128</v>
      </c>
      <c r="AW274" s="86" t="s">
        <v>131</v>
      </c>
      <c r="AX274" s="86" t="s">
        <v>118</v>
      </c>
      <c r="AY274" s="89" t="s">
        <v>120</v>
      </c>
    </row>
    <row r="275" spans="2:64" s="17" customFormat="1" ht="31.5" customHeight="1" x14ac:dyDescent="0.25">
      <c r="B275" s="70"/>
      <c r="C275" s="71" t="s">
        <v>389</v>
      </c>
      <c r="D275" s="71" t="s">
        <v>121</v>
      </c>
      <c r="E275" s="72" t="s">
        <v>390</v>
      </c>
      <c r="F275" s="671" t="s">
        <v>391</v>
      </c>
      <c r="G275" s="667"/>
      <c r="H275" s="667"/>
      <c r="I275" s="667"/>
      <c r="J275" s="73" t="s">
        <v>134</v>
      </c>
      <c r="K275" s="74">
        <v>4.7619999999999996</v>
      </c>
      <c r="L275" s="666"/>
      <c r="M275" s="667"/>
      <c r="N275" s="666">
        <f>ROUND(L275*K275,2)</f>
        <v>0</v>
      </c>
      <c r="O275" s="667"/>
      <c r="P275" s="667"/>
      <c r="Q275" s="667"/>
      <c r="R275" s="75"/>
      <c r="T275" s="76" t="s">
        <v>125</v>
      </c>
      <c r="U275" s="77" t="s">
        <v>126</v>
      </c>
      <c r="V275" s="78">
        <v>3.7650000000000001</v>
      </c>
      <c r="W275" s="78">
        <f>V275*K275</f>
        <v>17.928929999999998</v>
      </c>
      <c r="X275" s="78">
        <v>1.80972</v>
      </c>
      <c r="Y275" s="78">
        <f>X275*K275</f>
        <v>8.61788664</v>
      </c>
      <c r="Z275" s="78">
        <v>0</v>
      </c>
      <c r="AA275" s="79">
        <f>Z275*K275</f>
        <v>0</v>
      </c>
      <c r="AR275" s="30" t="s">
        <v>127</v>
      </c>
      <c r="AT275" s="30" t="s">
        <v>121</v>
      </c>
      <c r="AU275" s="30" t="s">
        <v>128</v>
      </c>
      <c r="AY275" s="30" t="s">
        <v>120</v>
      </c>
      <c r="BE275" s="80">
        <f>IF(U275="základní",N275,0)</f>
        <v>0</v>
      </c>
      <c r="BF275" s="80">
        <f>IF(U275="snížená",N275,0)</f>
        <v>0</v>
      </c>
      <c r="BG275" s="80">
        <f>IF(U275="zákl. přenesená",N275,0)</f>
        <v>0</v>
      </c>
      <c r="BH275" s="80">
        <f>IF(U275="sníž. přenesená",N275,0)</f>
        <v>0</v>
      </c>
      <c r="BI275" s="80">
        <f>IF(U275="nulová",N275,0)</f>
        <v>0</v>
      </c>
      <c r="BJ275" s="30" t="s">
        <v>118</v>
      </c>
      <c r="BK275" s="80">
        <f>ROUND(L275*K275,2)</f>
        <v>0</v>
      </c>
      <c r="BL275" s="30" t="s">
        <v>127</v>
      </c>
    </row>
    <row r="276" spans="2:64" s="86" customFormat="1" ht="31.5" customHeight="1" x14ac:dyDescent="0.25">
      <c r="B276" s="81"/>
      <c r="C276" s="440"/>
      <c r="D276" s="440"/>
      <c r="E276" s="83" t="s">
        <v>125</v>
      </c>
      <c r="F276" s="661" t="s">
        <v>392</v>
      </c>
      <c r="G276" s="662"/>
      <c r="H276" s="662"/>
      <c r="I276" s="662"/>
      <c r="J276" s="440"/>
      <c r="K276" s="84">
        <v>4.7619999999999996</v>
      </c>
      <c r="L276" s="440"/>
      <c r="M276" s="440"/>
      <c r="N276" s="440"/>
      <c r="O276" s="440"/>
      <c r="P276" s="440"/>
      <c r="Q276" s="440"/>
      <c r="R276" s="85"/>
      <c r="T276" s="87"/>
      <c r="U276" s="440"/>
      <c r="V276" s="440"/>
      <c r="W276" s="440"/>
      <c r="X276" s="440"/>
      <c r="Y276" s="440"/>
      <c r="Z276" s="440"/>
      <c r="AA276" s="88"/>
      <c r="AT276" s="89" t="s">
        <v>130</v>
      </c>
      <c r="AU276" s="89" t="s">
        <v>128</v>
      </c>
      <c r="AV276" s="86" t="s">
        <v>128</v>
      </c>
      <c r="AW276" s="86" t="s">
        <v>131</v>
      </c>
      <c r="AX276" s="86" t="s">
        <v>118</v>
      </c>
      <c r="AY276" s="89" t="s">
        <v>120</v>
      </c>
    </row>
    <row r="277" spans="2:64" s="17" customFormat="1" ht="22.5" customHeight="1" x14ac:dyDescent="0.25">
      <c r="B277" s="70"/>
      <c r="C277" s="71" t="s">
        <v>393</v>
      </c>
      <c r="D277" s="71" t="s">
        <v>121</v>
      </c>
      <c r="E277" s="72" t="s">
        <v>394</v>
      </c>
      <c r="F277" s="671" t="s">
        <v>395</v>
      </c>
      <c r="G277" s="667"/>
      <c r="H277" s="667"/>
      <c r="I277" s="667"/>
      <c r="J277" s="73" t="s">
        <v>134</v>
      </c>
      <c r="K277" s="74">
        <v>1.758</v>
      </c>
      <c r="L277" s="666"/>
      <c r="M277" s="667"/>
      <c r="N277" s="666">
        <f>ROUND(L277*K277,2)</f>
        <v>0</v>
      </c>
      <c r="O277" s="667"/>
      <c r="P277" s="667"/>
      <c r="Q277" s="667"/>
      <c r="R277" s="75"/>
      <c r="T277" s="76" t="s">
        <v>125</v>
      </c>
      <c r="U277" s="77" t="s">
        <v>126</v>
      </c>
      <c r="V277" s="78">
        <v>6.77</v>
      </c>
      <c r="W277" s="78">
        <f>V277*K277</f>
        <v>11.90166</v>
      </c>
      <c r="X277" s="78">
        <v>1.94302</v>
      </c>
      <c r="Y277" s="78">
        <f>X277*K277</f>
        <v>3.4158291599999999</v>
      </c>
      <c r="Z277" s="78">
        <v>0</v>
      </c>
      <c r="AA277" s="79">
        <f>Z277*K277</f>
        <v>0</v>
      </c>
      <c r="AR277" s="30" t="s">
        <v>127</v>
      </c>
      <c r="AT277" s="30" t="s">
        <v>121</v>
      </c>
      <c r="AU277" s="30" t="s">
        <v>128</v>
      </c>
      <c r="AY277" s="30" t="s">
        <v>120</v>
      </c>
      <c r="BE277" s="80">
        <f>IF(U277="základní",N277,0)</f>
        <v>0</v>
      </c>
      <c r="BF277" s="80">
        <f>IF(U277="snížená",N277,0)</f>
        <v>0</v>
      </c>
      <c r="BG277" s="80">
        <f>IF(U277="zákl. přenesená",N277,0)</f>
        <v>0</v>
      </c>
      <c r="BH277" s="80">
        <f>IF(U277="sníž. přenesená",N277,0)</f>
        <v>0</v>
      </c>
      <c r="BI277" s="80">
        <f>IF(U277="nulová",N277,0)</f>
        <v>0</v>
      </c>
      <c r="BJ277" s="30" t="s">
        <v>118</v>
      </c>
      <c r="BK277" s="80">
        <f>ROUND(L277*K277,2)</f>
        <v>0</v>
      </c>
      <c r="BL277" s="30" t="s">
        <v>127</v>
      </c>
    </row>
    <row r="278" spans="2:64" s="86" customFormat="1" ht="44.25" customHeight="1" x14ac:dyDescent="0.25">
      <c r="B278" s="81"/>
      <c r="C278" s="440"/>
      <c r="D278" s="440"/>
      <c r="E278" s="83" t="s">
        <v>125</v>
      </c>
      <c r="F278" s="661" t="s">
        <v>396</v>
      </c>
      <c r="G278" s="662"/>
      <c r="H278" s="662"/>
      <c r="I278" s="662"/>
      <c r="J278" s="440"/>
      <c r="K278" s="84">
        <v>0.76</v>
      </c>
      <c r="L278" s="440"/>
      <c r="M278" s="440"/>
      <c r="N278" s="440"/>
      <c r="O278" s="440"/>
      <c r="P278" s="440"/>
      <c r="Q278" s="440"/>
      <c r="R278" s="85"/>
      <c r="T278" s="87"/>
      <c r="U278" s="440"/>
      <c r="V278" s="440"/>
      <c r="W278" s="440"/>
      <c r="X278" s="440"/>
      <c r="Y278" s="440"/>
      <c r="Z278" s="440"/>
      <c r="AA278" s="88"/>
      <c r="AT278" s="89" t="s">
        <v>130</v>
      </c>
      <c r="AU278" s="89" t="s">
        <v>128</v>
      </c>
      <c r="AV278" s="86" t="s">
        <v>128</v>
      </c>
      <c r="AW278" s="86" t="s">
        <v>131</v>
      </c>
      <c r="AX278" s="86" t="s">
        <v>119</v>
      </c>
      <c r="AY278" s="89" t="s">
        <v>120</v>
      </c>
    </row>
    <row r="279" spans="2:64" s="86" customFormat="1" ht="44.25" customHeight="1" x14ac:dyDescent="0.25">
      <c r="B279" s="81"/>
      <c r="C279" s="440"/>
      <c r="D279" s="440"/>
      <c r="E279" s="83" t="s">
        <v>125</v>
      </c>
      <c r="F279" s="663" t="s">
        <v>397</v>
      </c>
      <c r="G279" s="662"/>
      <c r="H279" s="662"/>
      <c r="I279" s="662"/>
      <c r="J279" s="440"/>
      <c r="K279" s="84">
        <v>0.998</v>
      </c>
      <c r="L279" s="440"/>
      <c r="M279" s="440"/>
      <c r="N279" s="440"/>
      <c r="O279" s="440"/>
      <c r="P279" s="440"/>
      <c r="Q279" s="440"/>
      <c r="R279" s="85"/>
      <c r="T279" s="87"/>
      <c r="U279" s="440"/>
      <c r="V279" s="440"/>
      <c r="W279" s="440"/>
      <c r="X279" s="440"/>
      <c r="Y279" s="440"/>
      <c r="Z279" s="440"/>
      <c r="AA279" s="88"/>
      <c r="AT279" s="89" t="s">
        <v>130</v>
      </c>
      <c r="AU279" s="89" t="s">
        <v>128</v>
      </c>
      <c r="AV279" s="86" t="s">
        <v>128</v>
      </c>
      <c r="AW279" s="86" t="s">
        <v>131</v>
      </c>
      <c r="AX279" s="86" t="s">
        <v>119</v>
      </c>
      <c r="AY279" s="89" t="s">
        <v>120</v>
      </c>
    </row>
    <row r="280" spans="2:64" s="95" customFormat="1" ht="22.5" customHeight="1" x14ac:dyDescent="0.25">
      <c r="B280" s="90"/>
      <c r="C280" s="441"/>
      <c r="D280" s="441"/>
      <c r="E280" s="92" t="s">
        <v>125</v>
      </c>
      <c r="F280" s="664" t="s">
        <v>146</v>
      </c>
      <c r="G280" s="665"/>
      <c r="H280" s="665"/>
      <c r="I280" s="665"/>
      <c r="J280" s="441"/>
      <c r="K280" s="93">
        <v>1.758</v>
      </c>
      <c r="L280" s="441"/>
      <c r="M280" s="441"/>
      <c r="N280" s="441"/>
      <c r="O280" s="441"/>
      <c r="P280" s="441"/>
      <c r="Q280" s="441"/>
      <c r="R280" s="94"/>
      <c r="T280" s="96"/>
      <c r="U280" s="441"/>
      <c r="V280" s="441"/>
      <c r="W280" s="441"/>
      <c r="X280" s="441"/>
      <c r="Y280" s="441"/>
      <c r="Z280" s="441"/>
      <c r="AA280" s="97"/>
      <c r="AT280" s="98" t="s">
        <v>130</v>
      </c>
      <c r="AU280" s="98" t="s">
        <v>128</v>
      </c>
      <c r="AV280" s="95" t="s">
        <v>127</v>
      </c>
      <c r="AW280" s="95" t="s">
        <v>131</v>
      </c>
      <c r="AX280" s="95" t="s">
        <v>118</v>
      </c>
      <c r="AY280" s="98" t="s">
        <v>120</v>
      </c>
    </row>
    <row r="281" spans="2:64" s="17" customFormat="1" ht="31.5" customHeight="1" x14ac:dyDescent="0.25">
      <c r="B281" s="70"/>
      <c r="C281" s="71" t="s">
        <v>398</v>
      </c>
      <c r="D281" s="71" t="s">
        <v>121</v>
      </c>
      <c r="E281" s="72" t="s">
        <v>399</v>
      </c>
      <c r="F281" s="671" t="s">
        <v>400</v>
      </c>
      <c r="G281" s="667"/>
      <c r="H281" s="667"/>
      <c r="I281" s="667"/>
      <c r="J281" s="73" t="s">
        <v>191</v>
      </c>
      <c r="K281" s="74">
        <v>0.06</v>
      </c>
      <c r="L281" s="666"/>
      <c r="M281" s="667"/>
      <c r="N281" s="666">
        <f>ROUND(L281*K281,2)</f>
        <v>0</v>
      </c>
      <c r="O281" s="667"/>
      <c r="P281" s="667"/>
      <c r="Q281" s="667"/>
      <c r="R281" s="75"/>
      <c r="T281" s="76" t="s">
        <v>125</v>
      </c>
      <c r="U281" s="77" t="s">
        <v>126</v>
      </c>
      <c r="V281" s="78">
        <v>40.5</v>
      </c>
      <c r="W281" s="78">
        <f>V281*K281</f>
        <v>2.4299999999999997</v>
      </c>
      <c r="X281" s="78">
        <v>1.0900000000000001</v>
      </c>
      <c r="Y281" s="78">
        <f>X281*K281</f>
        <v>6.54E-2</v>
      </c>
      <c r="Z281" s="78">
        <v>0</v>
      </c>
      <c r="AA281" s="79">
        <f>Z281*K281</f>
        <v>0</v>
      </c>
      <c r="AR281" s="30" t="s">
        <v>127</v>
      </c>
      <c r="AT281" s="30" t="s">
        <v>121</v>
      </c>
      <c r="AU281" s="30" t="s">
        <v>128</v>
      </c>
      <c r="AY281" s="30" t="s">
        <v>120</v>
      </c>
      <c r="BE281" s="80">
        <f>IF(U281="základní",N281,0)</f>
        <v>0</v>
      </c>
      <c r="BF281" s="80">
        <f>IF(U281="snížená",N281,0)</f>
        <v>0</v>
      </c>
      <c r="BG281" s="80">
        <f>IF(U281="zákl. přenesená",N281,0)</f>
        <v>0</v>
      </c>
      <c r="BH281" s="80">
        <f>IF(U281="sníž. přenesená",N281,0)</f>
        <v>0</v>
      </c>
      <c r="BI281" s="80">
        <f>IF(U281="nulová",N281,0)</f>
        <v>0</v>
      </c>
      <c r="BJ281" s="30" t="s">
        <v>118</v>
      </c>
      <c r="BK281" s="80">
        <f>ROUND(L281*K281,2)</f>
        <v>0</v>
      </c>
      <c r="BL281" s="30" t="s">
        <v>127</v>
      </c>
    </row>
    <row r="282" spans="2:64" s="86" customFormat="1" ht="22.5" customHeight="1" x14ac:dyDescent="0.25">
      <c r="B282" s="81"/>
      <c r="C282" s="440"/>
      <c r="D282" s="440"/>
      <c r="E282" s="83" t="s">
        <v>125</v>
      </c>
      <c r="F282" s="661" t="s">
        <v>401</v>
      </c>
      <c r="G282" s="662"/>
      <c r="H282" s="662"/>
      <c r="I282" s="662"/>
      <c r="J282" s="440"/>
      <c r="K282" s="84">
        <v>1.2999999999999999E-2</v>
      </c>
      <c r="L282" s="440"/>
      <c r="M282" s="440"/>
      <c r="N282" s="440"/>
      <c r="O282" s="440"/>
      <c r="P282" s="440"/>
      <c r="Q282" s="440"/>
      <c r="R282" s="85"/>
      <c r="T282" s="87"/>
      <c r="U282" s="440"/>
      <c r="V282" s="440"/>
      <c r="W282" s="440"/>
      <c r="X282" s="440"/>
      <c r="Y282" s="440"/>
      <c r="Z282" s="440"/>
      <c r="AA282" s="88"/>
      <c r="AT282" s="89" t="s">
        <v>130</v>
      </c>
      <c r="AU282" s="89" t="s">
        <v>128</v>
      </c>
      <c r="AV282" s="86" t="s">
        <v>128</v>
      </c>
      <c r="AW282" s="86" t="s">
        <v>131</v>
      </c>
      <c r="AX282" s="86" t="s">
        <v>119</v>
      </c>
      <c r="AY282" s="89" t="s">
        <v>120</v>
      </c>
    </row>
    <row r="283" spans="2:64" s="86" customFormat="1" ht="31.5" customHeight="1" x14ac:dyDescent="0.25">
      <c r="B283" s="81"/>
      <c r="C283" s="440"/>
      <c r="D283" s="440"/>
      <c r="E283" s="83" t="s">
        <v>125</v>
      </c>
      <c r="F283" s="663" t="s">
        <v>402</v>
      </c>
      <c r="G283" s="662"/>
      <c r="H283" s="662"/>
      <c r="I283" s="662"/>
      <c r="J283" s="440"/>
      <c r="K283" s="84">
        <v>4.7E-2</v>
      </c>
      <c r="L283" s="440"/>
      <c r="M283" s="440"/>
      <c r="N283" s="440"/>
      <c r="O283" s="440"/>
      <c r="P283" s="440"/>
      <c r="Q283" s="440"/>
      <c r="R283" s="85"/>
      <c r="T283" s="87"/>
      <c r="U283" s="440"/>
      <c r="V283" s="440"/>
      <c r="W283" s="440"/>
      <c r="X283" s="440"/>
      <c r="Y283" s="440"/>
      <c r="Z283" s="440"/>
      <c r="AA283" s="88"/>
      <c r="AT283" s="89" t="s">
        <v>130</v>
      </c>
      <c r="AU283" s="89" t="s">
        <v>128</v>
      </c>
      <c r="AV283" s="86" t="s">
        <v>128</v>
      </c>
      <c r="AW283" s="86" t="s">
        <v>131</v>
      </c>
      <c r="AX283" s="86" t="s">
        <v>119</v>
      </c>
      <c r="AY283" s="89" t="s">
        <v>120</v>
      </c>
    </row>
    <row r="284" spans="2:64" s="95" customFormat="1" ht="22.5" customHeight="1" x14ac:dyDescent="0.25">
      <c r="B284" s="90"/>
      <c r="C284" s="441"/>
      <c r="D284" s="441"/>
      <c r="E284" s="92" t="s">
        <v>125</v>
      </c>
      <c r="F284" s="664" t="s">
        <v>146</v>
      </c>
      <c r="G284" s="665"/>
      <c r="H284" s="665"/>
      <c r="I284" s="665"/>
      <c r="J284" s="441"/>
      <c r="K284" s="93">
        <v>0.06</v>
      </c>
      <c r="L284" s="441"/>
      <c r="M284" s="441"/>
      <c r="N284" s="441"/>
      <c r="O284" s="441"/>
      <c r="P284" s="441"/>
      <c r="Q284" s="441"/>
      <c r="R284" s="94"/>
      <c r="T284" s="96"/>
      <c r="U284" s="441"/>
      <c r="V284" s="441"/>
      <c r="W284" s="441"/>
      <c r="X284" s="441"/>
      <c r="Y284" s="441"/>
      <c r="Z284" s="441"/>
      <c r="AA284" s="97"/>
      <c r="AT284" s="98" t="s">
        <v>130</v>
      </c>
      <c r="AU284" s="98" t="s">
        <v>128</v>
      </c>
      <c r="AV284" s="95" t="s">
        <v>127</v>
      </c>
      <c r="AW284" s="95" t="s">
        <v>131</v>
      </c>
      <c r="AX284" s="95" t="s">
        <v>118</v>
      </c>
      <c r="AY284" s="98" t="s">
        <v>120</v>
      </c>
    </row>
    <row r="285" spans="2:64" s="17" customFormat="1" ht="31.5" customHeight="1" x14ac:dyDescent="0.25">
      <c r="B285" s="70"/>
      <c r="C285" s="71" t="s">
        <v>403</v>
      </c>
      <c r="D285" s="71" t="s">
        <v>121</v>
      </c>
      <c r="E285" s="72" t="s">
        <v>404</v>
      </c>
      <c r="F285" s="671" t="s">
        <v>405</v>
      </c>
      <c r="G285" s="667"/>
      <c r="H285" s="667"/>
      <c r="I285" s="667"/>
      <c r="J285" s="73" t="s">
        <v>191</v>
      </c>
      <c r="K285" s="74">
        <v>0.81899999999999995</v>
      </c>
      <c r="L285" s="666"/>
      <c r="M285" s="667"/>
      <c r="N285" s="666">
        <f>ROUND(L285*K285,2)</f>
        <v>0</v>
      </c>
      <c r="O285" s="667"/>
      <c r="P285" s="667"/>
      <c r="Q285" s="667"/>
      <c r="R285" s="75"/>
      <c r="T285" s="76" t="s">
        <v>125</v>
      </c>
      <c r="U285" s="77" t="s">
        <v>126</v>
      </c>
      <c r="V285" s="78">
        <v>36.9</v>
      </c>
      <c r="W285" s="78">
        <f>V285*K285</f>
        <v>30.221099999999996</v>
      </c>
      <c r="X285" s="78">
        <v>1.0900000000000001</v>
      </c>
      <c r="Y285" s="78">
        <f>X285*K285</f>
        <v>0.89271</v>
      </c>
      <c r="Z285" s="78">
        <v>0</v>
      </c>
      <c r="AA285" s="79">
        <f>Z285*K285</f>
        <v>0</v>
      </c>
      <c r="AR285" s="30" t="s">
        <v>127</v>
      </c>
      <c r="AT285" s="30" t="s">
        <v>121</v>
      </c>
      <c r="AU285" s="30" t="s">
        <v>128</v>
      </c>
      <c r="AY285" s="30" t="s">
        <v>120</v>
      </c>
      <c r="BE285" s="80">
        <f>IF(U285="základní",N285,0)</f>
        <v>0</v>
      </c>
      <c r="BF285" s="80">
        <f>IF(U285="snížená",N285,0)</f>
        <v>0</v>
      </c>
      <c r="BG285" s="80">
        <f>IF(U285="zákl. přenesená",N285,0)</f>
        <v>0</v>
      </c>
      <c r="BH285" s="80">
        <f>IF(U285="sníž. přenesená",N285,0)</f>
        <v>0</v>
      </c>
      <c r="BI285" s="80">
        <f>IF(U285="nulová",N285,0)</f>
        <v>0</v>
      </c>
      <c r="BJ285" s="30" t="s">
        <v>118</v>
      </c>
      <c r="BK285" s="80">
        <f>ROUND(L285*K285,2)</f>
        <v>0</v>
      </c>
      <c r="BL285" s="30" t="s">
        <v>127</v>
      </c>
    </row>
    <row r="286" spans="2:64" s="86" customFormat="1" ht="44.25" customHeight="1" x14ac:dyDescent="0.25">
      <c r="B286" s="81"/>
      <c r="C286" s="440"/>
      <c r="D286" s="440"/>
      <c r="E286" s="83" t="s">
        <v>125</v>
      </c>
      <c r="F286" s="661" t="s">
        <v>406</v>
      </c>
      <c r="G286" s="662"/>
      <c r="H286" s="662"/>
      <c r="I286" s="662"/>
      <c r="J286" s="440"/>
      <c r="K286" s="84">
        <v>0.81899999999999995</v>
      </c>
      <c r="L286" s="440"/>
      <c r="M286" s="440"/>
      <c r="N286" s="440"/>
      <c r="O286" s="440"/>
      <c r="P286" s="440"/>
      <c r="Q286" s="440"/>
      <c r="R286" s="85"/>
      <c r="T286" s="87"/>
      <c r="U286" s="440"/>
      <c r="V286" s="440"/>
      <c r="W286" s="440"/>
      <c r="X286" s="440"/>
      <c r="Y286" s="440"/>
      <c r="Z286" s="440"/>
      <c r="AA286" s="88"/>
      <c r="AT286" s="89" t="s">
        <v>130</v>
      </c>
      <c r="AU286" s="89" t="s">
        <v>128</v>
      </c>
      <c r="AV286" s="86" t="s">
        <v>128</v>
      </c>
      <c r="AW286" s="86" t="s">
        <v>131</v>
      </c>
      <c r="AX286" s="86" t="s">
        <v>118</v>
      </c>
      <c r="AY286" s="89" t="s">
        <v>120</v>
      </c>
    </row>
    <row r="287" spans="2:64" s="17" customFormat="1" ht="31.5" customHeight="1" x14ac:dyDescent="0.25">
      <c r="B287" s="70"/>
      <c r="C287" s="71" t="s">
        <v>407</v>
      </c>
      <c r="D287" s="71" t="s">
        <v>121</v>
      </c>
      <c r="E287" s="72" t="s">
        <v>408</v>
      </c>
      <c r="F287" s="671" t="s">
        <v>409</v>
      </c>
      <c r="G287" s="667"/>
      <c r="H287" s="667"/>
      <c r="I287" s="667"/>
      <c r="J287" s="73" t="s">
        <v>191</v>
      </c>
      <c r="K287" s="74">
        <v>0.439</v>
      </c>
      <c r="L287" s="666"/>
      <c r="M287" s="667"/>
      <c r="N287" s="666">
        <f>ROUND(L287*K287,2)</f>
        <v>0</v>
      </c>
      <c r="O287" s="667"/>
      <c r="P287" s="667"/>
      <c r="Q287" s="667"/>
      <c r="R287" s="75"/>
      <c r="T287" s="76" t="s">
        <v>125</v>
      </c>
      <c r="U287" s="77" t="s">
        <v>126</v>
      </c>
      <c r="V287" s="78">
        <v>34.5</v>
      </c>
      <c r="W287" s="78">
        <f>V287*K287</f>
        <v>15.1455</v>
      </c>
      <c r="X287" s="78">
        <v>1.0900000000000001</v>
      </c>
      <c r="Y287" s="78">
        <f>X287*K287</f>
        <v>0.47851000000000005</v>
      </c>
      <c r="Z287" s="78">
        <v>0</v>
      </c>
      <c r="AA287" s="79">
        <f>Z287*K287</f>
        <v>0</v>
      </c>
      <c r="AR287" s="30" t="s">
        <v>127</v>
      </c>
      <c r="AT287" s="30" t="s">
        <v>121</v>
      </c>
      <c r="AU287" s="30" t="s">
        <v>128</v>
      </c>
      <c r="AY287" s="30" t="s">
        <v>120</v>
      </c>
      <c r="BE287" s="80">
        <f>IF(U287="základní",N287,0)</f>
        <v>0</v>
      </c>
      <c r="BF287" s="80">
        <f>IF(U287="snížená",N287,0)</f>
        <v>0</v>
      </c>
      <c r="BG287" s="80">
        <f>IF(U287="zákl. přenesená",N287,0)</f>
        <v>0</v>
      </c>
      <c r="BH287" s="80">
        <f>IF(U287="sníž. přenesená",N287,0)</f>
        <v>0</v>
      </c>
      <c r="BI287" s="80">
        <f>IF(U287="nulová",N287,0)</f>
        <v>0</v>
      </c>
      <c r="BJ287" s="30" t="s">
        <v>118</v>
      </c>
      <c r="BK287" s="80">
        <f>ROUND(L287*K287,2)</f>
        <v>0</v>
      </c>
      <c r="BL287" s="30" t="s">
        <v>127</v>
      </c>
    </row>
    <row r="288" spans="2:64" s="86" customFormat="1" ht="31.5" customHeight="1" x14ac:dyDescent="0.25">
      <c r="B288" s="81"/>
      <c r="C288" s="440"/>
      <c r="D288" s="440"/>
      <c r="E288" s="83" t="s">
        <v>125</v>
      </c>
      <c r="F288" s="661" t="s">
        <v>410</v>
      </c>
      <c r="G288" s="662"/>
      <c r="H288" s="662"/>
      <c r="I288" s="662"/>
      <c r="J288" s="440"/>
      <c r="K288" s="84">
        <v>0.439</v>
      </c>
      <c r="L288" s="440"/>
      <c r="M288" s="440"/>
      <c r="N288" s="440"/>
      <c r="O288" s="440"/>
      <c r="P288" s="440"/>
      <c r="Q288" s="440"/>
      <c r="R288" s="85"/>
      <c r="T288" s="87"/>
      <c r="U288" s="440"/>
      <c r="V288" s="440"/>
      <c r="W288" s="440"/>
      <c r="X288" s="440"/>
      <c r="Y288" s="440"/>
      <c r="Z288" s="440"/>
      <c r="AA288" s="88"/>
      <c r="AT288" s="89" t="s">
        <v>130</v>
      </c>
      <c r="AU288" s="89" t="s">
        <v>128</v>
      </c>
      <c r="AV288" s="86" t="s">
        <v>128</v>
      </c>
      <c r="AW288" s="86" t="s">
        <v>131</v>
      </c>
      <c r="AX288" s="86" t="s">
        <v>118</v>
      </c>
      <c r="AY288" s="89" t="s">
        <v>120</v>
      </c>
    </row>
    <row r="289" spans="2:64" s="17" customFormat="1" ht="31.5" customHeight="1" x14ac:dyDescent="0.25">
      <c r="B289" s="70"/>
      <c r="C289" s="71" t="s">
        <v>411</v>
      </c>
      <c r="D289" s="71" t="s">
        <v>121</v>
      </c>
      <c r="E289" s="72" t="s">
        <v>412</v>
      </c>
      <c r="F289" s="671" t="s">
        <v>413</v>
      </c>
      <c r="G289" s="667"/>
      <c r="H289" s="667"/>
      <c r="I289" s="667"/>
      <c r="J289" s="73" t="s">
        <v>172</v>
      </c>
      <c r="K289" s="74">
        <v>21.635999999999999</v>
      </c>
      <c r="L289" s="666"/>
      <c r="M289" s="667"/>
      <c r="N289" s="666">
        <f>ROUND(L289*K289,2)</f>
        <v>0</v>
      </c>
      <c r="O289" s="667"/>
      <c r="P289" s="667"/>
      <c r="Q289" s="667"/>
      <c r="R289" s="75"/>
      <c r="T289" s="76" t="s">
        <v>125</v>
      </c>
      <c r="U289" s="77" t="s">
        <v>126</v>
      </c>
      <c r="V289" s="78">
        <v>0.61599999999999999</v>
      </c>
      <c r="W289" s="78">
        <f>V289*K289</f>
        <v>13.327776</v>
      </c>
      <c r="X289" s="78">
        <v>0.13414999999999999</v>
      </c>
      <c r="Y289" s="78">
        <f>X289*K289</f>
        <v>2.9024693999999998</v>
      </c>
      <c r="Z289" s="78">
        <v>0</v>
      </c>
      <c r="AA289" s="79">
        <f>Z289*K289</f>
        <v>0</v>
      </c>
      <c r="AR289" s="30" t="s">
        <v>127</v>
      </c>
      <c r="AT289" s="30" t="s">
        <v>121</v>
      </c>
      <c r="AU289" s="30" t="s">
        <v>128</v>
      </c>
      <c r="AY289" s="30" t="s">
        <v>120</v>
      </c>
      <c r="BE289" s="80">
        <f>IF(U289="základní",N289,0)</f>
        <v>0</v>
      </c>
      <c r="BF289" s="80">
        <f>IF(U289="snížená",N289,0)</f>
        <v>0</v>
      </c>
      <c r="BG289" s="80">
        <f>IF(U289="zákl. přenesená",N289,0)</f>
        <v>0</v>
      </c>
      <c r="BH289" s="80">
        <f>IF(U289="sníž. přenesená",N289,0)</f>
        <v>0</v>
      </c>
      <c r="BI289" s="80">
        <f>IF(U289="nulová",N289,0)</f>
        <v>0</v>
      </c>
      <c r="BJ289" s="30" t="s">
        <v>118</v>
      </c>
      <c r="BK289" s="80">
        <f>ROUND(L289*K289,2)</f>
        <v>0</v>
      </c>
      <c r="BL289" s="30" t="s">
        <v>127</v>
      </c>
    </row>
    <row r="290" spans="2:64" s="17" customFormat="1" ht="22.5" customHeight="1" x14ac:dyDescent="0.25">
      <c r="B290" s="18"/>
      <c r="C290" s="443"/>
      <c r="D290" s="443"/>
      <c r="E290" s="443"/>
      <c r="F290" s="679" t="s">
        <v>387</v>
      </c>
      <c r="G290" s="680"/>
      <c r="H290" s="680"/>
      <c r="I290" s="680"/>
      <c r="J290" s="443"/>
      <c r="K290" s="443"/>
      <c r="L290" s="443"/>
      <c r="M290" s="443"/>
      <c r="N290" s="443"/>
      <c r="O290" s="443"/>
      <c r="P290" s="443"/>
      <c r="Q290" s="443"/>
      <c r="R290" s="19"/>
      <c r="T290" s="99"/>
      <c r="U290" s="443"/>
      <c r="V290" s="443"/>
      <c r="W290" s="443"/>
      <c r="X290" s="443"/>
      <c r="Y290" s="443"/>
      <c r="Z290" s="443"/>
      <c r="AA290" s="100"/>
      <c r="AT290" s="30" t="s">
        <v>193</v>
      </c>
      <c r="AU290" s="30" t="s">
        <v>128</v>
      </c>
    </row>
    <row r="291" spans="2:64" s="86" customFormat="1" ht="31.5" customHeight="1" x14ac:dyDescent="0.25">
      <c r="B291" s="81"/>
      <c r="C291" s="440"/>
      <c r="D291" s="440"/>
      <c r="E291" s="83" t="s">
        <v>125</v>
      </c>
      <c r="F291" s="663" t="s">
        <v>414</v>
      </c>
      <c r="G291" s="662"/>
      <c r="H291" s="662"/>
      <c r="I291" s="662"/>
      <c r="J291" s="440"/>
      <c r="K291" s="84">
        <v>17.495999999999999</v>
      </c>
      <c r="L291" s="440"/>
      <c r="M291" s="440"/>
      <c r="N291" s="440"/>
      <c r="O291" s="440"/>
      <c r="P291" s="440"/>
      <c r="Q291" s="440"/>
      <c r="R291" s="85"/>
      <c r="T291" s="87"/>
      <c r="U291" s="440"/>
      <c r="V291" s="440"/>
      <c r="W291" s="440"/>
      <c r="X291" s="440"/>
      <c r="Y291" s="440"/>
      <c r="Z291" s="440"/>
      <c r="AA291" s="88"/>
      <c r="AT291" s="89" t="s">
        <v>130</v>
      </c>
      <c r="AU291" s="89" t="s">
        <v>128</v>
      </c>
      <c r="AV291" s="86" t="s">
        <v>128</v>
      </c>
      <c r="AW291" s="86" t="s">
        <v>131</v>
      </c>
      <c r="AX291" s="86" t="s">
        <v>119</v>
      </c>
      <c r="AY291" s="89" t="s">
        <v>120</v>
      </c>
    </row>
    <row r="292" spans="2:64" s="86" customFormat="1" ht="31.5" customHeight="1" x14ac:dyDescent="0.25">
      <c r="B292" s="81"/>
      <c r="C292" s="440"/>
      <c r="D292" s="440"/>
      <c r="E292" s="83" t="s">
        <v>125</v>
      </c>
      <c r="F292" s="663" t="s">
        <v>415</v>
      </c>
      <c r="G292" s="662"/>
      <c r="H292" s="662"/>
      <c r="I292" s="662"/>
      <c r="J292" s="440"/>
      <c r="K292" s="84">
        <v>4.1399999999999997</v>
      </c>
      <c r="L292" s="440"/>
      <c r="M292" s="440"/>
      <c r="N292" s="440"/>
      <c r="O292" s="440"/>
      <c r="P292" s="440"/>
      <c r="Q292" s="440"/>
      <c r="R292" s="85"/>
      <c r="T292" s="87"/>
      <c r="U292" s="440"/>
      <c r="V292" s="440"/>
      <c r="W292" s="440"/>
      <c r="X292" s="440"/>
      <c r="Y292" s="440"/>
      <c r="Z292" s="440"/>
      <c r="AA292" s="88"/>
      <c r="AT292" s="89" t="s">
        <v>130</v>
      </c>
      <c r="AU292" s="89" t="s">
        <v>128</v>
      </c>
      <c r="AV292" s="86" t="s">
        <v>128</v>
      </c>
      <c r="AW292" s="86" t="s">
        <v>131</v>
      </c>
      <c r="AX292" s="86" t="s">
        <v>119</v>
      </c>
      <c r="AY292" s="89" t="s">
        <v>120</v>
      </c>
    </row>
    <row r="293" spans="2:64" s="95" customFormat="1" ht="22.5" customHeight="1" x14ac:dyDescent="0.25">
      <c r="B293" s="90"/>
      <c r="C293" s="441"/>
      <c r="D293" s="441"/>
      <c r="E293" s="92" t="s">
        <v>125</v>
      </c>
      <c r="F293" s="664" t="s">
        <v>146</v>
      </c>
      <c r="G293" s="665"/>
      <c r="H293" s="665"/>
      <c r="I293" s="665"/>
      <c r="J293" s="441"/>
      <c r="K293" s="93">
        <v>21.635999999999999</v>
      </c>
      <c r="L293" s="441"/>
      <c r="M293" s="441"/>
      <c r="N293" s="441"/>
      <c r="O293" s="441"/>
      <c r="P293" s="441"/>
      <c r="Q293" s="441"/>
      <c r="R293" s="94"/>
      <c r="T293" s="96"/>
      <c r="U293" s="441"/>
      <c r="V293" s="441"/>
      <c r="W293" s="441"/>
      <c r="X293" s="441"/>
      <c r="Y293" s="441"/>
      <c r="Z293" s="441"/>
      <c r="AA293" s="97"/>
      <c r="AT293" s="98" t="s">
        <v>130</v>
      </c>
      <c r="AU293" s="98" t="s">
        <v>128</v>
      </c>
      <c r="AV293" s="95" t="s">
        <v>127</v>
      </c>
      <c r="AW293" s="95" t="s">
        <v>131</v>
      </c>
      <c r="AX293" s="95" t="s">
        <v>118</v>
      </c>
      <c r="AY293" s="98" t="s">
        <v>120</v>
      </c>
    </row>
    <row r="294" spans="2:64" s="17" customFormat="1" ht="31.5" customHeight="1" x14ac:dyDescent="0.25">
      <c r="B294" s="70"/>
      <c r="C294" s="71" t="s">
        <v>416</v>
      </c>
      <c r="D294" s="71" t="s">
        <v>121</v>
      </c>
      <c r="E294" s="72" t="s">
        <v>417</v>
      </c>
      <c r="F294" s="671" t="s">
        <v>418</v>
      </c>
      <c r="G294" s="667"/>
      <c r="H294" s="667"/>
      <c r="I294" s="667"/>
      <c r="J294" s="73" t="s">
        <v>172</v>
      </c>
      <c r="K294" s="74">
        <v>5.3120000000000003</v>
      </c>
      <c r="L294" s="666"/>
      <c r="M294" s="667"/>
      <c r="N294" s="666">
        <f>ROUND(L294*K294,2)</f>
        <v>0</v>
      </c>
      <c r="O294" s="667"/>
      <c r="P294" s="667"/>
      <c r="Q294" s="667"/>
      <c r="R294" s="75"/>
      <c r="T294" s="76" t="s">
        <v>125</v>
      </c>
      <c r="U294" s="77" t="s">
        <v>126</v>
      </c>
      <c r="V294" s="78">
        <v>1.21</v>
      </c>
      <c r="W294" s="78">
        <f>V294*K294</f>
        <v>6.4275200000000003</v>
      </c>
      <c r="X294" s="78">
        <v>0.17818000000000001</v>
      </c>
      <c r="Y294" s="78">
        <f>X294*K294</f>
        <v>0.94649216000000003</v>
      </c>
      <c r="Z294" s="78">
        <v>0</v>
      </c>
      <c r="AA294" s="79">
        <f>Z294*K294</f>
        <v>0</v>
      </c>
      <c r="AR294" s="30" t="s">
        <v>127</v>
      </c>
      <c r="AT294" s="30" t="s">
        <v>121</v>
      </c>
      <c r="AU294" s="30" t="s">
        <v>128</v>
      </c>
      <c r="AY294" s="30" t="s">
        <v>120</v>
      </c>
      <c r="BE294" s="80">
        <f>IF(U294="základní",N294,0)</f>
        <v>0</v>
      </c>
      <c r="BF294" s="80">
        <f>IF(U294="snížená",N294,0)</f>
        <v>0</v>
      </c>
      <c r="BG294" s="80">
        <f>IF(U294="zákl. přenesená",N294,0)</f>
        <v>0</v>
      </c>
      <c r="BH294" s="80">
        <f>IF(U294="sníž. přenesená",N294,0)</f>
        <v>0</v>
      </c>
      <c r="BI294" s="80">
        <f>IF(U294="nulová",N294,0)</f>
        <v>0</v>
      </c>
      <c r="BJ294" s="30" t="s">
        <v>118</v>
      </c>
      <c r="BK294" s="80">
        <f>ROUND(L294*K294,2)</f>
        <v>0</v>
      </c>
      <c r="BL294" s="30" t="s">
        <v>127</v>
      </c>
    </row>
    <row r="295" spans="2:64" s="86" customFormat="1" ht="31.5" customHeight="1" x14ac:dyDescent="0.25">
      <c r="B295" s="81"/>
      <c r="C295" s="440"/>
      <c r="D295" s="440"/>
      <c r="E295" s="83" t="s">
        <v>125</v>
      </c>
      <c r="F295" s="661" t="s">
        <v>419</v>
      </c>
      <c r="G295" s="662"/>
      <c r="H295" s="662"/>
      <c r="I295" s="662"/>
      <c r="J295" s="440"/>
      <c r="K295" s="84">
        <v>1.3080000000000001</v>
      </c>
      <c r="L295" s="440"/>
      <c r="M295" s="440"/>
      <c r="N295" s="440"/>
      <c r="O295" s="440"/>
      <c r="P295" s="440"/>
      <c r="Q295" s="440"/>
      <c r="R295" s="85"/>
      <c r="T295" s="87"/>
      <c r="U295" s="440"/>
      <c r="V295" s="440"/>
      <c r="W295" s="440"/>
      <c r="X295" s="440"/>
      <c r="Y295" s="440"/>
      <c r="Z295" s="440"/>
      <c r="AA295" s="88"/>
      <c r="AT295" s="89" t="s">
        <v>130</v>
      </c>
      <c r="AU295" s="89" t="s">
        <v>128</v>
      </c>
      <c r="AV295" s="86" t="s">
        <v>128</v>
      </c>
      <c r="AW295" s="86" t="s">
        <v>131</v>
      </c>
      <c r="AX295" s="86" t="s">
        <v>119</v>
      </c>
      <c r="AY295" s="89" t="s">
        <v>120</v>
      </c>
    </row>
    <row r="296" spans="2:64" s="86" customFormat="1" ht="44.25" customHeight="1" x14ac:dyDescent="0.25">
      <c r="B296" s="81"/>
      <c r="C296" s="440"/>
      <c r="D296" s="440"/>
      <c r="E296" s="83" t="s">
        <v>125</v>
      </c>
      <c r="F296" s="663" t="s">
        <v>420</v>
      </c>
      <c r="G296" s="662"/>
      <c r="H296" s="662"/>
      <c r="I296" s="662"/>
      <c r="J296" s="440"/>
      <c r="K296" s="84">
        <v>4.0039999999999996</v>
      </c>
      <c r="L296" s="440"/>
      <c r="M296" s="440"/>
      <c r="N296" s="440"/>
      <c r="O296" s="440"/>
      <c r="P296" s="440"/>
      <c r="Q296" s="440"/>
      <c r="R296" s="85"/>
      <c r="T296" s="87"/>
      <c r="U296" s="440"/>
      <c r="V296" s="440"/>
      <c r="W296" s="440"/>
      <c r="X296" s="440"/>
      <c r="Y296" s="440"/>
      <c r="Z296" s="440"/>
      <c r="AA296" s="88"/>
      <c r="AT296" s="89" t="s">
        <v>130</v>
      </c>
      <c r="AU296" s="89" t="s">
        <v>128</v>
      </c>
      <c r="AV296" s="86" t="s">
        <v>128</v>
      </c>
      <c r="AW296" s="86" t="s">
        <v>131</v>
      </c>
      <c r="AX296" s="86" t="s">
        <v>119</v>
      </c>
      <c r="AY296" s="89" t="s">
        <v>120</v>
      </c>
    </row>
    <row r="297" spans="2:64" s="95" customFormat="1" ht="22.5" customHeight="1" x14ac:dyDescent="0.25">
      <c r="B297" s="90"/>
      <c r="C297" s="441"/>
      <c r="D297" s="441"/>
      <c r="E297" s="92" t="s">
        <v>125</v>
      </c>
      <c r="F297" s="664" t="s">
        <v>146</v>
      </c>
      <c r="G297" s="665"/>
      <c r="H297" s="665"/>
      <c r="I297" s="665"/>
      <c r="J297" s="441"/>
      <c r="K297" s="93">
        <v>5.3120000000000003</v>
      </c>
      <c r="L297" s="441"/>
      <c r="M297" s="441"/>
      <c r="N297" s="441"/>
      <c r="O297" s="441"/>
      <c r="P297" s="441"/>
      <c r="Q297" s="441"/>
      <c r="R297" s="94"/>
      <c r="T297" s="96"/>
      <c r="U297" s="441"/>
      <c r="V297" s="441"/>
      <c r="W297" s="441"/>
      <c r="X297" s="441"/>
      <c r="Y297" s="441"/>
      <c r="Z297" s="441"/>
      <c r="AA297" s="97"/>
      <c r="AT297" s="98" t="s">
        <v>130</v>
      </c>
      <c r="AU297" s="98" t="s">
        <v>128</v>
      </c>
      <c r="AV297" s="95" t="s">
        <v>127</v>
      </c>
      <c r="AW297" s="95" t="s">
        <v>131</v>
      </c>
      <c r="AX297" s="95" t="s">
        <v>118</v>
      </c>
      <c r="AY297" s="98" t="s">
        <v>120</v>
      </c>
    </row>
    <row r="298" spans="2:64" s="17" customFormat="1" ht="31.5" customHeight="1" x14ac:dyDescent="0.25">
      <c r="B298" s="70"/>
      <c r="C298" s="71" t="s">
        <v>421</v>
      </c>
      <c r="D298" s="71" t="s">
        <v>121</v>
      </c>
      <c r="E298" s="72" t="s">
        <v>422</v>
      </c>
      <c r="F298" s="671" t="s">
        <v>423</v>
      </c>
      <c r="G298" s="667"/>
      <c r="H298" s="667"/>
      <c r="I298" s="667"/>
      <c r="J298" s="73" t="s">
        <v>172</v>
      </c>
      <c r="K298" s="74">
        <v>2.0680000000000001</v>
      </c>
      <c r="L298" s="666"/>
      <c r="M298" s="667"/>
      <c r="N298" s="666">
        <f>ROUND(L298*K298,2)</f>
        <v>0</v>
      </c>
      <c r="O298" s="667"/>
      <c r="P298" s="667"/>
      <c r="Q298" s="667"/>
      <c r="R298" s="75"/>
      <c r="T298" s="76" t="s">
        <v>125</v>
      </c>
      <c r="U298" s="77" t="s">
        <v>126</v>
      </c>
      <c r="V298" s="78">
        <v>1.1299999999999999</v>
      </c>
      <c r="W298" s="78">
        <f>V298*K298</f>
        <v>2.33684</v>
      </c>
      <c r="X298" s="78">
        <v>0.17330000000000001</v>
      </c>
      <c r="Y298" s="78">
        <f>X298*K298</f>
        <v>0.35838440000000005</v>
      </c>
      <c r="Z298" s="78">
        <v>0</v>
      </c>
      <c r="AA298" s="79">
        <f>Z298*K298</f>
        <v>0</v>
      </c>
      <c r="AR298" s="30" t="s">
        <v>127</v>
      </c>
      <c r="AT298" s="30" t="s">
        <v>121</v>
      </c>
      <c r="AU298" s="30" t="s">
        <v>128</v>
      </c>
      <c r="AY298" s="30" t="s">
        <v>120</v>
      </c>
      <c r="BE298" s="80">
        <f>IF(U298="základní",N298,0)</f>
        <v>0</v>
      </c>
      <c r="BF298" s="80">
        <f>IF(U298="snížená",N298,0)</f>
        <v>0</v>
      </c>
      <c r="BG298" s="80">
        <f>IF(U298="zákl. přenesená",N298,0)</f>
        <v>0</v>
      </c>
      <c r="BH298" s="80">
        <f>IF(U298="sníž. přenesená",N298,0)</f>
        <v>0</v>
      </c>
      <c r="BI298" s="80">
        <f>IF(U298="nulová",N298,0)</f>
        <v>0</v>
      </c>
      <c r="BJ298" s="30" t="s">
        <v>118</v>
      </c>
      <c r="BK298" s="80">
        <f>ROUND(L298*K298,2)</f>
        <v>0</v>
      </c>
      <c r="BL298" s="30" t="s">
        <v>127</v>
      </c>
    </row>
    <row r="299" spans="2:64" s="86" customFormat="1" ht="22.5" customHeight="1" x14ac:dyDescent="0.25">
      <c r="B299" s="81"/>
      <c r="C299" s="440"/>
      <c r="D299" s="440"/>
      <c r="E299" s="83" t="s">
        <v>125</v>
      </c>
      <c r="F299" s="661" t="s">
        <v>424</v>
      </c>
      <c r="G299" s="662"/>
      <c r="H299" s="662"/>
      <c r="I299" s="662"/>
      <c r="J299" s="440"/>
      <c r="K299" s="84">
        <v>2.0680000000000001</v>
      </c>
      <c r="L299" s="440"/>
      <c r="M299" s="440"/>
      <c r="N299" s="440"/>
      <c r="O299" s="440"/>
      <c r="P299" s="440"/>
      <c r="Q299" s="440"/>
      <c r="R299" s="85"/>
      <c r="T299" s="87"/>
      <c r="U299" s="440"/>
      <c r="V299" s="440"/>
      <c r="W299" s="440"/>
      <c r="X299" s="440"/>
      <c r="Y299" s="440"/>
      <c r="Z299" s="440"/>
      <c r="AA299" s="88"/>
      <c r="AT299" s="89" t="s">
        <v>130</v>
      </c>
      <c r="AU299" s="89" t="s">
        <v>128</v>
      </c>
      <c r="AV299" s="86" t="s">
        <v>128</v>
      </c>
      <c r="AW299" s="86" t="s">
        <v>131</v>
      </c>
      <c r="AX299" s="86" t="s">
        <v>118</v>
      </c>
      <c r="AY299" s="89" t="s">
        <v>120</v>
      </c>
    </row>
    <row r="300" spans="2:64" s="17" customFormat="1" ht="31.5" customHeight="1" x14ac:dyDescent="0.25">
      <c r="B300" s="70"/>
      <c r="C300" s="71" t="s">
        <v>425</v>
      </c>
      <c r="D300" s="71" t="s">
        <v>121</v>
      </c>
      <c r="E300" s="72" t="s">
        <v>426</v>
      </c>
      <c r="F300" s="671" t="s">
        <v>427</v>
      </c>
      <c r="G300" s="667"/>
      <c r="H300" s="667"/>
      <c r="I300" s="667"/>
      <c r="J300" s="73" t="s">
        <v>134</v>
      </c>
      <c r="K300" s="74">
        <v>3.24</v>
      </c>
      <c r="L300" s="666"/>
      <c r="M300" s="667"/>
      <c r="N300" s="666">
        <f>ROUND(L300*K300,2)</f>
        <v>0</v>
      </c>
      <c r="O300" s="667"/>
      <c r="P300" s="667"/>
      <c r="Q300" s="667"/>
      <c r="R300" s="75"/>
      <c r="T300" s="76" t="s">
        <v>125</v>
      </c>
      <c r="U300" s="77" t="s">
        <v>126</v>
      </c>
      <c r="V300" s="78">
        <v>2.3769999999999998</v>
      </c>
      <c r="W300" s="78">
        <f>V300*K300</f>
        <v>7.7014800000000001</v>
      </c>
      <c r="X300" s="78">
        <v>2.5297900000000002</v>
      </c>
      <c r="Y300" s="78">
        <f>X300*K300</f>
        <v>8.196519600000002</v>
      </c>
      <c r="Z300" s="78">
        <v>0</v>
      </c>
      <c r="AA300" s="79">
        <f>Z300*K300</f>
        <v>0</v>
      </c>
      <c r="AR300" s="30" t="s">
        <v>127</v>
      </c>
      <c r="AT300" s="30" t="s">
        <v>121</v>
      </c>
      <c r="AU300" s="30" t="s">
        <v>128</v>
      </c>
      <c r="AY300" s="30" t="s">
        <v>120</v>
      </c>
      <c r="BE300" s="80">
        <f>IF(U300="základní",N300,0)</f>
        <v>0</v>
      </c>
      <c r="BF300" s="80">
        <f>IF(U300="snížená",N300,0)</f>
        <v>0</v>
      </c>
      <c r="BG300" s="80">
        <f>IF(U300="zákl. přenesená",N300,0)</f>
        <v>0</v>
      </c>
      <c r="BH300" s="80">
        <f>IF(U300="sníž. přenesená",N300,0)</f>
        <v>0</v>
      </c>
      <c r="BI300" s="80">
        <f>IF(U300="nulová",N300,0)</f>
        <v>0</v>
      </c>
      <c r="BJ300" s="30" t="s">
        <v>118</v>
      </c>
      <c r="BK300" s="80">
        <f>ROUND(L300*K300,2)</f>
        <v>0</v>
      </c>
      <c r="BL300" s="30" t="s">
        <v>127</v>
      </c>
    </row>
    <row r="301" spans="2:64" s="109" customFormat="1" ht="22.5" customHeight="1" x14ac:dyDescent="0.25">
      <c r="B301" s="105"/>
      <c r="C301" s="442"/>
      <c r="D301" s="442"/>
      <c r="E301" s="107" t="s">
        <v>125</v>
      </c>
      <c r="F301" s="672" t="s">
        <v>428</v>
      </c>
      <c r="G301" s="673"/>
      <c r="H301" s="673"/>
      <c r="I301" s="673"/>
      <c r="J301" s="442"/>
      <c r="K301" s="107" t="s">
        <v>125</v>
      </c>
      <c r="L301" s="442"/>
      <c r="M301" s="442"/>
      <c r="N301" s="442"/>
      <c r="O301" s="442"/>
      <c r="P301" s="442"/>
      <c r="Q301" s="442"/>
      <c r="R301" s="108"/>
      <c r="T301" s="110"/>
      <c r="U301" s="442"/>
      <c r="V301" s="442"/>
      <c r="W301" s="442"/>
      <c r="X301" s="442"/>
      <c r="Y301" s="442"/>
      <c r="Z301" s="442"/>
      <c r="AA301" s="111"/>
      <c r="AT301" s="112" t="s">
        <v>130</v>
      </c>
      <c r="AU301" s="112" t="s">
        <v>128</v>
      </c>
      <c r="AV301" s="109" t="s">
        <v>118</v>
      </c>
      <c r="AW301" s="109" t="s">
        <v>131</v>
      </c>
      <c r="AX301" s="109" t="s">
        <v>119</v>
      </c>
      <c r="AY301" s="112" t="s">
        <v>120</v>
      </c>
    </row>
    <row r="302" spans="2:64" s="86" customFormat="1" ht="31.5" customHeight="1" x14ac:dyDescent="0.25">
      <c r="B302" s="81"/>
      <c r="C302" s="440"/>
      <c r="D302" s="440"/>
      <c r="E302" s="83" t="s">
        <v>125</v>
      </c>
      <c r="F302" s="663" t="s">
        <v>429</v>
      </c>
      <c r="G302" s="662"/>
      <c r="H302" s="662"/>
      <c r="I302" s="662"/>
      <c r="J302" s="440"/>
      <c r="K302" s="84">
        <v>1.0269999999999999</v>
      </c>
      <c r="L302" s="440"/>
      <c r="M302" s="440"/>
      <c r="N302" s="440"/>
      <c r="O302" s="440"/>
      <c r="P302" s="440"/>
      <c r="Q302" s="440"/>
      <c r="R302" s="85"/>
      <c r="T302" s="87"/>
      <c r="U302" s="440"/>
      <c r="V302" s="440"/>
      <c r="W302" s="440"/>
      <c r="X302" s="440"/>
      <c r="Y302" s="440"/>
      <c r="Z302" s="440"/>
      <c r="AA302" s="88"/>
      <c r="AT302" s="89" t="s">
        <v>130</v>
      </c>
      <c r="AU302" s="89" t="s">
        <v>128</v>
      </c>
      <c r="AV302" s="86" t="s">
        <v>128</v>
      </c>
      <c r="AW302" s="86" t="s">
        <v>131</v>
      </c>
      <c r="AX302" s="86" t="s">
        <v>119</v>
      </c>
      <c r="AY302" s="89" t="s">
        <v>120</v>
      </c>
    </row>
    <row r="303" spans="2:64" s="86" customFormat="1" ht="44.25" customHeight="1" x14ac:dyDescent="0.25">
      <c r="B303" s="81"/>
      <c r="C303" s="440"/>
      <c r="D303" s="440"/>
      <c r="E303" s="83" t="s">
        <v>125</v>
      </c>
      <c r="F303" s="663" t="s">
        <v>430</v>
      </c>
      <c r="G303" s="662"/>
      <c r="H303" s="662"/>
      <c r="I303" s="662"/>
      <c r="J303" s="440"/>
      <c r="K303" s="84">
        <v>2.2130000000000001</v>
      </c>
      <c r="L303" s="440"/>
      <c r="M303" s="440"/>
      <c r="N303" s="440"/>
      <c r="O303" s="440"/>
      <c r="P303" s="440"/>
      <c r="Q303" s="440"/>
      <c r="R303" s="85"/>
      <c r="T303" s="87"/>
      <c r="U303" s="440"/>
      <c r="V303" s="440"/>
      <c r="W303" s="440"/>
      <c r="X303" s="440"/>
      <c r="Y303" s="440"/>
      <c r="Z303" s="440"/>
      <c r="AA303" s="88"/>
      <c r="AT303" s="89" t="s">
        <v>130</v>
      </c>
      <c r="AU303" s="89" t="s">
        <v>128</v>
      </c>
      <c r="AV303" s="86" t="s">
        <v>128</v>
      </c>
      <c r="AW303" s="86" t="s">
        <v>131</v>
      </c>
      <c r="AX303" s="86" t="s">
        <v>119</v>
      </c>
      <c r="AY303" s="89" t="s">
        <v>120</v>
      </c>
    </row>
    <row r="304" spans="2:64" s="95" customFormat="1" ht="22.5" customHeight="1" x14ac:dyDescent="0.25">
      <c r="B304" s="90"/>
      <c r="C304" s="441"/>
      <c r="D304" s="441"/>
      <c r="E304" s="92" t="s">
        <v>125</v>
      </c>
      <c r="F304" s="664" t="s">
        <v>146</v>
      </c>
      <c r="G304" s="665"/>
      <c r="H304" s="665"/>
      <c r="I304" s="665"/>
      <c r="J304" s="441"/>
      <c r="K304" s="93">
        <v>3.24</v>
      </c>
      <c r="L304" s="441"/>
      <c r="M304" s="441"/>
      <c r="N304" s="441"/>
      <c r="O304" s="441"/>
      <c r="P304" s="441"/>
      <c r="Q304" s="441"/>
      <c r="R304" s="94"/>
      <c r="T304" s="96"/>
      <c r="U304" s="441"/>
      <c r="V304" s="441"/>
      <c r="W304" s="441"/>
      <c r="X304" s="441"/>
      <c r="Y304" s="441"/>
      <c r="Z304" s="441"/>
      <c r="AA304" s="97"/>
      <c r="AT304" s="98" t="s">
        <v>130</v>
      </c>
      <c r="AU304" s="98" t="s">
        <v>128</v>
      </c>
      <c r="AV304" s="95" t="s">
        <v>127</v>
      </c>
      <c r="AW304" s="95" t="s">
        <v>131</v>
      </c>
      <c r="AX304" s="95" t="s">
        <v>118</v>
      </c>
      <c r="AY304" s="98" t="s">
        <v>120</v>
      </c>
    </row>
    <row r="305" spans="2:64" s="17" customFormat="1" ht="44.25" customHeight="1" x14ac:dyDescent="0.25">
      <c r="B305" s="70"/>
      <c r="C305" s="71" t="s">
        <v>431</v>
      </c>
      <c r="D305" s="71" t="s">
        <v>121</v>
      </c>
      <c r="E305" s="72" t="s">
        <v>432</v>
      </c>
      <c r="F305" s="671" t="s">
        <v>433</v>
      </c>
      <c r="G305" s="667"/>
      <c r="H305" s="667"/>
      <c r="I305" s="667"/>
      <c r="J305" s="73" t="s">
        <v>172</v>
      </c>
      <c r="K305" s="74">
        <v>21.472999999999999</v>
      </c>
      <c r="L305" s="666"/>
      <c r="M305" s="667"/>
      <c r="N305" s="666">
        <f>ROUND(L305*K305,2)</f>
        <v>0</v>
      </c>
      <c r="O305" s="667"/>
      <c r="P305" s="667"/>
      <c r="Q305" s="667"/>
      <c r="R305" s="75"/>
      <c r="T305" s="76" t="s">
        <v>125</v>
      </c>
      <c r="U305" s="77" t="s">
        <v>126</v>
      </c>
      <c r="V305" s="78">
        <v>1.51</v>
      </c>
      <c r="W305" s="78">
        <f>V305*K305</f>
        <v>32.424230000000001</v>
      </c>
      <c r="X305" s="78">
        <v>2.65E-3</v>
      </c>
      <c r="Y305" s="78">
        <f>X305*K305</f>
        <v>5.6903449999999994E-2</v>
      </c>
      <c r="Z305" s="78">
        <v>0</v>
      </c>
      <c r="AA305" s="79">
        <f>Z305*K305</f>
        <v>0</v>
      </c>
      <c r="AR305" s="30" t="s">
        <v>127</v>
      </c>
      <c r="AT305" s="30" t="s">
        <v>121</v>
      </c>
      <c r="AU305" s="30" t="s">
        <v>128</v>
      </c>
      <c r="AY305" s="30" t="s">
        <v>120</v>
      </c>
      <c r="BE305" s="80">
        <f>IF(U305="základní",N305,0)</f>
        <v>0</v>
      </c>
      <c r="BF305" s="80">
        <f>IF(U305="snížená",N305,0)</f>
        <v>0</v>
      </c>
      <c r="BG305" s="80">
        <f>IF(U305="zákl. přenesená",N305,0)</f>
        <v>0</v>
      </c>
      <c r="BH305" s="80">
        <f>IF(U305="sníž. přenesená",N305,0)</f>
        <v>0</v>
      </c>
      <c r="BI305" s="80">
        <f>IF(U305="nulová",N305,0)</f>
        <v>0</v>
      </c>
      <c r="BJ305" s="30" t="s">
        <v>118</v>
      </c>
      <c r="BK305" s="80">
        <f>ROUND(L305*K305,2)</f>
        <v>0</v>
      </c>
      <c r="BL305" s="30" t="s">
        <v>127</v>
      </c>
    </row>
    <row r="306" spans="2:64" s="86" customFormat="1" ht="31.5" customHeight="1" x14ac:dyDescent="0.25">
      <c r="B306" s="81"/>
      <c r="C306" s="440"/>
      <c r="D306" s="440"/>
      <c r="E306" s="83" t="s">
        <v>125</v>
      </c>
      <c r="F306" s="661" t="s">
        <v>434</v>
      </c>
      <c r="G306" s="662"/>
      <c r="H306" s="662"/>
      <c r="I306" s="662"/>
      <c r="J306" s="440"/>
      <c r="K306" s="84">
        <v>21.472999999999999</v>
      </c>
      <c r="L306" s="440"/>
      <c r="M306" s="440"/>
      <c r="N306" s="440"/>
      <c r="O306" s="440"/>
      <c r="P306" s="440"/>
      <c r="Q306" s="440"/>
      <c r="R306" s="85"/>
      <c r="T306" s="87"/>
      <c r="U306" s="440"/>
      <c r="V306" s="440"/>
      <c r="W306" s="440"/>
      <c r="X306" s="440"/>
      <c r="Y306" s="440"/>
      <c r="Z306" s="440"/>
      <c r="AA306" s="88"/>
      <c r="AT306" s="89" t="s">
        <v>130</v>
      </c>
      <c r="AU306" s="89" t="s">
        <v>128</v>
      </c>
      <c r="AV306" s="86" t="s">
        <v>128</v>
      </c>
      <c r="AW306" s="86" t="s">
        <v>131</v>
      </c>
      <c r="AX306" s="86" t="s">
        <v>118</v>
      </c>
      <c r="AY306" s="89" t="s">
        <v>120</v>
      </c>
    </row>
    <row r="307" spans="2:64" s="17" customFormat="1" ht="44.25" customHeight="1" x14ac:dyDescent="0.25">
      <c r="B307" s="70"/>
      <c r="C307" s="71" t="s">
        <v>435</v>
      </c>
      <c r="D307" s="71" t="s">
        <v>121</v>
      </c>
      <c r="E307" s="72" t="s">
        <v>436</v>
      </c>
      <c r="F307" s="671" t="s">
        <v>437</v>
      </c>
      <c r="G307" s="667"/>
      <c r="H307" s="667"/>
      <c r="I307" s="667"/>
      <c r="J307" s="73" t="s">
        <v>172</v>
      </c>
      <c r="K307" s="74">
        <v>21.472999999999999</v>
      </c>
      <c r="L307" s="666"/>
      <c r="M307" s="667"/>
      <c r="N307" s="666">
        <f>ROUND(L307*K307,2)</f>
        <v>0</v>
      </c>
      <c r="O307" s="667"/>
      <c r="P307" s="667"/>
      <c r="Q307" s="667"/>
      <c r="R307" s="75"/>
      <c r="T307" s="76" t="s">
        <v>125</v>
      </c>
      <c r="U307" s="77" t="s">
        <v>126</v>
      </c>
      <c r="V307" s="78">
        <v>0.35899999999999999</v>
      </c>
      <c r="W307" s="78">
        <f>V307*K307</f>
        <v>7.7088069999999993</v>
      </c>
      <c r="X307" s="78">
        <v>0</v>
      </c>
      <c r="Y307" s="78">
        <f>X307*K307</f>
        <v>0</v>
      </c>
      <c r="Z307" s="78">
        <v>0</v>
      </c>
      <c r="AA307" s="79">
        <f>Z307*K307</f>
        <v>0</v>
      </c>
      <c r="AR307" s="30" t="s">
        <v>127</v>
      </c>
      <c r="AT307" s="30" t="s">
        <v>121</v>
      </c>
      <c r="AU307" s="30" t="s">
        <v>128</v>
      </c>
      <c r="AY307" s="30" t="s">
        <v>120</v>
      </c>
      <c r="BE307" s="80">
        <f>IF(U307="základní",N307,0)</f>
        <v>0</v>
      </c>
      <c r="BF307" s="80">
        <f>IF(U307="snížená",N307,0)</f>
        <v>0</v>
      </c>
      <c r="BG307" s="80">
        <f>IF(U307="zákl. přenesená",N307,0)</f>
        <v>0</v>
      </c>
      <c r="BH307" s="80">
        <f>IF(U307="sníž. přenesená",N307,0)</f>
        <v>0</v>
      </c>
      <c r="BI307" s="80">
        <f>IF(U307="nulová",N307,0)</f>
        <v>0</v>
      </c>
      <c r="BJ307" s="30" t="s">
        <v>118</v>
      </c>
      <c r="BK307" s="80">
        <f>ROUND(L307*K307,2)</f>
        <v>0</v>
      </c>
      <c r="BL307" s="30" t="s">
        <v>127</v>
      </c>
    </row>
    <row r="308" spans="2:64" s="86" customFormat="1" ht="22.5" customHeight="1" x14ac:dyDescent="0.25">
      <c r="B308" s="81"/>
      <c r="C308" s="440"/>
      <c r="D308" s="440"/>
      <c r="E308" s="83" t="s">
        <v>125</v>
      </c>
      <c r="F308" s="661" t="s">
        <v>438</v>
      </c>
      <c r="G308" s="662"/>
      <c r="H308" s="662"/>
      <c r="I308" s="662"/>
      <c r="J308" s="440"/>
      <c r="K308" s="84">
        <v>21.472999999999999</v>
      </c>
      <c r="L308" s="440"/>
      <c r="M308" s="440"/>
      <c r="N308" s="440"/>
      <c r="O308" s="440"/>
      <c r="P308" s="440"/>
      <c r="Q308" s="440"/>
      <c r="R308" s="85"/>
      <c r="T308" s="87"/>
      <c r="U308" s="440"/>
      <c r="V308" s="440"/>
      <c r="W308" s="440"/>
      <c r="X308" s="440"/>
      <c r="Y308" s="440"/>
      <c r="Z308" s="440"/>
      <c r="AA308" s="88"/>
      <c r="AT308" s="89" t="s">
        <v>130</v>
      </c>
      <c r="AU308" s="89" t="s">
        <v>128</v>
      </c>
      <c r="AV308" s="86" t="s">
        <v>128</v>
      </c>
      <c r="AW308" s="86" t="s">
        <v>131</v>
      </c>
      <c r="AX308" s="86" t="s">
        <v>118</v>
      </c>
      <c r="AY308" s="89" t="s">
        <v>120</v>
      </c>
    </row>
    <row r="309" spans="2:64" s="17" customFormat="1" ht="31.5" customHeight="1" x14ac:dyDescent="0.25">
      <c r="B309" s="70"/>
      <c r="C309" s="71" t="s">
        <v>439</v>
      </c>
      <c r="D309" s="71" t="s">
        <v>121</v>
      </c>
      <c r="E309" s="72" t="s">
        <v>440</v>
      </c>
      <c r="F309" s="671" t="s">
        <v>441</v>
      </c>
      <c r="G309" s="667"/>
      <c r="H309" s="667"/>
      <c r="I309" s="667"/>
      <c r="J309" s="73" t="s">
        <v>191</v>
      </c>
      <c r="K309" s="74">
        <v>0.17299999999999999</v>
      </c>
      <c r="L309" s="666"/>
      <c r="M309" s="667"/>
      <c r="N309" s="666">
        <f>ROUND(L309*K309,2)</f>
        <v>0</v>
      </c>
      <c r="O309" s="667"/>
      <c r="P309" s="667"/>
      <c r="Q309" s="667"/>
      <c r="R309" s="75"/>
      <c r="T309" s="76" t="s">
        <v>125</v>
      </c>
      <c r="U309" s="77" t="s">
        <v>126</v>
      </c>
      <c r="V309" s="78">
        <v>14.551</v>
      </c>
      <c r="W309" s="78">
        <f>V309*K309</f>
        <v>2.5173229999999998</v>
      </c>
      <c r="X309" s="78">
        <v>1.0530600000000001</v>
      </c>
      <c r="Y309" s="78">
        <f>X309*K309</f>
        <v>0.18217938</v>
      </c>
      <c r="Z309" s="78">
        <v>0</v>
      </c>
      <c r="AA309" s="79">
        <f>Z309*K309</f>
        <v>0</v>
      </c>
      <c r="AR309" s="30" t="s">
        <v>127</v>
      </c>
      <c r="AT309" s="30" t="s">
        <v>121</v>
      </c>
      <c r="AU309" s="30" t="s">
        <v>128</v>
      </c>
      <c r="AY309" s="30" t="s">
        <v>120</v>
      </c>
      <c r="BE309" s="80">
        <f>IF(U309="základní",N309,0)</f>
        <v>0</v>
      </c>
      <c r="BF309" s="80">
        <f>IF(U309="snížená",N309,0)</f>
        <v>0</v>
      </c>
      <c r="BG309" s="80">
        <f>IF(U309="zákl. přenesená",N309,0)</f>
        <v>0</v>
      </c>
      <c r="BH309" s="80">
        <f>IF(U309="sníž. přenesená",N309,0)</f>
        <v>0</v>
      </c>
      <c r="BI309" s="80">
        <f>IF(U309="nulová",N309,0)</f>
        <v>0</v>
      </c>
      <c r="BJ309" s="30" t="s">
        <v>118</v>
      </c>
      <c r="BK309" s="80">
        <f>ROUND(L309*K309,2)</f>
        <v>0</v>
      </c>
      <c r="BL309" s="30" t="s">
        <v>127</v>
      </c>
    </row>
    <row r="310" spans="2:64" s="109" customFormat="1" ht="22.5" customHeight="1" x14ac:dyDescent="0.25">
      <c r="B310" s="105"/>
      <c r="C310" s="442"/>
      <c r="D310" s="442"/>
      <c r="E310" s="107" t="s">
        <v>125</v>
      </c>
      <c r="F310" s="672" t="s">
        <v>428</v>
      </c>
      <c r="G310" s="673"/>
      <c r="H310" s="673"/>
      <c r="I310" s="673"/>
      <c r="J310" s="442"/>
      <c r="K310" s="107" t="s">
        <v>125</v>
      </c>
      <c r="L310" s="442"/>
      <c r="M310" s="442"/>
      <c r="N310" s="442"/>
      <c r="O310" s="442"/>
      <c r="P310" s="442"/>
      <c r="Q310" s="442"/>
      <c r="R310" s="108"/>
      <c r="T310" s="110"/>
      <c r="U310" s="442"/>
      <c r="V310" s="442"/>
      <c r="W310" s="442"/>
      <c r="X310" s="442"/>
      <c r="Y310" s="442"/>
      <c r="Z310" s="442"/>
      <c r="AA310" s="111"/>
      <c r="AT310" s="112" t="s">
        <v>130</v>
      </c>
      <c r="AU310" s="112" t="s">
        <v>128</v>
      </c>
      <c r="AV310" s="109" t="s">
        <v>118</v>
      </c>
      <c r="AW310" s="109" t="s">
        <v>131</v>
      </c>
      <c r="AX310" s="109" t="s">
        <v>119</v>
      </c>
      <c r="AY310" s="112" t="s">
        <v>120</v>
      </c>
    </row>
    <row r="311" spans="2:64" s="86" customFormat="1" ht="44.25" customHeight="1" x14ac:dyDescent="0.25">
      <c r="B311" s="81"/>
      <c r="C311" s="440"/>
      <c r="D311" s="440"/>
      <c r="E311" s="83" t="s">
        <v>125</v>
      </c>
      <c r="F311" s="663" t="s">
        <v>442</v>
      </c>
      <c r="G311" s="662"/>
      <c r="H311" s="662"/>
      <c r="I311" s="662"/>
      <c r="J311" s="440"/>
      <c r="K311" s="84">
        <v>5.5E-2</v>
      </c>
      <c r="L311" s="440"/>
      <c r="M311" s="440"/>
      <c r="N311" s="440"/>
      <c r="O311" s="440"/>
      <c r="P311" s="440"/>
      <c r="Q311" s="440"/>
      <c r="R311" s="85"/>
      <c r="T311" s="87"/>
      <c r="U311" s="440"/>
      <c r="V311" s="440"/>
      <c r="W311" s="440"/>
      <c r="X311" s="440"/>
      <c r="Y311" s="440"/>
      <c r="Z311" s="440"/>
      <c r="AA311" s="88"/>
      <c r="AT311" s="89" t="s">
        <v>130</v>
      </c>
      <c r="AU311" s="89" t="s">
        <v>128</v>
      </c>
      <c r="AV311" s="86" t="s">
        <v>128</v>
      </c>
      <c r="AW311" s="86" t="s">
        <v>131</v>
      </c>
      <c r="AX311" s="86" t="s">
        <v>119</v>
      </c>
      <c r="AY311" s="89" t="s">
        <v>120</v>
      </c>
    </row>
    <row r="312" spans="2:64" s="86" customFormat="1" ht="44.25" customHeight="1" x14ac:dyDescent="0.25">
      <c r="B312" s="81"/>
      <c r="C312" s="440"/>
      <c r="D312" s="440"/>
      <c r="E312" s="83" t="s">
        <v>125</v>
      </c>
      <c r="F312" s="663" t="s">
        <v>443</v>
      </c>
      <c r="G312" s="662"/>
      <c r="H312" s="662"/>
      <c r="I312" s="662"/>
      <c r="J312" s="440"/>
      <c r="K312" s="84">
        <v>0.11799999999999999</v>
      </c>
      <c r="L312" s="440"/>
      <c r="M312" s="440"/>
      <c r="N312" s="440"/>
      <c r="O312" s="440"/>
      <c r="P312" s="440"/>
      <c r="Q312" s="440"/>
      <c r="R312" s="85"/>
      <c r="T312" s="87"/>
      <c r="U312" s="440"/>
      <c r="V312" s="440"/>
      <c r="W312" s="440"/>
      <c r="X312" s="440"/>
      <c r="Y312" s="440"/>
      <c r="Z312" s="440"/>
      <c r="AA312" s="88"/>
      <c r="AT312" s="89" t="s">
        <v>130</v>
      </c>
      <c r="AU312" s="89" t="s">
        <v>128</v>
      </c>
      <c r="AV312" s="86" t="s">
        <v>128</v>
      </c>
      <c r="AW312" s="86" t="s">
        <v>131</v>
      </c>
      <c r="AX312" s="86" t="s">
        <v>119</v>
      </c>
      <c r="AY312" s="89" t="s">
        <v>120</v>
      </c>
    </row>
    <row r="313" spans="2:64" s="95" customFormat="1" ht="22.5" customHeight="1" x14ac:dyDescent="0.25">
      <c r="B313" s="90"/>
      <c r="C313" s="441"/>
      <c r="D313" s="441"/>
      <c r="E313" s="92" t="s">
        <v>125</v>
      </c>
      <c r="F313" s="664" t="s">
        <v>146</v>
      </c>
      <c r="G313" s="665"/>
      <c r="H313" s="665"/>
      <c r="I313" s="665"/>
      <c r="J313" s="441"/>
      <c r="K313" s="93">
        <v>0.17299999999999999</v>
      </c>
      <c r="L313" s="441"/>
      <c r="M313" s="441"/>
      <c r="N313" s="441"/>
      <c r="O313" s="441"/>
      <c r="P313" s="441"/>
      <c r="Q313" s="441"/>
      <c r="R313" s="94"/>
      <c r="T313" s="96"/>
      <c r="U313" s="441"/>
      <c r="V313" s="441"/>
      <c r="W313" s="441"/>
      <c r="X313" s="441"/>
      <c r="Y313" s="441"/>
      <c r="Z313" s="441"/>
      <c r="AA313" s="97"/>
      <c r="AT313" s="98" t="s">
        <v>130</v>
      </c>
      <c r="AU313" s="98" t="s">
        <v>128</v>
      </c>
      <c r="AV313" s="95" t="s">
        <v>127</v>
      </c>
      <c r="AW313" s="95" t="s">
        <v>131</v>
      </c>
      <c r="AX313" s="95" t="s">
        <v>118</v>
      </c>
      <c r="AY313" s="98" t="s">
        <v>120</v>
      </c>
    </row>
    <row r="314" spans="2:64" s="62" customFormat="1" ht="29.85" customHeight="1" x14ac:dyDescent="0.3">
      <c r="B314" s="58"/>
      <c r="C314" s="59"/>
      <c r="D314" s="69" t="s">
        <v>79</v>
      </c>
      <c r="E314" s="69"/>
      <c r="F314" s="69"/>
      <c r="G314" s="69"/>
      <c r="H314" s="69"/>
      <c r="I314" s="69"/>
      <c r="J314" s="69"/>
      <c r="K314" s="69"/>
      <c r="L314" s="69"/>
      <c r="M314" s="69"/>
      <c r="N314" s="659">
        <f>BK314</f>
        <v>0</v>
      </c>
      <c r="O314" s="660"/>
      <c r="P314" s="660"/>
      <c r="Q314" s="660"/>
      <c r="R314" s="61"/>
      <c r="T314" s="63"/>
      <c r="U314" s="59"/>
      <c r="V314" s="59"/>
      <c r="W314" s="64">
        <f>SUM(W315:W338)</f>
        <v>35.276786999999999</v>
      </c>
      <c r="X314" s="59"/>
      <c r="Y314" s="64">
        <f>SUM(Y315:Y338)</f>
        <v>12.46318349</v>
      </c>
      <c r="Z314" s="59"/>
      <c r="AA314" s="65">
        <f>SUM(AA315:AA338)</f>
        <v>0</v>
      </c>
      <c r="AR314" s="66" t="s">
        <v>118</v>
      </c>
      <c r="AT314" s="67" t="s">
        <v>117</v>
      </c>
      <c r="AU314" s="67" t="s">
        <v>118</v>
      </c>
      <c r="AY314" s="66" t="s">
        <v>120</v>
      </c>
      <c r="BK314" s="68">
        <f>SUM(BK315:BK338)</f>
        <v>0</v>
      </c>
    </row>
    <row r="315" spans="2:64" s="17" customFormat="1" ht="31.5" customHeight="1" x14ac:dyDescent="0.25">
      <c r="B315" s="70"/>
      <c r="C315" s="71" t="s">
        <v>444</v>
      </c>
      <c r="D315" s="71" t="s">
        <v>121</v>
      </c>
      <c r="E315" s="72" t="s">
        <v>445</v>
      </c>
      <c r="F315" s="671" t="s">
        <v>446</v>
      </c>
      <c r="G315" s="667"/>
      <c r="H315" s="667"/>
      <c r="I315" s="667"/>
      <c r="J315" s="73" t="s">
        <v>447</v>
      </c>
      <c r="K315" s="74">
        <v>8</v>
      </c>
      <c r="L315" s="666"/>
      <c r="M315" s="667"/>
      <c r="N315" s="666">
        <f>ROUND(L315*K315,2)</f>
        <v>0</v>
      </c>
      <c r="O315" s="667"/>
      <c r="P315" s="667"/>
      <c r="Q315" s="667"/>
      <c r="R315" s="75"/>
      <c r="T315" s="76" t="s">
        <v>125</v>
      </c>
      <c r="U315" s="77" t="s">
        <v>126</v>
      </c>
      <c r="V315" s="78">
        <v>0.29299999999999998</v>
      </c>
      <c r="W315" s="78">
        <f>V315*K315</f>
        <v>2.3439999999999999</v>
      </c>
      <c r="X315" s="78">
        <v>2.2899999999999999E-3</v>
      </c>
      <c r="Y315" s="78">
        <f>X315*K315</f>
        <v>1.8319999999999999E-2</v>
      </c>
      <c r="Z315" s="78">
        <v>0</v>
      </c>
      <c r="AA315" s="79">
        <f>Z315*K315</f>
        <v>0</v>
      </c>
      <c r="AR315" s="30" t="s">
        <v>127</v>
      </c>
      <c r="AT315" s="30" t="s">
        <v>121</v>
      </c>
      <c r="AU315" s="30" t="s">
        <v>128</v>
      </c>
      <c r="AY315" s="30" t="s">
        <v>120</v>
      </c>
      <c r="BE315" s="80">
        <f>IF(U315="základní",N315,0)</f>
        <v>0</v>
      </c>
      <c r="BF315" s="80">
        <f>IF(U315="snížená",N315,0)</f>
        <v>0</v>
      </c>
      <c r="BG315" s="80">
        <f>IF(U315="zákl. přenesená",N315,0)</f>
        <v>0</v>
      </c>
      <c r="BH315" s="80">
        <f>IF(U315="sníž. přenesená",N315,0)</f>
        <v>0</v>
      </c>
      <c r="BI315" s="80">
        <f>IF(U315="nulová",N315,0)</f>
        <v>0</v>
      </c>
      <c r="BJ315" s="30" t="s">
        <v>118</v>
      </c>
      <c r="BK315" s="80">
        <f>ROUND(L315*K315,2)</f>
        <v>0</v>
      </c>
      <c r="BL315" s="30" t="s">
        <v>127</v>
      </c>
    </row>
    <row r="316" spans="2:64" s="86" customFormat="1" ht="31.5" customHeight="1" x14ac:dyDescent="0.25">
      <c r="B316" s="81"/>
      <c r="C316" s="440"/>
      <c r="D316" s="440"/>
      <c r="E316" s="83" t="s">
        <v>125</v>
      </c>
      <c r="F316" s="661" t="s">
        <v>448</v>
      </c>
      <c r="G316" s="662"/>
      <c r="H316" s="662"/>
      <c r="I316" s="662"/>
      <c r="J316" s="440"/>
      <c r="K316" s="84">
        <v>8</v>
      </c>
      <c r="L316" s="440"/>
      <c r="M316" s="440"/>
      <c r="N316" s="440"/>
      <c r="O316" s="440"/>
      <c r="P316" s="440"/>
      <c r="Q316" s="440"/>
      <c r="R316" s="85"/>
      <c r="T316" s="87"/>
      <c r="U316" s="440"/>
      <c r="V316" s="440"/>
      <c r="W316" s="440"/>
      <c r="X316" s="440"/>
      <c r="Y316" s="440"/>
      <c r="Z316" s="440"/>
      <c r="AA316" s="88"/>
      <c r="AT316" s="89" t="s">
        <v>130</v>
      </c>
      <c r="AU316" s="89" t="s">
        <v>128</v>
      </c>
      <c r="AV316" s="86" t="s">
        <v>128</v>
      </c>
      <c r="AW316" s="86" t="s">
        <v>131</v>
      </c>
      <c r="AX316" s="86" t="s">
        <v>118</v>
      </c>
      <c r="AY316" s="89" t="s">
        <v>120</v>
      </c>
    </row>
    <row r="317" spans="2:64" s="17" customFormat="1" ht="22.5" customHeight="1" x14ac:dyDescent="0.25">
      <c r="B317" s="70"/>
      <c r="C317" s="101" t="s">
        <v>449</v>
      </c>
      <c r="D317" s="101" t="s">
        <v>195</v>
      </c>
      <c r="E317" s="102" t="s">
        <v>450</v>
      </c>
      <c r="F317" s="677" t="s">
        <v>451</v>
      </c>
      <c r="G317" s="678"/>
      <c r="H317" s="678"/>
      <c r="I317" s="678"/>
      <c r="J317" s="103" t="s">
        <v>447</v>
      </c>
      <c r="K317" s="104">
        <v>8.08</v>
      </c>
      <c r="L317" s="670"/>
      <c r="M317" s="678"/>
      <c r="N317" s="670">
        <f>ROUND(L317*K317,2)</f>
        <v>0</v>
      </c>
      <c r="O317" s="667"/>
      <c r="P317" s="667"/>
      <c r="Q317" s="667"/>
      <c r="R317" s="75"/>
      <c r="T317" s="76" t="s">
        <v>125</v>
      </c>
      <c r="U317" s="77" t="s">
        <v>126</v>
      </c>
      <c r="V317" s="78">
        <v>0</v>
      </c>
      <c r="W317" s="78">
        <f>V317*K317</f>
        <v>0</v>
      </c>
      <c r="X317" s="78">
        <v>0.04</v>
      </c>
      <c r="Y317" s="78">
        <f>X317*K317</f>
        <v>0.32319999999999999</v>
      </c>
      <c r="Z317" s="78">
        <v>0</v>
      </c>
      <c r="AA317" s="79">
        <f>Z317*K317</f>
        <v>0</v>
      </c>
      <c r="AR317" s="30" t="s">
        <v>154</v>
      </c>
      <c r="AT317" s="30" t="s">
        <v>195</v>
      </c>
      <c r="AU317" s="30" t="s">
        <v>128</v>
      </c>
      <c r="AY317" s="30" t="s">
        <v>120</v>
      </c>
      <c r="BE317" s="80">
        <f>IF(U317="základní",N317,0)</f>
        <v>0</v>
      </c>
      <c r="BF317" s="80">
        <f>IF(U317="snížená",N317,0)</f>
        <v>0</v>
      </c>
      <c r="BG317" s="80">
        <f>IF(U317="zákl. přenesená",N317,0)</f>
        <v>0</v>
      </c>
      <c r="BH317" s="80">
        <f>IF(U317="sníž. přenesená",N317,0)</f>
        <v>0</v>
      </c>
      <c r="BI317" s="80">
        <f>IF(U317="nulová",N317,0)</f>
        <v>0</v>
      </c>
      <c r="BJ317" s="30" t="s">
        <v>118</v>
      </c>
      <c r="BK317" s="80">
        <f>ROUND(L317*K317,2)</f>
        <v>0</v>
      </c>
      <c r="BL317" s="30" t="s">
        <v>127</v>
      </c>
    </row>
    <row r="318" spans="2:64" s="86" customFormat="1" ht="22.5" customHeight="1" x14ac:dyDescent="0.25">
      <c r="B318" s="81"/>
      <c r="C318" s="440"/>
      <c r="D318" s="440"/>
      <c r="E318" s="83" t="s">
        <v>125</v>
      </c>
      <c r="F318" s="661" t="s">
        <v>452</v>
      </c>
      <c r="G318" s="662"/>
      <c r="H318" s="662"/>
      <c r="I318" s="662"/>
      <c r="J318" s="440"/>
      <c r="K318" s="84">
        <v>8.08</v>
      </c>
      <c r="L318" s="440"/>
      <c r="M318" s="440"/>
      <c r="N318" s="440"/>
      <c r="O318" s="440"/>
      <c r="P318" s="440"/>
      <c r="Q318" s="440"/>
      <c r="R318" s="85"/>
      <c r="T318" s="87"/>
      <c r="U318" s="440"/>
      <c r="V318" s="440"/>
      <c r="W318" s="440"/>
      <c r="X318" s="440"/>
      <c r="Y318" s="440"/>
      <c r="Z318" s="440"/>
      <c r="AA318" s="88"/>
      <c r="AT318" s="89" t="s">
        <v>130</v>
      </c>
      <c r="AU318" s="89" t="s">
        <v>128</v>
      </c>
      <c r="AV318" s="86" t="s">
        <v>128</v>
      </c>
      <c r="AW318" s="86" t="s">
        <v>131</v>
      </c>
      <c r="AX318" s="86" t="s">
        <v>118</v>
      </c>
      <c r="AY318" s="89" t="s">
        <v>120</v>
      </c>
    </row>
    <row r="319" spans="2:64" s="17" customFormat="1" ht="31.5" customHeight="1" x14ac:dyDescent="0.25">
      <c r="B319" s="70"/>
      <c r="C319" s="71" t="s">
        <v>453</v>
      </c>
      <c r="D319" s="71" t="s">
        <v>121</v>
      </c>
      <c r="E319" s="72" t="s">
        <v>454</v>
      </c>
      <c r="F319" s="671" t="s">
        <v>455</v>
      </c>
      <c r="G319" s="667"/>
      <c r="H319" s="667"/>
      <c r="I319" s="667"/>
      <c r="J319" s="73" t="s">
        <v>447</v>
      </c>
      <c r="K319" s="74">
        <v>12</v>
      </c>
      <c r="L319" s="666"/>
      <c r="M319" s="667"/>
      <c r="N319" s="666">
        <f>ROUND(L319*K319,2)</f>
        <v>0</v>
      </c>
      <c r="O319" s="667"/>
      <c r="P319" s="667"/>
      <c r="Q319" s="667"/>
      <c r="R319" s="75"/>
      <c r="T319" s="76" t="s">
        <v>125</v>
      </c>
      <c r="U319" s="77" t="s">
        <v>126</v>
      </c>
      <c r="V319" s="78">
        <v>0.35299999999999998</v>
      </c>
      <c r="W319" s="78">
        <f>V319*K319</f>
        <v>4.2359999999999998</v>
      </c>
      <c r="X319" s="78">
        <v>4.5900000000000003E-3</v>
      </c>
      <c r="Y319" s="78">
        <f>X319*K319</f>
        <v>5.5080000000000004E-2</v>
      </c>
      <c r="Z319" s="78">
        <v>0</v>
      </c>
      <c r="AA319" s="79">
        <f>Z319*K319</f>
        <v>0</v>
      </c>
      <c r="AR319" s="30" t="s">
        <v>127</v>
      </c>
      <c r="AT319" s="30" t="s">
        <v>121</v>
      </c>
      <c r="AU319" s="30" t="s">
        <v>128</v>
      </c>
      <c r="AY319" s="30" t="s">
        <v>120</v>
      </c>
      <c r="BE319" s="80">
        <f>IF(U319="základní",N319,0)</f>
        <v>0</v>
      </c>
      <c r="BF319" s="80">
        <f>IF(U319="snížená",N319,0)</f>
        <v>0</v>
      </c>
      <c r="BG319" s="80">
        <f>IF(U319="zákl. přenesená",N319,0)</f>
        <v>0</v>
      </c>
      <c r="BH319" s="80">
        <f>IF(U319="sníž. přenesená",N319,0)</f>
        <v>0</v>
      </c>
      <c r="BI319" s="80">
        <f>IF(U319="nulová",N319,0)</f>
        <v>0</v>
      </c>
      <c r="BJ319" s="30" t="s">
        <v>118</v>
      </c>
      <c r="BK319" s="80">
        <f>ROUND(L319*K319,2)</f>
        <v>0</v>
      </c>
      <c r="BL319" s="30" t="s">
        <v>127</v>
      </c>
    </row>
    <row r="320" spans="2:64" s="86" customFormat="1" ht="31.5" customHeight="1" x14ac:dyDescent="0.25">
      <c r="B320" s="81"/>
      <c r="C320" s="440"/>
      <c r="D320" s="440"/>
      <c r="E320" s="83" t="s">
        <v>125</v>
      </c>
      <c r="F320" s="661" t="s">
        <v>456</v>
      </c>
      <c r="G320" s="662"/>
      <c r="H320" s="662"/>
      <c r="I320" s="662"/>
      <c r="J320" s="440"/>
      <c r="K320" s="84">
        <v>12</v>
      </c>
      <c r="L320" s="440"/>
      <c r="M320" s="440"/>
      <c r="N320" s="440"/>
      <c r="O320" s="440"/>
      <c r="P320" s="440"/>
      <c r="Q320" s="440"/>
      <c r="R320" s="85"/>
      <c r="T320" s="87"/>
      <c r="U320" s="440"/>
      <c r="V320" s="440"/>
      <c r="W320" s="440"/>
      <c r="X320" s="440"/>
      <c r="Y320" s="440"/>
      <c r="Z320" s="440"/>
      <c r="AA320" s="88"/>
      <c r="AT320" s="89" t="s">
        <v>130</v>
      </c>
      <c r="AU320" s="89" t="s">
        <v>128</v>
      </c>
      <c r="AV320" s="86" t="s">
        <v>128</v>
      </c>
      <c r="AW320" s="86" t="s">
        <v>131</v>
      </c>
      <c r="AX320" s="86" t="s">
        <v>118</v>
      </c>
      <c r="AY320" s="89" t="s">
        <v>120</v>
      </c>
    </row>
    <row r="321" spans="2:64" s="17" customFormat="1" ht="22.5" customHeight="1" x14ac:dyDescent="0.25">
      <c r="B321" s="70"/>
      <c r="C321" s="101" t="s">
        <v>457</v>
      </c>
      <c r="D321" s="101" t="s">
        <v>195</v>
      </c>
      <c r="E321" s="102" t="s">
        <v>458</v>
      </c>
      <c r="F321" s="677" t="s">
        <v>459</v>
      </c>
      <c r="G321" s="678"/>
      <c r="H321" s="678"/>
      <c r="I321" s="678"/>
      <c r="J321" s="103" t="s">
        <v>447</v>
      </c>
      <c r="K321" s="104">
        <v>12.12</v>
      </c>
      <c r="L321" s="670"/>
      <c r="M321" s="678"/>
      <c r="N321" s="670">
        <f>ROUND(L321*K321,2)</f>
        <v>0</v>
      </c>
      <c r="O321" s="667"/>
      <c r="P321" s="667"/>
      <c r="Q321" s="667"/>
      <c r="R321" s="75"/>
      <c r="T321" s="76" t="s">
        <v>125</v>
      </c>
      <c r="U321" s="77" t="s">
        <v>126</v>
      </c>
      <c r="V321" s="78">
        <v>0</v>
      </c>
      <c r="W321" s="78">
        <f>V321*K321</f>
        <v>0</v>
      </c>
      <c r="X321" s="78">
        <v>0.11700000000000001</v>
      </c>
      <c r="Y321" s="78">
        <f>X321*K321</f>
        <v>1.41804</v>
      </c>
      <c r="Z321" s="78">
        <v>0</v>
      </c>
      <c r="AA321" s="79">
        <f>Z321*K321</f>
        <v>0</v>
      </c>
      <c r="AR321" s="30" t="s">
        <v>154</v>
      </c>
      <c r="AT321" s="30" t="s">
        <v>195</v>
      </c>
      <c r="AU321" s="30" t="s">
        <v>128</v>
      </c>
      <c r="AY321" s="30" t="s">
        <v>120</v>
      </c>
      <c r="BE321" s="80">
        <f>IF(U321="základní",N321,0)</f>
        <v>0</v>
      </c>
      <c r="BF321" s="80">
        <f>IF(U321="snížená",N321,0)</f>
        <v>0</v>
      </c>
      <c r="BG321" s="80">
        <f>IF(U321="zákl. přenesená",N321,0)</f>
        <v>0</v>
      </c>
      <c r="BH321" s="80">
        <f>IF(U321="sníž. přenesená",N321,0)</f>
        <v>0</v>
      </c>
      <c r="BI321" s="80">
        <f>IF(U321="nulová",N321,0)</f>
        <v>0</v>
      </c>
      <c r="BJ321" s="30" t="s">
        <v>118</v>
      </c>
      <c r="BK321" s="80">
        <f>ROUND(L321*K321,2)</f>
        <v>0</v>
      </c>
      <c r="BL321" s="30" t="s">
        <v>127</v>
      </c>
    </row>
    <row r="322" spans="2:64" s="86" customFormat="1" ht="22.5" customHeight="1" x14ac:dyDescent="0.25">
      <c r="B322" s="81"/>
      <c r="C322" s="440"/>
      <c r="D322" s="440"/>
      <c r="E322" s="83" t="s">
        <v>125</v>
      </c>
      <c r="F322" s="661" t="s">
        <v>460</v>
      </c>
      <c r="G322" s="662"/>
      <c r="H322" s="662"/>
      <c r="I322" s="662"/>
      <c r="J322" s="440"/>
      <c r="K322" s="84">
        <v>12.12</v>
      </c>
      <c r="L322" s="440"/>
      <c r="M322" s="440"/>
      <c r="N322" s="440"/>
      <c r="O322" s="440"/>
      <c r="P322" s="440"/>
      <c r="Q322" s="440"/>
      <c r="R322" s="85"/>
      <c r="T322" s="87"/>
      <c r="U322" s="440"/>
      <c r="V322" s="440"/>
      <c r="W322" s="440"/>
      <c r="X322" s="440"/>
      <c r="Y322" s="440"/>
      <c r="Z322" s="440"/>
      <c r="AA322" s="88"/>
      <c r="AT322" s="89" t="s">
        <v>130</v>
      </c>
      <c r="AU322" s="89" t="s">
        <v>128</v>
      </c>
      <c r="AV322" s="86" t="s">
        <v>128</v>
      </c>
      <c r="AW322" s="86" t="s">
        <v>131</v>
      </c>
      <c r="AX322" s="86" t="s">
        <v>118</v>
      </c>
      <c r="AY322" s="89" t="s">
        <v>120</v>
      </c>
    </row>
    <row r="323" spans="2:64" s="17" customFormat="1" ht="22.5" customHeight="1" x14ac:dyDescent="0.25">
      <c r="B323" s="70"/>
      <c r="C323" s="71" t="s">
        <v>461</v>
      </c>
      <c r="D323" s="71" t="s">
        <v>121</v>
      </c>
      <c r="E323" s="72" t="s">
        <v>462</v>
      </c>
      <c r="F323" s="671" t="s">
        <v>463</v>
      </c>
      <c r="G323" s="667"/>
      <c r="H323" s="667"/>
      <c r="I323" s="667"/>
      <c r="J323" s="73" t="s">
        <v>134</v>
      </c>
      <c r="K323" s="74">
        <v>2.476</v>
      </c>
      <c r="L323" s="666"/>
      <c r="M323" s="667"/>
      <c r="N323" s="666">
        <f>ROUND(L323*K323,2)</f>
        <v>0</v>
      </c>
      <c r="O323" s="667"/>
      <c r="P323" s="667"/>
      <c r="Q323" s="667"/>
      <c r="R323" s="75"/>
      <c r="T323" s="76" t="s">
        <v>125</v>
      </c>
      <c r="U323" s="77" t="s">
        <v>126</v>
      </c>
      <c r="V323" s="78">
        <v>1.448</v>
      </c>
      <c r="W323" s="78">
        <f>V323*K323</f>
        <v>3.585248</v>
      </c>
      <c r="X323" s="78">
        <v>2.4533999999999998</v>
      </c>
      <c r="Y323" s="78">
        <f>X323*K323</f>
        <v>6.0746183999999994</v>
      </c>
      <c r="Z323" s="78">
        <v>0</v>
      </c>
      <c r="AA323" s="79">
        <f>Z323*K323</f>
        <v>0</v>
      </c>
      <c r="AR323" s="30" t="s">
        <v>127</v>
      </c>
      <c r="AT323" s="30" t="s">
        <v>121</v>
      </c>
      <c r="AU323" s="30" t="s">
        <v>128</v>
      </c>
      <c r="AY323" s="30" t="s">
        <v>120</v>
      </c>
      <c r="BE323" s="80">
        <f>IF(U323="základní",N323,0)</f>
        <v>0</v>
      </c>
      <c r="BF323" s="80">
        <f>IF(U323="snížená",N323,0)</f>
        <v>0</v>
      </c>
      <c r="BG323" s="80">
        <f>IF(U323="zákl. přenesená",N323,0)</f>
        <v>0</v>
      </c>
      <c r="BH323" s="80">
        <f>IF(U323="sníž. přenesená",N323,0)</f>
        <v>0</v>
      </c>
      <c r="BI323" s="80">
        <f>IF(U323="nulová",N323,0)</f>
        <v>0</v>
      </c>
      <c r="BJ323" s="30" t="s">
        <v>118</v>
      </c>
      <c r="BK323" s="80">
        <f>ROUND(L323*K323,2)</f>
        <v>0</v>
      </c>
      <c r="BL323" s="30" t="s">
        <v>127</v>
      </c>
    </row>
    <row r="324" spans="2:64" s="86" customFormat="1" ht="31.5" customHeight="1" x14ac:dyDescent="0.25">
      <c r="B324" s="81"/>
      <c r="C324" s="440"/>
      <c r="D324" s="440"/>
      <c r="E324" s="83" t="s">
        <v>125</v>
      </c>
      <c r="F324" s="661" t="s">
        <v>464</v>
      </c>
      <c r="G324" s="662"/>
      <c r="H324" s="662"/>
      <c r="I324" s="662"/>
      <c r="J324" s="440"/>
      <c r="K324" s="84">
        <v>1.238</v>
      </c>
      <c r="L324" s="440"/>
      <c r="M324" s="440"/>
      <c r="N324" s="440"/>
      <c r="O324" s="440"/>
      <c r="P324" s="440"/>
      <c r="Q324" s="440"/>
      <c r="R324" s="85"/>
      <c r="T324" s="87"/>
      <c r="U324" s="440"/>
      <c r="V324" s="440"/>
      <c r="W324" s="440"/>
      <c r="X324" s="440"/>
      <c r="Y324" s="440"/>
      <c r="Z324" s="440"/>
      <c r="AA324" s="88"/>
      <c r="AT324" s="89" t="s">
        <v>130</v>
      </c>
      <c r="AU324" s="89" t="s">
        <v>128</v>
      </c>
      <c r="AV324" s="86" t="s">
        <v>128</v>
      </c>
      <c r="AW324" s="86" t="s">
        <v>131</v>
      </c>
      <c r="AX324" s="86" t="s">
        <v>119</v>
      </c>
      <c r="AY324" s="89" t="s">
        <v>120</v>
      </c>
    </row>
    <row r="325" spans="2:64" s="86" customFormat="1" ht="31.5" customHeight="1" x14ac:dyDescent="0.25">
      <c r="B325" s="81"/>
      <c r="C325" s="440"/>
      <c r="D325" s="440"/>
      <c r="E325" s="83" t="s">
        <v>125</v>
      </c>
      <c r="F325" s="663" t="s">
        <v>465</v>
      </c>
      <c r="G325" s="662"/>
      <c r="H325" s="662"/>
      <c r="I325" s="662"/>
      <c r="J325" s="440"/>
      <c r="K325" s="84">
        <v>1.238</v>
      </c>
      <c r="L325" s="440"/>
      <c r="M325" s="440"/>
      <c r="N325" s="440"/>
      <c r="O325" s="440"/>
      <c r="P325" s="440"/>
      <c r="Q325" s="440"/>
      <c r="R325" s="85"/>
      <c r="T325" s="87"/>
      <c r="U325" s="440"/>
      <c r="V325" s="440"/>
      <c r="W325" s="440"/>
      <c r="X325" s="440"/>
      <c r="Y325" s="440"/>
      <c r="Z325" s="440"/>
      <c r="AA325" s="88"/>
      <c r="AT325" s="89" t="s">
        <v>130</v>
      </c>
      <c r="AU325" s="89" t="s">
        <v>128</v>
      </c>
      <c r="AV325" s="86" t="s">
        <v>128</v>
      </c>
      <c r="AW325" s="86" t="s">
        <v>131</v>
      </c>
      <c r="AX325" s="86" t="s">
        <v>119</v>
      </c>
      <c r="AY325" s="89" t="s">
        <v>120</v>
      </c>
    </row>
    <row r="326" spans="2:64" s="95" customFormat="1" ht="22.5" customHeight="1" x14ac:dyDescent="0.25">
      <c r="B326" s="90"/>
      <c r="C326" s="441"/>
      <c r="D326" s="441"/>
      <c r="E326" s="92" t="s">
        <v>125</v>
      </c>
      <c r="F326" s="664" t="s">
        <v>146</v>
      </c>
      <c r="G326" s="665"/>
      <c r="H326" s="665"/>
      <c r="I326" s="665"/>
      <c r="J326" s="441"/>
      <c r="K326" s="93">
        <v>2.476</v>
      </c>
      <c r="L326" s="441"/>
      <c r="M326" s="441"/>
      <c r="N326" s="441"/>
      <c r="O326" s="441"/>
      <c r="P326" s="441"/>
      <c r="Q326" s="441"/>
      <c r="R326" s="94"/>
      <c r="T326" s="96"/>
      <c r="U326" s="441"/>
      <c r="V326" s="441"/>
      <c r="W326" s="441"/>
      <c r="X326" s="441"/>
      <c r="Y326" s="441"/>
      <c r="Z326" s="441"/>
      <c r="AA326" s="97"/>
      <c r="AT326" s="98" t="s">
        <v>130</v>
      </c>
      <c r="AU326" s="98" t="s">
        <v>128</v>
      </c>
      <c r="AV326" s="95" t="s">
        <v>127</v>
      </c>
      <c r="AW326" s="95" t="s">
        <v>131</v>
      </c>
      <c r="AX326" s="95" t="s">
        <v>118</v>
      </c>
      <c r="AY326" s="98" t="s">
        <v>120</v>
      </c>
    </row>
    <row r="327" spans="2:64" s="17" customFormat="1" ht="22.5" customHeight="1" x14ac:dyDescent="0.25">
      <c r="B327" s="70"/>
      <c r="C327" s="71" t="s">
        <v>466</v>
      </c>
      <c r="D327" s="71" t="s">
        <v>121</v>
      </c>
      <c r="E327" s="72" t="s">
        <v>467</v>
      </c>
      <c r="F327" s="671" t="s">
        <v>468</v>
      </c>
      <c r="G327" s="667"/>
      <c r="H327" s="667"/>
      <c r="I327" s="667"/>
      <c r="J327" s="73" t="s">
        <v>172</v>
      </c>
      <c r="K327" s="74">
        <v>17.210999999999999</v>
      </c>
      <c r="L327" s="666"/>
      <c r="M327" s="667"/>
      <c r="N327" s="666">
        <f>ROUND(L327*K327,2)</f>
        <v>0</v>
      </c>
      <c r="O327" s="667"/>
      <c r="P327" s="667"/>
      <c r="Q327" s="667"/>
      <c r="R327" s="75"/>
      <c r="T327" s="76" t="s">
        <v>125</v>
      </c>
      <c r="U327" s="77" t="s">
        <v>126</v>
      </c>
      <c r="V327" s="78">
        <v>0.68100000000000005</v>
      </c>
      <c r="W327" s="78">
        <f>V327*K327</f>
        <v>11.720691</v>
      </c>
      <c r="X327" s="78">
        <v>5.1900000000000002E-3</v>
      </c>
      <c r="Y327" s="78">
        <f>X327*K327</f>
        <v>8.9325089999999996E-2</v>
      </c>
      <c r="Z327" s="78">
        <v>0</v>
      </c>
      <c r="AA327" s="79">
        <f>Z327*K327</f>
        <v>0</v>
      </c>
      <c r="AR327" s="30" t="s">
        <v>127</v>
      </c>
      <c r="AT327" s="30" t="s">
        <v>121</v>
      </c>
      <c r="AU327" s="30" t="s">
        <v>128</v>
      </c>
      <c r="AY327" s="30" t="s">
        <v>120</v>
      </c>
      <c r="BE327" s="80">
        <f>IF(U327="základní",N327,0)</f>
        <v>0</v>
      </c>
      <c r="BF327" s="80">
        <f>IF(U327="snížená",N327,0)</f>
        <v>0</v>
      </c>
      <c r="BG327" s="80">
        <f>IF(U327="zákl. přenesená",N327,0)</f>
        <v>0</v>
      </c>
      <c r="BH327" s="80">
        <f>IF(U327="sníž. přenesená",N327,0)</f>
        <v>0</v>
      </c>
      <c r="BI327" s="80">
        <f>IF(U327="nulová",N327,0)</f>
        <v>0</v>
      </c>
      <c r="BJ327" s="30" t="s">
        <v>118</v>
      </c>
      <c r="BK327" s="80">
        <f>ROUND(L327*K327,2)</f>
        <v>0</v>
      </c>
      <c r="BL327" s="30" t="s">
        <v>127</v>
      </c>
    </row>
    <row r="328" spans="2:64" s="86" customFormat="1" ht="31.5" customHeight="1" x14ac:dyDescent="0.25">
      <c r="B328" s="81"/>
      <c r="C328" s="440"/>
      <c r="D328" s="440"/>
      <c r="E328" s="83" t="s">
        <v>125</v>
      </c>
      <c r="F328" s="661" t="s">
        <v>469</v>
      </c>
      <c r="G328" s="662"/>
      <c r="H328" s="662"/>
      <c r="I328" s="662"/>
      <c r="J328" s="440"/>
      <c r="K328" s="84">
        <v>8.9610000000000003</v>
      </c>
      <c r="L328" s="440"/>
      <c r="M328" s="440"/>
      <c r="N328" s="440"/>
      <c r="O328" s="440"/>
      <c r="P328" s="440"/>
      <c r="Q328" s="440"/>
      <c r="R328" s="85"/>
      <c r="T328" s="87"/>
      <c r="U328" s="440"/>
      <c r="V328" s="440"/>
      <c r="W328" s="440"/>
      <c r="X328" s="440"/>
      <c r="Y328" s="440"/>
      <c r="Z328" s="440"/>
      <c r="AA328" s="88"/>
      <c r="AT328" s="89" t="s">
        <v>130</v>
      </c>
      <c r="AU328" s="89" t="s">
        <v>128</v>
      </c>
      <c r="AV328" s="86" t="s">
        <v>128</v>
      </c>
      <c r="AW328" s="86" t="s">
        <v>131</v>
      </c>
      <c r="AX328" s="86" t="s">
        <v>119</v>
      </c>
      <c r="AY328" s="89" t="s">
        <v>120</v>
      </c>
    </row>
    <row r="329" spans="2:64" s="86" customFormat="1" ht="31.5" customHeight="1" x14ac:dyDescent="0.25">
      <c r="B329" s="81"/>
      <c r="C329" s="440"/>
      <c r="D329" s="440"/>
      <c r="E329" s="83" t="s">
        <v>125</v>
      </c>
      <c r="F329" s="663" t="s">
        <v>470</v>
      </c>
      <c r="G329" s="662"/>
      <c r="H329" s="662"/>
      <c r="I329" s="662"/>
      <c r="J329" s="440"/>
      <c r="K329" s="84">
        <v>8.25</v>
      </c>
      <c r="L329" s="440"/>
      <c r="M329" s="440"/>
      <c r="N329" s="440"/>
      <c r="O329" s="440"/>
      <c r="P329" s="440"/>
      <c r="Q329" s="440"/>
      <c r="R329" s="85"/>
      <c r="T329" s="87"/>
      <c r="U329" s="440"/>
      <c r="V329" s="440"/>
      <c r="W329" s="440"/>
      <c r="X329" s="440"/>
      <c r="Y329" s="440"/>
      <c r="Z329" s="440"/>
      <c r="AA329" s="88"/>
      <c r="AT329" s="89" t="s">
        <v>130</v>
      </c>
      <c r="AU329" s="89" t="s">
        <v>128</v>
      </c>
      <c r="AV329" s="86" t="s">
        <v>128</v>
      </c>
      <c r="AW329" s="86" t="s">
        <v>131</v>
      </c>
      <c r="AX329" s="86" t="s">
        <v>119</v>
      </c>
      <c r="AY329" s="89" t="s">
        <v>120</v>
      </c>
    </row>
    <row r="330" spans="2:64" s="95" customFormat="1" ht="22.5" customHeight="1" x14ac:dyDescent="0.25">
      <c r="B330" s="90"/>
      <c r="C330" s="441"/>
      <c r="D330" s="441"/>
      <c r="E330" s="92" t="s">
        <v>125</v>
      </c>
      <c r="F330" s="664" t="s">
        <v>146</v>
      </c>
      <c r="G330" s="665"/>
      <c r="H330" s="665"/>
      <c r="I330" s="665"/>
      <c r="J330" s="441"/>
      <c r="K330" s="93">
        <v>17.210999999999999</v>
      </c>
      <c r="L330" s="441"/>
      <c r="M330" s="441"/>
      <c r="N330" s="441"/>
      <c r="O330" s="441"/>
      <c r="P330" s="441"/>
      <c r="Q330" s="441"/>
      <c r="R330" s="94"/>
      <c r="T330" s="96"/>
      <c r="U330" s="441"/>
      <c r="V330" s="441"/>
      <c r="W330" s="441"/>
      <c r="X330" s="441"/>
      <c r="Y330" s="441"/>
      <c r="Z330" s="441"/>
      <c r="AA330" s="97"/>
      <c r="AT330" s="98" t="s">
        <v>130</v>
      </c>
      <c r="AU330" s="98" t="s">
        <v>128</v>
      </c>
      <c r="AV330" s="95" t="s">
        <v>127</v>
      </c>
      <c r="AW330" s="95" t="s">
        <v>131</v>
      </c>
      <c r="AX330" s="95" t="s">
        <v>118</v>
      </c>
      <c r="AY330" s="98" t="s">
        <v>120</v>
      </c>
    </row>
    <row r="331" spans="2:64" s="17" customFormat="1" ht="22.5" customHeight="1" x14ac:dyDescent="0.25">
      <c r="B331" s="70"/>
      <c r="C331" s="71" t="s">
        <v>471</v>
      </c>
      <c r="D331" s="71" t="s">
        <v>121</v>
      </c>
      <c r="E331" s="72" t="s">
        <v>472</v>
      </c>
      <c r="F331" s="671" t="s">
        <v>473</v>
      </c>
      <c r="G331" s="667"/>
      <c r="H331" s="667"/>
      <c r="I331" s="667"/>
      <c r="J331" s="73" t="s">
        <v>172</v>
      </c>
      <c r="K331" s="74">
        <v>17.210999999999999</v>
      </c>
      <c r="L331" s="666"/>
      <c r="M331" s="667"/>
      <c r="N331" s="666">
        <f>ROUND(L331*K331,2)</f>
        <v>0</v>
      </c>
      <c r="O331" s="667"/>
      <c r="P331" s="667"/>
      <c r="Q331" s="667"/>
      <c r="R331" s="75"/>
      <c r="T331" s="76" t="s">
        <v>125</v>
      </c>
      <c r="U331" s="77" t="s">
        <v>126</v>
      </c>
      <c r="V331" s="78">
        <v>0.24</v>
      </c>
      <c r="W331" s="78">
        <f>V331*K331</f>
        <v>4.1306399999999996</v>
      </c>
      <c r="X331" s="78">
        <v>0</v>
      </c>
      <c r="Y331" s="78">
        <f>X331*K331</f>
        <v>0</v>
      </c>
      <c r="Z331" s="78">
        <v>0</v>
      </c>
      <c r="AA331" s="79">
        <f>Z331*K331</f>
        <v>0</v>
      </c>
      <c r="AR331" s="30" t="s">
        <v>127</v>
      </c>
      <c r="AT331" s="30" t="s">
        <v>121</v>
      </c>
      <c r="AU331" s="30" t="s">
        <v>128</v>
      </c>
      <c r="AY331" s="30" t="s">
        <v>120</v>
      </c>
      <c r="BE331" s="80">
        <f>IF(U331="základní",N331,0)</f>
        <v>0</v>
      </c>
      <c r="BF331" s="80">
        <f>IF(U331="snížená",N331,0)</f>
        <v>0</v>
      </c>
      <c r="BG331" s="80">
        <f>IF(U331="zákl. přenesená",N331,0)</f>
        <v>0</v>
      </c>
      <c r="BH331" s="80">
        <f>IF(U331="sníž. přenesená",N331,0)</f>
        <v>0</v>
      </c>
      <c r="BI331" s="80">
        <f>IF(U331="nulová",N331,0)</f>
        <v>0</v>
      </c>
      <c r="BJ331" s="30" t="s">
        <v>118</v>
      </c>
      <c r="BK331" s="80">
        <f>ROUND(L331*K331,2)</f>
        <v>0</v>
      </c>
      <c r="BL331" s="30" t="s">
        <v>127</v>
      </c>
    </row>
    <row r="332" spans="2:64" s="86" customFormat="1" ht="22.5" customHeight="1" x14ac:dyDescent="0.25">
      <c r="B332" s="81"/>
      <c r="C332" s="440"/>
      <c r="D332" s="440"/>
      <c r="E332" s="83" t="s">
        <v>125</v>
      </c>
      <c r="F332" s="661" t="s">
        <v>474</v>
      </c>
      <c r="G332" s="662"/>
      <c r="H332" s="662"/>
      <c r="I332" s="662"/>
      <c r="J332" s="440"/>
      <c r="K332" s="84">
        <v>17.210999999999999</v>
      </c>
      <c r="L332" s="440"/>
      <c r="M332" s="440"/>
      <c r="N332" s="440"/>
      <c r="O332" s="440"/>
      <c r="P332" s="440"/>
      <c r="Q332" s="440"/>
      <c r="R332" s="85"/>
      <c r="T332" s="87"/>
      <c r="U332" s="440"/>
      <c r="V332" s="440"/>
      <c r="W332" s="440"/>
      <c r="X332" s="440"/>
      <c r="Y332" s="440"/>
      <c r="Z332" s="440"/>
      <c r="AA332" s="88"/>
      <c r="AT332" s="89" t="s">
        <v>130</v>
      </c>
      <c r="AU332" s="89" t="s">
        <v>128</v>
      </c>
      <c r="AV332" s="86" t="s">
        <v>128</v>
      </c>
      <c r="AW332" s="86" t="s">
        <v>131</v>
      </c>
      <c r="AX332" s="86" t="s">
        <v>118</v>
      </c>
      <c r="AY332" s="89" t="s">
        <v>120</v>
      </c>
    </row>
    <row r="333" spans="2:64" s="17" customFormat="1" ht="31.5" customHeight="1" x14ac:dyDescent="0.25">
      <c r="B333" s="70"/>
      <c r="C333" s="71" t="s">
        <v>475</v>
      </c>
      <c r="D333" s="71" t="s">
        <v>121</v>
      </c>
      <c r="E333" s="72" t="s">
        <v>476</v>
      </c>
      <c r="F333" s="671" t="s">
        <v>477</v>
      </c>
      <c r="G333" s="667"/>
      <c r="H333" s="667"/>
      <c r="I333" s="667"/>
      <c r="J333" s="73" t="s">
        <v>191</v>
      </c>
      <c r="K333" s="74">
        <v>2.8000000000000001E-2</v>
      </c>
      <c r="L333" s="666"/>
      <c r="M333" s="667"/>
      <c r="N333" s="666">
        <f>ROUND(L333*K333,2)</f>
        <v>0</v>
      </c>
      <c r="O333" s="667"/>
      <c r="P333" s="667"/>
      <c r="Q333" s="667"/>
      <c r="R333" s="75"/>
      <c r="T333" s="76" t="s">
        <v>125</v>
      </c>
      <c r="U333" s="77" t="s">
        <v>126</v>
      </c>
      <c r="V333" s="78">
        <v>39</v>
      </c>
      <c r="W333" s="78">
        <f>V333*K333</f>
        <v>1.0920000000000001</v>
      </c>
      <c r="X333" s="78">
        <v>1.0515600000000001</v>
      </c>
      <c r="Y333" s="78">
        <f>X333*K333</f>
        <v>2.9443680000000003E-2</v>
      </c>
      <c r="Z333" s="78">
        <v>0</v>
      </c>
      <c r="AA333" s="79">
        <f>Z333*K333</f>
        <v>0</v>
      </c>
      <c r="AR333" s="30" t="s">
        <v>127</v>
      </c>
      <c r="AT333" s="30" t="s">
        <v>121</v>
      </c>
      <c r="AU333" s="30" t="s">
        <v>128</v>
      </c>
      <c r="AY333" s="30" t="s">
        <v>120</v>
      </c>
      <c r="BE333" s="80">
        <f>IF(U333="základní",N333,0)</f>
        <v>0</v>
      </c>
      <c r="BF333" s="80">
        <f>IF(U333="snížená",N333,0)</f>
        <v>0</v>
      </c>
      <c r="BG333" s="80">
        <f>IF(U333="zákl. přenesená",N333,0)</f>
        <v>0</v>
      </c>
      <c r="BH333" s="80">
        <f>IF(U333="sníž. přenesená",N333,0)</f>
        <v>0</v>
      </c>
      <c r="BI333" s="80">
        <f>IF(U333="nulová",N333,0)</f>
        <v>0</v>
      </c>
      <c r="BJ333" s="30" t="s">
        <v>118</v>
      </c>
      <c r="BK333" s="80">
        <f>ROUND(L333*K333,2)</f>
        <v>0</v>
      </c>
      <c r="BL333" s="30" t="s">
        <v>127</v>
      </c>
    </row>
    <row r="334" spans="2:64" s="86" customFormat="1" ht="31.5" customHeight="1" x14ac:dyDescent="0.25">
      <c r="B334" s="81"/>
      <c r="C334" s="440"/>
      <c r="D334" s="440"/>
      <c r="E334" s="83" t="s">
        <v>125</v>
      </c>
      <c r="F334" s="661" t="s">
        <v>478</v>
      </c>
      <c r="G334" s="662"/>
      <c r="H334" s="662"/>
      <c r="I334" s="662"/>
      <c r="J334" s="440"/>
      <c r="K334" s="84">
        <v>2.8000000000000001E-2</v>
      </c>
      <c r="L334" s="440"/>
      <c r="M334" s="440"/>
      <c r="N334" s="440"/>
      <c r="O334" s="440"/>
      <c r="P334" s="440"/>
      <c r="Q334" s="440"/>
      <c r="R334" s="85"/>
      <c r="T334" s="87"/>
      <c r="U334" s="440"/>
      <c r="V334" s="440"/>
      <c r="W334" s="440"/>
      <c r="X334" s="440"/>
      <c r="Y334" s="440"/>
      <c r="Z334" s="440"/>
      <c r="AA334" s="88"/>
      <c r="AT334" s="89" t="s">
        <v>130</v>
      </c>
      <c r="AU334" s="89" t="s">
        <v>128</v>
      </c>
      <c r="AV334" s="86" t="s">
        <v>128</v>
      </c>
      <c r="AW334" s="86" t="s">
        <v>131</v>
      </c>
      <c r="AX334" s="86" t="s">
        <v>118</v>
      </c>
      <c r="AY334" s="89" t="s">
        <v>120</v>
      </c>
    </row>
    <row r="335" spans="2:64" s="17" customFormat="1" ht="31.5" customHeight="1" x14ac:dyDescent="0.25">
      <c r="B335" s="70"/>
      <c r="C335" s="71" t="s">
        <v>479</v>
      </c>
      <c r="D335" s="71" t="s">
        <v>121</v>
      </c>
      <c r="E335" s="72" t="s">
        <v>480</v>
      </c>
      <c r="F335" s="671" t="s">
        <v>481</v>
      </c>
      <c r="G335" s="667"/>
      <c r="H335" s="667"/>
      <c r="I335" s="667"/>
      <c r="J335" s="73" t="s">
        <v>191</v>
      </c>
      <c r="K335" s="74">
        <v>0.13700000000000001</v>
      </c>
      <c r="L335" s="666"/>
      <c r="M335" s="667"/>
      <c r="N335" s="666">
        <f>ROUND(L335*K335,2)</f>
        <v>0</v>
      </c>
      <c r="O335" s="667"/>
      <c r="P335" s="667"/>
      <c r="Q335" s="667"/>
      <c r="R335" s="75"/>
      <c r="T335" s="76" t="s">
        <v>125</v>
      </c>
      <c r="U335" s="77" t="s">
        <v>126</v>
      </c>
      <c r="V335" s="78">
        <v>37.704000000000001</v>
      </c>
      <c r="W335" s="78">
        <f>V335*K335</f>
        <v>5.1654480000000005</v>
      </c>
      <c r="X335" s="78">
        <v>1.0525599999999999</v>
      </c>
      <c r="Y335" s="78">
        <f>X335*K335</f>
        <v>0.14420072</v>
      </c>
      <c r="Z335" s="78">
        <v>0</v>
      </c>
      <c r="AA335" s="79">
        <f>Z335*K335</f>
        <v>0</v>
      </c>
      <c r="AR335" s="30" t="s">
        <v>127</v>
      </c>
      <c r="AT335" s="30" t="s">
        <v>121</v>
      </c>
      <c r="AU335" s="30" t="s">
        <v>128</v>
      </c>
      <c r="AY335" s="30" t="s">
        <v>120</v>
      </c>
      <c r="BE335" s="80">
        <f>IF(U335="základní",N335,0)</f>
        <v>0</v>
      </c>
      <c r="BF335" s="80">
        <f>IF(U335="snížená",N335,0)</f>
        <v>0</v>
      </c>
      <c r="BG335" s="80">
        <f>IF(U335="zákl. přenesená",N335,0)</f>
        <v>0</v>
      </c>
      <c r="BH335" s="80">
        <f>IF(U335="sníž. přenesená",N335,0)</f>
        <v>0</v>
      </c>
      <c r="BI335" s="80">
        <f>IF(U335="nulová",N335,0)</f>
        <v>0</v>
      </c>
      <c r="BJ335" s="30" t="s">
        <v>118</v>
      </c>
      <c r="BK335" s="80">
        <f>ROUND(L335*K335,2)</f>
        <v>0</v>
      </c>
      <c r="BL335" s="30" t="s">
        <v>127</v>
      </c>
    </row>
    <row r="336" spans="2:64" s="86" customFormat="1" ht="31.5" customHeight="1" x14ac:dyDescent="0.25">
      <c r="B336" s="81"/>
      <c r="C336" s="440"/>
      <c r="D336" s="440"/>
      <c r="E336" s="83" t="s">
        <v>125</v>
      </c>
      <c r="F336" s="661" t="s">
        <v>482</v>
      </c>
      <c r="G336" s="662"/>
      <c r="H336" s="662"/>
      <c r="I336" s="662"/>
      <c r="J336" s="440"/>
      <c r="K336" s="84">
        <v>0.13700000000000001</v>
      </c>
      <c r="L336" s="440"/>
      <c r="M336" s="440"/>
      <c r="N336" s="440"/>
      <c r="O336" s="440"/>
      <c r="P336" s="440"/>
      <c r="Q336" s="440"/>
      <c r="R336" s="85"/>
      <c r="T336" s="87"/>
      <c r="U336" s="440"/>
      <c r="V336" s="440"/>
      <c r="W336" s="440"/>
      <c r="X336" s="440"/>
      <c r="Y336" s="440"/>
      <c r="Z336" s="440"/>
      <c r="AA336" s="88"/>
      <c r="AT336" s="89" t="s">
        <v>130</v>
      </c>
      <c r="AU336" s="89" t="s">
        <v>128</v>
      </c>
      <c r="AV336" s="86" t="s">
        <v>128</v>
      </c>
      <c r="AW336" s="86" t="s">
        <v>131</v>
      </c>
      <c r="AX336" s="86" t="s">
        <v>118</v>
      </c>
      <c r="AY336" s="89" t="s">
        <v>120</v>
      </c>
    </row>
    <row r="337" spans="2:64" s="17" customFormat="1" ht="31.5" customHeight="1" x14ac:dyDescent="0.25">
      <c r="B337" s="70"/>
      <c r="C337" s="71" t="s">
        <v>483</v>
      </c>
      <c r="D337" s="71" t="s">
        <v>121</v>
      </c>
      <c r="E337" s="72" t="s">
        <v>484</v>
      </c>
      <c r="F337" s="671" t="s">
        <v>485</v>
      </c>
      <c r="G337" s="667"/>
      <c r="H337" s="667"/>
      <c r="I337" s="667"/>
      <c r="J337" s="73" t="s">
        <v>134</v>
      </c>
      <c r="K337" s="74">
        <v>2.2799999999999998</v>
      </c>
      <c r="L337" s="666"/>
      <c r="M337" s="667"/>
      <c r="N337" s="666">
        <f>ROUND(L337*K337,2)</f>
        <v>0</v>
      </c>
      <c r="O337" s="667"/>
      <c r="P337" s="667"/>
      <c r="Q337" s="667"/>
      <c r="R337" s="75"/>
      <c r="T337" s="76" t="s">
        <v>125</v>
      </c>
      <c r="U337" s="77" t="s">
        <v>126</v>
      </c>
      <c r="V337" s="78">
        <v>1.3169999999999999</v>
      </c>
      <c r="W337" s="78">
        <f>V337*K337</f>
        <v>3.0027599999999994</v>
      </c>
      <c r="X337" s="78">
        <v>1.8907700000000001</v>
      </c>
      <c r="Y337" s="78">
        <f>X337*K337</f>
        <v>4.3109555999999998</v>
      </c>
      <c r="Z337" s="78">
        <v>0</v>
      </c>
      <c r="AA337" s="79">
        <f>Z337*K337</f>
        <v>0</v>
      </c>
      <c r="AR337" s="30" t="s">
        <v>127</v>
      </c>
      <c r="AT337" s="30" t="s">
        <v>121</v>
      </c>
      <c r="AU337" s="30" t="s">
        <v>128</v>
      </c>
      <c r="AY337" s="30" t="s">
        <v>120</v>
      </c>
      <c r="BE337" s="80">
        <f>IF(U337="základní",N337,0)</f>
        <v>0</v>
      </c>
      <c r="BF337" s="80">
        <f>IF(U337="snížená",N337,0)</f>
        <v>0</v>
      </c>
      <c r="BG337" s="80">
        <f>IF(U337="zákl. přenesená",N337,0)</f>
        <v>0</v>
      </c>
      <c r="BH337" s="80">
        <f>IF(U337="sníž. přenesená",N337,0)</f>
        <v>0</v>
      </c>
      <c r="BI337" s="80">
        <f>IF(U337="nulová",N337,0)</f>
        <v>0</v>
      </c>
      <c r="BJ337" s="30" t="s">
        <v>118</v>
      </c>
      <c r="BK337" s="80">
        <f>ROUND(L337*K337,2)</f>
        <v>0</v>
      </c>
      <c r="BL337" s="30" t="s">
        <v>127</v>
      </c>
    </row>
    <row r="338" spans="2:64" s="86" customFormat="1" ht="22.5" customHeight="1" x14ac:dyDescent="0.25">
      <c r="B338" s="81"/>
      <c r="C338" s="440"/>
      <c r="D338" s="440"/>
      <c r="E338" s="83" t="s">
        <v>125</v>
      </c>
      <c r="F338" s="661" t="s">
        <v>486</v>
      </c>
      <c r="G338" s="662"/>
      <c r="H338" s="662"/>
      <c r="I338" s="662"/>
      <c r="J338" s="440"/>
      <c r="K338" s="84">
        <v>2.2799999999999998</v>
      </c>
      <c r="L338" s="440"/>
      <c r="M338" s="440"/>
      <c r="N338" s="440"/>
      <c r="O338" s="440"/>
      <c r="P338" s="440"/>
      <c r="Q338" s="440"/>
      <c r="R338" s="85"/>
      <c r="T338" s="87"/>
      <c r="U338" s="440"/>
      <c r="V338" s="440"/>
      <c r="W338" s="440"/>
      <c r="X338" s="440"/>
      <c r="Y338" s="440"/>
      <c r="Z338" s="440"/>
      <c r="AA338" s="88"/>
      <c r="AT338" s="89" t="s">
        <v>130</v>
      </c>
      <c r="AU338" s="89" t="s">
        <v>128</v>
      </c>
      <c r="AV338" s="86" t="s">
        <v>128</v>
      </c>
      <c r="AW338" s="86" t="s">
        <v>131</v>
      </c>
      <c r="AX338" s="86" t="s">
        <v>118</v>
      </c>
      <c r="AY338" s="89" t="s">
        <v>120</v>
      </c>
    </row>
    <row r="339" spans="2:64" s="62" customFormat="1" ht="29.85" customHeight="1" x14ac:dyDescent="0.3">
      <c r="B339" s="58"/>
      <c r="C339" s="59"/>
      <c r="D339" s="69" t="s">
        <v>80</v>
      </c>
      <c r="E339" s="69"/>
      <c r="F339" s="69"/>
      <c r="G339" s="69"/>
      <c r="H339" s="69"/>
      <c r="I339" s="69"/>
      <c r="J339" s="69"/>
      <c r="K339" s="69"/>
      <c r="L339" s="69"/>
      <c r="M339" s="69"/>
      <c r="N339" s="659">
        <f>BK339</f>
        <v>0</v>
      </c>
      <c r="O339" s="660"/>
      <c r="P339" s="660"/>
      <c r="Q339" s="660"/>
      <c r="R339" s="61"/>
      <c r="T339" s="63"/>
      <c r="U339" s="59"/>
      <c r="V339" s="59"/>
      <c r="W339" s="64">
        <f>SUM(W340:W390)</f>
        <v>26.792480000000005</v>
      </c>
      <c r="X339" s="59"/>
      <c r="Y339" s="64">
        <f>SUM(Y340:Y390)</f>
        <v>11.676044000000001</v>
      </c>
      <c r="Z339" s="59"/>
      <c r="AA339" s="65">
        <f>SUM(AA340:AA390)</f>
        <v>0</v>
      </c>
      <c r="AR339" s="66" t="s">
        <v>118</v>
      </c>
      <c r="AT339" s="67" t="s">
        <v>117</v>
      </c>
      <c r="AU339" s="67" t="s">
        <v>118</v>
      </c>
      <c r="AY339" s="66" t="s">
        <v>120</v>
      </c>
      <c r="BK339" s="68">
        <f>SUM(BK340:BK390)</f>
        <v>0</v>
      </c>
    </row>
    <row r="340" spans="2:64" s="17" customFormat="1" ht="22.5" customHeight="1" x14ac:dyDescent="0.25">
      <c r="B340" s="70"/>
      <c r="C340" s="71" t="s">
        <v>487</v>
      </c>
      <c r="D340" s="71" t="s">
        <v>121</v>
      </c>
      <c r="E340" s="72" t="s">
        <v>488</v>
      </c>
      <c r="F340" s="671" t="s">
        <v>489</v>
      </c>
      <c r="G340" s="667"/>
      <c r="H340" s="667"/>
      <c r="I340" s="667"/>
      <c r="J340" s="73" t="s">
        <v>172</v>
      </c>
      <c r="K340" s="74">
        <v>15.32</v>
      </c>
      <c r="L340" s="666"/>
      <c r="M340" s="667"/>
      <c r="N340" s="666">
        <f>ROUND(L340*K340,2)</f>
        <v>0</v>
      </c>
      <c r="O340" s="667"/>
      <c r="P340" s="667"/>
      <c r="Q340" s="667"/>
      <c r="R340" s="75"/>
      <c r="T340" s="76" t="s">
        <v>125</v>
      </c>
      <c r="U340" s="77" t="s">
        <v>126</v>
      </c>
      <c r="V340" s="78">
        <v>2.9000000000000001E-2</v>
      </c>
      <c r="W340" s="78">
        <f>V340*K340</f>
        <v>0.44428000000000001</v>
      </c>
      <c r="X340" s="78">
        <v>0</v>
      </c>
      <c r="Y340" s="78">
        <f>X340*K340</f>
        <v>0</v>
      </c>
      <c r="Z340" s="78">
        <v>0</v>
      </c>
      <c r="AA340" s="79">
        <f>Z340*K340</f>
        <v>0</v>
      </c>
      <c r="AR340" s="30" t="s">
        <v>127</v>
      </c>
      <c r="AT340" s="30" t="s">
        <v>121</v>
      </c>
      <c r="AU340" s="30" t="s">
        <v>128</v>
      </c>
      <c r="AY340" s="30" t="s">
        <v>120</v>
      </c>
      <c r="BE340" s="80">
        <f>IF(U340="základní",N340,0)</f>
        <v>0</v>
      </c>
      <c r="BF340" s="80">
        <f>IF(U340="snížená",N340,0)</f>
        <v>0</v>
      </c>
      <c r="BG340" s="80">
        <f>IF(U340="zákl. přenesená",N340,0)</f>
        <v>0</v>
      </c>
      <c r="BH340" s="80">
        <f>IF(U340="sníž. přenesená",N340,0)</f>
        <v>0</v>
      </c>
      <c r="BI340" s="80">
        <f>IF(U340="nulová",N340,0)</f>
        <v>0</v>
      </c>
      <c r="BJ340" s="30" t="s">
        <v>118</v>
      </c>
      <c r="BK340" s="80">
        <f>ROUND(L340*K340,2)</f>
        <v>0</v>
      </c>
      <c r="BL340" s="30" t="s">
        <v>127</v>
      </c>
    </row>
    <row r="341" spans="2:64" s="86" customFormat="1" ht="31.5" customHeight="1" x14ac:dyDescent="0.25">
      <c r="B341" s="81"/>
      <c r="C341" s="440"/>
      <c r="D341" s="440"/>
      <c r="E341" s="83" t="s">
        <v>125</v>
      </c>
      <c r="F341" s="661" t="s">
        <v>7974</v>
      </c>
      <c r="G341" s="662"/>
      <c r="H341" s="662"/>
      <c r="I341" s="662"/>
      <c r="J341" s="440"/>
      <c r="K341" s="84">
        <v>13.32</v>
      </c>
      <c r="L341" s="440"/>
      <c r="M341" s="440"/>
      <c r="N341" s="440"/>
      <c r="O341" s="440"/>
      <c r="P341" s="440"/>
      <c r="Q341" s="440"/>
      <c r="R341" s="85"/>
      <c r="T341" s="87"/>
      <c r="U341" s="440"/>
      <c r="V341" s="440"/>
      <c r="W341" s="440"/>
      <c r="X341" s="440"/>
      <c r="Y341" s="440"/>
      <c r="Z341" s="440"/>
      <c r="AA341" s="88"/>
      <c r="AT341" s="89" t="s">
        <v>130</v>
      </c>
      <c r="AU341" s="89" t="s">
        <v>128</v>
      </c>
      <c r="AV341" s="86" t="s">
        <v>128</v>
      </c>
      <c r="AW341" s="86" t="s">
        <v>131</v>
      </c>
      <c r="AX341" s="86" t="s">
        <v>119</v>
      </c>
      <c r="AY341" s="89" t="s">
        <v>120</v>
      </c>
    </row>
    <row r="342" spans="2:64" s="86" customFormat="1" ht="31.5" customHeight="1" x14ac:dyDescent="0.25">
      <c r="B342" s="81"/>
      <c r="C342" s="440"/>
      <c r="D342" s="440"/>
      <c r="E342" s="83" t="s">
        <v>125</v>
      </c>
      <c r="F342" s="663" t="s">
        <v>490</v>
      </c>
      <c r="G342" s="662"/>
      <c r="H342" s="662"/>
      <c r="I342" s="662"/>
      <c r="J342" s="440"/>
      <c r="K342" s="84">
        <v>2</v>
      </c>
      <c r="L342" s="440"/>
      <c r="M342" s="440"/>
      <c r="N342" s="440"/>
      <c r="O342" s="440"/>
      <c r="P342" s="440"/>
      <c r="Q342" s="440"/>
      <c r="R342" s="85"/>
      <c r="T342" s="87"/>
      <c r="U342" s="440"/>
      <c r="V342" s="440"/>
      <c r="W342" s="440"/>
      <c r="X342" s="440"/>
      <c r="Y342" s="440"/>
      <c r="Z342" s="440"/>
      <c r="AA342" s="88"/>
      <c r="AT342" s="89" t="s">
        <v>130</v>
      </c>
      <c r="AU342" s="89" t="s">
        <v>128</v>
      </c>
      <c r="AV342" s="86" t="s">
        <v>128</v>
      </c>
      <c r="AW342" s="86" t="s">
        <v>131</v>
      </c>
      <c r="AX342" s="86" t="s">
        <v>119</v>
      </c>
      <c r="AY342" s="89" t="s">
        <v>120</v>
      </c>
    </row>
    <row r="343" spans="2:64" s="95" customFormat="1" ht="22.5" customHeight="1" x14ac:dyDescent="0.25">
      <c r="B343" s="90"/>
      <c r="C343" s="441"/>
      <c r="D343" s="441"/>
      <c r="E343" s="92" t="s">
        <v>125</v>
      </c>
      <c r="F343" s="664" t="s">
        <v>146</v>
      </c>
      <c r="G343" s="665"/>
      <c r="H343" s="665"/>
      <c r="I343" s="665"/>
      <c r="J343" s="441"/>
      <c r="K343" s="93">
        <v>15.32</v>
      </c>
      <c r="L343" s="441"/>
      <c r="M343" s="441"/>
      <c r="N343" s="441"/>
      <c r="O343" s="441"/>
      <c r="P343" s="441"/>
      <c r="Q343" s="441"/>
      <c r="R343" s="94"/>
      <c r="T343" s="96"/>
      <c r="U343" s="441"/>
      <c r="V343" s="441"/>
      <c r="W343" s="441"/>
      <c r="X343" s="441"/>
      <c r="Y343" s="441"/>
      <c r="Z343" s="441"/>
      <c r="AA343" s="97"/>
      <c r="AT343" s="98" t="s">
        <v>130</v>
      </c>
      <c r="AU343" s="98" t="s">
        <v>128</v>
      </c>
      <c r="AV343" s="95" t="s">
        <v>127</v>
      </c>
      <c r="AW343" s="95" t="s">
        <v>131</v>
      </c>
      <c r="AX343" s="95" t="s">
        <v>118</v>
      </c>
      <c r="AY343" s="98" t="s">
        <v>120</v>
      </c>
    </row>
    <row r="344" spans="2:64" s="17" customFormat="1" ht="22.5" customHeight="1" x14ac:dyDescent="0.25">
      <c r="B344" s="70"/>
      <c r="C344" s="71" t="s">
        <v>491</v>
      </c>
      <c r="D344" s="71" t="s">
        <v>121</v>
      </c>
      <c r="E344" s="72" t="s">
        <v>492</v>
      </c>
      <c r="F344" s="671" t="s">
        <v>493</v>
      </c>
      <c r="G344" s="667"/>
      <c r="H344" s="667"/>
      <c r="I344" s="667"/>
      <c r="J344" s="73" t="s">
        <v>172</v>
      </c>
      <c r="K344" s="74">
        <v>19.399999999999999</v>
      </c>
      <c r="L344" s="666"/>
      <c r="M344" s="667"/>
      <c r="N344" s="666">
        <f>ROUND(L344*K344,2)</f>
        <v>0</v>
      </c>
      <c r="O344" s="667"/>
      <c r="P344" s="667"/>
      <c r="Q344" s="667"/>
      <c r="R344" s="75"/>
      <c r="T344" s="76" t="s">
        <v>125</v>
      </c>
      <c r="U344" s="77" t="s">
        <v>126</v>
      </c>
      <c r="V344" s="78">
        <v>3.1E-2</v>
      </c>
      <c r="W344" s="78">
        <f>V344*K344</f>
        <v>0.60139999999999993</v>
      </c>
      <c r="X344" s="78">
        <v>0</v>
      </c>
      <c r="Y344" s="78">
        <f>X344*K344</f>
        <v>0</v>
      </c>
      <c r="Z344" s="78">
        <v>0</v>
      </c>
      <c r="AA344" s="79">
        <f>Z344*K344</f>
        <v>0</v>
      </c>
      <c r="AR344" s="30" t="s">
        <v>127</v>
      </c>
      <c r="AT344" s="30" t="s">
        <v>121</v>
      </c>
      <c r="AU344" s="30" t="s">
        <v>128</v>
      </c>
      <c r="AY344" s="30" t="s">
        <v>120</v>
      </c>
      <c r="BE344" s="80">
        <f>IF(U344="základní",N344,0)</f>
        <v>0</v>
      </c>
      <c r="BF344" s="80">
        <f>IF(U344="snížená",N344,0)</f>
        <v>0</v>
      </c>
      <c r="BG344" s="80">
        <f>IF(U344="zákl. přenesená",N344,0)</f>
        <v>0</v>
      </c>
      <c r="BH344" s="80">
        <f>IF(U344="sníž. přenesená",N344,0)</f>
        <v>0</v>
      </c>
      <c r="BI344" s="80">
        <f>IF(U344="nulová",N344,0)</f>
        <v>0</v>
      </c>
      <c r="BJ344" s="30" t="s">
        <v>118</v>
      </c>
      <c r="BK344" s="80">
        <f>ROUND(L344*K344,2)</f>
        <v>0</v>
      </c>
      <c r="BL344" s="30" t="s">
        <v>127</v>
      </c>
    </row>
    <row r="345" spans="2:64" s="86" customFormat="1" ht="31.5" customHeight="1" x14ac:dyDescent="0.25">
      <c r="B345" s="81"/>
      <c r="C345" s="440"/>
      <c r="D345" s="440"/>
      <c r="E345" s="83" t="s">
        <v>125</v>
      </c>
      <c r="F345" s="661" t="s">
        <v>494</v>
      </c>
      <c r="G345" s="662"/>
      <c r="H345" s="662"/>
      <c r="I345" s="662"/>
      <c r="J345" s="440"/>
      <c r="K345" s="84">
        <v>0.9</v>
      </c>
      <c r="L345" s="440"/>
      <c r="M345" s="440"/>
      <c r="N345" s="440"/>
      <c r="O345" s="440"/>
      <c r="P345" s="440"/>
      <c r="Q345" s="440"/>
      <c r="R345" s="85"/>
      <c r="T345" s="87"/>
      <c r="U345" s="440"/>
      <c r="V345" s="440"/>
      <c r="W345" s="440"/>
      <c r="X345" s="440"/>
      <c r="Y345" s="440"/>
      <c r="Z345" s="440"/>
      <c r="AA345" s="88"/>
      <c r="AT345" s="89" t="s">
        <v>130</v>
      </c>
      <c r="AU345" s="89" t="s">
        <v>128</v>
      </c>
      <c r="AV345" s="86" t="s">
        <v>128</v>
      </c>
      <c r="AW345" s="86" t="s">
        <v>131</v>
      </c>
      <c r="AX345" s="86" t="s">
        <v>119</v>
      </c>
      <c r="AY345" s="89" t="s">
        <v>120</v>
      </c>
    </row>
    <row r="346" spans="2:64" s="86" customFormat="1" ht="31.5" customHeight="1" x14ac:dyDescent="0.25">
      <c r="B346" s="81"/>
      <c r="C346" s="440"/>
      <c r="D346" s="440"/>
      <c r="E346" s="83" t="s">
        <v>125</v>
      </c>
      <c r="F346" s="663" t="s">
        <v>495</v>
      </c>
      <c r="G346" s="662"/>
      <c r="H346" s="662"/>
      <c r="I346" s="662"/>
      <c r="J346" s="440"/>
      <c r="K346" s="84">
        <v>6.5</v>
      </c>
      <c r="L346" s="440"/>
      <c r="M346" s="440"/>
      <c r="N346" s="440"/>
      <c r="O346" s="440"/>
      <c r="P346" s="440"/>
      <c r="Q346" s="440"/>
      <c r="R346" s="85"/>
      <c r="T346" s="87"/>
      <c r="U346" s="440"/>
      <c r="V346" s="440"/>
      <c r="W346" s="440"/>
      <c r="X346" s="440"/>
      <c r="Y346" s="440"/>
      <c r="Z346" s="440"/>
      <c r="AA346" s="88"/>
      <c r="AT346" s="89" t="s">
        <v>130</v>
      </c>
      <c r="AU346" s="89" t="s">
        <v>128</v>
      </c>
      <c r="AV346" s="86" t="s">
        <v>128</v>
      </c>
      <c r="AW346" s="86" t="s">
        <v>131</v>
      </c>
      <c r="AX346" s="86" t="s">
        <v>119</v>
      </c>
      <c r="AY346" s="89" t="s">
        <v>120</v>
      </c>
    </row>
    <row r="347" spans="2:64" s="86" customFormat="1" ht="31.5" customHeight="1" x14ac:dyDescent="0.25">
      <c r="B347" s="81"/>
      <c r="C347" s="440"/>
      <c r="D347" s="440"/>
      <c r="E347" s="83" t="s">
        <v>125</v>
      </c>
      <c r="F347" s="663" t="s">
        <v>496</v>
      </c>
      <c r="G347" s="662"/>
      <c r="H347" s="662"/>
      <c r="I347" s="662"/>
      <c r="J347" s="440"/>
      <c r="K347" s="84">
        <v>12</v>
      </c>
      <c r="L347" s="440"/>
      <c r="M347" s="440"/>
      <c r="N347" s="440"/>
      <c r="O347" s="440"/>
      <c r="P347" s="440"/>
      <c r="Q347" s="440"/>
      <c r="R347" s="85"/>
      <c r="T347" s="87"/>
      <c r="U347" s="440"/>
      <c r="V347" s="440"/>
      <c r="W347" s="440"/>
      <c r="X347" s="440"/>
      <c r="Y347" s="440"/>
      <c r="Z347" s="440"/>
      <c r="AA347" s="88"/>
      <c r="AT347" s="89" t="s">
        <v>130</v>
      </c>
      <c r="AU347" s="89" t="s">
        <v>128</v>
      </c>
      <c r="AV347" s="86" t="s">
        <v>128</v>
      </c>
      <c r="AW347" s="86" t="s">
        <v>131</v>
      </c>
      <c r="AX347" s="86" t="s">
        <v>119</v>
      </c>
      <c r="AY347" s="89" t="s">
        <v>120</v>
      </c>
    </row>
    <row r="348" spans="2:64" s="95" customFormat="1" ht="22.5" customHeight="1" x14ac:dyDescent="0.25">
      <c r="B348" s="90"/>
      <c r="C348" s="441"/>
      <c r="D348" s="441"/>
      <c r="E348" s="92" t="s">
        <v>125</v>
      </c>
      <c r="F348" s="664" t="s">
        <v>146</v>
      </c>
      <c r="G348" s="665"/>
      <c r="H348" s="665"/>
      <c r="I348" s="665"/>
      <c r="J348" s="441"/>
      <c r="K348" s="93">
        <v>19.399999999999999</v>
      </c>
      <c r="L348" s="441"/>
      <c r="M348" s="441"/>
      <c r="N348" s="441"/>
      <c r="O348" s="441"/>
      <c r="P348" s="441"/>
      <c r="Q348" s="441"/>
      <c r="R348" s="94"/>
      <c r="T348" s="96"/>
      <c r="U348" s="441"/>
      <c r="V348" s="441"/>
      <c r="W348" s="441"/>
      <c r="X348" s="441"/>
      <c r="Y348" s="441"/>
      <c r="Z348" s="441"/>
      <c r="AA348" s="97"/>
      <c r="AT348" s="98" t="s">
        <v>130</v>
      </c>
      <c r="AU348" s="98" t="s">
        <v>128</v>
      </c>
      <c r="AV348" s="95" t="s">
        <v>127</v>
      </c>
      <c r="AW348" s="95" t="s">
        <v>131</v>
      </c>
      <c r="AX348" s="95" t="s">
        <v>118</v>
      </c>
      <c r="AY348" s="98" t="s">
        <v>120</v>
      </c>
    </row>
    <row r="349" spans="2:64" s="17" customFormat="1" ht="31.5" customHeight="1" x14ac:dyDescent="0.25">
      <c r="B349" s="70"/>
      <c r="C349" s="71" t="s">
        <v>497</v>
      </c>
      <c r="D349" s="71" t="s">
        <v>121</v>
      </c>
      <c r="E349" s="72" t="s">
        <v>498</v>
      </c>
      <c r="F349" s="671" t="s">
        <v>499</v>
      </c>
      <c r="G349" s="667"/>
      <c r="H349" s="667"/>
      <c r="I349" s="667"/>
      <c r="J349" s="73" t="s">
        <v>172</v>
      </c>
      <c r="K349" s="74">
        <v>14</v>
      </c>
      <c r="L349" s="666"/>
      <c r="M349" s="667"/>
      <c r="N349" s="666">
        <f>ROUND(L349*K349,2)</f>
        <v>0</v>
      </c>
      <c r="O349" s="667"/>
      <c r="P349" s="667"/>
      <c r="Q349" s="667"/>
      <c r="R349" s="75"/>
      <c r="T349" s="76" t="s">
        <v>125</v>
      </c>
      <c r="U349" s="77" t="s">
        <v>126</v>
      </c>
      <c r="V349" s="78">
        <v>5.6000000000000001E-2</v>
      </c>
      <c r="W349" s="78">
        <f>V349*K349</f>
        <v>0.78400000000000003</v>
      </c>
      <c r="X349" s="78">
        <v>0</v>
      </c>
      <c r="Y349" s="78">
        <f>X349*K349</f>
        <v>0</v>
      </c>
      <c r="Z349" s="78">
        <v>0</v>
      </c>
      <c r="AA349" s="79">
        <f>Z349*K349</f>
        <v>0</v>
      </c>
      <c r="AR349" s="30" t="s">
        <v>127</v>
      </c>
      <c r="AT349" s="30" t="s">
        <v>121</v>
      </c>
      <c r="AU349" s="30" t="s">
        <v>128</v>
      </c>
      <c r="AY349" s="30" t="s">
        <v>120</v>
      </c>
      <c r="BE349" s="80">
        <f>IF(U349="základní",N349,0)</f>
        <v>0</v>
      </c>
      <c r="BF349" s="80">
        <f>IF(U349="snížená",N349,0)</f>
        <v>0</v>
      </c>
      <c r="BG349" s="80">
        <f>IF(U349="zákl. přenesená",N349,0)</f>
        <v>0</v>
      </c>
      <c r="BH349" s="80">
        <f>IF(U349="sníž. přenesená",N349,0)</f>
        <v>0</v>
      </c>
      <c r="BI349" s="80">
        <f>IF(U349="nulová",N349,0)</f>
        <v>0</v>
      </c>
      <c r="BJ349" s="30" t="s">
        <v>118</v>
      </c>
      <c r="BK349" s="80">
        <f>ROUND(L349*K349,2)</f>
        <v>0</v>
      </c>
      <c r="BL349" s="30" t="s">
        <v>127</v>
      </c>
    </row>
    <row r="350" spans="2:64" s="86" customFormat="1" ht="31.5" customHeight="1" x14ac:dyDescent="0.25">
      <c r="B350" s="81"/>
      <c r="C350" s="440"/>
      <c r="D350" s="440"/>
      <c r="E350" s="83" t="s">
        <v>125</v>
      </c>
      <c r="F350" s="661" t="s">
        <v>7971</v>
      </c>
      <c r="G350" s="662"/>
      <c r="H350" s="662"/>
      <c r="I350" s="662"/>
      <c r="J350" s="440"/>
      <c r="K350" s="84">
        <v>14</v>
      </c>
      <c r="L350" s="440"/>
      <c r="M350" s="440"/>
      <c r="N350" s="440"/>
      <c r="O350" s="440"/>
      <c r="P350" s="440"/>
      <c r="Q350" s="440"/>
      <c r="R350" s="85"/>
      <c r="T350" s="87"/>
      <c r="U350" s="440"/>
      <c r="V350" s="440"/>
      <c r="W350" s="440"/>
      <c r="X350" s="440"/>
      <c r="Y350" s="440"/>
      <c r="Z350" s="440"/>
      <c r="AA350" s="88"/>
      <c r="AT350" s="89" t="s">
        <v>130</v>
      </c>
      <c r="AU350" s="89" t="s">
        <v>128</v>
      </c>
      <c r="AV350" s="86" t="s">
        <v>128</v>
      </c>
      <c r="AW350" s="86" t="s">
        <v>131</v>
      </c>
      <c r="AX350" s="86" t="s">
        <v>118</v>
      </c>
      <c r="AY350" s="89" t="s">
        <v>120</v>
      </c>
    </row>
    <row r="351" spans="2:64" s="17" customFormat="1" ht="31.5" customHeight="1" x14ac:dyDescent="0.25">
      <c r="B351" s="70"/>
      <c r="C351" s="71" t="s">
        <v>500</v>
      </c>
      <c r="D351" s="71" t="s">
        <v>121</v>
      </c>
      <c r="E351" s="72" t="s">
        <v>501</v>
      </c>
      <c r="F351" s="671" t="s">
        <v>502</v>
      </c>
      <c r="G351" s="667"/>
      <c r="H351" s="667"/>
      <c r="I351" s="667"/>
      <c r="J351" s="73" t="s">
        <v>172</v>
      </c>
      <c r="K351" s="74">
        <v>14</v>
      </c>
      <c r="L351" s="666"/>
      <c r="M351" s="667"/>
      <c r="N351" s="666">
        <f>ROUND(L351*K351,2)</f>
        <v>0</v>
      </c>
      <c r="O351" s="667"/>
      <c r="P351" s="667"/>
      <c r="Q351" s="667"/>
      <c r="R351" s="75"/>
      <c r="T351" s="76" t="s">
        <v>125</v>
      </c>
      <c r="U351" s="77" t="s">
        <v>126</v>
      </c>
      <c r="V351" s="78">
        <v>2.7E-2</v>
      </c>
      <c r="W351" s="78">
        <f>V351*K351</f>
        <v>0.378</v>
      </c>
      <c r="X351" s="78">
        <v>0</v>
      </c>
      <c r="Y351" s="78">
        <f>X351*K351</f>
        <v>0</v>
      </c>
      <c r="Z351" s="78">
        <v>0</v>
      </c>
      <c r="AA351" s="79">
        <f>Z351*K351</f>
        <v>0</v>
      </c>
      <c r="AR351" s="30" t="s">
        <v>127</v>
      </c>
      <c r="AT351" s="30" t="s">
        <v>121</v>
      </c>
      <c r="AU351" s="30" t="s">
        <v>128</v>
      </c>
      <c r="AY351" s="30" t="s">
        <v>120</v>
      </c>
      <c r="BE351" s="80">
        <f>IF(U351="základní",N351,0)</f>
        <v>0</v>
      </c>
      <c r="BF351" s="80">
        <f>IF(U351="snížená",N351,0)</f>
        <v>0</v>
      </c>
      <c r="BG351" s="80">
        <f>IF(U351="zákl. přenesená",N351,0)</f>
        <v>0</v>
      </c>
      <c r="BH351" s="80">
        <f>IF(U351="sníž. přenesená",N351,0)</f>
        <v>0</v>
      </c>
      <c r="BI351" s="80">
        <f>IF(U351="nulová",N351,0)</f>
        <v>0</v>
      </c>
      <c r="BJ351" s="30" t="s">
        <v>118</v>
      </c>
      <c r="BK351" s="80">
        <f>ROUND(L351*K351,2)</f>
        <v>0</v>
      </c>
      <c r="BL351" s="30" t="s">
        <v>127</v>
      </c>
    </row>
    <row r="352" spans="2:64" s="86" customFormat="1" ht="31.5" customHeight="1" x14ac:dyDescent="0.25">
      <c r="B352" s="81"/>
      <c r="C352" s="440"/>
      <c r="D352" s="440"/>
      <c r="E352" s="83" t="s">
        <v>125</v>
      </c>
      <c r="F352" s="661" t="s">
        <v>7973</v>
      </c>
      <c r="G352" s="662"/>
      <c r="H352" s="662"/>
      <c r="I352" s="662"/>
      <c r="J352" s="440"/>
      <c r="K352" s="84">
        <v>12</v>
      </c>
      <c r="L352" s="440"/>
      <c r="M352" s="440"/>
      <c r="N352" s="440"/>
      <c r="O352" s="440"/>
      <c r="P352" s="440"/>
      <c r="Q352" s="440"/>
      <c r="R352" s="85"/>
      <c r="T352" s="87"/>
      <c r="U352" s="440"/>
      <c r="V352" s="440"/>
      <c r="W352" s="440"/>
      <c r="X352" s="440"/>
      <c r="Y352" s="440"/>
      <c r="Z352" s="440"/>
      <c r="AA352" s="88"/>
      <c r="AT352" s="89" t="s">
        <v>130</v>
      </c>
      <c r="AU352" s="89" t="s">
        <v>128</v>
      </c>
      <c r="AV352" s="86" t="s">
        <v>128</v>
      </c>
      <c r="AW352" s="86" t="s">
        <v>131</v>
      </c>
      <c r="AX352" s="86" t="s">
        <v>119</v>
      </c>
      <c r="AY352" s="89" t="s">
        <v>120</v>
      </c>
    </row>
    <row r="353" spans="2:64" s="86" customFormat="1" ht="31.5" customHeight="1" x14ac:dyDescent="0.25">
      <c r="B353" s="81"/>
      <c r="C353" s="440"/>
      <c r="D353" s="440"/>
      <c r="E353" s="83" t="s">
        <v>125</v>
      </c>
      <c r="F353" s="663" t="s">
        <v>490</v>
      </c>
      <c r="G353" s="662"/>
      <c r="H353" s="662"/>
      <c r="I353" s="662"/>
      <c r="J353" s="440"/>
      <c r="K353" s="84">
        <v>2</v>
      </c>
      <c r="L353" s="440"/>
      <c r="M353" s="440"/>
      <c r="N353" s="440"/>
      <c r="O353" s="440"/>
      <c r="P353" s="440"/>
      <c r="Q353" s="440"/>
      <c r="R353" s="85"/>
      <c r="T353" s="87"/>
      <c r="U353" s="440"/>
      <c r="V353" s="440"/>
      <c r="W353" s="440"/>
      <c r="X353" s="440"/>
      <c r="Y353" s="440"/>
      <c r="Z353" s="440"/>
      <c r="AA353" s="88"/>
      <c r="AT353" s="89" t="s">
        <v>130</v>
      </c>
      <c r="AU353" s="89" t="s">
        <v>128</v>
      </c>
      <c r="AV353" s="86" t="s">
        <v>128</v>
      </c>
      <c r="AW353" s="86" t="s">
        <v>131</v>
      </c>
      <c r="AX353" s="86" t="s">
        <v>119</v>
      </c>
      <c r="AY353" s="89" t="s">
        <v>120</v>
      </c>
    </row>
    <row r="354" spans="2:64" s="95" customFormat="1" ht="22.5" customHeight="1" x14ac:dyDescent="0.25">
      <c r="B354" s="90"/>
      <c r="C354" s="441"/>
      <c r="D354" s="441"/>
      <c r="E354" s="92" t="s">
        <v>125</v>
      </c>
      <c r="F354" s="664" t="s">
        <v>146</v>
      </c>
      <c r="G354" s="665"/>
      <c r="H354" s="665"/>
      <c r="I354" s="665"/>
      <c r="J354" s="441"/>
      <c r="K354" s="93">
        <v>14</v>
      </c>
      <c r="L354" s="441"/>
      <c r="M354" s="441"/>
      <c r="N354" s="441"/>
      <c r="O354" s="441"/>
      <c r="P354" s="441"/>
      <c r="Q354" s="441"/>
      <c r="R354" s="94"/>
      <c r="T354" s="96"/>
      <c r="U354" s="441"/>
      <c r="V354" s="441"/>
      <c r="W354" s="441"/>
      <c r="X354" s="441"/>
      <c r="Y354" s="441"/>
      <c r="Z354" s="441"/>
      <c r="AA354" s="97"/>
      <c r="AT354" s="98" t="s">
        <v>130</v>
      </c>
      <c r="AU354" s="98" t="s">
        <v>128</v>
      </c>
      <c r="AV354" s="95" t="s">
        <v>127</v>
      </c>
      <c r="AW354" s="95" t="s">
        <v>131</v>
      </c>
      <c r="AX354" s="95" t="s">
        <v>118</v>
      </c>
      <c r="AY354" s="98" t="s">
        <v>120</v>
      </c>
    </row>
    <row r="355" spans="2:64" s="17" customFormat="1" ht="31.5" customHeight="1" x14ac:dyDescent="0.25">
      <c r="B355" s="70"/>
      <c r="C355" s="71" t="s">
        <v>503</v>
      </c>
      <c r="D355" s="71" t="s">
        <v>121</v>
      </c>
      <c r="E355" s="72" t="s">
        <v>504</v>
      </c>
      <c r="F355" s="671" t="s">
        <v>505</v>
      </c>
      <c r="G355" s="667"/>
      <c r="H355" s="667"/>
      <c r="I355" s="667"/>
      <c r="J355" s="73" t="s">
        <v>172</v>
      </c>
      <c r="K355" s="74">
        <v>28</v>
      </c>
      <c r="L355" s="666"/>
      <c r="M355" s="667"/>
      <c r="N355" s="666">
        <f>ROUND(L355*K355,2)</f>
        <v>0</v>
      </c>
      <c r="O355" s="667"/>
      <c r="P355" s="667"/>
      <c r="Q355" s="667"/>
      <c r="R355" s="75"/>
      <c r="T355" s="76" t="s">
        <v>125</v>
      </c>
      <c r="U355" s="77" t="s">
        <v>126</v>
      </c>
      <c r="V355" s="78">
        <v>2E-3</v>
      </c>
      <c r="W355" s="78">
        <f>V355*K355</f>
        <v>5.6000000000000001E-2</v>
      </c>
      <c r="X355" s="78">
        <v>7.1000000000000002E-4</v>
      </c>
      <c r="Y355" s="78">
        <f>X355*K355</f>
        <v>1.9880000000000002E-2</v>
      </c>
      <c r="Z355" s="78">
        <v>0</v>
      </c>
      <c r="AA355" s="79">
        <f>Z355*K355</f>
        <v>0</v>
      </c>
      <c r="AR355" s="30" t="s">
        <v>127</v>
      </c>
      <c r="AT355" s="30" t="s">
        <v>121</v>
      </c>
      <c r="AU355" s="30" t="s">
        <v>128</v>
      </c>
      <c r="AY355" s="30" t="s">
        <v>120</v>
      </c>
      <c r="BE355" s="80">
        <f>IF(U355="základní",N355,0)</f>
        <v>0</v>
      </c>
      <c r="BF355" s="80">
        <f>IF(U355="snížená",N355,0)</f>
        <v>0</v>
      </c>
      <c r="BG355" s="80">
        <f>IF(U355="zákl. přenesená",N355,0)</f>
        <v>0</v>
      </c>
      <c r="BH355" s="80">
        <f>IF(U355="sníž. přenesená",N355,0)</f>
        <v>0</v>
      </c>
      <c r="BI355" s="80">
        <f>IF(U355="nulová",N355,0)</f>
        <v>0</v>
      </c>
      <c r="BJ355" s="30" t="s">
        <v>118</v>
      </c>
      <c r="BK355" s="80">
        <f>ROUND(L355*K355,2)</f>
        <v>0</v>
      </c>
      <c r="BL355" s="30" t="s">
        <v>127</v>
      </c>
    </row>
    <row r="356" spans="2:64" s="86" customFormat="1" ht="31.5" customHeight="1" x14ac:dyDescent="0.25">
      <c r="B356" s="81"/>
      <c r="C356" s="440"/>
      <c r="D356" s="440"/>
      <c r="E356" s="83" t="s">
        <v>125</v>
      </c>
      <c r="F356" s="661" t="s">
        <v>7972</v>
      </c>
      <c r="G356" s="662"/>
      <c r="H356" s="662"/>
      <c r="I356" s="662"/>
      <c r="J356" s="440"/>
      <c r="K356" s="84">
        <v>28</v>
      </c>
      <c r="L356" s="440"/>
      <c r="M356" s="440"/>
      <c r="N356" s="440"/>
      <c r="O356" s="440"/>
      <c r="P356" s="440"/>
      <c r="Q356" s="440"/>
      <c r="R356" s="85"/>
      <c r="T356" s="87"/>
      <c r="U356" s="440"/>
      <c r="V356" s="440"/>
      <c r="W356" s="440"/>
      <c r="X356" s="440"/>
      <c r="Y356" s="440"/>
      <c r="Z356" s="440"/>
      <c r="AA356" s="88"/>
      <c r="AT356" s="89" t="s">
        <v>130</v>
      </c>
      <c r="AU356" s="89" t="s">
        <v>128</v>
      </c>
      <c r="AV356" s="86" t="s">
        <v>128</v>
      </c>
      <c r="AW356" s="86" t="s">
        <v>131</v>
      </c>
      <c r="AX356" s="86" t="s">
        <v>118</v>
      </c>
      <c r="AY356" s="89" t="s">
        <v>120</v>
      </c>
    </row>
    <row r="357" spans="2:64" s="17" customFormat="1" ht="31.5" customHeight="1" x14ac:dyDescent="0.25">
      <c r="B357" s="70"/>
      <c r="C357" s="71" t="s">
        <v>506</v>
      </c>
      <c r="D357" s="71" t="s">
        <v>121</v>
      </c>
      <c r="E357" s="72" t="s">
        <v>507</v>
      </c>
      <c r="F357" s="671" t="s">
        <v>508</v>
      </c>
      <c r="G357" s="667"/>
      <c r="H357" s="667"/>
      <c r="I357" s="667"/>
      <c r="J357" s="73" t="s">
        <v>172</v>
      </c>
      <c r="K357" s="74">
        <v>14</v>
      </c>
      <c r="L357" s="666"/>
      <c r="M357" s="667"/>
      <c r="N357" s="666">
        <f>ROUND(L357*K357,2)</f>
        <v>0</v>
      </c>
      <c r="O357" s="667"/>
      <c r="P357" s="667"/>
      <c r="Q357" s="667"/>
      <c r="R357" s="75"/>
      <c r="T357" s="76" t="s">
        <v>125</v>
      </c>
      <c r="U357" s="77" t="s">
        <v>126</v>
      </c>
      <c r="V357" s="78">
        <v>4.8000000000000001E-2</v>
      </c>
      <c r="W357" s="78">
        <f>V357*K357</f>
        <v>0.67200000000000004</v>
      </c>
      <c r="X357" s="78">
        <v>0</v>
      </c>
      <c r="Y357" s="78">
        <f>X357*K357</f>
        <v>0</v>
      </c>
      <c r="Z357" s="78">
        <v>0</v>
      </c>
      <c r="AA357" s="79">
        <f>Z357*K357</f>
        <v>0</v>
      </c>
      <c r="AR357" s="30" t="s">
        <v>127</v>
      </c>
      <c r="AT357" s="30" t="s">
        <v>121</v>
      </c>
      <c r="AU357" s="30" t="s">
        <v>128</v>
      </c>
      <c r="AY357" s="30" t="s">
        <v>120</v>
      </c>
      <c r="BE357" s="80">
        <f>IF(U357="základní",N357,0)</f>
        <v>0</v>
      </c>
      <c r="BF357" s="80">
        <f>IF(U357="snížená",N357,0)</f>
        <v>0</v>
      </c>
      <c r="BG357" s="80">
        <f>IF(U357="zákl. přenesená",N357,0)</f>
        <v>0</v>
      </c>
      <c r="BH357" s="80">
        <f>IF(U357="sníž. přenesená",N357,0)</f>
        <v>0</v>
      </c>
      <c r="BI357" s="80">
        <f>IF(U357="nulová",N357,0)</f>
        <v>0</v>
      </c>
      <c r="BJ357" s="30" t="s">
        <v>118</v>
      </c>
      <c r="BK357" s="80">
        <f>ROUND(L357*K357,2)</f>
        <v>0</v>
      </c>
      <c r="BL357" s="30" t="s">
        <v>127</v>
      </c>
    </row>
    <row r="358" spans="2:64" s="17" customFormat="1" ht="30" customHeight="1" x14ac:dyDescent="0.25">
      <c r="B358" s="18"/>
      <c r="C358" s="443"/>
      <c r="D358" s="443"/>
      <c r="E358" s="443"/>
      <c r="F358" s="679" t="s">
        <v>509</v>
      </c>
      <c r="G358" s="680"/>
      <c r="H358" s="680"/>
      <c r="I358" s="680"/>
      <c r="J358" s="443"/>
      <c r="K358" s="443"/>
      <c r="L358" s="443"/>
      <c r="M358" s="443"/>
      <c r="N358" s="443"/>
      <c r="O358" s="443"/>
      <c r="P358" s="443"/>
      <c r="Q358" s="443"/>
      <c r="R358" s="19"/>
      <c r="T358" s="99"/>
      <c r="U358" s="443"/>
      <c r="V358" s="443"/>
      <c r="W358" s="443"/>
      <c r="X358" s="443"/>
      <c r="Y358" s="443"/>
      <c r="Z358" s="443"/>
      <c r="AA358" s="100"/>
      <c r="AT358" s="30" t="s">
        <v>193</v>
      </c>
      <c r="AU358" s="30" t="s">
        <v>128</v>
      </c>
    </row>
    <row r="359" spans="2:64" s="86" customFormat="1" ht="31.5" customHeight="1" x14ac:dyDescent="0.25">
      <c r="B359" s="81"/>
      <c r="C359" s="440"/>
      <c r="D359" s="440"/>
      <c r="E359" s="83" t="s">
        <v>125</v>
      </c>
      <c r="F359" s="663" t="s">
        <v>7971</v>
      </c>
      <c r="G359" s="662"/>
      <c r="H359" s="662"/>
      <c r="I359" s="662"/>
      <c r="J359" s="440"/>
      <c r="K359" s="84">
        <v>14</v>
      </c>
      <c r="L359" s="440"/>
      <c r="M359" s="440"/>
      <c r="N359" s="440"/>
      <c r="O359" s="440"/>
      <c r="P359" s="440"/>
      <c r="Q359" s="440"/>
      <c r="R359" s="85"/>
      <c r="T359" s="87"/>
      <c r="U359" s="440"/>
      <c r="V359" s="440"/>
      <c r="W359" s="440"/>
      <c r="X359" s="440"/>
      <c r="Y359" s="440"/>
      <c r="Z359" s="440"/>
      <c r="AA359" s="88"/>
      <c r="AT359" s="89" t="s">
        <v>130</v>
      </c>
      <c r="AU359" s="89" t="s">
        <v>128</v>
      </c>
      <c r="AV359" s="86" t="s">
        <v>128</v>
      </c>
      <c r="AW359" s="86" t="s">
        <v>131</v>
      </c>
      <c r="AX359" s="86" t="s">
        <v>118</v>
      </c>
      <c r="AY359" s="89" t="s">
        <v>120</v>
      </c>
    </row>
    <row r="360" spans="2:64" s="17" customFormat="1" ht="31.5" customHeight="1" x14ac:dyDescent="0.25">
      <c r="B360" s="70"/>
      <c r="C360" s="71" t="s">
        <v>510</v>
      </c>
      <c r="D360" s="71" t="s">
        <v>121</v>
      </c>
      <c r="E360" s="72" t="s">
        <v>511</v>
      </c>
      <c r="F360" s="671" t="s">
        <v>512</v>
      </c>
      <c r="G360" s="667"/>
      <c r="H360" s="667"/>
      <c r="I360" s="667"/>
      <c r="J360" s="73" t="s">
        <v>172</v>
      </c>
      <c r="K360" s="74">
        <v>14</v>
      </c>
      <c r="L360" s="666"/>
      <c r="M360" s="667"/>
      <c r="N360" s="666">
        <f>ROUND(L360*K360,2)</f>
        <v>0</v>
      </c>
      <c r="O360" s="667"/>
      <c r="P360" s="667"/>
      <c r="Q360" s="667"/>
      <c r="R360" s="75"/>
      <c r="T360" s="76" t="s">
        <v>125</v>
      </c>
      <c r="U360" s="77" t="s">
        <v>126</v>
      </c>
      <c r="V360" s="78">
        <v>0.08</v>
      </c>
      <c r="W360" s="78">
        <f>V360*K360</f>
        <v>1.1200000000000001</v>
      </c>
      <c r="X360" s="78">
        <v>0</v>
      </c>
      <c r="Y360" s="78">
        <f>X360*K360</f>
        <v>0</v>
      </c>
      <c r="Z360" s="78">
        <v>0</v>
      </c>
      <c r="AA360" s="79">
        <f>Z360*K360</f>
        <v>0</v>
      </c>
      <c r="AR360" s="30" t="s">
        <v>127</v>
      </c>
      <c r="AT360" s="30" t="s">
        <v>121</v>
      </c>
      <c r="AU360" s="30" t="s">
        <v>128</v>
      </c>
      <c r="AY360" s="30" t="s">
        <v>120</v>
      </c>
      <c r="BE360" s="80">
        <f>IF(U360="základní",N360,0)</f>
        <v>0</v>
      </c>
      <c r="BF360" s="80">
        <f>IF(U360="snížená",N360,0)</f>
        <v>0</v>
      </c>
      <c r="BG360" s="80">
        <f>IF(U360="zákl. přenesená",N360,0)</f>
        <v>0</v>
      </c>
      <c r="BH360" s="80">
        <f>IF(U360="sníž. přenesená",N360,0)</f>
        <v>0</v>
      </c>
      <c r="BI360" s="80">
        <f>IF(U360="nulová",N360,0)</f>
        <v>0</v>
      </c>
      <c r="BJ360" s="30" t="s">
        <v>118</v>
      </c>
      <c r="BK360" s="80">
        <f>ROUND(L360*K360,2)</f>
        <v>0</v>
      </c>
      <c r="BL360" s="30" t="s">
        <v>127</v>
      </c>
    </row>
    <row r="361" spans="2:64" s="86" customFormat="1" ht="31.5" customHeight="1" x14ac:dyDescent="0.25">
      <c r="B361" s="81"/>
      <c r="C361" s="440"/>
      <c r="D361" s="440"/>
      <c r="E361" s="83" t="s">
        <v>125</v>
      </c>
      <c r="F361" s="661" t="s">
        <v>7971</v>
      </c>
      <c r="G361" s="662"/>
      <c r="H361" s="662"/>
      <c r="I361" s="662"/>
      <c r="J361" s="440"/>
      <c r="K361" s="84">
        <v>14</v>
      </c>
      <c r="L361" s="440"/>
      <c r="M361" s="440"/>
      <c r="N361" s="440"/>
      <c r="O361" s="440"/>
      <c r="P361" s="440"/>
      <c r="Q361" s="440"/>
      <c r="R361" s="85"/>
      <c r="T361" s="87"/>
      <c r="U361" s="440"/>
      <c r="V361" s="440"/>
      <c r="W361" s="440"/>
      <c r="X361" s="440"/>
      <c r="Y361" s="440"/>
      <c r="Z361" s="440"/>
      <c r="AA361" s="88"/>
      <c r="AT361" s="89" t="s">
        <v>130</v>
      </c>
      <c r="AU361" s="89" t="s">
        <v>128</v>
      </c>
      <c r="AV361" s="86" t="s">
        <v>128</v>
      </c>
      <c r="AW361" s="86" t="s">
        <v>131</v>
      </c>
      <c r="AX361" s="86" t="s">
        <v>118</v>
      </c>
      <c r="AY361" s="89" t="s">
        <v>120</v>
      </c>
    </row>
    <row r="362" spans="2:64" s="17" customFormat="1" ht="31.5" customHeight="1" x14ac:dyDescent="0.25">
      <c r="B362" s="70"/>
      <c r="C362" s="71" t="s">
        <v>513</v>
      </c>
      <c r="D362" s="71" t="s">
        <v>121</v>
      </c>
      <c r="E362" s="72" t="s">
        <v>514</v>
      </c>
      <c r="F362" s="671" t="s">
        <v>515</v>
      </c>
      <c r="G362" s="667"/>
      <c r="H362" s="667"/>
      <c r="I362" s="667"/>
      <c r="J362" s="73" t="s">
        <v>172</v>
      </c>
      <c r="K362" s="74">
        <v>12</v>
      </c>
      <c r="L362" s="666"/>
      <c r="M362" s="667"/>
      <c r="N362" s="666">
        <f>ROUND(L362*K362,2)</f>
        <v>0</v>
      </c>
      <c r="O362" s="667"/>
      <c r="P362" s="667"/>
      <c r="Q362" s="667"/>
      <c r="R362" s="75"/>
      <c r="T362" s="76" t="s">
        <v>125</v>
      </c>
      <c r="U362" s="77" t="s">
        <v>126</v>
      </c>
      <c r="V362" s="78">
        <v>0.78400000000000003</v>
      </c>
      <c r="W362" s="78">
        <f>V362*K362</f>
        <v>9.4080000000000013</v>
      </c>
      <c r="X362" s="78">
        <v>8.5650000000000004E-2</v>
      </c>
      <c r="Y362" s="78">
        <f>X362*K362</f>
        <v>1.0278</v>
      </c>
      <c r="Z362" s="78">
        <v>0</v>
      </c>
      <c r="AA362" s="79">
        <f>Z362*K362</f>
        <v>0</v>
      </c>
      <c r="AR362" s="30" t="s">
        <v>127</v>
      </c>
      <c r="AT362" s="30" t="s">
        <v>121</v>
      </c>
      <c r="AU362" s="30" t="s">
        <v>128</v>
      </c>
      <c r="AY362" s="30" t="s">
        <v>120</v>
      </c>
      <c r="BE362" s="80">
        <f>IF(U362="základní",N362,0)</f>
        <v>0</v>
      </c>
      <c r="BF362" s="80">
        <f>IF(U362="snížená",N362,0)</f>
        <v>0</v>
      </c>
      <c r="BG362" s="80">
        <f>IF(U362="zákl. přenesená",N362,0)</f>
        <v>0</v>
      </c>
      <c r="BH362" s="80">
        <f>IF(U362="sníž. přenesená",N362,0)</f>
        <v>0</v>
      </c>
      <c r="BI362" s="80">
        <f>IF(U362="nulová",N362,0)</f>
        <v>0</v>
      </c>
      <c r="BJ362" s="30" t="s">
        <v>118</v>
      </c>
      <c r="BK362" s="80">
        <f>ROUND(L362*K362,2)</f>
        <v>0</v>
      </c>
      <c r="BL362" s="30" t="s">
        <v>127</v>
      </c>
    </row>
    <row r="363" spans="2:64" s="86" customFormat="1" ht="31.5" customHeight="1" x14ac:dyDescent="0.25">
      <c r="B363" s="81"/>
      <c r="C363" s="440"/>
      <c r="D363" s="440"/>
      <c r="E363" s="83" t="s">
        <v>125</v>
      </c>
      <c r="F363" s="661" t="s">
        <v>496</v>
      </c>
      <c r="G363" s="662"/>
      <c r="H363" s="662"/>
      <c r="I363" s="662"/>
      <c r="J363" s="440"/>
      <c r="K363" s="84">
        <v>12</v>
      </c>
      <c r="L363" s="440"/>
      <c r="M363" s="440"/>
      <c r="N363" s="440"/>
      <c r="O363" s="440"/>
      <c r="P363" s="440"/>
      <c r="Q363" s="440"/>
      <c r="R363" s="85"/>
      <c r="T363" s="87"/>
      <c r="U363" s="440"/>
      <c r="V363" s="440"/>
      <c r="W363" s="440"/>
      <c r="X363" s="440"/>
      <c r="Y363" s="440"/>
      <c r="Z363" s="440"/>
      <c r="AA363" s="88"/>
      <c r="AT363" s="89" t="s">
        <v>130</v>
      </c>
      <c r="AU363" s="89" t="s">
        <v>128</v>
      </c>
      <c r="AV363" s="86" t="s">
        <v>128</v>
      </c>
      <c r="AW363" s="86" t="s">
        <v>131</v>
      </c>
      <c r="AX363" s="86" t="s">
        <v>118</v>
      </c>
      <c r="AY363" s="89" t="s">
        <v>120</v>
      </c>
    </row>
    <row r="364" spans="2:64" s="17" customFormat="1" ht="22.5" customHeight="1" x14ac:dyDescent="0.25">
      <c r="B364" s="70"/>
      <c r="C364" s="101" t="s">
        <v>516</v>
      </c>
      <c r="D364" s="101" t="s">
        <v>195</v>
      </c>
      <c r="E364" s="102" t="s">
        <v>517</v>
      </c>
      <c r="F364" s="677" t="s">
        <v>518</v>
      </c>
      <c r="G364" s="678"/>
      <c r="H364" s="678"/>
      <c r="I364" s="678"/>
      <c r="J364" s="103" t="s">
        <v>172</v>
      </c>
      <c r="K364" s="104">
        <v>12.36</v>
      </c>
      <c r="L364" s="670"/>
      <c r="M364" s="678"/>
      <c r="N364" s="670">
        <f>ROUND(L364*K364,2)</f>
        <v>0</v>
      </c>
      <c r="O364" s="667"/>
      <c r="P364" s="667"/>
      <c r="Q364" s="667"/>
      <c r="R364" s="75"/>
      <c r="T364" s="76" t="s">
        <v>125</v>
      </c>
      <c r="U364" s="77" t="s">
        <v>126</v>
      </c>
      <c r="V364" s="78">
        <v>0</v>
      </c>
      <c r="W364" s="78">
        <f>V364*K364</f>
        <v>0</v>
      </c>
      <c r="X364" s="78">
        <v>0.18</v>
      </c>
      <c r="Y364" s="78">
        <f>X364*K364</f>
        <v>2.2247999999999997</v>
      </c>
      <c r="Z364" s="78">
        <v>0</v>
      </c>
      <c r="AA364" s="79">
        <f>Z364*K364</f>
        <v>0</v>
      </c>
      <c r="AR364" s="30" t="s">
        <v>154</v>
      </c>
      <c r="AT364" s="30" t="s">
        <v>195</v>
      </c>
      <c r="AU364" s="30" t="s">
        <v>128</v>
      </c>
      <c r="AY364" s="30" t="s">
        <v>120</v>
      </c>
      <c r="BE364" s="80">
        <f>IF(U364="základní",N364,0)</f>
        <v>0</v>
      </c>
      <c r="BF364" s="80">
        <f>IF(U364="snížená",N364,0)</f>
        <v>0</v>
      </c>
      <c r="BG364" s="80">
        <f>IF(U364="zákl. přenesená",N364,0)</f>
        <v>0</v>
      </c>
      <c r="BH364" s="80">
        <f>IF(U364="sníž. přenesená",N364,0)</f>
        <v>0</v>
      </c>
      <c r="BI364" s="80">
        <f>IF(U364="nulová",N364,0)</f>
        <v>0</v>
      </c>
      <c r="BJ364" s="30" t="s">
        <v>118</v>
      </c>
      <c r="BK364" s="80">
        <f>ROUND(L364*K364,2)</f>
        <v>0</v>
      </c>
      <c r="BL364" s="30" t="s">
        <v>127</v>
      </c>
    </row>
    <row r="365" spans="2:64" s="17" customFormat="1" ht="22.5" customHeight="1" x14ac:dyDescent="0.25">
      <c r="B365" s="18"/>
      <c r="C365" s="443"/>
      <c r="D365" s="443"/>
      <c r="E365" s="443"/>
      <c r="F365" s="679" t="s">
        <v>519</v>
      </c>
      <c r="G365" s="680"/>
      <c r="H365" s="680"/>
      <c r="I365" s="680"/>
      <c r="J365" s="443"/>
      <c r="K365" s="443"/>
      <c r="L365" s="443"/>
      <c r="M365" s="443"/>
      <c r="N365" s="443"/>
      <c r="O365" s="443"/>
      <c r="P365" s="443"/>
      <c r="Q365" s="443"/>
      <c r="R365" s="19"/>
      <c r="T365" s="99"/>
      <c r="U365" s="443"/>
      <c r="V365" s="443"/>
      <c r="W365" s="443"/>
      <c r="X365" s="443"/>
      <c r="Y365" s="443"/>
      <c r="Z365" s="443"/>
      <c r="AA365" s="100"/>
      <c r="AT365" s="30" t="s">
        <v>193</v>
      </c>
      <c r="AU365" s="30" t="s">
        <v>128</v>
      </c>
    </row>
    <row r="366" spans="2:64" s="86" customFormat="1" ht="22.5" customHeight="1" x14ac:dyDescent="0.25">
      <c r="B366" s="81"/>
      <c r="C366" s="440"/>
      <c r="D366" s="440"/>
      <c r="E366" s="83" t="s">
        <v>125</v>
      </c>
      <c r="F366" s="663" t="s">
        <v>520</v>
      </c>
      <c r="G366" s="662"/>
      <c r="H366" s="662"/>
      <c r="I366" s="662"/>
      <c r="J366" s="440"/>
      <c r="K366" s="84">
        <v>12.36</v>
      </c>
      <c r="L366" s="440"/>
      <c r="M366" s="440"/>
      <c r="N366" s="440"/>
      <c r="O366" s="440"/>
      <c r="P366" s="440"/>
      <c r="Q366" s="440"/>
      <c r="R366" s="85"/>
      <c r="T366" s="87"/>
      <c r="U366" s="440"/>
      <c r="V366" s="440"/>
      <c r="W366" s="440"/>
      <c r="X366" s="440"/>
      <c r="Y366" s="440"/>
      <c r="Z366" s="440"/>
      <c r="AA366" s="88"/>
      <c r="AT366" s="89" t="s">
        <v>130</v>
      </c>
      <c r="AU366" s="89" t="s">
        <v>128</v>
      </c>
      <c r="AV366" s="86" t="s">
        <v>128</v>
      </c>
      <c r="AW366" s="86" t="s">
        <v>131</v>
      </c>
      <c r="AX366" s="86" t="s">
        <v>118</v>
      </c>
      <c r="AY366" s="89" t="s">
        <v>120</v>
      </c>
    </row>
    <row r="367" spans="2:64" s="17" customFormat="1" ht="31.5" customHeight="1" x14ac:dyDescent="0.25">
      <c r="B367" s="70"/>
      <c r="C367" s="71" t="s">
        <v>521</v>
      </c>
      <c r="D367" s="71" t="s">
        <v>121</v>
      </c>
      <c r="E367" s="72" t="s">
        <v>522</v>
      </c>
      <c r="F367" s="671" t="s">
        <v>523</v>
      </c>
      <c r="G367" s="667"/>
      <c r="H367" s="667"/>
      <c r="I367" s="667"/>
      <c r="J367" s="73" t="s">
        <v>172</v>
      </c>
      <c r="K367" s="74">
        <v>7.4</v>
      </c>
      <c r="L367" s="666"/>
      <c r="M367" s="667"/>
      <c r="N367" s="666">
        <f>ROUND(L367*K367,2)</f>
        <v>0</v>
      </c>
      <c r="O367" s="667"/>
      <c r="P367" s="667"/>
      <c r="Q367" s="667"/>
      <c r="R367" s="75"/>
      <c r="T367" s="76" t="s">
        <v>125</v>
      </c>
      <c r="U367" s="77" t="s">
        <v>126</v>
      </c>
      <c r="V367" s="78">
        <v>0.77700000000000002</v>
      </c>
      <c r="W367" s="78">
        <f>V367*K367</f>
        <v>5.7498000000000005</v>
      </c>
      <c r="X367" s="78">
        <v>0.10100000000000001</v>
      </c>
      <c r="Y367" s="78">
        <f>X367*K367</f>
        <v>0.74740000000000006</v>
      </c>
      <c r="Z367" s="78">
        <v>0</v>
      </c>
      <c r="AA367" s="79">
        <f>Z367*K367</f>
        <v>0</v>
      </c>
      <c r="AR367" s="30" t="s">
        <v>127</v>
      </c>
      <c r="AT367" s="30" t="s">
        <v>121</v>
      </c>
      <c r="AU367" s="30" t="s">
        <v>128</v>
      </c>
      <c r="AY367" s="30" t="s">
        <v>120</v>
      </c>
      <c r="BE367" s="80">
        <f>IF(U367="základní",N367,0)</f>
        <v>0</v>
      </c>
      <c r="BF367" s="80">
        <f>IF(U367="snížená",N367,0)</f>
        <v>0</v>
      </c>
      <c r="BG367" s="80">
        <f>IF(U367="zákl. přenesená",N367,0)</f>
        <v>0</v>
      </c>
      <c r="BH367" s="80">
        <f>IF(U367="sníž. přenesená",N367,0)</f>
        <v>0</v>
      </c>
      <c r="BI367" s="80">
        <f>IF(U367="nulová",N367,0)</f>
        <v>0</v>
      </c>
      <c r="BJ367" s="30" t="s">
        <v>118</v>
      </c>
      <c r="BK367" s="80">
        <f>ROUND(L367*K367,2)</f>
        <v>0</v>
      </c>
      <c r="BL367" s="30" t="s">
        <v>127</v>
      </c>
    </row>
    <row r="368" spans="2:64" s="86" customFormat="1" ht="31.5" customHeight="1" x14ac:dyDescent="0.25">
      <c r="B368" s="81"/>
      <c r="C368" s="440"/>
      <c r="D368" s="440"/>
      <c r="E368" s="83" t="s">
        <v>125</v>
      </c>
      <c r="F368" s="661" t="s">
        <v>494</v>
      </c>
      <c r="G368" s="662"/>
      <c r="H368" s="662"/>
      <c r="I368" s="662"/>
      <c r="J368" s="440"/>
      <c r="K368" s="84">
        <v>0.9</v>
      </c>
      <c r="L368" s="440"/>
      <c r="M368" s="440"/>
      <c r="N368" s="440"/>
      <c r="O368" s="440"/>
      <c r="P368" s="440"/>
      <c r="Q368" s="440"/>
      <c r="R368" s="85"/>
      <c r="T368" s="87"/>
      <c r="U368" s="440"/>
      <c r="V368" s="440"/>
      <c r="W368" s="440"/>
      <c r="X368" s="440"/>
      <c r="Y368" s="440"/>
      <c r="Z368" s="440"/>
      <c r="AA368" s="88"/>
      <c r="AT368" s="89" t="s">
        <v>130</v>
      </c>
      <c r="AU368" s="89" t="s">
        <v>128</v>
      </c>
      <c r="AV368" s="86" t="s">
        <v>128</v>
      </c>
      <c r="AW368" s="86" t="s">
        <v>131</v>
      </c>
      <c r="AX368" s="86" t="s">
        <v>119</v>
      </c>
      <c r="AY368" s="89" t="s">
        <v>120</v>
      </c>
    </row>
    <row r="369" spans="2:64" s="86" customFormat="1" ht="31.5" customHeight="1" x14ac:dyDescent="0.25">
      <c r="B369" s="81"/>
      <c r="C369" s="440"/>
      <c r="D369" s="440"/>
      <c r="E369" s="83" t="s">
        <v>125</v>
      </c>
      <c r="F369" s="663" t="s">
        <v>495</v>
      </c>
      <c r="G369" s="662"/>
      <c r="H369" s="662"/>
      <c r="I369" s="662"/>
      <c r="J369" s="440"/>
      <c r="K369" s="84">
        <v>6.5</v>
      </c>
      <c r="L369" s="440"/>
      <c r="M369" s="440"/>
      <c r="N369" s="440"/>
      <c r="O369" s="440"/>
      <c r="P369" s="440"/>
      <c r="Q369" s="440"/>
      <c r="R369" s="85"/>
      <c r="T369" s="87"/>
      <c r="U369" s="440"/>
      <c r="V369" s="440"/>
      <c r="W369" s="440"/>
      <c r="X369" s="440"/>
      <c r="Y369" s="440"/>
      <c r="Z369" s="440"/>
      <c r="AA369" s="88"/>
      <c r="AT369" s="89" t="s">
        <v>130</v>
      </c>
      <c r="AU369" s="89" t="s">
        <v>128</v>
      </c>
      <c r="AV369" s="86" t="s">
        <v>128</v>
      </c>
      <c r="AW369" s="86" t="s">
        <v>131</v>
      </c>
      <c r="AX369" s="86" t="s">
        <v>119</v>
      </c>
      <c r="AY369" s="89" t="s">
        <v>120</v>
      </c>
    </row>
    <row r="370" spans="2:64" s="95" customFormat="1" ht="22.5" customHeight="1" x14ac:dyDescent="0.25">
      <c r="B370" s="90"/>
      <c r="C370" s="441"/>
      <c r="D370" s="441"/>
      <c r="E370" s="92" t="s">
        <v>125</v>
      </c>
      <c r="F370" s="664" t="s">
        <v>146</v>
      </c>
      <c r="G370" s="665"/>
      <c r="H370" s="665"/>
      <c r="I370" s="665"/>
      <c r="J370" s="441"/>
      <c r="K370" s="93">
        <v>7.4</v>
      </c>
      <c r="L370" s="441"/>
      <c r="M370" s="441"/>
      <c r="N370" s="441"/>
      <c r="O370" s="441"/>
      <c r="P370" s="441"/>
      <c r="Q370" s="441"/>
      <c r="R370" s="94"/>
      <c r="T370" s="96"/>
      <c r="U370" s="441"/>
      <c r="V370" s="441"/>
      <c r="W370" s="441"/>
      <c r="X370" s="441"/>
      <c r="Y370" s="441"/>
      <c r="Z370" s="441"/>
      <c r="AA370" s="97"/>
      <c r="AT370" s="98" t="s">
        <v>130</v>
      </c>
      <c r="AU370" s="98" t="s">
        <v>128</v>
      </c>
      <c r="AV370" s="95" t="s">
        <v>127</v>
      </c>
      <c r="AW370" s="95" t="s">
        <v>131</v>
      </c>
      <c r="AX370" s="95" t="s">
        <v>118</v>
      </c>
      <c r="AY370" s="98" t="s">
        <v>120</v>
      </c>
    </row>
    <row r="371" spans="2:64" s="17" customFormat="1" ht="31.5" customHeight="1" x14ac:dyDescent="0.25">
      <c r="B371" s="70"/>
      <c r="C371" s="101" t="s">
        <v>524</v>
      </c>
      <c r="D371" s="101" t="s">
        <v>195</v>
      </c>
      <c r="E371" s="102" t="s">
        <v>525</v>
      </c>
      <c r="F371" s="677" t="s">
        <v>526</v>
      </c>
      <c r="G371" s="678"/>
      <c r="H371" s="678"/>
      <c r="I371" s="678"/>
      <c r="J371" s="103" t="s">
        <v>172</v>
      </c>
      <c r="K371" s="104">
        <v>7.6219999999999999</v>
      </c>
      <c r="L371" s="670"/>
      <c r="M371" s="678"/>
      <c r="N371" s="670">
        <f>ROUND(L371*K371,2)</f>
        <v>0</v>
      </c>
      <c r="O371" s="667"/>
      <c r="P371" s="667"/>
      <c r="Q371" s="667"/>
      <c r="R371" s="75"/>
      <c r="T371" s="76" t="s">
        <v>125</v>
      </c>
      <c r="U371" s="77" t="s">
        <v>126</v>
      </c>
      <c r="V371" s="78">
        <v>0</v>
      </c>
      <c r="W371" s="78">
        <f>V371*K371</f>
        <v>0</v>
      </c>
      <c r="X371" s="78">
        <v>9.7000000000000003E-2</v>
      </c>
      <c r="Y371" s="78">
        <f>X371*K371</f>
        <v>0.73933400000000005</v>
      </c>
      <c r="Z371" s="78">
        <v>0</v>
      </c>
      <c r="AA371" s="79">
        <f>Z371*K371</f>
        <v>0</v>
      </c>
      <c r="AR371" s="30" t="s">
        <v>154</v>
      </c>
      <c r="AT371" s="30" t="s">
        <v>195</v>
      </c>
      <c r="AU371" s="30" t="s">
        <v>128</v>
      </c>
      <c r="AY371" s="30" t="s">
        <v>120</v>
      </c>
      <c r="BE371" s="80">
        <f>IF(U371="základní",N371,0)</f>
        <v>0</v>
      </c>
      <c r="BF371" s="80">
        <f>IF(U371="snížená",N371,0)</f>
        <v>0</v>
      </c>
      <c r="BG371" s="80">
        <f>IF(U371="zákl. přenesená",N371,0)</f>
        <v>0</v>
      </c>
      <c r="BH371" s="80">
        <f>IF(U371="sníž. přenesená",N371,0)</f>
        <v>0</v>
      </c>
      <c r="BI371" s="80">
        <f>IF(U371="nulová",N371,0)</f>
        <v>0</v>
      </c>
      <c r="BJ371" s="30" t="s">
        <v>118</v>
      </c>
      <c r="BK371" s="80">
        <f>ROUND(L371*K371,2)</f>
        <v>0</v>
      </c>
      <c r="BL371" s="30" t="s">
        <v>127</v>
      </c>
    </row>
    <row r="372" spans="2:64" s="17" customFormat="1" ht="22.5" customHeight="1" x14ac:dyDescent="0.25">
      <c r="B372" s="18"/>
      <c r="C372" s="443"/>
      <c r="D372" s="443"/>
      <c r="E372" s="443"/>
      <c r="F372" s="679" t="s">
        <v>527</v>
      </c>
      <c r="G372" s="680"/>
      <c r="H372" s="680"/>
      <c r="I372" s="680"/>
      <c r="J372" s="443"/>
      <c r="K372" s="443"/>
      <c r="L372" s="443"/>
      <c r="M372" s="443"/>
      <c r="N372" s="443"/>
      <c r="O372" s="443"/>
      <c r="P372" s="443"/>
      <c r="Q372" s="443"/>
      <c r="R372" s="19"/>
      <c r="T372" s="99"/>
      <c r="U372" s="443"/>
      <c r="V372" s="443"/>
      <c r="W372" s="443"/>
      <c r="X372" s="443"/>
      <c r="Y372" s="443"/>
      <c r="Z372" s="443"/>
      <c r="AA372" s="100"/>
      <c r="AT372" s="30" t="s">
        <v>193</v>
      </c>
      <c r="AU372" s="30" t="s">
        <v>128</v>
      </c>
    </row>
    <row r="373" spans="2:64" s="86" customFormat="1" ht="22.5" customHeight="1" x14ac:dyDescent="0.25">
      <c r="B373" s="81"/>
      <c r="C373" s="440"/>
      <c r="D373" s="440"/>
      <c r="E373" s="83" t="s">
        <v>125</v>
      </c>
      <c r="F373" s="663" t="s">
        <v>528</v>
      </c>
      <c r="G373" s="662"/>
      <c r="H373" s="662"/>
      <c r="I373" s="662"/>
      <c r="J373" s="440"/>
      <c r="K373" s="84">
        <v>7.6219999999999999</v>
      </c>
      <c r="L373" s="440"/>
      <c r="M373" s="440"/>
      <c r="N373" s="440"/>
      <c r="O373" s="440"/>
      <c r="P373" s="440"/>
      <c r="Q373" s="440"/>
      <c r="R373" s="85"/>
      <c r="T373" s="87"/>
      <c r="U373" s="440"/>
      <c r="V373" s="440"/>
      <c r="W373" s="440"/>
      <c r="X373" s="440"/>
      <c r="Y373" s="440"/>
      <c r="Z373" s="440"/>
      <c r="AA373" s="88"/>
      <c r="AT373" s="89" t="s">
        <v>130</v>
      </c>
      <c r="AU373" s="89" t="s">
        <v>128</v>
      </c>
      <c r="AV373" s="86" t="s">
        <v>128</v>
      </c>
      <c r="AW373" s="86" t="s">
        <v>131</v>
      </c>
      <c r="AX373" s="86" t="s">
        <v>118</v>
      </c>
      <c r="AY373" s="89" t="s">
        <v>120</v>
      </c>
    </row>
    <row r="374" spans="2:64" s="17" customFormat="1" ht="44.25" customHeight="1" x14ac:dyDescent="0.25">
      <c r="B374" s="70"/>
      <c r="C374" s="71" t="s">
        <v>529</v>
      </c>
      <c r="D374" s="71" t="s">
        <v>121</v>
      </c>
      <c r="E374" s="72" t="s">
        <v>530</v>
      </c>
      <c r="F374" s="671" t="s">
        <v>531</v>
      </c>
      <c r="G374" s="667"/>
      <c r="H374" s="667"/>
      <c r="I374" s="667"/>
      <c r="J374" s="73" t="s">
        <v>532</v>
      </c>
      <c r="K374" s="74">
        <v>2</v>
      </c>
      <c r="L374" s="666"/>
      <c r="M374" s="667"/>
      <c r="N374" s="666">
        <f>ROUND(L374*K374,2)</f>
        <v>0</v>
      </c>
      <c r="O374" s="667"/>
      <c r="P374" s="667"/>
      <c r="Q374" s="667"/>
      <c r="R374" s="75"/>
      <c r="T374" s="76" t="s">
        <v>125</v>
      </c>
      <c r="U374" s="77" t="s">
        <v>126</v>
      </c>
      <c r="V374" s="78">
        <v>0.13600000000000001</v>
      </c>
      <c r="W374" s="78">
        <f>V374*K374</f>
        <v>0.27200000000000002</v>
      </c>
      <c r="X374" s="78">
        <v>8.0879999999999994E-2</v>
      </c>
      <c r="Y374" s="78">
        <f>X374*K374</f>
        <v>0.16175999999999999</v>
      </c>
      <c r="Z374" s="78">
        <v>0</v>
      </c>
      <c r="AA374" s="79">
        <f>Z374*K374</f>
        <v>0</v>
      </c>
      <c r="AR374" s="30" t="s">
        <v>127</v>
      </c>
      <c r="AT374" s="30" t="s">
        <v>121</v>
      </c>
      <c r="AU374" s="30" t="s">
        <v>128</v>
      </c>
      <c r="AY374" s="30" t="s">
        <v>120</v>
      </c>
      <c r="BE374" s="80">
        <f>IF(U374="základní",N374,0)</f>
        <v>0</v>
      </c>
      <c r="BF374" s="80">
        <f>IF(U374="snížená",N374,0)</f>
        <v>0</v>
      </c>
      <c r="BG374" s="80">
        <f>IF(U374="zákl. přenesená",N374,0)</f>
        <v>0</v>
      </c>
      <c r="BH374" s="80">
        <f>IF(U374="sníž. přenesená",N374,0)</f>
        <v>0</v>
      </c>
      <c r="BI374" s="80">
        <f>IF(U374="nulová",N374,0)</f>
        <v>0</v>
      </c>
      <c r="BJ374" s="30" t="s">
        <v>118</v>
      </c>
      <c r="BK374" s="80">
        <f>ROUND(L374*K374,2)</f>
        <v>0</v>
      </c>
      <c r="BL374" s="30" t="s">
        <v>127</v>
      </c>
    </row>
    <row r="375" spans="2:64" s="17" customFormat="1" ht="22.5" customHeight="1" x14ac:dyDescent="0.25">
      <c r="B375" s="18"/>
      <c r="C375" s="443"/>
      <c r="D375" s="443"/>
      <c r="E375" s="443"/>
      <c r="F375" s="679" t="s">
        <v>533</v>
      </c>
      <c r="G375" s="680"/>
      <c r="H375" s="680"/>
      <c r="I375" s="680"/>
      <c r="J375" s="443"/>
      <c r="K375" s="443"/>
      <c r="L375" s="443"/>
      <c r="M375" s="443"/>
      <c r="N375" s="443"/>
      <c r="O375" s="443"/>
      <c r="P375" s="443"/>
      <c r="Q375" s="443"/>
      <c r="R375" s="19"/>
      <c r="T375" s="99"/>
      <c r="U375" s="443"/>
      <c r="V375" s="443"/>
      <c r="W375" s="443"/>
      <c r="X375" s="443"/>
      <c r="Y375" s="443"/>
      <c r="Z375" s="443"/>
      <c r="AA375" s="100"/>
      <c r="AT375" s="30" t="s">
        <v>193</v>
      </c>
      <c r="AU375" s="30" t="s">
        <v>128</v>
      </c>
    </row>
    <row r="376" spans="2:64" s="86" customFormat="1" ht="31.5" customHeight="1" x14ac:dyDescent="0.25">
      <c r="B376" s="81"/>
      <c r="C376" s="440"/>
      <c r="D376" s="440"/>
      <c r="E376" s="83" t="s">
        <v>125</v>
      </c>
      <c r="F376" s="663" t="s">
        <v>490</v>
      </c>
      <c r="G376" s="662"/>
      <c r="H376" s="662"/>
      <c r="I376" s="662"/>
      <c r="J376" s="440"/>
      <c r="K376" s="84">
        <v>2</v>
      </c>
      <c r="L376" s="440"/>
      <c r="M376" s="440"/>
      <c r="N376" s="440"/>
      <c r="O376" s="440"/>
      <c r="P376" s="440"/>
      <c r="Q376" s="440"/>
      <c r="R376" s="85"/>
      <c r="T376" s="87"/>
      <c r="U376" s="440"/>
      <c r="V376" s="440"/>
      <c r="W376" s="440"/>
      <c r="X376" s="440"/>
      <c r="Y376" s="440"/>
      <c r="Z376" s="440"/>
      <c r="AA376" s="88"/>
      <c r="AT376" s="89" t="s">
        <v>130</v>
      </c>
      <c r="AU376" s="89" t="s">
        <v>128</v>
      </c>
      <c r="AV376" s="86" t="s">
        <v>128</v>
      </c>
      <c r="AW376" s="86" t="s">
        <v>131</v>
      </c>
      <c r="AX376" s="86" t="s">
        <v>118</v>
      </c>
      <c r="AY376" s="89" t="s">
        <v>120</v>
      </c>
    </row>
    <row r="377" spans="2:64" s="17" customFormat="1" ht="22.5" customHeight="1" x14ac:dyDescent="0.25">
      <c r="B377" s="70"/>
      <c r="C377" s="101" t="s">
        <v>534</v>
      </c>
      <c r="D377" s="101" t="s">
        <v>195</v>
      </c>
      <c r="E377" s="102" t="s">
        <v>535</v>
      </c>
      <c r="F377" s="677" t="s">
        <v>536</v>
      </c>
      <c r="G377" s="678"/>
      <c r="H377" s="678"/>
      <c r="I377" s="678"/>
      <c r="J377" s="103" t="s">
        <v>447</v>
      </c>
      <c r="K377" s="104">
        <v>5</v>
      </c>
      <c r="L377" s="670"/>
      <c r="M377" s="678"/>
      <c r="N377" s="670">
        <f>ROUND(L377*K377,2)</f>
        <v>0</v>
      </c>
      <c r="O377" s="667"/>
      <c r="P377" s="667"/>
      <c r="Q377" s="667"/>
      <c r="R377" s="75"/>
      <c r="T377" s="76" t="s">
        <v>125</v>
      </c>
      <c r="U377" s="77" t="s">
        <v>126</v>
      </c>
      <c r="V377" s="78">
        <v>0</v>
      </c>
      <c r="W377" s="78">
        <f>V377*K377</f>
        <v>0</v>
      </c>
      <c r="X377" s="78">
        <v>2.8000000000000001E-2</v>
      </c>
      <c r="Y377" s="78">
        <f>X377*K377</f>
        <v>0.14000000000000001</v>
      </c>
      <c r="Z377" s="78">
        <v>0</v>
      </c>
      <c r="AA377" s="79">
        <f>Z377*K377</f>
        <v>0</v>
      </c>
      <c r="AR377" s="30" t="s">
        <v>154</v>
      </c>
      <c r="AT377" s="30" t="s">
        <v>195</v>
      </c>
      <c r="AU377" s="30" t="s">
        <v>128</v>
      </c>
      <c r="AY377" s="30" t="s">
        <v>120</v>
      </c>
      <c r="BE377" s="80">
        <f>IF(U377="základní",N377,0)</f>
        <v>0</v>
      </c>
      <c r="BF377" s="80">
        <f>IF(U377="snížená",N377,0)</f>
        <v>0</v>
      </c>
      <c r="BG377" s="80">
        <f>IF(U377="zákl. přenesená",N377,0)</f>
        <v>0</v>
      </c>
      <c r="BH377" s="80">
        <f>IF(U377="sníž. přenesená",N377,0)</f>
        <v>0</v>
      </c>
      <c r="BI377" s="80">
        <f>IF(U377="nulová",N377,0)</f>
        <v>0</v>
      </c>
      <c r="BJ377" s="30" t="s">
        <v>118</v>
      </c>
      <c r="BK377" s="80">
        <f>ROUND(L377*K377,2)</f>
        <v>0</v>
      </c>
      <c r="BL377" s="30" t="s">
        <v>127</v>
      </c>
    </row>
    <row r="378" spans="2:64" s="86" customFormat="1" ht="22.5" customHeight="1" x14ac:dyDescent="0.25">
      <c r="B378" s="81"/>
      <c r="C378" s="440"/>
      <c r="D378" s="440"/>
      <c r="E378" s="83" t="s">
        <v>125</v>
      </c>
      <c r="F378" s="661" t="s">
        <v>537</v>
      </c>
      <c r="G378" s="662"/>
      <c r="H378" s="662"/>
      <c r="I378" s="662"/>
      <c r="J378" s="440"/>
      <c r="K378" s="84">
        <v>5</v>
      </c>
      <c r="L378" s="440"/>
      <c r="M378" s="440"/>
      <c r="N378" s="440"/>
      <c r="O378" s="440"/>
      <c r="P378" s="440"/>
      <c r="Q378" s="440"/>
      <c r="R378" s="85"/>
      <c r="T378" s="87"/>
      <c r="U378" s="440"/>
      <c r="V378" s="440"/>
      <c r="W378" s="440"/>
      <c r="X378" s="440"/>
      <c r="Y378" s="440"/>
      <c r="Z378" s="440"/>
      <c r="AA378" s="88"/>
      <c r="AT378" s="89" t="s">
        <v>130</v>
      </c>
      <c r="AU378" s="89" t="s">
        <v>128</v>
      </c>
      <c r="AV378" s="86" t="s">
        <v>128</v>
      </c>
      <c r="AW378" s="86" t="s">
        <v>131</v>
      </c>
      <c r="AX378" s="86" t="s">
        <v>118</v>
      </c>
      <c r="AY378" s="89" t="s">
        <v>120</v>
      </c>
    </row>
    <row r="379" spans="2:64" s="17" customFormat="1" ht="44.25" customHeight="1" x14ac:dyDescent="0.25">
      <c r="B379" s="70"/>
      <c r="C379" s="71" t="s">
        <v>538</v>
      </c>
      <c r="D379" s="71" t="s">
        <v>121</v>
      </c>
      <c r="E379" s="72" t="s">
        <v>539</v>
      </c>
      <c r="F379" s="671" t="s">
        <v>540</v>
      </c>
      <c r="G379" s="667"/>
      <c r="H379" s="667"/>
      <c r="I379" s="667"/>
      <c r="J379" s="73" t="s">
        <v>532</v>
      </c>
      <c r="K379" s="74">
        <v>22.25</v>
      </c>
      <c r="L379" s="666"/>
      <c r="M379" s="667"/>
      <c r="N379" s="666">
        <f>ROUND(L379*K379,2)</f>
        <v>0</v>
      </c>
      <c r="O379" s="667"/>
      <c r="P379" s="667"/>
      <c r="Q379" s="667"/>
      <c r="R379" s="75"/>
      <c r="T379" s="76" t="s">
        <v>125</v>
      </c>
      <c r="U379" s="77" t="s">
        <v>126</v>
      </c>
      <c r="V379" s="78">
        <v>0.26800000000000002</v>
      </c>
      <c r="W379" s="78">
        <f>V379*K379</f>
        <v>5.9630000000000001</v>
      </c>
      <c r="X379" s="78">
        <v>0.15540000000000001</v>
      </c>
      <c r="Y379" s="78">
        <f>X379*K379</f>
        <v>3.4576500000000001</v>
      </c>
      <c r="Z379" s="78">
        <v>0</v>
      </c>
      <c r="AA379" s="79">
        <f>Z379*K379</f>
        <v>0</v>
      </c>
      <c r="AR379" s="30" t="s">
        <v>127</v>
      </c>
      <c r="AT379" s="30" t="s">
        <v>121</v>
      </c>
      <c r="AU379" s="30" t="s">
        <v>128</v>
      </c>
      <c r="AY379" s="30" t="s">
        <v>120</v>
      </c>
      <c r="BE379" s="80">
        <f>IF(U379="základní",N379,0)</f>
        <v>0</v>
      </c>
      <c r="BF379" s="80">
        <f>IF(U379="snížená",N379,0)</f>
        <v>0</v>
      </c>
      <c r="BG379" s="80">
        <f>IF(U379="zákl. přenesená",N379,0)</f>
        <v>0</v>
      </c>
      <c r="BH379" s="80">
        <f>IF(U379="sníž. přenesená",N379,0)</f>
        <v>0</v>
      </c>
      <c r="BI379" s="80">
        <f>IF(U379="nulová",N379,0)</f>
        <v>0</v>
      </c>
      <c r="BJ379" s="30" t="s">
        <v>118</v>
      </c>
      <c r="BK379" s="80">
        <f>ROUND(L379*K379,2)</f>
        <v>0</v>
      </c>
      <c r="BL379" s="30" t="s">
        <v>127</v>
      </c>
    </row>
    <row r="380" spans="2:64" s="17" customFormat="1" ht="22.5" customHeight="1" x14ac:dyDescent="0.25">
      <c r="B380" s="18"/>
      <c r="C380" s="443"/>
      <c r="D380" s="443"/>
      <c r="E380" s="443"/>
      <c r="F380" s="679" t="s">
        <v>533</v>
      </c>
      <c r="G380" s="680"/>
      <c r="H380" s="680"/>
      <c r="I380" s="680"/>
      <c r="J380" s="443"/>
      <c r="K380" s="443"/>
      <c r="L380" s="443"/>
      <c r="M380" s="443"/>
      <c r="N380" s="443"/>
      <c r="O380" s="443"/>
      <c r="P380" s="443"/>
      <c r="Q380" s="443"/>
      <c r="R380" s="19"/>
      <c r="T380" s="99"/>
      <c r="U380" s="443"/>
      <c r="V380" s="443"/>
      <c r="W380" s="443"/>
      <c r="X380" s="443"/>
      <c r="Y380" s="443"/>
      <c r="Z380" s="443"/>
      <c r="AA380" s="100"/>
      <c r="AT380" s="30" t="s">
        <v>193</v>
      </c>
      <c r="AU380" s="30" t="s">
        <v>128</v>
      </c>
    </row>
    <row r="381" spans="2:64" s="86" customFormat="1" ht="31.5" customHeight="1" x14ac:dyDescent="0.25">
      <c r="B381" s="81"/>
      <c r="C381" s="440"/>
      <c r="D381" s="440"/>
      <c r="E381" s="83" t="s">
        <v>125</v>
      </c>
      <c r="F381" s="663" t="s">
        <v>490</v>
      </c>
      <c r="G381" s="662"/>
      <c r="H381" s="662"/>
      <c r="I381" s="662"/>
      <c r="J381" s="440"/>
      <c r="K381" s="84">
        <v>2</v>
      </c>
      <c r="L381" s="440"/>
      <c r="M381" s="440"/>
      <c r="N381" s="440"/>
      <c r="O381" s="440"/>
      <c r="P381" s="440"/>
      <c r="Q381" s="440"/>
      <c r="R381" s="85"/>
      <c r="T381" s="87"/>
      <c r="U381" s="440"/>
      <c r="V381" s="440"/>
      <c r="W381" s="440"/>
      <c r="X381" s="440"/>
      <c r="Y381" s="440"/>
      <c r="Z381" s="440"/>
      <c r="AA381" s="88"/>
      <c r="AT381" s="89" t="s">
        <v>130</v>
      </c>
      <c r="AU381" s="89" t="s">
        <v>128</v>
      </c>
      <c r="AV381" s="86" t="s">
        <v>128</v>
      </c>
      <c r="AW381" s="86" t="s">
        <v>131</v>
      </c>
      <c r="AX381" s="86" t="s">
        <v>119</v>
      </c>
      <c r="AY381" s="89" t="s">
        <v>120</v>
      </c>
    </row>
    <row r="382" spans="2:64" s="86" customFormat="1" ht="31.5" customHeight="1" x14ac:dyDescent="0.25">
      <c r="B382" s="81"/>
      <c r="C382" s="440"/>
      <c r="D382" s="440"/>
      <c r="E382" s="83" t="s">
        <v>125</v>
      </c>
      <c r="F382" s="663" t="s">
        <v>541</v>
      </c>
      <c r="G382" s="662"/>
      <c r="H382" s="662"/>
      <c r="I382" s="662"/>
      <c r="J382" s="440"/>
      <c r="K382" s="84">
        <v>20.25</v>
      </c>
      <c r="L382" s="440"/>
      <c r="M382" s="440"/>
      <c r="N382" s="440"/>
      <c r="O382" s="440"/>
      <c r="P382" s="440"/>
      <c r="Q382" s="440"/>
      <c r="R382" s="85"/>
      <c r="T382" s="87"/>
      <c r="U382" s="440"/>
      <c r="V382" s="440"/>
      <c r="W382" s="440"/>
      <c r="X382" s="440"/>
      <c r="Y382" s="440"/>
      <c r="Z382" s="440"/>
      <c r="AA382" s="88"/>
      <c r="AT382" s="89" t="s">
        <v>130</v>
      </c>
      <c r="AU382" s="89" t="s">
        <v>128</v>
      </c>
      <c r="AV382" s="86" t="s">
        <v>128</v>
      </c>
      <c r="AW382" s="86" t="s">
        <v>131</v>
      </c>
      <c r="AX382" s="86" t="s">
        <v>119</v>
      </c>
      <c r="AY382" s="89" t="s">
        <v>120</v>
      </c>
    </row>
    <row r="383" spans="2:64" s="95" customFormat="1" ht="22.5" customHeight="1" x14ac:dyDescent="0.25">
      <c r="B383" s="90"/>
      <c r="C383" s="441"/>
      <c r="D383" s="441"/>
      <c r="E383" s="92" t="s">
        <v>125</v>
      </c>
      <c r="F383" s="664" t="s">
        <v>146</v>
      </c>
      <c r="G383" s="665"/>
      <c r="H383" s="665"/>
      <c r="I383" s="665"/>
      <c r="J383" s="441"/>
      <c r="K383" s="93">
        <v>22.25</v>
      </c>
      <c r="L383" s="441"/>
      <c r="M383" s="441"/>
      <c r="N383" s="441"/>
      <c r="O383" s="441"/>
      <c r="P383" s="441"/>
      <c r="Q383" s="441"/>
      <c r="R383" s="94"/>
      <c r="T383" s="96"/>
      <c r="U383" s="441"/>
      <c r="V383" s="441"/>
      <c r="W383" s="441"/>
      <c r="X383" s="441"/>
      <c r="Y383" s="441"/>
      <c r="Z383" s="441"/>
      <c r="AA383" s="97"/>
      <c r="AT383" s="98" t="s">
        <v>130</v>
      </c>
      <c r="AU383" s="98" t="s">
        <v>128</v>
      </c>
      <c r="AV383" s="95" t="s">
        <v>127</v>
      </c>
      <c r="AW383" s="95" t="s">
        <v>131</v>
      </c>
      <c r="AX383" s="95" t="s">
        <v>118</v>
      </c>
      <c r="AY383" s="98" t="s">
        <v>120</v>
      </c>
    </row>
    <row r="384" spans="2:64" s="17" customFormat="1" ht="31.5" customHeight="1" x14ac:dyDescent="0.25">
      <c r="B384" s="70"/>
      <c r="C384" s="101" t="s">
        <v>542</v>
      </c>
      <c r="D384" s="101" t="s">
        <v>195</v>
      </c>
      <c r="E384" s="102" t="s">
        <v>543</v>
      </c>
      <c r="F384" s="677" t="s">
        <v>544</v>
      </c>
      <c r="G384" s="678"/>
      <c r="H384" s="678"/>
      <c r="I384" s="678"/>
      <c r="J384" s="103" t="s">
        <v>447</v>
      </c>
      <c r="K384" s="104">
        <v>23</v>
      </c>
      <c r="L384" s="670"/>
      <c r="M384" s="678"/>
      <c r="N384" s="670">
        <f>ROUND(L384*K384,2)</f>
        <v>0</v>
      </c>
      <c r="O384" s="667"/>
      <c r="P384" s="667"/>
      <c r="Q384" s="667"/>
      <c r="R384" s="75"/>
      <c r="T384" s="76" t="s">
        <v>125</v>
      </c>
      <c r="U384" s="77" t="s">
        <v>126</v>
      </c>
      <c r="V384" s="78">
        <v>0</v>
      </c>
      <c r="W384" s="78">
        <f>V384*K384</f>
        <v>0</v>
      </c>
      <c r="X384" s="78">
        <v>8.2100000000000006E-2</v>
      </c>
      <c r="Y384" s="78">
        <f>X384*K384</f>
        <v>1.8883000000000001</v>
      </c>
      <c r="Z384" s="78">
        <v>0</v>
      </c>
      <c r="AA384" s="79">
        <f>Z384*K384</f>
        <v>0</v>
      </c>
      <c r="AR384" s="30" t="s">
        <v>154</v>
      </c>
      <c r="AT384" s="30" t="s">
        <v>195</v>
      </c>
      <c r="AU384" s="30" t="s">
        <v>128</v>
      </c>
      <c r="AY384" s="30" t="s">
        <v>120</v>
      </c>
      <c r="BE384" s="80">
        <f>IF(U384="základní",N384,0)</f>
        <v>0</v>
      </c>
      <c r="BF384" s="80">
        <f>IF(U384="snížená",N384,0)</f>
        <v>0</v>
      </c>
      <c r="BG384" s="80">
        <f>IF(U384="zákl. přenesená",N384,0)</f>
        <v>0</v>
      </c>
      <c r="BH384" s="80">
        <f>IF(U384="sníž. přenesená",N384,0)</f>
        <v>0</v>
      </c>
      <c r="BI384" s="80">
        <f>IF(U384="nulová",N384,0)</f>
        <v>0</v>
      </c>
      <c r="BJ384" s="30" t="s">
        <v>118</v>
      </c>
      <c r="BK384" s="80">
        <f>ROUND(L384*K384,2)</f>
        <v>0</v>
      </c>
      <c r="BL384" s="30" t="s">
        <v>127</v>
      </c>
    </row>
    <row r="385" spans="2:64" s="86" customFormat="1" ht="22.5" customHeight="1" x14ac:dyDescent="0.25">
      <c r="B385" s="81"/>
      <c r="C385" s="440"/>
      <c r="D385" s="440"/>
      <c r="E385" s="83" t="s">
        <v>125</v>
      </c>
      <c r="F385" s="661" t="s">
        <v>545</v>
      </c>
      <c r="G385" s="662"/>
      <c r="H385" s="662"/>
      <c r="I385" s="662"/>
      <c r="J385" s="440"/>
      <c r="K385" s="84">
        <v>23</v>
      </c>
      <c r="L385" s="440"/>
      <c r="M385" s="440"/>
      <c r="N385" s="440"/>
      <c r="O385" s="440"/>
      <c r="P385" s="440"/>
      <c r="Q385" s="440"/>
      <c r="R385" s="85"/>
      <c r="T385" s="87"/>
      <c r="U385" s="440"/>
      <c r="V385" s="440"/>
      <c r="W385" s="440"/>
      <c r="X385" s="440"/>
      <c r="Y385" s="440"/>
      <c r="Z385" s="440"/>
      <c r="AA385" s="88"/>
      <c r="AT385" s="89" t="s">
        <v>130</v>
      </c>
      <c r="AU385" s="89" t="s">
        <v>128</v>
      </c>
      <c r="AV385" s="86" t="s">
        <v>128</v>
      </c>
      <c r="AW385" s="86" t="s">
        <v>131</v>
      </c>
      <c r="AX385" s="86" t="s">
        <v>118</v>
      </c>
      <c r="AY385" s="89" t="s">
        <v>120</v>
      </c>
    </row>
    <row r="386" spans="2:64" s="17" customFormat="1" ht="31.5" customHeight="1" x14ac:dyDescent="0.25">
      <c r="B386" s="70"/>
      <c r="C386" s="71" t="s">
        <v>546</v>
      </c>
      <c r="D386" s="71" t="s">
        <v>121</v>
      </c>
      <c r="E386" s="72" t="s">
        <v>547</v>
      </c>
      <c r="F386" s="671" t="s">
        <v>548</v>
      </c>
      <c r="G386" s="667"/>
      <c r="H386" s="667"/>
      <c r="I386" s="667"/>
      <c r="J386" s="73" t="s">
        <v>532</v>
      </c>
      <c r="K386" s="74">
        <v>9.6</v>
      </c>
      <c r="L386" s="666"/>
      <c r="M386" s="667"/>
      <c r="N386" s="666">
        <f>ROUND(L386*K386,2)</f>
        <v>0</v>
      </c>
      <c r="O386" s="667"/>
      <c r="P386" s="667"/>
      <c r="Q386" s="667"/>
      <c r="R386" s="75"/>
      <c r="T386" s="76" t="s">
        <v>125</v>
      </c>
      <c r="U386" s="77" t="s">
        <v>126</v>
      </c>
      <c r="V386" s="78">
        <v>0.14000000000000001</v>
      </c>
      <c r="W386" s="78">
        <f>V386*K386</f>
        <v>1.3440000000000001</v>
      </c>
      <c r="X386" s="78">
        <v>0.10095</v>
      </c>
      <c r="Y386" s="78">
        <f>X386*K386</f>
        <v>0.96911999999999998</v>
      </c>
      <c r="Z386" s="78">
        <v>0</v>
      </c>
      <c r="AA386" s="79">
        <f>Z386*K386</f>
        <v>0</v>
      </c>
      <c r="AR386" s="30" t="s">
        <v>127</v>
      </c>
      <c r="AT386" s="30" t="s">
        <v>121</v>
      </c>
      <c r="AU386" s="30" t="s">
        <v>128</v>
      </c>
      <c r="AY386" s="30" t="s">
        <v>120</v>
      </c>
      <c r="BE386" s="80">
        <f>IF(U386="základní",N386,0)</f>
        <v>0</v>
      </c>
      <c r="BF386" s="80">
        <f>IF(U386="snížená",N386,0)</f>
        <v>0</v>
      </c>
      <c r="BG386" s="80">
        <f>IF(U386="zákl. přenesená",N386,0)</f>
        <v>0</v>
      </c>
      <c r="BH386" s="80">
        <f>IF(U386="sníž. přenesená",N386,0)</f>
        <v>0</v>
      </c>
      <c r="BI386" s="80">
        <f>IF(U386="nulová",N386,0)</f>
        <v>0</v>
      </c>
      <c r="BJ386" s="30" t="s">
        <v>118</v>
      </c>
      <c r="BK386" s="80">
        <f>ROUND(L386*K386,2)</f>
        <v>0</v>
      </c>
      <c r="BL386" s="30" t="s">
        <v>127</v>
      </c>
    </row>
    <row r="387" spans="2:64" s="17" customFormat="1" ht="22.5" customHeight="1" x14ac:dyDescent="0.25">
      <c r="B387" s="18"/>
      <c r="C387" s="443"/>
      <c r="D387" s="443"/>
      <c r="E387" s="443"/>
      <c r="F387" s="679" t="s">
        <v>533</v>
      </c>
      <c r="G387" s="680"/>
      <c r="H387" s="680"/>
      <c r="I387" s="680"/>
      <c r="J387" s="443"/>
      <c r="K387" s="443"/>
      <c r="L387" s="443"/>
      <c r="M387" s="443"/>
      <c r="N387" s="443"/>
      <c r="O387" s="443"/>
      <c r="P387" s="443"/>
      <c r="Q387" s="443"/>
      <c r="R387" s="19"/>
      <c r="T387" s="99"/>
      <c r="U387" s="443"/>
      <c r="V387" s="443"/>
      <c r="W387" s="443"/>
      <c r="X387" s="443"/>
      <c r="Y387" s="443"/>
      <c r="Z387" s="443"/>
      <c r="AA387" s="100"/>
      <c r="AT387" s="30" t="s">
        <v>193</v>
      </c>
      <c r="AU387" s="30" t="s">
        <v>128</v>
      </c>
    </row>
    <row r="388" spans="2:64" s="86" customFormat="1" ht="31.5" customHeight="1" x14ac:dyDescent="0.25">
      <c r="B388" s="81"/>
      <c r="C388" s="440"/>
      <c r="D388" s="440"/>
      <c r="E388" s="83" t="s">
        <v>125</v>
      </c>
      <c r="F388" s="663" t="s">
        <v>549</v>
      </c>
      <c r="G388" s="662"/>
      <c r="H388" s="662"/>
      <c r="I388" s="662"/>
      <c r="J388" s="440"/>
      <c r="K388" s="84">
        <v>9.6</v>
      </c>
      <c r="L388" s="440"/>
      <c r="M388" s="440"/>
      <c r="N388" s="440"/>
      <c r="O388" s="440"/>
      <c r="P388" s="440"/>
      <c r="Q388" s="440"/>
      <c r="R388" s="85"/>
      <c r="T388" s="87"/>
      <c r="U388" s="440"/>
      <c r="V388" s="440"/>
      <c r="W388" s="440"/>
      <c r="X388" s="440"/>
      <c r="Y388" s="440"/>
      <c r="Z388" s="440"/>
      <c r="AA388" s="88"/>
      <c r="AT388" s="89" t="s">
        <v>130</v>
      </c>
      <c r="AU388" s="89" t="s">
        <v>128</v>
      </c>
      <c r="AV388" s="86" t="s">
        <v>128</v>
      </c>
      <c r="AW388" s="86" t="s">
        <v>131</v>
      </c>
      <c r="AX388" s="86" t="s">
        <v>118</v>
      </c>
      <c r="AY388" s="89" t="s">
        <v>120</v>
      </c>
    </row>
    <row r="389" spans="2:64" s="17" customFormat="1" ht="31.5" customHeight="1" x14ac:dyDescent="0.25">
      <c r="B389" s="70"/>
      <c r="C389" s="101" t="s">
        <v>550</v>
      </c>
      <c r="D389" s="101" t="s">
        <v>195</v>
      </c>
      <c r="E389" s="102" t="s">
        <v>551</v>
      </c>
      <c r="F389" s="677" t="s">
        <v>552</v>
      </c>
      <c r="G389" s="678"/>
      <c r="H389" s="678"/>
      <c r="I389" s="678"/>
      <c r="J389" s="103" t="s">
        <v>447</v>
      </c>
      <c r="K389" s="104">
        <v>10</v>
      </c>
      <c r="L389" s="670"/>
      <c r="M389" s="678"/>
      <c r="N389" s="670">
        <f>ROUND(L389*K389,2)</f>
        <v>0</v>
      </c>
      <c r="O389" s="667"/>
      <c r="P389" s="667"/>
      <c r="Q389" s="667"/>
      <c r="R389" s="75"/>
      <c r="T389" s="76" t="s">
        <v>125</v>
      </c>
      <c r="U389" s="77" t="s">
        <v>126</v>
      </c>
      <c r="V389" s="78">
        <v>0</v>
      </c>
      <c r="W389" s="78">
        <f>V389*K389</f>
        <v>0</v>
      </c>
      <c r="X389" s="78">
        <v>0.03</v>
      </c>
      <c r="Y389" s="78">
        <f>X389*K389</f>
        <v>0.3</v>
      </c>
      <c r="Z389" s="78">
        <v>0</v>
      </c>
      <c r="AA389" s="79">
        <f>Z389*K389</f>
        <v>0</v>
      </c>
      <c r="AR389" s="30" t="s">
        <v>154</v>
      </c>
      <c r="AT389" s="30" t="s">
        <v>195</v>
      </c>
      <c r="AU389" s="30" t="s">
        <v>128</v>
      </c>
      <c r="AY389" s="30" t="s">
        <v>120</v>
      </c>
      <c r="BE389" s="80">
        <f>IF(U389="základní",N389,0)</f>
        <v>0</v>
      </c>
      <c r="BF389" s="80">
        <f>IF(U389="snížená",N389,0)</f>
        <v>0</v>
      </c>
      <c r="BG389" s="80">
        <f>IF(U389="zákl. přenesená",N389,0)</f>
        <v>0</v>
      </c>
      <c r="BH389" s="80">
        <f>IF(U389="sníž. přenesená",N389,0)</f>
        <v>0</v>
      </c>
      <c r="BI389" s="80">
        <f>IF(U389="nulová",N389,0)</f>
        <v>0</v>
      </c>
      <c r="BJ389" s="30" t="s">
        <v>118</v>
      </c>
      <c r="BK389" s="80">
        <f>ROUND(L389*K389,2)</f>
        <v>0</v>
      </c>
      <c r="BL389" s="30" t="s">
        <v>127</v>
      </c>
    </row>
    <row r="390" spans="2:64" s="86" customFormat="1" ht="22.5" customHeight="1" x14ac:dyDescent="0.25">
      <c r="B390" s="81"/>
      <c r="C390" s="440"/>
      <c r="D390" s="440"/>
      <c r="E390" s="83" t="s">
        <v>125</v>
      </c>
      <c r="F390" s="661" t="s">
        <v>553</v>
      </c>
      <c r="G390" s="662"/>
      <c r="H390" s="662"/>
      <c r="I390" s="662"/>
      <c r="J390" s="440"/>
      <c r="K390" s="84">
        <v>10</v>
      </c>
      <c r="L390" s="440"/>
      <c r="M390" s="440"/>
      <c r="N390" s="440"/>
      <c r="O390" s="440"/>
      <c r="P390" s="440"/>
      <c r="Q390" s="440"/>
      <c r="R390" s="85"/>
      <c r="T390" s="87"/>
      <c r="U390" s="440"/>
      <c r="V390" s="440"/>
      <c r="W390" s="440"/>
      <c r="X390" s="440"/>
      <c r="Y390" s="440"/>
      <c r="Z390" s="440"/>
      <c r="AA390" s="88"/>
      <c r="AT390" s="89" t="s">
        <v>130</v>
      </c>
      <c r="AU390" s="89" t="s">
        <v>128</v>
      </c>
      <c r="AV390" s="86" t="s">
        <v>128</v>
      </c>
      <c r="AW390" s="86" t="s">
        <v>131</v>
      </c>
      <c r="AX390" s="86" t="s">
        <v>118</v>
      </c>
      <c r="AY390" s="89" t="s">
        <v>120</v>
      </c>
    </row>
    <row r="391" spans="2:64" s="62" customFormat="1" ht="29.85" customHeight="1" x14ac:dyDescent="0.3">
      <c r="B391" s="58"/>
      <c r="C391" s="59"/>
      <c r="D391" s="69" t="s">
        <v>81</v>
      </c>
      <c r="E391" s="69"/>
      <c r="F391" s="69"/>
      <c r="G391" s="69"/>
      <c r="H391" s="69"/>
      <c r="I391" s="69"/>
      <c r="J391" s="69"/>
      <c r="K391" s="69"/>
      <c r="L391" s="69"/>
      <c r="M391" s="69"/>
      <c r="N391" s="659">
        <f>BK391</f>
        <v>0</v>
      </c>
      <c r="O391" s="660"/>
      <c r="P391" s="660"/>
      <c r="Q391" s="660"/>
      <c r="R391" s="61"/>
      <c r="T391" s="63"/>
      <c r="U391" s="59"/>
      <c r="V391" s="59"/>
      <c r="W391" s="64">
        <f>SUM(W392:W438)</f>
        <v>39.676941999999997</v>
      </c>
      <c r="X391" s="59"/>
      <c r="Y391" s="64">
        <f>SUM(Y392:Y438)</f>
        <v>0</v>
      </c>
      <c r="Z391" s="59"/>
      <c r="AA391" s="65">
        <f>SUM(AA392:AA438)</f>
        <v>54.096900000000005</v>
      </c>
      <c r="AR391" s="66" t="s">
        <v>118</v>
      </c>
      <c r="AT391" s="67" t="s">
        <v>117</v>
      </c>
      <c r="AU391" s="67" t="s">
        <v>118</v>
      </c>
      <c r="AY391" s="66" t="s">
        <v>120</v>
      </c>
      <c r="BK391" s="68">
        <f>SUM(BK392:BK438)</f>
        <v>0</v>
      </c>
    </row>
    <row r="392" spans="2:64" s="17" customFormat="1" ht="31.5" customHeight="1" x14ac:dyDescent="0.25">
      <c r="B392" s="70"/>
      <c r="C392" s="71" t="s">
        <v>554</v>
      </c>
      <c r="D392" s="71" t="s">
        <v>121</v>
      </c>
      <c r="E392" s="72" t="s">
        <v>555</v>
      </c>
      <c r="F392" s="671" t="s">
        <v>556</v>
      </c>
      <c r="G392" s="667"/>
      <c r="H392" s="667"/>
      <c r="I392" s="667"/>
      <c r="J392" s="73" t="s">
        <v>172</v>
      </c>
      <c r="K392" s="74">
        <v>9.98</v>
      </c>
      <c r="L392" s="666"/>
      <c r="M392" s="667"/>
      <c r="N392" s="666">
        <f>ROUND(L392*K392,2)</f>
        <v>0</v>
      </c>
      <c r="O392" s="667"/>
      <c r="P392" s="667"/>
      <c r="Q392" s="667"/>
      <c r="R392" s="75"/>
      <c r="T392" s="76" t="s">
        <v>125</v>
      </c>
      <c r="U392" s="77" t="s">
        <v>126</v>
      </c>
      <c r="V392" s="78">
        <v>0.16</v>
      </c>
      <c r="W392" s="78">
        <f>V392*K392</f>
        <v>1.5968</v>
      </c>
      <c r="X392" s="78">
        <v>0</v>
      </c>
      <c r="Y392" s="78">
        <f>X392*K392</f>
        <v>0</v>
      </c>
      <c r="Z392" s="78">
        <v>0.255</v>
      </c>
      <c r="AA392" s="79">
        <f>Z392*K392</f>
        <v>2.5449000000000002</v>
      </c>
      <c r="AR392" s="30" t="s">
        <v>127</v>
      </c>
      <c r="AT392" s="30" t="s">
        <v>121</v>
      </c>
      <c r="AU392" s="30" t="s">
        <v>128</v>
      </c>
      <c r="AY392" s="30" t="s">
        <v>120</v>
      </c>
      <c r="BE392" s="80">
        <f>IF(U392="základní",N392,0)</f>
        <v>0</v>
      </c>
      <c r="BF392" s="80">
        <f>IF(U392="snížená",N392,0)</f>
        <v>0</v>
      </c>
      <c r="BG392" s="80">
        <f>IF(U392="zákl. přenesená",N392,0)</f>
        <v>0</v>
      </c>
      <c r="BH392" s="80">
        <f>IF(U392="sníž. přenesená",N392,0)</f>
        <v>0</v>
      </c>
      <c r="BI392" s="80">
        <f>IF(U392="nulová",N392,0)</f>
        <v>0</v>
      </c>
      <c r="BJ392" s="30" t="s">
        <v>118</v>
      </c>
      <c r="BK392" s="80">
        <f>ROUND(L392*K392,2)</f>
        <v>0</v>
      </c>
      <c r="BL392" s="30" t="s">
        <v>127</v>
      </c>
    </row>
    <row r="393" spans="2:64" s="86" customFormat="1" ht="22.5" customHeight="1" x14ac:dyDescent="0.25">
      <c r="B393" s="81"/>
      <c r="C393" s="440"/>
      <c r="D393" s="440"/>
      <c r="E393" s="83" t="s">
        <v>125</v>
      </c>
      <c r="F393" s="661" t="s">
        <v>557</v>
      </c>
      <c r="G393" s="662"/>
      <c r="H393" s="662"/>
      <c r="I393" s="662"/>
      <c r="J393" s="440"/>
      <c r="K393" s="84">
        <v>1.8</v>
      </c>
      <c r="L393" s="440"/>
      <c r="M393" s="440"/>
      <c r="N393" s="440"/>
      <c r="O393" s="440"/>
      <c r="P393" s="440"/>
      <c r="Q393" s="440"/>
      <c r="R393" s="85"/>
      <c r="T393" s="87"/>
      <c r="U393" s="440"/>
      <c r="V393" s="440"/>
      <c r="W393" s="440"/>
      <c r="X393" s="440"/>
      <c r="Y393" s="440"/>
      <c r="Z393" s="440"/>
      <c r="AA393" s="88"/>
      <c r="AT393" s="89" t="s">
        <v>130</v>
      </c>
      <c r="AU393" s="89" t="s">
        <v>128</v>
      </c>
      <c r="AV393" s="86" t="s">
        <v>128</v>
      </c>
      <c r="AW393" s="86" t="s">
        <v>131</v>
      </c>
      <c r="AX393" s="86" t="s">
        <v>119</v>
      </c>
      <c r="AY393" s="89" t="s">
        <v>120</v>
      </c>
    </row>
    <row r="394" spans="2:64" s="86" customFormat="1" ht="22.5" customHeight="1" x14ac:dyDescent="0.25">
      <c r="B394" s="81"/>
      <c r="C394" s="440"/>
      <c r="D394" s="440"/>
      <c r="E394" s="83" t="s">
        <v>125</v>
      </c>
      <c r="F394" s="663" t="s">
        <v>558</v>
      </c>
      <c r="G394" s="662"/>
      <c r="H394" s="662"/>
      <c r="I394" s="662"/>
      <c r="J394" s="440"/>
      <c r="K394" s="84">
        <v>6.5</v>
      </c>
      <c r="L394" s="440"/>
      <c r="M394" s="440"/>
      <c r="N394" s="440"/>
      <c r="O394" s="440"/>
      <c r="P394" s="440"/>
      <c r="Q394" s="440"/>
      <c r="R394" s="85"/>
      <c r="T394" s="87"/>
      <c r="U394" s="440"/>
      <c r="V394" s="440"/>
      <c r="W394" s="440"/>
      <c r="X394" s="440"/>
      <c r="Y394" s="440"/>
      <c r="Z394" s="440"/>
      <c r="AA394" s="88"/>
      <c r="AT394" s="89" t="s">
        <v>130</v>
      </c>
      <c r="AU394" s="89" t="s">
        <v>128</v>
      </c>
      <c r="AV394" s="86" t="s">
        <v>128</v>
      </c>
      <c r="AW394" s="86" t="s">
        <v>131</v>
      </c>
      <c r="AX394" s="86" t="s">
        <v>119</v>
      </c>
      <c r="AY394" s="89" t="s">
        <v>120</v>
      </c>
    </row>
    <row r="395" spans="2:64" s="86" customFormat="1" ht="31.5" customHeight="1" x14ac:dyDescent="0.25">
      <c r="B395" s="81"/>
      <c r="C395" s="440"/>
      <c r="D395" s="440"/>
      <c r="E395" s="83" t="s">
        <v>125</v>
      </c>
      <c r="F395" s="663" t="s">
        <v>559</v>
      </c>
      <c r="G395" s="662"/>
      <c r="H395" s="662"/>
      <c r="I395" s="662"/>
      <c r="J395" s="440"/>
      <c r="K395" s="84">
        <v>1.68</v>
      </c>
      <c r="L395" s="440"/>
      <c r="M395" s="440"/>
      <c r="N395" s="440"/>
      <c r="O395" s="440"/>
      <c r="P395" s="440"/>
      <c r="Q395" s="440"/>
      <c r="R395" s="85"/>
      <c r="T395" s="87"/>
      <c r="U395" s="440"/>
      <c r="V395" s="440"/>
      <c r="W395" s="440"/>
      <c r="X395" s="440"/>
      <c r="Y395" s="440"/>
      <c r="Z395" s="440"/>
      <c r="AA395" s="88"/>
      <c r="AT395" s="89" t="s">
        <v>130</v>
      </c>
      <c r="AU395" s="89" t="s">
        <v>128</v>
      </c>
      <c r="AV395" s="86" t="s">
        <v>128</v>
      </c>
      <c r="AW395" s="86" t="s">
        <v>131</v>
      </c>
      <c r="AX395" s="86" t="s">
        <v>119</v>
      </c>
      <c r="AY395" s="89" t="s">
        <v>120</v>
      </c>
    </row>
    <row r="396" spans="2:64" s="95" customFormat="1" ht="22.5" customHeight="1" x14ac:dyDescent="0.25">
      <c r="B396" s="90"/>
      <c r="C396" s="441"/>
      <c r="D396" s="441"/>
      <c r="E396" s="92" t="s">
        <v>125</v>
      </c>
      <c r="F396" s="664" t="s">
        <v>146</v>
      </c>
      <c r="G396" s="665"/>
      <c r="H396" s="665"/>
      <c r="I396" s="665"/>
      <c r="J396" s="441"/>
      <c r="K396" s="93">
        <v>9.98</v>
      </c>
      <c r="L396" s="441"/>
      <c r="M396" s="441"/>
      <c r="N396" s="441"/>
      <c r="O396" s="441"/>
      <c r="P396" s="441"/>
      <c r="Q396" s="441"/>
      <c r="R396" s="94"/>
      <c r="T396" s="96"/>
      <c r="U396" s="441"/>
      <c r="V396" s="441"/>
      <c r="W396" s="441"/>
      <c r="X396" s="441"/>
      <c r="Y396" s="441"/>
      <c r="Z396" s="441"/>
      <c r="AA396" s="97"/>
      <c r="AT396" s="98" t="s">
        <v>130</v>
      </c>
      <c r="AU396" s="98" t="s">
        <v>128</v>
      </c>
      <c r="AV396" s="95" t="s">
        <v>127</v>
      </c>
      <c r="AW396" s="95" t="s">
        <v>131</v>
      </c>
      <c r="AX396" s="95" t="s">
        <v>118</v>
      </c>
      <c r="AY396" s="98" t="s">
        <v>120</v>
      </c>
    </row>
    <row r="397" spans="2:64" s="17" customFormat="1" ht="31.5" customHeight="1" x14ac:dyDescent="0.25">
      <c r="B397" s="70"/>
      <c r="C397" s="71" t="s">
        <v>560</v>
      </c>
      <c r="D397" s="71" t="s">
        <v>121</v>
      </c>
      <c r="E397" s="72" t="s">
        <v>561</v>
      </c>
      <c r="F397" s="671" t="s">
        <v>562</v>
      </c>
      <c r="G397" s="667"/>
      <c r="H397" s="667"/>
      <c r="I397" s="667"/>
      <c r="J397" s="73" t="s">
        <v>172</v>
      </c>
      <c r="K397" s="74">
        <v>9.98</v>
      </c>
      <c r="L397" s="666"/>
      <c r="M397" s="667"/>
      <c r="N397" s="666">
        <f>ROUND(L397*K397,2)</f>
        <v>0</v>
      </c>
      <c r="O397" s="667"/>
      <c r="P397" s="667"/>
      <c r="Q397" s="667"/>
      <c r="R397" s="75"/>
      <c r="T397" s="76" t="s">
        <v>125</v>
      </c>
      <c r="U397" s="77" t="s">
        <v>126</v>
      </c>
      <c r="V397" s="78">
        <v>1.1579999999999999</v>
      </c>
      <c r="W397" s="78">
        <f>V397*K397</f>
        <v>11.556839999999999</v>
      </c>
      <c r="X397" s="78">
        <v>0</v>
      </c>
      <c r="Y397" s="78">
        <f>X397*K397</f>
        <v>0</v>
      </c>
      <c r="Z397" s="78">
        <v>0.4</v>
      </c>
      <c r="AA397" s="79">
        <f>Z397*K397</f>
        <v>3.9920000000000004</v>
      </c>
      <c r="AR397" s="30" t="s">
        <v>127</v>
      </c>
      <c r="AT397" s="30" t="s">
        <v>121</v>
      </c>
      <c r="AU397" s="30" t="s">
        <v>128</v>
      </c>
      <c r="AY397" s="30" t="s">
        <v>120</v>
      </c>
      <c r="BE397" s="80">
        <f>IF(U397="základní",N397,0)</f>
        <v>0</v>
      </c>
      <c r="BF397" s="80">
        <f>IF(U397="snížená",N397,0)</f>
        <v>0</v>
      </c>
      <c r="BG397" s="80">
        <f>IF(U397="zákl. přenesená",N397,0)</f>
        <v>0</v>
      </c>
      <c r="BH397" s="80">
        <f>IF(U397="sníž. přenesená",N397,0)</f>
        <v>0</v>
      </c>
      <c r="BI397" s="80">
        <f>IF(U397="nulová",N397,0)</f>
        <v>0</v>
      </c>
      <c r="BJ397" s="30" t="s">
        <v>118</v>
      </c>
      <c r="BK397" s="80">
        <f>ROUND(L397*K397,2)</f>
        <v>0</v>
      </c>
      <c r="BL397" s="30" t="s">
        <v>127</v>
      </c>
    </row>
    <row r="398" spans="2:64" s="86" customFormat="1" ht="31.5" customHeight="1" x14ac:dyDescent="0.25">
      <c r="B398" s="81"/>
      <c r="C398" s="440"/>
      <c r="D398" s="440"/>
      <c r="E398" s="83" t="s">
        <v>125</v>
      </c>
      <c r="F398" s="661" t="s">
        <v>563</v>
      </c>
      <c r="G398" s="662"/>
      <c r="H398" s="662"/>
      <c r="I398" s="662"/>
      <c r="J398" s="440"/>
      <c r="K398" s="84">
        <v>9.98</v>
      </c>
      <c r="L398" s="440"/>
      <c r="M398" s="440"/>
      <c r="N398" s="440"/>
      <c r="O398" s="440"/>
      <c r="P398" s="440"/>
      <c r="Q398" s="440"/>
      <c r="R398" s="85"/>
      <c r="T398" s="87"/>
      <c r="U398" s="440"/>
      <c r="V398" s="440"/>
      <c r="W398" s="440"/>
      <c r="X398" s="440"/>
      <c r="Y398" s="440"/>
      <c r="Z398" s="440"/>
      <c r="AA398" s="88"/>
      <c r="AT398" s="89" t="s">
        <v>130</v>
      </c>
      <c r="AU398" s="89" t="s">
        <v>128</v>
      </c>
      <c r="AV398" s="86" t="s">
        <v>128</v>
      </c>
      <c r="AW398" s="86" t="s">
        <v>131</v>
      </c>
      <c r="AX398" s="86" t="s">
        <v>118</v>
      </c>
      <c r="AY398" s="89" t="s">
        <v>120</v>
      </c>
    </row>
    <row r="399" spans="2:64" s="17" customFormat="1" ht="31.5" customHeight="1" x14ac:dyDescent="0.25">
      <c r="B399" s="70"/>
      <c r="C399" s="71" t="s">
        <v>564</v>
      </c>
      <c r="D399" s="71" t="s">
        <v>121</v>
      </c>
      <c r="E399" s="72" t="s">
        <v>565</v>
      </c>
      <c r="F399" s="671" t="s">
        <v>566</v>
      </c>
      <c r="G399" s="667"/>
      <c r="H399" s="667"/>
      <c r="I399" s="667"/>
      <c r="J399" s="73" t="s">
        <v>172</v>
      </c>
      <c r="K399" s="74">
        <v>58</v>
      </c>
      <c r="L399" s="666"/>
      <c r="M399" s="667"/>
      <c r="N399" s="666">
        <f>ROUND(L399*K399,2)</f>
        <v>0</v>
      </c>
      <c r="O399" s="667"/>
      <c r="P399" s="667"/>
      <c r="Q399" s="667"/>
      <c r="R399" s="75"/>
      <c r="T399" s="76" t="s">
        <v>125</v>
      </c>
      <c r="U399" s="77" t="s">
        <v>126</v>
      </c>
      <c r="V399" s="78">
        <v>0.20100000000000001</v>
      </c>
      <c r="W399" s="78">
        <f>V399*K399</f>
        <v>11.658000000000001</v>
      </c>
      <c r="X399" s="78">
        <v>0</v>
      </c>
      <c r="Y399" s="78">
        <f>X399*K399</f>
        <v>0</v>
      </c>
      <c r="Z399" s="78">
        <v>0.56000000000000005</v>
      </c>
      <c r="AA399" s="79">
        <f>Z399*K399</f>
        <v>32.480000000000004</v>
      </c>
      <c r="AR399" s="30" t="s">
        <v>127</v>
      </c>
      <c r="AT399" s="30" t="s">
        <v>121</v>
      </c>
      <c r="AU399" s="30" t="s">
        <v>128</v>
      </c>
      <c r="AY399" s="30" t="s">
        <v>120</v>
      </c>
      <c r="BE399" s="80">
        <f>IF(U399="základní",N399,0)</f>
        <v>0</v>
      </c>
      <c r="BF399" s="80">
        <f>IF(U399="snížená",N399,0)</f>
        <v>0</v>
      </c>
      <c r="BG399" s="80">
        <f>IF(U399="zákl. přenesená",N399,0)</f>
        <v>0</v>
      </c>
      <c r="BH399" s="80">
        <f>IF(U399="sníž. přenesená",N399,0)</f>
        <v>0</v>
      </c>
      <c r="BI399" s="80">
        <f>IF(U399="nulová",N399,0)</f>
        <v>0</v>
      </c>
      <c r="BJ399" s="30" t="s">
        <v>118</v>
      </c>
      <c r="BK399" s="80">
        <f>ROUND(L399*K399,2)</f>
        <v>0</v>
      </c>
      <c r="BL399" s="30" t="s">
        <v>127</v>
      </c>
    </row>
    <row r="400" spans="2:64" s="86" customFormat="1" ht="31.5" customHeight="1" x14ac:dyDescent="0.25">
      <c r="B400" s="81"/>
      <c r="C400" s="440"/>
      <c r="D400" s="440"/>
      <c r="E400" s="83" t="s">
        <v>125</v>
      </c>
      <c r="F400" s="661" t="s">
        <v>7970</v>
      </c>
      <c r="G400" s="662"/>
      <c r="H400" s="662"/>
      <c r="I400" s="662"/>
      <c r="J400" s="440"/>
      <c r="K400" s="84">
        <v>58</v>
      </c>
      <c r="L400" s="440"/>
      <c r="M400" s="440"/>
      <c r="N400" s="440"/>
      <c r="O400" s="440"/>
      <c r="P400" s="440"/>
      <c r="Q400" s="440"/>
      <c r="R400" s="85"/>
      <c r="T400" s="87"/>
      <c r="U400" s="440"/>
      <c r="V400" s="440"/>
      <c r="W400" s="440"/>
      <c r="X400" s="440"/>
      <c r="Y400" s="440"/>
      <c r="Z400" s="440"/>
      <c r="AA400" s="88"/>
      <c r="AT400" s="89" t="s">
        <v>130</v>
      </c>
      <c r="AU400" s="89" t="s">
        <v>128</v>
      </c>
      <c r="AV400" s="86" t="s">
        <v>128</v>
      </c>
      <c r="AW400" s="86" t="s">
        <v>131</v>
      </c>
      <c r="AX400" s="86" t="s">
        <v>118</v>
      </c>
      <c r="AY400" s="89" t="s">
        <v>120</v>
      </c>
    </row>
    <row r="401" spans="2:64" s="17" customFormat="1" ht="31.5" customHeight="1" x14ac:dyDescent="0.25">
      <c r="B401" s="70"/>
      <c r="C401" s="71" t="s">
        <v>567</v>
      </c>
      <c r="D401" s="71" t="s">
        <v>121</v>
      </c>
      <c r="E401" s="72" t="s">
        <v>568</v>
      </c>
      <c r="F401" s="671" t="s">
        <v>569</v>
      </c>
      <c r="G401" s="667"/>
      <c r="H401" s="667"/>
      <c r="I401" s="667"/>
      <c r="J401" s="73" t="s">
        <v>172</v>
      </c>
      <c r="K401" s="74">
        <v>60</v>
      </c>
      <c r="L401" s="666"/>
      <c r="M401" s="667"/>
      <c r="N401" s="666">
        <f>ROUND(L401*K401,2)</f>
        <v>0</v>
      </c>
      <c r="O401" s="667"/>
      <c r="P401" s="667"/>
      <c r="Q401" s="667"/>
      <c r="R401" s="75"/>
      <c r="T401" s="76" t="s">
        <v>125</v>
      </c>
      <c r="U401" s="77" t="s">
        <v>126</v>
      </c>
      <c r="V401" s="78">
        <v>0.108</v>
      </c>
      <c r="W401" s="78">
        <f>V401*K401</f>
        <v>6.4799999999999995</v>
      </c>
      <c r="X401" s="78">
        <v>0</v>
      </c>
      <c r="Y401" s="78">
        <f>X401*K401</f>
        <v>0</v>
      </c>
      <c r="Z401" s="78">
        <v>0.18099999999999999</v>
      </c>
      <c r="AA401" s="79">
        <f>Z401*K401</f>
        <v>10.86</v>
      </c>
      <c r="AR401" s="30" t="s">
        <v>127</v>
      </c>
      <c r="AT401" s="30" t="s">
        <v>121</v>
      </c>
      <c r="AU401" s="30" t="s">
        <v>128</v>
      </c>
      <c r="AY401" s="30" t="s">
        <v>120</v>
      </c>
      <c r="BE401" s="80">
        <f>IF(U401="základní",N401,0)</f>
        <v>0</v>
      </c>
      <c r="BF401" s="80">
        <f>IF(U401="snížená",N401,0)</f>
        <v>0</v>
      </c>
      <c r="BG401" s="80">
        <f>IF(U401="zákl. přenesená",N401,0)</f>
        <v>0</v>
      </c>
      <c r="BH401" s="80">
        <f>IF(U401="sníž. přenesená",N401,0)</f>
        <v>0</v>
      </c>
      <c r="BI401" s="80">
        <f>IF(U401="nulová",N401,0)</f>
        <v>0</v>
      </c>
      <c r="BJ401" s="30" t="s">
        <v>118</v>
      </c>
      <c r="BK401" s="80">
        <f>ROUND(L401*K401,2)</f>
        <v>0</v>
      </c>
      <c r="BL401" s="30" t="s">
        <v>127</v>
      </c>
    </row>
    <row r="402" spans="2:64" s="86" customFormat="1" ht="22.5" customHeight="1" x14ac:dyDescent="0.25">
      <c r="B402" s="81"/>
      <c r="C402" s="440"/>
      <c r="D402" s="440"/>
      <c r="E402" s="83" t="s">
        <v>125</v>
      </c>
      <c r="F402" s="661" t="s">
        <v>7969</v>
      </c>
      <c r="G402" s="662"/>
      <c r="H402" s="662"/>
      <c r="I402" s="662"/>
      <c r="J402" s="440"/>
      <c r="K402" s="84">
        <v>58</v>
      </c>
      <c r="L402" s="440"/>
      <c r="M402" s="440"/>
      <c r="N402" s="440"/>
      <c r="O402" s="440"/>
      <c r="P402" s="440"/>
      <c r="Q402" s="440"/>
      <c r="R402" s="85"/>
      <c r="T402" s="87"/>
      <c r="U402" s="440"/>
      <c r="V402" s="440"/>
      <c r="W402" s="440"/>
      <c r="X402" s="440"/>
      <c r="Y402" s="440"/>
      <c r="Z402" s="440"/>
      <c r="AA402" s="88"/>
      <c r="AT402" s="89" t="s">
        <v>130</v>
      </c>
      <c r="AU402" s="89" t="s">
        <v>128</v>
      </c>
      <c r="AV402" s="86" t="s">
        <v>128</v>
      </c>
      <c r="AW402" s="86" t="s">
        <v>131</v>
      </c>
      <c r="AX402" s="86" t="s">
        <v>119</v>
      </c>
      <c r="AY402" s="89" t="s">
        <v>120</v>
      </c>
    </row>
    <row r="403" spans="2:64" s="86" customFormat="1" ht="22.5" customHeight="1" x14ac:dyDescent="0.25">
      <c r="B403" s="81"/>
      <c r="C403" s="440"/>
      <c r="D403" s="440"/>
      <c r="E403" s="83" t="s">
        <v>125</v>
      </c>
      <c r="F403" s="663" t="s">
        <v>570</v>
      </c>
      <c r="G403" s="662"/>
      <c r="H403" s="662"/>
      <c r="I403" s="662"/>
      <c r="J403" s="440"/>
      <c r="K403" s="84">
        <v>2</v>
      </c>
      <c r="L403" s="440"/>
      <c r="M403" s="440"/>
      <c r="N403" s="440"/>
      <c r="O403" s="440"/>
      <c r="P403" s="440"/>
      <c r="Q403" s="440"/>
      <c r="R403" s="85"/>
      <c r="T403" s="87"/>
      <c r="U403" s="440"/>
      <c r="V403" s="440"/>
      <c r="W403" s="440"/>
      <c r="X403" s="440"/>
      <c r="Y403" s="440"/>
      <c r="Z403" s="440"/>
      <c r="AA403" s="88"/>
      <c r="AT403" s="89" t="s">
        <v>130</v>
      </c>
      <c r="AU403" s="89" t="s">
        <v>128</v>
      </c>
      <c r="AV403" s="86" t="s">
        <v>128</v>
      </c>
      <c r="AW403" s="86" t="s">
        <v>131</v>
      </c>
      <c r="AX403" s="86" t="s">
        <v>119</v>
      </c>
      <c r="AY403" s="89" t="s">
        <v>120</v>
      </c>
    </row>
    <row r="404" spans="2:64" s="95" customFormat="1" ht="22.5" customHeight="1" x14ac:dyDescent="0.25">
      <c r="B404" s="90"/>
      <c r="C404" s="441"/>
      <c r="D404" s="441"/>
      <c r="E404" s="92" t="s">
        <v>125</v>
      </c>
      <c r="F404" s="664" t="s">
        <v>146</v>
      </c>
      <c r="G404" s="665"/>
      <c r="H404" s="665"/>
      <c r="I404" s="665"/>
      <c r="J404" s="441"/>
      <c r="K404" s="93">
        <v>60</v>
      </c>
      <c r="L404" s="441"/>
      <c r="M404" s="441"/>
      <c r="N404" s="441"/>
      <c r="O404" s="441"/>
      <c r="P404" s="441"/>
      <c r="Q404" s="441"/>
      <c r="R404" s="94"/>
      <c r="T404" s="96"/>
      <c r="U404" s="441"/>
      <c r="V404" s="441"/>
      <c r="W404" s="441"/>
      <c r="X404" s="441"/>
      <c r="Y404" s="441"/>
      <c r="Z404" s="441"/>
      <c r="AA404" s="97"/>
      <c r="AT404" s="98" t="s">
        <v>130</v>
      </c>
      <c r="AU404" s="98" t="s">
        <v>128</v>
      </c>
      <c r="AV404" s="95" t="s">
        <v>127</v>
      </c>
      <c r="AW404" s="95" t="s">
        <v>131</v>
      </c>
      <c r="AX404" s="95" t="s">
        <v>118</v>
      </c>
      <c r="AY404" s="98" t="s">
        <v>120</v>
      </c>
    </row>
    <row r="405" spans="2:64" s="17" customFormat="1" ht="22.5" customHeight="1" x14ac:dyDescent="0.25">
      <c r="B405" s="70"/>
      <c r="C405" s="71" t="s">
        <v>571</v>
      </c>
      <c r="D405" s="71" t="s">
        <v>121</v>
      </c>
      <c r="E405" s="72" t="s">
        <v>572</v>
      </c>
      <c r="F405" s="671" t="s">
        <v>573</v>
      </c>
      <c r="G405" s="667"/>
      <c r="H405" s="667"/>
      <c r="I405" s="667"/>
      <c r="J405" s="73" t="s">
        <v>532</v>
      </c>
      <c r="K405" s="74">
        <v>20</v>
      </c>
      <c r="L405" s="666"/>
      <c r="M405" s="667"/>
      <c r="N405" s="666">
        <f>ROUND(L405*K405,2)</f>
        <v>0</v>
      </c>
      <c r="O405" s="667"/>
      <c r="P405" s="667"/>
      <c r="Q405" s="667"/>
      <c r="R405" s="75"/>
      <c r="T405" s="76" t="s">
        <v>125</v>
      </c>
      <c r="U405" s="77" t="s">
        <v>126</v>
      </c>
      <c r="V405" s="78">
        <v>0.13300000000000001</v>
      </c>
      <c r="W405" s="78">
        <f>V405*K405</f>
        <v>2.66</v>
      </c>
      <c r="X405" s="78">
        <v>0</v>
      </c>
      <c r="Y405" s="78">
        <f>X405*K405</f>
        <v>0</v>
      </c>
      <c r="Z405" s="78">
        <v>0.20499999999999999</v>
      </c>
      <c r="AA405" s="79">
        <f>Z405*K405</f>
        <v>4.0999999999999996</v>
      </c>
      <c r="AR405" s="30" t="s">
        <v>127</v>
      </c>
      <c r="AT405" s="30" t="s">
        <v>121</v>
      </c>
      <c r="AU405" s="30" t="s">
        <v>128</v>
      </c>
      <c r="AY405" s="30" t="s">
        <v>120</v>
      </c>
      <c r="BE405" s="80">
        <f>IF(U405="základní",N405,0)</f>
        <v>0</v>
      </c>
      <c r="BF405" s="80">
        <f>IF(U405="snížená",N405,0)</f>
        <v>0</v>
      </c>
      <c r="BG405" s="80">
        <f>IF(U405="zákl. přenesená",N405,0)</f>
        <v>0</v>
      </c>
      <c r="BH405" s="80">
        <f>IF(U405="sníž. přenesená",N405,0)</f>
        <v>0</v>
      </c>
      <c r="BI405" s="80">
        <f>IF(U405="nulová",N405,0)</f>
        <v>0</v>
      </c>
      <c r="BJ405" s="30" t="s">
        <v>118</v>
      </c>
      <c r="BK405" s="80">
        <f>ROUND(L405*K405,2)</f>
        <v>0</v>
      </c>
      <c r="BL405" s="30" t="s">
        <v>127</v>
      </c>
    </row>
    <row r="406" spans="2:64" s="109" customFormat="1" ht="22.5" customHeight="1" x14ac:dyDescent="0.25">
      <c r="B406" s="105"/>
      <c r="C406" s="442"/>
      <c r="D406" s="442"/>
      <c r="E406" s="107" t="s">
        <v>125</v>
      </c>
      <c r="F406" s="672" t="s">
        <v>574</v>
      </c>
      <c r="G406" s="673"/>
      <c r="H406" s="673"/>
      <c r="I406" s="673"/>
      <c r="J406" s="442"/>
      <c r="K406" s="107" t="s">
        <v>125</v>
      </c>
      <c r="L406" s="442"/>
      <c r="M406" s="442"/>
      <c r="N406" s="442"/>
      <c r="O406" s="442"/>
      <c r="P406" s="442"/>
      <c r="Q406" s="442"/>
      <c r="R406" s="108"/>
      <c r="T406" s="110"/>
      <c r="U406" s="442"/>
      <c r="V406" s="442"/>
      <c r="W406" s="442"/>
      <c r="X406" s="442"/>
      <c r="Y406" s="442"/>
      <c r="Z406" s="442"/>
      <c r="AA406" s="111"/>
      <c r="AT406" s="112" t="s">
        <v>130</v>
      </c>
      <c r="AU406" s="112" t="s">
        <v>128</v>
      </c>
      <c r="AV406" s="109" t="s">
        <v>118</v>
      </c>
      <c r="AW406" s="109" t="s">
        <v>131</v>
      </c>
      <c r="AX406" s="109" t="s">
        <v>119</v>
      </c>
      <c r="AY406" s="112" t="s">
        <v>120</v>
      </c>
    </row>
    <row r="407" spans="2:64" s="86" customFormat="1" ht="22.5" customHeight="1" x14ac:dyDescent="0.25">
      <c r="B407" s="81"/>
      <c r="C407" s="440"/>
      <c r="D407" s="440"/>
      <c r="E407" s="83" t="s">
        <v>125</v>
      </c>
      <c r="F407" s="663" t="s">
        <v>575</v>
      </c>
      <c r="G407" s="662"/>
      <c r="H407" s="662"/>
      <c r="I407" s="662"/>
      <c r="J407" s="440"/>
      <c r="K407" s="84">
        <v>5</v>
      </c>
      <c r="L407" s="440"/>
      <c r="M407" s="440"/>
      <c r="N407" s="440"/>
      <c r="O407" s="440"/>
      <c r="P407" s="440"/>
      <c r="Q407" s="440"/>
      <c r="R407" s="85"/>
      <c r="T407" s="87"/>
      <c r="U407" s="440"/>
      <c r="V407" s="440"/>
      <c r="W407" s="440"/>
      <c r="X407" s="440"/>
      <c r="Y407" s="440"/>
      <c r="Z407" s="440"/>
      <c r="AA407" s="88"/>
      <c r="AT407" s="89" t="s">
        <v>130</v>
      </c>
      <c r="AU407" s="89" t="s">
        <v>128</v>
      </c>
      <c r="AV407" s="86" t="s">
        <v>128</v>
      </c>
      <c r="AW407" s="86" t="s">
        <v>131</v>
      </c>
      <c r="AX407" s="86" t="s">
        <v>119</v>
      </c>
      <c r="AY407" s="89" t="s">
        <v>120</v>
      </c>
    </row>
    <row r="408" spans="2:64" s="86" customFormat="1" ht="22.5" customHeight="1" x14ac:dyDescent="0.25">
      <c r="B408" s="81"/>
      <c r="C408" s="440"/>
      <c r="D408" s="440"/>
      <c r="E408" s="83" t="s">
        <v>125</v>
      </c>
      <c r="F408" s="663" t="s">
        <v>570</v>
      </c>
      <c r="G408" s="662"/>
      <c r="H408" s="662"/>
      <c r="I408" s="662"/>
      <c r="J408" s="440"/>
      <c r="K408" s="84">
        <v>2</v>
      </c>
      <c r="L408" s="440"/>
      <c r="M408" s="440"/>
      <c r="N408" s="440"/>
      <c r="O408" s="440"/>
      <c r="P408" s="440"/>
      <c r="Q408" s="440"/>
      <c r="R408" s="85"/>
      <c r="T408" s="87"/>
      <c r="U408" s="440"/>
      <c r="V408" s="440"/>
      <c r="W408" s="440"/>
      <c r="X408" s="440"/>
      <c r="Y408" s="440"/>
      <c r="Z408" s="440"/>
      <c r="AA408" s="88"/>
      <c r="AT408" s="89" t="s">
        <v>130</v>
      </c>
      <c r="AU408" s="89" t="s">
        <v>128</v>
      </c>
      <c r="AV408" s="86" t="s">
        <v>128</v>
      </c>
      <c r="AW408" s="86" t="s">
        <v>131</v>
      </c>
      <c r="AX408" s="86" t="s">
        <v>119</v>
      </c>
      <c r="AY408" s="89" t="s">
        <v>120</v>
      </c>
    </row>
    <row r="409" spans="2:64" s="86" customFormat="1" ht="22.5" customHeight="1" x14ac:dyDescent="0.25">
      <c r="B409" s="81"/>
      <c r="C409" s="440"/>
      <c r="D409" s="440"/>
      <c r="E409" s="83" t="s">
        <v>125</v>
      </c>
      <c r="F409" s="663" t="s">
        <v>576</v>
      </c>
      <c r="G409" s="662"/>
      <c r="H409" s="662"/>
      <c r="I409" s="662"/>
      <c r="J409" s="440"/>
      <c r="K409" s="84">
        <v>11</v>
      </c>
      <c r="L409" s="440"/>
      <c r="M409" s="440"/>
      <c r="N409" s="440"/>
      <c r="O409" s="440"/>
      <c r="P409" s="440"/>
      <c r="Q409" s="440"/>
      <c r="R409" s="85"/>
      <c r="T409" s="87"/>
      <c r="U409" s="440"/>
      <c r="V409" s="440"/>
      <c r="W409" s="440"/>
      <c r="X409" s="440"/>
      <c r="Y409" s="440"/>
      <c r="Z409" s="440"/>
      <c r="AA409" s="88"/>
      <c r="AT409" s="89" t="s">
        <v>130</v>
      </c>
      <c r="AU409" s="89" t="s">
        <v>128</v>
      </c>
      <c r="AV409" s="86" t="s">
        <v>128</v>
      </c>
      <c r="AW409" s="86" t="s">
        <v>131</v>
      </c>
      <c r="AX409" s="86" t="s">
        <v>119</v>
      </c>
      <c r="AY409" s="89" t="s">
        <v>120</v>
      </c>
    </row>
    <row r="410" spans="2:64" s="118" customFormat="1" ht="22.5" customHeight="1" x14ac:dyDescent="0.25">
      <c r="B410" s="113"/>
      <c r="C410" s="444"/>
      <c r="D410" s="444"/>
      <c r="E410" s="115" t="s">
        <v>125</v>
      </c>
      <c r="F410" s="681" t="s">
        <v>577</v>
      </c>
      <c r="G410" s="682"/>
      <c r="H410" s="682"/>
      <c r="I410" s="682"/>
      <c r="J410" s="444"/>
      <c r="K410" s="116">
        <v>18</v>
      </c>
      <c r="L410" s="444"/>
      <c r="M410" s="444"/>
      <c r="N410" s="444"/>
      <c r="O410" s="444"/>
      <c r="P410" s="444"/>
      <c r="Q410" s="444"/>
      <c r="R410" s="117"/>
      <c r="T410" s="119"/>
      <c r="U410" s="444"/>
      <c r="V410" s="444"/>
      <c r="W410" s="444"/>
      <c r="X410" s="444"/>
      <c r="Y410" s="444"/>
      <c r="Z410" s="444"/>
      <c r="AA410" s="120"/>
      <c r="AT410" s="121" t="s">
        <v>130</v>
      </c>
      <c r="AU410" s="121" t="s">
        <v>128</v>
      </c>
      <c r="AV410" s="118" t="s">
        <v>136</v>
      </c>
      <c r="AW410" s="118" t="s">
        <v>131</v>
      </c>
      <c r="AX410" s="118" t="s">
        <v>119</v>
      </c>
      <c r="AY410" s="121" t="s">
        <v>120</v>
      </c>
    </row>
    <row r="411" spans="2:64" s="109" customFormat="1" ht="22.5" customHeight="1" x14ac:dyDescent="0.25">
      <c r="B411" s="105"/>
      <c r="C411" s="442"/>
      <c r="D411" s="442"/>
      <c r="E411" s="107" t="s">
        <v>125</v>
      </c>
      <c r="F411" s="676" t="s">
        <v>578</v>
      </c>
      <c r="G411" s="673"/>
      <c r="H411" s="673"/>
      <c r="I411" s="673"/>
      <c r="J411" s="442"/>
      <c r="K411" s="107" t="s">
        <v>125</v>
      </c>
      <c r="L411" s="442"/>
      <c r="M411" s="442"/>
      <c r="N411" s="442"/>
      <c r="O411" s="442"/>
      <c r="P411" s="442"/>
      <c r="Q411" s="442"/>
      <c r="R411" s="108"/>
      <c r="T411" s="110"/>
      <c r="U411" s="442"/>
      <c r="V411" s="442"/>
      <c r="W411" s="442"/>
      <c r="X411" s="442"/>
      <c r="Y411" s="442"/>
      <c r="Z411" s="442"/>
      <c r="AA411" s="111"/>
      <c r="AT411" s="112" t="s">
        <v>130</v>
      </c>
      <c r="AU411" s="112" t="s">
        <v>128</v>
      </c>
      <c r="AV411" s="109" t="s">
        <v>118</v>
      </c>
      <c r="AW411" s="109" t="s">
        <v>131</v>
      </c>
      <c r="AX411" s="109" t="s">
        <v>119</v>
      </c>
      <c r="AY411" s="112" t="s">
        <v>120</v>
      </c>
    </row>
    <row r="412" spans="2:64" s="86" customFormat="1" ht="22.5" customHeight="1" x14ac:dyDescent="0.25">
      <c r="B412" s="81"/>
      <c r="C412" s="440"/>
      <c r="D412" s="440"/>
      <c r="E412" s="83" t="s">
        <v>125</v>
      </c>
      <c r="F412" s="663" t="s">
        <v>570</v>
      </c>
      <c r="G412" s="662"/>
      <c r="H412" s="662"/>
      <c r="I412" s="662"/>
      <c r="J412" s="440"/>
      <c r="K412" s="84">
        <v>2</v>
      </c>
      <c r="L412" s="440"/>
      <c r="M412" s="440"/>
      <c r="N412" s="440"/>
      <c r="O412" s="440"/>
      <c r="P412" s="440"/>
      <c r="Q412" s="440"/>
      <c r="R412" s="85"/>
      <c r="T412" s="87"/>
      <c r="U412" s="440"/>
      <c r="V412" s="440"/>
      <c r="W412" s="440"/>
      <c r="X412" s="440"/>
      <c r="Y412" s="440"/>
      <c r="Z412" s="440"/>
      <c r="AA412" s="88"/>
      <c r="AT412" s="89" t="s">
        <v>130</v>
      </c>
      <c r="AU412" s="89" t="s">
        <v>128</v>
      </c>
      <c r="AV412" s="86" t="s">
        <v>128</v>
      </c>
      <c r="AW412" s="86" t="s">
        <v>131</v>
      </c>
      <c r="AX412" s="86" t="s">
        <v>119</v>
      </c>
      <c r="AY412" s="89" t="s">
        <v>120</v>
      </c>
    </row>
    <row r="413" spans="2:64" s="95" customFormat="1" ht="22.5" customHeight="1" x14ac:dyDescent="0.25">
      <c r="B413" s="90"/>
      <c r="C413" s="441"/>
      <c r="D413" s="441"/>
      <c r="E413" s="92" t="s">
        <v>125</v>
      </c>
      <c r="F413" s="664" t="s">
        <v>146</v>
      </c>
      <c r="G413" s="665"/>
      <c r="H413" s="665"/>
      <c r="I413" s="665"/>
      <c r="J413" s="441"/>
      <c r="K413" s="93">
        <v>20</v>
      </c>
      <c r="L413" s="441"/>
      <c r="M413" s="441"/>
      <c r="N413" s="441"/>
      <c r="O413" s="441"/>
      <c r="P413" s="441"/>
      <c r="Q413" s="441"/>
      <c r="R413" s="94"/>
      <c r="T413" s="96"/>
      <c r="U413" s="441"/>
      <c r="V413" s="441"/>
      <c r="W413" s="441"/>
      <c r="X413" s="441"/>
      <c r="Y413" s="441"/>
      <c r="Z413" s="441"/>
      <c r="AA413" s="97"/>
      <c r="AT413" s="98" t="s">
        <v>130</v>
      </c>
      <c r="AU413" s="98" t="s">
        <v>128</v>
      </c>
      <c r="AV413" s="95" t="s">
        <v>127</v>
      </c>
      <c r="AW413" s="95" t="s">
        <v>131</v>
      </c>
      <c r="AX413" s="95" t="s">
        <v>118</v>
      </c>
      <c r="AY413" s="98" t="s">
        <v>120</v>
      </c>
    </row>
    <row r="414" spans="2:64" s="17" customFormat="1" ht="22.5" customHeight="1" x14ac:dyDescent="0.25">
      <c r="B414" s="70"/>
      <c r="C414" s="71" t="s">
        <v>579</v>
      </c>
      <c r="D414" s="71" t="s">
        <v>121</v>
      </c>
      <c r="E414" s="72" t="s">
        <v>580</v>
      </c>
      <c r="F414" s="671" t="s">
        <v>581</v>
      </c>
      <c r="G414" s="667"/>
      <c r="H414" s="667"/>
      <c r="I414" s="667"/>
      <c r="J414" s="73" t="s">
        <v>532</v>
      </c>
      <c r="K414" s="74">
        <v>3</v>
      </c>
      <c r="L414" s="666"/>
      <c r="M414" s="667"/>
      <c r="N414" s="666">
        <f>ROUND(L414*K414,2)</f>
        <v>0</v>
      </c>
      <c r="O414" s="667"/>
      <c r="P414" s="667"/>
      <c r="Q414" s="667"/>
      <c r="R414" s="75"/>
      <c r="T414" s="76" t="s">
        <v>125</v>
      </c>
      <c r="U414" s="77" t="s">
        <v>126</v>
      </c>
      <c r="V414" s="78">
        <v>9.5000000000000001E-2</v>
      </c>
      <c r="W414" s="78">
        <f>V414*K414</f>
        <v>0.28500000000000003</v>
      </c>
      <c r="X414" s="78">
        <v>0</v>
      </c>
      <c r="Y414" s="78">
        <f>X414*K414</f>
        <v>0</v>
      </c>
      <c r="Z414" s="78">
        <v>0.04</v>
      </c>
      <c r="AA414" s="79">
        <f>Z414*K414</f>
        <v>0.12</v>
      </c>
      <c r="AR414" s="30" t="s">
        <v>127</v>
      </c>
      <c r="AT414" s="30" t="s">
        <v>121</v>
      </c>
      <c r="AU414" s="30" t="s">
        <v>128</v>
      </c>
      <c r="AY414" s="30" t="s">
        <v>120</v>
      </c>
      <c r="BE414" s="80">
        <f>IF(U414="základní",N414,0)</f>
        <v>0</v>
      </c>
      <c r="BF414" s="80">
        <f>IF(U414="snížená",N414,0)</f>
        <v>0</v>
      </c>
      <c r="BG414" s="80">
        <f>IF(U414="zákl. přenesená",N414,0)</f>
        <v>0</v>
      </c>
      <c r="BH414" s="80">
        <f>IF(U414="sníž. přenesená",N414,0)</f>
        <v>0</v>
      </c>
      <c r="BI414" s="80">
        <f>IF(U414="nulová",N414,0)</f>
        <v>0</v>
      </c>
      <c r="BJ414" s="30" t="s">
        <v>118</v>
      </c>
      <c r="BK414" s="80">
        <f>ROUND(L414*K414,2)</f>
        <v>0</v>
      </c>
      <c r="BL414" s="30" t="s">
        <v>127</v>
      </c>
    </row>
    <row r="415" spans="2:64" s="86" customFormat="1" ht="31.5" customHeight="1" x14ac:dyDescent="0.25">
      <c r="B415" s="81"/>
      <c r="C415" s="440"/>
      <c r="D415" s="440"/>
      <c r="E415" s="83" t="s">
        <v>125</v>
      </c>
      <c r="F415" s="661" t="s">
        <v>582</v>
      </c>
      <c r="G415" s="662"/>
      <c r="H415" s="662"/>
      <c r="I415" s="662"/>
      <c r="J415" s="440"/>
      <c r="K415" s="84">
        <v>3</v>
      </c>
      <c r="L415" s="440"/>
      <c r="M415" s="440"/>
      <c r="N415" s="440"/>
      <c r="O415" s="440"/>
      <c r="P415" s="440"/>
      <c r="Q415" s="440"/>
      <c r="R415" s="85"/>
      <c r="T415" s="87"/>
      <c r="U415" s="440"/>
      <c r="V415" s="440"/>
      <c r="W415" s="440"/>
      <c r="X415" s="440"/>
      <c r="Y415" s="440"/>
      <c r="Z415" s="440"/>
      <c r="AA415" s="88"/>
      <c r="AT415" s="89" t="s">
        <v>130</v>
      </c>
      <c r="AU415" s="89" t="s">
        <v>128</v>
      </c>
      <c r="AV415" s="86" t="s">
        <v>128</v>
      </c>
      <c r="AW415" s="86" t="s">
        <v>131</v>
      </c>
      <c r="AX415" s="86" t="s">
        <v>118</v>
      </c>
      <c r="AY415" s="89" t="s">
        <v>120</v>
      </c>
    </row>
    <row r="416" spans="2:64" s="17" customFormat="1" ht="22.5" customHeight="1" x14ac:dyDescent="0.25">
      <c r="B416" s="70"/>
      <c r="C416" s="71" t="s">
        <v>583</v>
      </c>
      <c r="D416" s="71" t="s">
        <v>121</v>
      </c>
      <c r="E416" s="72" t="s">
        <v>584</v>
      </c>
      <c r="F416" s="671" t="s">
        <v>585</v>
      </c>
      <c r="G416" s="667"/>
      <c r="H416" s="667"/>
      <c r="I416" s="667"/>
      <c r="J416" s="73" t="s">
        <v>532</v>
      </c>
      <c r="K416" s="74">
        <v>8.85</v>
      </c>
      <c r="L416" s="666"/>
      <c r="M416" s="667"/>
      <c r="N416" s="666">
        <f>ROUND(L416*K416,2)</f>
        <v>0</v>
      </c>
      <c r="O416" s="667"/>
      <c r="P416" s="667"/>
      <c r="Q416" s="667"/>
      <c r="R416" s="75"/>
      <c r="T416" s="76" t="s">
        <v>125</v>
      </c>
      <c r="U416" s="77" t="s">
        <v>126</v>
      </c>
      <c r="V416" s="78">
        <v>0.19600000000000001</v>
      </c>
      <c r="W416" s="78">
        <f>V416*K416</f>
        <v>1.7345999999999999</v>
      </c>
      <c r="X416" s="78">
        <v>0</v>
      </c>
      <c r="Y416" s="78">
        <f>X416*K416</f>
        <v>0</v>
      </c>
      <c r="Z416" s="78">
        <v>0</v>
      </c>
      <c r="AA416" s="79">
        <f>Z416*K416</f>
        <v>0</v>
      </c>
      <c r="AR416" s="30" t="s">
        <v>127</v>
      </c>
      <c r="AT416" s="30" t="s">
        <v>121</v>
      </c>
      <c r="AU416" s="30" t="s">
        <v>128</v>
      </c>
      <c r="AY416" s="30" t="s">
        <v>120</v>
      </c>
      <c r="BE416" s="80">
        <f>IF(U416="základní",N416,0)</f>
        <v>0</v>
      </c>
      <c r="BF416" s="80">
        <f>IF(U416="snížená",N416,0)</f>
        <v>0</v>
      </c>
      <c r="BG416" s="80">
        <f>IF(U416="zákl. přenesená",N416,0)</f>
        <v>0</v>
      </c>
      <c r="BH416" s="80">
        <f>IF(U416="sníž. přenesená",N416,0)</f>
        <v>0</v>
      </c>
      <c r="BI416" s="80">
        <f>IF(U416="nulová",N416,0)</f>
        <v>0</v>
      </c>
      <c r="BJ416" s="30" t="s">
        <v>118</v>
      </c>
      <c r="BK416" s="80">
        <f>ROUND(L416*K416,2)</f>
        <v>0</v>
      </c>
      <c r="BL416" s="30" t="s">
        <v>127</v>
      </c>
    </row>
    <row r="417" spans="2:64" s="86" customFormat="1" ht="22.5" customHeight="1" x14ac:dyDescent="0.25">
      <c r="B417" s="81"/>
      <c r="C417" s="440"/>
      <c r="D417" s="440"/>
      <c r="E417" s="83" t="s">
        <v>125</v>
      </c>
      <c r="F417" s="661" t="s">
        <v>586</v>
      </c>
      <c r="G417" s="662"/>
      <c r="H417" s="662"/>
      <c r="I417" s="662"/>
      <c r="J417" s="440"/>
      <c r="K417" s="84">
        <v>6</v>
      </c>
      <c r="L417" s="440"/>
      <c r="M417" s="440"/>
      <c r="N417" s="440"/>
      <c r="O417" s="440"/>
      <c r="P417" s="440"/>
      <c r="Q417" s="440"/>
      <c r="R417" s="85"/>
      <c r="T417" s="87"/>
      <c r="U417" s="440"/>
      <c r="V417" s="440"/>
      <c r="W417" s="440"/>
      <c r="X417" s="440"/>
      <c r="Y417" s="440"/>
      <c r="Z417" s="440"/>
      <c r="AA417" s="88"/>
      <c r="AT417" s="89" t="s">
        <v>130</v>
      </c>
      <c r="AU417" s="89" t="s">
        <v>128</v>
      </c>
      <c r="AV417" s="86" t="s">
        <v>128</v>
      </c>
      <c r="AW417" s="86" t="s">
        <v>131</v>
      </c>
      <c r="AX417" s="86" t="s">
        <v>119</v>
      </c>
      <c r="AY417" s="89" t="s">
        <v>120</v>
      </c>
    </row>
    <row r="418" spans="2:64" s="86" customFormat="1" ht="31.5" customHeight="1" x14ac:dyDescent="0.25">
      <c r="B418" s="81"/>
      <c r="C418" s="440"/>
      <c r="D418" s="440"/>
      <c r="E418" s="83" t="s">
        <v>125</v>
      </c>
      <c r="F418" s="663" t="s">
        <v>587</v>
      </c>
      <c r="G418" s="662"/>
      <c r="H418" s="662"/>
      <c r="I418" s="662"/>
      <c r="J418" s="440"/>
      <c r="K418" s="84">
        <v>2.85</v>
      </c>
      <c r="L418" s="440"/>
      <c r="M418" s="440"/>
      <c r="N418" s="440"/>
      <c r="O418" s="440"/>
      <c r="P418" s="440"/>
      <c r="Q418" s="440"/>
      <c r="R418" s="85"/>
      <c r="T418" s="87"/>
      <c r="U418" s="440"/>
      <c r="V418" s="440"/>
      <c r="W418" s="440"/>
      <c r="X418" s="440"/>
      <c r="Y418" s="440"/>
      <c r="Z418" s="440"/>
      <c r="AA418" s="88"/>
      <c r="AT418" s="89" t="s">
        <v>130</v>
      </c>
      <c r="AU418" s="89" t="s">
        <v>128</v>
      </c>
      <c r="AV418" s="86" t="s">
        <v>128</v>
      </c>
      <c r="AW418" s="86" t="s">
        <v>131</v>
      </c>
      <c r="AX418" s="86" t="s">
        <v>119</v>
      </c>
      <c r="AY418" s="89" t="s">
        <v>120</v>
      </c>
    </row>
    <row r="419" spans="2:64" s="95" customFormat="1" ht="22.5" customHeight="1" x14ac:dyDescent="0.25">
      <c r="B419" s="90"/>
      <c r="C419" s="441"/>
      <c r="D419" s="441"/>
      <c r="E419" s="92" t="s">
        <v>125</v>
      </c>
      <c r="F419" s="664" t="s">
        <v>146</v>
      </c>
      <c r="G419" s="665"/>
      <c r="H419" s="665"/>
      <c r="I419" s="665"/>
      <c r="J419" s="441"/>
      <c r="K419" s="93">
        <v>8.85</v>
      </c>
      <c r="L419" s="441"/>
      <c r="M419" s="441"/>
      <c r="N419" s="441"/>
      <c r="O419" s="441"/>
      <c r="P419" s="441"/>
      <c r="Q419" s="441"/>
      <c r="R419" s="94"/>
      <c r="T419" s="96"/>
      <c r="U419" s="441"/>
      <c r="V419" s="441"/>
      <c r="W419" s="441"/>
      <c r="X419" s="441"/>
      <c r="Y419" s="441"/>
      <c r="Z419" s="441"/>
      <c r="AA419" s="97"/>
      <c r="AT419" s="98" t="s">
        <v>130</v>
      </c>
      <c r="AU419" s="98" t="s">
        <v>128</v>
      </c>
      <c r="AV419" s="95" t="s">
        <v>127</v>
      </c>
      <c r="AW419" s="95" t="s">
        <v>131</v>
      </c>
      <c r="AX419" s="95" t="s">
        <v>118</v>
      </c>
      <c r="AY419" s="98" t="s">
        <v>120</v>
      </c>
    </row>
    <row r="420" spans="2:64" s="17" customFormat="1" ht="31.5" customHeight="1" x14ac:dyDescent="0.25">
      <c r="B420" s="70"/>
      <c r="C420" s="71" t="s">
        <v>588</v>
      </c>
      <c r="D420" s="71" t="s">
        <v>121</v>
      </c>
      <c r="E420" s="72" t="s">
        <v>589</v>
      </c>
      <c r="F420" s="671" t="s">
        <v>590</v>
      </c>
      <c r="G420" s="667"/>
      <c r="H420" s="667"/>
      <c r="I420" s="667"/>
      <c r="J420" s="73" t="s">
        <v>191</v>
      </c>
      <c r="K420" s="74">
        <v>47.332000000000001</v>
      </c>
      <c r="L420" s="666"/>
      <c r="M420" s="667"/>
      <c r="N420" s="666">
        <f>ROUND(L420*K420,2)</f>
        <v>0</v>
      </c>
      <c r="O420" s="667"/>
      <c r="P420" s="667"/>
      <c r="Q420" s="667"/>
      <c r="R420" s="75"/>
      <c r="T420" s="76" t="s">
        <v>125</v>
      </c>
      <c r="U420" s="77" t="s">
        <v>126</v>
      </c>
      <c r="V420" s="78">
        <v>0.03</v>
      </c>
      <c r="W420" s="78">
        <f>V420*K420</f>
        <v>1.4199599999999999</v>
      </c>
      <c r="X420" s="78">
        <v>0</v>
      </c>
      <c r="Y420" s="78">
        <f>X420*K420</f>
        <v>0</v>
      </c>
      <c r="Z420" s="78">
        <v>0</v>
      </c>
      <c r="AA420" s="79">
        <f>Z420*K420</f>
        <v>0</v>
      </c>
      <c r="AR420" s="30" t="s">
        <v>127</v>
      </c>
      <c r="AT420" s="30" t="s">
        <v>121</v>
      </c>
      <c r="AU420" s="30" t="s">
        <v>128</v>
      </c>
      <c r="AY420" s="30" t="s">
        <v>120</v>
      </c>
      <c r="BE420" s="80">
        <f>IF(U420="základní",N420,0)</f>
        <v>0</v>
      </c>
      <c r="BF420" s="80">
        <f>IF(U420="snížená",N420,0)</f>
        <v>0</v>
      </c>
      <c r="BG420" s="80">
        <f>IF(U420="zákl. přenesená",N420,0)</f>
        <v>0</v>
      </c>
      <c r="BH420" s="80">
        <f>IF(U420="sníž. přenesená",N420,0)</f>
        <v>0</v>
      </c>
      <c r="BI420" s="80">
        <f>IF(U420="nulová",N420,0)</f>
        <v>0</v>
      </c>
      <c r="BJ420" s="30" t="s">
        <v>118</v>
      </c>
      <c r="BK420" s="80">
        <f>ROUND(L420*K420,2)</f>
        <v>0</v>
      </c>
      <c r="BL420" s="30" t="s">
        <v>127</v>
      </c>
    </row>
    <row r="421" spans="2:64" s="86" customFormat="1" ht="22.5" customHeight="1" x14ac:dyDescent="0.25">
      <c r="B421" s="81"/>
      <c r="C421" s="440"/>
      <c r="D421" s="440"/>
      <c r="E421" s="83" t="s">
        <v>125</v>
      </c>
      <c r="F421" s="661" t="s">
        <v>7968</v>
      </c>
      <c r="G421" s="662"/>
      <c r="H421" s="662"/>
      <c r="I421" s="662"/>
      <c r="J421" s="440"/>
      <c r="K421" s="84">
        <v>36.472000000000001</v>
      </c>
      <c r="L421" s="440"/>
      <c r="M421" s="440"/>
      <c r="N421" s="440"/>
      <c r="O421" s="440"/>
      <c r="P421" s="440"/>
      <c r="Q421" s="440"/>
      <c r="R421" s="85"/>
      <c r="T421" s="87"/>
      <c r="U421" s="440"/>
      <c r="V421" s="440"/>
      <c r="W421" s="440"/>
      <c r="X421" s="440"/>
      <c r="Y421" s="440"/>
      <c r="Z421" s="440"/>
      <c r="AA421" s="88"/>
      <c r="AT421" s="89" t="s">
        <v>130</v>
      </c>
      <c r="AU421" s="89" t="s">
        <v>128</v>
      </c>
      <c r="AV421" s="86" t="s">
        <v>128</v>
      </c>
      <c r="AW421" s="86" t="s">
        <v>131</v>
      </c>
      <c r="AX421" s="86" t="s">
        <v>119</v>
      </c>
      <c r="AY421" s="89" t="s">
        <v>120</v>
      </c>
    </row>
    <row r="422" spans="2:64" s="86" customFormat="1" ht="22.5" customHeight="1" x14ac:dyDescent="0.25">
      <c r="B422" s="81"/>
      <c r="C422" s="440"/>
      <c r="D422" s="440"/>
      <c r="E422" s="83" t="s">
        <v>125</v>
      </c>
      <c r="F422" s="663" t="s">
        <v>7967</v>
      </c>
      <c r="G422" s="662"/>
      <c r="H422" s="662"/>
      <c r="I422" s="662"/>
      <c r="J422" s="440"/>
      <c r="K422" s="84">
        <v>10.86</v>
      </c>
      <c r="L422" s="440"/>
      <c r="M422" s="440"/>
      <c r="N422" s="440"/>
      <c r="O422" s="440"/>
      <c r="P422" s="440"/>
      <c r="Q422" s="440"/>
      <c r="R422" s="85"/>
      <c r="T422" s="87"/>
      <c r="U422" s="440"/>
      <c r="V422" s="440"/>
      <c r="W422" s="440"/>
      <c r="X422" s="440"/>
      <c r="Y422" s="440"/>
      <c r="Z422" s="440"/>
      <c r="AA422" s="88"/>
      <c r="AT422" s="89" t="s">
        <v>130</v>
      </c>
      <c r="AU422" s="89" t="s">
        <v>128</v>
      </c>
      <c r="AV422" s="86" t="s">
        <v>128</v>
      </c>
      <c r="AW422" s="86" t="s">
        <v>131</v>
      </c>
      <c r="AX422" s="86" t="s">
        <v>119</v>
      </c>
      <c r="AY422" s="89" t="s">
        <v>120</v>
      </c>
    </row>
    <row r="423" spans="2:64" s="95" customFormat="1" ht="22.5" customHeight="1" x14ac:dyDescent="0.25">
      <c r="B423" s="90"/>
      <c r="C423" s="441"/>
      <c r="D423" s="441"/>
      <c r="E423" s="92" t="s">
        <v>125</v>
      </c>
      <c r="F423" s="664" t="s">
        <v>146</v>
      </c>
      <c r="G423" s="665"/>
      <c r="H423" s="665"/>
      <c r="I423" s="665"/>
      <c r="J423" s="441"/>
      <c r="K423" s="93">
        <v>47.332000000000001</v>
      </c>
      <c r="L423" s="441"/>
      <c r="M423" s="441"/>
      <c r="N423" s="441"/>
      <c r="O423" s="441"/>
      <c r="P423" s="441"/>
      <c r="Q423" s="441"/>
      <c r="R423" s="94"/>
      <c r="T423" s="96"/>
      <c r="U423" s="441"/>
      <c r="V423" s="441"/>
      <c r="W423" s="441"/>
      <c r="X423" s="441"/>
      <c r="Y423" s="441"/>
      <c r="Z423" s="441"/>
      <c r="AA423" s="97"/>
      <c r="AT423" s="98" t="s">
        <v>130</v>
      </c>
      <c r="AU423" s="98" t="s">
        <v>128</v>
      </c>
      <c r="AV423" s="95" t="s">
        <v>127</v>
      </c>
      <c r="AW423" s="95" t="s">
        <v>131</v>
      </c>
      <c r="AX423" s="95" t="s">
        <v>118</v>
      </c>
      <c r="AY423" s="98" t="s">
        <v>120</v>
      </c>
    </row>
    <row r="424" spans="2:64" s="17" customFormat="1" ht="31.5" customHeight="1" x14ac:dyDescent="0.25">
      <c r="B424" s="70"/>
      <c r="C424" s="71" t="s">
        <v>591</v>
      </c>
      <c r="D424" s="71" t="s">
        <v>121</v>
      </c>
      <c r="E424" s="72" t="s">
        <v>592</v>
      </c>
      <c r="F424" s="671" t="s">
        <v>593</v>
      </c>
      <c r="G424" s="667"/>
      <c r="H424" s="667"/>
      <c r="I424" s="667"/>
      <c r="J424" s="73" t="s">
        <v>191</v>
      </c>
      <c r="K424" s="74">
        <v>851.976</v>
      </c>
      <c r="L424" s="666"/>
      <c r="M424" s="667"/>
      <c r="N424" s="666">
        <f>ROUND(L424*K424,2)</f>
        <v>0</v>
      </c>
      <c r="O424" s="667"/>
      <c r="P424" s="667"/>
      <c r="Q424" s="667"/>
      <c r="R424" s="75"/>
      <c r="T424" s="76" t="s">
        <v>125</v>
      </c>
      <c r="U424" s="77" t="s">
        <v>126</v>
      </c>
      <c r="V424" s="78">
        <v>2E-3</v>
      </c>
      <c r="W424" s="78">
        <f>V424*K424</f>
        <v>1.7039520000000001</v>
      </c>
      <c r="X424" s="78">
        <v>0</v>
      </c>
      <c r="Y424" s="78">
        <f>X424*K424</f>
        <v>0</v>
      </c>
      <c r="Z424" s="78">
        <v>0</v>
      </c>
      <c r="AA424" s="79">
        <f>Z424*K424</f>
        <v>0</v>
      </c>
      <c r="AR424" s="30" t="s">
        <v>127</v>
      </c>
      <c r="AT424" s="30" t="s">
        <v>121</v>
      </c>
      <c r="AU424" s="30" t="s">
        <v>128</v>
      </c>
      <c r="AY424" s="30" t="s">
        <v>120</v>
      </c>
      <c r="BE424" s="80">
        <f>IF(U424="základní",N424,0)</f>
        <v>0</v>
      </c>
      <c r="BF424" s="80">
        <f>IF(U424="snížená",N424,0)</f>
        <v>0</v>
      </c>
      <c r="BG424" s="80">
        <f>IF(U424="zákl. přenesená",N424,0)</f>
        <v>0</v>
      </c>
      <c r="BH424" s="80">
        <f>IF(U424="sníž. přenesená",N424,0)</f>
        <v>0</v>
      </c>
      <c r="BI424" s="80">
        <f>IF(U424="nulová",N424,0)</f>
        <v>0</v>
      </c>
      <c r="BJ424" s="30" t="s">
        <v>118</v>
      </c>
      <c r="BK424" s="80">
        <f>ROUND(L424*K424,2)</f>
        <v>0</v>
      </c>
      <c r="BL424" s="30" t="s">
        <v>127</v>
      </c>
    </row>
    <row r="425" spans="2:64" s="86" customFormat="1" ht="22.5" customHeight="1" x14ac:dyDescent="0.25">
      <c r="B425" s="81"/>
      <c r="C425" s="440"/>
      <c r="D425" s="440"/>
      <c r="E425" s="83" t="s">
        <v>125</v>
      </c>
      <c r="F425" s="661" t="s">
        <v>7966</v>
      </c>
      <c r="G425" s="662"/>
      <c r="H425" s="662"/>
      <c r="I425" s="662"/>
      <c r="J425" s="440"/>
      <c r="K425" s="84">
        <v>851.976</v>
      </c>
      <c r="L425" s="440"/>
      <c r="M425" s="440"/>
      <c r="N425" s="440"/>
      <c r="O425" s="440"/>
      <c r="P425" s="440"/>
      <c r="Q425" s="440"/>
      <c r="R425" s="85"/>
      <c r="T425" s="87"/>
      <c r="U425" s="440"/>
      <c r="V425" s="440"/>
      <c r="W425" s="440"/>
      <c r="X425" s="440"/>
      <c r="Y425" s="440"/>
      <c r="Z425" s="440"/>
      <c r="AA425" s="88"/>
      <c r="AT425" s="89" t="s">
        <v>130</v>
      </c>
      <c r="AU425" s="89" t="s">
        <v>128</v>
      </c>
      <c r="AV425" s="86" t="s">
        <v>128</v>
      </c>
      <c r="AW425" s="86" t="s">
        <v>131</v>
      </c>
      <c r="AX425" s="86" t="s">
        <v>118</v>
      </c>
      <c r="AY425" s="89" t="s">
        <v>120</v>
      </c>
    </row>
    <row r="426" spans="2:64" s="17" customFormat="1" ht="31.5" customHeight="1" x14ac:dyDescent="0.25">
      <c r="B426" s="70"/>
      <c r="C426" s="71" t="s">
        <v>594</v>
      </c>
      <c r="D426" s="71" t="s">
        <v>121</v>
      </c>
      <c r="E426" s="72" t="s">
        <v>595</v>
      </c>
      <c r="F426" s="671" t="s">
        <v>596</v>
      </c>
      <c r="G426" s="667"/>
      <c r="H426" s="667"/>
      <c r="I426" s="667"/>
      <c r="J426" s="73" t="s">
        <v>191</v>
      </c>
      <c r="K426" s="74">
        <v>6.7649999999999997</v>
      </c>
      <c r="L426" s="666"/>
      <c r="M426" s="667"/>
      <c r="N426" s="666">
        <f>ROUND(L426*K426,2)</f>
        <v>0</v>
      </c>
      <c r="O426" s="667"/>
      <c r="P426" s="667"/>
      <c r="Q426" s="667"/>
      <c r="R426" s="75"/>
      <c r="T426" s="76" t="s">
        <v>125</v>
      </c>
      <c r="U426" s="77" t="s">
        <v>126</v>
      </c>
      <c r="V426" s="78">
        <v>3.2000000000000001E-2</v>
      </c>
      <c r="W426" s="78">
        <f>V426*K426</f>
        <v>0.21648000000000001</v>
      </c>
      <c r="X426" s="78">
        <v>0</v>
      </c>
      <c r="Y426" s="78">
        <f>X426*K426</f>
        <v>0</v>
      </c>
      <c r="Z426" s="78">
        <v>0</v>
      </c>
      <c r="AA426" s="79">
        <f>Z426*K426</f>
        <v>0</v>
      </c>
      <c r="AR426" s="30" t="s">
        <v>127</v>
      </c>
      <c r="AT426" s="30" t="s">
        <v>121</v>
      </c>
      <c r="AU426" s="30" t="s">
        <v>128</v>
      </c>
      <c r="AY426" s="30" t="s">
        <v>120</v>
      </c>
      <c r="BE426" s="80">
        <f>IF(U426="základní",N426,0)</f>
        <v>0</v>
      </c>
      <c r="BF426" s="80">
        <f>IF(U426="snížená",N426,0)</f>
        <v>0</v>
      </c>
      <c r="BG426" s="80">
        <f>IF(U426="zákl. přenesená",N426,0)</f>
        <v>0</v>
      </c>
      <c r="BH426" s="80">
        <f>IF(U426="sníž. přenesená",N426,0)</f>
        <v>0</v>
      </c>
      <c r="BI426" s="80">
        <f>IF(U426="nulová",N426,0)</f>
        <v>0</v>
      </c>
      <c r="BJ426" s="30" t="s">
        <v>118</v>
      </c>
      <c r="BK426" s="80">
        <f>ROUND(L426*K426,2)</f>
        <v>0</v>
      </c>
      <c r="BL426" s="30" t="s">
        <v>127</v>
      </c>
    </row>
    <row r="427" spans="2:64" s="86" customFormat="1" ht="22.5" customHeight="1" x14ac:dyDescent="0.25">
      <c r="B427" s="81"/>
      <c r="C427" s="440"/>
      <c r="D427" s="440"/>
      <c r="E427" s="83" t="s">
        <v>125</v>
      </c>
      <c r="F427" s="661" t="s">
        <v>597</v>
      </c>
      <c r="G427" s="662"/>
      <c r="H427" s="662"/>
      <c r="I427" s="662"/>
      <c r="J427" s="440"/>
      <c r="K427" s="84">
        <v>2.5449999999999999</v>
      </c>
      <c r="L427" s="440"/>
      <c r="M427" s="440"/>
      <c r="N427" s="440"/>
      <c r="O427" s="440"/>
      <c r="P427" s="440"/>
      <c r="Q427" s="440"/>
      <c r="R427" s="85"/>
      <c r="T427" s="87"/>
      <c r="U427" s="440"/>
      <c r="V427" s="440"/>
      <c r="W427" s="440"/>
      <c r="X427" s="440"/>
      <c r="Y427" s="440"/>
      <c r="Z427" s="440"/>
      <c r="AA427" s="88"/>
      <c r="AT427" s="89" t="s">
        <v>130</v>
      </c>
      <c r="AU427" s="89" t="s">
        <v>128</v>
      </c>
      <c r="AV427" s="86" t="s">
        <v>128</v>
      </c>
      <c r="AW427" s="86" t="s">
        <v>131</v>
      </c>
      <c r="AX427" s="86" t="s">
        <v>119</v>
      </c>
      <c r="AY427" s="89" t="s">
        <v>120</v>
      </c>
    </row>
    <row r="428" spans="2:64" s="86" customFormat="1" ht="22.5" customHeight="1" x14ac:dyDescent="0.25">
      <c r="B428" s="81"/>
      <c r="C428" s="440"/>
      <c r="D428" s="440"/>
      <c r="E428" s="83" t="s">
        <v>125</v>
      </c>
      <c r="F428" s="663" t="s">
        <v>598</v>
      </c>
      <c r="G428" s="662"/>
      <c r="H428" s="662"/>
      <c r="I428" s="662"/>
      <c r="J428" s="440"/>
      <c r="K428" s="84">
        <v>4.0999999999999996</v>
      </c>
      <c r="L428" s="440"/>
      <c r="M428" s="440"/>
      <c r="N428" s="440"/>
      <c r="O428" s="440"/>
      <c r="P428" s="440"/>
      <c r="Q428" s="440"/>
      <c r="R428" s="85"/>
      <c r="T428" s="87"/>
      <c r="U428" s="440"/>
      <c r="V428" s="440"/>
      <c r="W428" s="440"/>
      <c r="X428" s="440"/>
      <c r="Y428" s="440"/>
      <c r="Z428" s="440"/>
      <c r="AA428" s="88"/>
      <c r="AT428" s="89" t="s">
        <v>130</v>
      </c>
      <c r="AU428" s="89" t="s">
        <v>128</v>
      </c>
      <c r="AV428" s="86" t="s">
        <v>128</v>
      </c>
      <c r="AW428" s="86" t="s">
        <v>131</v>
      </c>
      <c r="AX428" s="86" t="s">
        <v>119</v>
      </c>
      <c r="AY428" s="89" t="s">
        <v>120</v>
      </c>
    </row>
    <row r="429" spans="2:64" s="86" customFormat="1" ht="22.5" customHeight="1" x14ac:dyDescent="0.25">
      <c r="B429" s="81"/>
      <c r="C429" s="440"/>
      <c r="D429" s="440"/>
      <c r="E429" s="83" t="s">
        <v>125</v>
      </c>
      <c r="F429" s="663" t="s">
        <v>599</v>
      </c>
      <c r="G429" s="662"/>
      <c r="H429" s="662"/>
      <c r="I429" s="662"/>
      <c r="J429" s="440"/>
      <c r="K429" s="84">
        <v>0.12</v>
      </c>
      <c r="L429" s="440"/>
      <c r="M429" s="440"/>
      <c r="N429" s="440"/>
      <c r="O429" s="440"/>
      <c r="P429" s="440"/>
      <c r="Q429" s="440"/>
      <c r="R429" s="85"/>
      <c r="T429" s="87"/>
      <c r="U429" s="440"/>
      <c r="V429" s="440"/>
      <c r="W429" s="440"/>
      <c r="X429" s="440"/>
      <c r="Y429" s="440"/>
      <c r="Z429" s="440"/>
      <c r="AA429" s="88"/>
      <c r="AT429" s="89" t="s">
        <v>130</v>
      </c>
      <c r="AU429" s="89" t="s">
        <v>128</v>
      </c>
      <c r="AV429" s="86" t="s">
        <v>128</v>
      </c>
      <c r="AW429" s="86" t="s">
        <v>131</v>
      </c>
      <c r="AX429" s="86" t="s">
        <v>119</v>
      </c>
      <c r="AY429" s="89" t="s">
        <v>120</v>
      </c>
    </row>
    <row r="430" spans="2:64" s="95" customFormat="1" ht="22.5" customHeight="1" x14ac:dyDescent="0.25">
      <c r="B430" s="90"/>
      <c r="C430" s="441"/>
      <c r="D430" s="441"/>
      <c r="E430" s="92" t="s">
        <v>125</v>
      </c>
      <c r="F430" s="664" t="s">
        <v>146</v>
      </c>
      <c r="G430" s="665"/>
      <c r="H430" s="665"/>
      <c r="I430" s="665"/>
      <c r="J430" s="441"/>
      <c r="K430" s="93">
        <v>6.7649999999999997</v>
      </c>
      <c r="L430" s="441"/>
      <c r="M430" s="441"/>
      <c r="N430" s="441"/>
      <c r="O430" s="441"/>
      <c r="P430" s="441"/>
      <c r="Q430" s="441"/>
      <c r="R430" s="94"/>
      <c r="T430" s="96"/>
      <c r="U430" s="441"/>
      <c r="V430" s="441"/>
      <c r="W430" s="441"/>
      <c r="X430" s="441"/>
      <c r="Y430" s="441"/>
      <c r="Z430" s="441"/>
      <c r="AA430" s="97"/>
      <c r="AT430" s="98" t="s">
        <v>130</v>
      </c>
      <c r="AU430" s="98" t="s">
        <v>128</v>
      </c>
      <c r="AV430" s="95" t="s">
        <v>127</v>
      </c>
      <c r="AW430" s="95" t="s">
        <v>131</v>
      </c>
      <c r="AX430" s="95" t="s">
        <v>118</v>
      </c>
      <c r="AY430" s="98" t="s">
        <v>120</v>
      </c>
    </row>
    <row r="431" spans="2:64" s="17" customFormat="1" ht="31.5" customHeight="1" x14ac:dyDescent="0.25">
      <c r="B431" s="70"/>
      <c r="C431" s="71" t="s">
        <v>600</v>
      </c>
      <c r="D431" s="71" t="s">
        <v>121</v>
      </c>
      <c r="E431" s="72" t="s">
        <v>601</v>
      </c>
      <c r="F431" s="671" t="s">
        <v>602</v>
      </c>
      <c r="G431" s="667"/>
      <c r="H431" s="667"/>
      <c r="I431" s="667"/>
      <c r="J431" s="73" t="s">
        <v>191</v>
      </c>
      <c r="K431" s="74">
        <v>121.77</v>
      </c>
      <c r="L431" s="666"/>
      <c r="M431" s="667"/>
      <c r="N431" s="666">
        <f>ROUND(L431*K431,2)</f>
        <v>0</v>
      </c>
      <c r="O431" s="667"/>
      <c r="P431" s="667"/>
      <c r="Q431" s="667"/>
      <c r="R431" s="75"/>
      <c r="T431" s="76" t="s">
        <v>125</v>
      </c>
      <c r="U431" s="77" t="s">
        <v>126</v>
      </c>
      <c r="V431" s="78">
        <v>3.0000000000000001E-3</v>
      </c>
      <c r="W431" s="78">
        <f>V431*K431</f>
        <v>0.36530999999999997</v>
      </c>
      <c r="X431" s="78">
        <v>0</v>
      </c>
      <c r="Y431" s="78">
        <f>X431*K431</f>
        <v>0</v>
      </c>
      <c r="Z431" s="78">
        <v>0</v>
      </c>
      <c r="AA431" s="79">
        <f>Z431*K431</f>
        <v>0</v>
      </c>
      <c r="AR431" s="30" t="s">
        <v>127</v>
      </c>
      <c r="AT431" s="30" t="s">
        <v>121</v>
      </c>
      <c r="AU431" s="30" t="s">
        <v>128</v>
      </c>
      <c r="AY431" s="30" t="s">
        <v>120</v>
      </c>
      <c r="BE431" s="80">
        <f>IF(U431="základní",N431,0)</f>
        <v>0</v>
      </c>
      <c r="BF431" s="80">
        <f>IF(U431="snížená",N431,0)</f>
        <v>0</v>
      </c>
      <c r="BG431" s="80">
        <f>IF(U431="zákl. přenesená",N431,0)</f>
        <v>0</v>
      </c>
      <c r="BH431" s="80">
        <f>IF(U431="sníž. přenesená",N431,0)</f>
        <v>0</v>
      </c>
      <c r="BI431" s="80">
        <f>IF(U431="nulová",N431,0)</f>
        <v>0</v>
      </c>
      <c r="BJ431" s="30" t="s">
        <v>118</v>
      </c>
      <c r="BK431" s="80">
        <f>ROUND(L431*K431,2)</f>
        <v>0</v>
      </c>
      <c r="BL431" s="30" t="s">
        <v>127</v>
      </c>
    </row>
    <row r="432" spans="2:64" s="86" customFormat="1" ht="22.5" customHeight="1" x14ac:dyDescent="0.25">
      <c r="B432" s="81"/>
      <c r="C432" s="440"/>
      <c r="D432" s="440"/>
      <c r="E432" s="83" t="s">
        <v>125</v>
      </c>
      <c r="F432" s="661" t="s">
        <v>7965</v>
      </c>
      <c r="G432" s="662"/>
      <c r="H432" s="662"/>
      <c r="I432" s="662"/>
      <c r="J432" s="440"/>
      <c r="K432" s="84">
        <v>121.77</v>
      </c>
      <c r="L432" s="440"/>
      <c r="M432" s="440"/>
      <c r="N432" s="440"/>
      <c r="O432" s="440"/>
      <c r="P432" s="440"/>
      <c r="Q432" s="440"/>
      <c r="R432" s="85"/>
      <c r="T432" s="87"/>
      <c r="U432" s="440"/>
      <c r="V432" s="440"/>
      <c r="W432" s="440"/>
      <c r="X432" s="440"/>
      <c r="Y432" s="440"/>
      <c r="Z432" s="440"/>
      <c r="AA432" s="88"/>
      <c r="AT432" s="89" t="s">
        <v>130</v>
      </c>
      <c r="AU432" s="89" t="s">
        <v>128</v>
      </c>
      <c r="AV432" s="86" t="s">
        <v>128</v>
      </c>
      <c r="AW432" s="86" t="s">
        <v>131</v>
      </c>
      <c r="AX432" s="86" t="s">
        <v>118</v>
      </c>
      <c r="AY432" s="89" t="s">
        <v>120</v>
      </c>
    </row>
    <row r="433" spans="2:64" s="17" customFormat="1" ht="31.5" customHeight="1" x14ac:dyDescent="0.25">
      <c r="B433" s="70"/>
      <c r="C433" s="71" t="s">
        <v>604</v>
      </c>
      <c r="D433" s="71" t="s">
        <v>121</v>
      </c>
      <c r="E433" s="72" t="s">
        <v>605</v>
      </c>
      <c r="F433" s="671" t="s">
        <v>606</v>
      </c>
      <c r="G433" s="667"/>
      <c r="H433" s="667"/>
      <c r="I433" s="667"/>
      <c r="J433" s="73" t="s">
        <v>191</v>
      </c>
      <c r="K433" s="74">
        <v>6.7649999999999997</v>
      </c>
      <c r="L433" s="666"/>
      <c r="M433" s="667"/>
      <c r="N433" s="666">
        <f>ROUND(L433*K433,2)</f>
        <v>0</v>
      </c>
      <c r="O433" s="667"/>
      <c r="P433" s="667"/>
      <c r="Q433" s="667"/>
      <c r="R433" s="75"/>
      <c r="T433" s="76" t="s">
        <v>125</v>
      </c>
      <c r="U433" s="77" t="s">
        <v>126</v>
      </c>
      <c r="V433" s="78">
        <v>0</v>
      </c>
      <c r="W433" s="78">
        <f>V433*K433</f>
        <v>0</v>
      </c>
      <c r="X433" s="78">
        <v>0</v>
      </c>
      <c r="Y433" s="78">
        <f>X433*K433</f>
        <v>0</v>
      </c>
      <c r="Z433" s="78">
        <v>0</v>
      </c>
      <c r="AA433" s="79">
        <f>Z433*K433</f>
        <v>0</v>
      </c>
      <c r="AR433" s="30" t="s">
        <v>127</v>
      </c>
      <c r="AT433" s="30" t="s">
        <v>121</v>
      </c>
      <c r="AU433" s="30" t="s">
        <v>128</v>
      </c>
      <c r="AY433" s="30" t="s">
        <v>120</v>
      </c>
      <c r="BE433" s="80">
        <f>IF(U433="základní",N433,0)</f>
        <v>0</v>
      </c>
      <c r="BF433" s="80">
        <f>IF(U433="snížená",N433,0)</f>
        <v>0</v>
      </c>
      <c r="BG433" s="80">
        <f>IF(U433="zákl. přenesená",N433,0)</f>
        <v>0</v>
      </c>
      <c r="BH433" s="80">
        <f>IF(U433="sníž. přenesená",N433,0)</f>
        <v>0</v>
      </c>
      <c r="BI433" s="80">
        <f>IF(U433="nulová",N433,0)</f>
        <v>0</v>
      </c>
      <c r="BJ433" s="30" t="s">
        <v>118</v>
      </c>
      <c r="BK433" s="80">
        <f>ROUND(L433*K433,2)</f>
        <v>0</v>
      </c>
      <c r="BL433" s="30" t="s">
        <v>127</v>
      </c>
    </row>
    <row r="434" spans="2:64" s="86" customFormat="1" ht="22.5" customHeight="1" x14ac:dyDescent="0.25">
      <c r="B434" s="81"/>
      <c r="C434" s="440"/>
      <c r="D434" s="440"/>
      <c r="E434" s="83" t="s">
        <v>125</v>
      </c>
      <c r="F434" s="661" t="s">
        <v>603</v>
      </c>
      <c r="G434" s="662"/>
      <c r="H434" s="662"/>
      <c r="I434" s="662"/>
      <c r="J434" s="440"/>
      <c r="K434" s="84">
        <v>6.7649999999999997</v>
      </c>
      <c r="L434" s="440"/>
      <c r="M434" s="440"/>
      <c r="N434" s="440"/>
      <c r="O434" s="440"/>
      <c r="P434" s="440"/>
      <c r="Q434" s="440"/>
      <c r="R434" s="85"/>
      <c r="T434" s="87"/>
      <c r="U434" s="440"/>
      <c r="V434" s="440"/>
      <c r="W434" s="440"/>
      <c r="X434" s="440"/>
      <c r="Y434" s="440"/>
      <c r="Z434" s="440"/>
      <c r="AA434" s="88"/>
      <c r="AT434" s="89" t="s">
        <v>130</v>
      </c>
      <c r="AU434" s="89" t="s">
        <v>128</v>
      </c>
      <c r="AV434" s="86" t="s">
        <v>128</v>
      </c>
      <c r="AW434" s="86" t="s">
        <v>131</v>
      </c>
      <c r="AX434" s="86" t="s">
        <v>118</v>
      </c>
      <c r="AY434" s="89" t="s">
        <v>120</v>
      </c>
    </row>
    <row r="435" spans="2:64" s="17" customFormat="1" ht="31.5" customHeight="1" x14ac:dyDescent="0.25">
      <c r="B435" s="70"/>
      <c r="C435" s="71" t="s">
        <v>607</v>
      </c>
      <c r="D435" s="71" t="s">
        <v>121</v>
      </c>
      <c r="E435" s="72" t="s">
        <v>608</v>
      </c>
      <c r="F435" s="671" t="s">
        <v>609</v>
      </c>
      <c r="G435" s="667"/>
      <c r="H435" s="667"/>
      <c r="I435" s="667"/>
      <c r="J435" s="73" t="s">
        <v>191</v>
      </c>
      <c r="K435" s="74">
        <v>10.86</v>
      </c>
      <c r="L435" s="666"/>
      <c r="M435" s="667"/>
      <c r="N435" s="666">
        <f>ROUND(L435*K435,2)</f>
        <v>0</v>
      </c>
      <c r="O435" s="667"/>
      <c r="P435" s="667"/>
      <c r="Q435" s="667"/>
      <c r="R435" s="75"/>
      <c r="T435" s="76" t="s">
        <v>125</v>
      </c>
      <c r="U435" s="77" t="s">
        <v>126</v>
      </c>
      <c r="V435" s="78">
        <v>0</v>
      </c>
      <c r="W435" s="78">
        <f>V435*K435</f>
        <v>0</v>
      </c>
      <c r="X435" s="78">
        <v>0</v>
      </c>
      <c r="Y435" s="78">
        <f>X435*K435</f>
        <v>0</v>
      </c>
      <c r="Z435" s="78">
        <v>0</v>
      </c>
      <c r="AA435" s="79">
        <f>Z435*K435</f>
        <v>0</v>
      </c>
      <c r="AR435" s="30" t="s">
        <v>127</v>
      </c>
      <c r="AT435" s="30" t="s">
        <v>121</v>
      </c>
      <c r="AU435" s="30" t="s">
        <v>128</v>
      </c>
      <c r="AY435" s="30" t="s">
        <v>120</v>
      </c>
      <c r="BE435" s="80">
        <f>IF(U435="základní",N435,0)</f>
        <v>0</v>
      </c>
      <c r="BF435" s="80">
        <f>IF(U435="snížená",N435,0)</f>
        <v>0</v>
      </c>
      <c r="BG435" s="80">
        <f>IF(U435="zákl. přenesená",N435,0)</f>
        <v>0</v>
      </c>
      <c r="BH435" s="80">
        <f>IF(U435="sníž. přenesená",N435,0)</f>
        <v>0</v>
      </c>
      <c r="BI435" s="80">
        <f>IF(U435="nulová",N435,0)</f>
        <v>0</v>
      </c>
      <c r="BJ435" s="30" t="s">
        <v>118</v>
      </c>
      <c r="BK435" s="80">
        <f>ROUND(L435*K435,2)</f>
        <v>0</v>
      </c>
      <c r="BL435" s="30" t="s">
        <v>127</v>
      </c>
    </row>
    <row r="436" spans="2:64" s="86" customFormat="1" ht="22.5" customHeight="1" x14ac:dyDescent="0.25">
      <c r="B436" s="81"/>
      <c r="C436" s="440"/>
      <c r="D436" s="440"/>
      <c r="E436" s="83" t="s">
        <v>125</v>
      </c>
      <c r="F436" s="661" t="s">
        <v>7964</v>
      </c>
      <c r="G436" s="662"/>
      <c r="H436" s="662"/>
      <c r="I436" s="662"/>
      <c r="J436" s="440"/>
      <c r="K436" s="84">
        <v>10.86</v>
      </c>
      <c r="L436" s="440"/>
      <c r="M436" s="440"/>
      <c r="N436" s="440"/>
      <c r="O436" s="440"/>
      <c r="P436" s="440"/>
      <c r="Q436" s="440"/>
      <c r="R436" s="85"/>
      <c r="T436" s="87"/>
      <c r="U436" s="440"/>
      <c r="V436" s="440"/>
      <c r="W436" s="440"/>
      <c r="X436" s="440"/>
      <c r="Y436" s="440"/>
      <c r="Z436" s="440"/>
      <c r="AA436" s="88"/>
      <c r="AT436" s="89" t="s">
        <v>130</v>
      </c>
      <c r="AU436" s="89" t="s">
        <v>128</v>
      </c>
      <c r="AV436" s="86" t="s">
        <v>128</v>
      </c>
      <c r="AW436" s="86" t="s">
        <v>131</v>
      </c>
      <c r="AX436" s="86" t="s">
        <v>118</v>
      </c>
      <c r="AY436" s="89" t="s">
        <v>120</v>
      </c>
    </row>
    <row r="437" spans="2:64" s="17" customFormat="1" ht="31.5" customHeight="1" x14ac:dyDescent="0.25">
      <c r="B437" s="70"/>
      <c r="C437" s="71" t="s">
        <v>610</v>
      </c>
      <c r="D437" s="71" t="s">
        <v>121</v>
      </c>
      <c r="E437" s="72" t="s">
        <v>611</v>
      </c>
      <c r="F437" s="671" t="s">
        <v>612</v>
      </c>
      <c r="G437" s="667"/>
      <c r="H437" s="667"/>
      <c r="I437" s="667"/>
      <c r="J437" s="73" t="s">
        <v>191</v>
      </c>
      <c r="K437" s="74">
        <v>36.472000000000001</v>
      </c>
      <c r="L437" s="666"/>
      <c r="M437" s="667"/>
      <c r="N437" s="666">
        <f>ROUND(L437*K437,2)</f>
        <v>0</v>
      </c>
      <c r="O437" s="667"/>
      <c r="P437" s="667"/>
      <c r="Q437" s="667"/>
      <c r="R437" s="75"/>
      <c r="T437" s="76" t="s">
        <v>125</v>
      </c>
      <c r="U437" s="77" t="s">
        <v>126</v>
      </c>
      <c r="V437" s="78">
        <v>0</v>
      </c>
      <c r="W437" s="78">
        <f>V437*K437</f>
        <v>0</v>
      </c>
      <c r="X437" s="78">
        <v>0</v>
      </c>
      <c r="Y437" s="78">
        <f>X437*K437</f>
        <v>0</v>
      </c>
      <c r="Z437" s="78">
        <v>0</v>
      </c>
      <c r="AA437" s="79">
        <f>Z437*K437</f>
        <v>0</v>
      </c>
      <c r="AR437" s="30" t="s">
        <v>127</v>
      </c>
      <c r="AT437" s="30" t="s">
        <v>121</v>
      </c>
      <c r="AU437" s="30" t="s">
        <v>128</v>
      </c>
      <c r="AY437" s="30" t="s">
        <v>120</v>
      </c>
      <c r="BE437" s="80">
        <f>IF(U437="základní",N437,0)</f>
        <v>0</v>
      </c>
      <c r="BF437" s="80">
        <f>IF(U437="snížená",N437,0)</f>
        <v>0</v>
      </c>
      <c r="BG437" s="80">
        <f>IF(U437="zákl. přenesená",N437,0)</f>
        <v>0</v>
      </c>
      <c r="BH437" s="80">
        <f>IF(U437="sníž. přenesená",N437,0)</f>
        <v>0</v>
      </c>
      <c r="BI437" s="80">
        <f>IF(U437="nulová",N437,0)</f>
        <v>0</v>
      </c>
      <c r="BJ437" s="30" t="s">
        <v>118</v>
      </c>
      <c r="BK437" s="80">
        <f>ROUND(L437*K437,2)</f>
        <v>0</v>
      </c>
      <c r="BL437" s="30" t="s">
        <v>127</v>
      </c>
    </row>
    <row r="438" spans="2:64" s="86" customFormat="1" ht="22.5" customHeight="1" x14ac:dyDescent="0.25">
      <c r="B438" s="81"/>
      <c r="C438" s="440"/>
      <c r="D438" s="440"/>
      <c r="E438" s="83" t="s">
        <v>125</v>
      </c>
      <c r="F438" s="661" t="s">
        <v>7963</v>
      </c>
      <c r="G438" s="662"/>
      <c r="H438" s="662"/>
      <c r="I438" s="662"/>
      <c r="J438" s="440"/>
      <c r="K438" s="84">
        <v>36.472000000000001</v>
      </c>
      <c r="L438" s="440"/>
      <c r="M438" s="440"/>
      <c r="N438" s="440"/>
      <c r="O438" s="440"/>
      <c r="P438" s="440"/>
      <c r="Q438" s="440"/>
      <c r="R438" s="85"/>
      <c r="T438" s="87"/>
      <c r="U438" s="440"/>
      <c r="V438" s="440"/>
      <c r="W438" s="440"/>
      <c r="X438" s="440"/>
      <c r="Y438" s="440"/>
      <c r="Z438" s="440"/>
      <c r="AA438" s="88"/>
      <c r="AT438" s="89" t="s">
        <v>130</v>
      </c>
      <c r="AU438" s="89" t="s">
        <v>128</v>
      </c>
      <c r="AV438" s="86" t="s">
        <v>128</v>
      </c>
      <c r="AW438" s="86" t="s">
        <v>131</v>
      </c>
      <c r="AX438" s="86" t="s">
        <v>118</v>
      </c>
      <c r="AY438" s="89" t="s">
        <v>120</v>
      </c>
    </row>
    <row r="439" spans="2:64" s="62" customFormat="1" ht="29.85" customHeight="1" x14ac:dyDescent="0.3">
      <c r="B439" s="58"/>
      <c r="C439" s="59"/>
      <c r="D439" s="69" t="s">
        <v>82</v>
      </c>
      <c r="E439" s="69"/>
      <c r="F439" s="69"/>
      <c r="G439" s="69"/>
      <c r="H439" s="69"/>
      <c r="I439" s="69"/>
      <c r="J439" s="69"/>
      <c r="K439" s="69"/>
      <c r="L439" s="69"/>
      <c r="M439" s="69"/>
      <c r="N439" s="659">
        <f>BK439</f>
        <v>0</v>
      </c>
      <c r="O439" s="660"/>
      <c r="P439" s="660"/>
      <c r="Q439" s="660"/>
      <c r="R439" s="61"/>
      <c r="T439" s="63"/>
      <c r="U439" s="59"/>
      <c r="V439" s="59"/>
      <c r="W439" s="64">
        <f>SUM(W440:W558)</f>
        <v>829.63894400000004</v>
      </c>
      <c r="X439" s="59"/>
      <c r="Y439" s="64">
        <f>SUM(Y440:Y558)</f>
        <v>115.56715158999998</v>
      </c>
      <c r="Z439" s="59"/>
      <c r="AA439" s="65">
        <f>SUM(AA440:AA558)</f>
        <v>0</v>
      </c>
      <c r="AR439" s="66" t="s">
        <v>118</v>
      </c>
      <c r="AT439" s="67" t="s">
        <v>117</v>
      </c>
      <c r="AU439" s="67" t="s">
        <v>118</v>
      </c>
      <c r="AY439" s="66" t="s">
        <v>120</v>
      </c>
      <c r="BK439" s="68">
        <f>SUM(BK440:BK558)</f>
        <v>0</v>
      </c>
    </row>
    <row r="440" spans="2:64" s="17" customFormat="1" ht="31.5" customHeight="1" x14ac:dyDescent="0.25">
      <c r="B440" s="70"/>
      <c r="C440" s="71" t="s">
        <v>613</v>
      </c>
      <c r="D440" s="71" t="s">
        <v>121</v>
      </c>
      <c r="E440" s="72" t="s">
        <v>614</v>
      </c>
      <c r="F440" s="671" t="s">
        <v>615</v>
      </c>
      <c r="G440" s="667"/>
      <c r="H440" s="667"/>
      <c r="I440" s="667"/>
      <c r="J440" s="73" t="s">
        <v>172</v>
      </c>
      <c r="K440" s="74">
        <v>230.268</v>
      </c>
      <c r="L440" s="666"/>
      <c r="M440" s="667"/>
      <c r="N440" s="666">
        <f>ROUND(L440*K440,2)</f>
        <v>0</v>
      </c>
      <c r="O440" s="667"/>
      <c r="P440" s="667"/>
      <c r="Q440" s="667"/>
      <c r="R440" s="75"/>
      <c r="T440" s="76" t="s">
        <v>125</v>
      </c>
      <c r="U440" s="77" t="s">
        <v>126</v>
      </c>
      <c r="V440" s="78">
        <v>0.439</v>
      </c>
      <c r="W440" s="78">
        <f>V440*K440</f>
        <v>101.08765200000001</v>
      </c>
      <c r="X440" s="78">
        <v>1.7000000000000001E-2</v>
      </c>
      <c r="Y440" s="78">
        <f>X440*K440</f>
        <v>3.9145560000000001</v>
      </c>
      <c r="Z440" s="78">
        <v>0</v>
      </c>
      <c r="AA440" s="79">
        <f>Z440*K440</f>
        <v>0</v>
      </c>
      <c r="AR440" s="30" t="s">
        <v>127</v>
      </c>
      <c r="AT440" s="30" t="s">
        <v>121</v>
      </c>
      <c r="AU440" s="30" t="s">
        <v>128</v>
      </c>
      <c r="AY440" s="30" t="s">
        <v>120</v>
      </c>
      <c r="BE440" s="80">
        <f>IF(U440="základní",N440,0)</f>
        <v>0</v>
      </c>
      <c r="BF440" s="80">
        <f>IF(U440="snížená",N440,0)</f>
        <v>0</v>
      </c>
      <c r="BG440" s="80">
        <f>IF(U440="zákl. přenesená",N440,0)</f>
        <v>0</v>
      </c>
      <c r="BH440" s="80">
        <f>IF(U440="sníž. přenesená",N440,0)</f>
        <v>0</v>
      </c>
      <c r="BI440" s="80">
        <f>IF(U440="nulová",N440,0)</f>
        <v>0</v>
      </c>
      <c r="BJ440" s="30" t="s">
        <v>118</v>
      </c>
      <c r="BK440" s="80">
        <f>ROUND(L440*K440,2)</f>
        <v>0</v>
      </c>
      <c r="BL440" s="30" t="s">
        <v>127</v>
      </c>
    </row>
    <row r="441" spans="2:64" s="86" customFormat="1" ht="31.5" customHeight="1" x14ac:dyDescent="0.25">
      <c r="B441" s="81"/>
      <c r="C441" s="440"/>
      <c r="D441" s="440"/>
      <c r="E441" s="83" t="s">
        <v>125</v>
      </c>
      <c r="F441" s="661" t="s">
        <v>616</v>
      </c>
      <c r="G441" s="662"/>
      <c r="H441" s="662"/>
      <c r="I441" s="662"/>
      <c r="J441" s="440"/>
      <c r="K441" s="84">
        <v>18.795000000000002</v>
      </c>
      <c r="L441" s="440"/>
      <c r="M441" s="440"/>
      <c r="N441" s="440"/>
      <c r="O441" s="440"/>
      <c r="P441" s="440"/>
      <c r="Q441" s="440"/>
      <c r="R441" s="85"/>
      <c r="T441" s="87"/>
      <c r="U441" s="440"/>
      <c r="V441" s="440"/>
      <c r="W441" s="440"/>
      <c r="X441" s="440"/>
      <c r="Y441" s="440"/>
      <c r="Z441" s="440"/>
      <c r="AA441" s="88"/>
      <c r="AT441" s="89" t="s">
        <v>130</v>
      </c>
      <c r="AU441" s="89" t="s">
        <v>128</v>
      </c>
      <c r="AV441" s="86" t="s">
        <v>128</v>
      </c>
      <c r="AW441" s="86" t="s">
        <v>131</v>
      </c>
      <c r="AX441" s="86" t="s">
        <v>119</v>
      </c>
      <c r="AY441" s="89" t="s">
        <v>120</v>
      </c>
    </row>
    <row r="442" spans="2:64" s="86" customFormat="1" ht="31.5" customHeight="1" x14ac:dyDescent="0.25">
      <c r="B442" s="81"/>
      <c r="C442" s="440"/>
      <c r="D442" s="440"/>
      <c r="E442" s="83" t="s">
        <v>125</v>
      </c>
      <c r="F442" s="663" t="s">
        <v>617</v>
      </c>
      <c r="G442" s="662"/>
      <c r="H442" s="662"/>
      <c r="I442" s="662"/>
      <c r="J442" s="440"/>
      <c r="K442" s="84">
        <v>8.7539999999999996</v>
      </c>
      <c r="L442" s="440"/>
      <c r="M442" s="440"/>
      <c r="N442" s="440"/>
      <c r="O442" s="440"/>
      <c r="P442" s="440"/>
      <c r="Q442" s="440"/>
      <c r="R442" s="85"/>
      <c r="T442" s="87"/>
      <c r="U442" s="440"/>
      <c r="V442" s="440"/>
      <c r="W442" s="440"/>
      <c r="X442" s="440"/>
      <c r="Y442" s="440"/>
      <c r="Z442" s="440"/>
      <c r="AA442" s="88"/>
      <c r="AT442" s="89" t="s">
        <v>130</v>
      </c>
      <c r="AU442" s="89" t="s">
        <v>128</v>
      </c>
      <c r="AV442" s="86" t="s">
        <v>128</v>
      </c>
      <c r="AW442" s="86" t="s">
        <v>131</v>
      </c>
      <c r="AX442" s="86" t="s">
        <v>119</v>
      </c>
      <c r="AY442" s="89" t="s">
        <v>120</v>
      </c>
    </row>
    <row r="443" spans="2:64" s="86" customFormat="1" ht="31.5" customHeight="1" x14ac:dyDescent="0.25">
      <c r="B443" s="81"/>
      <c r="C443" s="440"/>
      <c r="D443" s="440"/>
      <c r="E443" s="83" t="s">
        <v>125</v>
      </c>
      <c r="F443" s="663" t="s">
        <v>618</v>
      </c>
      <c r="G443" s="662"/>
      <c r="H443" s="662"/>
      <c r="I443" s="662"/>
      <c r="J443" s="440"/>
      <c r="K443" s="84">
        <v>4.016</v>
      </c>
      <c r="L443" s="440"/>
      <c r="M443" s="440"/>
      <c r="N443" s="440"/>
      <c r="O443" s="440"/>
      <c r="P443" s="440"/>
      <c r="Q443" s="440"/>
      <c r="R443" s="85"/>
      <c r="T443" s="87"/>
      <c r="U443" s="440"/>
      <c r="V443" s="440"/>
      <c r="W443" s="440"/>
      <c r="X443" s="440"/>
      <c r="Y443" s="440"/>
      <c r="Z443" s="440"/>
      <c r="AA443" s="88"/>
      <c r="AT443" s="89" t="s">
        <v>130</v>
      </c>
      <c r="AU443" s="89" t="s">
        <v>128</v>
      </c>
      <c r="AV443" s="86" t="s">
        <v>128</v>
      </c>
      <c r="AW443" s="86" t="s">
        <v>131</v>
      </c>
      <c r="AX443" s="86" t="s">
        <v>119</v>
      </c>
      <c r="AY443" s="89" t="s">
        <v>120</v>
      </c>
    </row>
    <row r="444" spans="2:64" s="86" customFormat="1" ht="31.5" customHeight="1" x14ac:dyDescent="0.25">
      <c r="B444" s="81"/>
      <c r="C444" s="440"/>
      <c r="D444" s="440"/>
      <c r="E444" s="83" t="s">
        <v>125</v>
      </c>
      <c r="F444" s="663" t="s">
        <v>619</v>
      </c>
      <c r="G444" s="662"/>
      <c r="H444" s="662"/>
      <c r="I444" s="662"/>
      <c r="J444" s="440"/>
      <c r="K444" s="84">
        <v>2.629</v>
      </c>
      <c r="L444" s="440"/>
      <c r="M444" s="440"/>
      <c r="N444" s="440"/>
      <c r="O444" s="440"/>
      <c r="P444" s="440"/>
      <c r="Q444" s="440"/>
      <c r="R444" s="85"/>
      <c r="T444" s="87"/>
      <c r="U444" s="440"/>
      <c r="V444" s="440"/>
      <c r="W444" s="440"/>
      <c r="X444" s="440"/>
      <c r="Y444" s="440"/>
      <c r="Z444" s="440"/>
      <c r="AA444" s="88"/>
      <c r="AT444" s="89" t="s">
        <v>130</v>
      </c>
      <c r="AU444" s="89" t="s">
        <v>128</v>
      </c>
      <c r="AV444" s="86" t="s">
        <v>128</v>
      </c>
      <c r="AW444" s="86" t="s">
        <v>131</v>
      </c>
      <c r="AX444" s="86" t="s">
        <v>119</v>
      </c>
      <c r="AY444" s="89" t="s">
        <v>120</v>
      </c>
    </row>
    <row r="445" spans="2:64" s="86" customFormat="1" ht="31.5" customHeight="1" x14ac:dyDescent="0.25">
      <c r="B445" s="81"/>
      <c r="C445" s="440"/>
      <c r="D445" s="440"/>
      <c r="E445" s="83" t="s">
        <v>125</v>
      </c>
      <c r="F445" s="663" t="s">
        <v>620</v>
      </c>
      <c r="G445" s="662"/>
      <c r="H445" s="662"/>
      <c r="I445" s="662"/>
      <c r="J445" s="440"/>
      <c r="K445" s="84">
        <v>1.98</v>
      </c>
      <c r="L445" s="440"/>
      <c r="M445" s="440"/>
      <c r="N445" s="440"/>
      <c r="O445" s="440"/>
      <c r="P445" s="440"/>
      <c r="Q445" s="440"/>
      <c r="R445" s="85"/>
      <c r="T445" s="87"/>
      <c r="U445" s="440"/>
      <c r="V445" s="440"/>
      <c r="W445" s="440"/>
      <c r="X445" s="440"/>
      <c r="Y445" s="440"/>
      <c r="Z445" s="440"/>
      <c r="AA445" s="88"/>
      <c r="AT445" s="89" t="s">
        <v>130</v>
      </c>
      <c r="AU445" s="89" t="s">
        <v>128</v>
      </c>
      <c r="AV445" s="86" t="s">
        <v>128</v>
      </c>
      <c r="AW445" s="86" t="s">
        <v>131</v>
      </c>
      <c r="AX445" s="86" t="s">
        <v>119</v>
      </c>
      <c r="AY445" s="89" t="s">
        <v>120</v>
      </c>
    </row>
    <row r="446" spans="2:64" s="86" customFormat="1" ht="31.5" customHeight="1" x14ac:dyDescent="0.25">
      <c r="B446" s="81"/>
      <c r="C446" s="440"/>
      <c r="D446" s="440"/>
      <c r="E446" s="83" t="s">
        <v>125</v>
      </c>
      <c r="F446" s="663" t="s">
        <v>621</v>
      </c>
      <c r="G446" s="662"/>
      <c r="H446" s="662"/>
      <c r="I446" s="662"/>
      <c r="J446" s="440"/>
      <c r="K446" s="84">
        <v>2.3220000000000001</v>
      </c>
      <c r="L446" s="440"/>
      <c r="M446" s="440"/>
      <c r="N446" s="440"/>
      <c r="O446" s="440"/>
      <c r="P446" s="440"/>
      <c r="Q446" s="440"/>
      <c r="R446" s="85"/>
      <c r="T446" s="87"/>
      <c r="U446" s="440"/>
      <c r="V446" s="440"/>
      <c r="W446" s="440"/>
      <c r="X446" s="440"/>
      <c r="Y446" s="440"/>
      <c r="Z446" s="440"/>
      <c r="AA446" s="88"/>
      <c r="AT446" s="89" t="s">
        <v>130</v>
      </c>
      <c r="AU446" s="89" t="s">
        <v>128</v>
      </c>
      <c r="AV446" s="86" t="s">
        <v>128</v>
      </c>
      <c r="AW446" s="86" t="s">
        <v>131</v>
      </c>
      <c r="AX446" s="86" t="s">
        <v>119</v>
      </c>
      <c r="AY446" s="89" t="s">
        <v>120</v>
      </c>
    </row>
    <row r="447" spans="2:64" s="86" customFormat="1" ht="31.5" customHeight="1" x14ac:dyDescent="0.25">
      <c r="B447" s="81"/>
      <c r="C447" s="440"/>
      <c r="D447" s="440"/>
      <c r="E447" s="83" t="s">
        <v>125</v>
      </c>
      <c r="F447" s="663" t="s">
        <v>622</v>
      </c>
      <c r="G447" s="662"/>
      <c r="H447" s="662"/>
      <c r="I447" s="662"/>
      <c r="J447" s="440"/>
      <c r="K447" s="84">
        <v>7.0140000000000002</v>
      </c>
      <c r="L447" s="440"/>
      <c r="M447" s="440"/>
      <c r="N447" s="440"/>
      <c r="O447" s="440"/>
      <c r="P447" s="440"/>
      <c r="Q447" s="440"/>
      <c r="R447" s="85"/>
      <c r="T447" s="87"/>
      <c r="U447" s="440"/>
      <c r="V447" s="440"/>
      <c r="W447" s="440"/>
      <c r="X447" s="440"/>
      <c r="Y447" s="440"/>
      <c r="Z447" s="440"/>
      <c r="AA447" s="88"/>
      <c r="AT447" s="89" t="s">
        <v>130</v>
      </c>
      <c r="AU447" s="89" t="s">
        <v>128</v>
      </c>
      <c r="AV447" s="86" t="s">
        <v>128</v>
      </c>
      <c r="AW447" s="86" t="s">
        <v>131</v>
      </c>
      <c r="AX447" s="86" t="s">
        <v>119</v>
      </c>
      <c r="AY447" s="89" t="s">
        <v>120</v>
      </c>
    </row>
    <row r="448" spans="2:64" s="86" customFormat="1" ht="31.5" customHeight="1" x14ac:dyDescent="0.25">
      <c r="B448" s="81"/>
      <c r="C448" s="440"/>
      <c r="D448" s="440"/>
      <c r="E448" s="83" t="s">
        <v>125</v>
      </c>
      <c r="F448" s="663" t="s">
        <v>623</v>
      </c>
      <c r="G448" s="662"/>
      <c r="H448" s="662"/>
      <c r="I448" s="662"/>
      <c r="J448" s="440"/>
      <c r="K448" s="84">
        <v>59.011000000000003</v>
      </c>
      <c r="L448" s="440"/>
      <c r="M448" s="440"/>
      <c r="N448" s="440"/>
      <c r="O448" s="440"/>
      <c r="P448" s="440"/>
      <c r="Q448" s="440"/>
      <c r="R448" s="85"/>
      <c r="T448" s="87"/>
      <c r="U448" s="440"/>
      <c r="V448" s="440"/>
      <c r="W448" s="440"/>
      <c r="X448" s="440"/>
      <c r="Y448" s="440"/>
      <c r="Z448" s="440"/>
      <c r="AA448" s="88"/>
      <c r="AT448" s="89" t="s">
        <v>130</v>
      </c>
      <c r="AU448" s="89" t="s">
        <v>128</v>
      </c>
      <c r="AV448" s="86" t="s">
        <v>128</v>
      </c>
      <c r="AW448" s="86" t="s">
        <v>131</v>
      </c>
      <c r="AX448" s="86" t="s">
        <v>119</v>
      </c>
      <c r="AY448" s="89" t="s">
        <v>120</v>
      </c>
    </row>
    <row r="449" spans="2:64" s="86" customFormat="1" ht="31.5" customHeight="1" x14ac:dyDescent="0.25">
      <c r="B449" s="81"/>
      <c r="C449" s="440"/>
      <c r="D449" s="440"/>
      <c r="E449" s="83" t="s">
        <v>125</v>
      </c>
      <c r="F449" s="663" t="s">
        <v>624</v>
      </c>
      <c r="G449" s="662"/>
      <c r="H449" s="662"/>
      <c r="I449" s="662"/>
      <c r="J449" s="440"/>
      <c r="K449" s="84">
        <v>125.747</v>
      </c>
      <c r="L449" s="440"/>
      <c r="M449" s="440"/>
      <c r="N449" s="440"/>
      <c r="O449" s="440"/>
      <c r="P449" s="440"/>
      <c r="Q449" s="440"/>
      <c r="R449" s="85"/>
      <c r="T449" s="87"/>
      <c r="U449" s="440"/>
      <c r="V449" s="440"/>
      <c r="W449" s="440"/>
      <c r="X449" s="440"/>
      <c r="Y449" s="440"/>
      <c r="Z449" s="440"/>
      <c r="AA449" s="88"/>
      <c r="AT449" s="89" t="s">
        <v>130</v>
      </c>
      <c r="AU449" s="89" t="s">
        <v>128</v>
      </c>
      <c r="AV449" s="86" t="s">
        <v>128</v>
      </c>
      <c r="AW449" s="86" t="s">
        <v>131</v>
      </c>
      <c r="AX449" s="86" t="s">
        <v>119</v>
      </c>
      <c r="AY449" s="89" t="s">
        <v>120</v>
      </c>
    </row>
    <row r="450" spans="2:64" s="95" customFormat="1" ht="22.5" customHeight="1" x14ac:dyDescent="0.25">
      <c r="B450" s="90"/>
      <c r="C450" s="441"/>
      <c r="D450" s="441"/>
      <c r="E450" s="92" t="s">
        <v>125</v>
      </c>
      <c r="F450" s="664" t="s">
        <v>146</v>
      </c>
      <c r="G450" s="665"/>
      <c r="H450" s="665"/>
      <c r="I450" s="665"/>
      <c r="J450" s="441"/>
      <c r="K450" s="93">
        <v>230.268</v>
      </c>
      <c r="L450" s="441"/>
      <c r="M450" s="441"/>
      <c r="N450" s="441"/>
      <c r="O450" s="441"/>
      <c r="P450" s="441"/>
      <c r="Q450" s="441"/>
      <c r="R450" s="94"/>
      <c r="T450" s="96"/>
      <c r="U450" s="441"/>
      <c r="V450" s="441"/>
      <c r="W450" s="441"/>
      <c r="X450" s="441"/>
      <c r="Y450" s="441"/>
      <c r="Z450" s="441"/>
      <c r="AA450" s="97"/>
      <c r="AT450" s="98" t="s">
        <v>130</v>
      </c>
      <c r="AU450" s="98" t="s">
        <v>128</v>
      </c>
      <c r="AV450" s="95" t="s">
        <v>127</v>
      </c>
      <c r="AW450" s="95" t="s">
        <v>131</v>
      </c>
      <c r="AX450" s="95" t="s">
        <v>118</v>
      </c>
      <c r="AY450" s="98" t="s">
        <v>120</v>
      </c>
    </row>
    <row r="451" spans="2:64" s="17" customFormat="1" ht="31.5" customHeight="1" x14ac:dyDescent="0.25">
      <c r="B451" s="70"/>
      <c r="C451" s="71" t="s">
        <v>625</v>
      </c>
      <c r="D451" s="71" t="s">
        <v>121</v>
      </c>
      <c r="E451" s="72" t="s">
        <v>626</v>
      </c>
      <c r="F451" s="671" t="s">
        <v>627</v>
      </c>
      <c r="G451" s="667"/>
      <c r="H451" s="667"/>
      <c r="I451" s="667"/>
      <c r="J451" s="73" t="s">
        <v>172</v>
      </c>
      <c r="K451" s="74">
        <v>7.58</v>
      </c>
      <c r="L451" s="666"/>
      <c r="M451" s="667"/>
      <c r="N451" s="666">
        <f>ROUND(L451*K451,2)</f>
        <v>0</v>
      </c>
      <c r="O451" s="667"/>
      <c r="P451" s="667"/>
      <c r="Q451" s="667"/>
      <c r="R451" s="75"/>
      <c r="T451" s="76" t="s">
        <v>125</v>
      </c>
      <c r="U451" s="77" t="s">
        <v>126</v>
      </c>
      <c r="V451" s="78">
        <v>0.35</v>
      </c>
      <c r="W451" s="78">
        <f>V451*K451</f>
        <v>2.653</v>
      </c>
      <c r="X451" s="78">
        <v>1.575E-2</v>
      </c>
      <c r="Y451" s="78">
        <f>X451*K451</f>
        <v>0.11938500000000001</v>
      </c>
      <c r="Z451" s="78">
        <v>0</v>
      </c>
      <c r="AA451" s="79">
        <f>Z451*K451</f>
        <v>0</v>
      </c>
      <c r="AR451" s="30" t="s">
        <v>127</v>
      </c>
      <c r="AT451" s="30" t="s">
        <v>121</v>
      </c>
      <c r="AU451" s="30" t="s">
        <v>128</v>
      </c>
      <c r="AY451" s="30" t="s">
        <v>120</v>
      </c>
      <c r="BE451" s="80">
        <f>IF(U451="základní",N451,0)</f>
        <v>0</v>
      </c>
      <c r="BF451" s="80">
        <f>IF(U451="snížená",N451,0)</f>
        <v>0</v>
      </c>
      <c r="BG451" s="80">
        <f>IF(U451="zákl. přenesená",N451,0)</f>
        <v>0</v>
      </c>
      <c r="BH451" s="80">
        <f>IF(U451="sníž. přenesená",N451,0)</f>
        <v>0</v>
      </c>
      <c r="BI451" s="80">
        <f>IF(U451="nulová",N451,0)</f>
        <v>0</v>
      </c>
      <c r="BJ451" s="30" t="s">
        <v>118</v>
      </c>
      <c r="BK451" s="80">
        <f>ROUND(L451*K451,2)</f>
        <v>0</v>
      </c>
      <c r="BL451" s="30" t="s">
        <v>127</v>
      </c>
    </row>
    <row r="452" spans="2:64" s="86" customFormat="1" ht="44.25" customHeight="1" x14ac:dyDescent="0.25">
      <c r="B452" s="81"/>
      <c r="C452" s="440"/>
      <c r="D452" s="440"/>
      <c r="E452" s="83" t="s">
        <v>125</v>
      </c>
      <c r="F452" s="661" t="s">
        <v>628</v>
      </c>
      <c r="G452" s="662"/>
      <c r="H452" s="662"/>
      <c r="I452" s="662"/>
      <c r="J452" s="440"/>
      <c r="K452" s="84">
        <v>7.58</v>
      </c>
      <c r="L452" s="440"/>
      <c r="M452" s="440"/>
      <c r="N452" s="440"/>
      <c r="O452" s="440"/>
      <c r="P452" s="440"/>
      <c r="Q452" s="440"/>
      <c r="R452" s="85"/>
      <c r="T452" s="87"/>
      <c r="U452" s="440"/>
      <c r="V452" s="440"/>
      <c r="W452" s="440"/>
      <c r="X452" s="440"/>
      <c r="Y452" s="440"/>
      <c r="Z452" s="440"/>
      <c r="AA452" s="88"/>
      <c r="AT452" s="89" t="s">
        <v>130</v>
      </c>
      <c r="AU452" s="89" t="s">
        <v>128</v>
      </c>
      <c r="AV452" s="86" t="s">
        <v>128</v>
      </c>
      <c r="AW452" s="86" t="s">
        <v>131</v>
      </c>
      <c r="AX452" s="86" t="s">
        <v>118</v>
      </c>
      <c r="AY452" s="89" t="s">
        <v>120</v>
      </c>
    </row>
    <row r="453" spans="2:64" s="17" customFormat="1" ht="31.5" customHeight="1" x14ac:dyDescent="0.25">
      <c r="B453" s="70"/>
      <c r="C453" s="71" t="s">
        <v>629</v>
      </c>
      <c r="D453" s="71" t="s">
        <v>121</v>
      </c>
      <c r="E453" s="72" t="s">
        <v>630</v>
      </c>
      <c r="F453" s="671" t="s">
        <v>631</v>
      </c>
      <c r="G453" s="667"/>
      <c r="H453" s="667"/>
      <c r="I453" s="667"/>
      <c r="J453" s="73" t="s">
        <v>172</v>
      </c>
      <c r="K453" s="74">
        <v>244.07499999999999</v>
      </c>
      <c r="L453" s="666"/>
      <c r="M453" s="667"/>
      <c r="N453" s="666">
        <f>ROUND(L453*K453,2)</f>
        <v>0</v>
      </c>
      <c r="O453" s="667"/>
      <c r="P453" s="667"/>
      <c r="Q453" s="667"/>
      <c r="R453" s="75"/>
      <c r="T453" s="76" t="s">
        <v>125</v>
      </c>
      <c r="U453" s="77" t="s">
        <v>126</v>
      </c>
      <c r="V453" s="78">
        <v>0.47</v>
      </c>
      <c r="W453" s="78">
        <f>V453*K453</f>
        <v>114.71524999999998</v>
      </c>
      <c r="X453" s="78">
        <v>1.8380000000000001E-2</v>
      </c>
      <c r="Y453" s="78">
        <f>X453*K453</f>
        <v>4.4860984999999998</v>
      </c>
      <c r="Z453" s="78">
        <v>0</v>
      </c>
      <c r="AA453" s="79">
        <f>Z453*K453</f>
        <v>0</v>
      </c>
      <c r="AR453" s="30" t="s">
        <v>127</v>
      </c>
      <c r="AT453" s="30" t="s">
        <v>121</v>
      </c>
      <c r="AU453" s="30" t="s">
        <v>128</v>
      </c>
      <c r="AY453" s="30" t="s">
        <v>120</v>
      </c>
      <c r="BE453" s="80">
        <f>IF(U453="základní",N453,0)</f>
        <v>0</v>
      </c>
      <c r="BF453" s="80">
        <f>IF(U453="snížená",N453,0)</f>
        <v>0</v>
      </c>
      <c r="BG453" s="80">
        <f>IF(U453="zákl. přenesená",N453,0)</f>
        <v>0</v>
      </c>
      <c r="BH453" s="80">
        <f>IF(U453="sníž. přenesená",N453,0)</f>
        <v>0</v>
      </c>
      <c r="BI453" s="80">
        <f>IF(U453="nulová",N453,0)</f>
        <v>0</v>
      </c>
      <c r="BJ453" s="30" t="s">
        <v>118</v>
      </c>
      <c r="BK453" s="80">
        <f>ROUND(L453*K453,2)</f>
        <v>0</v>
      </c>
      <c r="BL453" s="30" t="s">
        <v>127</v>
      </c>
    </row>
    <row r="454" spans="2:64" s="86" customFormat="1" ht="44.25" customHeight="1" x14ac:dyDescent="0.25">
      <c r="B454" s="81"/>
      <c r="C454" s="440"/>
      <c r="D454" s="440"/>
      <c r="E454" s="83" t="s">
        <v>125</v>
      </c>
      <c r="F454" s="661" t="s">
        <v>632</v>
      </c>
      <c r="G454" s="662"/>
      <c r="H454" s="662"/>
      <c r="I454" s="662"/>
      <c r="J454" s="440"/>
      <c r="K454" s="84">
        <v>74.727999999999994</v>
      </c>
      <c r="L454" s="440"/>
      <c r="M454" s="440"/>
      <c r="N454" s="440"/>
      <c r="O454" s="440"/>
      <c r="P454" s="440"/>
      <c r="Q454" s="440"/>
      <c r="R454" s="85"/>
      <c r="T454" s="87"/>
      <c r="U454" s="440"/>
      <c r="V454" s="440"/>
      <c r="W454" s="440"/>
      <c r="X454" s="440"/>
      <c r="Y454" s="440"/>
      <c r="Z454" s="440"/>
      <c r="AA454" s="88"/>
      <c r="AT454" s="89" t="s">
        <v>130</v>
      </c>
      <c r="AU454" s="89" t="s">
        <v>128</v>
      </c>
      <c r="AV454" s="86" t="s">
        <v>128</v>
      </c>
      <c r="AW454" s="86" t="s">
        <v>131</v>
      </c>
      <c r="AX454" s="86" t="s">
        <v>119</v>
      </c>
      <c r="AY454" s="89" t="s">
        <v>120</v>
      </c>
    </row>
    <row r="455" spans="2:64" s="86" customFormat="1" ht="44.25" customHeight="1" x14ac:dyDescent="0.25">
      <c r="B455" s="81"/>
      <c r="C455" s="440"/>
      <c r="D455" s="440"/>
      <c r="E455" s="83" t="s">
        <v>125</v>
      </c>
      <c r="F455" s="663" t="s">
        <v>633</v>
      </c>
      <c r="G455" s="662"/>
      <c r="H455" s="662"/>
      <c r="I455" s="662"/>
      <c r="J455" s="440"/>
      <c r="K455" s="84">
        <v>17.369</v>
      </c>
      <c r="L455" s="440"/>
      <c r="M455" s="440"/>
      <c r="N455" s="440"/>
      <c r="O455" s="440"/>
      <c r="P455" s="440"/>
      <c r="Q455" s="440"/>
      <c r="R455" s="85"/>
      <c r="T455" s="87"/>
      <c r="U455" s="440"/>
      <c r="V455" s="440"/>
      <c r="W455" s="440"/>
      <c r="X455" s="440"/>
      <c r="Y455" s="440"/>
      <c r="Z455" s="440"/>
      <c r="AA455" s="88"/>
      <c r="AT455" s="89" t="s">
        <v>130</v>
      </c>
      <c r="AU455" s="89" t="s">
        <v>128</v>
      </c>
      <c r="AV455" s="86" t="s">
        <v>128</v>
      </c>
      <c r="AW455" s="86" t="s">
        <v>131</v>
      </c>
      <c r="AX455" s="86" t="s">
        <v>119</v>
      </c>
      <c r="AY455" s="89" t="s">
        <v>120</v>
      </c>
    </row>
    <row r="456" spans="2:64" s="86" customFormat="1" ht="44.25" customHeight="1" x14ac:dyDescent="0.25">
      <c r="B456" s="81"/>
      <c r="C456" s="440"/>
      <c r="D456" s="440"/>
      <c r="E456" s="83" t="s">
        <v>125</v>
      </c>
      <c r="F456" s="663" t="s">
        <v>634</v>
      </c>
      <c r="G456" s="662"/>
      <c r="H456" s="662"/>
      <c r="I456" s="662"/>
      <c r="J456" s="440"/>
      <c r="K456" s="84">
        <v>76.921000000000006</v>
      </c>
      <c r="L456" s="440"/>
      <c r="M456" s="440"/>
      <c r="N456" s="440"/>
      <c r="O456" s="440"/>
      <c r="P456" s="440"/>
      <c r="Q456" s="440"/>
      <c r="R456" s="85"/>
      <c r="T456" s="87"/>
      <c r="U456" s="440"/>
      <c r="V456" s="440"/>
      <c r="W456" s="440"/>
      <c r="X456" s="440"/>
      <c r="Y456" s="440"/>
      <c r="Z456" s="440"/>
      <c r="AA456" s="88"/>
      <c r="AT456" s="89" t="s">
        <v>130</v>
      </c>
      <c r="AU456" s="89" t="s">
        <v>128</v>
      </c>
      <c r="AV456" s="86" t="s">
        <v>128</v>
      </c>
      <c r="AW456" s="86" t="s">
        <v>131</v>
      </c>
      <c r="AX456" s="86" t="s">
        <v>119</v>
      </c>
      <c r="AY456" s="89" t="s">
        <v>120</v>
      </c>
    </row>
    <row r="457" spans="2:64" s="86" customFormat="1" ht="31.5" customHeight="1" x14ac:dyDescent="0.25">
      <c r="B457" s="81"/>
      <c r="C457" s="440"/>
      <c r="D457" s="440"/>
      <c r="E457" s="83" t="s">
        <v>125</v>
      </c>
      <c r="F457" s="663" t="s">
        <v>635</v>
      </c>
      <c r="G457" s="662"/>
      <c r="H457" s="662"/>
      <c r="I457" s="662"/>
      <c r="J457" s="440"/>
      <c r="K457" s="84">
        <v>24.398</v>
      </c>
      <c r="L457" s="440"/>
      <c r="M457" s="440"/>
      <c r="N457" s="440"/>
      <c r="O457" s="440"/>
      <c r="P457" s="440"/>
      <c r="Q457" s="440"/>
      <c r="R457" s="85"/>
      <c r="T457" s="87"/>
      <c r="U457" s="440"/>
      <c r="V457" s="440"/>
      <c r="W457" s="440"/>
      <c r="X457" s="440"/>
      <c r="Y457" s="440"/>
      <c r="Z457" s="440"/>
      <c r="AA457" s="88"/>
      <c r="AT457" s="89" t="s">
        <v>130</v>
      </c>
      <c r="AU457" s="89" t="s">
        <v>128</v>
      </c>
      <c r="AV457" s="86" t="s">
        <v>128</v>
      </c>
      <c r="AW457" s="86" t="s">
        <v>131</v>
      </c>
      <c r="AX457" s="86" t="s">
        <v>119</v>
      </c>
      <c r="AY457" s="89" t="s">
        <v>120</v>
      </c>
    </row>
    <row r="458" spans="2:64" s="86" customFormat="1" ht="57" customHeight="1" x14ac:dyDescent="0.25">
      <c r="B458" s="81"/>
      <c r="C458" s="440"/>
      <c r="D458" s="440"/>
      <c r="E458" s="83" t="s">
        <v>125</v>
      </c>
      <c r="F458" s="663" t="s">
        <v>636</v>
      </c>
      <c r="G458" s="662"/>
      <c r="H458" s="662"/>
      <c r="I458" s="662"/>
      <c r="J458" s="440"/>
      <c r="K458" s="84">
        <v>4.6070000000000002</v>
      </c>
      <c r="L458" s="440"/>
      <c r="M458" s="440"/>
      <c r="N458" s="440"/>
      <c r="O458" s="440"/>
      <c r="P458" s="440"/>
      <c r="Q458" s="440"/>
      <c r="R458" s="85"/>
      <c r="T458" s="87"/>
      <c r="U458" s="440"/>
      <c r="V458" s="440"/>
      <c r="W458" s="440"/>
      <c r="X458" s="440"/>
      <c r="Y458" s="440"/>
      <c r="Z458" s="440"/>
      <c r="AA458" s="88"/>
      <c r="AT458" s="89" t="s">
        <v>130</v>
      </c>
      <c r="AU458" s="89" t="s">
        <v>128</v>
      </c>
      <c r="AV458" s="86" t="s">
        <v>128</v>
      </c>
      <c r="AW458" s="86" t="s">
        <v>131</v>
      </c>
      <c r="AX458" s="86" t="s">
        <v>119</v>
      </c>
      <c r="AY458" s="89" t="s">
        <v>120</v>
      </c>
    </row>
    <row r="459" spans="2:64" s="86" customFormat="1" ht="44.25" customHeight="1" x14ac:dyDescent="0.25">
      <c r="B459" s="81"/>
      <c r="C459" s="440"/>
      <c r="D459" s="440"/>
      <c r="E459" s="83" t="s">
        <v>125</v>
      </c>
      <c r="F459" s="663" t="s">
        <v>637</v>
      </c>
      <c r="G459" s="662"/>
      <c r="H459" s="662"/>
      <c r="I459" s="662"/>
      <c r="J459" s="440"/>
      <c r="K459" s="84">
        <v>13.425000000000001</v>
      </c>
      <c r="L459" s="440"/>
      <c r="M459" s="440"/>
      <c r="N459" s="440"/>
      <c r="O459" s="440"/>
      <c r="P459" s="440"/>
      <c r="Q459" s="440"/>
      <c r="R459" s="85"/>
      <c r="T459" s="87"/>
      <c r="U459" s="440"/>
      <c r="V459" s="440"/>
      <c r="W459" s="440"/>
      <c r="X459" s="440"/>
      <c r="Y459" s="440"/>
      <c r="Z459" s="440"/>
      <c r="AA459" s="88"/>
      <c r="AT459" s="89" t="s">
        <v>130</v>
      </c>
      <c r="AU459" s="89" t="s">
        <v>128</v>
      </c>
      <c r="AV459" s="86" t="s">
        <v>128</v>
      </c>
      <c r="AW459" s="86" t="s">
        <v>131</v>
      </c>
      <c r="AX459" s="86" t="s">
        <v>119</v>
      </c>
      <c r="AY459" s="89" t="s">
        <v>120</v>
      </c>
    </row>
    <row r="460" spans="2:64" s="86" customFormat="1" ht="44.25" customHeight="1" x14ac:dyDescent="0.25">
      <c r="B460" s="81"/>
      <c r="C460" s="440"/>
      <c r="D460" s="440"/>
      <c r="E460" s="83" t="s">
        <v>125</v>
      </c>
      <c r="F460" s="663" t="s">
        <v>638</v>
      </c>
      <c r="G460" s="662"/>
      <c r="H460" s="662"/>
      <c r="I460" s="662"/>
      <c r="J460" s="440"/>
      <c r="K460" s="84">
        <v>17.033000000000001</v>
      </c>
      <c r="L460" s="440"/>
      <c r="M460" s="440"/>
      <c r="N460" s="440"/>
      <c r="O460" s="440"/>
      <c r="P460" s="440"/>
      <c r="Q460" s="440"/>
      <c r="R460" s="85"/>
      <c r="T460" s="87"/>
      <c r="U460" s="440"/>
      <c r="V460" s="440"/>
      <c r="W460" s="440"/>
      <c r="X460" s="440"/>
      <c r="Y460" s="440"/>
      <c r="Z460" s="440"/>
      <c r="AA460" s="88"/>
      <c r="AT460" s="89" t="s">
        <v>130</v>
      </c>
      <c r="AU460" s="89" t="s">
        <v>128</v>
      </c>
      <c r="AV460" s="86" t="s">
        <v>128</v>
      </c>
      <c r="AW460" s="86" t="s">
        <v>131</v>
      </c>
      <c r="AX460" s="86" t="s">
        <v>119</v>
      </c>
      <c r="AY460" s="89" t="s">
        <v>120</v>
      </c>
    </row>
    <row r="461" spans="2:64" s="86" customFormat="1" ht="31.5" customHeight="1" x14ac:dyDescent="0.25">
      <c r="B461" s="81"/>
      <c r="C461" s="440"/>
      <c r="D461" s="440"/>
      <c r="E461" s="83" t="s">
        <v>125</v>
      </c>
      <c r="F461" s="663" t="s">
        <v>639</v>
      </c>
      <c r="G461" s="662"/>
      <c r="H461" s="662"/>
      <c r="I461" s="662"/>
      <c r="J461" s="440"/>
      <c r="K461" s="84">
        <v>15.593999999999999</v>
      </c>
      <c r="L461" s="440"/>
      <c r="M461" s="440"/>
      <c r="N461" s="440"/>
      <c r="O461" s="440"/>
      <c r="P461" s="440"/>
      <c r="Q461" s="440"/>
      <c r="R461" s="85"/>
      <c r="T461" s="87"/>
      <c r="U461" s="440"/>
      <c r="V461" s="440"/>
      <c r="W461" s="440"/>
      <c r="X461" s="440"/>
      <c r="Y461" s="440"/>
      <c r="Z461" s="440"/>
      <c r="AA461" s="88"/>
      <c r="AT461" s="89" t="s">
        <v>130</v>
      </c>
      <c r="AU461" s="89" t="s">
        <v>128</v>
      </c>
      <c r="AV461" s="86" t="s">
        <v>128</v>
      </c>
      <c r="AW461" s="86" t="s">
        <v>131</v>
      </c>
      <c r="AX461" s="86" t="s">
        <v>119</v>
      </c>
      <c r="AY461" s="89" t="s">
        <v>120</v>
      </c>
    </row>
    <row r="462" spans="2:64" s="95" customFormat="1" ht="22.5" customHeight="1" x14ac:dyDescent="0.25">
      <c r="B462" s="90"/>
      <c r="C462" s="441"/>
      <c r="D462" s="441"/>
      <c r="E462" s="92" t="s">
        <v>125</v>
      </c>
      <c r="F462" s="664" t="s">
        <v>146</v>
      </c>
      <c r="G462" s="665"/>
      <c r="H462" s="665"/>
      <c r="I462" s="665"/>
      <c r="J462" s="441"/>
      <c r="K462" s="93">
        <v>244.07499999999999</v>
      </c>
      <c r="L462" s="441"/>
      <c r="M462" s="441"/>
      <c r="N462" s="441"/>
      <c r="O462" s="441"/>
      <c r="P462" s="441"/>
      <c r="Q462" s="441"/>
      <c r="R462" s="94"/>
      <c r="T462" s="96"/>
      <c r="U462" s="441"/>
      <c r="V462" s="441"/>
      <c r="W462" s="441"/>
      <c r="X462" s="441"/>
      <c r="Y462" s="441"/>
      <c r="Z462" s="441"/>
      <c r="AA462" s="97"/>
      <c r="AT462" s="98" t="s">
        <v>130</v>
      </c>
      <c r="AU462" s="98" t="s">
        <v>128</v>
      </c>
      <c r="AV462" s="95" t="s">
        <v>127</v>
      </c>
      <c r="AW462" s="95" t="s">
        <v>131</v>
      </c>
      <c r="AX462" s="95" t="s">
        <v>118</v>
      </c>
      <c r="AY462" s="98" t="s">
        <v>120</v>
      </c>
    </row>
    <row r="463" spans="2:64" s="17" customFormat="1" ht="31.5" customHeight="1" x14ac:dyDescent="0.25">
      <c r="B463" s="70"/>
      <c r="C463" s="71" t="s">
        <v>640</v>
      </c>
      <c r="D463" s="71" t="s">
        <v>121</v>
      </c>
      <c r="E463" s="72" t="s">
        <v>641</v>
      </c>
      <c r="F463" s="671" t="s">
        <v>642</v>
      </c>
      <c r="G463" s="667"/>
      <c r="H463" s="667"/>
      <c r="I463" s="667"/>
      <c r="J463" s="73" t="s">
        <v>172</v>
      </c>
      <c r="K463" s="74">
        <v>244.07499999999999</v>
      </c>
      <c r="L463" s="666"/>
      <c r="M463" s="667"/>
      <c r="N463" s="666">
        <f>ROUND(L463*K463,2)</f>
        <v>0</v>
      </c>
      <c r="O463" s="667"/>
      <c r="P463" s="667"/>
      <c r="Q463" s="667"/>
      <c r="R463" s="75"/>
      <c r="T463" s="76" t="s">
        <v>125</v>
      </c>
      <c r="U463" s="77" t="s">
        <v>126</v>
      </c>
      <c r="V463" s="78">
        <v>0.09</v>
      </c>
      <c r="W463" s="78">
        <f>V463*K463</f>
        <v>21.966749999999998</v>
      </c>
      <c r="X463" s="78">
        <v>7.9000000000000008E-3</v>
      </c>
      <c r="Y463" s="78">
        <f>X463*K463</f>
        <v>1.9281925000000002</v>
      </c>
      <c r="Z463" s="78">
        <v>0</v>
      </c>
      <c r="AA463" s="79">
        <f>Z463*K463</f>
        <v>0</v>
      </c>
      <c r="AR463" s="30" t="s">
        <v>127</v>
      </c>
      <c r="AT463" s="30" t="s">
        <v>121</v>
      </c>
      <c r="AU463" s="30" t="s">
        <v>128</v>
      </c>
      <c r="AY463" s="30" t="s">
        <v>120</v>
      </c>
      <c r="BE463" s="80">
        <f>IF(U463="základní",N463,0)</f>
        <v>0</v>
      </c>
      <c r="BF463" s="80">
        <f>IF(U463="snížená",N463,0)</f>
        <v>0</v>
      </c>
      <c r="BG463" s="80">
        <f>IF(U463="zákl. přenesená",N463,0)</f>
        <v>0</v>
      </c>
      <c r="BH463" s="80">
        <f>IF(U463="sníž. přenesená",N463,0)</f>
        <v>0</v>
      </c>
      <c r="BI463" s="80">
        <f>IF(U463="nulová",N463,0)</f>
        <v>0</v>
      </c>
      <c r="BJ463" s="30" t="s">
        <v>118</v>
      </c>
      <c r="BK463" s="80">
        <f>ROUND(L463*K463,2)</f>
        <v>0</v>
      </c>
      <c r="BL463" s="30" t="s">
        <v>127</v>
      </c>
    </row>
    <row r="464" spans="2:64" s="86" customFormat="1" ht="22.5" customHeight="1" x14ac:dyDescent="0.25">
      <c r="B464" s="81"/>
      <c r="C464" s="440"/>
      <c r="D464" s="440"/>
      <c r="E464" s="83" t="s">
        <v>125</v>
      </c>
      <c r="F464" s="661" t="s">
        <v>643</v>
      </c>
      <c r="G464" s="662"/>
      <c r="H464" s="662"/>
      <c r="I464" s="662"/>
      <c r="J464" s="440"/>
      <c r="K464" s="84">
        <v>244.07499999999999</v>
      </c>
      <c r="L464" s="440"/>
      <c r="M464" s="440"/>
      <c r="N464" s="440"/>
      <c r="O464" s="440"/>
      <c r="P464" s="440"/>
      <c r="Q464" s="440"/>
      <c r="R464" s="85"/>
      <c r="T464" s="87"/>
      <c r="U464" s="440"/>
      <c r="V464" s="440"/>
      <c r="W464" s="440"/>
      <c r="X464" s="440"/>
      <c r="Y464" s="440"/>
      <c r="Z464" s="440"/>
      <c r="AA464" s="88"/>
      <c r="AT464" s="89" t="s">
        <v>130</v>
      </c>
      <c r="AU464" s="89" t="s">
        <v>128</v>
      </c>
      <c r="AV464" s="86" t="s">
        <v>128</v>
      </c>
      <c r="AW464" s="86" t="s">
        <v>131</v>
      </c>
      <c r="AX464" s="86" t="s">
        <v>118</v>
      </c>
      <c r="AY464" s="89" t="s">
        <v>120</v>
      </c>
    </row>
    <row r="465" spans="2:64" s="17" customFormat="1" ht="31.5" customHeight="1" x14ac:dyDescent="0.25">
      <c r="B465" s="70"/>
      <c r="C465" s="71" t="s">
        <v>644</v>
      </c>
      <c r="D465" s="71" t="s">
        <v>121</v>
      </c>
      <c r="E465" s="72" t="s">
        <v>645</v>
      </c>
      <c r="F465" s="671" t="s">
        <v>646</v>
      </c>
      <c r="G465" s="667"/>
      <c r="H465" s="667"/>
      <c r="I465" s="667"/>
      <c r="J465" s="73" t="s">
        <v>447</v>
      </c>
      <c r="K465" s="74">
        <v>1</v>
      </c>
      <c r="L465" s="666"/>
      <c r="M465" s="667"/>
      <c r="N465" s="666">
        <f>ROUND(L465*K465,2)</f>
        <v>0</v>
      </c>
      <c r="O465" s="667"/>
      <c r="P465" s="667"/>
      <c r="Q465" s="667"/>
      <c r="R465" s="75"/>
      <c r="T465" s="76" t="s">
        <v>125</v>
      </c>
      <c r="U465" s="77" t="s">
        <v>126</v>
      </c>
      <c r="V465" s="78">
        <v>0.45200000000000001</v>
      </c>
      <c r="W465" s="78">
        <f>V465*K465</f>
        <v>0.45200000000000001</v>
      </c>
      <c r="X465" s="78">
        <v>1.0200000000000001E-2</v>
      </c>
      <c r="Y465" s="78">
        <f>X465*K465</f>
        <v>1.0200000000000001E-2</v>
      </c>
      <c r="Z465" s="78">
        <v>0</v>
      </c>
      <c r="AA465" s="79">
        <f>Z465*K465</f>
        <v>0</v>
      </c>
      <c r="AR465" s="30" t="s">
        <v>127</v>
      </c>
      <c r="AT465" s="30" t="s">
        <v>121</v>
      </c>
      <c r="AU465" s="30" t="s">
        <v>128</v>
      </c>
      <c r="AY465" s="30" t="s">
        <v>120</v>
      </c>
      <c r="BE465" s="80">
        <f>IF(U465="základní",N465,0)</f>
        <v>0</v>
      </c>
      <c r="BF465" s="80">
        <f>IF(U465="snížená",N465,0)</f>
        <v>0</v>
      </c>
      <c r="BG465" s="80">
        <f>IF(U465="zákl. přenesená",N465,0)</f>
        <v>0</v>
      </c>
      <c r="BH465" s="80">
        <f>IF(U465="sníž. přenesená",N465,0)</f>
        <v>0</v>
      </c>
      <c r="BI465" s="80">
        <f>IF(U465="nulová",N465,0)</f>
        <v>0</v>
      </c>
      <c r="BJ465" s="30" t="s">
        <v>118</v>
      </c>
      <c r="BK465" s="80">
        <f>ROUND(L465*K465,2)</f>
        <v>0</v>
      </c>
      <c r="BL465" s="30" t="s">
        <v>127</v>
      </c>
    </row>
    <row r="466" spans="2:64" s="86" customFormat="1" ht="31.5" customHeight="1" x14ac:dyDescent="0.25">
      <c r="B466" s="81"/>
      <c r="C466" s="440"/>
      <c r="D466" s="440"/>
      <c r="E466" s="83" t="s">
        <v>125</v>
      </c>
      <c r="F466" s="661" t="s">
        <v>647</v>
      </c>
      <c r="G466" s="662"/>
      <c r="H466" s="662"/>
      <c r="I466" s="662"/>
      <c r="J466" s="440"/>
      <c r="K466" s="84">
        <v>1</v>
      </c>
      <c r="L466" s="440"/>
      <c r="M466" s="440"/>
      <c r="N466" s="440"/>
      <c r="O466" s="440"/>
      <c r="P466" s="440"/>
      <c r="Q466" s="440"/>
      <c r="R466" s="85"/>
      <c r="T466" s="87"/>
      <c r="U466" s="440"/>
      <c r="V466" s="440"/>
      <c r="W466" s="440"/>
      <c r="X466" s="440"/>
      <c r="Y466" s="440"/>
      <c r="Z466" s="440"/>
      <c r="AA466" s="88"/>
      <c r="AT466" s="89" t="s">
        <v>130</v>
      </c>
      <c r="AU466" s="89" t="s">
        <v>128</v>
      </c>
      <c r="AV466" s="86" t="s">
        <v>128</v>
      </c>
      <c r="AW466" s="86" t="s">
        <v>131</v>
      </c>
      <c r="AX466" s="86" t="s">
        <v>118</v>
      </c>
      <c r="AY466" s="89" t="s">
        <v>120</v>
      </c>
    </row>
    <row r="467" spans="2:64" s="17" customFormat="1" ht="31.5" customHeight="1" x14ac:dyDescent="0.25">
      <c r="B467" s="70"/>
      <c r="C467" s="71" t="s">
        <v>648</v>
      </c>
      <c r="D467" s="71" t="s">
        <v>121</v>
      </c>
      <c r="E467" s="72" t="s">
        <v>649</v>
      </c>
      <c r="F467" s="671" t="s">
        <v>650</v>
      </c>
      <c r="G467" s="667"/>
      <c r="H467" s="667"/>
      <c r="I467" s="667"/>
      <c r="J467" s="73" t="s">
        <v>172</v>
      </c>
      <c r="K467" s="74">
        <v>2.88</v>
      </c>
      <c r="L467" s="666"/>
      <c r="M467" s="667"/>
      <c r="N467" s="666">
        <f>ROUND(L467*K467,2)</f>
        <v>0</v>
      </c>
      <c r="O467" s="667"/>
      <c r="P467" s="667"/>
      <c r="Q467" s="667"/>
      <c r="R467" s="75"/>
      <c r="T467" s="76" t="s">
        <v>125</v>
      </c>
      <c r="U467" s="77" t="s">
        <v>126</v>
      </c>
      <c r="V467" s="78">
        <v>1.355</v>
      </c>
      <c r="W467" s="78">
        <f>V467*K467</f>
        <v>3.9023999999999996</v>
      </c>
      <c r="X467" s="78">
        <v>3.3579999999999999E-2</v>
      </c>
      <c r="Y467" s="78">
        <f>X467*K467</f>
        <v>9.6710399999999988E-2</v>
      </c>
      <c r="Z467" s="78">
        <v>0</v>
      </c>
      <c r="AA467" s="79">
        <f>Z467*K467</f>
        <v>0</v>
      </c>
      <c r="AR467" s="30" t="s">
        <v>127</v>
      </c>
      <c r="AT467" s="30" t="s">
        <v>121</v>
      </c>
      <c r="AU467" s="30" t="s">
        <v>128</v>
      </c>
      <c r="AY467" s="30" t="s">
        <v>120</v>
      </c>
      <c r="BE467" s="80">
        <f>IF(U467="základní",N467,0)</f>
        <v>0</v>
      </c>
      <c r="BF467" s="80">
        <f>IF(U467="snížená",N467,0)</f>
        <v>0</v>
      </c>
      <c r="BG467" s="80">
        <f>IF(U467="zákl. přenesená",N467,0)</f>
        <v>0</v>
      </c>
      <c r="BH467" s="80">
        <f>IF(U467="sníž. přenesená",N467,0)</f>
        <v>0</v>
      </c>
      <c r="BI467" s="80">
        <f>IF(U467="nulová",N467,0)</f>
        <v>0</v>
      </c>
      <c r="BJ467" s="30" t="s">
        <v>118</v>
      </c>
      <c r="BK467" s="80">
        <f>ROUND(L467*K467,2)</f>
        <v>0</v>
      </c>
      <c r="BL467" s="30" t="s">
        <v>127</v>
      </c>
    </row>
    <row r="468" spans="2:64" s="86" customFormat="1" ht="44.25" customHeight="1" x14ac:dyDescent="0.25">
      <c r="B468" s="81"/>
      <c r="C468" s="440"/>
      <c r="D468" s="440"/>
      <c r="E468" s="83" t="s">
        <v>125</v>
      </c>
      <c r="F468" s="661" t="s">
        <v>651</v>
      </c>
      <c r="G468" s="662"/>
      <c r="H468" s="662"/>
      <c r="I468" s="662"/>
      <c r="J468" s="440"/>
      <c r="K468" s="84">
        <v>1.1100000000000001</v>
      </c>
      <c r="L468" s="440"/>
      <c r="M468" s="440"/>
      <c r="N468" s="440"/>
      <c r="O468" s="440"/>
      <c r="P468" s="440"/>
      <c r="Q468" s="440"/>
      <c r="R468" s="85"/>
      <c r="T468" s="87"/>
      <c r="U468" s="440"/>
      <c r="V468" s="440"/>
      <c r="W468" s="440"/>
      <c r="X468" s="440"/>
      <c r="Y468" s="440"/>
      <c r="Z468" s="440"/>
      <c r="AA468" s="88"/>
      <c r="AT468" s="89" t="s">
        <v>130</v>
      </c>
      <c r="AU468" s="89" t="s">
        <v>128</v>
      </c>
      <c r="AV468" s="86" t="s">
        <v>128</v>
      </c>
      <c r="AW468" s="86" t="s">
        <v>131</v>
      </c>
      <c r="AX468" s="86" t="s">
        <v>119</v>
      </c>
      <c r="AY468" s="89" t="s">
        <v>120</v>
      </c>
    </row>
    <row r="469" spans="2:64" s="86" customFormat="1" ht="44.25" customHeight="1" x14ac:dyDescent="0.25">
      <c r="B469" s="81"/>
      <c r="C469" s="440"/>
      <c r="D469" s="440"/>
      <c r="E469" s="83" t="s">
        <v>125</v>
      </c>
      <c r="F469" s="663" t="s">
        <v>652</v>
      </c>
      <c r="G469" s="662"/>
      <c r="H469" s="662"/>
      <c r="I469" s="662"/>
      <c r="J469" s="440"/>
      <c r="K469" s="84">
        <v>1.77</v>
      </c>
      <c r="L469" s="440"/>
      <c r="M469" s="440"/>
      <c r="N469" s="440"/>
      <c r="O469" s="440"/>
      <c r="P469" s="440"/>
      <c r="Q469" s="440"/>
      <c r="R469" s="85"/>
      <c r="T469" s="87"/>
      <c r="U469" s="440"/>
      <c r="V469" s="440"/>
      <c r="W469" s="440"/>
      <c r="X469" s="440"/>
      <c r="Y469" s="440"/>
      <c r="Z469" s="440"/>
      <c r="AA469" s="88"/>
      <c r="AT469" s="89" t="s">
        <v>130</v>
      </c>
      <c r="AU469" s="89" t="s">
        <v>128</v>
      </c>
      <c r="AV469" s="86" t="s">
        <v>128</v>
      </c>
      <c r="AW469" s="86" t="s">
        <v>131</v>
      </c>
      <c r="AX469" s="86" t="s">
        <v>119</v>
      </c>
      <c r="AY469" s="89" t="s">
        <v>120</v>
      </c>
    </row>
    <row r="470" spans="2:64" s="95" customFormat="1" ht="22.5" customHeight="1" x14ac:dyDescent="0.25">
      <c r="B470" s="90"/>
      <c r="C470" s="441"/>
      <c r="D470" s="441"/>
      <c r="E470" s="92" t="s">
        <v>125</v>
      </c>
      <c r="F470" s="664" t="s">
        <v>146</v>
      </c>
      <c r="G470" s="665"/>
      <c r="H470" s="665"/>
      <c r="I470" s="665"/>
      <c r="J470" s="441"/>
      <c r="K470" s="93">
        <v>2.88</v>
      </c>
      <c r="L470" s="441"/>
      <c r="M470" s="441"/>
      <c r="N470" s="441"/>
      <c r="O470" s="441"/>
      <c r="P470" s="441"/>
      <c r="Q470" s="441"/>
      <c r="R470" s="94"/>
      <c r="T470" s="96"/>
      <c r="U470" s="441"/>
      <c r="V470" s="441"/>
      <c r="W470" s="441"/>
      <c r="X470" s="441"/>
      <c r="Y470" s="441"/>
      <c r="Z470" s="441"/>
      <c r="AA470" s="97"/>
      <c r="AT470" s="98" t="s">
        <v>130</v>
      </c>
      <c r="AU470" s="98" t="s">
        <v>128</v>
      </c>
      <c r="AV470" s="95" t="s">
        <v>127</v>
      </c>
      <c r="AW470" s="95" t="s">
        <v>131</v>
      </c>
      <c r="AX470" s="95" t="s">
        <v>118</v>
      </c>
      <c r="AY470" s="98" t="s">
        <v>120</v>
      </c>
    </row>
    <row r="471" spans="2:64" s="17" customFormat="1" ht="31.5" customHeight="1" x14ac:dyDescent="0.25">
      <c r="B471" s="70"/>
      <c r="C471" s="71" t="s">
        <v>653</v>
      </c>
      <c r="D471" s="71" t="s">
        <v>121</v>
      </c>
      <c r="E471" s="72" t="s">
        <v>654</v>
      </c>
      <c r="F471" s="671" t="s">
        <v>655</v>
      </c>
      <c r="G471" s="667"/>
      <c r="H471" s="667"/>
      <c r="I471" s="667"/>
      <c r="J471" s="73" t="s">
        <v>172</v>
      </c>
      <c r="K471" s="74">
        <v>196.51400000000001</v>
      </c>
      <c r="L471" s="666"/>
      <c r="M471" s="667"/>
      <c r="N471" s="666">
        <f>ROUND(L471*K471,2)</f>
        <v>0</v>
      </c>
      <c r="O471" s="667"/>
      <c r="P471" s="667"/>
      <c r="Q471" s="667"/>
      <c r="R471" s="75"/>
      <c r="T471" s="76" t="s">
        <v>125</v>
      </c>
      <c r="U471" s="77" t="s">
        <v>126</v>
      </c>
      <c r="V471" s="78">
        <v>0.19</v>
      </c>
      <c r="W471" s="78">
        <f>V471*K471</f>
        <v>37.33766</v>
      </c>
      <c r="X471" s="78">
        <v>5.7000000000000002E-3</v>
      </c>
      <c r="Y471" s="78">
        <f>X471*K471</f>
        <v>1.1201298000000002</v>
      </c>
      <c r="Z471" s="78">
        <v>0</v>
      </c>
      <c r="AA471" s="79">
        <f>Z471*K471</f>
        <v>0</v>
      </c>
      <c r="AR471" s="30" t="s">
        <v>127</v>
      </c>
      <c r="AT471" s="30" t="s">
        <v>121</v>
      </c>
      <c r="AU471" s="30" t="s">
        <v>128</v>
      </c>
      <c r="AY471" s="30" t="s">
        <v>120</v>
      </c>
      <c r="BE471" s="80">
        <f>IF(U471="základní",N471,0)</f>
        <v>0</v>
      </c>
      <c r="BF471" s="80">
        <f>IF(U471="snížená",N471,0)</f>
        <v>0</v>
      </c>
      <c r="BG471" s="80">
        <f>IF(U471="zákl. přenesená",N471,0)</f>
        <v>0</v>
      </c>
      <c r="BH471" s="80">
        <f>IF(U471="sníž. přenesená",N471,0)</f>
        <v>0</v>
      </c>
      <c r="BI471" s="80">
        <f>IF(U471="nulová",N471,0)</f>
        <v>0</v>
      </c>
      <c r="BJ471" s="30" t="s">
        <v>118</v>
      </c>
      <c r="BK471" s="80">
        <f>ROUND(L471*K471,2)</f>
        <v>0</v>
      </c>
      <c r="BL471" s="30" t="s">
        <v>127</v>
      </c>
    </row>
    <row r="472" spans="2:64" s="86" customFormat="1" ht="31.5" customHeight="1" x14ac:dyDescent="0.25">
      <c r="B472" s="81"/>
      <c r="C472" s="440"/>
      <c r="D472" s="440"/>
      <c r="E472" s="83" t="s">
        <v>125</v>
      </c>
      <c r="F472" s="661" t="s">
        <v>656</v>
      </c>
      <c r="G472" s="662"/>
      <c r="H472" s="662"/>
      <c r="I472" s="662"/>
      <c r="J472" s="440"/>
      <c r="K472" s="84">
        <v>72.341999999999999</v>
      </c>
      <c r="L472" s="440"/>
      <c r="M472" s="440"/>
      <c r="N472" s="440"/>
      <c r="O472" s="440"/>
      <c r="P472" s="440"/>
      <c r="Q472" s="440"/>
      <c r="R472" s="85"/>
      <c r="T472" s="87"/>
      <c r="U472" s="440"/>
      <c r="V472" s="440"/>
      <c r="W472" s="440"/>
      <c r="X472" s="440"/>
      <c r="Y472" s="440"/>
      <c r="Z472" s="440"/>
      <c r="AA472" s="88"/>
      <c r="AT472" s="89" t="s">
        <v>130</v>
      </c>
      <c r="AU472" s="89" t="s">
        <v>128</v>
      </c>
      <c r="AV472" s="86" t="s">
        <v>128</v>
      </c>
      <c r="AW472" s="86" t="s">
        <v>131</v>
      </c>
      <c r="AX472" s="86" t="s">
        <v>119</v>
      </c>
      <c r="AY472" s="89" t="s">
        <v>120</v>
      </c>
    </row>
    <row r="473" spans="2:64" s="86" customFormat="1" ht="44.25" customHeight="1" x14ac:dyDescent="0.25">
      <c r="B473" s="81"/>
      <c r="C473" s="440"/>
      <c r="D473" s="440"/>
      <c r="E473" s="83" t="s">
        <v>125</v>
      </c>
      <c r="F473" s="663" t="s">
        <v>657</v>
      </c>
      <c r="G473" s="662"/>
      <c r="H473" s="662"/>
      <c r="I473" s="662"/>
      <c r="J473" s="440"/>
      <c r="K473" s="84">
        <v>-12.803000000000001</v>
      </c>
      <c r="L473" s="440"/>
      <c r="M473" s="440"/>
      <c r="N473" s="440"/>
      <c r="O473" s="440"/>
      <c r="P473" s="440"/>
      <c r="Q473" s="440"/>
      <c r="R473" s="85"/>
      <c r="T473" s="87"/>
      <c r="U473" s="440"/>
      <c r="V473" s="440"/>
      <c r="W473" s="440"/>
      <c r="X473" s="440"/>
      <c r="Y473" s="440"/>
      <c r="Z473" s="440"/>
      <c r="AA473" s="88"/>
      <c r="AT473" s="89" t="s">
        <v>130</v>
      </c>
      <c r="AU473" s="89" t="s">
        <v>128</v>
      </c>
      <c r="AV473" s="86" t="s">
        <v>128</v>
      </c>
      <c r="AW473" s="86" t="s">
        <v>131</v>
      </c>
      <c r="AX473" s="86" t="s">
        <v>119</v>
      </c>
      <c r="AY473" s="89" t="s">
        <v>120</v>
      </c>
    </row>
    <row r="474" spans="2:64" s="86" customFormat="1" ht="31.5" customHeight="1" x14ac:dyDescent="0.25">
      <c r="B474" s="81"/>
      <c r="C474" s="440"/>
      <c r="D474" s="440"/>
      <c r="E474" s="83" t="s">
        <v>125</v>
      </c>
      <c r="F474" s="663" t="s">
        <v>658</v>
      </c>
      <c r="G474" s="662"/>
      <c r="H474" s="662"/>
      <c r="I474" s="662"/>
      <c r="J474" s="440"/>
      <c r="K474" s="84">
        <v>45.064</v>
      </c>
      <c r="L474" s="440"/>
      <c r="M474" s="440"/>
      <c r="N474" s="440"/>
      <c r="O474" s="440"/>
      <c r="P474" s="440"/>
      <c r="Q474" s="440"/>
      <c r="R474" s="85"/>
      <c r="T474" s="87"/>
      <c r="U474" s="440"/>
      <c r="V474" s="440"/>
      <c r="W474" s="440"/>
      <c r="X474" s="440"/>
      <c r="Y474" s="440"/>
      <c r="Z474" s="440"/>
      <c r="AA474" s="88"/>
      <c r="AT474" s="89" t="s">
        <v>130</v>
      </c>
      <c r="AU474" s="89" t="s">
        <v>128</v>
      </c>
      <c r="AV474" s="86" t="s">
        <v>128</v>
      </c>
      <c r="AW474" s="86" t="s">
        <v>131</v>
      </c>
      <c r="AX474" s="86" t="s">
        <v>119</v>
      </c>
      <c r="AY474" s="89" t="s">
        <v>120</v>
      </c>
    </row>
    <row r="475" spans="2:64" s="86" customFormat="1" ht="57" customHeight="1" x14ac:dyDescent="0.25">
      <c r="B475" s="81"/>
      <c r="C475" s="440"/>
      <c r="D475" s="440"/>
      <c r="E475" s="83" t="s">
        <v>125</v>
      </c>
      <c r="F475" s="663" t="s">
        <v>659</v>
      </c>
      <c r="G475" s="662"/>
      <c r="H475" s="662"/>
      <c r="I475" s="662"/>
      <c r="J475" s="440"/>
      <c r="K475" s="84">
        <v>-3.08</v>
      </c>
      <c r="L475" s="440"/>
      <c r="M475" s="440"/>
      <c r="N475" s="440"/>
      <c r="O475" s="440"/>
      <c r="P475" s="440"/>
      <c r="Q475" s="440"/>
      <c r="R475" s="85"/>
      <c r="T475" s="87"/>
      <c r="U475" s="440"/>
      <c r="V475" s="440"/>
      <c r="W475" s="440"/>
      <c r="X475" s="440"/>
      <c r="Y475" s="440"/>
      <c r="Z475" s="440"/>
      <c r="AA475" s="88"/>
      <c r="AT475" s="89" t="s">
        <v>130</v>
      </c>
      <c r="AU475" s="89" t="s">
        <v>128</v>
      </c>
      <c r="AV475" s="86" t="s">
        <v>128</v>
      </c>
      <c r="AW475" s="86" t="s">
        <v>131</v>
      </c>
      <c r="AX475" s="86" t="s">
        <v>119</v>
      </c>
      <c r="AY475" s="89" t="s">
        <v>120</v>
      </c>
    </row>
    <row r="476" spans="2:64" s="86" customFormat="1" ht="57" customHeight="1" x14ac:dyDescent="0.25">
      <c r="B476" s="81"/>
      <c r="C476" s="440"/>
      <c r="D476" s="440"/>
      <c r="E476" s="83" t="s">
        <v>125</v>
      </c>
      <c r="F476" s="663" t="s">
        <v>660</v>
      </c>
      <c r="G476" s="662"/>
      <c r="H476" s="662"/>
      <c r="I476" s="662"/>
      <c r="J476" s="440"/>
      <c r="K476" s="84">
        <v>23.928000000000001</v>
      </c>
      <c r="L476" s="440"/>
      <c r="M476" s="440"/>
      <c r="N476" s="440"/>
      <c r="O476" s="440"/>
      <c r="P476" s="440"/>
      <c r="Q476" s="440"/>
      <c r="R476" s="85"/>
      <c r="T476" s="87"/>
      <c r="U476" s="440"/>
      <c r="V476" s="440"/>
      <c r="W476" s="440"/>
      <c r="X476" s="440"/>
      <c r="Y476" s="440"/>
      <c r="Z476" s="440"/>
      <c r="AA476" s="88"/>
      <c r="AT476" s="89" t="s">
        <v>130</v>
      </c>
      <c r="AU476" s="89" t="s">
        <v>128</v>
      </c>
      <c r="AV476" s="86" t="s">
        <v>128</v>
      </c>
      <c r="AW476" s="86" t="s">
        <v>131</v>
      </c>
      <c r="AX476" s="86" t="s">
        <v>119</v>
      </c>
      <c r="AY476" s="89" t="s">
        <v>120</v>
      </c>
    </row>
    <row r="477" spans="2:64" s="86" customFormat="1" ht="57" customHeight="1" x14ac:dyDescent="0.25">
      <c r="B477" s="81"/>
      <c r="C477" s="440"/>
      <c r="D477" s="440"/>
      <c r="E477" s="83" t="s">
        <v>125</v>
      </c>
      <c r="F477" s="663" t="s">
        <v>661</v>
      </c>
      <c r="G477" s="662"/>
      <c r="H477" s="662"/>
      <c r="I477" s="662"/>
      <c r="J477" s="440"/>
      <c r="K477" s="84">
        <v>18.707999999999998</v>
      </c>
      <c r="L477" s="440"/>
      <c r="M477" s="440"/>
      <c r="N477" s="440"/>
      <c r="O477" s="440"/>
      <c r="P477" s="440"/>
      <c r="Q477" s="440"/>
      <c r="R477" s="85"/>
      <c r="T477" s="87"/>
      <c r="U477" s="440"/>
      <c r="V477" s="440"/>
      <c r="W477" s="440"/>
      <c r="X477" s="440"/>
      <c r="Y477" s="440"/>
      <c r="Z477" s="440"/>
      <c r="AA477" s="88"/>
      <c r="AT477" s="89" t="s">
        <v>130</v>
      </c>
      <c r="AU477" s="89" t="s">
        <v>128</v>
      </c>
      <c r="AV477" s="86" t="s">
        <v>128</v>
      </c>
      <c r="AW477" s="86" t="s">
        <v>131</v>
      </c>
      <c r="AX477" s="86" t="s">
        <v>119</v>
      </c>
      <c r="AY477" s="89" t="s">
        <v>120</v>
      </c>
    </row>
    <row r="478" spans="2:64" s="86" customFormat="1" ht="31.5" customHeight="1" x14ac:dyDescent="0.25">
      <c r="B478" s="81"/>
      <c r="C478" s="440"/>
      <c r="D478" s="440"/>
      <c r="E478" s="83" t="s">
        <v>125</v>
      </c>
      <c r="F478" s="663" t="s">
        <v>662</v>
      </c>
      <c r="G478" s="662"/>
      <c r="H478" s="662"/>
      <c r="I478" s="662"/>
      <c r="J478" s="440"/>
      <c r="K478" s="84">
        <v>6.415</v>
      </c>
      <c r="L478" s="440"/>
      <c r="M478" s="440"/>
      <c r="N478" s="440"/>
      <c r="O478" s="440"/>
      <c r="P478" s="440"/>
      <c r="Q478" s="440"/>
      <c r="R478" s="85"/>
      <c r="T478" s="87"/>
      <c r="U478" s="440"/>
      <c r="V478" s="440"/>
      <c r="W478" s="440"/>
      <c r="X478" s="440"/>
      <c r="Y478" s="440"/>
      <c r="Z478" s="440"/>
      <c r="AA478" s="88"/>
      <c r="AT478" s="89" t="s">
        <v>130</v>
      </c>
      <c r="AU478" s="89" t="s">
        <v>128</v>
      </c>
      <c r="AV478" s="86" t="s">
        <v>128</v>
      </c>
      <c r="AW478" s="86" t="s">
        <v>131</v>
      </c>
      <c r="AX478" s="86" t="s">
        <v>119</v>
      </c>
      <c r="AY478" s="89" t="s">
        <v>120</v>
      </c>
    </row>
    <row r="479" spans="2:64" s="86" customFormat="1" ht="44.25" customHeight="1" x14ac:dyDescent="0.25">
      <c r="B479" s="81"/>
      <c r="C479" s="440"/>
      <c r="D479" s="440"/>
      <c r="E479" s="83" t="s">
        <v>125</v>
      </c>
      <c r="F479" s="663" t="s">
        <v>663</v>
      </c>
      <c r="G479" s="662"/>
      <c r="H479" s="662"/>
      <c r="I479" s="662"/>
      <c r="J479" s="440"/>
      <c r="K479" s="84">
        <v>8.923</v>
      </c>
      <c r="L479" s="440"/>
      <c r="M479" s="440"/>
      <c r="N479" s="440"/>
      <c r="O479" s="440"/>
      <c r="P479" s="440"/>
      <c r="Q479" s="440"/>
      <c r="R479" s="85"/>
      <c r="T479" s="87"/>
      <c r="U479" s="440"/>
      <c r="V479" s="440"/>
      <c r="W479" s="440"/>
      <c r="X479" s="440"/>
      <c r="Y479" s="440"/>
      <c r="Z479" s="440"/>
      <c r="AA479" s="88"/>
      <c r="AT479" s="89" t="s">
        <v>130</v>
      </c>
      <c r="AU479" s="89" t="s">
        <v>128</v>
      </c>
      <c r="AV479" s="86" t="s">
        <v>128</v>
      </c>
      <c r="AW479" s="86" t="s">
        <v>131</v>
      </c>
      <c r="AX479" s="86" t="s">
        <v>119</v>
      </c>
      <c r="AY479" s="89" t="s">
        <v>120</v>
      </c>
    </row>
    <row r="480" spans="2:64" s="86" customFormat="1" ht="44.25" customHeight="1" x14ac:dyDescent="0.25">
      <c r="B480" s="81"/>
      <c r="C480" s="440"/>
      <c r="D480" s="440"/>
      <c r="E480" s="83" t="s">
        <v>125</v>
      </c>
      <c r="F480" s="663" t="s">
        <v>664</v>
      </c>
      <c r="G480" s="662"/>
      <c r="H480" s="662"/>
      <c r="I480" s="662"/>
      <c r="J480" s="440"/>
      <c r="K480" s="84">
        <v>37.017000000000003</v>
      </c>
      <c r="L480" s="440"/>
      <c r="M480" s="440"/>
      <c r="N480" s="440"/>
      <c r="O480" s="440"/>
      <c r="P480" s="440"/>
      <c r="Q480" s="440"/>
      <c r="R480" s="85"/>
      <c r="T480" s="87"/>
      <c r="U480" s="440"/>
      <c r="V480" s="440"/>
      <c r="W480" s="440"/>
      <c r="X480" s="440"/>
      <c r="Y480" s="440"/>
      <c r="Z480" s="440"/>
      <c r="AA480" s="88"/>
      <c r="AT480" s="89" t="s">
        <v>130</v>
      </c>
      <c r="AU480" s="89" t="s">
        <v>128</v>
      </c>
      <c r="AV480" s="86" t="s">
        <v>128</v>
      </c>
      <c r="AW480" s="86" t="s">
        <v>131</v>
      </c>
      <c r="AX480" s="86" t="s">
        <v>119</v>
      </c>
      <c r="AY480" s="89" t="s">
        <v>120</v>
      </c>
    </row>
    <row r="481" spans="2:64" s="95" customFormat="1" ht="22.5" customHeight="1" x14ac:dyDescent="0.25">
      <c r="B481" s="90"/>
      <c r="C481" s="441"/>
      <c r="D481" s="441"/>
      <c r="E481" s="92" t="s">
        <v>125</v>
      </c>
      <c r="F481" s="664" t="s">
        <v>146</v>
      </c>
      <c r="G481" s="665"/>
      <c r="H481" s="665"/>
      <c r="I481" s="665"/>
      <c r="J481" s="441"/>
      <c r="K481" s="93">
        <v>196.51400000000001</v>
      </c>
      <c r="L481" s="441"/>
      <c r="M481" s="441"/>
      <c r="N481" s="441"/>
      <c r="O481" s="441"/>
      <c r="P481" s="441"/>
      <c r="Q481" s="441"/>
      <c r="R481" s="94"/>
      <c r="T481" s="96"/>
      <c r="U481" s="441"/>
      <c r="V481" s="441"/>
      <c r="W481" s="441"/>
      <c r="X481" s="441"/>
      <c r="Y481" s="441"/>
      <c r="Z481" s="441"/>
      <c r="AA481" s="97"/>
      <c r="AT481" s="98" t="s">
        <v>130</v>
      </c>
      <c r="AU481" s="98" t="s">
        <v>128</v>
      </c>
      <c r="AV481" s="95" t="s">
        <v>127</v>
      </c>
      <c r="AW481" s="95" t="s">
        <v>131</v>
      </c>
      <c r="AX481" s="95" t="s">
        <v>118</v>
      </c>
      <c r="AY481" s="98" t="s">
        <v>120</v>
      </c>
    </row>
    <row r="482" spans="2:64" s="17" customFormat="1" ht="31.5" customHeight="1" x14ac:dyDescent="0.25">
      <c r="B482" s="70"/>
      <c r="C482" s="71" t="s">
        <v>665</v>
      </c>
      <c r="D482" s="71" t="s">
        <v>121</v>
      </c>
      <c r="E482" s="72" t="s">
        <v>666</v>
      </c>
      <c r="F482" s="671" t="s">
        <v>667</v>
      </c>
      <c r="G482" s="667"/>
      <c r="H482" s="667"/>
      <c r="I482" s="667"/>
      <c r="J482" s="73" t="s">
        <v>172</v>
      </c>
      <c r="K482" s="74">
        <v>255.64599999999999</v>
      </c>
      <c r="L482" s="666"/>
      <c r="M482" s="667"/>
      <c r="N482" s="666">
        <f>ROUND(L482*K482,2)</f>
        <v>0</v>
      </c>
      <c r="O482" s="667"/>
      <c r="P482" s="667"/>
      <c r="Q482" s="667"/>
      <c r="R482" s="75"/>
      <c r="T482" s="76" t="s">
        <v>125</v>
      </c>
      <c r="U482" s="77" t="s">
        <v>126</v>
      </c>
      <c r="V482" s="78">
        <v>0.34399999999999997</v>
      </c>
      <c r="W482" s="78">
        <f>V482*K482</f>
        <v>87.942223999999982</v>
      </c>
      <c r="X482" s="78">
        <v>1.7000000000000001E-2</v>
      </c>
      <c r="Y482" s="78">
        <f>X482*K482</f>
        <v>4.3459820000000002</v>
      </c>
      <c r="Z482" s="78">
        <v>0</v>
      </c>
      <c r="AA482" s="79">
        <f>Z482*K482</f>
        <v>0</v>
      </c>
      <c r="AR482" s="30" t="s">
        <v>127</v>
      </c>
      <c r="AT482" s="30" t="s">
        <v>121</v>
      </c>
      <c r="AU482" s="30" t="s">
        <v>128</v>
      </c>
      <c r="AY482" s="30" t="s">
        <v>120</v>
      </c>
      <c r="BE482" s="80">
        <f>IF(U482="základní",N482,0)</f>
        <v>0</v>
      </c>
      <c r="BF482" s="80">
        <f>IF(U482="snížená",N482,0)</f>
        <v>0</v>
      </c>
      <c r="BG482" s="80">
        <f>IF(U482="zákl. přenesená",N482,0)</f>
        <v>0</v>
      </c>
      <c r="BH482" s="80">
        <f>IF(U482="sníž. přenesená",N482,0)</f>
        <v>0</v>
      </c>
      <c r="BI482" s="80">
        <f>IF(U482="nulová",N482,0)</f>
        <v>0</v>
      </c>
      <c r="BJ482" s="30" t="s">
        <v>118</v>
      </c>
      <c r="BK482" s="80">
        <f>ROUND(L482*K482,2)</f>
        <v>0</v>
      </c>
      <c r="BL482" s="30" t="s">
        <v>127</v>
      </c>
    </row>
    <row r="483" spans="2:64" s="86" customFormat="1" ht="57" customHeight="1" x14ac:dyDescent="0.25">
      <c r="B483" s="81"/>
      <c r="C483" s="440"/>
      <c r="D483" s="440"/>
      <c r="E483" s="83" t="s">
        <v>125</v>
      </c>
      <c r="F483" s="661" t="s">
        <v>668</v>
      </c>
      <c r="G483" s="662"/>
      <c r="H483" s="662"/>
      <c r="I483" s="662"/>
      <c r="J483" s="440"/>
      <c r="K483" s="84">
        <v>83.96</v>
      </c>
      <c r="L483" s="440"/>
      <c r="M483" s="440"/>
      <c r="N483" s="440"/>
      <c r="O483" s="440"/>
      <c r="P483" s="440"/>
      <c r="Q483" s="440"/>
      <c r="R483" s="85"/>
      <c r="T483" s="87"/>
      <c r="U483" s="440"/>
      <c r="V483" s="440"/>
      <c r="W483" s="440"/>
      <c r="X483" s="440"/>
      <c r="Y483" s="440"/>
      <c r="Z483" s="440"/>
      <c r="AA483" s="88"/>
      <c r="AT483" s="89" t="s">
        <v>130</v>
      </c>
      <c r="AU483" s="89" t="s">
        <v>128</v>
      </c>
      <c r="AV483" s="86" t="s">
        <v>128</v>
      </c>
      <c r="AW483" s="86" t="s">
        <v>131</v>
      </c>
      <c r="AX483" s="86" t="s">
        <v>119</v>
      </c>
      <c r="AY483" s="89" t="s">
        <v>120</v>
      </c>
    </row>
    <row r="484" spans="2:64" s="86" customFormat="1" ht="31.5" customHeight="1" x14ac:dyDescent="0.25">
      <c r="B484" s="81"/>
      <c r="C484" s="440"/>
      <c r="D484" s="440"/>
      <c r="E484" s="83" t="s">
        <v>125</v>
      </c>
      <c r="F484" s="663" t="s">
        <v>669</v>
      </c>
      <c r="G484" s="662"/>
      <c r="H484" s="662"/>
      <c r="I484" s="662"/>
      <c r="J484" s="440"/>
      <c r="K484" s="84">
        <v>-17.369</v>
      </c>
      <c r="L484" s="440"/>
      <c r="M484" s="440"/>
      <c r="N484" s="440"/>
      <c r="O484" s="440"/>
      <c r="P484" s="440"/>
      <c r="Q484" s="440"/>
      <c r="R484" s="85"/>
      <c r="T484" s="87"/>
      <c r="U484" s="440"/>
      <c r="V484" s="440"/>
      <c r="W484" s="440"/>
      <c r="X484" s="440"/>
      <c r="Y484" s="440"/>
      <c r="Z484" s="440"/>
      <c r="AA484" s="88"/>
      <c r="AT484" s="89" t="s">
        <v>130</v>
      </c>
      <c r="AU484" s="89" t="s">
        <v>128</v>
      </c>
      <c r="AV484" s="86" t="s">
        <v>128</v>
      </c>
      <c r="AW484" s="86" t="s">
        <v>131</v>
      </c>
      <c r="AX484" s="86" t="s">
        <v>119</v>
      </c>
      <c r="AY484" s="89" t="s">
        <v>120</v>
      </c>
    </row>
    <row r="485" spans="2:64" s="86" customFormat="1" ht="44.25" customHeight="1" x14ac:dyDescent="0.25">
      <c r="B485" s="81"/>
      <c r="C485" s="440"/>
      <c r="D485" s="440"/>
      <c r="E485" s="83" t="s">
        <v>125</v>
      </c>
      <c r="F485" s="663" t="s">
        <v>670</v>
      </c>
      <c r="G485" s="662"/>
      <c r="H485" s="662"/>
      <c r="I485" s="662"/>
      <c r="J485" s="440"/>
      <c r="K485" s="84">
        <v>213.453</v>
      </c>
      <c r="L485" s="440"/>
      <c r="M485" s="440"/>
      <c r="N485" s="440"/>
      <c r="O485" s="440"/>
      <c r="P485" s="440"/>
      <c r="Q485" s="440"/>
      <c r="R485" s="85"/>
      <c r="T485" s="87"/>
      <c r="U485" s="440"/>
      <c r="V485" s="440"/>
      <c r="W485" s="440"/>
      <c r="X485" s="440"/>
      <c r="Y485" s="440"/>
      <c r="Z485" s="440"/>
      <c r="AA485" s="88"/>
      <c r="AT485" s="89" t="s">
        <v>130</v>
      </c>
      <c r="AU485" s="89" t="s">
        <v>128</v>
      </c>
      <c r="AV485" s="86" t="s">
        <v>128</v>
      </c>
      <c r="AW485" s="86" t="s">
        <v>131</v>
      </c>
      <c r="AX485" s="86" t="s">
        <v>119</v>
      </c>
      <c r="AY485" s="89" t="s">
        <v>120</v>
      </c>
    </row>
    <row r="486" spans="2:64" s="86" customFormat="1" ht="31.5" customHeight="1" x14ac:dyDescent="0.25">
      <c r="B486" s="81"/>
      <c r="C486" s="440"/>
      <c r="D486" s="440"/>
      <c r="E486" s="83" t="s">
        <v>125</v>
      </c>
      <c r="F486" s="663" t="s">
        <v>671</v>
      </c>
      <c r="G486" s="662"/>
      <c r="H486" s="662"/>
      <c r="I486" s="662"/>
      <c r="J486" s="440"/>
      <c r="K486" s="84">
        <v>-24.398</v>
      </c>
      <c r="L486" s="440"/>
      <c r="M486" s="440"/>
      <c r="N486" s="440"/>
      <c r="O486" s="440"/>
      <c r="P486" s="440"/>
      <c r="Q486" s="440"/>
      <c r="R486" s="85"/>
      <c r="T486" s="87"/>
      <c r="U486" s="440"/>
      <c r="V486" s="440"/>
      <c r="W486" s="440"/>
      <c r="X486" s="440"/>
      <c r="Y486" s="440"/>
      <c r="Z486" s="440"/>
      <c r="AA486" s="88"/>
      <c r="AT486" s="89" t="s">
        <v>130</v>
      </c>
      <c r="AU486" s="89" t="s">
        <v>128</v>
      </c>
      <c r="AV486" s="86" t="s">
        <v>128</v>
      </c>
      <c r="AW486" s="86" t="s">
        <v>131</v>
      </c>
      <c r="AX486" s="86" t="s">
        <v>119</v>
      </c>
      <c r="AY486" s="89" t="s">
        <v>120</v>
      </c>
    </row>
    <row r="487" spans="2:64" s="95" customFormat="1" ht="22.5" customHeight="1" x14ac:dyDescent="0.25">
      <c r="B487" s="90"/>
      <c r="C487" s="441"/>
      <c r="D487" s="441"/>
      <c r="E487" s="92" t="s">
        <v>125</v>
      </c>
      <c r="F487" s="664" t="s">
        <v>146</v>
      </c>
      <c r="G487" s="665"/>
      <c r="H487" s="665"/>
      <c r="I487" s="665"/>
      <c r="J487" s="441"/>
      <c r="K487" s="93">
        <v>255.64599999999999</v>
      </c>
      <c r="L487" s="441"/>
      <c r="M487" s="441"/>
      <c r="N487" s="441"/>
      <c r="O487" s="441"/>
      <c r="P487" s="441"/>
      <c r="Q487" s="441"/>
      <c r="R487" s="94"/>
      <c r="T487" s="96"/>
      <c r="U487" s="441"/>
      <c r="V487" s="441"/>
      <c r="W487" s="441"/>
      <c r="X487" s="441"/>
      <c r="Y487" s="441"/>
      <c r="Z487" s="441"/>
      <c r="AA487" s="97"/>
      <c r="AT487" s="98" t="s">
        <v>130</v>
      </c>
      <c r="AU487" s="98" t="s">
        <v>128</v>
      </c>
      <c r="AV487" s="95" t="s">
        <v>127</v>
      </c>
      <c r="AW487" s="95" t="s">
        <v>131</v>
      </c>
      <c r="AX487" s="95" t="s">
        <v>118</v>
      </c>
      <c r="AY487" s="98" t="s">
        <v>120</v>
      </c>
    </row>
    <row r="488" spans="2:64" s="17" customFormat="1" ht="22.5" customHeight="1" x14ac:dyDescent="0.25">
      <c r="B488" s="70"/>
      <c r="C488" s="71" t="s">
        <v>672</v>
      </c>
      <c r="D488" s="71" t="s">
        <v>121</v>
      </c>
      <c r="E488" s="72" t="s">
        <v>673</v>
      </c>
      <c r="F488" s="671" t="s">
        <v>674</v>
      </c>
      <c r="G488" s="667"/>
      <c r="H488" s="667"/>
      <c r="I488" s="667"/>
      <c r="J488" s="73" t="s">
        <v>172</v>
      </c>
      <c r="K488" s="74">
        <v>12.768000000000001</v>
      </c>
      <c r="L488" s="666"/>
      <c r="M488" s="667"/>
      <c r="N488" s="666">
        <f>ROUND(L488*K488,2)</f>
        <v>0</v>
      </c>
      <c r="O488" s="667"/>
      <c r="P488" s="667"/>
      <c r="Q488" s="667"/>
      <c r="R488" s="75"/>
      <c r="T488" s="76" t="s">
        <v>125</v>
      </c>
      <c r="U488" s="77" t="s">
        <v>126</v>
      </c>
      <c r="V488" s="78">
        <v>0.34</v>
      </c>
      <c r="W488" s="78">
        <f>V488*K488</f>
        <v>4.341120000000001</v>
      </c>
      <c r="X488" s="78">
        <v>8.4999999999999995E-4</v>
      </c>
      <c r="Y488" s="78">
        <f>X488*K488</f>
        <v>1.0852799999999999E-2</v>
      </c>
      <c r="Z488" s="78">
        <v>0</v>
      </c>
      <c r="AA488" s="79">
        <f>Z488*K488</f>
        <v>0</v>
      </c>
      <c r="AR488" s="30" t="s">
        <v>127</v>
      </c>
      <c r="AT488" s="30" t="s">
        <v>121</v>
      </c>
      <c r="AU488" s="30" t="s">
        <v>128</v>
      </c>
      <c r="AY488" s="30" t="s">
        <v>120</v>
      </c>
      <c r="BE488" s="80">
        <f>IF(U488="základní",N488,0)</f>
        <v>0</v>
      </c>
      <c r="BF488" s="80">
        <f>IF(U488="snížená",N488,0)</f>
        <v>0</v>
      </c>
      <c r="BG488" s="80">
        <f>IF(U488="zákl. přenesená",N488,0)</f>
        <v>0</v>
      </c>
      <c r="BH488" s="80">
        <f>IF(U488="sníž. přenesená",N488,0)</f>
        <v>0</v>
      </c>
      <c r="BI488" s="80">
        <f>IF(U488="nulová",N488,0)</f>
        <v>0</v>
      </c>
      <c r="BJ488" s="30" t="s">
        <v>118</v>
      </c>
      <c r="BK488" s="80">
        <f>ROUND(L488*K488,2)</f>
        <v>0</v>
      </c>
      <c r="BL488" s="30" t="s">
        <v>127</v>
      </c>
    </row>
    <row r="489" spans="2:64" s="86" customFormat="1" ht="44.25" customHeight="1" x14ac:dyDescent="0.25">
      <c r="B489" s="81"/>
      <c r="C489" s="440"/>
      <c r="D489" s="440"/>
      <c r="E489" s="83" t="s">
        <v>125</v>
      </c>
      <c r="F489" s="661" t="s">
        <v>675</v>
      </c>
      <c r="G489" s="662"/>
      <c r="H489" s="662"/>
      <c r="I489" s="662"/>
      <c r="J489" s="440"/>
      <c r="K489" s="84">
        <v>4.5220000000000002</v>
      </c>
      <c r="L489" s="440"/>
      <c r="M489" s="440"/>
      <c r="N489" s="440"/>
      <c r="O489" s="440"/>
      <c r="P489" s="440"/>
      <c r="Q489" s="440"/>
      <c r="R489" s="85"/>
      <c r="T489" s="87"/>
      <c r="U489" s="440"/>
      <c r="V489" s="440"/>
      <c r="W489" s="440"/>
      <c r="X489" s="440"/>
      <c r="Y489" s="440"/>
      <c r="Z489" s="440"/>
      <c r="AA489" s="88"/>
      <c r="AT489" s="89" t="s">
        <v>130</v>
      </c>
      <c r="AU489" s="89" t="s">
        <v>128</v>
      </c>
      <c r="AV489" s="86" t="s">
        <v>128</v>
      </c>
      <c r="AW489" s="86" t="s">
        <v>131</v>
      </c>
      <c r="AX489" s="86" t="s">
        <v>119</v>
      </c>
      <c r="AY489" s="89" t="s">
        <v>120</v>
      </c>
    </row>
    <row r="490" spans="2:64" s="86" customFormat="1" ht="57" customHeight="1" x14ac:dyDescent="0.25">
      <c r="B490" s="81"/>
      <c r="C490" s="440"/>
      <c r="D490" s="440"/>
      <c r="E490" s="83" t="s">
        <v>125</v>
      </c>
      <c r="F490" s="663" t="s">
        <v>676</v>
      </c>
      <c r="G490" s="662"/>
      <c r="H490" s="662"/>
      <c r="I490" s="662"/>
      <c r="J490" s="440"/>
      <c r="K490" s="84">
        <v>8.2460000000000004</v>
      </c>
      <c r="L490" s="440"/>
      <c r="M490" s="440"/>
      <c r="N490" s="440"/>
      <c r="O490" s="440"/>
      <c r="P490" s="440"/>
      <c r="Q490" s="440"/>
      <c r="R490" s="85"/>
      <c r="T490" s="87"/>
      <c r="U490" s="440"/>
      <c r="V490" s="440"/>
      <c r="W490" s="440"/>
      <c r="X490" s="440"/>
      <c r="Y490" s="440"/>
      <c r="Z490" s="440"/>
      <c r="AA490" s="88"/>
      <c r="AT490" s="89" t="s">
        <v>130</v>
      </c>
      <c r="AU490" s="89" t="s">
        <v>128</v>
      </c>
      <c r="AV490" s="86" t="s">
        <v>128</v>
      </c>
      <c r="AW490" s="86" t="s">
        <v>131</v>
      </c>
      <c r="AX490" s="86" t="s">
        <v>119</v>
      </c>
      <c r="AY490" s="89" t="s">
        <v>120</v>
      </c>
    </row>
    <row r="491" spans="2:64" s="95" customFormat="1" ht="22.5" customHeight="1" x14ac:dyDescent="0.25">
      <c r="B491" s="90"/>
      <c r="C491" s="441"/>
      <c r="D491" s="441"/>
      <c r="E491" s="92" t="s">
        <v>125</v>
      </c>
      <c r="F491" s="664" t="s">
        <v>146</v>
      </c>
      <c r="G491" s="665"/>
      <c r="H491" s="665"/>
      <c r="I491" s="665"/>
      <c r="J491" s="441"/>
      <c r="K491" s="93">
        <v>12.768000000000001</v>
      </c>
      <c r="L491" s="441"/>
      <c r="M491" s="441"/>
      <c r="N491" s="441"/>
      <c r="O491" s="441"/>
      <c r="P491" s="441"/>
      <c r="Q491" s="441"/>
      <c r="R491" s="94"/>
      <c r="T491" s="96"/>
      <c r="U491" s="441"/>
      <c r="V491" s="441"/>
      <c r="W491" s="441"/>
      <c r="X491" s="441"/>
      <c r="Y491" s="441"/>
      <c r="Z491" s="441"/>
      <c r="AA491" s="97"/>
      <c r="AT491" s="98" t="s">
        <v>130</v>
      </c>
      <c r="AU491" s="98" t="s">
        <v>128</v>
      </c>
      <c r="AV491" s="95" t="s">
        <v>127</v>
      </c>
      <c r="AW491" s="95" t="s">
        <v>131</v>
      </c>
      <c r="AX491" s="95" t="s">
        <v>118</v>
      </c>
      <c r="AY491" s="98" t="s">
        <v>120</v>
      </c>
    </row>
    <row r="492" spans="2:64" s="17" customFormat="1" ht="31.5" customHeight="1" x14ac:dyDescent="0.25">
      <c r="B492" s="70"/>
      <c r="C492" s="71" t="s">
        <v>677</v>
      </c>
      <c r="D492" s="71" t="s">
        <v>121</v>
      </c>
      <c r="E492" s="72" t="s">
        <v>678</v>
      </c>
      <c r="F492" s="671" t="s">
        <v>679</v>
      </c>
      <c r="G492" s="667"/>
      <c r="H492" s="667"/>
      <c r="I492" s="667"/>
      <c r="J492" s="73" t="s">
        <v>172</v>
      </c>
      <c r="K492" s="74">
        <v>312.46899999999999</v>
      </c>
      <c r="L492" s="666"/>
      <c r="M492" s="667"/>
      <c r="N492" s="666">
        <f>ROUND(L492*K492,2)</f>
        <v>0</v>
      </c>
      <c r="O492" s="667"/>
      <c r="P492" s="667"/>
      <c r="Q492" s="667"/>
      <c r="R492" s="75"/>
      <c r="T492" s="76" t="s">
        <v>125</v>
      </c>
      <c r="U492" s="77" t="s">
        <v>126</v>
      </c>
      <c r="V492" s="78">
        <v>7.3999999999999996E-2</v>
      </c>
      <c r="W492" s="78">
        <f>V492*K492</f>
        <v>23.122705999999997</v>
      </c>
      <c r="X492" s="78">
        <v>2.5999999999999998E-4</v>
      </c>
      <c r="Y492" s="78">
        <f>X492*K492</f>
        <v>8.1241939999999985E-2</v>
      </c>
      <c r="Z492" s="78">
        <v>0</v>
      </c>
      <c r="AA492" s="79">
        <f>Z492*K492</f>
        <v>0</v>
      </c>
      <c r="AR492" s="30" t="s">
        <v>127</v>
      </c>
      <c r="AT492" s="30" t="s">
        <v>121</v>
      </c>
      <c r="AU492" s="30" t="s">
        <v>128</v>
      </c>
      <c r="AY492" s="30" t="s">
        <v>120</v>
      </c>
      <c r="BE492" s="80">
        <f>IF(U492="základní",N492,0)</f>
        <v>0</v>
      </c>
      <c r="BF492" s="80">
        <f>IF(U492="snížená",N492,0)</f>
        <v>0</v>
      </c>
      <c r="BG492" s="80">
        <f>IF(U492="zákl. přenesená",N492,0)</f>
        <v>0</v>
      </c>
      <c r="BH492" s="80">
        <f>IF(U492="sníž. přenesená",N492,0)</f>
        <v>0</v>
      </c>
      <c r="BI492" s="80">
        <f>IF(U492="nulová",N492,0)</f>
        <v>0</v>
      </c>
      <c r="BJ492" s="30" t="s">
        <v>118</v>
      </c>
      <c r="BK492" s="80">
        <f>ROUND(L492*K492,2)</f>
        <v>0</v>
      </c>
      <c r="BL492" s="30" t="s">
        <v>127</v>
      </c>
    </row>
    <row r="493" spans="2:64" s="86" customFormat="1" ht="31.5" customHeight="1" x14ac:dyDescent="0.25">
      <c r="B493" s="81"/>
      <c r="C493" s="440"/>
      <c r="D493" s="440"/>
      <c r="E493" s="83" t="s">
        <v>125</v>
      </c>
      <c r="F493" s="661" t="s">
        <v>680</v>
      </c>
      <c r="G493" s="662"/>
      <c r="H493" s="662"/>
      <c r="I493" s="662"/>
      <c r="J493" s="440"/>
      <c r="K493" s="84">
        <v>79.777000000000001</v>
      </c>
      <c r="L493" s="440"/>
      <c r="M493" s="440"/>
      <c r="N493" s="440"/>
      <c r="O493" s="440"/>
      <c r="P493" s="440"/>
      <c r="Q493" s="440"/>
      <c r="R493" s="85"/>
      <c r="T493" s="87"/>
      <c r="U493" s="440"/>
      <c r="V493" s="440"/>
      <c r="W493" s="440"/>
      <c r="X493" s="440"/>
      <c r="Y493" s="440"/>
      <c r="Z493" s="440"/>
      <c r="AA493" s="88"/>
      <c r="AT493" s="89" t="s">
        <v>130</v>
      </c>
      <c r="AU493" s="89" t="s">
        <v>128</v>
      </c>
      <c r="AV493" s="86" t="s">
        <v>128</v>
      </c>
      <c r="AW493" s="86" t="s">
        <v>131</v>
      </c>
      <c r="AX493" s="86" t="s">
        <v>119</v>
      </c>
      <c r="AY493" s="89" t="s">
        <v>120</v>
      </c>
    </row>
    <row r="494" spans="2:64" s="86" customFormat="1" ht="22.5" customHeight="1" x14ac:dyDescent="0.25">
      <c r="B494" s="81"/>
      <c r="C494" s="440"/>
      <c r="D494" s="440"/>
      <c r="E494" s="83" t="s">
        <v>125</v>
      </c>
      <c r="F494" s="663" t="s">
        <v>681</v>
      </c>
      <c r="G494" s="662"/>
      <c r="H494" s="662"/>
      <c r="I494" s="662"/>
      <c r="J494" s="440"/>
      <c r="K494" s="84">
        <v>232.69200000000001</v>
      </c>
      <c r="L494" s="440"/>
      <c r="M494" s="440"/>
      <c r="N494" s="440"/>
      <c r="O494" s="440"/>
      <c r="P494" s="440"/>
      <c r="Q494" s="440"/>
      <c r="R494" s="85"/>
      <c r="T494" s="87"/>
      <c r="U494" s="440"/>
      <c r="V494" s="440"/>
      <c r="W494" s="440"/>
      <c r="X494" s="440"/>
      <c r="Y494" s="440"/>
      <c r="Z494" s="440"/>
      <c r="AA494" s="88"/>
      <c r="AT494" s="89" t="s">
        <v>130</v>
      </c>
      <c r="AU494" s="89" t="s">
        <v>128</v>
      </c>
      <c r="AV494" s="86" t="s">
        <v>128</v>
      </c>
      <c r="AW494" s="86" t="s">
        <v>131</v>
      </c>
      <c r="AX494" s="86" t="s">
        <v>119</v>
      </c>
      <c r="AY494" s="89" t="s">
        <v>120</v>
      </c>
    </row>
    <row r="495" spans="2:64" s="95" customFormat="1" ht="22.5" customHeight="1" x14ac:dyDescent="0.25">
      <c r="B495" s="90"/>
      <c r="C495" s="441"/>
      <c r="D495" s="441"/>
      <c r="E495" s="92" t="s">
        <v>125</v>
      </c>
      <c r="F495" s="664" t="s">
        <v>146</v>
      </c>
      <c r="G495" s="665"/>
      <c r="H495" s="665"/>
      <c r="I495" s="665"/>
      <c r="J495" s="441"/>
      <c r="K495" s="93">
        <v>312.46899999999999</v>
      </c>
      <c r="L495" s="441"/>
      <c r="M495" s="441"/>
      <c r="N495" s="441"/>
      <c r="O495" s="441"/>
      <c r="P495" s="441"/>
      <c r="Q495" s="441"/>
      <c r="R495" s="94"/>
      <c r="T495" s="96"/>
      <c r="U495" s="441"/>
      <c r="V495" s="441"/>
      <c r="W495" s="441"/>
      <c r="X495" s="441"/>
      <c r="Y495" s="441"/>
      <c r="Z495" s="441"/>
      <c r="AA495" s="97"/>
      <c r="AT495" s="98" t="s">
        <v>130</v>
      </c>
      <c r="AU495" s="98" t="s">
        <v>128</v>
      </c>
      <c r="AV495" s="95" t="s">
        <v>127</v>
      </c>
      <c r="AW495" s="95" t="s">
        <v>131</v>
      </c>
      <c r="AX495" s="95" t="s">
        <v>118</v>
      </c>
      <c r="AY495" s="98" t="s">
        <v>120</v>
      </c>
    </row>
    <row r="496" spans="2:64" s="17" customFormat="1" ht="31.5" customHeight="1" x14ac:dyDescent="0.25">
      <c r="B496" s="70"/>
      <c r="C496" s="71" t="s">
        <v>682</v>
      </c>
      <c r="D496" s="71" t="s">
        <v>121</v>
      </c>
      <c r="E496" s="72" t="s">
        <v>683</v>
      </c>
      <c r="F496" s="671" t="s">
        <v>684</v>
      </c>
      <c r="G496" s="667"/>
      <c r="H496" s="667"/>
      <c r="I496" s="667"/>
      <c r="J496" s="73" t="s">
        <v>172</v>
      </c>
      <c r="K496" s="74">
        <v>312.46899999999999</v>
      </c>
      <c r="L496" s="666"/>
      <c r="M496" s="667"/>
      <c r="N496" s="666">
        <f>ROUND(L496*K496,2)</f>
        <v>0</v>
      </c>
      <c r="O496" s="667"/>
      <c r="P496" s="667"/>
      <c r="Q496" s="667"/>
      <c r="R496" s="75"/>
      <c r="T496" s="76" t="s">
        <v>125</v>
      </c>
      <c r="U496" s="77" t="s">
        <v>126</v>
      </c>
      <c r="V496" s="78">
        <v>0.33</v>
      </c>
      <c r="W496" s="78">
        <f>V496*K496</f>
        <v>103.11477000000001</v>
      </c>
      <c r="X496" s="78">
        <v>4.8900000000000002E-3</v>
      </c>
      <c r="Y496" s="78">
        <f>X496*K496</f>
        <v>1.52797341</v>
      </c>
      <c r="Z496" s="78">
        <v>0</v>
      </c>
      <c r="AA496" s="79">
        <f>Z496*K496</f>
        <v>0</v>
      </c>
      <c r="AR496" s="30" t="s">
        <v>127</v>
      </c>
      <c r="AT496" s="30" t="s">
        <v>121</v>
      </c>
      <c r="AU496" s="30" t="s">
        <v>128</v>
      </c>
      <c r="AY496" s="30" t="s">
        <v>120</v>
      </c>
      <c r="BE496" s="80">
        <f>IF(U496="základní",N496,0)</f>
        <v>0</v>
      </c>
      <c r="BF496" s="80">
        <f>IF(U496="snížená",N496,0)</f>
        <v>0</v>
      </c>
      <c r="BG496" s="80">
        <f>IF(U496="zákl. přenesená",N496,0)</f>
        <v>0</v>
      </c>
      <c r="BH496" s="80">
        <f>IF(U496="sníž. přenesená",N496,0)</f>
        <v>0</v>
      </c>
      <c r="BI496" s="80">
        <f>IF(U496="nulová",N496,0)</f>
        <v>0</v>
      </c>
      <c r="BJ496" s="30" t="s">
        <v>118</v>
      </c>
      <c r="BK496" s="80">
        <f>ROUND(L496*K496,2)</f>
        <v>0</v>
      </c>
      <c r="BL496" s="30" t="s">
        <v>127</v>
      </c>
    </row>
    <row r="497" spans="2:64" s="86" customFormat="1" ht="22.5" customHeight="1" x14ac:dyDescent="0.25">
      <c r="B497" s="81"/>
      <c r="C497" s="440"/>
      <c r="D497" s="440"/>
      <c r="E497" s="83" t="s">
        <v>125</v>
      </c>
      <c r="F497" s="661" t="s">
        <v>685</v>
      </c>
      <c r="G497" s="662"/>
      <c r="H497" s="662"/>
      <c r="I497" s="662"/>
      <c r="J497" s="440"/>
      <c r="K497" s="84">
        <v>312.46899999999999</v>
      </c>
      <c r="L497" s="440"/>
      <c r="M497" s="440"/>
      <c r="N497" s="440"/>
      <c r="O497" s="440"/>
      <c r="P497" s="440"/>
      <c r="Q497" s="440"/>
      <c r="R497" s="85"/>
      <c r="T497" s="87"/>
      <c r="U497" s="440"/>
      <c r="V497" s="440"/>
      <c r="W497" s="440"/>
      <c r="X497" s="440"/>
      <c r="Y497" s="440"/>
      <c r="Z497" s="440"/>
      <c r="AA497" s="88"/>
      <c r="AT497" s="89" t="s">
        <v>130</v>
      </c>
      <c r="AU497" s="89" t="s">
        <v>128</v>
      </c>
      <c r="AV497" s="86" t="s">
        <v>128</v>
      </c>
      <c r="AW497" s="86" t="s">
        <v>131</v>
      </c>
      <c r="AX497" s="86" t="s">
        <v>118</v>
      </c>
      <c r="AY497" s="89" t="s">
        <v>120</v>
      </c>
    </row>
    <row r="498" spans="2:64" s="17" customFormat="1" ht="31.5" customHeight="1" x14ac:dyDescent="0.25">
      <c r="B498" s="70"/>
      <c r="C498" s="71" t="s">
        <v>686</v>
      </c>
      <c r="D498" s="71" t="s">
        <v>121</v>
      </c>
      <c r="E498" s="72" t="s">
        <v>687</v>
      </c>
      <c r="F498" s="671" t="s">
        <v>688</v>
      </c>
      <c r="G498" s="667"/>
      <c r="H498" s="667"/>
      <c r="I498" s="667"/>
      <c r="J498" s="73" t="s">
        <v>172</v>
      </c>
      <c r="K498" s="74">
        <v>81.057000000000002</v>
      </c>
      <c r="L498" s="666"/>
      <c r="M498" s="667"/>
      <c r="N498" s="666">
        <f>ROUND(L498*K498,2)</f>
        <v>0</v>
      </c>
      <c r="O498" s="667"/>
      <c r="P498" s="667"/>
      <c r="Q498" s="667"/>
      <c r="R498" s="75"/>
      <c r="T498" s="76" t="s">
        <v>125</v>
      </c>
      <c r="U498" s="77" t="s">
        <v>126</v>
      </c>
      <c r="V498" s="78">
        <v>0.38</v>
      </c>
      <c r="W498" s="78">
        <f>V498*K498</f>
        <v>30.801660000000002</v>
      </c>
      <c r="X498" s="78">
        <v>2.3099999999999999E-2</v>
      </c>
      <c r="Y498" s="78">
        <f>X498*K498</f>
        <v>1.8724167</v>
      </c>
      <c r="Z498" s="78">
        <v>0</v>
      </c>
      <c r="AA498" s="79">
        <f>Z498*K498</f>
        <v>0</v>
      </c>
      <c r="AR498" s="30" t="s">
        <v>127</v>
      </c>
      <c r="AT498" s="30" t="s">
        <v>121</v>
      </c>
      <c r="AU498" s="30" t="s">
        <v>128</v>
      </c>
      <c r="AY498" s="30" t="s">
        <v>120</v>
      </c>
      <c r="BE498" s="80">
        <f>IF(U498="základní",N498,0)</f>
        <v>0</v>
      </c>
      <c r="BF498" s="80">
        <f>IF(U498="snížená",N498,0)</f>
        <v>0</v>
      </c>
      <c r="BG498" s="80">
        <f>IF(U498="zákl. přenesená",N498,0)</f>
        <v>0</v>
      </c>
      <c r="BH498" s="80">
        <f>IF(U498="sníž. přenesená",N498,0)</f>
        <v>0</v>
      </c>
      <c r="BI498" s="80">
        <f>IF(U498="nulová",N498,0)</f>
        <v>0</v>
      </c>
      <c r="BJ498" s="30" t="s">
        <v>118</v>
      </c>
      <c r="BK498" s="80">
        <f>ROUND(L498*K498,2)</f>
        <v>0</v>
      </c>
      <c r="BL498" s="30" t="s">
        <v>127</v>
      </c>
    </row>
    <row r="499" spans="2:64" s="86" customFormat="1" ht="31.5" customHeight="1" x14ac:dyDescent="0.25">
      <c r="B499" s="81"/>
      <c r="C499" s="440"/>
      <c r="D499" s="440"/>
      <c r="E499" s="83" t="s">
        <v>125</v>
      </c>
      <c r="F499" s="661" t="s">
        <v>689</v>
      </c>
      <c r="G499" s="662"/>
      <c r="H499" s="662"/>
      <c r="I499" s="662"/>
      <c r="J499" s="440"/>
      <c r="K499" s="84">
        <v>1.28</v>
      </c>
      <c r="L499" s="440"/>
      <c r="M499" s="440"/>
      <c r="N499" s="440"/>
      <c r="O499" s="440"/>
      <c r="P499" s="440"/>
      <c r="Q499" s="440"/>
      <c r="R499" s="85"/>
      <c r="T499" s="87"/>
      <c r="U499" s="440"/>
      <c r="V499" s="440"/>
      <c r="W499" s="440"/>
      <c r="X499" s="440"/>
      <c r="Y499" s="440"/>
      <c r="Z499" s="440"/>
      <c r="AA499" s="88"/>
      <c r="AT499" s="89" t="s">
        <v>130</v>
      </c>
      <c r="AU499" s="89" t="s">
        <v>128</v>
      </c>
      <c r="AV499" s="86" t="s">
        <v>128</v>
      </c>
      <c r="AW499" s="86" t="s">
        <v>131</v>
      </c>
      <c r="AX499" s="86" t="s">
        <v>119</v>
      </c>
      <c r="AY499" s="89" t="s">
        <v>120</v>
      </c>
    </row>
    <row r="500" spans="2:64" s="86" customFormat="1" ht="44.25" customHeight="1" x14ac:dyDescent="0.25">
      <c r="B500" s="81"/>
      <c r="C500" s="440"/>
      <c r="D500" s="440"/>
      <c r="E500" s="83" t="s">
        <v>125</v>
      </c>
      <c r="F500" s="663" t="s">
        <v>690</v>
      </c>
      <c r="G500" s="662"/>
      <c r="H500" s="662"/>
      <c r="I500" s="662"/>
      <c r="J500" s="440"/>
      <c r="K500" s="84">
        <v>34.121000000000002</v>
      </c>
      <c r="L500" s="440"/>
      <c r="M500" s="440"/>
      <c r="N500" s="440"/>
      <c r="O500" s="440"/>
      <c r="P500" s="440"/>
      <c r="Q500" s="440"/>
      <c r="R500" s="85"/>
      <c r="T500" s="87"/>
      <c r="U500" s="440"/>
      <c r="V500" s="440"/>
      <c r="W500" s="440"/>
      <c r="X500" s="440"/>
      <c r="Y500" s="440"/>
      <c r="Z500" s="440"/>
      <c r="AA500" s="88"/>
      <c r="AT500" s="89" t="s">
        <v>130</v>
      </c>
      <c r="AU500" s="89" t="s">
        <v>128</v>
      </c>
      <c r="AV500" s="86" t="s">
        <v>128</v>
      </c>
      <c r="AW500" s="86" t="s">
        <v>131</v>
      </c>
      <c r="AX500" s="86" t="s">
        <v>119</v>
      </c>
      <c r="AY500" s="89" t="s">
        <v>120</v>
      </c>
    </row>
    <row r="501" spans="2:64" s="86" customFormat="1" ht="31.5" customHeight="1" x14ac:dyDescent="0.25">
      <c r="B501" s="81"/>
      <c r="C501" s="440"/>
      <c r="D501" s="440"/>
      <c r="E501" s="83" t="s">
        <v>125</v>
      </c>
      <c r="F501" s="663" t="s">
        <v>691</v>
      </c>
      <c r="G501" s="662"/>
      <c r="H501" s="662"/>
      <c r="I501" s="662"/>
      <c r="J501" s="440"/>
      <c r="K501" s="84">
        <v>0.42299999999999999</v>
      </c>
      <c r="L501" s="440"/>
      <c r="M501" s="440"/>
      <c r="N501" s="440"/>
      <c r="O501" s="440"/>
      <c r="P501" s="440"/>
      <c r="Q501" s="440"/>
      <c r="R501" s="85"/>
      <c r="T501" s="87"/>
      <c r="U501" s="440"/>
      <c r="V501" s="440"/>
      <c r="W501" s="440"/>
      <c r="X501" s="440"/>
      <c r="Y501" s="440"/>
      <c r="Z501" s="440"/>
      <c r="AA501" s="88"/>
      <c r="AT501" s="89" t="s">
        <v>130</v>
      </c>
      <c r="AU501" s="89" t="s">
        <v>128</v>
      </c>
      <c r="AV501" s="86" t="s">
        <v>128</v>
      </c>
      <c r="AW501" s="86" t="s">
        <v>131</v>
      </c>
      <c r="AX501" s="86" t="s">
        <v>119</v>
      </c>
      <c r="AY501" s="89" t="s">
        <v>120</v>
      </c>
    </row>
    <row r="502" spans="2:64" s="86" customFormat="1" ht="44.25" customHeight="1" x14ac:dyDescent="0.25">
      <c r="B502" s="81"/>
      <c r="C502" s="440"/>
      <c r="D502" s="440"/>
      <c r="E502" s="83" t="s">
        <v>125</v>
      </c>
      <c r="F502" s="663" t="s">
        <v>692</v>
      </c>
      <c r="G502" s="662"/>
      <c r="H502" s="662"/>
      <c r="I502" s="662"/>
      <c r="J502" s="440"/>
      <c r="K502" s="84">
        <v>45.232999999999997</v>
      </c>
      <c r="L502" s="440"/>
      <c r="M502" s="440"/>
      <c r="N502" s="440"/>
      <c r="O502" s="440"/>
      <c r="P502" s="440"/>
      <c r="Q502" s="440"/>
      <c r="R502" s="85"/>
      <c r="T502" s="87"/>
      <c r="U502" s="440"/>
      <c r="V502" s="440"/>
      <c r="W502" s="440"/>
      <c r="X502" s="440"/>
      <c r="Y502" s="440"/>
      <c r="Z502" s="440"/>
      <c r="AA502" s="88"/>
      <c r="AT502" s="89" t="s">
        <v>130</v>
      </c>
      <c r="AU502" s="89" t="s">
        <v>128</v>
      </c>
      <c r="AV502" s="86" t="s">
        <v>128</v>
      </c>
      <c r="AW502" s="86" t="s">
        <v>131</v>
      </c>
      <c r="AX502" s="86" t="s">
        <v>119</v>
      </c>
      <c r="AY502" s="89" t="s">
        <v>120</v>
      </c>
    </row>
    <row r="503" spans="2:64" s="95" customFormat="1" ht="22.5" customHeight="1" x14ac:dyDescent="0.25">
      <c r="B503" s="90"/>
      <c r="C503" s="441"/>
      <c r="D503" s="441"/>
      <c r="E503" s="92" t="s">
        <v>125</v>
      </c>
      <c r="F503" s="664" t="s">
        <v>146</v>
      </c>
      <c r="G503" s="665"/>
      <c r="H503" s="665"/>
      <c r="I503" s="665"/>
      <c r="J503" s="441"/>
      <c r="K503" s="93">
        <v>81.057000000000002</v>
      </c>
      <c r="L503" s="441"/>
      <c r="M503" s="441"/>
      <c r="N503" s="441"/>
      <c r="O503" s="441"/>
      <c r="P503" s="441"/>
      <c r="Q503" s="441"/>
      <c r="R503" s="94"/>
      <c r="T503" s="96"/>
      <c r="U503" s="441"/>
      <c r="V503" s="441"/>
      <c r="W503" s="441"/>
      <c r="X503" s="441"/>
      <c r="Y503" s="441"/>
      <c r="Z503" s="441"/>
      <c r="AA503" s="97"/>
      <c r="AT503" s="98" t="s">
        <v>130</v>
      </c>
      <c r="AU503" s="98" t="s">
        <v>128</v>
      </c>
      <c r="AV503" s="95" t="s">
        <v>127</v>
      </c>
      <c r="AW503" s="95" t="s">
        <v>131</v>
      </c>
      <c r="AX503" s="95" t="s">
        <v>118</v>
      </c>
      <c r="AY503" s="98" t="s">
        <v>120</v>
      </c>
    </row>
    <row r="504" spans="2:64" s="17" customFormat="1" ht="31.5" customHeight="1" x14ac:dyDescent="0.25">
      <c r="B504" s="70"/>
      <c r="C504" s="71" t="s">
        <v>693</v>
      </c>
      <c r="D504" s="71" t="s">
        <v>121</v>
      </c>
      <c r="E504" s="72" t="s">
        <v>694</v>
      </c>
      <c r="F504" s="671" t="s">
        <v>695</v>
      </c>
      <c r="G504" s="667"/>
      <c r="H504" s="667"/>
      <c r="I504" s="667"/>
      <c r="J504" s="73" t="s">
        <v>172</v>
      </c>
      <c r="K504" s="74">
        <v>1.75</v>
      </c>
      <c r="L504" s="666"/>
      <c r="M504" s="667"/>
      <c r="N504" s="666">
        <f>ROUND(L504*K504,2)</f>
        <v>0</v>
      </c>
      <c r="O504" s="667"/>
      <c r="P504" s="667"/>
      <c r="Q504" s="667"/>
      <c r="R504" s="75"/>
      <c r="T504" s="76" t="s">
        <v>125</v>
      </c>
      <c r="U504" s="77" t="s">
        <v>126</v>
      </c>
      <c r="V504" s="78">
        <v>0.42</v>
      </c>
      <c r="W504" s="78">
        <f>V504*K504</f>
        <v>0.73499999999999999</v>
      </c>
      <c r="X504" s="78">
        <v>2.3099999999999999E-2</v>
      </c>
      <c r="Y504" s="78">
        <f>X504*K504</f>
        <v>4.0424999999999996E-2</v>
      </c>
      <c r="Z504" s="78">
        <v>0</v>
      </c>
      <c r="AA504" s="79">
        <f>Z504*K504</f>
        <v>0</v>
      </c>
      <c r="AR504" s="30" t="s">
        <v>127</v>
      </c>
      <c r="AT504" s="30" t="s">
        <v>121</v>
      </c>
      <c r="AU504" s="30" t="s">
        <v>128</v>
      </c>
      <c r="AY504" s="30" t="s">
        <v>120</v>
      </c>
      <c r="BE504" s="80">
        <f>IF(U504="základní",N504,0)</f>
        <v>0</v>
      </c>
      <c r="BF504" s="80">
        <f>IF(U504="snížená",N504,0)</f>
        <v>0</v>
      </c>
      <c r="BG504" s="80">
        <f>IF(U504="zákl. přenesená",N504,0)</f>
        <v>0</v>
      </c>
      <c r="BH504" s="80">
        <f>IF(U504="sníž. přenesená",N504,0)</f>
        <v>0</v>
      </c>
      <c r="BI504" s="80">
        <f>IF(U504="nulová",N504,0)</f>
        <v>0</v>
      </c>
      <c r="BJ504" s="30" t="s">
        <v>118</v>
      </c>
      <c r="BK504" s="80">
        <f>ROUND(L504*K504,2)</f>
        <v>0</v>
      </c>
      <c r="BL504" s="30" t="s">
        <v>127</v>
      </c>
    </row>
    <row r="505" spans="2:64" s="86" customFormat="1" ht="44.25" customHeight="1" x14ac:dyDescent="0.25">
      <c r="B505" s="81"/>
      <c r="C505" s="440"/>
      <c r="D505" s="440"/>
      <c r="E505" s="83" t="s">
        <v>125</v>
      </c>
      <c r="F505" s="661" t="s">
        <v>696</v>
      </c>
      <c r="G505" s="662"/>
      <c r="H505" s="662"/>
      <c r="I505" s="662"/>
      <c r="J505" s="440"/>
      <c r="K505" s="84">
        <v>1.75</v>
      </c>
      <c r="L505" s="440"/>
      <c r="M505" s="440"/>
      <c r="N505" s="440"/>
      <c r="O505" s="440"/>
      <c r="P505" s="440"/>
      <c r="Q505" s="440"/>
      <c r="R505" s="85"/>
      <c r="T505" s="87"/>
      <c r="U505" s="440"/>
      <c r="V505" s="440"/>
      <c r="W505" s="440"/>
      <c r="X505" s="440"/>
      <c r="Y505" s="440"/>
      <c r="Z505" s="440"/>
      <c r="AA505" s="88"/>
      <c r="AT505" s="89" t="s">
        <v>130</v>
      </c>
      <c r="AU505" s="89" t="s">
        <v>128</v>
      </c>
      <c r="AV505" s="86" t="s">
        <v>128</v>
      </c>
      <c r="AW505" s="86" t="s">
        <v>131</v>
      </c>
      <c r="AX505" s="86" t="s">
        <v>118</v>
      </c>
      <c r="AY505" s="89" t="s">
        <v>120</v>
      </c>
    </row>
    <row r="506" spans="2:64" s="17" customFormat="1" ht="31.5" customHeight="1" x14ac:dyDescent="0.25">
      <c r="B506" s="70"/>
      <c r="C506" s="71" t="s">
        <v>697</v>
      </c>
      <c r="D506" s="71" t="s">
        <v>121</v>
      </c>
      <c r="E506" s="72" t="s">
        <v>698</v>
      </c>
      <c r="F506" s="671" t="s">
        <v>699</v>
      </c>
      <c r="G506" s="667"/>
      <c r="H506" s="667"/>
      <c r="I506" s="667"/>
      <c r="J506" s="73" t="s">
        <v>172</v>
      </c>
      <c r="K506" s="74">
        <v>232.69200000000001</v>
      </c>
      <c r="L506" s="666"/>
      <c r="M506" s="667"/>
      <c r="N506" s="666">
        <f>ROUND(L506*K506,2)</f>
        <v>0</v>
      </c>
      <c r="O506" s="667"/>
      <c r="P506" s="667"/>
      <c r="Q506" s="667"/>
      <c r="R506" s="75"/>
      <c r="T506" s="76" t="s">
        <v>125</v>
      </c>
      <c r="U506" s="77" t="s">
        <v>126</v>
      </c>
      <c r="V506" s="78">
        <v>0.123</v>
      </c>
      <c r="W506" s="78">
        <f>V506*K506</f>
        <v>28.621116000000001</v>
      </c>
      <c r="X506" s="78">
        <v>4.8999999999999998E-3</v>
      </c>
      <c r="Y506" s="78">
        <f>X506*K506</f>
        <v>1.1401908000000001</v>
      </c>
      <c r="Z506" s="78">
        <v>0</v>
      </c>
      <c r="AA506" s="79">
        <f>Z506*K506</f>
        <v>0</v>
      </c>
      <c r="AR506" s="30" t="s">
        <v>127</v>
      </c>
      <c r="AT506" s="30" t="s">
        <v>121</v>
      </c>
      <c r="AU506" s="30" t="s">
        <v>128</v>
      </c>
      <c r="AY506" s="30" t="s">
        <v>120</v>
      </c>
      <c r="BE506" s="80">
        <f>IF(U506="základní",N506,0)</f>
        <v>0</v>
      </c>
      <c r="BF506" s="80">
        <f>IF(U506="snížená",N506,0)</f>
        <v>0</v>
      </c>
      <c r="BG506" s="80">
        <f>IF(U506="zákl. přenesená",N506,0)</f>
        <v>0</v>
      </c>
      <c r="BH506" s="80">
        <f>IF(U506="sníž. přenesená",N506,0)</f>
        <v>0</v>
      </c>
      <c r="BI506" s="80">
        <f>IF(U506="nulová",N506,0)</f>
        <v>0</v>
      </c>
      <c r="BJ506" s="30" t="s">
        <v>118</v>
      </c>
      <c r="BK506" s="80">
        <f>ROUND(L506*K506,2)</f>
        <v>0</v>
      </c>
      <c r="BL506" s="30" t="s">
        <v>127</v>
      </c>
    </row>
    <row r="507" spans="2:64" s="86" customFormat="1" ht="57" customHeight="1" x14ac:dyDescent="0.25">
      <c r="B507" s="81"/>
      <c r="C507" s="440"/>
      <c r="D507" s="440"/>
      <c r="E507" s="83" t="s">
        <v>125</v>
      </c>
      <c r="F507" s="661" t="s">
        <v>700</v>
      </c>
      <c r="G507" s="662"/>
      <c r="H507" s="662"/>
      <c r="I507" s="662"/>
      <c r="J507" s="440"/>
      <c r="K507" s="84">
        <v>55.462000000000003</v>
      </c>
      <c r="L507" s="440"/>
      <c r="M507" s="440"/>
      <c r="N507" s="440"/>
      <c r="O507" s="440"/>
      <c r="P507" s="440"/>
      <c r="Q507" s="440"/>
      <c r="R507" s="85"/>
      <c r="T507" s="87"/>
      <c r="U507" s="440"/>
      <c r="V507" s="440"/>
      <c r="W507" s="440"/>
      <c r="X507" s="440"/>
      <c r="Y507" s="440"/>
      <c r="Z507" s="440"/>
      <c r="AA507" s="88"/>
      <c r="AT507" s="89" t="s">
        <v>130</v>
      </c>
      <c r="AU507" s="89" t="s">
        <v>128</v>
      </c>
      <c r="AV507" s="86" t="s">
        <v>128</v>
      </c>
      <c r="AW507" s="86" t="s">
        <v>131</v>
      </c>
      <c r="AX507" s="86" t="s">
        <v>119</v>
      </c>
      <c r="AY507" s="89" t="s">
        <v>120</v>
      </c>
    </row>
    <row r="508" spans="2:64" s="86" customFormat="1" ht="44.25" customHeight="1" x14ac:dyDescent="0.25">
      <c r="B508" s="81"/>
      <c r="C508" s="440"/>
      <c r="D508" s="440"/>
      <c r="E508" s="83" t="s">
        <v>125</v>
      </c>
      <c r="F508" s="663" t="s">
        <v>701</v>
      </c>
      <c r="G508" s="662"/>
      <c r="H508" s="662"/>
      <c r="I508" s="662"/>
      <c r="J508" s="440"/>
      <c r="K508" s="84">
        <v>23.936</v>
      </c>
      <c r="L508" s="440"/>
      <c r="M508" s="440"/>
      <c r="N508" s="440"/>
      <c r="O508" s="440"/>
      <c r="P508" s="440"/>
      <c r="Q508" s="440"/>
      <c r="R508" s="85"/>
      <c r="T508" s="87"/>
      <c r="U508" s="440"/>
      <c r="V508" s="440"/>
      <c r="W508" s="440"/>
      <c r="X508" s="440"/>
      <c r="Y508" s="440"/>
      <c r="Z508" s="440"/>
      <c r="AA508" s="88"/>
      <c r="AT508" s="89" t="s">
        <v>130</v>
      </c>
      <c r="AU508" s="89" t="s">
        <v>128</v>
      </c>
      <c r="AV508" s="86" t="s">
        <v>128</v>
      </c>
      <c r="AW508" s="86" t="s">
        <v>131</v>
      </c>
      <c r="AX508" s="86" t="s">
        <v>119</v>
      </c>
      <c r="AY508" s="89" t="s">
        <v>120</v>
      </c>
    </row>
    <row r="509" spans="2:64" s="86" customFormat="1" ht="57" customHeight="1" x14ac:dyDescent="0.25">
      <c r="B509" s="81"/>
      <c r="C509" s="440"/>
      <c r="D509" s="440"/>
      <c r="E509" s="83" t="s">
        <v>125</v>
      </c>
      <c r="F509" s="663" t="s">
        <v>702</v>
      </c>
      <c r="G509" s="662"/>
      <c r="H509" s="662"/>
      <c r="I509" s="662"/>
      <c r="J509" s="440"/>
      <c r="K509" s="84">
        <v>66.135000000000005</v>
      </c>
      <c r="L509" s="440"/>
      <c r="M509" s="440"/>
      <c r="N509" s="440"/>
      <c r="O509" s="440"/>
      <c r="P509" s="440"/>
      <c r="Q509" s="440"/>
      <c r="R509" s="85"/>
      <c r="T509" s="87"/>
      <c r="U509" s="440"/>
      <c r="V509" s="440"/>
      <c r="W509" s="440"/>
      <c r="X509" s="440"/>
      <c r="Y509" s="440"/>
      <c r="Z509" s="440"/>
      <c r="AA509" s="88"/>
      <c r="AT509" s="89" t="s">
        <v>130</v>
      </c>
      <c r="AU509" s="89" t="s">
        <v>128</v>
      </c>
      <c r="AV509" s="86" t="s">
        <v>128</v>
      </c>
      <c r="AW509" s="86" t="s">
        <v>131</v>
      </c>
      <c r="AX509" s="86" t="s">
        <v>119</v>
      </c>
      <c r="AY509" s="89" t="s">
        <v>120</v>
      </c>
    </row>
    <row r="510" spans="2:64" s="86" customFormat="1" ht="31.5" customHeight="1" x14ac:dyDescent="0.25">
      <c r="B510" s="81"/>
      <c r="C510" s="440"/>
      <c r="D510" s="440"/>
      <c r="E510" s="83" t="s">
        <v>125</v>
      </c>
      <c r="F510" s="663" t="s">
        <v>703</v>
      </c>
      <c r="G510" s="662"/>
      <c r="H510" s="662"/>
      <c r="I510" s="662"/>
      <c r="J510" s="440"/>
      <c r="K510" s="84">
        <v>87.159000000000006</v>
      </c>
      <c r="L510" s="440"/>
      <c r="M510" s="440"/>
      <c r="N510" s="440"/>
      <c r="O510" s="440"/>
      <c r="P510" s="440"/>
      <c r="Q510" s="440"/>
      <c r="R510" s="85"/>
      <c r="T510" s="87"/>
      <c r="U510" s="440"/>
      <c r="V510" s="440"/>
      <c r="W510" s="440"/>
      <c r="X510" s="440"/>
      <c r="Y510" s="440"/>
      <c r="Z510" s="440"/>
      <c r="AA510" s="88"/>
      <c r="AT510" s="89" t="s">
        <v>130</v>
      </c>
      <c r="AU510" s="89" t="s">
        <v>128</v>
      </c>
      <c r="AV510" s="86" t="s">
        <v>128</v>
      </c>
      <c r="AW510" s="86" t="s">
        <v>131</v>
      </c>
      <c r="AX510" s="86" t="s">
        <v>119</v>
      </c>
      <c r="AY510" s="89" t="s">
        <v>120</v>
      </c>
    </row>
    <row r="511" spans="2:64" s="95" customFormat="1" ht="22.5" customHeight="1" x14ac:dyDescent="0.25">
      <c r="B511" s="90"/>
      <c r="C511" s="441"/>
      <c r="D511" s="441"/>
      <c r="E511" s="92" t="s">
        <v>125</v>
      </c>
      <c r="F511" s="664" t="s">
        <v>146</v>
      </c>
      <c r="G511" s="665"/>
      <c r="H511" s="665"/>
      <c r="I511" s="665"/>
      <c r="J511" s="441"/>
      <c r="K511" s="93">
        <v>232.69200000000001</v>
      </c>
      <c r="L511" s="441"/>
      <c r="M511" s="441"/>
      <c r="N511" s="441"/>
      <c r="O511" s="441"/>
      <c r="P511" s="441"/>
      <c r="Q511" s="441"/>
      <c r="R511" s="94"/>
      <c r="T511" s="96"/>
      <c r="U511" s="441"/>
      <c r="V511" s="441"/>
      <c r="W511" s="441"/>
      <c r="X511" s="441"/>
      <c r="Y511" s="441"/>
      <c r="Z511" s="441"/>
      <c r="AA511" s="97"/>
      <c r="AT511" s="98" t="s">
        <v>130</v>
      </c>
      <c r="AU511" s="98" t="s">
        <v>128</v>
      </c>
      <c r="AV511" s="95" t="s">
        <v>127</v>
      </c>
      <c r="AW511" s="95" t="s">
        <v>131</v>
      </c>
      <c r="AX511" s="95" t="s">
        <v>118</v>
      </c>
      <c r="AY511" s="98" t="s">
        <v>120</v>
      </c>
    </row>
    <row r="512" spans="2:64" s="17" customFormat="1" ht="31.5" customHeight="1" x14ac:dyDescent="0.25">
      <c r="B512" s="70"/>
      <c r="C512" s="71" t="s">
        <v>704</v>
      </c>
      <c r="D512" s="71" t="s">
        <v>121</v>
      </c>
      <c r="E512" s="72" t="s">
        <v>705</v>
      </c>
      <c r="F512" s="671" t="s">
        <v>706</v>
      </c>
      <c r="G512" s="667"/>
      <c r="H512" s="667"/>
      <c r="I512" s="667"/>
      <c r="J512" s="73" t="s">
        <v>172</v>
      </c>
      <c r="K512" s="74">
        <v>312.46899999999999</v>
      </c>
      <c r="L512" s="666"/>
      <c r="M512" s="667"/>
      <c r="N512" s="666">
        <f>ROUND(L512*K512,2)</f>
        <v>0</v>
      </c>
      <c r="O512" s="667"/>
      <c r="P512" s="667"/>
      <c r="Q512" s="667"/>
      <c r="R512" s="75"/>
      <c r="T512" s="76" t="s">
        <v>125</v>
      </c>
      <c r="U512" s="77" t="s">
        <v>126</v>
      </c>
      <c r="V512" s="78">
        <v>0.245</v>
      </c>
      <c r="W512" s="78">
        <f>V512*K512</f>
        <v>76.554904999999991</v>
      </c>
      <c r="X512" s="78">
        <v>2.6800000000000001E-3</v>
      </c>
      <c r="Y512" s="78">
        <f>X512*K512</f>
        <v>0.83741692000000001</v>
      </c>
      <c r="Z512" s="78">
        <v>0</v>
      </c>
      <c r="AA512" s="79">
        <f>Z512*K512</f>
        <v>0</v>
      </c>
      <c r="AR512" s="30" t="s">
        <v>127</v>
      </c>
      <c r="AT512" s="30" t="s">
        <v>121</v>
      </c>
      <c r="AU512" s="30" t="s">
        <v>128</v>
      </c>
      <c r="AY512" s="30" t="s">
        <v>120</v>
      </c>
      <c r="BE512" s="80">
        <f>IF(U512="základní",N512,0)</f>
        <v>0</v>
      </c>
      <c r="BF512" s="80">
        <f>IF(U512="snížená",N512,0)</f>
        <v>0</v>
      </c>
      <c r="BG512" s="80">
        <f>IF(U512="zákl. přenesená",N512,0)</f>
        <v>0</v>
      </c>
      <c r="BH512" s="80">
        <f>IF(U512="sníž. přenesená",N512,0)</f>
        <v>0</v>
      </c>
      <c r="BI512" s="80">
        <f>IF(U512="nulová",N512,0)</f>
        <v>0</v>
      </c>
      <c r="BJ512" s="30" t="s">
        <v>118</v>
      </c>
      <c r="BK512" s="80">
        <f>ROUND(L512*K512,2)</f>
        <v>0</v>
      </c>
      <c r="BL512" s="30" t="s">
        <v>127</v>
      </c>
    </row>
    <row r="513" spans="2:64" s="86" customFormat="1" ht="22.5" customHeight="1" x14ac:dyDescent="0.25">
      <c r="B513" s="81"/>
      <c r="C513" s="440"/>
      <c r="D513" s="440"/>
      <c r="E513" s="83" t="s">
        <v>125</v>
      </c>
      <c r="F513" s="661" t="s">
        <v>685</v>
      </c>
      <c r="G513" s="662"/>
      <c r="H513" s="662"/>
      <c r="I513" s="662"/>
      <c r="J513" s="440"/>
      <c r="K513" s="84">
        <v>312.46899999999999</v>
      </c>
      <c r="L513" s="440"/>
      <c r="M513" s="440"/>
      <c r="N513" s="440"/>
      <c r="O513" s="440"/>
      <c r="P513" s="440"/>
      <c r="Q513" s="440"/>
      <c r="R513" s="85"/>
      <c r="T513" s="87"/>
      <c r="U513" s="440"/>
      <c r="V513" s="440"/>
      <c r="W513" s="440"/>
      <c r="X513" s="440"/>
      <c r="Y513" s="440"/>
      <c r="Z513" s="440"/>
      <c r="AA513" s="88"/>
      <c r="AT513" s="89" t="s">
        <v>130</v>
      </c>
      <c r="AU513" s="89" t="s">
        <v>128</v>
      </c>
      <c r="AV513" s="86" t="s">
        <v>128</v>
      </c>
      <c r="AW513" s="86" t="s">
        <v>131</v>
      </c>
      <c r="AX513" s="86" t="s">
        <v>118</v>
      </c>
      <c r="AY513" s="89" t="s">
        <v>120</v>
      </c>
    </row>
    <row r="514" spans="2:64" s="17" customFormat="1" ht="31.5" customHeight="1" x14ac:dyDescent="0.25">
      <c r="B514" s="70"/>
      <c r="C514" s="71" t="s">
        <v>707</v>
      </c>
      <c r="D514" s="71" t="s">
        <v>121</v>
      </c>
      <c r="E514" s="72" t="s">
        <v>708</v>
      </c>
      <c r="F514" s="671" t="s">
        <v>709</v>
      </c>
      <c r="G514" s="667"/>
      <c r="H514" s="667"/>
      <c r="I514" s="667"/>
      <c r="J514" s="73" t="s">
        <v>134</v>
      </c>
      <c r="K514" s="74">
        <v>0.48899999999999999</v>
      </c>
      <c r="L514" s="666"/>
      <c r="M514" s="667"/>
      <c r="N514" s="666">
        <f>ROUND(L514*K514,2)</f>
        <v>0</v>
      </c>
      <c r="O514" s="667"/>
      <c r="P514" s="667"/>
      <c r="Q514" s="667"/>
      <c r="R514" s="75"/>
      <c r="T514" s="76" t="s">
        <v>125</v>
      </c>
      <c r="U514" s="77" t="s">
        <v>126</v>
      </c>
      <c r="V514" s="78">
        <v>3.2130000000000001</v>
      </c>
      <c r="W514" s="78">
        <f>V514*K514</f>
        <v>1.5711569999999999</v>
      </c>
      <c r="X514" s="78">
        <v>2.2563399999999998</v>
      </c>
      <c r="Y514" s="78">
        <f>X514*K514</f>
        <v>1.1033502599999998</v>
      </c>
      <c r="Z514" s="78">
        <v>0</v>
      </c>
      <c r="AA514" s="79">
        <f>Z514*K514</f>
        <v>0</v>
      </c>
      <c r="AR514" s="30" t="s">
        <v>127</v>
      </c>
      <c r="AT514" s="30" t="s">
        <v>121</v>
      </c>
      <c r="AU514" s="30" t="s">
        <v>128</v>
      </c>
      <c r="AY514" s="30" t="s">
        <v>120</v>
      </c>
      <c r="BE514" s="80">
        <f>IF(U514="základní",N514,0)</f>
        <v>0</v>
      </c>
      <c r="BF514" s="80">
        <f>IF(U514="snížená",N514,0)</f>
        <v>0</v>
      </c>
      <c r="BG514" s="80">
        <f>IF(U514="zákl. přenesená",N514,0)</f>
        <v>0</v>
      </c>
      <c r="BH514" s="80">
        <f>IF(U514="sníž. přenesená",N514,0)</f>
        <v>0</v>
      </c>
      <c r="BI514" s="80">
        <f>IF(U514="nulová",N514,0)</f>
        <v>0</v>
      </c>
      <c r="BJ514" s="30" t="s">
        <v>118</v>
      </c>
      <c r="BK514" s="80">
        <f>ROUND(L514*K514,2)</f>
        <v>0</v>
      </c>
      <c r="BL514" s="30" t="s">
        <v>127</v>
      </c>
    </row>
    <row r="515" spans="2:64" s="86" customFormat="1" ht="31.5" customHeight="1" x14ac:dyDescent="0.25">
      <c r="B515" s="81"/>
      <c r="C515" s="440"/>
      <c r="D515" s="440"/>
      <c r="E515" s="83" t="s">
        <v>125</v>
      </c>
      <c r="F515" s="661" t="s">
        <v>710</v>
      </c>
      <c r="G515" s="662"/>
      <c r="H515" s="662"/>
      <c r="I515" s="662"/>
      <c r="J515" s="440"/>
      <c r="K515" s="84">
        <v>0.48899999999999999</v>
      </c>
      <c r="L515" s="440"/>
      <c r="M515" s="440"/>
      <c r="N515" s="440"/>
      <c r="O515" s="440"/>
      <c r="P515" s="440"/>
      <c r="Q515" s="440"/>
      <c r="R515" s="85"/>
      <c r="T515" s="87"/>
      <c r="U515" s="440"/>
      <c r="V515" s="440"/>
      <c r="W515" s="440"/>
      <c r="X515" s="440"/>
      <c r="Y515" s="440"/>
      <c r="Z515" s="440"/>
      <c r="AA515" s="88"/>
      <c r="AT515" s="89" t="s">
        <v>130</v>
      </c>
      <c r="AU515" s="89" t="s">
        <v>128</v>
      </c>
      <c r="AV515" s="86" t="s">
        <v>128</v>
      </c>
      <c r="AW515" s="86" t="s">
        <v>131</v>
      </c>
      <c r="AX515" s="86" t="s">
        <v>118</v>
      </c>
      <c r="AY515" s="89" t="s">
        <v>120</v>
      </c>
    </row>
    <row r="516" spans="2:64" s="17" customFormat="1" ht="31.5" customHeight="1" x14ac:dyDescent="0.25">
      <c r="B516" s="70"/>
      <c r="C516" s="71" t="s">
        <v>711</v>
      </c>
      <c r="D516" s="71" t="s">
        <v>121</v>
      </c>
      <c r="E516" s="72" t="s">
        <v>712</v>
      </c>
      <c r="F516" s="671" t="s">
        <v>713</v>
      </c>
      <c r="G516" s="667"/>
      <c r="H516" s="667"/>
      <c r="I516" s="667"/>
      <c r="J516" s="73" t="s">
        <v>134</v>
      </c>
      <c r="K516" s="74">
        <v>0.58799999999999997</v>
      </c>
      <c r="L516" s="666"/>
      <c r="M516" s="667"/>
      <c r="N516" s="666">
        <f>ROUND(L516*K516,2)</f>
        <v>0</v>
      </c>
      <c r="O516" s="667"/>
      <c r="P516" s="667"/>
      <c r="Q516" s="667"/>
      <c r="R516" s="75"/>
      <c r="T516" s="76" t="s">
        <v>125</v>
      </c>
      <c r="U516" s="77" t="s">
        <v>126</v>
      </c>
      <c r="V516" s="78">
        <v>3.2130000000000001</v>
      </c>
      <c r="W516" s="78">
        <f>V516*K516</f>
        <v>1.8892439999999999</v>
      </c>
      <c r="X516" s="78">
        <v>2.2563399999999998</v>
      </c>
      <c r="Y516" s="78">
        <f>X516*K516</f>
        <v>1.3267279199999997</v>
      </c>
      <c r="Z516" s="78">
        <v>0</v>
      </c>
      <c r="AA516" s="79">
        <f>Z516*K516</f>
        <v>0</v>
      </c>
      <c r="AR516" s="30" t="s">
        <v>127</v>
      </c>
      <c r="AT516" s="30" t="s">
        <v>121</v>
      </c>
      <c r="AU516" s="30" t="s">
        <v>128</v>
      </c>
      <c r="AY516" s="30" t="s">
        <v>120</v>
      </c>
      <c r="BE516" s="80">
        <f>IF(U516="základní",N516,0)</f>
        <v>0</v>
      </c>
      <c r="BF516" s="80">
        <f>IF(U516="snížená",N516,0)</f>
        <v>0</v>
      </c>
      <c r="BG516" s="80">
        <f>IF(U516="zákl. přenesená",N516,0)</f>
        <v>0</v>
      </c>
      <c r="BH516" s="80">
        <f>IF(U516="sníž. přenesená",N516,0)</f>
        <v>0</v>
      </c>
      <c r="BI516" s="80">
        <f>IF(U516="nulová",N516,0)</f>
        <v>0</v>
      </c>
      <c r="BJ516" s="30" t="s">
        <v>118</v>
      </c>
      <c r="BK516" s="80">
        <f>ROUND(L516*K516,2)</f>
        <v>0</v>
      </c>
      <c r="BL516" s="30" t="s">
        <v>127</v>
      </c>
    </row>
    <row r="517" spans="2:64" s="86" customFormat="1" ht="44.25" customHeight="1" x14ac:dyDescent="0.25">
      <c r="B517" s="81"/>
      <c r="C517" s="440"/>
      <c r="D517" s="440"/>
      <c r="E517" s="83" t="s">
        <v>125</v>
      </c>
      <c r="F517" s="661" t="s">
        <v>714</v>
      </c>
      <c r="G517" s="662"/>
      <c r="H517" s="662"/>
      <c r="I517" s="662"/>
      <c r="J517" s="440"/>
      <c r="K517" s="84">
        <v>0.58799999999999997</v>
      </c>
      <c r="L517" s="440"/>
      <c r="M517" s="440"/>
      <c r="N517" s="440"/>
      <c r="O517" s="440"/>
      <c r="P517" s="440"/>
      <c r="Q517" s="440"/>
      <c r="R517" s="85"/>
      <c r="T517" s="87"/>
      <c r="U517" s="440"/>
      <c r="V517" s="440"/>
      <c r="W517" s="440"/>
      <c r="X517" s="440"/>
      <c r="Y517" s="440"/>
      <c r="Z517" s="440"/>
      <c r="AA517" s="88"/>
      <c r="AT517" s="89" t="s">
        <v>130</v>
      </c>
      <c r="AU517" s="89" t="s">
        <v>128</v>
      </c>
      <c r="AV517" s="86" t="s">
        <v>128</v>
      </c>
      <c r="AW517" s="86" t="s">
        <v>131</v>
      </c>
      <c r="AX517" s="86" t="s">
        <v>118</v>
      </c>
      <c r="AY517" s="89" t="s">
        <v>120</v>
      </c>
    </row>
    <row r="518" spans="2:64" s="17" customFormat="1" ht="31.5" customHeight="1" x14ac:dyDescent="0.25">
      <c r="B518" s="70"/>
      <c r="C518" s="71" t="s">
        <v>715</v>
      </c>
      <c r="D518" s="71" t="s">
        <v>121</v>
      </c>
      <c r="E518" s="72" t="s">
        <v>716</v>
      </c>
      <c r="F518" s="671" t="s">
        <v>717</v>
      </c>
      <c r="G518" s="667"/>
      <c r="H518" s="667"/>
      <c r="I518" s="667"/>
      <c r="J518" s="73" t="s">
        <v>134</v>
      </c>
      <c r="K518" s="74">
        <v>7.2960000000000003</v>
      </c>
      <c r="L518" s="666"/>
      <c r="M518" s="667"/>
      <c r="N518" s="666">
        <f>ROUND(L518*K518,2)</f>
        <v>0</v>
      </c>
      <c r="O518" s="667"/>
      <c r="P518" s="667"/>
      <c r="Q518" s="667"/>
      <c r="R518" s="75"/>
      <c r="T518" s="76" t="s">
        <v>125</v>
      </c>
      <c r="U518" s="77" t="s">
        <v>126</v>
      </c>
      <c r="V518" s="78">
        <v>2.58</v>
      </c>
      <c r="W518" s="78">
        <f>V518*K518</f>
        <v>18.82368</v>
      </c>
      <c r="X518" s="78">
        <v>2.2563399999999998</v>
      </c>
      <c r="Y518" s="78">
        <f>X518*K518</f>
        <v>16.46225664</v>
      </c>
      <c r="Z518" s="78">
        <v>0</v>
      </c>
      <c r="AA518" s="79">
        <f>Z518*K518</f>
        <v>0</v>
      </c>
      <c r="AR518" s="30" t="s">
        <v>127</v>
      </c>
      <c r="AT518" s="30" t="s">
        <v>121</v>
      </c>
      <c r="AU518" s="30" t="s">
        <v>128</v>
      </c>
      <c r="AY518" s="30" t="s">
        <v>120</v>
      </c>
      <c r="BE518" s="80">
        <f>IF(U518="základní",N518,0)</f>
        <v>0</v>
      </c>
      <c r="BF518" s="80">
        <f>IF(U518="snížená",N518,0)</f>
        <v>0</v>
      </c>
      <c r="BG518" s="80">
        <f>IF(U518="zákl. přenesená",N518,0)</f>
        <v>0</v>
      </c>
      <c r="BH518" s="80">
        <f>IF(U518="sníž. přenesená",N518,0)</f>
        <v>0</v>
      </c>
      <c r="BI518" s="80">
        <f>IF(U518="nulová",N518,0)</f>
        <v>0</v>
      </c>
      <c r="BJ518" s="30" t="s">
        <v>118</v>
      </c>
      <c r="BK518" s="80">
        <f>ROUND(L518*K518,2)</f>
        <v>0</v>
      </c>
      <c r="BL518" s="30" t="s">
        <v>127</v>
      </c>
    </row>
    <row r="519" spans="2:64" s="86" customFormat="1" ht="44.25" customHeight="1" x14ac:dyDescent="0.25">
      <c r="B519" s="81"/>
      <c r="C519" s="440"/>
      <c r="D519" s="440"/>
      <c r="E519" s="83" t="s">
        <v>125</v>
      </c>
      <c r="F519" s="661" t="s">
        <v>718</v>
      </c>
      <c r="G519" s="662"/>
      <c r="H519" s="662"/>
      <c r="I519" s="662"/>
      <c r="J519" s="440"/>
      <c r="K519" s="84">
        <v>1.722</v>
      </c>
      <c r="L519" s="440"/>
      <c r="M519" s="440"/>
      <c r="N519" s="440"/>
      <c r="O519" s="440"/>
      <c r="P519" s="440"/>
      <c r="Q519" s="440"/>
      <c r="R519" s="85"/>
      <c r="T519" s="87"/>
      <c r="U519" s="440"/>
      <c r="V519" s="440"/>
      <c r="W519" s="440"/>
      <c r="X519" s="440"/>
      <c r="Y519" s="440"/>
      <c r="Z519" s="440"/>
      <c r="AA519" s="88"/>
      <c r="AT519" s="89" t="s">
        <v>130</v>
      </c>
      <c r="AU519" s="89" t="s">
        <v>128</v>
      </c>
      <c r="AV519" s="86" t="s">
        <v>128</v>
      </c>
      <c r="AW519" s="86" t="s">
        <v>131</v>
      </c>
      <c r="AX519" s="86" t="s">
        <v>119</v>
      </c>
      <c r="AY519" s="89" t="s">
        <v>120</v>
      </c>
    </row>
    <row r="520" spans="2:64" s="86" customFormat="1" ht="31.5" customHeight="1" x14ac:dyDescent="0.25">
      <c r="B520" s="81"/>
      <c r="C520" s="440"/>
      <c r="D520" s="440"/>
      <c r="E520" s="83" t="s">
        <v>125</v>
      </c>
      <c r="F520" s="663" t="s">
        <v>7962</v>
      </c>
      <c r="G520" s="662"/>
      <c r="H520" s="662"/>
      <c r="I520" s="662"/>
      <c r="J520" s="440"/>
      <c r="K520" s="84">
        <v>2.5</v>
      </c>
      <c r="L520" s="440"/>
      <c r="M520" s="440"/>
      <c r="N520" s="440"/>
      <c r="O520" s="440"/>
      <c r="P520" s="440"/>
      <c r="Q520" s="440"/>
      <c r="R520" s="85"/>
      <c r="T520" s="87"/>
      <c r="U520" s="440"/>
      <c r="V520" s="440"/>
      <c r="W520" s="440"/>
      <c r="X520" s="440"/>
      <c r="Y520" s="440"/>
      <c r="Z520" s="440"/>
      <c r="AA520" s="88"/>
      <c r="AT520" s="89" t="s">
        <v>130</v>
      </c>
      <c r="AU520" s="89" t="s">
        <v>128</v>
      </c>
      <c r="AV520" s="86" t="s">
        <v>128</v>
      </c>
      <c r="AW520" s="86" t="s">
        <v>131</v>
      </c>
      <c r="AX520" s="86" t="s">
        <v>119</v>
      </c>
      <c r="AY520" s="89" t="s">
        <v>120</v>
      </c>
    </row>
    <row r="521" spans="2:64" s="86" customFormat="1" ht="57" customHeight="1" x14ac:dyDescent="0.25">
      <c r="B521" s="81"/>
      <c r="C521" s="440"/>
      <c r="D521" s="440"/>
      <c r="E521" s="83" t="s">
        <v>125</v>
      </c>
      <c r="F521" s="663" t="s">
        <v>719</v>
      </c>
      <c r="G521" s="662"/>
      <c r="H521" s="662"/>
      <c r="I521" s="662"/>
      <c r="J521" s="440"/>
      <c r="K521" s="84">
        <v>0.70499999999999996</v>
      </c>
      <c r="L521" s="440"/>
      <c r="M521" s="440"/>
      <c r="N521" s="440"/>
      <c r="O521" s="440"/>
      <c r="P521" s="440"/>
      <c r="Q521" s="440"/>
      <c r="R521" s="85"/>
      <c r="T521" s="87"/>
      <c r="U521" s="440"/>
      <c r="V521" s="440"/>
      <c r="W521" s="440"/>
      <c r="X521" s="440"/>
      <c r="Y521" s="440"/>
      <c r="Z521" s="440"/>
      <c r="AA521" s="88"/>
      <c r="AT521" s="89" t="s">
        <v>130</v>
      </c>
      <c r="AU521" s="89" t="s">
        <v>128</v>
      </c>
      <c r="AV521" s="86" t="s">
        <v>128</v>
      </c>
      <c r="AW521" s="86" t="s">
        <v>131</v>
      </c>
      <c r="AX521" s="86" t="s">
        <v>119</v>
      </c>
      <c r="AY521" s="89" t="s">
        <v>120</v>
      </c>
    </row>
    <row r="522" spans="2:64" s="86" customFormat="1" ht="31.5" customHeight="1" x14ac:dyDescent="0.25">
      <c r="B522" s="81"/>
      <c r="C522" s="440"/>
      <c r="D522" s="440"/>
      <c r="E522" s="83" t="s">
        <v>125</v>
      </c>
      <c r="F522" s="663" t="s">
        <v>720</v>
      </c>
      <c r="G522" s="662"/>
      <c r="H522" s="662"/>
      <c r="I522" s="662"/>
      <c r="J522" s="440"/>
      <c r="K522" s="84">
        <v>6.9000000000000006E-2</v>
      </c>
      <c r="L522" s="440"/>
      <c r="M522" s="440"/>
      <c r="N522" s="440"/>
      <c r="O522" s="440"/>
      <c r="P522" s="440"/>
      <c r="Q522" s="440"/>
      <c r="R522" s="85"/>
      <c r="T522" s="87"/>
      <c r="U522" s="440"/>
      <c r="V522" s="440"/>
      <c r="W522" s="440"/>
      <c r="X522" s="440"/>
      <c r="Y522" s="440"/>
      <c r="Z522" s="440"/>
      <c r="AA522" s="88"/>
      <c r="AT522" s="89" t="s">
        <v>130</v>
      </c>
      <c r="AU522" s="89" t="s">
        <v>128</v>
      </c>
      <c r="AV522" s="86" t="s">
        <v>128</v>
      </c>
      <c r="AW522" s="86" t="s">
        <v>131</v>
      </c>
      <c r="AX522" s="86" t="s">
        <v>119</v>
      </c>
      <c r="AY522" s="89" t="s">
        <v>120</v>
      </c>
    </row>
    <row r="523" spans="2:64" s="86" customFormat="1" ht="31.5" customHeight="1" x14ac:dyDescent="0.25">
      <c r="B523" s="81"/>
      <c r="C523" s="440"/>
      <c r="D523" s="440"/>
      <c r="E523" s="83" t="s">
        <v>125</v>
      </c>
      <c r="F523" s="663" t="s">
        <v>721</v>
      </c>
      <c r="G523" s="662"/>
      <c r="H523" s="662"/>
      <c r="I523" s="662"/>
      <c r="J523" s="440"/>
      <c r="K523" s="84">
        <v>2.2999999999999998</v>
      </c>
      <c r="L523" s="440"/>
      <c r="M523" s="440"/>
      <c r="N523" s="440"/>
      <c r="O523" s="440"/>
      <c r="P523" s="440"/>
      <c r="Q523" s="440"/>
      <c r="R523" s="85"/>
      <c r="T523" s="87"/>
      <c r="U523" s="440"/>
      <c r="V523" s="440"/>
      <c r="W523" s="440"/>
      <c r="X523" s="440"/>
      <c r="Y523" s="440"/>
      <c r="Z523" s="440"/>
      <c r="AA523" s="88"/>
      <c r="AT523" s="89" t="s">
        <v>130</v>
      </c>
      <c r="AU523" s="89" t="s">
        <v>128</v>
      </c>
      <c r="AV523" s="86" t="s">
        <v>128</v>
      </c>
      <c r="AW523" s="86" t="s">
        <v>131</v>
      </c>
      <c r="AX523" s="86" t="s">
        <v>119</v>
      </c>
      <c r="AY523" s="89" t="s">
        <v>120</v>
      </c>
    </row>
    <row r="524" spans="2:64" s="95" customFormat="1" ht="22.5" customHeight="1" x14ac:dyDescent="0.25">
      <c r="B524" s="90"/>
      <c r="C524" s="441"/>
      <c r="D524" s="441"/>
      <c r="E524" s="92" t="s">
        <v>125</v>
      </c>
      <c r="F524" s="664" t="s">
        <v>146</v>
      </c>
      <c r="G524" s="665"/>
      <c r="H524" s="665"/>
      <c r="I524" s="665"/>
      <c r="J524" s="441"/>
      <c r="K524" s="93">
        <v>7.2960000000000003</v>
      </c>
      <c r="L524" s="441"/>
      <c r="M524" s="441"/>
      <c r="N524" s="441"/>
      <c r="O524" s="441"/>
      <c r="P524" s="441"/>
      <c r="Q524" s="441"/>
      <c r="R524" s="94"/>
      <c r="T524" s="96"/>
      <c r="U524" s="441"/>
      <c r="V524" s="441"/>
      <c r="W524" s="441"/>
      <c r="X524" s="441"/>
      <c r="Y524" s="441"/>
      <c r="Z524" s="441"/>
      <c r="AA524" s="97"/>
      <c r="AT524" s="98" t="s">
        <v>130</v>
      </c>
      <c r="AU524" s="98" t="s">
        <v>128</v>
      </c>
      <c r="AV524" s="95" t="s">
        <v>127</v>
      </c>
      <c r="AW524" s="95" t="s">
        <v>131</v>
      </c>
      <c r="AX524" s="95" t="s">
        <v>118</v>
      </c>
      <c r="AY524" s="98" t="s">
        <v>120</v>
      </c>
    </row>
    <row r="525" spans="2:64" s="17" customFormat="1" ht="31.5" customHeight="1" x14ac:dyDescent="0.25">
      <c r="B525" s="70"/>
      <c r="C525" s="71" t="s">
        <v>722</v>
      </c>
      <c r="D525" s="71" t="s">
        <v>121</v>
      </c>
      <c r="E525" s="72" t="s">
        <v>723</v>
      </c>
      <c r="F525" s="671" t="s">
        <v>724</v>
      </c>
      <c r="G525" s="667"/>
      <c r="H525" s="667"/>
      <c r="I525" s="667"/>
      <c r="J525" s="73" t="s">
        <v>134</v>
      </c>
      <c r="K525" s="74">
        <v>21.963000000000001</v>
      </c>
      <c r="L525" s="666"/>
      <c r="M525" s="667"/>
      <c r="N525" s="666">
        <f>ROUND(L525*K525,2)</f>
        <v>0</v>
      </c>
      <c r="O525" s="667"/>
      <c r="P525" s="667"/>
      <c r="Q525" s="667"/>
      <c r="R525" s="75"/>
      <c r="T525" s="76" t="s">
        <v>125</v>
      </c>
      <c r="U525" s="77" t="s">
        <v>126</v>
      </c>
      <c r="V525" s="78">
        <v>2.3170000000000002</v>
      </c>
      <c r="W525" s="78">
        <f>V525*K525</f>
        <v>50.888271000000003</v>
      </c>
      <c r="X525" s="78">
        <v>2.45329</v>
      </c>
      <c r="Y525" s="78">
        <f>X525*K525</f>
        <v>53.881608270000001</v>
      </c>
      <c r="Z525" s="78">
        <v>0</v>
      </c>
      <c r="AA525" s="79">
        <f>Z525*K525</f>
        <v>0</v>
      </c>
      <c r="AR525" s="30" t="s">
        <v>127</v>
      </c>
      <c r="AT525" s="30" t="s">
        <v>121</v>
      </c>
      <c r="AU525" s="30" t="s">
        <v>128</v>
      </c>
      <c r="AY525" s="30" t="s">
        <v>120</v>
      </c>
      <c r="BE525" s="80">
        <f>IF(U525="základní",N525,0)</f>
        <v>0</v>
      </c>
      <c r="BF525" s="80">
        <f>IF(U525="snížená",N525,0)</f>
        <v>0</v>
      </c>
      <c r="BG525" s="80">
        <f>IF(U525="zákl. přenesená",N525,0)</f>
        <v>0</v>
      </c>
      <c r="BH525" s="80">
        <f>IF(U525="sníž. přenesená",N525,0)</f>
        <v>0</v>
      </c>
      <c r="BI525" s="80">
        <f>IF(U525="nulová",N525,0)</f>
        <v>0</v>
      </c>
      <c r="BJ525" s="30" t="s">
        <v>118</v>
      </c>
      <c r="BK525" s="80">
        <f>ROUND(L525*K525,2)</f>
        <v>0</v>
      </c>
      <c r="BL525" s="30" t="s">
        <v>127</v>
      </c>
    </row>
    <row r="526" spans="2:64" s="86" customFormat="1" ht="31.5" customHeight="1" x14ac:dyDescent="0.25">
      <c r="B526" s="81"/>
      <c r="C526" s="440"/>
      <c r="D526" s="440"/>
      <c r="E526" s="83" t="s">
        <v>125</v>
      </c>
      <c r="F526" s="661" t="s">
        <v>725</v>
      </c>
      <c r="G526" s="662"/>
      <c r="H526" s="662"/>
      <c r="I526" s="662"/>
      <c r="J526" s="440"/>
      <c r="K526" s="84">
        <v>1.4259999999999999</v>
      </c>
      <c r="L526" s="440"/>
      <c r="M526" s="440"/>
      <c r="N526" s="440"/>
      <c r="O526" s="440"/>
      <c r="P526" s="440"/>
      <c r="Q526" s="440"/>
      <c r="R526" s="85"/>
      <c r="T526" s="87"/>
      <c r="U526" s="440"/>
      <c r="V526" s="440"/>
      <c r="W526" s="440"/>
      <c r="X526" s="440"/>
      <c r="Y526" s="440"/>
      <c r="Z526" s="440"/>
      <c r="AA526" s="88"/>
      <c r="AT526" s="89" t="s">
        <v>130</v>
      </c>
      <c r="AU526" s="89" t="s">
        <v>128</v>
      </c>
      <c r="AV526" s="86" t="s">
        <v>128</v>
      </c>
      <c r="AW526" s="86" t="s">
        <v>131</v>
      </c>
      <c r="AX526" s="86" t="s">
        <v>119</v>
      </c>
      <c r="AY526" s="89" t="s">
        <v>120</v>
      </c>
    </row>
    <row r="527" spans="2:64" s="86" customFormat="1" ht="31.5" customHeight="1" x14ac:dyDescent="0.25">
      <c r="B527" s="81"/>
      <c r="C527" s="440"/>
      <c r="D527" s="440"/>
      <c r="E527" s="83" t="s">
        <v>125</v>
      </c>
      <c r="F527" s="663" t="s">
        <v>726</v>
      </c>
      <c r="G527" s="662"/>
      <c r="H527" s="662"/>
      <c r="I527" s="662"/>
      <c r="J527" s="440"/>
      <c r="K527" s="84">
        <v>1.052</v>
      </c>
      <c r="L527" s="440"/>
      <c r="M527" s="440"/>
      <c r="N527" s="440"/>
      <c r="O527" s="440"/>
      <c r="P527" s="440"/>
      <c r="Q527" s="440"/>
      <c r="R527" s="85"/>
      <c r="T527" s="87"/>
      <c r="U527" s="440"/>
      <c r="V527" s="440"/>
      <c r="W527" s="440"/>
      <c r="X527" s="440"/>
      <c r="Y527" s="440"/>
      <c r="Z527" s="440"/>
      <c r="AA527" s="88"/>
      <c r="AT527" s="89" t="s">
        <v>130</v>
      </c>
      <c r="AU527" s="89" t="s">
        <v>128</v>
      </c>
      <c r="AV527" s="86" t="s">
        <v>128</v>
      </c>
      <c r="AW527" s="86" t="s">
        <v>131</v>
      </c>
      <c r="AX527" s="86" t="s">
        <v>119</v>
      </c>
      <c r="AY527" s="89" t="s">
        <v>120</v>
      </c>
    </row>
    <row r="528" spans="2:64" s="86" customFormat="1" ht="57" customHeight="1" x14ac:dyDescent="0.25">
      <c r="B528" s="81"/>
      <c r="C528" s="440"/>
      <c r="D528" s="440"/>
      <c r="E528" s="83" t="s">
        <v>125</v>
      </c>
      <c r="F528" s="663" t="s">
        <v>727</v>
      </c>
      <c r="G528" s="662"/>
      <c r="H528" s="662"/>
      <c r="I528" s="662"/>
      <c r="J528" s="440"/>
      <c r="K528" s="84">
        <v>6.8339999999999996</v>
      </c>
      <c r="L528" s="440"/>
      <c r="M528" s="440"/>
      <c r="N528" s="440"/>
      <c r="O528" s="440"/>
      <c r="P528" s="440"/>
      <c r="Q528" s="440"/>
      <c r="R528" s="85"/>
      <c r="T528" s="87"/>
      <c r="U528" s="440"/>
      <c r="V528" s="440"/>
      <c r="W528" s="440"/>
      <c r="X528" s="440"/>
      <c r="Y528" s="440"/>
      <c r="Z528" s="440"/>
      <c r="AA528" s="88"/>
      <c r="AT528" s="89" t="s">
        <v>130</v>
      </c>
      <c r="AU528" s="89" t="s">
        <v>128</v>
      </c>
      <c r="AV528" s="86" t="s">
        <v>128</v>
      </c>
      <c r="AW528" s="86" t="s">
        <v>131</v>
      </c>
      <c r="AX528" s="86" t="s">
        <v>119</v>
      </c>
      <c r="AY528" s="89" t="s">
        <v>120</v>
      </c>
    </row>
    <row r="529" spans="2:64" s="86" customFormat="1" ht="57" customHeight="1" x14ac:dyDescent="0.25">
      <c r="B529" s="81"/>
      <c r="C529" s="440"/>
      <c r="D529" s="440"/>
      <c r="E529" s="83" t="s">
        <v>125</v>
      </c>
      <c r="F529" s="663" t="s">
        <v>728</v>
      </c>
      <c r="G529" s="662"/>
      <c r="H529" s="662"/>
      <c r="I529" s="662"/>
      <c r="J529" s="440"/>
      <c r="K529" s="84">
        <v>12.651</v>
      </c>
      <c r="L529" s="440"/>
      <c r="M529" s="440"/>
      <c r="N529" s="440"/>
      <c r="O529" s="440"/>
      <c r="P529" s="440"/>
      <c r="Q529" s="440"/>
      <c r="R529" s="85"/>
      <c r="T529" s="87"/>
      <c r="U529" s="440"/>
      <c r="V529" s="440"/>
      <c r="W529" s="440"/>
      <c r="X529" s="440"/>
      <c r="Y529" s="440"/>
      <c r="Z529" s="440"/>
      <c r="AA529" s="88"/>
      <c r="AT529" s="89" t="s">
        <v>130</v>
      </c>
      <c r="AU529" s="89" t="s">
        <v>128</v>
      </c>
      <c r="AV529" s="86" t="s">
        <v>128</v>
      </c>
      <c r="AW529" s="86" t="s">
        <v>131</v>
      </c>
      <c r="AX529" s="86" t="s">
        <v>119</v>
      </c>
      <c r="AY529" s="89" t="s">
        <v>120</v>
      </c>
    </row>
    <row r="530" spans="2:64" s="95" customFormat="1" ht="22.5" customHeight="1" x14ac:dyDescent="0.25">
      <c r="B530" s="90"/>
      <c r="C530" s="441"/>
      <c r="D530" s="441"/>
      <c r="E530" s="92" t="s">
        <v>125</v>
      </c>
      <c r="F530" s="664" t="s">
        <v>146</v>
      </c>
      <c r="G530" s="665"/>
      <c r="H530" s="665"/>
      <c r="I530" s="665"/>
      <c r="J530" s="441"/>
      <c r="K530" s="93">
        <v>21.963000000000001</v>
      </c>
      <c r="L530" s="441"/>
      <c r="M530" s="441"/>
      <c r="N530" s="441"/>
      <c r="O530" s="441"/>
      <c r="P530" s="441"/>
      <c r="Q530" s="441"/>
      <c r="R530" s="94"/>
      <c r="T530" s="96"/>
      <c r="U530" s="441"/>
      <c r="V530" s="441"/>
      <c r="W530" s="441"/>
      <c r="X530" s="441"/>
      <c r="Y530" s="441"/>
      <c r="Z530" s="441"/>
      <c r="AA530" s="97"/>
      <c r="AT530" s="98" t="s">
        <v>130</v>
      </c>
      <c r="AU530" s="98" t="s">
        <v>128</v>
      </c>
      <c r="AV530" s="95" t="s">
        <v>127</v>
      </c>
      <c r="AW530" s="95" t="s">
        <v>131</v>
      </c>
      <c r="AX530" s="95" t="s">
        <v>118</v>
      </c>
      <c r="AY530" s="98" t="s">
        <v>120</v>
      </c>
    </row>
    <row r="531" spans="2:64" s="17" customFormat="1" ht="44.25" customHeight="1" x14ac:dyDescent="0.25">
      <c r="B531" s="70"/>
      <c r="C531" s="71" t="s">
        <v>729</v>
      </c>
      <c r="D531" s="71" t="s">
        <v>121</v>
      </c>
      <c r="E531" s="72" t="s">
        <v>730</v>
      </c>
      <c r="F531" s="671" t="s">
        <v>731</v>
      </c>
      <c r="G531" s="667"/>
      <c r="H531" s="667"/>
      <c r="I531" s="667"/>
      <c r="J531" s="73" t="s">
        <v>134</v>
      </c>
      <c r="K531" s="74">
        <v>21.963000000000001</v>
      </c>
      <c r="L531" s="666"/>
      <c r="M531" s="667"/>
      <c r="N531" s="666">
        <f>ROUND(L531*K531,2)</f>
        <v>0</v>
      </c>
      <c r="O531" s="667"/>
      <c r="P531" s="667"/>
      <c r="Q531" s="667"/>
      <c r="R531" s="75"/>
      <c r="T531" s="76" t="s">
        <v>125</v>
      </c>
      <c r="U531" s="77" t="s">
        <v>126</v>
      </c>
      <c r="V531" s="78">
        <v>6.3E-2</v>
      </c>
      <c r="W531" s="78">
        <f>V531*K531</f>
        <v>1.383669</v>
      </c>
      <c r="X531" s="78">
        <v>2.5250000000000002E-2</v>
      </c>
      <c r="Y531" s="78">
        <f>X531*K531</f>
        <v>0.55456575000000008</v>
      </c>
      <c r="Z531" s="78">
        <v>0</v>
      </c>
      <c r="AA531" s="79">
        <f>Z531*K531</f>
        <v>0</v>
      </c>
      <c r="AR531" s="30" t="s">
        <v>127</v>
      </c>
      <c r="AT531" s="30" t="s">
        <v>121</v>
      </c>
      <c r="AU531" s="30" t="s">
        <v>128</v>
      </c>
      <c r="AY531" s="30" t="s">
        <v>120</v>
      </c>
      <c r="BE531" s="80">
        <f>IF(U531="základní",N531,0)</f>
        <v>0</v>
      </c>
      <c r="BF531" s="80">
        <f>IF(U531="snížená",N531,0)</f>
        <v>0</v>
      </c>
      <c r="BG531" s="80">
        <f>IF(U531="zákl. přenesená",N531,0)</f>
        <v>0</v>
      </c>
      <c r="BH531" s="80">
        <f>IF(U531="sníž. přenesená",N531,0)</f>
        <v>0</v>
      </c>
      <c r="BI531" s="80">
        <f>IF(U531="nulová",N531,0)</f>
        <v>0</v>
      </c>
      <c r="BJ531" s="30" t="s">
        <v>118</v>
      </c>
      <c r="BK531" s="80">
        <f>ROUND(L531*K531,2)</f>
        <v>0</v>
      </c>
      <c r="BL531" s="30" t="s">
        <v>127</v>
      </c>
    </row>
    <row r="532" spans="2:64" s="86" customFormat="1" ht="22.5" customHeight="1" x14ac:dyDescent="0.25">
      <c r="B532" s="81"/>
      <c r="C532" s="440"/>
      <c r="D532" s="440"/>
      <c r="E532" s="83" t="s">
        <v>125</v>
      </c>
      <c r="F532" s="661" t="s">
        <v>732</v>
      </c>
      <c r="G532" s="662"/>
      <c r="H532" s="662"/>
      <c r="I532" s="662"/>
      <c r="J532" s="440"/>
      <c r="K532" s="84">
        <v>21.963000000000001</v>
      </c>
      <c r="L532" s="440"/>
      <c r="M532" s="440"/>
      <c r="N532" s="440"/>
      <c r="O532" s="440"/>
      <c r="P532" s="440"/>
      <c r="Q532" s="440"/>
      <c r="R532" s="85"/>
      <c r="T532" s="87"/>
      <c r="U532" s="440"/>
      <c r="V532" s="440"/>
      <c r="W532" s="440"/>
      <c r="X532" s="440"/>
      <c r="Y532" s="440"/>
      <c r="Z532" s="440"/>
      <c r="AA532" s="88"/>
      <c r="AT532" s="89" t="s">
        <v>130</v>
      </c>
      <c r="AU532" s="89" t="s">
        <v>128</v>
      </c>
      <c r="AV532" s="86" t="s">
        <v>128</v>
      </c>
      <c r="AW532" s="86" t="s">
        <v>131</v>
      </c>
      <c r="AX532" s="86" t="s">
        <v>118</v>
      </c>
      <c r="AY532" s="89" t="s">
        <v>120</v>
      </c>
    </row>
    <row r="533" spans="2:64" s="17" customFormat="1" ht="22.5" customHeight="1" x14ac:dyDescent="0.25">
      <c r="B533" s="70"/>
      <c r="C533" s="71" t="s">
        <v>733</v>
      </c>
      <c r="D533" s="71" t="s">
        <v>121</v>
      </c>
      <c r="E533" s="72" t="s">
        <v>734</v>
      </c>
      <c r="F533" s="671" t="s">
        <v>735</v>
      </c>
      <c r="G533" s="667"/>
      <c r="H533" s="667"/>
      <c r="I533" s="667"/>
      <c r="J533" s="73" t="s">
        <v>172</v>
      </c>
      <c r="K533" s="74">
        <v>5.84</v>
      </c>
      <c r="L533" s="666"/>
      <c r="M533" s="667"/>
      <c r="N533" s="666">
        <f>ROUND(L533*K533,2)</f>
        <v>0</v>
      </c>
      <c r="O533" s="667"/>
      <c r="P533" s="667"/>
      <c r="Q533" s="667"/>
      <c r="R533" s="75"/>
      <c r="T533" s="76" t="s">
        <v>125</v>
      </c>
      <c r="U533" s="77" t="s">
        <v>126</v>
      </c>
      <c r="V533" s="78">
        <v>0.39600000000000002</v>
      </c>
      <c r="W533" s="78">
        <f>V533*K533</f>
        <v>2.31264</v>
      </c>
      <c r="X533" s="78">
        <v>1.3520000000000001E-2</v>
      </c>
      <c r="Y533" s="78">
        <f>X533*K533</f>
        <v>7.8956800000000008E-2</v>
      </c>
      <c r="Z533" s="78">
        <v>0</v>
      </c>
      <c r="AA533" s="79">
        <f>Z533*K533</f>
        <v>0</v>
      </c>
      <c r="AR533" s="30" t="s">
        <v>127</v>
      </c>
      <c r="AT533" s="30" t="s">
        <v>121</v>
      </c>
      <c r="AU533" s="30" t="s">
        <v>128</v>
      </c>
      <c r="AY533" s="30" t="s">
        <v>120</v>
      </c>
      <c r="BE533" s="80">
        <f>IF(U533="základní",N533,0)</f>
        <v>0</v>
      </c>
      <c r="BF533" s="80">
        <f>IF(U533="snížená",N533,0)</f>
        <v>0</v>
      </c>
      <c r="BG533" s="80">
        <f>IF(U533="zákl. přenesená",N533,0)</f>
        <v>0</v>
      </c>
      <c r="BH533" s="80">
        <f>IF(U533="sníž. přenesená",N533,0)</f>
        <v>0</v>
      </c>
      <c r="BI533" s="80">
        <f>IF(U533="nulová",N533,0)</f>
        <v>0</v>
      </c>
      <c r="BJ533" s="30" t="s">
        <v>118</v>
      </c>
      <c r="BK533" s="80">
        <f>ROUND(L533*K533,2)</f>
        <v>0</v>
      </c>
      <c r="BL533" s="30" t="s">
        <v>127</v>
      </c>
    </row>
    <row r="534" spans="2:64" s="86" customFormat="1" ht="44.25" customHeight="1" x14ac:dyDescent="0.25">
      <c r="B534" s="81"/>
      <c r="C534" s="440"/>
      <c r="D534" s="440"/>
      <c r="E534" s="83" t="s">
        <v>125</v>
      </c>
      <c r="F534" s="661" t="s">
        <v>736</v>
      </c>
      <c r="G534" s="662"/>
      <c r="H534" s="662"/>
      <c r="I534" s="662"/>
      <c r="J534" s="440"/>
      <c r="K534" s="84">
        <v>5.84</v>
      </c>
      <c r="L534" s="440"/>
      <c r="M534" s="440"/>
      <c r="N534" s="440"/>
      <c r="O534" s="440"/>
      <c r="P534" s="440"/>
      <c r="Q534" s="440"/>
      <c r="R534" s="85"/>
      <c r="T534" s="87"/>
      <c r="U534" s="440"/>
      <c r="V534" s="440"/>
      <c r="W534" s="440"/>
      <c r="X534" s="440"/>
      <c r="Y534" s="440"/>
      <c r="Z534" s="440"/>
      <c r="AA534" s="88"/>
      <c r="AT534" s="89" t="s">
        <v>130</v>
      </c>
      <c r="AU534" s="89" t="s">
        <v>128</v>
      </c>
      <c r="AV534" s="86" t="s">
        <v>128</v>
      </c>
      <c r="AW534" s="86" t="s">
        <v>131</v>
      </c>
      <c r="AX534" s="86" t="s">
        <v>118</v>
      </c>
      <c r="AY534" s="89" t="s">
        <v>120</v>
      </c>
    </row>
    <row r="535" spans="2:64" s="17" customFormat="1" ht="22.5" customHeight="1" x14ac:dyDescent="0.25">
      <c r="B535" s="70"/>
      <c r="C535" s="71" t="s">
        <v>737</v>
      </c>
      <c r="D535" s="71" t="s">
        <v>121</v>
      </c>
      <c r="E535" s="72" t="s">
        <v>738</v>
      </c>
      <c r="F535" s="671" t="s">
        <v>739</v>
      </c>
      <c r="G535" s="667"/>
      <c r="H535" s="667"/>
      <c r="I535" s="667"/>
      <c r="J535" s="73" t="s">
        <v>172</v>
      </c>
      <c r="K535" s="74">
        <v>5.84</v>
      </c>
      <c r="L535" s="666"/>
      <c r="M535" s="667"/>
      <c r="N535" s="666">
        <f>ROUND(L535*K535,2)</f>
        <v>0</v>
      </c>
      <c r="O535" s="667"/>
      <c r="P535" s="667"/>
      <c r="Q535" s="667"/>
      <c r="R535" s="75"/>
      <c r="T535" s="76" t="s">
        <v>125</v>
      </c>
      <c r="U535" s="77" t="s">
        <v>126</v>
      </c>
      <c r="V535" s="78">
        <v>0.24</v>
      </c>
      <c r="W535" s="78">
        <f>V535*K535</f>
        <v>1.4016</v>
      </c>
      <c r="X535" s="78">
        <v>0</v>
      </c>
      <c r="Y535" s="78">
        <f>X535*K535</f>
        <v>0</v>
      </c>
      <c r="Z535" s="78">
        <v>0</v>
      </c>
      <c r="AA535" s="79">
        <f>Z535*K535</f>
        <v>0</v>
      </c>
      <c r="AR535" s="30" t="s">
        <v>127</v>
      </c>
      <c r="AT535" s="30" t="s">
        <v>121</v>
      </c>
      <c r="AU535" s="30" t="s">
        <v>128</v>
      </c>
      <c r="AY535" s="30" t="s">
        <v>120</v>
      </c>
      <c r="BE535" s="80">
        <f>IF(U535="základní",N535,0)</f>
        <v>0</v>
      </c>
      <c r="BF535" s="80">
        <f>IF(U535="snížená",N535,0)</f>
        <v>0</v>
      </c>
      <c r="BG535" s="80">
        <f>IF(U535="zákl. přenesená",N535,0)</f>
        <v>0</v>
      </c>
      <c r="BH535" s="80">
        <f>IF(U535="sníž. přenesená",N535,0)</f>
        <v>0</v>
      </c>
      <c r="BI535" s="80">
        <f>IF(U535="nulová",N535,0)</f>
        <v>0</v>
      </c>
      <c r="BJ535" s="30" t="s">
        <v>118</v>
      </c>
      <c r="BK535" s="80">
        <f>ROUND(L535*K535,2)</f>
        <v>0</v>
      </c>
      <c r="BL535" s="30" t="s">
        <v>127</v>
      </c>
    </row>
    <row r="536" spans="2:64" s="86" customFormat="1" ht="22.5" customHeight="1" x14ac:dyDescent="0.25">
      <c r="B536" s="81"/>
      <c r="C536" s="440"/>
      <c r="D536" s="440"/>
      <c r="E536" s="83" t="s">
        <v>125</v>
      </c>
      <c r="F536" s="661" t="s">
        <v>740</v>
      </c>
      <c r="G536" s="662"/>
      <c r="H536" s="662"/>
      <c r="I536" s="662"/>
      <c r="J536" s="440"/>
      <c r="K536" s="84">
        <v>5.84</v>
      </c>
      <c r="L536" s="440"/>
      <c r="M536" s="440"/>
      <c r="N536" s="440"/>
      <c r="O536" s="440"/>
      <c r="P536" s="440"/>
      <c r="Q536" s="440"/>
      <c r="R536" s="85"/>
      <c r="T536" s="87"/>
      <c r="U536" s="440"/>
      <c r="V536" s="440"/>
      <c r="W536" s="440"/>
      <c r="X536" s="440"/>
      <c r="Y536" s="440"/>
      <c r="Z536" s="440"/>
      <c r="AA536" s="88"/>
      <c r="AT536" s="89" t="s">
        <v>130</v>
      </c>
      <c r="AU536" s="89" t="s">
        <v>128</v>
      </c>
      <c r="AV536" s="86" t="s">
        <v>128</v>
      </c>
      <c r="AW536" s="86" t="s">
        <v>131</v>
      </c>
      <c r="AX536" s="86" t="s">
        <v>118</v>
      </c>
      <c r="AY536" s="89" t="s">
        <v>120</v>
      </c>
    </row>
    <row r="537" spans="2:64" s="17" customFormat="1" ht="31.5" customHeight="1" x14ac:dyDescent="0.25">
      <c r="B537" s="70"/>
      <c r="C537" s="71" t="s">
        <v>741</v>
      </c>
      <c r="D537" s="71" t="s">
        <v>121</v>
      </c>
      <c r="E537" s="72" t="s">
        <v>742</v>
      </c>
      <c r="F537" s="671" t="s">
        <v>743</v>
      </c>
      <c r="G537" s="667"/>
      <c r="H537" s="667"/>
      <c r="I537" s="667"/>
      <c r="J537" s="73" t="s">
        <v>172</v>
      </c>
      <c r="K537" s="74">
        <v>2.2490000000000001</v>
      </c>
      <c r="L537" s="666"/>
      <c r="M537" s="667"/>
      <c r="N537" s="666">
        <f>ROUND(L537*K537,2)</f>
        <v>0</v>
      </c>
      <c r="O537" s="667"/>
      <c r="P537" s="667"/>
      <c r="Q537" s="667"/>
      <c r="R537" s="75"/>
      <c r="T537" s="76" t="s">
        <v>125</v>
      </c>
      <c r="U537" s="77" t="s">
        <v>126</v>
      </c>
      <c r="V537" s="78">
        <v>0.54</v>
      </c>
      <c r="W537" s="78">
        <f>V537*K537</f>
        <v>1.2144600000000001</v>
      </c>
      <c r="X537" s="78">
        <v>7.102E-2</v>
      </c>
      <c r="Y537" s="78">
        <f>X537*K537</f>
        <v>0.15972398000000002</v>
      </c>
      <c r="Z537" s="78">
        <v>0</v>
      </c>
      <c r="AA537" s="79">
        <f>Z537*K537</f>
        <v>0</v>
      </c>
      <c r="AR537" s="30" t="s">
        <v>127</v>
      </c>
      <c r="AT537" s="30" t="s">
        <v>121</v>
      </c>
      <c r="AU537" s="30" t="s">
        <v>128</v>
      </c>
      <c r="AY537" s="30" t="s">
        <v>120</v>
      </c>
      <c r="BE537" s="80">
        <f>IF(U537="základní",N537,0)</f>
        <v>0</v>
      </c>
      <c r="BF537" s="80">
        <f>IF(U537="snížená",N537,0)</f>
        <v>0</v>
      </c>
      <c r="BG537" s="80">
        <f>IF(U537="zákl. přenesená",N537,0)</f>
        <v>0</v>
      </c>
      <c r="BH537" s="80">
        <f>IF(U537="sníž. přenesená",N537,0)</f>
        <v>0</v>
      </c>
      <c r="BI537" s="80">
        <f>IF(U537="nulová",N537,0)</f>
        <v>0</v>
      </c>
      <c r="BJ537" s="30" t="s">
        <v>118</v>
      </c>
      <c r="BK537" s="80">
        <f>ROUND(L537*K537,2)</f>
        <v>0</v>
      </c>
      <c r="BL537" s="30" t="s">
        <v>127</v>
      </c>
    </row>
    <row r="538" spans="2:64" s="86" customFormat="1" ht="44.25" customHeight="1" x14ac:dyDescent="0.25">
      <c r="B538" s="81"/>
      <c r="C538" s="440"/>
      <c r="D538" s="440"/>
      <c r="E538" s="83" t="s">
        <v>125</v>
      </c>
      <c r="F538" s="661" t="s">
        <v>744</v>
      </c>
      <c r="G538" s="662"/>
      <c r="H538" s="662"/>
      <c r="I538" s="662"/>
      <c r="J538" s="440"/>
      <c r="K538" s="84">
        <v>0.83299999999999996</v>
      </c>
      <c r="L538" s="440"/>
      <c r="M538" s="440"/>
      <c r="N538" s="440"/>
      <c r="O538" s="440"/>
      <c r="P538" s="440"/>
      <c r="Q538" s="440"/>
      <c r="R538" s="85"/>
      <c r="T538" s="87"/>
      <c r="U538" s="440"/>
      <c r="V538" s="440"/>
      <c r="W538" s="440"/>
      <c r="X538" s="440"/>
      <c r="Y538" s="440"/>
      <c r="Z538" s="440"/>
      <c r="AA538" s="88"/>
      <c r="AT538" s="89" t="s">
        <v>130</v>
      </c>
      <c r="AU538" s="89" t="s">
        <v>128</v>
      </c>
      <c r="AV538" s="86" t="s">
        <v>128</v>
      </c>
      <c r="AW538" s="86" t="s">
        <v>131</v>
      </c>
      <c r="AX538" s="86" t="s">
        <v>119</v>
      </c>
      <c r="AY538" s="89" t="s">
        <v>120</v>
      </c>
    </row>
    <row r="539" spans="2:64" s="86" customFormat="1" ht="44.25" customHeight="1" x14ac:dyDescent="0.25">
      <c r="B539" s="81"/>
      <c r="C539" s="440"/>
      <c r="D539" s="440"/>
      <c r="E539" s="83" t="s">
        <v>125</v>
      </c>
      <c r="F539" s="663" t="s">
        <v>745</v>
      </c>
      <c r="G539" s="662"/>
      <c r="H539" s="662"/>
      <c r="I539" s="662"/>
      <c r="J539" s="440"/>
      <c r="K539" s="84">
        <v>0.55600000000000005</v>
      </c>
      <c r="L539" s="440"/>
      <c r="M539" s="440"/>
      <c r="N539" s="440"/>
      <c r="O539" s="440"/>
      <c r="P539" s="440"/>
      <c r="Q539" s="440"/>
      <c r="R539" s="85"/>
      <c r="T539" s="87"/>
      <c r="U539" s="440"/>
      <c r="V539" s="440"/>
      <c r="W539" s="440"/>
      <c r="X539" s="440"/>
      <c r="Y539" s="440"/>
      <c r="Z539" s="440"/>
      <c r="AA539" s="88"/>
      <c r="AT539" s="89" t="s">
        <v>130</v>
      </c>
      <c r="AU539" s="89" t="s">
        <v>128</v>
      </c>
      <c r="AV539" s="86" t="s">
        <v>128</v>
      </c>
      <c r="AW539" s="86" t="s">
        <v>131</v>
      </c>
      <c r="AX539" s="86" t="s">
        <v>119</v>
      </c>
      <c r="AY539" s="89" t="s">
        <v>120</v>
      </c>
    </row>
    <row r="540" spans="2:64" s="86" customFormat="1" ht="44.25" customHeight="1" x14ac:dyDescent="0.25">
      <c r="B540" s="81"/>
      <c r="C540" s="440"/>
      <c r="D540" s="440"/>
      <c r="E540" s="83" t="s">
        <v>125</v>
      </c>
      <c r="F540" s="663" t="s">
        <v>746</v>
      </c>
      <c r="G540" s="662"/>
      <c r="H540" s="662"/>
      <c r="I540" s="662"/>
      <c r="J540" s="440"/>
      <c r="K540" s="84">
        <v>0.39600000000000002</v>
      </c>
      <c r="L540" s="440"/>
      <c r="M540" s="440"/>
      <c r="N540" s="440"/>
      <c r="O540" s="440"/>
      <c r="P540" s="440"/>
      <c r="Q540" s="440"/>
      <c r="R540" s="85"/>
      <c r="T540" s="87"/>
      <c r="U540" s="440"/>
      <c r="V540" s="440"/>
      <c r="W540" s="440"/>
      <c r="X540" s="440"/>
      <c r="Y540" s="440"/>
      <c r="Z540" s="440"/>
      <c r="AA540" s="88"/>
      <c r="AT540" s="89" t="s">
        <v>130</v>
      </c>
      <c r="AU540" s="89" t="s">
        <v>128</v>
      </c>
      <c r="AV540" s="86" t="s">
        <v>128</v>
      </c>
      <c r="AW540" s="86" t="s">
        <v>131</v>
      </c>
      <c r="AX540" s="86" t="s">
        <v>119</v>
      </c>
      <c r="AY540" s="89" t="s">
        <v>120</v>
      </c>
    </row>
    <row r="541" spans="2:64" s="86" customFormat="1" ht="44.25" customHeight="1" x14ac:dyDescent="0.25">
      <c r="B541" s="81"/>
      <c r="C541" s="440"/>
      <c r="D541" s="440"/>
      <c r="E541" s="83" t="s">
        <v>125</v>
      </c>
      <c r="F541" s="663" t="s">
        <v>747</v>
      </c>
      <c r="G541" s="662"/>
      <c r="H541" s="662"/>
      <c r="I541" s="662"/>
      <c r="J541" s="440"/>
      <c r="K541" s="84">
        <v>0.46400000000000002</v>
      </c>
      <c r="L541" s="440"/>
      <c r="M541" s="440"/>
      <c r="N541" s="440"/>
      <c r="O541" s="440"/>
      <c r="P541" s="440"/>
      <c r="Q541" s="440"/>
      <c r="R541" s="85"/>
      <c r="T541" s="87"/>
      <c r="U541" s="440"/>
      <c r="V541" s="440"/>
      <c r="W541" s="440"/>
      <c r="X541" s="440"/>
      <c r="Y541" s="440"/>
      <c r="Z541" s="440"/>
      <c r="AA541" s="88"/>
      <c r="AT541" s="89" t="s">
        <v>130</v>
      </c>
      <c r="AU541" s="89" t="s">
        <v>128</v>
      </c>
      <c r="AV541" s="86" t="s">
        <v>128</v>
      </c>
      <c r="AW541" s="86" t="s">
        <v>131</v>
      </c>
      <c r="AX541" s="86" t="s">
        <v>119</v>
      </c>
      <c r="AY541" s="89" t="s">
        <v>120</v>
      </c>
    </row>
    <row r="542" spans="2:64" s="95" customFormat="1" ht="22.5" customHeight="1" x14ac:dyDescent="0.25">
      <c r="B542" s="90"/>
      <c r="C542" s="441"/>
      <c r="D542" s="441"/>
      <c r="E542" s="92" t="s">
        <v>125</v>
      </c>
      <c r="F542" s="664" t="s">
        <v>146</v>
      </c>
      <c r="G542" s="665"/>
      <c r="H542" s="665"/>
      <c r="I542" s="665"/>
      <c r="J542" s="441"/>
      <c r="K542" s="93">
        <v>2.2490000000000001</v>
      </c>
      <c r="L542" s="441"/>
      <c r="M542" s="441"/>
      <c r="N542" s="441"/>
      <c r="O542" s="441"/>
      <c r="P542" s="441"/>
      <c r="Q542" s="441"/>
      <c r="R542" s="94"/>
      <c r="T542" s="96"/>
      <c r="U542" s="441"/>
      <c r="V542" s="441"/>
      <c r="W542" s="441"/>
      <c r="X542" s="441"/>
      <c r="Y542" s="441"/>
      <c r="Z542" s="441"/>
      <c r="AA542" s="97"/>
      <c r="AT542" s="98" t="s">
        <v>130</v>
      </c>
      <c r="AU542" s="98" t="s">
        <v>128</v>
      </c>
      <c r="AV542" s="95" t="s">
        <v>127</v>
      </c>
      <c r="AW542" s="95" t="s">
        <v>131</v>
      </c>
      <c r="AX542" s="95" t="s">
        <v>118</v>
      </c>
      <c r="AY542" s="98" t="s">
        <v>120</v>
      </c>
    </row>
    <row r="543" spans="2:64" s="17" customFormat="1" ht="31.5" customHeight="1" x14ac:dyDescent="0.25">
      <c r="B543" s="70"/>
      <c r="C543" s="71" t="s">
        <v>748</v>
      </c>
      <c r="D543" s="71" t="s">
        <v>121</v>
      </c>
      <c r="E543" s="72" t="s">
        <v>749</v>
      </c>
      <c r="F543" s="671" t="s">
        <v>750</v>
      </c>
      <c r="G543" s="667"/>
      <c r="H543" s="667"/>
      <c r="I543" s="667"/>
      <c r="J543" s="73" t="s">
        <v>172</v>
      </c>
      <c r="K543" s="74">
        <v>173.68</v>
      </c>
      <c r="L543" s="666"/>
      <c r="M543" s="667"/>
      <c r="N543" s="666">
        <f>ROUND(L543*K543,2)</f>
        <v>0</v>
      </c>
      <c r="O543" s="667"/>
      <c r="P543" s="667"/>
      <c r="Q543" s="667"/>
      <c r="R543" s="75"/>
      <c r="T543" s="76" t="s">
        <v>125</v>
      </c>
      <c r="U543" s="77" t="s">
        <v>126</v>
      </c>
      <c r="V543" s="78">
        <v>0.376</v>
      </c>
      <c r="W543" s="78">
        <f>V543*K543</f>
        <v>65.30368</v>
      </c>
      <c r="X543" s="78">
        <v>6.7019999999999996E-2</v>
      </c>
      <c r="Y543" s="78">
        <f>X543*K543</f>
        <v>11.640033600000001</v>
      </c>
      <c r="Z543" s="78">
        <v>0</v>
      </c>
      <c r="AA543" s="79">
        <f>Z543*K543</f>
        <v>0</v>
      </c>
      <c r="AR543" s="30" t="s">
        <v>127</v>
      </c>
      <c r="AT543" s="30" t="s">
        <v>121</v>
      </c>
      <c r="AU543" s="30" t="s">
        <v>128</v>
      </c>
      <c r="AY543" s="30" t="s">
        <v>120</v>
      </c>
      <c r="BE543" s="80">
        <f>IF(U543="základní",N543,0)</f>
        <v>0</v>
      </c>
      <c r="BF543" s="80">
        <f>IF(U543="snížená",N543,0)</f>
        <v>0</v>
      </c>
      <c r="BG543" s="80">
        <f>IF(U543="zákl. přenesená",N543,0)</f>
        <v>0</v>
      </c>
      <c r="BH543" s="80">
        <f>IF(U543="sníž. přenesená",N543,0)</f>
        <v>0</v>
      </c>
      <c r="BI543" s="80">
        <f>IF(U543="nulová",N543,0)</f>
        <v>0</v>
      </c>
      <c r="BJ543" s="30" t="s">
        <v>118</v>
      </c>
      <c r="BK543" s="80">
        <f>ROUND(L543*K543,2)</f>
        <v>0</v>
      </c>
      <c r="BL543" s="30" t="s">
        <v>127</v>
      </c>
    </row>
    <row r="544" spans="2:64" s="86" customFormat="1" ht="31.5" customHeight="1" x14ac:dyDescent="0.25">
      <c r="B544" s="81"/>
      <c r="C544" s="440"/>
      <c r="D544" s="440"/>
      <c r="E544" s="83" t="s">
        <v>125</v>
      </c>
      <c r="F544" s="661" t="s">
        <v>751</v>
      </c>
      <c r="G544" s="662"/>
      <c r="H544" s="662"/>
      <c r="I544" s="662"/>
      <c r="J544" s="440"/>
      <c r="K544" s="84">
        <v>9.1</v>
      </c>
      <c r="L544" s="440"/>
      <c r="M544" s="440"/>
      <c r="N544" s="440"/>
      <c r="O544" s="440"/>
      <c r="P544" s="440"/>
      <c r="Q544" s="440"/>
      <c r="R544" s="85"/>
      <c r="T544" s="87"/>
      <c r="U544" s="440"/>
      <c r="V544" s="440"/>
      <c r="W544" s="440"/>
      <c r="X544" s="440"/>
      <c r="Y544" s="440"/>
      <c r="Z544" s="440"/>
      <c r="AA544" s="88"/>
      <c r="AT544" s="89" t="s">
        <v>130</v>
      </c>
      <c r="AU544" s="89" t="s">
        <v>128</v>
      </c>
      <c r="AV544" s="86" t="s">
        <v>128</v>
      </c>
      <c r="AW544" s="86" t="s">
        <v>131</v>
      </c>
      <c r="AX544" s="86" t="s">
        <v>119</v>
      </c>
      <c r="AY544" s="89" t="s">
        <v>120</v>
      </c>
    </row>
    <row r="545" spans="2:64" s="86" customFormat="1" ht="31.5" customHeight="1" x14ac:dyDescent="0.25">
      <c r="B545" s="81"/>
      <c r="C545" s="440"/>
      <c r="D545" s="440"/>
      <c r="E545" s="83" t="s">
        <v>125</v>
      </c>
      <c r="F545" s="663" t="s">
        <v>752</v>
      </c>
      <c r="G545" s="662"/>
      <c r="H545" s="662"/>
      <c r="I545" s="662"/>
      <c r="J545" s="440"/>
      <c r="K545" s="84">
        <v>7.0140000000000002</v>
      </c>
      <c r="L545" s="440"/>
      <c r="M545" s="440"/>
      <c r="N545" s="440"/>
      <c r="O545" s="440"/>
      <c r="P545" s="440"/>
      <c r="Q545" s="440"/>
      <c r="R545" s="85"/>
      <c r="T545" s="87"/>
      <c r="U545" s="440"/>
      <c r="V545" s="440"/>
      <c r="W545" s="440"/>
      <c r="X545" s="440"/>
      <c r="Y545" s="440"/>
      <c r="Z545" s="440"/>
      <c r="AA545" s="88"/>
      <c r="AT545" s="89" t="s">
        <v>130</v>
      </c>
      <c r="AU545" s="89" t="s">
        <v>128</v>
      </c>
      <c r="AV545" s="86" t="s">
        <v>128</v>
      </c>
      <c r="AW545" s="86" t="s">
        <v>131</v>
      </c>
      <c r="AX545" s="86" t="s">
        <v>119</v>
      </c>
      <c r="AY545" s="89" t="s">
        <v>120</v>
      </c>
    </row>
    <row r="546" spans="2:64" s="86" customFormat="1" ht="31.5" customHeight="1" x14ac:dyDescent="0.25">
      <c r="B546" s="81"/>
      <c r="C546" s="440"/>
      <c r="D546" s="440"/>
      <c r="E546" s="83" t="s">
        <v>125</v>
      </c>
      <c r="F546" s="663" t="s">
        <v>753</v>
      </c>
      <c r="G546" s="662"/>
      <c r="H546" s="662"/>
      <c r="I546" s="662"/>
      <c r="J546" s="440"/>
      <c r="K546" s="84">
        <v>60</v>
      </c>
      <c r="L546" s="440"/>
      <c r="M546" s="440"/>
      <c r="N546" s="440"/>
      <c r="O546" s="440"/>
      <c r="P546" s="440"/>
      <c r="Q546" s="440"/>
      <c r="R546" s="85"/>
      <c r="T546" s="87"/>
      <c r="U546" s="440"/>
      <c r="V546" s="440"/>
      <c r="W546" s="440"/>
      <c r="X546" s="440"/>
      <c r="Y546" s="440"/>
      <c r="Z546" s="440"/>
      <c r="AA546" s="88"/>
      <c r="AT546" s="89" t="s">
        <v>130</v>
      </c>
      <c r="AU546" s="89" t="s">
        <v>128</v>
      </c>
      <c r="AV546" s="86" t="s">
        <v>128</v>
      </c>
      <c r="AW546" s="86" t="s">
        <v>131</v>
      </c>
      <c r="AX546" s="86" t="s">
        <v>119</v>
      </c>
      <c r="AY546" s="89" t="s">
        <v>120</v>
      </c>
    </row>
    <row r="547" spans="2:64" s="86" customFormat="1" ht="44.25" customHeight="1" x14ac:dyDescent="0.25">
      <c r="B547" s="81"/>
      <c r="C547" s="440"/>
      <c r="D547" s="440"/>
      <c r="E547" s="83" t="s">
        <v>125</v>
      </c>
      <c r="F547" s="663" t="s">
        <v>754</v>
      </c>
      <c r="G547" s="662"/>
      <c r="H547" s="662"/>
      <c r="I547" s="662"/>
      <c r="J547" s="440"/>
      <c r="K547" s="84">
        <v>97.566000000000003</v>
      </c>
      <c r="L547" s="440"/>
      <c r="M547" s="440"/>
      <c r="N547" s="440"/>
      <c r="O547" s="440"/>
      <c r="P547" s="440"/>
      <c r="Q547" s="440"/>
      <c r="R547" s="85"/>
      <c r="T547" s="87"/>
      <c r="U547" s="440"/>
      <c r="V547" s="440"/>
      <c r="W547" s="440"/>
      <c r="X547" s="440"/>
      <c r="Y547" s="440"/>
      <c r="Z547" s="440"/>
      <c r="AA547" s="88"/>
      <c r="AT547" s="89" t="s">
        <v>130</v>
      </c>
      <c r="AU547" s="89" t="s">
        <v>128</v>
      </c>
      <c r="AV547" s="86" t="s">
        <v>128</v>
      </c>
      <c r="AW547" s="86" t="s">
        <v>131</v>
      </c>
      <c r="AX547" s="86" t="s">
        <v>119</v>
      </c>
      <c r="AY547" s="89" t="s">
        <v>120</v>
      </c>
    </row>
    <row r="548" spans="2:64" s="95" customFormat="1" ht="22.5" customHeight="1" x14ac:dyDescent="0.25">
      <c r="B548" s="90"/>
      <c r="C548" s="441"/>
      <c r="D548" s="441"/>
      <c r="E548" s="92" t="s">
        <v>125</v>
      </c>
      <c r="F548" s="664" t="s">
        <v>146</v>
      </c>
      <c r="G548" s="665"/>
      <c r="H548" s="665"/>
      <c r="I548" s="665"/>
      <c r="J548" s="441"/>
      <c r="K548" s="93">
        <v>173.68</v>
      </c>
      <c r="L548" s="441"/>
      <c r="M548" s="441"/>
      <c r="N548" s="441"/>
      <c r="O548" s="441"/>
      <c r="P548" s="441"/>
      <c r="Q548" s="441"/>
      <c r="R548" s="94"/>
      <c r="T548" s="96"/>
      <c r="U548" s="441"/>
      <c r="V548" s="441"/>
      <c r="W548" s="441"/>
      <c r="X548" s="441"/>
      <c r="Y548" s="441"/>
      <c r="Z548" s="441"/>
      <c r="AA548" s="97"/>
      <c r="AT548" s="98" t="s">
        <v>130</v>
      </c>
      <c r="AU548" s="98" t="s">
        <v>128</v>
      </c>
      <c r="AV548" s="95" t="s">
        <v>127</v>
      </c>
      <c r="AW548" s="95" t="s">
        <v>131</v>
      </c>
      <c r="AX548" s="95" t="s">
        <v>118</v>
      </c>
      <c r="AY548" s="98" t="s">
        <v>120</v>
      </c>
    </row>
    <row r="549" spans="2:64" s="17" customFormat="1" ht="31.5" customHeight="1" x14ac:dyDescent="0.25">
      <c r="B549" s="70"/>
      <c r="C549" s="71" t="s">
        <v>755</v>
      </c>
      <c r="D549" s="71" t="s">
        <v>121</v>
      </c>
      <c r="E549" s="72" t="s">
        <v>756</v>
      </c>
      <c r="F549" s="671" t="s">
        <v>757</v>
      </c>
      <c r="G549" s="667"/>
      <c r="H549" s="667"/>
      <c r="I549" s="667"/>
      <c r="J549" s="73" t="s">
        <v>172</v>
      </c>
      <c r="K549" s="74">
        <v>1.29</v>
      </c>
      <c r="L549" s="666"/>
      <c r="M549" s="667"/>
      <c r="N549" s="666">
        <f>ROUND(L549*K549,2)</f>
        <v>0</v>
      </c>
      <c r="O549" s="667"/>
      <c r="P549" s="667"/>
      <c r="Q549" s="667"/>
      <c r="R549" s="75"/>
      <c r="T549" s="76" t="s">
        <v>125</v>
      </c>
      <c r="U549" s="77" t="s">
        <v>126</v>
      </c>
      <c r="V549" s="78">
        <v>0.48</v>
      </c>
      <c r="W549" s="78">
        <f>V549*K549</f>
        <v>0.61919999999999997</v>
      </c>
      <c r="X549" s="78">
        <v>7.102E-2</v>
      </c>
      <c r="Y549" s="78">
        <f>X549*K549</f>
        <v>9.1615799999999997E-2</v>
      </c>
      <c r="Z549" s="78">
        <v>0</v>
      </c>
      <c r="AA549" s="79">
        <f>Z549*K549</f>
        <v>0</v>
      </c>
      <c r="AR549" s="30" t="s">
        <v>127</v>
      </c>
      <c r="AT549" s="30" t="s">
        <v>121</v>
      </c>
      <c r="AU549" s="30" t="s">
        <v>128</v>
      </c>
      <c r="AY549" s="30" t="s">
        <v>120</v>
      </c>
      <c r="BE549" s="80">
        <f>IF(U549="základní",N549,0)</f>
        <v>0</v>
      </c>
      <c r="BF549" s="80">
        <f>IF(U549="snížená",N549,0)</f>
        <v>0</v>
      </c>
      <c r="BG549" s="80">
        <f>IF(U549="zákl. přenesená",N549,0)</f>
        <v>0</v>
      </c>
      <c r="BH549" s="80">
        <f>IF(U549="sníž. přenesená",N549,0)</f>
        <v>0</v>
      </c>
      <c r="BI549" s="80">
        <f>IF(U549="nulová",N549,0)</f>
        <v>0</v>
      </c>
      <c r="BJ549" s="30" t="s">
        <v>118</v>
      </c>
      <c r="BK549" s="80">
        <f>ROUND(L549*K549,2)</f>
        <v>0</v>
      </c>
      <c r="BL549" s="30" t="s">
        <v>127</v>
      </c>
    </row>
    <row r="550" spans="2:64" s="86" customFormat="1" ht="44.25" customHeight="1" x14ac:dyDescent="0.25">
      <c r="B550" s="81"/>
      <c r="C550" s="440"/>
      <c r="D550" s="440"/>
      <c r="E550" s="83" t="s">
        <v>125</v>
      </c>
      <c r="F550" s="661" t="s">
        <v>758</v>
      </c>
      <c r="G550" s="662"/>
      <c r="H550" s="662"/>
      <c r="I550" s="662"/>
      <c r="J550" s="440"/>
      <c r="K550" s="84">
        <v>1.29</v>
      </c>
      <c r="L550" s="440"/>
      <c r="M550" s="440"/>
      <c r="N550" s="440"/>
      <c r="O550" s="440"/>
      <c r="P550" s="440"/>
      <c r="Q550" s="440"/>
      <c r="R550" s="85"/>
      <c r="T550" s="87"/>
      <c r="U550" s="440"/>
      <c r="V550" s="440"/>
      <c r="W550" s="440"/>
      <c r="X550" s="440"/>
      <c r="Y550" s="440"/>
      <c r="Z550" s="440"/>
      <c r="AA550" s="88"/>
      <c r="AT550" s="89" t="s">
        <v>130</v>
      </c>
      <c r="AU550" s="89" t="s">
        <v>128</v>
      </c>
      <c r="AV550" s="86" t="s">
        <v>128</v>
      </c>
      <c r="AW550" s="86" t="s">
        <v>131</v>
      </c>
      <c r="AX550" s="86" t="s">
        <v>118</v>
      </c>
      <c r="AY550" s="89" t="s">
        <v>120</v>
      </c>
    </row>
    <row r="551" spans="2:64" s="17" customFormat="1" ht="31.5" customHeight="1" x14ac:dyDescent="0.25">
      <c r="B551" s="70"/>
      <c r="C551" s="71" t="s">
        <v>7961</v>
      </c>
      <c r="D551" s="71" t="s">
        <v>121</v>
      </c>
      <c r="E551" s="72" t="s">
        <v>7960</v>
      </c>
      <c r="F551" s="671" t="s">
        <v>7959</v>
      </c>
      <c r="G551" s="667"/>
      <c r="H551" s="667"/>
      <c r="I551" s="667"/>
      <c r="J551" s="73" t="s">
        <v>172</v>
      </c>
      <c r="K551" s="74">
        <v>146.41900000000001</v>
      </c>
      <c r="L551" s="666"/>
      <c r="M551" s="667"/>
      <c r="N551" s="666">
        <f>ROUND(L551*K551,2)</f>
        <v>0</v>
      </c>
      <c r="O551" s="667"/>
      <c r="P551" s="667"/>
      <c r="Q551" s="667"/>
      <c r="R551" s="75"/>
      <c r="T551" s="76" t="s">
        <v>125</v>
      </c>
      <c r="U551" s="77" t="s">
        <v>126</v>
      </c>
      <c r="V551" s="78">
        <v>0.27</v>
      </c>
      <c r="W551" s="78">
        <f>V551*K551</f>
        <v>39.533130000000007</v>
      </c>
      <c r="X551" s="78">
        <v>3.2000000000000002E-3</v>
      </c>
      <c r="Y551" s="78">
        <f>X551*K551</f>
        <v>0.46854080000000004</v>
      </c>
      <c r="Z551" s="78">
        <v>0</v>
      </c>
      <c r="AA551" s="79">
        <f>Z551*K551</f>
        <v>0</v>
      </c>
      <c r="AR551" s="30" t="s">
        <v>127</v>
      </c>
      <c r="AT551" s="30" t="s">
        <v>121</v>
      </c>
      <c r="AU551" s="30" t="s">
        <v>128</v>
      </c>
      <c r="AY551" s="30" t="s">
        <v>120</v>
      </c>
      <c r="BE551" s="80">
        <f>IF(U551="základní",N551,0)</f>
        <v>0</v>
      </c>
      <c r="BF551" s="80">
        <f>IF(U551="snížená",N551,0)</f>
        <v>0</v>
      </c>
      <c r="BG551" s="80">
        <f>IF(U551="zákl. přenesená",N551,0)</f>
        <v>0</v>
      </c>
      <c r="BH551" s="80">
        <f>IF(U551="sníž. přenesená",N551,0)</f>
        <v>0</v>
      </c>
      <c r="BI551" s="80">
        <f>IF(U551="nulová",N551,0)</f>
        <v>0</v>
      </c>
      <c r="BJ551" s="30" t="s">
        <v>118</v>
      </c>
      <c r="BK551" s="80">
        <f>ROUND(L551*K551,2)</f>
        <v>0</v>
      </c>
      <c r="BL551" s="30" t="s">
        <v>127</v>
      </c>
    </row>
    <row r="552" spans="2:64" s="86" customFormat="1" ht="31.5" customHeight="1" x14ac:dyDescent="0.25">
      <c r="B552" s="81"/>
      <c r="C552" s="440"/>
      <c r="D552" s="440"/>
      <c r="E552" s="83" t="s">
        <v>125</v>
      </c>
      <c r="F552" s="661" t="s">
        <v>7958</v>
      </c>
      <c r="G552" s="662"/>
      <c r="H552" s="662"/>
      <c r="I552" s="662"/>
      <c r="J552" s="440"/>
      <c r="K552" s="84">
        <v>9.5060000000000002</v>
      </c>
      <c r="L552" s="440"/>
      <c r="M552" s="440"/>
      <c r="N552" s="440"/>
      <c r="O552" s="440"/>
      <c r="P552" s="440"/>
      <c r="Q552" s="440"/>
      <c r="R552" s="85"/>
      <c r="T552" s="87"/>
      <c r="U552" s="440"/>
      <c r="V552" s="440"/>
      <c r="W552" s="440"/>
      <c r="X552" s="440"/>
      <c r="Y552" s="440"/>
      <c r="Z552" s="440"/>
      <c r="AA552" s="88"/>
      <c r="AT552" s="89" t="s">
        <v>130</v>
      </c>
      <c r="AU552" s="89" t="s">
        <v>128</v>
      </c>
      <c r="AV552" s="86" t="s">
        <v>128</v>
      </c>
      <c r="AW552" s="86" t="s">
        <v>131</v>
      </c>
      <c r="AX552" s="86" t="s">
        <v>119</v>
      </c>
      <c r="AY552" s="89" t="s">
        <v>120</v>
      </c>
    </row>
    <row r="553" spans="2:64" s="86" customFormat="1" ht="31.5" customHeight="1" x14ac:dyDescent="0.25">
      <c r="B553" s="81"/>
      <c r="C553" s="440"/>
      <c r="D553" s="440"/>
      <c r="E553" s="83" t="s">
        <v>125</v>
      </c>
      <c r="F553" s="663" t="s">
        <v>7957</v>
      </c>
      <c r="G553" s="662"/>
      <c r="H553" s="662"/>
      <c r="I553" s="662"/>
      <c r="J553" s="440"/>
      <c r="K553" s="84">
        <v>7.0140000000000002</v>
      </c>
      <c r="L553" s="440"/>
      <c r="M553" s="440"/>
      <c r="N553" s="440"/>
      <c r="O553" s="440"/>
      <c r="P553" s="440"/>
      <c r="Q553" s="440"/>
      <c r="R553" s="85"/>
      <c r="T553" s="87"/>
      <c r="U553" s="440"/>
      <c r="V553" s="440"/>
      <c r="W553" s="440"/>
      <c r="X553" s="440"/>
      <c r="Y553" s="440"/>
      <c r="Z553" s="440"/>
      <c r="AA553" s="88"/>
      <c r="AT553" s="89" t="s">
        <v>130</v>
      </c>
      <c r="AU553" s="89" t="s">
        <v>128</v>
      </c>
      <c r="AV553" s="86" t="s">
        <v>128</v>
      </c>
      <c r="AW553" s="86" t="s">
        <v>131</v>
      </c>
      <c r="AX553" s="86" t="s">
        <v>119</v>
      </c>
      <c r="AY553" s="89" t="s">
        <v>120</v>
      </c>
    </row>
    <row r="554" spans="2:64" s="86" customFormat="1" ht="57" customHeight="1" x14ac:dyDescent="0.25">
      <c r="B554" s="81"/>
      <c r="C554" s="440"/>
      <c r="D554" s="440"/>
      <c r="E554" s="83" t="s">
        <v>125</v>
      </c>
      <c r="F554" s="663" t="s">
        <v>7956</v>
      </c>
      <c r="G554" s="662"/>
      <c r="H554" s="662"/>
      <c r="I554" s="662"/>
      <c r="J554" s="440"/>
      <c r="K554" s="84">
        <v>45.561</v>
      </c>
      <c r="L554" s="440"/>
      <c r="M554" s="440"/>
      <c r="N554" s="440"/>
      <c r="O554" s="440"/>
      <c r="P554" s="440"/>
      <c r="Q554" s="440"/>
      <c r="R554" s="85"/>
      <c r="T554" s="87"/>
      <c r="U554" s="440"/>
      <c r="V554" s="440"/>
      <c r="W554" s="440"/>
      <c r="X554" s="440"/>
      <c r="Y554" s="440"/>
      <c r="Z554" s="440"/>
      <c r="AA554" s="88"/>
      <c r="AT554" s="89" t="s">
        <v>130</v>
      </c>
      <c r="AU554" s="89" t="s">
        <v>128</v>
      </c>
      <c r="AV554" s="86" t="s">
        <v>128</v>
      </c>
      <c r="AW554" s="86" t="s">
        <v>131</v>
      </c>
      <c r="AX554" s="86" t="s">
        <v>119</v>
      </c>
      <c r="AY554" s="89" t="s">
        <v>120</v>
      </c>
    </row>
    <row r="555" spans="2:64" s="86" customFormat="1" ht="57" customHeight="1" x14ac:dyDescent="0.25">
      <c r="B555" s="81"/>
      <c r="C555" s="440"/>
      <c r="D555" s="440"/>
      <c r="E555" s="83" t="s">
        <v>125</v>
      </c>
      <c r="F555" s="663" t="s">
        <v>7955</v>
      </c>
      <c r="G555" s="662"/>
      <c r="H555" s="662"/>
      <c r="I555" s="662"/>
      <c r="J555" s="440"/>
      <c r="K555" s="84">
        <v>84.337999999999994</v>
      </c>
      <c r="L555" s="440"/>
      <c r="M555" s="440"/>
      <c r="N555" s="440"/>
      <c r="O555" s="440"/>
      <c r="P555" s="440"/>
      <c r="Q555" s="440"/>
      <c r="R555" s="85"/>
      <c r="T555" s="87"/>
      <c r="U555" s="440"/>
      <c r="V555" s="440"/>
      <c r="W555" s="440"/>
      <c r="X555" s="440"/>
      <c r="Y555" s="440"/>
      <c r="Z555" s="440"/>
      <c r="AA555" s="88"/>
      <c r="AT555" s="89" t="s">
        <v>130</v>
      </c>
      <c r="AU555" s="89" t="s">
        <v>128</v>
      </c>
      <c r="AV555" s="86" t="s">
        <v>128</v>
      </c>
      <c r="AW555" s="86" t="s">
        <v>131</v>
      </c>
      <c r="AX555" s="86" t="s">
        <v>119</v>
      </c>
      <c r="AY555" s="89" t="s">
        <v>120</v>
      </c>
    </row>
    <row r="556" spans="2:64" s="95" customFormat="1" ht="22.5" customHeight="1" x14ac:dyDescent="0.25">
      <c r="B556" s="90"/>
      <c r="C556" s="441"/>
      <c r="D556" s="441"/>
      <c r="E556" s="92" t="s">
        <v>125</v>
      </c>
      <c r="F556" s="664" t="s">
        <v>146</v>
      </c>
      <c r="G556" s="665"/>
      <c r="H556" s="665"/>
      <c r="I556" s="665"/>
      <c r="J556" s="441"/>
      <c r="K556" s="93">
        <v>146.41900000000001</v>
      </c>
      <c r="L556" s="441"/>
      <c r="M556" s="441"/>
      <c r="N556" s="441"/>
      <c r="O556" s="441"/>
      <c r="P556" s="441"/>
      <c r="Q556" s="441"/>
      <c r="R556" s="94"/>
      <c r="T556" s="96"/>
      <c r="U556" s="441"/>
      <c r="V556" s="441"/>
      <c r="W556" s="441"/>
      <c r="X556" s="441"/>
      <c r="Y556" s="441"/>
      <c r="Z556" s="441"/>
      <c r="AA556" s="97"/>
      <c r="AT556" s="98" t="s">
        <v>130</v>
      </c>
      <c r="AU556" s="98" t="s">
        <v>128</v>
      </c>
      <c r="AV556" s="95" t="s">
        <v>127</v>
      </c>
      <c r="AW556" s="95" t="s">
        <v>131</v>
      </c>
      <c r="AX556" s="95" t="s">
        <v>118</v>
      </c>
      <c r="AY556" s="98" t="s">
        <v>120</v>
      </c>
    </row>
    <row r="557" spans="2:64" s="17" customFormat="1" ht="22.5" customHeight="1" x14ac:dyDescent="0.25">
      <c r="B557" s="70"/>
      <c r="C557" s="71" t="s">
        <v>759</v>
      </c>
      <c r="D557" s="71" t="s">
        <v>121</v>
      </c>
      <c r="E557" s="72" t="s">
        <v>760</v>
      </c>
      <c r="F557" s="671" t="s">
        <v>761</v>
      </c>
      <c r="G557" s="667"/>
      <c r="H557" s="667"/>
      <c r="I557" s="667"/>
      <c r="J557" s="73" t="s">
        <v>172</v>
      </c>
      <c r="K557" s="74">
        <v>30</v>
      </c>
      <c r="L557" s="666"/>
      <c r="M557" s="667"/>
      <c r="N557" s="666">
        <f>ROUND(L557*K557,2)</f>
        <v>0</v>
      </c>
      <c r="O557" s="667"/>
      <c r="P557" s="667"/>
      <c r="Q557" s="667"/>
      <c r="R557" s="75"/>
      <c r="T557" s="76" t="s">
        <v>125</v>
      </c>
      <c r="U557" s="77" t="s">
        <v>126</v>
      </c>
      <c r="V557" s="78">
        <v>0.245</v>
      </c>
      <c r="W557" s="78">
        <f>V557*K557</f>
        <v>7.35</v>
      </c>
      <c r="X557" s="78">
        <v>0.27560000000000001</v>
      </c>
      <c r="Y557" s="78">
        <f>X557*K557</f>
        <v>8.2680000000000007</v>
      </c>
      <c r="Z557" s="78">
        <v>0</v>
      </c>
      <c r="AA557" s="79">
        <f>Z557*K557</f>
        <v>0</v>
      </c>
      <c r="AR557" s="30" t="s">
        <v>127</v>
      </c>
      <c r="AT557" s="30" t="s">
        <v>121</v>
      </c>
      <c r="AU557" s="30" t="s">
        <v>128</v>
      </c>
      <c r="AY557" s="30" t="s">
        <v>120</v>
      </c>
      <c r="BE557" s="80">
        <f>IF(U557="základní",N557,0)</f>
        <v>0</v>
      </c>
      <c r="BF557" s="80">
        <f>IF(U557="snížená",N557,0)</f>
        <v>0</v>
      </c>
      <c r="BG557" s="80">
        <f>IF(U557="zákl. přenesená",N557,0)</f>
        <v>0</v>
      </c>
      <c r="BH557" s="80">
        <f>IF(U557="sníž. přenesená",N557,0)</f>
        <v>0</v>
      </c>
      <c r="BI557" s="80">
        <f>IF(U557="nulová",N557,0)</f>
        <v>0</v>
      </c>
      <c r="BJ557" s="30" t="s">
        <v>118</v>
      </c>
      <c r="BK557" s="80">
        <f>ROUND(L557*K557,2)</f>
        <v>0</v>
      </c>
      <c r="BL557" s="30" t="s">
        <v>127</v>
      </c>
    </row>
    <row r="558" spans="2:64" s="86" customFormat="1" ht="31.5" customHeight="1" x14ac:dyDescent="0.25">
      <c r="B558" s="81"/>
      <c r="C558" s="440"/>
      <c r="D558" s="440"/>
      <c r="E558" s="83" t="s">
        <v>125</v>
      </c>
      <c r="F558" s="661" t="s">
        <v>762</v>
      </c>
      <c r="G558" s="662"/>
      <c r="H558" s="662"/>
      <c r="I558" s="662"/>
      <c r="J558" s="440"/>
      <c r="K558" s="84">
        <v>30</v>
      </c>
      <c r="L558" s="440"/>
      <c r="M558" s="440"/>
      <c r="N558" s="440"/>
      <c r="O558" s="440"/>
      <c r="P558" s="440"/>
      <c r="Q558" s="440"/>
      <c r="R558" s="85"/>
      <c r="T558" s="87"/>
      <c r="U558" s="440"/>
      <c r="V558" s="440"/>
      <c r="W558" s="440"/>
      <c r="X558" s="440"/>
      <c r="Y558" s="440"/>
      <c r="Z558" s="440"/>
      <c r="AA558" s="88"/>
      <c r="AT558" s="89" t="s">
        <v>130</v>
      </c>
      <c r="AU558" s="89" t="s">
        <v>128</v>
      </c>
      <c r="AV558" s="86" t="s">
        <v>128</v>
      </c>
      <c r="AW558" s="86" t="s">
        <v>131</v>
      </c>
      <c r="AX558" s="86" t="s">
        <v>118</v>
      </c>
      <c r="AY558" s="89" t="s">
        <v>120</v>
      </c>
    </row>
    <row r="559" spans="2:64" s="62" customFormat="1" ht="29.85" customHeight="1" x14ac:dyDescent="0.3">
      <c r="B559" s="58"/>
      <c r="C559" s="59"/>
      <c r="D559" s="69" t="s">
        <v>83</v>
      </c>
      <c r="E559" s="69"/>
      <c r="F559" s="69"/>
      <c r="G559" s="69"/>
      <c r="H559" s="69"/>
      <c r="I559" s="69"/>
      <c r="J559" s="69"/>
      <c r="K559" s="69"/>
      <c r="L559" s="69"/>
      <c r="M559" s="69"/>
      <c r="N559" s="659">
        <f>BK559</f>
        <v>0</v>
      </c>
      <c r="O559" s="660"/>
      <c r="P559" s="660"/>
      <c r="Q559" s="660"/>
      <c r="R559" s="61"/>
      <c r="T559" s="63"/>
      <c r="U559" s="59"/>
      <c r="V559" s="59"/>
      <c r="W559" s="64">
        <f>SUM(W560:W561)</f>
        <v>67.601520000000008</v>
      </c>
      <c r="X559" s="59"/>
      <c r="Y559" s="64">
        <f>SUM(Y560:Y561)</f>
        <v>1.0281600000000002E-2</v>
      </c>
      <c r="Z559" s="59"/>
      <c r="AA559" s="65">
        <f>SUM(AA560:AA561)</f>
        <v>0</v>
      </c>
      <c r="AR559" s="66" t="s">
        <v>118</v>
      </c>
      <c r="AT559" s="67" t="s">
        <v>117</v>
      </c>
      <c r="AU559" s="67" t="s">
        <v>118</v>
      </c>
      <c r="AY559" s="66" t="s">
        <v>120</v>
      </c>
      <c r="BK559" s="68">
        <f>SUM(BK560:BK561)</f>
        <v>0</v>
      </c>
    </row>
    <row r="560" spans="2:64" s="17" customFormat="1" ht="31.5" customHeight="1" x14ac:dyDescent="0.25">
      <c r="B560" s="70"/>
      <c r="C560" s="71" t="s">
        <v>763</v>
      </c>
      <c r="D560" s="71" t="s">
        <v>121</v>
      </c>
      <c r="E560" s="72" t="s">
        <v>764</v>
      </c>
      <c r="F560" s="671" t="s">
        <v>765</v>
      </c>
      <c r="G560" s="667"/>
      <c r="H560" s="667"/>
      <c r="I560" s="667"/>
      <c r="J560" s="73" t="s">
        <v>172</v>
      </c>
      <c r="K560" s="74">
        <v>257.04000000000002</v>
      </c>
      <c r="L560" s="666"/>
      <c r="M560" s="667"/>
      <c r="N560" s="666">
        <f>ROUND(L560*K560,2)</f>
        <v>0</v>
      </c>
      <c r="O560" s="667"/>
      <c r="P560" s="667"/>
      <c r="Q560" s="667"/>
      <c r="R560" s="75"/>
      <c r="T560" s="76" t="s">
        <v>125</v>
      </c>
      <c r="U560" s="77" t="s">
        <v>126</v>
      </c>
      <c r="V560" s="78">
        <v>0.26300000000000001</v>
      </c>
      <c r="W560" s="78">
        <f>V560*K560</f>
        <v>67.601520000000008</v>
      </c>
      <c r="X560" s="78">
        <v>4.0000000000000003E-5</v>
      </c>
      <c r="Y560" s="78">
        <f>X560*K560</f>
        <v>1.0281600000000002E-2</v>
      </c>
      <c r="Z560" s="78">
        <v>0</v>
      </c>
      <c r="AA560" s="79">
        <f>Z560*K560</f>
        <v>0</v>
      </c>
      <c r="AR560" s="30" t="s">
        <v>127</v>
      </c>
      <c r="AT560" s="30" t="s">
        <v>121</v>
      </c>
      <c r="AU560" s="30" t="s">
        <v>128</v>
      </c>
      <c r="AY560" s="30" t="s">
        <v>120</v>
      </c>
      <c r="BE560" s="80">
        <f>IF(U560="základní",N560,0)</f>
        <v>0</v>
      </c>
      <c r="BF560" s="80">
        <f>IF(U560="snížená",N560,0)</f>
        <v>0</v>
      </c>
      <c r="BG560" s="80">
        <f>IF(U560="zákl. přenesená",N560,0)</f>
        <v>0</v>
      </c>
      <c r="BH560" s="80">
        <f>IF(U560="sníž. přenesená",N560,0)</f>
        <v>0</v>
      </c>
      <c r="BI560" s="80">
        <f>IF(U560="nulová",N560,0)</f>
        <v>0</v>
      </c>
      <c r="BJ560" s="30" t="s">
        <v>118</v>
      </c>
      <c r="BK560" s="80">
        <f>ROUND(L560*K560,2)</f>
        <v>0</v>
      </c>
      <c r="BL560" s="30" t="s">
        <v>127</v>
      </c>
    </row>
    <row r="561" spans="2:64" s="86" customFormat="1" ht="31.5" customHeight="1" x14ac:dyDescent="0.25">
      <c r="B561" s="81"/>
      <c r="C561" s="440"/>
      <c r="D561" s="440"/>
      <c r="E561" s="83" t="s">
        <v>125</v>
      </c>
      <c r="F561" s="661" t="s">
        <v>766</v>
      </c>
      <c r="G561" s="662"/>
      <c r="H561" s="662"/>
      <c r="I561" s="662"/>
      <c r="J561" s="440"/>
      <c r="K561" s="84">
        <v>257.04000000000002</v>
      </c>
      <c r="L561" s="440"/>
      <c r="M561" s="440"/>
      <c r="N561" s="440"/>
      <c r="O561" s="440"/>
      <c r="P561" s="440"/>
      <c r="Q561" s="440"/>
      <c r="R561" s="85"/>
      <c r="T561" s="87"/>
      <c r="U561" s="440"/>
      <c r="V561" s="440"/>
      <c r="W561" s="440"/>
      <c r="X561" s="440"/>
      <c r="Y561" s="440"/>
      <c r="Z561" s="440"/>
      <c r="AA561" s="88"/>
      <c r="AT561" s="89" t="s">
        <v>130</v>
      </c>
      <c r="AU561" s="89" t="s">
        <v>128</v>
      </c>
      <c r="AV561" s="86" t="s">
        <v>128</v>
      </c>
      <c r="AW561" s="86" t="s">
        <v>131</v>
      </c>
      <c r="AX561" s="86" t="s">
        <v>118</v>
      </c>
      <c r="AY561" s="89" t="s">
        <v>120</v>
      </c>
    </row>
    <row r="562" spans="2:64" s="62" customFormat="1" ht="29.85" customHeight="1" x14ac:dyDescent="0.3">
      <c r="B562" s="58"/>
      <c r="C562" s="59"/>
      <c r="D562" s="69" t="s">
        <v>84</v>
      </c>
      <c r="E562" s="69"/>
      <c r="F562" s="69"/>
      <c r="G562" s="69"/>
      <c r="H562" s="69"/>
      <c r="I562" s="69"/>
      <c r="J562" s="69"/>
      <c r="K562" s="69"/>
      <c r="L562" s="69"/>
      <c r="M562" s="69"/>
      <c r="N562" s="659">
        <f>BK562</f>
        <v>0</v>
      </c>
      <c r="O562" s="660"/>
      <c r="P562" s="660"/>
      <c r="Q562" s="660"/>
      <c r="R562" s="61"/>
      <c r="T562" s="63"/>
      <c r="U562" s="59"/>
      <c r="V562" s="59"/>
      <c r="W562" s="64">
        <f>SUM(W563:W764)</f>
        <v>960.73107599999992</v>
      </c>
      <c r="X562" s="59"/>
      <c r="Y562" s="64">
        <f>SUM(Y563:Y764)</f>
        <v>0.48535499999999998</v>
      </c>
      <c r="Z562" s="59"/>
      <c r="AA562" s="65">
        <f>SUM(AA563:AA764)</f>
        <v>131.28016200000002</v>
      </c>
      <c r="AR562" s="66" t="s">
        <v>118</v>
      </c>
      <c r="AT562" s="67" t="s">
        <v>117</v>
      </c>
      <c r="AU562" s="67" t="s">
        <v>118</v>
      </c>
      <c r="AY562" s="66" t="s">
        <v>120</v>
      </c>
      <c r="BK562" s="68">
        <f>SUM(BK563:BK764)</f>
        <v>0</v>
      </c>
    </row>
    <row r="563" spans="2:64" s="17" customFormat="1" ht="22.5" customHeight="1" x14ac:dyDescent="0.25">
      <c r="B563" s="70"/>
      <c r="C563" s="71" t="s">
        <v>767</v>
      </c>
      <c r="D563" s="71" t="s">
        <v>121</v>
      </c>
      <c r="E563" s="72" t="s">
        <v>768</v>
      </c>
      <c r="F563" s="671" t="s">
        <v>769</v>
      </c>
      <c r="G563" s="667"/>
      <c r="H563" s="667"/>
      <c r="I563" s="667"/>
      <c r="J563" s="73" t="s">
        <v>134</v>
      </c>
      <c r="K563" s="74">
        <v>6.3</v>
      </c>
      <c r="L563" s="666"/>
      <c r="M563" s="667"/>
      <c r="N563" s="666">
        <f>ROUND(L563*K563,2)</f>
        <v>0</v>
      </c>
      <c r="O563" s="667"/>
      <c r="P563" s="667"/>
      <c r="Q563" s="667"/>
      <c r="R563" s="75"/>
      <c r="T563" s="76" t="s">
        <v>125</v>
      </c>
      <c r="U563" s="77" t="s">
        <v>126</v>
      </c>
      <c r="V563" s="78">
        <v>6.4359999999999999</v>
      </c>
      <c r="W563" s="78">
        <f>V563*K563</f>
        <v>40.546799999999998</v>
      </c>
      <c r="X563" s="78">
        <v>0</v>
      </c>
      <c r="Y563" s="78">
        <f>X563*K563</f>
        <v>0</v>
      </c>
      <c r="Z563" s="78">
        <v>2</v>
      </c>
      <c r="AA563" s="79">
        <f>Z563*K563</f>
        <v>12.6</v>
      </c>
      <c r="AR563" s="30" t="s">
        <v>127</v>
      </c>
      <c r="AT563" s="30" t="s">
        <v>121</v>
      </c>
      <c r="AU563" s="30" t="s">
        <v>128</v>
      </c>
      <c r="AY563" s="30" t="s">
        <v>120</v>
      </c>
      <c r="BE563" s="80">
        <f>IF(U563="základní",N563,0)</f>
        <v>0</v>
      </c>
      <c r="BF563" s="80">
        <f>IF(U563="snížená",N563,0)</f>
        <v>0</v>
      </c>
      <c r="BG563" s="80">
        <f>IF(U563="zákl. přenesená",N563,0)</f>
        <v>0</v>
      </c>
      <c r="BH563" s="80">
        <f>IF(U563="sníž. přenesená",N563,0)</f>
        <v>0</v>
      </c>
      <c r="BI563" s="80">
        <f>IF(U563="nulová",N563,0)</f>
        <v>0</v>
      </c>
      <c r="BJ563" s="30" t="s">
        <v>118</v>
      </c>
      <c r="BK563" s="80">
        <f>ROUND(L563*K563,2)</f>
        <v>0</v>
      </c>
      <c r="BL563" s="30" t="s">
        <v>127</v>
      </c>
    </row>
    <row r="564" spans="2:64" s="86" customFormat="1" ht="31.5" customHeight="1" x14ac:dyDescent="0.25">
      <c r="B564" s="81"/>
      <c r="C564" s="440"/>
      <c r="D564" s="440"/>
      <c r="E564" s="83" t="s">
        <v>125</v>
      </c>
      <c r="F564" s="661" t="s">
        <v>770</v>
      </c>
      <c r="G564" s="662"/>
      <c r="H564" s="662"/>
      <c r="I564" s="662"/>
      <c r="J564" s="440"/>
      <c r="K564" s="84">
        <v>6.3</v>
      </c>
      <c r="L564" s="440"/>
      <c r="M564" s="440"/>
      <c r="N564" s="440"/>
      <c r="O564" s="440"/>
      <c r="P564" s="440"/>
      <c r="Q564" s="440"/>
      <c r="R564" s="85"/>
      <c r="T564" s="87"/>
      <c r="U564" s="440"/>
      <c r="V564" s="440"/>
      <c r="W564" s="440"/>
      <c r="X564" s="440"/>
      <c r="Y564" s="440"/>
      <c r="Z564" s="440"/>
      <c r="AA564" s="88"/>
      <c r="AT564" s="89" t="s">
        <v>130</v>
      </c>
      <c r="AU564" s="89" t="s">
        <v>128</v>
      </c>
      <c r="AV564" s="86" t="s">
        <v>128</v>
      </c>
      <c r="AW564" s="86" t="s">
        <v>131</v>
      </c>
      <c r="AX564" s="86" t="s">
        <v>118</v>
      </c>
      <c r="AY564" s="89" t="s">
        <v>120</v>
      </c>
    </row>
    <row r="565" spans="2:64" s="17" customFormat="1" ht="22.5" customHeight="1" x14ac:dyDescent="0.25">
      <c r="B565" s="70"/>
      <c r="C565" s="71" t="s">
        <v>771</v>
      </c>
      <c r="D565" s="71" t="s">
        <v>121</v>
      </c>
      <c r="E565" s="72" t="s">
        <v>772</v>
      </c>
      <c r="F565" s="671" t="s">
        <v>773</v>
      </c>
      <c r="G565" s="667"/>
      <c r="H565" s="667"/>
      <c r="I565" s="667"/>
      <c r="J565" s="73" t="s">
        <v>134</v>
      </c>
      <c r="K565" s="74">
        <v>2.25</v>
      </c>
      <c r="L565" s="666"/>
      <c r="M565" s="667"/>
      <c r="N565" s="666">
        <f>ROUND(L565*K565,2)</f>
        <v>0</v>
      </c>
      <c r="O565" s="667"/>
      <c r="P565" s="667"/>
      <c r="Q565" s="667"/>
      <c r="R565" s="75"/>
      <c r="T565" s="76" t="s">
        <v>125</v>
      </c>
      <c r="U565" s="77" t="s">
        <v>126</v>
      </c>
      <c r="V565" s="78">
        <v>13.301</v>
      </c>
      <c r="W565" s="78">
        <f>V565*K565</f>
        <v>29.927250000000001</v>
      </c>
      <c r="X565" s="78">
        <v>0</v>
      </c>
      <c r="Y565" s="78">
        <f>X565*K565</f>
        <v>0</v>
      </c>
      <c r="Z565" s="78">
        <v>2.4</v>
      </c>
      <c r="AA565" s="79">
        <f>Z565*K565</f>
        <v>5.3999999999999995</v>
      </c>
      <c r="AR565" s="30" t="s">
        <v>127</v>
      </c>
      <c r="AT565" s="30" t="s">
        <v>121</v>
      </c>
      <c r="AU565" s="30" t="s">
        <v>128</v>
      </c>
      <c r="AY565" s="30" t="s">
        <v>120</v>
      </c>
      <c r="BE565" s="80">
        <f>IF(U565="základní",N565,0)</f>
        <v>0</v>
      </c>
      <c r="BF565" s="80">
        <f>IF(U565="snížená",N565,0)</f>
        <v>0</v>
      </c>
      <c r="BG565" s="80">
        <f>IF(U565="zákl. přenesená",N565,0)</f>
        <v>0</v>
      </c>
      <c r="BH565" s="80">
        <f>IF(U565="sníž. přenesená",N565,0)</f>
        <v>0</v>
      </c>
      <c r="BI565" s="80">
        <f>IF(U565="nulová",N565,0)</f>
        <v>0</v>
      </c>
      <c r="BJ565" s="30" t="s">
        <v>118</v>
      </c>
      <c r="BK565" s="80">
        <f>ROUND(L565*K565,2)</f>
        <v>0</v>
      </c>
      <c r="BL565" s="30" t="s">
        <v>127</v>
      </c>
    </row>
    <row r="566" spans="2:64" s="86" customFormat="1" ht="31.5" customHeight="1" x14ac:dyDescent="0.25">
      <c r="B566" s="81"/>
      <c r="C566" s="440"/>
      <c r="D566" s="440"/>
      <c r="E566" s="83" t="s">
        <v>125</v>
      </c>
      <c r="F566" s="661" t="s">
        <v>774</v>
      </c>
      <c r="G566" s="662"/>
      <c r="H566" s="662"/>
      <c r="I566" s="662"/>
      <c r="J566" s="440"/>
      <c r="K566" s="84">
        <v>1.05</v>
      </c>
      <c r="L566" s="440"/>
      <c r="M566" s="440"/>
      <c r="N566" s="440"/>
      <c r="O566" s="440"/>
      <c r="P566" s="440"/>
      <c r="Q566" s="440"/>
      <c r="R566" s="85"/>
      <c r="T566" s="87"/>
      <c r="U566" s="440"/>
      <c r="V566" s="440"/>
      <c r="W566" s="440"/>
      <c r="X566" s="440"/>
      <c r="Y566" s="440"/>
      <c r="Z566" s="440"/>
      <c r="AA566" s="88"/>
      <c r="AT566" s="89" t="s">
        <v>130</v>
      </c>
      <c r="AU566" s="89" t="s">
        <v>128</v>
      </c>
      <c r="AV566" s="86" t="s">
        <v>128</v>
      </c>
      <c r="AW566" s="86" t="s">
        <v>131</v>
      </c>
      <c r="AX566" s="86" t="s">
        <v>119</v>
      </c>
      <c r="AY566" s="89" t="s">
        <v>120</v>
      </c>
    </row>
    <row r="567" spans="2:64" s="86" customFormat="1" ht="31.5" customHeight="1" x14ac:dyDescent="0.25">
      <c r="B567" s="81"/>
      <c r="C567" s="440"/>
      <c r="D567" s="440"/>
      <c r="E567" s="83" t="s">
        <v>125</v>
      </c>
      <c r="F567" s="663" t="s">
        <v>775</v>
      </c>
      <c r="G567" s="662"/>
      <c r="H567" s="662"/>
      <c r="I567" s="662"/>
      <c r="J567" s="440"/>
      <c r="K567" s="84">
        <v>1.2</v>
      </c>
      <c r="L567" s="440"/>
      <c r="M567" s="440"/>
      <c r="N567" s="440"/>
      <c r="O567" s="440"/>
      <c r="P567" s="440"/>
      <c r="Q567" s="440"/>
      <c r="R567" s="85"/>
      <c r="T567" s="87"/>
      <c r="U567" s="440"/>
      <c r="V567" s="440"/>
      <c r="W567" s="440"/>
      <c r="X567" s="440"/>
      <c r="Y567" s="440"/>
      <c r="Z567" s="440"/>
      <c r="AA567" s="88"/>
      <c r="AT567" s="89" t="s">
        <v>130</v>
      </c>
      <c r="AU567" s="89" t="s">
        <v>128</v>
      </c>
      <c r="AV567" s="86" t="s">
        <v>128</v>
      </c>
      <c r="AW567" s="86" t="s">
        <v>131</v>
      </c>
      <c r="AX567" s="86" t="s">
        <v>119</v>
      </c>
      <c r="AY567" s="89" t="s">
        <v>120</v>
      </c>
    </row>
    <row r="568" spans="2:64" s="95" customFormat="1" ht="22.5" customHeight="1" x14ac:dyDescent="0.25">
      <c r="B568" s="90"/>
      <c r="C568" s="441"/>
      <c r="D568" s="441"/>
      <c r="E568" s="92" t="s">
        <v>125</v>
      </c>
      <c r="F568" s="664" t="s">
        <v>146</v>
      </c>
      <c r="G568" s="665"/>
      <c r="H568" s="665"/>
      <c r="I568" s="665"/>
      <c r="J568" s="441"/>
      <c r="K568" s="93">
        <v>2.25</v>
      </c>
      <c r="L568" s="441"/>
      <c r="M568" s="441"/>
      <c r="N568" s="441"/>
      <c r="O568" s="441"/>
      <c r="P568" s="441"/>
      <c r="Q568" s="441"/>
      <c r="R568" s="94"/>
      <c r="T568" s="96"/>
      <c r="U568" s="441"/>
      <c r="V568" s="441"/>
      <c r="W568" s="441"/>
      <c r="X568" s="441"/>
      <c r="Y568" s="441"/>
      <c r="Z568" s="441"/>
      <c r="AA568" s="97"/>
      <c r="AT568" s="98" t="s">
        <v>130</v>
      </c>
      <c r="AU568" s="98" t="s">
        <v>128</v>
      </c>
      <c r="AV568" s="95" t="s">
        <v>127</v>
      </c>
      <c r="AW568" s="95" t="s">
        <v>131</v>
      </c>
      <c r="AX568" s="95" t="s">
        <v>118</v>
      </c>
      <c r="AY568" s="98" t="s">
        <v>120</v>
      </c>
    </row>
    <row r="569" spans="2:64" s="17" customFormat="1" ht="31.5" customHeight="1" x14ac:dyDescent="0.25">
      <c r="B569" s="70"/>
      <c r="C569" s="71" t="s">
        <v>776</v>
      </c>
      <c r="D569" s="71" t="s">
        <v>121</v>
      </c>
      <c r="E569" s="72" t="s">
        <v>777</v>
      </c>
      <c r="F569" s="671" t="s">
        <v>778</v>
      </c>
      <c r="G569" s="667"/>
      <c r="H569" s="667"/>
      <c r="I569" s="667"/>
      <c r="J569" s="73" t="s">
        <v>134</v>
      </c>
      <c r="K569" s="74">
        <v>8.17</v>
      </c>
      <c r="L569" s="666"/>
      <c r="M569" s="667"/>
      <c r="N569" s="666">
        <f>ROUND(L569*K569,2)</f>
        <v>0</v>
      </c>
      <c r="O569" s="667"/>
      <c r="P569" s="667"/>
      <c r="Q569" s="667"/>
      <c r="R569" s="75"/>
      <c r="T569" s="76" t="s">
        <v>125</v>
      </c>
      <c r="U569" s="77" t="s">
        <v>126</v>
      </c>
      <c r="V569" s="78">
        <v>1.52</v>
      </c>
      <c r="W569" s="78">
        <f>V569*K569</f>
        <v>12.4184</v>
      </c>
      <c r="X569" s="78">
        <v>0</v>
      </c>
      <c r="Y569" s="78">
        <f>X569*K569</f>
        <v>0</v>
      </c>
      <c r="Z569" s="78">
        <v>1.8</v>
      </c>
      <c r="AA569" s="79">
        <f>Z569*K569</f>
        <v>14.706</v>
      </c>
      <c r="AR569" s="30" t="s">
        <v>127</v>
      </c>
      <c r="AT569" s="30" t="s">
        <v>121</v>
      </c>
      <c r="AU569" s="30" t="s">
        <v>128</v>
      </c>
      <c r="AY569" s="30" t="s">
        <v>120</v>
      </c>
      <c r="BE569" s="80">
        <f>IF(U569="základní",N569,0)</f>
        <v>0</v>
      </c>
      <c r="BF569" s="80">
        <f>IF(U569="snížená",N569,0)</f>
        <v>0</v>
      </c>
      <c r="BG569" s="80">
        <f>IF(U569="zákl. přenesená",N569,0)</f>
        <v>0</v>
      </c>
      <c r="BH569" s="80">
        <f>IF(U569="sníž. přenesená",N569,0)</f>
        <v>0</v>
      </c>
      <c r="BI569" s="80">
        <f>IF(U569="nulová",N569,0)</f>
        <v>0</v>
      </c>
      <c r="BJ569" s="30" t="s">
        <v>118</v>
      </c>
      <c r="BK569" s="80">
        <f>ROUND(L569*K569,2)</f>
        <v>0</v>
      </c>
      <c r="BL569" s="30" t="s">
        <v>127</v>
      </c>
    </row>
    <row r="570" spans="2:64" s="86" customFormat="1" ht="31.5" customHeight="1" x14ac:dyDescent="0.25">
      <c r="B570" s="81"/>
      <c r="C570" s="440"/>
      <c r="D570" s="440"/>
      <c r="E570" s="83" t="s">
        <v>125</v>
      </c>
      <c r="F570" s="661" t="s">
        <v>779</v>
      </c>
      <c r="G570" s="662"/>
      <c r="H570" s="662"/>
      <c r="I570" s="662"/>
      <c r="J570" s="440"/>
      <c r="K570" s="84">
        <v>6.82</v>
      </c>
      <c r="L570" s="440"/>
      <c r="M570" s="440"/>
      <c r="N570" s="440"/>
      <c r="O570" s="440"/>
      <c r="P570" s="440"/>
      <c r="Q570" s="440"/>
      <c r="R570" s="85"/>
      <c r="T570" s="87"/>
      <c r="U570" s="440"/>
      <c r="V570" s="440"/>
      <c r="W570" s="440"/>
      <c r="X570" s="440"/>
      <c r="Y570" s="440"/>
      <c r="Z570" s="440"/>
      <c r="AA570" s="88"/>
      <c r="AT570" s="89" t="s">
        <v>130</v>
      </c>
      <c r="AU570" s="89" t="s">
        <v>128</v>
      </c>
      <c r="AV570" s="86" t="s">
        <v>128</v>
      </c>
      <c r="AW570" s="86" t="s">
        <v>131</v>
      </c>
      <c r="AX570" s="86" t="s">
        <v>119</v>
      </c>
      <c r="AY570" s="89" t="s">
        <v>120</v>
      </c>
    </row>
    <row r="571" spans="2:64" s="86" customFormat="1" ht="31.5" customHeight="1" x14ac:dyDescent="0.25">
      <c r="B571" s="81"/>
      <c r="C571" s="440"/>
      <c r="D571" s="440"/>
      <c r="E571" s="83" t="s">
        <v>125</v>
      </c>
      <c r="F571" s="663" t="s">
        <v>780</v>
      </c>
      <c r="G571" s="662"/>
      <c r="H571" s="662"/>
      <c r="I571" s="662"/>
      <c r="J571" s="440"/>
      <c r="K571" s="84">
        <v>1.35</v>
      </c>
      <c r="L571" s="440"/>
      <c r="M571" s="440"/>
      <c r="N571" s="440"/>
      <c r="O571" s="440"/>
      <c r="P571" s="440"/>
      <c r="Q571" s="440"/>
      <c r="R571" s="85"/>
      <c r="T571" s="87"/>
      <c r="U571" s="440"/>
      <c r="V571" s="440"/>
      <c r="W571" s="440"/>
      <c r="X571" s="440"/>
      <c r="Y571" s="440"/>
      <c r="Z571" s="440"/>
      <c r="AA571" s="88"/>
      <c r="AT571" s="89" t="s">
        <v>130</v>
      </c>
      <c r="AU571" s="89" t="s">
        <v>128</v>
      </c>
      <c r="AV571" s="86" t="s">
        <v>128</v>
      </c>
      <c r="AW571" s="86" t="s">
        <v>131</v>
      </c>
      <c r="AX571" s="86" t="s">
        <v>119</v>
      </c>
      <c r="AY571" s="89" t="s">
        <v>120</v>
      </c>
    </row>
    <row r="572" spans="2:64" s="95" customFormat="1" ht="22.5" customHeight="1" x14ac:dyDescent="0.25">
      <c r="B572" s="90"/>
      <c r="C572" s="441"/>
      <c r="D572" s="441"/>
      <c r="E572" s="92" t="s">
        <v>125</v>
      </c>
      <c r="F572" s="664" t="s">
        <v>146</v>
      </c>
      <c r="G572" s="665"/>
      <c r="H572" s="665"/>
      <c r="I572" s="665"/>
      <c r="J572" s="441"/>
      <c r="K572" s="93">
        <v>8.17</v>
      </c>
      <c r="L572" s="441"/>
      <c r="M572" s="441"/>
      <c r="N572" s="441"/>
      <c r="O572" s="441"/>
      <c r="P572" s="441"/>
      <c r="Q572" s="441"/>
      <c r="R572" s="94"/>
      <c r="T572" s="96"/>
      <c r="U572" s="441"/>
      <c r="V572" s="441"/>
      <c r="W572" s="441"/>
      <c r="X572" s="441"/>
      <c r="Y572" s="441"/>
      <c r="Z572" s="441"/>
      <c r="AA572" s="97"/>
      <c r="AT572" s="98" t="s">
        <v>130</v>
      </c>
      <c r="AU572" s="98" t="s">
        <v>128</v>
      </c>
      <c r="AV572" s="95" t="s">
        <v>127</v>
      </c>
      <c r="AW572" s="95" t="s">
        <v>131</v>
      </c>
      <c r="AX572" s="95" t="s">
        <v>118</v>
      </c>
      <c r="AY572" s="98" t="s">
        <v>120</v>
      </c>
    </row>
    <row r="573" spans="2:64" s="17" customFormat="1" ht="44.25" customHeight="1" x14ac:dyDescent="0.25">
      <c r="B573" s="70"/>
      <c r="C573" s="71" t="s">
        <v>781</v>
      </c>
      <c r="D573" s="71" t="s">
        <v>121</v>
      </c>
      <c r="E573" s="72" t="s">
        <v>782</v>
      </c>
      <c r="F573" s="671" t="s">
        <v>783</v>
      </c>
      <c r="G573" s="667"/>
      <c r="H573" s="667"/>
      <c r="I573" s="667"/>
      <c r="J573" s="73" t="s">
        <v>134</v>
      </c>
      <c r="K573" s="74">
        <v>3.7999999999999999E-2</v>
      </c>
      <c r="L573" s="666"/>
      <c r="M573" s="667"/>
      <c r="N573" s="666">
        <f>ROUND(L573*K573,2)</f>
        <v>0</v>
      </c>
      <c r="O573" s="667"/>
      <c r="P573" s="667"/>
      <c r="Q573" s="667"/>
      <c r="R573" s="75"/>
      <c r="T573" s="76" t="s">
        <v>125</v>
      </c>
      <c r="U573" s="77" t="s">
        <v>126</v>
      </c>
      <c r="V573" s="78">
        <v>2.2890000000000001</v>
      </c>
      <c r="W573" s="78">
        <f>V573*K573</f>
        <v>8.6982000000000004E-2</v>
      </c>
      <c r="X573" s="78">
        <v>0</v>
      </c>
      <c r="Y573" s="78">
        <f>X573*K573</f>
        <v>0</v>
      </c>
      <c r="Z573" s="78">
        <v>1.8</v>
      </c>
      <c r="AA573" s="79">
        <f>Z573*K573</f>
        <v>6.8400000000000002E-2</v>
      </c>
      <c r="AR573" s="30" t="s">
        <v>127</v>
      </c>
      <c r="AT573" s="30" t="s">
        <v>121</v>
      </c>
      <c r="AU573" s="30" t="s">
        <v>128</v>
      </c>
      <c r="AY573" s="30" t="s">
        <v>120</v>
      </c>
      <c r="BE573" s="80">
        <f>IF(U573="základní",N573,0)</f>
        <v>0</v>
      </c>
      <c r="BF573" s="80">
        <f>IF(U573="snížená",N573,0)</f>
        <v>0</v>
      </c>
      <c r="BG573" s="80">
        <f>IF(U573="zákl. přenesená",N573,0)</f>
        <v>0</v>
      </c>
      <c r="BH573" s="80">
        <f>IF(U573="sníž. přenesená",N573,0)</f>
        <v>0</v>
      </c>
      <c r="BI573" s="80">
        <f>IF(U573="nulová",N573,0)</f>
        <v>0</v>
      </c>
      <c r="BJ573" s="30" t="s">
        <v>118</v>
      </c>
      <c r="BK573" s="80">
        <f>ROUND(L573*K573,2)</f>
        <v>0</v>
      </c>
      <c r="BL573" s="30" t="s">
        <v>127</v>
      </c>
    </row>
    <row r="574" spans="2:64" s="86" customFormat="1" ht="31.5" customHeight="1" x14ac:dyDescent="0.25">
      <c r="B574" s="81"/>
      <c r="C574" s="440"/>
      <c r="D574" s="440"/>
      <c r="E574" s="83" t="s">
        <v>125</v>
      </c>
      <c r="F574" s="661" t="s">
        <v>784</v>
      </c>
      <c r="G574" s="662"/>
      <c r="H574" s="662"/>
      <c r="I574" s="662"/>
      <c r="J574" s="440"/>
      <c r="K574" s="84">
        <v>3.7999999999999999E-2</v>
      </c>
      <c r="L574" s="440"/>
      <c r="M574" s="440"/>
      <c r="N574" s="440"/>
      <c r="O574" s="440"/>
      <c r="P574" s="440"/>
      <c r="Q574" s="440"/>
      <c r="R574" s="85"/>
      <c r="T574" s="87"/>
      <c r="U574" s="440"/>
      <c r="V574" s="440"/>
      <c r="W574" s="440"/>
      <c r="X574" s="440"/>
      <c r="Y574" s="440"/>
      <c r="Z574" s="440"/>
      <c r="AA574" s="88"/>
      <c r="AT574" s="89" t="s">
        <v>130</v>
      </c>
      <c r="AU574" s="89" t="s">
        <v>128</v>
      </c>
      <c r="AV574" s="86" t="s">
        <v>128</v>
      </c>
      <c r="AW574" s="86" t="s">
        <v>131</v>
      </c>
      <c r="AX574" s="86" t="s">
        <v>118</v>
      </c>
      <c r="AY574" s="89" t="s">
        <v>120</v>
      </c>
    </row>
    <row r="575" spans="2:64" s="17" customFormat="1" ht="44.25" customHeight="1" x14ac:dyDescent="0.25">
      <c r="B575" s="70"/>
      <c r="C575" s="71" t="s">
        <v>785</v>
      </c>
      <c r="D575" s="71" t="s">
        <v>121</v>
      </c>
      <c r="E575" s="72" t="s">
        <v>786</v>
      </c>
      <c r="F575" s="671" t="s">
        <v>787</v>
      </c>
      <c r="G575" s="667"/>
      <c r="H575" s="667"/>
      <c r="I575" s="667"/>
      <c r="J575" s="73" t="s">
        <v>134</v>
      </c>
      <c r="K575" s="74">
        <v>1.353</v>
      </c>
      <c r="L575" s="666"/>
      <c r="M575" s="667"/>
      <c r="N575" s="666">
        <f>ROUND(L575*K575,2)</f>
        <v>0</v>
      </c>
      <c r="O575" s="667"/>
      <c r="P575" s="667"/>
      <c r="Q575" s="667"/>
      <c r="R575" s="75"/>
      <c r="T575" s="76" t="s">
        <v>125</v>
      </c>
      <c r="U575" s="77" t="s">
        <v>126</v>
      </c>
      <c r="V575" s="78">
        <v>1.2829999999999999</v>
      </c>
      <c r="W575" s="78">
        <f>V575*K575</f>
        <v>1.7358989999999999</v>
      </c>
      <c r="X575" s="78">
        <v>0</v>
      </c>
      <c r="Y575" s="78">
        <f>X575*K575</f>
        <v>0</v>
      </c>
      <c r="Z575" s="78">
        <v>1.175</v>
      </c>
      <c r="AA575" s="79">
        <f>Z575*K575</f>
        <v>1.5897749999999999</v>
      </c>
      <c r="AR575" s="30" t="s">
        <v>127</v>
      </c>
      <c r="AT575" s="30" t="s">
        <v>121</v>
      </c>
      <c r="AU575" s="30" t="s">
        <v>128</v>
      </c>
      <c r="AY575" s="30" t="s">
        <v>120</v>
      </c>
      <c r="BE575" s="80">
        <f>IF(U575="základní",N575,0)</f>
        <v>0</v>
      </c>
      <c r="BF575" s="80">
        <f>IF(U575="snížená",N575,0)</f>
        <v>0</v>
      </c>
      <c r="BG575" s="80">
        <f>IF(U575="zákl. přenesená",N575,0)</f>
        <v>0</v>
      </c>
      <c r="BH575" s="80">
        <f>IF(U575="sníž. přenesená",N575,0)</f>
        <v>0</v>
      </c>
      <c r="BI575" s="80">
        <f>IF(U575="nulová",N575,0)</f>
        <v>0</v>
      </c>
      <c r="BJ575" s="30" t="s">
        <v>118</v>
      </c>
      <c r="BK575" s="80">
        <f>ROUND(L575*K575,2)</f>
        <v>0</v>
      </c>
      <c r="BL575" s="30" t="s">
        <v>127</v>
      </c>
    </row>
    <row r="576" spans="2:64" s="86" customFormat="1" ht="31.5" customHeight="1" x14ac:dyDescent="0.25">
      <c r="B576" s="81"/>
      <c r="C576" s="440"/>
      <c r="D576" s="440"/>
      <c r="E576" s="83" t="s">
        <v>125</v>
      </c>
      <c r="F576" s="661" t="s">
        <v>788</v>
      </c>
      <c r="G576" s="662"/>
      <c r="H576" s="662"/>
      <c r="I576" s="662"/>
      <c r="J576" s="440"/>
      <c r="K576" s="84">
        <v>1.353</v>
      </c>
      <c r="L576" s="440"/>
      <c r="M576" s="440"/>
      <c r="N576" s="440"/>
      <c r="O576" s="440"/>
      <c r="P576" s="440"/>
      <c r="Q576" s="440"/>
      <c r="R576" s="85"/>
      <c r="T576" s="87"/>
      <c r="U576" s="440"/>
      <c r="V576" s="440"/>
      <c r="W576" s="440"/>
      <c r="X576" s="440"/>
      <c r="Y576" s="440"/>
      <c r="Z576" s="440"/>
      <c r="AA576" s="88"/>
      <c r="AT576" s="89" t="s">
        <v>130</v>
      </c>
      <c r="AU576" s="89" t="s">
        <v>128</v>
      </c>
      <c r="AV576" s="86" t="s">
        <v>128</v>
      </c>
      <c r="AW576" s="86" t="s">
        <v>131</v>
      </c>
      <c r="AX576" s="86" t="s">
        <v>118</v>
      </c>
      <c r="AY576" s="89" t="s">
        <v>120</v>
      </c>
    </row>
    <row r="577" spans="2:64" s="17" customFormat="1" ht="31.5" customHeight="1" x14ac:dyDescent="0.25">
      <c r="B577" s="70"/>
      <c r="C577" s="71" t="s">
        <v>789</v>
      </c>
      <c r="D577" s="71" t="s">
        <v>121</v>
      </c>
      <c r="E577" s="72" t="s">
        <v>790</v>
      </c>
      <c r="F577" s="671" t="s">
        <v>791</v>
      </c>
      <c r="G577" s="667"/>
      <c r="H577" s="667"/>
      <c r="I577" s="667"/>
      <c r="J577" s="73" t="s">
        <v>447</v>
      </c>
      <c r="K577" s="74">
        <v>15</v>
      </c>
      <c r="L577" s="666"/>
      <c r="M577" s="667"/>
      <c r="N577" s="666">
        <f>ROUND(L577*K577,2)</f>
        <v>0</v>
      </c>
      <c r="O577" s="667"/>
      <c r="P577" s="667"/>
      <c r="Q577" s="667"/>
      <c r="R577" s="75"/>
      <c r="T577" s="76" t="s">
        <v>125</v>
      </c>
      <c r="U577" s="77" t="s">
        <v>126</v>
      </c>
      <c r="V577" s="78">
        <v>0.83499999999999996</v>
      </c>
      <c r="W577" s="78">
        <f>V577*K577</f>
        <v>12.524999999999999</v>
      </c>
      <c r="X577" s="78">
        <v>0</v>
      </c>
      <c r="Y577" s="78">
        <f>X577*K577</f>
        <v>0</v>
      </c>
      <c r="Z577" s="78">
        <v>8.5999999999999993E-2</v>
      </c>
      <c r="AA577" s="79">
        <f>Z577*K577</f>
        <v>1.2899999999999998</v>
      </c>
      <c r="AR577" s="30" t="s">
        <v>127</v>
      </c>
      <c r="AT577" s="30" t="s">
        <v>121</v>
      </c>
      <c r="AU577" s="30" t="s">
        <v>128</v>
      </c>
      <c r="AY577" s="30" t="s">
        <v>120</v>
      </c>
      <c r="BE577" s="80">
        <f>IF(U577="základní",N577,0)</f>
        <v>0</v>
      </c>
      <c r="BF577" s="80">
        <f>IF(U577="snížená",N577,0)</f>
        <v>0</v>
      </c>
      <c r="BG577" s="80">
        <f>IF(U577="zákl. přenesená",N577,0)</f>
        <v>0</v>
      </c>
      <c r="BH577" s="80">
        <f>IF(U577="sníž. přenesená",N577,0)</f>
        <v>0</v>
      </c>
      <c r="BI577" s="80">
        <f>IF(U577="nulová",N577,0)</f>
        <v>0</v>
      </c>
      <c r="BJ577" s="30" t="s">
        <v>118</v>
      </c>
      <c r="BK577" s="80">
        <f>ROUND(L577*K577,2)</f>
        <v>0</v>
      </c>
      <c r="BL577" s="30" t="s">
        <v>127</v>
      </c>
    </row>
    <row r="578" spans="2:64" s="86" customFormat="1" ht="31.5" customHeight="1" x14ac:dyDescent="0.25">
      <c r="B578" s="81"/>
      <c r="C578" s="440"/>
      <c r="D578" s="440"/>
      <c r="E578" s="83" t="s">
        <v>125</v>
      </c>
      <c r="F578" s="661" t="s">
        <v>792</v>
      </c>
      <c r="G578" s="662"/>
      <c r="H578" s="662"/>
      <c r="I578" s="662"/>
      <c r="J578" s="440"/>
      <c r="K578" s="84">
        <v>15</v>
      </c>
      <c r="L578" s="440"/>
      <c r="M578" s="440"/>
      <c r="N578" s="440"/>
      <c r="O578" s="440"/>
      <c r="P578" s="440"/>
      <c r="Q578" s="440"/>
      <c r="R578" s="85"/>
      <c r="T578" s="87"/>
      <c r="U578" s="440"/>
      <c r="V578" s="440"/>
      <c r="W578" s="440"/>
      <c r="X578" s="440"/>
      <c r="Y578" s="440"/>
      <c r="Z578" s="440"/>
      <c r="AA578" s="88"/>
      <c r="AT578" s="89" t="s">
        <v>130</v>
      </c>
      <c r="AU578" s="89" t="s">
        <v>128</v>
      </c>
      <c r="AV578" s="86" t="s">
        <v>128</v>
      </c>
      <c r="AW578" s="86" t="s">
        <v>131</v>
      </c>
      <c r="AX578" s="86" t="s">
        <v>118</v>
      </c>
      <c r="AY578" s="89" t="s">
        <v>120</v>
      </c>
    </row>
    <row r="579" spans="2:64" s="17" customFormat="1" ht="31.5" customHeight="1" x14ac:dyDescent="0.25">
      <c r="B579" s="70"/>
      <c r="C579" s="71" t="s">
        <v>793</v>
      </c>
      <c r="D579" s="71" t="s">
        <v>121</v>
      </c>
      <c r="E579" s="72" t="s">
        <v>794</v>
      </c>
      <c r="F579" s="671" t="s">
        <v>795</v>
      </c>
      <c r="G579" s="667"/>
      <c r="H579" s="667"/>
      <c r="I579" s="667"/>
      <c r="J579" s="73" t="s">
        <v>447</v>
      </c>
      <c r="K579" s="74">
        <v>6</v>
      </c>
      <c r="L579" s="666"/>
      <c r="M579" s="667"/>
      <c r="N579" s="666">
        <f>ROUND(L579*K579,2)</f>
        <v>0</v>
      </c>
      <c r="O579" s="667"/>
      <c r="P579" s="667"/>
      <c r="Q579" s="667"/>
      <c r="R579" s="75"/>
      <c r="T579" s="76" t="s">
        <v>125</v>
      </c>
      <c r="U579" s="77" t="s">
        <v>126</v>
      </c>
      <c r="V579" s="78">
        <v>1.5349999999999999</v>
      </c>
      <c r="W579" s="78">
        <f>V579*K579</f>
        <v>9.2099999999999991</v>
      </c>
      <c r="X579" s="78">
        <v>0</v>
      </c>
      <c r="Y579" s="78">
        <f>X579*K579</f>
        <v>0</v>
      </c>
      <c r="Z579" s="78">
        <v>0.48</v>
      </c>
      <c r="AA579" s="79">
        <f>Z579*K579</f>
        <v>2.88</v>
      </c>
      <c r="AR579" s="30" t="s">
        <v>127</v>
      </c>
      <c r="AT579" s="30" t="s">
        <v>121</v>
      </c>
      <c r="AU579" s="30" t="s">
        <v>128</v>
      </c>
      <c r="AY579" s="30" t="s">
        <v>120</v>
      </c>
      <c r="BE579" s="80">
        <f>IF(U579="základní",N579,0)</f>
        <v>0</v>
      </c>
      <c r="BF579" s="80">
        <f>IF(U579="snížená",N579,0)</f>
        <v>0</v>
      </c>
      <c r="BG579" s="80">
        <f>IF(U579="zákl. přenesená",N579,0)</f>
        <v>0</v>
      </c>
      <c r="BH579" s="80">
        <f>IF(U579="sníž. přenesená",N579,0)</f>
        <v>0</v>
      </c>
      <c r="BI579" s="80">
        <f>IF(U579="nulová",N579,0)</f>
        <v>0</v>
      </c>
      <c r="BJ579" s="30" t="s">
        <v>118</v>
      </c>
      <c r="BK579" s="80">
        <f>ROUND(L579*K579,2)</f>
        <v>0</v>
      </c>
      <c r="BL579" s="30" t="s">
        <v>127</v>
      </c>
    </row>
    <row r="580" spans="2:64" s="86" customFormat="1" ht="22.5" customHeight="1" x14ac:dyDescent="0.25">
      <c r="B580" s="81"/>
      <c r="C580" s="440"/>
      <c r="D580" s="440"/>
      <c r="E580" s="83" t="s">
        <v>125</v>
      </c>
      <c r="F580" s="661" t="s">
        <v>796</v>
      </c>
      <c r="G580" s="662"/>
      <c r="H580" s="662"/>
      <c r="I580" s="662"/>
      <c r="J580" s="440"/>
      <c r="K580" s="84">
        <v>6</v>
      </c>
      <c r="L580" s="440"/>
      <c r="M580" s="440"/>
      <c r="N580" s="440"/>
      <c r="O580" s="440"/>
      <c r="P580" s="440"/>
      <c r="Q580" s="440"/>
      <c r="R580" s="85"/>
      <c r="T580" s="87"/>
      <c r="U580" s="440"/>
      <c r="V580" s="440"/>
      <c r="W580" s="440"/>
      <c r="X580" s="440"/>
      <c r="Y580" s="440"/>
      <c r="Z580" s="440"/>
      <c r="AA580" s="88"/>
      <c r="AT580" s="89" t="s">
        <v>130</v>
      </c>
      <c r="AU580" s="89" t="s">
        <v>128</v>
      </c>
      <c r="AV580" s="86" t="s">
        <v>128</v>
      </c>
      <c r="AW580" s="86" t="s">
        <v>131</v>
      </c>
      <c r="AX580" s="86" t="s">
        <v>118</v>
      </c>
      <c r="AY580" s="89" t="s">
        <v>120</v>
      </c>
    </row>
    <row r="581" spans="2:64" s="17" customFormat="1" ht="31.5" customHeight="1" x14ac:dyDescent="0.25">
      <c r="B581" s="70"/>
      <c r="C581" s="71" t="s">
        <v>797</v>
      </c>
      <c r="D581" s="71" t="s">
        <v>121</v>
      </c>
      <c r="E581" s="72" t="s">
        <v>798</v>
      </c>
      <c r="F581" s="671" t="s">
        <v>799</v>
      </c>
      <c r="G581" s="667"/>
      <c r="H581" s="667"/>
      <c r="I581" s="667"/>
      <c r="J581" s="73" t="s">
        <v>447</v>
      </c>
      <c r="K581" s="74">
        <v>3</v>
      </c>
      <c r="L581" s="666"/>
      <c r="M581" s="667"/>
      <c r="N581" s="666">
        <f>ROUND(L581*K581,2)</f>
        <v>0</v>
      </c>
      <c r="O581" s="667"/>
      <c r="P581" s="667"/>
      <c r="Q581" s="667"/>
      <c r="R581" s="75"/>
      <c r="T581" s="76" t="s">
        <v>125</v>
      </c>
      <c r="U581" s="77" t="s">
        <v>126</v>
      </c>
      <c r="V581" s="78">
        <v>2.56</v>
      </c>
      <c r="W581" s="78">
        <f>V581*K581</f>
        <v>7.68</v>
      </c>
      <c r="X581" s="78">
        <v>0</v>
      </c>
      <c r="Y581" s="78">
        <f>X581*K581</f>
        <v>0</v>
      </c>
      <c r="Z581" s="78">
        <v>1.6379999999999999</v>
      </c>
      <c r="AA581" s="79">
        <f>Z581*K581</f>
        <v>4.9139999999999997</v>
      </c>
      <c r="AR581" s="30" t="s">
        <v>127</v>
      </c>
      <c r="AT581" s="30" t="s">
        <v>121</v>
      </c>
      <c r="AU581" s="30" t="s">
        <v>128</v>
      </c>
      <c r="AY581" s="30" t="s">
        <v>120</v>
      </c>
      <c r="BE581" s="80">
        <f>IF(U581="základní",N581,0)</f>
        <v>0</v>
      </c>
      <c r="BF581" s="80">
        <f>IF(U581="snížená",N581,0)</f>
        <v>0</v>
      </c>
      <c r="BG581" s="80">
        <f>IF(U581="zákl. přenesená",N581,0)</f>
        <v>0</v>
      </c>
      <c r="BH581" s="80">
        <f>IF(U581="sníž. přenesená",N581,0)</f>
        <v>0</v>
      </c>
      <c r="BI581" s="80">
        <f>IF(U581="nulová",N581,0)</f>
        <v>0</v>
      </c>
      <c r="BJ581" s="30" t="s">
        <v>118</v>
      </c>
      <c r="BK581" s="80">
        <f>ROUND(L581*K581,2)</f>
        <v>0</v>
      </c>
      <c r="BL581" s="30" t="s">
        <v>127</v>
      </c>
    </row>
    <row r="582" spans="2:64" s="17" customFormat="1" ht="102" customHeight="1" x14ac:dyDescent="0.25">
      <c r="B582" s="18"/>
      <c r="C582" s="443"/>
      <c r="D582" s="443"/>
      <c r="E582" s="443"/>
      <c r="F582" s="679" t="s">
        <v>800</v>
      </c>
      <c r="G582" s="680"/>
      <c r="H582" s="680"/>
      <c r="I582" s="680"/>
      <c r="J582" s="443"/>
      <c r="K582" s="443"/>
      <c r="L582" s="443"/>
      <c r="M582" s="443"/>
      <c r="N582" s="443"/>
      <c r="O582" s="443"/>
      <c r="P582" s="443"/>
      <c r="Q582" s="443"/>
      <c r="R582" s="19"/>
      <c r="T582" s="99"/>
      <c r="U582" s="443"/>
      <c r="V582" s="443"/>
      <c r="W582" s="443"/>
      <c r="X582" s="443"/>
      <c r="Y582" s="443"/>
      <c r="Z582" s="443"/>
      <c r="AA582" s="100"/>
      <c r="AT582" s="30" t="s">
        <v>193</v>
      </c>
      <c r="AU582" s="30" t="s">
        <v>128</v>
      </c>
    </row>
    <row r="583" spans="2:64" s="86" customFormat="1" ht="22.5" customHeight="1" x14ac:dyDescent="0.25">
      <c r="B583" s="81"/>
      <c r="C583" s="440"/>
      <c r="D583" s="440"/>
      <c r="E583" s="83" t="s">
        <v>125</v>
      </c>
      <c r="F583" s="663" t="s">
        <v>801</v>
      </c>
      <c r="G583" s="662"/>
      <c r="H583" s="662"/>
      <c r="I583" s="662"/>
      <c r="J583" s="440"/>
      <c r="K583" s="84">
        <v>3</v>
      </c>
      <c r="L583" s="440"/>
      <c r="M583" s="440"/>
      <c r="N583" s="440"/>
      <c r="O583" s="440"/>
      <c r="P583" s="440"/>
      <c r="Q583" s="440"/>
      <c r="R583" s="85"/>
      <c r="T583" s="87"/>
      <c r="U583" s="440"/>
      <c r="V583" s="440"/>
      <c r="W583" s="440"/>
      <c r="X583" s="440"/>
      <c r="Y583" s="440"/>
      <c r="Z583" s="440"/>
      <c r="AA583" s="88"/>
      <c r="AT583" s="89" t="s">
        <v>130</v>
      </c>
      <c r="AU583" s="89" t="s">
        <v>128</v>
      </c>
      <c r="AV583" s="86" t="s">
        <v>128</v>
      </c>
      <c r="AW583" s="86" t="s">
        <v>131</v>
      </c>
      <c r="AX583" s="86" t="s">
        <v>118</v>
      </c>
      <c r="AY583" s="89" t="s">
        <v>120</v>
      </c>
    </row>
    <row r="584" spans="2:64" s="17" customFormat="1" ht="31.5" customHeight="1" x14ac:dyDescent="0.25">
      <c r="B584" s="70"/>
      <c r="C584" s="71" t="s">
        <v>802</v>
      </c>
      <c r="D584" s="71" t="s">
        <v>121</v>
      </c>
      <c r="E584" s="72" t="s">
        <v>803</v>
      </c>
      <c r="F584" s="671" t="s">
        <v>804</v>
      </c>
      <c r="G584" s="667"/>
      <c r="H584" s="667"/>
      <c r="I584" s="667"/>
      <c r="J584" s="73" t="s">
        <v>191</v>
      </c>
      <c r="K584" s="74">
        <v>0.72499999999999998</v>
      </c>
      <c r="L584" s="666"/>
      <c r="M584" s="667"/>
      <c r="N584" s="666">
        <f>ROUND(L584*K584,2)</f>
        <v>0</v>
      </c>
      <c r="O584" s="667"/>
      <c r="P584" s="667"/>
      <c r="Q584" s="667"/>
      <c r="R584" s="75"/>
      <c r="T584" s="76" t="s">
        <v>125</v>
      </c>
      <c r="U584" s="77" t="s">
        <v>126</v>
      </c>
      <c r="V584" s="78">
        <v>21.15</v>
      </c>
      <c r="W584" s="78">
        <f>V584*K584</f>
        <v>15.333749999999998</v>
      </c>
      <c r="X584" s="78">
        <v>0</v>
      </c>
      <c r="Y584" s="78">
        <f>X584*K584</f>
        <v>0</v>
      </c>
      <c r="Z584" s="78">
        <v>1.258</v>
      </c>
      <c r="AA584" s="79">
        <f>Z584*K584</f>
        <v>0.91205000000000003</v>
      </c>
      <c r="AR584" s="30" t="s">
        <v>127</v>
      </c>
      <c r="AT584" s="30" t="s">
        <v>121</v>
      </c>
      <c r="AU584" s="30" t="s">
        <v>128</v>
      </c>
      <c r="AY584" s="30" t="s">
        <v>120</v>
      </c>
      <c r="BE584" s="80">
        <f>IF(U584="základní",N584,0)</f>
        <v>0</v>
      </c>
      <c r="BF584" s="80">
        <f>IF(U584="snížená",N584,0)</f>
        <v>0</v>
      </c>
      <c r="BG584" s="80">
        <f>IF(U584="zákl. přenesená",N584,0)</f>
        <v>0</v>
      </c>
      <c r="BH584" s="80">
        <f>IF(U584="sníž. přenesená",N584,0)</f>
        <v>0</v>
      </c>
      <c r="BI584" s="80">
        <f>IF(U584="nulová",N584,0)</f>
        <v>0</v>
      </c>
      <c r="BJ584" s="30" t="s">
        <v>118</v>
      </c>
      <c r="BK584" s="80">
        <f>ROUND(L584*K584,2)</f>
        <v>0</v>
      </c>
      <c r="BL584" s="30" t="s">
        <v>127</v>
      </c>
    </row>
    <row r="585" spans="2:64" s="86" customFormat="1" ht="31.5" customHeight="1" x14ac:dyDescent="0.25">
      <c r="B585" s="81"/>
      <c r="C585" s="440"/>
      <c r="D585" s="440"/>
      <c r="E585" s="83" t="s">
        <v>125</v>
      </c>
      <c r="F585" s="661" t="s">
        <v>805</v>
      </c>
      <c r="G585" s="662"/>
      <c r="H585" s="662"/>
      <c r="I585" s="662"/>
      <c r="J585" s="440"/>
      <c r="K585" s="84">
        <v>0.72499999999999998</v>
      </c>
      <c r="L585" s="440"/>
      <c r="M585" s="440"/>
      <c r="N585" s="440"/>
      <c r="O585" s="440"/>
      <c r="P585" s="440"/>
      <c r="Q585" s="440"/>
      <c r="R585" s="85"/>
      <c r="T585" s="87"/>
      <c r="U585" s="440"/>
      <c r="V585" s="440"/>
      <c r="W585" s="440"/>
      <c r="X585" s="440"/>
      <c r="Y585" s="440"/>
      <c r="Z585" s="440"/>
      <c r="AA585" s="88"/>
      <c r="AT585" s="89" t="s">
        <v>130</v>
      </c>
      <c r="AU585" s="89" t="s">
        <v>128</v>
      </c>
      <c r="AV585" s="86" t="s">
        <v>128</v>
      </c>
      <c r="AW585" s="86" t="s">
        <v>131</v>
      </c>
      <c r="AX585" s="86" t="s">
        <v>118</v>
      </c>
      <c r="AY585" s="89" t="s">
        <v>120</v>
      </c>
    </row>
    <row r="586" spans="2:64" s="17" customFormat="1" ht="44.25" customHeight="1" x14ac:dyDescent="0.25">
      <c r="B586" s="70"/>
      <c r="C586" s="71" t="s">
        <v>806</v>
      </c>
      <c r="D586" s="71" t="s">
        <v>121</v>
      </c>
      <c r="E586" s="72" t="s">
        <v>807</v>
      </c>
      <c r="F586" s="671" t="s">
        <v>808</v>
      </c>
      <c r="G586" s="667"/>
      <c r="H586" s="667"/>
      <c r="I586" s="667"/>
      <c r="J586" s="73" t="s">
        <v>134</v>
      </c>
      <c r="K586" s="74">
        <v>0.108</v>
      </c>
      <c r="L586" s="666"/>
      <c r="M586" s="667"/>
      <c r="N586" s="666">
        <f>ROUND(L586*K586,2)</f>
        <v>0</v>
      </c>
      <c r="O586" s="667"/>
      <c r="P586" s="667"/>
      <c r="Q586" s="667"/>
      <c r="R586" s="75"/>
      <c r="T586" s="76" t="s">
        <v>125</v>
      </c>
      <c r="U586" s="77" t="s">
        <v>126</v>
      </c>
      <c r="V586" s="78">
        <v>12.56</v>
      </c>
      <c r="W586" s="78">
        <f>V586*K586</f>
        <v>1.3564800000000001</v>
      </c>
      <c r="X586" s="78">
        <v>0</v>
      </c>
      <c r="Y586" s="78">
        <f>X586*K586</f>
        <v>0</v>
      </c>
      <c r="Z586" s="78">
        <v>2.2000000000000002</v>
      </c>
      <c r="AA586" s="79">
        <f>Z586*K586</f>
        <v>0.23760000000000001</v>
      </c>
      <c r="AR586" s="30" t="s">
        <v>127</v>
      </c>
      <c r="AT586" s="30" t="s">
        <v>121</v>
      </c>
      <c r="AU586" s="30" t="s">
        <v>128</v>
      </c>
      <c r="AY586" s="30" t="s">
        <v>120</v>
      </c>
      <c r="BE586" s="80">
        <f>IF(U586="základní",N586,0)</f>
        <v>0</v>
      </c>
      <c r="BF586" s="80">
        <f>IF(U586="snížená",N586,0)</f>
        <v>0</v>
      </c>
      <c r="BG586" s="80">
        <f>IF(U586="zákl. přenesená",N586,0)</f>
        <v>0</v>
      </c>
      <c r="BH586" s="80">
        <f>IF(U586="sníž. přenesená",N586,0)</f>
        <v>0</v>
      </c>
      <c r="BI586" s="80">
        <f>IF(U586="nulová",N586,0)</f>
        <v>0</v>
      </c>
      <c r="BJ586" s="30" t="s">
        <v>118</v>
      </c>
      <c r="BK586" s="80">
        <f>ROUND(L586*K586,2)</f>
        <v>0</v>
      </c>
      <c r="BL586" s="30" t="s">
        <v>127</v>
      </c>
    </row>
    <row r="587" spans="2:64" s="86" customFormat="1" ht="31.5" customHeight="1" x14ac:dyDescent="0.25">
      <c r="B587" s="81"/>
      <c r="C587" s="440"/>
      <c r="D587" s="440"/>
      <c r="E587" s="83" t="s">
        <v>125</v>
      </c>
      <c r="F587" s="661" t="s">
        <v>809</v>
      </c>
      <c r="G587" s="662"/>
      <c r="H587" s="662"/>
      <c r="I587" s="662"/>
      <c r="J587" s="440"/>
      <c r="K587" s="84">
        <v>0.1</v>
      </c>
      <c r="L587" s="440"/>
      <c r="M587" s="440"/>
      <c r="N587" s="440"/>
      <c r="O587" s="440"/>
      <c r="P587" s="440"/>
      <c r="Q587" s="440"/>
      <c r="R587" s="85"/>
      <c r="T587" s="87"/>
      <c r="U587" s="440"/>
      <c r="V587" s="440"/>
      <c r="W587" s="440"/>
      <c r="X587" s="440"/>
      <c r="Y587" s="440"/>
      <c r="Z587" s="440"/>
      <c r="AA587" s="88"/>
      <c r="AT587" s="89" t="s">
        <v>130</v>
      </c>
      <c r="AU587" s="89" t="s">
        <v>128</v>
      </c>
      <c r="AV587" s="86" t="s">
        <v>128</v>
      </c>
      <c r="AW587" s="86" t="s">
        <v>131</v>
      </c>
      <c r="AX587" s="86" t="s">
        <v>119</v>
      </c>
      <c r="AY587" s="89" t="s">
        <v>120</v>
      </c>
    </row>
    <row r="588" spans="2:64" s="86" customFormat="1" ht="31.5" customHeight="1" x14ac:dyDescent="0.25">
      <c r="B588" s="81"/>
      <c r="C588" s="440"/>
      <c r="D588" s="440"/>
      <c r="E588" s="83" t="s">
        <v>125</v>
      </c>
      <c r="F588" s="663" t="s">
        <v>810</v>
      </c>
      <c r="G588" s="662"/>
      <c r="H588" s="662"/>
      <c r="I588" s="662"/>
      <c r="J588" s="440"/>
      <c r="K588" s="84">
        <v>8.0000000000000002E-3</v>
      </c>
      <c r="L588" s="440"/>
      <c r="M588" s="440"/>
      <c r="N588" s="440"/>
      <c r="O588" s="440"/>
      <c r="P588" s="440"/>
      <c r="Q588" s="440"/>
      <c r="R588" s="85"/>
      <c r="T588" s="87"/>
      <c r="U588" s="440"/>
      <c r="V588" s="440"/>
      <c r="W588" s="440"/>
      <c r="X588" s="440"/>
      <c r="Y588" s="440"/>
      <c r="Z588" s="440"/>
      <c r="AA588" s="88"/>
      <c r="AT588" s="89" t="s">
        <v>130</v>
      </c>
      <c r="AU588" s="89" t="s">
        <v>128</v>
      </c>
      <c r="AV588" s="86" t="s">
        <v>128</v>
      </c>
      <c r="AW588" s="86" t="s">
        <v>131</v>
      </c>
      <c r="AX588" s="86" t="s">
        <v>119</v>
      </c>
      <c r="AY588" s="89" t="s">
        <v>120</v>
      </c>
    </row>
    <row r="589" spans="2:64" s="95" customFormat="1" ht="22.5" customHeight="1" x14ac:dyDescent="0.25">
      <c r="B589" s="90"/>
      <c r="C589" s="441"/>
      <c r="D589" s="441"/>
      <c r="E589" s="92" t="s">
        <v>125</v>
      </c>
      <c r="F589" s="664" t="s">
        <v>146</v>
      </c>
      <c r="G589" s="665"/>
      <c r="H589" s="665"/>
      <c r="I589" s="665"/>
      <c r="J589" s="441"/>
      <c r="K589" s="93">
        <v>0.108</v>
      </c>
      <c r="L589" s="441"/>
      <c r="M589" s="441"/>
      <c r="N589" s="441"/>
      <c r="O589" s="441"/>
      <c r="P589" s="441"/>
      <c r="Q589" s="441"/>
      <c r="R589" s="94"/>
      <c r="T589" s="96"/>
      <c r="U589" s="441"/>
      <c r="V589" s="441"/>
      <c r="W589" s="441"/>
      <c r="X589" s="441"/>
      <c r="Y589" s="441"/>
      <c r="Z589" s="441"/>
      <c r="AA589" s="97"/>
      <c r="AT589" s="98" t="s">
        <v>130</v>
      </c>
      <c r="AU589" s="98" t="s">
        <v>128</v>
      </c>
      <c r="AV589" s="95" t="s">
        <v>127</v>
      </c>
      <c r="AW589" s="95" t="s">
        <v>131</v>
      </c>
      <c r="AX589" s="95" t="s">
        <v>118</v>
      </c>
      <c r="AY589" s="98" t="s">
        <v>120</v>
      </c>
    </row>
    <row r="590" spans="2:64" s="17" customFormat="1" ht="44.25" customHeight="1" x14ac:dyDescent="0.25">
      <c r="B590" s="70"/>
      <c r="C590" s="71" t="s">
        <v>811</v>
      </c>
      <c r="D590" s="71" t="s">
        <v>121</v>
      </c>
      <c r="E590" s="72" t="s">
        <v>812</v>
      </c>
      <c r="F590" s="671" t="s">
        <v>813</v>
      </c>
      <c r="G590" s="667"/>
      <c r="H590" s="667"/>
      <c r="I590" s="667"/>
      <c r="J590" s="73" t="s">
        <v>134</v>
      </c>
      <c r="K590" s="74">
        <v>1.599</v>
      </c>
      <c r="L590" s="666"/>
      <c r="M590" s="667"/>
      <c r="N590" s="666">
        <f>ROUND(L590*K590,2)</f>
        <v>0</v>
      </c>
      <c r="O590" s="667"/>
      <c r="P590" s="667"/>
      <c r="Q590" s="667"/>
      <c r="R590" s="75"/>
      <c r="T590" s="76" t="s">
        <v>125</v>
      </c>
      <c r="U590" s="77" t="s">
        <v>126</v>
      </c>
      <c r="V590" s="78">
        <v>10.88</v>
      </c>
      <c r="W590" s="78">
        <f>V590*K590</f>
        <v>17.397120000000001</v>
      </c>
      <c r="X590" s="78">
        <v>0</v>
      </c>
      <c r="Y590" s="78">
        <f>X590*K590</f>
        <v>0</v>
      </c>
      <c r="Z590" s="78">
        <v>2.2000000000000002</v>
      </c>
      <c r="AA590" s="79">
        <f>Z590*K590</f>
        <v>3.5178000000000003</v>
      </c>
      <c r="AR590" s="30" t="s">
        <v>127</v>
      </c>
      <c r="AT590" s="30" t="s">
        <v>121</v>
      </c>
      <c r="AU590" s="30" t="s">
        <v>128</v>
      </c>
      <c r="AY590" s="30" t="s">
        <v>120</v>
      </c>
      <c r="BE590" s="80">
        <f>IF(U590="základní",N590,0)</f>
        <v>0</v>
      </c>
      <c r="BF590" s="80">
        <f>IF(U590="snížená",N590,0)</f>
        <v>0</v>
      </c>
      <c r="BG590" s="80">
        <f>IF(U590="zákl. přenesená",N590,0)</f>
        <v>0</v>
      </c>
      <c r="BH590" s="80">
        <f>IF(U590="sníž. přenesená",N590,0)</f>
        <v>0</v>
      </c>
      <c r="BI590" s="80">
        <f>IF(U590="nulová",N590,0)</f>
        <v>0</v>
      </c>
      <c r="BJ590" s="30" t="s">
        <v>118</v>
      </c>
      <c r="BK590" s="80">
        <f>ROUND(L590*K590,2)</f>
        <v>0</v>
      </c>
      <c r="BL590" s="30" t="s">
        <v>127</v>
      </c>
    </row>
    <row r="591" spans="2:64" s="86" customFormat="1" ht="31.5" customHeight="1" x14ac:dyDescent="0.25">
      <c r="B591" s="81"/>
      <c r="C591" s="440"/>
      <c r="D591" s="440"/>
      <c r="E591" s="83" t="s">
        <v>125</v>
      </c>
      <c r="F591" s="661" t="s">
        <v>814</v>
      </c>
      <c r="G591" s="662"/>
      <c r="H591" s="662"/>
      <c r="I591" s="662"/>
      <c r="J591" s="440"/>
      <c r="K591" s="84">
        <v>0.17499999999999999</v>
      </c>
      <c r="L591" s="440"/>
      <c r="M591" s="440"/>
      <c r="N591" s="440"/>
      <c r="O591" s="440"/>
      <c r="P591" s="440"/>
      <c r="Q591" s="440"/>
      <c r="R591" s="85"/>
      <c r="T591" s="87"/>
      <c r="U591" s="440"/>
      <c r="V591" s="440"/>
      <c r="W591" s="440"/>
      <c r="X591" s="440"/>
      <c r="Y591" s="440"/>
      <c r="Z591" s="440"/>
      <c r="AA591" s="88"/>
      <c r="AT591" s="89" t="s">
        <v>130</v>
      </c>
      <c r="AU591" s="89" t="s">
        <v>128</v>
      </c>
      <c r="AV591" s="86" t="s">
        <v>128</v>
      </c>
      <c r="AW591" s="86" t="s">
        <v>131</v>
      </c>
      <c r="AX591" s="86" t="s">
        <v>119</v>
      </c>
      <c r="AY591" s="89" t="s">
        <v>120</v>
      </c>
    </row>
    <row r="592" spans="2:64" s="86" customFormat="1" ht="31.5" customHeight="1" x14ac:dyDescent="0.25">
      <c r="B592" s="81"/>
      <c r="C592" s="440"/>
      <c r="D592" s="440"/>
      <c r="E592" s="83" t="s">
        <v>125</v>
      </c>
      <c r="F592" s="663" t="s">
        <v>815</v>
      </c>
      <c r="G592" s="662"/>
      <c r="H592" s="662"/>
      <c r="I592" s="662"/>
      <c r="J592" s="440"/>
      <c r="K592" s="84">
        <v>0.85399999999999998</v>
      </c>
      <c r="L592" s="440"/>
      <c r="M592" s="440"/>
      <c r="N592" s="440"/>
      <c r="O592" s="440"/>
      <c r="P592" s="440"/>
      <c r="Q592" s="440"/>
      <c r="R592" s="85"/>
      <c r="T592" s="87"/>
      <c r="U592" s="440"/>
      <c r="V592" s="440"/>
      <c r="W592" s="440"/>
      <c r="X592" s="440"/>
      <c r="Y592" s="440"/>
      <c r="Z592" s="440"/>
      <c r="AA592" s="88"/>
      <c r="AT592" s="89" t="s">
        <v>130</v>
      </c>
      <c r="AU592" s="89" t="s">
        <v>128</v>
      </c>
      <c r="AV592" s="86" t="s">
        <v>128</v>
      </c>
      <c r="AW592" s="86" t="s">
        <v>131</v>
      </c>
      <c r="AX592" s="86" t="s">
        <v>119</v>
      </c>
      <c r="AY592" s="89" t="s">
        <v>120</v>
      </c>
    </row>
    <row r="593" spans="2:64" s="86" customFormat="1" ht="31.5" customHeight="1" x14ac:dyDescent="0.25">
      <c r="B593" s="81"/>
      <c r="C593" s="440"/>
      <c r="D593" s="440"/>
      <c r="E593" s="83" t="s">
        <v>125</v>
      </c>
      <c r="F593" s="663" t="s">
        <v>816</v>
      </c>
      <c r="G593" s="662"/>
      <c r="H593" s="662"/>
      <c r="I593" s="662"/>
      <c r="J593" s="440"/>
      <c r="K593" s="84">
        <v>0.2</v>
      </c>
      <c r="L593" s="440"/>
      <c r="M593" s="440"/>
      <c r="N593" s="440"/>
      <c r="O593" s="440"/>
      <c r="P593" s="440"/>
      <c r="Q593" s="440"/>
      <c r="R593" s="85"/>
      <c r="T593" s="87"/>
      <c r="U593" s="440"/>
      <c r="V593" s="440"/>
      <c r="W593" s="440"/>
      <c r="X593" s="440"/>
      <c r="Y593" s="440"/>
      <c r="Z593" s="440"/>
      <c r="AA593" s="88"/>
      <c r="AT593" s="89" t="s">
        <v>130</v>
      </c>
      <c r="AU593" s="89" t="s">
        <v>128</v>
      </c>
      <c r="AV593" s="86" t="s">
        <v>128</v>
      </c>
      <c r="AW593" s="86" t="s">
        <v>131</v>
      </c>
      <c r="AX593" s="86" t="s">
        <v>119</v>
      </c>
      <c r="AY593" s="89" t="s">
        <v>120</v>
      </c>
    </row>
    <row r="594" spans="2:64" s="86" customFormat="1" ht="31.5" customHeight="1" x14ac:dyDescent="0.25">
      <c r="B594" s="81"/>
      <c r="C594" s="440"/>
      <c r="D594" s="440"/>
      <c r="E594" s="83" t="s">
        <v>125</v>
      </c>
      <c r="F594" s="663" t="s">
        <v>817</v>
      </c>
      <c r="G594" s="662"/>
      <c r="H594" s="662"/>
      <c r="I594" s="662"/>
      <c r="J594" s="440"/>
      <c r="K594" s="84">
        <v>0.22</v>
      </c>
      <c r="L594" s="440"/>
      <c r="M594" s="440"/>
      <c r="N594" s="440"/>
      <c r="O594" s="440"/>
      <c r="P594" s="440"/>
      <c r="Q594" s="440"/>
      <c r="R594" s="85"/>
      <c r="T594" s="87"/>
      <c r="U594" s="440"/>
      <c r="V594" s="440"/>
      <c r="W594" s="440"/>
      <c r="X594" s="440"/>
      <c r="Y594" s="440"/>
      <c r="Z594" s="440"/>
      <c r="AA594" s="88"/>
      <c r="AT594" s="89" t="s">
        <v>130</v>
      </c>
      <c r="AU594" s="89" t="s">
        <v>128</v>
      </c>
      <c r="AV594" s="86" t="s">
        <v>128</v>
      </c>
      <c r="AW594" s="86" t="s">
        <v>131</v>
      </c>
      <c r="AX594" s="86" t="s">
        <v>119</v>
      </c>
      <c r="AY594" s="89" t="s">
        <v>120</v>
      </c>
    </row>
    <row r="595" spans="2:64" s="86" customFormat="1" ht="31.5" customHeight="1" x14ac:dyDescent="0.25">
      <c r="B595" s="81"/>
      <c r="C595" s="440"/>
      <c r="D595" s="440"/>
      <c r="E595" s="83" t="s">
        <v>125</v>
      </c>
      <c r="F595" s="663" t="s">
        <v>818</v>
      </c>
      <c r="G595" s="662"/>
      <c r="H595" s="662"/>
      <c r="I595" s="662"/>
      <c r="J595" s="440"/>
      <c r="K595" s="84">
        <v>0.15</v>
      </c>
      <c r="L595" s="440"/>
      <c r="M595" s="440"/>
      <c r="N595" s="440"/>
      <c r="O595" s="440"/>
      <c r="P595" s="440"/>
      <c r="Q595" s="440"/>
      <c r="R595" s="85"/>
      <c r="T595" s="87"/>
      <c r="U595" s="440"/>
      <c r="V595" s="440"/>
      <c r="W595" s="440"/>
      <c r="X595" s="440"/>
      <c r="Y595" s="440"/>
      <c r="Z595" s="440"/>
      <c r="AA595" s="88"/>
      <c r="AT595" s="89" t="s">
        <v>130</v>
      </c>
      <c r="AU595" s="89" t="s">
        <v>128</v>
      </c>
      <c r="AV595" s="86" t="s">
        <v>128</v>
      </c>
      <c r="AW595" s="86" t="s">
        <v>131</v>
      </c>
      <c r="AX595" s="86" t="s">
        <v>119</v>
      </c>
      <c r="AY595" s="89" t="s">
        <v>120</v>
      </c>
    </row>
    <row r="596" spans="2:64" s="95" customFormat="1" ht="22.5" customHeight="1" x14ac:dyDescent="0.25">
      <c r="B596" s="90"/>
      <c r="C596" s="441"/>
      <c r="D596" s="441"/>
      <c r="E596" s="92" t="s">
        <v>125</v>
      </c>
      <c r="F596" s="664" t="s">
        <v>146</v>
      </c>
      <c r="G596" s="665"/>
      <c r="H596" s="665"/>
      <c r="I596" s="665"/>
      <c r="J596" s="441"/>
      <c r="K596" s="93">
        <v>1.599</v>
      </c>
      <c r="L596" s="441"/>
      <c r="M596" s="441"/>
      <c r="N596" s="441"/>
      <c r="O596" s="441"/>
      <c r="P596" s="441"/>
      <c r="Q596" s="441"/>
      <c r="R596" s="94"/>
      <c r="T596" s="96"/>
      <c r="U596" s="441"/>
      <c r="V596" s="441"/>
      <c r="W596" s="441"/>
      <c r="X596" s="441"/>
      <c r="Y596" s="441"/>
      <c r="Z596" s="441"/>
      <c r="AA596" s="97"/>
      <c r="AT596" s="98" t="s">
        <v>130</v>
      </c>
      <c r="AU596" s="98" t="s">
        <v>128</v>
      </c>
      <c r="AV596" s="95" t="s">
        <v>127</v>
      </c>
      <c r="AW596" s="95" t="s">
        <v>131</v>
      </c>
      <c r="AX596" s="95" t="s">
        <v>118</v>
      </c>
      <c r="AY596" s="98" t="s">
        <v>120</v>
      </c>
    </row>
    <row r="597" spans="2:64" s="17" customFormat="1" ht="44.25" customHeight="1" x14ac:dyDescent="0.25">
      <c r="B597" s="70"/>
      <c r="C597" s="71" t="s">
        <v>819</v>
      </c>
      <c r="D597" s="71" t="s">
        <v>121</v>
      </c>
      <c r="E597" s="72" t="s">
        <v>820</v>
      </c>
      <c r="F597" s="671" t="s">
        <v>821</v>
      </c>
      <c r="G597" s="667"/>
      <c r="H597" s="667"/>
      <c r="I597" s="667"/>
      <c r="J597" s="73" t="s">
        <v>134</v>
      </c>
      <c r="K597" s="74">
        <v>4.5750000000000002</v>
      </c>
      <c r="L597" s="666"/>
      <c r="M597" s="667"/>
      <c r="N597" s="666">
        <f>ROUND(L597*K597,2)</f>
        <v>0</v>
      </c>
      <c r="O597" s="667"/>
      <c r="P597" s="667"/>
      <c r="Q597" s="667"/>
      <c r="R597" s="75"/>
      <c r="T597" s="76" t="s">
        <v>125</v>
      </c>
      <c r="U597" s="77" t="s">
        <v>126</v>
      </c>
      <c r="V597" s="78">
        <v>7.1950000000000003</v>
      </c>
      <c r="W597" s="78">
        <f>V597*K597</f>
        <v>32.917125000000006</v>
      </c>
      <c r="X597" s="78">
        <v>0</v>
      </c>
      <c r="Y597" s="78">
        <f>X597*K597</f>
        <v>0</v>
      </c>
      <c r="Z597" s="78">
        <v>2.2000000000000002</v>
      </c>
      <c r="AA597" s="79">
        <f>Z597*K597</f>
        <v>10.065000000000001</v>
      </c>
      <c r="AR597" s="30" t="s">
        <v>127</v>
      </c>
      <c r="AT597" s="30" t="s">
        <v>121</v>
      </c>
      <c r="AU597" s="30" t="s">
        <v>128</v>
      </c>
      <c r="AY597" s="30" t="s">
        <v>120</v>
      </c>
      <c r="BE597" s="80">
        <f>IF(U597="základní",N597,0)</f>
        <v>0</v>
      </c>
      <c r="BF597" s="80">
        <f>IF(U597="snížená",N597,0)</f>
        <v>0</v>
      </c>
      <c r="BG597" s="80">
        <f>IF(U597="zákl. přenesená",N597,0)</f>
        <v>0</v>
      </c>
      <c r="BH597" s="80">
        <f>IF(U597="sníž. přenesená",N597,0)</f>
        <v>0</v>
      </c>
      <c r="BI597" s="80">
        <f>IF(U597="nulová",N597,0)</f>
        <v>0</v>
      </c>
      <c r="BJ597" s="30" t="s">
        <v>118</v>
      </c>
      <c r="BK597" s="80">
        <f>ROUND(L597*K597,2)</f>
        <v>0</v>
      </c>
      <c r="BL597" s="30" t="s">
        <v>127</v>
      </c>
    </row>
    <row r="598" spans="2:64" s="86" customFormat="1" ht="31.5" customHeight="1" x14ac:dyDescent="0.25">
      <c r="B598" s="81"/>
      <c r="C598" s="440"/>
      <c r="D598" s="440"/>
      <c r="E598" s="83" t="s">
        <v>125</v>
      </c>
      <c r="F598" s="661" t="s">
        <v>822</v>
      </c>
      <c r="G598" s="662"/>
      <c r="H598" s="662"/>
      <c r="I598" s="662"/>
      <c r="J598" s="440"/>
      <c r="K598" s="84">
        <v>1</v>
      </c>
      <c r="L598" s="440"/>
      <c r="M598" s="440"/>
      <c r="N598" s="440"/>
      <c r="O598" s="440"/>
      <c r="P598" s="440"/>
      <c r="Q598" s="440"/>
      <c r="R598" s="85"/>
      <c r="T598" s="87"/>
      <c r="U598" s="440"/>
      <c r="V598" s="440"/>
      <c r="W598" s="440"/>
      <c r="X598" s="440"/>
      <c r="Y598" s="440"/>
      <c r="Z598" s="440"/>
      <c r="AA598" s="88"/>
      <c r="AT598" s="89" t="s">
        <v>130</v>
      </c>
      <c r="AU598" s="89" t="s">
        <v>128</v>
      </c>
      <c r="AV598" s="86" t="s">
        <v>128</v>
      </c>
      <c r="AW598" s="86" t="s">
        <v>131</v>
      </c>
      <c r="AX598" s="86" t="s">
        <v>119</v>
      </c>
      <c r="AY598" s="89" t="s">
        <v>120</v>
      </c>
    </row>
    <row r="599" spans="2:64" s="86" customFormat="1" ht="31.5" customHeight="1" x14ac:dyDescent="0.25">
      <c r="B599" s="81"/>
      <c r="C599" s="440"/>
      <c r="D599" s="440"/>
      <c r="E599" s="83" t="s">
        <v>125</v>
      </c>
      <c r="F599" s="663" t="s">
        <v>823</v>
      </c>
      <c r="G599" s="662"/>
      <c r="H599" s="662"/>
      <c r="I599" s="662"/>
      <c r="J599" s="440"/>
      <c r="K599" s="84">
        <v>1.2749999999999999</v>
      </c>
      <c r="L599" s="440"/>
      <c r="M599" s="440"/>
      <c r="N599" s="440"/>
      <c r="O599" s="440"/>
      <c r="P599" s="440"/>
      <c r="Q599" s="440"/>
      <c r="R599" s="85"/>
      <c r="T599" s="87"/>
      <c r="U599" s="440"/>
      <c r="V599" s="440"/>
      <c r="W599" s="440"/>
      <c r="X599" s="440"/>
      <c r="Y599" s="440"/>
      <c r="Z599" s="440"/>
      <c r="AA599" s="88"/>
      <c r="AT599" s="89" t="s">
        <v>130</v>
      </c>
      <c r="AU599" s="89" t="s">
        <v>128</v>
      </c>
      <c r="AV599" s="86" t="s">
        <v>128</v>
      </c>
      <c r="AW599" s="86" t="s">
        <v>131</v>
      </c>
      <c r="AX599" s="86" t="s">
        <v>119</v>
      </c>
      <c r="AY599" s="89" t="s">
        <v>120</v>
      </c>
    </row>
    <row r="600" spans="2:64" s="86" customFormat="1" ht="31.5" customHeight="1" x14ac:dyDescent="0.25">
      <c r="B600" s="81"/>
      <c r="C600" s="440"/>
      <c r="D600" s="440"/>
      <c r="E600" s="83" t="s">
        <v>125</v>
      </c>
      <c r="F600" s="663" t="s">
        <v>824</v>
      </c>
      <c r="G600" s="662"/>
      <c r="H600" s="662"/>
      <c r="I600" s="662"/>
      <c r="J600" s="440"/>
      <c r="K600" s="84">
        <v>2.2999999999999998</v>
      </c>
      <c r="L600" s="440"/>
      <c r="M600" s="440"/>
      <c r="N600" s="440"/>
      <c r="O600" s="440"/>
      <c r="P600" s="440"/>
      <c r="Q600" s="440"/>
      <c r="R600" s="85"/>
      <c r="T600" s="87"/>
      <c r="U600" s="440"/>
      <c r="V600" s="440"/>
      <c r="W600" s="440"/>
      <c r="X600" s="440"/>
      <c r="Y600" s="440"/>
      <c r="Z600" s="440"/>
      <c r="AA600" s="88"/>
      <c r="AT600" s="89" t="s">
        <v>130</v>
      </c>
      <c r="AU600" s="89" t="s">
        <v>128</v>
      </c>
      <c r="AV600" s="86" t="s">
        <v>128</v>
      </c>
      <c r="AW600" s="86" t="s">
        <v>131</v>
      </c>
      <c r="AX600" s="86" t="s">
        <v>119</v>
      </c>
      <c r="AY600" s="89" t="s">
        <v>120</v>
      </c>
    </row>
    <row r="601" spans="2:64" s="95" customFormat="1" ht="22.5" customHeight="1" x14ac:dyDescent="0.25">
      <c r="B601" s="90"/>
      <c r="C601" s="441"/>
      <c r="D601" s="441"/>
      <c r="E601" s="92" t="s">
        <v>125</v>
      </c>
      <c r="F601" s="664" t="s">
        <v>146</v>
      </c>
      <c r="G601" s="665"/>
      <c r="H601" s="665"/>
      <c r="I601" s="665"/>
      <c r="J601" s="441"/>
      <c r="K601" s="93">
        <v>4.5750000000000002</v>
      </c>
      <c r="L601" s="441"/>
      <c r="M601" s="441"/>
      <c r="N601" s="441"/>
      <c r="O601" s="441"/>
      <c r="P601" s="441"/>
      <c r="Q601" s="441"/>
      <c r="R601" s="94"/>
      <c r="T601" s="96"/>
      <c r="U601" s="441"/>
      <c r="V601" s="441"/>
      <c r="W601" s="441"/>
      <c r="X601" s="441"/>
      <c r="Y601" s="441"/>
      <c r="Z601" s="441"/>
      <c r="AA601" s="97"/>
      <c r="AT601" s="98" t="s">
        <v>130</v>
      </c>
      <c r="AU601" s="98" t="s">
        <v>128</v>
      </c>
      <c r="AV601" s="95" t="s">
        <v>127</v>
      </c>
      <c r="AW601" s="95" t="s">
        <v>131</v>
      </c>
      <c r="AX601" s="95" t="s">
        <v>118</v>
      </c>
      <c r="AY601" s="98" t="s">
        <v>120</v>
      </c>
    </row>
    <row r="602" spans="2:64" s="17" customFormat="1" ht="31.5" customHeight="1" x14ac:dyDescent="0.25">
      <c r="B602" s="70"/>
      <c r="C602" s="71" t="s">
        <v>825</v>
      </c>
      <c r="D602" s="71" t="s">
        <v>121</v>
      </c>
      <c r="E602" s="72" t="s">
        <v>826</v>
      </c>
      <c r="F602" s="671" t="s">
        <v>827</v>
      </c>
      <c r="G602" s="667"/>
      <c r="H602" s="667"/>
      <c r="I602" s="667"/>
      <c r="J602" s="73" t="s">
        <v>134</v>
      </c>
      <c r="K602" s="74">
        <v>1.61</v>
      </c>
      <c r="L602" s="666"/>
      <c r="M602" s="667"/>
      <c r="N602" s="666">
        <f>ROUND(L602*K602,2)</f>
        <v>0</v>
      </c>
      <c r="O602" s="667"/>
      <c r="P602" s="667"/>
      <c r="Q602" s="667"/>
      <c r="R602" s="75"/>
      <c r="T602" s="76" t="s">
        <v>125</v>
      </c>
      <c r="U602" s="77" t="s">
        <v>126</v>
      </c>
      <c r="V602" s="78">
        <v>7.51</v>
      </c>
      <c r="W602" s="78">
        <f>V602*K602</f>
        <v>12.091100000000001</v>
      </c>
      <c r="X602" s="78">
        <v>0</v>
      </c>
      <c r="Y602" s="78">
        <f>X602*K602</f>
        <v>0</v>
      </c>
      <c r="Z602" s="78">
        <v>2.2000000000000002</v>
      </c>
      <c r="AA602" s="79">
        <f>Z602*K602</f>
        <v>3.5420000000000007</v>
      </c>
      <c r="AR602" s="30" t="s">
        <v>127</v>
      </c>
      <c r="AT602" s="30" t="s">
        <v>121</v>
      </c>
      <c r="AU602" s="30" t="s">
        <v>128</v>
      </c>
      <c r="AY602" s="30" t="s">
        <v>120</v>
      </c>
      <c r="BE602" s="80">
        <f>IF(U602="základní",N602,0)</f>
        <v>0</v>
      </c>
      <c r="BF602" s="80">
        <f>IF(U602="snížená",N602,0)</f>
        <v>0</v>
      </c>
      <c r="BG602" s="80">
        <f>IF(U602="zákl. přenesená",N602,0)</f>
        <v>0</v>
      </c>
      <c r="BH602" s="80">
        <f>IF(U602="sníž. přenesená",N602,0)</f>
        <v>0</v>
      </c>
      <c r="BI602" s="80">
        <f>IF(U602="nulová",N602,0)</f>
        <v>0</v>
      </c>
      <c r="BJ602" s="30" t="s">
        <v>118</v>
      </c>
      <c r="BK602" s="80">
        <f>ROUND(L602*K602,2)</f>
        <v>0</v>
      </c>
      <c r="BL602" s="30" t="s">
        <v>127</v>
      </c>
    </row>
    <row r="603" spans="2:64" s="86" customFormat="1" ht="31.5" customHeight="1" x14ac:dyDescent="0.25">
      <c r="B603" s="81"/>
      <c r="C603" s="440"/>
      <c r="D603" s="440"/>
      <c r="E603" s="83" t="s">
        <v>125</v>
      </c>
      <c r="F603" s="661" t="s">
        <v>828</v>
      </c>
      <c r="G603" s="662"/>
      <c r="H603" s="662"/>
      <c r="I603" s="662"/>
      <c r="J603" s="440"/>
      <c r="K603" s="84">
        <v>1.61</v>
      </c>
      <c r="L603" s="440"/>
      <c r="M603" s="440"/>
      <c r="N603" s="440"/>
      <c r="O603" s="440"/>
      <c r="P603" s="440"/>
      <c r="Q603" s="440"/>
      <c r="R603" s="85"/>
      <c r="T603" s="87"/>
      <c r="U603" s="440"/>
      <c r="V603" s="440"/>
      <c r="W603" s="440"/>
      <c r="X603" s="440"/>
      <c r="Y603" s="440"/>
      <c r="Z603" s="440"/>
      <c r="AA603" s="88"/>
      <c r="AT603" s="89" t="s">
        <v>130</v>
      </c>
      <c r="AU603" s="89" t="s">
        <v>128</v>
      </c>
      <c r="AV603" s="86" t="s">
        <v>128</v>
      </c>
      <c r="AW603" s="86" t="s">
        <v>131</v>
      </c>
      <c r="AX603" s="86" t="s">
        <v>118</v>
      </c>
      <c r="AY603" s="89" t="s">
        <v>120</v>
      </c>
    </row>
    <row r="604" spans="2:64" s="17" customFormat="1" ht="31.5" customHeight="1" x14ac:dyDescent="0.25">
      <c r="B604" s="70"/>
      <c r="C604" s="71" t="s">
        <v>829</v>
      </c>
      <c r="D604" s="71" t="s">
        <v>121</v>
      </c>
      <c r="E604" s="72" t="s">
        <v>830</v>
      </c>
      <c r="F604" s="671" t="s">
        <v>831</v>
      </c>
      <c r="G604" s="667"/>
      <c r="H604" s="667"/>
      <c r="I604" s="667"/>
      <c r="J604" s="73" t="s">
        <v>134</v>
      </c>
      <c r="K604" s="74">
        <v>17.64</v>
      </c>
      <c r="L604" s="666"/>
      <c r="M604" s="667"/>
      <c r="N604" s="666">
        <f>ROUND(L604*K604,2)</f>
        <v>0</v>
      </c>
      <c r="O604" s="667"/>
      <c r="P604" s="667"/>
      <c r="Q604" s="667"/>
      <c r="R604" s="75"/>
      <c r="T604" s="76" t="s">
        <v>125</v>
      </c>
      <c r="U604" s="77" t="s">
        <v>126</v>
      </c>
      <c r="V604" s="78">
        <v>6.3449999999999998</v>
      </c>
      <c r="W604" s="78">
        <f>V604*K604</f>
        <v>111.9258</v>
      </c>
      <c r="X604" s="78">
        <v>0</v>
      </c>
      <c r="Y604" s="78">
        <f>X604*K604</f>
        <v>0</v>
      </c>
      <c r="Z604" s="78">
        <v>2.2000000000000002</v>
      </c>
      <c r="AA604" s="79">
        <f>Z604*K604</f>
        <v>38.808000000000007</v>
      </c>
      <c r="AR604" s="30" t="s">
        <v>127</v>
      </c>
      <c r="AT604" s="30" t="s">
        <v>121</v>
      </c>
      <c r="AU604" s="30" t="s">
        <v>128</v>
      </c>
      <c r="AY604" s="30" t="s">
        <v>120</v>
      </c>
      <c r="BE604" s="80">
        <f>IF(U604="základní",N604,0)</f>
        <v>0</v>
      </c>
      <c r="BF604" s="80">
        <f>IF(U604="snížená",N604,0)</f>
        <v>0</v>
      </c>
      <c r="BG604" s="80">
        <f>IF(U604="zákl. přenesená",N604,0)</f>
        <v>0</v>
      </c>
      <c r="BH604" s="80">
        <f>IF(U604="sníž. přenesená",N604,0)</f>
        <v>0</v>
      </c>
      <c r="BI604" s="80">
        <f>IF(U604="nulová",N604,0)</f>
        <v>0</v>
      </c>
      <c r="BJ604" s="30" t="s">
        <v>118</v>
      </c>
      <c r="BK604" s="80">
        <f>ROUND(L604*K604,2)</f>
        <v>0</v>
      </c>
      <c r="BL604" s="30" t="s">
        <v>127</v>
      </c>
    </row>
    <row r="605" spans="2:64" s="86" customFormat="1" ht="31.5" customHeight="1" x14ac:dyDescent="0.25">
      <c r="B605" s="81"/>
      <c r="C605" s="440"/>
      <c r="D605" s="440"/>
      <c r="E605" s="83" t="s">
        <v>125</v>
      </c>
      <c r="F605" s="661" t="s">
        <v>832</v>
      </c>
      <c r="G605" s="662"/>
      <c r="H605" s="662"/>
      <c r="I605" s="662"/>
      <c r="J605" s="440"/>
      <c r="K605" s="84">
        <v>17.64</v>
      </c>
      <c r="L605" s="440"/>
      <c r="M605" s="440"/>
      <c r="N605" s="440"/>
      <c r="O605" s="440"/>
      <c r="P605" s="440"/>
      <c r="Q605" s="440"/>
      <c r="R605" s="85"/>
      <c r="T605" s="87"/>
      <c r="U605" s="440"/>
      <c r="V605" s="440"/>
      <c r="W605" s="440"/>
      <c r="X605" s="440"/>
      <c r="Y605" s="440"/>
      <c r="Z605" s="440"/>
      <c r="AA605" s="88"/>
      <c r="AT605" s="89" t="s">
        <v>130</v>
      </c>
      <c r="AU605" s="89" t="s">
        <v>128</v>
      </c>
      <c r="AV605" s="86" t="s">
        <v>128</v>
      </c>
      <c r="AW605" s="86" t="s">
        <v>131</v>
      </c>
      <c r="AX605" s="86" t="s">
        <v>118</v>
      </c>
      <c r="AY605" s="89" t="s">
        <v>120</v>
      </c>
    </row>
    <row r="606" spans="2:64" s="17" customFormat="1" ht="31.5" customHeight="1" x14ac:dyDescent="0.25">
      <c r="B606" s="70"/>
      <c r="C606" s="71" t="s">
        <v>833</v>
      </c>
      <c r="D606" s="71" t="s">
        <v>121</v>
      </c>
      <c r="E606" s="72" t="s">
        <v>834</v>
      </c>
      <c r="F606" s="671" t="s">
        <v>835</v>
      </c>
      <c r="G606" s="667"/>
      <c r="H606" s="667"/>
      <c r="I606" s="667"/>
      <c r="J606" s="73" t="s">
        <v>134</v>
      </c>
      <c r="K606" s="74">
        <v>2.5000000000000001E-2</v>
      </c>
      <c r="L606" s="666"/>
      <c r="M606" s="667"/>
      <c r="N606" s="666">
        <f>ROUND(L606*K606,2)</f>
        <v>0</v>
      </c>
      <c r="O606" s="667"/>
      <c r="P606" s="667"/>
      <c r="Q606" s="667"/>
      <c r="R606" s="75"/>
      <c r="T606" s="76" t="s">
        <v>125</v>
      </c>
      <c r="U606" s="77" t="s">
        <v>126</v>
      </c>
      <c r="V606" s="78">
        <v>1.375</v>
      </c>
      <c r="W606" s="78">
        <f>V606*K606</f>
        <v>3.4375000000000003E-2</v>
      </c>
      <c r="X606" s="78">
        <v>0</v>
      </c>
      <c r="Y606" s="78">
        <f>X606*K606</f>
        <v>0</v>
      </c>
      <c r="Z606" s="78">
        <v>1.4</v>
      </c>
      <c r="AA606" s="79">
        <f>Z606*K606</f>
        <v>3.4999999999999996E-2</v>
      </c>
      <c r="AR606" s="30" t="s">
        <v>127</v>
      </c>
      <c r="AT606" s="30" t="s">
        <v>121</v>
      </c>
      <c r="AU606" s="30" t="s">
        <v>128</v>
      </c>
      <c r="AY606" s="30" t="s">
        <v>120</v>
      </c>
      <c r="BE606" s="80">
        <f>IF(U606="základní",N606,0)</f>
        <v>0</v>
      </c>
      <c r="BF606" s="80">
        <f>IF(U606="snížená",N606,0)</f>
        <v>0</v>
      </c>
      <c r="BG606" s="80">
        <f>IF(U606="zákl. přenesená",N606,0)</f>
        <v>0</v>
      </c>
      <c r="BH606" s="80">
        <f>IF(U606="sníž. přenesená",N606,0)</f>
        <v>0</v>
      </c>
      <c r="BI606" s="80">
        <f>IF(U606="nulová",N606,0)</f>
        <v>0</v>
      </c>
      <c r="BJ606" s="30" t="s">
        <v>118</v>
      </c>
      <c r="BK606" s="80">
        <f>ROUND(L606*K606,2)</f>
        <v>0</v>
      </c>
      <c r="BL606" s="30" t="s">
        <v>127</v>
      </c>
    </row>
    <row r="607" spans="2:64" s="86" customFormat="1" ht="31.5" customHeight="1" x14ac:dyDescent="0.25">
      <c r="B607" s="81"/>
      <c r="C607" s="440"/>
      <c r="D607" s="440"/>
      <c r="E607" s="83" t="s">
        <v>125</v>
      </c>
      <c r="F607" s="661" t="s">
        <v>836</v>
      </c>
      <c r="G607" s="662"/>
      <c r="H607" s="662"/>
      <c r="I607" s="662"/>
      <c r="J607" s="440"/>
      <c r="K607" s="84">
        <v>2.5000000000000001E-2</v>
      </c>
      <c r="L607" s="440"/>
      <c r="M607" s="440"/>
      <c r="N607" s="440"/>
      <c r="O607" s="440"/>
      <c r="P607" s="440"/>
      <c r="Q607" s="440"/>
      <c r="R607" s="85"/>
      <c r="T607" s="87"/>
      <c r="U607" s="440"/>
      <c r="V607" s="440"/>
      <c r="W607" s="440"/>
      <c r="X607" s="440"/>
      <c r="Y607" s="440"/>
      <c r="Z607" s="440"/>
      <c r="AA607" s="88"/>
      <c r="AT607" s="89" t="s">
        <v>130</v>
      </c>
      <c r="AU607" s="89" t="s">
        <v>128</v>
      </c>
      <c r="AV607" s="86" t="s">
        <v>128</v>
      </c>
      <c r="AW607" s="86" t="s">
        <v>131</v>
      </c>
      <c r="AX607" s="86" t="s">
        <v>118</v>
      </c>
      <c r="AY607" s="89" t="s">
        <v>120</v>
      </c>
    </row>
    <row r="608" spans="2:64" s="17" customFormat="1" ht="31.5" customHeight="1" x14ac:dyDescent="0.25">
      <c r="B608" s="70"/>
      <c r="C608" s="71" t="s">
        <v>837</v>
      </c>
      <c r="D608" s="71" t="s">
        <v>121</v>
      </c>
      <c r="E608" s="72" t="s">
        <v>838</v>
      </c>
      <c r="F608" s="671" t="s">
        <v>839</v>
      </c>
      <c r="G608" s="667"/>
      <c r="H608" s="667"/>
      <c r="I608" s="667"/>
      <c r="J608" s="73" t="s">
        <v>447</v>
      </c>
      <c r="K608" s="74">
        <v>2</v>
      </c>
      <c r="L608" s="666"/>
      <c r="M608" s="667"/>
      <c r="N608" s="666">
        <f>ROUND(L608*K608,2)</f>
        <v>0</v>
      </c>
      <c r="O608" s="667"/>
      <c r="P608" s="667"/>
      <c r="Q608" s="667"/>
      <c r="R608" s="75"/>
      <c r="T608" s="76" t="s">
        <v>125</v>
      </c>
      <c r="U608" s="77" t="s">
        <v>126</v>
      </c>
      <c r="V608" s="78">
        <v>0.23</v>
      </c>
      <c r="W608" s="78">
        <f>V608*K608</f>
        <v>0.46</v>
      </c>
      <c r="X608" s="78">
        <v>0</v>
      </c>
      <c r="Y608" s="78">
        <f>X608*K608</f>
        <v>0</v>
      </c>
      <c r="Z608" s="78">
        <v>0</v>
      </c>
      <c r="AA608" s="79">
        <f>Z608*K608</f>
        <v>0</v>
      </c>
      <c r="AR608" s="30" t="s">
        <v>127</v>
      </c>
      <c r="AT608" s="30" t="s">
        <v>121</v>
      </c>
      <c r="AU608" s="30" t="s">
        <v>128</v>
      </c>
      <c r="AY608" s="30" t="s">
        <v>120</v>
      </c>
      <c r="BE608" s="80">
        <f>IF(U608="základní",N608,0)</f>
        <v>0</v>
      </c>
      <c r="BF608" s="80">
        <f>IF(U608="snížená",N608,0)</f>
        <v>0</v>
      </c>
      <c r="BG608" s="80">
        <f>IF(U608="zákl. přenesená",N608,0)</f>
        <v>0</v>
      </c>
      <c r="BH608" s="80">
        <f>IF(U608="sníž. přenesená",N608,0)</f>
        <v>0</v>
      </c>
      <c r="BI608" s="80">
        <f>IF(U608="nulová",N608,0)</f>
        <v>0</v>
      </c>
      <c r="BJ608" s="30" t="s">
        <v>118</v>
      </c>
      <c r="BK608" s="80">
        <f>ROUND(L608*K608,2)</f>
        <v>0</v>
      </c>
      <c r="BL608" s="30" t="s">
        <v>127</v>
      </c>
    </row>
    <row r="609" spans="2:64" s="86" customFormat="1" ht="22.5" customHeight="1" x14ac:dyDescent="0.25">
      <c r="B609" s="81"/>
      <c r="C609" s="440"/>
      <c r="D609" s="440"/>
      <c r="E609" s="83" t="s">
        <v>125</v>
      </c>
      <c r="F609" s="661" t="s">
        <v>840</v>
      </c>
      <c r="G609" s="662"/>
      <c r="H609" s="662"/>
      <c r="I609" s="662"/>
      <c r="J609" s="440"/>
      <c r="K609" s="84">
        <v>2</v>
      </c>
      <c r="L609" s="440"/>
      <c r="M609" s="440"/>
      <c r="N609" s="440"/>
      <c r="O609" s="440"/>
      <c r="P609" s="440"/>
      <c r="Q609" s="440"/>
      <c r="R609" s="85"/>
      <c r="T609" s="87"/>
      <c r="U609" s="440"/>
      <c r="V609" s="440"/>
      <c r="W609" s="440"/>
      <c r="X609" s="440"/>
      <c r="Y609" s="440"/>
      <c r="Z609" s="440"/>
      <c r="AA609" s="88"/>
      <c r="AT609" s="89" t="s">
        <v>130</v>
      </c>
      <c r="AU609" s="89" t="s">
        <v>128</v>
      </c>
      <c r="AV609" s="86" t="s">
        <v>128</v>
      </c>
      <c r="AW609" s="86" t="s">
        <v>131</v>
      </c>
      <c r="AX609" s="86" t="s">
        <v>118</v>
      </c>
      <c r="AY609" s="89" t="s">
        <v>120</v>
      </c>
    </row>
    <row r="610" spans="2:64" s="17" customFormat="1" ht="31.5" customHeight="1" x14ac:dyDescent="0.25">
      <c r="B610" s="70"/>
      <c r="C610" s="71" t="s">
        <v>841</v>
      </c>
      <c r="D610" s="71" t="s">
        <v>121</v>
      </c>
      <c r="E610" s="72" t="s">
        <v>842</v>
      </c>
      <c r="F610" s="671" t="s">
        <v>843</v>
      </c>
      <c r="G610" s="667"/>
      <c r="H610" s="667"/>
      <c r="I610" s="667"/>
      <c r="J610" s="73" t="s">
        <v>447</v>
      </c>
      <c r="K610" s="74">
        <v>3</v>
      </c>
      <c r="L610" s="666"/>
      <c r="M610" s="667"/>
      <c r="N610" s="666">
        <f>ROUND(L610*K610,2)</f>
        <v>0</v>
      </c>
      <c r="O610" s="667"/>
      <c r="P610" s="667"/>
      <c r="Q610" s="667"/>
      <c r="R610" s="75"/>
      <c r="T610" s="76" t="s">
        <v>125</v>
      </c>
      <c r="U610" s="77" t="s">
        <v>126</v>
      </c>
      <c r="V610" s="78">
        <v>0.5</v>
      </c>
      <c r="W610" s="78">
        <f>V610*K610</f>
        <v>1.5</v>
      </c>
      <c r="X610" s="78">
        <v>0</v>
      </c>
      <c r="Y610" s="78">
        <f>X610*K610</f>
        <v>0</v>
      </c>
      <c r="Z610" s="78">
        <v>6.5699999999999995E-2</v>
      </c>
      <c r="AA610" s="79">
        <f>Z610*K610</f>
        <v>0.1971</v>
      </c>
      <c r="AR610" s="30" t="s">
        <v>127</v>
      </c>
      <c r="AT610" s="30" t="s">
        <v>121</v>
      </c>
      <c r="AU610" s="30" t="s">
        <v>128</v>
      </c>
      <c r="AY610" s="30" t="s">
        <v>120</v>
      </c>
      <c r="BE610" s="80">
        <f>IF(U610="základní",N610,0)</f>
        <v>0</v>
      </c>
      <c r="BF610" s="80">
        <f>IF(U610="snížená",N610,0)</f>
        <v>0</v>
      </c>
      <c r="BG610" s="80">
        <f>IF(U610="zákl. přenesená",N610,0)</f>
        <v>0</v>
      </c>
      <c r="BH610" s="80">
        <f>IF(U610="sníž. přenesená",N610,0)</f>
        <v>0</v>
      </c>
      <c r="BI610" s="80">
        <f>IF(U610="nulová",N610,0)</f>
        <v>0</v>
      </c>
      <c r="BJ610" s="30" t="s">
        <v>118</v>
      </c>
      <c r="BK610" s="80">
        <f>ROUND(L610*K610,2)</f>
        <v>0</v>
      </c>
      <c r="BL610" s="30" t="s">
        <v>127</v>
      </c>
    </row>
    <row r="611" spans="2:64" s="86" customFormat="1" ht="22.5" customHeight="1" x14ac:dyDescent="0.25">
      <c r="B611" s="81"/>
      <c r="C611" s="440"/>
      <c r="D611" s="440"/>
      <c r="E611" s="83" t="s">
        <v>125</v>
      </c>
      <c r="F611" s="661" t="s">
        <v>844</v>
      </c>
      <c r="G611" s="662"/>
      <c r="H611" s="662"/>
      <c r="I611" s="662"/>
      <c r="J611" s="440"/>
      <c r="K611" s="84">
        <v>3</v>
      </c>
      <c r="L611" s="440"/>
      <c r="M611" s="440"/>
      <c r="N611" s="440"/>
      <c r="O611" s="440"/>
      <c r="P611" s="440"/>
      <c r="Q611" s="440"/>
      <c r="R611" s="85"/>
      <c r="T611" s="87"/>
      <c r="U611" s="440"/>
      <c r="V611" s="440"/>
      <c r="W611" s="440"/>
      <c r="X611" s="440"/>
      <c r="Y611" s="440"/>
      <c r="Z611" s="440"/>
      <c r="AA611" s="88"/>
      <c r="AT611" s="89" t="s">
        <v>130</v>
      </c>
      <c r="AU611" s="89" t="s">
        <v>128</v>
      </c>
      <c r="AV611" s="86" t="s">
        <v>128</v>
      </c>
      <c r="AW611" s="86" t="s">
        <v>131</v>
      </c>
      <c r="AX611" s="86" t="s">
        <v>118</v>
      </c>
      <c r="AY611" s="89" t="s">
        <v>120</v>
      </c>
    </row>
    <row r="612" spans="2:64" s="17" customFormat="1" ht="31.5" customHeight="1" x14ac:dyDescent="0.25">
      <c r="B612" s="70"/>
      <c r="C612" s="71" t="s">
        <v>845</v>
      </c>
      <c r="D612" s="71" t="s">
        <v>121</v>
      </c>
      <c r="E612" s="72" t="s">
        <v>846</v>
      </c>
      <c r="F612" s="671" t="s">
        <v>847</v>
      </c>
      <c r="G612" s="667"/>
      <c r="H612" s="667"/>
      <c r="I612" s="667"/>
      <c r="J612" s="73" t="s">
        <v>532</v>
      </c>
      <c r="K612" s="74">
        <v>1.7</v>
      </c>
      <c r="L612" s="666"/>
      <c r="M612" s="667"/>
      <c r="N612" s="666">
        <f>ROUND(L612*K612,2)</f>
        <v>0</v>
      </c>
      <c r="O612" s="667"/>
      <c r="P612" s="667"/>
      <c r="Q612" s="667"/>
      <c r="R612" s="75"/>
      <c r="T612" s="76" t="s">
        <v>125</v>
      </c>
      <c r="U612" s="77" t="s">
        <v>126</v>
      </c>
      <c r="V612" s="78">
        <v>0.28699999999999998</v>
      </c>
      <c r="W612" s="78">
        <f>V612*K612</f>
        <v>0.48789999999999994</v>
      </c>
      <c r="X612" s="78">
        <v>0</v>
      </c>
      <c r="Y612" s="78">
        <f>X612*K612</f>
        <v>0</v>
      </c>
      <c r="Z612" s="78">
        <v>9.2499999999999995E-3</v>
      </c>
      <c r="AA612" s="79">
        <f>Z612*K612</f>
        <v>1.5724999999999999E-2</v>
      </c>
      <c r="AR612" s="30" t="s">
        <v>127</v>
      </c>
      <c r="AT612" s="30" t="s">
        <v>121</v>
      </c>
      <c r="AU612" s="30" t="s">
        <v>128</v>
      </c>
      <c r="AY612" s="30" t="s">
        <v>120</v>
      </c>
      <c r="BE612" s="80">
        <f>IF(U612="základní",N612,0)</f>
        <v>0</v>
      </c>
      <c r="BF612" s="80">
        <f>IF(U612="snížená",N612,0)</f>
        <v>0</v>
      </c>
      <c r="BG612" s="80">
        <f>IF(U612="zákl. přenesená",N612,0)</f>
        <v>0</v>
      </c>
      <c r="BH612" s="80">
        <f>IF(U612="sníž. přenesená",N612,0)</f>
        <v>0</v>
      </c>
      <c r="BI612" s="80">
        <f>IF(U612="nulová",N612,0)</f>
        <v>0</v>
      </c>
      <c r="BJ612" s="30" t="s">
        <v>118</v>
      </c>
      <c r="BK612" s="80">
        <f>ROUND(L612*K612,2)</f>
        <v>0</v>
      </c>
      <c r="BL612" s="30" t="s">
        <v>127</v>
      </c>
    </row>
    <row r="613" spans="2:64" s="86" customFormat="1" ht="22.5" customHeight="1" x14ac:dyDescent="0.25">
      <c r="B613" s="81"/>
      <c r="C613" s="440"/>
      <c r="D613" s="440"/>
      <c r="E613" s="83" t="s">
        <v>125</v>
      </c>
      <c r="F613" s="661" t="s">
        <v>848</v>
      </c>
      <c r="G613" s="662"/>
      <c r="H613" s="662"/>
      <c r="I613" s="662"/>
      <c r="J613" s="440"/>
      <c r="K613" s="84">
        <v>1.7</v>
      </c>
      <c r="L613" s="440"/>
      <c r="M613" s="440"/>
      <c r="N613" s="440"/>
      <c r="O613" s="440"/>
      <c r="P613" s="440"/>
      <c r="Q613" s="440"/>
      <c r="R613" s="85"/>
      <c r="T613" s="87"/>
      <c r="U613" s="440"/>
      <c r="V613" s="440"/>
      <c r="W613" s="440"/>
      <c r="X613" s="440"/>
      <c r="Y613" s="440"/>
      <c r="Z613" s="440"/>
      <c r="AA613" s="88"/>
      <c r="AT613" s="89" t="s">
        <v>130</v>
      </c>
      <c r="AU613" s="89" t="s">
        <v>128</v>
      </c>
      <c r="AV613" s="86" t="s">
        <v>128</v>
      </c>
      <c r="AW613" s="86" t="s">
        <v>131</v>
      </c>
      <c r="AX613" s="86" t="s">
        <v>118</v>
      </c>
      <c r="AY613" s="89" t="s">
        <v>120</v>
      </c>
    </row>
    <row r="614" spans="2:64" s="17" customFormat="1" ht="31.5" customHeight="1" x14ac:dyDescent="0.25">
      <c r="B614" s="70"/>
      <c r="C614" s="71" t="s">
        <v>849</v>
      </c>
      <c r="D614" s="71" t="s">
        <v>121</v>
      </c>
      <c r="E614" s="72" t="s">
        <v>850</v>
      </c>
      <c r="F614" s="671" t="s">
        <v>851</v>
      </c>
      <c r="G614" s="667"/>
      <c r="H614" s="667"/>
      <c r="I614" s="667"/>
      <c r="J614" s="73" t="s">
        <v>447</v>
      </c>
      <c r="K614" s="74">
        <v>1</v>
      </c>
      <c r="L614" s="666"/>
      <c r="M614" s="667"/>
      <c r="N614" s="666">
        <f>ROUND(L614*K614,2)</f>
        <v>0</v>
      </c>
      <c r="O614" s="667"/>
      <c r="P614" s="667"/>
      <c r="Q614" s="667"/>
      <c r="R614" s="75"/>
      <c r="T614" s="76" t="s">
        <v>125</v>
      </c>
      <c r="U614" s="77" t="s">
        <v>126</v>
      </c>
      <c r="V614" s="78">
        <v>0.60199999999999998</v>
      </c>
      <c r="W614" s="78">
        <f>V614*K614</f>
        <v>0.60199999999999998</v>
      </c>
      <c r="X614" s="78">
        <v>0</v>
      </c>
      <c r="Y614" s="78">
        <f>X614*K614</f>
        <v>0</v>
      </c>
      <c r="Z614" s="78">
        <v>0.192</v>
      </c>
      <c r="AA614" s="79">
        <f>Z614*K614</f>
        <v>0.192</v>
      </c>
      <c r="AR614" s="30" t="s">
        <v>127</v>
      </c>
      <c r="AT614" s="30" t="s">
        <v>121</v>
      </c>
      <c r="AU614" s="30" t="s">
        <v>128</v>
      </c>
      <c r="AY614" s="30" t="s">
        <v>120</v>
      </c>
      <c r="BE614" s="80">
        <f>IF(U614="základní",N614,0)</f>
        <v>0</v>
      </c>
      <c r="BF614" s="80">
        <f>IF(U614="snížená",N614,0)</f>
        <v>0</v>
      </c>
      <c r="BG614" s="80">
        <f>IF(U614="zákl. přenesená",N614,0)</f>
        <v>0</v>
      </c>
      <c r="BH614" s="80">
        <f>IF(U614="sníž. přenesená",N614,0)</f>
        <v>0</v>
      </c>
      <c r="BI614" s="80">
        <f>IF(U614="nulová",N614,0)</f>
        <v>0</v>
      </c>
      <c r="BJ614" s="30" t="s">
        <v>118</v>
      </c>
      <c r="BK614" s="80">
        <f>ROUND(L614*K614,2)</f>
        <v>0</v>
      </c>
      <c r="BL614" s="30" t="s">
        <v>127</v>
      </c>
    </row>
    <row r="615" spans="2:64" s="86" customFormat="1" ht="22.5" customHeight="1" x14ac:dyDescent="0.25">
      <c r="B615" s="81"/>
      <c r="C615" s="440"/>
      <c r="D615" s="440"/>
      <c r="E615" s="83" t="s">
        <v>125</v>
      </c>
      <c r="F615" s="661" t="s">
        <v>852</v>
      </c>
      <c r="G615" s="662"/>
      <c r="H615" s="662"/>
      <c r="I615" s="662"/>
      <c r="J615" s="440"/>
      <c r="K615" s="84">
        <v>1</v>
      </c>
      <c r="L615" s="440"/>
      <c r="M615" s="440"/>
      <c r="N615" s="440"/>
      <c r="O615" s="440"/>
      <c r="P615" s="440"/>
      <c r="Q615" s="440"/>
      <c r="R615" s="85"/>
      <c r="T615" s="87"/>
      <c r="U615" s="440"/>
      <c r="V615" s="440"/>
      <c r="W615" s="440"/>
      <c r="X615" s="440"/>
      <c r="Y615" s="440"/>
      <c r="Z615" s="440"/>
      <c r="AA615" s="88"/>
      <c r="AT615" s="89" t="s">
        <v>130</v>
      </c>
      <c r="AU615" s="89" t="s">
        <v>128</v>
      </c>
      <c r="AV615" s="86" t="s">
        <v>128</v>
      </c>
      <c r="AW615" s="86" t="s">
        <v>131</v>
      </c>
      <c r="AX615" s="86" t="s">
        <v>118</v>
      </c>
      <c r="AY615" s="89" t="s">
        <v>120</v>
      </c>
    </row>
    <row r="616" spans="2:64" s="17" customFormat="1" ht="31.5" customHeight="1" x14ac:dyDescent="0.25">
      <c r="B616" s="70"/>
      <c r="C616" s="71" t="s">
        <v>853</v>
      </c>
      <c r="D616" s="71" t="s">
        <v>121</v>
      </c>
      <c r="E616" s="72" t="s">
        <v>854</v>
      </c>
      <c r="F616" s="671" t="s">
        <v>855</v>
      </c>
      <c r="G616" s="667"/>
      <c r="H616" s="667"/>
      <c r="I616" s="667"/>
      <c r="J616" s="73" t="s">
        <v>447</v>
      </c>
      <c r="K616" s="74">
        <v>30</v>
      </c>
      <c r="L616" s="666"/>
      <c r="M616" s="667"/>
      <c r="N616" s="666">
        <f>ROUND(L616*K616,2)</f>
        <v>0</v>
      </c>
      <c r="O616" s="667"/>
      <c r="P616" s="667"/>
      <c r="Q616" s="667"/>
      <c r="R616" s="75"/>
      <c r="T616" s="76" t="s">
        <v>125</v>
      </c>
      <c r="U616" s="77" t="s">
        <v>126</v>
      </c>
      <c r="V616" s="78">
        <v>0.29899999999999999</v>
      </c>
      <c r="W616" s="78">
        <f>V616*K616</f>
        <v>8.9699999999999989</v>
      </c>
      <c r="X616" s="78">
        <v>0</v>
      </c>
      <c r="Y616" s="78">
        <f>X616*K616</f>
        <v>0</v>
      </c>
      <c r="Z616" s="78">
        <v>0</v>
      </c>
      <c r="AA616" s="79">
        <f>Z616*K616</f>
        <v>0</v>
      </c>
      <c r="AR616" s="30" t="s">
        <v>127</v>
      </c>
      <c r="AT616" s="30" t="s">
        <v>121</v>
      </c>
      <c r="AU616" s="30" t="s">
        <v>128</v>
      </c>
      <c r="AY616" s="30" t="s">
        <v>120</v>
      </c>
      <c r="BE616" s="80">
        <f>IF(U616="základní",N616,0)</f>
        <v>0</v>
      </c>
      <c r="BF616" s="80">
        <f>IF(U616="snížená",N616,0)</f>
        <v>0</v>
      </c>
      <c r="BG616" s="80">
        <f>IF(U616="zákl. přenesená",N616,0)</f>
        <v>0</v>
      </c>
      <c r="BH616" s="80">
        <f>IF(U616="sníž. přenesená",N616,0)</f>
        <v>0</v>
      </c>
      <c r="BI616" s="80">
        <f>IF(U616="nulová",N616,0)</f>
        <v>0</v>
      </c>
      <c r="BJ616" s="30" t="s">
        <v>118</v>
      </c>
      <c r="BK616" s="80">
        <f>ROUND(L616*K616,2)</f>
        <v>0</v>
      </c>
      <c r="BL616" s="30" t="s">
        <v>127</v>
      </c>
    </row>
    <row r="617" spans="2:64" s="86" customFormat="1" ht="31.5" customHeight="1" x14ac:dyDescent="0.25">
      <c r="B617" s="81"/>
      <c r="C617" s="440"/>
      <c r="D617" s="440"/>
      <c r="E617" s="83" t="s">
        <v>125</v>
      </c>
      <c r="F617" s="661" t="s">
        <v>856</v>
      </c>
      <c r="G617" s="662"/>
      <c r="H617" s="662"/>
      <c r="I617" s="662"/>
      <c r="J617" s="440"/>
      <c r="K617" s="84">
        <v>30</v>
      </c>
      <c r="L617" s="440"/>
      <c r="M617" s="440"/>
      <c r="N617" s="440"/>
      <c r="O617" s="440"/>
      <c r="P617" s="440"/>
      <c r="Q617" s="440"/>
      <c r="R617" s="85"/>
      <c r="T617" s="87"/>
      <c r="U617" s="440"/>
      <c r="V617" s="440"/>
      <c r="W617" s="440"/>
      <c r="X617" s="440"/>
      <c r="Y617" s="440"/>
      <c r="Z617" s="440"/>
      <c r="AA617" s="88"/>
      <c r="AT617" s="89" t="s">
        <v>130</v>
      </c>
      <c r="AU617" s="89" t="s">
        <v>128</v>
      </c>
      <c r="AV617" s="86" t="s">
        <v>128</v>
      </c>
      <c r="AW617" s="86" t="s">
        <v>131</v>
      </c>
      <c r="AX617" s="86" t="s">
        <v>118</v>
      </c>
      <c r="AY617" s="89" t="s">
        <v>120</v>
      </c>
    </row>
    <row r="618" spans="2:64" s="17" customFormat="1" ht="31.5" customHeight="1" x14ac:dyDescent="0.25">
      <c r="B618" s="70"/>
      <c r="C618" s="71" t="s">
        <v>857</v>
      </c>
      <c r="D618" s="71" t="s">
        <v>121</v>
      </c>
      <c r="E618" s="72" t="s">
        <v>858</v>
      </c>
      <c r="F618" s="671" t="s">
        <v>859</v>
      </c>
      <c r="G618" s="667"/>
      <c r="H618" s="667"/>
      <c r="I618" s="667"/>
      <c r="J618" s="73" t="s">
        <v>447</v>
      </c>
      <c r="K618" s="74">
        <v>90</v>
      </c>
      <c r="L618" s="666"/>
      <c r="M618" s="667"/>
      <c r="N618" s="666">
        <f>ROUND(L618*K618,2)</f>
        <v>0</v>
      </c>
      <c r="O618" s="667"/>
      <c r="P618" s="667"/>
      <c r="Q618" s="667"/>
      <c r="R618" s="75"/>
      <c r="T618" s="76" t="s">
        <v>125</v>
      </c>
      <c r="U618" s="77" t="s">
        <v>126</v>
      </c>
      <c r="V618" s="78">
        <v>0.2</v>
      </c>
      <c r="W618" s="78">
        <f>V618*K618</f>
        <v>18</v>
      </c>
      <c r="X618" s="78">
        <v>0</v>
      </c>
      <c r="Y618" s="78">
        <f>X618*K618</f>
        <v>0</v>
      </c>
      <c r="Z618" s="78">
        <v>0</v>
      </c>
      <c r="AA618" s="79">
        <f>Z618*K618</f>
        <v>0</v>
      </c>
      <c r="AR618" s="30" t="s">
        <v>127</v>
      </c>
      <c r="AT618" s="30" t="s">
        <v>121</v>
      </c>
      <c r="AU618" s="30" t="s">
        <v>128</v>
      </c>
      <c r="AY618" s="30" t="s">
        <v>120</v>
      </c>
      <c r="BE618" s="80">
        <f>IF(U618="základní",N618,0)</f>
        <v>0</v>
      </c>
      <c r="BF618" s="80">
        <f>IF(U618="snížená",N618,0)</f>
        <v>0</v>
      </c>
      <c r="BG618" s="80">
        <f>IF(U618="zákl. přenesená",N618,0)</f>
        <v>0</v>
      </c>
      <c r="BH618" s="80">
        <f>IF(U618="sníž. přenesená",N618,0)</f>
        <v>0</v>
      </c>
      <c r="BI618" s="80">
        <f>IF(U618="nulová",N618,0)</f>
        <v>0</v>
      </c>
      <c r="BJ618" s="30" t="s">
        <v>118</v>
      </c>
      <c r="BK618" s="80">
        <f>ROUND(L618*K618,2)</f>
        <v>0</v>
      </c>
      <c r="BL618" s="30" t="s">
        <v>127</v>
      </c>
    </row>
    <row r="619" spans="2:64" s="86" customFormat="1" ht="31.5" customHeight="1" x14ac:dyDescent="0.25">
      <c r="B619" s="81"/>
      <c r="C619" s="440"/>
      <c r="D619" s="440"/>
      <c r="E619" s="83" t="s">
        <v>125</v>
      </c>
      <c r="F619" s="661" t="s">
        <v>860</v>
      </c>
      <c r="G619" s="662"/>
      <c r="H619" s="662"/>
      <c r="I619" s="662"/>
      <c r="J619" s="440"/>
      <c r="K619" s="84">
        <v>90</v>
      </c>
      <c r="L619" s="440"/>
      <c r="M619" s="440"/>
      <c r="N619" s="440"/>
      <c r="O619" s="440"/>
      <c r="P619" s="440"/>
      <c r="Q619" s="440"/>
      <c r="R619" s="85"/>
      <c r="T619" s="87"/>
      <c r="U619" s="440"/>
      <c r="V619" s="440"/>
      <c r="W619" s="440"/>
      <c r="X619" s="440"/>
      <c r="Y619" s="440"/>
      <c r="Z619" s="440"/>
      <c r="AA619" s="88"/>
      <c r="AT619" s="89" t="s">
        <v>130</v>
      </c>
      <c r="AU619" s="89" t="s">
        <v>128</v>
      </c>
      <c r="AV619" s="86" t="s">
        <v>128</v>
      </c>
      <c r="AW619" s="86" t="s">
        <v>131</v>
      </c>
      <c r="AX619" s="86" t="s">
        <v>118</v>
      </c>
      <c r="AY619" s="89" t="s">
        <v>120</v>
      </c>
    </row>
    <row r="620" spans="2:64" s="17" customFormat="1" ht="31.5" customHeight="1" x14ac:dyDescent="0.25">
      <c r="B620" s="70"/>
      <c r="C620" s="71" t="s">
        <v>861</v>
      </c>
      <c r="D620" s="71" t="s">
        <v>121</v>
      </c>
      <c r="E620" s="72" t="s">
        <v>862</v>
      </c>
      <c r="F620" s="671" t="s">
        <v>863</v>
      </c>
      <c r="G620" s="667"/>
      <c r="H620" s="667"/>
      <c r="I620" s="667"/>
      <c r="J620" s="73" t="s">
        <v>172</v>
      </c>
      <c r="K620" s="74">
        <v>51.15</v>
      </c>
      <c r="L620" s="666"/>
      <c r="M620" s="667"/>
      <c r="N620" s="666">
        <f>ROUND(L620*K620,2)</f>
        <v>0</v>
      </c>
      <c r="O620" s="667"/>
      <c r="P620" s="667"/>
      <c r="Q620" s="667"/>
      <c r="R620" s="75"/>
      <c r="T620" s="76" t="s">
        <v>125</v>
      </c>
      <c r="U620" s="77" t="s">
        <v>126</v>
      </c>
      <c r="V620" s="78">
        <v>0.186</v>
      </c>
      <c r="W620" s="78">
        <f>V620*K620</f>
        <v>9.5138999999999996</v>
      </c>
      <c r="X620" s="78">
        <v>0</v>
      </c>
      <c r="Y620" s="78">
        <f>X620*K620</f>
        <v>0</v>
      </c>
      <c r="Z620" s="78">
        <v>1.2999999999999999E-2</v>
      </c>
      <c r="AA620" s="79">
        <f>Z620*K620</f>
        <v>0.66494999999999993</v>
      </c>
      <c r="AR620" s="30" t="s">
        <v>127</v>
      </c>
      <c r="AT620" s="30" t="s">
        <v>121</v>
      </c>
      <c r="AU620" s="30" t="s">
        <v>128</v>
      </c>
      <c r="AY620" s="30" t="s">
        <v>120</v>
      </c>
      <c r="BE620" s="80">
        <f>IF(U620="základní",N620,0)</f>
        <v>0</v>
      </c>
      <c r="BF620" s="80">
        <f>IF(U620="snížená",N620,0)</f>
        <v>0</v>
      </c>
      <c r="BG620" s="80">
        <f>IF(U620="zákl. přenesená",N620,0)</f>
        <v>0</v>
      </c>
      <c r="BH620" s="80">
        <f>IF(U620="sníž. přenesená",N620,0)</f>
        <v>0</v>
      </c>
      <c r="BI620" s="80">
        <f>IF(U620="nulová",N620,0)</f>
        <v>0</v>
      </c>
      <c r="BJ620" s="30" t="s">
        <v>118</v>
      </c>
      <c r="BK620" s="80">
        <f>ROUND(L620*K620,2)</f>
        <v>0</v>
      </c>
      <c r="BL620" s="30" t="s">
        <v>127</v>
      </c>
    </row>
    <row r="621" spans="2:64" s="86" customFormat="1" ht="31.5" customHeight="1" x14ac:dyDescent="0.25">
      <c r="B621" s="81"/>
      <c r="C621" s="440"/>
      <c r="D621" s="440"/>
      <c r="E621" s="83" t="s">
        <v>125</v>
      </c>
      <c r="F621" s="661" t="s">
        <v>864</v>
      </c>
      <c r="G621" s="662"/>
      <c r="H621" s="662"/>
      <c r="I621" s="662"/>
      <c r="J621" s="440"/>
      <c r="K621" s="84">
        <v>51.15</v>
      </c>
      <c r="L621" s="440"/>
      <c r="M621" s="440"/>
      <c r="N621" s="440"/>
      <c r="O621" s="440"/>
      <c r="P621" s="440"/>
      <c r="Q621" s="440"/>
      <c r="R621" s="85"/>
      <c r="T621" s="87"/>
      <c r="U621" s="440"/>
      <c r="V621" s="440"/>
      <c r="W621" s="440"/>
      <c r="X621" s="440"/>
      <c r="Y621" s="440"/>
      <c r="Z621" s="440"/>
      <c r="AA621" s="88"/>
      <c r="AT621" s="89" t="s">
        <v>130</v>
      </c>
      <c r="AU621" s="89" t="s">
        <v>128</v>
      </c>
      <c r="AV621" s="86" t="s">
        <v>128</v>
      </c>
      <c r="AW621" s="86" t="s">
        <v>131</v>
      </c>
      <c r="AX621" s="86" t="s">
        <v>118</v>
      </c>
      <c r="AY621" s="89" t="s">
        <v>120</v>
      </c>
    </row>
    <row r="622" spans="2:64" s="17" customFormat="1" ht="31.5" customHeight="1" x14ac:dyDescent="0.25">
      <c r="B622" s="70"/>
      <c r="C622" s="71" t="s">
        <v>865</v>
      </c>
      <c r="D622" s="71" t="s">
        <v>121</v>
      </c>
      <c r="E622" s="72" t="s">
        <v>866</v>
      </c>
      <c r="F622" s="671" t="s">
        <v>867</v>
      </c>
      <c r="G622" s="667"/>
      <c r="H622" s="667"/>
      <c r="I622" s="667"/>
      <c r="J622" s="73" t="s">
        <v>172</v>
      </c>
      <c r="K622" s="74">
        <v>15.423999999999999</v>
      </c>
      <c r="L622" s="666"/>
      <c r="M622" s="667"/>
      <c r="N622" s="666">
        <f>ROUND(L622*K622,2)</f>
        <v>0</v>
      </c>
      <c r="O622" s="667"/>
      <c r="P622" s="667"/>
      <c r="Q622" s="667"/>
      <c r="R622" s="75"/>
      <c r="T622" s="76" t="s">
        <v>125</v>
      </c>
      <c r="U622" s="77" t="s">
        <v>126</v>
      </c>
      <c r="V622" s="78">
        <v>0.42499999999999999</v>
      </c>
      <c r="W622" s="78">
        <f>V622*K622</f>
        <v>6.5551999999999992</v>
      </c>
      <c r="X622" s="78">
        <v>0</v>
      </c>
      <c r="Y622" s="78">
        <f>X622*K622</f>
        <v>0</v>
      </c>
      <c r="Z622" s="78">
        <v>5.5E-2</v>
      </c>
      <c r="AA622" s="79">
        <f>Z622*K622</f>
        <v>0.84831999999999996</v>
      </c>
      <c r="AR622" s="30" t="s">
        <v>127</v>
      </c>
      <c r="AT622" s="30" t="s">
        <v>121</v>
      </c>
      <c r="AU622" s="30" t="s">
        <v>128</v>
      </c>
      <c r="AY622" s="30" t="s">
        <v>120</v>
      </c>
      <c r="BE622" s="80">
        <f>IF(U622="základní",N622,0)</f>
        <v>0</v>
      </c>
      <c r="BF622" s="80">
        <f>IF(U622="snížená",N622,0)</f>
        <v>0</v>
      </c>
      <c r="BG622" s="80">
        <f>IF(U622="zákl. přenesená",N622,0)</f>
        <v>0</v>
      </c>
      <c r="BH622" s="80">
        <f>IF(U622="sníž. přenesená",N622,0)</f>
        <v>0</v>
      </c>
      <c r="BI622" s="80">
        <f>IF(U622="nulová",N622,0)</f>
        <v>0</v>
      </c>
      <c r="BJ622" s="30" t="s">
        <v>118</v>
      </c>
      <c r="BK622" s="80">
        <f>ROUND(L622*K622,2)</f>
        <v>0</v>
      </c>
      <c r="BL622" s="30" t="s">
        <v>127</v>
      </c>
    </row>
    <row r="623" spans="2:64" s="86" customFormat="1" ht="31.5" customHeight="1" x14ac:dyDescent="0.25">
      <c r="B623" s="81"/>
      <c r="C623" s="440"/>
      <c r="D623" s="440"/>
      <c r="E623" s="83" t="s">
        <v>125</v>
      </c>
      <c r="F623" s="661" t="s">
        <v>868</v>
      </c>
      <c r="G623" s="662"/>
      <c r="H623" s="662"/>
      <c r="I623" s="662"/>
      <c r="J623" s="440"/>
      <c r="K623" s="84">
        <v>4.4000000000000004</v>
      </c>
      <c r="L623" s="440"/>
      <c r="M623" s="440"/>
      <c r="N623" s="440"/>
      <c r="O623" s="440"/>
      <c r="P623" s="440"/>
      <c r="Q623" s="440"/>
      <c r="R623" s="85"/>
      <c r="T623" s="87"/>
      <c r="U623" s="440"/>
      <c r="V623" s="440"/>
      <c r="W623" s="440"/>
      <c r="X623" s="440"/>
      <c r="Y623" s="440"/>
      <c r="Z623" s="440"/>
      <c r="AA623" s="88"/>
      <c r="AT623" s="89" t="s">
        <v>130</v>
      </c>
      <c r="AU623" s="89" t="s">
        <v>128</v>
      </c>
      <c r="AV623" s="86" t="s">
        <v>128</v>
      </c>
      <c r="AW623" s="86" t="s">
        <v>131</v>
      </c>
      <c r="AX623" s="86" t="s">
        <v>119</v>
      </c>
      <c r="AY623" s="89" t="s">
        <v>120</v>
      </c>
    </row>
    <row r="624" spans="2:64" s="86" customFormat="1" ht="31.5" customHeight="1" x14ac:dyDescent="0.25">
      <c r="B624" s="81"/>
      <c r="C624" s="440"/>
      <c r="D624" s="440"/>
      <c r="E624" s="83" t="s">
        <v>125</v>
      </c>
      <c r="F624" s="663" t="s">
        <v>869</v>
      </c>
      <c r="G624" s="662"/>
      <c r="H624" s="662"/>
      <c r="I624" s="662"/>
      <c r="J624" s="440"/>
      <c r="K624" s="84">
        <v>1.454</v>
      </c>
      <c r="L624" s="440"/>
      <c r="M624" s="440"/>
      <c r="N624" s="440"/>
      <c r="O624" s="440"/>
      <c r="P624" s="440"/>
      <c r="Q624" s="440"/>
      <c r="R624" s="85"/>
      <c r="T624" s="87"/>
      <c r="U624" s="440"/>
      <c r="V624" s="440"/>
      <c r="W624" s="440"/>
      <c r="X624" s="440"/>
      <c r="Y624" s="440"/>
      <c r="Z624" s="440"/>
      <c r="AA624" s="88"/>
      <c r="AT624" s="89" t="s">
        <v>130</v>
      </c>
      <c r="AU624" s="89" t="s">
        <v>128</v>
      </c>
      <c r="AV624" s="86" t="s">
        <v>128</v>
      </c>
      <c r="AW624" s="86" t="s">
        <v>131</v>
      </c>
      <c r="AX624" s="86" t="s">
        <v>119</v>
      </c>
      <c r="AY624" s="89" t="s">
        <v>120</v>
      </c>
    </row>
    <row r="625" spans="2:64" s="86" customFormat="1" ht="31.5" customHeight="1" x14ac:dyDescent="0.25">
      <c r="B625" s="81"/>
      <c r="C625" s="440"/>
      <c r="D625" s="440"/>
      <c r="E625" s="83" t="s">
        <v>125</v>
      </c>
      <c r="F625" s="663" t="s">
        <v>870</v>
      </c>
      <c r="G625" s="662"/>
      <c r="H625" s="662"/>
      <c r="I625" s="662"/>
      <c r="J625" s="440"/>
      <c r="K625" s="84">
        <v>0.55000000000000004</v>
      </c>
      <c r="L625" s="440"/>
      <c r="M625" s="440"/>
      <c r="N625" s="440"/>
      <c r="O625" s="440"/>
      <c r="P625" s="440"/>
      <c r="Q625" s="440"/>
      <c r="R625" s="85"/>
      <c r="T625" s="87"/>
      <c r="U625" s="440"/>
      <c r="V625" s="440"/>
      <c r="W625" s="440"/>
      <c r="X625" s="440"/>
      <c r="Y625" s="440"/>
      <c r="Z625" s="440"/>
      <c r="AA625" s="88"/>
      <c r="AT625" s="89" t="s">
        <v>130</v>
      </c>
      <c r="AU625" s="89" t="s">
        <v>128</v>
      </c>
      <c r="AV625" s="86" t="s">
        <v>128</v>
      </c>
      <c r="AW625" s="86" t="s">
        <v>131</v>
      </c>
      <c r="AX625" s="86" t="s">
        <v>119</v>
      </c>
      <c r="AY625" s="89" t="s">
        <v>120</v>
      </c>
    </row>
    <row r="626" spans="2:64" s="86" customFormat="1" ht="31.5" customHeight="1" x14ac:dyDescent="0.25">
      <c r="B626" s="81"/>
      <c r="C626" s="440"/>
      <c r="D626" s="440"/>
      <c r="E626" s="83" t="s">
        <v>125</v>
      </c>
      <c r="F626" s="663" t="s">
        <v>871</v>
      </c>
      <c r="G626" s="662"/>
      <c r="H626" s="662"/>
      <c r="I626" s="662"/>
      <c r="J626" s="440"/>
      <c r="K626" s="84">
        <v>1.21</v>
      </c>
      <c r="L626" s="440"/>
      <c r="M626" s="440"/>
      <c r="N626" s="440"/>
      <c r="O626" s="440"/>
      <c r="P626" s="440"/>
      <c r="Q626" s="440"/>
      <c r="R626" s="85"/>
      <c r="T626" s="87"/>
      <c r="U626" s="440"/>
      <c r="V626" s="440"/>
      <c r="W626" s="440"/>
      <c r="X626" s="440"/>
      <c r="Y626" s="440"/>
      <c r="Z626" s="440"/>
      <c r="AA626" s="88"/>
      <c r="AT626" s="89" t="s">
        <v>130</v>
      </c>
      <c r="AU626" s="89" t="s">
        <v>128</v>
      </c>
      <c r="AV626" s="86" t="s">
        <v>128</v>
      </c>
      <c r="AW626" s="86" t="s">
        <v>131</v>
      </c>
      <c r="AX626" s="86" t="s">
        <v>119</v>
      </c>
      <c r="AY626" s="89" t="s">
        <v>120</v>
      </c>
    </row>
    <row r="627" spans="2:64" s="86" customFormat="1" ht="31.5" customHeight="1" x14ac:dyDescent="0.25">
      <c r="B627" s="81"/>
      <c r="C627" s="440"/>
      <c r="D627" s="440"/>
      <c r="E627" s="83" t="s">
        <v>125</v>
      </c>
      <c r="F627" s="663" t="s">
        <v>872</v>
      </c>
      <c r="G627" s="662"/>
      <c r="H627" s="662"/>
      <c r="I627" s="662"/>
      <c r="J627" s="440"/>
      <c r="K627" s="84">
        <v>2.42</v>
      </c>
      <c r="L627" s="440"/>
      <c r="M627" s="440"/>
      <c r="N627" s="440"/>
      <c r="O627" s="440"/>
      <c r="P627" s="440"/>
      <c r="Q627" s="440"/>
      <c r="R627" s="85"/>
      <c r="T627" s="87"/>
      <c r="U627" s="440"/>
      <c r="V627" s="440"/>
      <c r="W627" s="440"/>
      <c r="X627" s="440"/>
      <c r="Y627" s="440"/>
      <c r="Z627" s="440"/>
      <c r="AA627" s="88"/>
      <c r="AT627" s="89" t="s">
        <v>130</v>
      </c>
      <c r="AU627" s="89" t="s">
        <v>128</v>
      </c>
      <c r="AV627" s="86" t="s">
        <v>128</v>
      </c>
      <c r="AW627" s="86" t="s">
        <v>131</v>
      </c>
      <c r="AX627" s="86" t="s">
        <v>119</v>
      </c>
      <c r="AY627" s="89" t="s">
        <v>120</v>
      </c>
    </row>
    <row r="628" spans="2:64" s="86" customFormat="1" ht="31.5" customHeight="1" x14ac:dyDescent="0.25">
      <c r="B628" s="81"/>
      <c r="C628" s="440"/>
      <c r="D628" s="440"/>
      <c r="E628" s="83" t="s">
        <v>125</v>
      </c>
      <c r="F628" s="663" t="s">
        <v>873</v>
      </c>
      <c r="G628" s="662"/>
      <c r="H628" s="662"/>
      <c r="I628" s="662"/>
      <c r="J628" s="440"/>
      <c r="K628" s="84">
        <v>1.76</v>
      </c>
      <c r="L628" s="440"/>
      <c r="M628" s="440"/>
      <c r="N628" s="440"/>
      <c r="O628" s="440"/>
      <c r="P628" s="440"/>
      <c r="Q628" s="440"/>
      <c r="R628" s="85"/>
      <c r="T628" s="87"/>
      <c r="U628" s="440"/>
      <c r="V628" s="440"/>
      <c r="W628" s="440"/>
      <c r="X628" s="440"/>
      <c r="Y628" s="440"/>
      <c r="Z628" s="440"/>
      <c r="AA628" s="88"/>
      <c r="AT628" s="89" t="s">
        <v>130</v>
      </c>
      <c r="AU628" s="89" t="s">
        <v>128</v>
      </c>
      <c r="AV628" s="86" t="s">
        <v>128</v>
      </c>
      <c r="AW628" s="86" t="s">
        <v>131</v>
      </c>
      <c r="AX628" s="86" t="s">
        <v>119</v>
      </c>
      <c r="AY628" s="89" t="s">
        <v>120</v>
      </c>
    </row>
    <row r="629" spans="2:64" s="86" customFormat="1" ht="31.5" customHeight="1" x14ac:dyDescent="0.25">
      <c r="B629" s="81"/>
      <c r="C629" s="440"/>
      <c r="D629" s="440"/>
      <c r="E629" s="83" t="s">
        <v>125</v>
      </c>
      <c r="F629" s="663" t="s">
        <v>874</v>
      </c>
      <c r="G629" s="662"/>
      <c r="H629" s="662"/>
      <c r="I629" s="662"/>
      <c r="J629" s="440"/>
      <c r="K629" s="84">
        <v>2.2000000000000002</v>
      </c>
      <c r="L629" s="440"/>
      <c r="M629" s="440"/>
      <c r="N629" s="440"/>
      <c r="O629" s="440"/>
      <c r="P629" s="440"/>
      <c r="Q629" s="440"/>
      <c r="R629" s="85"/>
      <c r="T629" s="87"/>
      <c r="U629" s="440"/>
      <c r="V629" s="440"/>
      <c r="W629" s="440"/>
      <c r="X629" s="440"/>
      <c r="Y629" s="440"/>
      <c r="Z629" s="440"/>
      <c r="AA629" s="88"/>
      <c r="AT629" s="89" t="s">
        <v>130</v>
      </c>
      <c r="AU629" s="89" t="s">
        <v>128</v>
      </c>
      <c r="AV629" s="86" t="s">
        <v>128</v>
      </c>
      <c r="AW629" s="86" t="s">
        <v>131</v>
      </c>
      <c r="AX629" s="86" t="s">
        <v>119</v>
      </c>
      <c r="AY629" s="89" t="s">
        <v>120</v>
      </c>
    </row>
    <row r="630" spans="2:64" s="86" customFormat="1" ht="31.5" customHeight="1" x14ac:dyDescent="0.25">
      <c r="B630" s="81"/>
      <c r="C630" s="440"/>
      <c r="D630" s="440"/>
      <c r="E630" s="83" t="s">
        <v>125</v>
      </c>
      <c r="F630" s="663" t="s">
        <v>875</v>
      </c>
      <c r="G630" s="662"/>
      <c r="H630" s="662"/>
      <c r="I630" s="662"/>
      <c r="J630" s="440"/>
      <c r="K630" s="84">
        <v>0.66</v>
      </c>
      <c r="L630" s="440"/>
      <c r="M630" s="440"/>
      <c r="N630" s="440"/>
      <c r="O630" s="440"/>
      <c r="P630" s="440"/>
      <c r="Q630" s="440"/>
      <c r="R630" s="85"/>
      <c r="T630" s="87"/>
      <c r="U630" s="440"/>
      <c r="V630" s="440"/>
      <c r="W630" s="440"/>
      <c r="X630" s="440"/>
      <c r="Y630" s="440"/>
      <c r="Z630" s="440"/>
      <c r="AA630" s="88"/>
      <c r="AT630" s="89" t="s">
        <v>130</v>
      </c>
      <c r="AU630" s="89" t="s">
        <v>128</v>
      </c>
      <c r="AV630" s="86" t="s">
        <v>128</v>
      </c>
      <c r="AW630" s="86" t="s">
        <v>131</v>
      </c>
      <c r="AX630" s="86" t="s">
        <v>119</v>
      </c>
      <c r="AY630" s="89" t="s">
        <v>120</v>
      </c>
    </row>
    <row r="631" spans="2:64" s="86" customFormat="1" ht="31.5" customHeight="1" x14ac:dyDescent="0.25">
      <c r="B631" s="81"/>
      <c r="C631" s="440"/>
      <c r="D631" s="440"/>
      <c r="E631" s="83" t="s">
        <v>125</v>
      </c>
      <c r="F631" s="663" t="s">
        <v>876</v>
      </c>
      <c r="G631" s="662"/>
      <c r="H631" s="662"/>
      <c r="I631" s="662"/>
      <c r="J631" s="440"/>
      <c r="K631" s="84">
        <v>0.77</v>
      </c>
      <c r="L631" s="440"/>
      <c r="M631" s="440"/>
      <c r="N631" s="440"/>
      <c r="O631" s="440"/>
      <c r="P631" s="440"/>
      <c r="Q631" s="440"/>
      <c r="R631" s="85"/>
      <c r="T631" s="87"/>
      <c r="U631" s="440"/>
      <c r="V631" s="440"/>
      <c r="W631" s="440"/>
      <c r="X631" s="440"/>
      <c r="Y631" s="440"/>
      <c r="Z631" s="440"/>
      <c r="AA631" s="88"/>
      <c r="AT631" s="89" t="s">
        <v>130</v>
      </c>
      <c r="AU631" s="89" t="s">
        <v>128</v>
      </c>
      <c r="AV631" s="86" t="s">
        <v>128</v>
      </c>
      <c r="AW631" s="86" t="s">
        <v>131</v>
      </c>
      <c r="AX631" s="86" t="s">
        <v>119</v>
      </c>
      <c r="AY631" s="89" t="s">
        <v>120</v>
      </c>
    </row>
    <row r="632" spans="2:64" s="95" customFormat="1" ht="22.5" customHeight="1" x14ac:dyDescent="0.25">
      <c r="B632" s="90"/>
      <c r="C632" s="441"/>
      <c r="D632" s="441"/>
      <c r="E632" s="92" t="s">
        <v>125</v>
      </c>
      <c r="F632" s="664" t="s">
        <v>146</v>
      </c>
      <c r="G632" s="665"/>
      <c r="H632" s="665"/>
      <c r="I632" s="665"/>
      <c r="J632" s="441"/>
      <c r="K632" s="93">
        <v>15.423999999999999</v>
      </c>
      <c r="L632" s="441"/>
      <c r="M632" s="441"/>
      <c r="N632" s="441"/>
      <c r="O632" s="441"/>
      <c r="P632" s="441"/>
      <c r="Q632" s="441"/>
      <c r="R632" s="94"/>
      <c r="T632" s="96"/>
      <c r="U632" s="441"/>
      <c r="V632" s="441"/>
      <c r="W632" s="441"/>
      <c r="X632" s="441"/>
      <c r="Y632" s="441"/>
      <c r="Z632" s="441"/>
      <c r="AA632" s="97"/>
      <c r="AT632" s="98" t="s">
        <v>130</v>
      </c>
      <c r="AU632" s="98" t="s">
        <v>128</v>
      </c>
      <c r="AV632" s="95" t="s">
        <v>127</v>
      </c>
      <c r="AW632" s="95" t="s">
        <v>131</v>
      </c>
      <c r="AX632" s="95" t="s">
        <v>118</v>
      </c>
      <c r="AY632" s="98" t="s">
        <v>120</v>
      </c>
    </row>
    <row r="633" spans="2:64" s="17" customFormat="1" ht="31.5" customHeight="1" x14ac:dyDescent="0.25">
      <c r="B633" s="70"/>
      <c r="C633" s="71" t="s">
        <v>877</v>
      </c>
      <c r="D633" s="71" t="s">
        <v>121</v>
      </c>
      <c r="E633" s="72" t="s">
        <v>878</v>
      </c>
      <c r="F633" s="671" t="s">
        <v>879</v>
      </c>
      <c r="G633" s="667"/>
      <c r="H633" s="667"/>
      <c r="I633" s="667"/>
      <c r="J633" s="73" t="s">
        <v>172</v>
      </c>
      <c r="K633" s="74">
        <v>1.4039999999999999</v>
      </c>
      <c r="L633" s="666"/>
      <c r="M633" s="667"/>
      <c r="N633" s="666">
        <f>ROUND(L633*K633,2)</f>
        <v>0</v>
      </c>
      <c r="O633" s="667"/>
      <c r="P633" s="667"/>
      <c r="Q633" s="667"/>
      <c r="R633" s="75"/>
      <c r="T633" s="76" t="s">
        <v>125</v>
      </c>
      <c r="U633" s="77" t="s">
        <v>126</v>
      </c>
      <c r="V633" s="78">
        <v>0.5</v>
      </c>
      <c r="W633" s="78">
        <f>V633*K633</f>
        <v>0.70199999999999996</v>
      </c>
      <c r="X633" s="78">
        <v>0</v>
      </c>
      <c r="Y633" s="78">
        <f>X633*K633</f>
        <v>0</v>
      </c>
      <c r="Z633" s="78">
        <v>0.183</v>
      </c>
      <c r="AA633" s="79">
        <f>Z633*K633</f>
        <v>0.25693199999999999</v>
      </c>
      <c r="AR633" s="30" t="s">
        <v>127</v>
      </c>
      <c r="AT633" s="30" t="s">
        <v>121</v>
      </c>
      <c r="AU633" s="30" t="s">
        <v>128</v>
      </c>
      <c r="AY633" s="30" t="s">
        <v>120</v>
      </c>
      <c r="BE633" s="80">
        <f>IF(U633="základní",N633,0)</f>
        <v>0</v>
      </c>
      <c r="BF633" s="80">
        <f>IF(U633="snížená",N633,0)</f>
        <v>0</v>
      </c>
      <c r="BG633" s="80">
        <f>IF(U633="zákl. přenesená",N633,0)</f>
        <v>0</v>
      </c>
      <c r="BH633" s="80">
        <f>IF(U633="sníž. přenesená",N633,0)</f>
        <v>0</v>
      </c>
      <c r="BI633" s="80">
        <f>IF(U633="nulová",N633,0)</f>
        <v>0</v>
      </c>
      <c r="BJ633" s="30" t="s">
        <v>118</v>
      </c>
      <c r="BK633" s="80">
        <f>ROUND(L633*K633,2)</f>
        <v>0</v>
      </c>
      <c r="BL633" s="30" t="s">
        <v>127</v>
      </c>
    </row>
    <row r="634" spans="2:64" s="86" customFormat="1" ht="31.5" customHeight="1" x14ac:dyDescent="0.25">
      <c r="B634" s="81"/>
      <c r="C634" s="440"/>
      <c r="D634" s="440"/>
      <c r="E634" s="83" t="s">
        <v>125</v>
      </c>
      <c r="F634" s="661" t="s">
        <v>880</v>
      </c>
      <c r="G634" s="662"/>
      <c r="H634" s="662"/>
      <c r="I634" s="662"/>
      <c r="J634" s="440"/>
      <c r="K634" s="84">
        <v>0.504</v>
      </c>
      <c r="L634" s="440"/>
      <c r="M634" s="440"/>
      <c r="N634" s="440"/>
      <c r="O634" s="440"/>
      <c r="P634" s="440"/>
      <c r="Q634" s="440"/>
      <c r="R634" s="85"/>
      <c r="T634" s="87"/>
      <c r="U634" s="440"/>
      <c r="V634" s="440"/>
      <c r="W634" s="440"/>
      <c r="X634" s="440"/>
      <c r="Y634" s="440"/>
      <c r="Z634" s="440"/>
      <c r="AA634" s="88"/>
      <c r="AT634" s="89" t="s">
        <v>130</v>
      </c>
      <c r="AU634" s="89" t="s">
        <v>128</v>
      </c>
      <c r="AV634" s="86" t="s">
        <v>128</v>
      </c>
      <c r="AW634" s="86" t="s">
        <v>131</v>
      </c>
      <c r="AX634" s="86" t="s">
        <v>119</v>
      </c>
      <c r="AY634" s="89" t="s">
        <v>120</v>
      </c>
    </row>
    <row r="635" spans="2:64" s="86" customFormat="1" ht="31.5" customHeight="1" x14ac:dyDescent="0.25">
      <c r="B635" s="81"/>
      <c r="C635" s="440"/>
      <c r="D635" s="440"/>
      <c r="E635" s="83" t="s">
        <v>125</v>
      </c>
      <c r="F635" s="663" t="s">
        <v>881</v>
      </c>
      <c r="G635" s="662"/>
      <c r="H635" s="662"/>
      <c r="I635" s="662"/>
      <c r="J635" s="440"/>
      <c r="K635" s="84">
        <v>0.9</v>
      </c>
      <c r="L635" s="440"/>
      <c r="M635" s="440"/>
      <c r="N635" s="440"/>
      <c r="O635" s="440"/>
      <c r="P635" s="440"/>
      <c r="Q635" s="440"/>
      <c r="R635" s="85"/>
      <c r="T635" s="87"/>
      <c r="U635" s="440"/>
      <c r="V635" s="440"/>
      <c r="W635" s="440"/>
      <c r="X635" s="440"/>
      <c r="Y635" s="440"/>
      <c r="Z635" s="440"/>
      <c r="AA635" s="88"/>
      <c r="AT635" s="89" t="s">
        <v>130</v>
      </c>
      <c r="AU635" s="89" t="s">
        <v>128</v>
      </c>
      <c r="AV635" s="86" t="s">
        <v>128</v>
      </c>
      <c r="AW635" s="86" t="s">
        <v>131</v>
      </c>
      <c r="AX635" s="86" t="s">
        <v>119</v>
      </c>
      <c r="AY635" s="89" t="s">
        <v>120</v>
      </c>
    </row>
    <row r="636" spans="2:64" s="95" customFormat="1" ht="22.5" customHeight="1" x14ac:dyDescent="0.25">
      <c r="B636" s="90"/>
      <c r="C636" s="441"/>
      <c r="D636" s="441"/>
      <c r="E636" s="92" t="s">
        <v>125</v>
      </c>
      <c r="F636" s="664" t="s">
        <v>146</v>
      </c>
      <c r="G636" s="665"/>
      <c r="H636" s="665"/>
      <c r="I636" s="665"/>
      <c r="J636" s="441"/>
      <c r="K636" s="93">
        <v>1.4039999999999999</v>
      </c>
      <c r="L636" s="441"/>
      <c r="M636" s="441"/>
      <c r="N636" s="441"/>
      <c r="O636" s="441"/>
      <c r="P636" s="441"/>
      <c r="Q636" s="441"/>
      <c r="R636" s="94"/>
      <c r="T636" s="96"/>
      <c r="U636" s="441"/>
      <c r="V636" s="441"/>
      <c r="W636" s="441"/>
      <c r="X636" s="441"/>
      <c r="Y636" s="441"/>
      <c r="Z636" s="441"/>
      <c r="AA636" s="97"/>
      <c r="AT636" s="98" t="s">
        <v>130</v>
      </c>
      <c r="AU636" s="98" t="s">
        <v>128</v>
      </c>
      <c r="AV636" s="95" t="s">
        <v>127</v>
      </c>
      <c r="AW636" s="95" t="s">
        <v>131</v>
      </c>
      <c r="AX636" s="95" t="s">
        <v>118</v>
      </c>
      <c r="AY636" s="98" t="s">
        <v>120</v>
      </c>
    </row>
    <row r="637" spans="2:64" s="17" customFormat="1" ht="31.5" customHeight="1" x14ac:dyDescent="0.25">
      <c r="B637" s="70"/>
      <c r="C637" s="71" t="s">
        <v>882</v>
      </c>
      <c r="D637" s="71" t="s">
        <v>121</v>
      </c>
      <c r="E637" s="72" t="s">
        <v>883</v>
      </c>
      <c r="F637" s="671" t="s">
        <v>884</v>
      </c>
      <c r="G637" s="667"/>
      <c r="H637" s="667"/>
      <c r="I637" s="667"/>
      <c r="J637" s="73" t="s">
        <v>172</v>
      </c>
      <c r="K637" s="74">
        <v>3.3319999999999999</v>
      </c>
      <c r="L637" s="666"/>
      <c r="M637" s="667"/>
      <c r="N637" s="666">
        <f>ROUND(L637*K637,2)</f>
        <v>0</v>
      </c>
      <c r="O637" s="667"/>
      <c r="P637" s="667"/>
      <c r="Q637" s="667"/>
      <c r="R637" s="75"/>
      <c r="T637" s="76" t="s">
        <v>125</v>
      </c>
      <c r="U637" s="77" t="s">
        <v>126</v>
      </c>
      <c r="V637" s="78">
        <v>1.524</v>
      </c>
      <c r="W637" s="78">
        <f>V637*K637</f>
        <v>5.0779680000000003</v>
      </c>
      <c r="X637" s="78">
        <v>0</v>
      </c>
      <c r="Y637" s="78">
        <f>X637*K637</f>
        <v>0</v>
      </c>
      <c r="Z637" s="78">
        <v>0.54500000000000004</v>
      </c>
      <c r="AA637" s="79">
        <f>Z637*K637</f>
        <v>1.8159400000000001</v>
      </c>
      <c r="AR637" s="30" t="s">
        <v>127</v>
      </c>
      <c r="AT637" s="30" t="s">
        <v>121</v>
      </c>
      <c r="AU637" s="30" t="s">
        <v>128</v>
      </c>
      <c r="AY637" s="30" t="s">
        <v>120</v>
      </c>
      <c r="BE637" s="80">
        <f>IF(U637="základní",N637,0)</f>
        <v>0</v>
      </c>
      <c r="BF637" s="80">
        <f>IF(U637="snížená",N637,0)</f>
        <v>0</v>
      </c>
      <c r="BG637" s="80">
        <f>IF(U637="zákl. přenesená",N637,0)</f>
        <v>0</v>
      </c>
      <c r="BH637" s="80">
        <f>IF(U637="sníž. přenesená",N637,0)</f>
        <v>0</v>
      </c>
      <c r="BI637" s="80">
        <f>IF(U637="nulová",N637,0)</f>
        <v>0</v>
      </c>
      <c r="BJ637" s="30" t="s">
        <v>118</v>
      </c>
      <c r="BK637" s="80">
        <f>ROUND(L637*K637,2)</f>
        <v>0</v>
      </c>
      <c r="BL637" s="30" t="s">
        <v>127</v>
      </c>
    </row>
    <row r="638" spans="2:64" s="86" customFormat="1" ht="31.5" customHeight="1" x14ac:dyDescent="0.25">
      <c r="B638" s="81"/>
      <c r="C638" s="440"/>
      <c r="D638" s="440"/>
      <c r="E638" s="83" t="s">
        <v>125</v>
      </c>
      <c r="F638" s="661" t="s">
        <v>885</v>
      </c>
      <c r="G638" s="662"/>
      <c r="H638" s="662"/>
      <c r="I638" s="662"/>
      <c r="J638" s="440"/>
      <c r="K638" s="84">
        <v>3.3319999999999999</v>
      </c>
      <c r="L638" s="440"/>
      <c r="M638" s="440"/>
      <c r="N638" s="440"/>
      <c r="O638" s="440"/>
      <c r="P638" s="440"/>
      <c r="Q638" s="440"/>
      <c r="R638" s="85"/>
      <c r="T638" s="87"/>
      <c r="U638" s="440"/>
      <c r="V638" s="440"/>
      <c r="W638" s="440"/>
      <c r="X638" s="440"/>
      <c r="Y638" s="440"/>
      <c r="Z638" s="440"/>
      <c r="AA638" s="88"/>
      <c r="AT638" s="89" t="s">
        <v>130</v>
      </c>
      <c r="AU638" s="89" t="s">
        <v>128</v>
      </c>
      <c r="AV638" s="86" t="s">
        <v>128</v>
      </c>
      <c r="AW638" s="86" t="s">
        <v>131</v>
      </c>
      <c r="AX638" s="86" t="s">
        <v>118</v>
      </c>
      <c r="AY638" s="89" t="s">
        <v>120</v>
      </c>
    </row>
    <row r="639" spans="2:64" s="17" customFormat="1" ht="31.5" customHeight="1" x14ac:dyDescent="0.25">
      <c r="B639" s="70"/>
      <c r="C639" s="71" t="s">
        <v>886</v>
      </c>
      <c r="D639" s="71" t="s">
        <v>121</v>
      </c>
      <c r="E639" s="72" t="s">
        <v>887</v>
      </c>
      <c r="F639" s="671" t="s">
        <v>888</v>
      </c>
      <c r="G639" s="667"/>
      <c r="H639" s="667"/>
      <c r="I639" s="667"/>
      <c r="J639" s="73" t="s">
        <v>172</v>
      </c>
      <c r="K639" s="74">
        <v>1.62</v>
      </c>
      <c r="L639" s="666"/>
      <c r="M639" s="667"/>
      <c r="N639" s="666">
        <f>ROUND(L639*K639,2)</f>
        <v>0</v>
      </c>
      <c r="O639" s="667"/>
      <c r="P639" s="667"/>
      <c r="Q639" s="667"/>
      <c r="R639" s="75"/>
      <c r="T639" s="76" t="s">
        <v>125</v>
      </c>
      <c r="U639" s="77" t="s">
        <v>126</v>
      </c>
      <c r="V639" s="78">
        <v>0.7</v>
      </c>
      <c r="W639" s="78">
        <f>V639*K639</f>
        <v>1.1339999999999999</v>
      </c>
      <c r="X639" s="78">
        <v>0</v>
      </c>
      <c r="Y639" s="78">
        <f>X639*K639</f>
        <v>0</v>
      </c>
      <c r="Z639" s="78">
        <v>4.8000000000000001E-2</v>
      </c>
      <c r="AA639" s="79">
        <f>Z639*K639</f>
        <v>7.776000000000001E-2</v>
      </c>
      <c r="AR639" s="30" t="s">
        <v>127</v>
      </c>
      <c r="AT639" s="30" t="s">
        <v>121</v>
      </c>
      <c r="AU639" s="30" t="s">
        <v>128</v>
      </c>
      <c r="AY639" s="30" t="s">
        <v>120</v>
      </c>
      <c r="BE639" s="80">
        <f>IF(U639="základní",N639,0)</f>
        <v>0</v>
      </c>
      <c r="BF639" s="80">
        <f>IF(U639="snížená",N639,0)</f>
        <v>0</v>
      </c>
      <c r="BG639" s="80">
        <f>IF(U639="zákl. přenesená",N639,0)</f>
        <v>0</v>
      </c>
      <c r="BH639" s="80">
        <f>IF(U639="sníž. přenesená",N639,0)</f>
        <v>0</v>
      </c>
      <c r="BI639" s="80">
        <f>IF(U639="nulová",N639,0)</f>
        <v>0</v>
      </c>
      <c r="BJ639" s="30" t="s">
        <v>118</v>
      </c>
      <c r="BK639" s="80">
        <f>ROUND(L639*K639,2)</f>
        <v>0</v>
      </c>
      <c r="BL639" s="30" t="s">
        <v>127</v>
      </c>
    </row>
    <row r="640" spans="2:64" s="86" customFormat="1" ht="31.5" customHeight="1" x14ac:dyDescent="0.25">
      <c r="B640" s="81"/>
      <c r="C640" s="440"/>
      <c r="D640" s="440"/>
      <c r="E640" s="83" t="s">
        <v>125</v>
      </c>
      <c r="F640" s="661" t="s">
        <v>889</v>
      </c>
      <c r="G640" s="662"/>
      <c r="H640" s="662"/>
      <c r="I640" s="662"/>
      <c r="J640" s="440"/>
      <c r="K640" s="84">
        <v>1.62</v>
      </c>
      <c r="L640" s="440"/>
      <c r="M640" s="440"/>
      <c r="N640" s="440"/>
      <c r="O640" s="440"/>
      <c r="P640" s="440"/>
      <c r="Q640" s="440"/>
      <c r="R640" s="85"/>
      <c r="T640" s="87"/>
      <c r="U640" s="440"/>
      <c r="V640" s="440"/>
      <c r="W640" s="440"/>
      <c r="X640" s="440"/>
      <c r="Y640" s="440"/>
      <c r="Z640" s="440"/>
      <c r="AA640" s="88"/>
      <c r="AT640" s="89" t="s">
        <v>130</v>
      </c>
      <c r="AU640" s="89" t="s">
        <v>128</v>
      </c>
      <c r="AV640" s="86" t="s">
        <v>128</v>
      </c>
      <c r="AW640" s="86" t="s">
        <v>131</v>
      </c>
      <c r="AX640" s="86" t="s">
        <v>118</v>
      </c>
      <c r="AY640" s="89" t="s">
        <v>120</v>
      </c>
    </row>
    <row r="641" spans="2:64" s="17" customFormat="1" ht="31.5" customHeight="1" x14ac:dyDescent="0.25">
      <c r="B641" s="70"/>
      <c r="C641" s="71" t="s">
        <v>890</v>
      </c>
      <c r="D641" s="71" t="s">
        <v>121</v>
      </c>
      <c r="E641" s="72" t="s">
        <v>891</v>
      </c>
      <c r="F641" s="671" t="s">
        <v>892</v>
      </c>
      <c r="G641" s="667"/>
      <c r="H641" s="667"/>
      <c r="I641" s="667"/>
      <c r="J641" s="73" t="s">
        <v>172</v>
      </c>
      <c r="K641" s="74">
        <v>4.1180000000000003</v>
      </c>
      <c r="L641" s="666"/>
      <c r="M641" s="667"/>
      <c r="N641" s="666">
        <f>ROUND(L641*K641,2)</f>
        <v>0</v>
      </c>
      <c r="O641" s="667"/>
      <c r="P641" s="667"/>
      <c r="Q641" s="667"/>
      <c r="R641" s="75"/>
      <c r="T641" s="76" t="s">
        <v>125</v>
      </c>
      <c r="U641" s="77" t="s">
        <v>126</v>
      </c>
      <c r="V641" s="78">
        <v>0.47099999999999997</v>
      </c>
      <c r="W641" s="78">
        <f>V641*K641</f>
        <v>1.939578</v>
      </c>
      <c r="X641" s="78">
        <v>0</v>
      </c>
      <c r="Y641" s="78">
        <f>X641*K641</f>
        <v>0</v>
      </c>
      <c r="Z641" s="78">
        <v>3.7999999999999999E-2</v>
      </c>
      <c r="AA641" s="79">
        <f>Z641*K641</f>
        <v>0.15648400000000001</v>
      </c>
      <c r="AR641" s="30" t="s">
        <v>127</v>
      </c>
      <c r="AT641" s="30" t="s">
        <v>121</v>
      </c>
      <c r="AU641" s="30" t="s">
        <v>128</v>
      </c>
      <c r="AY641" s="30" t="s">
        <v>120</v>
      </c>
      <c r="BE641" s="80">
        <f>IF(U641="základní",N641,0)</f>
        <v>0</v>
      </c>
      <c r="BF641" s="80">
        <f>IF(U641="snížená",N641,0)</f>
        <v>0</v>
      </c>
      <c r="BG641" s="80">
        <f>IF(U641="zákl. přenesená",N641,0)</f>
        <v>0</v>
      </c>
      <c r="BH641" s="80">
        <f>IF(U641="sníž. přenesená",N641,0)</f>
        <v>0</v>
      </c>
      <c r="BI641" s="80">
        <f>IF(U641="nulová",N641,0)</f>
        <v>0</v>
      </c>
      <c r="BJ641" s="30" t="s">
        <v>118</v>
      </c>
      <c r="BK641" s="80">
        <f>ROUND(L641*K641,2)</f>
        <v>0</v>
      </c>
      <c r="BL641" s="30" t="s">
        <v>127</v>
      </c>
    </row>
    <row r="642" spans="2:64" s="86" customFormat="1" ht="31.5" customHeight="1" x14ac:dyDescent="0.25">
      <c r="B642" s="81"/>
      <c r="C642" s="440"/>
      <c r="D642" s="440"/>
      <c r="E642" s="83" t="s">
        <v>125</v>
      </c>
      <c r="F642" s="661" t="s">
        <v>893</v>
      </c>
      <c r="G642" s="662"/>
      <c r="H642" s="662"/>
      <c r="I642" s="662"/>
      <c r="J642" s="440"/>
      <c r="K642" s="84">
        <v>2.0590000000000002</v>
      </c>
      <c r="L642" s="440"/>
      <c r="M642" s="440"/>
      <c r="N642" s="440"/>
      <c r="O642" s="440"/>
      <c r="P642" s="440"/>
      <c r="Q642" s="440"/>
      <c r="R642" s="85"/>
      <c r="T642" s="87"/>
      <c r="U642" s="440"/>
      <c r="V642" s="440"/>
      <c r="W642" s="440"/>
      <c r="X642" s="440"/>
      <c r="Y642" s="440"/>
      <c r="Z642" s="440"/>
      <c r="AA642" s="88"/>
      <c r="AT642" s="89" t="s">
        <v>130</v>
      </c>
      <c r="AU642" s="89" t="s">
        <v>128</v>
      </c>
      <c r="AV642" s="86" t="s">
        <v>128</v>
      </c>
      <c r="AW642" s="86" t="s">
        <v>131</v>
      </c>
      <c r="AX642" s="86" t="s">
        <v>119</v>
      </c>
      <c r="AY642" s="89" t="s">
        <v>120</v>
      </c>
    </row>
    <row r="643" spans="2:64" s="86" customFormat="1" ht="31.5" customHeight="1" x14ac:dyDescent="0.25">
      <c r="B643" s="81"/>
      <c r="C643" s="440"/>
      <c r="D643" s="440"/>
      <c r="E643" s="83" t="s">
        <v>125</v>
      </c>
      <c r="F643" s="663" t="s">
        <v>894</v>
      </c>
      <c r="G643" s="662"/>
      <c r="H643" s="662"/>
      <c r="I643" s="662"/>
      <c r="J643" s="440"/>
      <c r="K643" s="84">
        <v>2.0590000000000002</v>
      </c>
      <c r="L643" s="440"/>
      <c r="M643" s="440"/>
      <c r="N643" s="440"/>
      <c r="O643" s="440"/>
      <c r="P643" s="440"/>
      <c r="Q643" s="440"/>
      <c r="R643" s="85"/>
      <c r="T643" s="87"/>
      <c r="U643" s="440"/>
      <c r="V643" s="440"/>
      <c r="W643" s="440"/>
      <c r="X643" s="440"/>
      <c r="Y643" s="440"/>
      <c r="Z643" s="440"/>
      <c r="AA643" s="88"/>
      <c r="AT643" s="89" t="s">
        <v>130</v>
      </c>
      <c r="AU643" s="89" t="s">
        <v>128</v>
      </c>
      <c r="AV643" s="86" t="s">
        <v>128</v>
      </c>
      <c r="AW643" s="86" t="s">
        <v>131</v>
      </c>
      <c r="AX643" s="86" t="s">
        <v>119</v>
      </c>
      <c r="AY643" s="89" t="s">
        <v>120</v>
      </c>
    </row>
    <row r="644" spans="2:64" s="95" customFormat="1" ht="22.5" customHeight="1" x14ac:dyDescent="0.25">
      <c r="B644" s="90"/>
      <c r="C644" s="441"/>
      <c r="D644" s="441"/>
      <c r="E644" s="92" t="s">
        <v>125</v>
      </c>
      <c r="F644" s="664" t="s">
        <v>146</v>
      </c>
      <c r="G644" s="665"/>
      <c r="H644" s="665"/>
      <c r="I644" s="665"/>
      <c r="J644" s="441"/>
      <c r="K644" s="93">
        <v>4.1180000000000003</v>
      </c>
      <c r="L644" s="441"/>
      <c r="M644" s="441"/>
      <c r="N644" s="441"/>
      <c r="O644" s="441"/>
      <c r="P644" s="441"/>
      <c r="Q644" s="441"/>
      <c r="R644" s="94"/>
      <c r="T644" s="96"/>
      <c r="U644" s="441"/>
      <c r="V644" s="441"/>
      <c r="W644" s="441"/>
      <c r="X644" s="441"/>
      <c r="Y644" s="441"/>
      <c r="Z644" s="441"/>
      <c r="AA644" s="97"/>
      <c r="AT644" s="98" t="s">
        <v>130</v>
      </c>
      <c r="AU644" s="98" t="s">
        <v>128</v>
      </c>
      <c r="AV644" s="95" t="s">
        <v>127</v>
      </c>
      <c r="AW644" s="95" t="s">
        <v>131</v>
      </c>
      <c r="AX644" s="95" t="s">
        <v>118</v>
      </c>
      <c r="AY644" s="98" t="s">
        <v>120</v>
      </c>
    </row>
    <row r="645" spans="2:64" s="17" customFormat="1" ht="31.5" customHeight="1" x14ac:dyDescent="0.25">
      <c r="B645" s="70"/>
      <c r="C645" s="71" t="s">
        <v>895</v>
      </c>
      <c r="D645" s="71" t="s">
        <v>121</v>
      </c>
      <c r="E645" s="72" t="s">
        <v>896</v>
      </c>
      <c r="F645" s="671" t="s">
        <v>897</v>
      </c>
      <c r="G645" s="667"/>
      <c r="H645" s="667"/>
      <c r="I645" s="667"/>
      <c r="J645" s="73" t="s">
        <v>172</v>
      </c>
      <c r="K645" s="74">
        <v>22.192</v>
      </c>
      <c r="L645" s="666"/>
      <c r="M645" s="667"/>
      <c r="N645" s="666">
        <f>ROUND(L645*K645,2)</f>
        <v>0</v>
      </c>
      <c r="O645" s="667"/>
      <c r="P645" s="667"/>
      <c r="Q645" s="667"/>
      <c r="R645" s="75"/>
      <c r="T645" s="76" t="s">
        <v>125</v>
      </c>
      <c r="U645" s="77" t="s">
        <v>126</v>
      </c>
      <c r="V645" s="78">
        <v>0.38300000000000001</v>
      </c>
      <c r="W645" s="78">
        <f>V645*K645</f>
        <v>8.4995360000000009</v>
      </c>
      <c r="X645" s="78">
        <v>0</v>
      </c>
      <c r="Y645" s="78">
        <f>X645*K645</f>
        <v>0</v>
      </c>
      <c r="Z645" s="78">
        <v>3.4000000000000002E-2</v>
      </c>
      <c r="AA645" s="79">
        <f>Z645*K645</f>
        <v>0.75452800000000009</v>
      </c>
      <c r="AR645" s="30" t="s">
        <v>127</v>
      </c>
      <c r="AT645" s="30" t="s">
        <v>121</v>
      </c>
      <c r="AU645" s="30" t="s">
        <v>128</v>
      </c>
      <c r="AY645" s="30" t="s">
        <v>120</v>
      </c>
      <c r="BE645" s="80">
        <f>IF(U645="základní",N645,0)</f>
        <v>0</v>
      </c>
      <c r="BF645" s="80">
        <f>IF(U645="snížená",N645,0)</f>
        <v>0</v>
      </c>
      <c r="BG645" s="80">
        <f>IF(U645="zákl. přenesená",N645,0)</f>
        <v>0</v>
      </c>
      <c r="BH645" s="80">
        <f>IF(U645="sníž. přenesená",N645,0)</f>
        <v>0</v>
      </c>
      <c r="BI645" s="80">
        <f>IF(U645="nulová",N645,0)</f>
        <v>0</v>
      </c>
      <c r="BJ645" s="30" t="s">
        <v>118</v>
      </c>
      <c r="BK645" s="80">
        <f>ROUND(L645*K645,2)</f>
        <v>0</v>
      </c>
      <c r="BL645" s="30" t="s">
        <v>127</v>
      </c>
    </row>
    <row r="646" spans="2:64" s="86" customFormat="1" ht="31.5" customHeight="1" x14ac:dyDescent="0.25">
      <c r="B646" s="81"/>
      <c r="C646" s="440"/>
      <c r="D646" s="440"/>
      <c r="E646" s="83" t="s">
        <v>125</v>
      </c>
      <c r="F646" s="661" t="s">
        <v>898</v>
      </c>
      <c r="G646" s="662"/>
      <c r="H646" s="662"/>
      <c r="I646" s="662"/>
      <c r="J646" s="440"/>
      <c r="K646" s="84">
        <v>19.492000000000001</v>
      </c>
      <c r="L646" s="440"/>
      <c r="M646" s="440"/>
      <c r="N646" s="440"/>
      <c r="O646" s="440"/>
      <c r="P646" s="440"/>
      <c r="Q646" s="440"/>
      <c r="R646" s="85"/>
      <c r="T646" s="87"/>
      <c r="U646" s="440"/>
      <c r="V646" s="440"/>
      <c r="W646" s="440"/>
      <c r="X646" s="440"/>
      <c r="Y646" s="440"/>
      <c r="Z646" s="440"/>
      <c r="AA646" s="88"/>
      <c r="AT646" s="89" t="s">
        <v>130</v>
      </c>
      <c r="AU646" s="89" t="s">
        <v>128</v>
      </c>
      <c r="AV646" s="86" t="s">
        <v>128</v>
      </c>
      <c r="AW646" s="86" t="s">
        <v>131</v>
      </c>
      <c r="AX646" s="86" t="s">
        <v>119</v>
      </c>
      <c r="AY646" s="89" t="s">
        <v>120</v>
      </c>
    </row>
    <row r="647" spans="2:64" s="86" customFormat="1" ht="22.5" customHeight="1" x14ac:dyDescent="0.25">
      <c r="B647" s="81"/>
      <c r="C647" s="440"/>
      <c r="D647" s="440"/>
      <c r="E647" s="83" t="s">
        <v>125</v>
      </c>
      <c r="F647" s="663" t="s">
        <v>899</v>
      </c>
      <c r="G647" s="662"/>
      <c r="H647" s="662"/>
      <c r="I647" s="662"/>
      <c r="J647" s="440"/>
      <c r="K647" s="84">
        <v>2.7</v>
      </c>
      <c r="L647" s="440"/>
      <c r="M647" s="440"/>
      <c r="N647" s="440"/>
      <c r="O647" s="440"/>
      <c r="P647" s="440"/>
      <c r="Q647" s="440"/>
      <c r="R647" s="85"/>
      <c r="T647" s="87"/>
      <c r="U647" s="440"/>
      <c r="V647" s="440"/>
      <c r="W647" s="440"/>
      <c r="X647" s="440"/>
      <c r="Y647" s="440"/>
      <c r="Z647" s="440"/>
      <c r="AA647" s="88"/>
      <c r="AT647" s="89" t="s">
        <v>130</v>
      </c>
      <c r="AU647" s="89" t="s">
        <v>128</v>
      </c>
      <c r="AV647" s="86" t="s">
        <v>128</v>
      </c>
      <c r="AW647" s="86" t="s">
        <v>131</v>
      </c>
      <c r="AX647" s="86" t="s">
        <v>119</v>
      </c>
      <c r="AY647" s="89" t="s">
        <v>120</v>
      </c>
    </row>
    <row r="648" spans="2:64" s="95" customFormat="1" ht="22.5" customHeight="1" x14ac:dyDescent="0.25">
      <c r="B648" s="90"/>
      <c r="C648" s="441"/>
      <c r="D648" s="441"/>
      <c r="E648" s="92" t="s">
        <v>125</v>
      </c>
      <c r="F648" s="664" t="s">
        <v>146</v>
      </c>
      <c r="G648" s="665"/>
      <c r="H648" s="665"/>
      <c r="I648" s="665"/>
      <c r="J648" s="441"/>
      <c r="K648" s="93">
        <v>22.192</v>
      </c>
      <c r="L648" s="441"/>
      <c r="M648" s="441"/>
      <c r="N648" s="441"/>
      <c r="O648" s="441"/>
      <c r="P648" s="441"/>
      <c r="Q648" s="441"/>
      <c r="R648" s="94"/>
      <c r="T648" s="96"/>
      <c r="U648" s="441"/>
      <c r="V648" s="441"/>
      <c r="W648" s="441"/>
      <c r="X648" s="441"/>
      <c r="Y648" s="441"/>
      <c r="Z648" s="441"/>
      <c r="AA648" s="97"/>
      <c r="AT648" s="98" t="s">
        <v>130</v>
      </c>
      <c r="AU648" s="98" t="s">
        <v>128</v>
      </c>
      <c r="AV648" s="95" t="s">
        <v>127</v>
      </c>
      <c r="AW648" s="95" t="s">
        <v>131</v>
      </c>
      <c r="AX648" s="95" t="s">
        <v>118</v>
      </c>
      <c r="AY648" s="98" t="s">
        <v>120</v>
      </c>
    </row>
    <row r="649" spans="2:64" s="17" customFormat="1" ht="31.5" customHeight="1" x14ac:dyDescent="0.25">
      <c r="B649" s="70"/>
      <c r="C649" s="71" t="s">
        <v>900</v>
      </c>
      <c r="D649" s="71" t="s">
        <v>121</v>
      </c>
      <c r="E649" s="72" t="s">
        <v>901</v>
      </c>
      <c r="F649" s="671" t="s">
        <v>902</v>
      </c>
      <c r="G649" s="667"/>
      <c r="H649" s="667"/>
      <c r="I649" s="667"/>
      <c r="J649" s="73" t="s">
        <v>172</v>
      </c>
      <c r="K649" s="74">
        <v>1.5760000000000001</v>
      </c>
      <c r="L649" s="666"/>
      <c r="M649" s="667"/>
      <c r="N649" s="666">
        <f>ROUND(L649*K649,2)</f>
        <v>0</v>
      </c>
      <c r="O649" s="667"/>
      <c r="P649" s="667"/>
      <c r="Q649" s="667"/>
      <c r="R649" s="75"/>
      <c r="T649" s="76" t="s">
        <v>125</v>
      </c>
      <c r="U649" s="77" t="s">
        <v>126</v>
      </c>
      <c r="V649" s="78">
        <v>0.61599999999999999</v>
      </c>
      <c r="W649" s="78">
        <f>V649*K649</f>
        <v>0.97081600000000001</v>
      </c>
      <c r="X649" s="78">
        <v>0</v>
      </c>
      <c r="Y649" s="78">
        <f>X649*K649</f>
        <v>0</v>
      </c>
      <c r="Z649" s="78">
        <v>8.7999999999999995E-2</v>
      </c>
      <c r="AA649" s="79">
        <f>Z649*K649</f>
        <v>0.13868800000000001</v>
      </c>
      <c r="AR649" s="30" t="s">
        <v>127</v>
      </c>
      <c r="AT649" s="30" t="s">
        <v>121</v>
      </c>
      <c r="AU649" s="30" t="s">
        <v>128</v>
      </c>
      <c r="AY649" s="30" t="s">
        <v>120</v>
      </c>
      <c r="BE649" s="80">
        <f>IF(U649="základní",N649,0)</f>
        <v>0</v>
      </c>
      <c r="BF649" s="80">
        <f>IF(U649="snížená",N649,0)</f>
        <v>0</v>
      </c>
      <c r="BG649" s="80">
        <f>IF(U649="zákl. přenesená",N649,0)</f>
        <v>0</v>
      </c>
      <c r="BH649" s="80">
        <f>IF(U649="sníž. přenesená",N649,0)</f>
        <v>0</v>
      </c>
      <c r="BI649" s="80">
        <f>IF(U649="nulová",N649,0)</f>
        <v>0</v>
      </c>
      <c r="BJ649" s="30" t="s">
        <v>118</v>
      </c>
      <c r="BK649" s="80">
        <f>ROUND(L649*K649,2)</f>
        <v>0</v>
      </c>
      <c r="BL649" s="30" t="s">
        <v>127</v>
      </c>
    </row>
    <row r="650" spans="2:64" s="86" customFormat="1" ht="31.5" customHeight="1" x14ac:dyDescent="0.25">
      <c r="B650" s="81"/>
      <c r="C650" s="440"/>
      <c r="D650" s="440"/>
      <c r="E650" s="83" t="s">
        <v>125</v>
      </c>
      <c r="F650" s="661" t="s">
        <v>903</v>
      </c>
      <c r="G650" s="662"/>
      <c r="H650" s="662"/>
      <c r="I650" s="662"/>
      <c r="J650" s="440"/>
      <c r="K650" s="84">
        <v>1.5760000000000001</v>
      </c>
      <c r="L650" s="440"/>
      <c r="M650" s="440"/>
      <c r="N650" s="440"/>
      <c r="O650" s="440"/>
      <c r="P650" s="440"/>
      <c r="Q650" s="440"/>
      <c r="R650" s="85"/>
      <c r="T650" s="87"/>
      <c r="U650" s="440"/>
      <c r="V650" s="440"/>
      <c r="W650" s="440"/>
      <c r="X650" s="440"/>
      <c r="Y650" s="440"/>
      <c r="Z650" s="440"/>
      <c r="AA650" s="88"/>
      <c r="AT650" s="89" t="s">
        <v>130</v>
      </c>
      <c r="AU650" s="89" t="s">
        <v>128</v>
      </c>
      <c r="AV650" s="86" t="s">
        <v>128</v>
      </c>
      <c r="AW650" s="86" t="s">
        <v>131</v>
      </c>
      <c r="AX650" s="86" t="s">
        <v>118</v>
      </c>
      <c r="AY650" s="89" t="s">
        <v>120</v>
      </c>
    </row>
    <row r="651" spans="2:64" s="17" customFormat="1" ht="22.5" customHeight="1" x14ac:dyDescent="0.25">
      <c r="B651" s="70"/>
      <c r="C651" s="71" t="s">
        <v>904</v>
      </c>
      <c r="D651" s="71" t="s">
        <v>121</v>
      </c>
      <c r="E651" s="72" t="s">
        <v>905</v>
      </c>
      <c r="F651" s="671" t="s">
        <v>906</v>
      </c>
      <c r="G651" s="667"/>
      <c r="H651" s="667"/>
      <c r="I651" s="667"/>
      <c r="J651" s="73" t="s">
        <v>172</v>
      </c>
      <c r="K651" s="74">
        <v>3.1520000000000001</v>
      </c>
      <c r="L651" s="666"/>
      <c r="M651" s="667"/>
      <c r="N651" s="666">
        <f>ROUND(L651*K651,2)</f>
        <v>0</v>
      </c>
      <c r="O651" s="667"/>
      <c r="P651" s="667"/>
      <c r="Q651" s="667"/>
      <c r="R651" s="75"/>
      <c r="T651" s="76" t="s">
        <v>125</v>
      </c>
      <c r="U651" s="77" t="s">
        <v>126</v>
      </c>
      <c r="V651" s="78">
        <v>0.93899999999999995</v>
      </c>
      <c r="W651" s="78">
        <f>V651*K651</f>
        <v>2.9597280000000001</v>
      </c>
      <c r="X651" s="78">
        <v>0</v>
      </c>
      <c r="Y651" s="78">
        <f>X651*K651</f>
        <v>0</v>
      </c>
      <c r="Z651" s="78">
        <v>7.5999999999999998E-2</v>
      </c>
      <c r="AA651" s="79">
        <f>Z651*K651</f>
        <v>0.23955200000000001</v>
      </c>
      <c r="AR651" s="30" t="s">
        <v>127</v>
      </c>
      <c r="AT651" s="30" t="s">
        <v>121</v>
      </c>
      <c r="AU651" s="30" t="s">
        <v>128</v>
      </c>
      <c r="AY651" s="30" t="s">
        <v>120</v>
      </c>
      <c r="BE651" s="80">
        <f>IF(U651="základní",N651,0)</f>
        <v>0</v>
      </c>
      <c r="BF651" s="80">
        <f>IF(U651="snížená",N651,0)</f>
        <v>0</v>
      </c>
      <c r="BG651" s="80">
        <f>IF(U651="zákl. přenesená",N651,0)</f>
        <v>0</v>
      </c>
      <c r="BH651" s="80">
        <f>IF(U651="sníž. přenesená",N651,0)</f>
        <v>0</v>
      </c>
      <c r="BI651" s="80">
        <f>IF(U651="nulová",N651,0)</f>
        <v>0</v>
      </c>
      <c r="BJ651" s="30" t="s">
        <v>118</v>
      </c>
      <c r="BK651" s="80">
        <f>ROUND(L651*K651,2)</f>
        <v>0</v>
      </c>
      <c r="BL651" s="30" t="s">
        <v>127</v>
      </c>
    </row>
    <row r="652" spans="2:64" s="86" customFormat="1" ht="31.5" customHeight="1" x14ac:dyDescent="0.25">
      <c r="B652" s="81"/>
      <c r="C652" s="440"/>
      <c r="D652" s="440"/>
      <c r="E652" s="83" t="s">
        <v>125</v>
      </c>
      <c r="F652" s="661" t="s">
        <v>907</v>
      </c>
      <c r="G652" s="662"/>
      <c r="H652" s="662"/>
      <c r="I652" s="662"/>
      <c r="J652" s="440"/>
      <c r="K652" s="84">
        <v>3.1520000000000001</v>
      </c>
      <c r="L652" s="440"/>
      <c r="M652" s="440"/>
      <c r="N652" s="440"/>
      <c r="O652" s="440"/>
      <c r="P652" s="440"/>
      <c r="Q652" s="440"/>
      <c r="R652" s="85"/>
      <c r="T652" s="87"/>
      <c r="U652" s="440"/>
      <c r="V652" s="440"/>
      <c r="W652" s="440"/>
      <c r="X652" s="440"/>
      <c r="Y652" s="440"/>
      <c r="Z652" s="440"/>
      <c r="AA652" s="88"/>
      <c r="AT652" s="89" t="s">
        <v>130</v>
      </c>
      <c r="AU652" s="89" t="s">
        <v>128</v>
      </c>
      <c r="AV652" s="86" t="s">
        <v>128</v>
      </c>
      <c r="AW652" s="86" t="s">
        <v>131</v>
      </c>
      <c r="AX652" s="86" t="s">
        <v>118</v>
      </c>
      <c r="AY652" s="89" t="s">
        <v>120</v>
      </c>
    </row>
    <row r="653" spans="2:64" s="17" customFormat="1" ht="22.5" customHeight="1" x14ac:dyDescent="0.25">
      <c r="B653" s="70"/>
      <c r="C653" s="71" t="s">
        <v>908</v>
      </c>
      <c r="D653" s="71" t="s">
        <v>121</v>
      </c>
      <c r="E653" s="72" t="s">
        <v>909</v>
      </c>
      <c r="F653" s="671" t="s">
        <v>910</v>
      </c>
      <c r="G653" s="667"/>
      <c r="H653" s="667"/>
      <c r="I653" s="667"/>
      <c r="J653" s="73" t="s">
        <v>172</v>
      </c>
      <c r="K653" s="74">
        <v>5.7119999999999997</v>
      </c>
      <c r="L653" s="666"/>
      <c r="M653" s="667"/>
      <c r="N653" s="666">
        <f>ROUND(L653*K653,2)</f>
        <v>0</v>
      </c>
      <c r="O653" s="667"/>
      <c r="P653" s="667"/>
      <c r="Q653" s="667"/>
      <c r="R653" s="75"/>
      <c r="T653" s="76" t="s">
        <v>125</v>
      </c>
      <c r="U653" s="77" t="s">
        <v>126</v>
      </c>
      <c r="V653" s="78">
        <v>0.34699999999999998</v>
      </c>
      <c r="W653" s="78">
        <f>V653*K653</f>
        <v>1.9820639999999998</v>
      </c>
      <c r="X653" s="78">
        <v>0</v>
      </c>
      <c r="Y653" s="78">
        <f>X653*K653</f>
        <v>0</v>
      </c>
      <c r="Z653" s="78">
        <v>6.6000000000000003E-2</v>
      </c>
      <c r="AA653" s="79">
        <f>Z653*K653</f>
        <v>0.37699199999999999</v>
      </c>
      <c r="AR653" s="30" t="s">
        <v>127</v>
      </c>
      <c r="AT653" s="30" t="s">
        <v>121</v>
      </c>
      <c r="AU653" s="30" t="s">
        <v>128</v>
      </c>
      <c r="AY653" s="30" t="s">
        <v>120</v>
      </c>
      <c r="BE653" s="80">
        <f>IF(U653="základní",N653,0)</f>
        <v>0</v>
      </c>
      <c r="BF653" s="80">
        <f>IF(U653="snížená",N653,0)</f>
        <v>0</v>
      </c>
      <c r="BG653" s="80">
        <f>IF(U653="zákl. přenesená",N653,0)</f>
        <v>0</v>
      </c>
      <c r="BH653" s="80">
        <f>IF(U653="sníž. přenesená",N653,0)</f>
        <v>0</v>
      </c>
      <c r="BI653" s="80">
        <f>IF(U653="nulová",N653,0)</f>
        <v>0</v>
      </c>
      <c r="BJ653" s="30" t="s">
        <v>118</v>
      </c>
      <c r="BK653" s="80">
        <f>ROUND(L653*K653,2)</f>
        <v>0</v>
      </c>
      <c r="BL653" s="30" t="s">
        <v>127</v>
      </c>
    </row>
    <row r="654" spans="2:64" s="86" customFormat="1" ht="31.5" customHeight="1" x14ac:dyDescent="0.25">
      <c r="B654" s="81"/>
      <c r="C654" s="440"/>
      <c r="D654" s="440"/>
      <c r="E654" s="83" t="s">
        <v>125</v>
      </c>
      <c r="F654" s="661" t="s">
        <v>911</v>
      </c>
      <c r="G654" s="662"/>
      <c r="H654" s="662"/>
      <c r="I654" s="662"/>
      <c r="J654" s="440"/>
      <c r="K654" s="84">
        <v>5.7119999999999997</v>
      </c>
      <c r="L654" s="440"/>
      <c r="M654" s="440"/>
      <c r="N654" s="440"/>
      <c r="O654" s="440"/>
      <c r="P654" s="440"/>
      <c r="Q654" s="440"/>
      <c r="R654" s="85"/>
      <c r="T654" s="87"/>
      <c r="U654" s="440"/>
      <c r="V654" s="440"/>
      <c r="W654" s="440"/>
      <c r="X654" s="440"/>
      <c r="Y654" s="440"/>
      <c r="Z654" s="440"/>
      <c r="AA654" s="88"/>
      <c r="AT654" s="89" t="s">
        <v>130</v>
      </c>
      <c r="AU654" s="89" t="s">
        <v>128</v>
      </c>
      <c r="AV654" s="86" t="s">
        <v>128</v>
      </c>
      <c r="AW654" s="86" t="s">
        <v>131</v>
      </c>
      <c r="AX654" s="86" t="s">
        <v>118</v>
      </c>
      <c r="AY654" s="89" t="s">
        <v>120</v>
      </c>
    </row>
    <row r="655" spans="2:64" s="17" customFormat="1" ht="31.5" customHeight="1" x14ac:dyDescent="0.25">
      <c r="B655" s="70"/>
      <c r="C655" s="71" t="s">
        <v>912</v>
      </c>
      <c r="D655" s="71" t="s">
        <v>121</v>
      </c>
      <c r="E655" s="72" t="s">
        <v>913</v>
      </c>
      <c r="F655" s="671" t="s">
        <v>914</v>
      </c>
      <c r="G655" s="667"/>
      <c r="H655" s="667"/>
      <c r="I655" s="667"/>
      <c r="J655" s="73" t="s">
        <v>447</v>
      </c>
      <c r="K655" s="74">
        <v>2</v>
      </c>
      <c r="L655" s="666"/>
      <c r="M655" s="667"/>
      <c r="N655" s="666">
        <f>ROUND(L655*K655,2)</f>
        <v>0</v>
      </c>
      <c r="O655" s="667"/>
      <c r="P655" s="667"/>
      <c r="Q655" s="667"/>
      <c r="R655" s="75"/>
      <c r="T655" s="76" t="s">
        <v>125</v>
      </c>
      <c r="U655" s="77" t="s">
        <v>126</v>
      </c>
      <c r="V655" s="78">
        <v>1.147</v>
      </c>
      <c r="W655" s="78">
        <f>V655*K655</f>
        <v>2.294</v>
      </c>
      <c r="X655" s="78">
        <v>0</v>
      </c>
      <c r="Y655" s="78">
        <f>X655*K655</f>
        <v>0</v>
      </c>
      <c r="Z655" s="78">
        <v>9.9000000000000005E-2</v>
      </c>
      <c r="AA655" s="79">
        <f>Z655*K655</f>
        <v>0.19800000000000001</v>
      </c>
      <c r="AR655" s="30" t="s">
        <v>127</v>
      </c>
      <c r="AT655" s="30" t="s">
        <v>121</v>
      </c>
      <c r="AU655" s="30" t="s">
        <v>128</v>
      </c>
      <c r="AY655" s="30" t="s">
        <v>120</v>
      </c>
      <c r="BE655" s="80">
        <f>IF(U655="základní",N655,0)</f>
        <v>0</v>
      </c>
      <c r="BF655" s="80">
        <f>IF(U655="snížená",N655,0)</f>
        <v>0</v>
      </c>
      <c r="BG655" s="80">
        <f>IF(U655="zákl. přenesená",N655,0)</f>
        <v>0</v>
      </c>
      <c r="BH655" s="80">
        <f>IF(U655="sníž. přenesená",N655,0)</f>
        <v>0</v>
      </c>
      <c r="BI655" s="80">
        <f>IF(U655="nulová",N655,0)</f>
        <v>0</v>
      </c>
      <c r="BJ655" s="30" t="s">
        <v>118</v>
      </c>
      <c r="BK655" s="80">
        <f>ROUND(L655*K655,2)</f>
        <v>0</v>
      </c>
      <c r="BL655" s="30" t="s">
        <v>127</v>
      </c>
    </row>
    <row r="656" spans="2:64" s="86" customFormat="1" ht="22.5" customHeight="1" x14ac:dyDescent="0.25">
      <c r="B656" s="81"/>
      <c r="C656" s="440"/>
      <c r="D656" s="440"/>
      <c r="E656" s="83" t="s">
        <v>125</v>
      </c>
      <c r="F656" s="661" t="s">
        <v>915</v>
      </c>
      <c r="G656" s="662"/>
      <c r="H656" s="662"/>
      <c r="I656" s="662"/>
      <c r="J656" s="440"/>
      <c r="K656" s="84">
        <v>1</v>
      </c>
      <c r="L656" s="440"/>
      <c r="M656" s="440"/>
      <c r="N656" s="440"/>
      <c r="O656" s="440"/>
      <c r="P656" s="440"/>
      <c r="Q656" s="440"/>
      <c r="R656" s="85"/>
      <c r="T656" s="87"/>
      <c r="U656" s="440"/>
      <c r="V656" s="440"/>
      <c r="W656" s="440"/>
      <c r="X656" s="440"/>
      <c r="Y656" s="440"/>
      <c r="Z656" s="440"/>
      <c r="AA656" s="88"/>
      <c r="AT656" s="89" t="s">
        <v>130</v>
      </c>
      <c r="AU656" s="89" t="s">
        <v>128</v>
      </c>
      <c r="AV656" s="86" t="s">
        <v>128</v>
      </c>
      <c r="AW656" s="86" t="s">
        <v>131</v>
      </c>
      <c r="AX656" s="86" t="s">
        <v>119</v>
      </c>
      <c r="AY656" s="89" t="s">
        <v>120</v>
      </c>
    </row>
    <row r="657" spans="2:64" s="86" customFormat="1" ht="22.5" customHeight="1" x14ac:dyDescent="0.25">
      <c r="B657" s="81"/>
      <c r="C657" s="440"/>
      <c r="D657" s="440"/>
      <c r="E657" s="83" t="s">
        <v>125</v>
      </c>
      <c r="F657" s="663" t="s">
        <v>916</v>
      </c>
      <c r="G657" s="662"/>
      <c r="H657" s="662"/>
      <c r="I657" s="662"/>
      <c r="J657" s="440"/>
      <c r="K657" s="84">
        <v>1</v>
      </c>
      <c r="L657" s="440"/>
      <c r="M657" s="440"/>
      <c r="N657" s="440"/>
      <c r="O657" s="440"/>
      <c r="P657" s="440"/>
      <c r="Q657" s="440"/>
      <c r="R657" s="85"/>
      <c r="T657" s="87"/>
      <c r="U657" s="440"/>
      <c r="V657" s="440"/>
      <c r="W657" s="440"/>
      <c r="X657" s="440"/>
      <c r="Y657" s="440"/>
      <c r="Z657" s="440"/>
      <c r="AA657" s="88"/>
      <c r="AT657" s="89" t="s">
        <v>130</v>
      </c>
      <c r="AU657" s="89" t="s">
        <v>128</v>
      </c>
      <c r="AV657" s="86" t="s">
        <v>128</v>
      </c>
      <c r="AW657" s="86" t="s">
        <v>131</v>
      </c>
      <c r="AX657" s="86" t="s">
        <v>119</v>
      </c>
      <c r="AY657" s="89" t="s">
        <v>120</v>
      </c>
    </row>
    <row r="658" spans="2:64" s="95" customFormat="1" ht="22.5" customHeight="1" x14ac:dyDescent="0.25">
      <c r="B658" s="90"/>
      <c r="C658" s="441"/>
      <c r="D658" s="441"/>
      <c r="E658" s="92" t="s">
        <v>125</v>
      </c>
      <c r="F658" s="664" t="s">
        <v>146</v>
      </c>
      <c r="G658" s="665"/>
      <c r="H658" s="665"/>
      <c r="I658" s="665"/>
      <c r="J658" s="441"/>
      <c r="K658" s="93">
        <v>2</v>
      </c>
      <c r="L658" s="441"/>
      <c r="M658" s="441"/>
      <c r="N658" s="441"/>
      <c r="O658" s="441"/>
      <c r="P658" s="441"/>
      <c r="Q658" s="441"/>
      <c r="R658" s="94"/>
      <c r="T658" s="96"/>
      <c r="U658" s="441"/>
      <c r="V658" s="441"/>
      <c r="W658" s="441"/>
      <c r="X658" s="441"/>
      <c r="Y658" s="441"/>
      <c r="Z658" s="441"/>
      <c r="AA658" s="97"/>
      <c r="AT658" s="98" t="s">
        <v>130</v>
      </c>
      <c r="AU658" s="98" t="s">
        <v>128</v>
      </c>
      <c r="AV658" s="95" t="s">
        <v>127</v>
      </c>
      <c r="AW658" s="95" t="s">
        <v>131</v>
      </c>
      <c r="AX658" s="95" t="s">
        <v>118</v>
      </c>
      <c r="AY658" s="98" t="s">
        <v>120</v>
      </c>
    </row>
    <row r="659" spans="2:64" s="17" customFormat="1" ht="31.5" customHeight="1" x14ac:dyDescent="0.25">
      <c r="B659" s="70"/>
      <c r="C659" s="71" t="s">
        <v>917</v>
      </c>
      <c r="D659" s="71" t="s">
        <v>121</v>
      </c>
      <c r="E659" s="72" t="s">
        <v>918</v>
      </c>
      <c r="F659" s="671" t="s">
        <v>919</v>
      </c>
      <c r="G659" s="667"/>
      <c r="H659" s="667"/>
      <c r="I659" s="667"/>
      <c r="J659" s="73" t="s">
        <v>447</v>
      </c>
      <c r="K659" s="74">
        <v>1</v>
      </c>
      <c r="L659" s="666"/>
      <c r="M659" s="667"/>
      <c r="N659" s="666">
        <f>ROUND(L659*K659,2)</f>
        <v>0</v>
      </c>
      <c r="O659" s="667"/>
      <c r="P659" s="667"/>
      <c r="Q659" s="667"/>
      <c r="R659" s="75"/>
      <c r="T659" s="76" t="s">
        <v>125</v>
      </c>
      <c r="U659" s="77" t="s">
        <v>126</v>
      </c>
      <c r="V659" s="78">
        <v>1.538</v>
      </c>
      <c r="W659" s="78">
        <f>V659*K659</f>
        <v>1.538</v>
      </c>
      <c r="X659" s="78">
        <v>0</v>
      </c>
      <c r="Y659" s="78">
        <f>X659*K659</f>
        <v>0</v>
      </c>
      <c r="Z659" s="78">
        <v>0.20699999999999999</v>
      </c>
      <c r="AA659" s="79">
        <f>Z659*K659</f>
        <v>0.20699999999999999</v>
      </c>
      <c r="AR659" s="30" t="s">
        <v>127</v>
      </c>
      <c r="AT659" s="30" t="s">
        <v>121</v>
      </c>
      <c r="AU659" s="30" t="s">
        <v>128</v>
      </c>
      <c r="AY659" s="30" t="s">
        <v>120</v>
      </c>
      <c r="BE659" s="80">
        <f>IF(U659="základní",N659,0)</f>
        <v>0</v>
      </c>
      <c r="BF659" s="80">
        <f>IF(U659="snížená",N659,0)</f>
        <v>0</v>
      </c>
      <c r="BG659" s="80">
        <f>IF(U659="zákl. přenesená",N659,0)</f>
        <v>0</v>
      </c>
      <c r="BH659" s="80">
        <f>IF(U659="sníž. přenesená",N659,0)</f>
        <v>0</v>
      </c>
      <c r="BI659" s="80">
        <f>IF(U659="nulová",N659,0)</f>
        <v>0</v>
      </c>
      <c r="BJ659" s="30" t="s">
        <v>118</v>
      </c>
      <c r="BK659" s="80">
        <f>ROUND(L659*K659,2)</f>
        <v>0</v>
      </c>
      <c r="BL659" s="30" t="s">
        <v>127</v>
      </c>
    </row>
    <row r="660" spans="2:64" s="86" customFormat="1" ht="22.5" customHeight="1" x14ac:dyDescent="0.25">
      <c r="B660" s="81"/>
      <c r="C660" s="440"/>
      <c r="D660" s="440"/>
      <c r="E660" s="83" t="s">
        <v>125</v>
      </c>
      <c r="F660" s="661" t="s">
        <v>920</v>
      </c>
      <c r="G660" s="662"/>
      <c r="H660" s="662"/>
      <c r="I660" s="662"/>
      <c r="J660" s="440"/>
      <c r="K660" s="84">
        <v>1</v>
      </c>
      <c r="L660" s="440"/>
      <c r="M660" s="440"/>
      <c r="N660" s="440"/>
      <c r="O660" s="440"/>
      <c r="P660" s="440"/>
      <c r="Q660" s="440"/>
      <c r="R660" s="85"/>
      <c r="T660" s="87"/>
      <c r="U660" s="440"/>
      <c r="V660" s="440"/>
      <c r="W660" s="440"/>
      <c r="X660" s="440"/>
      <c r="Y660" s="440"/>
      <c r="Z660" s="440"/>
      <c r="AA660" s="88"/>
      <c r="AT660" s="89" t="s">
        <v>130</v>
      </c>
      <c r="AU660" s="89" t="s">
        <v>128</v>
      </c>
      <c r="AV660" s="86" t="s">
        <v>128</v>
      </c>
      <c r="AW660" s="86" t="s">
        <v>131</v>
      </c>
      <c r="AX660" s="86" t="s">
        <v>118</v>
      </c>
      <c r="AY660" s="89" t="s">
        <v>120</v>
      </c>
    </row>
    <row r="661" spans="2:64" s="17" customFormat="1" ht="31.5" customHeight="1" x14ac:dyDescent="0.25">
      <c r="B661" s="70"/>
      <c r="C661" s="71" t="s">
        <v>921</v>
      </c>
      <c r="D661" s="71" t="s">
        <v>121</v>
      </c>
      <c r="E661" s="72" t="s">
        <v>922</v>
      </c>
      <c r="F661" s="671" t="s">
        <v>923</v>
      </c>
      <c r="G661" s="667"/>
      <c r="H661" s="667"/>
      <c r="I661" s="667"/>
      <c r="J661" s="73" t="s">
        <v>447</v>
      </c>
      <c r="K661" s="74">
        <v>1</v>
      </c>
      <c r="L661" s="666"/>
      <c r="M661" s="667"/>
      <c r="N661" s="666">
        <f>ROUND(L661*K661,2)</f>
        <v>0</v>
      </c>
      <c r="O661" s="667"/>
      <c r="P661" s="667"/>
      <c r="Q661" s="667"/>
      <c r="R661" s="75"/>
      <c r="T661" s="76" t="s">
        <v>125</v>
      </c>
      <c r="U661" s="77" t="s">
        <v>126</v>
      </c>
      <c r="V661" s="78">
        <v>2.024</v>
      </c>
      <c r="W661" s="78">
        <f>V661*K661</f>
        <v>2.024</v>
      </c>
      <c r="X661" s="78">
        <v>0</v>
      </c>
      <c r="Y661" s="78">
        <f>X661*K661</f>
        <v>0</v>
      </c>
      <c r="Z661" s="78">
        <v>0.27600000000000002</v>
      </c>
      <c r="AA661" s="79">
        <f>Z661*K661</f>
        <v>0.27600000000000002</v>
      </c>
      <c r="AR661" s="30" t="s">
        <v>127</v>
      </c>
      <c r="AT661" s="30" t="s">
        <v>121</v>
      </c>
      <c r="AU661" s="30" t="s">
        <v>128</v>
      </c>
      <c r="AY661" s="30" t="s">
        <v>120</v>
      </c>
      <c r="BE661" s="80">
        <f>IF(U661="základní",N661,0)</f>
        <v>0</v>
      </c>
      <c r="BF661" s="80">
        <f>IF(U661="snížená",N661,0)</f>
        <v>0</v>
      </c>
      <c r="BG661" s="80">
        <f>IF(U661="zákl. přenesená",N661,0)</f>
        <v>0</v>
      </c>
      <c r="BH661" s="80">
        <f>IF(U661="sníž. přenesená",N661,0)</f>
        <v>0</v>
      </c>
      <c r="BI661" s="80">
        <f>IF(U661="nulová",N661,0)</f>
        <v>0</v>
      </c>
      <c r="BJ661" s="30" t="s">
        <v>118</v>
      </c>
      <c r="BK661" s="80">
        <f>ROUND(L661*K661,2)</f>
        <v>0</v>
      </c>
      <c r="BL661" s="30" t="s">
        <v>127</v>
      </c>
    </row>
    <row r="662" spans="2:64" s="86" customFormat="1" ht="22.5" customHeight="1" x14ac:dyDescent="0.25">
      <c r="B662" s="81"/>
      <c r="C662" s="440"/>
      <c r="D662" s="440"/>
      <c r="E662" s="83" t="s">
        <v>125</v>
      </c>
      <c r="F662" s="661" t="s">
        <v>924</v>
      </c>
      <c r="G662" s="662"/>
      <c r="H662" s="662"/>
      <c r="I662" s="662"/>
      <c r="J662" s="440"/>
      <c r="K662" s="84">
        <v>1</v>
      </c>
      <c r="L662" s="440"/>
      <c r="M662" s="440"/>
      <c r="N662" s="440"/>
      <c r="O662" s="440"/>
      <c r="P662" s="440"/>
      <c r="Q662" s="440"/>
      <c r="R662" s="85"/>
      <c r="T662" s="87"/>
      <c r="U662" s="440"/>
      <c r="V662" s="440"/>
      <c r="W662" s="440"/>
      <c r="X662" s="440"/>
      <c r="Y662" s="440"/>
      <c r="Z662" s="440"/>
      <c r="AA662" s="88"/>
      <c r="AT662" s="89" t="s">
        <v>130</v>
      </c>
      <c r="AU662" s="89" t="s">
        <v>128</v>
      </c>
      <c r="AV662" s="86" t="s">
        <v>128</v>
      </c>
      <c r="AW662" s="86" t="s">
        <v>131</v>
      </c>
      <c r="AX662" s="86" t="s">
        <v>118</v>
      </c>
      <c r="AY662" s="89" t="s">
        <v>120</v>
      </c>
    </row>
    <row r="663" spans="2:64" s="17" customFormat="1" ht="31.5" customHeight="1" x14ac:dyDescent="0.25">
      <c r="B663" s="70"/>
      <c r="C663" s="71" t="s">
        <v>925</v>
      </c>
      <c r="D663" s="71" t="s">
        <v>121</v>
      </c>
      <c r="E663" s="72" t="s">
        <v>926</v>
      </c>
      <c r="F663" s="671" t="s">
        <v>927</v>
      </c>
      <c r="G663" s="667"/>
      <c r="H663" s="667"/>
      <c r="I663" s="667"/>
      <c r="J663" s="73" t="s">
        <v>134</v>
      </c>
      <c r="K663" s="74">
        <v>0.96699999999999997</v>
      </c>
      <c r="L663" s="666"/>
      <c r="M663" s="667"/>
      <c r="N663" s="666">
        <f>ROUND(L663*K663,2)</f>
        <v>0</v>
      </c>
      <c r="O663" s="667"/>
      <c r="P663" s="667"/>
      <c r="Q663" s="667"/>
      <c r="R663" s="75"/>
      <c r="T663" s="76" t="s">
        <v>125</v>
      </c>
      <c r="U663" s="77" t="s">
        <v>126</v>
      </c>
      <c r="V663" s="78">
        <v>5.016</v>
      </c>
      <c r="W663" s="78">
        <f>V663*K663</f>
        <v>4.8504719999999999</v>
      </c>
      <c r="X663" s="78">
        <v>0</v>
      </c>
      <c r="Y663" s="78">
        <f>X663*K663</f>
        <v>0</v>
      </c>
      <c r="Z663" s="78">
        <v>1.8</v>
      </c>
      <c r="AA663" s="79">
        <f>Z663*K663</f>
        <v>1.7405999999999999</v>
      </c>
      <c r="AR663" s="30" t="s">
        <v>127</v>
      </c>
      <c r="AT663" s="30" t="s">
        <v>121</v>
      </c>
      <c r="AU663" s="30" t="s">
        <v>128</v>
      </c>
      <c r="AY663" s="30" t="s">
        <v>120</v>
      </c>
      <c r="BE663" s="80">
        <f>IF(U663="základní",N663,0)</f>
        <v>0</v>
      </c>
      <c r="BF663" s="80">
        <f>IF(U663="snížená",N663,0)</f>
        <v>0</v>
      </c>
      <c r="BG663" s="80">
        <f>IF(U663="zákl. přenesená",N663,0)</f>
        <v>0</v>
      </c>
      <c r="BH663" s="80">
        <f>IF(U663="sníž. přenesená",N663,0)</f>
        <v>0</v>
      </c>
      <c r="BI663" s="80">
        <f>IF(U663="nulová",N663,0)</f>
        <v>0</v>
      </c>
      <c r="BJ663" s="30" t="s">
        <v>118</v>
      </c>
      <c r="BK663" s="80">
        <f>ROUND(L663*K663,2)</f>
        <v>0</v>
      </c>
      <c r="BL663" s="30" t="s">
        <v>127</v>
      </c>
    </row>
    <row r="664" spans="2:64" s="86" customFormat="1" ht="31.5" customHeight="1" x14ac:dyDescent="0.25">
      <c r="B664" s="81"/>
      <c r="C664" s="440"/>
      <c r="D664" s="440"/>
      <c r="E664" s="83" t="s">
        <v>125</v>
      </c>
      <c r="F664" s="661" t="s">
        <v>928</v>
      </c>
      <c r="G664" s="662"/>
      <c r="H664" s="662"/>
      <c r="I664" s="662"/>
      <c r="J664" s="440"/>
      <c r="K664" s="84">
        <v>0.96699999999999997</v>
      </c>
      <c r="L664" s="440"/>
      <c r="M664" s="440"/>
      <c r="N664" s="440"/>
      <c r="O664" s="440"/>
      <c r="P664" s="440"/>
      <c r="Q664" s="440"/>
      <c r="R664" s="85"/>
      <c r="T664" s="87"/>
      <c r="U664" s="440"/>
      <c r="V664" s="440"/>
      <c r="W664" s="440"/>
      <c r="X664" s="440"/>
      <c r="Y664" s="440"/>
      <c r="Z664" s="440"/>
      <c r="AA664" s="88"/>
      <c r="AT664" s="89" t="s">
        <v>130</v>
      </c>
      <c r="AU664" s="89" t="s">
        <v>128</v>
      </c>
      <c r="AV664" s="86" t="s">
        <v>128</v>
      </c>
      <c r="AW664" s="86" t="s">
        <v>131</v>
      </c>
      <c r="AX664" s="86" t="s">
        <v>118</v>
      </c>
      <c r="AY664" s="89" t="s">
        <v>120</v>
      </c>
    </row>
    <row r="665" spans="2:64" s="17" customFormat="1" ht="31.5" customHeight="1" x14ac:dyDescent="0.25">
      <c r="B665" s="70"/>
      <c r="C665" s="71" t="s">
        <v>929</v>
      </c>
      <c r="D665" s="71" t="s">
        <v>121</v>
      </c>
      <c r="E665" s="72" t="s">
        <v>930</v>
      </c>
      <c r="F665" s="671" t="s">
        <v>931</v>
      </c>
      <c r="G665" s="667"/>
      <c r="H665" s="667"/>
      <c r="I665" s="667"/>
      <c r="J665" s="73" t="s">
        <v>134</v>
      </c>
      <c r="K665" s="74">
        <v>1.633</v>
      </c>
      <c r="L665" s="666"/>
      <c r="M665" s="667"/>
      <c r="N665" s="666">
        <f>ROUND(L665*K665,2)</f>
        <v>0</v>
      </c>
      <c r="O665" s="667"/>
      <c r="P665" s="667"/>
      <c r="Q665" s="667"/>
      <c r="R665" s="75"/>
      <c r="T665" s="76" t="s">
        <v>125</v>
      </c>
      <c r="U665" s="77" t="s">
        <v>126</v>
      </c>
      <c r="V665" s="78">
        <v>5.7960000000000003</v>
      </c>
      <c r="W665" s="78">
        <f>V665*K665</f>
        <v>9.4648680000000009</v>
      </c>
      <c r="X665" s="78">
        <v>0</v>
      </c>
      <c r="Y665" s="78">
        <f>X665*K665</f>
        <v>0</v>
      </c>
      <c r="Z665" s="78">
        <v>1.8</v>
      </c>
      <c r="AA665" s="79">
        <f>Z665*K665</f>
        <v>2.9394</v>
      </c>
      <c r="AR665" s="30" t="s">
        <v>127</v>
      </c>
      <c r="AT665" s="30" t="s">
        <v>121</v>
      </c>
      <c r="AU665" s="30" t="s">
        <v>128</v>
      </c>
      <c r="AY665" s="30" t="s">
        <v>120</v>
      </c>
      <c r="BE665" s="80">
        <f>IF(U665="základní",N665,0)</f>
        <v>0</v>
      </c>
      <c r="BF665" s="80">
        <f>IF(U665="snížená",N665,0)</f>
        <v>0</v>
      </c>
      <c r="BG665" s="80">
        <f>IF(U665="zákl. přenesená",N665,0)</f>
        <v>0</v>
      </c>
      <c r="BH665" s="80">
        <f>IF(U665="sníž. přenesená",N665,0)</f>
        <v>0</v>
      </c>
      <c r="BI665" s="80">
        <f>IF(U665="nulová",N665,0)</f>
        <v>0</v>
      </c>
      <c r="BJ665" s="30" t="s">
        <v>118</v>
      </c>
      <c r="BK665" s="80">
        <f>ROUND(L665*K665,2)</f>
        <v>0</v>
      </c>
      <c r="BL665" s="30" t="s">
        <v>127</v>
      </c>
    </row>
    <row r="666" spans="2:64" s="86" customFormat="1" ht="31.5" customHeight="1" x14ac:dyDescent="0.25">
      <c r="B666" s="81"/>
      <c r="C666" s="440"/>
      <c r="D666" s="440"/>
      <c r="E666" s="83" t="s">
        <v>125</v>
      </c>
      <c r="F666" s="661" t="s">
        <v>932</v>
      </c>
      <c r="G666" s="662"/>
      <c r="H666" s="662"/>
      <c r="I666" s="662"/>
      <c r="J666" s="440"/>
      <c r="K666" s="84">
        <v>0.38700000000000001</v>
      </c>
      <c r="L666" s="440"/>
      <c r="M666" s="440"/>
      <c r="N666" s="440"/>
      <c r="O666" s="440"/>
      <c r="P666" s="440"/>
      <c r="Q666" s="440"/>
      <c r="R666" s="85"/>
      <c r="T666" s="87"/>
      <c r="U666" s="440"/>
      <c r="V666" s="440"/>
      <c r="W666" s="440"/>
      <c r="X666" s="440"/>
      <c r="Y666" s="440"/>
      <c r="Z666" s="440"/>
      <c r="AA666" s="88"/>
      <c r="AT666" s="89" t="s">
        <v>130</v>
      </c>
      <c r="AU666" s="89" t="s">
        <v>128</v>
      </c>
      <c r="AV666" s="86" t="s">
        <v>128</v>
      </c>
      <c r="AW666" s="86" t="s">
        <v>131</v>
      </c>
      <c r="AX666" s="86" t="s">
        <v>119</v>
      </c>
      <c r="AY666" s="89" t="s">
        <v>120</v>
      </c>
    </row>
    <row r="667" spans="2:64" s="86" customFormat="1" ht="31.5" customHeight="1" x14ac:dyDescent="0.25">
      <c r="B667" s="81"/>
      <c r="C667" s="440"/>
      <c r="D667" s="440"/>
      <c r="E667" s="83" t="s">
        <v>125</v>
      </c>
      <c r="F667" s="663" t="s">
        <v>933</v>
      </c>
      <c r="G667" s="662"/>
      <c r="H667" s="662"/>
      <c r="I667" s="662"/>
      <c r="J667" s="440"/>
      <c r="K667" s="84">
        <v>5.6000000000000001E-2</v>
      </c>
      <c r="L667" s="440"/>
      <c r="M667" s="440"/>
      <c r="N667" s="440"/>
      <c r="O667" s="440"/>
      <c r="P667" s="440"/>
      <c r="Q667" s="440"/>
      <c r="R667" s="85"/>
      <c r="T667" s="87"/>
      <c r="U667" s="440"/>
      <c r="V667" s="440"/>
      <c r="W667" s="440"/>
      <c r="X667" s="440"/>
      <c r="Y667" s="440"/>
      <c r="Z667" s="440"/>
      <c r="AA667" s="88"/>
      <c r="AT667" s="89" t="s">
        <v>130</v>
      </c>
      <c r="AU667" s="89" t="s">
        <v>128</v>
      </c>
      <c r="AV667" s="86" t="s">
        <v>128</v>
      </c>
      <c r="AW667" s="86" t="s">
        <v>131</v>
      </c>
      <c r="AX667" s="86" t="s">
        <v>119</v>
      </c>
      <c r="AY667" s="89" t="s">
        <v>120</v>
      </c>
    </row>
    <row r="668" spans="2:64" s="86" customFormat="1" ht="31.5" customHeight="1" x14ac:dyDescent="0.25">
      <c r="B668" s="81"/>
      <c r="C668" s="440"/>
      <c r="D668" s="440"/>
      <c r="E668" s="83" t="s">
        <v>125</v>
      </c>
      <c r="F668" s="663" t="s">
        <v>934</v>
      </c>
      <c r="G668" s="662"/>
      <c r="H668" s="662"/>
      <c r="I668" s="662"/>
      <c r="J668" s="440"/>
      <c r="K668" s="84">
        <v>0.33600000000000002</v>
      </c>
      <c r="L668" s="440"/>
      <c r="M668" s="440"/>
      <c r="N668" s="440"/>
      <c r="O668" s="440"/>
      <c r="P668" s="440"/>
      <c r="Q668" s="440"/>
      <c r="R668" s="85"/>
      <c r="T668" s="87"/>
      <c r="U668" s="440"/>
      <c r="V668" s="440"/>
      <c r="W668" s="440"/>
      <c r="X668" s="440"/>
      <c r="Y668" s="440"/>
      <c r="Z668" s="440"/>
      <c r="AA668" s="88"/>
      <c r="AT668" s="89" t="s">
        <v>130</v>
      </c>
      <c r="AU668" s="89" t="s">
        <v>128</v>
      </c>
      <c r="AV668" s="86" t="s">
        <v>128</v>
      </c>
      <c r="AW668" s="86" t="s">
        <v>131</v>
      </c>
      <c r="AX668" s="86" t="s">
        <v>119</v>
      </c>
      <c r="AY668" s="89" t="s">
        <v>120</v>
      </c>
    </row>
    <row r="669" spans="2:64" s="86" customFormat="1" ht="31.5" customHeight="1" x14ac:dyDescent="0.25">
      <c r="B669" s="81"/>
      <c r="C669" s="440"/>
      <c r="D669" s="440"/>
      <c r="E669" s="83" t="s">
        <v>125</v>
      </c>
      <c r="F669" s="663" t="s">
        <v>935</v>
      </c>
      <c r="G669" s="662"/>
      <c r="H669" s="662"/>
      <c r="I669" s="662"/>
      <c r="J669" s="440"/>
      <c r="K669" s="84">
        <v>9.8000000000000004E-2</v>
      </c>
      <c r="L669" s="440"/>
      <c r="M669" s="440"/>
      <c r="N669" s="440"/>
      <c r="O669" s="440"/>
      <c r="P669" s="440"/>
      <c r="Q669" s="440"/>
      <c r="R669" s="85"/>
      <c r="T669" s="87"/>
      <c r="U669" s="440"/>
      <c r="V669" s="440"/>
      <c r="W669" s="440"/>
      <c r="X669" s="440"/>
      <c r="Y669" s="440"/>
      <c r="Z669" s="440"/>
      <c r="AA669" s="88"/>
      <c r="AT669" s="89" t="s">
        <v>130</v>
      </c>
      <c r="AU669" s="89" t="s">
        <v>128</v>
      </c>
      <c r="AV669" s="86" t="s">
        <v>128</v>
      </c>
      <c r="AW669" s="86" t="s">
        <v>131</v>
      </c>
      <c r="AX669" s="86" t="s">
        <v>119</v>
      </c>
      <c r="AY669" s="89" t="s">
        <v>120</v>
      </c>
    </row>
    <row r="670" spans="2:64" s="86" customFormat="1" ht="31.5" customHeight="1" x14ac:dyDescent="0.25">
      <c r="B670" s="81"/>
      <c r="C670" s="440"/>
      <c r="D670" s="440"/>
      <c r="E670" s="83" t="s">
        <v>125</v>
      </c>
      <c r="F670" s="663" t="s">
        <v>936</v>
      </c>
      <c r="G670" s="662"/>
      <c r="H670" s="662"/>
      <c r="I670" s="662"/>
      <c r="J670" s="440"/>
      <c r="K670" s="84">
        <v>0.42399999999999999</v>
      </c>
      <c r="L670" s="440"/>
      <c r="M670" s="440"/>
      <c r="N670" s="440"/>
      <c r="O670" s="440"/>
      <c r="P670" s="440"/>
      <c r="Q670" s="440"/>
      <c r="R670" s="85"/>
      <c r="T670" s="87"/>
      <c r="U670" s="440"/>
      <c r="V670" s="440"/>
      <c r="W670" s="440"/>
      <c r="X670" s="440"/>
      <c r="Y670" s="440"/>
      <c r="Z670" s="440"/>
      <c r="AA670" s="88"/>
      <c r="AT670" s="89" t="s">
        <v>130</v>
      </c>
      <c r="AU670" s="89" t="s">
        <v>128</v>
      </c>
      <c r="AV670" s="86" t="s">
        <v>128</v>
      </c>
      <c r="AW670" s="86" t="s">
        <v>131</v>
      </c>
      <c r="AX670" s="86" t="s">
        <v>119</v>
      </c>
      <c r="AY670" s="89" t="s">
        <v>120</v>
      </c>
    </row>
    <row r="671" spans="2:64" s="86" customFormat="1" ht="31.5" customHeight="1" x14ac:dyDescent="0.25">
      <c r="B671" s="81"/>
      <c r="C671" s="440"/>
      <c r="D671" s="440"/>
      <c r="E671" s="83" t="s">
        <v>125</v>
      </c>
      <c r="F671" s="663" t="s">
        <v>937</v>
      </c>
      <c r="G671" s="662"/>
      <c r="H671" s="662"/>
      <c r="I671" s="662"/>
      <c r="J671" s="440"/>
      <c r="K671" s="84">
        <v>0.20599999999999999</v>
      </c>
      <c r="L671" s="440"/>
      <c r="M671" s="440"/>
      <c r="N671" s="440"/>
      <c r="O671" s="440"/>
      <c r="P671" s="440"/>
      <c r="Q671" s="440"/>
      <c r="R671" s="85"/>
      <c r="T671" s="87"/>
      <c r="U671" s="440"/>
      <c r="V671" s="440"/>
      <c r="W671" s="440"/>
      <c r="X671" s="440"/>
      <c r="Y671" s="440"/>
      <c r="Z671" s="440"/>
      <c r="AA671" s="88"/>
      <c r="AT671" s="89" t="s">
        <v>130</v>
      </c>
      <c r="AU671" s="89" t="s">
        <v>128</v>
      </c>
      <c r="AV671" s="86" t="s">
        <v>128</v>
      </c>
      <c r="AW671" s="86" t="s">
        <v>131</v>
      </c>
      <c r="AX671" s="86" t="s">
        <v>119</v>
      </c>
      <c r="AY671" s="89" t="s">
        <v>120</v>
      </c>
    </row>
    <row r="672" spans="2:64" s="86" customFormat="1" ht="31.5" customHeight="1" x14ac:dyDescent="0.25">
      <c r="B672" s="81"/>
      <c r="C672" s="440"/>
      <c r="D672" s="440"/>
      <c r="E672" s="83" t="s">
        <v>125</v>
      </c>
      <c r="F672" s="663" t="s">
        <v>938</v>
      </c>
      <c r="G672" s="662"/>
      <c r="H672" s="662"/>
      <c r="I672" s="662"/>
      <c r="J672" s="440"/>
      <c r="K672" s="84">
        <v>0.126</v>
      </c>
      <c r="L672" s="440"/>
      <c r="M672" s="440"/>
      <c r="N672" s="440"/>
      <c r="O672" s="440"/>
      <c r="P672" s="440"/>
      <c r="Q672" s="440"/>
      <c r="R672" s="85"/>
      <c r="T672" s="87"/>
      <c r="U672" s="440"/>
      <c r="V672" s="440"/>
      <c r="W672" s="440"/>
      <c r="X672" s="440"/>
      <c r="Y672" s="440"/>
      <c r="Z672" s="440"/>
      <c r="AA672" s="88"/>
      <c r="AT672" s="89" t="s">
        <v>130</v>
      </c>
      <c r="AU672" s="89" t="s">
        <v>128</v>
      </c>
      <c r="AV672" s="86" t="s">
        <v>128</v>
      </c>
      <c r="AW672" s="86" t="s">
        <v>131</v>
      </c>
      <c r="AX672" s="86" t="s">
        <v>119</v>
      </c>
      <c r="AY672" s="89" t="s">
        <v>120</v>
      </c>
    </row>
    <row r="673" spans="2:64" s="95" customFormat="1" ht="22.5" customHeight="1" x14ac:dyDescent="0.25">
      <c r="B673" s="90"/>
      <c r="C673" s="441"/>
      <c r="D673" s="441"/>
      <c r="E673" s="92" t="s">
        <v>125</v>
      </c>
      <c r="F673" s="664" t="s">
        <v>146</v>
      </c>
      <c r="G673" s="665"/>
      <c r="H673" s="665"/>
      <c r="I673" s="665"/>
      <c r="J673" s="441"/>
      <c r="K673" s="93">
        <v>1.633</v>
      </c>
      <c r="L673" s="441"/>
      <c r="M673" s="441"/>
      <c r="N673" s="441"/>
      <c r="O673" s="441"/>
      <c r="P673" s="441"/>
      <c r="Q673" s="441"/>
      <c r="R673" s="94"/>
      <c r="T673" s="96"/>
      <c r="U673" s="441"/>
      <c r="V673" s="441"/>
      <c r="W673" s="441"/>
      <c r="X673" s="441"/>
      <c r="Y673" s="441"/>
      <c r="Z673" s="441"/>
      <c r="AA673" s="97"/>
      <c r="AT673" s="98" t="s">
        <v>130</v>
      </c>
      <c r="AU673" s="98" t="s">
        <v>128</v>
      </c>
      <c r="AV673" s="95" t="s">
        <v>127</v>
      </c>
      <c r="AW673" s="95" t="s">
        <v>131</v>
      </c>
      <c r="AX673" s="95" t="s">
        <v>118</v>
      </c>
      <c r="AY673" s="98" t="s">
        <v>120</v>
      </c>
    </row>
    <row r="674" spans="2:64" s="17" customFormat="1" ht="31.5" customHeight="1" x14ac:dyDescent="0.25">
      <c r="B674" s="70"/>
      <c r="C674" s="71" t="s">
        <v>939</v>
      </c>
      <c r="D674" s="71" t="s">
        <v>121</v>
      </c>
      <c r="E674" s="72" t="s">
        <v>940</v>
      </c>
      <c r="F674" s="671" t="s">
        <v>941</v>
      </c>
      <c r="G674" s="667"/>
      <c r="H674" s="667"/>
      <c r="I674" s="667"/>
      <c r="J674" s="73" t="s">
        <v>172</v>
      </c>
      <c r="K674" s="74">
        <v>1.7729999999999999</v>
      </c>
      <c r="L674" s="666"/>
      <c r="M674" s="667"/>
      <c r="N674" s="666">
        <f>ROUND(L674*K674,2)</f>
        <v>0</v>
      </c>
      <c r="O674" s="667"/>
      <c r="P674" s="667"/>
      <c r="Q674" s="667"/>
      <c r="R674" s="75"/>
      <c r="T674" s="76" t="s">
        <v>125</v>
      </c>
      <c r="U674" s="77" t="s">
        <v>126</v>
      </c>
      <c r="V674" s="78">
        <v>0.43</v>
      </c>
      <c r="W674" s="78">
        <f>V674*K674</f>
        <v>0.7623899999999999</v>
      </c>
      <c r="X674" s="78">
        <v>0</v>
      </c>
      <c r="Y674" s="78">
        <f>X674*K674</f>
        <v>0</v>
      </c>
      <c r="Z674" s="78">
        <v>0.27</v>
      </c>
      <c r="AA674" s="79">
        <f>Z674*K674</f>
        <v>0.47871000000000002</v>
      </c>
      <c r="AR674" s="30" t="s">
        <v>127</v>
      </c>
      <c r="AT674" s="30" t="s">
        <v>121</v>
      </c>
      <c r="AU674" s="30" t="s">
        <v>128</v>
      </c>
      <c r="AY674" s="30" t="s">
        <v>120</v>
      </c>
      <c r="BE674" s="80">
        <f>IF(U674="základní",N674,0)</f>
        <v>0</v>
      </c>
      <c r="BF674" s="80">
        <f>IF(U674="snížená",N674,0)</f>
        <v>0</v>
      </c>
      <c r="BG674" s="80">
        <f>IF(U674="zákl. přenesená",N674,0)</f>
        <v>0</v>
      </c>
      <c r="BH674" s="80">
        <f>IF(U674="sníž. přenesená",N674,0)</f>
        <v>0</v>
      </c>
      <c r="BI674" s="80">
        <f>IF(U674="nulová",N674,0)</f>
        <v>0</v>
      </c>
      <c r="BJ674" s="30" t="s">
        <v>118</v>
      </c>
      <c r="BK674" s="80">
        <f>ROUND(L674*K674,2)</f>
        <v>0</v>
      </c>
      <c r="BL674" s="30" t="s">
        <v>127</v>
      </c>
    </row>
    <row r="675" spans="2:64" s="86" customFormat="1" ht="31.5" customHeight="1" x14ac:dyDescent="0.25">
      <c r="B675" s="81"/>
      <c r="C675" s="440"/>
      <c r="D675" s="440"/>
      <c r="E675" s="83" t="s">
        <v>125</v>
      </c>
      <c r="F675" s="661" t="s">
        <v>942</v>
      </c>
      <c r="G675" s="662"/>
      <c r="H675" s="662"/>
      <c r="I675" s="662"/>
      <c r="J675" s="440"/>
      <c r="K675" s="84">
        <v>1.7729999999999999</v>
      </c>
      <c r="L675" s="440"/>
      <c r="M675" s="440"/>
      <c r="N675" s="440"/>
      <c r="O675" s="440"/>
      <c r="P675" s="440"/>
      <c r="Q675" s="440"/>
      <c r="R675" s="85"/>
      <c r="T675" s="87"/>
      <c r="U675" s="440"/>
      <c r="V675" s="440"/>
      <c r="W675" s="440"/>
      <c r="X675" s="440"/>
      <c r="Y675" s="440"/>
      <c r="Z675" s="440"/>
      <c r="AA675" s="88"/>
      <c r="AT675" s="89" t="s">
        <v>130</v>
      </c>
      <c r="AU675" s="89" t="s">
        <v>128</v>
      </c>
      <c r="AV675" s="86" t="s">
        <v>128</v>
      </c>
      <c r="AW675" s="86" t="s">
        <v>131</v>
      </c>
      <c r="AX675" s="86" t="s">
        <v>118</v>
      </c>
      <c r="AY675" s="89" t="s">
        <v>120</v>
      </c>
    </row>
    <row r="676" spans="2:64" s="17" customFormat="1" ht="31.5" customHeight="1" x14ac:dyDescent="0.25">
      <c r="B676" s="70"/>
      <c r="C676" s="71" t="s">
        <v>943</v>
      </c>
      <c r="D676" s="71" t="s">
        <v>121</v>
      </c>
      <c r="E676" s="72" t="s">
        <v>944</v>
      </c>
      <c r="F676" s="671" t="s">
        <v>945</v>
      </c>
      <c r="G676" s="667"/>
      <c r="H676" s="667"/>
      <c r="I676" s="667"/>
      <c r="J676" s="73" t="s">
        <v>134</v>
      </c>
      <c r="K676" s="74">
        <v>3.26</v>
      </c>
      <c r="L676" s="666"/>
      <c r="M676" s="667"/>
      <c r="N676" s="666">
        <f>ROUND(L676*K676,2)</f>
        <v>0</v>
      </c>
      <c r="O676" s="667"/>
      <c r="P676" s="667"/>
      <c r="Q676" s="667"/>
      <c r="R676" s="75"/>
      <c r="T676" s="76" t="s">
        <v>125</v>
      </c>
      <c r="U676" s="77" t="s">
        <v>126</v>
      </c>
      <c r="V676" s="78">
        <v>3.6080000000000001</v>
      </c>
      <c r="W676" s="78">
        <f>V676*K676</f>
        <v>11.762079999999999</v>
      </c>
      <c r="X676" s="78">
        <v>0</v>
      </c>
      <c r="Y676" s="78">
        <f>X676*K676</f>
        <v>0</v>
      </c>
      <c r="Z676" s="78">
        <v>1.8</v>
      </c>
      <c r="AA676" s="79">
        <f>Z676*K676</f>
        <v>5.8679999999999994</v>
      </c>
      <c r="AR676" s="30" t="s">
        <v>127</v>
      </c>
      <c r="AT676" s="30" t="s">
        <v>121</v>
      </c>
      <c r="AU676" s="30" t="s">
        <v>128</v>
      </c>
      <c r="AY676" s="30" t="s">
        <v>120</v>
      </c>
      <c r="BE676" s="80">
        <f>IF(U676="základní",N676,0)</f>
        <v>0</v>
      </c>
      <c r="BF676" s="80">
        <f>IF(U676="snížená",N676,0)</f>
        <v>0</v>
      </c>
      <c r="BG676" s="80">
        <f>IF(U676="zákl. přenesená",N676,0)</f>
        <v>0</v>
      </c>
      <c r="BH676" s="80">
        <f>IF(U676="sníž. přenesená",N676,0)</f>
        <v>0</v>
      </c>
      <c r="BI676" s="80">
        <f>IF(U676="nulová",N676,0)</f>
        <v>0</v>
      </c>
      <c r="BJ676" s="30" t="s">
        <v>118</v>
      </c>
      <c r="BK676" s="80">
        <f>ROUND(L676*K676,2)</f>
        <v>0</v>
      </c>
      <c r="BL676" s="30" t="s">
        <v>127</v>
      </c>
    </row>
    <row r="677" spans="2:64" s="86" customFormat="1" ht="31.5" customHeight="1" x14ac:dyDescent="0.25">
      <c r="B677" s="81"/>
      <c r="C677" s="440"/>
      <c r="D677" s="440"/>
      <c r="E677" s="83" t="s">
        <v>125</v>
      </c>
      <c r="F677" s="661" t="s">
        <v>946</v>
      </c>
      <c r="G677" s="662"/>
      <c r="H677" s="662"/>
      <c r="I677" s="662"/>
      <c r="J677" s="440"/>
      <c r="K677" s="84">
        <v>0.93600000000000005</v>
      </c>
      <c r="L677" s="440"/>
      <c r="M677" s="440"/>
      <c r="N677" s="440"/>
      <c r="O677" s="440"/>
      <c r="P677" s="440"/>
      <c r="Q677" s="440"/>
      <c r="R677" s="85"/>
      <c r="T677" s="87"/>
      <c r="U677" s="440"/>
      <c r="V677" s="440"/>
      <c r="W677" s="440"/>
      <c r="X677" s="440"/>
      <c r="Y677" s="440"/>
      <c r="Z677" s="440"/>
      <c r="AA677" s="88"/>
      <c r="AT677" s="89" t="s">
        <v>130</v>
      </c>
      <c r="AU677" s="89" t="s">
        <v>128</v>
      </c>
      <c r="AV677" s="86" t="s">
        <v>128</v>
      </c>
      <c r="AW677" s="86" t="s">
        <v>131</v>
      </c>
      <c r="AX677" s="86" t="s">
        <v>119</v>
      </c>
      <c r="AY677" s="89" t="s">
        <v>120</v>
      </c>
    </row>
    <row r="678" spans="2:64" s="86" customFormat="1" ht="31.5" customHeight="1" x14ac:dyDescent="0.25">
      <c r="B678" s="81"/>
      <c r="C678" s="440"/>
      <c r="D678" s="440"/>
      <c r="E678" s="83" t="s">
        <v>125</v>
      </c>
      <c r="F678" s="663" t="s">
        <v>947</v>
      </c>
      <c r="G678" s="662"/>
      <c r="H678" s="662"/>
      <c r="I678" s="662"/>
      <c r="J678" s="440"/>
      <c r="K678" s="84">
        <v>0.83899999999999997</v>
      </c>
      <c r="L678" s="440"/>
      <c r="M678" s="440"/>
      <c r="N678" s="440"/>
      <c r="O678" s="440"/>
      <c r="P678" s="440"/>
      <c r="Q678" s="440"/>
      <c r="R678" s="85"/>
      <c r="T678" s="87"/>
      <c r="U678" s="440"/>
      <c r="V678" s="440"/>
      <c r="W678" s="440"/>
      <c r="X678" s="440"/>
      <c r="Y678" s="440"/>
      <c r="Z678" s="440"/>
      <c r="AA678" s="88"/>
      <c r="AT678" s="89" t="s">
        <v>130</v>
      </c>
      <c r="AU678" s="89" t="s">
        <v>128</v>
      </c>
      <c r="AV678" s="86" t="s">
        <v>128</v>
      </c>
      <c r="AW678" s="86" t="s">
        <v>131</v>
      </c>
      <c r="AX678" s="86" t="s">
        <v>119</v>
      </c>
      <c r="AY678" s="89" t="s">
        <v>120</v>
      </c>
    </row>
    <row r="679" spans="2:64" s="86" customFormat="1" ht="31.5" customHeight="1" x14ac:dyDescent="0.25">
      <c r="B679" s="81"/>
      <c r="C679" s="440"/>
      <c r="D679" s="440"/>
      <c r="E679" s="83" t="s">
        <v>125</v>
      </c>
      <c r="F679" s="663" t="s">
        <v>948</v>
      </c>
      <c r="G679" s="662"/>
      <c r="H679" s="662"/>
      <c r="I679" s="662"/>
      <c r="J679" s="440"/>
      <c r="K679" s="84">
        <v>1.4850000000000001</v>
      </c>
      <c r="L679" s="440"/>
      <c r="M679" s="440"/>
      <c r="N679" s="440"/>
      <c r="O679" s="440"/>
      <c r="P679" s="440"/>
      <c r="Q679" s="440"/>
      <c r="R679" s="85"/>
      <c r="T679" s="87"/>
      <c r="U679" s="440"/>
      <c r="V679" s="440"/>
      <c r="W679" s="440"/>
      <c r="X679" s="440"/>
      <c r="Y679" s="440"/>
      <c r="Z679" s="440"/>
      <c r="AA679" s="88"/>
      <c r="AT679" s="89" t="s">
        <v>130</v>
      </c>
      <c r="AU679" s="89" t="s">
        <v>128</v>
      </c>
      <c r="AV679" s="86" t="s">
        <v>128</v>
      </c>
      <c r="AW679" s="86" t="s">
        <v>131</v>
      </c>
      <c r="AX679" s="86" t="s">
        <v>119</v>
      </c>
      <c r="AY679" s="89" t="s">
        <v>120</v>
      </c>
    </row>
    <row r="680" spans="2:64" s="95" customFormat="1" ht="22.5" customHeight="1" x14ac:dyDescent="0.25">
      <c r="B680" s="90"/>
      <c r="C680" s="441"/>
      <c r="D680" s="441"/>
      <c r="E680" s="92" t="s">
        <v>125</v>
      </c>
      <c r="F680" s="664" t="s">
        <v>146</v>
      </c>
      <c r="G680" s="665"/>
      <c r="H680" s="665"/>
      <c r="I680" s="665"/>
      <c r="J680" s="441"/>
      <c r="K680" s="93">
        <v>3.26</v>
      </c>
      <c r="L680" s="441"/>
      <c r="M680" s="441"/>
      <c r="N680" s="441"/>
      <c r="O680" s="441"/>
      <c r="P680" s="441"/>
      <c r="Q680" s="441"/>
      <c r="R680" s="94"/>
      <c r="T680" s="96"/>
      <c r="U680" s="441"/>
      <c r="V680" s="441"/>
      <c r="W680" s="441"/>
      <c r="X680" s="441"/>
      <c r="Y680" s="441"/>
      <c r="Z680" s="441"/>
      <c r="AA680" s="97"/>
      <c r="AT680" s="98" t="s">
        <v>130</v>
      </c>
      <c r="AU680" s="98" t="s">
        <v>128</v>
      </c>
      <c r="AV680" s="95" t="s">
        <v>127</v>
      </c>
      <c r="AW680" s="95" t="s">
        <v>131</v>
      </c>
      <c r="AX680" s="95" t="s">
        <v>118</v>
      </c>
      <c r="AY680" s="98" t="s">
        <v>120</v>
      </c>
    </row>
    <row r="681" spans="2:64" s="17" customFormat="1" ht="31.5" customHeight="1" x14ac:dyDescent="0.25">
      <c r="B681" s="70"/>
      <c r="C681" s="71" t="s">
        <v>949</v>
      </c>
      <c r="D681" s="71" t="s">
        <v>121</v>
      </c>
      <c r="E681" s="72" t="s">
        <v>950</v>
      </c>
      <c r="F681" s="671" t="s">
        <v>951</v>
      </c>
      <c r="G681" s="667"/>
      <c r="H681" s="667"/>
      <c r="I681" s="667"/>
      <c r="J681" s="73" t="s">
        <v>447</v>
      </c>
      <c r="K681" s="74">
        <v>2</v>
      </c>
      <c r="L681" s="666"/>
      <c r="M681" s="667"/>
      <c r="N681" s="666">
        <f>ROUND(L681*K681,2)</f>
        <v>0</v>
      </c>
      <c r="O681" s="667"/>
      <c r="P681" s="667"/>
      <c r="Q681" s="667"/>
      <c r="R681" s="75"/>
      <c r="T681" s="76" t="s">
        <v>125</v>
      </c>
      <c r="U681" s="77" t="s">
        <v>126</v>
      </c>
      <c r="V681" s="78">
        <v>5.9260000000000002</v>
      </c>
      <c r="W681" s="78">
        <f>V681*K681</f>
        <v>11.852</v>
      </c>
      <c r="X681" s="78">
        <v>0</v>
      </c>
      <c r="Y681" s="78">
        <f>X681*K681</f>
        <v>0</v>
      </c>
      <c r="Z681" s="78">
        <v>0.13900000000000001</v>
      </c>
      <c r="AA681" s="79">
        <f>Z681*K681</f>
        <v>0.27800000000000002</v>
      </c>
      <c r="AR681" s="30" t="s">
        <v>127</v>
      </c>
      <c r="AT681" s="30" t="s">
        <v>121</v>
      </c>
      <c r="AU681" s="30" t="s">
        <v>128</v>
      </c>
      <c r="AY681" s="30" t="s">
        <v>120</v>
      </c>
      <c r="BE681" s="80">
        <f>IF(U681="základní",N681,0)</f>
        <v>0</v>
      </c>
      <c r="BF681" s="80">
        <f>IF(U681="snížená",N681,0)</f>
        <v>0</v>
      </c>
      <c r="BG681" s="80">
        <f>IF(U681="zákl. přenesená",N681,0)</f>
        <v>0</v>
      </c>
      <c r="BH681" s="80">
        <f>IF(U681="sníž. přenesená",N681,0)</f>
        <v>0</v>
      </c>
      <c r="BI681" s="80">
        <f>IF(U681="nulová",N681,0)</f>
        <v>0</v>
      </c>
      <c r="BJ681" s="30" t="s">
        <v>118</v>
      </c>
      <c r="BK681" s="80">
        <f>ROUND(L681*K681,2)</f>
        <v>0</v>
      </c>
      <c r="BL681" s="30" t="s">
        <v>127</v>
      </c>
    </row>
    <row r="682" spans="2:64" s="86" customFormat="1" ht="31.5" customHeight="1" x14ac:dyDescent="0.25">
      <c r="B682" s="81"/>
      <c r="C682" s="440"/>
      <c r="D682" s="440"/>
      <c r="E682" s="83" t="s">
        <v>125</v>
      </c>
      <c r="F682" s="661" t="s">
        <v>952</v>
      </c>
      <c r="G682" s="662"/>
      <c r="H682" s="662"/>
      <c r="I682" s="662"/>
      <c r="J682" s="440"/>
      <c r="K682" s="84">
        <v>2</v>
      </c>
      <c r="L682" s="440"/>
      <c r="M682" s="440"/>
      <c r="N682" s="440"/>
      <c r="O682" s="440"/>
      <c r="P682" s="440"/>
      <c r="Q682" s="440"/>
      <c r="R682" s="85"/>
      <c r="T682" s="87"/>
      <c r="U682" s="440"/>
      <c r="V682" s="440"/>
      <c r="W682" s="440"/>
      <c r="X682" s="440"/>
      <c r="Y682" s="440"/>
      <c r="Z682" s="440"/>
      <c r="AA682" s="88"/>
      <c r="AT682" s="89" t="s">
        <v>130</v>
      </c>
      <c r="AU682" s="89" t="s">
        <v>128</v>
      </c>
      <c r="AV682" s="86" t="s">
        <v>128</v>
      </c>
      <c r="AW682" s="86" t="s">
        <v>131</v>
      </c>
      <c r="AX682" s="86" t="s">
        <v>118</v>
      </c>
      <c r="AY682" s="89" t="s">
        <v>120</v>
      </c>
    </row>
    <row r="683" spans="2:64" s="17" customFormat="1" ht="31.5" customHeight="1" x14ac:dyDescent="0.25">
      <c r="B683" s="70"/>
      <c r="C683" s="71" t="s">
        <v>953</v>
      </c>
      <c r="D683" s="71" t="s">
        <v>121</v>
      </c>
      <c r="E683" s="72" t="s">
        <v>954</v>
      </c>
      <c r="F683" s="671" t="s">
        <v>955</v>
      </c>
      <c r="G683" s="667"/>
      <c r="H683" s="667"/>
      <c r="I683" s="667"/>
      <c r="J683" s="73" t="s">
        <v>447</v>
      </c>
      <c r="K683" s="74">
        <v>2</v>
      </c>
      <c r="L683" s="666"/>
      <c r="M683" s="667"/>
      <c r="N683" s="666">
        <f>ROUND(L683*K683,2)</f>
        <v>0</v>
      </c>
      <c r="O683" s="667"/>
      <c r="P683" s="667"/>
      <c r="Q683" s="667"/>
      <c r="R683" s="75"/>
      <c r="T683" s="76" t="s">
        <v>125</v>
      </c>
      <c r="U683" s="77" t="s">
        <v>126</v>
      </c>
      <c r="V683" s="78">
        <v>9.2739999999999991</v>
      </c>
      <c r="W683" s="78">
        <f>V683*K683</f>
        <v>18.547999999999998</v>
      </c>
      <c r="X683" s="78">
        <v>0</v>
      </c>
      <c r="Y683" s="78">
        <f>X683*K683</f>
        <v>0</v>
      </c>
      <c r="Z683" s="78">
        <v>0.374</v>
      </c>
      <c r="AA683" s="79">
        <f>Z683*K683</f>
        <v>0.748</v>
      </c>
      <c r="AR683" s="30" t="s">
        <v>127</v>
      </c>
      <c r="AT683" s="30" t="s">
        <v>121</v>
      </c>
      <c r="AU683" s="30" t="s">
        <v>128</v>
      </c>
      <c r="AY683" s="30" t="s">
        <v>120</v>
      </c>
      <c r="BE683" s="80">
        <f>IF(U683="základní",N683,0)</f>
        <v>0</v>
      </c>
      <c r="BF683" s="80">
        <f>IF(U683="snížená",N683,0)</f>
        <v>0</v>
      </c>
      <c r="BG683" s="80">
        <f>IF(U683="zákl. přenesená",N683,0)</f>
        <v>0</v>
      </c>
      <c r="BH683" s="80">
        <f>IF(U683="sníž. přenesená",N683,0)</f>
        <v>0</v>
      </c>
      <c r="BI683" s="80">
        <f>IF(U683="nulová",N683,0)</f>
        <v>0</v>
      </c>
      <c r="BJ683" s="30" t="s">
        <v>118</v>
      </c>
      <c r="BK683" s="80">
        <f>ROUND(L683*K683,2)</f>
        <v>0</v>
      </c>
      <c r="BL683" s="30" t="s">
        <v>127</v>
      </c>
    </row>
    <row r="684" spans="2:64" s="86" customFormat="1" ht="31.5" customHeight="1" x14ac:dyDescent="0.25">
      <c r="B684" s="81"/>
      <c r="C684" s="440"/>
      <c r="D684" s="440"/>
      <c r="E684" s="83" t="s">
        <v>125</v>
      </c>
      <c r="F684" s="661" t="s">
        <v>956</v>
      </c>
      <c r="G684" s="662"/>
      <c r="H684" s="662"/>
      <c r="I684" s="662"/>
      <c r="J684" s="440"/>
      <c r="K684" s="84">
        <v>2</v>
      </c>
      <c r="L684" s="440"/>
      <c r="M684" s="440"/>
      <c r="N684" s="440"/>
      <c r="O684" s="440"/>
      <c r="P684" s="440"/>
      <c r="Q684" s="440"/>
      <c r="R684" s="85"/>
      <c r="T684" s="87"/>
      <c r="U684" s="440"/>
      <c r="V684" s="440"/>
      <c r="W684" s="440"/>
      <c r="X684" s="440"/>
      <c r="Y684" s="440"/>
      <c r="Z684" s="440"/>
      <c r="AA684" s="88"/>
      <c r="AT684" s="89" t="s">
        <v>130</v>
      </c>
      <c r="AU684" s="89" t="s">
        <v>128</v>
      </c>
      <c r="AV684" s="86" t="s">
        <v>128</v>
      </c>
      <c r="AW684" s="86" t="s">
        <v>131</v>
      </c>
      <c r="AX684" s="86" t="s">
        <v>118</v>
      </c>
      <c r="AY684" s="89" t="s">
        <v>120</v>
      </c>
    </row>
    <row r="685" spans="2:64" s="17" customFormat="1" ht="31.5" customHeight="1" x14ac:dyDescent="0.25">
      <c r="B685" s="70"/>
      <c r="C685" s="71" t="s">
        <v>957</v>
      </c>
      <c r="D685" s="71" t="s">
        <v>121</v>
      </c>
      <c r="E685" s="72" t="s">
        <v>958</v>
      </c>
      <c r="F685" s="671" t="s">
        <v>959</v>
      </c>
      <c r="G685" s="667"/>
      <c r="H685" s="667"/>
      <c r="I685" s="667"/>
      <c r="J685" s="73" t="s">
        <v>134</v>
      </c>
      <c r="K685" s="74">
        <v>0.5</v>
      </c>
      <c r="L685" s="666"/>
      <c r="M685" s="667"/>
      <c r="N685" s="666">
        <f>ROUND(L685*K685,2)</f>
        <v>0</v>
      </c>
      <c r="O685" s="667"/>
      <c r="P685" s="667"/>
      <c r="Q685" s="667"/>
      <c r="R685" s="75"/>
      <c r="T685" s="76" t="s">
        <v>125</v>
      </c>
      <c r="U685" s="77" t="s">
        <v>126</v>
      </c>
      <c r="V685" s="78">
        <v>27.326000000000001</v>
      </c>
      <c r="W685" s="78">
        <f>V685*K685</f>
        <v>13.663</v>
      </c>
      <c r="X685" s="78">
        <v>0</v>
      </c>
      <c r="Y685" s="78">
        <f>X685*K685</f>
        <v>0</v>
      </c>
      <c r="Z685" s="78">
        <v>2.4</v>
      </c>
      <c r="AA685" s="79">
        <f>Z685*K685</f>
        <v>1.2</v>
      </c>
      <c r="AR685" s="30" t="s">
        <v>127</v>
      </c>
      <c r="AT685" s="30" t="s">
        <v>121</v>
      </c>
      <c r="AU685" s="30" t="s">
        <v>128</v>
      </c>
      <c r="AY685" s="30" t="s">
        <v>120</v>
      </c>
      <c r="BE685" s="80">
        <f>IF(U685="základní",N685,0)</f>
        <v>0</v>
      </c>
      <c r="BF685" s="80">
        <f>IF(U685="snížená",N685,0)</f>
        <v>0</v>
      </c>
      <c r="BG685" s="80">
        <f>IF(U685="zákl. přenesená",N685,0)</f>
        <v>0</v>
      </c>
      <c r="BH685" s="80">
        <f>IF(U685="sníž. přenesená",N685,0)</f>
        <v>0</v>
      </c>
      <c r="BI685" s="80">
        <f>IF(U685="nulová",N685,0)</f>
        <v>0</v>
      </c>
      <c r="BJ685" s="30" t="s">
        <v>118</v>
      </c>
      <c r="BK685" s="80">
        <f>ROUND(L685*K685,2)</f>
        <v>0</v>
      </c>
      <c r="BL685" s="30" t="s">
        <v>127</v>
      </c>
    </row>
    <row r="686" spans="2:64" s="86" customFormat="1" ht="31.5" customHeight="1" x14ac:dyDescent="0.25">
      <c r="B686" s="81"/>
      <c r="C686" s="440"/>
      <c r="D686" s="440"/>
      <c r="E686" s="83" t="s">
        <v>125</v>
      </c>
      <c r="F686" s="661" t="s">
        <v>960</v>
      </c>
      <c r="G686" s="662"/>
      <c r="H686" s="662"/>
      <c r="I686" s="662"/>
      <c r="J686" s="440"/>
      <c r="K686" s="84">
        <v>0.5</v>
      </c>
      <c r="L686" s="440"/>
      <c r="M686" s="440"/>
      <c r="N686" s="440"/>
      <c r="O686" s="440"/>
      <c r="P686" s="440"/>
      <c r="Q686" s="440"/>
      <c r="R686" s="85"/>
      <c r="T686" s="87"/>
      <c r="U686" s="440"/>
      <c r="V686" s="440"/>
      <c r="W686" s="440"/>
      <c r="X686" s="440"/>
      <c r="Y686" s="440"/>
      <c r="Z686" s="440"/>
      <c r="AA686" s="88"/>
      <c r="AT686" s="89" t="s">
        <v>130</v>
      </c>
      <c r="AU686" s="89" t="s">
        <v>128</v>
      </c>
      <c r="AV686" s="86" t="s">
        <v>128</v>
      </c>
      <c r="AW686" s="86" t="s">
        <v>131</v>
      </c>
      <c r="AX686" s="86" t="s">
        <v>118</v>
      </c>
      <c r="AY686" s="89" t="s">
        <v>120</v>
      </c>
    </row>
    <row r="687" spans="2:64" s="17" customFormat="1" ht="31.5" customHeight="1" x14ac:dyDescent="0.25">
      <c r="B687" s="70"/>
      <c r="C687" s="71" t="s">
        <v>961</v>
      </c>
      <c r="D687" s="71" t="s">
        <v>121</v>
      </c>
      <c r="E687" s="72" t="s">
        <v>962</v>
      </c>
      <c r="F687" s="671" t="s">
        <v>963</v>
      </c>
      <c r="G687" s="667"/>
      <c r="H687" s="667"/>
      <c r="I687" s="667"/>
      <c r="J687" s="73" t="s">
        <v>447</v>
      </c>
      <c r="K687" s="74">
        <v>1</v>
      </c>
      <c r="L687" s="666"/>
      <c r="M687" s="667"/>
      <c r="N687" s="666">
        <f>ROUND(L687*K687,2)</f>
        <v>0</v>
      </c>
      <c r="O687" s="667"/>
      <c r="P687" s="667"/>
      <c r="Q687" s="667"/>
      <c r="R687" s="75"/>
      <c r="T687" s="76" t="s">
        <v>125</v>
      </c>
      <c r="U687" s="77" t="s">
        <v>126</v>
      </c>
      <c r="V687" s="78">
        <v>0.74199999999999999</v>
      </c>
      <c r="W687" s="78">
        <f>V687*K687</f>
        <v>0.74199999999999999</v>
      </c>
      <c r="X687" s="78">
        <v>0</v>
      </c>
      <c r="Y687" s="78">
        <f>X687*K687</f>
        <v>0</v>
      </c>
      <c r="Z687" s="78">
        <v>0.06</v>
      </c>
      <c r="AA687" s="79">
        <f>Z687*K687</f>
        <v>0.06</v>
      </c>
      <c r="AR687" s="30" t="s">
        <v>127</v>
      </c>
      <c r="AT687" s="30" t="s">
        <v>121</v>
      </c>
      <c r="AU687" s="30" t="s">
        <v>128</v>
      </c>
      <c r="AY687" s="30" t="s">
        <v>120</v>
      </c>
      <c r="BE687" s="80">
        <f>IF(U687="základní",N687,0)</f>
        <v>0</v>
      </c>
      <c r="BF687" s="80">
        <f>IF(U687="snížená",N687,0)</f>
        <v>0</v>
      </c>
      <c r="BG687" s="80">
        <f>IF(U687="zákl. přenesená",N687,0)</f>
        <v>0</v>
      </c>
      <c r="BH687" s="80">
        <f>IF(U687="sníž. přenesená",N687,0)</f>
        <v>0</v>
      </c>
      <c r="BI687" s="80">
        <f>IF(U687="nulová",N687,0)</f>
        <v>0</v>
      </c>
      <c r="BJ687" s="30" t="s">
        <v>118</v>
      </c>
      <c r="BK687" s="80">
        <f>ROUND(L687*K687,2)</f>
        <v>0</v>
      </c>
      <c r="BL687" s="30" t="s">
        <v>127</v>
      </c>
    </row>
    <row r="688" spans="2:64" s="86" customFormat="1" ht="31.5" customHeight="1" x14ac:dyDescent="0.25">
      <c r="B688" s="81"/>
      <c r="C688" s="440"/>
      <c r="D688" s="440"/>
      <c r="E688" s="83" t="s">
        <v>125</v>
      </c>
      <c r="F688" s="661" t="s">
        <v>964</v>
      </c>
      <c r="G688" s="662"/>
      <c r="H688" s="662"/>
      <c r="I688" s="662"/>
      <c r="J688" s="440"/>
      <c r="K688" s="84">
        <v>1</v>
      </c>
      <c r="L688" s="440"/>
      <c r="M688" s="440"/>
      <c r="N688" s="440"/>
      <c r="O688" s="440"/>
      <c r="P688" s="440"/>
      <c r="Q688" s="440"/>
      <c r="R688" s="85"/>
      <c r="T688" s="87"/>
      <c r="U688" s="440"/>
      <c r="V688" s="440"/>
      <c r="W688" s="440"/>
      <c r="X688" s="440"/>
      <c r="Y688" s="440"/>
      <c r="Z688" s="440"/>
      <c r="AA688" s="88"/>
      <c r="AT688" s="89" t="s">
        <v>130</v>
      </c>
      <c r="AU688" s="89" t="s">
        <v>128</v>
      </c>
      <c r="AV688" s="86" t="s">
        <v>128</v>
      </c>
      <c r="AW688" s="86" t="s">
        <v>131</v>
      </c>
      <c r="AX688" s="86" t="s">
        <v>118</v>
      </c>
      <c r="AY688" s="89" t="s">
        <v>120</v>
      </c>
    </row>
    <row r="689" spans="2:64" s="17" customFormat="1" ht="31.5" customHeight="1" x14ac:dyDescent="0.25">
      <c r="B689" s="70"/>
      <c r="C689" s="71" t="s">
        <v>965</v>
      </c>
      <c r="D689" s="71" t="s">
        <v>121</v>
      </c>
      <c r="E689" s="72" t="s">
        <v>966</v>
      </c>
      <c r="F689" s="671" t="s">
        <v>967</v>
      </c>
      <c r="G689" s="667"/>
      <c r="H689" s="667"/>
      <c r="I689" s="667"/>
      <c r="J689" s="73" t="s">
        <v>447</v>
      </c>
      <c r="K689" s="74">
        <v>1</v>
      </c>
      <c r="L689" s="666"/>
      <c r="M689" s="667"/>
      <c r="N689" s="666">
        <f>ROUND(L689*K689,2)</f>
        <v>0</v>
      </c>
      <c r="O689" s="667"/>
      <c r="P689" s="667"/>
      <c r="Q689" s="667"/>
      <c r="R689" s="75"/>
      <c r="T689" s="76" t="s">
        <v>125</v>
      </c>
      <c r="U689" s="77" t="s">
        <v>126</v>
      </c>
      <c r="V689" s="78">
        <v>1.2549999999999999</v>
      </c>
      <c r="W689" s="78">
        <f>V689*K689</f>
        <v>1.2549999999999999</v>
      </c>
      <c r="X689" s="78">
        <v>0</v>
      </c>
      <c r="Y689" s="78">
        <f>X689*K689</f>
        <v>0</v>
      </c>
      <c r="Z689" s="78">
        <v>0.09</v>
      </c>
      <c r="AA689" s="79">
        <f>Z689*K689</f>
        <v>0.09</v>
      </c>
      <c r="AR689" s="30" t="s">
        <v>127</v>
      </c>
      <c r="AT689" s="30" t="s">
        <v>121</v>
      </c>
      <c r="AU689" s="30" t="s">
        <v>128</v>
      </c>
      <c r="AY689" s="30" t="s">
        <v>120</v>
      </c>
      <c r="BE689" s="80">
        <f>IF(U689="základní",N689,0)</f>
        <v>0</v>
      </c>
      <c r="BF689" s="80">
        <f>IF(U689="snížená",N689,0)</f>
        <v>0</v>
      </c>
      <c r="BG689" s="80">
        <f>IF(U689="zákl. přenesená",N689,0)</f>
        <v>0</v>
      </c>
      <c r="BH689" s="80">
        <f>IF(U689="sníž. přenesená",N689,0)</f>
        <v>0</v>
      </c>
      <c r="BI689" s="80">
        <f>IF(U689="nulová",N689,0)</f>
        <v>0</v>
      </c>
      <c r="BJ689" s="30" t="s">
        <v>118</v>
      </c>
      <c r="BK689" s="80">
        <f>ROUND(L689*K689,2)</f>
        <v>0</v>
      </c>
      <c r="BL689" s="30" t="s">
        <v>127</v>
      </c>
    </row>
    <row r="690" spans="2:64" s="86" customFormat="1" ht="31.5" customHeight="1" x14ac:dyDescent="0.25">
      <c r="B690" s="81"/>
      <c r="C690" s="440"/>
      <c r="D690" s="440"/>
      <c r="E690" s="83" t="s">
        <v>125</v>
      </c>
      <c r="F690" s="661" t="s">
        <v>968</v>
      </c>
      <c r="G690" s="662"/>
      <c r="H690" s="662"/>
      <c r="I690" s="662"/>
      <c r="J690" s="440"/>
      <c r="K690" s="84">
        <v>1</v>
      </c>
      <c r="L690" s="440"/>
      <c r="M690" s="440"/>
      <c r="N690" s="440"/>
      <c r="O690" s="440"/>
      <c r="P690" s="440"/>
      <c r="Q690" s="440"/>
      <c r="R690" s="85"/>
      <c r="T690" s="87"/>
      <c r="U690" s="440"/>
      <c r="V690" s="440"/>
      <c r="W690" s="440"/>
      <c r="X690" s="440"/>
      <c r="Y690" s="440"/>
      <c r="Z690" s="440"/>
      <c r="AA690" s="88"/>
      <c r="AT690" s="89" t="s">
        <v>130</v>
      </c>
      <c r="AU690" s="89" t="s">
        <v>128</v>
      </c>
      <c r="AV690" s="86" t="s">
        <v>128</v>
      </c>
      <c r="AW690" s="86" t="s">
        <v>131</v>
      </c>
      <c r="AX690" s="86" t="s">
        <v>118</v>
      </c>
      <c r="AY690" s="89" t="s">
        <v>120</v>
      </c>
    </row>
    <row r="691" spans="2:64" s="17" customFormat="1" ht="31.5" customHeight="1" x14ac:dyDescent="0.25">
      <c r="B691" s="70"/>
      <c r="C691" s="71" t="s">
        <v>969</v>
      </c>
      <c r="D691" s="71" t="s">
        <v>121</v>
      </c>
      <c r="E691" s="72" t="s">
        <v>970</v>
      </c>
      <c r="F691" s="671" t="s">
        <v>971</v>
      </c>
      <c r="G691" s="667"/>
      <c r="H691" s="667"/>
      <c r="I691" s="667"/>
      <c r="J691" s="73" t="s">
        <v>447</v>
      </c>
      <c r="K691" s="74">
        <v>1</v>
      </c>
      <c r="L691" s="666"/>
      <c r="M691" s="667"/>
      <c r="N691" s="666">
        <f>ROUND(L691*K691,2)</f>
        <v>0</v>
      </c>
      <c r="O691" s="667"/>
      <c r="P691" s="667"/>
      <c r="Q691" s="667"/>
      <c r="R691" s="75"/>
      <c r="T691" s="76" t="s">
        <v>125</v>
      </c>
      <c r="U691" s="77" t="s">
        <v>126</v>
      </c>
      <c r="V691" s="78">
        <v>0.54200000000000004</v>
      </c>
      <c r="W691" s="78">
        <f>V691*K691</f>
        <v>0.54200000000000004</v>
      </c>
      <c r="X691" s="78">
        <v>0</v>
      </c>
      <c r="Y691" s="78">
        <f>X691*K691</f>
        <v>0</v>
      </c>
      <c r="Z691" s="78">
        <v>1.4999999999999999E-2</v>
      </c>
      <c r="AA691" s="79">
        <f>Z691*K691</f>
        <v>1.4999999999999999E-2</v>
      </c>
      <c r="AR691" s="30" t="s">
        <v>127</v>
      </c>
      <c r="AT691" s="30" t="s">
        <v>121</v>
      </c>
      <c r="AU691" s="30" t="s">
        <v>128</v>
      </c>
      <c r="AY691" s="30" t="s">
        <v>120</v>
      </c>
      <c r="BE691" s="80">
        <f>IF(U691="základní",N691,0)</f>
        <v>0</v>
      </c>
      <c r="BF691" s="80">
        <f>IF(U691="snížená",N691,0)</f>
        <v>0</v>
      </c>
      <c r="BG691" s="80">
        <f>IF(U691="zákl. přenesená",N691,0)</f>
        <v>0</v>
      </c>
      <c r="BH691" s="80">
        <f>IF(U691="sníž. přenesená",N691,0)</f>
        <v>0</v>
      </c>
      <c r="BI691" s="80">
        <f>IF(U691="nulová",N691,0)</f>
        <v>0</v>
      </c>
      <c r="BJ691" s="30" t="s">
        <v>118</v>
      </c>
      <c r="BK691" s="80">
        <f>ROUND(L691*K691,2)</f>
        <v>0</v>
      </c>
      <c r="BL691" s="30" t="s">
        <v>127</v>
      </c>
    </row>
    <row r="692" spans="2:64" s="86" customFormat="1" ht="31.5" customHeight="1" x14ac:dyDescent="0.25">
      <c r="B692" s="81"/>
      <c r="C692" s="440"/>
      <c r="D692" s="440"/>
      <c r="E692" s="83" t="s">
        <v>125</v>
      </c>
      <c r="F692" s="661" t="s">
        <v>972</v>
      </c>
      <c r="G692" s="662"/>
      <c r="H692" s="662"/>
      <c r="I692" s="662"/>
      <c r="J692" s="440"/>
      <c r="K692" s="84">
        <v>1</v>
      </c>
      <c r="L692" s="440"/>
      <c r="M692" s="440"/>
      <c r="N692" s="440"/>
      <c r="O692" s="440"/>
      <c r="P692" s="440"/>
      <c r="Q692" s="440"/>
      <c r="R692" s="85"/>
      <c r="T692" s="87"/>
      <c r="U692" s="440"/>
      <c r="V692" s="440"/>
      <c r="W692" s="440"/>
      <c r="X692" s="440"/>
      <c r="Y692" s="440"/>
      <c r="Z692" s="440"/>
      <c r="AA692" s="88"/>
      <c r="AT692" s="89" t="s">
        <v>130</v>
      </c>
      <c r="AU692" s="89" t="s">
        <v>128</v>
      </c>
      <c r="AV692" s="86" t="s">
        <v>128</v>
      </c>
      <c r="AW692" s="86" t="s">
        <v>131</v>
      </c>
      <c r="AX692" s="86" t="s">
        <v>118</v>
      </c>
      <c r="AY692" s="89" t="s">
        <v>120</v>
      </c>
    </row>
    <row r="693" spans="2:64" s="17" customFormat="1" ht="31.5" customHeight="1" x14ac:dyDescent="0.25">
      <c r="B693" s="70"/>
      <c r="C693" s="71" t="s">
        <v>973</v>
      </c>
      <c r="D693" s="71" t="s">
        <v>121</v>
      </c>
      <c r="E693" s="72" t="s">
        <v>974</v>
      </c>
      <c r="F693" s="671" t="s">
        <v>975</v>
      </c>
      <c r="G693" s="667"/>
      <c r="H693" s="667"/>
      <c r="I693" s="667"/>
      <c r="J693" s="73" t="s">
        <v>447</v>
      </c>
      <c r="K693" s="74">
        <v>1</v>
      </c>
      <c r="L693" s="666"/>
      <c r="M693" s="667"/>
      <c r="N693" s="666">
        <f>ROUND(L693*K693,2)</f>
        <v>0</v>
      </c>
      <c r="O693" s="667"/>
      <c r="P693" s="667"/>
      <c r="Q693" s="667"/>
      <c r="R693" s="75"/>
      <c r="T693" s="76" t="s">
        <v>125</v>
      </c>
      <c r="U693" s="77" t="s">
        <v>126</v>
      </c>
      <c r="V693" s="78">
        <v>0.99299999999999999</v>
      </c>
      <c r="W693" s="78">
        <f>V693*K693</f>
        <v>0.99299999999999999</v>
      </c>
      <c r="X693" s="78">
        <v>0</v>
      </c>
      <c r="Y693" s="78">
        <f>X693*K693</f>
        <v>0</v>
      </c>
      <c r="Z693" s="78">
        <v>6.2E-2</v>
      </c>
      <c r="AA693" s="79">
        <f>Z693*K693</f>
        <v>6.2E-2</v>
      </c>
      <c r="AR693" s="30" t="s">
        <v>127</v>
      </c>
      <c r="AT693" s="30" t="s">
        <v>121</v>
      </c>
      <c r="AU693" s="30" t="s">
        <v>128</v>
      </c>
      <c r="AY693" s="30" t="s">
        <v>120</v>
      </c>
      <c r="BE693" s="80">
        <f>IF(U693="základní",N693,0)</f>
        <v>0</v>
      </c>
      <c r="BF693" s="80">
        <f>IF(U693="snížená",N693,0)</f>
        <v>0</v>
      </c>
      <c r="BG693" s="80">
        <f>IF(U693="zákl. přenesená",N693,0)</f>
        <v>0</v>
      </c>
      <c r="BH693" s="80">
        <f>IF(U693="sníž. přenesená",N693,0)</f>
        <v>0</v>
      </c>
      <c r="BI693" s="80">
        <f>IF(U693="nulová",N693,0)</f>
        <v>0</v>
      </c>
      <c r="BJ693" s="30" t="s">
        <v>118</v>
      </c>
      <c r="BK693" s="80">
        <f>ROUND(L693*K693,2)</f>
        <v>0</v>
      </c>
      <c r="BL693" s="30" t="s">
        <v>127</v>
      </c>
    </row>
    <row r="694" spans="2:64" s="86" customFormat="1" ht="22.5" customHeight="1" x14ac:dyDescent="0.25">
      <c r="B694" s="81"/>
      <c r="C694" s="440"/>
      <c r="D694" s="440"/>
      <c r="E694" s="83" t="s">
        <v>125</v>
      </c>
      <c r="F694" s="661" t="s">
        <v>976</v>
      </c>
      <c r="G694" s="662"/>
      <c r="H694" s="662"/>
      <c r="I694" s="662"/>
      <c r="J694" s="440"/>
      <c r="K694" s="84">
        <v>1</v>
      </c>
      <c r="L694" s="440"/>
      <c r="M694" s="440"/>
      <c r="N694" s="440"/>
      <c r="O694" s="440"/>
      <c r="P694" s="440"/>
      <c r="Q694" s="440"/>
      <c r="R694" s="85"/>
      <c r="T694" s="87"/>
      <c r="U694" s="440"/>
      <c r="V694" s="440"/>
      <c r="W694" s="440"/>
      <c r="X694" s="440"/>
      <c r="Y694" s="440"/>
      <c r="Z694" s="440"/>
      <c r="AA694" s="88"/>
      <c r="AT694" s="89" t="s">
        <v>130</v>
      </c>
      <c r="AU694" s="89" t="s">
        <v>128</v>
      </c>
      <c r="AV694" s="86" t="s">
        <v>128</v>
      </c>
      <c r="AW694" s="86" t="s">
        <v>131</v>
      </c>
      <c r="AX694" s="86" t="s">
        <v>118</v>
      </c>
      <c r="AY694" s="89" t="s">
        <v>120</v>
      </c>
    </row>
    <row r="695" spans="2:64" s="17" customFormat="1" ht="31.5" customHeight="1" x14ac:dyDescent="0.25">
      <c r="B695" s="70"/>
      <c r="C695" s="71" t="s">
        <v>977</v>
      </c>
      <c r="D695" s="71" t="s">
        <v>121</v>
      </c>
      <c r="E695" s="72" t="s">
        <v>978</v>
      </c>
      <c r="F695" s="671" t="s">
        <v>979</v>
      </c>
      <c r="G695" s="667"/>
      <c r="H695" s="667"/>
      <c r="I695" s="667"/>
      <c r="J695" s="73" t="s">
        <v>532</v>
      </c>
      <c r="K695" s="74">
        <v>10.1</v>
      </c>
      <c r="L695" s="666"/>
      <c r="M695" s="667"/>
      <c r="N695" s="666">
        <f>ROUND(L695*K695,2)</f>
        <v>0</v>
      </c>
      <c r="O695" s="667"/>
      <c r="P695" s="667"/>
      <c r="Q695" s="667"/>
      <c r="R695" s="75"/>
      <c r="T695" s="76" t="s">
        <v>125</v>
      </c>
      <c r="U695" s="77" t="s">
        <v>126</v>
      </c>
      <c r="V695" s="78">
        <v>0.72899999999999998</v>
      </c>
      <c r="W695" s="78">
        <f>V695*K695</f>
        <v>7.3628999999999998</v>
      </c>
      <c r="X695" s="78">
        <v>0</v>
      </c>
      <c r="Y695" s="78">
        <f>X695*K695</f>
        <v>0</v>
      </c>
      <c r="Z695" s="78">
        <v>8.9999999999999993E-3</v>
      </c>
      <c r="AA695" s="79">
        <f>Z695*K695</f>
        <v>9.0899999999999995E-2</v>
      </c>
      <c r="AR695" s="30" t="s">
        <v>127</v>
      </c>
      <c r="AT695" s="30" t="s">
        <v>121</v>
      </c>
      <c r="AU695" s="30" t="s">
        <v>128</v>
      </c>
      <c r="AY695" s="30" t="s">
        <v>120</v>
      </c>
      <c r="BE695" s="80">
        <f>IF(U695="základní",N695,0)</f>
        <v>0</v>
      </c>
      <c r="BF695" s="80">
        <f>IF(U695="snížená",N695,0)</f>
        <v>0</v>
      </c>
      <c r="BG695" s="80">
        <f>IF(U695="zákl. přenesená",N695,0)</f>
        <v>0</v>
      </c>
      <c r="BH695" s="80">
        <f>IF(U695="sníž. přenesená",N695,0)</f>
        <v>0</v>
      </c>
      <c r="BI695" s="80">
        <f>IF(U695="nulová",N695,0)</f>
        <v>0</v>
      </c>
      <c r="BJ695" s="30" t="s">
        <v>118</v>
      </c>
      <c r="BK695" s="80">
        <f>ROUND(L695*K695,2)</f>
        <v>0</v>
      </c>
      <c r="BL695" s="30" t="s">
        <v>127</v>
      </c>
    </row>
    <row r="696" spans="2:64" s="86" customFormat="1" ht="31.5" customHeight="1" x14ac:dyDescent="0.25">
      <c r="B696" s="81"/>
      <c r="C696" s="440"/>
      <c r="D696" s="440"/>
      <c r="E696" s="83" t="s">
        <v>125</v>
      </c>
      <c r="F696" s="661" t="s">
        <v>980</v>
      </c>
      <c r="G696" s="662"/>
      <c r="H696" s="662"/>
      <c r="I696" s="662"/>
      <c r="J696" s="440"/>
      <c r="K696" s="84">
        <v>8.3000000000000007</v>
      </c>
      <c r="L696" s="440"/>
      <c r="M696" s="440"/>
      <c r="N696" s="440"/>
      <c r="O696" s="440"/>
      <c r="P696" s="440"/>
      <c r="Q696" s="440"/>
      <c r="R696" s="85"/>
      <c r="T696" s="87"/>
      <c r="U696" s="440"/>
      <c r="V696" s="440"/>
      <c r="W696" s="440"/>
      <c r="X696" s="440"/>
      <c r="Y696" s="440"/>
      <c r="Z696" s="440"/>
      <c r="AA696" s="88"/>
      <c r="AT696" s="89" t="s">
        <v>130</v>
      </c>
      <c r="AU696" s="89" t="s">
        <v>128</v>
      </c>
      <c r="AV696" s="86" t="s">
        <v>128</v>
      </c>
      <c r="AW696" s="86" t="s">
        <v>131</v>
      </c>
      <c r="AX696" s="86" t="s">
        <v>119</v>
      </c>
      <c r="AY696" s="89" t="s">
        <v>120</v>
      </c>
    </row>
    <row r="697" spans="2:64" s="86" customFormat="1" ht="22.5" customHeight="1" x14ac:dyDescent="0.25">
      <c r="B697" s="81"/>
      <c r="C697" s="440"/>
      <c r="D697" s="440"/>
      <c r="E697" s="83" t="s">
        <v>125</v>
      </c>
      <c r="F697" s="663" t="s">
        <v>981</v>
      </c>
      <c r="G697" s="662"/>
      <c r="H697" s="662"/>
      <c r="I697" s="662"/>
      <c r="J697" s="440"/>
      <c r="K697" s="84">
        <v>1.8</v>
      </c>
      <c r="L697" s="440"/>
      <c r="M697" s="440"/>
      <c r="N697" s="440"/>
      <c r="O697" s="440"/>
      <c r="P697" s="440"/>
      <c r="Q697" s="440"/>
      <c r="R697" s="85"/>
      <c r="T697" s="87"/>
      <c r="U697" s="440"/>
      <c r="V697" s="440"/>
      <c r="W697" s="440"/>
      <c r="X697" s="440"/>
      <c r="Y697" s="440"/>
      <c r="Z697" s="440"/>
      <c r="AA697" s="88"/>
      <c r="AT697" s="89" t="s">
        <v>130</v>
      </c>
      <c r="AU697" s="89" t="s">
        <v>128</v>
      </c>
      <c r="AV697" s="86" t="s">
        <v>128</v>
      </c>
      <c r="AW697" s="86" t="s">
        <v>131</v>
      </c>
      <c r="AX697" s="86" t="s">
        <v>119</v>
      </c>
      <c r="AY697" s="89" t="s">
        <v>120</v>
      </c>
    </row>
    <row r="698" spans="2:64" s="95" customFormat="1" ht="22.5" customHeight="1" x14ac:dyDescent="0.25">
      <c r="B698" s="90"/>
      <c r="C698" s="441"/>
      <c r="D698" s="441"/>
      <c r="E698" s="92" t="s">
        <v>125</v>
      </c>
      <c r="F698" s="664" t="s">
        <v>146</v>
      </c>
      <c r="G698" s="665"/>
      <c r="H698" s="665"/>
      <c r="I698" s="665"/>
      <c r="J698" s="441"/>
      <c r="K698" s="93">
        <v>10.1</v>
      </c>
      <c r="L698" s="441"/>
      <c r="M698" s="441"/>
      <c r="N698" s="441"/>
      <c r="O698" s="441"/>
      <c r="P698" s="441"/>
      <c r="Q698" s="441"/>
      <c r="R698" s="94"/>
      <c r="T698" s="96"/>
      <c r="U698" s="441"/>
      <c r="V698" s="441"/>
      <c r="W698" s="441"/>
      <c r="X698" s="441"/>
      <c r="Y698" s="441"/>
      <c r="Z698" s="441"/>
      <c r="AA698" s="97"/>
      <c r="AT698" s="98" t="s">
        <v>130</v>
      </c>
      <c r="AU698" s="98" t="s">
        <v>128</v>
      </c>
      <c r="AV698" s="95" t="s">
        <v>127</v>
      </c>
      <c r="AW698" s="95" t="s">
        <v>131</v>
      </c>
      <c r="AX698" s="95" t="s">
        <v>118</v>
      </c>
      <c r="AY698" s="98" t="s">
        <v>120</v>
      </c>
    </row>
    <row r="699" spans="2:64" s="17" customFormat="1" ht="31.5" customHeight="1" x14ac:dyDescent="0.25">
      <c r="B699" s="70"/>
      <c r="C699" s="71" t="s">
        <v>982</v>
      </c>
      <c r="D699" s="71" t="s">
        <v>121</v>
      </c>
      <c r="E699" s="72" t="s">
        <v>983</v>
      </c>
      <c r="F699" s="671" t="s">
        <v>984</v>
      </c>
      <c r="G699" s="667"/>
      <c r="H699" s="667"/>
      <c r="I699" s="667"/>
      <c r="J699" s="73" t="s">
        <v>532</v>
      </c>
      <c r="K699" s="74">
        <v>10.5</v>
      </c>
      <c r="L699" s="666"/>
      <c r="M699" s="667"/>
      <c r="N699" s="666">
        <f>ROUND(L699*K699,2)</f>
        <v>0</v>
      </c>
      <c r="O699" s="667"/>
      <c r="P699" s="667"/>
      <c r="Q699" s="667"/>
      <c r="R699" s="75"/>
      <c r="T699" s="76" t="s">
        <v>125</v>
      </c>
      <c r="U699" s="77" t="s">
        <v>126</v>
      </c>
      <c r="V699" s="78">
        <v>1.0529999999999999</v>
      </c>
      <c r="W699" s="78">
        <f>V699*K699</f>
        <v>11.0565</v>
      </c>
      <c r="X699" s="78">
        <v>0</v>
      </c>
      <c r="Y699" s="78">
        <f>X699*K699</f>
        <v>0</v>
      </c>
      <c r="Z699" s="78">
        <v>8.9999999999999993E-3</v>
      </c>
      <c r="AA699" s="79">
        <f>Z699*K699</f>
        <v>9.4499999999999987E-2</v>
      </c>
      <c r="AR699" s="30" t="s">
        <v>127</v>
      </c>
      <c r="AT699" s="30" t="s">
        <v>121</v>
      </c>
      <c r="AU699" s="30" t="s">
        <v>128</v>
      </c>
      <c r="AY699" s="30" t="s">
        <v>120</v>
      </c>
      <c r="BE699" s="80">
        <f>IF(U699="základní",N699,0)</f>
        <v>0</v>
      </c>
      <c r="BF699" s="80">
        <f>IF(U699="snížená",N699,0)</f>
        <v>0</v>
      </c>
      <c r="BG699" s="80">
        <f>IF(U699="zákl. přenesená",N699,0)</f>
        <v>0</v>
      </c>
      <c r="BH699" s="80">
        <f>IF(U699="sníž. přenesená",N699,0)</f>
        <v>0</v>
      </c>
      <c r="BI699" s="80">
        <f>IF(U699="nulová",N699,0)</f>
        <v>0</v>
      </c>
      <c r="BJ699" s="30" t="s">
        <v>118</v>
      </c>
      <c r="BK699" s="80">
        <f>ROUND(L699*K699,2)</f>
        <v>0</v>
      </c>
      <c r="BL699" s="30" t="s">
        <v>127</v>
      </c>
    </row>
    <row r="700" spans="2:64" s="86" customFormat="1" ht="31.5" customHeight="1" x14ac:dyDescent="0.25">
      <c r="B700" s="81"/>
      <c r="C700" s="440"/>
      <c r="D700" s="440"/>
      <c r="E700" s="83" t="s">
        <v>125</v>
      </c>
      <c r="F700" s="661" t="s">
        <v>985</v>
      </c>
      <c r="G700" s="662"/>
      <c r="H700" s="662"/>
      <c r="I700" s="662"/>
      <c r="J700" s="440"/>
      <c r="K700" s="84">
        <v>10.5</v>
      </c>
      <c r="L700" s="440"/>
      <c r="M700" s="440"/>
      <c r="N700" s="440"/>
      <c r="O700" s="440"/>
      <c r="P700" s="440"/>
      <c r="Q700" s="440"/>
      <c r="R700" s="85"/>
      <c r="T700" s="87"/>
      <c r="U700" s="440"/>
      <c r="V700" s="440"/>
      <c r="W700" s="440"/>
      <c r="X700" s="440"/>
      <c r="Y700" s="440"/>
      <c r="Z700" s="440"/>
      <c r="AA700" s="88"/>
      <c r="AT700" s="89" t="s">
        <v>130</v>
      </c>
      <c r="AU700" s="89" t="s">
        <v>128</v>
      </c>
      <c r="AV700" s="86" t="s">
        <v>128</v>
      </c>
      <c r="AW700" s="86" t="s">
        <v>131</v>
      </c>
      <c r="AX700" s="86" t="s">
        <v>118</v>
      </c>
      <c r="AY700" s="89" t="s">
        <v>120</v>
      </c>
    </row>
    <row r="701" spans="2:64" s="17" customFormat="1" ht="31.5" customHeight="1" x14ac:dyDescent="0.25">
      <c r="B701" s="70"/>
      <c r="C701" s="71" t="s">
        <v>986</v>
      </c>
      <c r="D701" s="71" t="s">
        <v>121</v>
      </c>
      <c r="E701" s="72" t="s">
        <v>987</v>
      </c>
      <c r="F701" s="671" t="s">
        <v>988</v>
      </c>
      <c r="G701" s="667"/>
      <c r="H701" s="667"/>
      <c r="I701" s="667"/>
      <c r="J701" s="73" t="s">
        <v>532</v>
      </c>
      <c r="K701" s="74">
        <v>56.8</v>
      </c>
      <c r="L701" s="666"/>
      <c r="M701" s="667"/>
      <c r="N701" s="666">
        <f>ROUND(L701*K701,2)</f>
        <v>0</v>
      </c>
      <c r="O701" s="667"/>
      <c r="P701" s="667"/>
      <c r="Q701" s="667"/>
      <c r="R701" s="75"/>
      <c r="T701" s="76" t="s">
        <v>125</v>
      </c>
      <c r="U701" s="77" t="s">
        <v>126</v>
      </c>
      <c r="V701" s="78">
        <v>0.71499999999999997</v>
      </c>
      <c r="W701" s="78">
        <f>V701*K701</f>
        <v>40.611999999999995</v>
      </c>
      <c r="X701" s="78">
        <v>0</v>
      </c>
      <c r="Y701" s="78">
        <f>X701*K701</f>
        <v>0</v>
      </c>
      <c r="Z701" s="78">
        <v>4.2000000000000003E-2</v>
      </c>
      <c r="AA701" s="79">
        <f>Z701*K701</f>
        <v>2.3856000000000002</v>
      </c>
      <c r="AR701" s="30" t="s">
        <v>127</v>
      </c>
      <c r="AT701" s="30" t="s">
        <v>121</v>
      </c>
      <c r="AU701" s="30" t="s">
        <v>128</v>
      </c>
      <c r="AY701" s="30" t="s">
        <v>120</v>
      </c>
      <c r="BE701" s="80">
        <f>IF(U701="základní",N701,0)</f>
        <v>0</v>
      </c>
      <c r="BF701" s="80">
        <f>IF(U701="snížená",N701,0)</f>
        <v>0</v>
      </c>
      <c r="BG701" s="80">
        <f>IF(U701="zákl. přenesená",N701,0)</f>
        <v>0</v>
      </c>
      <c r="BH701" s="80">
        <f>IF(U701="sníž. přenesená",N701,0)</f>
        <v>0</v>
      </c>
      <c r="BI701" s="80">
        <f>IF(U701="nulová",N701,0)</f>
        <v>0</v>
      </c>
      <c r="BJ701" s="30" t="s">
        <v>118</v>
      </c>
      <c r="BK701" s="80">
        <f>ROUND(L701*K701,2)</f>
        <v>0</v>
      </c>
      <c r="BL701" s="30" t="s">
        <v>127</v>
      </c>
    </row>
    <row r="702" spans="2:64" s="86" customFormat="1" ht="22.5" customHeight="1" x14ac:dyDescent="0.25">
      <c r="B702" s="81"/>
      <c r="C702" s="440"/>
      <c r="D702" s="440"/>
      <c r="E702" s="83" t="s">
        <v>125</v>
      </c>
      <c r="F702" s="661" t="s">
        <v>989</v>
      </c>
      <c r="G702" s="662"/>
      <c r="H702" s="662"/>
      <c r="I702" s="662"/>
      <c r="J702" s="440"/>
      <c r="K702" s="84">
        <v>1.6</v>
      </c>
      <c r="L702" s="440"/>
      <c r="M702" s="440"/>
      <c r="N702" s="440"/>
      <c r="O702" s="440"/>
      <c r="P702" s="440"/>
      <c r="Q702" s="440"/>
      <c r="R702" s="85"/>
      <c r="T702" s="87"/>
      <c r="U702" s="440"/>
      <c r="V702" s="440"/>
      <c r="W702" s="440"/>
      <c r="X702" s="440"/>
      <c r="Y702" s="440"/>
      <c r="Z702" s="440"/>
      <c r="AA702" s="88"/>
      <c r="AT702" s="89" t="s">
        <v>130</v>
      </c>
      <c r="AU702" s="89" t="s">
        <v>128</v>
      </c>
      <c r="AV702" s="86" t="s">
        <v>128</v>
      </c>
      <c r="AW702" s="86" t="s">
        <v>131</v>
      </c>
      <c r="AX702" s="86" t="s">
        <v>119</v>
      </c>
      <c r="AY702" s="89" t="s">
        <v>120</v>
      </c>
    </row>
    <row r="703" spans="2:64" s="86" customFormat="1" ht="22.5" customHeight="1" x14ac:dyDescent="0.25">
      <c r="B703" s="81"/>
      <c r="C703" s="440"/>
      <c r="D703" s="440"/>
      <c r="E703" s="83" t="s">
        <v>125</v>
      </c>
      <c r="F703" s="663" t="s">
        <v>990</v>
      </c>
      <c r="G703" s="662"/>
      <c r="H703" s="662"/>
      <c r="I703" s="662"/>
      <c r="J703" s="440"/>
      <c r="K703" s="84">
        <v>6.6</v>
      </c>
      <c r="L703" s="440"/>
      <c r="M703" s="440"/>
      <c r="N703" s="440"/>
      <c r="O703" s="440"/>
      <c r="P703" s="440"/>
      <c r="Q703" s="440"/>
      <c r="R703" s="85"/>
      <c r="T703" s="87"/>
      <c r="U703" s="440"/>
      <c r="V703" s="440"/>
      <c r="W703" s="440"/>
      <c r="X703" s="440"/>
      <c r="Y703" s="440"/>
      <c r="Z703" s="440"/>
      <c r="AA703" s="88"/>
      <c r="AT703" s="89" t="s">
        <v>130</v>
      </c>
      <c r="AU703" s="89" t="s">
        <v>128</v>
      </c>
      <c r="AV703" s="86" t="s">
        <v>128</v>
      </c>
      <c r="AW703" s="86" t="s">
        <v>131</v>
      </c>
      <c r="AX703" s="86" t="s">
        <v>119</v>
      </c>
      <c r="AY703" s="89" t="s">
        <v>120</v>
      </c>
    </row>
    <row r="704" spans="2:64" s="86" customFormat="1" ht="31.5" customHeight="1" x14ac:dyDescent="0.25">
      <c r="B704" s="81"/>
      <c r="C704" s="440"/>
      <c r="D704" s="440"/>
      <c r="E704" s="83" t="s">
        <v>125</v>
      </c>
      <c r="F704" s="663" t="s">
        <v>991</v>
      </c>
      <c r="G704" s="662"/>
      <c r="H704" s="662"/>
      <c r="I704" s="662"/>
      <c r="J704" s="440"/>
      <c r="K704" s="84">
        <v>5.7</v>
      </c>
      <c r="L704" s="440"/>
      <c r="M704" s="440"/>
      <c r="N704" s="440"/>
      <c r="O704" s="440"/>
      <c r="P704" s="440"/>
      <c r="Q704" s="440"/>
      <c r="R704" s="85"/>
      <c r="T704" s="87"/>
      <c r="U704" s="440"/>
      <c r="V704" s="440"/>
      <c r="W704" s="440"/>
      <c r="X704" s="440"/>
      <c r="Y704" s="440"/>
      <c r="Z704" s="440"/>
      <c r="AA704" s="88"/>
      <c r="AT704" s="89" t="s">
        <v>130</v>
      </c>
      <c r="AU704" s="89" t="s">
        <v>128</v>
      </c>
      <c r="AV704" s="86" t="s">
        <v>128</v>
      </c>
      <c r="AW704" s="86" t="s">
        <v>131</v>
      </c>
      <c r="AX704" s="86" t="s">
        <v>119</v>
      </c>
      <c r="AY704" s="89" t="s">
        <v>120</v>
      </c>
    </row>
    <row r="705" spans="2:64" s="86" customFormat="1" ht="31.5" customHeight="1" x14ac:dyDescent="0.25">
      <c r="B705" s="81"/>
      <c r="C705" s="440"/>
      <c r="D705" s="440"/>
      <c r="E705" s="83" t="s">
        <v>125</v>
      </c>
      <c r="F705" s="663" t="s">
        <v>992</v>
      </c>
      <c r="G705" s="662"/>
      <c r="H705" s="662"/>
      <c r="I705" s="662"/>
      <c r="J705" s="440"/>
      <c r="K705" s="84">
        <v>42.9</v>
      </c>
      <c r="L705" s="440"/>
      <c r="M705" s="440"/>
      <c r="N705" s="440"/>
      <c r="O705" s="440"/>
      <c r="P705" s="440"/>
      <c r="Q705" s="440"/>
      <c r="R705" s="85"/>
      <c r="T705" s="87"/>
      <c r="U705" s="440"/>
      <c r="V705" s="440"/>
      <c r="W705" s="440"/>
      <c r="X705" s="440"/>
      <c r="Y705" s="440"/>
      <c r="Z705" s="440"/>
      <c r="AA705" s="88"/>
      <c r="AT705" s="89" t="s">
        <v>130</v>
      </c>
      <c r="AU705" s="89" t="s">
        <v>128</v>
      </c>
      <c r="AV705" s="86" t="s">
        <v>128</v>
      </c>
      <c r="AW705" s="86" t="s">
        <v>131</v>
      </c>
      <c r="AX705" s="86" t="s">
        <v>119</v>
      </c>
      <c r="AY705" s="89" t="s">
        <v>120</v>
      </c>
    </row>
    <row r="706" spans="2:64" s="95" customFormat="1" ht="22.5" customHeight="1" x14ac:dyDescent="0.25">
      <c r="B706" s="90"/>
      <c r="C706" s="441"/>
      <c r="D706" s="441"/>
      <c r="E706" s="92" t="s">
        <v>125</v>
      </c>
      <c r="F706" s="664" t="s">
        <v>146</v>
      </c>
      <c r="G706" s="665"/>
      <c r="H706" s="665"/>
      <c r="I706" s="665"/>
      <c r="J706" s="441"/>
      <c r="K706" s="93">
        <v>56.8</v>
      </c>
      <c r="L706" s="441"/>
      <c r="M706" s="441"/>
      <c r="N706" s="441"/>
      <c r="O706" s="441"/>
      <c r="P706" s="441"/>
      <c r="Q706" s="441"/>
      <c r="R706" s="94"/>
      <c r="T706" s="96"/>
      <c r="U706" s="441"/>
      <c r="V706" s="441"/>
      <c r="W706" s="441"/>
      <c r="X706" s="441"/>
      <c r="Y706" s="441"/>
      <c r="Z706" s="441"/>
      <c r="AA706" s="97"/>
      <c r="AT706" s="98" t="s">
        <v>130</v>
      </c>
      <c r="AU706" s="98" t="s">
        <v>128</v>
      </c>
      <c r="AV706" s="95" t="s">
        <v>127</v>
      </c>
      <c r="AW706" s="95" t="s">
        <v>131</v>
      </c>
      <c r="AX706" s="95" t="s">
        <v>118</v>
      </c>
      <c r="AY706" s="98" t="s">
        <v>120</v>
      </c>
    </row>
    <row r="707" spans="2:64" s="17" customFormat="1" ht="31.5" customHeight="1" x14ac:dyDescent="0.25">
      <c r="B707" s="70"/>
      <c r="C707" s="71" t="s">
        <v>993</v>
      </c>
      <c r="D707" s="71" t="s">
        <v>121</v>
      </c>
      <c r="E707" s="72" t="s">
        <v>994</v>
      </c>
      <c r="F707" s="671" t="s">
        <v>995</v>
      </c>
      <c r="G707" s="667"/>
      <c r="H707" s="667"/>
      <c r="I707" s="667"/>
      <c r="J707" s="73" t="s">
        <v>532</v>
      </c>
      <c r="K707" s="74">
        <v>14.1</v>
      </c>
      <c r="L707" s="666"/>
      <c r="M707" s="667"/>
      <c r="N707" s="666">
        <f>ROUND(L707*K707,2)</f>
        <v>0</v>
      </c>
      <c r="O707" s="667"/>
      <c r="P707" s="667"/>
      <c r="Q707" s="667"/>
      <c r="R707" s="75"/>
      <c r="T707" s="76" t="s">
        <v>125</v>
      </c>
      <c r="U707" s="77" t="s">
        <v>126</v>
      </c>
      <c r="V707" s="78">
        <v>0.93</v>
      </c>
      <c r="W707" s="78">
        <f>V707*K707</f>
        <v>13.113</v>
      </c>
      <c r="X707" s="78">
        <v>0</v>
      </c>
      <c r="Y707" s="78">
        <f>X707*K707</f>
        <v>0</v>
      </c>
      <c r="Z707" s="78">
        <v>6.5000000000000002E-2</v>
      </c>
      <c r="AA707" s="79">
        <f>Z707*K707</f>
        <v>0.91649999999999998</v>
      </c>
      <c r="AR707" s="30" t="s">
        <v>127</v>
      </c>
      <c r="AT707" s="30" t="s">
        <v>121</v>
      </c>
      <c r="AU707" s="30" t="s">
        <v>128</v>
      </c>
      <c r="AY707" s="30" t="s">
        <v>120</v>
      </c>
      <c r="BE707" s="80">
        <f>IF(U707="základní",N707,0)</f>
        <v>0</v>
      </c>
      <c r="BF707" s="80">
        <f>IF(U707="snížená",N707,0)</f>
        <v>0</v>
      </c>
      <c r="BG707" s="80">
        <f>IF(U707="zákl. přenesená",N707,0)</f>
        <v>0</v>
      </c>
      <c r="BH707" s="80">
        <f>IF(U707="sníž. přenesená",N707,0)</f>
        <v>0</v>
      </c>
      <c r="BI707" s="80">
        <f>IF(U707="nulová",N707,0)</f>
        <v>0</v>
      </c>
      <c r="BJ707" s="30" t="s">
        <v>118</v>
      </c>
      <c r="BK707" s="80">
        <f>ROUND(L707*K707,2)</f>
        <v>0</v>
      </c>
      <c r="BL707" s="30" t="s">
        <v>127</v>
      </c>
    </row>
    <row r="708" spans="2:64" s="86" customFormat="1" ht="22.5" customHeight="1" x14ac:dyDescent="0.25">
      <c r="B708" s="81"/>
      <c r="C708" s="440"/>
      <c r="D708" s="440"/>
      <c r="E708" s="83" t="s">
        <v>125</v>
      </c>
      <c r="F708" s="661" t="s">
        <v>996</v>
      </c>
      <c r="G708" s="662"/>
      <c r="H708" s="662"/>
      <c r="I708" s="662"/>
      <c r="J708" s="440"/>
      <c r="K708" s="84">
        <v>14.1</v>
      </c>
      <c r="L708" s="440"/>
      <c r="M708" s="440"/>
      <c r="N708" s="440"/>
      <c r="O708" s="440"/>
      <c r="P708" s="440"/>
      <c r="Q708" s="440"/>
      <c r="R708" s="85"/>
      <c r="T708" s="87"/>
      <c r="U708" s="440"/>
      <c r="V708" s="440"/>
      <c r="W708" s="440"/>
      <c r="X708" s="440"/>
      <c r="Y708" s="440"/>
      <c r="Z708" s="440"/>
      <c r="AA708" s="88"/>
      <c r="AT708" s="89" t="s">
        <v>130</v>
      </c>
      <c r="AU708" s="89" t="s">
        <v>128</v>
      </c>
      <c r="AV708" s="86" t="s">
        <v>128</v>
      </c>
      <c r="AW708" s="86" t="s">
        <v>131</v>
      </c>
      <c r="AX708" s="86" t="s">
        <v>118</v>
      </c>
      <c r="AY708" s="89" t="s">
        <v>120</v>
      </c>
    </row>
    <row r="709" spans="2:64" s="17" customFormat="1" ht="31.5" customHeight="1" x14ac:dyDescent="0.25">
      <c r="B709" s="70"/>
      <c r="C709" s="71" t="s">
        <v>997</v>
      </c>
      <c r="D709" s="71" t="s">
        <v>121</v>
      </c>
      <c r="E709" s="72" t="s">
        <v>998</v>
      </c>
      <c r="F709" s="671" t="s">
        <v>999</v>
      </c>
      <c r="G709" s="667"/>
      <c r="H709" s="667"/>
      <c r="I709" s="667"/>
      <c r="J709" s="73" t="s">
        <v>532</v>
      </c>
      <c r="K709" s="74">
        <v>21</v>
      </c>
      <c r="L709" s="666"/>
      <c r="M709" s="667"/>
      <c r="N709" s="666">
        <f>ROUND(L709*K709,2)</f>
        <v>0</v>
      </c>
      <c r="O709" s="667"/>
      <c r="P709" s="667"/>
      <c r="Q709" s="667"/>
      <c r="R709" s="75"/>
      <c r="T709" s="76" t="s">
        <v>125</v>
      </c>
      <c r="U709" s="77" t="s">
        <v>126</v>
      </c>
      <c r="V709" s="78">
        <v>0.59199999999999997</v>
      </c>
      <c r="W709" s="78">
        <f>V709*K709</f>
        <v>12.431999999999999</v>
      </c>
      <c r="X709" s="78">
        <v>1.804E-2</v>
      </c>
      <c r="Y709" s="78">
        <f>X709*K709</f>
        <v>0.37884000000000001</v>
      </c>
      <c r="Z709" s="78">
        <v>0</v>
      </c>
      <c r="AA709" s="79">
        <f>Z709*K709</f>
        <v>0</v>
      </c>
      <c r="AR709" s="30" t="s">
        <v>127</v>
      </c>
      <c r="AT709" s="30" t="s">
        <v>121</v>
      </c>
      <c r="AU709" s="30" t="s">
        <v>128</v>
      </c>
      <c r="AY709" s="30" t="s">
        <v>120</v>
      </c>
      <c r="BE709" s="80">
        <f>IF(U709="základní",N709,0)</f>
        <v>0</v>
      </c>
      <c r="BF709" s="80">
        <f>IF(U709="snížená",N709,0)</f>
        <v>0</v>
      </c>
      <c r="BG709" s="80">
        <f>IF(U709="zákl. přenesená",N709,0)</f>
        <v>0</v>
      </c>
      <c r="BH709" s="80">
        <f>IF(U709="sníž. přenesená",N709,0)</f>
        <v>0</v>
      </c>
      <c r="BI709" s="80">
        <f>IF(U709="nulová",N709,0)</f>
        <v>0</v>
      </c>
      <c r="BJ709" s="30" t="s">
        <v>118</v>
      </c>
      <c r="BK709" s="80">
        <f>ROUND(L709*K709,2)</f>
        <v>0</v>
      </c>
      <c r="BL709" s="30" t="s">
        <v>127</v>
      </c>
    </row>
    <row r="710" spans="2:64" s="86" customFormat="1" ht="22.5" customHeight="1" x14ac:dyDescent="0.25">
      <c r="B710" s="81"/>
      <c r="C710" s="440"/>
      <c r="D710" s="440"/>
      <c r="E710" s="83" t="s">
        <v>125</v>
      </c>
      <c r="F710" s="661" t="s">
        <v>1000</v>
      </c>
      <c r="G710" s="662"/>
      <c r="H710" s="662"/>
      <c r="I710" s="662"/>
      <c r="J710" s="440"/>
      <c r="K710" s="84">
        <v>4</v>
      </c>
      <c r="L710" s="440"/>
      <c r="M710" s="440"/>
      <c r="N710" s="440"/>
      <c r="O710" s="440"/>
      <c r="P710" s="440"/>
      <c r="Q710" s="440"/>
      <c r="R710" s="85"/>
      <c r="T710" s="87"/>
      <c r="U710" s="440"/>
      <c r="V710" s="440"/>
      <c r="W710" s="440"/>
      <c r="X710" s="440"/>
      <c r="Y710" s="440"/>
      <c r="Z710" s="440"/>
      <c r="AA710" s="88"/>
      <c r="AT710" s="89" t="s">
        <v>130</v>
      </c>
      <c r="AU710" s="89" t="s">
        <v>128</v>
      </c>
      <c r="AV710" s="86" t="s">
        <v>128</v>
      </c>
      <c r="AW710" s="86" t="s">
        <v>131</v>
      </c>
      <c r="AX710" s="86" t="s">
        <v>119</v>
      </c>
      <c r="AY710" s="89" t="s">
        <v>120</v>
      </c>
    </row>
    <row r="711" spans="2:64" s="86" customFormat="1" ht="22.5" customHeight="1" x14ac:dyDescent="0.25">
      <c r="B711" s="81"/>
      <c r="C711" s="440"/>
      <c r="D711" s="440"/>
      <c r="E711" s="83" t="s">
        <v>125</v>
      </c>
      <c r="F711" s="663" t="s">
        <v>1001</v>
      </c>
      <c r="G711" s="662"/>
      <c r="H711" s="662"/>
      <c r="I711" s="662"/>
      <c r="J711" s="440"/>
      <c r="K711" s="84">
        <v>2</v>
      </c>
      <c r="L711" s="440"/>
      <c r="M711" s="440"/>
      <c r="N711" s="440"/>
      <c r="O711" s="440"/>
      <c r="P711" s="440"/>
      <c r="Q711" s="440"/>
      <c r="R711" s="85"/>
      <c r="T711" s="87"/>
      <c r="U711" s="440"/>
      <c r="V711" s="440"/>
      <c r="W711" s="440"/>
      <c r="X711" s="440"/>
      <c r="Y711" s="440"/>
      <c r="Z711" s="440"/>
      <c r="AA711" s="88"/>
      <c r="AT711" s="89" t="s">
        <v>130</v>
      </c>
      <c r="AU711" s="89" t="s">
        <v>128</v>
      </c>
      <c r="AV711" s="86" t="s">
        <v>128</v>
      </c>
      <c r="AW711" s="86" t="s">
        <v>131</v>
      </c>
      <c r="AX711" s="86" t="s">
        <v>119</v>
      </c>
      <c r="AY711" s="89" t="s">
        <v>120</v>
      </c>
    </row>
    <row r="712" spans="2:64" s="86" customFormat="1" ht="22.5" customHeight="1" x14ac:dyDescent="0.25">
      <c r="B712" s="81"/>
      <c r="C712" s="440"/>
      <c r="D712" s="440"/>
      <c r="E712" s="83" t="s">
        <v>125</v>
      </c>
      <c r="F712" s="663" t="s">
        <v>1002</v>
      </c>
      <c r="G712" s="662"/>
      <c r="H712" s="662"/>
      <c r="I712" s="662"/>
      <c r="J712" s="440"/>
      <c r="K712" s="84">
        <v>3</v>
      </c>
      <c r="L712" s="440"/>
      <c r="M712" s="440"/>
      <c r="N712" s="440"/>
      <c r="O712" s="440"/>
      <c r="P712" s="440"/>
      <c r="Q712" s="440"/>
      <c r="R712" s="85"/>
      <c r="T712" s="87"/>
      <c r="U712" s="440"/>
      <c r="V712" s="440"/>
      <c r="W712" s="440"/>
      <c r="X712" s="440"/>
      <c r="Y712" s="440"/>
      <c r="Z712" s="440"/>
      <c r="AA712" s="88"/>
      <c r="AT712" s="89" t="s">
        <v>130</v>
      </c>
      <c r="AU712" s="89" t="s">
        <v>128</v>
      </c>
      <c r="AV712" s="86" t="s">
        <v>128</v>
      </c>
      <c r="AW712" s="86" t="s">
        <v>131</v>
      </c>
      <c r="AX712" s="86" t="s">
        <v>119</v>
      </c>
      <c r="AY712" s="89" t="s">
        <v>120</v>
      </c>
    </row>
    <row r="713" spans="2:64" s="86" customFormat="1" ht="31.5" customHeight="1" x14ac:dyDescent="0.25">
      <c r="B713" s="81"/>
      <c r="C713" s="440"/>
      <c r="D713" s="440"/>
      <c r="E713" s="83" t="s">
        <v>125</v>
      </c>
      <c r="F713" s="663" t="s">
        <v>1003</v>
      </c>
      <c r="G713" s="662"/>
      <c r="H713" s="662"/>
      <c r="I713" s="662"/>
      <c r="J713" s="440"/>
      <c r="K713" s="84">
        <v>7</v>
      </c>
      <c r="L713" s="440"/>
      <c r="M713" s="440"/>
      <c r="N713" s="440"/>
      <c r="O713" s="440"/>
      <c r="P713" s="440"/>
      <c r="Q713" s="440"/>
      <c r="R713" s="85"/>
      <c r="T713" s="87"/>
      <c r="U713" s="440"/>
      <c r="V713" s="440"/>
      <c r="W713" s="440"/>
      <c r="X713" s="440"/>
      <c r="Y713" s="440"/>
      <c r="Z713" s="440"/>
      <c r="AA713" s="88"/>
      <c r="AT713" s="89" t="s">
        <v>130</v>
      </c>
      <c r="AU713" s="89" t="s">
        <v>128</v>
      </c>
      <c r="AV713" s="86" t="s">
        <v>128</v>
      </c>
      <c r="AW713" s="86" t="s">
        <v>131</v>
      </c>
      <c r="AX713" s="86" t="s">
        <v>119</v>
      </c>
      <c r="AY713" s="89" t="s">
        <v>120</v>
      </c>
    </row>
    <row r="714" spans="2:64" s="86" customFormat="1" ht="22.5" customHeight="1" x14ac:dyDescent="0.25">
      <c r="B714" s="81"/>
      <c r="C714" s="440"/>
      <c r="D714" s="440"/>
      <c r="E714" s="83" t="s">
        <v>125</v>
      </c>
      <c r="F714" s="663" t="s">
        <v>1004</v>
      </c>
      <c r="G714" s="662"/>
      <c r="H714" s="662"/>
      <c r="I714" s="662"/>
      <c r="J714" s="440"/>
      <c r="K714" s="84">
        <v>3.5</v>
      </c>
      <c r="L714" s="440"/>
      <c r="M714" s="440"/>
      <c r="N714" s="440"/>
      <c r="O714" s="440"/>
      <c r="P714" s="440"/>
      <c r="Q714" s="440"/>
      <c r="R714" s="85"/>
      <c r="T714" s="87"/>
      <c r="U714" s="440"/>
      <c r="V714" s="440"/>
      <c r="W714" s="440"/>
      <c r="X714" s="440"/>
      <c r="Y714" s="440"/>
      <c r="Z714" s="440"/>
      <c r="AA714" s="88"/>
      <c r="AT714" s="89" t="s">
        <v>130</v>
      </c>
      <c r="AU714" s="89" t="s">
        <v>128</v>
      </c>
      <c r="AV714" s="86" t="s">
        <v>128</v>
      </c>
      <c r="AW714" s="86" t="s">
        <v>131</v>
      </c>
      <c r="AX714" s="86" t="s">
        <v>119</v>
      </c>
      <c r="AY714" s="89" t="s">
        <v>120</v>
      </c>
    </row>
    <row r="715" spans="2:64" s="118" customFormat="1" ht="22.5" customHeight="1" x14ac:dyDescent="0.25">
      <c r="B715" s="113"/>
      <c r="C715" s="444"/>
      <c r="D715" s="444"/>
      <c r="E715" s="115" t="s">
        <v>125</v>
      </c>
      <c r="F715" s="681" t="s">
        <v>577</v>
      </c>
      <c r="G715" s="682"/>
      <c r="H715" s="682"/>
      <c r="I715" s="682"/>
      <c r="J715" s="444"/>
      <c r="K715" s="116">
        <v>19.5</v>
      </c>
      <c r="L715" s="444"/>
      <c r="M715" s="444"/>
      <c r="N715" s="444"/>
      <c r="O715" s="444"/>
      <c r="P715" s="444"/>
      <c r="Q715" s="444"/>
      <c r="R715" s="117"/>
      <c r="T715" s="119"/>
      <c r="U715" s="444"/>
      <c r="V715" s="444"/>
      <c r="W715" s="444"/>
      <c r="X715" s="444"/>
      <c r="Y715" s="444"/>
      <c r="Z715" s="444"/>
      <c r="AA715" s="120"/>
      <c r="AT715" s="121" t="s">
        <v>130</v>
      </c>
      <c r="AU715" s="121" t="s">
        <v>128</v>
      </c>
      <c r="AV715" s="118" t="s">
        <v>136</v>
      </c>
      <c r="AW715" s="118" t="s">
        <v>131</v>
      </c>
      <c r="AX715" s="118" t="s">
        <v>119</v>
      </c>
      <c r="AY715" s="121" t="s">
        <v>120</v>
      </c>
    </row>
    <row r="716" spans="2:64" s="86" customFormat="1" ht="22.5" customHeight="1" x14ac:dyDescent="0.25">
      <c r="B716" s="81"/>
      <c r="C716" s="440"/>
      <c r="D716" s="440"/>
      <c r="E716" s="83" t="s">
        <v>125</v>
      </c>
      <c r="F716" s="663" t="s">
        <v>1005</v>
      </c>
      <c r="G716" s="662"/>
      <c r="H716" s="662"/>
      <c r="I716" s="662"/>
      <c r="J716" s="440"/>
      <c r="K716" s="84">
        <v>1.5</v>
      </c>
      <c r="L716" s="440"/>
      <c r="M716" s="440"/>
      <c r="N716" s="440"/>
      <c r="O716" s="440"/>
      <c r="P716" s="440"/>
      <c r="Q716" s="440"/>
      <c r="R716" s="85"/>
      <c r="T716" s="87"/>
      <c r="U716" s="440"/>
      <c r="V716" s="440"/>
      <c r="W716" s="440"/>
      <c r="X716" s="440"/>
      <c r="Y716" s="440"/>
      <c r="Z716" s="440"/>
      <c r="AA716" s="88"/>
      <c r="AT716" s="89" t="s">
        <v>130</v>
      </c>
      <c r="AU716" s="89" t="s">
        <v>128</v>
      </c>
      <c r="AV716" s="86" t="s">
        <v>128</v>
      </c>
      <c r="AW716" s="86" t="s">
        <v>131</v>
      </c>
      <c r="AX716" s="86" t="s">
        <v>119</v>
      </c>
      <c r="AY716" s="89" t="s">
        <v>120</v>
      </c>
    </row>
    <row r="717" spans="2:64" s="95" customFormat="1" ht="22.5" customHeight="1" x14ac:dyDescent="0.25">
      <c r="B717" s="90"/>
      <c r="C717" s="441"/>
      <c r="D717" s="441"/>
      <c r="E717" s="92" t="s">
        <v>125</v>
      </c>
      <c r="F717" s="664" t="s">
        <v>146</v>
      </c>
      <c r="G717" s="665"/>
      <c r="H717" s="665"/>
      <c r="I717" s="665"/>
      <c r="J717" s="441"/>
      <c r="K717" s="93">
        <v>21</v>
      </c>
      <c r="L717" s="441"/>
      <c r="M717" s="441"/>
      <c r="N717" s="441"/>
      <c r="O717" s="441"/>
      <c r="P717" s="441"/>
      <c r="Q717" s="441"/>
      <c r="R717" s="94"/>
      <c r="T717" s="96"/>
      <c r="U717" s="441"/>
      <c r="V717" s="441"/>
      <c r="W717" s="441"/>
      <c r="X717" s="441"/>
      <c r="Y717" s="441"/>
      <c r="Z717" s="441"/>
      <c r="AA717" s="97"/>
      <c r="AT717" s="98" t="s">
        <v>130</v>
      </c>
      <c r="AU717" s="98" t="s">
        <v>128</v>
      </c>
      <c r="AV717" s="95" t="s">
        <v>127</v>
      </c>
      <c r="AW717" s="95" t="s">
        <v>131</v>
      </c>
      <c r="AX717" s="95" t="s">
        <v>118</v>
      </c>
      <c r="AY717" s="98" t="s">
        <v>120</v>
      </c>
    </row>
    <row r="718" spans="2:64" s="17" customFormat="1" ht="31.5" customHeight="1" x14ac:dyDescent="0.25">
      <c r="B718" s="70"/>
      <c r="C718" s="71" t="s">
        <v>1006</v>
      </c>
      <c r="D718" s="71" t="s">
        <v>121</v>
      </c>
      <c r="E718" s="72" t="s">
        <v>1007</v>
      </c>
      <c r="F718" s="671" t="s">
        <v>1008</v>
      </c>
      <c r="G718" s="667"/>
      <c r="H718" s="667"/>
      <c r="I718" s="667"/>
      <c r="J718" s="73" t="s">
        <v>532</v>
      </c>
      <c r="K718" s="74">
        <v>40.5</v>
      </c>
      <c r="L718" s="666"/>
      <c r="M718" s="667"/>
      <c r="N718" s="666">
        <f>ROUND(L718*K718,2)</f>
        <v>0</v>
      </c>
      <c r="O718" s="667"/>
      <c r="P718" s="667"/>
      <c r="Q718" s="667"/>
      <c r="R718" s="75"/>
      <c r="T718" s="76" t="s">
        <v>125</v>
      </c>
      <c r="U718" s="77" t="s">
        <v>126</v>
      </c>
      <c r="V718" s="78">
        <v>3.5999999999999997E-2</v>
      </c>
      <c r="W718" s="78">
        <f>V718*K718</f>
        <v>1.458</v>
      </c>
      <c r="X718" s="78">
        <v>2.63E-3</v>
      </c>
      <c r="Y718" s="78">
        <f>X718*K718</f>
        <v>0.106515</v>
      </c>
      <c r="Z718" s="78">
        <v>0</v>
      </c>
      <c r="AA718" s="79">
        <f>Z718*K718</f>
        <v>0</v>
      </c>
      <c r="AR718" s="30" t="s">
        <v>127</v>
      </c>
      <c r="AT718" s="30" t="s">
        <v>121</v>
      </c>
      <c r="AU718" s="30" t="s">
        <v>128</v>
      </c>
      <c r="AY718" s="30" t="s">
        <v>120</v>
      </c>
      <c r="BE718" s="80">
        <f>IF(U718="základní",N718,0)</f>
        <v>0</v>
      </c>
      <c r="BF718" s="80">
        <f>IF(U718="snížená",N718,0)</f>
        <v>0</v>
      </c>
      <c r="BG718" s="80">
        <f>IF(U718="zákl. přenesená",N718,0)</f>
        <v>0</v>
      </c>
      <c r="BH718" s="80">
        <f>IF(U718="sníž. přenesená",N718,0)</f>
        <v>0</v>
      </c>
      <c r="BI718" s="80">
        <f>IF(U718="nulová",N718,0)</f>
        <v>0</v>
      </c>
      <c r="BJ718" s="30" t="s">
        <v>118</v>
      </c>
      <c r="BK718" s="80">
        <f>ROUND(L718*K718,2)</f>
        <v>0</v>
      </c>
      <c r="BL718" s="30" t="s">
        <v>127</v>
      </c>
    </row>
    <row r="719" spans="2:64" s="86" customFormat="1" ht="22.5" customHeight="1" x14ac:dyDescent="0.25">
      <c r="B719" s="81"/>
      <c r="C719" s="440"/>
      <c r="D719" s="440"/>
      <c r="E719" s="83" t="s">
        <v>125</v>
      </c>
      <c r="F719" s="661" t="s">
        <v>1009</v>
      </c>
      <c r="G719" s="662"/>
      <c r="H719" s="662"/>
      <c r="I719" s="662"/>
      <c r="J719" s="440"/>
      <c r="K719" s="84">
        <v>39</v>
      </c>
      <c r="L719" s="440"/>
      <c r="M719" s="440"/>
      <c r="N719" s="440"/>
      <c r="O719" s="440"/>
      <c r="P719" s="440"/>
      <c r="Q719" s="440"/>
      <c r="R719" s="85"/>
      <c r="T719" s="87"/>
      <c r="U719" s="440"/>
      <c r="V719" s="440"/>
      <c r="W719" s="440"/>
      <c r="X719" s="440"/>
      <c r="Y719" s="440"/>
      <c r="Z719" s="440"/>
      <c r="AA719" s="88"/>
      <c r="AT719" s="89" t="s">
        <v>130</v>
      </c>
      <c r="AU719" s="89" t="s">
        <v>128</v>
      </c>
      <c r="AV719" s="86" t="s">
        <v>128</v>
      </c>
      <c r="AW719" s="86" t="s">
        <v>131</v>
      </c>
      <c r="AX719" s="86" t="s">
        <v>119</v>
      </c>
      <c r="AY719" s="89" t="s">
        <v>120</v>
      </c>
    </row>
    <row r="720" spans="2:64" s="86" customFormat="1" ht="22.5" customHeight="1" x14ac:dyDescent="0.25">
      <c r="B720" s="81"/>
      <c r="C720" s="440"/>
      <c r="D720" s="440"/>
      <c r="E720" s="83" t="s">
        <v>125</v>
      </c>
      <c r="F720" s="663" t="s">
        <v>1010</v>
      </c>
      <c r="G720" s="662"/>
      <c r="H720" s="662"/>
      <c r="I720" s="662"/>
      <c r="J720" s="440"/>
      <c r="K720" s="84">
        <v>1.5</v>
      </c>
      <c r="L720" s="440"/>
      <c r="M720" s="440"/>
      <c r="N720" s="440"/>
      <c r="O720" s="440"/>
      <c r="P720" s="440"/>
      <c r="Q720" s="440"/>
      <c r="R720" s="85"/>
      <c r="T720" s="87"/>
      <c r="U720" s="440"/>
      <c r="V720" s="440"/>
      <c r="W720" s="440"/>
      <c r="X720" s="440"/>
      <c r="Y720" s="440"/>
      <c r="Z720" s="440"/>
      <c r="AA720" s="88"/>
      <c r="AT720" s="89" t="s">
        <v>130</v>
      </c>
      <c r="AU720" s="89" t="s">
        <v>128</v>
      </c>
      <c r="AV720" s="86" t="s">
        <v>128</v>
      </c>
      <c r="AW720" s="86" t="s">
        <v>131</v>
      </c>
      <c r="AX720" s="86" t="s">
        <v>119</v>
      </c>
      <c r="AY720" s="89" t="s">
        <v>120</v>
      </c>
    </row>
    <row r="721" spans="2:64" s="95" customFormat="1" ht="22.5" customHeight="1" x14ac:dyDescent="0.25">
      <c r="B721" s="90"/>
      <c r="C721" s="441"/>
      <c r="D721" s="441"/>
      <c r="E721" s="92" t="s">
        <v>125</v>
      </c>
      <c r="F721" s="664" t="s">
        <v>146</v>
      </c>
      <c r="G721" s="665"/>
      <c r="H721" s="665"/>
      <c r="I721" s="665"/>
      <c r="J721" s="441"/>
      <c r="K721" s="93">
        <v>40.5</v>
      </c>
      <c r="L721" s="441"/>
      <c r="M721" s="441"/>
      <c r="N721" s="441"/>
      <c r="O721" s="441"/>
      <c r="P721" s="441"/>
      <c r="Q721" s="441"/>
      <c r="R721" s="94"/>
      <c r="T721" s="96"/>
      <c r="U721" s="441"/>
      <c r="V721" s="441"/>
      <c r="W721" s="441"/>
      <c r="X721" s="441"/>
      <c r="Y721" s="441"/>
      <c r="Z721" s="441"/>
      <c r="AA721" s="97"/>
      <c r="AT721" s="98" t="s">
        <v>130</v>
      </c>
      <c r="AU721" s="98" t="s">
        <v>128</v>
      </c>
      <c r="AV721" s="95" t="s">
        <v>127</v>
      </c>
      <c r="AW721" s="95" t="s">
        <v>131</v>
      </c>
      <c r="AX721" s="95" t="s">
        <v>118</v>
      </c>
      <c r="AY721" s="98" t="s">
        <v>120</v>
      </c>
    </row>
    <row r="722" spans="2:64" s="17" customFormat="1" ht="31.5" customHeight="1" x14ac:dyDescent="0.25">
      <c r="B722" s="70"/>
      <c r="C722" s="71" t="s">
        <v>1011</v>
      </c>
      <c r="D722" s="71" t="s">
        <v>121</v>
      </c>
      <c r="E722" s="72" t="s">
        <v>1012</v>
      </c>
      <c r="F722" s="671" t="s">
        <v>1013</v>
      </c>
      <c r="G722" s="667"/>
      <c r="H722" s="667"/>
      <c r="I722" s="667"/>
      <c r="J722" s="73" t="s">
        <v>532</v>
      </c>
      <c r="K722" s="74">
        <v>245.64</v>
      </c>
      <c r="L722" s="666"/>
      <c r="M722" s="667"/>
      <c r="N722" s="666">
        <f>ROUND(L722*K722,2)</f>
        <v>0</v>
      </c>
      <c r="O722" s="667"/>
      <c r="P722" s="667"/>
      <c r="Q722" s="667"/>
      <c r="R722" s="75"/>
      <c r="T722" s="76" t="s">
        <v>125</v>
      </c>
      <c r="U722" s="77" t="s">
        <v>126</v>
      </c>
      <c r="V722" s="78">
        <v>0.378</v>
      </c>
      <c r="W722" s="78">
        <f>V722*K722</f>
        <v>92.851919999999993</v>
      </c>
      <c r="X722" s="78">
        <v>0</v>
      </c>
      <c r="Y722" s="78">
        <f>X722*K722</f>
        <v>0</v>
      </c>
      <c r="Z722" s="78">
        <v>0</v>
      </c>
      <c r="AA722" s="79">
        <f>Z722*K722</f>
        <v>0</v>
      </c>
      <c r="AR722" s="30" t="s">
        <v>127</v>
      </c>
      <c r="AT722" s="30" t="s">
        <v>121</v>
      </c>
      <c r="AU722" s="30" t="s">
        <v>128</v>
      </c>
      <c r="AY722" s="30" t="s">
        <v>120</v>
      </c>
      <c r="BE722" s="80">
        <f>IF(U722="základní",N722,0)</f>
        <v>0</v>
      </c>
      <c r="BF722" s="80">
        <f>IF(U722="snížená",N722,0)</f>
        <v>0</v>
      </c>
      <c r="BG722" s="80">
        <f>IF(U722="zákl. přenesená",N722,0)</f>
        <v>0</v>
      </c>
      <c r="BH722" s="80">
        <f>IF(U722="sníž. přenesená",N722,0)</f>
        <v>0</v>
      </c>
      <c r="BI722" s="80">
        <f>IF(U722="nulová",N722,0)</f>
        <v>0</v>
      </c>
      <c r="BJ722" s="30" t="s">
        <v>118</v>
      </c>
      <c r="BK722" s="80">
        <f>ROUND(L722*K722,2)</f>
        <v>0</v>
      </c>
      <c r="BL722" s="30" t="s">
        <v>127</v>
      </c>
    </row>
    <row r="723" spans="2:64" s="86" customFormat="1" ht="44.25" customHeight="1" x14ac:dyDescent="0.25">
      <c r="B723" s="81"/>
      <c r="C723" s="440"/>
      <c r="D723" s="440"/>
      <c r="E723" s="83" t="s">
        <v>125</v>
      </c>
      <c r="F723" s="661" t="s">
        <v>1014</v>
      </c>
      <c r="G723" s="662"/>
      <c r="H723" s="662"/>
      <c r="I723" s="662"/>
      <c r="J723" s="440"/>
      <c r="K723" s="84">
        <v>22.76</v>
      </c>
      <c r="L723" s="440"/>
      <c r="M723" s="440"/>
      <c r="N723" s="440"/>
      <c r="O723" s="440"/>
      <c r="P723" s="440"/>
      <c r="Q723" s="440"/>
      <c r="R723" s="85"/>
      <c r="T723" s="87"/>
      <c r="U723" s="440"/>
      <c r="V723" s="440"/>
      <c r="W723" s="440"/>
      <c r="X723" s="440"/>
      <c r="Y723" s="440"/>
      <c r="Z723" s="440"/>
      <c r="AA723" s="88"/>
      <c r="AT723" s="89" t="s">
        <v>130</v>
      </c>
      <c r="AU723" s="89" t="s">
        <v>128</v>
      </c>
      <c r="AV723" s="86" t="s">
        <v>128</v>
      </c>
      <c r="AW723" s="86" t="s">
        <v>131</v>
      </c>
      <c r="AX723" s="86" t="s">
        <v>119</v>
      </c>
      <c r="AY723" s="89" t="s">
        <v>120</v>
      </c>
    </row>
    <row r="724" spans="2:64" s="86" customFormat="1" ht="31.5" customHeight="1" x14ac:dyDescent="0.25">
      <c r="B724" s="81"/>
      <c r="C724" s="440"/>
      <c r="D724" s="440"/>
      <c r="E724" s="83" t="s">
        <v>125</v>
      </c>
      <c r="F724" s="663" t="s">
        <v>1015</v>
      </c>
      <c r="G724" s="662"/>
      <c r="H724" s="662"/>
      <c r="I724" s="662"/>
      <c r="J724" s="440"/>
      <c r="K724" s="84">
        <v>9.58</v>
      </c>
      <c r="L724" s="440"/>
      <c r="M724" s="440"/>
      <c r="N724" s="440"/>
      <c r="O724" s="440"/>
      <c r="P724" s="440"/>
      <c r="Q724" s="440"/>
      <c r="R724" s="85"/>
      <c r="T724" s="87"/>
      <c r="U724" s="440"/>
      <c r="V724" s="440"/>
      <c r="W724" s="440"/>
      <c r="X724" s="440"/>
      <c r="Y724" s="440"/>
      <c r="Z724" s="440"/>
      <c r="AA724" s="88"/>
      <c r="AT724" s="89" t="s">
        <v>130</v>
      </c>
      <c r="AU724" s="89" t="s">
        <v>128</v>
      </c>
      <c r="AV724" s="86" t="s">
        <v>128</v>
      </c>
      <c r="AW724" s="86" t="s">
        <v>131</v>
      </c>
      <c r="AX724" s="86" t="s">
        <v>119</v>
      </c>
      <c r="AY724" s="89" t="s">
        <v>120</v>
      </c>
    </row>
    <row r="725" spans="2:64" s="86" customFormat="1" ht="44.25" customHeight="1" x14ac:dyDescent="0.25">
      <c r="B725" s="81"/>
      <c r="C725" s="440"/>
      <c r="D725" s="440"/>
      <c r="E725" s="83" t="s">
        <v>125</v>
      </c>
      <c r="F725" s="663" t="s">
        <v>1016</v>
      </c>
      <c r="G725" s="662"/>
      <c r="H725" s="662"/>
      <c r="I725" s="662"/>
      <c r="J725" s="440"/>
      <c r="K725" s="84">
        <v>51.15</v>
      </c>
      <c r="L725" s="440"/>
      <c r="M725" s="440"/>
      <c r="N725" s="440"/>
      <c r="O725" s="440"/>
      <c r="P725" s="440"/>
      <c r="Q725" s="440"/>
      <c r="R725" s="85"/>
      <c r="T725" s="87"/>
      <c r="U725" s="440"/>
      <c r="V725" s="440"/>
      <c r="W725" s="440"/>
      <c r="X725" s="440"/>
      <c r="Y725" s="440"/>
      <c r="Z725" s="440"/>
      <c r="AA725" s="88"/>
      <c r="AT725" s="89" t="s">
        <v>130</v>
      </c>
      <c r="AU725" s="89" t="s">
        <v>128</v>
      </c>
      <c r="AV725" s="86" t="s">
        <v>128</v>
      </c>
      <c r="AW725" s="86" t="s">
        <v>131</v>
      </c>
      <c r="AX725" s="86" t="s">
        <v>119</v>
      </c>
      <c r="AY725" s="89" t="s">
        <v>120</v>
      </c>
    </row>
    <row r="726" spans="2:64" s="86" customFormat="1" ht="31.5" customHeight="1" x14ac:dyDescent="0.25">
      <c r="B726" s="81"/>
      <c r="C726" s="440"/>
      <c r="D726" s="440"/>
      <c r="E726" s="83" t="s">
        <v>125</v>
      </c>
      <c r="F726" s="663" t="s">
        <v>1017</v>
      </c>
      <c r="G726" s="662"/>
      <c r="H726" s="662"/>
      <c r="I726" s="662"/>
      <c r="J726" s="440"/>
      <c r="K726" s="84">
        <v>6.65</v>
      </c>
      <c r="L726" s="440"/>
      <c r="M726" s="440"/>
      <c r="N726" s="440"/>
      <c r="O726" s="440"/>
      <c r="P726" s="440"/>
      <c r="Q726" s="440"/>
      <c r="R726" s="85"/>
      <c r="T726" s="87"/>
      <c r="U726" s="440"/>
      <c r="V726" s="440"/>
      <c r="W726" s="440"/>
      <c r="X726" s="440"/>
      <c r="Y726" s="440"/>
      <c r="Z726" s="440"/>
      <c r="AA726" s="88"/>
      <c r="AT726" s="89" t="s">
        <v>130</v>
      </c>
      <c r="AU726" s="89" t="s">
        <v>128</v>
      </c>
      <c r="AV726" s="86" t="s">
        <v>128</v>
      </c>
      <c r="AW726" s="86" t="s">
        <v>131</v>
      </c>
      <c r="AX726" s="86" t="s">
        <v>119</v>
      </c>
      <c r="AY726" s="89" t="s">
        <v>120</v>
      </c>
    </row>
    <row r="727" spans="2:64" s="86" customFormat="1" ht="31.5" customHeight="1" x14ac:dyDescent="0.25">
      <c r="B727" s="81"/>
      <c r="C727" s="440"/>
      <c r="D727" s="440"/>
      <c r="E727" s="83" t="s">
        <v>125</v>
      </c>
      <c r="F727" s="663" t="s">
        <v>1018</v>
      </c>
      <c r="G727" s="662"/>
      <c r="H727" s="662"/>
      <c r="I727" s="662"/>
      <c r="J727" s="440"/>
      <c r="K727" s="84">
        <v>3.5</v>
      </c>
      <c r="L727" s="440"/>
      <c r="M727" s="440"/>
      <c r="N727" s="440"/>
      <c r="O727" s="440"/>
      <c r="P727" s="440"/>
      <c r="Q727" s="440"/>
      <c r="R727" s="85"/>
      <c r="T727" s="87"/>
      <c r="U727" s="440"/>
      <c r="V727" s="440"/>
      <c r="W727" s="440"/>
      <c r="X727" s="440"/>
      <c r="Y727" s="440"/>
      <c r="Z727" s="440"/>
      <c r="AA727" s="88"/>
      <c r="AT727" s="89" t="s">
        <v>130</v>
      </c>
      <c r="AU727" s="89" t="s">
        <v>128</v>
      </c>
      <c r="AV727" s="86" t="s">
        <v>128</v>
      </c>
      <c r="AW727" s="86" t="s">
        <v>131</v>
      </c>
      <c r="AX727" s="86" t="s">
        <v>119</v>
      </c>
      <c r="AY727" s="89" t="s">
        <v>120</v>
      </c>
    </row>
    <row r="728" spans="2:64" s="86" customFormat="1" ht="22.5" customHeight="1" x14ac:dyDescent="0.25">
      <c r="B728" s="81"/>
      <c r="C728" s="440"/>
      <c r="D728" s="440"/>
      <c r="E728" s="83" t="s">
        <v>125</v>
      </c>
      <c r="F728" s="663" t="s">
        <v>1019</v>
      </c>
      <c r="G728" s="662"/>
      <c r="H728" s="662"/>
      <c r="I728" s="662"/>
      <c r="J728" s="440"/>
      <c r="K728" s="84">
        <v>152</v>
      </c>
      <c r="L728" s="440"/>
      <c r="M728" s="440"/>
      <c r="N728" s="440"/>
      <c r="O728" s="440"/>
      <c r="P728" s="440"/>
      <c r="Q728" s="440"/>
      <c r="R728" s="85"/>
      <c r="T728" s="87"/>
      <c r="U728" s="440"/>
      <c r="V728" s="440"/>
      <c r="W728" s="440"/>
      <c r="X728" s="440"/>
      <c r="Y728" s="440"/>
      <c r="Z728" s="440"/>
      <c r="AA728" s="88"/>
      <c r="AT728" s="89" t="s">
        <v>130</v>
      </c>
      <c r="AU728" s="89" t="s">
        <v>128</v>
      </c>
      <c r="AV728" s="86" t="s">
        <v>128</v>
      </c>
      <c r="AW728" s="86" t="s">
        <v>131</v>
      </c>
      <c r="AX728" s="86" t="s">
        <v>119</v>
      </c>
      <c r="AY728" s="89" t="s">
        <v>120</v>
      </c>
    </row>
    <row r="729" spans="2:64" s="95" customFormat="1" ht="22.5" customHeight="1" x14ac:dyDescent="0.25">
      <c r="B729" s="90"/>
      <c r="C729" s="441"/>
      <c r="D729" s="441"/>
      <c r="E729" s="92" t="s">
        <v>125</v>
      </c>
      <c r="F729" s="664" t="s">
        <v>146</v>
      </c>
      <c r="G729" s="665"/>
      <c r="H729" s="665"/>
      <c r="I729" s="665"/>
      <c r="J729" s="441"/>
      <c r="K729" s="93">
        <v>245.64</v>
      </c>
      <c r="L729" s="441"/>
      <c r="M729" s="441"/>
      <c r="N729" s="441"/>
      <c r="O729" s="441"/>
      <c r="P729" s="441"/>
      <c r="Q729" s="441"/>
      <c r="R729" s="94"/>
      <c r="T729" s="96"/>
      <c r="U729" s="441"/>
      <c r="V729" s="441"/>
      <c r="W729" s="441"/>
      <c r="X729" s="441"/>
      <c r="Y729" s="441"/>
      <c r="Z729" s="441"/>
      <c r="AA729" s="97"/>
      <c r="AT729" s="98" t="s">
        <v>130</v>
      </c>
      <c r="AU729" s="98" t="s">
        <v>128</v>
      </c>
      <c r="AV729" s="95" t="s">
        <v>127</v>
      </c>
      <c r="AW729" s="95" t="s">
        <v>131</v>
      </c>
      <c r="AX729" s="95" t="s">
        <v>118</v>
      </c>
      <c r="AY729" s="98" t="s">
        <v>120</v>
      </c>
    </row>
    <row r="730" spans="2:64" s="17" customFormat="1" ht="31.5" customHeight="1" x14ac:dyDescent="0.25">
      <c r="B730" s="70"/>
      <c r="C730" s="71" t="s">
        <v>1020</v>
      </c>
      <c r="D730" s="71" t="s">
        <v>121</v>
      </c>
      <c r="E730" s="72" t="s">
        <v>1021</v>
      </c>
      <c r="F730" s="671" t="s">
        <v>1022</v>
      </c>
      <c r="G730" s="667"/>
      <c r="H730" s="667"/>
      <c r="I730" s="667"/>
      <c r="J730" s="73" t="s">
        <v>172</v>
      </c>
      <c r="K730" s="74">
        <v>230.268</v>
      </c>
      <c r="L730" s="666"/>
      <c r="M730" s="667"/>
      <c r="N730" s="666">
        <f>ROUND(L730*K730,2)</f>
        <v>0</v>
      </c>
      <c r="O730" s="667"/>
      <c r="P730" s="667"/>
      <c r="Q730" s="667"/>
      <c r="R730" s="75"/>
      <c r="T730" s="76" t="s">
        <v>125</v>
      </c>
      <c r="U730" s="77" t="s">
        <v>126</v>
      </c>
      <c r="V730" s="78">
        <v>0.1</v>
      </c>
      <c r="W730" s="78">
        <f>V730*K730</f>
        <v>23.026800000000001</v>
      </c>
      <c r="X730" s="78">
        <v>0</v>
      </c>
      <c r="Y730" s="78">
        <f>X730*K730</f>
        <v>0</v>
      </c>
      <c r="Z730" s="78">
        <v>0.01</v>
      </c>
      <c r="AA730" s="79">
        <f>Z730*K730</f>
        <v>2.3026800000000001</v>
      </c>
      <c r="AR730" s="30" t="s">
        <v>127</v>
      </c>
      <c r="AT730" s="30" t="s">
        <v>121</v>
      </c>
      <c r="AU730" s="30" t="s">
        <v>128</v>
      </c>
      <c r="AY730" s="30" t="s">
        <v>120</v>
      </c>
      <c r="BE730" s="80">
        <f>IF(U730="základní",N730,0)</f>
        <v>0</v>
      </c>
      <c r="BF730" s="80">
        <f>IF(U730="snížená",N730,0)</f>
        <v>0</v>
      </c>
      <c r="BG730" s="80">
        <f>IF(U730="zákl. přenesená",N730,0)</f>
        <v>0</v>
      </c>
      <c r="BH730" s="80">
        <f>IF(U730="sníž. přenesená",N730,0)</f>
        <v>0</v>
      </c>
      <c r="BI730" s="80">
        <f>IF(U730="nulová",N730,0)</f>
        <v>0</v>
      </c>
      <c r="BJ730" s="30" t="s">
        <v>118</v>
      </c>
      <c r="BK730" s="80">
        <f>ROUND(L730*K730,2)</f>
        <v>0</v>
      </c>
      <c r="BL730" s="30" t="s">
        <v>127</v>
      </c>
    </row>
    <row r="731" spans="2:64" s="86" customFormat="1" ht="31.5" customHeight="1" x14ac:dyDescent="0.25">
      <c r="B731" s="81"/>
      <c r="C731" s="440"/>
      <c r="D731" s="440"/>
      <c r="E731" s="83" t="s">
        <v>125</v>
      </c>
      <c r="F731" s="661" t="s">
        <v>1023</v>
      </c>
      <c r="G731" s="662"/>
      <c r="H731" s="662"/>
      <c r="I731" s="662"/>
      <c r="J731" s="440"/>
      <c r="K731" s="84">
        <v>230.268</v>
      </c>
      <c r="L731" s="440"/>
      <c r="M731" s="440"/>
      <c r="N731" s="440"/>
      <c r="O731" s="440"/>
      <c r="P731" s="440"/>
      <c r="Q731" s="440"/>
      <c r="R731" s="85"/>
      <c r="T731" s="87"/>
      <c r="U731" s="440"/>
      <c r="V731" s="440"/>
      <c r="W731" s="440"/>
      <c r="X731" s="440"/>
      <c r="Y731" s="440"/>
      <c r="Z731" s="440"/>
      <c r="AA731" s="88"/>
      <c r="AT731" s="89" t="s">
        <v>130</v>
      </c>
      <c r="AU731" s="89" t="s">
        <v>128</v>
      </c>
      <c r="AV731" s="86" t="s">
        <v>128</v>
      </c>
      <c r="AW731" s="86" t="s">
        <v>131</v>
      </c>
      <c r="AX731" s="86" t="s">
        <v>118</v>
      </c>
      <c r="AY731" s="89" t="s">
        <v>120</v>
      </c>
    </row>
    <row r="732" spans="2:64" s="17" customFormat="1" ht="31.5" customHeight="1" x14ac:dyDescent="0.25">
      <c r="B732" s="70"/>
      <c r="C732" s="71" t="s">
        <v>1024</v>
      </c>
      <c r="D732" s="71" t="s">
        <v>121</v>
      </c>
      <c r="E732" s="72" t="s">
        <v>1025</v>
      </c>
      <c r="F732" s="671" t="s">
        <v>1026</v>
      </c>
      <c r="G732" s="667"/>
      <c r="H732" s="667"/>
      <c r="I732" s="667"/>
      <c r="J732" s="73" t="s">
        <v>172</v>
      </c>
      <c r="K732" s="74">
        <v>196.51400000000001</v>
      </c>
      <c r="L732" s="666"/>
      <c r="M732" s="667"/>
      <c r="N732" s="666">
        <f>ROUND(L732*K732,2)</f>
        <v>0</v>
      </c>
      <c r="O732" s="667"/>
      <c r="P732" s="667"/>
      <c r="Q732" s="667"/>
      <c r="R732" s="75"/>
      <c r="T732" s="76" t="s">
        <v>125</v>
      </c>
      <c r="U732" s="77" t="s">
        <v>126</v>
      </c>
      <c r="V732" s="78">
        <v>0.03</v>
      </c>
      <c r="W732" s="78">
        <f>V732*K732</f>
        <v>5.8954199999999997</v>
      </c>
      <c r="X732" s="78">
        <v>0</v>
      </c>
      <c r="Y732" s="78">
        <f>X732*K732</f>
        <v>0</v>
      </c>
      <c r="Z732" s="78">
        <v>4.0000000000000001E-3</v>
      </c>
      <c r="AA732" s="79">
        <f>Z732*K732</f>
        <v>0.78605600000000009</v>
      </c>
      <c r="AR732" s="30" t="s">
        <v>127</v>
      </c>
      <c r="AT732" s="30" t="s">
        <v>121</v>
      </c>
      <c r="AU732" s="30" t="s">
        <v>128</v>
      </c>
      <c r="AY732" s="30" t="s">
        <v>120</v>
      </c>
      <c r="BE732" s="80">
        <f>IF(U732="základní",N732,0)</f>
        <v>0</v>
      </c>
      <c r="BF732" s="80">
        <f>IF(U732="snížená",N732,0)</f>
        <v>0</v>
      </c>
      <c r="BG732" s="80">
        <f>IF(U732="zákl. přenesená",N732,0)</f>
        <v>0</v>
      </c>
      <c r="BH732" s="80">
        <f>IF(U732="sníž. přenesená",N732,0)</f>
        <v>0</v>
      </c>
      <c r="BI732" s="80">
        <f>IF(U732="nulová",N732,0)</f>
        <v>0</v>
      </c>
      <c r="BJ732" s="30" t="s">
        <v>118</v>
      </c>
      <c r="BK732" s="80">
        <f>ROUND(L732*K732,2)</f>
        <v>0</v>
      </c>
      <c r="BL732" s="30" t="s">
        <v>127</v>
      </c>
    </row>
    <row r="733" spans="2:64" s="86" customFormat="1" ht="31.5" customHeight="1" x14ac:dyDescent="0.25">
      <c r="B733" s="81"/>
      <c r="C733" s="440"/>
      <c r="D733" s="440"/>
      <c r="E733" s="83" t="s">
        <v>125</v>
      </c>
      <c r="F733" s="661" t="s">
        <v>1027</v>
      </c>
      <c r="G733" s="662"/>
      <c r="H733" s="662"/>
      <c r="I733" s="662"/>
      <c r="J733" s="440"/>
      <c r="K733" s="84">
        <v>196.51400000000001</v>
      </c>
      <c r="L733" s="440"/>
      <c r="M733" s="440"/>
      <c r="N733" s="440"/>
      <c r="O733" s="440"/>
      <c r="P733" s="440"/>
      <c r="Q733" s="440"/>
      <c r="R733" s="85"/>
      <c r="T733" s="87"/>
      <c r="U733" s="440"/>
      <c r="V733" s="440"/>
      <c r="W733" s="440"/>
      <c r="X733" s="440"/>
      <c r="Y733" s="440"/>
      <c r="Z733" s="440"/>
      <c r="AA733" s="88"/>
      <c r="AT733" s="89" t="s">
        <v>130</v>
      </c>
      <c r="AU733" s="89" t="s">
        <v>128</v>
      </c>
      <c r="AV733" s="86" t="s">
        <v>128</v>
      </c>
      <c r="AW733" s="86" t="s">
        <v>131</v>
      </c>
      <c r="AX733" s="86" t="s">
        <v>118</v>
      </c>
      <c r="AY733" s="89" t="s">
        <v>120</v>
      </c>
    </row>
    <row r="734" spans="2:64" s="17" customFormat="1" ht="31.5" customHeight="1" x14ac:dyDescent="0.25">
      <c r="B734" s="70"/>
      <c r="C734" s="71" t="s">
        <v>1028</v>
      </c>
      <c r="D734" s="71" t="s">
        <v>121</v>
      </c>
      <c r="E734" s="72" t="s">
        <v>1029</v>
      </c>
      <c r="F734" s="671" t="s">
        <v>1030</v>
      </c>
      <c r="G734" s="667"/>
      <c r="H734" s="667"/>
      <c r="I734" s="667"/>
      <c r="J734" s="73" t="s">
        <v>172</v>
      </c>
      <c r="K734" s="74">
        <v>255.64599999999999</v>
      </c>
      <c r="L734" s="666"/>
      <c r="M734" s="667"/>
      <c r="N734" s="666">
        <f>ROUND(L734*K734,2)</f>
        <v>0</v>
      </c>
      <c r="O734" s="667"/>
      <c r="P734" s="667"/>
      <c r="Q734" s="667"/>
      <c r="R734" s="75"/>
      <c r="T734" s="76" t="s">
        <v>125</v>
      </c>
      <c r="U734" s="77" t="s">
        <v>126</v>
      </c>
      <c r="V734" s="78">
        <v>0.08</v>
      </c>
      <c r="W734" s="78">
        <f>V734*K734</f>
        <v>20.45168</v>
      </c>
      <c r="X734" s="78">
        <v>0</v>
      </c>
      <c r="Y734" s="78">
        <f>X734*K734</f>
        <v>0</v>
      </c>
      <c r="Z734" s="78">
        <v>0.01</v>
      </c>
      <c r="AA734" s="79">
        <f>Z734*K734</f>
        <v>2.55646</v>
      </c>
      <c r="AR734" s="30" t="s">
        <v>127</v>
      </c>
      <c r="AT734" s="30" t="s">
        <v>121</v>
      </c>
      <c r="AU734" s="30" t="s">
        <v>128</v>
      </c>
      <c r="AY734" s="30" t="s">
        <v>120</v>
      </c>
      <c r="BE734" s="80">
        <f>IF(U734="základní",N734,0)</f>
        <v>0</v>
      </c>
      <c r="BF734" s="80">
        <f>IF(U734="snížená",N734,0)</f>
        <v>0</v>
      </c>
      <c r="BG734" s="80">
        <f>IF(U734="zákl. přenesená",N734,0)</f>
        <v>0</v>
      </c>
      <c r="BH734" s="80">
        <f>IF(U734="sníž. přenesená",N734,0)</f>
        <v>0</v>
      </c>
      <c r="BI734" s="80">
        <f>IF(U734="nulová",N734,0)</f>
        <v>0</v>
      </c>
      <c r="BJ734" s="30" t="s">
        <v>118</v>
      </c>
      <c r="BK734" s="80">
        <f>ROUND(L734*K734,2)</f>
        <v>0</v>
      </c>
      <c r="BL734" s="30" t="s">
        <v>127</v>
      </c>
    </row>
    <row r="735" spans="2:64" s="86" customFormat="1" ht="31.5" customHeight="1" x14ac:dyDescent="0.25">
      <c r="B735" s="81"/>
      <c r="C735" s="440"/>
      <c r="D735" s="440"/>
      <c r="E735" s="83" t="s">
        <v>125</v>
      </c>
      <c r="F735" s="661" t="s">
        <v>1031</v>
      </c>
      <c r="G735" s="662"/>
      <c r="H735" s="662"/>
      <c r="I735" s="662"/>
      <c r="J735" s="440"/>
      <c r="K735" s="84">
        <v>255.64599999999999</v>
      </c>
      <c r="L735" s="440"/>
      <c r="M735" s="440"/>
      <c r="N735" s="440"/>
      <c r="O735" s="440"/>
      <c r="P735" s="440"/>
      <c r="Q735" s="440"/>
      <c r="R735" s="85"/>
      <c r="T735" s="87"/>
      <c r="U735" s="440"/>
      <c r="V735" s="440"/>
      <c r="W735" s="440"/>
      <c r="X735" s="440"/>
      <c r="Y735" s="440"/>
      <c r="Z735" s="440"/>
      <c r="AA735" s="88"/>
      <c r="AT735" s="89" t="s">
        <v>130</v>
      </c>
      <c r="AU735" s="89" t="s">
        <v>128</v>
      </c>
      <c r="AV735" s="86" t="s">
        <v>128</v>
      </c>
      <c r="AW735" s="86" t="s">
        <v>131</v>
      </c>
      <c r="AX735" s="86" t="s">
        <v>118</v>
      </c>
      <c r="AY735" s="89" t="s">
        <v>120</v>
      </c>
    </row>
    <row r="736" spans="2:64" s="17" customFormat="1" ht="31.5" customHeight="1" x14ac:dyDescent="0.25">
      <c r="B736" s="70"/>
      <c r="C736" s="71" t="s">
        <v>1032</v>
      </c>
      <c r="D736" s="71" t="s">
        <v>121</v>
      </c>
      <c r="E736" s="72" t="s">
        <v>1033</v>
      </c>
      <c r="F736" s="671" t="s">
        <v>1034</v>
      </c>
      <c r="G736" s="667"/>
      <c r="H736" s="667"/>
      <c r="I736" s="667"/>
      <c r="J736" s="73" t="s">
        <v>172</v>
      </c>
      <c r="K736" s="74">
        <v>234.14400000000001</v>
      </c>
      <c r="L736" s="666"/>
      <c r="M736" s="667"/>
      <c r="N736" s="666">
        <f>ROUND(L736*K736,2)</f>
        <v>0</v>
      </c>
      <c r="O736" s="667"/>
      <c r="P736" s="667"/>
      <c r="Q736" s="667"/>
      <c r="R736" s="75"/>
      <c r="T736" s="76" t="s">
        <v>125</v>
      </c>
      <c r="U736" s="77" t="s">
        <v>126</v>
      </c>
      <c r="V736" s="78">
        <v>7.0000000000000007E-2</v>
      </c>
      <c r="W736" s="78">
        <f>V736*K736</f>
        <v>16.390080000000001</v>
      </c>
      <c r="X736" s="78">
        <v>0</v>
      </c>
      <c r="Y736" s="78">
        <f>X736*K736</f>
        <v>0</v>
      </c>
      <c r="Z736" s="78">
        <v>5.0000000000000001E-3</v>
      </c>
      <c r="AA736" s="79">
        <f>Z736*K736</f>
        <v>1.17072</v>
      </c>
      <c r="AR736" s="30" t="s">
        <v>127</v>
      </c>
      <c r="AT736" s="30" t="s">
        <v>121</v>
      </c>
      <c r="AU736" s="30" t="s">
        <v>128</v>
      </c>
      <c r="AY736" s="30" t="s">
        <v>120</v>
      </c>
      <c r="BE736" s="80">
        <f>IF(U736="základní",N736,0)</f>
        <v>0</v>
      </c>
      <c r="BF736" s="80">
        <f>IF(U736="snížená",N736,0)</f>
        <v>0</v>
      </c>
      <c r="BG736" s="80">
        <f>IF(U736="zákl. přenesená",N736,0)</f>
        <v>0</v>
      </c>
      <c r="BH736" s="80">
        <f>IF(U736="sníž. přenesená",N736,0)</f>
        <v>0</v>
      </c>
      <c r="BI736" s="80">
        <f>IF(U736="nulová",N736,0)</f>
        <v>0</v>
      </c>
      <c r="BJ736" s="30" t="s">
        <v>118</v>
      </c>
      <c r="BK736" s="80">
        <f>ROUND(L736*K736,2)</f>
        <v>0</v>
      </c>
      <c r="BL736" s="30" t="s">
        <v>127</v>
      </c>
    </row>
    <row r="737" spans="2:64" s="86" customFormat="1" ht="31.5" customHeight="1" x14ac:dyDescent="0.25">
      <c r="B737" s="81"/>
      <c r="C737" s="440"/>
      <c r="D737" s="440"/>
      <c r="E737" s="83" t="s">
        <v>125</v>
      </c>
      <c r="F737" s="661" t="s">
        <v>1035</v>
      </c>
      <c r="G737" s="662"/>
      <c r="H737" s="662"/>
      <c r="I737" s="662"/>
      <c r="J737" s="440"/>
      <c r="K737" s="84">
        <v>234.14400000000001</v>
      </c>
      <c r="L737" s="440"/>
      <c r="M737" s="440"/>
      <c r="N737" s="440"/>
      <c r="O737" s="440"/>
      <c r="P737" s="440"/>
      <c r="Q737" s="440"/>
      <c r="R737" s="85"/>
      <c r="T737" s="87"/>
      <c r="U737" s="440"/>
      <c r="V737" s="440"/>
      <c r="W737" s="440"/>
      <c r="X737" s="440"/>
      <c r="Y737" s="440"/>
      <c r="Z737" s="440"/>
      <c r="AA737" s="88"/>
      <c r="AT737" s="89" t="s">
        <v>130</v>
      </c>
      <c r="AU737" s="89" t="s">
        <v>128</v>
      </c>
      <c r="AV737" s="86" t="s">
        <v>128</v>
      </c>
      <c r="AW737" s="86" t="s">
        <v>131</v>
      </c>
      <c r="AX737" s="86" t="s">
        <v>118</v>
      </c>
      <c r="AY737" s="89" t="s">
        <v>120</v>
      </c>
    </row>
    <row r="738" spans="2:64" s="17" customFormat="1" ht="31.5" customHeight="1" x14ac:dyDescent="0.25">
      <c r="B738" s="70"/>
      <c r="C738" s="71" t="s">
        <v>1036</v>
      </c>
      <c r="D738" s="71" t="s">
        <v>121</v>
      </c>
      <c r="E738" s="72" t="s">
        <v>1037</v>
      </c>
      <c r="F738" s="671" t="s">
        <v>1038</v>
      </c>
      <c r="G738" s="667"/>
      <c r="H738" s="667"/>
      <c r="I738" s="667"/>
      <c r="J738" s="73" t="s">
        <v>172</v>
      </c>
      <c r="K738" s="74">
        <v>7.58</v>
      </c>
      <c r="L738" s="666"/>
      <c r="M738" s="667"/>
      <c r="N738" s="666">
        <f>ROUND(L738*K738,2)</f>
        <v>0</v>
      </c>
      <c r="O738" s="667"/>
      <c r="P738" s="667"/>
      <c r="Q738" s="667"/>
      <c r="R738" s="75"/>
      <c r="T738" s="76" t="s">
        <v>125</v>
      </c>
      <c r="U738" s="77" t="s">
        <v>126</v>
      </c>
      <c r="V738" s="78">
        <v>0.3</v>
      </c>
      <c r="W738" s="78">
        <f>V738*K738</f>
        <v>2.274</v>
      </c>
      <c r="X738" s="78">
        <v>0</v>
      </c>
      <c r="Y738" s="78">
        <f>X738*K738</f>
        <v>0</v>
      </c>
      <c r="Z738" s="78">
        <v>6.8000000000000005E-2</v>
      </c>
      <c r="AA738" s="79">
        <f>Z738*K738</f>
        <v>0.51544000000000001</v>
      </c>
      <c r="AR738" s="30" t="s">
        <v>127</v>
      </c>
      <c r="AT738" s="30" t="s">
        <v>121</v>
      </c>
      <c r="AU738" s="30" t="s">
        <v>128</v>
      </c>
      <c r="AY738" s="30" t="s">
        <v>120</v>
      </c>
      <c r="BE738" s="80">
        <f>IF(U738="základní",N738,0)</f>
        <v>0</v>
      </c>
      <c r="BF738" s="80">
        <f>IF(U738="snížená",N738,0)</f>
        <v>0</v>
      </c>
      <c r="BG738" s="80">
        <f>IF(U738="zákl. přenesená",N738,0)</f>
        <v>0</v>
      </c>
      <c r="BH738" s="80">
        <f>IF(U738="sníž. přenesená",N738,0)</f>
        <v>0</v>
      </c>
      <c r="BI738" s="80">
        <f>IF(U738="nulová",N738,0)</f>
        <v>0</v>
      </c>
      <c r="BJ738" s="30" t="s">
        <v>118</v>
      </c>
      <c r="BK738" s="80">
        <f>ROUND(L738*K738,2)</f>
        <v>0</v>
      </c>
      <c r="BL738" s="30" t="s">
        <v>127</v>
      </c>
    </row>
    <row r="739" spans="2:64" s="86" customFormat="1" ht="31.5" customHeight="1" x14ac:dyDescent="0.25">
      <c r="B739" s="81"/>
      <c r="C739" s="440"/>
      <c r="D739" s="440"/>
      <c r="E739" s="83" t="s">
        <v>125</v>
      </c>
      <c r="F739" s="661" t="s">
        <v>1039</v>
      </c>
      <c r="G739" s="662"/>
      <c r="H739" s="662"/>
      <c r="I739" s="662"/>
      <c r="J739" s="440"/>
      <c r="K739" s="84">
        <v>7.58</v>
      </c>
      <c r="L739" s="440"/>
      <c r="M739" s="440"/>
      <c r="N739" s="440"/>
      <c r="O739" s="440"/>
      <c r="P739" s="440"/>
      <c r="Q739" s="440"/>
      <c r="R739" s="85"/>
      <c r="T739" s="87"/>
      <c r="U739" s="440"/>
      <c r="V739" s="440"/>
      <c r="W739" s="440"/>
      <c r="X739" s="440"/>
      <c r="Y739" s="440"/>
      <c r="Z739" s="440"/>
      <c r="AA739" s="88"/>
      <c r="AT739" s="89" t="s">
        <v>130</v>
      </c>
      <c r="AU739" s="89" t="s">
        <v>128</v>
      </c>
      <c r="AV739" s="86" t="s">
        <v>128</v>
      </c>
      <c r="AW739" s="86" t="s">
        <v>131</v>
      </c>
      <c r="AX739" s="86" t="s">
        <v>118</v>
      </c>
      <c r="AY739" s="89" t="s">
        <v>120</v>
      </c>
    </row>
    <row r="740" spans="2:64" s="17" customFormat="1" ht="44.25" customHeight="1" x14ac:dyDescent="0.25">
      <c r="B740" s="70"/>
      <c r="C740" s="71" t="s">
        <v>1040</v>
      </c>
      <c r="D740" s="71" t="s">
        <v>121</v>
      </c>
      <c r="E740" s="72" t="s">
        <v>1041</v>
      </c>
      <c r="F740" s="671" t="s">
        <v>1042</v>
      </c>
      <c r="G740" s="667"/>
      <c r="H740" s="667"/>
      <c r="I740" s="667"/>
      <c r="J740" s="73" t="s">
        <v>191</v>
      </c>
      <c r="K740" s="74">
        <v>133.804</v>
      </c>
      <c r="L740" s="666"/>
      <c r="M740" s="667"/>
      <c r="N740" s="666">
        <f>ROUND(L740*K740,2)</f>
        <v>0</v>
      </c>
      <c r="O740" s="667"/>
      <c r="P740" s="667"/>
      <c r="Q740" s="667"/>
      <c r="R740" s="75"/>
      <c r="T740" s="76" t="s">
        <v>125</v>
      </c>
      <c r="U740" s="77" t="s">
        <v>126</v>
      </c>
      <c r="V740" s="78">
        <v>1.569</v>
      </c>
      <c r="W740" s="78">
        <f>V740*K740</f>
        <v>209.93847600000001</v>
      </c>
      <c r="X740" s="78">
        <v>0</v>
      </c>
      <c r="Y740" s="78">
        <f>X740*K740</f>
        <v>0</v>
      </c>
      <c r="Z740" s="78">
        <v>0</v>
      </c>
      <c r="AA740" s="79">
        <f>Z740*K740</f>
        <v>0</v>
      </c>
      <c r="AR740" s="30" t="s">
        <v>127</v>
      </c>
      <c r="AT740" s="30" t="s">
        <v>121</v>
      </c>
      <c r="AU740" s="30" t="s">
        <v>128</v>
      </c>
      <c r="AY740" s="30" t="s">
        <v>120</v>
      </c>
      <c r="BE740" s="80">
        <f>IF(U740="základní",N740,0)</f>
        <v>0</v>
      </c>
      <c r="BF740" s="80">
        <f>IF(U740="snížená",N740,0)</f>
        <v>0</v>
      </c>
      <c r="BG740" s="80">
        <f>IF(U740="zákl. přenesená",N740,0)</f>
        <v>0</v>
      </c>
      <c r="BH740" s="80">
        <f>IF(U740="sníž. přenesená",N740,0)</f>
        <v>0</v>
      </c>
      <c r="BI740" s="80">
        <f>IF(U740="nulová",N740,0)</f>
        <v>0</v>
      </c>
      <c r="BJ740" s="30" t="s">
        <v>118</v>
      </c>
      <c r="BK740" s="80">
        <f>ROUND(L740*K740,2)</f>
        <v>0</v>
      </c>
      <c r="BL740" s="30" t="s">
        <v>127</v>
      </c>
    </row>
    <row r="741" spans="2:64" s="86" customFormat="1" ht="22.5" customHeight="1" x14ac:dyDescent="0.25">
      <c r="B741" s="81"/>
      <c r="C741" s="440"/>
      <c r="D741" s="440"/>
      <c r="E741" s="83" t="s">
        <v>125</v>
      </c>
      <c r="F741" s="661" t="s">
        <v>1043</v>
      </c>
      <c r="G741" s="662"/>
      <c r="H741" s="662"/>
      <c r="I741" s="662"/>
      <c r="J741" s="440"/>
      <c r="K741" s="84">
        <v>133.804</v>
      </c>
      <c r="L741" s="440"/>
      <c r="M741" s="440"/>
      <c r="N741" s="440"/>
      <c r="O741" s="440"/>
      <c r="P741" s="440"/>
      <c r="Q741" s="440"/>
      <c r="R741" s="85"/>
      <c r="T741" s="87"/>
      <c r="U741" s="440"/>
      <c r="V741" s="440"/>
      <c r="W741" s="440"/>
      <c r="X741" s="440"/>
      <c r="Y741" s="440"/>
      <c r="Z741" s="440"/>
      <c r="AA741" s="88"/>
      <c r="AT741" s="89" t="s">
        <v>130</v>
      </c>
      <c r="AU741" s="89" t="s">
        <v>128</v>
      </c>
      <c r="AV741" s="86" t="s">
        <v>128</v>
      </c>
      <c r="AW741" s="86" t="s">
        <v>131</v>
      </c>
      <c r="AX741" s="86" t="s">
        <v>118</v>
      </c>
      <c r="AY741" s="89" t="s">
        <v>120</v>
      </c>
    </row>
    <row r="742" spans="2:64" s="17" customFormat="1" ht="31.5" customHeight="1" x14ac:dyDescent="0.25">
      <c r="B742" s="70"/>
      <c r="C742" s="71" t="s">
        <v>1044</v>
      </c>
      <c r="D742" s="71" t="s">
        <v>121</v>
      </c>
      <c r="E742" s="72" t="s">
        <v>1045</v>
      </c>
      <c r="F742" s="671" t="s">
        <v>1046</v>
      </c>
      <c r="G742" s="667"/>
      <c r="H742" s="667"/>
      <c r="I742" s="667"/>
      <c r="J742" s="73" t="s">
        <v>191</v>
      </c>
      <c r="K742" s="74">
        <v>135.47300000000001</v>
      </c>
      <c r="L742" s="666"/>
      <c r="M742" s="667"/>
      <c r="N742" s="666">
        <f>ROUND(L742*K742,2)</f>
        <v>0</v>
      </c>
      <c r="O742" s="667"/>
      <c r="P742" s="667"/>
      <c r="Q742" s="667"/>
      <c r="R742" s="75"/>
      <c r="T742" s="76" t="s">
        <v>125</v>
      </c>
      <c r="U742" s="77" t="s">
        <v>126</v>
      </c>
      <c r="V742" s="78">
        <v>0.255</v>
      </c>
      <c r="W742" s="78">
        <f>V742*K742</f>
        <v>34.545615000000005</v>
      </c>
      <c r="X742" s="78">
        <v>0</v>
      </c>
      <c r="Y742" s="78">
        <f>X742*K742</f>
        <v>0</v>
      </c>
      <c r="Z742" s="78">
        <v>0</v>
      </c>
      <c r="AA742" s="79">
        <f>Z742*K742</f>
        <v>0</v>
      </c>
      <c r="AR742" s="30" t="s">
        <v>127</v>
      </c>
      <c r="AT742" s="30" t="s">
        <v>121</v>
      </c>
      <c r="AU742" s="30" t="s">
        <v>128</v>
      </c>
      <c r="AY742" s="30" t="s">
        <v>120</v>
      </c>
      <c r="BE742" s="80">
        <f>IF(U742="základní",N742,0)</f>
        <v>0</v>
      </c>
      <c r="BF742" s="80">
        <f>IF(U742="snížená",N742,0)</f>
        <v>0</v>
      </c>
      <c r="BG742" s="80">
        <f>IF(U742="zákl. přenesená",N742,0)</f>
        <v>0</v>
      </c>
      <c r="BH742" s="80">
        <f>IF(U742="sníž. přenesená",N742,0)</f>
        <v>0</v>
      </c>
      <c r="BI742" s="80">
        <f>IF(U742="nulová",N742,0)</f>
        <v>0</v>
      </c>
      <c r="BJ742" s="30" t="s">
        <v>118</v>
      </c>
      <c r="BK742" s="80">
        <f>ROUND(L742*K742,2)</f>
        <v>0</v>
      </c>
      <c r="BL742" s="30" t="s">
        <v>127</v>
      </c>
    </row>
    <row r="743" spans="2:64" s="109" customFormat="1" ht="22.5" customHeight="1" x14ac:dyDescent="0.25">
      <c r="B743" s="105"/>
      <c r="C743" s="442"/>
      <c r="D743" s="442"/>
      <c r="E743" s="107" t="s">
        <v>125</v>
      </c>
      <c r="F743" s="672" t="s">
        <v>1047</v>
      </c>
      <c r="G743" s="673"/>
      <c r="H743" s="673"/>
      <c r="I743" s="673"/>
      <c r="J743" s="442"/>
      <c r="K743" s="107" t="s">
        <v>125</v>
      </c>
      <c r="L743" s="442"/>
      <c r="M743" s="442"/>
      <c r="N743" s="442"/>
      <c r="O743" s="442"/>
      <c r="P743" s="442"/>
      <c r="Q743" s="442"/>
      <c r="R743" s="108"/>
      <c r="T743" s="110"/>
      <c r="U743" s="442"/>
      <c r="V743" s="442"/>
      <c r="W743" s="442"/>
      <c r="X743" s="442"/>
      <c r="Y743" s="442"/>
      <c r="Z743" s="442"/>
      <c r="AA743" s="111"/>
      <c r="AT743" s="112" t="s">
        <v>130</v>
      </c>
      <c r="AU743" s="112" t="s">
        <v>128</v>
      </c>
      <c r="AV743" s="109" t="s">
        <v>118</v>
      </c>
      <c r="AW743" s="109" t="s">
        <v>131</v>
      </c>
      <c r="AX743" s="109" t="s">
        <v>119</v>
      </c>
      <c r="AY743" s="112" t="s">
        <v>120</v>
      </c>
    </row>
    <row r="744" spans="2:64" s="86" customFormat="1" ht="22.5" customHeight="1" x14ac:dyDescent="0.25">
      <c r="B744" s="81"/>
      <c r="C744" s="440"/>
      <c r="D744" s="440"/>
      <c r="E744" s="83" t="s">
        <v>125</v>
      </c>
      <c r="F744" s="663" t="s">
        <v>1048</v>
      </c>
      <c r="G744" s="662"/>
      <c r="H744" s="662"/>
      <c r="I744" s="662"/>
      <c r="J744" s="440"/>
      <c r="K744" s="84">
        <v>131.28</v>
      </c>
      <c r="L744" s="440"/>
      <c r="M744" s="440"/>
      <c r="N744" s="440"/>
      <c r="O744" s="440"/>
      <c r="P744" s="440"/>
      <c r="Q744" s="440"/>
      <c r="R744" s="85"/>
      <c r="T744" s="87"/>
      <c r="U744" s="440"/>
      <c r="V744" s="440"/>
      <c r="W744" s="440"/>
      <c r="X744" s="440"/>
      <c r="Y744" s="440"/>
      <c r="Z744" s="440"/>
      <c r="AA744" s="88"/>
      <c r="AT744" s="89" t="s">
        <v>130</v>
      </c>
      <c r="AU744" s="89" t="s">
        <v>128</v>
      </c>
      <c r="AV744" s="86" t="s">
        <v>128</v>
      </c>
      <c r="AW744" s="86" t="s">
        <v>131</v>
      </c>
      <c r="AX744" s="86" t="s">
        <v>119</v>
      </c>
      <c r="AY744" s="89" t="s">
        <v>120</v>
      </c>
    </row>
    <row r="745" spans="2:64" s="86" customFormat="1" ht="22.5" customHeight="1" x14ac:dyDescent="0.25">
      <c r="B745" s="81"/>
      <c r="C745" s="440"/>
      <c r="D745" s="440"/>
      <c r="E745" s="83" t="s">
        <v>125</v>
      </c>
      <c r="F745" s="663" t="s">
        <v>1049</v>
      </c>
      <c r="G745" s="662"/>
      <c r="H745" s="662"/>
      <c r="I745" s="662"/>
      <c r="J745" s="440"/>
      <c r="K745" s="84">
        <v>0.73599999999999999</v>
      </c>
      <c r="L745" s="440"/>
      <c r="M745" s="440"/>
      <c r="N745" s="440"/>
      <c r="O745" s="440"/>
      <c r="P745" s="440"/>
      <c r="Q745" s="440"/>
      <c r="R745" s="85"/>
      <c r="T745" s="87"/>
      <c r="U745" s="440"/>
      <c r="V745" s="440"/>
      <c r="W745" s="440"/>
      <c r="X745" s="440"/>
      <c r="Y745" s="440"/>
      <c r="Z745" s="440"/>
      <c r="AA745" s="88"/>
      <c r="AT745" s="89" t="s">
        <v>130</v>
      </c>
      <c r="AU745" s="89" t="s">
        <v>128</v>
      </c>
      <c r="AV745" s="86" t="s">
        <v>128</v>
      </c>
      <c r="AW745" s="86" t="s">
        <v>131</v>
      </c>
      <c r="AX745" s="86" t="s">
        <v>119</v>
      </c>
      <c r="AY745" s="89" t="s">
        <v>120</v>
      </c>
    </row>
    <row r="746" spans="2:64" s="86" customFormat="1" ht="22.5" customHeight="1" x14ac:dyDescent="0.25">
      <c r="B746" s="81"/>
      <c r="C746" s="440"/>
      <c r="D746" s="440"/>
      <c r="E746" s="83" t="s">
        <v>125</v>
      </c>
      <c r="F746" s="663" t="s">
        <v>1050</v>
      </c>
      <c r="G746" s="662"/>
      <c r="H746" s="662"/>
      <c r="I746" s="662"/>
      <c r="J746" s="440"/>
      <c r="K746" s="84">
        <v>3.0000000000000001E-3</v>
      </c>
      <c r="L746" s="440"/>
      <c r="M746" s="440"/>
      <c r="N746" s="440"/>
      <c r="O746" s="440"/>
      <c r="P746" s="440"/>
      <c r="Q746" s="440"/>
      <c r="R746" s="85"/>
      <c r="T746" s="87"/>
      <c r="U746" s="440"/>
      <c r="V746" s="440"/>
      <c r="W746" s="440"/>
      <c r="X746" s="440"/>
      <c r="Y746" s="440"/>
      <c r="Z746" s="440"/>
      <c r="AA746" s="88"/>
      <c r="AT746" s="89" t="s">
        <v>130</v>
      </c>
      <c r="AU746" s="89" t="s">
        <v>128</v>
      </c>
      <c r="AV746" s="86" t="s">
        <v>128</v>
      </c>
      <c r="AW746" s="86" t="s">
        <v>131</v>
      </c>
      <c r="AX746" s="86" t="s">
        <v>119</v>
      </c>
      <c r="AY746" s="89" t="s">
        <v>120</v>
      </c>
    </row>
    <row r="747" spans="2:64" s="86" customFormat="1" ht="22.5" customHeight="1" x14ac:dyDescent="0.25">
      <c r="B747" s="81"/>
      <c r="C747" s="440"/>
      <c r="D747" s="440"/>
      <c r="E747" s="83" t="s">
        <v>125</v>
      </c>
      <c r="F747" s="663" t="s">
        <v>7954</v>
      </c>
      <c r="G747" s="662"/>
      <c r="H747" s="662"/>
      <c r="I747" s="662"/>
      <c r="J747" s="440"/>
      <c r="K747" s="84">
        <v>4.2999999999999997E-2</v>
      </c>
      <c r="L747" s="440"/>
      <c r="M747" s="440"/>
      <c r="N747" s="440"/>
      <c r="O747" s="440"/>
      <c r="P747" s="440"/>
      <c r="Q747" s="440"/>
      <c r="R747" s="85"/>
      <c r="T747" s="87"/>
      <c r="U747" s="440"/>
      <c r="V747" s="440"/>
      <c r="W747" s="440"/>
      <c r="X747" s="440"/>
      <c r="Y747" s="440"/>
      <c r="Z747" s="440"/>
      <c r="AA747" s="88"/>
      <c r="AT747" s="89" t="s">
        <v>130</v>
      </c>
      <c r="AU747" s="89" t="s">
        <v>128</v>
      </c>
      <c r="AV747" s="86" t="s">
        <v>128</v>
      </c>
      <c r="AW747" s="86" t="s">
        <v>131</v>
      </c>
      <c r="AX747" s="86" t="s">
        <v>119</v>
      </c>
      <c r="AY747" s="89" t="s">
        <v>120</v>
      </c>
    </row>
    <row r="748" spans="2:64" s="86" customFormat="1" ht="22.5" customHeight="1" x14ac:dyDescent="0.25">
      <c r="B748" s="81"/>
      <c r="C748" s="440"/>
      <c r="D748" s="440"/>
      <c r="E748" s="83" t="s">
        <v>125</v>
      </c>
      <c r="F748" s="663" t="s">
        <v>1051</v>
      </c>
      <c r="G748" s="662"/>
      <c r="H748" s="662"/>
      <c r="I748" s="662"/>
      <c r="J748" s="440"/>
      <c r="K748" s="84">
        <v>0.17100000000000001</v>
      </c>
      <c r="L748" s="440"/>
      <c r="M748" s="440"/>
      <c r="N748" s="440"/>
      <c r="O748" s="440"/>
      <c r="P748" s="440"/>
      <c r="Q748" s="440"/>
      <c r="R748" s="85"/>
      <c r="T748" s="87"/>
      <c r="U748" s="440"/>
      <c r="V748" s="440"/>
      <c r="W748" s="440"/>
      <c r="X748" s="440"/>
      <c r="Y748" s="440"/>
      <c r="Z748" s="440"/>
      <c r="AA748" s="88"/>
      <c r="AT748" s="89" t="s">
        <v>130</v>
      </c>
      <c r="AU748" s="89" t="s">
        <v>128</v>
      </c>
      <c r="AV748" s="86" t="s">
        <v>128</v>
      </c>
      <c r="AW748" s="86" t="s">
        <v>131</v>
      </c>
      <c r="AX748" s="86" t="s">
        <v>119</v>
      </c>
      <c r="AY748" s="89" t="s">
        <v>120</v>
      </c>
    </row>
    <row r="749" spans="2:64" s="86" customFormat="1" ht="22.5" customHeight="1" x14ac:dyDescent="0.25">
      <c r="B749" s="81"/>
      <c r="C749" s="440"/>
      <c r="D749" s="440"/>
      <c r="E749" s="83" t="s">
        <v>125</v>
      </c>
      <c r="F749" s="663" t="s">
        <v>1052</v>
      </c>
      <c r="G749" s="662"/>
      <c r="H749" s="662"/>
      <c r="I749" s="662"/>
      <c r="J749" s="440"/>
      <c r="K749" s="84">
        <v>4.8000000000000001E-2</v>
      </c>
      <c r="L749" s="440"/>
      <c r="M749" s="440"/>
      <c r="N749" s="440"/>
      <c r="O749" s="440"/>
      <c r="P749" s="440"/>
      <c r="Q749" s="440"/>
      <c r="R749" s="85"/>
      <c r="T749" s="87"/>
      <c r="U749" s="440"/>
      <c r="V749" s="440"/>
      <c r="W749" s="440"/>
      <c r="X749" s="440"/>
      <c r="Y749" s="440"/>
      <c r="Z749" s="440"/>
      <c r="AA749" s="88"/>
      <c r="AT749" s="89" t="s">
        <v>130</v>
      </c>
      <c r="AU749" s="89" t="s">
        <v>128</v>
      </c>
      <c r="AV749" s="86" t="s">
        <v>128</v>
      </c>
      <c r="AW749" s="86" t="s">
        <v>131</v>
      </c>
      <c r="AX749" s="86" t="s">
        <v>119</v>
      </c>
      <c r="AY749" s="89" t="s">
        <v>120</v>
      </c>
    </row>
    <row r="750" spans="2:64" s="86" customFormat="1" ht="22.5" customHeight="1" x14ac:dyDescent="0.25">
      <c r="B750" s="81"/>
      <c r="C750" s="440"/>
      <c r="D750" s="440"/>
      <c r="E750" s="83" t="s">
        <v>125</v>
      </c>
      <c r="F750" s="663" t="s">
        <v>1053</v>
      </c>
      <c r="G750" s="662"/>
      <c r="H750" s="662"/>
      <c r="I750" s="662"/>
      <c r="J750" s="440"/>
      <c r="K750" s="84">
        <v>0.60699999999999998</v>
      </c>
      <c r="L750" s="440"/>
      <c r="M750" s="440"/>
      <c r="N750" s="440"/>
      <c r="O750" s="440"/>
      <c r="P750" s="440"/>
      <c r="Q750" s="440"/>
      <c r="R750" s="85"/>
      <c r="T750" s="87"/>
      <c r="U750" s="440"/>
      <c r="V750" s="440"/>
      <c r="W750" s="440"/>
      <c r="X750" s="440"/>
      <c r="Y750" s="440"/>
      <c r="Z750" s="440"/>
      <c r="AA750" s="88"/>
      <c r="AT750" s="89" t="s">
        <v>130</v>
      </c>
      <c r="AU750" s="89" t="s">
        <v>128</v>
      </c>
      <c r="AV750" s="86" t="s">
        <v>128</v>
      </c>
      <c r="AW750" s="86" t="s">
        <v>131</v>
      </c>
      <c r="AX750" s="86" t="s">
        <v>119</v>
      </c>
      <c r="AY750" s="89" t="s">
        <v>120</v>
      </c>
    </row>
    <row r="751" spans="2:64" s="86" customFormat="1" ht="22.5" customHeight="1" x14ac:dyDescent="0.25">
      <c r="B751" s="81"/>
      <c r="C751" s="440"/>
      <c r="D751" s="440"/>
      <c r="E751" s="83" t="s">
        <v>125</v>
      </c>
      <c r="F751" s="663" t="s">
        <v>1054</v>
      </c>
      <c r="G751" s="662"/>
      <c r="H751" s="662"/>
      <c r="I751" s="662"/>
      <c r="J751" s="440"/>
      <c r="K751" s="84">
        <v>7.8E-2</v>
      </c>
      <c r="L751" s="440"/>
      <c r="M751" s="440"/>
      <c r="N751" s="440"/>
      <c r="O751" s="440"/>
      <c r="P751" s="440"/>
      <c r="Q751" s="440"/>
      <c r="R751" s="85"/>
      <c r="T751" s="87"/>
      <c r="U751" s="440"/>
      <c r="V751" s="440"/>
      <c r="W751" s="440"/>
      <c r="X751" s="440"/>
      <c r="Y751" s="440"/>
      <c r="Z751" s="440"/>
      <c r="AA751" s="88"/>
      <c r="AT751" s="89" t="s">
        <v>130</v>
      </c>
      <c r="AU751" s="89" t="s">
        <v>128</v>
      </c>
      <c r="AV751" s="86" t="s">
        <v>128</v>
      </c>
      <c r="AW751" s="86" t="s">
        <v>131</v>
      </c>
      <c r="AX751" s="86" t="s">
        <v>119</v>
      </c>
      <c r="AY751" s="89" t="s">
        <v>120</v>
      </c>
    </row>
    <row r="752" spans="2:64" s="86" customFormat="1" ht="22.5" customHeight="1" x14ac:dyDescent="0.25">
      <c r="B752" s="81"/>
      <c r="C752" s="440"/>
      <c r="D752" s="440"/>
      <c r="E752" s="83" t="s">
        <v>125</v>
      </c>
      <c r="F752" s="663" t="s">
        <v>1055</v>
      </c>
      <c r="G752" s="662"/>
      <c r="H752" s="662"/>
      <c r="I752" s="662"/>
      <c r="J752" s="440"/>
      <c r="K752" s="84">
        <v>0.17399999999999999</v>
      </c>
      <c r="L752" s="440"/>
      <c r="M752" s="440"/>
      <c r="N752" s="440"/>
      <c r="O752" s="440"/>
      <c r="P752" s="440"/>
      <c r="Q752" s="440"/>
      <c r="R752" s="85"/>
      <c r="T752" s="87"/>
      <c r="U752" s="440"/>
      <c r="V752" s="440"/>
      <c r="W752" s="440"/>
      <c r="X752" s="440"/>
      <c r="Y752" s="440"/>
      <c r="Z752" s="440"/>
      <c r="AA752" s="88"/>
      <c r="AT752" s="89" t="s">
        <v>130</v>
      </c>
      <c r="AU752" s="89" t="s">
        <v>128</v>
      </c>
      <c r="AV752" s="86" t="s">
        <v>128</v>
      </c>
      <c r="AW752" s="86" t="s">
        <v>131</v>
      </c>
      <c r="AX752" s="86" t="s">
        <v>119</v>
      </c>
      <c r="AY752" s="89" t="s">
        <v>120</v>
      </c>
    </row>
    <row r="753" spans="2:64" s="118" customFormat="1" ht="22.5" customHeight="1" x14ac:dyDescent="0.25">
      <c r="B753" s="113"/>
      <c r="C753" s="444"/>
      <c r="D753" s="444"/>
      <c r="E753" s="115" t="s">
        <v>125</v>
      </c>
      <c r="F753" s="681" t="s">
        <v>577</v>
      </c>
      <c r="G753" s="682"/>
      <c r="H753" s="682"/>
      <c r="I753" s="682"/>
      <c r="J753" s="444"/>
      <c r="K753" s="116">
        <v>133.13999999999999</v>
      </c>
      <c r="L753" s="444"/>
      <c r="M753" s="444"/>
      <c r="N753" s="444"/>
      <c r="O753" s="444"/>
      <c r="P753" s="444"/>
      <c r="Q753" s="444"/>
      <c r="R753" s="117"/>
      <c r="T753" s="119"/>
      <c r="U753" s="444"/>
      <c r="V753" s="444"/>
      <c r="W753" s="444"/>
      <c r="X753" s="444"/>
      <c r="Y753" s="444"/>
      <c r="Z753" s="444"/>
      <c r="AA753" s="120"/>
      <c r="AT753" s="121" t="s">
        <v>130</v>
      </c>
      <c r="AU753" s="121" t="s">
        <v>128</v>
      </c>
      <c r="AV753" s="118" t="s">
        <v>136</v>
      </c>
      <c r="AW753" s="118" t="s">
        <v>131</v>
      </c>
      <c r="AX753" s="118" t="s">
        <v>119</v>
      </c>
      <c r="AY753" s="121" t="s">
        <v>120</v>
      </c>
    </row>
    <row r="754" spans="2:64" s="109" customFormat="1" ht="22.5" customHeight="1" x14ac:dyDescent="0.25">
      <c r="B754" s="105"/>
      <c r="C754" s="442"/>
      <c r="D754" s="442"/>
      <c r="E754" s="107" t="s">
        <v>125</v>
      </c>
      <c r="F754" s="676" t="s">
        <v>1056</v>
      </c>
      <c r="G754" s="673"/>
      <c r="H754" s="673"/>
      <c r="I754" s="673"/>
      <c r="J754" s="442"/>
      <c r="K754" s="107" t="s">
        <v>125</v>
      </c>
      <c r="L754" s="442"/>
      <c r="M754" s="442"/>
      <c r="N754" s="442"/>
      <c r="O754" s="442"/>
      <c r="P754" s="442"/>
      <c r="Q754" s="442"/>
      <c r="R754" s="108"/>
      <c r="T754" s="110"/>
      <c r="U754" s="442"/>
      <c r="V754" s="442"/>
      <c r="W754" s="442"/>
      <c r="X754" s="442"/>
      <c r="Y754" s="442"/>
      <c r="Z754" s="442"/>
      <c r="AA754" s="111"/>
      <c r="AT754" s="112" t="s">
        <v>130</v>
      </c>
      <c r="AU754" s="112" t="s">
        <v>128</v>
      </c>
      <c r="AV754" s="109" t="s">
        <v>118</v>
      </c>
      <c r="AW754" s="109" t="s">
        <v>131</v>
      </c>
      <c r="AX754" s="109" t="s">
        <v>119</v>
      </c>
      <c r="AY754" s="112" t="s">
        <v>120</v>
      </c>
    </row>
    <row r="755" spans="2:64" s="86" customFormat="1" ht="22.5" customHeight="1" x14ac:dyDescent="0.25">
      <c r="B755" s="81"/>
      <c r="C755" s="440"/>
      <c r="D755" s="440"/>
      <c r="E755" s="83" t="s">
        <v>125</v>
      </c>
      <c r="F755" s="663" t="s">
        <v>1057</v>
      </c>
      <c r="G755" s="662"/>
      <c r="H755" s="662"/>
      <c r="I755" s="662"/>
      <c r="J755" s="440"/>
      <c r="K755" s="84">
        <v>1.669</v>
      </c>
      <c r="L755" s="440"/>
      <c r="M755" s="440"/>
      <c r="N755" s="440"/>
      <c r="O755" s="440"/>
      <c r="P755" s="440"/>
      <c r="Q755" s="440"/>
      <c r="R755" s="85"/>
      <c r="T755" s="87"/>
      <c r="U755" s="440"/>
      <c r="V755" s="440"/>
      <c r="W755" s="440"/>
      <c r="X755" s="440"/>
      <c r="Y755" s="440"/>
      <c r="Z755" s="440"/>
      <c r="AA755" s="88"/>
      <c r="AT755" s="89" t="s">
        <v>130</v>
      </c>
      <c r="AU755" s="89" t="s">
        <v>128</v>
      </c>
      <c r="AV755" s="86" t="s">
        <v>128</v>
      </c>
      <c r="AW755" s="86" t="s">
        <v>131</v>
      </c>
      <c r="AX755" s="86" t="s">
        <v>119</v>
      </c>
      <c r="AY755" s="89" t="s">
        <v>120</v>
      </c>
    </row>
    <row r="756" spans="2:64" s="86" customFormat="1" ht="22.5" customHeight="1" x14ac:dyDescent="0.25">
      <c r="B756" s="81"/>
      <c r="C756" s="440"/>
      <c r="D756" s="440"/>
      <c r="E756" s="83" t="s">
        <v>125</v>
      </c>
      <c r="F756" s="663" t="s">
        <v>1058</v>
      </c>
      <c r="G756" s="662"/>
      <c r="H756" s="662"/>
      <c r="I756" s="662"/>
      <c r="J756" s="440"/>
      <c r="K756" s="84">
        <v>0.66400000000000003</v>
      </c>
      <c r="L756" s="440"/>
      <c r="M756" s="440"/>
      <c r="N756" s="440"/>
      <c r="O756" s="440"/>
      <c r="P756" s="440"/>
      <c r="Q756" s="440"/>
      <c r="R756" s="85"/>
      <c r="T756" s="87"/>
      <c r="U756" s="440"/>
      <c r="V756" s="440"/>
      <c r="W756" s="440"/>
      <c r="X756" s="440"/>
      <c r="Y756" s="440"/>
      <c r="Z756" s="440"/>
      <c r="AA756" s="88"/>
      <c r="AT756" s="89" t="s">
        <v>130</v>
      </c>
      <c r="AU756" s="89" t="s">
        <v>128</v>
      </c>
      <c r="AV756" s="86" t="s">
        <v>128</v>
      </c>
      <c r="AW756" s="86" t="s">
        <v>131</v>
      </c>
      <c r="AX756" s="86" t="s">
        <v>119</v>
      </c>
      <c r="AY756" s="89" t="s">
        <v>120</v>
      </c>
    </row>
    <row r="757" spans="2:64" s="118" customFormat="1" ht="22.5" customHeight="1" x14ac:dyDescent="0.25">
      <c r="B757" s="113"/>
      <c r="C757" s="444"/>
      <c r="D757" s="444"/>
      <c r="E757" s="115" t="s">
        <v>125</v>
      </c>
      <c r="F757" s="681" t="s">
        <v>577</v>
      </c>
      <c r="G757" s="682"/>
      <c r="H757" s="682"/>
      <c r="I757" s="682"/>
      <c r="J757" s="444"/>
      <c r="K757" s="116">
        <v>2.3330000000000002</v>
      </c>
      <c r="L757" s="444"/>
      <c r="M757" s="444"/>
      <c r="N757" s="444"/>
      <c r="O757" s="444"/>
      <c r="P757" s="444"/>
      <c r="Q757" s="444"/>
      <c r="R757" s="117"/>
      <c r="T757" s="119"/>
      <c r="U757" s="444"/>
      <c r="V757" s="444"/>
      <c r="W757" s="444"/>
      <c r="X757" s="444"/>
      <c r="Y757" s="444"/>
      <c r="Z757" s="444"/>
      <c r="AA757" s="120"/>
      <c r="AT757" s="121" t="s">
        <v>130</v>
      </c>
      <c r="AU757" s="121" t="s">
        <v>128</v>
      </c>
      <c r="AV757" s="118" t="s">
        <v>136</v>
      </c>
      <c r="AW757" s="118" t="s">
        <v>131</v>
      </c>
      <c r="AX757" s="118" t="s">
        <v>119</v>
      </c>
      <c r="AY757" s="121" t="s">
        <v>120</v>
      </c>
    </row>
    <row r="758" spans="2:64" s="95" customFormat="1" ht="22.5" customHeight="1" x14ac:dyDescent="0.25">
      <c r="B758" s="90"/>
      <c r="C758" s="441"/>
      <c r="D758" s="441"/>
      <c r="E758" s="92" t="s">
        <v>125</v>
      </c>
      <c r="F758" s="664" t="s">
        <v>146</v>
      </c>
      <c r="G758" s="665"/>
      <c r="H758" s="665"/>
      <c r="I758" s="665"/>
      <c r="J758" s="441"/>
      <c r="K758" s="93">
        <v>135.47300000000001</v>
      </c>
      <c r="L758" s="441"/>
      <c r="M758" s="441"/>
      <c r="N758" s="441"/>
      <c r="O758" s="441"/>
      <c r="P758" s="441"/>
      <c r="Q758" s="441"/>
      <c r="R758" s="94"/>
      <c r="T758" s="96"/>
      <c r="U758" s="441"/>
      <c r="V758" s="441"/>
      <c r="W758" s="441"/>
      <c r="X758" s="441"/>
      <c r="Y758" s="441"/>
      <c r="Z758" s="441"/>
      <c r="AA758" s="97"/>
      <c r="AT758" s="98" t="s">
        <v>130</v>
      </c>
      <c r="AU758" s="98" t="s">
        <v>128</v>
      </c>
      <c r="AV758" s="95" t="s">
        <v>127</v>
      </c>
      <c r="AW758" s="95" t="s">
        <v>131</v>
      </c>
      <c r="AX758" s="95" t="s">
        <v>118</v>
      </c>
      <c r="AY758" s="98" t="s">
        <v>120</v>
      </c>
    </row>
    <row r="759" spans="2:64" s="17" customFormat="1" ht="31.5" customHeight="1" x14ac:dyDescent="0.25">
      <c r="B759" s="70"/>
      <c r="C759" s="71" t="s">
        <v>1059</v>
      </c>
      <c r="D759" s="71" t="s">
        <v>121</v>
      </c>
      <c r="E759" s="72" t="s">
        <v>1060</v>
      </c>
      <c r="F759" s="671" t="s">
        <v>1061</v>
      </c>
      <c r="G759" s="667"/>
      <c r="H759" s="667"/>
      <c r="I759" s="667"/>
      <c r="J759" s="73" t="s">
        <v>191</v>
      </c>
      <c r="K759" s="74">
        <v>2415.1840000000002</v>
      </c>
      <c r="L759" s="666"/>
      <c r="M759" s="667"/>
      <c r="N759" s="666">
        <f>ROUND(L759*K759,2)</f>
        <v>0</v>
      </c>
      <c r="O759" s="667"/>
      <c r="P759" s="667"/>
      <c r="Q759" s="667"/>
      <c r="R759" s="75"/>
      <c r="T759" s="76" t="s">
        <v>125</v>
      </c>
      <c r="U759" s="77" t="s">
        <v>126</v>
      </c>
      <c r="V759" s="78">
        <v>6.0000000000000001E-3</v>
      </c>
      <c r="W759" s="78">
        <f>V759*K759</f>
        <v>14.491104000000002</v>
      </c>
      <c r="X759" s="78">
        <v>0</v>
      </c>
      <c r="Y759" s="78">
        <f>X759*K759</f>
        <v>0</v>
      </c>
      <c r="Z759" s="78">
        <v>0</v>
      </c>
      <c r="AA759" s="79">
        <f>Z759*K759</f>
        <v>0</v>
      </c>
      <c r="AR759" s="30" t="s">
        <v>127</v>
      </c>
      <c r="AT759" s="30" t="s">
        <v>121</v>
      </c>
      <c r="AU759" s="30" t="s">
        <v>128</v>
      </c>
      <c r="AY759" s="30" t="s">
        <v>120</v>
      </c>
      <c r="BE759" s="80">
        <f>IF(U759="základní",N759,0)</f>
        <v>0</v>
      </c>
      <c r="BF759" s="80">
        <f>IF(U759="snížená",N759,0)</f>
        <v>0</v>
      </c>
      <c r="BG759" s="80">
        <f>IF(U759="zákl. přenesená",N759,0)</f>
        <v>0</v>
      </c>
      <c r="BH759" s="80">
        <f>IF(U759="sníž. přenesená",N759,0)</f>
        <v>0</v>
      </c>
      <c r="BI759" s="80">
        <f>IF(U759="nulová",N759,0)</f>
        <v>0</v>
      </c>
      <c r="BJ759" s="30" t="s">
        <v>118</v>
      </c>
      <c r="BK759" s="80">
        <f>ROUND(L759*K759,2)</f>
        <v>0</v>
      </c>
      <c r="BL759" s="30" t="s">
        <v>127</v>
      </c>
    </row>
    <row r="760" spans="2:64" s="86" customFormat="1" ht="31.5" customHeight="1" x14ac:dyDescent="0.25">
      <c r="B760" s="81"/>
      <c r="C760" s="440"/>
      <c r="D760" s="440"/>
      <c r="E760" s="83" t="s">
        <v>125</v>
      </c>
      <c r="F760" s="661" t="s">
        <v>1062</v>
      </c>
      <c r="G760" s="662"/>
      <c r="H760" s="662"/>
      <c r="I760" s="662"/>
      <c r="J760" s="440"/>
      <c r="K760" s="84">
        <v>2396.52</v>
      </c>
      <c r="L760" s="440"/>
      <c r="M760" s="440"/>
      <c r="N760" s="440"/>
      <c r="O760" s="440"/>
      <c r="P760" s="440"/>
      <c r="Q760" s="440"/>
      <c r="R760" s="85"/>
      <c r="T760" s="87"/>
      <c r="U760" s="440"/>
      <c r="V760" s="440"/>
      <c r="W760" s="440"/>
      <c r="X760" s="440"/>
      <c r="Y760" s="440"/>
      <c r="Z760" s="440"/>
      <c r="AA760" s="88"/>
      <c r="AT760" s="89" t="s">
        <v>130</v>
      </c>
      <c r="AU760" s="89" t="s">
        <v>128</v>
      </c>
      <c r="AV760" s="86" t="s">
        <v>128</v>
      </c>
      <c r="AW760" s="86" t="s">
        <v>131</v>
      </c>
      <c r="AX760" s="86" t="s">
        <v>119</v>
      </c>
      <c r="AY760" s="89" t="s">
        <v>120</v>
      </c>
    </row>
    <row r="761" spans="2:64" s="86" customFormat="1" ht="22.5" customHeight="1" x14ac:dyDescent="0.25">
      <c r="B761" s="81"/>
      <c r="C761" s="440"/>
      <c r="D761" s="440"/>
      <c r="E761" s="83" t="s">
        <v>125</v>
      </c>
      <c r="F761" s="663" t="s">
        <v>1063</v>
      </c>
      <c r="G761" s="662"/>
      <c r="H761" s="662"/>
      <c r="I761" s="662"/>
      <c r="J761" s="440"/>
      <c r="K761" s="84">
        <v>18.664000000000001</v>
      </c>
      <c r="L761" s="440"/>
      <c r="M761" s="440"/>
      <c r="N761" s="440"/>
      <c r="O761" s="440"/>
      <c r="P761" s="440"/>
      <c r="Q761" s="440"/>
      <c r="R761" s="85"/>
      <c r="T761" s="87"/>
      <c r="U761" s="440"/>
      <c r="V761" s="440"/>
      <c r="W761" s="440"/>
      <c r="X761" s="440"/>
      <c r="Y761" s="440"/>
      <c r="Z761" s="440"/>
      <c r="AA761" s="88"/>
      <c r="AT761" s="89" t="s">
        <v>130</v>
      </c>
      <c r="AU761" s="89" t="s">
        <v>128</v>
      </c>
      <c r="AV761" s="86" t="s">
        <v>128</v>
      </c>
      <c r="AW761" s="86" t="s">
        <v>131</v>
      </c>
      <c r="AX761" s="86" t="s">
        <v>119</v>
      </c>
      <c r="AY761" s="89" t="s">
        <v>120</v>
      </c>
    </row>
    <row r="762" spans="2:64" s="95" customFormat="1" ht="22.5" customHeight="1" x14ac:dyDescent="0.25">
      <c r="B762" s="90"/>
      <c r="C762" s="441"/>
      <c r="D762" s="441"/>
      <c r="E762" s="92" t="s">
        <v>125</v>
      </c>
      <c r="F762" s="664" t="s">
        <v>146</v>
      </c>
      <c r="G762" s="665"/>
      <c r="H762" s="665"/>
      <c r="I762" s="665"/>
      <c r="J762" s="441"/>
      <c r="K762" s="93">
        <v>2415.1840000000002</v>
      </c>
      <c r="L762" s="441"/>
      <c r="M762" s="441"/>
      <c r="N762" s="441"/>
      <c r="O762" s="441"/>
      <c r="P762" s="441"/>
      <c r="Q762" s="441"/>
      <c r="R762" s="94"/>
      <c r="T762" s="96"/>
      <c r="U762" s="441"/>
      <c r="V762" s="441"/>
      <c r="W762" s="441"/>
      <c r="X762" s="441"/>
      <c r="Y762" s="441"/>
      <c r="Z762" s="441"/>
      <c r="AA762" s="97"/>
      <c r="AT762" s="98" t="s">
        <v>130</v>
      </c>
      <c r="AU762" s="98" t="s">
        <v>128</v>
      </c>
      <c r="AV762" s="95" t="s">
        <v>127</v>
      </c>
      <c r="AW762" s="95" t="s">
        <v>131</v>
      </c>
      <c r="AX762" s="95" t="s">
        <v>118</v>
      </c>
      <c r="AY762" s="98" t="s">
        <v>120</v>
      </c>
    </row>
    <row r="763" spans="2:64" s="17" customFormat="1" ht="31.5" customHeight="1" x14ac:dyDescent="0.25">
      <c r="B763" s="70"/>
      <c r="C763" s="71" t="s">
        <v>1064</v>
      </c>
      <c r="D763" s="71" t="s">
        <v>121</v>
      </c>
      <c r="E763" s="72" t="s">
        <v>1065</v>
      </c>
      <c r="F763" s="671" t="s">
        <v>1066</v>
      </c>
      <c r="G763" s="667"/>
      <c r="H763" s="667"/>
      <c r="I763" s="667"/>
      <c r="J763" s="73" t="s">
        <v>191</v>
      </c>
      <c r="K763" s="74">
        <v>133.13999999999999</v>
      </c>
      <c r="L763" s="666"/>
      <c r="M763" s="667"/>
      <c r="N763" s="666">
        <f>ROUND(L763*K763,2)</f>
        <v>0</v>
      </c>
      <c r="O763" s="667"/>
      <c r="P763" s="667"/>
      <c r="Q763" s="667"/>
      <c r="R763" s="75"/>
      <c r="T763" s="76" t="s">
        <v>125</v>
      </c>
      <c r="U763" s="77" t="s">
        <v>126</v>
      </c>
      <c r="V763" s="78">
        <v>0</v>
      </c>
      <c r="W763" s="78">
        <f>V763*K763</f>
        <v>0</v>
      </c>
      <c r="X763" s="78">
        <v>0</v>
      </c>
      <c r="Y763" s="78">
        <f>X763*K763</f>
        <v>0</v>
      </c>
      <c r="Z763" s="78">
        <v>0</v>
      </c>
      <c r="AA763" s="79">
        <f>Z763*K763</f>
        <v>0</v>
      </c>
      <c r="AR763" s="30" t="s">
        <v>127</v>
      </c>
      <c r="AT763" s="30" t="s">
        <v>121</v>
      </c>
      <c r="AU763" s="30" t="s">
        <v>128</v>
      </c>
      <c r="AY763" s="30" t="s">
        <v>120</v>
      </c>
      <c r="BE763" s="80">
        <f>IF(U763="základní",N763,0)</f>
        <v>0</v>
      </c>
      <c r="BF763" s="80">
        <f>IF(U763="snížená",N763,0)</f>
        <v>0</v>
      </c>
      <c r="BG763" s="80">
        <f>IF(U763="zákl. přenesená",N763,0)</f>
        <v>0</v>
      </c>
      <c r="BH763" s="80">
        <f>IF(U763="sníž. přenesená",N763,0)</f>
        <v>0</v>
      </c>
      <c r="BI763" s="80">
        <f>IF(U763="nulová",N763,0)</f>
        <v>0</v>
      </c>
      <c r="BJ763" s="30" t="s">
        <v>118</v>
      </c>
      <c r="BK763" s="80">
        <f>ROUND(L763*K763,2)</f>
        <v>0</v>
      </c>
      <c r="BL763" s="30" t="s">
        <v>127</v>
      </c>
    </row>
    <row r="764" spans="2:64" s="86" customFormat="1" ht="22.5" customHeight="1" x14ac:dyDescent="0.25">
      <c r="B764" s="81"/>
      <c r="C764" s="440"/>
      <c r="D764" s="440"/>
      <c r="E764" s="83" t="s">
        <v>125</v>
      </c>
      <c r="F764" s="661" t="s">
        <v>1067</v>
      </c>
      <c r="G764" s="662"/>
      <c r="H764" s="662"/>
      <c r="I764" s="662"/>
      <c r="J764" s="440"/>
      <c r="K764" s="84">
        <v>133.13999999999999</v>
      </c>
      <c r="L764" s="440"/>
      <c r="M764" s="440"/>
      <c r="N764" s="440"/>
      <c r="O764" s="440"/>
      <c r="P764" s="440"/>
      <c r="Q764" s="440"/>
      <c r="R764" s="85"/>
      <c r="T764" s="87"/>
      <c r="U764" s="440"/>
      <c r="V764" s="440"/>
      <c r="W764" s="440"/>
      <c r="X764" s="440"/>
      <c r="Y764" s="440"/>
      <c r="Z764" s="440"/>
      <c r="AA764" s="88"/>
      <c r="AT764" s="89" t="s">
        <v>130</v>
      </c>
      <c r="AU764" s="89" t="s">
        <v>128</v>
      </c>
      <c r="AV764" s="86" t="s">
        <v>128</v>
      </c>
      <c r="AW764" s="86" t="s">
        <v>131</v>
      </c>
      <c r="AX764" s="86" t="s">
        <v>118</v>
      </c>
      <c r="AY764" s="89" t="s">
        <v>120</v>
      </c>
    </row>
    <row r="765" spans="2:64" s="62" customFormat="1" ht="29.85" customHeight="1" x14ac:dyDescent="0.3">
      <c r="B765" s="58"/>
      <c r="C765" s="59"/>
      <c r="D765" s="69" t="s">
        <v>85</v>
      </c>
      <c r="E765" s="69"/>
      <c r="F765" s="69"/>
      <c r="G765" s="69"/>
      <c r="H765" s="69"/>
      <c r="I765" s="69"/>
      <c r="J765" s="69"/>
      <c r="K765" s="69"/>
      <c r="L765" s="69"/>
      <c r="M765" s="69"/>
      <c r="N765" s="659">
        <f>BK765</f>
        <v>0</v>
      </c>
      <c r="O765" s="660"/>
      <c r="P765" s="660"/>
      <c r="Q765" s="660"/>
      <c r="R765" s="61"/>
      <c r="T765" s="63"/>
      <c r="U765" s="59"/>
      <c r="V765" s="59"/>
      <c r="W765" s="64">
        <f>W766</f>
        <v>435.89689499999997</v>
      </c>
      <c r="X765" s="59"/>
      <c r="Y765" s="64">
        <f>Y766</f>
        <v>0</v>
      </c>
      <c r="Z765" s="59"/>
      <c r="AA765" s="65">
        <f>AA766</f>
        <v>0</v>
      </c>
      <c r="AR765" s="66" t="s">
        <v>118</v>
      </c>
      <c r="AT765" s="67" t="s">
        <v>117</v>
      </c>
      <c r="AU765" s="67" t="s">
        <v>118</v>
      </c>
      <c r="AY765" s="66" t="s">
        <v>120</v>
      </c>
      <c r="BK765" s="68">
        <f>BK766</f>
        <v>0</v>
      </c>
    </row>
    <row r="766" spans="2:64" s="17" customFormat="1" ht="22.5" customHeight="1" x14ac:dyDescent="0.25">
      <c r="B766" s="70"/>
      <c r="C766" s="71" t="s">
        <v>1068</v>
      </c>
      <c r="D766" s="71" t="s">
        <v>121</v>
      </c>
      <c r="E766" s="72" t="s">
        <v>1069</v>
      </c>
      <c r="F766" s="671" t="s">
        <v>1070</v>
      </c>
      <c r="G766" s="667"/>
      <c r="H766" s="667"/>
      <c r="I766" s="667"/>
      <c r="J766" s="73" t="s">
        <v>191</v>
      </c>
      <c r="K766" s="74">
        <v>524.54499999999996</v>
      </c>
      <c r="L766" s="666"/>
      <c r="M766" s="667"/>
      <c r="N766" s="666">
        <f>ROUND(L766*K766,2)</f>
        <v>0</v>
      </c>
      <c r="O766" s="667"/>
      <c r="P766" s="667"/>
      <c r="Q766" s="667"/>
      <c r="R766" s="75"/>
      <c r="T766" s="76" t="s">
        <v>125</v>
      </c>
      <c r="U766" s="77" t="s">
        <v>126</v>
      </c>
      <c r="V766" s="78">
        <v>0.83099999999999996</v>
      </c>
      <c r="W766" s="78">
        <f>V766*K766</f>
        <v>435.89689499999997</v>
      </c>
      <c r="X766" s="78">
        <v>0</v>
      </c>
      <c r="Y766" s="78">
        <f>X766*K766</f>
        <v>0</v>
      </c>
      <c r="Z766" s="78">
        <v>0</v>
      </c>
      <c r="AA766" s="79">
        <f>Z766*K766</f>
        <v>0</v>
      </c>
      <c r="AR766" s="30" t="s">
        <v>127</v>
      </c>
      <c r="AT766" s="30" t="s">
        <v>121</v>
      </c>
      <c r="AU766" s="30" t="s">
        <v>128</v>
      </c>
      <c r="AY766" s="30" t="s">
        <v>120</v>
      </c>
      <c r="BE766" s="80">
        <f>IF(U766="základní",N766,0)</f>
        <v>0</v>
      </c>
      <c r="BF766" s="80">
        <f>IF(U766="snížená",N766,0)</f>
        <v>0</v>
      </c>
      <c r="BG766" s="80">
        <f>IF(U766="zákl. přenesená",N766,0)</f>
        <v>0</v>
      </c>
      <c r="BH766" s="80">
        <f>IF(U766="sníž. přenesená",N766,0)</f>
        <v>0</v>
      </c>
      <c r="BI766" s="80">
        <f>IF(U766="nulová",N766,0)</f>
        <v>0</v>
      </c>
      <c r="BJ766" s="30" t="s">
        <v>118</v>
      </c>
      <c r="BK766" s="80">
        <f>ROUND(L766*K766,2)</f>
        <v>0</v>
      </c>
      <c r="BL766" s="30" t="s">
        <v>127</v>
      </c>
    </row>
    <row r="767" spans="2:64" s="62" customFormat="1" ht="29.85" customHeight="1" x14ac:dyDescent="0.3">
      <c r="B767" s="58"/>
      <c r="C767" s="59"/>
      <c r="D767" s="69" t="s">
        <v>86</v>
      </c>
      <c r="E767" s="69"/>
      <c r="F767" s="69"/>
      <c r="G767" s="69"/>
      <c r="H767" s="69"/>
      <c r="I767" s="69"/>
      <c r="J767" s="69"/>
      <c r="K767" s="69"/>
      <c r="L767" s="69"/>
      <c r="M767" s="69"/>
      <c r="N767" s="657">
        <f>BK767</f>
        <v>0</v>
      </c>
      <c r="O767" s="658"/>
      <c r="P767" s="658"/>
      <c r="Q767" s="658"/>
      <c r="R767" s="61"/>
      <c r="T767" s="63"/>
      <c r="U767" s="59"/>
      <c r="V767" s="59"/>
      <c r="W767" s="64">
        <f>SUM(W768:W800)</f>
        <v>178.38358299999999</v>
      </c>
      <c r="X767" s="59"/>
      <c r="Y767" s="64">
        <f>SUM(Y768:Y800)</f>
        <v>3.9380840000000007E-2</v>
      </c>
      <c r="Z767" s="59"/>
      <c r="AA767" s="65">
        <f>SUM(AA768:AA800)</f>
        <v>0</v>
      </c>
      <c r="AR767" s="66" t="s">
        <v>118</v>
      </c>
      <c r="AT767" s="67" t="s">
        <v>117</v>
      </c>
      <c r="AU767" s="67" t="s">
        <v>118</v>
      </c>
      <c r="AY767" s="66" t="s">
        <v>120</v>
      </c>
      <c r="BK767" s="68">
        <f>SUM(BK768:BK800)</f>
        <v>0</v>
      </c>
    </row>
    <row r="768" spans="2:64" s="17" customFormat="1" ht="44.25" customHeight="1" x14ac:dyDescent="0.25">
      <c r="B768" s="70"/>
      <c r="C768" s="71" t="s">
        <v>1071</v>
      </c>
      <c r="D768" s="71" t="s">
        <v>121</v>
      </c>
      <c r="E768" s="72" t="s">
        <v>1072</v>
      </c>
      <c r="F768" s="671" t="s">
        <v>1073</v>
      </c>
      <c r="G768" s="667"/>
      <c r="H768" s="667"/>
      <c r="I768" s="667"/>
      <c r="J768" s="73" t="s">
        <v>172</v>
      </c>
      <c r="K768" s="74">
        <v>615.62900000000002</v>
      </c>
      <c r="L768" s="666"/>
      <c r="M768" s="667"/>
      <c r="N768" s="666">
        <f>ROUND(L768*K768,2)</f>
        <v>0</v>
      </c>
      <c r="O768" s="667"/>
      <c r="P768" s="667"/>
      <c r="Q768" s="667"/>
      <c r="R768" s="75"/>
      <c r="T768" s="76" t="s">
        <v>125</v>
      </c>
      <c r="U768" s="77" t="s">
        <v>126</v>
      </c>
      <c r="V768" s="78">
        <v>0.154</v>
      </c>
      <c r="W768" s="78">
        <f>V768*K768</f>
        <v>94.806865999999999</v>
      </c>
      <c r="X768" s="78">
        <v>0</v>
      </c>
      <c r="Y768" s="78">
        <f>X768*K768</f>
        <v>0</v>
      </c>
      <c r="Z768" s="78">
        <v>0</v>
      </c>
      <c r="AA768" s="79">
        <f>Z768*K768</f>
        <v>0</v>
      </c>
      <c r="AR768" s="30" t="s">
        <v>127</v>
      </c>
      <c r="AT768" s="30" t="s">
        <v>121</v>
      </c>
      <c r="AU768" s="30" t="s">
        <v>128</v>
      </c>
      <c r="AY768" s="30" t="s">
        <v>120</v>
      </c>
      <c r="BE768" s="80">
        <f>IF(U768="základní",N768,0)</f>
        <v>0</v>
      </c>
      <c r="BF768" s="80">
        <f>IF(U768="snížená",N768,0)</f>
        <v>0</v>
      </c>
      <c r="BG768" s="80">
        <f>IF(U768="zákl. přenesená",N768,0)</f>
        <v>0</v>
      </c>
      <c r="BH768" s="80">
        <f>IF(U768="sníž. přenesená",N768,0)</f>
        <v>0</v>
      </c>
      <c r="BI768" s="80">
        <f>IF(U768="nulová",N768,0)</f>
        <v>0</v>
      </c>
      <c r="BJ768" s="30" t="s">
        <v>118</v>
      </c>
      <c r="BK768" s="80">
        <f>ROUND(L768*K768,2)</f>
        <v>0</v>
      </c>
      <c r="BL768" s="30" t="s">
        <v>127</v>
      </c>
    </row>
    <row r="769" spans="2:64" s="109" customFormat="1" ht="22.5" customHeight="1" x14ac:dyDescent="0.25">
      <c r="B769" s="105"/>
      <c r="C769" s="442"/>
      <c r="D769" s="442"/>
      <c r="E769" s="107" t="s">
        <v>125</v>
      </c>
      <c r="F769" s="672" t="s">
        <v>1074</v>
      </c>
      <c r="G769" s="673"/>
      <c r="H769" s="673"/>
      <c r="I769" s="673"/>
      <c r="J769" s="442"/>
      <c r="K769" s="107" t="s">
        <v>125</v>
      </c>
      <c r="L769" s="442"/>
      <c r="M769" s="442"/>
      <c r="N769" s="442"/>
      <c r="O769" s="442"/>
      <c r="P769" s="442"/>
      <c r="Q769" s="442"/>
      <c r="R769" s="108"/>
      <c r="T769" s="110"/>
      <c r="U769" s="442"/>
      <c r="V769" s="442"/>
      <c r="W769" s="442"/>
      <c r="X769" s="442"/>
      <c r="Y769" s="442"/>
      <c r="Z769" s="442"/>
      <c r="AA769" s="111"/>
      <c r="AT769" s="112" t="s">
        <v>130</v>
      </c>
      <c r="AU769" s="112" t="s">
        <v>128</v>
      </c>
      <c r="AV769" s="109" t="s">
        <v>118</v>
      </c>
      <c r="AW769" s="109" t="s">
        <v>131</v>
      </c>
      <c r="AX769" s="109" t="s">
        <v>119</v>
      </c>
      <c r="AY769" s="112" t="s">
        <v>120</v>
      </c>
    </row>
    <row r="770" spans="2:64" s="86" customFormat="1" ht="31.5" customHeight="1" x14ac:dyDescent="0.25">
      <c r="B770" s="81"/>
      <c r="C770" s="440"/>
      <c r="D770" s="440"/>
      <c r="E770" s="83" t="s">
        <v>125</v>
      </c>
      <c r="F770" s="663" t="s">
        <v>1075</v>
      </c>
      <c r="G770" s="662"/>
      <c r="H770" s="662"/>
      <c r="I770" s="662"/>
      <c r="J770" s="440"/>
      <c r="K770" s="84">
        <v>94.275000000000006</v>
      </c>
      <c r="L770" s="440"/>
      <c r="M770" s="440"/>
      <c r="N770" s="440"/>
      <c r="O770" s="440"/>
      <c r="P770" s="440"/>
      <c r="Q770" s="440"/>
      <c r="R770" s="85"/>
      <c r="T770" s="87"/>
      <c r="U770" s="440"/>
      <c r="V770" s="440"/>
      <c r="W770" s="440"/>
      <c r="X770" s="440"/>
      <c r="Y770" s="440"/>
      <c r="Z770" s="440"/>
      <c r="AA770" s="88"/>
      <c r="AT770" s="89" t="s">
        <v>130</v>
      </c>
      <c r="AU770" s="89" t="s">
        <v>128</v>
      </c>
      <c r="AV770" s="86" t="s">
        <v>128</v>
      </c>
      <c r="AW770" s="86" t="s">
        <v>131</v>
      </c>
      <c r="AX770" s="86" t="s">
        <v>119</v>
      </c>
      <c r="AY770" s="89" t="s">
        <v>120</v>
      </c>
    </row>
    <row r="771" spans="2:64" s="86" customFormat="1" ht="31.5" customHeight="1" x14ac:dyDescent="0.25">
      <c r="B771" s="81"/>
      <c r="C771" s="440"/>
      <c r="D771" s="440"/>
      <c r="E771" s="83" t="s">
        <v>125</v>
      </c>
      <c r="F771" s="663" t="s">
        <v>1076</v>
      </c>
      <c r="G771" s="662"/>
      <c r="H771" s="662"/>
      <c r="I771" s="662"/>
      <c r="J771" s="440"/>
      <c r="K771" s="84">
        <v>73.802999999999997</v>
      </c>
      <c r="L771" s="440"/>
      <c r="M771" s="440"/>
      <c r="N771" s="440"/>
      <c r="O771" s="440"/>
      <c r="P771" s="440"/>
      <c r="Q771" s="440"/>
      <c r="R771" s="85"/>
      <c r="T771" s="87"/>
      <c r="U771" s="440"/>
      <c r="V771" s="440"/>
      <c r="W771" s="440"/>
      <c r="X771" s="440"/>
      <c r="Y771" s="440"/>
      <c r="Z771" s="440"/>
      <c r="AA771" s="88"/>
      <c r="AT771" s="89" t="s">
        <v>130</v>
      </c>
      <c r="AU771" s="89" t="s">
        <v>128</v>
      </c>
      <c r="AV771" s="86" t="s">
        <v>128</v>
      </c>
      <c r="AW771" s="86" t="s">
        <v>131</v>
      </c>
      <c r="AX771" s="86" t="s">
        <v>119</v>
      </c>
      <c r="AY771" s="89" t="s">
        <v>120</v>
      </c>
    </row>
    <row r="772" spans="2:64" s="86" customFormat="1" ht="31.5" customHeight="1" x14ac:dyDescent="0.25">
      <c r="B772" s="81"/>
      <c r="C772" s="440"/>
      <c r="D772" s="440"/>
      <c r="E772" s="83" t="s">
        <v>125</v>
      </c>
      <c r="F772" s="663" t="s">
        <v>1077</v>
      </c>
      <c r="G772" s="662"/>
      <c r="H772" s="662"/>
      <c r="I772" s="662"/>
      <c r="J772" s="440"/>
      <c r="K772" s="84">
        <v>45.814999999999998</v>
      </c>
      <c r="L772" s="440"/>
      <c r="M772" s="440"/>
      <c r="N772" s="440"/>
      <c r="O772" s="440"/>
      <c r="P772" s="440"/>
      <c r="Q772" s="440"/>
      <c r="R772" s="85"/>
      <c r="T772" s="87"/>
      <c r="U772" s="440"/>
      <c r="V772" s="440"/>
      <c r="W772" s="440"/>
      <c r="X772" s="440"/>
      <c r="Y772" s="440"/>
      <c r="Z772" s="440"/>
      <c r="AA772" s="88"/>
      <c r="AT772" s="89" t="s">
        <v>130</v>
      </c>
      <c r="AU772" s="89" t="s">
        <v>128</v>
      </c>
      <c r="AV772" s="86" t="s">
        <v>128</v>
      </c>
      <c r="AW772" s="86" t="s">
        <v>131</v>
      </c>
      <c r="AX772" s="86" t="s">
        <v>119</v>
      </c>
      <c r="AY772" s="89" t="s">
        <v>120</v>
      </c>
    </row>
    <row r="773" spans="2:64" s="86" customFormat="1" ht="31.5" customHeight="1" x14ac:dyDescent="0.25">
      <c r="B773" s="81"/>
      <c r="C773" s="440"/>
      <c r="D773" s="440"/>
      <c r="E773" s="83" t="s">
        <v>125</v>
      </c>
      <c r="F773" s="663" t="s">
        <v>1078</v>
      </c>
      <c r="G773" s="662"/>
      <c r="H773" s="662"/>
      <c r="I773" s="662"/>
      <c r="J773" s="440"/>
      <c r="K773" s="84">
        <v>119.47499999999999</v>
      </c>
      <c r="L773" s="440"/>
      <c r="M773" s="440"/>
      <c r="N773" s="440"/>
      <c r="O773" s="440"/>
      <c r="P773" s="440"/>
      <c r="Q773" s="440"/>
      <c r="R773" s="85"/>
      <c r="T773" s="87"/>
      <c r="U773" s="440"/>
      <c r="V773" s="440"/>
      <c r="W773" s="440"/>
      <c r="X773" s="440"/>
      <c r="Y773" s="440"/>
      <c r="Z773" s="440"/>
      <c r="AA773" s="88"/>
      <c r="AT773" s="89" t="s">
        <v>130</v>
      </c>
      <c r="AU773" s="89" t="s">
        <v>128</v>
      </c>
      <c r="AV773" s="86" t="s">
        <v>128</v>
      </c>
      <c r="AW773" s="86" t="s">
        <v>131</v>
      </c>
      <c r="AX773" s="86" t="s">
        <v>119</v>
      </c>
      <c r="AY773" s="89" t="s">
        <v>120</v>
      </c>
    </row>
    <row r="774" spans="2:64" s="118" customFormat="1" ht="22.5" customHeight="1" x14ac:dyDescent="0.25">
      <c r="B774" s="113"/>
      <c r="C774" s="444"/>
      <c r="D774" s="444"/>
      <c r="E774" s="115" t="s">
        <v>125</v>
      </c>
      <c r="F774" s="681" t="s">
        <v>577</v>
      </c>
      <c r="G774" s="682"/>
      <c r="H774" s="682"/>
      <c r="I774" s="682"/>
      <c r="J774" s="444"/>
      <c r="K774" s="116">
        <v>333.36799999999999</v>
      </c>
      <c r="L774" s="444"/>
      <c r="M774" s="444"/>
      <c r="N774" s="444"/>
      <c r="O774" s="444"/>
      <c r="P774" s="444"/>
      <c r="Q774" s="444"/>
      <c r="R774" s="117"/>
      <c r="T774" s="119"/>
      <c r="U774" s="444"/>
      <c r="V774" s="444"/>
      <c r="W774" s="444"/>
      <c r="X774" s="444"/>
      <c r="Y774" s="444"/>
      <c r="Z774" s="444"/>
      <c r="AA774" s="120"/>
      <c r="AT774" s="121" t="s">
        <v>130</v>
      </c>
      <c r="AU774" s="121" t="s">
        <v>128</v>
      </c>
      <c r="AV774" s="118" t="s">
        <v>136</v>
      </c>
      <c r="AW774" s="118" t="s">
        <v>131</v>
      </c>
      <c r="AX774" s="118" t="s">
        <v>119</v>
      </c>
      <c r="AY774" s="121" t="s">
        <v>120</v>
      </c>
    </row>
    <row r="775" spans="2:64" s="109" customFormat="1" ht="22.5" customHeight="1" x14ac:dyDescent="0.25">
      <c r="B775" s="105"/>
      <c r="C775" s="442"/>
      <c r="D775" s="442"/>
      <c r="E775" s="107" t="s">
        <v>125</v>
      </c>
      <c r="F775" s="676" t="s">
        <v>1079</v>
      </c>
      <c r="G775" s="673"/>
      <c r="H775" s="673"/>
      <c r="I775" s="673"/>
      <c r="J775" s="442"/>
      <c r="K775" s="107" t="s">
        <v>125</v>
      </c>
      <c r="L775" s="442"/>
      <c r="M775" s="442"/>
      <c r="N775" s="442"/>
      <c r="O775" s="442"/>
      <c r="P775" s="442"/>
      <c r="Q775" s="442"/>
      <c r="R775" s="108"/>
      <c r="T775" s="110"/>
      <c r="U775" s="442"/>
      <c r="V775" s="442"/>
      <c r="W775" s="442"/>
      <c r="X775" s="442"/>
      <c r="Y775" s="442"/>
      <c r="Z775" s="442"/>
      <c r="AA775" s="111"/>
      <c r="AT775" s="112" t="s">
        <v>130</v>
      </c>
      <c r="AU775" s="112" t="s">
        <v>128</v>
      </c>
      <c r="AV775" s="109" t="s">
        <v>118</v>
      </c>
      <c r="AW775" s="109" t="s">
        <v>131</v>
      </c>
      <c r="AX775" s="109" t="s">
        <v>119</v>
      </c>
      <c r="AY775" s="112" t="s">
        <v>120</v>
      </c>
    </row>
    <row r="776" spans="2:64" s="86" customFormat="1" ht="31.5" customHeight="1" x14ac:dyDescent="0.25">
      <c r="B776" s="81"/>
      <c r="C776" s="440"/>
      <c r="D776" s="440"/>
      <c r="E776" s="83" t="s">
        <v>125</v>
      </c>
      <c r="F776" s="663" t="s">
        <v>1080</v>
      </c>
      <c r="G776" s="662"/>
      <c r="H776" s="662"/>
      <c r="I776" s="662"/>
      <c r="J776" s="440"/>
      <c r="K776" s="84">
        <v>65.471999999999994</v>
      </c>
      <c r="L776" s="440"/>
      <c r="M776" s="440"/>
      <c r="N776" s="440"/>
      <c r="O776" s="440"/>
      <c r="P776" s="440"/>
      <c r="Q776" s="440"/>
      <c r="R776" s="85"/>
      <c r="T776" s="87"/>
      <c r="U776" s="440"/>
      <c r="V776" s="440"/>
      <c r="W776" s="440"/>
      <c r="X776" s="440"/>
      <c r="Y776" s="440"/>
      <c r="Z776" s="440"/>
      <c r="AA776" s="88"/>
      <c r="AT776" s="89" t="s">
        <v>130</v>
      </c>
      <c r="AU776" s="89" t="s">
        <v>128</v>
      </c>
      <c r="AV776" s="86" t="s">
        <v>128</v>
      </c>
      <c r="AW776" s="86" t="s">
        <v>131</v>
      </c>
      <c r="AX776" s="86" t="s">
        <v>119</v>
      </c>
      <c r="AY776" s="89" t="s">
        <v>120</v>
      </c>
    </row>
    <row r="777" spans="2:64" s="86" customFormat="1" ht="44.25" customHeight="1" x14ac:dyDescent="0.25">
      <c r="B777" s="81"/>
      <c r="C777" s="440"/>
      <c r="D777" s="440"/>
      <c r="E777" s="83" t="s">
        <v>125</v>
      </c>
      <c r="F777" s="663" t="s">
        <v>1081</v>
      </c>
      <c r="G777" s="662"/>
      <c r="H777" s="662"/>
      <c r="I777" s="662"/>
      <c r="J777" s="440"/>
      <c r="K777" s="84">
        <v>216.78899999999999</v>
      </c>
      <c r="L777" s="440"/>
      <c r="M777" s="440"/>
      <c r="N777" s="440"/>
      <c r="O777" s="440"/>
      <c r="P777" s="440"/>
      <c r="Q777" s="440"/>
      <c r="R777" s="85"/>
      <c r="T777" s="87"/>
      <c r="U777" s="440"/>
      <c r="V777" s="440"/>
      <c r="W777" s="440"/>
      <c r="X777" s="440"/>
      <c r="Y777" s="440"/>
      <c r="Z777" s="440"/>
      <c r="AA777" s="88"/>
      <c r="AT777" s="89" t="s">
        <v>130</v>
      </c>
      <c r="AU777" s="89" t="s">
        <v>128</v>
      </c>
      <c r="AV777" s="86" t="s">
        <v>128</v>
      </c>
      <c r="AW777" s="86" t="s">
        <v>131</v>
      </c>
      <c r="AX777" s="86" t="s">
        <v>119</v>
      </c>
      <c r="AY777" s="89" t="s">
        <v>120</v>
      </c>
    </row>
    <row r="778" spans="2:64" s="118" customFormat="1" ht="22.5" customHeight="1" x14ac:dyDescent="0.25">
      <c r="B778" s="113"/>
      <c r="C778" s="444"/>
      <c r="D778" s="444"/>
      <c r="E778" s="115" t="s">
        <v>125</v>
      </c>
      <c r="F778" s="681" t="s">
        <v>577</v>
      </c>
      <c r="G778" s="682"/>
      <c r="H778" s="682"/>
      <c r="I778" s="682"/>
      <c r="J778" s="444"/>
      <c r="K778" s="116">
        <v>282.26100000000002</v>
      </c>
      <c r="L778" s="444"/>
      <c r="M778" s="444"/>
      <c r="N778" s="444"/>
      <c r="O778" s="444"/>
      <c r="P778" s="444"/>
      <c r="Q778" s="444"/>
      <c r="R778" s="117"/>
      <c r="T778" s="119"/>
      <c r="U778" s="444"/>
      <c r="V778" s="444"/>
      <c r="W778" s="444"/>
      <c r="X778" s="444"/>
      <c r="Y778" s="444"/>
      <c r="Z778" s="444"/>
      <c r="AA778" s="120"/>
      <c r="AT778" s="121" t="s">
        <v>130</v>
      </c>
      <c r="AU778" s="121" t="s">
        <v>128</v>
      </c>
      <c r="AV778" s="118" t="s">
        <v>136</v>
      </c>
      <c r="AW778" s="118" t="s">
        <v>131</v>
      </c>
      <c r="AX778" s="118" t="s">
        <v>119</v>
      </c>
      <c r="AY778" s="121" t="s">
        <v>120</v>
      </c>
    </row>
    <row r="779" spans="2:64" s="95" customFormat="1" ht="22.5" customHeight="1" x14ac:dyDescent="0.25">
      <c r="B779" s="90"/>
      <c r="C779" s="441"/>
      <c r="D779" s="441"/>
      <c r="E779" s="92" t="s">
        <v>125</v>
      </c>
      <c r="F779" s="664" t="s">
        <v>146</v>
      </c>
      <c r="G779" s="665"/>
      <c r="H779" s="665"/>
      <c r="I779" s="665"/>
      <c r="J779" s="441"/>
      <c r="K779" s="93">
        <v>615.62900000000002</v>
      </c>
      <c r="L779" s="441"/>
      <c r="M779" s="441"/>
      <c r="N779" s="441"/>
      <c r="O779" s="441"/>
      <c r="P779" s="441"/>
      <c r="Q779" s="441"/>
      <c r="R779" s="94"/>
      <c r="T779" s="96"/>
      <c r="U779" s="441"/>
      <c r="V779" s="441"/>
      <c r="W779" s="441"/>
      <c r="X779" s="441"/>
      <c r="Y779" s="441"/>
      <c r="Z779" s="441"/>
      <c r="AA779" s="97"/>
      <c r="AT779" s="98" t="s">
        <v>130</v>
      </c>
      <c r="AU779" s="98" t="s">
        <v>128</v>
      </c>
      <c r="AV779" s="95" t="s">
        <v>127</v>
      </c>
      <c r="AW779" s="95" t="s">
        <v>131</v>
      </c>
      <c r="AX779" s="95" t="s">
        <v>118</v>
      </c>
      <c r="AY779" s="98" t="s">
        <v>120</v>
      </c>
    </row>
    <row r="780" spans="2:64" s="17" customFormat="1" ht="44.25" customHeight="1" x14ac:dyDescent="0.25">
      <c r="B780" s="70"/>
      <c r="C780" s="71" t="s">
        <v>1082</v>
      </c>
      <c r="D780" s="71" t="s">
        <v>121</v>
      </c>
      <c r="E780" s="72" t="s">
        <v>1083</v>
      </c>
      <c r="F780" s="671" t="s">
        <v>1084</v>
      </c>
      <c r="G780" s="667"/>
      <c r="H780" s="667"/>
      <c r="I780" s="667"/>
      <c r="J780" s="73" t="s">
        <v>172</v>
      </c>
      <c r="K780" s="74">
        <v>13952.694</v>
      </c>
      <c r="L780" s="666"/>
      <c r="M780" s="667"/>
      <c r="N780" s="666">
        <f>ROUND(L780*K780,2)</f>
        <v>0</v>
      </c>
      <c r="O780" s="667"/>
      <c r="P780" s="667"/>
      <c r="Q780" s="667"/>
      <c r="R780" s="75"/>
      <c r="T780" s="76" t="s">
        <v>125</v>
      </c>
      <c r="U780" s="77" t="s">
        <v>126</v>
      </c>
      <c r="V780" s="78">
        <v>0</v>
      </c>
      <c r="W780" s="78">
        <f>V780*K780</f>
        <v>0</v>
      </c>
      <c r="X780" s="78">
        <v>0</v>
      </c>
      <c r="Y780" s="78">
        <f>X780*K780</f>
        <v>0</v>
      </c>
      <c r="Z780" s="78">
        <v>0</v>
      </c>
      <c r="AA780" s="79">
        <f>Z780*K780</f>
        <v>0</v>
      </c>
      <c r="AR780" s="30" t="s">
        <v>127</v>
      </c>
      <c r="AT780" s="30" t="s">
        <v>121</v>
      </c>
      <c r="AU780" s="30" t="s">
        <v>128</v>
      </c>
      <c r="AY780" s="30" t="s">
        <v>120</v>
      </c>
      <c r="BE780" s="80">
        <f>IF(U780="základní",N780,0)</f>
        <v>0</v>
      </c>
      <c r="BF780" s="80">
        <f>IF(U780="snížená",N780,0)</f>
        <v>0</v>
      </c>
      <c r="BG780" s="80">
        <f>IF(U780="zákl. přenesená",N780,0)</f>
        <v>0</v>
      </c>
      <c r="BH780" s="80">
        <f>IF(U780="sníž. přenesená",N780,0)</f>
        <v>0</v>
      </c>
      <c r="BI780" s="80">
        <f>IF(U780="nulová",N780,0)</f>
        <v>0</v>
      </c>
      <c r="BJ780" s="30" t="s">
        <v>118</v>
      </c>
      <c r="BK780" s="80">
        <f>ROUND(L780*K780,2)</f>
        <v>0</v>
      </c>
      <c r="BL780" s="30" t="s">
        <v>127</v>
      </c>
    </row>
    <row r="781" spans="2:64" s="86" customFormat="1" ht="22.5" customHeight="1" x14ac:dyDescent="0.25">
      <c r="B781" s="81"/>
      <c r="C781" s="440"/>
      <c r="D781" s="440"/>
      <c r="E781" s="83" t="s">
        <v>125</v>
      </c>
      <c r="F781" s="661" t="s">
        <v>1085</v>
      </c>
      <c r="G781" s="662"/>
      <c r="H781" s="662"/>
      <c r="I781" s="662"/>
      <c r="J781" s="440"/>
      <c r="K781" s="84">
        <v>10001.040000000001</v>
      </c>
      <c r="L781" s="440"/>
      <c r="M781" s="440"/>
      <c r="N781" s="440"/>
      <c r="O781" s="440"/>
      <c r="P781" s="440"/>
      <c r="Q781" s="440"/>
      <c r="R781" s="85"/>
      <c r="T781" s="87"/>
      <c r="U781" s="440"/>
      <c r="V781" s="440"/>
      <c r="W781" s="440"/>
      <c r="X781" s="440"/>
      <c r="Y781" s="440"/>
      <c r="Z781" s="440"/>
      <c r="AA781" s="88"/>
      <c r="AT781" s="89" t="s">
        <v>130</v>
      </c>
      <c r="AU781" s="89" t="s">
        <v>128</v>
      </c>
      <c r="AV781" s="86" t="s">
        <v>128</v>
      </c>
      <c r="AW781" s="86" t="s">
        <v>131</v>
      </c>
      <c r="AX781" s="86" t="s">
        <v>119</v>
      </c>
      <c r="AY781" s="89" t="s">
        <v>120</v>
      </c>
    </row>
    <row r="782" spans="2:64" s="86" customFormat="1" ht="22.5" customHeight="1" x14ac:dyDescent="0.25">
      <c r="B782" s="81"/>
      <c r="C782" s="440"/>
      <c r="D782" s="440"/>
      <c r="E782" s="83" t="s">
        <v>125</v>
      </c>
      <c r="F782" s="663" t="s">
        <v>1086</v>
      </c>
      <c r="G782" s="662"/>
      <c r="H782" s="662"/>
      <c r="I782" s="662"/>
      <c r="J782" s="440"/>
      <c r="K782" s="84">
        <v>3951.654</v>
      </c>
      <c r="L782" s="440"/>
      <c r="M782" s="440"/>
      <c r="N782" s="440"/>
      <c r="O782" s="440"/>
      <c r="P782" s="440"/>
      <c r="Q782" s="440"/>
      <c r="R782" s="85"/>
      <c r="T782" s="87"/>
      <c r="U782" s="440"/>
      <c r="V782" s="440"/>
      <c r="W782" s="440"/>
      <c r="X782" s="440"/>
      <c r="Y782" s="440"/>
      <c r="Z782" s="440"/>
      <c r="AA782" s="88"/>
      <c r="AT782" s="89" t="s">
        <v>130</v>
      </c>
      <c r="AU782" s="89" t="s">
        <v>128</v>
      </c>
      <c r="AV782" s="86" t="s">
        <v>128</v>
      </c>
      <c r="AW782" s="86" t="s">
        <v>131</v>
      </c>
      <c r="AX782" s="86" t="s">
        <v>119</v>
      </c>
      <c r="AY782" s="89" t="s">
        <v>120</v>
      </c>
    </row>
    <row r="783" spans="2:64" s="95" customFormat="1" ht="22.5" customHeight="1" x14ac:dyDescent="0.25">
      <c r="B783" s="90"/>
      <c r="C783" s="441"/>
      <c r="D783" s="441"/>
      <c r="E783" s="92" t="s">
        <v>125</v>
      </c>
      <c r="F783" s="664" t="s">
        <v>146</v>
      </c>
      <c r="G783" s="665"/>
      <c r="H783" s="665"/>
      <c r="I783" s="665"/>
      <c r="J783" s="441"/>
      <c r="K783" s="93">
        <v>13952.694</v>
      </c>
      <c r="L783" s="441"/>
      <c r="M783" s="441"/>
      <c r="N783" s="441"/>
      <c r="O783" s="441"/>
      <c r="P783" s="441"/>
      <c r="Q783" s="441"/>
      <c r="R783" s="94"/>
      <c r="T783" s="96"/>
      <c r="U783" s="441"/>
      <c r="V783" s="441"/>
      <c r="W783" s="441"/>
      <c r="X783" s="441"/>
      <c r="Y783" s="441"/>
      <c r="Z783" s="441"/>
      <c r="AA783" s="97"/>
      <c r="AT783" s="98" t="s">
        <v>130</v>
      </c>
      <c r="AU783" s="98" t="s">
        <v>128</v>
      </c>
      <c r="AV783" s="95" t="s">
        <v>127</v>
      </c>
      <c r="AW783" s="95" t="s">
        <v>131</v>
      </c>
      <c r="AX783" s="95" t="s">
        <v>118</v>
      </c>
      <c r="AY783" s="98" t="s">
        <v>120</v>
      </c>
    </row>
    <row r="784" spans="2:64" s="17" customFormat="1" ht="44.25" customHeight="1" x14ac:dyDescent="0.25">
      <c r="B784" s="70"/>
      <c r="C784" s="71" t="s">
        <v>1087</v>
      </c>
      <c r="D784" s="71" t="s">
        <v>121</v>
      </c>
      <c r="E784" s="72" t="s">
        <v>1088</v>
      </c>
      <c r="F784" s="671" t="s">
        <v>1089</v>
      </c>
      <c r="G784" s="667"/>
      <c r="H784" s="667"/>
      <c r="I784" s="667"/>
      <c r="J784" s="73" t="s">
        <v>172</v>
      </c>
      <c r="K784" s="74">
        <v>615.62900000000002</v>
      </c>
      <c r="L784" s="666"/>
      <c r="M784" s="667"/>
      <c r="N784" s="666">
        <f>ROUND(L784*K784,2)</f>
        <v>0</v>
      </c>
      <c r="O784" s="667"/>
      <c r="P784" s="667"/>
      <c r="Q784" s="667"/>
      <c r="R784" s="75"/>
      <c r="T784" s="76" t="s">
        <v>125</v>
      </c>
      <c r="U784" s="77" t="s">
        <v>126</v>
      </c>
      <c r="V784" s="78">
        <v>9.7000000000000003E-2</v>
      </c>
      <c r="W784" s="78">
        <f>V784*K784</f>
        <v>59.716013000000004</v>
      </c>
      <c r="X784" s="78">
        <v>0</v>
      </c>
      <c r="Y784" s="78">
        <f>X784*K784</f>
        <v>0</v>
      </c>
      <c r="Z784" s="78">
        <v>0</v>
      </c>
      <c r="AA784" s="79">
        <f>Z784*K784</f>
        <v>0</v>
      </c>
      <c r="AR784" s="30" t="s">
        <v>127</v>
      </c>
      <c r="AT784" s="30" t="s">
        <v>121</v>
      </c>
      <c r="AU784" s="30" t="s">
        <v>128</v>
      </c>
      <c r="AY784" s="30" t="s">
        <v>120</v>
      </c>
      <c r="BE784" s="80">
        <f>IF(U784="základní",N784,0)</f>
        <v>0</v>
      </c>
      <c r="BF784" s="80">
        <f>IF(U784="snížená",N784,0)</f>
        <v>0</v>
      </c>
      <c r="BG784" s="80">
        <f>IF(U784="zákl. přenesená",N784,0)</f>
        <v>0</v>
      </c>
      <c r="BH784" s="80">
        <f>IF(U784="sníž. přenesená",N784,0)</f>
        <v>0</v>
      </c>
      <c r="BI784" s="80">
        <f>IF(U784="nulová",N784,0)</f>
        <v>0</v>
      </c>
      <c r="BJ784" s="30" t="s">
        <v>118</v>
      </c>
      <c r="BK784" s="80">
        <f>ROUND(L784*K784,2)</f>
        <v>0</v>
      </c>
      <c r="BL784" s="30" t="s">
        <v>127</v>
      </c>
    </row>
    <row r="785" spans="2:64" s="86" customFormat="1" ht="22.5" customHeight="1" x14ac:dyDescent="0.25">
      <c r="B785" s="81"/>
      <c r="C785" s="440"/>
      <c r="D785" s="440"/>
      <c r="E785" s="83" t="s">
        <v>125</v>
      </c>
      <c r="F785" s="661" t="s">
        <v>1090</v>
      </c>
      <c r="G785" s="662"/>
      <c r="H785" s="662"/>
      <c r="I785" s="662"/>
      <c r="J785" s="440"/>
      <c r="K785" s="84">
        <v>615.62900000000002</v>
      </c>
      <c r="L785" s="440"/>
      <c r="M785" s="440"/>
      <c r="N785" s="440"/>
      <c r="O785" s="440"/>
      <c r="P785" s="440"/>
      <c r="Q785" s="440"/>
      <c r="R785" s="85"/>
      <c r="T785" s="87"/>
      <c r="U785" s="440"/>
      <c r="V785" s="440"/>
      <c r="W785" s="440"/>
      <c r="X785" s="440"/>
      <c r="Y785" s="440"/>
      <c r="Z785" s="440"/>
      <c r="AA785" s="88"/>
      <c r="AT785" s="89" t="s">
        <v>130</v>
      </c>
      <c r="AU785" s="89" t="s">
        <v>128</v>
      </c>
      <c r="AV785" s="86" t="s">
        <v>128</v>
      </c>
      <c r="AW785" s="86" t="s">
        <v>131</v>
      </c>
      <c r="AX785" s="86" t="s">
        <v>118</v>
      </c>
      <c r="AY785" s="89" t="s">
        <v>120</v>
      </c>
    </row>
    <row r="786" spans="2:64" s="17" customFormat="1" ht="44.25" customHeight="1" x14ac:dyDescent="0.25">
      <c r="B786" s="70"/>
      <c r="C786" s="71" t="s">
        <v>1091</v>
      </c>
      <c r="D786" s="71" t="s">
        <v>121</v>
      </c>
      <c r="E786" s="72" t="s">
        <v>1092</v>
      </c>
      <c r="F786" s="671" t="s">
        <v>1093</v>
      </c>
      <c r="G786" s="667"/>
      <c r="H786" s="667"/>
      <c r="I786" s="667"/>
      <c r="J786" s="73" t="s">
        <v>172</v>
      </c>
      <c r="K786" s="74">
        <v>8.6</v>
      </c>
      <c r="L786" s="666"/>
      <c r="M786" s="667"/>
      <c r="N786" s="666">
        <f>ROUND(L786*K786,2)</f>
        <v>0</v>
      </c>
      <c r="O786" s="667"/>
      <c r="P786" s="667"/>
      <c r="Q786" s="667"/>
      <c r="R786" s="75"/>
      <c r="T786" s="76" t="s">
        <v>125</v>
      </c>
      <c r="U786" s="77" t="s">
        <v>126</v>
      </c>
      <c r="V786" s="78">
        <v>0.105</v>
      </c>
      <c r="W786" s="78">
        <f>V786*K786</f>
        <v>0.90299999999999991</v>
      </c>
      <c r="X786" s="78">
        <v>1.2999999999999999E-4</v>
      </c>
      <c r="Y786" s="78">
        <f>X786*K786</f>
        <v>1.1179999999999999E-3</v>
      </c>
      <c r="Z786" s="78">
        <v>0</v>
      </c>
      <c r="AA786" s="79">
        <f>Z786*K786</f>
        <v>0</v>
      </c>
      <c r="AR786" s="30" t="s">
        <v>127</v>
      </c>
      <c r="AT786" s="30" t="s">
        <v>121</v>
      </c>
      <c r="AU786" s="30" t="s">
        <v>128</v>
      </c>
      <c r="AY786" s="30" t="s">
        <v>120</v>
      </c>
      <c r="BE786" s="80">
        <f>IF(U786="základní",N786,0)</f>
        <v>0</v>
      </c>
      <c r="BF786" s="80">
        <f>IF(U786="snížená",N786,0)</f>
        <v>0</v>
      </c>
      <c r="BG786" s="80">
        <f>IF(U786="zákl. přenesená",N786,0)</f>
        <v>0</v>
      </c>
      <c r="BH786" s="80">
        <f>IF(U786="sníž. přenesená",N786,0)</f>
        <v>0</v>
      </c>
      <c r="BI786" s="80">
        <f>IF(U786="nulová",N786,0)</f>
        <v>0</v>
      </c>
      <c r="BJ786" s="30" t="s">
        <v>118</v>
      </c>
      <c r="BK786" s="80">
        <f>ROUND(L786*K786,2)</f>
        <v>0</v>
      </c>
      <c r="BL786" s="30" t="s">
        <v>127</v>
      </c>
    </row>
    <row r="787" spans="2:64" s="109" customFormat="1" ht="22.5" customHeight="1" x14ac:dyDescent="0.25">
      <c r="B787" s="105"/>
      <c r="C787" s="442"/>
      <c r="D787" s="442"/>
      <c r="E787" s="107" t="s">
        <v>125</v>
      </c>
      <c r="F787" s="672" t="s">
        <v>1094</v>
      </c>
      <c r="G787" s="673"/>
      <c r="H787" s="673"/>
      <c r="I787" s="673"/>
      <c r="J787" s="442"/>
      <c r="K787" s="107" t="s">
        <v>125</v>
      </c>
      <c r="L787" s="442"/>
      <c r="M787" s="442"/>
      <c r="N787" s="442"/>
      <c r="O787" s="442"/>
      <c r="P787" s="442"/>
      <c r="Q787" s="442"/>
      <c r="R787" s="108"/>
      <c r="T787" s="110"/>
      <c r="U787" s="442"/>
      <c r="V787" s="442"/>
      <c r="W787" s="442"/>
      <c r="X787" s="442"/>
      <c r="Y787" s="442"/>
      <c r="Z787" s="442"/>
      <c r="AA787" s="111"/>
      <c r="AT787" s="112" t="s">
        <v>130</v>
      </c>
      <c r="AU787" s="112" t="s">
        <v>128</v>
      </c>
      <c r="AV787" s="109" t="s">
        <v>118</v>
      </c>
      <c r="AW787" s="109" t="s">
        <v>131</v>
      </c>
      <c r="AX787" s="109" t="s">
        <v>119</v>
      </c>
      <c r="AY787" s="112" t="s">
        <v>120</v>
      </c>
    </row>
    <row r="788" spans="2:64" s="86" customFormat="1" ht="31.5" customHeight="1" x14ac:dyDescent="0.25">
      <c r="B788" s="81"/>
      <c r="C788" s="440"/>
      <c r="D788" s="440"/>
      <c r="E788" s="83" t="s">
        <v>125</v>
      </c>
      <c r="F788" s="663" t="s">
        <v>1095</v>
      </c>
      <c r="G788" s="662"/>
      <c r="H788" s="662"/>
      <c r="I788" s="662"/>
      <c r="J788" s="440"/>
      <c r="K788" s="84">
        <v>2.4</v>
      </c>
      <c r="L788" s="440"/>
      <c r="M788" s="440"/>
      <c r="N788" s="440"/>
      <c r="O788" s="440"/>
      <c r="P788" s="440"/>
      <c r="Q788" s="440"/>
      <c r="R788" s="85"/>
      <c r="T788" s="87"/>
      <c r="U788" s="440"/>
      <c r="V788" s="440"/>
      <c r="W788" s="440"/>
      <c r="X788" s="440"/>
      <c r="Y788" s="440"/>
      <c r="Z788" s="440"/>
      <c r="AA788" s="88"/>
      <c r="AT788" s="89" t="s">
        <v>130</v>
      </c>
      <c r="AU788" s="89" t="s">
        <v>128</v>
      </c>
      <c r="AV788" s="86" t="s">
        <v>128</v>
      </c>
      <c r="AW788" s="86" t="s">
        <v>131</v>
      </c>
      <c r="AX788" s="86" t="s">
        <v>119</v>
      </c>
      <c r="AY788" s="89" t="s">
        <v>120</v>
      </c>
    </row>
    <row r="789" spans="2:64" s="86" customFormat="1" ht="31.5" customHeight="1" x14ac:dyDescent="0.25">
      <c r="B789" s="81"/>
      <c r="C789" s="440"/>
      <c r="D789" s="440"/>
      <c r="E789" s="83" t="s">
        <v>125</v>
      </c>
      <c r="F789" s="663" t="s">
        <v>1096</v>
      </c>
      <c r="G789" s="662"/>
      <c r="H789" s="662"/>
      <c r="I789" s="662"/>
      <c r="J789" s="440"/>
      <c r="K789" s="84">
        <v>2.4</v>
      </c>
      <c r="L789" s="440"/>
      <c r="M789" s="440"/>
      <c r="N789" s="440"/>
      <c r="O789" s="440"/>
      <c r="P789" s="440"/>
      <c r="Q789" s="440"/>
      <c r="R789" s="85"/>
      <c r="T789" s="87"/>
      <c r="U789" s="440"/>
      <c r="V789" s="440"/>
      <c r="W789" s="440"/>
      <c r="X789" s="440"/>
      <c r="Y789" s="440"/>
      <c r="Z789" s="440"/>
      <c r="AA789" s="88"/>
      <c r="AT789" s="89" t="s">
        <v>130</v>
      </c>
      <c r="AU789" s="89" t="s">
        <v>128</v>
      </c>
      <c r="AV789" s="86" t="s">
        <v>128</v>
      </c>
      <c r="AW789" s="86" t="s">
        <v>131</v>
      </c>
      <c r="AX789" s="86" t="s">
        <v>119</v>
      </c>
      <c r="AY789" s="89" t="s">
        <v>120</v>
      </c>
    </row>
    <row r="790" spans="2:64" s="86" customFormat="1" ht="31.5" customHeight="1" x14ac:dyDescent="0.25">
      <c r="B790" s="81"/>
      <c r="C790" s="440"/>
      <c r="D790" s="440"/>
      <c r="E790" s="83" t="s">
        <v>125</v>
      </c>
      <c r="F790" s="663" t="s">
        <v>1097</v>
      </c>
      <c r="G790" s="662"/>
      <c r="H790" s="662"/>
      <c r="I790" s="662"/>
      <c r="J790" s="440"/>
      <c r="K790" s="84">
        <v>1.8</v>
      </c>
      <c r="L790" s="440"/>
      <c r="M790" s="440"/>
      <c r="N790" s="440"/>
      <c r="O790" s="440"/>
      <c r="P790" s="440"/>
      <c r="Q790" s="440"/>
      <c r="R790" s="85"/>
      <c r="T790" s="87"/>
      <c r="U790" s="440"/>
      <c r="V790" s="440"/>
      <c r="W790" s="440"/>
      <c r="X790" s="440"/>
      <c r="Y790" s="440"/>
      <c r="Z790" s="440"/>
      <c r="AA790" s="88"/>
      <c r="AT790" s="89" t="s">
        <v>130</v>
      </c>
      <c r="AU790" s="89" t="s">
        <v>128</v>
      </c>
      <c r="AV790" s="86" t="s">
        <v>128</v>
      </c>
      <c r="AW790" s="86" t="s">
        <v>131</v>
      </c>
      <c r="AX790" s="86" t="s">
        <v>119</v>
      </c>
      <c r="AY790" s="89" t="s">
        <v>120</v>
      </c>
    </row>
    <row r="791" spans="2:64" s="86" customFormat="1" ht="31.5" customHeight="1" x14ac:dyDescent="0.25">
      <c r="B791" s="81"/>
      <c r="C791" s="440"/>
      <c r="D791" s="440"/>
      <c r="E791" s="83" t="s">
        <v>125</v>
      </c>
      <c r="F791" s="663" t="s">
        <v>1098</v>
      </c>
      <c r="G791" s="662"/>
      <c r="H791" s="662"/>
      <c r="I791" s="662"/>
      <c r="J791" s="440"/>
      <c r="K791" s="84">
        <v>2</v>
      </c>
      <c r="L791" s="440"/>
      <c r="M791" s="440"/>
      <c r="N791" s="440"/>
      <c r="O791" s="440"/>
      <c r="P791" s="440"/>
      <c r="Q791" s="440"/>
      <c r="R791" s="85"/>
      <c r="T791" s="87"/>
      <c r="U791" s="440"/>
      <c r="V791" s="440"/>
      <c r="W791" s="440"/>
      <c r="X791" s="440"/>
      <c r="Y791" s="440"/>
      <c r="Z791" s="440"/>
      <c r="AA791" s="88"/>
      <c r="AT791" s="89" t="s">
        <v>130</v>
      </c>
      <c r="AU791" s="89" t="s">
        <v>128</v>
      </c>
      <c r="AV791" s="86" t="s">
        <v>128</v>
      </c>
      <c r="AW791" s="86" t="s">
        <v>131</v>
      </c>
      <c r="AX791" s="86" t="s">
        <v>119</v>
      </c>
      <c r="AY791" s="89" t="s">
        <v>120</v>
      </c>
    </row>
    <row r="792" spans="2:64" s="95" customFormat="1" ht="22.5" customHeight="1" x14ac:dyDescent="0.25">
      <c r="B792" s="90"/>
      <c r="C792" s="441"/>
      <c r="D792" s="441"/>
      <c r="E792" s="92" t="s">
        <v>125</v>
      </c>
      <c r="F792" s="664" t="s">
        <v>146</v>
      </c>
      <c r="G792" s="665"/>
      <c r="H792" s="665"/>
      <c r="I792" s="665"/>
      <c r="J792" s="441"/>
      <c r="K792" s="93">
        <v>8.6</v>
      </c>
      <c r="L792" s="441"/>
      <c r="M792" s="441"/>
      <c r="N792" s="441"/>
      <c r="O792" s="441"/>
      <c r="P792" s="441"/>
      <c r="Q792" s="441"/>
      <c r="R792" s="94"/>
      <c r="T792" s="96"/>
      <c r="U792" s="441"/>
      <c r="V792" s="441"/>
      <c r="W792" s="441"/>
      <c r="X792" s="441"/>
      <c r="Y792" s="441"/>
      <c r="Z792" s="441"/>
      <c r="AA792" s="97"/>
      <c r="AT792" s="98" t="s">
        <v>130</v>
      </c>
      <c r="AU792" s="98" t="s">
        <v>128</v>
      </c>
      <c r="AV792" s="95" t="s">
        <v>127</v>
      </c>
      <c r="AW792" s="95" t="s">
        <v>131</v>
      </c>
      <c r="AX792" s="95" t="s">
        <v>118</v>
      </c>
      <c r="AY792" s="98" t="s">
        <v>120</v>
      </c>
    </row>
    <row r="793" spans="2:64" s="17" customFormat="1" ht="44.25" customHeight="1" x14ac:dyDescent="0.25">
      <c r="B793" s="70"/>
      <c r="C793" s="71" t="s">
        <v>1099</v>
      </c>
      <c r="D793" s="71" t="s">
        <v>121</v>
      </c>
      <c r="E793" s="72" t="s">
        <v>1100</v>
      </c>
      <c r="F793" s="671" t="s">
        <v>1101</v>
      </c>
      <c r="G793" s="667"/>
      <c r="H793" s="667"/>
      <c r="I793" s="667"/>
      <c r="J793" s="73" t="s">
        <v>172</v>
      </c>
      <c r="K793" s="74">
        <v>182.20400000000001</v>
      </c>
      <c r="L793" s="666"/>
      <c r="M793" s="667"/>
      <c r="N793" s="666">
        <f>ROUND(L793*K793,2)</f>
        <v>0</v>
      </c>
      <c r="O793" s="667"/>
      <c r="P793" s="667"/>
      <c r="Q793" s="667"/>
      <c r="R793" s="75"/>
      <c r="T793" s="76" t="s">
        <v>125</v>
      </c>
      <c r="U793" s="77" t="s">
        <v>126</v>
      </c>
      <c r="V793" s="78">
        <v>0.126</v>
      </c>
      <c r="W793" s="78">
        <f>V793*K793</f>
        <v>22.957704</v>
      </c>
      <c r="X793" s="78">
        <v>2.1000000000000001E-4</v>
      </c>
      <c r="Y793" s="78">
        <f>X793*K793</f>
        <v>3.8262840000000006E-2</v>
      </c>
      <c r="Z793" s="78">
        <v>0</v>
      </c>
      <c r="AA793" s="79">
        <f>Z793*K793</f>
        <v>0</v>
      </c>
      <c r="AR793" s="30" t="s">
        <v>127</v>
      </c>
      <c r="AT793" s="30" t="s">
        <v>121</v>
      </c>
      <c r="AU793" s="30" t="s">
        <v>128</v>
      </c>
      <c r="AY793" s="30" t="s">
        <v>120</v>
      </c>
      <c r="BE793" s="80">
        <f>IF(U793="základní",N793,0)</f>
        <v>0</v>
      </c>
      <c r="BF793" s="80">
        <f>IF(U793="snížená",N793,0)</f>
        <v>0</v>
      </c>
      <c r="BG793" s="80">
        <f>IF(U793="zákl. přenesená",N793,0)</f>
        <v>0</v>
      </c>
      <c r="BH793" s="80">
        <f>IF(U793="sníž. přenesená",N793,0)</f>
        <v>0</v>
      </c>
      <c r="BI793" s="80">
        <f>IF(U793="nulová",N793,0)</f>
        <v>0</v>
      </c>
      <c r="BJ793" s="30" t="s">
        <v>118</v>
      </c>
      <c r="BK793" s="80">
        <f>ROUND(L793*K793,2)</f>
        <v>0</v>
      </c>
      <c r="BL793" s="30" t="s">
        <v>127</v>
      </c>
    </row>
    <row r="794" spans="2:64" s="109" customFormat="1" ht="22.5" customHeight="1" x14ac:dyDescent="0.25">
      <c r="B794" s="105"/>
      <c r="C794" s="442"/>
      <c r="D794" s="442"/>
      <c r="E794" s="107" t="s">
        <v>125</v>
      </c>
      <c r="F794" s="672" t="s">
        <v>1094</v>
      </c>
      <c r="G794" s="673"/>
      <c r="H794" s="673"/>
      <c r="I794" s="673"/>
      <c r="J794" s="442"/>
      <c r="K794" s="107" t="s">
        <v>125</v>
      </c>
      <c r="L794" s="442"/>
      <c r="M794" s="442"/>
      <c r="N794" s="442"/>
      <c r="O794" s="442"/>
      <c r="P794" s="442"/>
      <c r="Q794" s="442"/>
      <c r="R794" s="108"/>
      <c r="T794" s="110"/>
      <c r="U794" s="442"/>
      <c r="V794" s="442"/>
      <c r="W794" s="442"/>
      <c r="X794" s="442"/>
      <c r="Y794" s="442"/>
      <c r="Z794" s="442"/>
      <c r="AA794" s="111"/>
      <c r="AT794" s="112" t="s">
        <v>130</v>
      </c>
      <c r="AU794" s="112" t="s">
        <v>128</v>
      </c>
      <c r="AV794" s="109" t="s">
        <v>118</v>
      </c>
      <c r="AW794" s="109" t="s">
        <v>131</v>
      </c>
      <c r="AX794" s="109" t="s">
        <v>119</v>
      </c>
      <c r="AY794" s="112" t="s">
        <v>120</v>
      </c>
    </row>
    <row r="795" spans="2:64" s="86" customFormat="1" ht="31.5" customHeight="1" x14ac:dyDescent="0.25">
      <c r="B795" s="81"/>
      <c r="C795" s="440"/>
      <c r="D795" s="440"/>
      <c r="E795" s="83" t="s">
        <v>125</v>
      </c>
      <c r="F795" s="663" t="s">
        <v>1102</v>
      </c>
      <c r="G795" s="662"/>
      <c r="H795" s="662"/>
      <c r="I795" s="662"/>
      <c r="J795" s="440"/>
      <c r="K795" s="84">
        <v>5.3</v>
      </c>
      <c r="L795" s="440"/>
      <c r="M795" s="440"/>
      <c r="N795" s="440"/>
      <c r="O795" s="440"/>
      <c r="P795" s="440"/>
      <c r="Q795" s="440"/>
      <c r="R795" s="85"/>
      <c r="T795" s="87"/>
      <c r="U795" s="440"/>
      <c r="V795" s="440"/>
      <c r="W795" s="440"/>
      <c r="X795" s="440"/>
      <c r="Y795" s="440"/>
      <c r="Z795" s="440"/>
      <c r="AA795" s="88"/>
      <c r="AT795" s="89" t="s">
        <v>130</v>
      </c>
      <c r="AU795" s="89" t="s">
        <v>128</v>
      </c>
      <c r="AV795" s="86" t="s">
        <v>128</v>
      </c>
      <c r="AW795" s="86" t="s">
        <v>131</v>
      </c>
      <c r="AX795" s="86" t="s">
        <v>119</v>
      </c>
      <c r="AY795" s="89" t="s">
        <v>120</v>
      </c>
    </row>
    <row r="796" spans="2:64" s="86" customFormat="1" ht="31.5" customHeight="1" x14ac:dyDescent="0.25">
      <c r="B796" s="81"/>
      <c r="C796" s="440"/>
      <c r="D796" s="440"/>
      <c r="E796" s="83" t="s">
        <v>125</v>
      </c>
      <c r="F796" s="663" t="s">
        <v>1103</v>
      </c>
      <c r="G796" s="662"/>
      <c r="H796" s="662"/>
      <c r="I796" s="662"/>
      <c r="J796" s="440"/>
      <c r="K796" s="84">
        <v>8.6999999999999993</v>
      </c>
      <c r="L796" s="440"/>
      <c r="M796" s="440"/>
      <c r="N796" s="440"/>
      <c r="O796" s="440"/>
      <c r="P796" s="440"/>
      <c r="Q796" s="440"/>
      <c r="R796" s="85"/>
      <c r="T796" s="87"/>
      <c r="U796" s="440"/>
      <c r="V796" s="440"/>
      <c r="W796" s="440"/>
      <c r="X796" s="440"/>
      <c r="Y796" s="440"/>
      <c r="Z796" s="440"/>
      <c r="AA796" s="88"/>
      <c r="AT796" s="89" t="s">
        <v>130</v>
      </c>
      <c r="AU796" s="89" t="s">
        <v>128</v>
      </c>
      <c r="AV796" s="86" t="s">
        <v>128</v>
      </c>
      <c r="AW796" s="86" t="s">
        <v>131</v>
      </c>
      <c r="AX796" s="86" t="s">
        <v>119</v>
      </c>
      <c r="AY796" s="89" t="s">
        <v>120</v>
      </c>
    </row>
    <row r="797" spans="2:64" s="86" customFormat="1" ht="31.5" customHeight="1" x14ac:dyDescent="0.25">
      <c r="B797" s="81"/>
      <c r="C797" s="440"/>
      <c r="D797" s="440"/>
      <c r="E797" s="83" t="s">
        <v>125</v>
      </c>
      <c r="F797" s="663" t="s">
        <v>1104</v>
      </c>
      <c r="G797" s="662"/>
      <c r="H797" s="662"/>
      <c r="I797" s="662"/>
      <c r="J797" s="440"/>
      <c r="K797" s="84">
        <v>6.9</v>
      </c>
      <c r="L797" s="440"/>
      <c r="M797" s="440"/>
      <c r="N797" s="440"/>
      <c r="O797" s="440"/>
      <c r="P797" s="440"/>
      <c r="Q797" s="440"/>
      <c r="R797" s="85"/>
      <c r="T797" s="87"/>
      <c r="U797" s="440"/>
      <c r="V797" s="440"/>
      <c r="W797" s="440"/>
      <c r="X797" s="440"/>
      <c r="Y797" s="440"/>
      <c r="Z797" s="440"/>
      <c r="AA797" s="88"/>
      <c r="AT797" s="89" t="s">
        <v>130</v>
      </c>
      <c r="AU797" s="89" t="s">
        <v>128</v>
      </c>
      <c r="AV797" s="86" t="s">
        <v>128</v>
      </c>
      <c r="AW797" s="86" t="s">
        <v>131</v>
      </c>
      <c r="AX797" s="86" t="s">
        <v>119</v>
      </c>
      <c r="AY797" s="89" t="s">
        <v>120</v>
      </c>
    </row>
    <row r="798" spans="2:64" s="86" customFormat="1" ht="31.5" customHeight="1" x14ac:dyDescent="0.25">
      <c r="B798" s="81"/>
      <c r="C798" s="440"/>
      <c r="D798" s="440"/>
      <c r="E798" s="83" t="s">
        <v>125</v>
      </c>
      <c r="F798" s="663" t="s">
        <v>1105</v>
      </c>
      <c r="G798" s="662"/>
      <c r="H798" s="662"/>
      <c r="I798" s="662"/>
      <c r="J798" s="440"/>
      <c r="K798" s="84">
        <v>58.68</v>
      </c>
      <c r="L798" s="440"/>
      <c r="M798" s="440"/>
      <c r="N798" s="440"/>
      <c r="O798" s="440"/>
      <c r="P798" s="440"/>
      <c r="Q798" s="440"/>
      <c r="R798" s="85"/>
      <c r="T798" s="87"/>
      <c r="U798" s="440"/>
      <c r="V798" s="440"/>
      <c r="W798" s="440"/>
      <c r="X798" s="440"/>
      <c r="Y798" s="440"/>
      <c r="Z798" s="440"/>
      <c r="AA798" s="88"/>
      <c r="AT798" s="89" t="s">
        <v>130</v>
      </c>
      <c r="AU798" s="89" t="s">
        <v>128</v>
      </c>
      <c r="AV798" s="86" t="s">
        <v>128</v>
      </c>
      <c r="AW798" s="86" t="s">
        <v>131</v>
      </c>
      <c r="AX798" s="86" t="s">
        <v>119</v>
      </c>
      <c r="AY798" s="89" t="s">
        <v>120</v>
      </c>
    </row>
    <row r="799" spans="2:64" s="86" customFormat="1" ht="31.5" customHeight="1" x14ac:dyDescent="0.25">
      <c r="B799" s="81"/>
      <c r="C799" s="440"/>
      <c r="D799" s="440"/>
      <c r="E799" s="83" t="s">
        <v>125</v>
      </c>
      <c r="F799" s="663" t="s">
        <v>1106</v>
      </c>
      <c r="G799" s="662"/>
      <c r="H799" s="662"/>
      <c r="I799" s="662"/>
      <c r="J799" s="440"/>
      <c r="K799" s="84">
        <v>102.624</v>
      </c>
      <c r="L799" s="440"/>
      <c r="M799" s="440"/>
      <c r="N799" s="440"/>
      <c r="O799" s="440"/>
      <c r="P799" s="440"/>
      <c r="Q799" s="440"/>
      <c r="R799" s="85"/>
      <c r="T799" s="87"/>
      <c r="U799" s="440"/>
      <c r="V799" s="440"/>
      <c r="W799" s="440"/>
      <c r="X799" s="440"/>
      <c r="Y799" s="440"/>
      <c r="Z799" s="440"/>
      <c r="AA799" s="88"/>
      <c r="AT799" s="89" t="s">
        <v>130</v>
      </c>
      <c r="AU799" s="89" t="s">
        <v>128</v>
      </c>
      <c r="AV799" s="86" t="s">
        <v>128</v>
      </c>
      <c r="AW799" s="86" t="s">
        <v>131</v>
      </c>
      <c r="AX799" s="86" t="s">
        <v>119</v>
      </c>
      <c r="AY799" s="89" t="s">
        <v>120</v>
      </c>
    </row>
    <row r="800" spans="2:64" s="95" customFormat="1" ht="22.5" customHeight="1" x14ac:dyDescent="0.25">
      <c r="B800" s="90"/>
      <c r="C800" s="441"/>
      <c r="D800" s="441"/>
      <c r="E800" s="92" t="s">
        <v>125</v>
      </c>
      <c r="F800" s="664" t="s">
        <v>146</v>
      </c>
      <c r="G800" s="665"/>
      <c r="H800" s="665"/>
      <c r="I800" s="665"/>
      <c r="J800" s="441"/>
      <c r="K800" s="93">
        <v>182.20400000000001</v>
      </c>
      <c r="L800" s="441"/>
      <c r="M800" s="441"/>
      <c r="N800" s="441"/>
      <c r="O800" s="441"/>
      <c r="P800" s="441"/>
      <c r="Q800" s="441"/>
      <c r="R800" s="94"/>
      <c r="T800" s="96"/>
      <c r="U800" s="441"/>
      <c r="V800" s="441"/>
      <c r="W800" s="441"/>
      <c r="X800" s="441"/>
      <c r="Y800" s="441"/>
      <c r="Z800" s="441"/>
      <c r="AA800" s="97"/>
      <c r="AT800" s="98" t="s">
        <v>130</v>
      </c>
      <c r="AU800" s="98" t="s">
        <v>128</v>
      </c>
      <c r="AV800" s="95" t="s">
        <v>127</v>
      </c>
      <c r="AW800" s="95" t="s">
        <v>131</v>
      </c>
      <c r="AX800" s="95" t="s">
        <v>118</v>
      </c>
      <c r="AY800" s="98" t="s">
        <v>120</v>
      </c>
    </row>
    <row r="801" spans="2:64" s="62" customFormat="1" ht="37.35" customHeight="1" x14ac:dyDescent="0.35">
      <c r="B801" s="58"/>
      <c r="C801" s="59"/>
      <c r="D801" s="60" t="s">
        <v>87</v>
      </c>
      <c r="E801" s="60"/>
      <c r="F801" s="60"/>
      <c r="G801" s="60"/>
      <c r="H801" s="60"/>
      <c r="I801" s="60"/>
      <c r="J801" s="60"/>
      <c r="K801" s="60"/>
      <c r="L801" s="60"/>
      <c r="M801" s="60"/>
      <c r="N801" s="668">
        <f>BK801</f>
        <v>0</v>
      </c>
      <c r="O801" s="669"/>
      <c r="P801" s="669"/>
      <c r="Q801" s="669"/>
      <c r="R801" s="61"/>
      <c r="T801" s="63"/>
      <c r="U801" s="59"/>
      <c r="V801" s="59"/>
      <c r="W801" s="64">
        <f>W802+W847+W871+W879+W901+W922+W940+W983+W1068+W1105+W1136+W1167</f>
        <v>610.87396000000001</v>
      </c>
      <c r="X801" s="59"/>
      <c r="Y801" s="64">
        <f>Y802+Y847+Y871+Y879+Y901+Y922+Y940+Y983+Y1068+Y1105+Y1136+Y1167</f>
        <v>1184.9392716300001</v>
      </c>
      <c r="Z801" s="59"/>
      <c r="AA801" s="65">
        <f>AA802+AA847+AA871+AA879+AA901+AA922+AA940+AA983+AA1068+AA1105+AA1136+AA1167</f>
        <v>2.5632842900000004</v>
      </c>
      <c r="AR801" s="66" t="s">
        <v>128</v>
      </c>
      <c r="AT801" s="67" t="s">
        <v>117</v>
      </c>
      <c r="AU801" s="67" t="s">
        <v>119</v>
      </c>
      <c r="AY801" s="66" t="s">
        <v>120</v>
      </c>
      <c r="BK801" s="68">
        <f>BK802+BK847+BK871+BK879+BK901+BK922+BK940+BK983+BK1068+BK1105+BK1136+BK1167</f>
        <v>0</v>
      </c>
    </row>
    <row r="802" spans="2:64" s="62" customFormat="1" ht="19.899999999999999" customHeight="1" x14ac:dyDescent="0.3">
      <c r="B802" s="58"/>
      <c r="C802" s="59"/>
      <c r="D802" s="69" t="s">
        <v>88</v>
      </c>
      <c r="E802" s="69"/>
      <c r="F802" s="69"/>
      <c r="G802" s="69"/>
      <c r="H802" s="69"/>
      <c r="I802" s="69"/>
      <c r="J802" s="69"/>
      <c r="K802" s="69"/>
      <c r="L802" s="69"/>
      <c r="M802" s="69"/>
      <c r="N802" s="659">
        <f>BK802</f>
        <v>0</v>
      </c>
      <c r="O802" s="660"/>
      <c r="P802" s="660"/>
      <c r="Q802" s="660"/>
      <c r="R802" s="61"/>
      <c r="T802" s="63"/>
      <c r="U802" s="59"/>
      <c r="V802" s="59"/>
      <c r="W802" s="64">
        <f>SUM(W803:W846)</f>
        <v>29.235274000000004</v>
      </c>
      <c r="X802" s="59"/>
      <c r="Y802" s="64">
        <f>SUM(Y803:Y846)</f>
        <v>0.40575788000000002</v>
      </c>
      <c r="Z802" s="59"/>
      <c r="AA802" s="65">
        <f>SUM(AA803:AA846)</f>
        <v>0.73639999999999994</v>
      </c>
      <c r="AR802" s="66" t="s">
        <v>128</v>
      </c>
      <c r="AT802" s="67" t="s">
        <v>117</v>
      </c>
      <c r="AU802" s="67" t="s">
        <v>118</v>
      </c>
      <c r="AY802" s="66" t="s">
        <v>120</v>
      </c>
      <c r="BK802" s="68">
        <f>SUM(BK803:BK846)</f>
        <v>0</v>
      </c>
    </row>
    <row r="803" spans="2:64" s="17" customFormat="1" ht="31.5" customHeight="1" x14ac:dyDescent="0.25">
      <c r="B803" s="70"/>
      <c r="C803" s="71" t="s">
        <v>1107</v>
      </c>
      <c r="D803" s="71" t="s">
        <v>121</v>
      </c>
      <c r="E803" s="72" t="s">
        <v>1108</v>
      </c>
      <c r="F803" s="671" t="s">
        <v>1109</v>
      </c>
      <c r="G803" s="667"/>
      <c r="H803" s="667"/>
      <c r="I803" s="667"/>
      <c r="J803" s="73" t="s">
        <v>172</v>
      </c>
      <c r="K803" s="74">
        <v>7.0810000000000004</v>
      </c>
      <c r="L803" s="666"/>
      <c r="M803" s="667"/>
      <c r="N803" s="666">
        <f>ROUND(L803*K803,2)</f>
        <v>0</v>
      </c>
      <c r="O803" s="667"/>
      <c r="P803" s="667"/>
      <c r="Q803" s="667"/>
      <c r="R803" s="75"/>
      <c r="T803" s="76" t="s">
        <v>125</v>
      </c>
      <c r="U803" s="77" t="s">
        <v>126</v>
      </c>
      <c r="V803" s="78">
        <v>0.15</v>
      </c>
      <c r="W803" s="78">
        <f>V803*K803</f>
        <v>1.0621499999999999</v>
      </c>
      <c r="X803" s="78">
        <v>3.0000000000000001E-3</v>
      </c>
      <c r="Y803" s="78">
        <f>X803*K803</f>
        <v>2.1243000000000001E-2</v>
      </c>
      <c r="Z803" s="78">
        <v>0</v>
      </c>
      <c r="AA803" s="79">
        <f>Z803*K803</f>
        <v>0</v>
      </c>
      <c r="AR803" s="30" t="s">
        <v>194</v>
      </c>
      <c r="AT803" s="30" t="s">
        <v>121</v>
      </c>
      <c r="AU803" s="30" t="s">
        <v>128</v>
      </c>
      <c r="AY803" s="30" t="s">
        <v>120</v>
      </c>
      <c r="BE803" s="80">
        <f>IF(U803="základní",N803,0)</f>
        <v>0</v>
      </c>
      <c r="BF803" s="80">
        <f>IF(U803="snížená",N803,0)</f>
        <v>0</v>
      </c>
      <c r="BG803" s="80">
        <f>IF(U803="zákl. přenesená",N803,0)</f>
        <v>0</v>
      </c>
      <c r="BH803" s="80">
        <f>IF(U803="sníž. přenesená",N803,0)</f>
        <v>0</v>
      </c>
      <c r="BI803" s="80">
        <f>IF(U803="nulová",N803,0)</f>
        <v>0</v>
      </c>
      <c r="BJ803" s="30" t="s">
        <v>118</v>
      </c>
      <c r="BK803" s="80">
        <f>ROUND(L803*K803,2)</f>
        <v>0</v>
      </c>
      <c r="BL803" s="30" t="s">
        <v>194</v>
      </c>
    </row>
    <row r="804" spans="2:64" s="86" customFormat="1" ht="31.5" customHeight="1" x14ac:dyDescent="0.25">
      <c r="B804" s="81"/>
      <c r="C804" s="440"/>
      <c r="D804" s="440"/>
      <c r="E804" s="83" t="s">
        <v>125</v>
      </c>
      <c r="F804" s="661" t="s">
        <v>1110</v>
      </c>
      <c r="G804" s="662"/>
      <c r="H804" s="662"/>
      <c r="I804" s="662"/>
      <c r="J804" s="440"/>
      <c r="K804" s="84">
        <v>2.7789999999999999</v>
      </c>
      <c r="L804" s="440"/>
      <c r="M804" s="440"/>
      <c r="N804" s="440"/>
      <c r="O804" s="440"/>
      <c r="P804" s="440"/>
      <c r="Q804" s="440"/>
      <c r="R804" s="85"/>
      <c r="T804" s="87"/>
      <c r="U804" s="440"/>
      <c r="V804" s="440"/>
      <c r="W804" s="440"/>
      <c r="X804" s="440"/>
      <c r="Y804" s="440"/>
      <c r="Z804" s="440"/>
      <c r="AA804" s="88"/>
      <c r="AT804" s="89" t="s">
        <v>130</v>
      </c>
      <c r="AU804" s="89" t="s">
        <v>128</v>
      </c>
      <c r="AV804" s="86" t="s">
        <v>128</v>
      </c>
      <c r="AW804" s="86" t="s">
        <v>131</v>
      </c>
      <c r="AX804" s="86" t="s">
        <v>119</v>
      </c>
      <c r="AY804" s="89" t="s">
        <v>120</v>
      </c>
    </row>
    <row r="805" spans="2:64" s="86" customFormat="1" ht="31.5" customHeight="1" x14ac:dyDescent="0.25">
      <c r="B805" s="81"/>
      <c r="C805" s="440"/>
      <c r="D805" s="440"/>
      <c r="E805" s="83" t="s">
        <v>125</v>
      </c>
      <c r="F805" s="663" t="s">
        <v>1111</v>
      </c>
      <c r="G805" s="662"/>
      <c r="H805" s="662"/>
      <c r="I805" s="662"/>
      <c r="J805" s="440"/>
      <c r="K805" s="84">
        <v>1.98</v>
      </c>
      <c r="L805" s="440"/>
      <c r="M805" s="440"/>
      <c r="N805" s="440"/>
      <c r="O805" s="440"/>
      <c r="P805" s="440"/>
      <c r="Q805" s="440"/>
      <c r="R805" s="85"/>
      <c r="T805" s="87"/>
      <c r="U805" s="440"/>
      <c r="V805" s="440"/>
      <c r="W805" s="440"/>
      <c r="X805" s="440"/>
      <c r="Y805" s="440"/>
      <c r="Z805" s="440"/>
      <c r="AA805" s="88"/>
      <c r="AT805" s="89" t="s">
        <v>130</v>
      </c>
      <c r="AU805" s="89" t="s">
        <v>128</v>
      </c>
      <c r="AV805" s="86" t="s">
        <v>128</v>
      </c>
      <c r="AW805" s="86" t="s">
        <v>131</v>
      </c>
      <c r="AX805" s="86" t="s">
        <v>119</v>
      </c>
      <c r="AY805" s="89" t="s">
        <v>120</v>
      </c>
    </row>
    <row r="806" spans="2:64" s="86" customFormat="1" ht="31.5" customHeight="1" x14ac:dyDescent="0.25">
      <c r="B806" s="81"/>
      <c r="C806" s="440"/>
      <c r="D806" s="440"/>
      <c r="E806" s="83" t="s">
        <v>125</v>
      </c>
      <c r="F806" s="663" t="s">
        <v>1112</v>
      </c>
      <c r="G806" s="662"/>
      <c r="H806" s="662"/>
      <c r="I806" s="662"/>
      <c r="J806" s="440"/>
      <c r="K806" s="84">
        <v>2.3220000000000001</v>
      </c>
      <c r="L806" s="440"/>
      <c r="M806" s="440"/>
      <c r="N806" s="440"/>
      <c r="O806" s="440"/>
      <c r="P806" s="440"/>
      <c r="Q806" s="440"/>
      <c r="R806" s="85"/>
      <c r="T806" s="87"/>
      <c r="U806" s="440"/>
      <c r="V806" s="440"/>
      <c r="W806" s="440"/>
      <c r="X806" s="440"/>
      <c r="Y806" s="440"/>
      <c r="Z806" s="440"/>
      <c r="AA806" s="88"/>
      <c r="AT806" s="89" t="s">
        <v>130</v>
      </c>
      <c r="AU806" s="89" t="s">
        <v>128</v>
      </c>
      <c r="AV806" s="86" t="s">
        <v>128</v>
      </c>
      <c r="AW806" s="86" t="s">
        <v>131</v>
      </c>
      <c r="AX806" s="86" t="s">
        <v>119</v>
      </c>
      <c r="AY806" s="89" t="s">
        <v>120</v>
      </c>
    </row>
    <row r="807" spans="2:64" s="95" customFormat="1" ht="22.5" customHeight="1" x14ac:dyDescent="0.25">
      <c r="B807" s="90"/>
      <c r="C807" s="441"/>
      <c r="D807" s="441"/>
      <c r="E807" s="92" t="s">
        <v>125</v>
      </c>
      <c r="F807" s="664" t="s">
        <v>146</v>
      </c>
      <c r="G807" s="665"/>
      <c r="H807" s="665"/>
      <c r="I807" s="665"/>
      <c r="J807" s="441"/>
      <c r="K807" s="93">
        <v>7.0810000000000004</v>
      </c>
      <c r="L807" s="441"/>
      <c r="M807" s="441"/>
      <c r="N807" s="441"/>
      <c r="O807" s="441"/>
      <c r="P807" s="441"/>
      <c r="Q807" s="441"/>
      <c r="R807" s="94"/>
      <c r="T807" s="96"/>
      <c r="U807" s="441"/>
      <c r="V807" s="441"/>
      <c r="W807" s="441"/>
      <c r="X807" s="441"/>
      <c r="Y807" s="441"/>
      <c r="Z807" s="441"/>
      <c r="AA807" s="97"/>
      <c r="AT807" s="98" t="s">
        <v>130</v>
      </c>
      <c r="AU807" s="98" t="s">
        <v>128</v>
      </c>
      <c r="AV807" s="95" t="s">
        <v>127</v>
      </c>
      <c r="AW807" s="95" t="s">
        <v>131</v>
      </c>
      <c r="AX807" s="95" t="s">
        <v>118</v>
      </c>
      <c r="AY807" s="98" t="s">
        <v>120</v>
      </c>
    </row>
    <row r="808" spans="2:64" s="17" customFormat="1" ht="31.5" customHeight="1" x14ac:dyDescent="0.25">
      <c r="B808" s="70"/>
      <c r="C808" s="71" t="s">
        <v>1113</v>
      </c>
      <c r="D808" s="71" t="s">
        <v>121</v>
      </c>
      <c r="E808" s="72" t="s">
        <v>1114</v>
      </c>
      <c r="F808" s="671" t="s">
        <v>1115</v>
      </c>
      <c r="G808" s="667"/>
      <c r="H808" s="667"/>
      <c r="I808" s="667"/>
      <c r="J808" s="73" t="s">
        <v>172</v>
      </c>
      <c r="K808" s="74">
        <v>9.9909999999999997</v>
      </c>
      <c r="L808" s="666"/>
      <c r="M808" s="667"/>
      <c r="N808" s="666">
        <f>ROUND(L808*K808,2)</f>
        <v>0</v>
      </c>
      <c r="O808" s="667"/>
      <c r="P808" s="667"/>
      <c r="Q808" s="667"/>
      <c r="R808" s="75"/>
      <c r="T808" s="76" t="s">
        <v>125</v>
      </c>
      <c r="U808" s="77" t="s">
        <v>126</v>
      </c>
      <c r="V808" s="78">
        <v>0.21</v>
      </c>
      <c r="W808" s="78">
        <f>V808*K808</f>
        <v>2.0981099999999997</v>
      </c>
      <c r="X808" s="78">
        <v>3.0000000000000001E-3</v>
      </c>
      <c r="Y808" s="78">
        <f>X808*K808</f>
        <v>2.9973E-2</v>
      </c>
      <c r="Z808" s="78">
        <v>0</v>
      </c>
      <c r="AA808" s="79">
        <f>Z808*K808</f>
        <v>0</v>
      </c>
      <c r="AR808" s="30" t="s">
        <v>194</v>
      </c>
      <c r="AT808" s="30" t="s">
        <v>121</v>
      </c>
      <c r="AU808" s="30" t="s">
        <v>128</v>
      </c>
      <c r="AY808" s="30" t="s">
        <v>120</v>
      </c>
      <c r="BE808" s="80">
        <f>IF(U808="základní",N808,0)</f>
        <v>0</v>
      </c>
      <c r="BF808" s="80">
        <f>IF(U808="snížená",N808,0)</f>
        <v>0</v>
      </c>
      <c r="BG808" s="80">
        <f>IF(U808="zákl. přenesená",N808,0)</f>
        <v>0</v>
      </c>
      <c r="BH808" s="80">
        <f>IF(U808="sníž. přenesená",N808,0)</f>
        <v>0</v>
      </c>
      <c r="BI808" s="80">
        <f>IF(U808="nulová",N808,0)</f>
        <v>0</v>
      </c>
      <c r="BJ808" s="30" t="s">
        <v>118</v>
      </c>
      <c r="BK808" s="80">
        <f>ROUND(L808*K808,2)</f>
        <v>0</v>
      </c>
      <c r="BL808" s="30" t="s">
        <v>194</v>
      </c>
    </row>
    <row r="809" spans="2:64" s="86" customFormat="1" ht="31.5" customHeight="1" x14ac:dyDescent="0.25">
      <c r="B809" s="81"/>
      <c r="C809" s="440"/>
      <c r="D809" s="440"/>
      <c r="E809" s="83" t="s">
        <v>125</v>
      </c>
      <c r="F809" s="661" t="s">
        <v>1116</v>
      </c>
      <c r="G809" s="662"/>
      <c r="H809" s="662"/>
      <c r="I809" s="662"/>
      <c r="J809" s="440"/>
      <c r="K809" s="84">
        <v>0.92700000000000005</v>
      </c>
      <c r="L809" s="440"/>
      <c r="M809" s="440"/>
      <c r="N809" s="440"/>
      <c r="O809" s="440"/>
      <c r="P809" s="440"/>
      <c r="Q809" s="440"/>
      <c r="R809" s="85"/>
      <c r="T809" s="87"/>
      <c r="U809" s="440"/>
      <c r="V809" s="440"/>
      <c r="W809" s="440"/>
      <c r="X809" s="440"/>
      <c r="Y809" s="440"/>
      <c r="Z809" s="440"/>
      <c r="AA809" s="88"/>
      <c r="AT809" s="89" t="s">
        <v>130</v>
      </c>
      <c r="AU809" s="89" t="s">
        <v>128</v>
      </c>
      <c r="AV809" s="86" t="s">
        <v>128</v>
      </c>
      <c r="AW809" s="86" t="s">
        <v>131</v>
      </c>
      <c r="AX809" s="86" t="s">
        <v>119</v>
      </c>
      <c r="AY809" s="89" t="s">
        <v>120</v>
      </c>
    </row>
    <row r="810" spans="2:64" s="86" customFormat="1" ht="31.5" customHeight="1" x14ac:dyDescent="0.25">
      <c r="B810" s="81"/>
      <c r="C810" s="440"/>
      <c r="D810" s="440"/>
      <c r="E810" s="83" t="s">
        <v>125</v>
      </c>
      <c r="F810" s="663" t="s">
        <v>1117</v>
      </c>
      <c r="G810" s="662"/>
      <c r="H810" s="662"/>
      <c r="I810" s="662"/>
      <c r="J810" s="440"/>
      <c r="K810" s="84">
        <v>0.84</v>
      </c>
      <c r="L810" s="440"/>
      <c r="M810" s="440"/>
      <c r="N810" s="440"/>
      <c r="O810" s="440"/>
      <c r="P810" s="440"/>
      <c r="Q810" s="440"/>
      <c r="R810" s="85"/>
      <c r="T810" s="87"/>
      <c r="U810" s="440"/>
      <c r="V810" s="440"/>
      <c r="W810" s="440"/>
      <c r="X810" s="440"/>
      <c r="Y810" s="440"/>
      <c r="Z810" s="440"/>
      <c r="AA810" s="88"/>
      <c r="AT810" s="89" t="s">
        <v>130</v>
      </c>
      <c r="AU810" s="89" t="s">
        <v>128</v>
      </c>
      <c r="AV810" s="86" t="s">
        <v>128</v>
      </c>
      <c r="AW810" s="86" t="s">
        <v>131</v>
      </c>
      <c r="AX810" s="86" t="s">
        <v>119</v>
      </c>
      <c r="AY810" s="89" t="s">
        <v>120</v>
      </c>
    </row>
    <row r="811" spans="2:64" s="86" customFormat="1" ht="44.25" customHeight="1" x14ac:dyDescent="0.25">
      <c r="B811" s="81"/>
      <c r="C811" s="440"/>
      <c r="D811" s="440"/>
      <c r="E811" s="83" t="s">
        <v>125</v>
      </c>
      <c r="F811" s="663" t="s">
        <v>1118</v>
      </c>
      <c r="G811" s="662"/>
      <c r="H811" s="662"/>
      <c r="I811" s="662"/>
      <c r="J811" s="440"/>
      <c r="K811" s="84">
        <v>8.2240000000000002</v>
      </c>
      <c r="L811" s="440"/>
      <c r="M811" s="440"/>
      <c r="N811" s="440"/>
      <c r="O811" s="440"/>
      <c r="P811" s="440"/>
      <c r="Q811" s="440"/>
      <c r="R811" s="85"/>
      <c r="T811" s="87"/>
      <c r="U811" s="440"/>
      <c r="V811" s="440"/>
      <c r="W811" s="440"/>
      <c r="X811" s="440"/>
      <c r="Y811" s="440"/>
      <c r="Z811" s="440"/>
      <c r="AA811" s="88"/>
      <c r="AT811" s="89" t="s">
        <v>130</v>
      </c>
      <c r="AU811" s="89" t="s">
        <v>128</v>
      </c>
      <c r="AV811" s="86" t="s">
        <v>128</v>
      </c>
      <c r="AW811" s="86" t="s">
        <v>131</v>
      </c>
      <c r="AX811" s="86" t="s">
        <v>119</v>
      </c>
      <c r="AY811" s="89" t="s">
        <v>120</v>
      </c>
    </row>
    <row r="812" spans="2:64" s="95" customFormat="1" ht="22.5" customHeight="1" x14ac:dyDescent="0.25">
      <c r="B812" s="90"/>
      <c r="C812" s="441"/>
      <c r="D812" s="441"/>
      <c r="E812" s="92" t="s">
        <v>125</v>
      </c>
      <c r="F812" s="664" t="s">
        <v>146</v>
      </c>
      <c r="G812" s="665"/>
      <c r="H812" s="665"/>
      <c r="I812" s="665"/>
      <c r="J812" s="441"/>
      <c r="K812" s="93">
        <v>9.9909999999999997</v>
      </c>
      <c r="L812" s="441"/>
      <c r="M812" s="441"/>
      <c r="N812" s="441"/>
      <c r="O812" s="441"/>
      <c r="P812" s="441"/>
      <c r="Q812" s="441"/>
      <c r="R812" s="94"/>
      <c r="T812" s="96"/>
      <c r="U812" s="441"/>
      <c r="V812" s="441"/>
      <c r="W812" s="441"/>
      <c r="X812" s="441"/>
      <c r="Y812" s="441"/>
      <c r="Z812" s="441"/>
      <c r="AA812" s="97"/>
      <c r="AT812" s="98" t="s">
        <v>130</v>
      </c>
      <c r="AU812" s="98" t="s">
        <v>128</v>
      </c>
      <c r="AV812" s="95" t="s">
        <v>127</v>
      </c>
      <c r="AW812" s="95" t="s">
        <v>131</v>
      </c>
      <c r="AX812" s="95" t="s">
        <v>118</v>
      </c>
      <c r="AY812" s="98" t="s">
        <v>120</v>
      </c>
    </row>
    <row r="813" spans="2:64" s="17" customFormat="1" ht="31.5" customHeight="1" x14ac:dyDescent="0.25">
      <c r="B813" s="70"/>
      <c r="C813" s="71" t="s">
        <v>1119</v>
      </c>
      <c r="D813" s="71" t="s">
        <v>121</v>
      </c>
      <c r="E813" s="72" t="s">
        <v>1120</v>
      </c>
      <c r="F813" s="671" t="s">
        <v>1121</v>
      </c>
      <c r="G813" s="667"/>
      <c r="H813" s="667"/>
      <c r="I813" s="667"/>
      <c r="J813" s="73" t="s">
        <v>172</v>
      </c>
      <c r="K813" s="74">
        <v>8.1280000000000001</v>
      </c>
      <c r="L813" s="666"/>
      <c r="M813" s="667"/>
      <c r="N813" s="666">
        <f>ROUND(L813*K813,2)</f>
        <v>0</v>
      </c>
      <c r="O813" s="667"/>
      <c r="P813" s="667"/>
      <c r="Q813" s="667"/>
      <c r="R813" s="75"/>
      <c r="T813" s="76" t="s">
        <v>125</v>
      </c>
      <c r="U813" s="77" t="s">
        <v>126</v>
      </c>
      <c r="V813" s="78">
        <v>3.3000000000000002E-2</v>
      </c>
      <c r="W813" s="78">
        <f>V813*K813</f>
        <v>0.26822400000000002</v>
      </c>
      <c r="X813" s="78">
        <v>0</v>
      </c>
      <c r="Y813" s="78">
        <f>X813*K813</f>
        <v>0</v>
      </c>
      <c r="Z813" s="78">
        <v>0</v>
      </c>
      <c r="AA813" s="79">
        <f>Z813*K813</f>
        <v>0</v>
      </c>
      <c r="AR813" s="30" t="s">
        <v>194</v>
      </c>
      <c r="AT813" s="30" t="s">
        <v>121</v>
      </c>
      <c r="AU813" s="30" t="s">
        <v>128</v>
      </c>
      <c r="AY813" s="30" t="s">
        <v>120</v>
      </c>
      <c r="BE813" s="80">
        <f>IF(U813="základní",N813,0)</f>
        <v>0</v>
      </c>
      <c r="BF813" s="80">
        <f>IF(U813="snížená",N813,0)</f>
        <v>0</v>
      </c>
      <c r="BG813" s="80">
        <f>IF(U813="zákl. přenesená",N813,0)</f>
        <v>0</v>
      </c>
      <c r="BH813" s="80">
        <f>IF(U813="sníž. přenesená",N813,0)</f>
        <v>0</v>
      </c>
      <c r="BI813" s="80">
        <f>IF(U813="nulová",N813,0)</f>
        <v>0</v>
      </c>
      <c r="BJ813" s="30" t="s">
        <v>118</v>
      </c>
      <c r="BK813" s="80">
        <f>ROUND(L813*K813,2)</f>
        <v>0</v>
      </c>
      <c r="BL813" s="30" t="s">
        <v>194</v>
      </c>
    </row>
    <row r="814" spans="2:64" s="86" customFormat="1" ht="31.5" customHeight="1" x14ac:dyDescent="0.25">
      <c r="B814" s="81"/>
      <c r="C814" s="440"/>
      <c r="D814" s="440"/>
      <c r="E814" s="83" t="s">
        <v>125</v>
      </c>
      <c r="F814" s="661" t="s">
        <v>1122</v>
      </c>
      <c r="G814" s="662"/>
      <c r="H814" s="662"/>
      <c r="I814" s="662"/>
      <c r="J814" s="440"/>
      <c r="K814" s="84">
        <v>8.1280000000000001</v>
      </c>
      <c r="L814" s="440"/>
      <c r="M814" s="440"/>
      <c r="N814" s="440"/>
      <c r="O814" s="440"/>
      <c r="P814" s="440"/>
      <c r="Q814" s="440"/>
      <c r="R814" s="85"/>
      <c r="T814" s="87"/>
      <c r="U814" s="440"/>
      <c r="V814" s="440"/>
      <c r="W814" s="440"/>
      <c r="X814" s="440"/>
      <c r="Y814" s="440"/>
      <c r="Z814" s="440"/>
      <c r="AA814" s="88"/>
      <c r="AT814" s="89" t="s">
        <v>130</v>
      </c>
      <c r="AU814" s="89" t="s">
        <v>128</v>
      </c>
      <c r="AV814" s="86" t="s">
        <v>128</v>
      </c>
      <c r="AW814" s="86" t="s">
        <v>131</v>
      </c>
      <c r="AX814" s="86" t="s">
        <v>118</v>
      </c>
      <c r="AY814" s="89" t="s">
        <v>120</v>
      </c>
    </row>
    <row r="815" spans="2:64" s="17" customFormat="1" ht="31.5" customHeight="1" x14ac:dyDescent="0.25">
      <c r="B815" s="70"/>
      <c r="C815" s="71" t="s">
        <v>1123</v>
      </c>
      <c r="D815" s="71" t="s">
        <v>121</v>
      </c>
      <c r="E815" s="72" t="s">
        <v>1124</v>
      </c>
      <c r="F815" s="671" t="s">
        <v>1125</v>
      </c>
      <c r="G815" s="667"/>
      <c r="H815" s="667"/>
      <c r="I815" s="667"/>
      <c r="J815" s="73" t="s">
        <v>172</v>
      </c>
      <c r="K815" s="74">
        <v>11.826000000000001</v>
      </c>
      <c r="L815" s="666"/>
      <c r="M815" s="667"/>
      <c r="N815" s="666">
        <f>ROUND(L815*K815,2)</f>
        <v>0</v>
      </c>
      <c r="O815" s="667"/>
      <c r="P815" s="667"/>
      <c r="Q815" s="667"/>
      <c r="R815" s="75"/>
      <c r="T815" s="76" t="s">
        <v>125</v>
      </c>
      <c r="U815" s="77" t="s">
        <v>126</v>
      </c>
      <c r="V815" s="78">
        <v>6.0999999999999999E-2</v>
      </c>
      <c r="W815" s="78">
        <f>V815*K815</f>
        <v>0.72138599999999997</v>
      </c>
      <c r="X815" s="78">
        <v>0</v>
      </c>
      <c r="Y815" s="78">
        <f>X815*K815</f>
        <v>0</v>
      </c>
      <c r="Z815" s="78">
        <v>0</v>
      </c>
      <c r="AA815" s="79">
        <f>Z815*K815</f>
        <v>0</v>
      </c>
      <c r="AR815" s="30" t="s">
        <v>194</v>
      </c>
      <c r="AT815" s="30" t="s">
        <v>121</v>
      </c>
      <c r="AU815" s="30" t="s">
        <v>128</v>
      </c>
      <c r="AY815" s="30" t="s">
        <v>120</v>
      </c>
      <c r="BE815" s="80">
        <f>IF(U815="základní",N815,0)</f>
        <v>0</v>
      </c>
      <c r="BF815" s="80">
        <f>IF(U815="snížená",N815,0)</f>
        <v>0</v>
      </c>
      <c r="BG815" s="80">
        <f>IF(U815="zákl. přenesená",N815,0)</f>
        <v>0</v>
      </c>
      <c r="BH815" s="80">
        <f>IF(U815="sníž. přenesená",N815,0)</f>
        <v>0</v>
      </c>
      <c r="BI815" s="80">
        <f>IF(U815="nulová",N815,0)</f>
        <v>0</v>
      </c>
      <c r="BJ815" s="30" t="s">
        <v>118</v>
      </c>
      <c r="BK815" s="80">
        <f>ROUND(L815*K815,2)</f>
        <v>0</v>
      </c>
      <c r="BL815" s="30" t="s">
        <v>194</v>
      </c>
    </row>
    <row r="816" spans="2:64" s="86" customFormat="1" ht="57" customHeight="1" x14ac:dyDescent="0.25">
      <c r="B816" s="81"/>
      <c r="C816" s="440"/>
      <c r="D816" s="440"/>
      <c r="E816" s="83" t="s">
        <v>125</v>
      </c>
      <c r="F816" s="661" t="s">
        <v>1126</v>
      </c>
      <c r="G816" s="662"/>
      <c r="H816" s="662"/>
      <c r="I816" s="662"/>
      <c r="J816" s="440"/>
      <c r="K816" s="84">
        <v>11.826000000000001</v>
      </c>
      <c r="L816" s="440"/>
      <c r="M816" s="440"/>
      <c r="N816" s="440"/>
      <c r="O816" s="440"/>
      <c r="P816" s="440"/>
      <c r="Q816" s="440"/>
      <c r="R816" s="85"/>
      <c r="T816" s="87"/>
      <c r="U816" s="440"/>
      <c r="V816" s="440"/>
      <c r="W816" s="440"/>
      <c r="X816" s="440"/>
      <c r="Y816" s="440"/>
      <c r="Z816" s="440"/>
      <c r="AA816" s="88"/>
      <c r="AT816" s="89" t="s">
        <v>130</v>
      </c>
      <c r="AU816" s="89" t="s">
        <v>128</v>
      </c>
      <c r="AV816" s="86" t="s">
        <v>128</v>
      </c>
      <c r="AW816" s="86" t="s">
        <v>131</v>
      </c>
      <c r="AX816" s="86" t="s">
        <v>118</v>
      </c>
      <c r="AY816" s="89" t="s">
        <v>120</v>
      </c>
    </row>
    <row r="817" spans="2:64" s="17" customFormat="1" ht="31.5" customHeight="1" x14ac:dyDescent="0.25">
      <c r="B817" s="70"/>
      <c r="C817" s="101" t="s">
        <v>1127</v>
      </c>
      <c r="D817" s="101" t="s">
        <v>195</v>
      </c>
      <c r="E817" s="102" t="s">
        <v>1128</v>
      </c>
      <c r="F817" s="677" t="s">
        <v>1129</v>
      </c>
      <c r="G817" s="678"/>
      <c r="H817" s="678"/>
      <c r="I817" s="678"/>
      <c r="J817" s="103" t="s">
        <v>172</v>
      </c>
      <c r="K817" s="104">
        <v>23.538</v>
      </c>
      <c r="L817" s="670"/>
      <c r="M817" s="678"/>
      <c r="N817" s="670">
        <f>ROUND(L817*K817,2)</f>
        <v>0</v>
      </c>
      <c r="O817" s="667"/>
      <c r="P817" s="667"/>
      <c r="Q817" s="667"/>
      <c r="R817" s="75"/>
      <c r="T817" s="76" t="s">
        <v>125</v>
      </c>
      <c r="U817" s="77" t="s">
        <v>126</v>
      </c>
      <c r="V817" s="78">
        <v>0</v>
      </c>
      <c r="W817" s="78">
        <f>V817*K817</f>
        <v>0</v>
      </c>
      <c r="X817" s="78">
        <v>4.0000000000000002E-4</v>
      </c>
      <c r="Y817" s="78">
        <f>X817*K817</f>
        <v>9.4152000000000003E-3</v>
      </c>
      <c r="Z817" s="78">
        <v>0</v>
      </c>
      <c r="AA817" s="79">
        <f>Z817*K817</f>
        <v>0</v>
      </c>
      <c r="AR817" s="30" t="s">
        <v>258</v>
      </c>
      <c r="AT817" s="30" t="s">
        <v>195</v>
      </c>
      <c r="AU817" s="30" t="s">
        <v>128</v>
      </c>
      <c r="AY817" s="30" t="s">
        <v>120</v>
      </c>
      <c r="BE817" s="80">
        <f>IF(U817="základní",N817,0)</f>
        <v>0</v>
      </c>
      <c r="BF817" s="80">
        <f>IF(U817="snížená",N817,0)</f>
        <v>0</v>
      </c>
      <c r="BG817" s="80">
        <f>IF(U817="zákl. přenesená",N817,0)</f>
        <v>0</v>
      </c>
      <c r="BH817" s="80">
        <f>IF(U817="sníž. přenesená",N817,0)</f>
        <v>0</v>
      </c>
      <c r="BI817" s="80">
        <f>IF(U817="nulová",N817,0)</f>
        <v>0</v>
      </c>
      <c r="BJ817" s="30" t="s">
        <v>118</v>
      </c>
      <c r="BK817" s="80">
        <f>ROUND(L817*K817,2)</f>
        <v>0</v>
      </c>
      <c r="BL817" s="30" t="s">
        <v>194</v>
      </c>
    </row>
    <row r="818" spans="2:64" s="17" customFormat="1" ht="54" customHeight="1" x14ac:dyDescent="0.25">
      <c r="B818" s="18"/>
      <c r="C818" s="443"/>
      <c r="D818" s="443"/>
      <c r="E818" s="443"/>
      <c r="F818" s="679" t="s">
        <v>1130</v>
      </c>
      <c r="G818" s="680"/>
      <c r="H818" s="680"/>
      <c r="I818" s="680"/>
      <c r="J818" s="443"/>
      <c r="K818" s="443"/>
      <c r="L818" s="443"/>
      <c r="M818" s="443"/>
      <c r="N818" s="443"/>
      <c r="O818" s="443"/>
      <c r="P818" s="443"/>
      <c r="Q818" s="443"/>
      <c r="R818" s="19"/>
      <c r="T818" s="99"/>
      <c r="U818" s="443"/>
      <c r="V818" s="443"/>
      <c r="W818" s="443"/>
      <c r="X818" s="443"/>
      <c r="Y818" s="443"/>
      <c r="Z818" s="443"/>
      <c r="AA818" s="100"/>
      <c r="AT818" s="30" t="s">
        <v>193</v>
      </c>
      <c r="AU818" s="30" t="s">
        <v>128</v>
      </c>
    </row>
    <row r="819" spans="2:64" s="86" customFormat="1" ht="22.5" customHeight="1" x14ac:dyDescent="0.25">
      <c r="B819" s="81"/>
      <c r="C819" s="440"/>
      <c r="D819" s="440"/>
      <c r="E819" s="83" t="s">
        <v>125</v>
      </c>
      <c r="F819" s="663" t="s">
        <v>1131</v>
      </c>
      <c r="G819" s="662"/>
      <c r="H819" s="662"/>
      <c r="I819" s="662"/>
      <c r="J819" s="440"/>
      <c r="K819" s="84">
        <v>9.3469999999999995</v>
      </c>
      <c r="L819" s="440"/>
      <c r="M819" s="440"/>
      <c r="N819" s="440"/>
      <c r="O819" s="440"/>
      <c r="P819" s="440"/>
      <c r="Q819" s="440"/>
      <c r="R819" s="85"/>
      <c r="T819" s="87"/>
      <c r="U819" s="440"/>
      <c r="V819" s="440"/>
      <c r="W819" s="440"/>
      <c r="X819" s="440"/>
      <c r="Y819" s="440"/>
      <c r="Z819" s="440"/>
      <c r="AA819" s="88"/>
      <c r="AT819" s="89" t="s">
        <v>130</v>
      </c>
      <c r="AU819" s="89" t="s">
        <v>128</v>
      </c>
      <c r="AV819" s="86" t="s">
        <v>128</v>
      </c>
      <c r="AW819" s="86" t="s">
        <v>131</v>
      </c>
      <c r="AX819" s="86" t="s">
        <v>119</v>
      </c>
      <c r="AY819" s="89" t="s">
        <v>120</v>
      </c>
    </row>
    <row r="820" spans="2:64" s="86" customFormat="1" ht="22.5" customHeight="1" x14ac:dyDescent="0.25">
      <c r="B820" s="81"/>
      <c r="C820" s="440"/>
      <c r="D820" s="440"/>
      <c r="E820" s="83" t="s">
        <v>125</v>
      </c>
      <c r="F820" s="663" t="s">
        <v>1132</v>
      </c>
      <c r="G820" s="662"/>
      <c r="H820" s="662"/>
      <c r="I820" s="662"/>
      <c r="J820" s="440"/>
      <c r="K820" s="84">
        <v>14.191000000000001</v>
      </c>
      <c r="L820" s="440"/>
      <c r="M820" s="440"/>
      <c r="N820" s="440"/>
      <c r="O820" s="440"/>
      <c r="P820" s="440"/>
      <c r="Q820" s="440"/>
      <c r="R820" s="85"/>
      <c r="T820" s="87"/>
      <c r="U820" s="440"/>
      <c r="V820" s="440"/>
      <c r="W820" s="440"/>
      <c r="X820" s="440"/>
      <c r="Y820" s="440"/>
      <c r="Z820" s="440"/>
      <c r="AA820" s="88"/>
      <c r="AT820" s="89" t="s">
        <v>130</v>
      </c>
      <c r="AU820" s="89" t="s">
        <v>128</v>
      </c>
      <c r="AV820" s="86" t="s">
        <v>128</v>
      </c>
      <c r="AW820" s="86" t="s">
        <v>131</v>
      </c>
      <c r="AX820" s="86" t="s">
        <v>119</v>
      </c>
      <c r="AY820" s="89" t="s">
        <v>120</v>
      </c>
    </row>
    <row r="821" spans="2:64" s="95" customFormat="1" ht="22.5" customHeight="1" x14ac:dyDescent="0.25">
      <c r="B821" s="90"/>
      <c r="C821" s="441"/>
      <c r="D821" s="441"/>
      <c r="E821" s="92" t="s">
        <v>125</v>
      </c>
      <c r="F821" s="664" t="s">
        <v>146</v>
      </c>
      <c r="G821" s="665"/>
      <c r="H821" s="665"/>
      <c r="I821" s="665"/>
      <c r="J821" s="441"/>
      <c r="K821" s="93">
        <v>23.538</v>
      </c>
      <c r="L821" s="441"/>
      <c r="M821" s="441"/>
      <c r="N821" s="441"/>
      <c r="O821" s="441"/>
      <c r="P821" s="441"/>
      <c r="Q821" s="441"/>
      <c r="R821" s="94"/>
      <c r="T821" s="96"/>
      <c r="U821" s="441"/>
      <c r="V821" s="441"/>
      <c r="W821" s="441"/>
      <c r="X821" s="441"/>
      <c r="Y821" s="441"/>
      <c r="Z821" s="441"/>
      <c r="AA821" s="97"/>
      <c r="AT821" s="98" t="s">
        <v>130</v>
      </c>
      <c r="AU821" s="98" t="s">
        <v>128</v>
      </c>
      <c r="AV821" s="95" t="s">
        <v>127</v>
      </c>
      <c r="AW821" s="95" t="s">
        <v>131</v>
      </c>
      <c r="AX821" s="95" t="s">
        <v>118</v>
      </c>
      <c r="AY821" s="98" t="s">
        <v>120</v>
      </c>
    </row>
    <row r="822" spans="2:64" s="17" customFormat="1" ht="31.5" customHeight="1" x14ac:dyDescent="0.25">
      <c r="B822" s="70"/>
      <c r="C822" s="71" t="s">
        <v>1133</v>
      </c>
      <c r="D822" s="71" t="s">
        <v>121</v>
      </c>
      <c r="E822" s="72" t="s">
        <v>1134</v>
      </c>
      <c r="F822" s="671" t="s">
        <v>1135</v>
      </c>
      <c r="G822" s="667"/>
      <c r="H822" s="667"/>
      <c r="I822" s="667"/>
      <c r="J822" s="73" t="s">
        <v>172</v>
      </c>
      <c r="K822" s="74">
        <v>199.614</v>
      </c>
      <c r="L822" s="666"/>
      <c r="M822" s="667"/>
      <c r="N822" s="666">
        <f>ROUND(L822*K822,2)</f>
        <v>0</v>
      </c>
      <c r="O822" s="667"/>
      <c r="P822" s="667"/>
      <c r="Q822" s="667"/>
      <c r="R822" s="75"/>
      <c r="T822" s="76" t="s">
        <v>125</v>
      </c>
      <c r="U822" s="77" t="s">
        <v>126</v>
      </c>
      <c r="V822" s="78">
        <v>6.9000000000000006E-2</v>
      </c>
      <c r="W822" s="78">
        <f>V822*K822</f>
        <v>13.773366000000001</v>
      </c>
      <c r="X822" s="78">
        <v>1.8000000000000001E-4</v>
      </c>
      <c r="Y822" s="78">
        <f>X822*K822</f>
        <v>3.5930520000000001E-2</v>
      </c>
      <c r="Z822" s="78">
        <v>0</v>
      </c>
      <c r="AA822" s="79">
        <f>Z822*K822</f>
        <v>0</v>
      </c>
      <c r="AR822" s="30" t="s">
        <v>194</v>
      </c>
      <c r="AT822" s="30" t="s">
        <v>121</v>
      </c>
      <c r="AU822" s="30" t="s">
        <v>128</v>
      </c>
      <c r="AY822" s="30" t="s">
        <v>120</v>
      </c>
      <c r="BE822" s="80">
        <f>IF(U822="základní",N822,0)</f>
        <v>0</v>
      </c>
      <c r="BF822" s="80">
        <f>IF(U822="snížená",N822,0)</f>
        <v>0</v>
      </c>
      <c r="BG822" s="80">
        <f>IF(U822="zákl. přenesená",N822,0)</f>
        <v>0</v>
      </c>
      <c r="BH822" s="80">
        <f>IF(U822="sníž. přenesená",N822,0)</f>
        <v>0</v>
      </c>
      <c r="BI822" s="80">
        <f>IF(U822="nulová",N822,0)</f>
        <v>0</v>
      </c>
      <c r="BJ822" s="30" t="s">
        <v>118</v>
      </c>
      <c r="BK822" s="80">
        <f>ROUND(L822*K822,2)</f>
        <v>0</v>
      </c>
      <c r="BL822" s="30" t="s">
        <v>194</v>
      </c>
    </row>
    <row r="823" spans="2:64" s="86" customFormat="1" ht="31.5" customHeight="1" x14ac:dyDescent="0.25">
      <c r="B823" s="81"/>
      <c r="C823" s="440"/>
      <c r="D823" s="440"/>
      <c r="E823" s="83" t="s">
        <v>125</v>
      </c>
      <c r="F823" s="661" t="s">
        <v>1136</v>
      </c>
      <c r="G823" s="662"/>
      <c r="H823" s="662"/>
      <c r="I823" s="662"/>
      <c r="J823" s="440"/>
      <c r="K823" s="84">
        <v>16.864999999999998</v>
      </c>
      <c r="L823" s="440"/>
      <c r="M823" s="440"/>
      <c r="N823" s="440"/>
      <c r="O823" s="440"/>
      <c r="P823" s="440"/>
      <c r="Q823" s="440"/>
      <c r="R823" s="85"/>
      <c r="T823" s="87"/>
      <c r="U823" s="440"/>
      <c r="V823" s="440"/>
      <c r="W823" s="440"/>
      <c r="X823" s="440"/>
      <c r="Y823" s="440"/>
      <c r="Z823" s="440"/>
      <c r="AA823" s="88"/>
      <c r="AT823" s="89" t="s">
        <v>130</v>
      </c>
      <c r="AU823" s="89" t="s">
        <v>128</v>
      </c>
      <c r="AV823" s="86" t="s">
        <v>128</v>
      </c>
      <c r="AW823" s="86" t="s">
        <v>131</v>
      </c>
      <c r="AX823" s="86" t="s">
        <v>119</v>
      </c>
      <c r="AY823" s="89" t="s">
        <v>120</v>
      </c>
    </row>
    <row r="824" spans="2:64" s="86" customFormat="1" ht="57" customHeight="1" x14ac:dyDescent="0.25">
      <c r="B824" s="81"/>
      <c r="C824" s="440"/>
      <c r="D824" s="440"/>
      <c r="E824" s="83" t="s">
        <v>125</v>
      </c>
      <c r="F824" s="663" t="s">
        <v>1137</v>
      </c>
      <c r="G824" s="662"/>
      <c r="H824" s="662"/>
      <c r="I824" s="662"/>
      <c r="J824" s="440"/>
      <c r="K824" s="84">
        <v>65.465999999999994</v>
      </c>
      <c r="L824" s="440"/>
      <c r="M824" s="440"/>
      <c r="N824" s="440"/>
      <c r="O824" s="440"/>
      <c r="P824" s="440"/>
      <c r="Q824" s="440"/>
      <c r="R824" s="85"/>
      <c r="T824" s="87"/>
      <c r="U824" s="440"/>
      <c r="V824" s="440"/>
      <c r="W824" s="440"/>
      <c r="X824" s="440"/>
      <c r="Y824" s="440"/>
      <c r="Z824" s="440"/>
      <c r="AA824" s="88"/>
      <c r="AT824" s="89" t="s">
        <v>130</v>
      </c>
      <c r="AU824" s="89" t="s">
        <v>128</v>
      </c>
      <c r="AV824" s="86" t="s">
        <v>128</v>
      </c>
      <c r="AW824" s="86" t="s">
        <v>131</v>
      </c>
      <c r="AX824" s="86" t="s">
        <v>119</v>
      </c>
      <c r="AY824" s="89" t="s">
        <v>120</v>
      </c>
    </row>
    <row r="825" spans="2:64" s="86" customFormat="1" ht="44.25" customHeight="1" x14ac:dyDescent="0.25">
      <c r="B825" s="81"/>
      <c r="C825" s="440"/>
      <c r="D825" s="440"/>
      <c r="E825" s="83" t="s">
        <v>125</v>
      </c>
      <c r="F825" s="663" t="s">
        <v>1138</v>
      </c>
      <c r="G825" s="662"/>
      <c r="H825" s="662"/>
      <c r="I825" s="662"/>
      <c r="J825" s="440"/>
      <c r="K825" s="84">
        <v>100.968</v>
      </c>
      <c r="L825" s="440"/>
      <c r="M825" s="440"/>
      <c r="N825" s="440"/>
      <c r="O825" s="440"/>
      <c r="P825" s="440"/>
      <c r="Q825" s="440"/>
      <c r="R825" s="85"/>
      <c r="T825" s="87"/>
      <c r="U825" s="440"/>
      <c r="V825" s="440"/>
      <c r="W825" s="440"/>
      <c r="X825" s="440"/>
      <c r="Y825" s="440"/>
      <c r="Z825" s="440"/>
      <c r="AA825" s="88"/>
      <c r="AT825" s="89" t="s">
        <v>130</v>
      </c>
      <c r="AU825" s="89" t="s">
        <v>128</v>
      </c>
      <c r="AV825" s="86" t="s">
        <v>128</v>
      </c>
      <c r="AW825" s="86" t="s">
        <v>131</v>
      </c>
      <c r="AX825" s="86" t="s">
        <v>119</v>
      </c>
      <c r="AY825" s="89" t="s">
        <v>120</v>
      </c>
    </row>
    <row r="826" spans="2:64" s="86" customFormat="1" ht="31.5" customHeight="1" x14ac:dyDescent="0.25">
      <c r="B826" s="81"/>
      <c r="C826" s="440"/>
      <c r="D826" s="440"/>
      <c r="E826" s="83" t="s">
        <v>125</v>
      </c>
      <c r="F826" s="663" t="s">
        <v>1139</v>
      </c>
      <c r="G826" s="662"/>
      <c r="H826" s="662"/>
      <c r="I826" s="662"/>
      <c r="J826" s="440"/>
      <c r="K826" s="84">
        <v>16.315000000000001</v>
      </c>
      <c r="L826" s="440"/>
      <c r="M826" s="440"/>
      <c r="N826" s="440"/>
      <c r="O826" s="440"/>
      <c r="P826" s="440"/>
      <c r="Q826" s="440"/>
      <c r="R826" s="85"/>
      <c r="T826" s="87"/>
      <c r="U826" s="440"/>
      <c r="V826" s="440"/>
      <c r="W826" s="440"/>
      <c r="X826" s="440"/>
      <c r="Y826" s="440"/>
      <c r="Z826" s="440"/>
      <c r="AA826" s="88"/>
      <c r="AT826" s="89" t="s">
        <v>130</v>
      </c>
      <c r="AU826" s="89" t="s">
        <v>128</v>
      </c>
      <c r="AV826" s="86" t="s">
        <v>128</v>
      </c>
      <c r="AW826" s="86" t="s">
        <v>131</v>
      </c>
      <c r="AX826" s="86" t="s">
        <v>119</v>
      </c>
      <c r="AY826" s="89" t="s">
        <v>120</v>
      </c>
    </row>
    <row r="827" spans="2:64" s="95" customFormat="1" ht="22.5" customHeight="1" x14ac:dyDescent="0.25">
      <c r="B827" s="90"/>
      <c r="C827" s="441"/>
      <c r="D827" s="441"/>
      <c r="E827" s="92" t="s">
        <v>125</v>
      </c>
      <c r="F827" s="664" t="s">
        <v>146</v>
      </c>
      <c r="G827" s="665"/>
      <c r="H827" s="665"/>
      <c r="I827" s="665"/>
      <c r="J827" s="441"/>
      <c r="K827" s="93">
        <v>199.614</v>
      </c>
      <c r="L827" s="441"/>
      <c r="M827" s="441"/>
      <c r="N827" s="441"/>
      <c r="O827" s="441"/>
      <c r="P827" s="441"/>
      <c r="Q827" s="441"/>
      <c r="R827" s="94"/>
      <c r="T827" s="96"/>
      <c r="U827" s="441"/>
      <c r="V827" s="441"/>
      <c r="W827" s="441"/>
      <c r="X827" s="441"/>
      <c r="Y827" s="441"/>
      <c r="Z827" s="441"/>
      <c r="AA827" s="97"/>
      <c r="AT827" s="98" t="s">
        <v>130</v>
      </c>
      <c r="AU827" s="98" t="s">
        <v>128</v>
      </c>
      <c r="AV827" s="95" t="s">
        <v>127</v>
      </c>
      <c r="AW827" s="95" t="s">
        <v>131</v>
      </c>
      <c r="AX827" s="95" t="s">
        <v>118</v>
      </c>
      <c r="AY827" s="98" t="s">
        <v>120</v>
      </c>
    </row>
    <row r="828" spans="2:64" s="17" customFormat="1" ht="31.5" customHeight="1" x14ac:dyDescent="0.25">
      <c r="B828" s="70"/>
      <c r="C828" s="71" t="s">
        <v>1140</v>
      </c>
      <c r="D828" s="71" t="s">
        <v>121</v>
      </c>
      <c r="E828" s="72" t="s">
        <v>1141</v>
      </c>
      <c r="F828" s="671" t="s">
        <v>1142</v>
      </c>
      <c r="G828" s="667"/>
      <c r="H828" s="667"/>
      <c r="I828" s="667"/>
      <c r="J828" s="73" t="s">
        <v>172</v>
      </c>
      <c r="K828" s="74">
        <v>50.991999999999997</v>
      </c>
      <c r="L828" s="666"/>
      <c r="M828" s="667"/>
      <c r="N828" s="666">
        <f>ROUND(L828*K828,2)</f>
        <v>0</v>
      </c>
      <c r="O828" s="667"/>
      <c r="P828" s="667"/>
      <c r="Q828" s="667"/>
      <c r="R828" s="75"/>
      <c r="T828" s="76" t="s">
        <v>125</v>
      </c>
      <c r="U828" s="77" t="s">
        <v>126</v>
      </c>
      <c r="V828" s="78">
        <v>8.3000000000000004E-2</v>
      </c>
      <c r="W828" s="78">
        <f>V828*K828</f>
        <v>4.2323360000000001</v>
      </c>
      <c r="X828" s="78">
        <v>1.8000000000000001E-4</v>
      </c>
      <c r="Y828" s="78">
        <f>X828*K828</f>
        <v>9.1785600000000005E-3</v>
      </c>
      <c r="Z828" s="78">
        <v>0</v>
      </c>
      <c r="AA828" s="79">
        <f>Z828*K828</f>
        <v>0</v>
      </c>
      <c r="AR828" s="30" t="s">
        <v>194</v>
      </c>
      <c r="AT828" s="30" t="s">
        <v>121</v>
      </c>
      <c r="AU828" s="30" t="s">
        <v>128</v>
      </c>
      <c r="AY828" s="30" t="s">
        <v>120</v>
      </c>
      <c r="BE828" s="80">
        <f>IF(U828="základní",N828,0)</f>
        <v>0</v>
      </c>
      <c r="BF828" s="80">
        <f>IF(U828="snížená",N828,0)</f>
        <v>0</v>
      </c>
      <c r="BG828" s="80">
        <f>IF(U828="zákl. přenesená",N828,0)</f>
        <v>0</v>
      </c>
      <c r="BH828" s="80">
        <f>IF(U828="sníž. přenesená",N828,0)</f>
        <v>0</v>
      </c>
      <c r="BI828" s="80">
        <f>IF(U828="nulová",N828,0)</f>
        <v>0</v>
      </c>
      <c r="BJ828" s="30" t="s">
        <v>118</v>
      </c>
      <c r="BK828" s="80">
        <f>ROUND(L828*K828,2)</f>
        <v>0</v>
      </c>
      <c r="BL828" s="30" t="s">
        <v>194</v>
      </c>
    </row>
    <row r="829" spans="2:64" s="86" customFormat="1" ht="57" customHeight="1" x14ac:dyDescent="0.25">
      <c r="B829" s="81"/>
      <c r="C829" s="440"/>
      <c r="D829" s="440"/>
      <c r="E829" s="83" t="s">
        <v>125</v>
      </c>
      <c r="F829" s="661" t="s">
        <v>1143</v>
      </c>
      <c r="G829" s="662"/>
      <c r="H829" s="662"/>
      <c r="I829" s="662"/>
      <c r="J829" s="440"/>
      <c r="K829" s="84">
        <v>11.826000000000001</v>
      </c>
      <c r="L829" s="440"/>
      <c r="M829" s="440"/>
      <c r="N829" s="440"/>
      <c r="O829" s="440"/>
      <c r="P829" s="440"/>
      <c r="Q829" s="440"/>
      <c r="R829" s="85"/>
      <c r="T829" s="87"/>
      <c r="U829" s="440"/>
      <c r="V829" s="440"/>
      <c r="W829" s="440"/>
      <c r="X829" s="440"/>
      <c r="Y829" s="440"/>
      <c r="Z829" s="440"/>
      <c r="AA829" s="88"/>
      <c r="AT829" s="89" t="s">
        <v>130</v>
      </c>
      <c r="AU829" s="89" t="s">
        <v>128</v>
      </c>
      <c r="AV829" s="86" t="s">
        <v>128</v>
      </c>
      <c r="AW829" s="86" t="s">
        <v>131</v>
      </c>
      <c r="AX829" s="86" t="s">
        <v>119</v>
      </c>
      <c r="AY829" s="89" t="s">
        <v>120</v>
      </c>
    </row>
    <row r="830" spans="2:64" s="86" customFormat="1" ht="31.5" customHeight="1" x14ac:dyDescent="0.25">
      <c r="B830" s="81"/>
      <c r="C830" s="440"/>
      <c r="D830" s="440"/>
      <c r="E830" s="83" t="s">
        <v>125</v>
      </c>
      <c r="F830" s="663" t="s">
        <v>1144</v>
      </c>
      <c r="G830" s="662"/>
      <c r="H830" s="662"/>
      <c r="I830" s="662"/>
      <c r="J830" s="440"/>
      <c r="K830" s="84">
        <v>29.827000000000002</v>
      </c>
      <c r="L830" s="440"/>
      <c r="M830" s="440"/>
      <c r="N830" s="440"/>
      <c r="O830" s="440"/>
      <c r="P830" s="440"/>
      <c r="Q830" s="440"/>
      <c r="R830" s="85"/>
      <c r="T830" s="87"/>
      <c r="U830" s="440"/>
      <c r="V830" s="440"/>
      <c r="W830" s="440"/>
      <c r="X830" s="440"/>
      <c r="Y830" s="440"/>
      <c r="Z830" s="440"/>
      <c r="AA830" s="88"/>
      <c r="AT830" s="89" t="s">
        <v>130</v>
      </c>
      <c r="AU830" s="89" t="s">
        <v>128</v>
      </c>
      <c r="AV830" s="86" t="s">
        <v>128</v>
      </c>
      <c r="AW830" s="86" t="s">
        <v>131</v>
      </c>
      <c r="AX830" s="86" t="s">
        <v>119</v>
      </c>
      <c r="AY830" s="89" t="s">
        <v>120</v>
      </c>
    </row>
    <row r="831" spans="2:64" s="86" customFormat="1" ht="31.5" customHeight="1" x14ac:dyDescent="0.25">
      <c r="B831" s="81"/>
      <c r="C831" s="440"/>
      <c r="D831" s="440"/>
      <c r="E831" s="83" t="s">
        <v>125</v>
      </c>
      <c r="F831" s="663" t="s">
        <v>1145</v>
      </c>
      <c r="G831" s="662"/>
      <c r="H831" s="662"/>
      <c r="I831" s="662"/>
      <c r="J831" s="440"/>
      <c r="K831" s="84">
        <v>1.7749999999999999</v>
      </c>
      <c r="L831" s="440"/>
      <c r="M831" s="440"/>
      <c r="N831" s="440"/>
      <c r="O831" s="440"/>
      <c r="P831" s="440"/>
      <c r="Q831" s="440"/>
      <c r="R831" s="85"/>
      <c r="T831" s="87"/>
      <c r="U831" s="440"/>
      <c r="V831" s="440"/>
      <c r="W831" s="440"/>
      <c r="X831" s="440"/>
      <c r="Y831" s="440"/>
      <c r="Z831" s="440"/>
      <c r="AA831" s="88"/>
      <c r="AT831" s="89" t="s">
        <v>130</v>
      </c>
      <c r="AU831" s="89" t="s">
        <v>128</v>
      </c>
      <c r="AV831" s="86" t="s">
        <v>128</v>
      </c>
      <c r="AW831" s="86" t="s">
        <v>131</v>
      </c>
      <c r="AX831" s="86" t="s">
        <v>119</v>
      </c>
      <c r="AY831" s="89" t="s">
        <v>120</v>
      </c>
    </row>
    <row r="832" spans="2:64" s="86" customFormat="1" ht="31.5" customHeight="1" x14ac:dyDescent="0.25">
      <c r="B832" s="81"/>
      <c r="C832" s="440"/>
      <c r="D832" s="440"/>
      <c r="E832" s="83" t="s">
        <v>125</v>
      </c>
      <c r="F832" s="663" t="s">
        <v>1146</v>
      </c>
      <c r="G832" s="662"/>
      <c r="H832" s="662"/>
      <c r="I832" s="662"/>
      <c r="J832" s="440"/>
      <c r="K832" s="84">
        <v>1.601</v>
      </c>
      <c r="L832" s="440"/>
      <c r="M832" s="440"/>
      <c r="N832" s="440"/>
      <c r="O832" s="440"/>
      <c r="P832" s="440"/>
      <c r="Q832" s="440"/>
      <c r="R832" s="85"/>
      <c r="T832" s="87"/>
      <c r="U832" s="440"/>
      <c r="V832" s="440"/>
      <c r="W832" s="440"/>
      <c r="X832" s="440"/>
      <c r="Y832" s="440"/>
      <c r="Z832" s="440"/>
      <c r="AA832" s="88"/>
      <c r="AT832" s="89" t="s">
        <v>130</v>
      </c>
      <c r="AU832" s="89" t="s">
        <v>128</v>
      </c>
      <c r="AV832" s="86" t="s">
        <v>128</v>
      </c>
      <c r="AW832" s="86" t="s">
        <v>131</v>
      </c>
      <c r="AX832" s="86" t="s">
        <v>119</v>
      </c>
      <c r="AY832" s="89" t="s">
        <v>120</v>
      </c>
    </row>
    <row r="833" spans="2:64" s="86" customFormat="1" ht="31.5" customHeight="1" x14ac:dyDescent="0.25">
      <c r="B833" s="81"/>
      <c r="C833" s="440"/>
      <c r="D833" s="440"/>
      <c r="E833" s="83" t="s">
        <v>125</v>
      </c>
      <c r="F833" s="663" t="s">
        <v>1147</v>
      </c>
      <c r="G833" s="662"/>
      <c r="H833" s="662"/>
      <c r="I833" s="662"/>
      <c r="J833" s="440"/>
      <c r="K833" s="84">
        <v>2.6760000000000002</v>
      </c>
      <c r="L833" s="440"/>
      <c r="M833" s="440"/>
      <c r="N833" s="440"/>
      <c r="O833" s="440"/>
      <c r="P833" s="440"/>
      <c r="Q833" s="440"/>
      <c r="R833" s="85"/>
      <c r="T833" s="87"/>
      <c r="U833" s="440"/>
      <c r="V833" s="440"/>
      <c r="W833" s="440"/>
      <c r="X833" s="440"/>
      <c r="Y833" s="440"/>
      <c r="Z833" s="440"/>
      <c r="AA833" s="88"/>
      <c r="AT833" s="89" t="s">
        <v>130</v>
      </c>
      <c r="AU833" s="89" t="s">
        <v>128</v>
      </c>
      <c r="AV833" s="86" t="s">
        <v>128</v>
      </c>
      <c r="AW833" s="86" t="s">
        <v>131</v>
      </c>
      <c r="AX833" s="86" t="s">
        <v>119</v>
      </c>
      <c r="AY833" s="89" t="s">
        <v>120</v>
      </c>
    </row>
    <row r="834" spans="2:64" s="86" customFormat="1" ht="31.5" customHeight="1" x14ac:dyDescent="0.25">
      <c r="B834" s="81"/>
      <c r="C834" s="440"/>
      <c r="D834" s="440"/>
      <c r="E834" s="83" t="s">
        <v>125</v>
      </c>
      <c r="F834" s="663" t="s">
        <v>1148</v>
      </c>
      <c r="G834" s="662"/>
      <c r="H834" s="662"/>
      <c r="I834" s="662"/>
      <c r="J834" s="440"/>
      <c r="K834" s="84">
        <v>3.2869999999999999</v>
      </c>
      <c r="L834" s="440"/>
      <c r="M834" s="440"/>
      <c r="N834" s="440"/>
      <c r="O834" s="440"/>
      <c r="P834" s="440"/>
      <c r="Q834" s="440"/>
      <c r="R834" s="85"/>
      <c r="T834" s="87"/>
      <c r="U834" s="440"/>
      <c r="V834" s="440"/>
      <c r="W834" s="440"/>
      <c r="X834" s="440"/>
      <c r="Y834" s="440"/>
      <c r="Z834" s="440"/>
      <c r="AA834" s="88"/>
      <c r="AT834" s="89" t="s">
        <v>130</v>
      </c>
      <c r="AU834" s="89" t="s">
        <v>128</v>
      </c>
      <c r="AV834" s="86" t="s">
        <v>128</v>
      </c>
      <c r="AW834" s="86" t="s">
        <v>131</v>
      </c>
      <c r="AX834" s="86" t="s">
        <v>119</v>
      </c>
      <c r="AY834" s="89" t="s">
        <v>120</v>
      </c>
    </row>
    <row r="835" spans="2:64" s="95" customFormat="1" ht="22.5" customHeight="1" x14ac:dyDescent="0.25">
      <c r="B835" s="90"/>
      <c r="C835" s="441"/>
      <c r="D835" s="441"/>
      <c r="E835" s="92" t="s">
        <v>125</v>
      </c>
      <c r="F835" s="664" t="s">
        <v>146</v>
      </c>
      <c r="G835" s="665"/>
      <c r="H835" s="665"/>
      <c r="I835" s="665"/>
      <c r="J835" s="441"/>
      <c r="K835" s="93">
        <v>50.991999999999997</v>
      </c>
      <c r="L835" s="441"/>
      <c r="M835" s="441"/>
      <c r="N835" s="441"/>
      <c r="O835" s="441"/>
      <c r="P835" s="441"/>
      <c r="Q835" s="441"/>
      <c r="R835" s="94"/>
      <c r="T835" s="96"/>
      <c r="U835" s="441"/>
      <c r="V835" s="441"/>
      <c r="W835" s="441"/>
      <c r="X835" s="441"/>
      <c r="Y835" s="441"/>
      <c r="Z835" s="441"/>
      <c r="AA835" s="97"/>
      <c r="AT835" s="98" t="s">
        <v>130</v>
      </c>
      <c r="AU835" s="98" t="s">
        <v>128</v>
      </c>
      <c r="AV835" s="95" t="s">
        <v>127</v>
      </c>
      <c r="AW835" s="95" t="s">
        <v>131</v>
      </c>
      <c r="AX835" s="95" t="s">
        <v>118</v>
      </c>
      <c r="AY835" s="98" t="s">
        <v>120</v>
      </c>
    </row>
    <row r="836" spans="2:64" s="17" customFormat="1" ht="22.5" customHeight="1" x14ac:dyDescent="0.25">
      <c r="B836" s="70"/>
      <c r="C836" s="101" t="s">
        <v>1149</v>
      </c>
      <c r="D836" s="101" t="s">
        <v>195</v>
      </c>
      <c r="E836" s="102" t="s">
        <v>1150</v>
      </c>
      <c r="F836" s="677" t="s">
        <v>1151</v>
      </c>
      <c r="G836" s="678"/>
      <c r="H836" s="678"/>
      <c r="I836" s="678"/>
      <c r="J836" s="103" t="s">
        <v>172</v>
      </c>
      <c r="K836" s="104">
        <v>315.80799999999999</v>
      </c>
      <c r="L836" s="670"/>
      <c r="M836" s="678"/>
      <c r="N836" s="670">
        <f>ROUND(L836*K836,2)</f>
        <v>0</v>
      </c>
      <c r="O836" s="667"/>
      <c r="P836" s="667"/>
      <c r="Q836" s="667"/>
      <c r="R836" s="75"/>
      <c r="T836" s="76" t="s">
        <v>125</v>
      </c>
      <c r="U836" s="77" t="s">
        <v>126</v>
      </c>
      <c r="V836" s="78">
        <v>0</v>
      </c>
      <c r="W836" s="78">
        <f>V836*K836</f>
        <v>0</v>
      </c>
      <c r="X836" s="78">
        <v>9.5E-4</v>
      </c>
      <c r="Y836" s="78">
        <f>X836*K836</f>
        <v>0.3000176</v>
      </c>
      <c r="Z836" s="78">
        <v>0</v>
      </c>
      <c r="AA836" s="79">
        <f>Z836*K836</f>
        <v>0</v>
      </c>
      <c r="AR836" s="30" t="s">
        <v>258</v>
      </c>
      <c r="AT836" s="30" t="s">
        <v>195</v>
      </c>
      <c r="AU836" s="30" t="s">
        <v>128</v>
      </c>
      <c r="AY836" s="30" t="s">
        <v>120</v>
      </c>
      <c r="BE836" s="80">
        <f>IF(U836="základní",N836,0)</f>
        <v>0</v>
      </c>
      <c r="BF836" s="80">
        <f>IF(U836="snížená",N836,0)</f>
        <v>0</v>
      </c>
      <c r="BG836" s="80">
        <f>IF(U836="zákl. přenesená",N836,0)</f>
        <v>0</v>
      </c>
      <c r="BH836" s="80">
        <f>IF(U836="sníž. přenesená",N836,0)</f>
        <v>0</v>
      </c>
      <c r="BI836" s="80">
        <f>IF(U836="nulová",N836,0)</f>
        <v>0</v>
      </c>
      <c r="BJ836" s="30" t="s">
        <v>118</v>
      </c>
      <c r="BK836" s="80">
        <f>ROUND(L836*K836,2)</f>
        <v>0</v>
      </c>
      <c r="BL836" s="30" t="s">
        <v>194</v>
      </c>
    </row>
    <row r="837" spans="2:64" s="17" customFormat="1" ht="30" customHeight="1" x14ac:dyDescent="0.25">
      <c r="B837" s="18"/>
      <c r="C837" s="443"/>
      <c r="D837" s="443"/>
      <c r="E837" s="443"/>
      <c r="F837" s="679" t="s">
        <v>1152</v>
      </c>
      <c r="G837" s="680"/>
      <c r="H837" s="680"/>
      <c r="I837" s="680"/>
      <c r="J837" s="443"/>
      <c r="K837" s="443"/>
      <c r="L837" s="443"/>
      <c r="M837" s="443"/>
      <c r="N837" s="443"/>
      <c r="O837" s="443"/>
      <c r="P837" s="443"/>
      <c r="Q837" s="443"/>
      <c r="R837" s="19"/>
      <c r="T837" s="99"/>
      <c r="U837" s="443"/>
      <c r="V837" s="443"/>
      <c r="W837" s="443"/>
      <c r="X837" s="443"/>
      <c r="Y837" s="443"/>
      <c r="Z837" s="443"/>
      <c r="AA837" s="100"/>
      <c r="AT837" s="30" t="s">
        <v>193</v>
      </c>
      <c r="AU837" s="30" t="s">
        <v>128</v>
      </c>
    </row>
    <row r="838" spans="2:64" s="86" customFormat="1" ht="22.5" customHeight="1" x14ac:dyDescent="0.25">
      <c r="B838" s="81"/>
      <c r="C838" s="440"/>
      <c r="D838" s="440"/>
      <c r="E838" s="83" t="s">
        <v>125</v>
      </c>
      <c r="F838" s="663" t="s">
        <v>1153</v>
      </c>
      <c r="G838" s="662"/>
      <c r="H838" s="662"/>
      <c r="I838" s="662"/>
      <c r="J838" s="440"/>
      <c r="K838" s="84">
        <v>249.518</v>
      </c>
      <c r="L838" s="440"/>
      <c r="M838" s="440"/>
      <c r="N838" s="440"/>
      <c r="O838" s="440"/>
      <c r="P838" s="440"/>
      <c r="Q838" s="440"/>
      <c r="R838" s="85"/>
      <c r="T838" s="87"/>
      <c r="U838" s="440"/>
      <c r="V838" s="440"/>
      <c r="W838" s="440"/>
      <c r="X838" s="440"/>
      <c r="Y838" s="440"/>
      <c r="Z838" s="440"/>
      <c r="AA838" s="88"/>
      <c r="AT838" s="89" t="s">
        <v>130</v>
      </c>
      <c r="AU838" s="89" t="s">
        <v>128</v>
      </c>
      <c r="AV838" s="86" t="s">
        <v>128</v>
      </c>
      <c r="AW838" s="86" t="s">
        <v>131</v>
      </c>
      <c r="AX838" s="86" t="s">
        <v>119</v>
      </c>
      <c r="AY838" s="89" t="s">
        <v>120</v>
      </c>
    </row>
    <row r="839" spans="2:64" s="86" customFormat="1" ht="22.5" customHeight="1" x14ac:dyDescent="0.25">
      <c r="B839" s="81"/>
      <c r="C839" s="440"/>
      <c r="D839" s="440"/>
      <c r="E839" s="83" t="s">
        <v>125</v>
      </c>
      <c r="F839" s="663" t="s">
        <v>1154</v>
      </c>
      <c r="G839" s="662"/>
      <c r="H839" s="662"/>
      <c r="I839" s="662"/>
      <c r="J839" s="440"/>
      <c r="K839" s="84">
        <v>66.290000000000006</v>
      </c>
      <c r="L839" s="440"/>
      <c r="M839" s="440"/>
      <c r="N839" s="440"/>
      <c r="O839" s="440"/>
      <c r="P839" s="440"/>
      <c r="Q839" s="440"/>
      <c r="R839" s="85"/>
      <c r="T839" s="87"/>
      <c r="U839" s="440"/>
      <c r="V839" s="440"/>
      <c r="W839" s="440"/>
      <c r="X839" s="440"/>
      <c r="Y839" s="440"/>
      <c r="Z839" s="440"/>
      <c r="AA839" s="88"/>
      <c r="AT839" s="89" t="s">
        <v>130</v>
      </c>
      <c r="AU839" s="89" t="s">
        <v>128</v>
      </c>
      <c r="AV839" s="86" t="s">
        <v>128</v>
      </c>
      <c r="AW839" s="86" t="s">
        <v>131</v>
      </c>
      <c r="AX839" s="86" t="s">
        <v>119</v>
      </c>
      <c r="AY839" s="89" t="s">
        <v>120</v>
      </c>
    </row>
    <row r="840" spans="2:64" s="95" customFormat="1" ht="22.5" customHeight="1" x14ac:dyDescent="0.25">
      <c r="B840" s="90"/>
      <c r="C840" s="441"/>
      <c r="D840" s="441"/>
      <c r="E840" s="92" t="s">
        <v>125</v>
      </c>
      <c r="F840" s="664" t="s">
        <v>146</v>
      </c>
      <c r="G840" s="665"/>
      <c r="H840" s="665"/>
      <c r="I840" s="665"/>
      <c r="J840" s="441"/>
      <c r="K840" s="93">
        <v>315.80799999999999</v>
      </c>
      <c r="L840" s="441"/>
      <c r="M840" s="441"/>
      <c r="N840" s="441"/>
      <c r="O840" s="441"/>
      <c r="P840" s="441"/>
      <c r="Q840" s="441"/>
      <c r="R840" s="94"/>
      <c r="T840" s="96"/>
      <c r="U840" s="441"/>
      <c r="V840" s="441"/>
      <c r="W840" s="441"/>
      <c r="X840" s="441"/>
      <c r="Y840" s="441"/>
      <c r="Z840" s="441"/>
      <c r="AA840" s="97"/>
      <c r="AT840" s="98" t="s">
        <v>130</v>
      </c>
      <c r="AU840" s="98" t="s">
        <v>128</v>
      </c>
      <c r="AV840" s="95" t="s">
        <v>127</v>
      </c>
      <c r="AW840" s="95" t="s">
        <v>131</v>
      </c>
      <c r="AX840" s="95" t="s">
        <v>118</v>
      </c>
      <c r="AY840" s="98" t="s">
        <v>120</v>
      </c>
    </row>
    <row r="841" spans="2:64" s="17" customFormat="1" ht="31.5" customHeight="1" x14ac:dyDescent="0.25">
      <c r="B841" s="70"/>
      <c r="C841" s="71" t="s">
        <v>1155</v>
      </c>
      <c r="D841" s="71" t="s">
        <v>121</v>
      </c>
      <c r="E841" s="72" t="s">
        <v>1156</v>
      </c>
      <c r="F841" s="671" t="s">
        <v>1157</v>
      </c>
      <c r="G841" s="667"/>
      <c r="H841" s="667"/>
      <c r="I841" s="667"/>
      <c r="J841" s="73" t="s">
        <v>191</v>
      </c>
      <c r="K841" s="74">
        <v>0.40600000000000003</v>
      </c>
      <c r="L841" s="666"/>
      <c r="M841" s="667"/>
      <c r="N841" s="666">
        <f>ROUND(L841*K841,2)</f>
        <v>0</v>
      </c>
      <c r="O841" s="667"/>
      <c r="P841" s="667"/>
      <c r="Q841" s="667"/>
      <c r="R841" s="75"/>
      <c r="T841" s="76" t="s">
        <v>125</v>
      </c>
      <c r="U841" s="77" t="s">
        <v>126</v>
      </c>
      <c r="V841" s="78">
        <v>1.5669999999999999</v>
      </c>
      <c r="W841" s="78">
        <f>V841*K841</f>
        <v>0.63620200000000005</v>
      </c>
      <c r="X841" s="78">
        <v>0</v>
      </c>
      <c r="Y841" s="78">
        <f>X841*K841</f>
        <v>0</v>
      </c>
      <c r="Z841" s="78">
        <v>0</v>
      </c>
      <c r="AA841" s="79">
        <f>Z841*K841</f>
        <v>0</v>
      </c>
      <c r="AR841" s="30" t="s">
        <v>194</v>
      </c>
      <c r="AT841" s="30" t="s">
        <v>121</v>
      </c>
      <c r="AU841" s="30" t="s">
        <v>128</v>
      </c>
      <c r="AY841" s="30" t="s">
        <v>120</v>
      </c>
      <c r="BE841" s="80">
        <f>IF(U841="základní",N841,0)</f>
        <v>0</v>
      </c>
      <c r="BF841" s="80">
        <f>IF(U841="snížená",N841,0)</f>
        <v>0</v>
      </c>
      <c r="BG841" s="80">
        <f>IF(U841="zákl. přenesená",N841,0)</f>
        <v>0</v>
      </c>
      <c r="BH841" s="80">
        <f>IF(U841="sníž. přenesená",N841,0)</f>
        <v>0</v>
      </c>
      <c r="BI841" s="80">
        <f>IF(U841="nulová",N841,0)</f>
        <v>0</v>
      </c>
      <c r="BJ841" s="30" t="s">
        <v>118</v>
      </c>
      <c r="BK841" s="80">
        <f>ROUND(L841*K841,2)</f>
        <v>0</v>
      </c>
      <c r="BL841" s="30" t="s">
        <v>194</v>
      </c>
    </row>
    <row r="842" spans="2:64" s="17" customFormat="1" ht="31.5" customHeight="1" x14ac:dyDescent="0.25">
      <c r="B842" s="70"/>
      <c r="C842" s="71" t="s">
        <v>1158</v>
      </c>
      <c r="D842" s="71" t="s">
        <v>121</v>
      </c>
      <c r="E842" s="72" t="s">
        <v>1159</v>
      </c>
      <c r="F842" s="671" t="s">
        <v>1160</v>
      </c>
      <c r="G842" s="667"/>
      <c r="H842" s="667"/>
      <c r="I842" s="667"/>
      <c r="J842" s="73" t="s">
        <v>172</v>
      </c>
      <c r="K842" s="74">
        <v>184.1</v>
      </c>
      <c r="L842" s="666"/>
      <c r="M842" s="667"/>
      <c r="N842" s="666">
        <f>ROUND(L842*K842,2)</f>
        <v>0</v>
      </c>
      <c r="O842" s="667"/>
      <c r="P842" s="667"/>
      <c r="Q842" s="667"/>
      <c r="R842" s="75"/>
      <c r="T842" s="76" t="s">
        <v>125</v>
      </c>
      <c r="U842" s="77" t="s">
        <v>126</v>
      </c>
      <c r="V842" s="78">
        <v>3.5000000000000003E-2</v>
      </c>
      <c r="W842" s="78">
        <f>V842*K842</f>
        <v>6.4435000000000002</v>
      </c>
      <c r="X842" s="78">
        <v>0</v>
      </c>
      <c r="Y842" s="78">
        <f>X842*K842</f>
        <v>0</v>
      </c>
      <c r="Z842" s="78">
        <v>4.0000000000000001E-3</v>
      </c>
      <c r="AA842" s="79">
        <f>Z842*K842</f>
        <v>0.73639999999999994</v>
      </c>
      <c r="AR842" s="30" t="s">
        <v>194</v>
      </c>
      <c r="AT842" s="30" t="s">
        <v>121</v>
      </c>
      <c r="AU842" s="30" t="s">
        <v>128</v>
      </c>
      <c r="AY842" s="30" t="s">
        <v>120</v>
      </c>
      <c r="BE842" s="80">
        <f>IF(U842="základní",N842,0)</f>
        <v>0</v>
      </c>
      <c r="BF842" s="80">
        <f>IF(U842="snížená",N842,0)</f>
        <v>0</v>
      </c>
      <c r="BG842" s="80">
        <f>IF(U842="zákl. přenesená",N842,0)</f>
        <v>0</v>
      </c>
      <c r="BH842" s="80">
        <f>IF(U842="sníž. přenesená",N842,0)</f>
        <v>0</v>
      </c>
      <c r="BI842" s="80">
        <f>IF(U842="nulová",N842,0)</f>
        <v>0</v>
      </c>
      <c r="BJ842" s="30" t="s">
        <v>118</v>
      </c>
      <c r="BK842" s="80">
        <f>ROUND(L842*K842,2)</f>
        <v>0</v>
      </c>
      <c r="BL842" s="30" t="s">
        <v>194</v>
      </c>
    </row>
    <row r="843" spans="2:64" s="86" customFormat="1" ht="22.5" customHeight="1" x14ac:dyDescent="0.25">
      <c r="B843" s="81"/>
      <c r="C843" s="440"/>
      <c r="D843" s="440"/>
      <c r="E843" s="83" t="s">
        <v>125</v>
      </c>
      <c r="F843" s="661" t="s">
        <v>1161</v>
      </c>
      <c r="G843" s="662"/>
      <c r="H843" s="662"/>
      <c r="I843" s="662"/>
      <c r="J843" s="440"/>
      <c r="K843" s="84">
        <v>147</v>
      </c>
      <c r="L843" s="440"/>
      <c r="M843" s="440"/>
      <c r="N843" s="440"/>
      <c r="O843" s="440"/>
      <c r="P843" s="440"/>
      <c r="Q843" s="440"/>
      <c r="R843" s="85"/>
      <c r="T843" s="87"/>
      <c r="U843" s="440"/>
      <c r="V843" s="440"/>
      <c r="W843" s="440"/>
      <c r="X843" s="440"/>
      <c r="Y843" s="440"/>
      <c r="Z843" s="440"/>
      <c r="AA843" s="88"/>
      <c r="AT843" s="89" t="s">
        <v>130</v>
      </c>
      <c r="AU843" s="89" t="s">
        <v>128</v>
      </c>
      <c r="AV843" s="86" t="s">
        <v>128</v>
      </c>
      <c r="AW843" s="86" t="s">
        <v>131</v>
      </c>
      <c r="AX843" s="86" t="s">
        <v>119</v>
      </c>
      <c r="AY843" s="89" t="s">
        <v>120</v>
      </c>
    </row>
    <row r="844" spans="2:64" s="86" customFormat="1" ht="22.5" customHeight="1" x14ac:dyDescent="0.25">
      <c r="B844" s="81"/>
      <c r="C844" s="440"/>
      <c r="D844" s="440"/>
      <c r="E844" s="83" t="s">
        <v>125</v>
      </c>
      <c r="F844" s="663" t="s">
        <v>1162</v>
      </c>
      <c r="G844" s="662"/>
      <c r="H844" s="662"/>
      <c r="I844" s="662"/>
      <c r="J844" s="440"/>
      <c r="K844" s="84">
        <v>21</v>
      </c>
      <c r="L844" s="440"/>
      <c r="M844" s="440"/>
      <c r="N844" s="440"/>
      <c r="O844" s="440"/>
      <c r="P844" s="440"/>
      <c r="Q844" s="440"/>
      <c r="R844" s="85"/>
      <c r="T844" s="87"/>
      <c r="U844" s="440"/>
      <c r="V844" s="440"/>
      <c r="W844" s="440"/>
      <c r="X844" s="440"/>
      <c r="Y844" s="440"/>
      <c r="Z844" s="440"/>
      <c r="AA844" s="88"/>
      <c r="AT844" s="89" t="s">
        <v>130</v>
      </c>
      <c r="AU844" s="89" t="s">
        <v>128</v>
      </c>
      <c r="AV844" s="86" t="s">
        <v>128</v>
      </c>
      <c r="AW844" s="86" t="s">
        <v>131</v>
      </c>
      <c r="AX844" s="86" t="s">
        <v>119</v>
      </c>
      <c r="AY844" s="89" t="s">
        <v>120</v>
      </c>
    </row>
    <row r="845" spans="2:64" s="86" customFormat="1" ht="22.5" customHeight="1" x14ac:dyDescent="0.25">
      <c r="B845" s="81"/>
      <c r="C845" s="440"/>
      <c r="D845" s="440"/>
      <c r="E845" s="83" t="s">
        <v>125</v>
      </c>
      <c r="F845" s="663" t="s">
        <v>1163</v>
      </c>
      <c r="G845" s="662"/>
      <c r="H845" s="662"/>
      <c r="I845" s="662"/>
      <c r="J845" s="440"/>
      <c r="K845" s="84">
        <v>16.100000000000001</v>
      </c>
      <c r="L845" s="440"/>
      <c r="M845" s="440"/>
      <c r="N845" s="440"/>
      <c r="O845" s="440"/>
      <c r="P845" s="440"/>
      <c r="Q845" s="440"/>
      <c r="R845" s="85"/>
      <c r="T845" s="87"/>
      <c r="U845" s="440"/>
      <c r="V845" s="440"/>
      <c r="W845" s="440"/>
      <c r="X845" s="440"/>
      <c r="Y845" s="440"/>
      <c r="Z845" s="440"/>
      <c r="AA845" s="88"/>
      <c r="AT845" s="89" t="s">
        <v>130</v>
      </c>
      <c r="AU845" s="89" t="s">
        <v>128</v>
      </c>
      <c r="AV845" s="86" t="s">
        <v>128</v>
      </c>
      <c r="AW845" s="86" t="s">
        <v>131</v>
      </c>
      <c r="AX845" s="86" t="s">
        <v>119</v>
      </c>
      <c r="AY845" s="89" t="s">
        <v>120</v>
      </c>
    </row>
    <row r="846" spans="2:64" s="95" customFormat="1" ht="22.5" customHeight="1" x14ac:dyDescent="0.25">
      <c r="B846" s="90"/>
      <c r="C846" s="441"/>
      <c r="D846" s="441"/>
      <c r="E846" s="92" t="s">
        <v>125</v>
      </c>
      <c r="F846" s="664" t="s">
        <v>146</v>
      </c>
      <c r="G846" s="665"/>
      <c r="H846" s="665"/>
      <c r="I846" s="665"/>
      <c r="J846" s="441"/>
      <c r="K846" s="93">
        <v>184.1</v>
      </c>
      <c r="L846" s="441"/>
      <c r="M846" s="441"/>
      <c r="N846" s="441"/>
      <c r="O846" s="441"/>
      <c r="P846" s="441"/>
      <c r="Q846" s="441"/>
      <c r="R846" s="94"/>
      <c r="T846" s="96"/>
      <c r="U846" s="441"/>
      <c r="V846" s="441"/>
      <c r="W846" s="441"/>
      <c r="X846" s="441"/>
      <c r="Y846" s="441"/>
      <c r="Z846" s="441"/>
      <c r="AA846" s="97"/>
      <c r="AT846" s="98" t="s">
        <v>130</v>
      </c>
      <c r="AU846" s="98" t="s">
        <v>128</v>
      </c>
      <c r="AV846" s="95" t="s">
        <v>127</v>
      </c>
      <c r="AW846" s="95" t="s">
        <v>131</v>
      </c>
      <c r="AX846" s="95" t="s">
        <v>118</v>
      </c>
      <c r="AY846" s="98" t="s">
        <v>120</v>
      </c>
    </row>
    <row r="847" spans="2:64" s="62" customFormat="1" ht="29.85" customHeight="1" x14ac:dyDescent="0.3">
      <c r="B847" s="58"/>
      <c r="C847" s="59"/>
      <c r="D847" s="69" t="s">
        <v>89</v>
      </c>
      <c r="E847" s="69"/>
      <c r="F847" s="69"/>
      <c r="G847" s="69"/>
      <c r="H847" s="69"/>
      <c r="I847" s="69"/>
      <c r="J847" s="69"/>
      <c r="K847" s="69"/>
      <c r="L847" s="69"/>
      <c r="M847" s="69"/>
      <c r="N847" s="659">
        <f>BK847</f>
        <v>0</v>
      </c>
      <c r="O847" s="660"/>
      <c r="P847" s="660"/>
      <c r="Q847" s="660"/>
      <c r="R847" s="61"/>
      <c r="T847" s="63"/>
      <c r="U847" s="59"/>
      <c r="V847" s="59"/>
      <c r="W847" s="64">
        <f>SUM(W848:W870)</f>
        <v>85.508310000000009</v>
      </c>
      <c r="X847" s="59"/>
      <c r="Y847" s="64">
        <f>SUM(Y848:Y870)</f>
        <v>0.84808410000000001</v>
      </c>
      <c r="Z847" s="59"/>
      <c r="AA847" s="65">
        <f>SUM(AA848:AA870)</f>
        <v>2.5000000000000001E-3</v>
      </c>
      <c r="AR847" s="66" t="s">
        <v>128</v>
      </c>
      <c r="AT847" s="67" t="s">
        <v>117</v>
      </c>
      <c r="AU847" s="67" t="s">
        <v>118</v>
      </c>
      <c r="AY847" s="66" t="s">
        <v>120</v>
      </c>
      <c r="BK847" s="68">
        <f>SUM(BK848:BK870)</f>
        <v>0</v>
      </c>
    </row>
    <row r="848" spans="2:64" s="17" customFormat="1" ht="31.5" customHeight="1" x14ac:dyDescent="0.25">
      <c r="B848" s="70"/>
      <c r="C848" s="71" t="s">
        <v>1164</v>
      </c>
      <c r="D848" s="71" t="s">
        <v>121</v>
      </c>
      <c r="E848" s="72" t="s">
        <v>1165</v>
      </c>
      <c r="F848" s="671" t="s">
        <v>1166</v>
      </c>
      <c r="G848" s="667"/>
      <c r="H848" s="667"/>
      <c r="I848" s="667"/>
      <c r="J848" s="73" t="s">
        <v>447</v>
      </c>
      <c r="K848" s="74">
        <v>35</v>
      </c>
      <c r="L848" s="666"/>
      <c r="M848" s="667"/>
      <c r="N848" s="666">
        <f>ROUND(L848*K848,2)</f>
        <v>0</v>
      </c>
      <c r="O848" s="667"/>
      <c r="P848" s="667"/>
      <c r="Q848" s="667"/>
      <c r="R848" s="75"/>
      <c r="T848" s="76" t="s">
        <v>125</v>
      </c>
      <c r="U848" s="77" t="s">
        <v>126</v>
      </c>
      <c r="V848" s="78">
        <v>0.03</v>
      </c>
      <c r="W848" s="78">
        <f>V848*K848</f>
        <v>1.05</v>
      </c>
      <c r="X848" s="78">
        <v>1.1100000000000001E-3</v>
      </c>
      <c r="Y848" s="78">
        <f>X848*K848</f>
        <v>3.8850000000000003E-2</v>
      </c>
      <c r="Z848" s="78">
        <v>0</v>
      </c>
      <c r="AA848" s="79">
        <f>Z848*K848</f>
        <v>0</v>
      </c>
      <c r="AR848" s="30" t="s">
        <v>194</v>
      </c>
      <c r="AT848" s="30" t="s">
        <v>121</v>
      </c>
      <c r="AU848" s="30" t="s">
        <v>128</v>
      </c>
      <c r="AY848" s="30" t="s">
        <v>120</v>
      </c>
      <c r="BE848" s="80">
        <f>IF(U848="základní",N848,0)</f>
        <v>0</v>
      </c>
      <c r="BF848" s="80">
        <f>IF(U848="snížená",N848,0)</f>
        <v>0</v>
      </c>
      <c r="BG848" s="80">
        <f>IF(U848="zákl. přenesená",N848,0)</f>
        <v>0</v>
      </c>
      <c r="BH848" s="80">
        <f>IF(U848="sníž. přenesená",N848,0)</f>
        <v>0</v>
      </c>
      <c r="BI848" s="80">
        <f>IF(U848="nulová",N848,0)</f>
        <v>0</v>
      </c>
      <c r="BJ848" s="30" t="s">
        <v>118</v>
      </c>
      <c r="BK848" s="80">
        <f>ROUND(L848*K848,2)</f>
        <v>0</v>
      </c>
      <c r="BL848" s="30" t="s">
        <v>194</v>
      </c>
    </row>
    <row r="849" spans="2:64" s="86" customFormat="1" ht="31.5" customHeight="1" x14ac:dyDescent="0.25">
      <c r="B849" s="81"/>
      <c r="C849" s="440"/>
      <c r="D849" s="440"/>
      <c r="E849" s="83" t="s">
        <v>125</v>
      </c>
      <c r="F849" s="661" t="s">
        <v>1167</v>
      </c>
      <c r="G849" s="662"/>
      <c r="H849" s="662"/>
      <c r="I849" s="662"/>
      <c r="J849" s="440"/>
      <c r="K849" s="84">
        <v>35</v>
      </c>
      <c r="L849" s="440"/>
      <c r="M849" s="440"/>
      <c r="N849" s="440"/>
      <c r="O849" s="440"/>
      <c r="P849" s="440"/>
      <c r="Q849" s="440"/>
      <c r="R849" s="85"/>
      <c r="T849" s="87"/>
      <c r="U849" s="440"/>
      <c r="V849" s="440"/>
      <c r="W849" s="440"/>
      <c r="X849" s="440"/>
      <c r="Y849" s="440"/>
      <c r="Z849" s="440"/>
      <c r="AA849" s="88"/>
      <c r="AT849" s="89" t="s">
        <v>130</v>
      </c>
      <c r="AU849" s="89" t="s">
        <v>128</v>
      </c>
      <c r="AV849" s="86" t="s">
        <v>128</v>
      </c>
      <c r="AW849" s="86" t="s">
        <v>131</v>
      </c>
      <c r="AX849" s="86" t="s">
        <v>118</v>
      </c>
      <c r="AY849" s="89" t="s">
        <v>120</v>
      </c>
    </row>
    <row r="850" spans="2:64" s="17" customFormat="1" ht="31.5" customHeight="1" x14ac:dyDescent="0.25">
      <c r="B850" s="70"/>
      <c r="C850" s="71" t="s">
        <v>1168</v>
      </c>
      <c r="D850" s="71" t="s">
        <v>121</v>
      </c>
      <c r="E850" s="72" t="s">
        <v>1169</v>
      </c>
      <c r="F850" s="671" t="s">
        <v>1170</v>
      </c>
      <c r="G850" s="667"/>
      <c r="H850" s="667"/>
      <c r="I850" s="667"/>
      <c r="J850" s="73" t="s">
        <v>447</v>
      </c>
      <c r="K850" s="74">
        <v>36</v>
      </c>
      <c r="L850" s="666"/>
      <c r="M850" s="667"/>
      <c r="N850" s="666">
        <f>ROUND(L850*K850,2)</f>
        <v>0</v>
      </c>
      <c r="O850" s="667"/>
      <c r="P850" s="667"/>
      <c r="Q850" s="667"/>
      <c r="R850" s="75"/>
      <c r="T850" s="76" t="s">
        <v>125</v>
      </c>
      <c r="U850" s="77" t="s">
        <v>126</v>
      </c>
      <c r="V850" s="78">
        <v>0.2</v>
      </c>
      <c r="W850" s="78">
        <f>V850*K850</f>
        <v>7.2</v>
      </c>
      <c r="X850" s="78">
        <v>2.2200000000000002E-3</v>
      </c>
      <c r="Y850" s="78">
        <f>X850*K850</f>
        <v>7.9920000000000005E-2</v>
      </c>
      <c r="Z850" s="78">
        <v>0</v>
      </c>
      <c r="AA850" s="79">
        <f>Z850*K850</f>
        <v>0</v>
      </c>
      <c r="AR850" s="30" t="s">
        <v>194</v>
      </c>
      <c r="AT850" s="30" t="s">
        <v>121</v>
      </c>
      <c r="AU850" s="30" t="s">
        <v>128</v>
      </c>
      <c r="AY850" s="30" t="s">
        <v>120</v>
      </c>
      <c r="BE850" s="80">
        <f>IF(U850="základní",N850,0)</f>
        <v>0</v>
      </c>
      <c r="BF850" s="80">
        <f>IF(U850="snížená",N850,0)</f>
        <v>0</v>
      </c>
      <c r="BG850" s="80">
        <f>IF(U850="zákl. přenesená",N850,0)</f>
        <v>0</v>
      </c>
      <c r="BH850" s="80">
        <f>IF(U850="sníž. přenesená",N850,0)</f>
        <v>0</v>
      </c>
      <c r="BI850" s="80">
        <f>IF(U850="nulová",N850,0)</f>
        <v>0</v>
      </c>
      <c r="BJ850" s="30" t="s">
        <v>118</v>
      </c>
      <c r="BK850" s="80">
        <f>ROUND(L850*K850,2)</f>
        <v>0</v>
      </c>
      <c r="BL850" s="30" t="s">
        <v>194</v>
      </c>
    </row>
    <row r="851" spans="2:64" s="86" customFormat="1" ht="22.5" customHeight="1" x14ac:dyDescent="0.25">
      <c r="B851" s="81"/>
      <c r="C851" s="440"/>
      <c r="D851" s="440"/>
      <c r="E851" s="83" t="s">
        <v>125</v>
      </c>
      <c r="F851" s="661" t="s">
        <v>1171</v>
      </c>
      <c r="G851" s="662"/>
      <c r="H851" s="662"/>
      <c r="I851" s="662"/>
      <c r="J851" s="440"/>
      <c r="K851" s="84">
        <v>36</v>
      </c>
      <c r="L851" s="440"/>
      <c r="M851" s="440"/>
      <c r="N851" s="440"/>
      <c r="O851" s="440"/>
      <c r="P851" s="440"/>
      <c r="Q851" s="440"/>
      <c r="R851" s="85"/>
      <c r="T851" s="87"/>
      <c r="U851" s="440"/>
      <c r="V851" s="440"/>
      <c r="W851" s="440"/>
      <c r="X851" s="440"/>
      <c r="Y851" s="440"/>
      <c r="Z851" s="440"/>
      <c r="AA851" s="88"/>
      <c r="AT851" s="89" t="s">
        <v>130</v>
      </c>
      <c r="AU851" s="89" t="s">
        <v>128</v>
      </c>
      <c r="AV851" s="86" t="s">
        <v>128</v>
      </c>
      <c r="AW851" s="86" t="s">
        <v>131</v>
      </c>
      <c r="AX851" s="86" t="s">
        <v>118</v>
      </c>
      <c r="AY851" s="89" t="s">
        <v>120</v>
      </c>
    </row>
    <row r="852" spans="2:64" s="17" customFormat="1" ht="31.5" customHeight="1" x14ac:dyDescent="0.25">
      <c r="B852" s="70"/>
      <c r="C852" s="71" t="s">
        <v>1172</v>
      </c>
      <c r="D852" s="71" t="s">
        <v>121</v>
      </c>
      <c r="E852" s="72" t="s">
        <v>1173</v>
      </c>
      <c r="F852" s="671" t="s">
        <v>1174</v>
      </c>
      <c r="G852" s="667"/>
      <c r="H852" s="667"/>
      <c r="I852" s="667"/>
      <c r="J852" s="73" t="s">
        <v>172</v>
      </c>
      <c r="K852" s="74">
        <v>269.24200000000002</v>
      </c>
      <c r="L852" s="666"/>
      <c r="M852" s="667"/>
      <c r="N852" s="666">
        <f>ROUND(L852*K852,2)</f>
        <v>0</v>
      </c>
      <c r="O852" s="667"/>
      <c r="P852" s="667"/>
      <c r="Q852" s="667"/>
      <c r="R852" s="75"/>
      <c r="T852" s="76" t="s">
        <v>125</v>
      </c>
      <c r="U852" s="77" t="s">
        <v>126</v>
      </c>
      <c r="V852" s="78">
        <v>0.193</v>
      </c>
      <c r="W852" s="78">
        <f>V852*K852</f>
        <v>51.963706000000002</v>
      </c>
      <c r="X852" s="78">
        <v>5.0000000000000002E-5</v>
      </c>
      <c r="Y852" s="78">
        <f>X852*K852</f>
        <v>1.3462100000000001E-2</v>
      </c>
      <c r="Z852" s="78">
        <v>0</v>
      </c>
      <c r="AA852" s="79">
        <f>Z852*K852</f>
        <v>0</v>
      </c>
      <c r="AR852" s="30" t="s">
        <v>194</v>
      </c>
      <c r="AT852" s="30" t="s">
        <v>121</v>
      </c>
      <c r="AU852" s="30" t="s">
        <v>128</v>
      </c>
      <c r="AY852" s="30" t="s">
        <v>120</v>
      </c>
      <c r="BE852" s="80">
        <f>IF(U852="základní",N852,0)</f>
        <v>0</v>
      </c>
      <c r="BF852" s="80">
        <f>IF(U852="snížená",N852,0)</f>
        <v>0</v>
      </c>
      <c r="BG852" s="80">
        <f>IF(U852="zákl. přenesená",N852,0)</f>
        <v>0</v>
      </c>
      <c r="BH852" s="80">
        <f>IF(U852="sníž. přenesená",N852,0)</f>
        <v>0</v>
      </c>
      <c r="BI852" s="80">
        <f>IF(U852="nulová",N852,0)</f>
        <v>0</v>
      </c>
      <c r="BJ852" s="30" t="s">
        <v>118</v>
      </c>
      <c r="BK852" s="80">
        <f>ROUND(L852*K852,2)</f>
        <v>0</v>
      </c>
      <c r="BL852" s="30" t="s">
        <v>194</v>
      </c>
    </row>
    <row r="853" spans="2:64" s="17" customFormat="1" ht="54" customHeight="1" x14ac:dyDescent="0.25">
      <c r="B853" s="18"/>
      <c r="C853" s="443"/>
      <c r="D853" s="443"/>
      <c r="E853" s="443"/>
      <c r="F853" s="679" t="s">
        <v>1175</v>
      </c>
      <c r="G853" s="680"/>
      <c r="H853" s="680"/>
      <c r="I853" s="680"/>
      <c r="J853" s="443"/>
      <c r="K853" s="443"/>
      <c r="L853" s="443"/>
      <c r="M853" s="443"/>
      <c r="N853" s="443"/>
      <c r="O853" s="443"/>
      <c r="P853" s="443"/>
      <c r="Q853" s="443"/>
      <c r="R853" s="19"/>
      <c r="T853" s="99"/>
      <c r="U853" s="443"/>
      <c r="V853" s="443"/>
      <c r="W853" s="443"/>
      <c r="X853" s="443"/>
      <c r="Y853" s="443"/>
      <c r="Z853" s="443"/>
      <c r="AA853" s="100"/>
      <c r="AT853" s="30" t="s">
        <v>193</v>
      </c>
      <c r="AU853" s="30" t="s">
        <v>128</v>
      </c>
    </row>
    <row r="854" spans="2:64" s="109" customFormat="1" ht="22.5" customHeight="1" x14ac:dyDescent="0.25">
      <c r="B854" s="105"/>
      <c r="C854" s="442"/>
      <c r="D854" s="442"/>
      <c r="E854" s="107" t="s">
        <v>125</v>
      </c>
      <c r="F854" s="676" t="s">
        <v>1176</v>
      </c>
      <c r="G854" s="673"/>
      <c r="H854" s="673"/>
      <c r="I854" s="673"/>
      <c r="J854" s="442"/>
      <c r="K854" s="107" t="s">
        <v>125</v>
      </c>
      <c r="L854" s="442"/>
      <c r="M854" s="442"/>
      <c r="N854" s="442"/>
      <c r="O854" s="442"/>
      <c r="P854" s="442"/>
      <c r="Q854" s="442"/>
      <c r="R854" s="108"/>
      <c r="T854" s="110"/>
      <c r="U854" s="442"/>
      <c r="V854" s="442"/>
      <c r="W854" s="442"/>
      <c r="X854" s="442"/>
      <c r="Y854" s="442"/>
      <c r="Z854" s="442"/>
      <c r="AA854" s="111"/>
      <c r="AT854" s="112" t="s">
        <v>130</v>
      </c>
      <c r="AU854" s="112" t="s">
        <v>128</v>
      </c>
      <c r="AV854" s="109" t="s">
        <v>118</v>
      </c>
      <c r="AW854" s="109" t="s">
        <v>131</v>
      </c>
      <c r="AX854" s="109" t="s">
        <v>119</v>
      </c>
      <c r="AY854" s="112" t="s">
        <v>120</v>
      </c>
    </row>
    <row r="855" spans="2:64" s="86" customFormat="1" ht="22.5" customHeight="1" x14ac:dyDescent="0.25">
      <c r="B855" s="81"/>
      <c r="C855" s="440"/>
      <c r="D855" s="440"/>
      <c r="E855" s="83" t="s">
        <v>125</v>
      </c>
      <c r="F855" s="663" t="s">
        <v>1177</v>
      </c>
      <c r="G855" s="662"/>
      <c r="H855" s="662"/>
      <c r="I855" s="662"/>
      <c r="J855" s="440"/>
      <c r="K855" s="84">
        <v>237</v>
      </c>
      <c r="L855" s="440"/>
      <c r="M855" s="440"/>
      <c r="N855" s="440"/>
      <c r="O855" s="440"/>
      <c r="P855" s="440"/>
      <c r="Q855" s="440"/>
      <c r="R855" s="85"/>
      <c r="T855" s="87"/>
      <c r="U855" s="440"/>
      <c r="V855" s="440"/>
      <c r="W855" s="440"/>
      <c r="X855" s="440"/>
      <c r="Y855" s="440"/>
      <c r="Z855" s="440"/>
      <c r="AA855" s="88"/>
      <c r="AT855" s="89" t="s">
        <v>130</v>
      </c>
      <c r="AU855" s="89" t="s">
        <v>128</v>
      </c>
      <c r="AV855" s="86" t="s">
        <v>128</v>
      </c>
      <c r="AW855" s="86" t="s">
        <v>131</v>
      </c>
      <c r="AX855" s="86" t="s">
        <v>119</v>
      </c>
      <c r="AY855" s="89" t="s">
        <v>120</v>
      </c>
    </row>
    <row r="856" spans="2:64" s="86" customFormat="1" ht="31.5" customHeight="1" x14ac:dyDescent="0.25">
      <c r="B856" s="81"/>
      <c r="C856" s="440"/>
      <c r="D856" s="440"/>
      <c r="E856" s="83" t="s">
        <v>125</v>
      </c>
      <c r="F856" s="663" t="s">
        <v>1178</v>
      </c>
      <c r="G856" s="662"/>
      <c r="H856" s="662"/>
      <c r="I856" s="662"/>
      <c r="J856" s="440"/>
      <c r="K856" s="84">
        <v>32.241999999999997</v>
      </c>
      <c r="L856" s="440"/>
      <c r="M856" s="440"/>
      <c r="N856" s="440"/>
      <c r="O856" s="440"/>
      <c r="P856" s="440"/>
      <c r="Q856" s="440"/>
      <c r="R856" s="85"/>
      <c r="T856" s="87"/>
      <c r="U856" s="440"/>
      <c r="V856" s="440"/>
      <c r="W856" s="440"/>
      <c r="X856" s="440"/>
      <c r="Y856" s="440"/>
      <c r="Z856" s="440"/>
      <c r="AA856" s="88"/>
      <c r="AT856" s="89" t="s">
        <v>130</v>
      </c>
      <c r="AU856" s="89" t="s">
        <v>128</v>
      </c>
      <c r="AV856" s="86" t="s">
        <v>128</v>
      </c>
      <c r="AW856" s="86" t="s">
        <v>131</v>
      </c>
      <c r="AX856" s="86" t="s">
        <v>119</v>
      </c>
      <c r="AY856" s="89" t="s">
        <v>120</v>
      </c>
    </row>
    <row r="857" spans="2:64" s="95" customFormat="1" ht="22.5" customHeight="1" x14ac:dyDescent="0.25">
      <c r="B857" s="90"/>
      <c r="C857" s="441"/>
      <c r="D857" s="441"/>
      <c r="E857" s="92" t="s">
        <v>125</v>
      </c>
      <c r="F857" s="664" t="s">
        <v>146</v>
      </c>
      <c r="G857" s="665"/>
      <c r="H857" s="665"/>
      <c r="I857" s="665"/>
      <c r="J857" s="441"/>
      <c r="K857" s="93">
        <v>269.24200000000002</v>
      </c>
      <c r="L857" s="441"/>
      <c r="M857" s="441"/>
      <c r="N857" s="441"/>
      <c r="O857" s="441"/>
      <c r="P857" s="441"/>
      <c r="Q857" s="441"/>
      <c r="R857" s="94"/>
      <c r="T857" s="96"/>
      <c r="U857" s="441"/>
      <c r="V857" s="441"/>
      <c r="W857" s="441"/>
      <c r="X857" s="441"/>
      <c r="Y857" s="441"/>
      <c r="Z857" s="441"/>
      <c r="AA857" s="97"/>
      <c r="AT857" s="98" t="s">
        <v>130</v>
      </c>
      <c r="AU857" s="98" t="s">
        <v>128</v>
      </c>
      <c r="AV857" s="95" t="s">
        <v>127</v>
      </c>
      <c r="AW857" s="95" t="s">
        <v>131</v>
      </c>
      <c r="AX857" s="95" t="s">
        <v>118</v>
      </c>
      <c r="AY857" s="98" t="s">
        <v>120</v>
      </c>
    </row>
    <row r="858" spans="2:64" s="17" customFormat="1" ht="31.5" customHeight="1" x14ac:dyDescent="0.25">
      <c r="B858" s="70"/>
      <c r="C858" s="101" t="s">
        <v>1179</v>
      </c>
      <c r="D858" s="101" t="s">
        <v>195</v>
      </c>
      <c r="E858" s="102" t="s">
        <v>1180</v>
      </c>
      <c r="F858" s="677" t="s">
        <v>1181</v>
      </c>
      <c r="G858" s="678"/>
      <c r="H858" s="678"/>
      <c r="I858" s="678"/>
      <c r="J858" s="103" t="s">
        <v>172</v>
      </c>
      <c r="K858" s="104">
        <v>311.24</v>
      </c>
      <c r="L858" s="670"/>
      <c r="M858" s="678"/>
      <c r="N858" s="670">
        <f>ROUND(L858*K858,2)</f>
        <v>0</v>
      </c>
      <c r="O858" s="667"/>
      <c r="P858" s="667"/>
      <c r="Q858" s="667"/>
      <c r="R858" s="75"/>
      <c r="T858" s="76" t="s">
        <v>125</v>
      </c>
      <c r="U858" s="77" t="s">
        <v>126</v>
      </c>
      <c r="V858" s="78">
        <v>0</v>
      </c>
      <c r="W858" s="78">
        <f>V858*K858</f>
        <v>0</v>
      </c>
      <c r="X858" s="78">
        <v>1.9E-3</v>
      </c>
      <c r="Y858" s="78">
        <f>X858*K858</f>
        <v>0.59135599999999999</v>
      </c>
      <c r="Z858" s="78">
        <v>0</v>
      </c>
      <c r="AA858" s="79">
        <f>Z858*K858</f>
        <v>0</v>
      </c>
      <c r="AR858" s="30" t="s">
        <v>258</v>
      </c>
      <c r="AT858" s="30" t="s">
        <v>195</v>
      </c>
      <c r="AU858" s="30" t="s">
        <v>128</v>
      </c>
      <c r="AY858" s="30" t="s">
        <v>120</v>
      </c>
      <c r="BE858" s="80">
        <f>IF(U858="základní",N858,0)</f>
        <v>0</v>
      </c>
      <c r="BF858" s="80">
        <f>IF(U858="snížená",N858,0)</f>
        <v>0</v>
      </c>
      <c r="BG858" s="80">
        <f>IF(U858="zákl. přenesená",N858,0)</f>
        <v>0</v>
      </c>
      <c r="BH858" s="80">
        <f>IF(U858="sníž. přenesená",N858,0)</f>
        <v>0</v>
      </c>
      <c r="BI858" s="80">
        <f>IF(U858="nulová",N858,0)</f>
        <v>0</v>
      </c>
      <c r="BJ858" s="30" t="s">
        <v>118</v>
      </c>
      <c r="BK858" s="80">
        <f>ROUND(L858*K858,2)</f>
        <v>0</v>
      </c>
      <c r="BL858" s="30" t="s">
        <v>194</v>
      </c>
    </row>
    <row r="859" spans="2:64" s="86" customFormat="1" ht="31.5" customHeight="1" x14ac:dyDescent="0.25">
      <c r="B859" s="81"/>
      <c r="C859" s="440"/>
      <c r="D859" s="440"/>
      <c r="E859" s="83" t="s">
        <v>125</v>
      </c>
      <c r="F859" s="661" t="s">
        <v>1182</v>
      </c>
      <c r="G859" s="662"/>
      <c r="H859" s="662"/>
      <c r="I859" s="662"/>
      <c r="J859" s="440"/>
      <c r="K859" s="84">
        <v>311.24</v>
      </c>
      <c r="L859" s="440"/>
      <c r="M859" s="440"/>
      <c r="N859" s="440"/>
      <c r="O859" s="440"/>
      <c r="P859" s="440"/>
      <c r="Q859" s="440"/>
      <c r="R859" s="85"/>
      <c r="T859" s="87"/>
      <c r="U859" s="440"/>
      <c r="V859" s="440"/>
      <c r="W859" s="440"/>
      <c r="X859" s="440"/>
      <c r="Y859" s="440"/>
      <c r="Z859" s="440"/>
      <c r="AA859" s="88"/>
      <c r="AT859" s="89" t="s">
        <v>130</v>
      </c>
      <c r="AU859" s="89" t="s">
        <v>128</v>
      </c>
      <c r="AV859" s="86" t="s">
        <v>128</v>
      </c>
      <c r="AW859" s="86" t="s">
        <v>131</v>
      </c>
      <c r="AX859" s="86" t="s">
        <v>118</v>
      </c>
      <c r="AY859" s="89" t="s">
        <v>120</v>
      </c>
    </row>
    <row r="860" spans="2:64" s="17" customFormat="1" ht="31.5" customHeight="1" x14ac:dyDescent="0.25">
      <c r="B860" s="70"/>
      <c r="C860" s="71" t="s">
        <v>1183</v>
      </c>
      <c r="D860" s="71" t="s">
        <v>121</v>
      </c>
      <c r="E860" s="72" t="s">
        <v>1184</v>
      </c>
      <c r="F860" s="671" t="s">
        <v>1185</v>
      </c>
      <c r="G860" s="667"/>
      <c r="H860" s="667"/>
      <c r="I860" s="667"/>
      <c r="J860" s="73" t="s">
        <v>172</v>
      </c>
      <c r="K860" s="74">
        <v>269.24200000000002</v>
      </c>
      <c r="L860" s="666"/>
      <c r="M860" s="667"/>
      <c r="N860" s="666">
        <f>ROUND(L860*K860,2)</f>
        <v>0</v>
      </c>
      <c r="O860" s="667"/>
      <c r="P860" s="667"/>
      <c r="Q860" s="667"/>
      <c r="R860" s="75"/>
      <c r="T860" s="76" t="s">
        <v>125</v>
      </c>
      <c r="U860" s="77" t="s">
        <v>126</v>
      </c>
      <c r="V860" s="78">
        <v>0.09</v>
      </c>
      <c r="W860" s="78">
        <f>V860*K860</f>
        <v>24.231780000000001</v>
      </c>
      <c r="X860" s="78">
        <v>0</v>
      </c>
      <c r="Y860" s="78">
        <f>X860*K860</f>
        <v>0</v>
      </c>
      <c r="Z860" s="78">
        <v>0</v>
      </c>
      <c r="AA860" s="79">
        <f>Z860*K860</f>
        <v>0</v>
      </c>
      <c r="AR860" s="30" t="s">
        <v>194</v>
      </c>
      <c r="AT860" s="30" t="s">
        <v>121</v>
      </c>
      <c r="AU860" s="30" t="s">
        <v>128</v>
      </c>
      <c r="AY860" s="30" t="s">
        <v>120</v>
      </c>
      <c r="BE860" s="80">
        <f>IF(U860="základní",N860,0)</f>
        <v>0</v>
      </c>
      <c r="BF860" s="80">
        <f>IF(U860="snížená",N860,0)</f>
        <v>0</v>
      </c>
      <c r="BG860" s="80">
        <f>IF(U860="zákl. přenesená",N860,0)</f>
        <v>0</v>
      </c>
      <c r="BH860" s="80">
        <f>IF(U860="sníž. přenesená",N860,0)</f>
        <v>0</v>
      </c>
      <c r="BI860" s="80">
        <f>IF(U860="nulová",N860,0)</f>
        <v>0</v>
      </c>
      <c r="BJ860" s="30" t="s">
        <v>118</v>
      </c>
      <c r="BK860" s="80">
        <f>ROUND(L860*K860,2)</f>
        <v>0</v>
      </c>
      <c r="BL860" s="30" t="s">
        <v>194</v>
      </c>
    </row>
    <row r="861" spans="2:64" s="109" customFormat="1" ht="22.5" customHeight="1" x14ac:dyDescent="0.25">
      <c r="B861" s="105"/>
      <c r="C861" s="442"/>
      <c r="D861" s="442"/>
      <c r="E861" s="107" t="s">
        <v>125</v>
      </c>
      <c r="F861" s="672" t="s">
        <v>1186</v>
      </c>
      <c r="G861" s="673"/>
      <c r="H861" s="673"/>
      <c r="I861" s="673"/>
      <c r="J861" s="442"/>
      <c r="K861" s="107" t="s">
        <v>125</v>
      </c>
      <c r="L861" s="442"/>
      <c r="M861" s="442"/>
      <c r="N861" s="442"/>
      <c r="O861" s="442"/>
      <c r="P861" s="442"/>
      <c r="Q861" s="442"/>
      <c r="R861" s="108"/>
      <c r="T861" s="110"/>
      <c r="U861" s="442"/>
      <c r="V861" s="442"/>
      <c r="W861" s="442"/>
      <c r="X861" s="442"/>
      <c r="Y861" s="442"/>
      <c r="Z861" s="442"/>
      <c r="AA861" s="111"/>
      <c r="AT861" s="112" t="s">
        <v>130</v>
      </c>
      <c r="AU861" s="112" t="s">
        <v>128</v>
      </c>
      <c r="AV861" s="109" t="s">
        <v>118</v>
      </c>
      <c r="AW861" s="109" t="s">
        <v>131</v>
      </c>
      <c r="AX861" s="109" t="s">
        <v>119</v>
      </c>
      <c r="AY861" s="112" t="s">
        <v>120</v>
      </c>
    </row>
    <row r="862" spans="2:64" s="86" customFormat="1" ht="22.5" customHeight="1" x14ac:dyDescent="0.25">
      <c r="B862" s="81"/>
      <c r="C862" s="440"/>
      <c r="D862" s="440"/>
      <c r="E862" s="83" t="s">
        <v>125</v>
      </c>
      <c r="F862" s="663" t="s">
        <v>1177</v>
      </c>
      <c r="G862" s="662"/>
      <c r="H862" s="662"/>
      <c r="I862" s="662"/>
      <c r="J862" s="440"/>
      <c r="K862" s="84">
        <v>237</v>
      </c>
      <c r="L862" s="440"/>
      <c r="M862" s="440"/>
      <c r="N862" s="440"/>
      <c r="O862" s="440"/>
      <c r="P862" s="440"/>
      <c r="Q862" s="440"/>
      <c r="R862" s="85"/>
      <c r="T862" s="87"/>
      <c r="U862" s="440"/>
      <c r="V862" s="440"/>
      <c r="W862" s="440"/>
      <c r="X862" s="440"/>
      <c r="Y862" s="440"/>
      <c r="Z862" s="440"/>
      <c r="AA862" s="88"/>
      <c r="AT862" s="89" t="s">
        <v>130</v>
      </c>
      <c r="AU862" s="89" t="s">
        <v>128</v>
      </c>
      <c r="AV862" s="86" t="s">
        <v>128</v>
      </c>
      <c r="AW862" s="86" t="s">
        <v>131</v>
      </c>
      <c r="AX862" s="86" t="s">
        <v>119</v>
      </c>
      <c r="AY862" s="89" t="s">
        <v>120</v>
      </c>
    </row>
    <row r="863" spans="2:64" s="86" customFormat="1" ht="31.5" customHeight="1" x14ac:dyDescent="0.25">
      <c r="B863" s="81"/>
      <c r="C863" s="440"/>
      <c r="D863" s="440"/>
      <c r="E863" s="83" t="s">
        <v>125</v>
      </c>
      <c r="F863" s="663" t="s">
        <v>1178</v>
      </c>
      <c r="G863" s="662"/>
      <c r="H863" s="662"/>
      <c r="I863" s="662"/>
      <c r="J863" s="440"/>
      <c r="K863" s="84">
        <v>32.241999999999997</v>
      </c>
      <c r="L863" s="440"/>
      <c r="M863" s="440"/>
      <c r="N863" s="440"/>
      <c r="O863" s="440"/>
      <c r="P863" s="440"/>
      <c r="Q863" s="440"/>
      <c r="R863" s="85"/>
      <c r="T863" s="87"/>
      <c r="U863" s="440"/>
      <c r="V863" s="440"/>
      <c r="W863" s="440"/>
      <c r="X863" s="440"/>
      <c r="Y863" s="440"/>
      <c r="Z863" s="440"/>
      <c r="AA863" s="88"/>
      <c r="AT863" s="89" t="s">
        <v>130</v>
      </c>
      <c r="AU863" s="89" t="s">
        <v>128</v>
      </c>
      <c r="AV863" s="86" t="s">
        <v>128</v>
      </c>
      <c r="AW863" s="86" t="s">
        <v>131</v>
      </c>
      <c r="AX863" s="86" t="s">
        <v>119</v>
      </c>
      <c r="AY863" s="89" t="s">
        <v>120</v>
      </c>
    </row>
    <row r="864" spans="2:64" s="95" customFormat="1" ht="22.5" customHeight="1" x14ac:dyDescent="0.25">
      <c r="B864" s="90"/>
      <c r="C864" s="441"/>
      <c r="D864" s="441"/>
      <c r="E864" s="92" t="s">
        <v>125</v>
      </c>
      <c r="F864" s="664" t="s">
        <v>146</v>
      </c>
      <c r="G864" s="665"/>
      <c r="H864" s="665"/>
      <c r="I864" s="665"/>
      <c r="J864" s="441"/>
      <c r="K864" s="93">
        <v>269.24200000000002</v>
      </c>
      <c r="L864" s="441"/>
      <c r="M864" s="441"/>
      <c r="N864" s="441"/>
      <c r="O864" s="441"/>
      <c r="P864" s="441"/>
      <c r="Q864" s="441"/>
      <c r="R864" s="94"/>
      <c r="T864" s="96"/>
      <c r="U864" s="441"/>
      <c r="V864" s="441"/>
      <c r="W864" s="441"/>
      <c r="X864" s="441"/>
      <c r="Y864" s="441"/>
      <c r="Z864" s="441"/>
      <c r="AA864" s="97"/>
      <c r="AT864" s="98" t="s">
        <v>130</v>
      </c>
      <c r="AU864" s="98" t="s">
        <v>128</v>
      </c>
      <c r="AV864" s="95" t="s">
        <v>127</v>
      </c>
      <c r="AW864" s="95" t="s">
        <v>131</v>
      </c>
      <c r="AX864" s="95" t="s">
        <v>118</v>
      </c>
      <c r="AY864" s="98" t="s">
        <v>120</v>
      </c>
    </row>
    <row r="865" spans="2:64" s="17" customFormat="1" ht="31.5" customHeight="1" x14ac:dyDescent="0.25">
      <c r="B865" s="70"/>
      <c r="C865" s="101" t="s">
        <v>1187</v>
      </c>
      <c r="D865" s="101" t="s">
        <v>195</v>
      </c>
      <c r="E865" s="102" t="s">
        <v>1128</v>
      </c>
      <c r="F865" s="677" t="s">
        <v>1129</v>
      </c>
      <c r="G865" s="678"/>
      <c r="H865" s="678"/>
      <c r="I865" s="678"/>
      <c r="J865" s="103" t="s">
        <v>172</v>
      </c>
      <c r="K865" s="104">
        <v>311.24</v>
      </c>
      <c r="L865" s="670"/>
      <c r="M865" s="678"/>
      <c r="N865" s="670">
        <f>ROUND(L865*K865,2)</f>
        <v>0</v>
      </c>
      <c r="O865" s="667"/>
      <c r="P865" s="667"/>
      <c r="Q865" s="667"/>
      <c r="R865" s="75"/>
      <c r="T865" s="76" t="s">
        <v>125</v>
      </c>
      <c r="U865" s="77" t="s">
        <v>126</v>
      </c>
      <c r="V865" s="78">
        <v>0</v>
      </c>
      <c r="W865" s="78">
        <f>V865*K865</f>
        <v>0</v>
      </c>
      <c r="X865" s="78">
        <v>4.0000000000000002E-4</v>
      </c>
      <c r="Y865" s="78">
        <f>X865*K865</f>
        <v>0.12449600000000001</v>
      </c>
      <c r="Z865" s="78">
        <v>0</v>
      </c>
      <c r="AA865" s="79">
        <f>Z865*K865</f>
        <v>0</v>
      </c>
      <c r="AR865" s="30" t="s">
        <v>258</v>
      </c>
      <c r="AT865" s="30" t="s">
        <v>195</v>
      </c>
      <c r="AU865" s="30" t="s">
        <v>128</v>
      </c>
      <c r="AY865" s="30" t="s">
        <v>120</v>
      </c>
      <c r="BE865" s="80">
        <f>IF(U865="základní",N865,0)</f>
        <v>0</v>
      </c>
      <c r="BF865" s="80">
        <f>IF(U865="snížená",N865,0)</f>
        <v>0</v>
      </c>
      <c r="BG865" s="80">
        <f>IF(U865="zákl. přenesená",N865,0)</f>
        <v>0</v>
      </c>
      <c r="BH865" s="80">
        <f>IF(U865="sníž. přenesená",N865,0)</f>
        <v>0</v>
      </c>
      <c r="BI865" s="80">
        <f>IF(U865="nulová",N865,0)</f>
        <v>0</v>
      </c>
      <c r="BJ865" s="30" t="s">
        <v>118</v>
      </c>
      <c r="BK865" s="80">
        <f>ROUND(L865*K865,2)</f>
        <v>0</v>
      </c>
      <c r="BL865" s="30" t="s">
        <v>194</v>
      </c>
    </row>
    <row r="866" spans="2:64" s="17" customFormat="1" ht="54" customHeight="1" x14ac:dyDescent="0.25">
      <c r="B866" s="18"/>
      <c r="C866" s="443"/>
      <c r="D866" s="443"/>
      <c r="E866" s="443"/>
      <c r="F866" s="679" t="s">
        <v>1130</v>
      </c>
      <c r="G866" s="680"/>
      <c r="H866" s="680"/>
      <c r="I866" s="680"/>
      <c r="J866" s="443"/>
      <c r="K866" s="443"/>
      <c r="L866" s="443"/>
      <c r="M866" s="443"/>
      <c r="N866" s="443"/>
      <c r="O866" s="443"/>
      <c r="P866" s="443"/>
      <c r="Q866" s="443"/>
      <c r="R866" s="19"/>
      <c r="T866" s="99"/>
      <c r="U866" s="443"/>
      <c r="V866" s="443"/>
      <c r="W866" s="443"/>
      <c r="X866" s="443"/>
      <c r="Y866" s="443"/>
      <c r="Z866" s="443"/>
      <c r="AA866" s="100"/>
      <c r="AT866" s="30" t="s">
        <v>193</v>
      </c>
      <c r="AU866" s="30" t="s">
        <v>128</v>
      </c>
    </row>
    <row r="867" spans="2:64" s="86" customFormat="1" ht="31.5" customHeight="1" x14ac:dyDescent="0.25">
      <c r="B867" s="81"/>
      <c r="C867" s="440"/>
      <c r="D867" s="440"/>
      <c r="E867" s="83" t="s">
        <v>125</v>
      </c>
      <c r="F867" s="663" t="s">
        <v>1188</v>
      </c>
      <c r="G867" s="662"/>
      <c r="H867" s="662"/>
      <c r="I867" s="662"/>
      <c r="J867" s="440"/>
      <c r="K867" s="84">
        <v>311.24</v>
      </c>
      <c r="L867" s="440"/>
      <c r="M867" s="440"/>
      <c r="N867" s="440"/>
      <c r="O867" s="440"/>
      <c r="P867" s="440"/>
      <c r="Q867" s="440"/>
      <c r="R867" s="85"/>
      <c r="T867" s="87"/>
      <c r="U867" s="440"/>
      <c r="V867" s="440"/>
      <c r="W867" s="440"/>
      <c r="X867" s="440"/>
      <c r="Y867" s="440"/>
      <c r="Z867" s="440"/>
      <c r="AA867" s="88"/>
      <c r="AT867" s="89" t="s">
        <v>130</v>
      </c>
      <c r="AU867" s="89" t="s">
        <v>128</v>
      </c>
      <c r="AV867" s="86" t="s">
        <v>128</v>
      </c>
      <c r="AW867" s="86" t="s">
        <v>131</v>
      </c>
      <c r="AX867" s="86" t="s">
        <v>118</v>
      </c>
      <c r="AY867" s="89" t="s">
        <v>120</v>
      </c>
    </row>
    <row r="868" spans="2:64" s="17" customFormat="1" ht="31.5" customHeight="1" x14ac:dyDescent="0.25">
      <c r="B868" s="70"/>
      <c r="C868" s="71" t="s">
        <v>1189</v>
      </c>
      <c r="D868" s="71" t="s">
        <v>121</v>
      </c>
      <c r="E868" s="72" t="s">
        <v>1190</v>
      </c>
      <c r="F868" s="671" t="s">
        <v>1191</v>
      </c>
      <c r="G868" s="667"/>
      <c r="H868" s="667"/>
      <c r="I868" s="667"/>
      <c r="J868" s="73" t="s">
        <v>191</v>
      </c>
      <c r="K868" s="74">
        <v>0.84799999999999998</v>
      </c>
      <c r="L868" s="666"/>
      <c r="M868" s="667"/>
      <c r="N868" s="666">
        <f>ROUND(L868*K868,2)</f>
        <v>0</v>
      </c>
      <c r="O868" s="667"/>
      <c r="P868" s="667"/>
      <c r="Q868" s="667"/>
      <c r="R868" s="75"/>
      <c r="T868" s="76" t="s">
        <v>125</v>
      </c>
      <c r="U868" s="77" t="s">
        <v>126</v>
      </c>
      <c r="V868" s="78">
        <v>1.238</v>
      </c>
      <c r="W868" s="78">
        <f>V868*K868</f>
        <v>1.0498239999999999</v>
      </c>
      <c r="X868" s="78">
        <v>0</v>
      </c>
      <c r="Y868" s="78">
        <f>X868*K868</f>
        <v>0</v>
      </c>
      <c r="Z868" s="78">
        <v>0</v>
      </c>
      <c r="AA868" s="79">
        <f>Z868*K868</f>
        <v>0</v>
      </c>
      <c r="AR868" s="30" t="s">
        <v>194</v>
      </c>
      <c r="AT868" s="30" t="s">
        <v>121</v>
      </c>
      <c r="AU868" s="30" t="s">
        <v>128</v>
      </c>
      <c r="AY868" s="30" t="s">
        <v>120</v>
      </c>
      <c r="BE868" s="80">
        <f>IF(U868="základní",N868,0)</f>
        <v>0</v>
      </c>
      <c r="BF868" s="80">
        <f>IF(U868="snížená",N868,0)</f>
        <v>0</v>
      </c>
      <c r="BG868" s="80">
        <f>IF(U868="zákl. přenesená",N868,0)</f>
        <v>0</v>
      </c>
      <c r="BH868" s="80">
        <f>IF(U868="sníž. přenesená",N868,0)</f>
        <v>0</v>
      </c>
      <c r="BI868" s="80">
        <f>IF(U868="nulová",N868,0)</f>
        <v>0</v>
      </c>
      <c r="BJ868" s="30" t="s">
        <v>118</v>
      </c>
      <c r="BK868" s="80">
        <f>ROUND(L868*K868,2)</f>
        <v>0</v>
      </c>
      <c r="BL868" s="30" t="s">
        <v>194</v>
      </c>
    </row>
    <row r="869" spans="2:64" s="17" customFormat="1" ht="31.5" customHeight="1" x14ac:dyDescent="0.25">
      <c r="B869" s="70"/>
      <c r="C869" s="71" t="s">
        <v>1192</v>
      </c>
      <c r="D869" s="71" t="s">
        <v>121</v>
      </c>
      <c r="E869" s="72" t="s">
        <v>1193</v>
      </c>
      <c r="F869" s="671" t="s">
        <v>1194</v>
      </c>
      <c r="G869" s="667"/>
      <c r="H869" s="667"/>
      <c r="I869" s="667"/>
      <c r="J869" s="73" t="s">
        <v>172</v>
      </c>
      <c r="K869" s="74">
        <v>0.25</v>
      </c>
      <c r="L869" s="666"/>
      <c r="M869" s="667"/>
      <c r="N869" s="666">
        <f>ROUND(L869*K869,2)</f>
        <v>0</v>
      </c>
      <c r="O869" s="667"/>
      <c r="P869" s="667"/>
      <c r="Q869" s="667"/>
      <c r="R869" s="75"/>
      <c r="T869" s="76" t="s">
        <v>125</v>
      </c>
      <c r="U869" s="77" t="s">
        <v>126</v>
      </c>
      <c r="V869" s="78">
        <v>5.1999999999999998E-2</v>
      </c>
      <c r="W869" s="78">
        <f>V869*K869</f>
        <v>1.2999999999999999E-2</v>
      </c>
      <c r="X869" s="78">
        <v>0</v>
      </c>
      <c r="Y869" s="78">
        <f>X869*K869</f>
        <v>0</v>
      </c>
      <c r="Z869" s="78">
        <v>0.01</v>
      </c>
      <c r="AA869" s="79">
        <f>Z869*K869</f>
        <v>2.5000000000000001E-3</v>
      </c>
      <c r="AR869" s="30" t="s">
        <v>194</v>
      </c>
      <c r="AT869" s="30" t="s">
        <v>121</v>
      </c>
      <c r="AU869" s="30" t="s">
        <v>128</v>
      </c>
      <c r="AY869" s="30" t="s">
        <v>120</v>
      </c>
      <c r="BE869" s="80">
        <f>IF(U869="základní",N869,0)</f>
        <v>0</v>
      </c>
      <c r="BF869" s="80">
        <f>IF(U869="snížená",N869,0)</f>
        <v>0</v>
      </c>
      <c r="BG869" s="80">
        <f>IF(U869="zákl. přenesená",N869,0)</f>
        <v>0</v>
      </c>
      <c r="BH869" s="80">
        <f>IF(U869="sníž. přenesená",N869,0)</f>
        <v>0</v>
      </c>
      <c r="BI869" s="80">
        <f>IF(U869="nulová",N869,0)</f>
        <v>0</v>
      </c>
      <c r="BJ869" s="30" t="s">
        <v>118</v>
      </c>
      <c r="BK869" s="80">
        <f>ROUND(L869*K869,2)</f>
        <v>0</v>
      </c>
      <c r="BL869" s="30" t="s">
        <v>194</v>
      </c>
    </row>
    <row r="870" spans="2:64" s="86" customFormat="1" ht="31.5" customHeight="1" x14ac:dyDescent="0.25">
      <c r="B870" s="81"/>
      <c r="C870" s="440"/>
      <c r="D870" s="440"/>
      <c r="E870" s="83" t="s">
        <v>125</v>
      </c>
      <c r="F870" s="661" t="s">
        <v>1195</v>
      </c>
      <c r="G870" s="662"/>
      <c r="H870" s="662"/>
      <c r="I870" s="662"/>
      <c r="J870" s="440"/>
      <c r="K870" s="84">
        <v>0.25</v>
      </c>
      <c r="L870" s="440"/>
      <c r="M870" s="440"/>
      <c r="N870" s="440"/>
      <c r="O870" s="440"/>
      <c r="P870" s="440"/>
      <c r="Q870" s="440"/>
      <c r="R870" s="85"/>
      <c r="T870" s="87"/>
      <c r="U870" s="440"/>
      <c r="V870" s="440"/>
      <c r="W870" s="440"/>
      <c r="X870" s="440"/>
      <c r="Y870" s="440"/>
      <c r="Z870" s="440"/>
      <c r="AA870" s="88"/>
      <c r="AT870" s="89" t="s">
        <v>130</v>
      </c>
      <c r="AU870" s="89" t="s">
        <v>128</v>
      </c>
      <c r="AV870" s="86" t="s">
        <v>128</v>
      </c>
      <c r="AW870" s="86" t="s">
        <v>131</v>
      </c>
      <c r="AX870" s="86" t="s">
        <v>118</v>
      </c>
      <c r="AY870" s="89" t="s">
        <v>120</v>
      </c>
    </row>
    <row r="871" spans="2:64" s="62" customFormat="1" ht="29.85" customHeight="1" x14ac:dyDescent="0.3">
      <c r="B871" s="58"/>
      <c r="C871" s="59"/>
      <c r="D871" s="69" t="s">
        <v>90</v>
      </c>
      <c r="E871" s="69"/>
      <c r="F871" s="69"/>
      <c r="G871" s="69"/>
      <c r="H871" s="69"/>
      <c r="I871" s="69"/>
      <c r="J871" s="69"/>
      <c r="K871" s="69"/>
      <c r="L871" s="69"/>
      <c r="M871" s="69"/>
      <c r="N871" s="659">
        <f>BK871</f>
        <v>0</v>
      </c>
      <c r="O871" s="660"/>
      <c r="P871" s="660"/>
      <c r="Q871" s="660"/>
      <c r="R871" s="61"/>
      <c r="T871" s="63"/>
      <c r="U871" s="59"/>
      <c r="V871" s="59"/>
      <c r="W871" s="64">
        <f>SUM(W872:W878)</f>
        <v>3.126468</v>
      </c>
      <c r="X871" s="59"/>
      <c r="Y871" s="64">
        <f>SUM(Y872:Y878)</f>
        <v>0.26635999999999999</v>
      </c>
      <c r="Z871" s="59"/>
      <c r="AA871" s="65">
        <f>SUM(AA872:AA878)</f>
        <v>0</v>
      </c>
      <c r="AR871" s="66" t="s">
        <v>128</v>
      </c>
      <c r="AT871" s="67" t="s">
        <v>117</v>
      </c>
      <c r="AU871" s="67" t="s">
        <v>118</v>
      </c>
      <c r="AY871" s="66" t="s">
        <v>120</v>
      </c>
      <c r="BK871" s="68">
        <f>SUM(BK872:BK878)</f>
        <v>0</v>
      </c>
    </row>
    <row r="872" spans="2:64" s="17" customFormat="1" ht="44.25" customHeight="1" x14ac:dyDescent="0.25">
      <c r="B872" s="70"/>
      <c r="C872" s="71" t="s">
        <v>1196</v>
      </c>
      <c r="D872" s="71" t="s">
        <v>121</v>
      </c>
      <c r="E872" s="72" t="s">
        <v>1197</v>
      </c>
      <c r="F872" s="671" t="s">
        <v>1198</v>
      </c>
      <c r="G872" s="667"/>
      <c r="H872" s="667"/>
      <c r="I872" s="667"/>
      <c r="J872" s="73" t="s">
        <v>172</v>
      </c>
      <c r="K872" s="74">
        <v>26.114000000000001</v>
      </c>
      <c r="L872" s="666"/>
      <c r="M872" s="667"/>
      <c r="N872" s="666">
        <f>ROUND(L872*K872,2)</f>
        <v>0</v>
      </c>
      <c r="O872" s="667"/>
      <c r="P872" s="667"/>
      <c r="Q872" s="667"/>
      <c r="R872" s="75"/>
      <c r="T872" s="76" t="s">
        <v>125</v>
      </c>
      <c r="U872" s="77" t="s">
        <v>126</v>
      </c>
      <c r="V872" s="78">
        <v>0.10199999999999999</v>
      </c>
      <c r="W872" s="78">
        <f>V872*K872</f>
        <v>2.6636280000000001</v>
      </c>
      <c r="X872" s="78">
        <v>0</v>
      </c>
      <c r="Y872" s="78">
        <f>X872*K872</f>
        <v>0</v>
      </c>
      <c r="Z872" s="78">
        <v>0</v>
      </c>
      <c r="AA872" s="79">
        <f>Z872*K872</f>
        <v>0</v>
      </c>
      <c r="AR872" s="30" t="s">
        <v>194</v>
      </c>
      <c r="AT872" s="30" t="s">
        <v>121</v>
      </c>
      <c r="AU872" s="30" t="s">
        <v>128</v>
      </c>
      <c r="AY872" s="30" t="s">
        <v>120</v>
      </c>
      <c r="BE872" s="80">
        <f>IF(U872="základní",N872,0)</f>
        <v>0</v>
      </c>
      <c r="BF872" s="80">
        <f>IF(U872="snížená",N872,0)</f>
        <v>0</v>
      </c>
      <c r="BG872" s="80">
        <f>IF(U872="zákl. přenesená",N872,0)</f>
        <v>0</v>
      </c>
      <c r="BH872" s="80">
        <f>IF(U872="sníž. přenesená",N872,0)</f>
        <v>0</v>
      </c>
      <c r="BI872" s="80">
        <f>IF(U872="nulová",N872,0)</f>
        <v>0</v>
      </c>
      <c r="BJ872" s="30" t="s">
        <v>118</v>
      </c>
      <c r="BK872" s="80">
        <f>ROUND(L872*K872,2)</f>
        <v>0</v>
      </c>
      <c r="BL872" s="30" t="s">
        <v>194</v>
      </c>
    </row>
    <row r="873" spans="2:64" s="86" customFormat="1" ht="31.5" customHeight="1" x14ac:dyDescent="0.25">
      <c r="B873" s="81"/>
      <c r="C873" s="440"/>
      <c r="D873" s="440"/>
      <c r="E873" s="83" t="s">
        <v>125</v>
      </c>
      <c r="F873" s="661" t="s">
        <v>1199</v>
      </c>
      <c r="G873" s="662"/>
      <c r="H873" s="662"/>
      <c r="I873" s="662"/>
      <c r="J873" s="440"/>
      <c r="K873" s="84">
        <v>10.821999999999999</v>
      </c>
      <c r="L873" s="440"/>
      <c r="M873" s="440"/>
      <c r="N873" s="440"/>
      <c r="O873" s="440"/>
      <c r="P873" s="440"/>
      <c r="Q873" s="440"/>
      <c r="R873" s="85"/>
      <c r="T873" s="87"/>
      <c r="U873" s="440"/>
      <c r="V873" s="440"/>
      <c r="W873" s="440"/>
      <c r="X873" s="440"/>
      <c r="Y873" s="440"/>
      <c r="Z873" s="440"/>
      <c r="AA873" s="88"/>
      <c r="AT873" s="89" t="s">
        <v>130</v>
      </c>
      <c r="AU873" s="89" t="s">
        <v>128</v>
      </c>
      <c r="AV873" s="86" t="s">
        <v>128</v>
      </c>
      <c r="AW873" s="86" t="s">
        <v>131</v>
      </c>
      <c r="AX873" s="86" t="s">
        <v>119</v>
      </c>
      <c r="AY873" s="89" t="s">
        <v>120</v>
      </c>
    </row>
    <row r="874" spans="2:64" s="86" customFormat="1" ht="57" customHeight="1" x14ac:dyDescent="0.25">
      <c r="B874" s="81"/>
      <c r="C874" s="440"/>
      <c r="D874" s="440"/>
      <c r="E874" s="83" t="s">
        <v>125</v>
      </c>
      <c r="F874" s="663" t="s">
        <v>1200</v>
      </c>
      <c r="G874" s="662"/>
      <c r="H874" s="662"/>
      <c r="I874" s="662"/>
      <c r="J874" s="440"/>
      <c r="K874" s="84">
        <v>15.292</v>
      </c>
      <c r="L874" s="440"/>
      <c r="M874" s="440"/>
      <c r="N874" s="440"/>
      <c r="O874" s="440"/>
      <c r="P874" s="440"/>
      <c r="Q874" s="440"/>
      <c r="R874" s="85"/>
      <c r="T874" s="87"/>
      <c r="U874" s="440"/>
      <c r="V874" s="440"/>
      <c r="W874" s="440"/>
      <c r="X874" s="440"/>
      <c r="Y874" s="440"/>
      <c r="Z874" s="440"/>
      <c r="AA874" s="88"/>
      <c r="AT874" s="89" t="s">
        <v>130</v>
      </c>
      <c r="AU874" s="89" t="s">
        <v>128</v>
      </c>
      <c r="AV874" s="86" t="s">
        <v>128</v>
      </c>
      <c r="AW874" s="86" t="s">
        <v>131</v>
      </c>
      <c r="AX874" s="86" t="s">
        <v>119</v>
      </c>
      <c r="AY874" s="89" t="s">
        <v>120</v>
      </c>
    </row>
    <row r="875" spans="2:64" s="95" customFormat="1" ht="22.5" customHeight="1" x14ac:dyDescent="0.25">
      <c r="B875" s="90"/>
      <c r="C875" s="441"/>
      <c r="D875" s="441"/>
      <c r="E875" s="92" t="s">
        <v>125</v>
      </c>
      <c r="F875" s="664" t="s">
        <v>146</v>
      </c>
      <c r="G875" s="665"/>
      <c r="H875" s="665"/>
      <c r="I875" s="665"/>
      <c r="J875" s="441"/>
      <c r="K875" s="93">
        <v>26.114000000000001</v>
      </c>
      <c r="L875" s="441"/>
      <c r="M875" s="441"/>
      <c r="N875" s="441"/>
      <c r="O875" s="441"/>
      <c r="P875" s="441"/>
      <c r="Q875" s="441"/>
      <c r="R875" s="94"/>
      <c r="T875" s="96"/>
      <c r="U875" s="441"/>
      <c r="V875" s="441"/>
      <c r="W875" s="441"/>
      <c r="X875" s="441"/>
      <c r="Y875" s="441"/>
      <c r="Z875" s="441"/>
      <c r="AA875" s="97"/>
      <c r="AT875" s="98" t="s">
        <v>130</v>
      </c>
      <c r="AU875" s="98" t="s">
        <v>128</v>
      </c>
      <c r="AV875" s="95" t="s">
        <v>127</v>
      </c>
      <c r="AW875" s="95" t="s">
        <v>131</v>
      </c>
      <c r="AX875" s="95" t="s">
        <v>118</v>
      </c>
      <c r="AY875" s="98" t="s">
        <v>120</v>
      </c>
    </row>
    <row r="876" spans="2:64" s="17" customFormat="1" ht="31.5" customHeight="1" x14ac:dyDescent="0.25">
      <c r="B876" s="70"/>
      <c r="C876" s="101" t="s">
        <v>1201</v>
      </c>
      <c r="D876" s="101" t="s">
        <v>195</v>
      </c>
      <c r="E876" s="102" t="s">
        <v>1202</v>
      </c>
      <c r="F876" s="677" t="s">
        <v>1203</v>
      </c>
      <c r="G876" s="678"/>
      <c r="H876" s="678"/>
      <c r="I876" s="678"/>
      <c r="J876" s="103" t="s">
        <v>172</v>
      </c>
      <c r="K876" s="104">
        <v>26.635999999999999</v>
      </c>
      <c r="L876" s="670"/>
      <c r="M876" s="678"/>
      <c r="N876" s="670">
        <f>ROUND(L876*K876,2)</f>
        <v>0</v>
      </c>
      <c r="O876" s="667"/>
      <c r="P876" s="667"/>
      <c r="Q876" s="667"/>
      <c r="R876" s="75"/>
      <c r="T876" s="76" t="s">
        <v>125</v>
      </c>
      <c r="U876" s="77" t="s">
        <v>126</v>
      </c>
      <c r="V876" s="78">
        <v>0</v>
      </c>
      <c r="W876" s="78">
        <f>V876*K876</f>
        <v>0</v>
      </c>
      <c r="X876" s="78">
        <v>0.01</v>
      </c>
      <c r="Y876" s="78">
        <f>X876*K876</f>
        <v>0.26635999999999999</v>
      </c>
      <c r="Z876" s="78">
        <v>0</v>
      </c>
      <c r="AA876" s="79">
        <f>Z876*K876</f>
        <v>0</v>
      </c>
      <c r="AR876" s="30" t="s">
        <v>258</v>
      </c>
      <c r="AT876" s="30" t="s">
        <v>195</v>
      </c>
      <c r="AU876" s="30" t="s">
        <v>128</v>
      </c>
      <c r="AY876" s="30" t="s">
        <v>120</v>
      </c>
      <c r="BE876" s="80">
        <f>IF(U876="základní",N876,0)</f>
        <v>0</v>
      </c>
      <c r="BF876" s="80">
        <f>IF(U876="snížená",N876,0)</f>
        <v>0</v>
      </c>
      <c r="BG876" s="80">
        <f>IF(U876="zákl. přenesená",N876,0)</f>
        <v>0</v>
      </c>
      <c r="BH876" s="80">
        <f>IF(U876="sníž. přenesená",N876,0)</f>
        <v>0</v>
      </c>
      <c r="BI876" s="80">
        <f>IF(U876="nulová",N876,0)</f>
        <v>0</v>
      </c>
      <c r="BJ876" s="30" t="s">
        <v>118</v>
      </c>
      <c r="BK876" s="80">
        <f>ROUND(L876*K876,2)</f>
        <v>0</v>
      </c>
      <c r="BL876" s="30" t="s">
        <v>194</v>
      </c>
    </row>
    <row r="877" spans="2:64" s="86" customFormat="1" ht="22.5" customHeight="1" x14ac:dyDescent="0.25">
      <c r="B877" s="81"/>
      <c r="C877" s="440"/>
      <c r="D877" s="440"/>
      <c r="E877" s="83" t="s">
        <v>125</v>
      </c>
      <c r="F877" s="661" t="s">
        <v>1204</v>
      </c>
      <c r="G877" s="662"/>
      <c r="H877" s="662"/>
      <c r="I877" s="662"/>
      <c r="J877" s="440"/>
      <c r="K877" s="84">
        <v>26.635999999999999</v>
      </c>
      <c r="L877" s="440"/>
      <c r="M877" s="440"/>
      <c r="N877" s="440"/>
      <c r="O877" s="440"/>
      <c r="P877" s="440"/>
      <c r="Q877" s="440"/>
      <c r="R877" s="85"/>
      <c r="T877" s="87"/>
      <c r="U877" s="440"/>
      <c r="V877" s="440"/>
      <c r="W877" s="440"/>
      <c r="X877" s="440"/>
      <c r="Y877" s="440"/>
      <c r="Z877" s="440"/>
      <c r="AA877" s="88"/>
      <c r="AT877" s="89" t="s">
        <v>130</v>
      </c>
      <c r="AU877" s="89" t="s">
        <v>128</v>
      </c>
      <c r="AV877" s="86" t="s">
        <v>128</v>
      </c>
      <c r="AW877" s="86" t="s">
        <v>131</v>
      </c>
      <c r="AX877" s="86" t="s">
        <v>118</v>
      </c>
      <c r="AY877" s="89" t="s">
        <v>120</v>
      </c>
    </row>
    <row r="878" spans="2:64" s="17" customFormat="1" ht="31.5" customHeight="1" x14ac:dyDescent="0.25">
      <c r="B878" s="70"/>
      <c r="C878" s="71" t="s">
        <v>1205</v>
      </c>
      <c r="D878" s="71" t="s">
        <v>121</v>
      </c>
      <c r="E878" s="72" t="s">
        <v>1206</v>
      </c>
      <c r="F878" s="671" t="s">
        <v>1207</v>
      </c>
      <c r="G878" s="667"/>
      <c r="H878" s="667"/>
      <c r="I878" s="667"/>
      <c r="J878" s="73" t="s">
        <v>191</v>
      </c>
      <c r="K878" s="74">
        <v>0.26600000000000001</v>
      </c>
      <c r="L878" s="666"/>
      <c r="M878" s="667"/>
      <c r="N878" s="666">
        <f>ROUND(L878*K878,2)</f>
        <v>0</v>
      </c>
      <c r="O878" s="667"/>
      <c r="P878" s="667"/>
      <c r="Q878" s="667"/>
      <c r="R878" s="75"/>
      <c r="T878" s="76" t="s">
        <v>125</v>
      </c>
      <c r="U878" s="77" t="s">
        <v>126</v>
      </c>
      <c r="V878" s="78">
        <v>1.74</v>
      </c>
      <c r="W878" s="78">
        <f>V878*K878</f>
        <v>0.46284000000000003</v>
      </c>
      <c r="X878" s="78">
        <v>0</v>
      </c>
      <c r="Y878" s="78">
        <f>X878*K878</f>
        <v>0</v>
      </c>
      <c r="Z878" s="78">
        <v>0</v>
      </c>
      <c r="AA878" s="79">
        <f>Z878*K878</f>
        <v>0</v>
      </c>
      <c r="AR878" s="30" t="s">
        <v>194</v>
      </c>
      <c r="AT878" s="30" t="s">
        <v>121</v>
      </c>
      <c r="AU878" s="30" t="s">
        <v>128</v>
      </c>
      <c r="AY878" s="30" t="s">
        <v>120</v>
      </c>
      <c r="BE878" s="80">
        <f>IF(U878="základní",N878,0)</f>
        <v>0</v>
      </c>
      <c r="BF878" s="80">
        <f>IF(U878="snížená",N878,0)</f>
        <v>0</v>
      </c>
      <c r="BG878" s="80">
        <f>IF(U878="zákl. přenesená",N878,0)</f>
        <v>0</v>
      </c>
      <c r="BH878" s="80">
        <f>IF(U878="sníž. přenesená",N878,0)</f>
        <v>0</v>
      </c>
      <c r="BI878" s="80">
        <f>IF(U878="nulová",N878,0)</f>
        <v>0</v>
      </c>
      <c r="BJ878" s="30" t="s">
        <v>118</v>
      </c>
      <c r="BK878" s="80">
        <f>ROUND(L878*K878,2)</f>
        <v>0</v>
      </c>
      <c r="BL878" s="30" t="s">
        <v>194</v>
      </c>
    </row>
    <row r="879" spans="2:64" s="62" customFormat="1" ht="29.85" customHeight="1" x14ac:dyDescent="0.3">
      <c r="B879" s="58"/>
      <c r="C879" s="59"/>
      <c r="D879" s="69" t="s">
        <v>91</v>
      </c>
      <c r="E879" s="69"/>
      <c r="F879" s="69"/>
      <c r="G879" s="69"/>
      <c r="H879" s="69"/>
      <c r="I879" s="69"/>
      <c r="J879" s="69"/>
      <c r="K879" s="69"/>
      <c r="L879" s="69"/>
      <c r="M879" s="69"/>
      <c r="N879" s="657">
        <f>BK879</f>
        <v>0</v>
      </c>
      <c r="O879" s="658"/>
      <c r="P879" s="658"/>
      <c r="Q879" s="658"/>
      <c r="R879" s="61"/>
      <c r="T879" s="63"/>
      <c r="U879" s="59"/>
      <c r="V879" s="59"/>
      <c r="W879" s="64">
        <f>SUM(W880:W900)</f>
        <v>38.301770000000005</v>
      </c>
      <c r="X879" s="59"/>
      <c r="Y879" s="64">
        <f>SUM(Y880:Y900)</f>
        <v>0.15133799999999997</v>
      </c>
      <c r="Z879" s="59"/>
      <c r="AA879" s="65">
        <f>SUM(AA880:AA900)</f>
        <v>0</v>
      </c>
      <c r="AR879" s="66" t="s">
        <v>128</v>
      </c>
      <c r="AT879" s="67" t="s">
        <v>117</v>
      </c>
      <c r="AU879" s="67" t="s">
        <v>118</v>
      </c>
      <c r="AY879" s="66" t="s">
        <v>120</v>
      </c>
      <c r="BK879" s="68">
        <f>SUM(BK880:BK900)</f>
        <v>0</v>
      </c>
    </row>
    <row r="880" spans="2:64" s="17" customFormat="1" ht="31.5" customHeight="1" x14ac:dyDescent="0.25">
      <c r="B880" s="70"/>
      <c r="C880" s="71" t="s">
        <v>1208</v>
      </c>
      <c r="D880" s="71" t="s">
        <v>121</v>
      </c>
      <c r="E880" s="72" t="s">
        <v>1209</v>
      </c>
      <c r="F880" s="671" t="s">
        <v>1210</v>
      </c>
      <c r="G880" s="667"/>
      <c r="H880" s="667"/>
      <c r="I880" s="667"/>
      <c r="J880" s="73" t="s">
        <v>532</v>
      </c>
      <c r="K880" s="74">
        <v>9.6</v>
      </c>
      <c r="L880" s="666"/>
      <c r="M880" s="667"/>
      <c r="N880" s="666">
        <f>ROUND(L880*K880,2)</f>
        <v>0</v>
      </c>
      <c r="O880" s="667"/>
      <c r="P880" s="667"/>
      <c r="Q880" s="667"/>
      <c r="R880" s="75"/>
      <c r="T880" s="76" t="s">
        <v>125</v>
      </c>
      <c r="U880" s="77" t="s">
        <v>126</v>
      </c>
      <c r="V880" s="78">
        <v>0.36299999999999999</v>
      </c>
      <c r="W880" s="78">
        <f>V880*K880</f>
        <v>3.4847999999999999</v>
      </c>
      <c r="X880" s="78">
        <v>1.2600000000000001E-3</v>
      </c>
      <c r="Y880" s="78">
        <f>X880*K880</f>
        <v>1.2096000000000001E-2</v>
      </c>
      <c r="Z880" s="78">
        <v>0</v>
      </c>
      <c r="AA880" s="79">
        <f>Z880*K880</f>
        <v>0</v>
      </c>
      <c r="AR880" s="30" t="s">
        <v>194</v>
      </c>
      <c r="AT880" s="30" t="s">
        <v>121</v>
      </c>
      <c r="AU880" s="30" t="s">
        <v>128</v>
      </c>
      <c r="AY880" s="30" t="s">
        <v>120</v>
      </c>
      <c r="BE880" s="80">
        <f>IF(U880="základní",N880,0)</f>
        <v>0</v>
      </c>
      <c r="BF880" s="80">
        <f>IF(U880="snížená",N880,0)</f>
        <v>0</v>
      </c>
      <c r="BG880" s="80">
        <f>IF(U880="zákl. přenesená",N880,0)</f>
        <v>0</v>
      </c>
      <c r="BH880" s="80">
        <f>IF(U880="sníž. přenesená",N880,0)</f>
        <v>0</v>
      </c>
      <c r="BI880" s="80">
        <f>IF(U880="nulová",N880,0)</f>
        <v>0</v>
      </c>
      <c r="BJ880" s="30" t="s">
        <v>118</v>
      </c>
      <c r="BK880" s="80">
        <f>ROUND(L880*K880,2)</f>
        <v>0</v>
      </c>
      <c r="BL880" s="30" t="s">
        <v>194</v>
      </c>
    </row>
    <row r="881" spans="2:64" s="17" customFormat="1" ht="258" customHeight="1" x14ac:dyDescent="0.25">
      <c r="B881" s="18"/>
      <c r="C881" s="443"/>
      <c r="D881" s="443"/>
      <c r="E881" s="443"/>
      <c r="F881" s="679" t="s">
        <v>1211</v>
      </c>
      <c r="G881" s="680"/>
      <c r="H881" s="680"/>
      <c r="I881" s="680"/>
      <c r="J881" s="443"/>
      <c r="K881" s="443"/>
      <c r="L881" s="443"/>
      <c r="M881" s="443"/>
      <c r="N881" s="443"/>
      <c r="O881" s="443"/>
      <c r="P881" s="443"/>
      <c r="Q881" s="443"/>
      <c r="R881" s="19"/>
      <c r="T881" s="99"/>
      <c r="U881" s="443"/>
      <c r="V881" s="443"/>
      <c r="W881" s="443"/>
      <c r="X881" s="443"/>
      <c r="Y881" s="443"/>
      <c r="Z881" s="443"/>
      <c r="AA881" s="100"/>
      <c r="AT881" s="30" t="s">
        <v>193</v>
      </c>
      <c r="AU881" s="30" t="s">
        <v>128</v>
      </c>
    </row>
    <row r="882" spans="2:64" s="86" customFormat="1" ht="22.5" customHeight="1" x14ac:dyDescent="0.25">
      <c r="B882" s="81"/>
      <c r="C882" s="440"/>
      <c r="D882" s="440"/>
      <c r="E882" s="83" t="s">
        <v>125</v>
      </c>
      <c r="F882" s="663" t="s">
        <v>1212</v>
      </c>
      <c r="G882" s="662"/>
      <c r="H882" s="662"/>
      <c r="I882" s="662"/>
      <c r="J882" s="440"/>
      <c r="K882" s="84">
        <v>9.6</v>
      </c>
      <c r="L882" s="440"/>
      <c r="M882" s="440"/>
      <c r="N882" s="440"/>
      <c r="O882" s="440"/>
      <c r="P882" s="440"/>
      <c r="Q882" s="440"/>
      <c r="R882" s="85"/>
      <c r="T882" s="87"/>
      <c r="U882" s="440"/>
      <c r="V882" s="440"/>
      <c r="W882" s="440"/>
      <c r="X882" s="440"/>
      <c r="Y882" s="440"/>
      <c r="Z882" s="440"/>
      <c r="AA882" s="88"/>
      <c r="AT882" s="89" t="s">
        <v>130</v>
      </c>
      <c r="AU882" s="89" t="s">
        <v>128</v>
      </c>
      <c r="AV882" s="86" t="s">
        <v>128</v>
      </c>
      <c r="AW882" s="86" t="s">
        <v>131</v>
      </c>
      <c r="AX882" s="86" t="s">
        <v>118</v>
      </c>
      <c r="AY882" s="89" t="s">
        <v>120</v>
      </c>
    </row>
    <row r="883" spans="2:64" s="17" customFormat="1" ht="31.5" customHeight="1" x14ac:dyDescent="0.25">
      <c r="B883" s="70"/>
      <c r="C883" s="71" t="s">
        <v>1213</v>
      </c>
      <c r="D883" s="71" t="s">
        <v>121</v>
      </c>
      <c r="E883" s="72" t="s">
        <v>1214</v>
      </c>
      <c r="F883" s="671" t="s">
        <v>1215</v>
      </c>
      <c r="G883" s="667"/>
      <c r="H883" s="667"/>
      <c r="I883" s="667"/>
      <c r="J883" s="73" t="s">
        <v>532</v>
      </c>
      <c r="K883" s="74">
        <v>75.599999999999994</v>
      </c>
      <c r="L883" s="666"/>
      <c r="M883" s="667"/>
      <c r="N883" s="666">
        <f>ROUND(L883*K883,2)</f>
        <v>0</v>
      </c>
      <c r="O883" s="667"/>
      <c r="P883" s="667"/>
      <c r="Q883" s="667"/>
      <c r="R883" s="75"/>
      <c r="T883" s="76" t="s">
        <v>125</v>
      </c>
      <c r="U883" s="77" t="s">
        <v>126</v>
      </c>
      <c r="V883" s="78">
        <v>0.38300000000000001</v>
      </c>
      <c r="W883" s="78">
        <f>V883*K883</f>
        <v>28.954799999999999</v>
      </c>
      <c r="X883" s="78">
        <v>1.7700000000000001E-3</v>
      </c>
      <c r="Y883" s="78">
        <f>X883*K883</f>
        <v>0.13381199999999999</v>
      </c>
      <c r="Z883" s="78">
        <v>0</v>
      </c>
      <c r="AA883" s="79">
        <f>Z883*K883</f>
        <v>0</v>
      </c>
      <c r="AR883" s="30" t="s">
        <v>194</v>
      </c>
      <c r="AT883" s="30" t="s">
        <v>121</v>
      </c>
      <c r="AU883" s="30" t="s">
        <v>128</v>
      </c>
      <c r="AY883" s="30" t="s">
        <v>120</v>
      </c>
      <c r="BE883" s="80">
        <f>IF(U883="základní",N883,0)</f>
        <v>0</v>
      </c>
      <c r="BF883" s="80">
        <f>IF(U883="snížená",N883,0)</f>
        <v>0</v>
      </c>
      <c r="BG883" s="80">
        <f>IF(U883="zákl. přenesená",N883,0)</f>
        <v>0</v>
      </c>
      <c r="BH883" s="80">
        <f>IF(U883="sníž. přenesená",N883,0)</f>
        <v>0</v>
      </c>
      <c r="BI883" s="80">
        <f>IF(U883="nulová",N883,0)</f>
        <v>0</v>
      </c>
      <c r="BJ883" s="30" t="s">
        <v>118</v>
      </c>
      <c r="BK883" s="80">
        <f>ROUND(L883*K883,2)</f>
        <v>0</v>
      </c>
      <c r="BL883" s="30" t="s">
        <v>194</v>
      </c>
    </row>
    <row r="884" spans="2:64" s="17" customFormat="1" ht="234" customHeight="1" x14ac:dyDescent="0.25">
      <c r="B884" s="18"/>
      <c r="C884" s="443"/>
      <c r="D884" s="443"/>
      <c r="E884" s="443"/>
      <c r="F884" s="679" t="s">
        <v>1216</v>
      </c>
      <c r="G884" s="680"/>
      <c r="H884" s="680"/>
      <c r="I884" s="680"/>
      <c r="J884" s="443"/>
      <c r="K884" s="443"/>
      <c r="L884" s="443"/>
      <c r="M884" s="443"/>
      <c r="N884" s="443"/>
      <c r="O884" s="443"/>
      <c r="P884" s="443"/>
      <c r="Q884" s="443"/>
      <c r="R884" s="19"/>
      <c r="T884" s="99"/>
      <c r="U884" s="443"/>
      <c r="V884" s="443"/>
      <c r="W884" s="443"/>
      <c r="X884" s="443"/>
      <c r="Y884" s="443"/>
      <c r="Z884" s="443"/>
      <c r="AA884" s="100"/>
      <c r="AT884" s="30" t="s">
        <v>193</v>
      </c>
      <c r="AU884" s="30" t="s">
        <v>128</v>
      </c>
    </row>
    <row r="885" spans="2:64" s="109" customFormat="1" ht="22.5" customHeight="1" x14ac:dyDescent="0.25">
      <c r="B885" s="105"/>
      <c r="C885" s="442"/>
      <c r="D885" s="442"/>
      <c r="E885" s="107" t="s">
        <v>125</v>
      </c>
      <c r="F885" s="676" t="s">
        <v>1217</v>
      </c>
      <c r="G885" s="673"/>
      <c r="H885" s="673"/>
      <c r="I885" s="673"/>
      <c r="J885" s="442"/>
      <c r="K885" s="107" t="s">
        <v>125</v>
      </c>
      <c r="L885" s="442"/>
      <c r="M885" s="442"/>
      <c r="N885" s="442"/>
      <c r="O885" s="442"/>
      <c r="P885" s="442"/>
      <c r="Q885" s="442"/>
      <c r="R885" s="108"/>
      <c r="T885" s="110"/>
      <c r="U885" s="442"/>
      <c r="V885" s="442"/>
      <c r="W885" s="442"/>
      <c r="X885" s="442"/>
      <c r="Y885" s="442"/>
      <c r="Z885" s="442"/>
      <c r="AA885" s="111"/>
      <c r="AT885" s="112" t="s">
        <v>130</v>
      </c>
      <c r="AU885" s="112" t="s">
        <v>128</v>
      </c>
      <c r="AV885" s="109" t="s">
        <v>118</v>
      </c>
      <c r="AW885" s="109" t="s">
        <v>131</v>
      </c>
      <c r="AX885" s="109" t="s">
        <v>119</v>
      </c>
      <c r="AY885" s="112" t="s">
        <v>120</v>
      </c>
    </row>
    <row r="886" spans="2:64" s="86" customFormat="1" ht="31.5" customHeight="1" x14ac:dyDescent="0.25">
      <c r="B886" s="81"/>
      <c r="C886" s="440"/>
      <c r="D886" s="440"/>
      <c r="E886" s="83" t="s">
        <v>125</v>
      </c>
      <c r="F886" s="663" t="s">
        <v>1218</v>
      </c>
      <c r="G886" s="662"/>
      <c r="H886" s="662"/>
      <c r="I886" s="662"/>
      <c r="J886" s="440"/>
      <c r="K886" s="84">
        <v>39.5</v>
      </c>
      <c r="L886" s="440"/>
      <c r="M886" s="440"/>
      <c r="N886" s="440"/>
      <c r="O886" s="440"/>
      <c r="P886" s="440"/>
      <c r="Q886" s="440"/>
      <c r="R886" s="85"/>
      <c r="T886" s="87"/>
      <c r="U886" s="440"/>
      <c r="V886" s="440"/>
      <c r="W886" s="440"/>
      <c r="X886" s="440"/>
      <c r="Y886" s="440"/>
      <c r="Z886" s="440"/>
      <c r="AA886" s="88"/>
      <c r="AT886" s="89" t="s">
        <v>130</v>
      </c>
      <c r="AU886" s="89" t="s">
        <v>128</v>
      </c>
      <c r="AV886" s="86" t="s">
        <v>128</v>
      </c>
      <c r="AW886" s="86" t="s">
        <v>131</v>
      </c>
      <c r="AX886" s="86" t="s">
        <v>119</v>
      </c>
      <c r="AY886" s="89" t="s">
        <v>120</v>
      </c>
    </row>
    <row r="887" spans="2:64" s="86" customFormat="1" ht="22.5" customHeight="1" x14ac:dyDescent="0.25">
      <c r="B887" s="81"/>
      <c r="C887" s="440"/>
      <c r="D887" s="440"/>
      <c r="E887" s="83" t="s">
        <v>125</v>
      </c>
      <c r="F887" s="663" t="s">
        <v>1219</v>
      </c>
      <c r="G887" s="662"/>
      <c r="H887" s="662"/>
      <c r="I887" s="662"/>
      <c r="J887" s="440"/>
      <c r="K887" s="84">
        <v>12.4</v>
      </c>
      <c r="L887" s="440"/>
      <c r="M887" s="440"/>
      <c r="N887" s="440"/>
      <c r="O887" s="440"/>
      <c r="P887" s="440"/>
      <c r="Q887" s="440"/>
      <c r="R887" s="85"/>
      <c r="T887" s="87"/>
      <c r="U887" s="440"/>
      <c r="V887" s="440"/>
      <c r="W887" s="440"/>
      <c r="X887" s="440"/>
      <c r="Y887" s="440"/>
      <c r="Z887" s="440"/>
      <c r="AA887" s="88"/>
      <c r="AT887" s="89" t="s">
        <v>130</v>
      </c>
      <c r="AU887" s="89" t="s">
        <v>128</v>
      </c>
      <c r="AV887" s="86" t="s">
        <v>128</v>
      </c>
      <c r="AW887" s="86" t="s">
        <v>131</v>
      </c>
      <c r="AX887" s="86" t="s">
        <v>119</v>
      </c>
      <c r="AY887" s="89" t="s">
        <v>120</v>
      </c>
    </row>
    <row r="888" spans="2:64" s="86" customFormat="1" ht="22.5" customHeight="1" x14ac:dyDescent="0.25">
      <c r="B888" s="81"/>
      <c r="C888" s="440"/>
      <c r="D888" s="440"/>
      <c r="E888" s="83" t="s">
        <v>125</v>
      </c>
      <c r="F888" s="663" t="s">
        <v>1220</v>
      </c>
      <c r="G888" s="662"/>
      <c r="H888" s="662"/>
      <c r="I888" s="662"/>
      <c r="J888" s="440"/>
      <c r="K888" s="84">
        <v>14.5</v>
      </c>
      <c r="L888" s="440"/>
      <c r="M888" s="440"/>
      <c r="N888" s="440"/>
      <c r="O888" s="440"/>
      <c r="P888" s="440"/>
      <c r="Q888" s="440"/>
      <c r="R888" s="85"/>
      <c r="T888" s="87"/>
      <c r="U888" s="440"/>
      <c r="V888" s="440"/>
      <c r="W888" s="440"/>
      <c r="X888" s="440"/>
      <c r="Y888" s="440"/>
      <c r="Z888" s="440"/>
      <c r="AA888" s="88"/>
      <c r="AT888" s="89" t="s">
        <v>130</v>
      </c>
      <c r="AU888" s="89" t="s">
        <v>128</v>
      </c>
      <c r="AV888" s="86" t="s">
        <v>128</v>
      </c>
      <c r="AW888" s="86" t="s">
        <v>131</v>
      </c>
      <c r="AX888" s="86" t="s">
        <v>119</v>
      </c>
      <c r="AY888" s="89" t="s">
        <v>120</v>
      </c>
    </row>
    <row r="889" spans="2:64" s="86" customFormat="1" ht="22.5" customHeight="1" x14ac:dyDescent="0.25">
      <c r="B889" s="81"/>
      <c r="C889" s="440"/>
      <c r="D889" s="440"/>
      <c r="E889" s="83" t="s">
        <v>125</v>
      </c>
      <c r="F889" s="663" t="s">
        <v>1221</v>
      </c>
      <c r="G889" s="662"/>
      <c r="H889" s="662"/>
      <c r="I889" s="662"/>
      <c r="J889" s="440"/>
      <c r="K889" s="84">
        <v>9.1999999999999993</v>
      </c>
      <c r="L889" s="440"/>
      <c r="M889" s="440"/>
      <c r="N889" s="440"/>
      <c r="O889" s="440"/>
      <c r="P889" s="440"/>
      <c r="Q889" s="440"/>
      <c r="R889" s="85"/>
      <c r="T889" s="87"/>
      <c r="U889" s="440"/>
      <c r="V889" s="440"/>
      <c r="W889" s="440"/>
      <c r="X889" s="440"/>
      <c r="Y889" s="440"/>
      <c r="Z889" s="440"/>
      <c r="AA889" s="88"/>
      <c r="AT889" s="89" t="s">
        <v>130</v>
      </c>
      <c r="AU889" s="89" t="s">
        <v>128</v>
      </c>
      <c r="AV889" s="86" t="s">
        <v>128</v>
      </c>
      <c r="AW889" s="86" t="s">
        <v>131</v>
      </c>
      <c r="AX889" s="86" t="s">
        <v>119</v>
      </c>
      <c r="AY889" s="89" t="s">
        <v>120</v>
      </c>
    </row>
    <row r="890" spans="2:64" s="95" customFormat="1" ht="22.5" customHeight="1" x14ac:dyDescent="0.25">
      <c r="B890" s="90"/>
      <c r="C890" s="441"/>
      <c r="D890" s="441"/>
      <c r="E890" s="92" t="s">
        <v>125</v>
      </c>
      <c r="F890" s="664" t="s">
        <v>146</v>
      </c>
      <c r="G890" s="665"/>
      <c r="H890" s="665"/>
      <c r="I890" s="665"/>
      <c r="J890" s="441"/>
      <c r="K890" s="93">
        <v>75.599999999999994</v>
      </c>
      <c r="L890" s="441"/>
      <c r="M890" s="441"/>
      <c r="N890" s="441"/>
      <c r="O890" s="441"/>
      <c r="P890" s="441"/>
      <c r="Q890" s="441"/>
      <c r="R890" s="94"/>
      <c r="T890" s="96"/>
      <c r="U890" s="441"/>
      <c r="V890" s="441"/>
      <c r="W890" s="441"/>
      <c r="X890" s="441"/>
      <c r="Y890" s="441"/>
      <c r="Z890" s="441"/>
      <c r="AA890" s="97"/>
      <c r="AT890" s="98" t="s">
        <v>130</v>
      </c>
      <c r="AU890" s="98" t="s">
        <v>128</v>
      </c>
      <c r="AV890" s="95" t="s">
        <v>127</v>
      </c>
      <c r="AW890" s="95" t="s">
        <v>131</v>
      </c>
      <c r="AX890" s="95" t="s">
        <v>118</v>
      </c>
      <c r="AY890" s="98" t="s">
        <v>120</v>
      </c>
    </row>
    <row r="891" spans="2:64" s="17" customFormat="1" ht="31.5" customHeight="1" x14ac:dyDescent="0.25">
      <c r="B891" s="70"/>
      <c r="C891" s="71" t="s">
        <v>1222</v>
      </c>
      <c r="D891" s="71" t="s">
        <v>121</v>
      </c>
      <c r="E891" s="72" t="s">
        <v>1223</v>
      </c>
      <c r="F891" s="671" t="s">
        <v>1224</v>
      </c>
      <c r="G891" s="667"/>
      <c r="H891" s="667"/>
      <c r="I891" s="667"/>
      <c r="J891" s="73" t="s">
        <v>447</v>
      </c>
      <c r="K891" s="74">
        <v>4</v>
      </c>
      <c r="L891" s="666"/>
      <c r="M891" s="667"/>
      <c r="N891" s="666">
        <f>ROUND(L891*K891,2)</f>
        <v>0</v>
      </c>
      <c r="O891" s="667"/>
      <c r="P891" s="667"/>
      <c r="Q891" s="667"/>
      <c r="R891" s="75"/>
      <c r="T891" s="76" t="s">
        <v>125</v>
      </c>
      <c r="U891" s="77" t="s">
        <v>126</v>
      </c>
      <c r="V891" s="78">
        <v>0.38</v>
      </c>
      <c r="W891" s="78">
        <f>V891*K891</f>
        <v>1.52</v>
      </c>
      <c r="X891" s="78">
        <v>7.6999999999999996E-4</v>
      </c>
      <c r="Y891" s="78">
        <f>X891*K891</f>
        <v>3.0799999999999998E-3</v>
      </c>
      <c r="Z891" s="78">
        <v>0</v>
      </c>
      <c r="AA891" s="79">
        <f>Z891*K891</f>
        <v>0</v>
      </c>
      <c r="AR891" s="30" t="s">
        <v>194</v>
      </c>
      <c r="AT891" s="30" t="s">
        <v>121</v>
      </c>
      <c r="AU891" s="30" t="s">
        <v>128</v>
      </c>
      <c r="AY891" s="30" t="s">
        <v>120</v>
      </c>
      <c r="BE891" s="80">
        <f>IF(U891="základní",N891,0)</f>
        <v>0</v>
      </c>
      <c r="BF891" s="80">
        <f>IF(U891="snížená",N891,0)</f>
        <v>0</v>
      </c>
      <c r="BG891" s="80">
        <f>IF(U891="zákl. přenesená",N891,0)</f>
        <v>0</v>
      </c>
      <c r="BH891" s="80">
        <f>IF(U891="sníž. přenesená",N891,0)</f>
        <v>0</v>
      </c>
      <c r="BI891" s="80">
        <f>IF(U891="nulová",N891,0)</f>
        <v>0</v>
      </c>
      <c r="BJ891" s="30" t="s">
        <v>118</v>
      </c>
      <c r="BK891" s="80">
        <f>ROUND(L891*K891,2)</f>
        <v>0</v>
      </c>
      <c r="BL891" s="30" t="s">
        <v>194</v>
      </c>
    </row>
    <row r="892" spans="2:64" s="17" customFormat="1" ht="78" customHeight="1" x14ac:dyDescent="0.25">
      <c r="B892" s="18"/>
      <c r="C892" s="443"/>
      <c r="D892" s="443"/>
      <c r="E892" s="443"/>
      <c r="F892" s="679" t="s">
        <v>1225</v>
      </c>
      <c r="G892" s="680"/>
      <c r="H892" s="680"/>
      <c r="I892" s="680"/>
      <c r="J892" s="443"/>
      <c r="K892" s="443"/>
      <c r="L892" s="443"/>
      <c r="M892" s="443"/>
      <c r="N892" s="443"/>
      <c r="O892" s="443"/>
      <c r="P892" s="443"/>
      <c r="Q892" s="443"/>
      <c r="R892" s="19"/>
      <c r="T892" s="99"/>
      <c r="U892" s="443"/>
      <c r="V892" s="443"/>
      <c r="W892" s="443"/>
      <c r="X892" s="443"/>
      <c r="Y892" s="443"/>
      <c r="Z892" s="443"/>
      <c r="AA892" s="100"/>
      <c r="AT892" s="30" t="s">
        <v>193</v>
      </c>
      <c r="AU892" s="30" t="s">
        <v>128</v>
      </c>
    </row>
    <row r="893" spans="2:64" s="86" customFormat="1" ht="22.5" customHeight="1" x14ac:dyDescent="0.25">
      <c r="B893" s="81"/>
      <c r="C893" s="440"/>
      <c r="D893" s="440"/>
      <c r="E893" s="83" t="s">
        <v>125</v>
      </c>
      <c r="F893" s="663" t="s">
        <v>1226</v>
      </c>
      <c r="G893" s="662"/>
      <c r="H893" s="662"/>
      <c r="I893" s="662"/>
      <c r="J893" s="440"/>
      <c r="K893" s="84">
        <v>4</v>
      </c>
      <c r="L893" s="440"/>
      <c r="M893" s="440"/>
      <c r="N893" s="440"/>
      <c r="O893" s="440"/>
      <c r="P893" s="440"/>
      <c r="Q893" s="440"/>
      <c r="R893" s="85"/>
      <c r="T893" s="87"/>
      <c r="U893" s="440"/>
      <c r="V893" s="440"/>
      <c r="W893" s="440"/>
      <c r="X893" s="440"/>
      <c r="Y893" s="440"/>
      <c r="Z893" s="440"/>
      <c r="AA893" s="88"/>
      <c r="AT893" s="89" t="s">
        <v>130</v>
      </c>
      <c r="AU893" s="89" t="s">
        <v>128</v>
      </c>
      <c r="AV893" s="86" t="s">
        <v>128</v>
      </c>
      <c r="AW893" s="86" t="s">
        <v>131</v>
      </c>
      <c r="AX893" s="86" t="s">
        <v>118</v>
      </c>
      <c r="AY893" s="89" t="s">
        <v>120</v>
      </c>
    </row>
    <row r="894" spans="2:64" s="17" customFormat="1" ht="31.5" customHeight="1" x14ac:dyDescent="0.25">
      <c r="B894" s="70"/>
      <c r="C894" s="71" t="s">
        <v>1227</v>
      </c>
      <c r="D894" s="71" t="s">
        <v>121</v>
      </c>
      <c r="E894" s="72" t="s">
        <v>1228</v>
      </c>
      <c r="F894" s="671" t="s">
        <v>1229</v>
      </c>
      <c r="G894" s="667"/>
      <c r="H894" s="667"/>
      <c r="I894" s="667"/>
      <c r="J894" s="73" t="s">
        <v>447</v>
      </c>
      <c r="K894" s="74">
        <v>1</v>
      </c>
      <c r="L894" s="666"/>
      <c r="M894" s="667"/>
      <c r="N894" s="666">
        <f>ROUND(L894*K894,2)</f>
        <v>0</v>
      </c>
      <c r="O894" s="667"/>
      <c r="P894" s="667"/>
      <c r="Q894" s="667"/>
      <c r="R894" s="75"/>
      <c r="T894" s="76" t="s">
        <v>125</v>
      </c>
      <c r="U894" s="77" t="s">
        <v>126</v>
      </c>
      <c r="V894" s="78">
        <v>0.22500000000000001</v>
      </c>
      <c r="W894" s="78">
        <f>V894*K894</f>
        <v>0.22500000000000001</v>
      </c>
      <c r="X894" s="78">
        <v>2.3500000000000001E-3</v>
      </c>
      <c r="Y894" s="78">
        <f>X894*K894</f>
        <v>2.3500000000000001E-3</v>
      </c>
      <c r="Z894" s="78">
        <v>0</v>
      </c>
      <c r="AA894" s="79">
        <f>Z894*K894</f>
        <v>0</v>
      </c>
      <c r="AR894" s="30" t="s">
        <v>194</v>
      </c>
      <c r="AT894" s="30" t="s">
        <v>121</v>
      </c>
      <c r="AU894" s="30" t="s">
        <v>128</v>
      </c>
      <c r="AY894" s="30" t="s">
        <v>120</v>
      </c>
      <c r="BE894" s="80">
        <f>IF(U894="základní",N894,0)</f>
        <v>0</v>
      </c>
      <c r="BF894" s="80">
        <f>IF(U894="snížená",N894,0)</f>
        <v>0</v>
      </c>
      <c r="BG894" s="80">
        <f>IF(U894="zákl. přenesená",N894,0)</f>
        <v>0</v>
      </c>
      <c r="BH894" s="80">
        <f>IF(U894="sníž. přenesená",N894,0)</f>
        <v>0</v>
      </c>
      <c r="BI894" s="80">
        <f>IF(U894="nulová",N894,0)</f>
        <v>0</v>
      </c>
      <c r="BJ894" s="30" t="s">
        <v>118</v>
      </c>
      <c r="BK894" s="80">
        <f>ROUND(L894*K894,2)</f>
        <v>0</v>
      </c>
      <c r="BL894" s="30" t="s">
        <v>194</v>
      </c>
    </row>
    <row r="895" spans="2:64" s="86" customFormat="1" ht="22.5" customHeight="1" x14ac:dyDescent="0.25">
      <c r="B895" s="81"/>
      <c r="C895" s="440"/>
      <c r="D895" s="440"/>
      <c r="E895" s="83" t="s">
        <v>125</v>
      </c>
      <c r="F895" s="661" t="s">
        <v>1230</v>
      </c>
      <c r="G895" s="662"/>
      <c r="H895" s="662"/>
      <c r="I895" s="662"/>
      <c r="J895" s="440"/>
      <c r="K895" s="84">
        <v>1</v>
      </c>
      <c r="L895" s="440"/>
      <c r="M895" s="440"/>
      <c r="N895" s="440"/>
      <c r="O895" s="440"/>
      <c r="P895" s="440"/>
      <c r="Q895" s="440"/>
      <c r="R895" s="85"/>
      <c r="T895" s="87"/>
      <c r="U895" s="440"/>
      <c r="V895" s="440"/>
      <c r="W895" s="440"/>
      <c r="X895" s="440"/>
      <c r="Y895" s="440"/>
      <c r="Z895" s="440"/>
      <c r="AA895" s="88"/>
      <c r="AT895" s="89" t="s">
        <v>130</v>
      </c>
      <c r="AU895" s="89" t="s">
        <v>128</v>
      </c>
      <c r="AV895" s="86" t="s">
        <v>128</v>
      </c>
      <c r="AW895" s="86" t="s">
        <v>131</v>
      </c>
      <c r="AX895" s="86" t="s">
        <v>118</v>
      </c>
      <c r="AY895" s="89" t="s">
        <v>120</v>
      </c>
    </row>
    <row r="896" spans="2:64" s="17" customFormat="1" ht="31.5" customHeight="1" x14ac:dyDescent="0.25">
      <c r="B896" s="70"/>
      <c r="C896" s="71" t="s">
        <v>1231</v>
      </c>
      <c r="D896" s="71" t="s">
        <v>121</v>
      </c>
      <c r="E896" s="72" t="s">
        <v>1232</v>
      </c>
      <c r="F896" s="671" t="s">
        <v>1233</v>
      </c>
      <c r="G896" s="667"/>
      <c r="H896" s="667"/>
      <c r="I896" s="667"/>
      <c r="J896" s="73" t="s">
        <v>532</v>
      </c>
      <c r="K896" s="74">
        <v>81.150000000000006</v>
      </c>
      <c r="L896" s="666"/>
      <c r="M896" s="667"/>
      <c r="N896" s="666">
        <f>ROUND(L896*K896,2)</f>
        <v>0</v>
      </c>
      <c r="O896" s="667"/>
      <c r="P896" s="667"/>
      <c r="Q896" s="667"/>
      <c r="R896" s="75"/>
      <c r="T896" s="76" t="s">
        <v>125</v>
      </c>
      <c r="U896" s="77" t="s">
        <v>126</v>
      </c>
      <c r="V896" s="78">
        <v>4.8000000000000001E-2</v>
      </c>
      <c r="W896" s="78">
        <f>V896*K896</f>
        <v>3.8952000000000004</v>
      </c>
      <c r="X896" s="78">
        <v>0</v>
      </c>
      <c r="Y896" s="78">
        <f>X896*K896</f>
        <v>0</v>
      </c>
      <c r="Z896" s="78">
        <v>0</v>
      </c>
      <c r="AA896" s="79">
        <f>Z896*K896</f>
        <v>0</v>
      </c>
      <c r="AR896" s="30" t="s">
        <v>194</v>
      </c>
      <c r="AT896" s="30" t="s">
        <v>121</v>
      </c>
      <c r="AU896" s="30" t="s">
        <v>128</v>
      </c>
      <c r="AY896" s="30" t="s">
        <v>120</v>
      </c>
      <c r="BE896" s="80">
        <f>IF(U896="základní",N896,0)</f>
        <v>0</v>
      </c>
      <c r="BF896" s="80">
        <f>IF(U896="snížená",N896,0)</f>
        <v>0</v>
      </c>
      <c r="BG896" s="80">
        <f>IF(U896="zákl. přenesená",N896,0)</f>
        <v>0</v>
      </c>
      <c r="BH896" s="80">
        <f>IF(U896="sníž. přenesená",N896,0)</f>
        <v>0</v>
      </c>
      <c r="BI896" s="80">
        <f>IF(U896="nulová",N896,0)</f>
        <v>0</v>
      </c>
      <c r="BJ896" s="30" t="s">
        <v>118</v>
      </c>
      <c r="BK896" s="80">
        <f>ROUND(L896*K896,2)</f>
        <v>0</v>
      </c>
      <c r="BL896" s="30" t="s">
        <v>194</v>
      </c>
    </row>
    <row r="897" spans="2:64" s="86" customFormat="1" ht="22.5" customHeight="1" x14ac:dyDescent="0.25">
      <c r="B897" s="81"/>
      <c r="C897" s="440"/>
      <c r="D897" s="440"/>
      <c r="E897" s="83" t="s">
        <v>125</v>
      </c>
      <c r="F897" s="661" t="s">
        <v>1234</v>
      </c>
      <c r="G897" s="662"/>
      <c r="H897" s="662"/>
      <c r="I897" s="662"/>
      <c r="J897" s="440"/>
      <c r="K897" s="84">
        <v>71.55</v>
      </c>
      <c r="L897" s="440"/>
      <c r="M897" s="440"/>
      <c r="N897" s="440"/>
      <c r="O897" s="440"/>
      <c r="P897" s="440"/>
      <c r="Q897" s="440"/>
      <c r="R897" s="85"/>
      <c r="T897" s="87"/>
      <c r="U897" s="440"/>
      <c r="V897" s="440"/>
      <c r="W897" s="440"/>
      <c r="X897" s="440"/>
      <c r="Y897" s="440"/>
      <c r="Z897" s="440"/>
      <c r="AA897" s="88"/>
      <c r="AT897" s="89" t="s">
        <v>130</v>
      </c>
      <c r="AU897" s="89" t="s">
        <v>128</v>
      </c>
      <c r="AV897" s="86" t="s">
        <v>128</v>
      </c>
      <c r="AW897" s="86" t="s">
        <v>131</v>
      </c>
      <c r="AX897" s="86" t="s">
        <v>119</v>
      </c>
      <c r="AY897" s="89" t="s">
        <v>120</v>
      </c>
    </row>
    <row r="898" spans="2:64" s="86" customFormat="1" ht="22.5" customHeight="1" x14ac:dyDescent="0.25">
      <c r="B898" s="81"/>
      <c r="C898" s="440"/>
      <c r="D898" s="440"/>
      <c r="E898" s="83" t="s">
        <v>125</v>
      </c>
      <c r="F898" s="663" t="s">
        <v>1235</v>
      </c>
      <c r="G898" s="662"/>
      <c r="H898" s="662"/>
      <c r="I898" s="662"/>
      <c r="J898" s="440"/>
      <c r="K898" s="84">
        <v>9.6</v>
      </c>
      <c r="L898" s="440"/>
      <c r="M898" s="440"/>
      <c r="N898" s="440"/>
      <c r="O898" s="440"/>
      <c r="P898" s="440"/>
      <c r="Q898" s="440"/>
      <c r="R898" s="85"/>
      <c r="T898" s="87"/>
      <c r="U898" s="440"/>
      <c r="V898" s="440"/>
      <c r="W898" s="440"/>
      <c r="X898" s="440"/>
      <c r="Y898" s="440"/>
      <c r="Z898" s="440"/>
      <c r="AA898" s="88"/>
      <c r="AT898" s="89" t="s">
        <v>130</v>
      </c>
      <c r="AU898" s="89" t="s">
        <v>128</v>
      </c>
      <c r="AV898" s="86" t="s">
        <v>128</v>
      </c>
      <c r="AW898" s="86" t="s">
        <v>131</v>
      </c>
      <c r="AX898" s="86" t="s">
        <v>119</v>
      </c>
      <c r="AY898" s="89" t="s">
        <v>120</v>
      </c>
    </row>
    <row r="899" spans="2:64" s="95" customFormat="1" ht="22.5" customHeight="1" x14ac:dyDescent="0.25">
      <c r="B899" s="90"/>
      <c r="C899" s="441"/>
      <c r="D899" s="441"/>
      <c r="E899" s="92" t="s">
        <v>125</v>
      </c>
      <c r="F899" s="664" t="s">
        <v>146</v>
      </c>
      <c r="G899" s="665"/>
      <c r="H899" s="665"/>
      <c r="I899" s="665"/>
      <c r="J899" s="441"/>
      <c r="K899" s="93">
        <v>81.150000000000006</v>
      </c>
      <c r="L899" s="441"/>
      <c r="M899" s="441"/>
      <c r="N899" s="441"/>
      <c r="O899" s="441"/>
      <c r="P899" s="441"/>
      <c r="Q899" s="441"/>
      <c r="R899" s="94"/>
      <c r="T899" s="96"/>
      <c r="U899" s="441"/>
      <c r="V899" s="441"/>
      <c r="W899" s="441"/>
      <c r="X899" s="441"/>
      <c r="Y899" s="441"/>
      <c r="Z899" s="441"/>
      <c r="AA899" s="97"/>
      <c r="AT899" s="98" t="s">
        <v>130</v>
      </c>
      <c r="AU899" s="98" t="s">
        <v>128</v>
      </c>
      <c r="AV899" s="95" t="s">
        <v>127</v>
      </c>
      <c r="AW899" s="95" t="s">
        <v>131</v>
      </c>
      <c r="AX899" s="95" t="s">
        <v>118</v>
      </c>
      <c r="AY899" s="98" t="s">
        <v>120</v>
      </c>
    </row>
    <row r="900" spans="2:64" s="17" customFormat="1" ht="31.5" customHeight="1" x14ac:dyDescent="0.25">
      <c r="B900" s="70"/>
      <c r="C900" s="71" t="s">
        <v>1236</v>
      </c>
      <c r="D900" s="71" t="s">
        <v>121</v>
      </c>
      <c r="E900" s="72" t="s">
        <v>1237</v>
      </c>
      <c r="F900" s="671" t="s">
        <v>1238</v>
      </c>
      <c r="G900" s="667"/>
      <c r="H900" s="667"/>
      <c r="I900" s="667"/>
      <c r="J900" s="73" t="s">
        <v>191</v>
      </c>
      <c r="K900" s="74">
        <v>0.151</v>
      </c>
      <c r="L900" s="666"/>
      <c r="M900" s="667"/>
      <c r="N900" s="666">
        <f>ROUND(L900*K900,2)</f>
        <v>0</v>
      </c>
      <c r="O900" s="667"/>
      <c r="P900" s="667"/>
      <c r="Q900" s="667"/>
      <c r="R900" s="75"/>
      <c r="T900" s="76" t="s">
        <v>125</v>
      </c>
      <c r="U900" s="77" t="s">
        <v>126</v>
      </c>
      <c r="V900" s="78">
        <v>1.47</v>
      </c>
      <c r="W900" s="78">
        <f>V900*K900</f>
        <v>0.22197</v>
      </c>
      <c r="X900" s="78">
        <v>0</v>
      </c>
      <c r="Y900" s="78">
        <f>X900*K900</f>
        <v>0</v>
      </c>
      <c r="Z900" s="78">
        <v>0</v>
      </c>
      <c r="AA900" s="79">
        <f>Z900*K900</f>
        <v>0</v>
      </c>
      <c r="AR900" s="30" t="s">
        <v>194</v>
      </c>
      <c r="AT900" s="30" t="s">
        <v>121</v>
      </c>
      <c r="AU900" s="30" t="s">
        <v>128</v>
      </c>
      <c r="AY900" s="30" t="s">
        <v>120</v>
      </c>
      <c r="BE900" s="80">
        <f>IF(U900="základní",N900,0)</f>
        <v>0</v>
      </c>
      <c r="BF900" s="80">
        <f>IF(U900="snížená",N900,0)</f>
        <v>0</v>
      </c>
      <c r="BG900" s="80">
        <f>IF(U900="zákl. přenesená",N900,0)</f>
        <v>0</v>
      </c>
      <c r="BH900" s="80">
        <f>IF(U900="sníž. přenesená",N900,0)</f>
        <v>0</v>
      </c>
      <c r="BI900" s="80">
        <f>IF(U900="nulová",N900,0)</f>
        <v>0</v>
      </c>
      <c r="BJ900" s="30" t="s">
        <v>118</v>
      </c>
      <c r="BK900" s="80">
        <f>ROUND(L900*K900,2)</f>
        <v>0</v>
      </c>
      <c r="BL900" s="30" t="s">
        <v>194</v>
      </c>
    </row>
    <row r="901" spans="2:64" s="62" customFormat="1" ht="29.85" customHeight="1" x14ac:dyDescent="0.3">
      <c r="B901" s="58"/>
      <c r="C901" s="59"/>
      <c r="D901" s="69" t="s">
        <v>92</v>
      </c>
      <c r="E901" s="69"/>
      <c r="F901" s="69"/>
      <c r="G901" s="69"/>
      <c r="H901" s="69"/>
      <c r="I901" s="69"/>
      <c r="J901" s="69"/>
      <c r="K901" s="69"/>
      <c r="L901" s="69"/>
      <c r="M901" s="69"/>
      <c r="N901" s="657">
        <f>BK901</f>
        <v>0</v>
      </c>
      <c r="O901" s="658"/>
      <c r="P901" s="658"/>
      <c r="Q901" s="658"/>
      <c r="R901" s="61"/>
      <c r="T901" s="63"/>
      <c r="U901" s="59"/>
      <c r="V901" s="59"/>
      <c r="W901" s="64">
        <f>SUM(W902:W921)</f>
        <v>5.321345</v>
      </c>
      <c r="X901" s="59"/>
      <c r="Y901" s="64">
        <f>SUM(Y902:Y921)</f>
        <v>0.28461000000000003</v>
      </c>
      <c r="Z901" s="59"/>
      <c r="AA901" s="65">
        <f>SUM(AA902:AA921)</f>
        <v>4.2600000000000006E-2</v>
      </c>
      <c r="AR901" s="66" t="s">
        <v>128</v>
      </c>
      <c r="AT901" s="67" t="s">
        <v>117</v>
      </c>
      <c r="AU901" s="67" t="s">
        <v>118</v>
      </c>
      <c r="AY901" s="66" t="s">
        <v>120</v>
      </c>
      <c r="BK901" s="68">
        <f>SUM(BK902:BK921)</f>
        <v>0</v>
      </c>
    </row>
    <row r="902" spans="2:64" s="17" customFormat="1" ht="31.5" customHeight="1" x14ac:dyDescent="0.25">
      <c r="B902" s="70"/>
      <c r="C902" s="71" t="s">
        <v>1239</v>
      </c>
      <c r="D902" s="71" t="s">
        <v>121</v>
      </c>
      <c r="E902" s="72" t="s">
        <v>1240</v>
      </c>
      <c r="F902" s="671" t="s">
        <v>1241</v>
      </c>
      <c r="G902" s="667"/>
      <c r="H902" s="667"/>
      <c r="I902" s="667"/>
      <c r="J902" s="73" t="s">
        <v>7953</v>
      </c>
      <c r="K902" s="74">
        <v>1</v>
      </c>
      <c r="L902" s="666"/>
      <c r="M902" s="667"/>
      <c r="N902" s="666">
        <f>ROUND(L902*K902,2)</f>
        <v>0</v>
      </c>
      <c r="O902" s="667"/>
      <c r="P902" s="667"/>
      <c r="Q902" s="667"/>
      <c r="R902" s="75"/>
      <c r="T902" s="76" t="s">
        <v>125</v>
      </c>
      <c r="U902" s="77" t="s">
        <v>126</v>
      </c>
      <c r="V902" s="78">
        <v>1.4</v>
      </c>
      <c r="W902" s="78">
        <f>V902*K902</f>
        <v>1.4</v>
      </c>
      <c r="X902" s="78">
        <v>2.3199999999999998E-2</v>
      </c>
      <c r="Y902" s="78">
        <f>X902*K902</f>
        <v>2.3199999999999998E-2</v>
      </c>
      <c r="Z902" s="78">
        <v>0</v>
      </c>
      <c r="AA902" s="79">
        <f>Z902*K902</f>
        <v>0</v>
      </c>
      <c r="AR902" s="30" t="s">
        <v>194</v>
      </c>
      <c r="AT902" s="30" t="s">
        <v>121</v>
      </c>
      <c r="AU902" s="30" t="s">
        <v>128</v>
      </c>
      <c r="AY902" s="30" t="s">
        <v>120</v>
      </c>
      <c r="BE902" s="80">
        <f>IF(U902="základní",N902,0)</f>
        <v>0</v>
      </c>
      <c r="BF902" s="80">
        <f>IF(U902="snížená",N902,0)</f>
        <v>0</v>
      </c>
      <c r="BG902" s="80">
        <f>IF(U902="zákl. přenesená",N902,0)</f>
        <v>0</v>
      </c>
      <c r="BH902" s="80">
        <f>IF(U902="sníž. přenesená",N902,0)</f>
        <v>0</v>
      </c>
      <c r="BI902" s="80">
        <f>IF(U902="nulová",N902,0)</f>
        <v>0</v>
      </c>
      <c r="BJ902" s="30" t="s">
        <v>118</v>
      </c>
      <c r="BK902" s="80">
        <f>ROUND(L902*K902,2)</f>
        <v>0</v>
      </c>
      <c r="BL902" s="30" t="s">
        <v>194</v>
      </c>
    </row>
    <row r="903" spans="2:64" s="86" customFormat="1" ht="22.5" customHeight="1" x14ac:dyDescent="0.25">
      <c r="B903" s="81"/>
      <c r="C903" s="440"/>
      <c r="D903" s="440"/>
      <c r="E903" s="83" t="s">
        <v>125</v>
      </c>
      <c r="F903" s="661" t="s">
        <v>1242</v>
      </c>
      <c r="G903" s="662"/>
      <c r="H903" s="662"/>
      <c r="I903" s="662"/>
      <c r="J903" s="440"/>
      <c r="K903" s="84">
        <v>1</v>
      </c>
      <c r="L903" s="440"/>
      <c r="M903" s="440"/>
      <c r="N903" s="440"/>
      <c r="O903" s="440"/>
      <c r="P903" s="440"/>
      <c r="Q903" s="440"/>
      <c r="R903" s="85"/>
      <c r="T903" s="87"/>
      <c r="U903" s="440"/>
      <c r="V903" s="440"/>
      <c r="W903" s="440"/>
      <c r="X903" s="440"/>
      <c r="Y903" s="440"/>
      <c r="Z903" s="440"/>
      <c r="AA903" s="88"/>
      <c r="AT903" s="89" t="s">
        <v>130</v>
      </c>
      <c r="AU903" s="89" t="s">
        <v>128</v>
      </c>
      <c r="AV903" s="86" t="s">
        <v>128</v>
      </c>
      <c r="AW903" s="86" t="s">
        <v>131</v>
      </c>
      <c r="AX903" s="86" t="s">
        <v>118</v>
      </c>
      <c r="AY903" s="89" t="s">
        <v>120</v>
      </c>
    </row>
    <row r="904" spans="2:64" s="17" customFormat="1" ht="22.5" customHeight="1" x14ac:dyDescent="0.25">
      <c r="B904" s="70"/>
      <c r="C904" s="71" t="s">
        <v>1243</v>
      </c>
      <c r="D904" s="71" t="s">
        <v>121</v>
      </c>
      <c r="E904" s="72" t="s">
        <v>1244</v>
      </c>
      <c r="F904" s="671" t="s">
        <v>1245</v>
      </c>
      <c r="G904" s="667"/>
      <c r="H904" s="667"/>
      <c r="I904" s="667"/>
      <c r="J904" s="73" t="s">
        <v>7953</v>
      </c>
      <c r="K904" s="74">
        <v>1</v>
      </c>
      <c r="L904" s="666"/>
      <c r="M904" s="667"/>
      <c r="N904" s="666">
        <f>ROUND(L904*K904,2)</f>
        <v>0</v>
      </c>
      <c r="O904" s="667"/>
      <c r="P904" s="667"/>
      <c r="Q904" s="667"/>
      <c r="R904" s="75"/>
      <c r="T904" s="76" t="s">
        <v>125</v>
      </c>
      <c r="U904" s="77" t="s">
        <v>126</v>
      </c>
      <c r="V904" s="78">
        <v>1.1000000000000001</v>
      </c>
      <c r="W904" s="78">
        <f>V904*K904</f>
        <v>1.1000000000000001</v>
      </c>
      <c r="X904" s="78">
        <v>3.3999999999999998E-3</v>
      </c>
      <c r="Y904" s="78">
        <f>X904*K904</f>
        <v>3.3999999999999998E-3</v>
      </c>
      <c r="Z904" s="78">
        <v>0</v>
      </c>
      <c r="AA904" s="79">
        <f>Z904*K904</f>
        <v>0</v>
      </c>
      <c r="AR904" s="30" t="s">
        <v>194</v>
      </c>
      <c r="AT904" s="30" t="s">
        <v>121</v>
      </c>
      <c r="AU904" s="30" t="s">
        <v>128</v>
      </c>
      <c r="AY904" s="30" t="s">
        <v>120</v>
      </c>
      <c r="BE904" s="80">
        <f>IF(U904="základní",N904,0)</f>
        <v>0</v>
      </c>
      <c r="BF904" s="80">
        <f>IF(U904="snížená",N904,0)</f>
        <v>0</v>
      </c>
      <c r="BG904" s="80">
        <f>IF(U904="zákl. přenesená",N904,0)</f>
        <v>0</v>
      </c>
      <c r="BH904" s="80">
        <f>IF(U904="sníž. přenesená",N904,0)</f>
        <v>0</v>
      </c>
      <c r="BI904" s="80">
        <f>IF(U904="nulová",N904,0)</f>
        <v>0</v>
      </c>
      <c r="BJ904" s="30" t="s">
        <v>118</v>
      </c>
      <c r="BK904" s="80">
        <f>ROUND(L904*K904,2)</f>
        <v>0</v>
      </c>
      <c r="BL904" s="30" t="s">
        <v>194</v>
      </c>
    </row>
    <row r="905" spans="2:64" s="86" customFormat="1" ht="22.5" customHeight="1" x14ac:dyDescent="0.25">
      <c r="B905" s="81"/>
      <c r="C905" s="440"/>
      <c r="D905" s="440"/>
      <c r="E905" s="83" t="s">
        <v>125</v>
      </c>
      <c r="F905" s="661" t="s">
        <v>1246</v>
      </c>
      <c r="G905" s="662"/>
      <c r="H905" s="662"/>
      <c r="I905" s="662"/>
      <c r="J905" s="440"/>
      <c r="K905" s="84">
        <v>1</v>
      </c>
      <c r="L905" s="440"/>
      <c r="M905" s="440"/>
      <c r="N905" s="440"/>
      <c r="O905" s="440"/>
      <c r="P905" s="440"/>
      <c r="Q905" s="440"/>
      <c r="R905" s="85"/>
      <c r="T905" s="87"/>
      <c r="U905" s="440"/>
      <c r="V905" s="440"/>
      <c r="W905" s="440"/>
      <c r="X905" s="440"/>
      <c r="Y905" s="440"/>
      <c r="Z905" s="440"/>
      <c r="AA905" s="88"/>
      <c r="AT905" s="89" t="s">
        <v>130</v>
      </c>
      <c r="AU905" s="89" t="s">
        <v>128</v>
      </c>
      <c r="AV905" s="86" t="s">
        <v>128</v>
      </c>
      <c r="AW905" s="86" t="s">
        <v>131</v>
      </c>
      <c r="AX905" s="86" t="s">
        <v>118</v>
      </c>
      <c r="AY905" s="89" t="s">
        <v>120</v>
      </c>
    </row>
    <row r="906" spans="2:64" s="17" customFormat="1" ht="22.5" customHeight="1" x14ac:dyDescent="0.25">
      <c r="B906" s="70"/>
      <c r="C906" s="101" t="s">
        <v>1247</v>
      </c>
      <c r="D906" s="101" t="s">
        <v>195</v>
      </c>
      <c r="E906" s="102" t="s">
        <v>1248</v>
      </c>
      <c r="F906" s="677" t="s">
        <v>1249</v>
      </c>
      <c r="G906" s="678"/>
      <c r="H906" s="678"/>
      <c r="I906" s="678"/>
      <c r="J906" s="103" t="s">
        <v>447</v>
      </c>
      <c r="K906" s="104">
        <v>21.164999999999999</v>
      </c>
      <c r="L906" s="670"/>
      <c r="M906" s="678"/>
      <c r="N906" s="670">
        <f>ROUND(L906*K906,2)</f>
        <v>0</v>
      </c>
      <c r="O906" s="667"/>
      <c r="P906" s="667"/>
      <c r="Q906" s="667"/>
      <c r="R906" s="75"/>
      <c r="T906" s="76" t="s">
        <v>125</v>
      </c>
      <c r="U906" s="77" t="s">
        <v>126</v>
      </c>
      <c r="V906" s="78">
        <v>0</v>
      </c>
      <c r="W906" s="78">
        <f>V906*K906</f>
        <v>0</v>
      </c>
      <c r="X906" s="78">
        <v>1.2E-2</v>
      </c>
      <c r="Y906" s="78">
        <f>X906*K906</f>
        <v>0.25397999999999998</v>
      </c>
      <c r="Z906" s="78">
        <v>0</v>
      </c>
      <c r="AA906" s="79">
        <f>Z906*K906</f>
        <v>0</v>
      </c>
      <c r="AR906" s="30" t="s">
        <v>258</v>
      </c>
      <c r="AT906" s="30" t="s">
        <v>195</v>
      </c>
      <c r="AU906" s="30" t="s">
        <v>128</v>
      </c>
      <c r="AY906" s="30" t="s">
        <v>120</v>
      </c>
      <c r="BE906" s="80">
        <f>IF(U906="základní",N906,0)</f>
        <v>0</v>
      </c>
      <c r="BF906" s="80">
        <f>IF(U906="snížená",N906,0)</f>
        <v>0</v>
      </c>
      <c r="BG906" s="80">
        <f>IF(U906="zákl. přenesená",N906,0)</f>
        <v>0</v>
      </c>
      <c r="BH906" s="80">
        <f>IF(U906="sníž. přenesená",N906,0)</f>
        <v>0</v>
      </c>
      <c r="BI906" s="80">
        <f>IF(U906="nulová",N906,0)</f>
        <v>0</v>
      </c>
      <c r="BJ906" s="30" t="s">
        <v>118</v>
      </c>
      <c r="BK906" s="80">
        <f>ROUND(L906*K906,2)</f>
        <v>0</v>
      </c>
      <c r="BL906" s="30" t="s">
        <v>194</v>
      </c>
    </row>
    <row r="907" spans="2:64" s="17" customFormat="1" ht="31.5" customHeight="1" x14ac:dyDescent="0.25">
      <c r="B907" s="70"/>
      <c r="C907" s="71" t="s">
        <v>1250</v>
      </c>
      <c r="D907" s="71" t="s">
        <v>121</v>
      </c>
      <c r="E907" s="72" t="s">
        <v>1251</v>
      </c>
      <c r="F907" s="671" t="s">
        <v>1252</v>
      </c>
      <c r="G907" s="667"/>
      <c r="H907" s="667"/>
      <c r="I907" s="667"/>
      <c r="J907" s="73" t="s">
        <v>7953</v>
      </c>
      <c r="K907" s="74">
        <v>1</v>
      </c>
      <c r="L907" s="666"/>
      <c r="M907" s="667"/>
      <c r="N907" s="666">
        <f>ROUND(L907*K907,2)</f>
        <v>0</v>
      </c>
      <c r="O907" s="667"/>
      <c r="P907" s="667"/>
      <c r="Q907" s="667"/>
      <c r="R907" s="75"/>
      <c r="T907" s="76" t="s">
        <v>125</v>
      </c>
      <c r="U907" s="77" t="s">
        <v>126</v>
      </c>
      <c r="V907" s="78">
        <v>0.2</v>
      </c>
      <c r="W907" s="78">
        <f>V907*K907</f>
        <v>0.2</v>
      </c>
      <c r="X907" s="78">
        <v>1.8E-3</v>
      </c>
      <c r="Y907" s="78">
        <f>X907*K907</f>
        <v>1.8E-3</v>
      </c>
      <c r="Z907" s="78">
        <v>0</v>
      </c>
      <c r="AA907" s="79">
        <f>Z907*K907</f>
        <v>0</v>
      </c>
      <c r="AR907" s="30" t="s">
        <v>194</v>
      </c>
      <c r="AT907" s="30" t="s">
        <v>121</v>
      </c>
      <c r="AU907" s="30" t="s">
        <v>128</v>
      </c>
      <c r="AY907" s="30" t="s">
        <v>120</v>
      </c>
      <c r="BE907" s="80">
        <f>IF(U907="základní",N907,0)</f>
        <v>0</v>
      </c>
      <c r="BF907" s="80">
        <f>IF(U907="snížená",N907,0)</f>
        <v>0</v>
      </c>
      <c r="BG907" s="80">
        <f>IF(U907="zákl. přenesená",N907,0)</f>
        <v>0</v>
      </c>
      <c r="BH907" s="80">
        <f>IF(U907="sníž. přenesená",N907,0)</f>
        <v>0</v>
      </c>
      <c r="BI907" s="80">
        <f>IF(U907="nulová",N907,0)</f>
        <v>0</v>
      </c>
      <c r="BJ907" s="30" t="s">
        <v>118</v>
      </c>
      <c r="BK907" s="80">
        <f>ROUND(L907*K907,2)</f>
        <v>0</v>
      </c>
      <c r="BL907" s="30" t="s">
        <v>194</v>
      </c>
    </row>
    <row r="908" spans="2:64" s="86" customFormat="1" ht="22.5" customHeight="1" x14ac:dyDescent="0.25">
      <c r="B908" s="81"/>
      <c r="C908" s="440"/>
      <c r="D908" s="440"/>
      <c r="E908" s="83" t="s">
        <v>125</v>
      </c>
      <c r="F908" s="661" t="s">
        <v>1246</v>
      </c>
      <c r="G908" s="662"/>
      <c r="H908" s="662"/>
      <c r="I908" s="662"/>
      <c r="J908" s="440"/>
      <c r="K908" s="84">
        <v>1</v>
      </c>
      <c r="L908" s="440"/>
      <c r="M908" s="440"/>
      <c r="N908" s="440"/>
      <c r="O908" s="440"/>
      <c r="P908" s="440"/>
      <c r="Q908" s="440"/>
      <c r="R908" s="85"/>
      <c r="T908" s="87"/>
      <c r="U908" s="440"/>
      <c r="V908" s="440"/>
      <c r="W908" s="440"/>
      <c r="X908" s="440"/>
      <c r="Y908" s="440"/>
      <c r="Z908" s="440"/>
      <c r="AA908" s="88"/>
      <c r="AT908" s="89" t="s">
        <v>130</v>
      </c>
      <c r="AU908" s="89" t="s">
        <v>128</v>
      </c>
      <c r="AV908" s="86" t="s">
        <v>128</v>
      </c>
      <c r="AW908" s="86" t="s">
        <v>131</v>
      </c>
      <c r="AX908" s="86" t="s">
        <v>118</v>
      </c>
      <c r="AY908" s="89" t="s">
        <v>120</v>
      </c>
    </row>
    <row r="909" spans="2:64" s="17" customFormat="1" ht="31.5" customHeight="1" x14ac:dyDescent="0.25">
      <c r="B909" s="70"/>
      <c r="C909" s="71" t="s">
        <v>1253</v>
      </c>
      <c r="D909" s="71" t="s">
        <v>121</v>
      </c>
      <c r="E909" s="72" t="s">
        <v>1254</v>
      </c>
      <c r="F909" s="671" t="s">
        <v>1255</v>
      </c>
      <c r="G909" s="667"/>
      <c r="H909" s="667"/>
      <c r="I909" s="667"/>
      <c r="J909" s="73" t="s">
        <v>447</v>
      </c>
      <c r="K909" s="74">
        <v>1</v>
      </c>
      <c r="L909" s="666"/>
      <c r="M909" s="667"/>
      <c r="N909" s="666">
        <f>ROUND(L909*K909,2)</f>
        <v>0</v>
      </c>
      <c r="O909" s="667"/>
      <c r="P909" s="667"/>
      <c r="Q909" s="667"/>
      <c r="R909" s="75"/>
      <c r="T909" s="76" t="s">
        <v>125</v>
      </c>
      <c r="U909" s="77" t="s">
        <v>126</v>
      </c>
      <c r="V909" s="78">
        <v>0.65500000000000003</v>
      </c>
      <c r="W909" s="78">
        <f>V909*K909</f>
        <v>0.65500000000000003</v>
      </c>
      <c r="X909" s="78">
        <v>1.2999999999999999E-4</v>
      </c>
      <c r="Y909" s="78">
        <f>X909*K909</f>
        <v>1.2999999999999999E-4</v>
      </c>
      <c r="Z909" s="78">
        <v>0</v>
      </c>
      <c r="AA909" s="79">
        <f>Z909*K909</f>
        <v>0</v>
      </c>
      <c r="AR909" s="30" t="s">
        <v>194</v>
      </c>
      <c r="AT909" s="30" t="s">
        <v>121</v>
      </c>
      <c r="AU909" s="30" t="s">
        <v>128</v>
      </c>
      <c r="AY909" s="30" t="s">
        <v>120</v>
      </c>
      <c r="BE909" s="80">
        <f>IF(U909="základní",N909,0)</f>
        <v>0</v>
      </c>
      <c r="BF909" s="80">
        <f>IF(U909="snížená",N909,0)</f>
        <v>0</v>
      </c>
      <c r="BG909" s="80">
        <f>IF(U909="zákl. přenesená",N909,0)</f>
        <v>0</v>
      </c>
      <c r="BH909" s="80">
        <f>IF(U909="sníž. přenesená",N909,0)</f>
        <v>0</v>
      </c>
      <c r="BI909" s="80">
        <f>IF(U909="nulová",N909,0)</f>
        <v>0</v>
      </c>
      <c r="BJ909" s="30" t="s">
        <v>118</v>
      </c>
      <c r="BK909" s="80">
        <f>ROUND(L909*K909,2)</f>
        <v>0</v>
      </c>
      <c r="BL909" s="30" t="s">
        <v>194</v>
      </c>
    </row>
    <row r="910" spans="2:64" s="86" customFormat="1" ht="22.5" customHeight="1" x14ac:dyDescent="0.25">
      <c r="B910" s="81"/>
      <c r="C910" s="440"/>
      <c r="D910" s="440"/>
      <c r="E910" s="83" t="s">
        <v>125</v>
      </c>
      <c r="F910" s="661" t="s">
        <v>1256</v>
      </c>
      <c r="G910" s="662"/>
      <c r="H910" s="662"/>
      <c r="I910" s="662"/>
      <c r="J910" s="440"/>
      <c r="K910" s="84">
        <v>1</v>
      </c>
      <c r="L910" s="440"/>
      <c r="M910" s="440"/>
      <c r="N910" s="440"/>
      <c r="O910" s="440"/>
      <c r="P910" s="440"/>
      <c r="Q910" s="440"/>
      <c r="R910" s="85"/>
      <c r="T910" s="87"/>
      <c r="U910" s="440"/>
      <c r="V910" s="440"/>
      <c r="W910" s="440"/>
      <c r="X910" s="440"/>
      <c r="Y910" s="440"/>
      <c r="Z910" s="440"/>
      <c r="AA910" s="88"/>
      <c r="AT910" s="89" t="s">
        <v>130</v>
      </c>
      <c r="AU910" s="89" t="s">
        <v>128</v>
      </c>
      <c r="AV910" s="86" t="s">
        <v>128</v>
      </c>
      <c r="AW910" s="86" t="s">
        <v>131</v>
      </c>
      <c r="AX910" s="86" t="s">
        <v>118</v>
      </c>
      <c r="AY910" s="89" t="s">
        <v>120</v>
      </c>
    </row>
    <row r="911" spans="2:64" s="17" customFormat="1" ht="31.5" customHeight="1" x14ac:dyDescent="0.25">
      <c r="B911" s="70"/>
      <c r="C911" s="101" t="s">
        <v>1257</v>
      </c>
      <c r="D911" s="101" t="s">
        <v>195</v>
      </c>
      <c r="E911" s="102" t="s">
        <v>1258</v>
      </c>
      <c r="F911" s="677" t="s">
        <v>1259</v>
      </c>
      <c r="G911" s="678"/>
      <c r="H911" s="678"/>
      <c r="I911" s="678"/>
      <c r="J911" s="103" t="s">
        <v>447</v>
      </c>
      <c r="K911" s="104">
        <v>1</v>
      </c>
      <c r="L911" s="670"/>
      <c r="M911" s="678"/>
      <c r="N911" s="670">
        <f>ROUND(L911*K911,2)</f>
        <v>0</v>
      </c>
      <c r="O911" s="667"/>
      <c r="P911" s="667"/>
      <c r="Q911" s="667"/>
      <c r="R911" s="75"/>
      <c r="T911" s="76" t="s">
        <v>125</v>
      </c>
      <c r="U911" s="77" t="s">
        <v>126</v>
      </c>
      <c r="V911" s="78">
        <v>0</v>
      </c>
      <c r="W911" s="78">
        <f>V911*K911</f>
        <v>0</v>
      </c>
      <c r="X911" s="78">
        <v>2.0999999999999999E-3</v>
      </c>
      <c r="Y911" s="78">
        <f>X911*K911</f>
        <v>2.0999999999999999E-3</v>
      </c>
      <c r="Z911" s="78">
        <v>0</v>
      </c>
      <c r="AA911" s="79">
        <f>Z911*K911</f>
        <v>0</v>
      </c>
      <c r="AR911" s="30" t="s">
        <v>258</v>
      </c>
      <c r="AT911" s="30" t="s">
        <v>195</v>
      </c>
      <c r="AU911" s="30" t="s">
        <v>128</v>
      </c>
      <c r="AY911" s="30" t="s">
        <v>120</v>
      </c>
      <c r="BE911" s="80">
        <f>IF(U911="základní",N911,0)</f>
        <v>0</v>
      </c>
      <c r="BF911" s="80">
        <f>IF(U911="snížená",N911,0)</f>
        <v>0</v>
      </c>
      <c r="BG911" s="80">
        <f>IF(U911="zákl. přenesená",N911,0)</f>
        <v>0</v>
      </c>
      <c r="BH911" s="80">
        <f>IF(U911="sníž. přenesená",N911,0)</f>
        <v>0</v>
      </c>
      <c r="BI911" s="80">
        <f>IF(U911="nulová",N911,0)</f>
        <v>0</v>
      </c>
      <c r="BJ911" s="30" t="s">
        <v>118</v>
      </c>
      <c r="BK911" s="80">
        <f>ROUND(L911*K911,2)</f>
        <v>0</v>
      </c>
      <c r="BL911" s="30" t="s">
        <v>194</v>
      </c>
    </row>
    <row r="912" spans="2:64" s="86" customFormat="1" ht="22.5" customHeight="1" x14ac:dyDescent="0.25">
      <c r="B912" s="81"/>
      <c r="C912" s="440"/>
      <c r="D912" s="440"/>
      <c r="E912" s="83" t="s">
        <v>125</v>
      </c>
      <c r="F912" s="661" t="s">
        <v>1260</v>
      </c>
      <c r="G912" s="662"/>
      <c r="H912" s="662"/>
      <c r="I912" s="662"/>
      <c r="J912" s="440"/>
      <c r="K912" s="84">
        <v>1</v>
      </c>
      <c r="L912" s="440"/>
      <c r="M912" s="440"/>
      <c r="N912" s="440"/>
      <c r="O912" s="440"/>
      <c r="P912" s="440"/>
      <c r="Q912" s="440"/>
      <c r="R912" s="85"/>
      <c r="T912" s="87"/>
      <c r="U912" s="440"/>
      <c r="V912" s="440"/>
      <c r="W912" s="440"/>
      <c r="X912" s="440"/>
      <c r="Y912" s="440"/>
      <c r="Z912" s="440"/>
      <c r="AA912" s="88"/>
      <c r="AT912" s="89" t="s">
        <v>130</v>
      </c>
      <c r="AU912" s="89" t="s">
        <v>128</v>
      </c>
      <c r="AV912" s="86" t="s">
        <v>128</v>
      </c>
      <c r="AW912" s="86" t="s">
        <v>131</v>
      </c>
      <c r="AX912" s="86" t="s">
        <v>118</v>
      </c>
      <c r="AY912" s="89" t="s">
        <v>120</v>
      </c>
    </row>
    <row r="913" spans="2:64" s="17" customFormat="1" ht="31.5" customHeight="1" x14ac:dyDescent="0.25">
      <c r="B913" s="70"/>
      <c r="C913" s="71" t="s">
        <v>1261</v>
      </c>
      <c r="D913" s="71" t="s">
        <v>121</v>
      </c>
      <c r="E913" s="72" t="s">
        <v>1262</v>
      </c>
      <c r="F913" s="671" t="s">
        <v>1263</v>
      </c>
      <c r="G913" s="667"/>
      <c r="H913" s="667"/>
      <c r="I913" s="667"/>
      <c r="J913" s="73" t="s">
        <v>191</v>
      </c>
      <c r="K913" s="74">
        <v>0.28499999999999998</v>
      </c>
      <c r="L913" s="666"/>
      <c r="M913" s="667"/>
      <c r="N913" s="666">
        <f>ROUND(L913*K913,2)</f>
        <v>0</v>
      </c>
      <c r="O913" s="667"/>
      <c r="P913" s="667"/>
      <c r="Q913" s="667"/>
      <c r="R913" s="75"/>
      <c r="T913" s="76" t="s">
        <v>125</v>
      </c>
      <c r="U913" s="77" t="s">
        <v>126</v>
      </c>
      <c r="V913" s="78">
        <v>1.5169999999999999</v>
      </c>
      <c r="W913" s="78">
        <f>V913*K913</f>
        <v>0.43234499999999992</v>
      </c>
      <c r="X913" s="78">
        <v>0</v>
      </c>
      <c r="Y913" s="78">
        <f>X913*K913</f>
        <v>0</v>
      </c>
      <c r="Z913" s="78">
        <v>0</v>
      </c>
      <c r="AA913" s="79">
        <f>Z913*K913</f>
        <v>0</v>
      </c>
      <c r="AR913" s="30" t="s">
        <v>194</v>
      </c>
      <c r="AT913" s="30" t="s">
        <v>121</v>
      </c>
      <c r="AU913" s="30" t="s">
        <v>128</v>
      </c>
      <c r="AY913" s="30" t="s">
        <v>120</v>
      </c>
      <c r="BE913" s="80">
        <f>IF(U913="základní",N913,0)</f>
        <v>0</v>
      </c>
      <c r="BF913" s="80">
        <f>IF(U913="snížená",N913,0)</f>
        <v>0</v>
      </c>
      <c r="BG913" s="80">
        <f>IF(U913="zákl. přenesená",N913,0)</f>
        <v>0</v>
      </c>
      <c r="BH913" s="80">
        <f>IF(U913="sníž. přenesená",N913,0)</f>
        <v>0</v>
      </c>
      <c r="BI913" s="80">
        <f>IF(U913="nulová",N913,0)</f>
        <v>0</v>
      </c>
      <c r="BJ913" s="30" t="s">
        <v>118</v>
      </c>
      <c r="BK913" s="80">
        <f>ROUND(L913*K913,2)</f>
        <v>0</v>
      </c>
      <c r="BL913" s="30" t="s">
        <v>194</v>
      </c>
    </row>
    <row r="914" spans="2:64" s="17" customFormat="1" ht="22.5" customHeight="1" x14ac:dyDescent="0.25">
      <c r="B914" s="70"/>
      <c r="C914" s="71" t="s">
        <v>1264</v>
      </c>
      <c r="D914" s="71" t="s">
        <v>121</v>
      </c>
      <c r="E914" s="72" t="s">
        <v>1265</v>
      </c>
      <c r="F914" s="671" t="s">
        <v>1266</v>
      </c>
      <c r="G914" s="667"/>
      <c r="H914" s="667"/>
      <c r="I914" s="667"/>
      <c r="J914" s="73" t="s">
        <v>7953</v>
      </c>
      <c r="K914" s="74">
        <v>1</v>
      </c>
      <c r="L914" s="666"/>
      <c r="M914" s="667"/>
      <c r="N914" s="666">
        <f>ROUND(L914*K914,2)</f>
        <v>0</v>
      </c>
      <c r="O914" s="667"/>
      <c r="P914" s="667"/>
      <c r="Q914" s="667"/>
      <c r="R914" s="75"/>
      <c r="T914" s="76" t="s">
        <v>125</v>
      </c>
      <c r="U914" s="77" t="s">
        <v>126</v>
      </c>
      <c r="V914" s="78">
        <v>0.54800000000000004</v>
      </c>
      <c r="W914" s="78">
        <f>V914*K914</f>
        <v>0.54800000000000004</v>
      </c>
      <c r="X914" s="78">
        <v>0</v>
      </c>
      <c r="Y914" s="78">
        <f>X914*K914</f>
        <v>0</v>
      </c>
      <c r="Z914" s="78">
        <v>1.933E-2</v>
      </c>
      <c r="AA914" s="79">
        <f>Z914*K914</f>
        <v>1.933E-2</v>
      </c>
      <c r="AR914" s="30" t="s">
        <v>194</v>
      </c>
      <c r="AT914" s="30" t="s">
        <v>121</v>
      </c>
      <c r="AU914" s="30" t="s">
        <v>128</v>
      </c>
      <c r="AY914" s="30" t="s">
        <v>120</v>
      </c>
      <c r="BE914" s="80">
        <f>IF(U914="základní",N914,0)</f>
        <v>0</v>
      </c>
      <c r="BF914" s="80">
        <f>IF(U914="snížená",N914,0)</f>
        <v>0</v>
      </c>
      <c r="BG914" s="80">
        <f>IF(U914="zákl. přenesená",N914,0)</f>
        <v>0</v>
      </c>
      <c r="BH914" s="80">
        <f>IF(U914="sníž. přenesená",N914,0)</f>
        <v>0</v>
      </c>
      <c r="BI914" s="80">
        <f>IF(U914="nulová",N914,0)</f>
        <v>0</v>
      </c>
      <c r="BJ914" s="30" t="s">
        <v>118</v>
      </c>
      <c r="BK914" s="80">
        <f>ROUND(L914*K914,2)</f>
        <v>0</v>
      </c>
      <c r="BL914" s="30" t="s">
        <v>194</v>
      </c>
    </row>
    <row r="915" spans="2:64" s="86" customFormat="1" ht="22.5" customHeight="1" x14ac:dyDescent="0.25">
      <c r="B915" s="81"/>
      <c r="C915" s="440"/>
      <c r="D915" s="440"/>
      <c r="E915" s="83" t="s">
        <v>125</v>
      </c>
      <c r="F915" s="661" t="s">
        <v>1267</v>
      </c>
      <c r="G915" s="662"/>
      <c r="H915" s="662"/>
      <c r="I915" s="662"/>
      <c r="J915" s="440"/>
      <c r="K915" s="84">
        <v>1</v>
      </c>
      <c r="L915" s="440"/>
      <c r="M915" s="440"/>
      <c r="N915" s="440"/>
      <c r="O915" s="440"/>
      <c r="P915" s="440"/>
      <c r="Q915" s="440"/>
      <c r="R915" s="85"/>
      <c r="T915" s="87"/>
      <c r="U915" s="440"/>
      <c r="V915" s="440"/>
      <c r="W915" s="440"/>
      <c r="X915" s="440"/>
      <c r="Y915" s="440"/>
      <c r="Z915" s="440"/>
      <c r="AA915" s="88"/>
      <c r="AT915" s="89" t="s">
        <v>130</v>
      </c>
      <c r="AU915" s="89" t="s">
        <v>128</v>
      </c>
      <c r="AV915" s="86" t="s">
        <v>128</v>
      </c>
      <c r="AW915" s="86" t="s">
        <v>131</v>
      </c>
      <c r="AX915" s="86" t="s">
        <v>118</v>
      </c>
      <c r="AY915" s="89" t="s">
        <v>120</v>
      </c>
    </row>
    <row r="916" spans="2:64" s="17" customFormat="1" ht="22.5" customHeight="1" x14ac:dyDescent="0.25">
      <c r="B916" s="70"/>
      <c r="C916" s="71" t="s">
        <v>1268</v>
      </c>
      <c r="D916" s="71" t="s">
        <v>121</v>
      </c>
      <c r="E916" s="72" t="s">
        <v>1269</v>
      </c>
      <c r="F916" s="671" t="s">
        <v>1270</v>
      </c>
      <c r="G916" s="667"/>
      <c r="H916" s="667"/>
      <c r="I916" s="667"/>
      <c r="J916" s="73" t="s">
        <v>7953</v>
      </c>
      <c r="K916" s="74">
        <v>1</v>
      </c>
      <c r="L916" s="666"/>
      <c r="M916" s="667"/>
      <c r="N916" s="666">
        <f>ROUND(L916*K916,2)</f>
        <v>0</v>
      </c>
      <c r="O916" s="667"/>
      <c r="P916" s="667"/>
      <c r="Q916" s="667"/>
      <c r="R916" s="75"/>
      <c r="T916" s="76" t="s">
        <v>125</v>
      </c>
      <c r="U916" s="77" t="s">
        <v>126</v>
      </c>
      <c r="V916" s="78">
        <v>0.36199999999999999</v>
      </c>
      <c r="W916" s="78">
        <f>V916*K916</f>
        <v>0.36199999999999999</v>
      </c>
      <c r="X916" s="78">
        <v>0</v>
      </c>
      <c r="Y916" s="78">
        <f>X916*K916</f>
        <v>0</v>
      </c>
      <c r="Z916" s="78">
        <v>1.9460000000000002E-2</v>
      </c>
      <c r="AA916" s="79">
        <f>Z916*K916</f>
        <v>1.9460000000000002E-2</v>
      </c>
      <c r="AR916" s="30" t="s">
        <v>194</v>
      </c>
      <c r="AT916" s="30" t="s">
        <v>121</v>
      </c>
      <c r="AU916" s="30" t="s">
        <v>128</v>
      </c>
      <c r="AY916" s="30" t="s">
        <v>120</v>
      </c>
      <c r="BE916" s="80">
        <f>IF(U916="základní",N916,0)</f>
        <v>0</v>
      </c>
      <c r="BF916" s="80">
        <f>IF(U916="snížená",N916,0)</f>
        <v>0</v>
      </c>
      <c r="BG916" s="80">
        <f>IF(U916="zákl. přenesená",N916,0)</f>
        <v>0</v>
      </c>
      <c r="BH916" s="80">
        <f>IF(U916="sníž. přenesená",N916,0)</f>
        <v>0</v>
      </c>
      <c r="BI916" s="80">
        <f>IF(U916="nulová",N916,0)</f>
        <v>0</v>
      </c>
      <c r="BJ916" s="30" t="s">
        <v>118</v>
      </c>
      <c r="BK916" s="80">
        <f>ROUND(L916*K916,2)</f>
        <v>0</v>
      </c>
      <c r="BL916" s="30" t="s">
        <v>194</v>
      </c>
    </row>
    <row r="917" spans="2:64" s="86" customFormat="1" ht="22.5" customHeight="1" x14ac:dyDescent="0.25">
      <c r="B917" s="81"/>
      <c r="C917" s="440"/>
      <c r="D917" s="440"/>
      <c r="E917" s="83" t="s">
        <v>125</v>
      </c>
      <c r="F917" s="661" t="s">
        <v>1267</v>
      </c>
      <c r="G917" s="662"/>
      <c r="H917" s="662"/>
      <c r="I917" s="662"/>
      <c r="J917" s="440"/>
      <c r="K917" s="84">
        <v>1</v>
      </c>
      <c r="L917" s="440"/>
      <c r="M917" s="440"/>
      <c r="N917" s="440"/>
      <c r="O917" s="440"/>
      <c r="P917" s="440"/>
      <c r="Q917" s="440"/>
      <c r="R917" s="85"/>
      <c r="T917" s="87"/>
      <c r="U917" s="440"/>
      <c r="V917" s="440"/>
      <c r="W917" s="440"/>
      <c r="X917" s="440"/>
      <c r="Y917" s="440"/>
      <c r="Z917" s="440"/>
      <c r="AA917" s="88"/>
      <c r="AT917" s="89" t="s">
        <v>130</v>
      </c>
      <c r="AU917" s="89" t="s">
        <v>128</v>
      </c>
      <c r="AV917" s="86" t="s">
        <v>128</v>
      </c>
      <c r="AW917" s="86" t="s">
        <v>131</v>
      </c>
      <c r="AX917" s="86" t="s">
        <v>118</v>
      </c>
      <c r="AY917" s="89" t="s">
        <v>120</v>
      </c>
    </row>
    <row r="918" spans="2:64" s="17" customFormat="1" ht="22.5" customHeight="1" x14ac:dyDescent="0.25">
      <c r="B918" s="70"/>
      <c r="C918" s="71" t="s">
        <v>1271</v>
      </c>
      <c r="D918" s="71" t="s">
        <v>121</v>
      </c>
      <c r="E918" s="72" t="s">
        <v>1272</v>
      </c>
      <c r="F918" s="671" t="s">
        <v>1273</v>
      </c>
      <c r="G918" s="667"/>
      <c r="H918" s="667"/>
      <c r="I918" s="667"/>
      <c r="J918" s="73" t="s">
        <v>7953</v>
      </c>
      <c r="K918" s="74">
        <v>1</v>
      </c>
      <c r="L918" s="666"/>
      <c r="M918" s="667"/>
      <c r="N918" s="666">
        <f>ROUND(L918*K918,2)</f>
        <v>0</v>
      </c>
      <c r="O918" s="667"/>
      <c r="P918" s="667"/>
      <c r="Q918" s="667"/>
      <c r="R918" s="75"/>
      <c r="T918" s="76" t="s">
        <v>125</v>
      </c>
      <c r="U918" s="77" t="s">
        <v>126</v>
      </c>
      <c r="V918" s="78">
        <v>0.217</v>
      </c>
      <c r="W918" s="78">
        <f>V918*K918</f>
        <v>0.217</v>
      </c>
      <c r="X918" s="78">
        <v>0</v>
      </c>
      <c r="Y918" s="78">
        <f>X918*K918</f>
        <v>0</v>
      </c>
      <c r="Z918" s="78">
        <v>1.56E-3</v>
      </c>
      <c r="AA918" s="79">
        <f>Z918*K918</f>
        <v>1.56E-3</v>
      </c>
      <c r="AR918" s="30" t="s">
        <v>194</v>
      </c>
      <c r="AT918" s="30" t="s">
        <v>121</v>
      </c>
      <c r="AU918" s="30" t="s">
        <v>128</v>
      </c>
      <c r="AY918" s="30" t="s">
        <v>120</v>
      </c>
      <c r="BE918" s="80">
        <f>IF(U918="základní",N918,0)</f>
        <v>0</v>
      </c>
      <c r="BF918" s="80">
        <f>IF(U918="snížená",N918,0)</f>
        <v>0</v>
      </c>
      <c r="BG918" s="80">
        <f>IF(U918="zákl. přenesená",N918,0)</f>
        <v>0</v>
      </c>
      <c r="BH918" s="80">
        <f>IF(U918="sníž. přenesená",N918,0)</f>
        <v>0</v>
      </c>
      <c r="BI918" s="80">
        <f>IF(U918="nulová",N918,0)</f>
        <v>0</v>
      </c>
      <c r="BJ918" s="30" t="s">
        <v>118</v>
      </c>
      <c r="BK918" s="80">
        <f>ROUND(L918*K918,2)</f>
        <v>0</v>
      </c>
      <c r="BL918" s="30" t="s">
        <v>194</v>
      </c>
    </row>
    <row r="919" spans="2:64" s="86" customFormat="1" ht="22.5" customHeight="1" x14ac:dyDescent="0.25">
      <c r="B919" s="81"/>
      <c r="C919" s="440"/>
      <c r="D919" s="440"/>
      <c r="E919" s="83" t="s">
        <v>125</v>
      </c>
      <c r="F919" s="661" t="s">
        <v>1267</v>
      </c>
      <c r="G919" s="662"/>
      <c r="H919" s="662"/>
      <c r="I919" s="662"/>
      <c r="J919" s="440"/>
      <c r="K919" s="84">
        <v>1</v>
      </c>
      <c r="L919" s="440"/>
      <c r="M919" s="440"/>
      <c r="N919" s="440"/>
      <c r="O919" s="440"/>
      <c r="P919" s="440"/>
      <c r="Q919" s="440"/>
      <c r="R919" s="85"/>
      <c r="T919" s="87"/>
      <c r="U919" s="440"/>
      <c r="V919" s="440"/>
      <c r="W919" s="440"/>
      <c r="X919" s="440"/>
      <c r="Y919" s="440"/>
      <c r="Z919" s="440"/>
      <c r="AA919" s="88"/>
      <c r="AT919" s="89" t="s">
        <v>130</v>
      </c>
      <c r="AU919" s="89" t="s">
        <v>128</v>
      </c>
      <c r="AV919" s="86" t="s">
        <v>128</v>
      </c>
      <c r="AW919" s="86" t="s">
        <v>131</v>
      </c>
      <c r="AX919" s="86" t="s">
        <v>118</v>
      </c>
      <c r="AY919" s="89" t="s">
        <v>120</v>
      </c>
    </row>
    <row r="920" spans="2:64" s="17" customFormat="1" ht="31.5" customHeight="1" x14ac:dyDescent="0.25">
      <c r="B920" s="70"/>
      <c r="C920" s="71" t="s">
        <v>1274</v>
      </c>
      <c r="D920" s="71" t="s">
        <v>121</v>
      </c>
      <c r="E920" s="72" t="s">
        <v>1275</v>
      </c>
      <c r="F920" s="671" t="s">
        <v>1276</v>
      </c>
      <c r="G920" s="667"/>
      <c r="H920" s="667"/>
      <c r="I920" s="667"/>
      <c r="J920" s="73" t="s">
        <v>447</v>
      </c>
      <c r="K920" s="74">
        <v>1</v>
      </c>
      <c r="L920" s="666"/>
      <c r="M920" s="667"/>
      <c r="N920" s="666">
        <f>ROUND(L920*K920,2)</f>
        <v>0</v>
      </c>
      <c r="O920" s="667"/>
      <c r="P920" s="667"/>
      <c r="Q920" s="667"/>
      <c r="R920" s="75"/>
      <c r="T920" s="76" t="s">
        <v>125</v>
      </c>
      <c r="U920" s="77" t="s">
        <v>126</v>
      </c>
      <c r="V920" s="78">
        <v>0.40699999999999997</v>
      </c>
      <c r="W920" s="78">
        <f>V920*K920</f>
        <v>0.40699999999999997</v>
      </c>
      <c r="X920" s="78">
        <v>0</v>
      </c>
      <c r="Y920" s="78">
        <f>X920*K920</f>
        <v>0</v>
      </c>
      <c r="Z920" s="78">
        <v>2.2499999999999998E-3</v>
      </c>
      <c r="AA920" s="79">
        <f>Z920*K920</f>
        <v>2.2499999999999998E-3</v>
      </c>
      <c r="AR920" s="30" t="s">
        <v>194</v>
      </c>
      <c r="AT920" s="30" t="s">
        <v>121</v>
      </c>
      <c r="AU920" s="30" t="s">
        <v>128</v>
      </c>
      <c r="AY920" s="30" t="s">
        <v>120</v>
      </c>
      <c r="BE920" s="80">
        <f>IF(U920="základní",N920,0)</f>
        <v>0</v>
      </c>
      <c r="BF920" s="80">
        <f>IF(U920="snížená",N920,0)</f>
        <v>0</v>
      </c>
      <c r="BG920" s="80">
        <f>IF(U920="zákl. přenesená",N920,0)</f>
        <v>0</v>
      </c>
      <c r="BH920" s="80">
        <f>IF(U920="sníž. přenesená",N920,0)</f>
        <v>0</v>
      </c>
      <c r="BI920" s="80">
        <f>IF(U920="nulová",N920,0)</f>
        <v>0</v>
      </c>
      <c r="BJ920" s="30" t="s">
        <v>118</v>
      </c>
      <c r="BK920" s="80">
        <f>ROUND(L920*K920,2)</f>
        <v>0</v>
      </c>
      <c r="BL920" s="30" t="s">
        <v>194</v>
      </c>
    </row>
    <row r="921" spans="2:64" s="86" customFormat="1" ht="22.5" customHeight="1" x14ac:dyDescent="0.25">
      <c r="B921" s="81"/>
      <c r="C921" s="440"/>
      <c r="D921" s="440"/>
      <c r="E921" s="83" t="s">
        <v>125</v>
      </c>
      <c r="F921" s="661" t="s">
        <v>1267</v>
      </c>
      <c r="G921" s="662"/>
      <c r="H921" s="662"/>
      <c r="I921" s="662"/>
      <c r="J921" s="440"/>
      <c r="K921" s="84">
        <v>1</v>
      </c>
      <c r="L921" s="440"/>
      <c r="M921" s="440"/>
      <c r="N921" s="440"/>
      <c r="O921" s="440"/>
      <c r="P921" s="440"/>
      <c r="Q921" s="440"/>
      <c r="R921" s="85"/>
      <c r="T921" s="87"/>
      <c r="U921" s="440"/>
      <c r="V921" s="440"/>
      <c r="W921" s="440"/>
      <c r="X921" s="440"/>
      <c r="Y921" s="440"/>
      <c r="Z921" s="440"/>
      <c r="AA921" s="88"/>
      <c r="AT921" s="89" t="s">
        <v>130</v>
      </c>
      <c r="AU921" s="89" t="s">
        <v>128</v>
      </c>
      <c r="AV921" s="86" t="s">
        <v>128</v>
      </c>
      <c r="AW921" s="86" t="s">
        <v>131</v>
      </c>
      <c r="AX921" s="86" t="s">
        <v>118</v>
      </c>
      <c r="AY921" s="89" t="s">
        <v>120</v>
      </c>
    </row>
    <row r="922" spans="2:64" s="62" customFormat="1" ht="29.85" customHeight="1" x14ac:dyDescent="0.3">
      <c r="B922" s="58"/>
      <c r="C922" s="59"/>
      <c r="D922" s="69" t="s">
        <v>93</v>
      </c>
      <c r="E922" s="69"/>
      <c r="F922" s="69"/>
      <c r="G922" s="69"/>
      <c r="H922" s="69"/>
      <c r="I922" s="69"/>
      <c r="J922" s="69"/>
      <c r="K922" s="69"/>
      <c r="L922" s="69"/>
      <c r="M922" s="69"/>
      <c r="N922" s="659">
        <f>BK922</f>
        <v>0</v>
      </c>
      <c r="O922" s="660"/>
      <c r="P922" s="660"/>
      <c r="Q922" s="660"/>
      <c r="R922" s="61"/>
      <c r="T922" s="63"/>
      <c r="U922" s="59"/>
      <c r="V922" s="59"/>
      <c r="W922" s="64">
        <f>SUM(W923:W939)</f>
        <v>43.521900000000002</v>
      </c>
      <c r="X922" s="59"/>
      <c r="Y922" s="64">
        <f>SUM(Y923:Y939)</f>
        <v>9.9800000000000014E-2</v>
      </c>
      <c r="Z922" s="59"/>
      <c r="AA922" s="65">
        <f>SUM(AA923:AA939)</f>
        <v>0.170602</v>
      </c>
      <c r="AR922" s="66" t="s">
        <v>128</v>
      </c>
      <c r="AT922" s="67" t="s">
        <v>117</v>
      </c>
      <c r="AU922" s="67" t="s">
        <v>118</v>
      </c>
      <c r="AY922" s="66" t="s">
        <v>120</v>
      </c>
      <c r="BK922" s="68">
        <f>SUM(BK923:BK939)</f>
        <v>0</v>
      </c>
    </row>
    <row r="923" spans="2:64" s="17" customFormat="1" ht="31.5" customHeight="1" x14ac:dyDescent="0.25">
      <c r="B923" s="70"/>
      <c r="C923" s="71" t="s">
        <v>1277</v>
      </c>
      <c r="D923" s="71" t="s">
        <v>121</v>
      </c>
      <c r="E923" s="72" t="s">
        <v>1278</v>
      </c>
      <c r="F923" s="671" t="s">
        <v>1279</v>
      </c>
      <c r="G923" s="667"/>
      <c r="H923" s="667"/>
      <c r="I923" s="667"/>
      <c r="J923" s="73" t="s">
        <v>532</v>
      </c>
      <c r="K923" s="74">
        <v>72</v>
      </c>
      <c r="L923" s="666"/>
      <c r="M923" s="667"/>
      <c r="N923" s="666">
        <f>ROUND(L923*K923,2)</f>
        <v>0</v>
      </c>
      <c r="O923" s="667"/>
      <c r="P923" s="667"/>
      <c r="Q923" s="667"/>
      <c r="R923" s="75"/>
      <c r="T923" s="76" t="s">
        <v>125</v>
      </c>
      <c r="U923" s="77" t="s">
        <v>126</v>
      </c>
      <c r="V923" s="78">
        <v>0.104</v>
      </c>
      <c r="W923" s="78">
        <f>V923*K923</f>
        <v>7.4879999999999995</v>
      </c>
      <c r="X923" s="78">
        <v>1.3600000000000001E-3</v>
      </c>
      <c r="Y923" s="78">
        <f>X923*K923</f>
        <v>9.7920000000000007E-2</v>
      </c>
      <c r="Z923" s="78">
        <v>0</v>
      </c>
      <c r="AA923" s="79">
        <f>Z923*K923</f>
        <v>0</v>
      </c>
      <c r="AR923" s="30" t="s">
        <v>194</v>
      </c>
      <c r="AT923" s="30" t="s">
        <v>121</v>
      </c>
      <c r="AU923" s="30" t="s">
        <v>128</v>
      </c>
      <c r="AY923" s="30" t="s">
        <v>120</v>
      </c>
      <c r="BE923" s="80">
        <f>IF(U923="základní",N923,0)</f>
        <v>0</v>
      </c>
      <c r="BF923" s="80">
        <f>IF(U923="snížená",N923,0)</f>
        <v>0</v>
      </c>
      <c r="BG923" s="80">
        <f>IF(U923="zákl. přenesená",N923,0)</f>
        <v>0</v>
      </c>
      <c r="BH923" s="80">
        <f>IF(U923="sníž. přenesená",N923,0)</f>
        <v>0</v>
      </c>
      <c r="BI923" s="80">
        <f>IF(U923="nulová",N923,0)</f>
        <v>0</v>
      </c>
      <c r="BJ923" s="30" t="s">
        <v>118</v>
      </c>
      <c r="BK923" s="80">
        <f>ROUND(L923*K923,2)</f>
        <v>0</v>
      </c>
      <c r="BL923" s="30" t="s">
        <v>194</v>
      </c>
    </row>
    <row r="924" spans="2:64" s="17" customFormat="1" ht="30" customHeight="1" x14ac:dyDescent="0.25">
      <c r="B924" s="18"/>
      <c r="C924" s="443"/>
      <c r="D924" s="443"/>
      <c r="E924" s="443"/>
      <c r="F924" s="679" t="s">
        <v>1280</v>
      </c>
      <c r="G924" s="680"/>
      <c r="H924" s="680"/>
      <c r="I924" s="680"/>
      <c r="J924" s="443"/>
      <c r="K924" s="443"/>
      <c r="L924" s="443"/>
      <c r="M924" s="443"/>
      <c r="N924" s="443"/>
      <c r="O924" s="443"/>
      <c r="P924" s="443"/>
      <c r="Q924" s="443"/>
      <c r="R924" s="19"/>
      <c r="T924" s="99"/>
      <c r="U924" s="443"/>
      <c r="V924" s="443"/>
      <c r="W924" s="443"/>
      <c r="X924" s="443"/>
      <c r="Y924" s="443"/>
      <c r="Z924" s="443"/>
      <c r="AA924" s="100"/>
      <c r="AT924" s="30" t="s">
        <v>193</v>
      </c>
      <c r="AU924" s="30" t="s">
        <v>128</v>
      </c>
    </row>
    <row r="925" spans="2:64" s="86" customFormat="1" ht="22.5" customHeight="1" x14ac:dyDescent="0.25">
      <c r="B925" s="81"/>
      <c r="C925" s="440"/>
      <c r="D925" s="440"/>
      <c r="E925" s="83" t="s">
        <v>125</v>
      </c>
      <c r="F925" s="663" t="s">
        <v>1281</v>
      </c>
      <c r="G925" s="662"/>
      <c r="H925" s="662"/>
      <c r="I925" s="662"/>
      <c r="J925" s="440"/>
      <c r="K925" s="84">
        <v>72</v>
      </c>
      <c r="L925" s="440"/>
      <c r="M925" s="440"/>
      <c r="N925" s="440"/>
      <c r="O925" s="440"/>
      <c r="P925" s="440"/>
      <c r="Q925" s="440"/>
      <c r="R925" s="85"/>
      <c r="T925" s="87"/>
      <c r="U925" s="440"/>
      <c r="V925" s="440"/>
      <c r="W925" s="440"/>
      <c r="X925" s="440"/>
      <c r="Y925" s="440"/>
      <c r="Z925" s="440"/>
      <c r="AA925" s="88"/>
      <c r="AT925" s="89" t="s">
        <v>130</v>
      </c>
      <c r="AU925" s="89" t="s">
        <v>128</v>
      </c>
      <c r="AV925" s="86" t="s">
        <v>128</v>
      </c>
      <c r="AW925" s="86" t="s">
        <v>131</v>
      </c>
      <c r="AX925" s="86" t="s">
        <v>118</v>
      </c>
      <c r="AY925" s="89" t="s">
        <v>120</v>
      </c>
    </row>
    <row r="926" spans="2:64" s="17" customFormat="1" ht="44.25" customHeight="1" x14ac:dyDescent="0.25">
      <c r="B926" s="70"/>
      <c r="C926" s="71" t="s">
        <v>1282</v>
      </c>
      <c r="D926" s="71" t="s">
        <v>121</v>
      </c>
      <c r="E926" s="72" t="s">
        <v>1283</v>
      </c>
      <c r="F926" s="671" t="s">
        <v>1284</v>
      </c>
      <c r="G926" s="667"/>
      <c r="H926" s="667"/>
      <c r="I926" s="667"/>
      <c r="J926" s="73" t="s">
        <v>532</v>
      </c>
      <c r="K926" s="74">
        <v>3.76</v>
      </c>
      <c r="L926" s="666"/>
      <c r="M926" s="667"/>
      <c r="N926" s="666">
        <f>ROUND(L926*K926,2)</f>
        <v>0</v>
      </c>
      <c r="O926" s="667"/>
      <c r="P926" s="667"/>
      <c r="Q926" s="667"/>
      <c r="R926" s="75"/>
      <c r="T926" s="76" t="s">
        <v>125</v>
      </c>
      <c r="U926" s="77" t="s">
        <v>126</v>
      </c>
      <c r="V926" s="78">
        <v>0.315</v>
      </c>
      <c r="W926" s="78">
        <f>V926*K926</f>
        <v>1.1843999999999999</v>
      </c>
      <c r="X926" s="78">
        <v>5.0000000000000001E-4</v>
      </c>
      <c r="Y926" s="78">
        <f>X926*K926</f>
        <v>1.8799999999999999E-3</v>
      </c>
      <c r="Z926" s="78">
        <v>0</v>
      </c>
      <c r="AA926" s="79">
        <f>Z926*K926</f>
        <v>0</v>
      </c>
      <c r="AR926" s="30" t="s">
        <v>194</v>
      </c>
      <c r="AT926" s="30" t="s">
        <v>121</v>
      </c>
      <c r="AU926" s="30" t="s">
        <v>128</v>
      </c>
      <c r="AY926" s="30" t="s">
        <v>120</v>
      </c>
      <c r="BE926" s="80">
        <f>IF(U926="základní",N926,0)</f>
        <v>0</v>
      </c>
      <c r="BF926" s="80">
        <f>IF(U926="snížená",N926,0)</f>
        <v>0</v>
      </c>
      <c r="BG926" s="80">
        <f>IF(U926="zákl. přenesená",N926,0)</f>
        <v>0</v>
      </c>
      <c r="BH926" s="80">
        <f>IF(U926="sníž. přenesená",N926,0)</f>
        <v>0</v>
      </c>
      <c r="BI926" s="80">
        <f>IF(U926="nulová",N926,0)</f>
        <v>0</v>
      </c>
      <c r="BJ926" s="30" t="s">
        <v>118</v>
      </c>
      <c r="BK926" s="80">
        <f>ROUND(L926*K926,2)</f>
        <v>0</v>
      </c>
      <c r="BL926" s="30" t="s">
        <v>194</v>
      </c>
    </row>
    <row r="927" spans="2:64" s="109" customFormat="1" ht="22.5" customHeight="1" x14ac:dyDescent="0.25">
      <c r="B927" s="105"/>
      <c r="C927" s="442"/>
      <c r="D927" s="442"/>
      <c r="E927" s="107" t="s">
        <v>125</v>
      </c>
      <c r="F927" s="672" t="s">
        <v>1285</v>
      </c>
      <c r="G927" s="673"/>
      <c r="H927" s="673"/>
      <c r="I927" s="673"/>
      <c r="J927" s="442"/>
      <c r="K927" s="107" t="s">
        <v>125</v>
      </c>
      <c r="L927" s="442"/>
      <c r="M927" s="442"/>
      <c r="N927" s="442"/>
      <c r="O927" s="442"/>
      <c r="P927" s="442"/>
      <c r="Q927" s="442"/>
      <c r="R927" s="108"/>
      <c r="T927" s="110"/>
      <c r="U927" s="442"/>
      <c r="V927" s="442"/>
      <c r="W927" s="442"/>
      <c r="X927" s="442"/>
      <c r="Y927" s="442"/>
      <c r="Z927" s="442"/>
      <c r="AA927" s="111"/>
      <c r="AT927" s="112" t="s">
        <v>130</v>
      </c>
      <c r="AU927" s="112" t="s">
        <v>128</v>
      </c>
      <c r="AV927" s="109" t="s">
        <v>118</v>
      </c>
      <c r="AW927" s="109" t="s">
        <v>131</v>
      </c>
      <c r="AX927" s="109" t="s">
        <v>119</v>
      </c>
      <c r="AY927" s="112" t="s">
        <v>120</v>
      </c>
    </row>
    <row r="928" spans="2:64" s="86" customFormat="1" ht="22.5" customHeight="1" x14ac:dyDescent="0.25">
      <c r="B928" s="81"/>
      <c r="C928" s="440"/>
      <c r="D928" s="440"/>
      <c r="E928" s="83" t="s">
        <v>125</v>
      </c>
      <c r="F928" s="663" t="s">
        <v>1286</v>
      </c>
      <c r="G928" s="662"/>
      <c r="H928" s="662"/>
      <c r="I928" s="662"/>
      <c r="J928" s="440"/>
      <c r="K928" s="84">
        <v>0.93</v>
      </c>
      <c r="L928" s="440"/>
      <c r="M928" s="440"/>
      <c r="N928" s="440"/>
      <c r="O928" s="440"/>
      <c r="P928" s="440"/>
      <c r="Q928" s="440"/>
      <c r="R928" s="85"/>
      <c r="T928" s="87"/>
      <c r="U928" s="440"/>
      <c r="V928" s="440"/>
      <c r="W928" s="440"/>
      <c r="X928" s="440"/>
      <c r="Y928" s="440"/>
      <c r="Z928" s="440"/>
      <c r="AA928" s="88"/>
      <c r="AT928" s="89" t="s">
        <v>130</v>
      </c>
      <c r="AU928" s="89" t="s">
        <v>128</v>
      </c>
      <c r="AV928" s="86" t="s">
        <v>128</v>
      </c>
      <c r="AW928" s="86" t="s">
        <v>131</v>
      </c>
      <c r="AX928" s="86" t="s">
        <v>119</v>
      </c>
      <c r="AY928" s="89" t="s">
        <v>120</v>
      </c>
    </row>
    <row r="929" spans="2:64" s="86" customFormat="1" ht="22.5" customHeight="1" x14ac:dyDescent="0.25">
      <c r="B929" s="81"/>
      <c r="C929" s="440"/>
      <c r="D929" s="440"/>
      <c r="E929" s="83" t="s">
        <v>125</v>
      </c>
      <c r="F929" s="663" t="s">
        <v>1287</v>
      </c>
      <c r="G929" s="662"/>
      <c r="H929" s="662"/>
      <c r="I929" s="662"/>
      <c r="J929" s="440"/>
      <c r="K929" s="84">
        <v>0.93</v>
      </c>
      <c r="L929" s="440"/>
      <c r="M929" s="440"/>
      <c r="N929" s="440"/>
      <c r="O929" s="440"/>
      <c r="P929" s="440"/>
      <c r="Q929" s="440"/>
      <c r="R929" s="85"/>
      <c r="T929" s="87"/>
      <c r="U929" s="440"/>
      <c r="V929" s="440"/>
      <c r="W929" s="440"/>
      <c r="X929" s="440"/>
      <c r="Y929" s="440"/>
      <c r="Z929" s="440"/>
      <c r="AA929" s="88"/>
      <c r="AT929" s="89" t="s">
        <v>130</v>
      </c>
      <c r="AU929" s="89" t="s">
        <v>128</v>
      </c>
      <c r="AV929" s="86" t="s">
        <v>128</v>
      </c>
      <c r="AW929" s="86" t="s">
        <v>131</v>
      </c>
      <c r="AX929" s="86" t="s">
        <v>119</v>
      </c>
      <c r="AY929" s="89" t="s">
        <v>120</v>
      </c>
    </row>
    <row r="930" spans="2:64" s="86" customFormat="1" ht="22.5" customHeight="1" x14ac:dyDescent="0.25">
      <c r="B930" s="81"/>
      <c r="C930" s="440"/>
      <c r="D930" s="440"/>
      <c r="E930" s="83" t="s">
        <v>125</v>
      </c>
      <c r="F930" s="663" t="s">
        <v>1288</v>
      </c>
      <c r="G930" s="662"/>
      <c r="H930" s="662"/>
      <c r="I930" s="662"/>
      <c r="J930" s="440"/>
      <c r="K930" s="84">
        <v>1.9</v>
      </c>
      <c r="L930" s="440"/>
      <c r="M930" s="440"/>
      <c r="N930" s="440"/>
      <c r="O930" s="440"/>
      <c r="P930" s="440"/>
      <c r="Q930" s="440"/>
      <c r="R930" s="85"/>
      <c r="T930" s="87"/>
      <c r="U930" s="440"/>
      <c r="V930" s="440"/>
      <c r="W930" s="440"/>
      <c r="X930" s="440"/>
      <c r="Y930" s="440"/>
      <c r="Z930" s="440"/>
      <c r="AA930" s="88"/>
      <c r="AT930" s="89" t="s">
        <v>130</v>
      </c>
      <c r="AU930" s="89" t="s">
        <v>128</v>
      </c>
      <c r="AV930" s="86" t="s">
        <v>128</v>
      </c>
      <c r="AW930" s="86" t="s">
        <v>131</v>
      </c>
      <c r="AX930" s="86" t="s">
        <v>119</v>
      </c>
      <c r="AY930" s="89" t="s">
        <v>120</v>
      </c>
    </row>
    <row r="931" spans="2:64" s="95" customFormat="1" ht="22.5" customHeight="1" x14ac:dyDescent="0.25">
      <c r="B931" s="90"/>
      <c r="C931" s="441"/>
      <c r="D931" s="441"/>
      <c r="E931" s="92" t="s">
        <v>125</v>
      </c>
      <c r="F931" s="664" t="s">
        <v>146</v>
      </c>
      <c r="G931" s="665"/>
      <c r="H931" s="665"/>
      <c r="I931" s="665"/>
      <c r="J931" s="441"/>
      <c r="K931" s="93">
        <v>3.76</v>
      </c>
      <c r="L931" s="441"/>
      <c r="M931" s="441"/>
      <c r="N931" s="441"/>
      <c r="O931" s="441"/>
      <c r="P931" s="441"/>
      <c r="Q931" s="441"/>
      <c r="R931" s="94"/>
      <c r="T931" s="96"/>
      <c r="U931" s="441"/>
      <c r="V931" s="441"/>
      <c r="W931" s="441"/>
      <c r="X931" s="441"/>
      <c r="Y931" s="441"/>
      <c r="Z931" s="441"/>
      <c r="AA931" s="97"/>
      <c r="AT931" s="98" t="s">
        <v>130</v>
      </c>
      <c r="AU931" s="98" t="s">
        <v>128</v>
      </c>
      <c r="AV931" s="95" t="s">
        <v>127</v>
      </c>
      <c r="AW931" s="95" t="s">
        <v>131</v>
      </c>
      <c r="AX931" s="95" t="s">
        <v>118</v>
      </c>
      <c r="AY931" s="98" t="s">
        <v>120</v>
      </c>
    </row>
    <row r="932" spans="2:64" s="17" customFormat="1" ht="31.5" customHeight="1" x14ac:dyDescent="0.25">
      <c r="B932" s="70"/>
      <c r="C932" s="71" t="s">
        <v>1289</v>
      </c>
      <c r="D932" s="71" t="s">
        <v>121</v>
      </c>
      <c r="E932" s="72" t="s">
        <v>1290</v>
      </c>
      <c r="F932" s="671" t="s">
        <v>1291</v>
      </c>
      <c r="G932" s="667"/>
      <c r="H932" s="667"/>
      <c r="I932" s="667"/>
      <c r="J932" s="73" t="s">
        <v>191</v>
      </c>
      <c r="K932" s="74">
        <v>0.1</v>
      </c>
      <c r="L932" s="666"/>
      <c r="M932" s="667"/>
      <c r="N932" s="666">
        <f>ROUND(L932*K932,2)</f>
        <v>0</v>
      </c>
      <c r="O932" s="667"/>
      <c r="P932" s="667"/>
      <c r="Q932" s="667"/>
      <c r="R932" s="75"/>
      <c r="T932" s="76" t="s">
        <v>125</v>
      </c>
      <c r="U932" s="77" t="s">
        <v>126</v>
      </c>
      <c r="V932" s="78">
        <v>4.7370000000000001</v>
      </c>
      <c r="W932" s="78">
        <f>V932*K932</f>
        <v>0.47370000000000001</v>
      </c>
      <c r="X932" s="78">
        <v>0</v>
      </c>
      <c r="Y932" s="78">
        <f>X932*K932</f>
        <v>0</v>
      </c>
      <c r="Z932" s="78">
        <v>0</v>
      </c>
      <c r="AA932" s="79">
        <f>Z932*K932</f>
        <v>0</v>
      </c>
      <c r="AR932" s="30" t="s">
        <v>194</v>
      </c>
      <c r="AT932" s="30" t="s">
        <v>121</v>
      </c>
      <c r="AU932" s="30" t="s">
        <v>128</v>
      </c>
      <c r="AY932" s="30" t="s">
        <v>120</v>
      </c>
      <c r="BE932" s="80">
        <f>IF(U932="základní",N932,0)</f>
        <v>0</v>
      </c>
      <c r="BF932" s="80">
        <f>IF(U932="snížená",N932,0)</f>
        <v>0</v>
      </c>
      <c r="BG932" s="80">
        <f>IF(U932="zákl. přenesená",N932,0)</f>
        <v>0</v>
      </c>
      <c r="BH932" s="80">
        <f>IF(U932="sníž. přenesená",N932,0)</f>
        <v>0</v>
      </c>
      <c r="BI932" s="80">
        <f>IF(U932="nulová",N932,0)</f>
        <v>0</v>
      </c>
      <c r="BJ932" s="30" t="s">
        <v>118</v>
      </c>
      <c r="BK932" s="80">
        <f>ROUND(L932*K932,2)</f>
        <v>0</v>
      </c>
      <c r="BL932" s="30" t="s">
        <v>194</v>
      </c>
    </row>
    <row r="933" spans="2:64" s="17" customFormat="1" ht="31.5" customHeight="1" x14ac:dyDescent="0.25">
      <c r="B933" s="70"/>
      <c r="C933" s="71" t="s">
        <v>1292</v>
      </c>
      <c r="D933" s="71" t="s">
        <v>121</v>
      </c>
      <c r="E933" s="72" t="s">
        <v>1293</v>
      </c>
      <c r="F933" s="671" t="s">
        <v>1294</v>
      </c>
      <c r="G933" s="667"/>
      <c r="H933" s="667"/>
      <c r="I933" s="667"/>
      <c r="J933" s="73" t="s">
        <v>532</v>
      </c>
      <c r="K933" s="74">
        <v>69.84</v>
      </c>
      <c r="L933" s="666"/>
      <c r="M933" s="667"/>
      <c r="N933" s="666">
        <f>ROUND(L933*K933,2)</f>
        <v>0</v>
      </c>
      <c r="O933" s="667"/>
      <c r="P933" s="667"/>
      <c r="Q933" s="667"/>
      <c r="R933" s="75"/>
      <c r="T933" s="76" t="s">
        <v>125</v>
      </c>
      <c r="U933" s="77" t="s">
        <v>126</v>
      </c>
      <c r="V933" s="78">
        <v>0.43</v>
      </c>
      <c r="W933" s="78">
        <f>V933*K933</f>
        <v>30.031200000000002</v>
      </c>
      <c r="X933" s="78">
        <v>0</v>
      </c>
      <c r="Y933" s="78">
        <f>X933*K933</f>
        <v>0</v>
      </c>
      <c r="Z933" s="78">
        <v>1.91E-3</v>
      </c>
      <c r="AA933" s="79">
        <f>Z933*K933</f>
        <v>0.1333944</v>
      </c>
      <c r="AR933" s="30" t="s">
        <v>194</v>
      </c>
      <c r="AT933" s="30" t="s">
        <v>121</v>
      </c>
      <c r="AU933" s="30" t="s">
        <v>128</v>
      </c>
      <c r="AY933" s="30" t="s">
        <v>120</v>
      </c>
      <c r="BE933" s="80">
        <f>IF(U933="základní",N933,0)</f>
        <v>0</v>
      </c>
      <c r="BF933" s="80">
        <f>IF(U933="snížená",N933,0)</f>
        <v>0</v>
      </c>
      <c r="BG933" s="80">
        <f>IF(U933="zákl. přenesená",N933,0)</f>
        <v>0</v>
      </c>
      <c r="BH933" s="80">
        <f>IF(U933="sníž. přenesená",N933,0)</f>
        <v>0</v>
      </c>
      <c r="BI933" s="80">
        <f>IF(U933="nulová",N933,0)</f>
        <v>0</v>
      </c>
      <c r="BJ933" s="30" t="s">
        <v>118</v>
      </c>
      <c r="BK933" s="80">
        <f>ROUND(L933*K933,2)</f>
        <v>0</v>
      </c>
      <c r="BL933" s="30" t="s">
        <v>194</v>
      </c>
    </row>
    <row r="934" spans="2:64" s="86" customFormat="1" ht="31.5" customHeight="1" x14ac:dyDescent="0.25">
      <c r="B934" s="81"/>
      <c r="C934" s="440"/>
      <c r="D934" s="440"/>
      <c r="E934" s="83" t="s">
        <v>125</v>
      </c>
      <c r="F934" s="661" t="s">
        <v>1295</v>
      </c>
      <c r="G934" s="662"/>
      <c r="H934" s="662"/>
      <c r="I934" s="662"/>
      <c r="J934" s="440"/>
      <c r="K934" s="84">
        <v>69.84</v>
      </c>
      <c r="L934" s="440"/>
      <c r="M934" s="440"/>
      <c r="N934" s="440"/>
      <c r="O934" s="440"/>
      <c r="P934" s="440"/>
      <c r="Q934" s="440"/>
      <c r="R934" s="85"/>
      <c r="T934" s="87"/>
      <c r="U934" s="440"/>
      <c r="V934" s="440"/>
      <c r="W934" s="440"/>
      <c r="X934" s="440"/>
      <c r="Y934" s="440"/>
      <c r="Z934" s="440"/>
      <c r="AA934" s="88"/>
      <c r="AT934" s="89" t="s">
        <v>130</v>
      </c>
      <c r="AU934" s="89" t="s">
        <v>128</v>
      </c>
      <c r="AV934" s="86" t="s">
        <v>128</v>
      </c>
      <c r="AW934" s="86" t="s">
        <v>131</v>
      </c>
      <c r="AX934" s="86" t="s">
        <v>118</v>
      </c>
      <c r="AY934" s="89" t="s">
        <v>120</v>
      </c>
    </row>
    <row r="935" spans="2:64" s="17" customFormat="1" ht="22.5" customHeight="1" x14ac:dyDescent="0.25">
      <c r="B935" s="70"/>
      <c r="C935" s="71" t="s">
        <v>1296</v>
      </c>
      <c r="D935" s="71" t="s">
        <v>121</v>
      </c>
      <c r="E935" s="72" t="s">
        <v>1297</v>
      </c>
      <c r="F935" s="671" t="s">
        <v>1298</v>
      </c>
      <c r="G935" s="667"/>
      <c r="H935" s="667"/>
      <c r="I935" s="667"/>
      <c r="J935" s="73" t="s">
        <v>532</v>
      </c>
      <c r="K935" s="74">
        <v>22.28</v>
      </c>
      <c r="L935" s="666"/>
      <c r="M935" s="667"/>
      <c r="N935" s="666">
        <f>ROUND(L935*K935,2)</f>
        <v>0</v>
      </c>
      <c r="O935" s="667"/>
      <c r="P935" s="667"/>
      <c r="Q935" s="667"/>
      <c r="R935" s="75"/>
      <c r="T935" s="76" t="s">
        <v>125</v>
      </c>
      <c r="U935" s="77" t="s">
        <v>126</v>
      </c>
      <c r="V935" s="78">
        <v>0.19500000000000001</v>
      </c>
      <c r="W935" s="78">
        <f>V935*K935</f>
        <v>4.3446000000000007</v>
      </c>
      <c r="X935" s="78">
        <v>0</v>
      </c>
      <c r="Y935" s="78">
        <f>X935*K935</f>
        <v>0</v>
      </c>
      <c r="Z935" s="78">
        <v>1.67E-3</v>
      </c>
      <c r="AA935" s="79">
        <f>Z935*K935</f>
        <v>3.72076E-2</v>
      </c>
      <c r="AR935" s="30" t="s">
        <v>194</v>
      </c>
      <c r="AT935" s="30" t="s">
        <v>121</v>
      </c>
      <c r="AU935" s="30" t="s">
        <v>128</v>
      </c>
      <c r="AY935" s="30" t="s">
        <v>120</v>
      </c>
      <c r="BE935" s="80">
        <f>IF(U935="základní",N935,0)</f>
        <v>0</v>
      </c>
      <c r="BF935" s="80">
        <f>IF(U935="snížená",N935,0)</f>
        <v>0</v>
      </c>
      <c r="BG935" s="80">
        <f>IF(U935="zákl. přenesená",N935,0)</f>
        <v>0</v>
      </c>
      <c r="BH935" s="80">
        <f>IF(U935="sníž. přenesená",N935,0)</f>
        <v>0</v>
      </c>
      <c r="BI935" s="80">
        <f>IF(U935="nulová",N935,0)</f>
        <v>0</v>
      </c>
      <c r="BJ935" s="30" t="s">
        <v>118</v>
      </c>
      <c r="BK935" s="80">
        <f>ROUND(L935*K935,2)</f>
        <v>0</v>
      </c>
      <c r="BL935" s="30" t="s">
        <v>194</v>
      </c>
    </row>
    <row r="936" spans="2:64" s="86" customFormat="1" ht="22.5" customHeight="1" x14ac:dyDescent="0.25">
      <c r="B936" s="81"/>
      <c r="C936" s="440"/>
      <c r="D936" s="440"/>
      <c r="E936" s="83" t="s">
        <v>125</v>
      </c>
      <c r="F936" s="661" t="s">
        <v>1299</v>
      </c>
      <c r="G936" s="662"/>
      <c r="H936" s="662"/>
      <c r="I936" s="662"/>
      <c r="J936" s="440"/>
      <c r="K936" s="84">
        <v>17.010000000000002</v>
      </c>
      <c r="L936" s="440"/>
      <c r="M936" s="440"/>
      <c r="N936" s="440"/>
      <c r="O936" s="440"/>
      <c r="P936" s="440"/>
      <c r="Q936" s="440"/>
      <c r="R936" s="85"/>
      <c r="T936" s="87"/>
      <c r="U936" s="440"/>
      <c r="V936" s="440"/>
      <c r="W936" s="440"/>
      <c r="X936" s="440"/>
      <c r="Y936" s="440"/>
      <c r="Z936" s="440"/>
      <c r="AA936" s="88"/>
      <c r="AT936" s="89" t="s">
        <v>130</v>
      </c>
      <c r="AU936" s="89" t="s">
        <v>128</v>
      </c>
      <c r="AV936" s="86" t="s">
        <v>128</v>
      </c>
      <c r="AW936" s="86" t="s">
        <v>131</v>
      </c>
      <c r="AX936" s="86" t="s">
        <v>119</v>
      </c>
      <c r="AY936" s="89" t="s">
        <v>120</v>
      </c>
    </row>
    <row r="937" spans="2:64" s="86" customFormat="1" ht="22.5" customHeight="1" x14ac:dyDescent="0.25">
      <c r="B937" s="81"/>
      <c r="C937" s="440"/>
      <c r="D937" s="440"/>
      <c r="E937" s="83" t="s">
        <v>125</v>
      </c>
      <c r="F937" s="663" t="s">
        <v>1300</v>
      </c>
      <c r="G937" s="662"/>
      <c r="H937" s="662"/>
      <c r="I937" s="662"/>
      <c r="J937" s="440"/>
      <c r="K937" s="84">
        <v>3.72</v>
      </c>
      <c r="L937" s="440"/>
      <c r="M937" s="440"/>
      <c r="N937" s="440"/>
      <c r="O937" s="440"/>
      <c r="P937" s="440"/>
      <c r="Q937" s="440"/>
      <c r="R937" s="85"/>
      <c r="T937" s="87"/>
      <c r="U937" s="440"/>
      <c r="V937" s="440"/>
      <c r="W937" s="440"/>
      <c r="X937" s="440"/>
      <c r="Y937" s="440"/>
      <c r="Z937" s="440"/>
      <c r="AA937" s="88"/>
      <c r="AT937" s="89" t="s">
        <v>130</v>
      </c>
      <c r="AU937" s="89" t="s">
        <v>128</v>
      </c>
      <c r="AV937" s="86" t="s">
        <v>128</v>
      </c>
      <c r="AW937" s="86" t="s">
        <v>131</v>
      </c>
      <c r="AX937" s="86" t="s">
        <v>119</v>
      </c>
      <c r="AY937" s="89" t="s">
        <v>120</v>
      </c>
    </row>
    <row r="938" spans="2:64" s="86" customFormat="1" ht="22.5" customHeight="1" x14ac:dyDescent="0.25">
      <c r="B938" s="81"/>
      <c r="C938" s="440"/>
      <c r="D938" s="440"/>
      <c r="E938" s="83" t="s">
        <v>125</v>
      </c>
      <c r="F938" s="663" t="s">
        <v>1301</v>
      </c>
      <c r="G938" s="662"/>
      <c r="H938" s="662"/>
      <c r="I938" s="662"/>
      <c r="J938" s="440"/>
      <c r="K938" s="84">
        <v>1.55</v>
      </c>
      <c r="L938" s="440"/>
      <c r="M938" s="440"/>
      <c r="N938" s="440"/>
      <c r="O938" s="440"/>
      <c r="P938" s="440"/>
      <c r="Q938" s="440"/>
      <c r="R938" s="85"/>
      <c r="T938" s="87"/>
      <c r="U938" s="440"/>
      <c r="V938" s="440"/>
      <c r="W938" s="440"/>
      <c r="X938" s="440"/>
      <c r="Y938" s="440"/>
      <c r="Z938" s="440"/>
      <c r="AA938" s="88"/>
      <c r="AT938" s="89" t="s">
        <v>130</v>
      </c>
      <c r="AU938" s="89" t="s">
        <v>128</v>
      </c>
      <c r="AV938" s="86" t="s">
        <v>128</v>
      </c>
      <c r="AW938" s="86" t="s">
        <v>131</v>
      </c>
      <c r="AX938" s="86" t="s">
        <v>119</v>
      </c>
      <c r="AY938" s="89" t="s">
        <v>120</v>
      </c>
    </row>
    <row r="939" spans="2:64" s="95" customFormat="1" ht="22.5" customHeight="1" x14ac:dyDescent="0.25">
      <c r="B939" s="90"/>
      <c r="C939" s="441"/>
      <c r="D939" s="441"/>
      <c r="E939" s="92" t="s">
        <v>125</v>
      </c>
      <c r="F939" s="664" t="s">
        <v>146</v>
      </c>
      <c r="G939" s="665"/>
      <c r="H939" s="665"/>
      <c r="I939" s="665"/>
      <c r="J939" s="441"/>
      <c r="K939" s="93">
        <v>22.28</v>
      </c>
      <c r="L939" s="441"/>
      <c r="M939" s="441"/>
      <c r="N939" s="441"/>
      <c r="O939" s="441"/>
      <c r="P939" s="441"/>
      <c r="Q939" s="441"/>
      <c r="R939" s="94"/>
      <c r="T939" s="96"/>
      <c r="U939" s="441"/>
      <c r="V939" s="441"/>
      <c r="W939" s="441"/>
      <c r="X939" s="441"/>
      <c r="Y939" s="441"/>
      <c r="Z939" s="441"/>
      <c r="AA939" s="97"/>
      <c r="AT939" s="98" t="s">
        <v>130</v>
      </c>
      <c r="AU939" s="98" t="s">
        <v>128</v>
      </c>
      <c r="AV939" s="95" t="s">
        <v>127</v>
      </c>
      <c r="AW939" s="95" t="s">
        <v>131</v>
      </c>
      <c r="AX939" s="95" t="s">
        <v>118</v>
      </c>
      <c r="AY939" s="98" t="s">
        <v>120</v>
      </c>
    </row>
    <row r="940" spans="2:64" s="62" customFormat="1" ht="29.85" customHeight="1" x14ac:dyDescent="0.3">
      <c r="B940" s="58"/>
      <c r="C940" s="59"/>
      <c r="D940" s="69" t="s">
        <v>94</v>
      </c>
      <c r="E940" s="69"/>
      <c r="F940" s="69"/>
      <c r="G940" s="69"/>
      <c r="H940" s="69"/>
      <c r="I940" s="69"/>
      <c r="J940" s="69"/>
      <c r="K940" s="69"/>
      <c r="L940" s="69"/>
      <c r="M940" s="69"/>
      <c r="N940" s="659">
        <f>BK940</f>
        <v>0</v>
      </c>
      <c r="O940" s="660"/>
      <c r="P940" s="660"/>
      <c r="Q940" s="660"/>
      <c r="R940" s="61"/>
      <c r="T940" s="63"/>
      <c r="U940" s="59"/>
      <c r="V940" s="59"/>
      <c r="W940" s="64">
        <f>SUM(W941:W982)</f>
        <v>14.468499999999997</v>
      </c>
      <c r="X940" s="59"/>
      <c r="Y940" s="64">
        <f>SUM(Y941:Y982)</f>
        <v>7.5643999999999989E-2</v>
      </c>
      <c r="Z940" s="59"/>
      <c r="AA940" s="65">
        <f>SUM(AA941:AA982)</f>
        <v>4.8000000000000001E-2</v>
      </c>
      <c r="AR940" s="66" t="s">
        <v>128</v>
      </c>
      <c r="AT940" s="67" t="s">
        <v>117</v>
      </c>
      <c r="AU940" s="67" t="s">
        <v>118</v>
      </c>
      <c r="AY940" s="66" t="s">
        <v>120</v>
      </c>
      <c r="BK940" s="68">
        <f>SUM(BK941:BK982)</f>
        <v>0</v>
      </c>
    </row>
    <row r="941" spans="2:64" s="17" customFormat="1" ht="31.5" customHeight="1" x14ac:dyDescent="0.25">
      <c r="B941" s="70"/>
      <c r="C941" s="71" t="s">
        <v>1302</v>
      </c>
      <c r="D941" s="71" t="s">
        <v>121</v>
      </c>
      <c r="E941" s="72" t="s">
        <v>1303</v>
      </c>
      <c r="F941" s="671" t="s">
        <v>1304</v>
      </c>
      <c r="G941" s="667"/>
      <c r="H941" s="667"/>
      <c r="I941" s="667"/>
      <c r="J941" s="73" t="s">
        <v>172</v>
      </c>
      <c r="K941" s="74">
        <v>3.68</v>
      </c>
      <c r="L941" s="666"/>
      <c r="M941" s="667"/>
      <c r="N941" s="666">
        <f>ROUND(L941*K941,2)</f>
        <v>0</v>
      </c>
      <c r="O941" s="667"/>
      <c r="P941" s="667"/>
      <c r="Q941" s="667"/>
      <c r="R941" s="75"/>
      <c r="T941" s="76" t="s">
        <v>125</v>
      </c>
      <c r="U941" s="77" t="s">
        <v>126</v>
      </c>
      <c r="V941" s="78">
        <v>1.5589999999999999</v>
      </c>
      <c r="W941" s="78">
        <f>V941*K941</f>
        <v>5.73712</v>
      </c>
      <c r="X941" s="78">
        <v>2.5000000000000001E-4</v>
      </c>
      <c r="Y941" s="78">
        <f>X941*K941</f>
        <v>9.2000000000000003E-4</v>
      </c>
      <c r="Z941" s="78">
        <v>0</v>
      </c>
      <c r="AA941" s="79">
        <f>Z941*K941</f>
        <v>0</v>
      </c>
      <c r="AR941" s="30" t="s">
        <v>194</v>
      </c>
      <c r="AT941" s="30" t="s">
        <v>121</v>
      </c>
      <c r="AU941" s="30" t="s">
        <v>128</v>
      </c>
      <c r="AY941" s="30" t="s">
        <v>120</v>
      </c>
      <c r="BE941" s="80">
        <f>IF(U941="základní",N941,0)</f>
        <v>0</v>
      </c>
      <c r="BF941" s="80">
        <f>IF(U941="snížená",N941,0)</f>
        <v>0</v>
      </c>
      <c r="BG941" s="80">
        <f>IF(U941="zákl. přenesená",N941,0)</f>
        <v>0</v>
      </c>
      <c r="BH941" s="80">
        <f>IF(U941="sníž. přenesená",N941,0)</f>
        <v>0</v>
      </c>
      <c r="BI941" s="80">
        <f>IF(U941="nulová",N941,0)</f>
        <v>0</v>
      </c>
      <c r="BJ941" s="30" t="s">
        <v>118</v>
      </c>
      <c r="BK941" s="80">
        <f>ROUND(L941*K941,2)</f>
        <v>0</v>
      </c>
      <c r="BL941" s="30" t="s">
        <v>194</v>
      </c>
    </row>
    <row r="942" spans="2:64" s="109" customFormat="1" ht="22.5" customHeight="1" x14ac:dyDescent="0.25">
      <c r="B942" s="105"/>
      <c r="C942" s="442"/>
      <c r="D942" s="442"/>
      <c r="E942" s="107" t="s">
        <v>125</v>
      </c>
      <c r="F942" s="672" t="s">
        <v>1285</v>
      </c>
      <c r="G942" s="673"/>
      <c r="H942" s="673"/>
      <c r="I942" s="673"/>
      <c r="J942" s="442"/>
      <c r="K942" s="107" t="s">
        <v>125</v>
      </c>
      <c r="L942" s="442"/>
      <c r="M942" s="442"/>
      <c r="N942" s="442"/>
      <c r="O942" s="442"/>
      <c r="P942" s="442"/>
      <c r="Q942" s="442"/>
      <c r="R942" s="108"/>
      <c r="T942" s="110"/>
      <c r="U942" s="442"/>
      <c r="V942" s="442"/>
      <c r="W942" s="442"/>
      <c r="X942" s="442"/>
      <c r="Y942" s="442"/>
      <c r="Z942" s="442"/>
      <c r="AA942" s="111"/>
      <c r="AT942" s="112" t="s">
        <v>130</v>
      </c>
      <c r="AU942" s="112" t="s">
        <v>128</v>
      </c>
      <c r="AV942" s="109" t="s">
        <v>118</v>
      </c>
      <c r="AW942" s="109" t="s">
        <v>131</v>
      </c>
      <c r="AX942" s="109" t="s">
        <v>119</v>
      </c>
      <c r="AY942" s="112" t="s">
        <v>120</v>
      </c>
    </row>
    <row r="943" spans="2:64" s="86" customFormat="1" ht="22.5" customHeight="1" x14ac:dyDescent="0.25">
      <c r="B943" s="81"/>
      <c r="C943" s="440"/>
      <c r="D943" s="440"/>
      <c r="E943" s="83" t="s">
        <v>125</v>
      </c>
      <c r="F943" s="663" t="s">
        <v>1305</v>
      </c>
      <c r="G943" s="662"/>
      <c r="H943" s="662"/>
      <c r="I943" s="662"/>
      <c r="J943" s="440"/>
      <c r="K943" s="84">
        <v>1.03</v>
      </c>
      <c r="L943" s="440"/>
      <c r="M943" s="440"/>
      <c r="N943" s="440"/>
      <c r="O943" s="440"/>
      <c r="P943" s="440"/>
      <c r="Q943" s="440"/>
      <c r="R943" s="85"/>
      <c r="T943" s="87"/>
      <c r="U943" s="440"/>
      <c r="V943" s="440"/>
      <c r="W943" s="440"/>
      <c r="X943" s="440"/>
      <c r="Y943" s="440"/>
      <c r="Z943" s="440"/>
      <c r="AA943" s="88"/>
      <c r="AT943" s="89" t="s">
        <v>130</v>
      </c>
      <c r="AU943" s="89" t="s">
        <v>128</v>
      </c>
      <c r="AV943" s="86" t="s">
        <v>128</v>
      </c>
      <c r="AW943" s="86" t="s">
        <v>131</v>
      </c>
      <c r="AX943" s="86" t="s">
        <v>119</v>
      </c>
      <c r="AY943" s="89" t="s">
        <v>120</v>
      </c>
    </row>
    <row r="944" spans="2:64" s="86" customFormat="1" ht="22.5" customHeight="1" x14ac:dyDescent="0.25">
      <c r="B944" s="81"/>
      <c r="C944" s="440"/>
      <c r="D944" s="440"/>
      <c r="E944" s="83" t="s">
        <v>125</v>
      </c>
      <c r="F944" s="663" t="s">
        <v>1306</v>
      </c>
      <c r="G944" s="662"/>
      <c r="H944" s="662"/>
      <c r="I944" s="662"/>
      <c r="J944" s="440"/>
      <c r="K944" s="84">
        <v>1.03</v>
      </c>
      <c r="L944" s="440"/>
      <c r="M944" s="440"/>
      <c r="N944" s="440"/>
      <c r="O944" s="440"/>
      <c r="P944" s="440"/>
      <c r="Q944" s="440"/>
      <c r="R944" s="85"/>
      <c r="T944" s="87"/>
      <c r="U944" s="440"/>
      <c r="V944" s="440"/>
      <c r="W944" s="440"/>
      <c r="X944" s="440"/>
      <c r="Y944" s="440"/>
      <c r="Z944" s="440"/>
      <c r="AA944" s="88"/>
      <c r="AT944" s="89" t="s">
        <v>130</v>
      </c>
      <c r="AU944" s="89" t="s">
        <v>128</v>
      </c>
      <c r="AV944" s="86" t="s">
        <v>128</v>
      </c>
      <c r="AW944" s="86" t="s">
        <v>131</v>
      </c>
      <c r="AX944" s="86" t="s">
        <v>119</v>
      </c>
      <c r="AY944" s="89" t="s">
        <v>120</v>
      </c>
    </row>
    <row r="945" spans="2:64" s="86" customFormat="1" ht="22.5" customHeight="1" x14ac:dyDescent="0.25">
      <c r="B945" s="81"/>
      <c r="C945" s="440"/>
      <c r="D945" s="440"/>
      <c r="E945" s="83" t="s">
        <v>125</v>
      </c>
      <c r="F945" s="663" t="s">
        <v>1307</v>
      </c>
      <c r="G945" s="662"/>
      <c r="H945" s="662"/>
      <c r="I945" s="662"/>
      <c r="J945" s="440"/>
      <c r="K945" s="84">
        <v>1.62</v>
      </c>
      <c r="L945" s="440"/>
      <c r="M945" s="440"/>
      <c r="N945" s="440"/>
      <c r="O945" s="440"/>
      <c r="P945" s="440"/>
      <c r="Q945" s="440"/>
      <c r="R945" s="85"/>
      <c r="T945" s="87"/>
      <c r="U945" s="440"/>
      <c r="V945" s="440"/>
      <c r="W945" s="440"/>
      <c r="X945" s="440"/>
      <c r="Y945" s="440"/>
      <c r="Z945" s="440"/>
      <c r="AA945" s="88"/>
      <c r="AT945" s="89" t="s">
        <v>130</v>
      </c>
      <c r="AU945" s="89" t="s">
        <v>128</v>
      </c>
      <c r="AV945" s="86" t="s">
        <v>128</v>
      </c>
      <c r="AW945" s="86" t="s">
        <v>131</v>
      </c>
      <c r="AX945" s="86" t="s">
        <v>119</v>
      </c>
      <c r="AY945" s="89" t="s">
        <v>120</v>
      </c>
    </row>
    <row r="946" spans="2:64" s="95" customFormat="1" ht="22.5" customHeight="1" x14ac:dyDescent="0.25">
      <c r="B946" s="90"/>
      <c r="C946" s="441"/>
      <c r="D946" s="441"/>
      <c r="E946" s="92" t="s">
        <v>125</v>
      </c>
      <c r="F946" s="664" t="s">
        <v>146</v>
      </c>
      <c r="G946" s="665"/>
      <c r="H946" s="665"/>
      <c r="I946" s="665"/>
      <c r="J946" s="441"/>
      <c r="K946" s="93">
        <v>3.68</v>
      </c>
      <c r="L946" s="441"/>
      <c r="M946" s="441"/>
      <c r="N946" s="441"/>
      <c r="O946" s="441"/>
      <c r="P946" s="441"/>
      <c r="Q946" s="441"/>
      <c r="R946" s="94"/>
      <c r="T946" s="96"/>
      <c r="U946" s="441"/>
      <c r="V946" s="441"/>
      <c r="W946" s="441"/>
      <c r="X946" s="441"/>
      <c r="Y946" s="441"/>
      <c r="Z946" s="441"/>
      <c r="AA946" s="97"/>
      <c r="AT946" s="98" t="s">
        <v>130</v>
      </c>
      <c r="AU946" s="98" t="s">
        <v>128</v>
      </c>
      <c r="AV946" s="95" t="s">
        <v>127</v>
      </c>
      <c r="AW946" s="95" t="s">
        <v>131</v>
      </c>
      <c r="AX946" s="95" t="s">
        <v>118</v>
      </c>
      <c r="AY946" s="98" t="s">
        <v>120</v>
      </c>
    </row>
    <row r="947" spans="2:64" s="17" customFormat="1" ht="57" customHeight="1" x14ac:dyDescent="0.25">
      <c r="B947" s="70"/>
      <c r="C947" s="101" t="s">
        <v>1308</v>
      </c>
      <c r="D947" s="101" t="s">
        <v>195</v>
      </c>
      <c r="E947" s="102" t="s">
        <v>1309</v>
      </c>
      <c r="F947" s="677" t="s">
        <v>1310</v>
      </c>
      <c r="G947" s="678"/>
      <c r="H947" s="678"/>
      <c r="I947" s="678"/>
      <c r="J947" s="103" t="s">
        <v>447</v>
      </c>
      <c r="K947" s="104">
        <v>1</v>
      </c>
      <c r="L947" s="670"/>
      <c r="M947" s="678"/>
      <c r="N947" s="670">
        <f>ROUND(L947*K947,2)</f>
        <v>0</v>
      </c>
      <c r="O947" s="667"/>
      <c r="P947" s="667"/>
      <c r="Q947" s="667"/>
      <c r="R947" s="75"/>
      <c r="T947" s="76" t="s">
        <v>125</v>
      </c>
      <c r="U947" s="77" t="s">
        <v>126</v>
      </c>
      <c r="V947" s="78">
        <v>0</v>
      </c>
      <c r="W947" s="78">
        <f>V947*K947</f>
        <v>0</v>
      </c>
      <c r="X947" s="78">
        <v>0</v>
      </c>
      <c r="Y947" s="78">
        <f>X947*K947</f>
        <v>0</v>
      </c>
      <c r="Z947" s="78">
        <v>0</v>
      </c>
      <c r="AA947" s="79">
        <f>Z947*K947</f>
        <v>0</v>
      </c>
      <c r="AR947" s="30" t="s">
        <v>258</v>
      </c>
      <c r="AT947" s="30" t="s">
        <v>195</v>
      </c>
      <c r="AU947" s="30" t="s">
        <v>128</v>
      </c>
      <c r="AY947" s="30" t="s">
        <v>120</v>
      </c>
      <c r="BE947" s="80">
        <f>IF(U947="základní",N947,0)</f>
        <v>0</v>
      </c>
      <c r="BF947" s="80">
        <f>IF(U947="snížená",N947,0)</f>
        <v>0</v>
      </c>
      <c r="BG947" s="80">
        <f>IF(U947="zákl. přenesená",N947,0)</f>
        <v>0</v>
      </c>
      <c r="BH947" s="80">
        <f>IF(U947="sníž. přenesená",N947,0)</f>
        <v>0</v>
      </c>
      <c r="BI947" s="80">
        <f>IF(U947="nulová",N947,0)</f>
        <v>0</v>
      </c>
      <c r="BJ947" s="30" t="s">
        <v>118</v>
      </c>
      <c r="BK947" s="80">
        <f>ROUND(L947*K947,2)</f>
        <v>0</v>
      </c>
      <c r="BL947" s="30" t="s">
        <v>194</v>
      </c>
    </row>
    <row r="948" spans="2:64" s="86" customFormat="1" ht="22.5" customHeight="1" x14ac:dyDescent="0.25">
      <c r="B948" s="81"/>
      <c r="C948" s="440"/>
      <c r="D948" s="440"/>
      <c r="E948" s="83" t="s">
        <v>125</v>
      </c>
      <c r="F948" s="661" t="s">
        <v>1311</v>
      </c>
      <c r="G948" s="662"/>
      <c r="H948" s="662"/>
      <c r="I948" s="662"/>
      <c r="J948" s="440"/>
      <c r="K948" s="84">
        <v>1</v>
      </c>
      <c r="L948" s="440"/>
      <c r="M948" s="440"/>
      <c r="N948" s="440"/>
      <c r="O948" s="440"/>
      <c r="P948" s="440"/>
      <c r="Q948" s="440"/>
      <c r="R948" s="85"/>
      <c r="T948" s="87"/>
      <c r="U948" s="440"/>
      <c r="V948" s="440"/>
      <c r="W948" s="440"/>
      <c r="X948" s="440"/>
      <c r="Y948" s="440"/>
      <c r="Z948" s="440"/>
      <c r="AA948" s="88"/>
      <c r="AT948" s="89" t="s">
        <v>130</v>
      </c>
      <c r="AU948" s="89" t="s">
        <v>128</v>
      </c>
      <c r="AV948" s="86" t="s">
        <v>128</v>
      </c>
      <c r="AW948" s="86" t="s">
        <v>131</v>
      </c>
      <c r="AX948" s="86" t="s">
        <v>118</v>
      </c>
      <c r="AY948" s="89" t="s">
        <v>120</v>
      </c>
    </row>
    <row r="949" spans="2:64" s="17" customFormat="1" ht="57" customHeight="1" x14ac:dyDescent="0.25">
      <c r="B949" s="70"/>
      <c r="C949" s="101" t="s">
        <v>1312</v>
      </c>
      <c r="D949" s="101" t="s">
        <v>195</v>
      </c>
      <c r="E949" s="102" t="s">
        <v>1313</v>
      </c>
      <c r="F949" s="677" t="s">
        <v>1314</v>
      </c>
      <c r="G949" s="678"/>
      <c r="H949" s="678"/>
      <c r="I949" s="678"/>
      <c r="J949" s="103" t="s">
        <v>447</v>
      </c>
      <c r="K949" s="104">
        <v>1</v>
      </c>
      <c r="L949" s="670"/>
      <c r="M949" s="678"/>
      <c r="N949" s="670">
        <f>ROUND(L949*K949,2)</f>
        <v>0</v>
      </c>
      <c r="O949" s="667"/>
      <c r="P949" s="667"/>
      <c r="Q949" s="667"/>
      <c r="R949" s="75"/>
      <c r="T949" s="76" t="s">
        <v>125</v>
      </c>
      <c r="U949" s="77" t="s">
        <v>126</v>
      </c>
      <c r="V949" s="78">
        <v>0</v>
      </c>
      <c r="W949" s="78">
        <f>V949*K949</f>
        <v>0</v>
      </c>
      <c r="X949" s="78">
        <v>0</v>
      </c>
      <c r="Y949" s="78">
        <f>X949*K949</f>
        <v>0</v>
      </c>
      <c r="Z949" s="78">
        <v>0</v>
      </c>
      <c r="AA949" s="79">
        <f>Z949*K949</f>
        <v>0</v>
      </c>
      <c r="AR949" s="30" t="s">
        <v>258</v>
      </c>
      <c r="AT949" s="30" t="s">
        <v>195</v>
      </c>
      <c r="AU949" s="30" t="s">
        <v>128</v>
      </c>
      <c r="AY949" s="30" t="s">
        <v>120</v>
      </c>
      <c r="BE949" s="80">
        <f>IF(U949="základní",N949,0)</f>
        <v>0</v>
      </c>
      <c r="BF949" s="80">
        <f>IF(U949="snížená",N949,0)</f>
        <v>0</v>
      </c>
      <c r="BG949" s="80">
        <f>IF(U949="zákl. přenesená",N949,0)</f>
        <v>0</v>
      </c>
      <c r="BH949" s="80">
        <f>IF(U949="sníž. přenesená",N949,0)</f>
        <v>0</v>
      </c>
      <c r="BI949" s="80">
        <f>IF(U949="nulová",N949,0)</f>
        <v>0</v>
      </c>
      <c r="BJ949" s="30" t="s">
        <v>118</v>
      </c>
      <c r="BK949" s="80">
        <f>ROUND(L949*K949,2)</f>
        <v>0</v>
      </c>
      <c r="BL949" s="30" t="s">
        <v>194</v>
      </c>
    </row>
    <row r="950" spans="2:64" s="86" customFormat="1" ht="22.5" customHeight="1" x14ac:dyDescent="0.25">
      <c r="B950" s="81"/>
      <c r="C950" s="440"/>
      <c r="D950" s="440"/>
      <c r="E950" s="83" t="s">
        <v>125</v>
      </c>
      <c r="F950" s="661" t="s">
        <v>1311</v>
      </c>
      <c r="G950" s="662"/>
      <c r="H950" s="662"/>
      <c r="I950" s="662"/>
      <c r="J950" s="440"/>
      <c r="K950" s="84">
        <v>1</v>
      </c>
      <c r="L950" s="440"/>
      <c r="M950" s="440"/>
      <c r="N950" s="440"/>
      <c r="O950" s="440"/>
      <c r="P950" s="440"/>
      <c r="Q950" s="440"/>
      <c r="R950" s="85"/>
      <c r="T950" s="87"/>
      <c r="U950" s="440"/>
      <c r="V950" s="440"/>
      <c r="W950" s="440"/>
      <c r="X950" s="440"/>
      <c r="Y950" s="440"/>
      <c r="Z950" s="440"/>
      <c r="AA950" s="88"/>
      <c r="AT950" s="89" t="s">
        <v>130</v>
      </c>
      <c r="AU950" s="89" t="s">
        <v>128</v>
      </c>
      <c r="AV950" s="86" t="s">
        <v>128</v>
      </c>
      <c r="AW950" s="86" t="s">
        <v>131</v>
      </c>
      <c r="AX950" s="86" t="s">
        <v>118</v>
      </c>
      <c r="AY950" s="89" t="s">
        <v>120</v>
      </c>
    </row>
    <row r="951" spans="2:64" s="17" customFormat="1" ht="69.75" customHeight="1" x14ac:dyDescent="0.25">
      <c r="B951" s="70"/>
      <c r="C951" s="101" t="s">
        <v>1315</v>
      </c>
      <c r="D951" s="101" t="s">
        <v>195</v>
      </c>
      <c r="E951" s="102" t="s">
        <v>1316</v>
      </c>
      <c r="F951" s="677" t="s">
        <v>1317</v>
      </c>
      <c r="G951" s="678"/>
      <c r="H951" s="678"/>
      <c r="I951" s="678"/>
      <c r="J951" s="103" t="s">
        <v>447</v>
      </c>
      <c r="K951" s="104">
        <v>2</v>
      </c>
      <c r="L951" s="670"/>
      <c r="M951" s="678"/>
      <c r="N951" s="670">
        <f>ROUND(L951*K951,2)</f>
        <v>0</v>
      </c>
      <c r="O951" s="667"/>
      <c r="P951" s="667"/>
      <c r="Q951" s="667"/>
      <c r="R951" s="75"/>
      <c r="T951" s="76" t="s">
        <v>125</v>
      </c>
      <c r="U951" s="77" t="s">
        <v>126</v>
      </c>
      <c r="V951" s="78">
        <v>0</v>
      </c>
      <c r="W951" s="78">
        <f>V951*K951</f>
        <v>0</v>
      </c>
      <c r="X951" s="78">
        <v>0</v>
      </c>
      <c r="Y951" s="78">
        <f>X951*K951</f>
        <v>0</v>
      </c>
      <c r="Z951" s="78">
        <v>0</v>
      </c>
      <c r="AA951" s="79">
        <f>Z951*K951</f>
        <v>0</v>
      </c>
      <c r="AR951" s="30" t="s">
        <v>258</v>
      </c>
      <c r="AT951" s="30" t="s">
        <v>195</v>
      </c>
      <c r="AU951" s="30" t="s">
        <v>128</v>
      </c>
      <c r="AY951" s="30" t="s">
        <v>120</v>
      </c>
      <c r="BE951" s="80">
        <f>IF(U951="základní",N951,0)</f>
        <v>0</v>
      </c>
      <c r="BF951" s="80">
        <f>IF(U951="snížená",N951,0)</f>
        <v>0</v>
      </c>
      <c r="BG951" s="80">
        <f>IF(U951="zákl. přenesená",N951,0)</f>
        <v>0</v>
      </c>
      <c r="BH951" s="80">
        <f>IF(U951="sníž. přenesená",N951,0)</f>
        <v>0</v>
      </c>
      <c r="BI951" s="80">
        <f>IF(U951="nulová",N951,0)</f>
        <v>0</v>
      </c>
      <c r="BJ951" s="30" t="s">
        <v>118</v>
      </c>
      <c r="BK951" s="80">
        <f>ROUND(L951*K951,2)</f>
        <v>0</v>
      </c>
      <c r="BL951" s="30" t="s">
        <v>194</v>
      </c>
    </row>
    <row r="952" spans="2:64" s="86" customFormat="1" ht="22.5" customHeight="1" x14ac:dyDescent="0.25">
      <c r="B952" s="81"/>
      <c r="C952" s="440"/>
      <c r="D952" s="440"/>
      <c r="E952" s="83" t="s">
        <v>125</v>
      </c>
      <c r="F952" s="661" t="s">
        <v>1318</v>
      </c>
      <c r="G952" s="662"/>
      <c r="H952" s="662"/>
      <c r="I952" s="662"/>
      <c r="J952" s="440"/>
      <c r="K952" s="84">
        <v>2</v>
      </c>
      <c r="L952" s="440"/>
      <c r="M952" s="440"/>
      <c r="N952" s="440"/>
      <c r="O952" s="440"/>
      <c r="P952" s="440"/>
      <c r="Q952" s="440"/>
      <c r="R952" s="85"/>
      <c r="T952" s="87"/>
      <c r="U952" s="440"/>
      <c r="V952" s="440"/>
      <c r="W952" s="440"/>
      <c r="X952" s="440"/>
      <c r="Y952" s="440"/>
      <c r="Z952" s="440"/>
      <c r="AA952" s="88"/>
      <c r="AT952" s="89" t="s">
        <v>130</v>
      </c>
      <c r="AU952" s="89" t="s">
        <v>128</v>
      </c>
      <c r="AV952" s="86" t="s">
        <v>128</v>
      </c>
      <c r="AW952" s="86" t="s">
        <v>131</v>
      </c>
      <c r="AX952" s="86" t="s">
        <v>118</v>
      </c>
      <c r="AY952" s="89" t="s">
        <v>120</v>
      </c>
    </row>
    <row r="953" spans="2:64" s="17" customFormat="1" ht="31.5" customHeight="1" x14ac:dyDescent="0.25">
      <c r="B953" s="70"/>
      <c r="C953" s="71" t="s">
        <v>1319</v>
      </c>
      <c r="D953" s="71" t="s">
        <v>121</v>
      </c>
      <c r="E953" s="72" t="s">
        <v>1320</v>
      </c>
      <c r="F953" s="671" t="s">
        <v>1321</v>
      </c>
      <c r="G953" s="667"/>
      <c r="H953" s="667"/>
      <c r="I953" s="667"/>
      <c r="J953" s="73" t="s">
        <v>447</v>
      </c>
      <c r="K953" s="74">
        <v>4</v>
      </c>
      <c r="L953" s="666"/>
      <c r="M953" s="667"/>
      <c r="N953" s="666">
        <f>ROUND(L953*K953,2)</f>
        <v>0</v>
      </c>
      <c r="O953" s="667"/>
      <c r="P953" s="667"/>
      <c r="Q953" s="667"/>
      <c r="R953" s="75"/>
      <c r="T953" s="76" t="s">
        <v>125</v>
      </c>
      <c r="U953" s="77" t="s">
        <v>126</v>
      </c>
      <c r="V953" s="78">
        <v>1.6819999999999999</v>
      </c>
      <c r="W953" s="78">
        <f>V953*K953</f>
        <v>6.7279999999999998</v>
      </c>
      <c r="X953" s="78">
        <v>0</v>
      </c>
      <c r="Y953" s="78">
        <f>X953*K953</f>
        <v>0</v>
      </c>
      <c r="Z953" s="78">
        <v>0</v>
      </c>
      <c r="AA953" s="79">
        <f>Z953*K953</f>
        <v>0</v>
      </c>
      <c r="AR953" s="30" t="s">
        <v>194</v>
      </c>
      <c r="AT953" s="30" t="s">
        <v>121</v>
      </c>
      <c r="AU953" s="30" t="s">
        <v>128</v>
      </c>
      <c r="AY953" s="30" t="s">
        <v>120</v>
      </c>
      <c r="BE953" s="80">
        <f>IF(U953="základní",N953,0)</f>
        <v>0</v>
      </c>
      <c r="BF953" s="80">
        <f>IF(U953="snížená",N953,0)</f>
        <v>0</v>
      </c>
      <c r="BG953" s="80">
        <f>IF(U953="zákl. přenesená",N953,0)</f>
        <v>0</v>
      </c>
      <c r="BH953" s="80">
        <f>IF(U953="sníž. přenesená",N953,0)</f>
        <v>0</v>
      </c>
      <c r="BI953" s="80">
        <f>IF(U953="nulová",N953,0)</f>
        <v>0</v>
      </c>
      <c r="BJ953" s="30" t="s">
        <v>118</v>
      </c>
      <c r="BK953" s="80">
        <f>ROUND(L953*K953,2)</f>
        <v>0</v>
      </c>
      <c r="BL953" s="30" t="s">
        <v>194</v>
      </c>
    </row>
    <row r="954" spans="2:64" s="109" customFormat="1" ht="22.5" customHeight="1" x14ac:dyDescent="0.25">
      <c r="B954" s="105"/>
      <c r="C954" s="442"/>
      <c r="D954" s="442"/>
      <c r="E954" s="107" t="s">
        <v>125</v>
      </c>
      <c r="F954" s="672" t="s">
        <v>1322</v>
      </c>
      <c r="G954" s="673"/>
      <c r="H954" s="673"/>
      <c r="I954" s="673"/>
      <c r="J954" s="442"/>
      <c r="K954" s="107" t="s">
        <v>125</v>
      </c>
      <c r="L954" s="442"/>
      <c r="M954" s="442"/>
      <c r="N954" s="442"/>
      <c r="O954" s="442"/>
      <c r="P954" s="442"/>
      <c r="Q954" s="442"/>
      <c r="R954" s="108"/>
      <c r="T954" s="110"/>
      <c r="U954" s="442"/>
      <c r="V954" s="442"/>
      <c r="W954" s="442"/>
      <c r="X954" s="442"/>
      <c r="Y954" s="442"/>
      <c r="Z954" s="442"/>
      <c r="AA954" s="111"/>
      <c r="AT954" s="112" t="s">
        <v>130</v>
      </c>
      <c r="AU954" s="112" t="s">
        <v>128</v>
      </c>
      <c r="AV954" s="109" t="s">
        <v>118</v>
      </c>
      <c r="AW954" s="109" t="s">
        <v>131</v>
      </c>
      <c r="AX954" s="109" t="s">
        <v>119</v>
      </c>
      <c r="AY954" s="112" t="s">
        <v>120</v>
      </c>
    </row>
    <row r="955" spans="2:64" s="86" customFormat="1" ht="22.5" customHeight="1" x14ac:dyDescent="0.25">
      <c r="B955" s="81"/>
      <c r="C955" s="440"/>
      <c r="D955" s="440"/>
      <c r="E955" s="83" t="s">
        <v>125</v>
      </c>
      <c r="F955" s="663" t="s">
        <v>1323</v>
      </c>
      <c r="G955" s="662"/>
      <c r="H955" s="662"/>
      <c r="I955" s="662"/>
      <c r="J955" s="440"/>
      <c r="K955" s="84">
        <v>2</v>
      </c>
      <c r="L955" s="440"/>
      <c r="M955" s="440"/>
      <c r="N955" s="440"/>
      <c r="O955" s="440"/>
      <c r="P955" s="440"/>
      <c r="Q955" s="440"/>
      <c r="R955" s="85"/>
      <c r="T955" s="87"/>
      <c r="U955" s="440"/>
      <c r="V955" s="440"/>
      <c r="W955" s="440"/>
      <c r="X955" s="440"/>
      <c r="Y955" s="440"/>
      <c r="Z955" s="440"/>
      <c r="AA955" s="88"/>
      <c r="AT955" s="89" t="s">
        <v>130</v>
      </c>
      <c r="AU955" s="89" t="s">
        <v>128</v>
      </c>
      <c r="AV955" s="86" t="s">
        <v>128</v>
      </c>
      <c r="AW955" s="86" t="s">
        <v>131</v>
      </c>
      <c r="AX955" s="86" t="s">
        <v>119</v>
      </c>
      <c r="AY955" s="89" t="s">
        <v>120</v>
      </c>
    </row>
    <row r="956" spans="2:64" s="86" customFormat="1" ht="22.5" customHeight="1" x14ac:dyDescent="0.25">
      <c r="B956" s="81"/>
      <c r="C956" s="440"/>
      <c r="D956" s="440"/>
      <c r="E956" s="83" t="s">
        <v>125</v>
      </c>
      <c r="F956" s="663" t="s">
        <v>1324</v>
      </c>
      <c r="G956" s="662"/>
      <c r="H956" s="662"/>
      <c r="I956" s="662"/>
      <c r="J956" s="440"/>
      <c r="K956" s="84">
        <v>2</v>
      </c>
      <c r="L956" s="440"/>
      <c r="M956" s="440"/>
      <c r="N956" s="440"/>
      <c r="O956" s="440"/>
      <c r="P956" s="440"/>
      <c r="Q956" s="440"/>
      <c r="R956" s="85"/>
      <c r="T956" s="87"/>
      <c r="U956" s="440"/>
      <c r="V956" s="440"/>
      <c r="W956" s="440"/>
      <c r="X956" s="440"/>
      <c r="Y956" s="440"/>
      <c r="Z956" s="440"/>
      <c r="AA956" s="88"/>
      <c r="AT956" s="89" t="s">
        <v>130</v>
      </c>
      <c r="AU956" s="89" t="s">
        <v>128</v>
      </c>
      <c r="AV956" s="86" t="s">
        <v>128</v>
      </c>
      <c r="AW956" s="86" t="s">
        <v>131</v>
      </c>
      <c r="AX956" s="86" t="s">
        <v>119</v>
      </c>
      <c r="AY956" s="89" t="s">
        <v>120</v>
      </c>
    </row>
    <row r="957" spans="2:64" s="95" customFormat="1" ht="22.5" customHeight="1" x14ac:dyDescent="0.25">
      <c r="B957" s="90"/>
      <c r="C957" s="441"/>
      <c r="D957" s="441"/>
      <c r="E957" s="92" t="s">
        <v>125</v>
      </c>
      <c r="F957" s="664" t="s">
        <v>146</v>
      </c>
      <c r="G957" s="665"/>
      <c r="H957" s="665"/>
      <c r="I957" s="665"/>
      <c r="J957" s="441"/>
      <c r="K957" s="93">
        <v>4</v>
      </c>
      <c r="L957" s="441"/>
      <c r="M957" s="441"/>
      <c r="N957" s="441"/>
      <c r="O957" s="441"/>
      <c r="P957" s="441"/>
      <c r="Q957" s="441"/>
      <c r="R957" s="94"/>
      <c r="T957" s="96"/>
      <c r="U957" s="441"/>
      <c r="V957" s="441"/>
      <c r="W957" s="441"/>
      <c r="X957" s="441"/>
      <c r="Y957" s="441"/>
      <c r="Z957" s="441"/>
      <c r="AA957" s="97"/>
      <c r="AT957" s="98" t="s">
        <v>130</v>
      </c>
      <c r="AU957" s="98" t="s">
        <v>128</v>
      </c>
      <c r="AV957" s="95" t="s">
        <v>127</v>
      </c>
      <c r="AW957" s="95" t="s">
        <v>131</v>
      </c>
      <c r="AX957" s="95" t="s">
        <v>118</v>
      </c>
      <c r="AY957" s="98" t="s">
        <v>120</v>
      </c>
    </row>
    <row r="958" spans="2:64" s="17" customFormat="1" ht="44.25" customHeight="1" x14ac:dyDescent="0.25">
      <c r="B958" s="70"/>
      <c r="C958" s="101" t="s">
        <v>1325</v>
      </c>
      <c r="D958" s="101" t="s">
        <v>195</v>
      </c>
      <c r="E958" s="102" t="s">
        <v>1326</v>
      </c>
      <c r="F958" s="677" t="s">
        <v>1327</v>
      </c>
      <c r="G958" s="678"/>
      <c r="H958" s="678"/>
      <c r="I958" s="678"/>
      <c r="J958" s="103" t="s">
        <v>447</v>
      </c>
      <c r="K958" s="104">
        <v>2</v>
      </c>
      <c r="L958" s="670"/>
      <c r="M958" s="678"/>
      <c r="N958" s="670">
        <f>ROUND(L958*K958,2)</f>
        <v>0</v>
      </c>
      <c r="O958" s="667"/>
      <c r="P958" s="667"/>
      <c r="Q958" s="667"/>
      <c r="R958" s="75"/>
      <c r="T958" s="76" t="s">
        <v>125</v>
      </c>
      <c r="U958" s="77" t="s">
        <v>126</v>
      </c>
      <c r="V958" s="78">
        <v>0</v>
      </c>
      <c r="W958" s="78">
        <f>V958*K958</f>
        <v>0</v>
      </c>
      <c r="X958" s="78">
        <v>1.4999999999999999E-2</v>
      </c>
      <c r="Y958" s="78">
        <f>X958*K958</f>
        <v>0.03</v>
      </c>
      <c r="Z958" s="78">
        <v>0</v>
      </c>
      <c r="AA958" s="79">
        <f>Z958*K958</f>
        <v>0</v>
      </c>
      <c r="AR958" s="30" t="s">
        <v>258</v>
      </c>
      <c r="AT958" s="30" t="s">
        <v>195</v>
      </c>
      <c r="AU958" s="30" t="s">
        <v>128</v>
      </c>
      <c r="AY958" s="30" t="s">
        <v>120</v>
      </c>
      <c r="BE958" s="80">
        <f>IF(U958="základní",N958,0)</f>
        <v>0</v>
      </c>
      <c r="BF958" s="80">
        <f>IF(U958="snížená",N958,0)</f>
        <v>0</v>
      </c>
      <c r="BG958" s="80">
        <f>IF(U958="zákl. přenesená",N958,0)</f>
        <v>0</v>
      </c>
      <c r="BH958" s="80">
        <f>IF(U958="sníž. přenesená",N958,0)</f>
        <v>0</v>
      </c>
      <c r="BI958" s="80">
        <f>IF(U958="nulová",N958,0)</f>
        <v>0</v>
      </c>
      <c r="BJ958" s="30" t="s">
        <v>118</v>
      </c>
      <c r="BK958" s="80">
        <f>ROUND(L958*K958,2)</f>
        <v>0</v>
      </c>
      <c r="BL958" s="30" t="s">
        <v>194</v>
      </c>
    </row>
    <row r="959" spans="2:64" s="86" customFormat="1" ht="22.5" customHeight="1" x14ac:dyDescent="0.25">
      <c r="B959" s="81"/>
      <c r="C959" s="440"/>
      <c r="D959" s="440"/>
      <c r="E959" s="83" t="s">
        <v>125</v>
      </c>
      <c r="F959" s="661" t="s">
        <v>1328</v>
      </c>
      <c r="G959" s="662"/>
      <c r="H959" s="662"/>
      <c r="I959" s="662"/>
      <c r="J959" s="440"/>
      <c r="K959" s="84">
        <v>2</v>
      </c>
      <c r="L959" s="440"/>
      <c r="M959" s="440"/>
      <c r="N959" s="440"/>
      <c r="O959" s="440"/>
      <c r="P959" s="440"/>
      <c r="Q959" s="440"/>
      <c r="R959" s="85"/>
      <c r="T959" s="87"/>
      <c r="U959" s="440"/>
      <c r="V959" s="440"/>
      <c r="W959" s="440"/>
      <c r="X959" s="440"/>
      <c r="Y959" s="440"/>
      <c r="Z959" s="440"/>
      <c r="AA959" s="88"/>
      <c r="AT959" s="89" t="s">
        <v>130</v>
      </c>
      <c r="AU959" s="89" t="s">
        <v>128</v>
      </c>
      <c r="AV959" s="86" t="s">
        <v>128</v>
      </c>
      <c r="AW959" s="86" t="s">
        <v>131</v>
      </c>
      <c r="AX959" s="86" t="s">
        <v>118</v>
      </c>
      <c r="AY959" s="89" t="s">
        <v>120</v>
      </c>
    </row>
    <row r="960" spans="2:64" s="17" customFormat="1" ht="44.25" customHeight="1" x14ac:dyDescent="0.25">
      <c r="B960" s="70"/>
      <c r="C960" s="101" t="s">
        <v>1329</v>
      </c>
      <c r="D960" s="101" t="s">
        <v>195</v>
      </c>
      <c r="E960" s="102" t="s">
        <v>1330</v>
      </c>
      <c r="F960" s="677" t="s">
        <v>1331</v>
      </c>
      <c r="G960" s="678"/>
      <c r="H960" s="678"/>
      <c r="I960" s="678"/>
      <c r="J960" s="103" t="s">
        <v>447</v>
      </c>
      <c r="K960" s="104">
        <v>1</v>
      </c>
      <c r="L960" s="670"/>
      <c r="M960" s="678"/>
      <c r="N960" s="670">
        <f>ROUND(L960*K960,2)</f>
        <v>0</v>
      </c>
      <c r="O960" s="667"/>
      <c r="P960" s="667"/>
      <c r="Q960" s="667"/>
      <c r="R960" s="75"/>
      <c r="T960" s="76" t="s">
        <v>125</v>
      </c>
      <c r="U960" s="77" t="s">
        <v>126</v>
      </c>
      <c r="V960" s="78">
        <v>0</v>
      </c>
      <c r="W960" s="78">
        <f>V960*K960</f>
        <v>0</v>
      </c>
      <c r="X960" s="78">
        <v>1.8499999999999999E-2</v>
      </c>
      <c r="Y960" s="78">
        <f>X960*K960</f>
        <v>1.8499999999999999E-2</v>
      </c>
      <c r="Z960" s="78">
        <v>0</v>
      </c>
      <c r="AA960" s="79">
        <f>Z960*K960</f>
        <v>0</v>
      </c>
      <c r="AR960" s="30" t="s">
        <v>258</v>
      </c>
      <c r="AT960" s="30" t="s">
        <v>195</v>
      </c>
      <c r="AU960" s="30" t="s">
        <v>128</v>
      </c>
      <c r="AY960" s="30" t="s">
        <v>120</v>
      </c>
      <c r="BE960" s="80">
        <f>IF(U960="základní",N960,0)</f>
        <v>0</v>
      </c>
      <c r="BF960" s="80">
        <f>IF(U960="snížená",N960,0)</f>
        <v>0</v>
      </c>
      <c r="BG960" s="80">
        <f>IF(U960="zákl. přenesená",N960,0)</f>
        <v>0</v>
      </c>
      <c r="BH960" s="80">
        <f>IF(U960="sníž. přenesená",N960,0)</f>
        <v>0</v>
      </c>
      <c r="BI960" s="80">
        <f>IF(U960="nulová",N960,0)</f>
        <v>0</v>
      </c>
      <c r="BJ960" s="30" t="s">
        <v>118</v>
      </c>
      <c r="BK960" s="80">
        <f>ROUND(L960*K960,2)</f>
        <v>0</v>
      </c>
      <c r="BL960" s="30" t="s">
        <v>194</v>
      </c>
    </row>
    <row r="961" spans="2:64" s="86" customFormat="1" ht="22.5" customHeight="1" x14ac:dyDescent="0.25">
      <c r="B961" s="81"/>
      <c r="C961" s="440"/>
      <c r="D961" s="440"/>
      <c r="E961" s="83" t="s">
        <v>125</v>
      </c>
      <c r="F961" s="661" t="s">
        <v>1332</v>
      </c>
      <c r="G961" s="662"/>
      <c r="H961" s="662"/>
      <c r="I961" s="662"/>
      <c r="J961" s="440"/>
      <c r="K961" s="84">
        <v>1</v>
      </c>
      <c r="L961" s="440"/>
      <c r="M961" s="440"/>
      <c r="N961" s="440"/>
      <c r="O961" s="440"/>
      <c r="P961" s="440"/>
      <c r="Q961" s="440"/>
      <c r="R961" s="85"/>
      <c r="T961" s="87"/>
      <c r="U961" s="440"/>
      <c r="V961" s="440"/>
      <c r="W961" s="440"/>
      <c r="X961" s="440"/>
      <c r="Y961" s="440"/>
      <c r="Z961" s="440"/>
      <c r="AA961" s="88"/>
      <c r="AT961" s="89" t="s">
        <v>130</v>
      </c>
      <c r="AU961" s="89" t="s">
        <v>128</v>
      </c>
      <c r="AV961" s="86" t="s">
        <v>128</v>
      </c>
      <c r="AW961" s="86" t="s">
        <v>131</v>
      </c>
      <c r="AX961" s="86" t="s">
        <v>118</v>
      </c>
      <c r="AY961" s="89" t="s">
        <v>120</v>
      </c>
    </row>
    <row r="962" spans="2:64" s="17" customFormat="1" ht="44.25" customHeight="1" x14ac:dyDescent="0.25">
      <c r="B962" s="70"/>
      <c r="C962" s="101" t="s">
        <v>1333</v>
      </c>
      <c r="D962" s="101" t="s">
        <v>195</v>
      </c>
      <c r="E962" s="102" t="s">
        <v>1334</v>
      </c>
      <c r="F962" s="677" t="s">
        <v>1335</v>
      </c>
      <c r="G962" s="678"/>
      <c r="H962" s="678"/>
      <c r="I962" s="678"/>
      <c r="J962" s="103" t="s">
        <v>447</v>
      </c>
      <c r="K962" s="104">
        <v>1</v>
      </c>
      <c r="L962" s="670"/>
      <c r="M962" s="678"/>
      <c r="N962" s="670">
        <f>ROUND(L962*K962,2)</f>
        <v>0</v>
      </c>
      <c r="O962" s="667"/>
      <c r="P962" s="667"/>
      <c r="Q962" s="667"/>
      <c r="R962" s="75"/>
      <c r="T962" s="76" t="s">
        <v>125</v>
      </c>
      <c r="U962" s="77" t="s">
        <v>126</v>
      </c>
      <c r="V962" s="78">
        <v>0</v>
      </c>
      <c r="W962" s="78">
        <f>V962*K962</f>
        <v>0</v>
      </c>
      <c r="X962" s="78">
        <v>1.8499999999999999E-2</v>
      </c>
      <c r="Y962" s="78">
        <f>X962*K962</f>
        <v>1.8499999999999999E-2</v>
      </c>
      <c r="Z962" s="78">
        <v>0</v>
      </c>
      <c r="AA962" s="79">
        <f>Z962*K962</f>
        <v>0</v>
      </c>
      <c r="AR962" s="30" t="s">
        <v>258</v>
      </c>
      <c r="AT962" s="30" t="s">
        <v>195</v>
      </c>
      <c r="AU962" s="30" t="s">
        <v>128</v>
      </c>
      <c r="AY962" s="30" t="s">
        <v>120</v>
      </c>
      <c r="BE962" s="80">
        <f>IF(U962="základní",N962,0)</f>
        <v>0</v>
      </c>
      <c r="BF962" s="80">
        <f>IF(U962="snížená",N962,0)</f>
        <v>0</v>
      </c>
      <c r="BG962" s="80">
        <f>IF(U962="zákl. přenesená",N962,0)</f>
        <v>0</v>
      </c>
      <c r="BH962" s="80">
        <f>IF(U962="sníž. přenesená",N962,0)</f>
        <v>0</v>
      </c>
      <c r="BI962" s="80">
        <f>IF(U962="nulová",N962,0)</f>
        <v>0</v>
      </c>
      <c r="BJ962" s="30" t="s">
        <v>118</v>
      </c>
      <c r="BK962" s="80">
        <f>ROUND(L962*K962,2)</f>
        <v>0</v>
      </c>
      <c r="BL962" s="30" t="s">
        <v>194</v>
      </c>
    </row>
    <row r="963" spans="2:64" s="86" customFormat="1" ht="22.5" customHeight="1" x14ac:dyDescent="0.25">
      <c r="B963" s="81"/>
      <c r="C963" s="440"/>
      <c r="D963" s="440"/>
      <c r="E963" s="83" t="s">
        <v>125</v>
      </c>
      <c r="F963" s="661" t="s">
        <v>1332</v>
      </c>
      <c r="G963" s="662"/>
      <c r="H963" s="662"/>
      <c r="I963" s="662"/>
      <c r="J963" s="440"/>
      <c r="K963" s="84">
        <v>1</v>
      </c>
      <c r="L963" s="440"/>
      <c r="M963" s="440"/>
      <c r="N963" s="440"/>
      <c r="O963" s="440"/>
      <c r="P963" s="440"/>
      <c r="Q963" s="440"/>
      <c r="R963" s="85"/>
      <c r="T963" s="87"/>
      <c r="U963" s="440"/>
      <c r="V963" s="440"/>
      <c r="W963" s="440"/>
      <c r="X963" s="440"/>
      <c r="Y963" s="440"/>
      <c r="Z963" s="440"/>
      <c r="AA963" s="88"/>
      <c r="AT963" s="89" t="s">
        <v>130</v>
      </c>
      <c r="AU963" s="89" t="s">
        <v>128</v>
      </c>
      <c r="AV963" s="86" t="s">
        <v>128</v>
      </c>
      <c r="AW963" s="86" t="s">
        <v>131</v>
      </c>
      <c r="AX963" s="86" t="s">
        <v>118</v>
      </c>
      <c r="AY963" s="89" t="s">
        <v>120</v>
      </c>
    </row>
    <row r="964" spans="2:64" s="17" customFormat="1" ht="31.5" customHeight="1" x14ac:dyDescent="0.25">
      <c r="B964" s="70"/>
      <c r="C964" s="71" t="s">
        <v>1336</v>
      </c>
      <c r="D964" s="71" t="s">
        <v>121</v>
      </c>
      <c r="E964" s="72" t="s">
        <v>1337</v>
      </c>
      <c r="F964" s="671" t="s">
        <v>1338</v>
      </c>
      <c r="G964" s="667"/>
      <c r="H964" s="667"/>
      <c r="I964" s="667"/>
      <c r="J964" s="73" t="s">
        <v>447</v>
      </c>
      <c r="K964" s="74">
        <v>2</v>
      </c>
      <c r="L964" s="666"/>
      <c r="M964" s="667"/>
      <c r="N964" s="666">
        <f>ROUND(L964*K964,2)</f>
        <v>0</v>
      </c>
      <c r="O964" s="667"/>
      <c r="P964" s="667"/>
      <c r="Q964" s="667"/>
      <c r="R964" s="75"/>
      <c r="T964" s="76" t="s">
        <v>125</v>
      </c>
      <c r="U964" s="77" t="s">
        <v>126</v>
      </c>
      <c r="V964" s="78">
        <v>0.34499999999999997</v>
      </c>
      <c r="W964" s="78">
        <f>V964*K964</f>
        <v>0.69</v>
      </c>
      <c r="X964" s="78">
        <v>0</v>
      </c>
      <c r="Y964" s="78">
        <f>X964*K964</f>
        <v>0</v>
      </c>
      <c r="Z964" s="78">
        <v>0</v>
      </c>
      <c r="AA964" s="79">
        <f>Z964*K964</f>
        <v>0</v>
      </c>
      <c r="AR964" s="30" t="s">
        <v>194</v>
      </c>
      <c r="AT964" s="30" t="s">
        <v>121</v>
      </c>
      <c r="AU964" s="30" t="s">
        <v>128</v>
      </c>
      <c r="AY964" s="30" t="s">
        <v>120</v>
      </c>
      <c r="BE964" s="80">
        <f>IF(U964="základní",N964,0)</f>
        <v>0</v>
      </c>
      <c r="BF964" s="80">
        <f>IF(U964="snížená",N964,0)</f>
        <v>0</v>
      </c>
      <c r="BG964" s="80">
        <f>IF(U964="zákl. přenesená",N964,0)</f>
        <v>0</v>
      </c>
      <c r="BH964" s="80">
        <f>IF(U964="sníž. přenesená",N964,0)</f>
        <v>0</v>
      </c>
      <c r="BI964" s="80">
        <f>IF(U964="nulová",N964,0)</f>
        <v>0</v>
      </c>
      <c r="BJ964" s="30" t="s">
        <v>118</v>
      </c>
      <c r="BK964" s="80">
        <f>ROUND(L964*K964,2)</f>
        <v>0</v>
      </c>
      <c r="BL964" s="30" t="s">
        <v>194</v>
      </c>
    </row>
    <row r="965" spans="2:64" s="86" customFormat="1" ht="22.5" customHeight="1" x14ac:dyDescent="0.25">
      <c r="B965" s="81"/>
      <c r="C965" s="440"/>
      <c r="D965" s="440"/>
      <c r="E965" s="83" t="s">
        <v>125</v>
      </c>
      <c r="F965" s="661" t="s">
        <v>1339</v>
      </c>
      <c r="G965" s="662"/>
      <c r="H965" s="662"/>
      <c r="I965" s="662"/>
      <c r="J965" s="440"/>
      <c r="K965" s="84">
        <v>2</v>
      </c>
      <c r="L965" s="440"/>
      <c r="M965" s="440"/>
      <c r="N965" s="440"/>
      <c r="O965" s="440"/>
      <c r="P965" s="440"/>
      <c r="Q965" s="440"/>
      <c r="R965" s="85"/>
      <c r="T965" s="87"/>
      <c r="U965" s="440"/>
      <c r="V965" s="440"/>
      <c r="W965" s="440"/>
      <c r="X965" s="440"/>
      <c r="Y965" s="440"/>
      <c r="Z965" s="440"/>
      <c r="AA965" s="88"/>
      <c r="AT965" s="89" t="s">
        <v>130</v>
      </c>
      <c r="AU965" s="89" t="s">
        <v>128</v>
      </c>
      <c r="AV965" s="86" t="s">
        <v>128</v>
      </c>
      <c r="AW965" s="86" t="s">
        <v>131</v>
      </c>
      <c r="AX965" s="86" t="s">
        <v>118</v>
      </c>
      <c r="AY965" s="89" t="s">
        <v>120</v>
      </c>
    </row>
    <row r="966" spans="2:64" s="17" customFormat="1" ht="31.5" customHeight="1" x14ac:dyDescent="0.25">
      <c r="B966" s="70"/>
      <c r="C966" s="101" t="s">
        <v>1340</v>
      </c>
      <c r="D966" s="101" t="s">
        <v>195</v>
      </c>
      <c r="E966" s="102" t="s">
        <v>1341</v>
      </c>
      <c r="F966" s="677" t="s">
        <v>1342</v>
      </c>
      <c r="G966" s="678"/>
      <c r="H966" s="678"/>
      <c r="I966" s="678"/>
      <c r="J966" s="103" t="s">
        <v>532</v>
      </c>
      <c r="K966" s="104">
        <v>1.8</v>
      </c>
      <c r="L966" s="670"/>
      <c r="M966" s="678"/>
      <c r="N966" s="670">
        <f>ROUND(L966*K966,2)</f>
        <v>0</v>
      </c>
      <c r="O966" s="667"/>
      <c r="P966" s="667"/>
      <c r="Q966" s="667"/>
      <c r="R966" s="75"/>
      <c r="T966" s="76" t="s">
        <v>125</v>
      </c>
      <c r="U966" s="77" t="s">
        <v>126</v>
      </c>
      <c r="V966" s="78">
        <v>0</v>
      </c>
      <c r="W966" s="78">
        <f>V966*K966</f>
        <v>0</v>
      </c>
      <c r="X966" s="78">
        <v>1.5E-3</v>
      </c>
      <c r="Y966" s="78">
        <f>X966*K966</f>
        <v>2.7000000000000001E-3</v>
      </c>
      <c r="Z966" s="78">
        <v>0</v>
      </c>
      <c r="AA966" s="79">
        <f>Z966*K966</f>
        <v>0</v>
      </c>
      <c r="AR966" s="30" t="s">
        <v>258</v>
      </c>
      <c r="AT966" s="30" t="s">
        <v>195</v>
      </c>
      <c r="AU966" s="30" t="s">
        <v>128</v>
      </c>
      <c r="AY966" s="30" t="s">
        <v>120</v>
      </c>
      <c r="BE966" s="80">
        <f>IF(U966="základní",N966,0)</f>
        <v>0</v>
      </c>
      <c r="BF966" s="80">
        <f>IF(U966="snížená",N966,0)</f>
        <v>0</v>
      </c>
      <c r="BG966" s="80">
        <f>IF(U966="zákl. přenesená",N966,0)</f>
        <v>0</v>
      </c>
      <c r="BH966" s="80">
        <f>IF(U966="sníž. přenesená",N966,0)</f>
        <v>0</v>
      </c>
      <c r="BI966" s="80">
        <f>IF(U966="nulová",N966,0)</f>
        <v>0</v>
      </c>
      <c r="BJ966" s="30" t="s">
        <v>118</v>
      </c>
      <c r="BK966" s="80">
        <f>ROUND(L966*K966,2)</f>
        <v>0</v>
      </c>
      <c r="BL966" s="30" t="s">
        <v>194</v>
      </c>
    </row>
    <row r="967" spans="2:64" s="86" customFormat="1" ht="22.5" customHeight="1" x14ac:dyDescent="0.25">
      <c r="B967" s="81"/>
      <c r="C967" s="440"/>
      <c r="D967" s="440"/>
      <c r="E967" s="83" t="s">
        <v>125</v>
      </c>
      <c r="F967" s="661" t="s">
        <v>1343</v>
      </c>
      <c r="G967" s="662"/>
      <c r="H967" s="662"/>
      <c r="I967" s="662"/>
      <c r="J967" s="440"/>
      <c r="K967" s="84">
        <v>1.8</v>
      </c>
      <c r="L967" s="440"/>
      <c r="M967" s="440"/>
      <c r="N967" s="440"/>
      <c r="O967" s="440"/>
      <c r="P967" s="440"/>
      <c r="Q967" s="440"/>
      <c r="R967" s="85"/>
      <c r="T967" s="87"/>
      <c r="U967" s="440"/>
      <c r="V967" s="440"/>
      <c r="W967" s="440"/>
      <c r="X967" s="440"/>
      <c r="Y967" s="440"/>
      <c r="Z967" s="440"/>
      <c r="AA967" s="88"/>
      <c r="AT967" s="89" t="s">
        <v>130</v>
      </c>
      <c r="AU967" s="89" t="s">
        <v>128</v>
      </c>
      <c r="AV967" s="86" t="s">
        <v>128</v>
      </c>
      <c r="AW967" s="86" t="s">
        <v>131</v>
      </c>
      <c r="AX967" s="86" t="s">
        <v>118</v>
      </c>
      <c r="AY967" s="89" t="s">
        <v>120</v>
      </c>
    </row>
    <row r="968" spans="2:64" s="17" customFormat="1" ht="31.5" customHeight="1" x14ac:dyDescent="0.25">
      <c r="B968" s="70"/>
      <c r="C968" s="71" t="s">
        <v>1344</v>
      </c>
      <c r="D968" s="71" t="s">
        <v>121</v>
      </c>
      <c r="E968" s="72" t="s">
        <v>1345</v>
      </c>
      <c r="F968" s="671" t="s">
        <v>1346</v>
      </c>
      <c r="G968" s="667"/>
      <c r="H968" s="667"/>
      <c r="I968" s="667"/>
      <c r="J968" s="73" t="s">
        <v>447</v>
      </c>
      <c r="K968" s="74">
        <v>2</v>
      </c>
      <c r="L968" s="666"/>
      <c r="M968" s="667"/>
      <c r="N968" s="666">
        <f>ROUND(L968*K968,2)</f>
        <v>0</v>
      </c>
      <c r="O968" s="667"/>
      <c r="P968" s="667"/>
      <c r="Q968" s="667"/>
      <c r="R968" s="75"/>
      <c r="T968" s="76" t="s">
        <v>125</v>
      </c>
      <c r="U968" s="77" t="s">
        <v>126</v>
      </c>
      <c r="V968" s="78">
        <v>0.52100000000000002</v>
      </c>
      <c r="W968" s="78">
        <f>V968*K968</f>
        <v>1.042</v>
      </c>
      <c r="X968" s="78">
        <v>0</v>
      </c>
      <c r="Y968" s="78">
        <f>X968*K968</f>
        <v>0</v>
      </c>
      <c r="Z968" s="78">
        <v>0</v>
      </c>
      <c r="AA968" s="79">
        <f>Z968*K968</f>
        <v>0</v>
      </c>
      <c r="AR968" s="30" t="s">
        <v>194</v>
      </c>
      <c r="AT968" s="30" t="s">
        <v>121</v>
      </c>
      <c r="AU968" s="30" t="s">
        <v>128</v>
      </c>
      <c r="AY968" s="30" t="s">
        <v>120</v>
      </c>
      <c r="BE968" s="80">
        <f>IF(U968="základní",N968,0)</f>
        <v>0</v>
      </c>
      <c r="BF968" s="80">
        <f>IF(U968="snížená",N968,0)</f>
        <v>0</v>
      </c>
      <c r="BG968" s="80">
        <f>IF(U968="zákl. přenesená",N968,0)</f>
        <v>0</v>
      </c>
      <c r="BH968" s="80">
        <f>IF(U968="sníž. přenesená",N968,0)</f>
        <v>0</v>
      </c>
      <c r="BI968" s="80">
        <f>IF(U968="nulová",N968,0)</f>
        <v>0</v>
      </c>
      <c r="BJ968" s="30" t="s">
        <v>118</v>
      </c>
      <c r="BK968" s="80">
        <f>ROUND(L968*K968,2)</f>
        <v>0</v>
      </c>
      <c r="BL968" s="30" t="s">
        <v>194</v>
      </c>
    </row>
    <row r="969" spans="2:64" s="109" customFormat="1" ht="22.5" customHeight="1" x14ac:dyDescent="0.25">
      <c r="B969" s="105"/>
      <c r="C969" s="442"/>
      <c r="D969" s="442"/>
      <c r="E969" s="107" t="s">
        <v>125</v>
      </c>
      <c r="F969" s="672" t="s">
        <v>1285</v>
      </c>
      <c r="G969" s="673"/>
      <c r="H969" s="673"/>
      <c r="I969" s="673"/>
      <c r="J969" s="442"/>
      <c r="K969" s="107" t="s">
        <v>125</v>
      </c>
      <c r="L969" s="442"/>
      <c r="M969" s="442"/>
      <c r="N969" s="442"/>
      <c r="O969" s="442"/>
      <c r="P969" s="442"/>
      <c r="Q969" s="442"/>
      <c r="R969" s="108"/>
      <c r="T969" s="110"/>
      <c r="U969" s="442"/>
      <c r="V969" s="442"/>
      <c r="W969" s="442"/>
      <c r="X969" s="442"/>
      <c r="Y969" s="442"/>
      <c r="Z969" s="442"/>
      <c r="AA969" s="111"/>
      <c r="AT969" s="112" t="s">
        <v>130</v>
      </c>
      <c r="AU969" s="112" t="s">
        <v>128</v>
      </c>
      <c r="AV969" s="109" t="s">
        <v>118</v>
      </c>
      <c r="AW969" s="109" t="s">
        <v>131</v>
      </c>
      <c r="AX969" s="109" t="s">
        <v>119</v>
      </c>
      <c r="AY969" s="112" t="s">
        <v>120</v>
      </c>
    </row>
    <row r="970" spans="2:64" s="86" customFormat="1" ht="22.5" customHeight="1" x14ac:dyDescent="0.25">
      <c r="B970" s="81"/>
      <c r="C970" s="440"/>
      <c r="D970" s="440"/>
      <c r="E970" s="83" t="s">
        <v>125</v>
      </c>
      <c r="F970" s="663" t="s">
        <v>1347</v>
      </c>
      <c r="G970" s="662"/>
      <c r="H970" s="662"/>
      <c r="I970" s="662"/>
      <c r="J970" s="440"/>
      <c r="K970" s="84">
        <v>1</v>
      </c>
      <c r="L970" s="440"/>
      <c r="M970" s="440"/>
      <c r="N970" s="440"/>
      <c r="O970" s="440"/>
      <c r="P970" s="440"/>
      <c r="Q970" s="440"/>
      <c r="R970" s="85"/>
      <c r="T970" s="87"/>
      <c r="U970" s="440"/>
      <c r="V970" s="440"/>
      <c r="W970" s="440"/>
      <c r="X970" s="440"/>
      <c r="Y970" s="440"/>
      <c r="Z970" s="440"/>
      <c r="AA970" s="88"/>
      <c r="AT970" s="89" t="s">
        <v>130</v>
      </c>
      <c r="AU970" s="89" t="s">
        <v>128</v>
      </c>
      <c r="AV970" s="86" t="s">
        <v>128</v>
      </c>
      <c r="AW970" s="86" t="s">
        <v>131</v>
      </c>
      <c r="AX970" s="86" t="s">
        <v>119</v>
      </c>
      <c r="AY970" s="89" t="s">
        <v>120</v>
      </c>
    </row>
    <row r="971" spans="2:64" s="86" customFormat="1" ht="22.5" customHeight="1" x14ac:dyDescent="0.25">
      <c r="B971" s="81"/>
      <c r="C971" s="440"/>
      <c r="D971" s="440"/>
      <c r="E971" s="83" t="s">
        <v>125</v>
      </c>
      <c r="F971" s="663" t="s">
        <v>1348</v>
      </c>
      <c r="G971" s="662"/>
      <c r="H971" s="662"/>
      <c r="I971" s="662"/>
      <c r="J971" s="440"/>
      <c r="K971" s="84">
        <v>1</v>
      </c>
      <c r="L971" s="440"/>
      <c r="M971" s="440"/>
      <c r="N971" s="440"/>
      <c r="O971" s="440"/>
      <c r="P971" s="440"/>
      <c r="Q971" s="440"/>
      <c r="R971" s="85"/>
      <c r="T971" s="87"/>
      <c r="U971" s="440"/>
      <c r="V971" s="440"/>
      <c r="W971" s="440"/>
      <c r="X971" s="440"/>
      <c r="Y971" s="440"/>
      <c r="Z971" s="440"/>
      <c r="AA971" s="88"/>
      <c r="AT971" s="89" t="s">
        <v>130</v>
      </c>
      <c r="AU971" s="89" t="s">
        <v>128</v>
      </c>
      <c r="AV971" s="86" t="s">
        <v>128</v>
      </c>
      <c r="AW971" s="86" t="s">
        <v>131</v>
      </c>
      <c r="AX971" s="86" t="s">
        <v>119</v>
      </c>
      <c r="AY971" s="89" t="s">
        <v>120</v>
      </c>
    </row>
    <row r="972" spans="2:64" s="95" customFormat="1" ht="22.5" customHeight="1" x14ac:dyDescent="0.25">
      <c r="B972" s="90"/>
      <c r="C972" s="441"/>
      <c r="D972" s="441"/>
      <c r="E972" s="92" t="s">
        <v>125</v>
      </c>
      <c r="F972" s="664" t="s">
        <v>146</v>
      </c>
      <c r="G972" s="665"/>
      <c r="H972" s="665"/>
      <c r="I972" s="665"/>
      <c r="J972" s="441"/>
      <c r="K972" s="93">
        <v>2</v>
      </c>
      <c r="L972" s="441"/>
      <c r="M972" s="441"/>
      <c r="N972" s="441"/>
      <c r="O972" s="441"/>
      <c r="P972" s="441"/>
      <c r="Q972" s="441"/>
      <c r="R972" s="94"/>
      <c r="T972" s="96"/>
      <c r="U972" s="441"/>
      <c r="V972" s="441"/>
      <c r="W972" s="441"/>
      <c r="X972" s="441"/>
      <c r="Y972" s="441"/>
      <c r="Z972" s="441"/>
      <c r="AA972" s="97"/>
      <c r="AT972" s="98" t="s">
        <v>130</v>
      </c>
      <c r="AU972" s="98" t="s">
        <v>128</v>
      </c>
      <c r="AV972" s="95" t="s">
        <v>127</v>
      </c>
      <c r="AW972" s="95" t="s">
        <v>131</v>
      </c>
      <c r="AX972" s="95" t="s">
        <v>118</v>
      </c>
      <c r="AY972" s="98" t="s">
        <v>120</v>
      </c>
    </row>
    <row r="973" spans="2:64" s="17" customFormat="1" ht="31.5" customHeight="1" x14ac:dyDescent="0.25">
      <c r="B973" s="70"/>
      <c r="C973" s="101" t="s">
        <v>1349</v>
      </c>
      <c r="D973" s="101" t="s">
        <v>195</v>
      </c>
      <c r="E973" s="102" t="s">
        <v>1350</v>
      </c>
      <c r="F973" s="677" t="s">
        <v>1351</v>
      </c>
      <c r="G973" s="678"/>
      <c r="H973" s="678"/>
      <c r="I973" s="678"/>
      <c r="J973" s="103" t="s">
        <v>532</v>
      </c>
      <c r="K973" s="104">
        <v>1.76</v>
      </c>
      <c r="L973" s="670"/>
      <c r="M973" s="678"/>
      <c r="N973" s="670">
        <f>ROUND(L973*K973,2)</f>
        <v>0</v>
      </c>
      <c r="O973" s="667"/>
      <c r="P973" s="667"/>
      <c r="Q973" s="667"/>
      <c r="R973" s="75"/>
      <c r="T973" s="76" t="s">
        <v>125</v>
      </c>
      <c r="U973" s="77" t="s">
        <v>126</v>
      </c>
      <c r="V973" s="78">
        <v>0</v>
      </c>
      <c r="W973" s="78">
        <f>V973*K973</f>
        <v>0</v>
      </c>
      <c r="X973" s="78">
        <v>2.3999999999999998E-3</v>
      </c>
      <c r="Y973" s="78">
        <f>X973*K973</f>
        <v>4.2239999999999995E-3</v>
      </c>
      <c r="Z973" s="78">
        <v>0</v>
      </c>
      <c r="AA973" s="79">
        <f>Z973*K973</f>
        <v>0</v>
      </c>
      <c r="AR973" s="30" t="s">
        <v>258</v>
      </c>
      <c r="AT973" s="30" t="s">
        <v>195</v>
      </c>
      <c r="AU973" s="30" t="s">
        <v>128</v>
      </c>
      <c r="AY973" s="30" t="s">
        <v>120</v>
      </c>
      <c r="BE973" s="80">
        <f>IF(U973="základní",N973,0)</f>
        <v>0</v>
      </c>
      <c r="BF973" s="80">
        <f>IF(U973="snížená",N973,0)</f>
        <v>0</v>
      </c>
      <c r="BG973" s="80">
        <f>IF(U973="zákl. přenesená",N973,0)</f>
        <v>0</v>
      </c>
      <c r="BH973" s="80">
        <f>IF(U973="sníž. přenesená",N973,0)</f>
        <v>0</v>
      </c>
      <c r="BI973" s="80">
        <f>IF(U973="nulová",N973,0)</f>
        <v>0</v>
      </c>
      <c r="BJ973" s="30" t="s">
        <v>118</v>
      </c>
      <c r="BK973" s="80">
        <f>ROUND(L973*K973,2)</f>
        <v>0</v>
      </c>
      <c r="BL973" s="30" t="s">
        <v>194</v>
      </c>
    </row>
    <row r="974" spans="2:64" s="86" customFormat="1" ht="22.5" customHeight="1" x14ac:dyDescent="0.25">
      <c r="B974" s="81"/>
      <c r="C974" s="440"/>
      <c r="D974" s="440"/>
      <c r="E974" s="83" t="s">
        <v>125</v>
      </c>
      <c r="F974" s="661" t="s">
        <v>1352</v>
      </c>
      <c r="G974" s="662"/>
      <c r="H974" s="662"/>
      <c r="I974" s="662"/>
      <c r="J974" s="440"/>
      <c r="K974" s="84">
        <v>1.76</v>
      </c>
      <c r="L974" s="440"/>
      <c r="M974" s="440"/>
      <c r="N974" s="440"/>
      <c r="O974" s="440"/>
      <c r="P974" s="440"/>
      <c r="Q974" s="440"/>
      <c r="R974" s="85"/>
      <c r="T974" s="87"/>
      <c r="U974" s="440"/>
      <c r="V974" s="440"/>
      <c r="W974" s="440"/>
      <c r="X974" s="440"/>
      <c r="Y974" s="440"/>
      <c r="Z974" s="440"/>
      <c r="AA974" s="88"/>
      <c r="AT974" s="89" t="s">
        <v>130</v>
      </c>
      <c r="AU974" s="89" t="s">
        <v>128</v>
      </c>
      <c r="AV974" s="86" t="s">
        <v>128</v>
      </c>
      <c r="AW974" s="86" t="s">
        <v>131</v>
      </c>
      <c r="AX974" s="86" t="s">
        <v>118</v>
      </c>
      <c r="AY974" s="89" t="s">
        <v>120</v>
      </c>
    </row>
    <row r="975" spans="2:64" s="17" customFormat="1" ht="22.5" customHeight="1" x14ac:dyDescent="0.25">
      <c r="B975" s="70"/>
      <c r="C975" s="101" t="s">
        <v>1353</v>
      </c>
      <c r="D975" s="101" t="s">
        <v>195</v>
      </c>
      <c r="E975" s="102" t="s">
        <v>1354</v>
      </c>
      <c r="F975" s="677" t="s">
        <v>1355</v>
      </c>
      <c r="G975" s="678"/>
      <c r="H975" s="678"/>
      <c r="I975" s="678"/>
      <c r="J975" s="103" t="s">
        <v>447</v>
      </c>
      <c r="K975" s="104">
        <v>4</v>
      </c>
      <c r="L975" s="670"/>
      <c r="M975" s="678"/>
      <c r="N975" s="670">
        <f>ROUND(L975*K975,2)</f>
        <v>0</v>
      </c>
      <c r="O975" s="667"/>
      <c r="P975" s="667"/>
      <c r="Q975" s="667"/>
      <c r="R975" s="75"/>
      <c r="T975" s="76" t="s">
        <v>125</v>
      </c>
      <c r="U975" s="77" t="s">
        <v>126</v>
      </c>
      <c r="V975" s="78">
        <v>0</v>
      </c>
      <c r="W975" s="78">
        <f>V975*K975</f>
        <v>0</v>
      </c>
      <c r="X975" s="78">
        <v>2.0000000000000001E-4</v>
      </c>
      <c r="Y975" s="78">
        <f>X975*K975</f>
        <v>8.0000000000000004E-4</v>
      </c>
      <c r="Z975" s="78">
        <v>0</v>
      </c>
      <c r="AA975" s="79">
        <f>Z975*K975</f>
        <v>0</v>
      </c>
      <c r="AR975" s="30" t="s">
        <v>258</v>
      </c>
      <c r="AT975" s="30" t="s">
        <v>195</v>
      </c>
      <c r="AU975" s="30" t="s">
        <v>128</v>
      </c>
      <c r="AY975" s="30" t="s">
        <v>120</v>
      </c>
      <c r="BE975" s="80">
        <f>IF(U975="základní",N975,0)</f>
        <v>0</v>
      </c>
      <c r="BF975" s="80">
        <f>IF(U975="snížená",N975,0)</f>
        <v>0</v>
      </c>
      <c r="BG975" s="80">
        <f>IF(U975="zákl. přenesená",N975,0)</f>
        <v>0</v>
      </c>
      <c r="BH975" s="80">
        <f>IF(U975="sníž. přenesená",N975,0)</f>
        <v>0</v>
      </c>
      <c r="BI975" s="80">
        <f>IF(U975="nulová",N975,0)</f>
        <v>0</v>
      </c>
      <c r="BJ975" s="30" t="s">
        <v>118</v>
      </c>
      <c r="BK975" s="80">
        <f>ROUND(L975*K975,2)</f>
        <v>0</v>
      </c>
      <c r="BL975" s="30" t="s">
        <v>194</v>
      </c>
    </row>
    <row r="976" spans="2:64" s="86" customFormat="1" ht="22.5" customHeight="1" x14ac:dyDescent="0.25">
      <c r="B976" s="81"/>
      <c r="C976" s="440"/>
      <c r="D976" s="440"/>
      <c r="E976" s="83" t="s">
        <v>125</v>
      </c>
      <c r="F976" s="661" t="s">
        <v>1356</v>
      </c>
      <c r="G976" s="662"/>
      <c r="H976" s="662"/>
      <c r="I976" s="662"/>
      <c r="J976" s="440"/>
      <c r="K976" s="84">
        <v>2</v>
      </c>
      <c r="L976" s="440"/>
      <c r="M976" s="440"/>
      <c r="N976" s="440"/>
      <c r="O976" s="440"/>
      <c r="P976" s="440"/>
      <c r="Q976" s="440"/>
      <c r="R976" s="85"/>
      <c r="T976" s="87"/>
      <c r="U976" s="440"/>
      <c r="V976" s="440"/>
      <c r="W976" s="440"/>
      <c r="X976" s="440"/>
      <c r="Y976" s="440"/>
      <c r="Z976" s="440"/>
      <c r="AA976" s="88"/>
      <c r="AT976" s="89" t="s">
        <v>130</v>
      </c>
      <c r="AU976" s="89" t="s">
        <v>128</v>
      </c>
      <c r="AV976" s="86" t="s">
        <v>128</v>
      </c>
      <c r="AW976" s="86" t="s">
        <v>131</v>
      </c>
      <c r="AX976" s="86" t="s">
        <v>119</v>
      </c>
      <c r="AY976" s="89" t="s">
        <v>120</v>
      </c>
    </row>
    <row r="977" spans="2:64" s="86" customFormat="1" ht="22.5" customHeight="1" x14ac:dyDescent="0.25">
      <c r="B977" s="81"/>
      <c r="C977" s="440"/>
      <c r="D977" s="440"/>
      <c r="E977" s="83" t="s">
        <v>125</v>
      </c>
      <c r="F977" s="663" t="s">
        <v>1357</v>
      </c>
      <c r="G977" s="662"/>
      <c r="H977" s="662"/>
      <c r="I977" s="662"/>
      <c r="J977" s="440"/>
      <c r="K977" s="84">
        <v>2</v>
      </c>
      <c r="L977" s="440"/>
      <c r="M977" s="440"/>
      <c r="N977" s="440"/>
      <c r="O977" s="440"/>
      <c r="P977" s="440"/>
      <c r="Q977" s="440"/>
      <c r="R977" s="85"/>
      <c r="T977" s="87"/>
      <c r="U977" s="440"/>
      <c r="V977" s="440"/>
      <c r="W977" s="440"/>
      <c r="X977" s="440"/>
      <c r="Y977" s="440"/>
      <c r="Z977" s="440"/>
      <c r="AA977" s="88"/>
      <c r="AT977" s="89" t="s">
        <v>130</v>
      </c>
      <c r="AU977" s="89" t="s">
        <v>128</v>
      </c>
      <c r="AV977" s="86" t="s">
        <v>128</v>
      </c>
      <c r="AW977" s="86" t="s">
        <v>131</v>
      </c>
      <c r="AX977" s="86" t="s">
        <v>119</v>
      </c>
      <c r="AY977" s="89" t="s">
        <v>120</v>
      </c>
    </row>
    <row r="978" spans="2:64" s="95" customFormat="1" ht="22.5" customHeight="1" x14ac:dyDescent="0.25">
      <c r="B978" s="90"/>
      <c r="C978" s="441"/>
      <c r="D978" s="441"/>
      <c r="E978" s="92" t="s">
        <v>125</v>
      </c>
      <c r="F978" s="664" t="s">
        <v>146</v>
      </c>
      <c r="G978" s="665"/>
      <c r="H978" s="665"/>
      <c r="I978" s="665"/>
      <c r="J978" s="441"/>
      <c r="K978" s="93">
        <v>4</v>
      </c>
      <c r="L978" s="441"/>
      <c r="M978" s="441"/>
      <c r="N978" s="441"/>
      <c r="O978" s="441"/>
      <c r="P978" s="441"/>
      <c r="Q978" s="441"/>
      <c r="R978" s="94"/>
      <c r="T978" s="96"/>
      <c r="U978" s="441"/>
      <c r="V978" s="441"/>
      <c r="W978" s="441"/>
      <c r="X978" s="441"/>
      <c r="Y978" s="441"/>
      <c r="Z978" s="441"/>
      <c r="AA978" s="97"/>
      <c r="AT978" s="98" t="s">
        <v>130</v>
      </c>
      <c r="AU978" s="98" t="s">
        <v>128</v>
      </c>
      <c r="AV978" s="95" t="s">
        <v>127</v>
      </c>
      <c r="AW978" s="95" t="s">
        <v>131</v>
      </c>
      <c r="AX978" s="95" t="s">
        <v>118</v>
      </c>
      <c r="AY978" s="98" t="s">
        <v>120</v>
      </c>
    </row>
    <row r="979" spans="2:64" s="17" customFormat="1" ht="31.5" customHeight="1" x14ac:dyDescent="0.25">
      <c r="B979" s="70"/>
      <c r="C979" s="71" t="s">
        <v>1358</v>
      </c>
      <c r="D979" s="71" t="s">
        <v>121</v>
      </c>
      <c r="E979" s="72" t="s">
        <v>1359</v>
      </c>
      <c r="F979" s="671" t="s">
        <v>1360</v>
      </c>
      <c r="G979" s="667"/>
      <c r="H979" s="667"/>
      <c r="I979" s="667"/>
      <c r="J979" s="73" t="s">
        <v>191</v>
      </c>
      <c r="K979" s="74">
        <v>7.5999999999999998E-2</v>
      </c>
      <c r="L979" s="666"/>
      <c r="M979" s="667"/>
      <c r="N979" s="666">
        <f>ROUND(L979*K979,2)</f>
        <v>0</v>
      </c>
      <c r="O979" s="667"/>
      <c r="P979" s="667"/>
      <c r="Q979" s="667"/>
      <c r="R979" s="75"/>
      <c r="T979" s="76" t="s">
        <v>125</v>
      </c>
      <c r="U979" s="77" t="s">
        <v>126</v>
      </c>
      <c r="V979" s="78">
        <v>2.2549999999999999</v>
      </c>
      <c r="W979" s="78">
        <f>V979*K979</f>
        <v>0.17137999999999998</v>
      </c>
      <c r="X979" s="78">
        <v>0</v>
      </c>
      <c r="Y979" s="78">
        <f>X979*K979</f>
        <v>0</v>
      </c>
      <c r="Z979" s="78">
        <v>0</v>
      </c>
      <c r="AA979" s="79">
        <f>Z979*K979</f>
        <v>0</v>
      </c>
      <c r="AR979" s="30" t="s">
        <v>194</v>
      </c>
      <c r="AT979" s="30" t="s">
        <v>121</v>
      </c>
      <c r="AU979" s="30" t="s">
        <v>128</v>
      </c>
      <c r="AY979" s="30" t="s">
        <v>120</v>
      </c>
      <c r="BE979" s="80">
        <f>IF(U979="základní",N979,0)</f>
        <v>0</v>
      </c>
      <c r="BF979" s="80">
        <f>IF(U979="snížená",N979,0)</f>
        <v>0</v>
      </c>
      <c r="BG979" s="80">
        <f>IF(U979="zákl. přenesená",N979,0)</f>
        <v>0</v>
      </c>
      <c r="BH979" s="80">
        <f>IF(U979="sníž. přenesená",N979,0)</f>
        <v>0</v>
      </c>
      <c r="BI979" s="80">
        <f>IF(U979="nulová",N979,0)</f>
        <v>0</v>
      </c>
      <c r="BJ979" s="30" t="s">
        <v>118</v>
      </c>
      <c r="BK979" s="80">
        <f>ROUND(L979*K979,2)</f>
        <v>0</v>
      </c>
      <c r="BL979" s="30" t="s">
        <v>194</v>
      </c>
    </row>
    <row r="980" spans="2:64" s="17" customFormat="1" ht="31.5" customHeight="1" x14ac:dyDescent="0.25">
      <c r="B980" s="70"/>
      <c r="C980" s="71" t="s">
        <v>1361</v>
      </c>
      <c r="D980" s="71" t="s">
        <v>121</v>
      </c>
      <c r="E980" s="72" t="s">
        <v>1362</v>
      </c>
      <c r="F980" s="671" t="s">
        <v>1363</v>
      </c>
      <c r="G980" s="667"/>
      <c r="H980" s="667"/>
      <c r="I980" s="667"/>
      <c r="J980" s="73" t="s">
        <v>447</v>
      </c>
      <c r="K980" s="74">
        <v>2</v>
      </c>
      <c r="L980" s="666"/>
      <c r="M980" s="667"/>
      <c r="N980" s="666">
        <f>ROUND(L980*K980,2)</f>
        <v>0</v>
      </c>
      <c r="O980" s="667"/>
      <c r="P980" s="667"/>
      <c r="Q980" s="667"/>
      <c r="R980" s="75"/>
      <c r="T980" s="76" t="s">
        <v>125</v>
      </c>
      <c r="U980" s="77" t="s">
        <v>126</v>
      </c>
      <c r="V980" s="78">
        <v>0.05</v>
      </c>
      <c r="W980" s="78">
        <f>V980*K980</f>
        <v>0.1</v>
      </c>
      <c r="X980" s="78">
        <v>0</v>
      </c>
      <c r="Y980" s="78">
        <f>X980*K980</f>
        <v>0</v>
      </c>
      <c r="Z980" s="78">
        <v>2.4E-2</v>
      </c>
      <c r="AA980" s="79">
        <f>Z980*K980</f>
        <v>4.8000000000000001E-2</v>
      </c>
      <c r="AR980" s="30" t="s">
        <v>194</v>
      </c>
      <c r="AT980" s="30" t="s">
        <v>121</v>
      </c>
      <c r="AU980" s="30" t="s">
        <v>128</v>
      </c>
      <c r="AY980" s="30" t="s">
        <v>120</v>
      </c>
      <c r="BE980" s="80">
        <f>IF(U980="základní",N980,0)</f>
        <v>0</v>
      </c>
      <c r="BF980" s="80">
        <f>IF(U980="snížená",N980,0)</f>
        <v>0</v>
      </c>
      <c r="BG980" s="80">
        <f>IF(U980="zákl. přenesená",N980,0)</f>
        <v>0</v>
      </c>
      <c r="BH980" s="80">
        <f>IF(U980="sníž. přenesená",N980,0)</f>
        <v>0</v>
      </c>
      <c r="BI980" s="80">
        <f>IF(U980="nulová",N980,0)</f>
        <v>0</v>
      </c>
      <c r="BJ980" s="30" t="s">
        <v>118</v>
      </c>
      <c r="BK980" s="80">
        <f>ROUND(L980*K980,2)</f>
        <v>0</v>
      </c>
      <c r="BL980" s="30" t="s">
        <v>194</v>
      </c>
    </row>
    <row r="981" spans="2:64" s="86" customFormat="1" ht="22.5" customHeight="1" x14ac:dyDescent="0.25">
      <c r="B981" s="81"/>
      <c r="C981" s="440"/>
      <c r="D981" s="440"/>
      <c r="E981" s="83" t="s">
        <v>125</v>
      </c>
      <c r="F981" s="661" t="s">
        <v>1364</v>
      </c>
      <c r="G981" s="662"/>
      <c r="H981" s="662"/>
      <c r="I981" s="662"/>
      <c r="J981" s="440"/>
      <c r="K981" s="84">
        <v>2</v>
      </c>
      <c r="L981" s="440"/>
      <c r="M981" s="440"/>
      <c r="N981" s="440"/>
      <c r="O981" s="440"/>
      <c r="P981" s="440"/>
      <c r="Q981" s="440"/>
      <c r="R981" s="85"/>
      <c r="T981" s="87"/>
      <c r="U981" s="440"/>
      <c r="V981" s="440"/>
      <c r="W981" s="440"/>
      <c r="X981" s="440"/>
      <c r="Y981" s="440"/>
      <c r="Z981" s="440"/>
      <c r="AA981" s="88"/>
      <c r="AT981" s="89" t="s">
        <v>130</v>
      </c>
      <c r="AU981" s="89" t="s">
        <v>128</v>
      </c>
      <c r="AV981" s="86" t="s">
        <v>128</v>
      </c>
      <c r="AW981" s="86" t="s">
        <v>131</v>
      </c>
      <c r="AX981" s="86" t="s">
        <v>118</v>
      </c>
      <c r="AY981" s="89" t="s">
        <v>120</v>
      </c>
    </row>
    <row r="982" spans="2:64" s="86" customFormat="1" ht="22.5" customHeight="1" x14ac:dyDescent="0.25">
      <c r="B982" s="81"/>
      <c r="C982" s="440"/>
      <c r="D982" s="440"/>
      <c r="E982" s="83" t="s">
        <v>125</v>
      </c>
      <c r="F982" s="663" t="s">
        <v>1365</v>
      </c>
      <c r="G982" s="662"/>
      <c r="H982" s="662"/>
      <c r="I982" s="662"/>
      <c r="J982" s="440"/>
      <c r="K982" s="84">
        <v>2</v>
      </c>
      <c r="L982" s="440"/>
      <c r="M982" s="440"/>
      <c r="N982" s="440"/>
      <c r="O982" s="440"/>
      <c r="P982" s="440"/>
      <c r="Q982" s="440"/>
      <c r="R982" s="85"/>
      <c r="T982" s="87"/>
      <c r="U982" s="440"/>
      <c r="V982" s="440"/>
      <c r="W982" s="440"/>
      <c r="X982" s="440"/>
      <c r="Y982" s="440"/>
      <c r="Z982" s="440"/>
      <c r="AA982" s="88"/>
      <c r="AT982" s="89" t="s">
        <v>130</v>
      </c>
      <c r="AU982" s="89" t="s">
        <v>128</v>
      </c>
      <c r="AV982" s="86" t="s">
        <v>128</v>
      </c>
      <c r="AW982" s="86" t="s">
        <v>131</v>
      </c>
      <c r="AX982" s="86" t="s">
        <v>119</v>
      </c>
      <c r="AY982" s="89" t="s">
        <v>120</v>
      </c>
    </row>
    <row r="983" spans="2:64" s="62" customFormat="1" ht="29.85" customHeight="1" x14ac:dyDescent="0.3">
      <c r="B983" s="58"/>
      <c r="C983" s="59"/>
      <c r="D983" s="69" t="s">
        <v>95</v>
      </c>
      <c r="E983" s="69"/>
      <c r="F983" s="69"/>
      <c r="G983" s="69"/>
      <c r="H983" s="69"/>
      <c r="I983" s="69"/>
      <c r="J983" s="69"/>
      <c r="K983" s="69"/>
      <c r="L983" s="69"/>
      <c r="M983" s="69"/>
      <c r="N983" s="659">
        <f>BK983</f>
        <v>0</v>
      </c>
      <c r="O983" s="660"/>
      <c r="P983" s="660"/>
      <c r="Q983" s="660"/>
      <c r="R983" s="61"/>
      <c r="T983" s="63"/>
      <c r="U983" s="59"/>
      <c r="V983" s="59"/>
      <c r="W983" s="64">
        <f>SUM(W984:W1067)</f>
        <v>99.95385899999998</v>
      </c>
      <c r="X983" s="59"/>
      <c r="Y983" s="64">
        <f>SUM(Y984:Y1067)</f>
        <v>1180.5256765000001</v>
      </c>
      <c r="Z983" s="59"/>
      <c r="AA983" s="65">
        <f>SUM(AA984:AA1067)</f>
        <v>0.70431500000000002</v>
      </c>
      <c r="AR983" s="66" t="s">
        <v>128</v>
      </c>
      <c r="AT983" s="67" t="s">
        <v>117</v>
      </c>
      <c r="AU983" s="67" t="s">
        <v>118</v>
      </c>
      <c r="AY983" s="66" t="s">
        <v>120</v>
      </c>
      <c r="BK983" s="68">
        <f>SUM(BK984:BK1067)</f>
        <v>0</v>
      </c>
    </row>
    <row r="984" spans="2:64" s="17" customFormat="1" ht="31.5" customHeight="1" x14ac:dyDescent="0.25">
      <c r="B984" s="70"/>
      <c r="C984" s="71" t="s">
        <v>1366</v>
      </c>
      <c r="D984" s="71" t="s">
        <v>121</v>
      </c>
      <c r="E984" s="72" t="s">
        <v>1367</v>
      </c>
      <c r="F984" s="671" t="s">
        <v>1368</v>
      </c>
      <c r="G984" s="667"/>
      <c r="H984" s="667"/>
      <c r="I984" s="667"/>
      <c r="J984" s="73" t="s">
        <v>273</v>
      </c>
      <c r="K984" s="74">
        <v>628.91999999999996</v>
      </c>
      <c r="L984" s="666"/>
      <c r="M984" s="667"/>
      <c r="N984" s="666">
        <f>ROUND(L984*K984,2)</f>
        <v>0</v>
      </c>
      <c r="O984" s="667"/>
      <c r="P984" s="667"/>
      <c r="Q984" s="667"/>
      <c r="R984" s="75"/>
      <c r="T984" s="76" t="s">
        <v>125</v>
      </c>
      <c r="U984" s="77" t="s">
        <v>126</v>
      </c>
      <c r="V984" s="78">
        <v>4.3999999999999997E-2</v>
      </c>
      <c r="W984" s="78">
        <f>V984*K984</f>
        <v>27.672479999999997</v>
      </c>
      <c r="X984" s="78">
        <v>1</v>
      </c>
      <c r="Y984" s="78">
        <f>X984*K984</f>
        <v>628.91999999999996</v>
      </c>
      <c r="Z984" s="78">
        <v>0</v>
      </c>
      <c r="AA984" s="79">
        <f>Z984*K984</f>
        <v>0</v>
      </c>
      <c r="AR984" s="30" t="s">
        <v>194</v>
      </c>
      <c r="AT984" s="30" t="s">
        <v>121</v>
      </c>
      <c r="AU984" s="30" t="s">
        <v>128</v>
      </c>
      <c r="AY984" s="30" t="s">
        <v>120</v>
      </c>
      <c r="BE984" s="80">
        <f>IF(U984="základní",N984,0)</f>
        <v>0</v>
      </c>
      <c r="BF984" s="80">
        <f>IF(U984="snížená",N984,0)</f>
        <v>0</v>
      </c>
      <c r="BG984" s="80">
        <f>IF(U984="zákl. přenesená",N984,0)</f>
        <v>0</v>
      </c>
      <c r="BH984" s="80">
        <f>IF(U984="sníž. přenesená",N984,0)</f>
        <v>0</v>
      </c>
      <c r="BI984" s="80">
        <f>IF(U984="nulová",N984,0)</f>
        <v>0</v>
      </c>
      <c r="BJ984" s="30" t="s">
        <v>118</v>
      </c>
      <c r="BK984" s="80">
        <f>ROUND(L984*K984,2)</f>
        <v>0</v>
      </c>
      <c r="BL984" s="30" t="s">
        <v>194</v>
      </c>
    </row>
    <row r="985" spans="2:64" s="17" customFormat="1" ht="66" customHeight="1" x14ac:dyDescent="0.25">
      <c r="B985" s="18"/>
      <c r="C985" s="443"/>
      <c r="D985" s="443"/>
      <c r="E985" s="443"/>
      <c r="F985" s="679" t="s">
        <v>1369</v>
      </c>
      <c r="G985" s="680"/>
      <c r="H985" s="680"/>
      <c r="I985" s="680"/>
      <c r="J985" s="443"/>
      <c r="K985" s="443"/>
      <c r="L985" s="443"/>
      <c r="M985" s="443"/>
      <c r="N985" s="443"/>
      <c r="O985" s="443"/>
      <c r="P985" s="443"/>
      <c r="Q985" s="443"/>
      <c r="R985" s="19"/>
      <c r="T985" s="99"/>
      <c r="U985" s="443"/>
      <c r="V985" s="443"/>
      <c r="W985" s="443"/>
      <c r="X985" s="443"/>
      <c r="Y985" s="443"/>
      <c r="Z985" s="443"/>
      <c r="AA985" s="100"/>
      <c r="AT985" s="30" t="s">
        <v>193</v>
      </c>
      <c r="AU985" s="30" t="s">
        <v>128</v>
      </c>
    </row>
    <row r="986" spans="2:64" s="86" customFormat="1" ht="22.5" customHeight="1" x14ac:dyDescent="0.25">
      <c r="B986" s="81"/>
      <c r="C986" s="440"/>
      <c r="D986" s="440"/>
      <c r="E986" s="83" t="s">
        <v>125</v>
      </c>
      <c r="F986" s="663" t="s">
        <v>1370</v>
      </c>
      <c r="G986" s="662"/>
      <c r="H986" s="662"/>
      <c r="I986" s="662"/>
      <c r="J986" s="440"/>
      <c r="K986" s="84">
        <v>628.91999999999996</v>
      </c>
      <c r="L986" s="440"/>
      <c r="M986" s="440"/>
      <c r="N986" s="440"/>
      <c r="O986" s="440"/>
      <c r="P986" s="440"/>
      <c r="Q986" s="440"/>
      <c r="R986" s="85"/>
      <c r="T986" s="87"/>
      <c r="U986" s="440"/>
      <c r="V986" s="440"/>
      <c r="W986" s="440"/>
      <c r="X986" s="440"/>
      <c r="Y986" s="440"/>
      <c r="Z986" s="440"/>
      <c r="AA986" s="88"/>
      <c r="AT986" s="89" t="s">
        <v>130</v>
      </c>
      <c r="AU986" s="89" t="s">
        <v>128</v>
      </c>
      <c r="AV986" s="86" t="s">
        <v>128</v>
      </c>
      <c r="AW986" s="86" t="s">
        <v>131</v>
      </c>
      <c r="AX986" s="86" t="s">
        <v>118</v>
      </c>
      <c r="AY986" s="89" t="s">
        <v>120</v>
      </c>
    </row>
    <row r="987" spans="2:64" s="17" customFormat="1" ht="31.5" customHeight="1" x14ac:dyDescent="0.25">
      <c r="B987" s="70"/>
      <c r="C987" s="71" t="s">
        <v>1371</v>
      </c>
      <c r="D987" s="71" t="s">
        <v>121</v>
      </c>
      <c r="E987" s="72" t="s">
        <v>1372</v>
      </c>
      <c r="F987" s="671" t="s">
        <v>1373</v>
      </c>
      <c r="G987" s="667"/>
      <c r="H987" s="667"/>
      <c r="I987" s="667"/>
      <c r="J987" s="73" t="s">
        <v>172</v>
      </c>
      <c r="K987" s="74">
        <v>4.3630000000000004</v>
      </c>
      <c r="L987" s="666"/>
      <c r="M987" s="667"/>
      <c r="N987" s="666">
        <f>ROUND(L987*K987,2)</f>
        <v>0</v>
      </c>
      <c r="O987" s="667"/>
      <c r="P987" s="667"/>
      <c r="Q987" s="667"/>
      <c r="R987" s="75"/>
      <c r="T987" s="76" t="s">
        <v>125</v>
      </c>
      <c r="U987" s="77" t="s">
        <v>126</v>
      </c>
      <c r="V987" s="78">
        <v>2.3E-2</v>
      </c>
      <c r="W987" s="78">
        <f>V987*K987</f>
        <v>0.10034900000000001</v>
      </c>
      <c r="X987" s="78">
        <v>0</v>
      </c>
      <c r="Y987" s="78">
        <f>X987*K987</f>
        <v>0</v>
      </c>
      <c r="Z987" s="78">
        <v>0</v>
      </c>
      <c r="AA987" s="79">
        <f>Z987*K987</f>
        <v>0</v>
      </c>
      <c r="AR987" s="30" t="s">
        <v>194</v>
      </c>
      <c r="AT987" s="30" t="s">
        <v>121</v>
      </c>
      <c r="AU987" s="30" t="s">
        <v>128</v>
      </c>
      <c r="AY987" s="30" t="s">
        <v>120</v>
      </c>
      <c r="BE987" s="80">
        <f>IF(U987="základní",N987,0)</f>
        <v>0</v>
      </c>
      <c r="BF987" s="80">
        <f>IF(U987="snížená",N987,0)</f>
        <v>0</v>
      </c>
      <c r="BG987" s="80">
        <f>IF(U987="zákl. přenesená",N987,0)</f>
        <v>0</v>
      </c>
      <c r="BH987" s="80">
        <f>IF(U987="sníž. přenesená",N987,0)</f>
        <v>0</v>
      </c>
      <c r="BI987" s="80">
        <f>IF(U987="nulová",N987,0)</f>
        <v>0</v>
      </c>
      <c r="BJ987" s="30" t="s">
        <v>118</v>
      </c>
      <c r="BK987" s="80">
        <f>ROUND(L987*K987,2)</f>
        <v>0</v>
      </c>
      <c r="BL987" s="30" t="s">
        <v>194</v>
      </c>
    </row>
    <row r="988" spans="2:64" s="17" customFormat="1" ht="126" customHeight="1" x14ac:dyDescent="0.25">
      <c r="B988" s="18"/>
      <c r="C988" s="443"/>
      <c r="D988" s="443"/>
      <c r="E988" s="443"/>
      <c r="F988" s="679" t="s">
        <v>1374</v>
      </c>
      <c r="G988" s="680"/>
      <c r="H988" s="680"/>
      <c r="I988" s="680"/>
      <c r="J988" s="443"/>
      <c r="K988" s="443"/>
      <c r="L988" s="443"/>
      <c r="M988" s="443"/>
      <c r="N988" s="443"/>
      <c r="O988" s="443"/>
      <c r="P988" s="443"/>
      <c r="Q988" s="443"/>
      <c r="R988" s="19"/>
      <c r="T988" s="99"/>
      <c r="U988" s="443"/>
      <c r="V988" s="443"/>
      <c r="W988" s="443"/>
      <c r="X988" s="443"/>
      <c r="Y988" s="443"/>
      <c r="Z988" s="443"/>
      <c r="AA988" s="100"/>
      <c r="AT988" s="30" t="s">
        <v>193</v>
      </c>
      <c r="AU988" s="30" t="s">
        <v>128</v>
      </c>
    </row>
    <row r="989" spans="2:64" s="86" customFormat="1" ht="31.5" customHeight="1" x14ac:dyDescent="0.25">
      <c r="B989" s="81"/>
      <c r="C989" s="440"/>
      <c r="D989" s="440"/>
      <c r="E989" s="83" t="s">
        <v>125</v>
      </c>
      <c r="F989" s="663" t="s">
        <v>1375</v>
      </c>
      <c r="G989" s="662"/>
      <c r="H989" s="662"/>
      <c r="I989" s="662"/>
      <c r="J989" s="440"/>
      <c r="K989" s="84">
        <v>4.3630000000000004</v>
      </c>
      <c r="L989" s="440"/>
      <c r="M989" s="440"/>
      <c r="N989" s="440"/>
      <c r="O989" s="440"/>
      <c r="P989" s="440"/>
      <c r="Q989" s="440"/>
      <c r="R989" s="85"/>
      <c r="T989" s="87"/>
      <c r="U989" s="440"/>
      <c r="V989" s="440"/>
      <c r="W989" s="440"/>
      <c r="X989" s="440"/>
      <c r="Y989" s="440"/>
      <c r="Z989" s="440"/>
      <c r="AA989" s="88"/>
      <c r="AT989" s="89" t="s">
        <v>130</v>
      </c>
      <c r="AU989" s="89" t="s">
        <v>128</v>
      </c>
      <c r="AV989" s="86" t="s">
        <v>128</v>
      </c>
      <c r="AW989" s="86" t="s">
        <v>131</v>
      </c>
      <c r="AX989" s="86" t="s">
        <v>118</v>
      </c>
      <c r="AY989" s="89" t="s">
        <v>120</v>
      </c>
    </row>
    <row r="990" spans="2:64" s="17" customFormat="1" ht="69.75" customHeight="1" x14ac:dyDescent="0.25">
      <c r="B990" s="70"/>
      <c r="C990" s="71" t="s">
        <v>1376</v>
      </c>
      <c r="D990" s="71" t="s">
        <v>121</v>
      </c>
      <c r="E990" s="72" t="s">
        <v>1377</v>
      </c>
      <c r="F990" s="671" t="s">
        <v>1378</v>
      </c>
      <c r="G990" s="667"/>
      <c r="H990" s="667"/>
      <c r="I990" s="667"/>
      <c r="J990" s="73" t="s">
        <v>447</v>
      </c>
      <c r="K990" s="74">
        <v>1</v>
      </c>
      <c r="L990" s="666"/>
      <c r="M990" s="667"/>
      <c r="N990" s="666">
        <f>ROUND(L990*K990,2)</f>
        <v>0</v>
      </c>
      <c r="O990" s="667"/>
      <c r="P990" s="667"/>
      <c r="Q990" s="667"/>
      <c r="R990" s="75"/>
      <c r="T990" s="76" t="s">
        <v>125</v>
      </c>
      <c r="U990" s="77" t="s">
        <v>126</v>
      </c>
      <c r="V990" s="78">
        <v>1.8720000000000001</v>
      </c>
      <c r="W990" s="78">
        <f>V990*K990</f>
        <v>1.8720000000000001</v>
      </c>
      <c r="X990" s="78">
        <v>0</v>
      </c>
      <c r="Y990" s="78">
        <f>X990*K990</f>
        <v>0</v>
      </c>
      <c r="Z990" s="78">
        <v>0</v>
      </c>
      <c r="AA990" s="79">
        <f>Z990*K990</f>
        <v>0</v>
      </c>
      <c r="AR990" s="30" t="s">
        <v>194</v>
      </c>
      <c r="AT990" s="30" t="s">
        <v>121</v>
      </c>
      <c r="AU990" s="30" t="s">
        <v>128</v>
      </c>
      <c r="AY990" s="30" t="s">
        <v>120</v>
      </c>
      <c r="BE990" s="80">
        <f>IF(U990="základní",N990,0)</f>
        <v>0</v>
      </c>
      <c r="BF990" s="80">
        <f>IF(U990="snížená",N990,0)</f>
        <v>0</v>
      </c>
      <c r="BG990" s="80">
        <f>IF(U990="zákl. přenesená",N990,0)</f>
        <v>0</v>
      </c>
      <c r="BH990" s="80">
        <f>IF(U990="sníž. přenesená",N990,0)</f>
        <v>0</v>
      </c>
      <c r="BI990" s="80">
        <f>IF(U990="nulová",N990,0)</f>
        <v>0</v>
      </c>
      <c r="BJ990" s="30" t="s">
        <v>118</v>
      </c>
      <c r="BK990" s="80">
        <f>ROUND(L990*K990,2)</f>
        <v>0</v>
      </c>
      <c r="BL990" s="30" t="s">
        <v>194</v>
      </c>
    </row>
    <row r="991" spans="2:64" s="17" customFormat="1" ht="66" customHeight="1" x14ac:dyDescent="0.25">
      <c r="B991" s="18"/>
      <c r="C991" s="443"/>
      <c r="D991" s="443"/>
      <c r="E991" s="443"/>
      <c r="F991" s="679" t="s">
        <v>1379</v>
      </c>
      <c r="G991" s="680"/>
      <c r="H991" s="680"/>
      <c r="I991" s="680"/>
      <c r="J991" s="443"/>
      <c r="K991" s="443"/>
      <c r="L991" s="443"/>
      <c r="M991" s="443"/>
      <c r="N991" s="443"/>
      <c r="O991" s="443"/>
      <c r="P991" s="443"/>
      <c r="Q991" s="443"/>
      <c r="R991" s="19"/>
      <c r="T991" s="99"/>
      <c r="U991" s="443"/>
      <c r="V991" s="443"/>
      <c r="W991" s="443"/>
      <c r="X991" s="443"/>
      <c r="Y991" s="443"/>
      <c r="Z991" s="443"/>
      <c r="AA991" s="100"/>
      <c r="AT991" s="30" t="s">
        <v>193</v>
      </c>
      <c r="AU991" s="30" t="s">
        <v>128</v>
      </c>
    </row>
    <row r="992" spans="2:64" s="86" customFormat="1" ht="22.5" customHeight="1" x14ac:dyDescent="0.25">
      <c r="B992" s="81"/>
      <c r="C992" s="440"/>
      <c r="D992" s="440"/>
      <c r="E992" s="83" t="s">
        <v>125</v>
      </c>
      <c r="F992" s="663" t="s">
        <v>1380</v>
      </c>
      <c r="G992" s="662"/>
      <c r="H992" s="662"/>
      <c r="I992" s="662"/>
      <c r="J992" s="440"/>
      <c r="K992" s="84">
        <v>1</v>
      </c>
      <c r="L992" s="440"/>
      <c r="M992" s="440"/>
      <c r="N992" s="440"/>
      <c r="O992" s="440"/>
      <c r="P992" s="440"/>
      <c r="Q992" s="440"/>
      <c r="R992" s="85"/>
      <c r="T992" s="87"/>
      <c r="U992" s="440"/>
      <c r="V992" s="440"/>
      <c r="W992" s="440"/>
      <c r="X992" s="440"/>
      <c r="Y992" s="440"/>
      <c r="Z992" s="440"/>
      <c r="AA992" s="88"/>
      <c r="AT992" s="89" t="s">
        <v>130</v>
      </c>
      <c r="AU992" s="89" t="s">
        <v>128</v>
      </c>
      <c r="AV992" s="86" t="s">
        <v>128</v>
      </c>
      <c r="AW992" s="86" t="s">
        <v>131</v>
      </c>
      <c r="AX992" s="86" t="s">
        <v>118</v>
      </c>
      <c r="AY992" s="89" t="s">
        <v>120</v>
      </c>
    </row>
    <row r="993" spans="2:64" s="17" customFormat="1" ht="69.75" customHeight="1" x14ac:dyDescent="0.25">
      <c r="B993" s="70"/>
      <c r="C993" s="71" t="s">
        <v>1381</v>
      </c>
      <c r="D993" s="71" t="s">
        <v>121</v>
      </c>
      <c r="E993" s="72" t="s">
        <v>1382</v>
      </c>
      <c r="F993" s="671" t="s">
        <v>1383</v>
      </c>
      <c r="G993" s="667"/>
      <c r="H993" s="667"/>
      <c r="I993" s="667"/>
      <c r="J993" s="73" t="s">
        <v>447</v>
      </c>
      <c r="K993" s="74">
        <v>1</v>
      </c>
      <c r="L993" s="666"/>
      <c r="M993" s="667"/>
      <c r="N993" s="666">
        <f>ROUND(L993*K993,2)</f>
        <v>0</v>
      </c>
      <c r="O993" s="667"/>
      <c r="P993" s="667"/>
      <c r="Q993" s="667"/>
      <c r="R993" s="75"/>
      <c r="T993" s="76" t="s">
        <v>125</v>
      </c>
      <c r="U993" s="77" t="s">
        <v>126</v>
      </c>
      <c r="V993" s="78">
        <v>1.8720000000000001</v>
      </c>
      <c r="W993" s="78">
        <f>V993*K993</f>
        <v>1.8720000000000001</v>
      </c>
      <c r="X993" s="78">
        <v>0</v>
      </c>
      <c r="Y993" s="78">
        <f>X993*K993</f>
        <v>0</v>
      </c>
      <c r="Z993" s="78">
        <v>0</v>
      </c>
      <c r="AA993" s="79">
        <f>Z993*K993</f>
        <v>0</v>
      </c>
      <c r="AR993" s="30" t="s">
        <v>194</v>
      </c>
      <c r="AT993" s="30" t="s">
        <v>121</v>
      </c>
      <c r="AU993" s="30" t="s">
        <v>128</v>
      </c>
      <c r="AY993" s="30" t="s">
        <v>120</v>
      </c>
      <c r="BE993" s="80">
        <f>IF(U993="základní",N993,0)</f>
        <v>0</v>
      </c>
      <c r="BF993" s="80">
        <f>IF(U993="snížená",N993,0)</f>
        <v>0</v>
      </c>
      <c r="BG993" s="80">
        <f>IF(U993="zákl. přenesená",N993,0)</f>
        <v>0</v>
      </c>
      <c r="BH993" s="80">
        <f>IF(U993="sníž. přenesená",N993,0)</f>
        <v>0</v>
      </c>
      <c r="BI993" s="80">
        <f>IF(U993="nulová",N993,0)</f>
        <v>0</v>
      </c>
      <c r="BJ993" s="30" t="s">
        <v>118</v>
      </c>
      <c r="BK993" s="80">
        <f>ROUND(L993*K993,2)</f>
        <v>0</v>
      </c>
      <c r="BL993" s="30" t="s">
        <v>194</v>
      </c>
    </row>
    <row r="994" spans="2:64" s="17" customFormat="1" ht="66" customHeight="1" x14ac:dyDescent="0.25">
      <c r="B994" s="18"/>
      <c r="C994" s="443"/>
      <c r="D994" s="443"/>
      <c r="E994" s="443"/>
      <c r="F994" s="679" t="s">
        <v>1379</v>
      </c>
      <c r="G994" s="680"/>
      <c r="H994" s="680"/>
      <c r="I994" s="680"/>
      <c r="J994" s="443"/>
      <c r="K994" s="443"/>
      <c r="L994" s="443"/>
      <c r="M994" s="443"/>
      <c r="N994" s="443"/>
      <c r="O994" s="443"/>
      <c r="P994" s="443"/>
      <c r="Q994" s="443"/>
      <c r="R994" s="19"/>
      <c r="T994" s="99"/>
      <c r="U994" s="443"/>
      <c r="V994" s="443"/>
      <c r="W994" s="443"/>
      <c r="X994" s="443"/>
      <c r="Y994" s="443"/>
      <c r="Z994" s="443"/>
      <c r="AA994" s="100"/>
      <c r="AT994" s="30" t="s">
        <v>193</v>
      </c>
      <c r="AU994" s="30" t="s">
        <v>128</v>
      </c>
    </row>
    <row r="995" spans="2:64" s="86" customFormat="1" ht="22.5" customHeight="1" x14ac:dyDescent="0.25">
      <c r="B995" s="81"/>
      <c r="C995" s="440"/>
      <c r="D995" s="440"/>
      <c r="E995" s="83" t="s">
        <v>125</v>
      </c>
      <c r="F995" s="663" t="s">
        <v>1380</v>
      </c>
      <c r="G995" s="662"/>
      <c r="H995" s="662"/>
      <c r="I995" s="662"/>
      <c r="J995" s="440"/>
      <c r="K995" s="84">
        <v>1</v>
      </c>
      <c r="L995" s="440"/>
      <c r="M995" s="440"/>
      <c r="N995" s="440"/>
      <c r="O995" s="440"/>
      <c r="P995" s="440"/>
      <c r="Q995" s="440"/>
      <c r="R995" s="85"/>
      <c r="T995" s="87"/>
      <c r="U995" s="440"/>
      <c r="V995" s="440"/>
      <c r="W995" s="440"/>
      <c r="X995" s="440"/>
      <c r="Y995" s="440"/>
      <c r="Z995" s="440"/>
      <c r="AA995" s="88"/>
      <c r="AT995" s="89" t="s">
        <v>130</v>
      </c>
      <c r="AU995" s="89" t="s">
        <v>128</v>
      </c>
      <c r="AV995" s="86" t="s">
        <v>128</v>
      </c>
      <c r="AW995" s="86" t="s">
        <v>131</v>
      </c>
      <c r="AX995" s="86" t="s">
        <v>118</v>
      </c>
      <c r="AY995" s="89" t="s">
        <v>120</v>
      </c>
    </row>
    <row r="996" spans="2:64" s="17" customFormat="1" ht="69.75" customHeight="1" x14ac:dyDescent="0.25">
      <c r="B996" s="70"/>
      <c r="C996" s="71" t="s">
        <v>1384</v>
      </c>
      <c r="D996" s="71" t="s">
        <v>121</v>
      </c>
      <c r="E996" s="72" t="s">
        <v>1385</v>
      </c>
      <c r="F996" s="671" t="s">
        <v>1386</v>
      </c>
      <c r="G996" s="667"/>
      <c r="H996" s="667"/>
      <c r="I996" s="667"/>
      <c r="J996" s="73" t="s">
        <v>447</v>
      </c>
      <c r="K996" s="74">
        <v>1</v>
      </c>
      <c r="L996" s="666"/>
      <c r="M996" s="667"/>
      <c r="N996" s="666">
        <f>ROUND(L996*K996,2)</f>
        <v>0</v>
      </c>
      <c r="O996" s="667"/>
      <c r="P996" s="667"/>
      <c r="Q996" s="667"/>
      <c r="R996" s="75"/>
      <c r="T996" s="76" t="s">
        <v>125</v>
      </c>
      <c r="U996" s="77" t="s">
        <v>126</v>
      </c>
      <c r="V996" s="78">
        <v>1.8720000000000001</v>
      </c>
      <c r="W996" s="78">
        <f>V996*K996</f>
        <v>1.8720000000000001</v>
      </c>
      <c r="X996" s="78">
        <v>0</v>
      </c>
      <c r="Y996" s="78">
        <f>X996*K996</f>
        <v>0</v>
      </c>
      <c r="Z996" s="78">
        <v>0</v>
      </c>
      <c r="AA996" s="79">
        <f>Z996*K996</f>
        <v>0</v>
      </c>
      <c r="AR996" s="30" t="s">
        <v>194</v>
      </c>
      <c r="AT996" s="30" t="s">
        <v>121</v>
      </c>
      <c r="AU996" s="30" t="s">
        <v>128</v>
      </c>
      <c r="AY996" s="30" t="s">
        <v>120</v>
      </c>
      <c r="BE996" s="80">
        <f>IF(U996="základní",N996,0)</f>
        <v>0</v>
      </c>
      <c r="BF996" s="80">
        <f>IF(U996="snížená",N996,0)</f>
        <v>0</v>
      </c>
      <c r="BG996" s="80">
        <f>IF(U996="zákl. přenesená",N996,0)</f>
        <v>0</v>
      </c>
      <c r="BH996" s="80">
        <f>IF(U996="sníž. přenesená",N996,0)</f>
        <v>0</v>
      </c>
      <c r="BI996" s="80">
        <f>IF(U996="nulová",N996,0)</f>
        <v>0</v>
      </c>
      <c r="BJ996" s="30" t="s">
        <v>118</v>
      </c>
      <c r="BK996" s="80">
        <f>ROUND(L996*K996,2)</f>
        <v>0</v>
      </c>
      <c r="BL996" s="30" t="s">
        <v>194</v>
      </c>
    </row>
    <row r="997" spans="2:64" s="17" customFormat="1" ht="66" customHeight="1" x14ac:dyDescent="0.25">
      <c r="B997" s="18"/>
      <c r="C997" s="443"/>
      <c r="D997" s="443"/>
      <c r="E997" s="443"/>
      <c r="F997" s="679" t="s">
        <v>1379</v>
      </c>
      <c r="G997" s="680"/>
      <c r="H997" s="680"/>
      <c r="I997" s="680"/>
      <c r="J997" s="443"/>
      <c r="K997" s="443"/>
      <c r="L997" s="443"/>
      <c r="M997" s="443"/>
      <c r="N997" s="443"/>
      <c r="O997" s="443"/>
      <c r="P997" s="443"/>
      <c r="Q997" s="443"/>
      <c r="R997" s="19"/>
      <c r="T997" s="99"/>
      <c r="U997" s="443"/>
      <c r="V997" s="443"/>
      <c r="W997" s="443"/>
      <c r="X997" s="443"/>
      <c r="Y997" s="443"/>
      <c r="Z997" s="443"/>
      <c r="AA997" s="100"/>
      <c r="AT997" s="30" t="s">
        <v>193</v>
      </c>
      <c r="AU997" s="30" t="s">
        <v>128</v>
      </c>
    </row>
    <row r="998" spans="2:64" s="86" customFormat="1" ht="22.5" customHeight="1" x14ac:dyDescent="0.25">
      <c r="B998" s="81"/>
      <c r="C998" s="440"/>
      <c r="D998" s="440"/>
      <c r="E998" s="83" t="s">
        <v>125</v>
      </c>
      <c r="F998" s="663" t="s">
        <v>1380</v>
      </c>
      <c r="G998" s="662"/>
      <c r="H998" s="662"/>
      <c r="I998" s="662"/>
      <c r="J998" s="440"/>
      <c r="K998" s="84">
        <v>1</v>
      </c>
      <c r="L998" s="440"/>
      <c r="M998" s="440"/>
      <c r="N998" s="440"/>
      <c r="O998" s="440"/>
      <c r="P998" s="440"/>
      <c r="Q998" s="440"/>
      <c r="R998" s="85"/>
      <c r="T998" s="87"/>
      <c r="U998" s="440"/>
      <c r="V998" s="440"/>
      <c r="W998" s="440"/>
      <c r="X998" s="440"/>
      <c r="Y998" s="440"/>
      <c r="Z998" s="440"/>
      <c r="AA998" s="88"/>
      <c r="AT998" s="89" t="s">
        <v>130</v>
      </c>
      <c r="AU998" s="89" t="s">
        <v>128</v>
      </c>
      <c r="AV998" s="86" t="s">
        <v>128</v>
      </c>
      <c r="AW998" s="86" t="s">
        <v>131</v>
      </c>
      <c r="AX998" s="86" t="s">
        <v>118</v>
      </c>
      <c r="AY998" s="89" t="s">
        <v>120</v>
      </c>
    </row>
    <row r="999" spans="2:64" s="17" customFormat="1" ht="69.75" customHeight="1" x14ac:dyDescent="0.25">
      <c r="B999" s="70"/>
      <c r="C999" s="71" t="s">
        <v>1387</v>
      </c>
      <c r="D999" s="71" t="s">
        <v>121</v>
      </c>
      <c r="E999" s="72" t="s">
        <v>1388</v>
      </c>
      <c r="F999" s="671" t="s">
        <v>1389</v>
      </c>
      <c r="G999" s="667"/>
      <c r="H999" s="667"/>
      <c r="I999" s="667"/>
      <c r="J999" s="73" t="s">
        <v>447</v>
      </c>
      <c r="K999" s="74">
        <v>1</v>
      </c>
      <c r="L999" s="666"/>
      <c r="M999" s="667"/>
      <c r="N999" s="666">
        <f>ROUND(L999*K999,2)</f>
        <v>0</v>
      </c>
      <c r="O999" s="667"/>
      <c r="P999" s="667"/>
      <c r="Q999" s="667"/>
      <c r="R999" s="75"/>
      <c r="T999" s="76" t="s">
        <v>125</v>
      </c>
      <c r="U999" s="77" t="s">
        <v>126</v>
      </c>
      <c r="V999" s="78">
        <v>1.8720000000000001</v>
      </c>
      <c r="W999" s="78">
        <f>V999*K999</f>
        <v>1.8720000000000001</v>
      </c>
      <c r="X999" s="78">
        <v>0</v>
      </c>
      <c r="Y999" s="78">
        <f>X999*K999</f>
        <v>0</v>
      </c>
      <c r="Z999" s="78">
        <v>0</v>
      </c>
      <c r="AA999" s="79">
        <f>Z999*K999</f>
        <v>0</v>
      </c>
      <c r="AR999" s="30" t="s">
        <v>194</v>
      </c>
      <c r="AT999" s="30" t="s">
        <v>121</v>
      </c>
      <c r="AU999" s="30" t="s">
        <v>128</v>
      </c>
      <c r="AY999" s="30" t="s">
        <v>120</v>
      </c>
      <c r="BE999" s="80">
        <f>IF(U999="základní",N999,0)</f>
        <v>0</v>
      </c>
      <c r="BF999" s="80">
        <f>IF(U999="snížená",N999,0)</f>
        <v>0</v>
      </c>
      <c r="BG999" s="80">
        <f>IF(U999="zákl. přenesená",N999,0)</f>
        <v>0</v>
      </c>
      <c r="BH999" s="80">
        <f>IF(U999="sníž. přenesená",N999,0)</f>
        <v>0</v>
      </c>
      <c r="BI999" s="80">
        <f>IF(U999="nulová",N999,0)</f>
        <v>0</v>
      </c>
      <c r="BJ999" s="30" t="s">
        <v>118</v>
      </c>
      <c r="BK999" s="80">
        <f>ROUND(L999*K999,2)</f>
        <v>0</v>
      </c>
      <c r="BL999" s="30" t="s">
        <v>194</v>
      </c>
    </row>
    <row r="1000" spans="2:64" s="17" customFormat="1" ht="66" customHeight="1" x14ac:dyDescent="0.25">
      <c r="B1000" s="18"/>
      <c r="C1000" s="443"/>
      <c r="D1000" s="443"/>
      <c r="E1000" s="443"/>
      <c r="F1000" s="679" t="s">
        <v>1379</v>
      </c>
      <c r="G1000" s="680"/>
      <c r="H1000" s="680"/>
      <c r="I1000" s="680"/>
      <c r="J1000" s="443"/>
      <c r="K1000" s="443"/>
      <c r="L1000" s="443"/>
      <c r="M1000" s="443"/>
      <c r="N1000" s="443"/>
      <c r="O1000" s="443"/>
      <c r="P1000" s="443"/>
      <c r="Q1000" s="443"/>
      <c r="R1000" s="19"/>
      <c r="T1000" s="99"/>
      <c r="U1000" s="443"/>
      <c r="V1000" s="443"/>
      <c r="W1000" s="443"/>
      <c r="X1000" s="443"/>
      <c r="Y1000" s="443"/>
      <c r="Z1000" s="443"/>
      <c r="AA1000" s="100"/>
      <c r="AT1000" s="30" t="s">
        <v>193</v>
      </c>
      <c r="AU1000" s="30" t="s">
        <v>128</v>
      </c>
    </row>
    <row r="1001" spans="2:64" s="86" customFormat="1" ht="22.5" customHeight="1" x14ac:dyDescent="0.25">
      <c r="B1001" s="81"/>
      <c r="C1001" s="440"/>
      <c r="D1001" s="440"/>
      <c r="E1001" s="83" t="s">
        <v>125</v>
      </c>
      <c r="F1001" s="663" t="s">
        <v>1380</v>
      </c>
      <c r="G1001" s="662"/>
      <c r="H1001" s="662"/>
      <c r="I1001" s="662"/>
      <c r="J1001" s="440"/>
      <c r="K1001" s="84">
        <v>1</v>
      </c>
      <c r="L1001" s="440"/>
      <c r="M1001" s="440"/>
      <c r="N1001" s="440"/>
      <c r="O1001" s="440"/>
      <c r="P1001" s="440"/>
      <c r="Q1001" s="440"/>
      <c r="R1001" s="85"/>
      <c r="T1001" s="87"/>
      <c r="U1001" s="440"/>
      <c r="V1001" s="440"/>
      <c r="W1001" s="440"/>
      <c r="X1001" s="440"/>
      <c r="Y1001" s="440"/>
      <c r="Z1001" s="440"/>
      <c r="AA1001" s="88"/>
      <c r="AT1001" s="89" t="s">
        <v>130</v>
      </c>
      <c r="AU1001" s="89" t="s">
        <v>128</v>
      </c>
      <c r="AV1001" s="86" t="s">
        <v>128</v>
      </c>
      <c r="AW1001" s="86" t="s">
        <v>131</v>
      </c>
      <c r="AX1001" s="86" t="s">
        <v>118</v>
      </c>
      <c r="AY1001" s="89" t="s">
        <v>120</v>
      </c>
    </row>
    <row r="1002" spans="2:64" s="17" customFormat="1" ht="82.5" customHeight="1" x14ac:dyDescent="0.25">
      <c r="B1002" s="70"/>
      <c r="C1002" s="71" t="s">
        <v>1390</v>
      </c>
      <c r="D1002" s="71" t="s">
        <v>121</v>
      </c>
      <c r="E1002" s="72" t="s">
        <v>1391</v>
      </c>
      <c r="F1002" s="671" t="s">
        <v>1392</v>
      </c>
      <c r="G1002" s="667"/>
      <c r="H1002" s="667"/>
      <c r="I1002" s="667"/>
      <c r="J1002" s="73" t="s">
        <v>447</v>
      </c>
      <c r="K1002" s="74">
        <v>1</v>
      </c>
      <c r="L1002" s="666"/>
      <c r="M1002" s="667"/>
      <c r="N1002" s="666">
        <f>ROUND(L1002*K1002,2)</f>
        <v>0</v>
      </c>
      <c r="O1002" s="667"/>
      <c r="P1002" s="667"/>
      <c r="Q1002" s="667"/>
      <c r="R1002" s="75"/>
      <c r="T1002" s="76" t="s">
        <v>125</v>
      </c>
      <c r="U1002" s="77" t="s">
        <v>126</v>
      </c>
      <c r="V1002" s="78">
        <v>1.8720000000000001</v>
      </c>
      <c r="W1002" s="78">
        <f>V1002*K1002</f>
        <v>1.8720000000000001</v>
      </c>
      <c r="X1002" s="78">
        <v>0</v>
      </c>
      <c r="Y1002" s="78">
        <f>X1002*K1002</f>
        <v>0</v>
      </c>
      <c r="Z1002" s="78">
        <v>0</v>
      </c>
      <c r="AA1002" s="79">
        <f>Z1002*K1002</f>
        <v>0</v>
      </c>
      <c r="AR1002" s="30" t="s">
        <v>194</v>
      </c>
      <c r="AT1002" s="30" t="s">
        <v>121</v>
      </c>
      <c r="AU1002" s="30" t="s">
        <v>128</v>
      </c>
      <c r="AY1002" s="30" t="s">
        <v>120</v>
      </c>
      <c r="BE1002" s="80">
        <f>IF(U1002="základní",N1002,0)</f>
        <v>0</v>
      </c>
      <c r="BF1002" s="80">
        <f>IF(U1002="snížená",N1002,0)</f>
        <v>0</v>
      </c>
      <c r="BG1002" s="80">
        <f>IF(U1002="zákl. přenesená",N1002,0)</f>
        <v>0</v>
      </c>
      <c r="BH1002" s="80">
        <f>IF(U1002="sníž. přenesená",N1002,0)</f>
        <v>0</v>
      </c>
      <c r="BI1002" s="80">
        <f>IF(U1002="nulová",N1002,0)</f>
        <v>0</v>
      </c>
      <c r="BJ1002" s="30" t="s">
        <v>118</v>
      </c>
      <c r="BK1002" s="80">
        <f>ROUND(L1002*K1002,2)</f>
        <v>0</v>
      </c>
      <c r="BL1002" s="30" t="s">
        <v>194</v>
      </c>
    </row>
    <row r="1003" spans="2:64" s="17" customFormat="1" ht="54" customHeight="1" x14ac:dyDescent="0.25">
      <c r="B1003" s="18"/>
      <c r="C1003" s="443"/>
      <c r="D1003" s="443"/>
      <c r="E1003" s="443"/>
      <c r="F1003" s="679" t="s">
        <v>1393</v>
      </c>
      <c r="G1003" s="680"/>
      <c r="H1003" s="680"/>
      <c r="I1003" s="680"/>
      <c r="J1003" s="443"/>
      <c r="K1003" s="443"/>
      <c r="L1003" s="443"/>
      <c r="M1003" s="443"/>
      <c r="N1003" s="443"/>
      <c r="O1003" s="443"/>
      <c r="P1003" s="443"/>
      <c r="Q1003" s="443"/>
      <c r="R1003" s="19"/>
      <c r="T1003" s="99"/>
      <c r="U1003" s="443"/>
      <c r="V1003" s="443"/>
      <c r="W1003" s="443"/>
      <c r="X1003" s="443"/>
      <c r="Y1003" s="443"/>
      <c r="Z1003" s="443"/>
      <c r="AA1003" s="100"/>
      <c r="AT1003" s="30" t="s">
        <v>193</v>
      </c>
      <c r="AU1003" s="30" t="s">
        <v>128</v>
      </c>
    </row>
    <row r="1004" spans="2:64" s="86" customFormat="1" ht="22.5" customHeight="1" x14ac:dyDescent="0.25">
      <c r="B1004" s="81"/>
      <c r="C1004" s="440"/>
      <c r="D1004" s="440"/>
      <c r="E1004" s="83" t="s">
        <v>125</v>
      </c>
      <c r="F1004" s="663" t="s">
        <v>1380</v>
      </c>
      <c r="G1004" s="662"/>
      <c r="H1004" s="662"/>
      <c r="I1004" s="662"/>
      <c r="J1004" s="440"/>
      <c r="K1004" s="84">
        <v>1</v>
      </c>
      <c r="L1004" s="440"/>
      <c r="M1004" s="440"/>
      <c r="N1004" s="440"/>
      <c r="O1004" s="440"/>
      <c r="P1004" s="440"/>
      <c r="Q1004" s="440"/>
      <c r="R1004" s="85"/>
      <c r="T1004" s="87"/>
      <c r="U1004" s="440"/>
      <c r="V1004" s="440"/>
      <c r="W1004" s="440"/>
      <c r="X1004" s="440"/>
      <c r="Y1004" s="440"/>
      <c r="Z1004" s="440"/>
      <c r="AA1004" s="88"/>
      <c r="AT1004" s="89" t="s">
        <v>130</v>
      </c>
      <c r="AU1004" s="89" t="s">
        <v>128</v>
      </c>
      <c r="AV1004" s="86" t="s">
        <v>128</v>
      </c>
      <c r="AW1004" s="86" t="s">
        <v>131</v>
      </c>
      <c r="AX1004" s="86" t="s">
        <v>118</v>
      </c>
      <c r="AY1004" s="89" t="s">
        <v>120</v>
      </c>
    </row>
    <row r="1005" spans="2:64" s="17" customFormat="1" ht="69.75" customHeight="1" x14ac:dyDescent="0.25">
      <c r="B1005" s="70"/>
      <c r="C1005" s="71" t="s">
        <v>1394</v>
      </c>
      <c r="D1005" s="71" t="s">
        <v>121</v>
      </c>
      <c r="E1005" s="72" t="s">
        <v>1395</v>
      </c>
      <c r="F1005" s="671" t="s">
        <v>1396</v>
      </c>
      <c r="G1005" s="667"/>
      <c r="H1005" s="667"/>
      <c r="I1005" s="667"/>
      <c r="J1005" s="73" t="s">
        <v>447</v>
      </c>
      <c r="K1005" s="74">
        <v>1</v>
      </c>
      <c r="L1005" s="666"/>
      <c r="M1005" s="667"/>
      <c r="N1005" s="666">
        <f>ROUND(L1005*K1005,2)</f>
        <v>0</v>
      </c>
      <c r="O1005" s="667"/>
      <c r="P1005" s="667"/>
      <c r="Q1005" s="667"/>
      <c r="R1005" s="75"/>
      <c r="T1005" s="76" t="s">
        <v>125</v>
      </c>
      <c r="U1005" s="77" t="s">
        <v>126</v>
      </c>
      <c r="V1005" s="78">
        <v>1.8720000000000001</v>
      </c>
      <c r="W1005" s="78">
        <f>V1005*K1005</f>
        <v>1.8720000000000001</v>
      </c>
      <c r="X1005" s="78">
        <v>0</v>
      </c>
      <c r="Y1005" s="78">
        <f>X1005*K1005</f>
        <v>0</v>
      </c>
      <c r="Z1005" s="78">
        <v>0</v>
      </c>
      <c r="AA1005" s="79">
        <f>Z1005*K1005</f>
        <v>0</v>
      </c>
      <c r="AR1005" s="30" t="s">
        <v>194</v>
      </c>
      <c r="AT1005" s="30" t="s">
        <v>121</v>
      </c>
      <c r="AU1005" s="30" t="s">
        <v>128</v>
      </c>
      <c r="AY1005" s="30" t="s">
        <v>120</v>
      </c>
      <c r="BE1005" s="80">
        <f>IF(U1005="základní",N1005,0)</f>
        <v>0</v>
      </c>
      <c r="BF1005" s="80">
        <f>IF(U1005="snížená",N1005,0)</f>
        <v>0</v>
      </c>
      <c r="BG1005" s="80">
        <f>IF(U1005="zákl. přenesená",N1005,0)</f>
        <v>0</v>
      </c>
      <c r="BH1005" s="80">
        <f>IF(U1005="sníž. přenesená",N1005,0)</f>
        <v>0</v>
      </c>
      <c r="BI1005" s="80">
        <f>IF(U1005="nulová",N1005,0)</f>
        <v>0</v>
      </c>
      <c r="BJ1005" s="30" t="s">
        <v>118</v>
      </c>
      <c r="BK1005" s="80">
        <f>ROUND(L1005*K1005,2)</f>
        <v>0</v>
      </c>
      <c r="BL1005" s="30" t="s">
        <v>194</v>
      </c>
    </row>
    <row r="1006" spans="2:64" s="17" customFormat="1" ht="66" customHeight="1" x14ac:dyDescent="0.25">
      <c r="B1006" s="18"/>
      <c r="C1006" s="443"/>
      <c r="D1006" s="443"/>
      <c r="E1006" s="443"/>
      <c r="F1006" s="679" t="s">
        <v>1379</v>
      </c>
      <c r="G1006" s="680"/>
      <c r="H1006" s="680"/>
      <c r="I1006" s="680"/>
      <c r="J1006" s="443"/>
      <c r="K1006" s="443"/>
      <c r="L1006" s="443"/>
      <c r="M1006" s="443"/>
      <c r="N1006" s="443"/>
      <c r="O1006" s="443"/>
      <c r="P1006" s="443"/>
      <c r="Q1006" s="443"/>
      <c r="R1006" s="19"/>
      <c r="T1006" s="99"/>
      <c r="U1006" s="443"/>
      <c r="V1006" s="443"/>
      <c r="W1006" s="443"/>
      <c r="X1006" s="443"/>
      <c r="Y1006" s="443"/>
      <c r="Z1006" s="443"/>
      <c r="AA1006" s="100"/>
      <c r="AT1006" s="30" t="s">
        <v>193</v>
      </c>
      <c r="AU1006" s="30" t="s">
        <v>128</v>
      </c>
    </row>
    <row r="1007" spans="2:64" s="86" customFormat="1" ht="22.5" customHeight="1" x14ac:dyDescent="0.25">
      <c r="B1007" s="81"/>
      <c r="C1007" s="440"/>
      <c r="D1007" s="440"/>
      <c r="E1007" s="83" t="s">
        <v>125</v>
      </c>
      <c r="F1007" s="663" t="s">
        <v>1380</v>
      </c>
      <c r="G1007" s="662"/>
      <c r="H1007" s="662"/>
      <c r="I1007" s="662"/>
      <c r="J1007" s="440"/>
      <c r="K1007" s="84">
        <v>1</v>
      </c>
      <c r="L1007" s="440"/>
      <c r="M1007" s="440"/>
      <c r="N1007" s="440"/>
      <c r="O1007" s="440"/>
      <c r="P1007" s="440"/>
      <c r="Q1007" s="440"/>
      <c r="R1007" s="85"/>
      <c r="T1007" s="87"/>
      <c r="U1007" s="440"/>
      <c r="V1007" s="440"/>
      <c r="W1007" s="440"/>
      <c r="X1007" s="440"/>
      <c r="Y1007" s="440"/>
      <c r="Z1007" s="440"/>
      <c r="AA1007" s="88"/>
      <c r="AT1007" s="89" t="s">
        <v>130</v>
      </c>
      <c r="AU1007" s="89" t="s">
        <v>128</v>
      </c>
      <c r="AV1007" s="86" t="s">
        <v>128</v>
      </c>
      <c r="AW1007" s="86" t="s">
        <v>131</v>
      </c>
      <c r="AX1007" s="86" t="s">
        <v>118</v>
      </c>
      <c r="AY1007" s="89" t="s">
        <v>120</v>
      </c>
    </row>
    <row r="1008" spans="2:64" s="17" customFormat="1" ht="82.5" customHeight="1" x14ac:dyDescent="0.25">
      <c r="B1008" s="70"/>
      <c r="C1008" s="71" t="s">
        <v>1397</v>
      </c>
      <c r="D1008" s="71" t="s">
        <v>121</v>
      </c>
      <c r="E1008" s="72" t="s">
        <v>1398</v>
      </c>
      <c r="F1008" s="671" t="s">
        <v>1399</v>
      </c>
      <c r="G1008" s="667"/>
      <c r="H1008" s="667"/>
      <c r="I1008" s="667"/>
      <c r="J1008" s="73" t="s">
        <v>447</v>
      </c>
      <c r="K1008" s="74">
        <v>1</v>
      </c>
      <c r="L1008" s="666"/>
      <c r="M1008" s="667"/>
      <c r="N1008" s="666">
        <f>ROUND(L1008*K1008,2)</f>
        <v>0</v>
      </c>
      <c r="O1008" s="667"/>
      <c r="P1008" s="667"/>
      <c r="Q1008" s="667"/>
      <c r="R1008" s="75"/>
      <c r="T1008" s="76" t="s">
        <v>125</v>
      </c>
      <c r="U1008" s="77" t="s">
        <v>126</v>
      </c>
      <c r="V1008" s="78">
        <v>1.8720000000000001</v>
      </c>
      <c r="W1008" s="78">
        <f>V1008*K1008</f>
        <v>1.8720000000000001</v>
      </c>
      <c r="X1008" s="78">
        <v>0</v>
      </c>
      <c r="Y1008" s="78">
        <f>X1008*K1008</f>
        <v>0</v>
      </c>
      <c r="Z1008" s="78">
        <v>0</v>
      </c>
      <c r="AA1008" s="79">
        <f>Z1008*K1008</f>
        <v>0</v>
      </c>
      <c r="AR1008" s="30" t="s">
        <v>194</v>
      </c>
      <c r="AT1008" s="30" t="s">
        <v>121</v>
      </c>
      <c r="AU1008" s="30" t="s">
        <v>128</v>
      </c>
      <c r="AY1008" s="30" t="s">
        <v>120</v>
      </c>
      <c r="BE1008" s="80">
        <f>IF(U1008="základní",N1008,0)</f>
        <v>0</v>
      </c>
      <c r="BF1008" s="80">
        <f>IF(U1008="snížená",N1008,0)</f>
        <v>0</v>
      </c>
      <c r="BG1008" s="80">
        <f>IF(U1008="zákl. přenesená",N1008,0)</f>
        <v>0</v>
      </c>
      <c r="BH1008" s="80">
        <f>IF(U1008="sníž. přenesená",N1008,0)</f>
        <v>0</v>
      </c>
      <c r="BI1008" s="80">
        <f>IF(U1008="nulová",N1008,0)</f>
        <v>0</v>
      </c>
      <c r="BJ1008" s="30" t="s">
        <v>118</v>
      </c>
      <c r="BK1008" s="80">
        <f>ROUND(L1008*K1008,2)</f>
        <v>0</v>
      </c>
      <c r="BL1008" s="30" t="s">
        <v>194</v>
      </c>
    </row>
    <row r="1009" spans="2:64" s="17" customFormat="1" ht="66" customHeight="1" x14ac:dyDescent="0.25">
      <c r="B1009" s="18"/>
      <c r="C1009" s="443"/>
      <c r="D1009" s="443"/>
      <c r="E1009" s="443"/>
      <c r="F1009" s="679" t="s">
        <v>1379</v>
      </c>
      <c r="G1009" s="680"/>
      <c r="H1009" s="680"/>
      <c r="I1009" s="680"/>
      <c r="J1009" s="443"/>
      <c r="K1009" s="443"/>
      <c r="L1009" s="443"/>
      <c r="M1009" s="443"/>
      <c r="N1009" s="443"/>
      <c r="O1009" s="443"/>
      <c r="P1009" s="443"/>
      <c r="Q1009" s="443"/>
      <c r="R1009" s="19"/>
      <c r="T1009" s="99"/>
      <c r="U1009" s="443"/>
      <c r="V1009" s="443"/>
      <c r="W1009" s="443"/>
      <c r="X1009" s="443"/>
      <c r="Y1009" s="443"/>
      <c r="Z1009" s="443"/>
      <c r="AA1009" s="100"/>
      <c r="AT1009" s="30" t="s">
        <v>193</v>
      </c>
      <c r="AU1009" s="30" t="s">
        <v>128</v>
      </c>
    </row>
    <row r="1010" spans="2:64" s="86" customFormat="1" ht="22.5" customHeight="1" x14ac:dyDescent="0.25">
      <c r="B1010" s="81"/>
      <c r="C1010" s="440"/>
      <c r="D1010" s="440"/>
      <c r="E1010" s="83" t="s">
        <v>125</v>
      </c>
      <c r="F1010" s="663" t="s">
        <v>1380</v>
      </c>
      <c r="G1010" s="662"/>
      <c r="H1010" s="662"/>
      <c r="I1010" s="662"/>
      <c r="J1010" s="440"/>
      <c r="K1010" s="84">
        <v>1</v>
      </c>
      <c r="L1010" s="440"/>
      <c r="M1010" s="440"/>
      <c r="N1010" s="440"/>
      <c r="O1010" s="440"/>
      <c r="P1010" s="440"/>
      <c r="Q1010" s="440"/>
      <c r="R1010" s="85"/>
      <c r="T1010" s="87"/>
      <c r="U1010" s="440"/>
      <c r="V1010" s="440"/>
      <c r="W1010" s="440"/>
      <c r="X1010" s="440"/>
      <c r="Y1010" s="440"/>
      <c r="Z1010" s="440"/>
      <c r="AA1010" s="88"/>
      <c r="AT1010" s="89" t="s">
        <v>130</v>
      </c>
      <c r="AU1010" s="89" t="s">
        <v>128</v>
      </c>
      <c r="AV1010" s="86" t="s">
        <v>128</v>
      </c>
      <c r="AW1010" s="86" t="s">
        <v>131</v>
      </c>
      <c r="AX1010" s="86" t="s">
        <v>118</v>
      </c>
      <c r="AY1010" s="89" t="s">
        <v>120</v>
      </c>
    </row>
    <row r="1011" spans="2:64" s="17" customFormat="1" ht="31.5" customHeight="1" x14ac:dyDescent="0.25">
      <c r="B1011" s="70"/>
      <c r="C1011" s="71" t="s">
        <v>1400</v>
      </c>
      <c r="D1011" s="71" t="s">
        <v>121</v>
      </c>
      <c r="E1011" s="72" t="s">
        <v>1401</v>
      </c>
      <c r="F1011" s="671" t="s">
        <v>1402</v>
      </c>
      <c r="G1011" s="667"/>
      <c r="H1011" s="667"/>
      <c r="I1011" s="667"/>
      <c r="J1011" s="73" t="s">
        <v>532</v>
      </c>
      <c r="K1011" s="74">
        <v>6.16</v>
      </c>
      <c r="L1011" s="666"/>
      <c r="M1011" s="667"/>
      <c r="N1011" s="666">
        <f>ROUND(L1011*K1011,2)</f>
        <v>0</v>
      </c>
      <c r="O1011" s="667"/>
      <c r="P1011" s="667"/>
      <c r="Q1011" s="667"/>
      <c r="R1011" s="75"/>
      <c r="T1011" s="76" t="s">
        <v>125</v>
      </c>
      <c r="U1011" s="77" t="s">
        <v>126</v>
      </c>
      <c r="V1011" s="78">
        <v>0.51600000000000001</v>
      </c>
      <c r="W1011" s="78">
        <f>V1011*K1011</f>
        <v>3.1785600000000001</v>
      </c>
      <c r="X1011" s="78">
        <v>5.0000000000000002E-5</v>
      </c>
      <c r="Y1011" s="78">
        <f>X1011*K1011</f>
        <v>3.0800000000000001E-4</v>
      </c>
      <c r="Z1011" s="78">
        <v>0</v>
      </c>
      <c r="AA1011" s="79">
        <f>Z1011*K1011</f>
        <v>0</v>
      </c>
      <c r="AR1011" s="30" t="s">
        <v>194</v>
      </c>
      <c r="AT1011" s="30" t="s">
        <v>121</v>
      </c>
      <c r="AU1011" s="30" t="s">
        <v>128</v>
      </c>
      <c r="AY1011" s="30" t="s">
        <v>120</v>
      </c>
      <c r="BE1011" s="80">
        <f>IF(U1011="základní",N1011,0)</f>
        <v>0</v>
      </c>
      <c r="BF1011" s="80">
        <f>IF(U1011="snížená",N1011,0)</f>
        <v>0</v>
      </c>
      <c r="BG1011" s="80">
        <f>IF(U1011="zákl. přenesená",N1011,0)</f>
        <v>0</v>
      </c>
      <c r="BH1011" s="80">
        <f>IF(U1011="sníž. přenesená",N1011,0)</f>
        <v>0</v>
      </c>
      <c r="BI1011" s="80">
        <f>IF(U1011="nulová",N1011,0)</f>
        <v>0</v>
      </c>
      <c r="BJ1011" s="30" t="s">
        <v>118</v>
      </c>
      <c r="BK1011" s="80">
        <f>ROUND(L1011*K1011,2)</f>
        <v>0</v>
      </c>
      <c r="BL1011" s="30" t="s">
        <v>194</v>
      </c>
    </row>
    <row r="1012" spans="2:64" s="86" customFormat="1" ht="22.5" customHeight="1" x14ac:dyDescent="0.25">
      <c r="B1012" s="81"/>
      <c r="C1012" s="440"/>
      <c r="D1012" s="440"/>
      <c r="E1012" s="83" t="s">
        <v>125</v>
      </c>
      <c r="F1012" s="661" t="s">
        <v>1403</v>
      </c>
      <c r="G1012" s="662"/>
      <c r="H1012" s="662"/>
      <c r="I1012" s="662"/>
      <c r="J1012" s="440"/>
      <c r="K1012" s="84">
        <v>6.16</v>
      </c>
      <c r="L1012" s="440"/>
      <c r="M1012" s="440"/>
      <c r="N1012" s="440"/>
      <c r="O1012" s="440"/>
      <c r="P1012" s="440"/>
      <c r="Q1012" s="440"/>
      <c r="R1012" s="85"/>
      <c r="T1012" s="87"/>
      <c r="U1012" s="440"/>
      <c r="V1012" s="440"/>
      <c r="W1012" s="440"/>
      <c r="X1012" s="440"/>
      <c r="Y1012" s="440"/>
      <c r="Z1012" s="440"/>
      <c r="AA1012" s="88"/>
      <c r="AT1012" s="89" t="s">
        <v>130</v>
      </c>
      <c r="AU1012" s="89" t="s">
        <v>128</v>
      </c>
      <c r="AV1012" s="86" t="s">
        <v>128</v>
      </c>
      <c r="AW1012" s="86" t="s">
        <v>131</v>
      </c>
      <c r="AX1012" s="86" t="s">
        <v>118</v>
      </c>
      <c r="AY1012" s="89" t="s">
        <v>120</v>
      </c>
    </row>
    <row r="1013" spans="2:64" s="17" customFormat="1" ht="31.5" customHeight="1" x14ac:dyDescent="0.25">
      <c r="B1013" s="70"/>
      <c r="C1013" s="71" t="s">
        <v>1404</v>
      </c>
      <c r="D1013" s="71" t="s">
        <v>121</v>
      </c>
      <c r="E1013" s="72" t="s">
        <v>1405</v>
      </c>
      <c r="F1013" s="671" t="s">
        <v>1406</v>
      </c>
      <c r="G1013" s="667"/>
      <c r="H1013" s="667"/>
      <c r="I1013" s="667"/>
      <c r="J1013" s="73" t="s">
        <v>532</v>
      </c>
      <c r="K1013" s="74">
        <v>4.6500000000000004</v>
      </c>
      <c r="L1013" s="666"/>
      <c r="M1013" s="667"/>
      <c r="N1013" s="666">
        <f>ROUND(L1013*K1013,2)</f>
        <v>0</v>
      </c>
      <c r="O1013" s="667"/>
      <c r="P1013" s="667"/>
      <c r="Q1013" s="667"/>
      <c r="R1013" s="75"/>
      <c r="T1013" s="76" t="s">
        <v>125</v>
      </c>
      <c r="U1013" s="77" t="s">
        <v>126</v>
      </c>
      <c r="V1013" s="78">
        <v>0.26400000000000001</v>
      </c>
      <c r="W1013" s="78">
        <f>V1013*K1013</f>
        <v>1.2276000000000002</v>
      </c>
      <c r="X1013" s="78">
        <v>9.0000000000000006E-5</v>
      </c>
      <c r="Y1013" s="78">
        <f>X1013*K1013</f>
        <v>4.1850000000000004E-4</v>
      </c>
      <c r="Z1013" s="78">
        <v>0</v>
      </c>
      <c r="AA1013" s="79">
        <f>Z1013*K1013</f>
        <v>0</v>
      </c>
      <c r="AR1013" s="30" t="s">
        <v>194</v>
      </c>
      <c r="AT1013" s="30" t="s">
        <v>121</v>
      </c>
      <c r="AU1013" s="30" t="s">
        <v>128</v>
      </c>
      <c r="AY1013" s="30" t="s">
        <v>120</v>
      </c>
      <c r="BE1013" s="80">
        <f>IF(U1013="základní",N1013,0)</f>
        <v>0</v>
      </c>
      <c r="BF1013" s="80">
        <f>IF(U1013="snížená",N1013,0)</f>
        <v>0</v>
      </c>
      <c r="BG1013" s="80">
        <f>IF(U1013="zákl. přenesená",N1013,0)</f>
        <v>0</v>
      </c>
      <c r="BH1013" s="80">
        <f>IF(U1013="sníž. přenesená",N1013,0)</f>
        <v>0</v>
      </c>
      <c r="BI1013" s="80">
        <f>IF(U1013="nulová",N1013,0)</f>
        <v>0</v>
      </c>
      <c r="BJ1013" s="30" t="s">
        <v>118</v>
      </c>
      <c r="BK1013" s="80">
        <f>ROUND(L1013*K1013,2)</f>
        <v>0</v>
      </c>
      <c r="BL1013" s="30" t="s">
        <v>194</v>
      </c>
    </row>
    <row r="1014" spans="2:64" s="86" customFormat="1" ht="22.5" customHeight="1" x14ac:dyDescent="0.25">
      <c r="B1014" s="81"/>
      <c r="C1014" s="440"/>
      <c r="D1014" s="440"/>
      <c r="E1014" s="83" t="s">
        <v>125</v>
      </c>
      <c r="F1014" s="661" t="s">
        <v>1407</v>
      </c>
      <c r="G1014" s="662"/>
      <c r="H1014" s="662"/>
      <c r="I1014" s="662"/>
      <c r="J1014" s="440"/>
      <c r="K1014" s="84">
        <v>4.6500000000000004</v>
      </c>
      <c r="L1014" s="440"/>
      <c r="M1014" s="440"/>
      <c r="N1014" s="440"/>
      <c r="O1014" s="440"/>
      <c r="P1014" s="440"/>
      <c r="Q1014" s="440"/>
      <c r="R1014" s="85"/>
      <c r="T1014" s="87"/>
      <c r="U1014" s="440"/>
      <c r="V1014" s="440"/>
      <c r="W1014" s="440"/>
      <c r="X1014" s="440"/>
      <c r="Y1014" s="440"/>
      <c r="Z1014" s="440"/>
      <c r="AA1014" s="88"/>
      <c r="AT1014" s="89" t="s">
        <v>130</v>
      </c>
      <c r="AU1014" s="89" t="s">
        <v>128</v>
      </c>
      <c r="AV1014" s="86" t="s">
        <v>128</v>
      </c>
      <c r="AW1014" s="86" t="s">
        <v>131</v>
      </c>
      <c r="AX1014" s="86" t="s">
        <v>118</v>
      </c>
      <c r="AY1014" s="89" t="s">
        <v>120</v>
      </c>
    </row>
    <row r="1015" spans="2:64" s="17" customFormat="1" ht="44.25" customHeight="1" x14ac:dyDescent="0.25">
      <c r="B1015" s="70"/>
      <c r="C1015" s="71" t="s">
        <v>1408</v>
      </c>
      <c r="D1015" s="71" t="s">
        <v>121</v>
      </c>
      <c r="E1015" s="72" t="s">
        <v>1409</v>
      </c>
      <c r="F1015" s="671" t="s">
        <v>1410</v>
      </c>
      <c r="G1015" s="667"/>
      <c r="H1015" s="667"/>
      <c r="I1015" s="667"/>
      <c r="J1015" s="73" t="s">
        <v>7952</v>
      </c>
      <c r="K1015" s="74">
        <v>1</v>
      </c>
      <c r="L1015" s="666"/>
      <c r="M1015" s="667"/>
      <c r="N1015" s="666">
        <f>ROUND(L1015*K1015,2)</f>
        <v>0</v>
      </c>
      <c r="O1015" s="667"/>
      <c r="P1015" s="667"/>
      <c r="Q1015" s="667"/>
      <c r="R1015" s="75"/>
      <c r="T1015" s="76" t="s">
        <v>125</v>
      </c>
      <c r="U1015" s="77" t="s">
        <v>126</v>
      </c>
      <c r="V1015" s="78">
        <v>0</v>
      </c>
      <c r="W1015" s="78">
        <f>V1015*K1015</f>
        <v>0</v>
      </c>
      <c r="X1015" s="78">
        <v>0.26223000000000002</v>
      </c>
      <c r="Y1015" s="78">
        <f>X1015*K1015</f>
        <v>0.26223000000000002</v>
      </c>
      <c r="Z1015" s="78">
        <v>0</v>
      </c>
      <c r="AA1015" s="79">
        <f>Z1015*K1015</f>
        <v>0</v>
      </c>
      <c r="AR1015" s="30" t="s">
        <v>194</v>
      </c>
      <c r="AT1015" s="30" t="s">
        <v>121</v>
      </c>
      <c r="AU1015" s="30" t="s">
        <v>128</v>
      </c>
      <c r="AY1015" s="30" t="s">
        <v>120</v>
      </c>
      <c r="BE1015" s="80">
        <f>IF(U1015="základní",N1015,0)</f>
        <v>0</v>
      </c>
      <c r="BF1015" s="80">
        <f>IF(U1015="snížená",N1015,0)</f>
        <v>0</v>
      </c>
      <c r="BG1015" s="80">
        <f>IF(U1015="zákl. přenesená",N1015,0)</f>
        <v>0</v>
      </c>
      <c r="BH1015" s="80">
        <f>IF(U1015="sníž. přenesená",N1015,0)</f>
        <v>0</v>
      </c>
      <c r="BI1015" s="80">
        <f>IF(U1015="nulová",N1015,0)</f>
        <v>0</v>
      </c>
      <c r="BJ1015" s="30" t="s">
        <v>118</v>
      </c>
      <c r="BK1015" s="80">
        <f>ROUND(L1015*K1015,2)</f>
        <v>0</v>
      </c>
      <c r="BL1015" s="30" t="s">
        <v>194</v>
      </c>
    </row>
    <row r="1016" spans="2:64" s="86" customFormat="1" ht="31.5" customHeight="1" x14ac:dyDescent="0.25">
      <c r="B1016" s="81"/>
      <c r="C1016" s="440"/>
      <c r="D1016" s="440"/>
      <c r="E1016" s="83" t="s">
        <v>125</v>
      </c>
      <c r="F1016" s="661" t="s">
        <v>1411</v>
      </c>
      <c r="G1016" s="662"/>
      <c r="H1016" s="662"/>
      <c r="I1016" s="662"/>
      <c r="J1016" s="440"/>
      <c r="K1016" s="84">
        <v>1</v>
      </c>
      <c r="L1016" s="440"/>
      <c r="M1016" s="440"/>
      <c r="N1016" s="440"/>
      <c r="O1016" s="440"/>
      <c r="P1016" s="440"/>
      <c r="Q1016" s="440"/>
      <c r="R1016" s="85"/>
      <c r="T1016" s="87"/>
      <c r="U1016" s="440"/>
      <c r="V1016" s="440"/>
      <c r="W1016" s="440"/>
      <c r="X1016" s="440"/>
      <c r="Y1016" s="440"/>
      <c r="Z1016" s="440"/>
      <c r="AA1016" s="88"/>
      <c r="AT1016" s="89" t="s">
        <v>130</v>
      </c>
      <c r="AU1016" s="89" t="s">
        <v>128</v>
      </c>
      <c r="AV1016" s="86" t="s">
        <v>128</v>
      </c>
      <c r="AW1016" s="86" t="s">
        <v>131</v>
      </c>
      <c r="AX1016" s="86" t="s">
        <v>118</v>
      </c>
      <c r="AY1016" s="89" t="s">
        <v>120</v>
      </c>
    </row>
    <row r="1017" spans="2:64" s="17" customFormat="1" ht="31.5" customHeight="1" x14ac:dyDescent="0.25">
      <c r="B1017" s="70"/>
      <c r="C1017" s="71" t="s">
        <v>1412</v>
      </c>
      <c r="D1017" s="71" t="s">
        <v>121</v>
      </c>
      <c r="E1017" s="72" t="s">
        <v>1413</v>
      </c>
      <c r="F1017" s="671" t="s">
        <v>1414</v>
      </c>
      <c r="G1017" s="667"/>
      <c r="H1017" s="667"/>
      <c r="I1017" s="667"/>
      <c r="J1017" s="73" t="s">
        <v>7952</v>
      </c>
      <c r="K1017" s="74">
        <v>1</v>
      </c>
      <c r="L1017" s="666"/>
      <c r="M1017" s="667"/>
      <c r="N1017" s="666">
        <f>ROUND(L1017*K1017,2)</f>
        <v>0</v>
      </c>
      <c r="O1017" s="667"/>
      <c r="P1017" s="667"/>
      <c r="Q1017" s="667"/>
      <c r="R1017" s="75"/>
      <c r="T1017" s="76" t="s">
        <v>125</v>
      </c>
      <c r="U1017" s="77" t="s">
        <v>126</v>
      </c>
      <c r="V1017" s="78">
        <v>2.2999999999999998</v>
      </c>
      <c r="W1017" s="78">
        <f>V1017*K1017</f>
        <v>2.2999999999999998</v>
      </c>
      <c r="X1017" s="78">
        <v>0</v>
      </c>
      <c r="Y1017" s="78">
        <f>X1017*K1017</f>
        <v>0</v>
      </c>
      <c r="Z1017" s="78">
        <v>0</v>
      </c>
      <c r="AA1017" s="79">
        <f>Z1017*K1017</f>
        <v>0</v>
      </c>
      <c r="AR1017" s="30" t="s">
        <v>194</v>
      </c>
      <c r="AT1017" s="30" t="s">
        <v>121</v>
      </c>
      <c r="AU1017" s="30" t="s">
        <v>128</v>
      </c>
      <c r="AY1017" s="30" t="s">
        <v>120</v>
      </c>
      <c r="BE1017" s="80">
        <f>IF(U1017="základní",N1017,0)</f>
        <v>0</v>
      </c>
      <c r="BF1017" s="80">
        <f>IF(U1017="snížená",N1017,0)</f>
        <v>0</v>
      </c>
      <c r="BG1017" s="80">
        <f>IF(U1017="zákl. přenesená",N1017,0)</f>
        <v>0</v>
      </c>
      <c r="BH1017" s="80">
        <f>IF(U1017="sníž. přenesená",N1017,0)</f>
        <v>0</v>
      </c>
      <c r="BI1017" s="80">
        <f>IF(U1017="nulová",N1017,0)</f>
        <v>0</v>
      </c>
      <c r="BJ1017" s="30" t="s">
        <v>118</v>
      </c>
      <c r="BK1017" s="80">
        <f>ROUND(L1017*K1017,2)</f>
        <v>0</v>
      </c>
      <c r="BL1017" s="30" t="s">
        <v>194</v>
      </c>
    </row>
    <row r="1018" spans="2:64" s="17" customFormat="1" ht="54" customHeight="1" x14ac:dyDescent="0.25">
      <c r="B1018" s="18"/>
      <c r="C1018" s="443"/>
      <c r="D1018" s="443"/>
      <c r="E1018" s="443"/>
      <c r="F1018" s="679" t="s">
        <v>1415</v>
      </c>
      <c r="G1018" s="680"/>
      <c r="H1018" s="680"/>
      <c r="I1018" s="680"/>
      <c r="J1018" s="443"/>
      <c r="K1018" s="443"/>
      <c r="L1018" s="443"/>
      <c r="M1018" s="443"/>
      <c r="N1018" s="443"/>
      <c r="O1018" s="443"/>
      <c r="P1018" s="443"/>
      <c r="Q1018" s="443"/>
      <c r="R1018" s="19"/>
      <c r="T1018" s="99"/>
      <c r="U1018" s="443"/>
      <c r="V1018" s="443"/>
      <c r="W1018" s="443"/>
      <c r="X1018" s="443"/>
      <c r="Y1018" s="443"/>
      <c r="Z1018" s="443"/>
      <c r="AA1018" s="100"/>
      <c r="AT1018" s="30" t="s">
        <v>193</v>
      </c>
      <c r="AU1018" s="30" t="s">
        <v>128</v>
      </c>
    </row>
    <row r="1019" spans="2:64" s="109" customFormat="1" ht="22.5" customHeight="1" x14ac:dyDescent="0.25">
      <c r="B1019" s="105"/>
      <c r="C1019" s="442"/>
      <c r="D1019" s="442"/>
      <c r="E1019" s="107" t="s">
        <v>125</v>
      </c>
      <c r="F1019" s="676" t="s">
        <v>1416</v>
      </c>
      <c r="G1019" s="673"/>
      <c r="H1019" s="673"/>
      <c r="I1019" s="673"/>
      <c r="J1019" s="442"/>
      <c r="K1019" s="107" t="s">
        <v>125</v>
      </c>
      <c r="L1019" s="442"/>
      <c r="M1019" s="442"/>
      <c r="N1019" s="442"/>
      <c r="O1019" s="442"/>
      <c r="P1019" s="442"/>
      <c r="Q1019" s="442"/>
      <c r="R1019" s="108"/>
      <c r="T1019" s="110"/>
      <c r="U1019" s="442"/>
      <c r="V1019" s="442"/>
      <c r="W1019" s="442"/>
      <c r="X1019" s="442"/>
      <c r="Y1019" s="442"/>
      <c r="Z1019" s="442"/>
      <c r="AA1019" s="111"/>
      <c r="AT1019" s="112" t="s">
        <v>130</v>
      </c>
      <c r="AU1019" s="112" t="s">
        <v>128</v>
      </c>
      <c r="AV1019" s="109" t="s">
        <v>118</v>
      </c>
      <c r="AW1019" s="109" t="s">
        <v>131</v>
      </c>
      <c r="AX1019" s="109" t="s">
        <v>119</v>
      </c>
      <c r="AY1019" s="112" t="s">
        <v>120</v>
      </c>
    </row>
    <row r="1020" spans="2:64" s="109" customFormat="1" ht="31.5" customHeight="1" x14ac:dyDescent="0.25">
      <c r="B1020" s="105"/>
      <c r="C1020" s="442"/>
      <c r="D1020" s="442"/>
      <c r="E1020" s="107" t="s">
        <v>125</v>
      </c>
      <c r="F1020" s="676" t="s">
        <v>1417</v>
      </c>
      <c r="G1020" s="673"/>
      <c r="H1020" s="673"/>
      <c r="I1020" s="673"/>
      <c r="J1020" s="442"/>
      <c r="K1020" s="107" t="s">
        <v>125</v>
      </c>
      <c r="L1020" s="442"/>
      <c r="M1020" s="442"/>
      <c r="N1020" s="442"/>
      <c r="O1020" s="442"/>
      <c r="P1020" s="442"/>
      <c r="Q1020" s="442"/>
      <c r="R1020" s="108"/>
      <c r="T1020" s="110"/>
      <c r="U1020" s="442"/>
      <c r="V1020" s="442"/>
      <c r="W1020" s="442"/>
      <c r="X1020" s="442"/>
      <c r="Y1020" s="442"/>
      <c r="Z1020" s="442"/>
      <c r="AA1020" s="111"/>
      <c r="AT1020" s="112" t="s">
        <v>130</v>
      </c>
      <c r="AU1020" s="112" t="s">
        <v>128</v>
      </c>
      <c r="AV1020" s="109" t="s">
        <v>118</v>
      </c>
      <c r="AW1020" s="109" t="s">
        <v>131</v>
      </c>
      <c r="AX1020" s="109" t="s">
        <v>119</v>
      </c>
      <c r="AY1020" s="112" t="s">
        <v>120</v>
      </c>
    </row>
    <row r="1021" spans="2:64" s="109" customFormat="1" ht="22.5" customHeight="1" x14ac:dyDescent="0.25">
      <c r="B1021" s="105"/>
      <c r="C1021" s="442"/>
      <c r="D1021" s="442"/>
      <c r="E1021" s="107" t="s">
        <v>125</v>
      </c>
      <c r="F1021" s="676" t="s">
        <v>1418</v>
      </c>
      <c r="G1021" s="673"/>
      <c r="H1021" s="673"/>
      <c r="I1021" s="673"/>
      <c r="J1021" s="442"/>
      <c r="K1021" s="107" t="s">
        <v>125</v>
      </c>
      <c r="L1021" s="442"/>
      <c r="M1021" s="442"/>
      <c r="N1021" s="442"/>
      <c r="O1021" s="442"/>
      <c r="P1021" s="442"/>
      <c r="Q1021" s="442"/>
      <c r="R1021" s="108"/>
      <c r="T1021" s="110"/>
      <c r="U1021" s="442"/>
      <c r="V1021" s="442"/>
      <c r="W1021" s="442"/>
      <c r="X1021" s="442"/>
      <c r="Y1021" s="442"/>
      <c r="Z1021" s="442"/>
      <c r="AA1021" s="111"/>
      <c r="AT1021" s="112" t="s">
        <v>130</v>
      </c>
      <c r="AU1021" s="112" t="s">
        <v>128</v>
      </c>
      <c r="AV1021" s="109" t="s">
        <v>118</v>
      </c>
      <c r="AW1021" s="109" t="s">
        <v>131</v>
      </c>
      <c r="AX1021" s="109" t="s">
        <v>119</v>
      </c>
      <c r="AY1021" s="112" t="s">
        <v>120</v>
      </c>
    </row>
    <row r="1022" spans="2:64" s="109" customFormat="1" ht="22.5" customHeight="1" x14ac:dyDescent="0.25">
      <c r="B1022" s="105"/>
      <c r="C1022" s="442"/>
      <c r="D1022" s="442"/>
      <c r="E1022" s="107" t="s">
        <v>125</v>
      </c>
      <c r="F1022" s="676" t="s">
        <v>1419</v>
      </c>
      <c r="G1022" s="673"/>
      <c r="H1022" s="673"/>
      <c r="I1022" s="673"/>
      <c r="J1022" s="442"/>
      <c r="K1022" s="107" t="s">
        <v>125</v>
      </c>
      <c r="L1022" s="442"/>
      <c r="M1022" s="442"/>
      <c r="N1022" s="442"/>
      <c r="O1022" s="442"/>
      <c r="P1022" s="442"/>
      <c r="Q1022" s="442"/>
      <c r="R1022" s="108"/>
      <c r="T1022" s="110"/>
      <c r="U1022" s="442"/>
      <c r="V1022" s="442"/>
      <c r="W1022" s="442"/>
      <c r="X1022" s="442"/>
      <c r="Y1022" s="442"/>
      <c r="Z1022" s="442"/>
      <c r="AA1022" s="111"/>
      <c r="AT1022" s="112" t="s">
        <v>130</v>
      </c>
      <c r="AU1022" s="112" t="s">
        <v>128</v>
      </c>
      <c r="AV1022" s="109" t="s">
        <v>118</v>
      </c>
      <c r="AW1022" s="109" t="s">
        <v>131</v>
      </c>
      <c r="AX1022" s="109" t="s">
        <v>119</v>
      </c>
      <c r="AY1022" s="112" t="s">
        <v>120</v>
      </c>
    </row>
    <row r="1023" spans="2:64" s="109" customFormat="1" ht="22.5" customHeight="1" x14ac:dyDescent="0.25">
      <c r="B1023" s="105"/>
      <c r="C1023" s="442"/>
      <c r="D1023" s="442"/>
      <c r="E1023" s="107" t="s">
        <v>125</v>
      </c>
      <c r="F1023" s="676" t="s">
        <v>1420</v>
      </c>
      <c r="G1023" s="673"/>
      <c r="H1023" s="673"/>
      <c r="I1023" s="673"/>
      <c r="J1023" s="442"/>
      <c r="K1023" s="107" t="s">
        <v>125</v>
      </c>
      <c r="L1023" s="442"/>
      <c r="M1023" s="442"/>
      <c r="N1023" s="442"/>
      <c r="O1023" s="442"/>
      <c r="P1023" s="442"/>
      <c r="Q1023" s="442"/>
      <c r="R1023" s="108"/>
      <c r="T1023" s="110"/>
      <c r="U1023" s="442"/>
      <c r="V1023" s="442"/>
      <c r="W1023" s="442"/>
      <c r="X1023" s="442"/>
      <c r="Y1023" s="442"/>
      <c r="Z1023" s="442"/>
      <c r="AA1023" s="111"/>
      <c r="AT1023" s="112" t="s">
        <v>130</v>
      </c>
      <c r="AU1023" s="112" t="s">
        <v>128</v>
      </c>
      <c r="AV1023" s="109" t="s">
        <v>118</v>
      </c>
      <c r="AW1023" s="109" t="s">
        <v>131</v>
      </c>
      <c r="AX1023" s="109" t="s">
        <v>119</v>
      </c>
      <c r="AY1023" s="112" t="s">
        <v>120</v>
      </c>
    </row>
    <row r="1024" spans="2:64" s="109" customFormat="1" ht="31.5" customHeight="1" x14ac:dyDescent="0.25">
      <c r="B1024" s="105"/>
      <c r="C1024" s="442"/>
      <c r="D1024" s="442"/>
      <c r="E1024" s="107" t="s">
        <v>125</v>
      </c>
      <c r="F1024" s="676" t="s">
        <v>1421</v>
      </c>
      <c r="G1024" s="673"/>
      <c r="H1024" s="673"/>
      <c r="I1024" s="673"/>
      <c r="J1024" s="442"/>
      <c r="K1024" s="107" t="s">
        <v>125</v>
      </c>
      <c r="L1024" s="442"/>
      <c r="M1024" s="442"/>
      <c r="N1024" s="442"/>
      <c r="O1024" s="442"/>
      <c r="P1024" s="442"/>
      <c r="Q1024" s="442"/>
      <c r="R1024" s="108"/>
      <c r="T1024" s="110"/>
      <c r="U1024" s="442"/>
      <c r="V1024" s="442"/>
      <c r="W1024" s="442"/>
      <c r="X1024" s="442"/>
      <c r="Y1024" s="442"/>
      <c r="Z1024" s="442"/>
      <c r="AA1024" s="111"/>
      <c r="AT1024" s="112" t="s">
        <v>130</v>
      </c>
      <c r="AU1024" s="112" t="s">
        <v>128</v>
      </c>
      <c r="AV1024" s="109" t="s">
        <v>118</v>
      </c>
      <c r="AW1024" s="109" t="s">
        <v>131</v>
      </c>
      <c r="AX1024" s="109" t="s">
        <v>119</v>
      </c>
      <c r="AY1024" s="112" t="s">
        <v>120</v>
      </c>
    </row>
    <row r="1025" spans="2:64" s="109" customFormat="1" ht="31.5" customHeight="1" x14ac:dyDescent="0.25">
      <c r="B1025" s="105"/>
      <c r="C1025" s="442"/>
      <c r="D1025" s="442"/>
      <c r="E1025" s="107" t="s">
        <v>125</v>
      </c>
      <c r="F1025" s="676" t="s">
        <v>1422</v>
      </c>
      <c r="G1025" s="673"/>
      <c r="H1025" s="673"/>
      <c r="I1025" s="673"/>
      <c r="J1025" s="442"/>
      <c r="K1025" s="107" t="s">
        <v>125</v>
      </c>
      <c r="L1025" s="442"/>
      <c r="M1025" s="442"/>
      <c r="N1025" s="442"/>
      <c r="O1025" s="442"/>
      <c r="P1025" s="442"/>
      <c r="Q1025" s="442"/>
      <c r="R1025" s="108"/>
      <c r="T1025" s="110"/>
      <c r="U1025" s="442"/>
      <c r="V1025" s="442"/>
      <c r="W1025" s="442"/>
      <c r="X1025" s="442"/>
      <c r="Y1025" s="442"/>
      <c r="Z1025" s="442"/>
      <c r="AA1025" s="111"/>
      <c r="AT1025" s="112" t="s">
        <v>130</v>
      </c>
      <c r="AU1025" s="112" t="s">
        <v>128</v>
      </c>
      <c r="AV1025" s="109" t="s">
        <v>118</v>
      </c>
      <c r="AW1025" s="109" t="s">
        <v>131</v>
      </c>
      <c r="AX1025" s="109" t="s">
        <v>119</v>
      </c>
      <c r="AY1025" s="112" t="s">
        <v>120</v>
      </c>
    </row>
    <row r="1026" spans="2:64" s="109" customFormat="1" ht="22.5" customHeight="1" x14ac:dyDescent="0.25">
      <c r="B1026" s="105"/>
      <c r="C1026" s="442"/>
      <c r="D1026" s="442"/>
      <c r="E1026" s="107" t="s">
        <v>125</v>
      </c>
      <c r="F1026" s="676" t="s">
        <v>1423</v>
      </c>
      <c r="G1026" s="673"/>
      <c r="H1026" s="673"/>
      <c r="I1026" s="673"/>
      <c r="J1026" s="442"/>
      <c r="K1026" s="107" t="s">
        <v>125</v>
      </c>
      <c r="L1026" s="442"/>
      <c r="M1026" s="442"/>
      <c r="N1026" s="442"/>
      <c r="O1026" s="442"/>
      <c r="P1026" s="442"/>
      <c r="Q1026" s="442"/>
      <c r="R1026" s="108"/>
      <c r="T1026" s="110"/>
      <c r="U1026" s="442"/>
      <c r="V1026" s="442"/>
      <c r="W1026" s="442"/>
      <c r="X1026" s="442"/>
      <c r="Y1026" s="442"/>
      <c r="Z1026" s="442"/>
      <c r="AA1026" s="111"/>
      <c r="AT1026" s="112" t="s">
        <v>130</v>
      </c>
      <c r="AU1026" s="112" t="s">
        <v>128</v>
      </c>
      <c r="AV1026" s="109" t="s">
        <v>118</v>
      </c>
      <c r="AW1026" s="109" t="s">
        <v>131</v>
      </c>
      <c r="AX1026" s="109" t="s">
        <v>119</v>
      </c>
      <c r="AY1026" s="112" t="s">
        <v>120</v>
      </c>
    </row>
    <row r="1027" spans="2:64" s="109" customFormat="1" ht="22.5" customHeight="1" x14ac:dyDescent="0.25">
      <c r="B1027" s="105"/>
      <c r="C1027" s="442"/>
      <c r="D1027" s="442"/>
      <c r="E1027" s="107" t="s">
        <v>125</v>
      </c>
      <c r="F1027" s="676" t="s">
        <v>1424</v>
      </c>
      <c r="G1027" s="673"/>
      <c r="H1027" s="673"/>
      <c r="I1027" s="673"/>
      <c r="J1027" s="442"/>
      <c r="K1027" s="107" t="s">
        <v>125</v>
      </c>
      <c r="L1027" s="442"/>
      <c r="M1027" s="442"/>
      <c r="N1027" s="442"/>
      <c r="O1027" s="442"/>
      <c r="P1027" s="442"/>
      <c r="Q1027" s="442"/>
      <c r="R1027" s="108"/>
      <c r="T1027" s="110"/>
      <c r="U1027" s="442"/>
      <c r="V1027" s="442"/>
      <c r="W1027" s="442"/>
      <c r="X1027" s="442"/>
      <c r="Y1027" s="442"/>
      <c r="Z1027" s="442"/>
      <c r="AA1027" s="111"/>
      <c r="AT1027" s="112" t="s">
        <v>130</v>
      </c>
      <c r="AU1027" s="112" t="s">
        <v>128</v>
      </c>
      <c r="AV1027" s="109" t="s">
        <v>118</v>
      </c>
      <c r="AW1027" s="109" t="s">
        <v>131</v>
      </c>
      <c r="AX1027" s="109" t="s">
        <v>119</v>
      </c>
      <c r="AY1027" s="112" t="s">
        <v>120</v>
      </c>
    </row>
    <row r="1028" spans="2:64" s="109" customFormat="1" ht="22.5" customHeight="1" x14ac:dyDescent="0.25">
      <c r="B1028" s="105"/>
      <c r="C1028" s="442"/>
      <c r="D1028" s="442"/>
      <c r="E1028" s="107" t="s">
        <v>125</v>
      </c>
      <c r="F1028" s="676" t="s">
        <v>1425</v>
      </c>
      <c r="G1028" s="673"/>
      <c r="H1028" s="673"/>
      <c r="I1028" s="673"/>
      <c r="J1028" s="442"/>
      <c r="K1028" s="107" t="s">
        <v>125</v>
      </c>
      <c r="L1028" s="442"/>
      <c r="M1028" s="442"/>
      <c r="N1028" s="442"/>
      <c r="O1028" s="442"/>
      <c r="P1028" s="442"/>
      <c r="Q1028" s="442"/>
      <c r="R1028" s="108"/>
      <c r="T1028" s="110"/>
      <c r="U1028" s="442"/>
      <c r="V1028" s="442"/>
      <c r="W1028" s="442"/>
      <c r="X1028" s="442"/>
      <c r="Y1028" s="442"/>
      <c r="Z1028" s="442"/>
      <c r="AA1028" s="111"/>
      <c r="AT1028" s="112" t="s">
        <v>130</v>
      </c>
      <c r="AU1028" s="112" t="s">
        <v>128</v>
      </c>
      <c r="AV1028" s="109" t="s">
        <v>118</v>
      </c>
      <c r="AW1028" s="109" t="s">
        <v>131</v>
      </c>
      <c r="AX1028" s="109" t="s">
        <v>119</v>
      </c>
      <c r="AY1028" s="112" t="s">
        <v>120</v>
      </c>
    </row>
    <row r="1029" spans="2:64" s="86" customFormat="1" ht="22.5" customHeight="1" x14ac:dyDescent="0.25">
      <c r="B1029" s="81"/>
      <c r="C1029" s="440"/>
      <c r="D1029" s="440"/>
      <c r="E1029" s="83" t="s">
        <v>125</v>
      </c>
      <c r="F1029" s="663" t="s">
        <v>1426</v>
      </c>
      <c r="G1029" s="662"/>
      <c r="H1029" s="662"/>
      <c r="I1029" s="662"/>
      <c r="J1029" s="440"/>
      <c r="K1029" s="84">
        <v>1</v>
      </c>
      <c r="L1029" s="440"/>
      <c r="M1029" s="440"/>
      <c r="N1029" s="440"/>
      <c r="O1029" s="440"/>
      <c r="P1029" s="440"/>
      <c r="Q1029" s="440"/>
      <c r="R1029" s="85"/>
      <c r="T1029" s="87"/>
      <c r="U1029" s="440"/>
      <c r="V1029" s="440"/>
      <c r="W1029" s="440"/>
      <c r="X1029" s="440"/>
      <c r="Y1029" s="440"/>
      <c r="Z1029" s="440"/>
      <c r="AA1029" s="88"/>
      <c r="AT1029" s="89" t="s">
        <v>130</v>
      </c>
      <c r="AU1029" s="89" t="s">
        <v>128</v>
      </c>
      <c r="AV1029" s="86" t="s">
        <v>128</v>
      </c>
      <c r="AW1029" s="86" t="s">
        <v>131</v>
      </c>
      <c r="AX1029" s="86" t="s">
        <v>118</v>
      </c>
      <c r="AY1029" s="89" t="s">
        <v>120</v>
      </c>
    </row>
    <row r="1030" spans="2:64" s="17" customFormat="1" ht="31.5" customHeight="1" x14ac:dyDescent="0.25">
      <c r="B1030" s="70"/>
      <c r="C1030" s="71" t="s">
        <v>1427</v>
      </c>
      <c r="D1030" s="71" t="s">
        <v>121</v>
      </c>
      <c r="E1030" s="72" t="s">
        <v>1428</v>
      </c>
      <c r="F1030" s="671" t="s">
        <v>1429</v>
      </c>
      <c r="G1030" s="667"/>
      <c r="H1030" s="667"/>
      <c r="I1030" s="667"/>
      <c r="J1030" s="73" t="s">
        <v>7952</v>
      </c>
      <c r="K1030" s="74">
        <v>1</v>
      </c>
      <c r="L1030" s="666"/>
      <c r="M1030" s="667"/>
      <c r="N1030" s="666">
        <f>ROUND(L1030*K1030,2)</f>
        <v>0</v>
      </c>
      <c r="O1030" s="667"/>
      <c r="P1030" s="667"/>
      <c r="Q1030" s="667"/>
      <c r="R1030" s="75"/>
      <c r="T1030" s="76" t="s">
        <v>125</v>
      </c>
      <c r="U1030" s="77" t="s">
        <v>126</v>
      </c>
      <c r="V1030" s="78">
        <v>4.3999999999999997E-2</v>
      </c>
      <c r="W1030" s="78">
        <f>V1030*K1030</f>
        <v>4.3999999999999997E-2</v>
      </c>
      <c r="X1030" s="78">
        <v>0.10027999999999999</v>
      </c>
      <c r="Y1030" s="78">
        <f>X1030*K1030</f>
        <v>0.10027999999999999</v>
      </c>
      <c r="Z1030" s="78">
        <v>0</v>
      </c>
      <c r="AA1030" s="79">
        <f>Z1030*K1030</f>
        <v>0</v>
      </c>
      <c r="AR1030" s="30" t="s">
        <v>194</v>
      </c>
      <c r="AT1030" s="30" t="s">
        <v>121</v>
      </c>
      <c r="AU1030" s="30" t="s">
        <v>128</v>
      </c>
      <c r="AY1030" s="30" t="s">
        <v>120</v>
      </c>
      <c r="BE1030" s="80">
        <f>IF(U1030="základní",N1030,0)</f>
        <v>0</v>
      </c>
      <c r="BF1030" s="80">
        <f>IF(U1030="snížená",N1030,0)</f>
        <v>0</v>
      </c>
      <c r="BG1030" s="80">
        <f>IF(U1030="zákl. přenesená",N1030,0)</f>
        <v>0</v>
      </c>
      <c r="BH1030" s="80">
        <f>IF(U1030="sníž. přenesená",N1030,0)</f>
        <v>0</v>
      </c>
      <c r="BI1030" s="80">
        <f>IF(U1030="nulová",N1030,0)</f>
        <v>0</v>
      </c>
      <c r="BJ1030" s="30" t="s">
        <v>118</v>
      </c>
      <c r="BK1030" s="80">
        <f>ROUND(L1030*K1030,2)</f>
        <v>0</v>
      </c>
      <c r="BL1030" s="30" t="s">
        <v>194</v>
      </c>
    </row>
    <row r="1031" spans="2:64" s="17" customFormat="1" ht="66" customHeight="1" x14ac:dyDescent="0.25">
      <c r="B1031" s="18"/>
      <c r="C1031" s="443"/>
      <c r="D1031" s="443"/>
      <c r="E1031" s="443"/>
      <c r="F1031" s="679" t="s">
        <v>1369</v>
      </c>
      <c r="G1031" s="680"/>
      <c r="H1031" s="680"/>
      <c r="I1031" s="680"/>
      <c r="J1031" s="443"/>
      <c r="K1031" s="443"/>
      <c r="L1031" s="443"/>
      <c r="M1031" s="443"/>
      <c r="N1031" s="443"/>
      <c r="O1031" s="443"/>
      <c r="P1031" s="443"/>
      <c r="Q1031" s="443"/>
      <c r="R1031" s="19"/>
      <c r="T1031" s="99"/>
      <c r="U1031" s="443"/>
      <c r="V1031" s="443"/>
      <c r="W1031" s="443"/>
      <c r="X1031" s="443"/>
      <c r="Y1031" s="443"/>
      <c r="Z1031" s="443"/>
      <c r="AA1031" s="100"/>
      <c r="AT1031" s="30" t="s">
        <v>193</v>
      </c>
      <c r="AU1031" s="30" t="s">
        <v>128</v>
      </c>
    </row>
    <row r="1032" spans="2:64" s="86" customFormat="1" ht="22.5" customHeight="1" x14ac:dyDescent="0.25">
      <c r="B1032" s="81"/>
      <c r="C1032" s="440"/>
      <c r="D1032" s="440"/>
      <c r="E1032" s="83" t="s">
        <v>125</v>
      </c>
      <c r="F1032" s="663" t="s">
        <v>118</v>
      </c>
      <c r="G1032" s="662"/>
      <c r="H1032" s="662"/>
      <c r="I1032" s="662"/>
      <c r="J1032" s="440"/>
      <c r="K1032" s="84">
        <v>1</v>
      </c>
      <c r="L1032" s="440"/>
      <c r="M1032" s="440"/>
      <c r="N1032" s="440"/>
      <c r="O1032" s="440"/>
      <c r="P1032" s="440"/>
      <c r="Q1032" s="440"/>
      <c r="R1032" s="85"/>
      <c r="T1032" s="87"/>
      <c r="U1032" s="440"/>
      <c r="V1032" s="440"/>
      <c r="W1032" s="440"/>
      <c r="X1032" s="440"/>
      <c r="Y1032" s="440"/>
      <c r="Z1032" s="440"/>
      <c r="AA1032" s="88"/>
      <c r="AT1032" s="89" t="s">
        <v>130</v>
      </c>
      <c r="AU1032" s="89" t="s">
        <v>128</v>
      </c>
      <c r="AV1032" s="86" t="s">
        <v>128</v>
      </c>
      <c r="AW1032" s="86" t="s">
        <v>131</v>
      </c>
      <c r="AX1032" s="86" t="s">
        <v>118</v>
      </c>
      <c r="AY1032" s="89" t="s">
        <v>120</v>
      </c>
    </row>
    <row r="1033" spans="2:64" s="17" customFormat="1" ht="31.5" customHeight="1" x14ac:dyDescent="0.25">
      <c r="B1033" s="70"/>
      <c r="C1033" s="71" t="s">
        <v>1430</v>
      </c>
      <c r="D1033" s="71" t="s">
        <v>121</v>
      </c>
      <c r="E1033" s="72" t="s">
        <v>1431</v>
      </c>
      <c r="F1033" s="671" t="s">
        <v>1432</v>
      </c>
      <c r="G1033" s="667"/>
      <c r="H1033" s="667"/>
      <c r="I1033" s="667"/>
      <c r="J1033" s="73" t="s">
        <v>273</v>
      </c>
      <c r="K1033" s="74">
        <v>551.22</v>
      </c>
      <c r="L1033" s="666"/>
      <c r="M1033" s="667"/>
      <c r="N1033" s="666">
        <f>ROUND(L1033*K1033,2)</f>
        <v>0</v>
      </c>
      <c r="O1033" s="667"/>
      <c r="P1033" s="667"/>
      <c r="Q1033" s="667"/>
      <c r="R1033" s="75"/>
      <c r="T1033" s="76" t="s">
        <v>125</v>
      </c>
      <c r="U1033" s="77" t="s">
        <v>126</v>
      </c>
      <c r="V1033" s="78">
        <v>4.3999999999999997E-2</v>
      </c>
      <c r="W1033" s="78">
        <f>V1033*K1033</f>
        <v>24.253679999999999</v>
      </c>
      <c r="X1033" s="78">
        <v>1</v>
      </c>
      <c r="Y1033" s="78">
        <f>X1033*K1033</f>
        <v>551.22</v>
      </c>
      <c r="Z1033" s="78">
        <v>0</v>
      </c>
      <c r="AA1033" s="79">
        <f>Z1033*K1033</f>
        <v>0</v>
      </c>
      <c r="AR1033" s="30" t="s">
        <v>194</v>
      </c>
      <c r="AT1033" s="30" t="s">
        <v>121</v>
      </c>
      <c r="AU1033" s="30" t="s">
        <v>128</v>
      </c>
      <c r="AY1033" s="30" t="s">
        <v>120</v>
      </c>
      <c r="BE1033" s="80">
        <f>IF(U1033="základní",N1033,0)</f>
        <v>0</v>
      </c>
      <c r="BF1033" s="80">
        <f>IF(U1033="snížená",N1033,0)</f>
        <v>0</v>
      </c>
      <c r="BG1033" s="80">
        <f>IF(U1033="zákl. přenesená",N1033,0)</f>
        <v>0</v>
      </c>
      <c r="BH1033" s="80">
        <f>IF(U1033="sníž. přenesená",N1033,0)</f>
        <v>0</v>
      </c>
      <c r="BI1033" s="80">
        <f>IF(U1033="nulová",N1033,0)</f>
        <v>0</v>
      </c>
      <c r="BJ1033" s="30" t="s">
        <v>118</v>
      </c>
      <c r="BK1033" s="80">
        <f>ROUND(L1033*K1033,2)</f>
        <v>0</v>
      </c>
      <c r="BL1033" s="30" t="s">
        <v>194</v>
      </c>
    </row>
    <row r="1034" spans="2:64" s="17" customFormat="1" ht="66" customHeight="1" x14ac:dyDescent="0.25">
      <c r="B1034" s="18"/>
      <c r="C1034" s="443"/>
      <c r="D1034" s="443"/>
      <c r="E1034" s="443"/>
      <c r="F1034" s="679" t="s">
        <v>1433</v>
      </c>
      <c r="G1034" s="680"/>
      <c r="H1034" s="680"/>
      <c r="I1034" s="680"/>
      <c r="J1034" s="443"/>
      <c r="K1034" s="443"/>
      <c r="L1034" s="443"/>
      <c r="M1034" s="443"/>
      <c r="N1034" s="443"/>
      <c r="O1034" s="443"/>
      <c r="P1034" s="443"/>
      <c r="Q1034" s="443"/>
      <c r="R1034" s="19"/>
      <c r="T1034" s="99"/>
      <c r="U1034" s="443"/>
      <c r="V1034" s="443"/>
      <c r="W1034" s="443"/>
      <c r="X1034" s="443"/>
      <c r="Y1034" s="443"/>
      <c r="Z1034" s="443"/>
      <c r="AA1034" s="100"/>
      <c r="AT1034" s="30" t="s">
        <v>193</v>
      </c>
      <c r="AU1034" s="30" t="s">
        <v>128</v>
      </c>
    </row>
    <row r="1035" spans="2:64" s="86" customFormat="1" ht="22.5" customHeight="1" x14ac:dyDescent="0.25">
      <c r="B1035" s="81"/>
      <c r="C1035" s="440"/>
      <c r="D1035" s="440"/>
      <c r="E1035" s="83" t="s">
        <v>125</v>
      </c>
      <c r="F1035" s="663" t="s">
        <v>1434</v>
      </c>
      <c r="G1035" s="662"/>
      <c r="H1035" s="662"/>
      <c r="I1035" s="662"/>
      <c r="J1035" s="440"/>
      <c r="K1035" s="84">
        <v>551.22</v>
      </c>
      <c r="L1035" s="440"/>
      <c r="M1035" s="440"/>
      <c r="N1035" s="440"/>
      <c r="O1035" s="440"/>
      <c r="P1035" s="440"/>
      <c r="Q1035" s="440"/>
      <c r="R1035" s="85"/>
      <c r="T1035" s="87"/>
      <c r="U1035" s="440"/>
      <c r="V1035" s="440"/>
      <c r="W1035" s="440"/>
      <c r="X1035" s="440"/>
      <c r="Y1035" s="440"/>
      <c r="Z1035" s="440"/>
      <c r="AA1035" s="88"/>
      <c r="AT1035" s="89" t="s">
        <v>130</v>
      </c>
      <c r="AU1035" s="89" t="s">
        <v>128</v>
      </c>
      <c r="AV1035" s="86" t="s">
        <v>128</v>
      </c>
      <c r="AW1035" s="86" t="s">
        <v>131</v>
      </c>
      <c r="AX1035" s="86" t="s">
        <v>118</v>
      </c>
      <c r="AY1035" s="89" t="s">
        <v>120</v>
      </c>
    </row>
    <row r="1036" spans="2:64" s="17" customFormat="1" ht="57" customHeight="1" x14ac:dyDescent="0.25">
      <c r="B1036" s="70"/>
      <c r="C1036" s="71" t="s">
        <v>1435</v>
      </c>
      <c r="D1036" s="71" t="s">
        <v>121</v>
      </c>
      <c r="E1036" s="72" t="s">
        <v>1436</v>
      </c>
      <c r="F1036" s="671" t="s">
        <v>1437</v>
      </c>
      <c r="G1036" s="667"/>
      <c r="H1036" s="667"/>
      <c r="I1036" s="667"/>
      <c r="J1036" s="73" t="s">
        <v>172</v>
      </c>
      <c r="K1036" s="74">
        <v>22.44</v>
      </c>
      <c r="L1036" s="666"/>
      <c r="M1036" s="667"/>
      <c r="N1036" s="666">
        <f>ROUND(L1036*K1036,2)</f>
        <v>0</v>
      </c>
      <c r="O1036" s="667"/>
      <c r="P1036" s="667"/>
      <c r="Q1036" s="667"/>
      <c r="R1036" s="75"/>
      <c r="T1036" s="76" t="s">
        <v>125</v>
      </c>
      <c r="U1036" s="77" t="s">
        <v>126</v>
      </c>
      <c r="V1036" s="78">
        <v>4.3999999999999997E-2</v>
      </c>
      <c r="W1036" s="78">
        <f>V1036*K1036</f>
        <v>0.98736000000000002</v>
      </c>
      <c r="X1036" s="78">
        <v>1E-3</v>
      </c>
      <c r="Y1036" s="78">
        <f>X1036*K1036</f>
        <v>2.2440000000000002E-2</v>
      </c>
      <c r="Z1036" s="78">
        <v>0</v>
      </c>
      <c r="AA1036" s="79">
        <f>Z1036*K1036</f>
        <v>0</v>
      </c>
      <c r="AR1036" s="30" t="s">
        <v>194</v>
      </c>
      <c r="AT1036" s="30" t="s">
        <v>121</v>
      </c>
      <c r="AU1036" s="30" t="s">
        <v>128</v>
      </c>
      <c r="AY1036" s="30" t="s">
        <v>120</v>
      </c>
      <c r="BE1036" s="80">
        <f>IF(U1036="základní",N1036,0)</f>
        <v>0</v>
      </c>
      <c r="BF1036" s="80">
        <f>IF(U1036="snížená",N1036,0)</f>
        <v>0</v>
      </c>
      <c r="BG1036" s="80">
        <f>IF(U1036="zákl. přenesená",N1036,0)</f>
        <v>0</v>
      </c>
      <c r="BH1036" s="80">
        <f>IF(U1036="sníž. přenesená",N1036,0)</f>
        <v>0</v>
      </c>
      <c r="BI1036" s="80">
        <f>IF(U1036="nulová",N1036,0)</f>
        <v>0</v>
      </c>
      <c r="BJ1036" s="30" t="s">
        <v>118</v>
      </c>
      <c r="BK1036" s="80">
        <f>ROUND(L1036*K1036,2)</f>
        <v>0</v>
      </c>
      <c r="BL1036" s="30" t="s">
        <v>194</v>
      </c>
    </row>
    <row r="1037" spans="2:64" s="17" customFormat="1" ht="66" customHeight="1" x14ac:dyDescent="0.25">
      <c r="B1037" s="18"/>
      <c r="C1037" s="443"/>
      <c r="D1037" s="443"/>
      <c r="E1037" s="443"/>
      <c r="F1037" s="679" t="s">
        <v>1438</v>
      </c>
      <c r="G1037" s="680"/>
      <c r="H1037" s="680"/>
      <c r="I1037" s="680"/>
      <c r="J1037" s="443"/>
      <c r="K1037" s="443"/>
      <c r="L1037" s="443"/>
      <c r="M1037" s="443"/>
      <c r="N1037" s="443"/>
      <c r="O1037" s="443"/>
      <c r="P1037" s="443"/>
      <c r="Q1037" s="443"/>
      <c r="R1037" s="19"/>
      <c r="T1037" s="99"/>
      <c r="U1037" s="443"/>
      <c r="V1037" s="443"/>
      <c r="W1037" s="443"/>
      <c r="X1037" s="443"/>
      <c r="Y1037" s="443"/>
      <c r="Z1037" s="443"/>
      <c r="AA1037" s="100"/>
      <c r="AT1037" s="30" t="s">
        <v>193</v>
      </c>
      <c r="AU1037" s="30" t="s">
        <v>128</v>
      </c>
    </row>
    <row r="1038" spans="2:64" s="86" customFormat="1" ht="22.5" customHeight="1" x14ac:dyDescent="0.25">
      <c r="B1038" s="81"/>
      <c r="C1038" s="440"/>
      <c r="D1038" s="440"/>
      <c r="E1038" s="83" t="s">
        <v>125</v>
      </c>
      <c r="F1038" s="663" t="s">
        <v>1439</v>
      </c>
      <c r="G1038" s="662"/>
      <c r="H1038" s="662"/>
      <c r="I1038" s="662"/>
      <c r="J1038" s="440"/>
      <c r="K1038" s="84">
        <v>22.44</v>
      </c>
      <c r="L1038" s="440"/>
      <c r="M1038" s="440"/>
      <c r="N1038" s="440"/>
      <c r="O1038" s="440"/>
      <c r="P1038" s="440"/>
      <c r="Q1038" s="440"/>
      <c r="R1038" s="85"/>
      <c r="T1038" s="87"/>
      <c r="U1038" s="440"/>
      <c r="V1038" s="440"/>
      <c r="W1038" s="440"/>
      <c r="X1038" s="440"/>
      <c r="Y1038" s="440"/>
      <c r="Z1038" s="440"/>
      <c r="AA1038" s="88"/>
      <c r="AT1038" s="89" t="s">
        <v>130</v>
      </c>
      <c r="AU1038" s="89" t="s">
        <v>128</v>
      </c>
      <c r="AV1038" s="86" t="s">
        <v>128</v>
      </c>
      <c r="AW1038" s="86" t="s">
        <v>131</v>
      </c>
      <c r="AX1038" s="86" t="s">
        <v>118</v>
      </c>
      <c r="AY1038" s="89" t="s">
        <v>120</v>
      </c>
    </row>
    <row r="1039" spans="2:64" s="17" customFormat="1" ht="31.5" customHeight="1" x14ac:dyDescent="0.25">
      <c r="B1039" s="70"/>
      <c r="C1039" s="71" t="s">
        <v>1440</v>
      </c>
      <c r="D1039" s="71" t="s">
        <v>121</v>
      </c>
      <c r="E1039" s="72" t="s">
        <v>1441</v>
      </c>
      <c r="F1039" s="671" t="s">
        <v>1442</v>
      </c>
      <c r="G1039" s="667"/>
      <c r="H1039" s="667"/>
      <c r="I1039" s="667"/>
      <c r="J1039" s="73" t="s">
        <v>7952</v>
      </c>
      <c r="K1039" s="74">
        <v>1</v>
      </c>
      <c r="L1039" s="666"/>
      <c r="M1039" s="667"/>
      <c r="N1039" s="666">
        <f>ROUND(L1039*K1039,2)</f>
        <v>0</v>
      </c>
      <c r="O1039" s="667"/>
      <c r="P1039" s="667"/>
      <c r="Q1039" s="667"/>
      <c r="R1039" s="75"/>
      <c r="T1039" s="76" t="s">
        <v>125</v>
      </c>
      <c r="U1039" s="77" t="s">
        <v>126</v>
      </c>
      <c r="V1039" s="78">
        <v>4.3999999999999997E-2</v>
      </c>
      <c r="W1039" s="78">
        <f>V1039*K1039</f>
        <v>4.3999999999999997E-2</v>
      </c>
      <c r="X1039" s="78">
        <v>0</v>
      </c>
      <c r="Y1039" s="78">
        <f>X1039*K1039</f>
        <v>0</v>
      </c>
      <c r="Z1039" s="78">
        <v>0</v>
      </c>
      <c r="AA1039" s="79">
        <f>Z1039*K1039</f>
        <v>0</v>
      </c>
      <c r="AR1039" s="30" t="s">
        <v>194</v>
      </c>
      <c r="AT1039" s="30" t="s">
        <v>121</v>
      </c>
      <c r="AU1039" s="30" t="s">
        <v>128</v>
      </c>
      <c r="AY1039" s="30" t="s">
        <v>120</v>
      </c>
      <c r="BE1039" s="80">
        <f>IF(U1039="základní",N1039,0)</f>
        <v>0</v>
      </c>
      <c r="BF1039" s="80">
        <f>IF(U1039="snížená",N1039,0)</f>
        <v>0</v>
      </c>
      <c r="BG1039" s="80">
        <f>IF(U1039="zákl. přenesená",N1039,0)</f>
        <v>0</v>
      </c>
      <c r="BH1039" s="80">
        <f>IF(U1039="sníž. přenesená",N1039,0)</f>
        <v>0</v>
      </c>
      <c r="BI1039" s="80">
        <f>IF(U1039="nulová",N1039,0)</f>
        <v>0</v>
      </c>
      <c r="BJ1039" s="30" t="s">
        <v>118</v>
      </c>
      <c r="BK1039" s="80">
        <f>ROUND(L1039*K1039,2)</f>
        <v>0</v>
      </c>
      <c r="BL1039" s="30" t="s">
        <v>194</v>
      </c>
    </row>
    <row r="1040" spans="2:64" s="17" customFormat="1" ht="78" customHeight="1" x14ac:dyDescent="0.25">
      <c r="B1040" s="18"/>
      <c r="C1040" s="443"/>
      <c r="D1040" s="443"/>
      <c r="E1040" s="443"/>
      <c r="F1040" s="679" t="s">
        <v>1443</v>
      </c>
      <c r="G1040" s="680"/>
      <c r="H1040" s="680"/>
      <c r="I1040" s="680"/>
      <c r="J1040" s="443"/>
      <c r="K1040" s="443"/>
      <c r="L1040" s="443"/>
      <c r="M1040" s="443"/>
      <c r="N1040" s="443"/>
      <c r="O1040" s="443"/>
      <c r="P1040" s="443"/>
      <c r="Q1040" s="443"/>
      <c r="R1040" s="19"/>
      <c r="T1040" s="99"/>
      <c r="U1040" s="443"/>
      <c r="V1040" s="443"/>
      <c r="W1040" s="443"/>
      <c r="X1040" s="443"/>
      <c r="Y1040" s="443"/>
      <c r="Z1040" s="443"/>
      <c r="AA1040" s="100"/>
      <c r="AT1040" s="30" t="s">
        <v>193</v>
      </c>
      <c r="AU1040" s="30" t="s">
        <v>128</v>
      </c>
    </row>
    <row r="1041" spans="2:64" s="86" customFormat="1" ht="22.5" customHeight="1" x14ac:dyDescent="0.25">
      <c r="B1041" s="81"/>
      <c r="C1041" s="440"/>
      <c r="D1041" s="440"/>
      <c r="E1041" s="83" t="s">
        <v>125</v>
      </c>
      <c r="F1041" s="663" t="s">
        <v>1444</v>
      </c>
      <c r="G1041" s="662"/>
      <c r="H1041" s="662"/>
      <c r="I1041" s="662"/>
      <c r="J1041" s="440"/>
      <c r="K1041" s="84">
        <v>1</v>
      </c>
      <c r="L1041" s="440"/>
      <c r="M1041" s="440"/>
      <c r="N1041" s="440"/>
      <c r="O1041" s="440"/>
      <c r="P1041" s="440"/>
      <c r="Q1041" s="440"/>
      <c r="R1041" s="85"/>
      <c r="T1041" s="87"/>
      <c r="U1041" s="440"/>
      <c r="V1041" s="440"/>
      <c r="W1041" s="440"/>
      <c r="X1041" s="440"/>
      <c r="Y1041" s="440"/>
      <c r="Z1041" s="440"/>
      <c r="AA1041" s="88"/>
      <c r="AT1041" s="89" t="s">
        <v>130</v>
      </c>
      <c r="AU1041" s="89" t="s">
        <v>128</v>
      </c>
      <c r="AV1041" s="86" t="s">
        <v>128</v>
      </c>
      <c r="AW1041" s="86" t="s">
        <v>131</v>
      </c>
      <c r="AX1041" s="86" t="s">
        <v>118</v>
      </c>
      <c r="AY1041" s="89" t="s">
        <v>120</v>
      </c>
    </row>
    <row r="1042" spans="2:64" s="17" customFormat="1" ht="44.25" customHeight="1" x14ac:dyDescent="0.25">
      <c r="B1042" s="70"/>
      <c r="C1042" s="71" t="s">
        <v>1445</v>
      </c>
      <c r="D1042" s="71" t="s">
        <v>121</v>
      </c>
      <c r="E1042" s="72" t="s">
        <v>1446</v>
      </c>
      <c r="F1042" s="671" t="s">
        <v>1447</v>
      </c>
      <c r="G1042" s="667"/>
      <c r="H1042" s="667"/>
      <c r="I1042" s="667"/>
      <c r="J1042" s="73" t="s">
        <v>7952</v>
      </c>
      <c r="K1042" s="74">
        <v>1</v>
      </c>
      <c r="L1042" s="666"/>
      <c r="M1042" s="667"/>
      <c r="N1042" s="666">
        <f>ROUND(L1042*K1042,2)</f>
        <v>0</v>
      </c>
      <c r="O1042" s="667"/>
      <c r="P1042" s="667"/>
      <c r="Q1042" s="667"/>
      <c r="R1042" s="75"/>
      <c r="T1042" s="76" t="s">
        <v>125</v>
      </c>
      <c r="U1042" s="77" t="s">
        <v>126</v>
      </c>
      <c r="V1042" s="78">
        <v>4.3999999999999997E-2</v>
      </c>
      <c r="W1042" s="78">
        <f>V1042*K1042</f>
        <v>4.3999999999999997E-2</v>
      </c>
      <c r="X1042" s="78">
        <v>0</v>
      </c>
      <c r="Y1042" s="78">
        <f>X1042*K1042</f>
        <v>0</v>
      </c>
      <c r="Z1042" s="78">
        <v>0</v>
      </c>
      <c r="AA1042" s="79">
        <f>Z1042*K1042</f>
        <v>0</v>
      </c>
      <c r="AR1042" s="30" t="s">
        <v>194</v>
      </c>
      <c r="AT1042" s="30" t="s">
        <v>121</v>
      </c>
      <c r="AU1042" s="30" t="s">
        <v>128</v>
      </c>
      <c r="AY1042" s="30" t="s">
        <v>120</v>
      </c>
      <c r="BE1042" s="80">
        <f>IF(U1042="základní",N1042,0)</f>
        <v>0</v>
      </c>
      <c r="BF1042" s="80">
        <f>IF(U1042="snížená",N1042,0)</f>
        <v>0</v>
      </c>
      <c r="BG1042" s="80">
        <f>IF(U1042="zákl. přenesená",N1042,0)</f>
        <v>0</v>
      </c>
      <c r="BH1042" s="80">
        <f>IF(U1042="sníž. přenesená",N1042,0)</f>
        <v>0</v>
      </c>
      <c r="BI1042" s="80">
        <f>IF(U1042="nulová",N1042,0)</f>
        <v>0</v>
      </c>
      <c r="BJ1042" s="30" t="s">
        <v>118</v>
      </c>
      <c r="BK1042" s="80">
        <f>ROUND(L1042*K1042,2)</f>
        <v>0</v>
      </c>
      <c r="BL1042" s="30" t="s">
        <v>194</v>
      </c>
    </row>
    <row r="1043" spans="2:64" s="17" customFormat="1" ht="90" customHeight="1" x14ac:dyDescent="0.25">
      <c r="B1043" s="18"/>
      <c r="C1043" s="443"/>
      <c r="D1043" s="443"/>
      <c r="E1043" s="443"/>
      <c r="F1043" s="679" t="s">
        <v>1448</v>
      </c>
      <c r="G1043" s="680"/>
      <c r="H1043" s="680"/>
      <c r="I1043" s="680"/>
      <c r="J1043" s="443"/>
      <c r="K1043" s="443"/>
      <c r="L1043" s="443"/>
      <c r="M1043" s="443"/>
      <c r="N1043" s="443"/>
      <c r="O1043" s="443"/>
      <c r="P1043" s="443"/>
      <c r="Q1043" s="443"/>
      <c r="R1043" s="19"/>
      <c r="T1043" s="99"/>
      <c r="U1043" s="443"/>
      <c r="V1043" s="443"/>
      <c r="W1043" s="443"/>
      <c r="X1043" s="443"/>
      <c r="Y1043" s="443"/>
      <c r="Z1043" s="443"/>
      <c r="AA1043" s="100"/>
      <c r="AT1043" s="30" t="s">
        <v>193</v>
      </c>
      <c r="AU1043" s="30" t="s">
        <v>128</v>
      </c>
    </row>
    <row r="1044" spans="2:64" s="86" customFormat="1" ht="22.5" customHeight="1" x14ac:dyDescent="0.25">
      <c r="B1044" s="81"/>
      <c r="C1044" s="440"/>
      <c r="D1044" s="440"/>
      <c r="E1044" s="83" t="s">
        <v>125</v>
      </c>
      <c r="F1044" s="663" t="s">
        <v>1444</v>
      </c>
      <c r="G1044" s="662"/>
      <c r="H1044" s="662"/>
      <c r="I1044" s="662"/>
      <c r="J1044" s="440"/>
      <c r="K1044" s="84">
        <v>1</v>
      </c>
      <c r="L1044" s="440"/>
      <c r="M1044" s="440"/>
      <c r="N1044" s="440"/>
      <c r="O1044" s="440"/>
      <c r="P1044" s="440"/>
      <c r="Q1044" s="440"/>
      <c r="R1044" s="85"/>
      <c r="T1044" s="87"/>
      <c r="U1044" s="440"/>
      <c r="V1044" s="440"/>
      <c r="W1044" s="440"/>
      <c r="X1044" s="440"/>
      <c r="Y1044" s="440"/>
      <c r="Z1044" s="440"/>
      <c r="AA1044" s="88"/>
      <c r="AT1044" s="89" t="s">
        <v>130</v>
      </c>
      <c r="AU1044" s="89" t="s">
        <v>128</v>
      </c>
      <c r="AV1044" s="86" t="s">
        <v>128</v>
      </c>
      <c r="AW1044" s="86" t="s">
        <v>131</v>
      </c>
      <c r="AX1044" s="86" t="s">
        <v>118</v>
      </c>
      <c r="AY1044" s="89" t="s">
        <v>120</v>
      </c>
    </row>
    <row r="1045" spans="2:64" s="17" customFormat="1" ht="31.5" customHeight="1" x14ac:dyDescent="0.25">
      <c r="B1045" s="70"/>
      <c r="C1045" s="71" t="s">
        <v>1449</v>
      </c>
      <c r="D1045" s="71" t="s">
        <v>121</v>
      </c>
      <c r="E1045" s="72" t="s">
        <v>1450</v>
      </c>
      <c r="F1045" s="671" t="s">
        <v>1451</v>
      </c>
      <c r="G1045" s="667"/>
      <c r="H1045" s="667"/>
      <c r="I1045" s="667"/>
      <c r="J1045" s="73" t="s">
        <v>273</v>
      </c>
      <c r="K1045" s="74">
        <v>65</v>
      </c>
      <c r="L1045" s="666"/>
      <c r="M1045" s="667"/>
      <c r="N1045" s="666">
        <f>ROUND(L1045*K1045,2)</f>
        <v>0</v>
      </c>
      <c r="O1045" s="667"/>
      <c r="P1045" s="667"/>
      <c r="Q1045" s="667"/>
      <c r="R1045" s="75"/>
      <c r="T1045" s="76" t="s">
        <v>125</v>
      </c>
      <c r="U1045" s="77" t="s">
        <v>126</v>
      </c>
      <c r="V1045" s="78">
        <v>4.3999999999999997E-2</v>
      </c>
      <c r="W1045" s="78">
        <f>V1045*K1045</f>
        <v>2.86</v>
      </c>
      <c r="X1045" s="78">
        <v>0</v>
      </c>
      <c r="Y1045" s="78">
        <f>X1045*K1045</f>
        <v>0</v>
      </c>
      <c r="Z1045" s="78">
        <v>0</v>
      </c>
      <c r="AA1045" s="79">
        <f>Z1045*K1045</f>
        <v>0</v>
      </c>
      <c r="AR1045" s="30" t="s">
        <v>194</v>
      </c>
      <c r="AT1045" s="30" t="s">
        <v>121</v>
      </c>
      <c r="AU1045" s="30" t="s">
        <v>128</v>
      </c>
      <c r="AY1045" s="30" t="s">
        <v>120</v>
      </c>
      <c r="BE1045" s="80">
        <f>IF(U1045="základní",N1045,0)</f>
        <v>0</v>
      </c>
      <c r="BF1045" s="80">
        <f>IF(U1045="snížená",N1045,0)</f>
        <v>0</v>
      </c>
      <c r="BG1045" s="80">
        <f>IF(U1045="zákl. přenesená",N1045,0)</f>
        <v>0</v>
      </c>
      <c r="BH1045" s="80">
        <f>IF(U1045="sníž. přenesená",N1045,0)</f>
        <v>0</v>
      </c>
      <c r="BI1045" s="80">
        <f>IF(U1045="nulová",N1045,0)</f>
        <v>0</v>
      </c>
      <c r="BJ1045" s="30" t="s">
        <v>118</v>
      </c>
      <c r="BK1045" s="80">
        <f>ROUND(L1045*K1045,2)</f>
        <v>0</v>
      </c>
      <c r="BL1045" s="30" t="s">
        <v>194</v>
      </c>
    </row>
    <row r="1046" spans="2:64" s="17" customFormat="1" ht="66" customHeight="1" x14ac:dyDescent="0.25">
      <c r="B1046" s="18"/>
      <c r="C1046" s="443"/>
      <c r="D1046" s="443"/>
      <c r="E1046" s="443"/>
      <c r="F1046" s="679" t="s">
        <v>1452</v>
      </c>
      <c r="G1046" s="680"/>
      <c r="H1046" s="680"/>
      <c r="I1046" s="680"/>
      <c r="J1046" s="443"/>
      <c r="K1046" s="443"/>
      <c r="L1046" s="443"/>
      <c r="M1046" s="443"/>
      <c r="N1046" s="443"/>
      <c r="O1046" s="443"/>
      <c r="P1046" s="443"/>
      <c r="Q1046" s="443"/>
      <c r="R1046" s="19"/>
      <c r="T1046" s="99"/>
      <c r="U1046" s="443"/>
      <c r="V1046" s="443"/>
      <c r="W1046" s="443"/>
      <c r="X1046" s="443"/>
      <c r="Y1046" s="443"/>
      <c r="Z1046" s="443"/>
      <c r="AA1046" s="100"/>
      <c r="AT1046" s="30" t="s">
        <v>193</v>
      </c>
      <c r="AU1046" s="30" t="s">
        <v>128</v>
      </c>
    </row>
    <row r="1047" spans="2:64" s="86" customFormat="1" ht="22.5" customHeight="1" x14ac:dyDescent="0.25">
      <c r="B1047" s="81"/>
      <c r="C1047" s="440"/>
      <c r="D1047" s="440"/>
      <c r="E1047" s="83" t="s">
        <v>125</v>
      </c>
      <c r="F1047" s="663" t="s">
        <v>1453</v>
      </c>
      <c r="G1047" s="662"/>
      <c r="H1047" s="662"/>
      <c r="I1047" s="662"/>
      <c r="J1047" s="440"/>
      <c r="K1047" s="84">
        <v>65</v>
      </c>
      <c r="L1047" s="440"/>
      <c r="M1047" s="440"/>
      <c r="N1047" s="440"/>
      <c r="O1047" s="440"/>
      <c r="P1047" s="440"/>
      <c r="Q1047" s="440"/>
      <c r="R1047" s="85"/>
      <c r="T1047" s="87"/>
      <c r="U1047" s="440"/>
      <c r="V1047" s="440"/>
      <c r="W1047" s="440"/>
      <c r="X1047" s="440"/>
      <c r="Y1047" s="440"/>
      <c r="Z1047" s="440"/>
      <c r="AA1047" s="88"/>
      <c r="AT1047" s="89" t="s">
        <v>130</v>
      </c>
      <c r="AU1047" s="89" t="s">
        <v>128</v>
      </c>
      <c r="AV1047" s="86" t="s">
        <v>128</v>
      </c>
      <c r="AW1047" s="86" t="s">
        <v>131</v>
      </c>
      <c r="AX1047" s="86" t="s">
        <v>118</v>
      </c>
      <c r="AY1047" s="89" t="s">
        <v>120</v>
      </c>
    </row>
    <row r="1048" spans="2:64" s="17" customFormat="1" ht="31.5" customHeight="1" x14ac:dyDescent="0.25">
      <c r="B1048" s="70"/>
      <c r="C1048" s="71" t="s">
        <v>1454</v>
      </c>
      <c r="D1048" s="71" t="s">
        <v>121</v>
      </c>
      <c r="E1048" s="72" t="s">
        <v>1455</v>
      </c>
      <c r="F1048" s="671" t="s">
        <v>1456</v>
      </c>
      <c r="G1048" s="667"/>
      <c r="H1048" s="667"/>
      <c r="I1048" s="667"/>
      <c r="J1048" s="73" t="s">
        <v>273</v>
      </c>
      <c r="K1048" s="74">
        <v>140</v>
      </c>
      <c r="L1048" s="666"/>
      <c r="M1048" s="667"/>
      <c r="N1048" s="666">
        <f>ROUND(L1048*K1048,2)</f>
        <v>0</v>
      </c>
      <c r="O1048" s="667"/>
      <c r="P1048" s="667"/>
      <c r="Q1048" s="667"/>
      <c r="R1048" s="75"/>
      <c r="T1048" s="76" t="s">
        <v>125</v>
      </c>
      <c r="U1048" s="77" t="s">
        <v>126</v>
      </c>
      <c r="V1048" s="78">
        <v>4.3999999999999997E-2</v>
      </c>
      <c r="W1048" s="78">
        <f>V1048*K1048</f>
        <v>6.1599999999999993</v>
      </c>
      <c r="X1048" s="78">
        <v>0</v>
      </c>
      <c r="Y1048" s="78">
        <f>X1048*K1048</f>
        <v>0</v>
      </c>
      <c r="Z1048" s="78">
        <v>0</v>
      </c>
      <c r="AA1048" s="79">
        <f>Z1048*K1048</f>
        <v>0</v>
      </c>
      <c r="AR1048" s="30" t="s">
        <v>194</v>
      </c>
      <c r="AT1048" s="30" t="s">
        <v>121</v>
      </c>
      <c r="AU1048" s="30" t="s">
        <v>128</v>
      </c>
      <c r="AY1048" s="30" t="s">
        <v>120</v>
      </c>
      <c r="BE1048" s="80">
        <f>IF(U1048="základní",N1048,0)</f>
        <v>0</v>
      </c>
      <c r="BF1048" s="80">
        <f>IF(U1048="snížená",N1048,0)</f>
        <v>0</v>
      </c>
      <c r="BG1048" s="80">
        <f>IF(U1048="zákl. přenesená",N1048,0)</f>
        <v>0</v>
      </c>
      <c r="BH1048" s="80">
        <f>IF(U1048="sníž. přenesená",N1048,0)</f>
        <v>0</v>
      </c>
      <c r="BI1048" s="80">
        <f>IF(U1048="nulová",N1048,0)</f>
        <v>0</v>
      </c>
      <c r="BJ1048" s="30" t="s">
        <v>118</v>
      </c>
      <c r="BK1048" s="80">
        <f>ROUND(L1048*K1048,2)</f>
        <v>0</v>
      </c>
      <c r="BL1048" s="30" t="s">
        <v>194</v>
      </c>
    </row>
    <row r="1049" spans="2:64" s="17" customFormat="1" ht="66" customHeight="1" x14ac:dyDescent="0.25">
      <c r="B1049" s="18"/>
      <c r="C1049" s="443"/>
      <c r="D1049" s="443"/>
      <c r="E1049" s="443"/>
      <c r="F1049" s="679" t="s">
        <v>1457</v>
      </c>
      <c r="G1049" s="680"/>
      <c r="H1049" s="680"/>
      <c r="I1049" s="680"/>
      <c r="J1049" s="443"/>
      <c r="K1049" s="443"/>
      <c r="L1049" s="443"/>
      <c r="M1049" s="443"/>
      <c r="N1049" s="443"/>
      <c r="O1049" s="443"/>
      <c r="P1049" s="443"/>
      <c r="Q1049" s="443"/>
      <c r="R1049" s="19"/>
      <c r="T1049" s="99"/>
      <c r="U1049" s="443"/>
      <c r="V1049" s="443"/>
      <c r="W1049" s="443"/>
      <c r="X1049" s="443"/>
      <c r="Y1049" s="443"/>
      <c r="Z1049" s="443"/>
      <c r="AA1049" s="100"/>
      <c r="AT1049" s="30" t="s">
        <v>193</v>
      </c>
      <c r="AU1049" s="30" t="s">
        <v>128</v>
      </c>
    </row>
    <row r="1050" spans="2:64" s="86" customFormat="1" ht="22.5" customHeight="1" x14ac:dyDescent="0.25">
      <c r="B1050" s="81"/>
      <c r="C1050" s="440"/>
      <c r="D1050" s="440"/>
      <c r="E1050" s="83" t="s">
        <v>125</v>
      </c>
      <c r="F1050" s="663" t="s">
        <v>1458</v>
      </c>
      <c r="G1050" s="662"/>
      <c r="H1050" s="662"/>
      <c r="I1050" s="662"/>
      <c r="J1050" s="440"/>
      <c r="K1050" s="84">
        <v>140</v>
      </c>
      <c r="L1050" s="440"/>
      <c r="M1050" s="440"/>
      <c r="N1050" s="440"/>
      <c r="O1050" s="440"/>
      <c r="P1050" s="440"/>
      <c r="Q1050" s="440"/>
      <c r="R1050" s="85"/>
      <c r="T1050" s="87"/>
      <c r="U1050" s="440"/>
      <c r="V1050" s="440"/>
      <c r="W1050" s="440"/>
      <c r="X1050" s="440"/>
      <c r="Y1050" s="440"/>
      <c r="Z1050" s="440"/>
      <c r="AA1050" s="88"/>
      <c r="AT1050" s="89" t="s">
        <v>130</v>
      </c>
      <c r="AU1050" s="89" t="s">
        <v>128</v>
      </c>
      <c r="AV1050" s="86" t="s">
        <v>128</v>
      </c>
      <c r="AW1050" s="86" t="s">
        <v>131</v>
      </c>
      <c r="AX1050" s="86" t="s">
        <v>118</v>
      </c>
      <c r="AY1050" s="89" t="s">
        <v>120</v>
      </c>
    </row>
    <row r="1051" spans="2:64" s="17" customFormat="1" ht="31.5" customHeight="1" x14ac:dyDescent="0.25">
      <c r="B1051" s="70"/>
      <c r="C1051" s="71" t="s">
        <v>1459</v>
      </c>
      <c r="D1051" s="71" t="s">
        <v>121</v>
      </c>
      <c r="E1051" s="72" t="s">
        <v>1460</v>
      </c>
      <c r="F1051" s="671" t="s">
        <v>1461</v>
      </c>
      <c r="G1051" s="667"/>
      <c r="H1051" s="667"/>
      <c r="I1051" s="667"/>
      <c r="J1051" s="73" t="s">
        <v>7952</v>
      </c>
      <c r="K1051" s="74">
        <v>1</v>
      </c>
      <c r="L1051" s="666"/>
      <c r="M1051" s="667"/>
      <c r="N1051" s="666">
        <f>ROUND(L1051*K1051,2)</f>
        <v>0</v>
      </c>
      <c r="O1051" s="667"/>
      <c r="P1051" s="667"/>
      <c r="Q1051" s="667"/>
      <c r="R1051" s="75"/>
      <c r="T1051" s="76" t="s">
        <v>125</v>
      </c>
      <c r="U1051" s="77" t="s">
        <v>126</v>
      </c>
      <c r="V1051" s="78">
        <v>0</v>
      </c>
      <c r="W1051" s="78">
        <f>V1051*K1051</f>
        <v>0</v>
      </c>
      <c r="X1051" s="78">
        <v>0</v>
      </c>
      <c r="Y1051" s="78">
        <f>X1051*K1051</f>
        <v>0</v>
      </c>
      <c r="Z1051" s="78">
        <v>0</v>
      </c>
      <c r="AA1051" s="79">
        <f>Z1051*K1051</f>
        <v>0</v>
      </c>
      <c r="AR1051" s="30" t="s">
        <v>194</v>
      </c>
      <c r="AT1051" s="30" t="s">
        <v>121</v>
      </c>
      <c r="AU1051" s="30" t="s">
        <v>128</v>
      </c>
      <c r="AY1051" s="30" t="s">
        <v>120</v>
      </c>
      <c r="BE1051" s="80">
        <f>IF(U1051="základní",N1051,0)</f>
        <v>0</v>
      </c>
      <c r="BF1051" s="80">
        <f>IF(U1051="snížená",N1051,0)</f>
        <v>0</v>
      </c>
      <c r="BG1051" s="80">
        <f>IF(U1051="zákl. přenesená",N1051,0)</f>
        <v>0</v>
      </c>
      <c r="BH1051" s="80">
        <f>IF(U1051="sníž. přenesená",N1051,0)</f>
        <v>0</v>
      </c>
      <c r="BI1051" s="80">
        <f>IF(U1051="nulová",N1051,0)</f>
        <v>0</v>
      </c>
      <c r="BJ1051" s="30" t="s">
        <v>118</v>
      </c>
      <c r="BK1051" s="80">
        <f>ROUND(L1051*K1051,2)</f>
        <v>0</v>
      </c>
      <c r="BL1051" s="30" t="s">
        <v>194</v>
      </c>
    </row>
    <row r="1052" spans="2:64" s="17" customFormat="1" ht="30" customHeight="1" x14ac:dyDescent="0.25">
      <c r="B1052" s="18"/>
      <c r="C1052" s="443"/>
      <c r="D1052" s="443"/>
      <c r="E1052" s="443"/>
      <c r="F1052" s="679" t="s">
        <v>1462</v>
      </c>
      <c r="G1052" s="680"/>
      <c r="H1052" s="680"/>
      <c r="I1052" s="680"/>
      <c r="J1052" s="443"/>
      <c r="K1052" s="443"/>
      <c r="L1052" s="443"/>
      <c r="M1052" s="443"/>
      <c r="N1052" s="443"/>
      <c r="O1052" s="443"/>
      <c r="P1052" s="443"/>
      <c r="Q1052" s="443"/>
      <c r="R1052" s="19"/>
      <c r="T1052" s="99"/>
      <c r="U1052" s="443"/>
      <c r="V1052" s="443"/>
      <c r="W1052" s="443"/>
      <c r="X1052" s="443"/>
      <c r="Y1052" s="443"/>
      <c r="Z1052" s="443"/>
      <c r="AA1052" s="100"/>
      <c r="AT1052" s="30" t="s">
        <v>193</v>
      </c>
      <c r="AU1052" s="30" t="s">
        <v>128</v>
      </c>
    </row>
    <row r="1053" spans="2:64" s="86" customFormat="1" ht="22.5" customHeight="1" x14ac:dyDescent="0.25">
      <c r="B1053" s="81"/>
      <c r="C1053" s="440"/>
      <c r="D1053" s="440"/>
      <c r="E1053" s="83" t="s">
        <v>125</v>
      </c>
      <c r="F1053" s="663" t="s">
        <v>118</v>
      </c>
      <c r="G1053" s="662"/>
      <c r="H1053" s="662"/>
      <c r="I1053" s="662"/>
      <c r="J1053" s="440"/>
      <c r="K1053" s="84">
        <v>1</v>
      </c>
      <c r="L1053" s="440"/>
      <c r="M1053" s="440"/>
      <c r="N1053" s="440"/>
      <c r="O1053" s="440"/>
      <c r="P1053" s="440"/>
      <c r="Q1053" s="440"/>
      <c r="R1053" s="85"/>
      <c r="T1053" s="87"/>
      <c r="U1053" s="440"/>
      <c r="V1053" s="440"/>
      <c r="W1053" s="440"/>
      <c r="X1053" s="440"/>
      <c r="Y1053" s="440"/>
      <c r="Z1053" s="440"/>
      <c r="AA1053" s="88"/>
      <c r="AT1053" s="89" t="s">
        <v>130</v>
      </c>
      <c r="AU1053" s="89" t="s">
        <v>128</v>
      </c>
      <c r="AV1053" s="86" t="s">
        <v>128</v>
      </c>
      <c r="AW1053" s="86" t="s">
        <v>131</v>
      </c>
      <c r="AX1053" s="86" t="s">
        <v>118</v>
      </c>
      <c r="AY1053" s="89" t="s">
        <v>120</v>
      </c>
    </row>
    <row r="1054" spans="2:64" s="17" customFormat="1" ht="31.5" customHeight="1" x14ac:dyDescent="0.25">
      <c r="B1054" s="70"/>
      <c r="C1054" s="71" t="s">
        <v>1463</v>
      </c>
      <c r="D1054" s="71" t="s">
        <v>121</v>
      </c>
      <c r="E1054" s="72" t="s">
        <v>1464</v>
      </c>
      <c r="F1054" s="671" t="s">
        <v>1465</v>
      </c>
      <c r="G1054" s="667"/>
      <c r="H1054" s="667"/>
      <c r="I1054" s="667"/>
      <c r="J1054" s="73" t="s">
        <v>532</v>
      </c>
      <c r="K1054" s="74">
        <v>8.9</v>
      </c>
      <c r="L1054" s="666"/>
      <c r="M1054" s="667"/>
      <c r="N1054" s="666">
        <f>ROUND(L1054*K1054,2)</f>
        <v>0</v>
      </c>
      <c r="O1054" s="667"/>
      <c r="P1054" s="667"/>
      <c r="Q1054" s="667"/>
      <c r="R1054" s="75"/>
      <c r="T1054" s="76" t="s">
        <v>125</v>
      </c>
      <c r="U1054" s="77" t="s">
        <v>126</v>
      </c>
      <c r="V1054" s="78">
        <v>0.51300000000000001</v>
      </c>
      <c r="W1054" s="78">
        <f>V1054*K1054</f>
        <v>4.5657000000000005</v>
      </c>
      <c r="X1054" s="78">
        <v>0</v>
      </c>
      <c r="Y1054" s="78">
        <f>X1054*K1054</f>
        <v>0</v>
      </c>
      <c r="Z1054" s="78">
        <v>1.6E-2</v>
      </c>
      <c r="AA1054" s="79">
        <f>Z1054*K1054</f>
        <v>0.1424</v>
      </c>
      <c r="AR1054" s="30" t="s">
        <v>194</v>
      </c>
      <c r="AT1054" s="30" t="s">
        <v>121</v>
      </c>
      <c r="AU1054" s="30" t="s">
        <v>128</v>
      </c>
      <c r="AY1054" s="30" t="s">
        <v>120</v>
      </c>
      <c r="BE1054" s="80">
        <f>IF(U1054="základní",N1054,0)</f>
        <v>0</v>
      </c>
      <c r="BF1054" s="80">
        <f>IF(U1054="snížená",N1054,0)</f>
        <v>0</v>
      </c>
      <c r="BG1054" s="80">
        <f>IF(U1054="zákl. přenesená",N1054,0)</f>
        <v>0</v>
      </c>
      <c r="BH1054" s="80">
        <f>IF(U1054="sníž. přenesená",N1054,0)</f>
        <v>0</v>
      </c>
      <c r="BI1054" s="80">
        <f>IF(U1054="nulová",N1054,0)</f>
        <v>0</v>
      </c>
      <c r="BJ1054" s="30" t="s">
        <v>118</v>
      </c>
      <c r="BK1054" s="80">
        <f>ROUND(L1054*K1054,2)</f>
        <v>0</v>
      </c>
      <c r="BL1054" s="30" t="s">
        <v>194</v>
      </c>
    </row>
    <row r="1055" spans="2:64" s="86" customFormat="1" ht="31.5" customHeight="1" x14ac:dyDescent="0.25">
      <c r="B1055" s="81"/>
      <c r="C1055" s="440"/>
      <c r="D1055" s="440"/>
      <c r="E1055" s="83" t="s">
        <v>125</v>
      </c>
      <c r="F1055" s="661" t="s">
        <v>1466</v>
      </c>
      <c r="G1055" s="662"/>
      <c r="H1055" s="662"/>
      <c r="I1055" s="662"/>
      <c r="J1055" s="440"/>
      <c r="K1055" s="84">
        <v>8.9</v>
      </c>
      <c r="L1055" s="440"/>
      <c r="M1055" s="440"/>
      <c r="N1055" s="440"/>
      <c r="O1055" s="440"/>
      <c r="P1055" s="440"/>
      <c r="Q1055" s="440"/>
      <c r="R1055" s="85"/>
      <c r="T1055" s="87"/>
      <c r="U1055" s="440"/>
      <c r="V1055" s="440"/>
      <c r="W1055" s="440"/>
      <c r="X1055" s="440"/>
      <c r="Y1055" s="440"/>
      <c r="Z1055" s="440"/>
      <c r="AA1055" s="88"/>
      <c r="AT1055" s="89" t="s">
        <v>130</v>
      </c>
      <c r="AU1055" s="89" t="s">
        <v>128</v>
      </c>
      <c r="AV1055" s="86" t="s">
        <v>128</v>
      </c>
      <c r="AW1055" s="86" t="s">
        <v>131</v>
      </c>
      <c r="AX1055" s="86" t="s">
        <v>118</v>
      </c>
      <c r="AY1055" s="89" t="s">
        <v>120</v>
      </c>
    </row>
    <row r="1056" spans="2:64" s="17" customFormat="1" ht="31.5" customHeight="1" x14ac:dyDescent="0.25">
      <c r="B1056" s="70"/>
      <c r="C1056" s="71" t="s">
        <v>1467</v>
      </c>
      <c r="D1056" s="71" t="s">
        <v>121</v>
      </c>
      <c r="E1056" s="72" t="s">
        <v>1468</v>
      </c>
      <c r="F1056" s="671" t="s">
        <v>1469</v>
      </c>
      <c r="G1056" s="667"/>
      <c r="H1056" s="667"/>
      <c r="I1056" s="667"/>
      <c r="J1056" s="73" t="s">
        <v>273</v>
      </c>
      <c r="K1056" s="74">
        <v>28</v>
      </c>
      <c r="L1056" s="666"/>
      <c r="M1056" s="667"/>
      <c r="N1056" s="666">
        <f>ROUND(L1056*K1056,2)</f>
        <v>0</v>
      </c>
      <c r="O1056" s="667"/>
      <c r="P1056" s="667"/>
      <c r="Q1056" s="667"/>
      <c r="R1056" s="75"/>
      <c r="T1056" s="76" t="s">
        <v>125</v>
      </c>
      <c r="U1056" s="77" t="s">
        <v>126</v>
      </c>
      <c r="V1056" s="78">
        <v>5.7000000000000002E-2</v>
      </c>
      <c r="W1056" s="78">
        <f>V1056*K1056</f>
        <v>1.5960000000000001</v>
      </c>
      <c r="X1056" s="78">
        <v>0</v>
      </c>
      <c r="Y1056" s="78">
        <f>X1056*K1056</f>
        <v>0</v>
      </c>
      <c r="Z1056" s="78">
        <v>1E-3</v>
      </c>
      <c r="AA1056" s="79">
        <f>Z1056*K1056</f>
        <v>2.8000000000000001E-2</v>
      </c>
      <c r="AR1056" s="30" t="s">
        <v>194</v>
      </c>
      <c r="AT1056" s="30" t="s">
        <v>121</v>
      </c>
      <c r="AU1056" s="30" t="s">
        <v>128</v>
      </c>
      <c r="AY1056" s="30" t="s">
        <v>120</v>
      </c>
      <c r="BE1056" s="80">
        <f>IF(U1056="základní",N1056,0)</f>
        <v>0</v>
      </c>
      <c r="BF1056" s="80">
        <f>IF(U1056="snížená",N1056,0)</f>
        <v>0</v>
      </c>
      <c r="BG1056" s="80">
        <f>IF(U1056="zákl. přenesená",N1056,0)</f>
        <v>0</v>
      </c>
      <c r="BH1056" s="80">
        <f>IF(U1056="sníž. přenesená",N1056,0)</f>
        <v>0</v>
      </c>
      <c r="BI1056" s="80">
        <f>IF(U1056="nulová",N1056,0)</f>
        <v>0</v>
      </c>
      <c r="BJ1056" s="30" t="s">
        <v>118</v>
      </c>
      <c r="BK1056" s="80">
        <f>ROUND(L1056*K1056,2)</f>
        <v>0</v>
      </c>
      <c r="BL1056" s="30" t="s">
        <v>194</v>
      </c>
    </row>
    <row r="1057" spans="2:64" s="86" customFormat="1" ht="22.5" customHeight="1" x14ac:dyDescent="0.25">
      <c r="B1057" s="81"/>
      <c r="C1057" s="440"/>
      <c r="D1057" s="440"/>
      <c r="E1057" s="83" t="s">
        <v>125</v>
      </c>
      <c r="F1057" s="661" t="s">
        <v>1470</v>
      </c>
      <c r="G1057" s="662"/>
      <c r="H1057" s="662"/>
      <c r="I1057" s="662"/>
      <c r="J1057" s="440"/>
      <c r="K1057" s="84">
        <v>28</v>
      </c>
      <c r="L1057" s="440"/>
      <c r="M1057" s="440"/>
      <c r="N1057" s="440"/>
      <c r="O1057" s="440"/>
      <c r="P1057" s="440"/>
      <c r="Q1057" s="440"/>
      <c r="R1057" s="85"/>
      <c r="T1057" s="87"/>
      <c r="U1057" s="440"/>
      <c r="V1057" s="440"/>
      <c r="W1057" s="440"/>
      <c r="X1057" s="440"/>
      <c r="Y1057" s="440"/>
      <c r="Z1057" s="440"/>
      <c r="AA1057" s="88"/>
      <c r="AT1057" s="89" t="s">
        <v>130</v>
      </c>
      <c r="AU1057" s="89" t="s">
        <v>128</v>
      </c>
      <c r="AV1057" s="86" t="s">
        <v>128</v>
      </c>
      <c r="AW1057" s="86" t="s">
        <v>131</v>
      </c>
      <c r="AX1057" s="86" t="s">
        <v>118</v>
      </c>
      <c r="AY1057" s="89" t="s">
        <v>120</v>
      </c>
    </row>
    <row r="1058" spans="2:64" s="17" customFormat="1" ht="31.5" customHeight="1" x14ac:dyDescent="0.25">
      <c r="B1058" s="70"/>
      <c r="C1058" s="71" t="s">
        <v>1471</v>
      </c>
      <c r="D1058" s="71" t="s">
        <v>121</v>
      </c>
      <c r="E1058" s="72" t="s">
        <v>1472</v>
      </c>
      <c r="F1058" s="671" t="s">
        <v>1473</v>
      </c>
      <c r="G1058" s="667"/>
      <c r="H1058" s="667"/>
      <c r="I1058" s="667"/>
      <c r="J1058" s="73" t="s">
        <v>273</v>
      </c>
      <c r="K1058" s="74">
        <v>533.91499999999996</v>
      </c>
      <c r="L1058" s="666"/>
      <c r="M1058" s="667"/>
      <c r="N1058" s="666">
        <f>ROUND(L1058*K1058,2)</f>
        <v>0</v>
      </c>
      <c r="O1058" s="667"/>
      <c r="P1058" s="667"/>
      <c r="Q1058" s="667"/>
      <c r="R1058" s="75"/>
      <c r="T1058" s="76" t="s">
        <v>125</v>
      </c>
      <c r="U1058" s="77" t="s">
        <v>126</v>
      </c>
      <c r="V1058" s="78">
        <v>2.1999999999999999E-2</v>
      </c>
      <c r="W1058" s="78">
        <f>V1058*K1058</f>
        <v>11.746129999999999</v>
      </c>
      <c r="X1058" s="78">
        <v>0</v>
      </c>
      <c r="Y1058" s="78">
        <f>X1058*K1058</f>
        <v>0</v>
      </c>
      <c r="Z1058" s="78">
        <v>1E-3</v>
      </c>
      <c r="AA1058" s="79">
        <f>Z1058*K1058</f>
        <v>0.53391500000000003</v>
      </c>
      <c r="AR1058" s="30" t="s">
        <v>194</v>
      </c>
      <c r="AT1058" s="30" t="s">
        <v>121</v>
      </c>
      <c r="AU1058" s="30" t="s">
        <v>128</v>
      </c>
      <c r="AY1058" s="30" t="s">
        <v>120</v>
      </c>
      <c r="BE1058" s="80">
        <f>IF(U1058="základní",N1058,0)</f>
        <v>0</v>
      </c>
      <c r="BF1058" s="80">
        <f>IF(U1058="snížená",N1058,0)</f>
        <v>0</v>
      </c>
      <c r="BG1058" s="80">
        <f>IF(U1058="zákl. přenesená",N1058,0)</f>
        <v>0</v>
      </c>
      <c r="BH1058" s="80">
        <f>IF(U1058="sníž. přenesená",N1058,0)</f>
        <v>0</v>
      </c>
      <c r="BI1058" s="80">
        <f>IF(U1058="nulová",N1058,0)</f>
        <v>0</v>
      </c>
      <c r="BJ1058" s="30" t="s">
        <v>118</v>
      </c>
      <c r="BK1058" s="80">
        <f>ROUND(L1058*K1058,2)</f>
        <v>0</v>
      </c>
      <c r="BL1058" s="30" t="s">
        <v>194</v>
      </c>
    </row>
    <row r="1059" spans="2:64" s="109" customFormat="1" ht="31.5" customHeight="1" x14ac:dyDescent="0.25">
      <c r="B1059" s="105"/>
      <c r="C1059" s="442"/>
      <c r="D1059" s="442"/>
      <c r="E1059" s="107" t="s">
        <v>125</v>
      </c>
      <c r="F1059" s="672" t="s">
        <v>1474</v>
      </c>
      <c r="G1059" s="673"/>
      <c r="H1059" s="673"/>
      <c r="I1059" s="673"/>
      <c r="J1059" s="442"/>
      <c r="K1059" s="107" t="s">
        <v>125</v>
      </c>
      <c r="L1059" s="442"/>
      <c r="M1059" s="442"/>
      <c r="N1059" s="442"/>
      <c r="O1059" s="442"/>
      <c r="P1059" s="442"/>
      <c r="Q1059" s="442"/>
      <c r="R1059" s="108"/>
      <c r="T1059" s="110"/>
      <c r="U1059" s="442"/>
      <c r="V1059" s="442"/>
      <c r="W1059" s="442"/>
      <c r="X1059" s="442"/>
      <c r="Y1059" s="442"/>
      <c r="Z1059" s="442"/>
      <c r="AA1059" s="111"/>
      <c r="AT1059" s="112" t="s">
        <v>130</v>
      </c>
      <c r="AU1059" s="112" t="s">
        <v>128</v>
      </c>
      <c r="AV1059" s="109" t="s">
        <v>118</v>
      </c>
      <c r="AW1059" s="109" t="s">
        <v>131</v>
      </c>
      <c r="AX1059" s="109" t="s">
        <v>119</v>
      </c>
      <c r="AY1059" s="112" t="s">
        <v>120</v>
      </c>
    </row>
    <row r="1060" spans="2:64" s="86" customFormat="1" ht="22.5" customHeight="1" x14ac:dyDescent="0.25">
      <c r="B1060" s="81"/>
      <c r="C1060" s="440"/>
      <c r="D1060" s="440"/>
      <c r="E1060" s="83" t="s">
        <v>125</v>
      </c>
      <c r="F1060" s="663" t="s">
        <v>1475</v>
      </c>
      <c r="G1060" s="662"/>
      <c r="H1060" s="662"/>
      <c r="I1060" s="662"/>
      <c r="J1060" s="440"/>
      <c r="K1060" s="84">
        <v>49.63</v>
      </c>
      <c r="L1060" s="440"/>
      <c r="M1060" s="440"/>
      <c r="N1060" s="440"/>
      <c r="O1060" s="440"/>
      <c r="P1060" s="440"/>
      <c r="Q1060" s="440"/>
      <c r="R1060" s="85"/>
      <c r="T1060" s="87"/>
      <c r="U1060" s="440"/>
      <c r="V1060" s="440"/>
      <c r="W1060" s="440"/>
      <c r="X1060" s="440"/>
      <c r="Y1060" s="440"/>
      <c r="Z1060" s="440"/>
      <c r="AA1060" s="88"/>
      <c r="AT1060" s="89" t="s">
        <v>130</v>
      </c>
      <c r="AU1060" s="89" t="s">
        <v>128</v>
      </c>
      <c r="AV1060" s="86" t="s">
        <v>128</v>
      </c>
      <c r="AW1060" s="86" t="s">
        <v>131</v>
      </c>
      <c r="AX1060" s="86" t="s">
        <v>119</v>
      </c>
      <c r="AY1060" s="89" t="s">
        <v>120</v>
      </c>
    </row>
    <row r="1061" spans="2:64" s="86" customFormat="1" ht="22.5" customHeight="1" x14ac:dyDescent="0.25">
      <c r="B1061" s="81"/>
      <c r="C1061" s="440"/>
      <c r="D1061" s="440"/>
      <c r="E1061" s="83" t="s">
        <v>125</v>
      </c>
      <c r="F1061" s="663" t="s">
        <v>1476</v>
      </c>
      <c r="G1061" s="662"/>
      <c r="H1061" s="662"/>
      <c r="I1061" s="662"/>
      <c r="J1061" s="440"/>
      <c r="K1061" s="84">
        <v>325.83800000000002</v>
      </c>
      <c r="L1061" s="440"/>
      <c r="M1061" s="440"/>
      <c r="N1061" s="440"/>
      <c r="O1061" s="440"/>
      <c r="P1061" s="440"/>
      <c r="Q1061" s="440"/>
      <c r="R1061" s="85"/>
      <c r="T1061" s="87"/>
      <c r="U1061" s="440"/>
      <c r="V1061" s="440"/>
      <c r="W1061" s="440"/>
      <c r="X1061" s="440"/>
      <c r="Y1061" s="440"/>
      <c r="Z1061" s="440"/>
      <c r="AA1061" s="88"/>
      <c r="AT1061" s="89" t="s">
        <v>130</v>
      </c>
      <c r="AU1061" s="89" t="s">
        <v>128</v>
      </c>
      <c r="AV1061" s="86" t="s">
        <v>128</v>
      </c>
      <c r="AW1061" s="86" t="s">
        <v>131</v>
      </c>
      <c r="AX1061" s="86" t="s">
        <v>119</v>
      </c>
      <c r="AY1061" s="89" t="s">
        <v>120</v>
      </c>
    </row>
    <row r="1062" spans="2:64" s="86" customFormat="1" ht="22.5" customHeight="1" x14ac:dyDescent="0.25">
      <c r="B1062" s="81"/>
      <c r="C1062" s="440"/>
      <c r="D1062" s="440"/>
      <c r="E1062" s="83" t="s">
        <v>125</v>
      </c>
      <c r="F1062" s="663" t="s">
        <v>1477</v>
      </c>
      <c r="G1062" s="662"/>
      <c r="H1062" s="662"/>
      <c r="I1062" s="662"/>
      <c r="J1062" s="440"/>
      <c r="K1062" s="84">
        <v>138.447</v>
      </c>
      <c r="L1062" s="440"/>
      <c r="M1062" s="440"/>
      <c r="N1062" s="440"/>
      <c r="O1062" s="440"/>
      <c r="P1062" s="440"/>
      <c r="Q1062" s="440"/>
      <c r="R1062" s="85"/>
      <c r="T1062" s="87"/>
      <c r="U1062" s="440"/>
      <c r="V1062" s="440"/>
      <c r="W1062" s="440"/>
      <c r="X1062" s="440"/>
      <c r="Y1062" s="440"/>
      <c r="Z1062" s="440"/>
      <c r="AA1062" s="88"/>
      <c r="AT1062" s="89" t="s">
        <v>130</v>
      </c>
      <c r="AU1062" s="89" t="s">
        <v>128</v>
      </c>
      <c r="AV1062" s="86" t="s">
        <v>128</v>
      </c>
      <c r="AW1062" s="86" t="s">
        <v>131</v>
      </c>
      <c r="AX1062" s="86" t="s">
        <v>119</v>
      </c>
      <c r="AY1062" s="89" t="s">
        <v>120</v>
      </c>
    </row>
    <row r="1063" spans="2:64" s="86" customFormat="1" ht="22.5" customHeight="1" x14ac:dyDescent="0.25">
      <c r="B1063" s="81"/>
      <c r="C1063" s="440"/>
      <c r="D1063" s="440"/>
      <c r="E1063" s="83" t="s">
        <v>125</v>
      </c>
      <c r="F1063" s="663" t="s">
        <v>1478</v>
      </c>
      <c r="G1063" s="662"/>
      <c r="H1063" s="662"/>
      <c r="I1063" s="662"/>
      <c r="J1063" s="440"/>
      <c r="K1063" s="84">
        <v>20</v>
      </c>
      <c r="L1063" s="440"/>
      <c r="M1063" s="440"/>
      <c r="N1063" s="440"/>
      <c r="O1063" s="440"/>
      <c r="P1063" s="440"/>
      <c r="Q1063" s="440"/>
      <c r="R1063" s="85"/>
      <c r="T1063" s="87"/>
      <c r="U1063" s="440"/>
      <c r="V1063" s="440"/>
      <c r="W1063" s="440"/>
      <c r="X1063" s="440"/>
      <c r="Y1063" s="440"/>
      <c r="Z1063" s="440"/>
      <c r="AA1063" s="88"/>
      <c r="AT1063" s="89" t="s">
        <v>130</v>
      </c>
      <c r="AU1063" s="89" t="s">
        <v>128</v>
      </c>
      <c r="AV1063" s="86" t="s">
        <v>128</v>
      </c>
      <c r="AW1063" s="86" t="s">
        <v>131</v>
      </c>
      <c r="AX1063" s="86" t="s">
        <v>119</v>
      </c>
      <c r="AY1063" s="89" t="s">
        <v>120</v>
      </c>
    </row>
    <row r="1064" spans="2:64" s="95" customFormat="1" ht="22.5" customHeight="1" x14ac:dyDescent="0.25">
      <c r="B1064" s="90"/>
      <c r="C1064" s="441"/>
      <c r="D1064" s="441"/>
      <c r="E1064" s="92" t="s">
        <v>125</v>
      </c>
      <c r="F1064" s="664" t="s">
        <v>146</v>
      </c>
      <c r="G1064" s="665"/>
      <c r="H1064" s="665"/>
      <c r="I1064" s="665"/>
      <c r="J1064" s="441"/>
      <c r="K1064" s="93">
        <v>533.91499999999996</v>
      </c>
      <c r="L1064" s="441"/>
      <c r="M1064" s="441"/>
      <c r="N1064" s="441"/>
      <c r="O1064" s="441"/>
      <c r="P1064" s="441"/>
      <c r="Q1064" s="441"/>
      <c r="R1064" s="94"/>
      <c r="T1064" s="96"/>
      <c r="U1064" s="441"/>
      <c r="V1064" s="441"/>
      <c r="W1064" s="441"/>
      <c r="X1064" s="441"/>
      <c r="Y1064" s="441"/>
      <c r="Z1064" s="441"/>
      <c r="AA1064" s="97"/>
      <c r="AT1064" s="98" t="s">
        <v>130</v>
      </c>
      <c r="AU1064" s="98" t="s">
        <v>128</v>
      </c>
      <c r="AV1064" s="95" t="s">
        <v>127</v>
      </c>
      <c r="AW1064" s="95" t="s">
        <v>131</v>
      </c>
      <c r="AX1064" s="95" t="s">
        <v>118</v>
      </c>
      <c r="AY1064" s="98" t="s">
        <v>120</v>
      </c>
    </row>
    <row r="1065" spans="2:64" s="17" customFormat="1" ht="44.25" customHeight="1" x14ac:dyDescent="0.25">
      <c r="B1065" s="70"/>
      <c r="C1065" s="71" t="s">
        <v>1479</v>
      </c>
      <c r="D1065" s="71" t="s">
        <v>121</v>
      </c>
      <c r="E1065" s="72" t="s">
        <v>1480</v>
      </c>
      <c r="F1065" s="671" t="s">
        <v>1481</v>
      </c>
      <c r="G1065" s="667"/>
      <c r="H1065" s="667"/>
      <c r="I1065" s="667"/>
      <c r="J1065" s="73" t="s">
        <v>7952</v>
      </c>
      <c r="K1065" s="74">
        <v>1</v>
      </c>
      <c r="L1065" s="666"/>
      <c r="M1065" s="667"/>
      <c r="N1065" s="666">
        <f>ROUND(L1065*K1065,2)</f>
        <v>0</v>
      </c>
      <c r="O1065" s="667"/>
      <c r="P1065" s="667"/>
      <c r="Q1065" s="667"/>
      <c r="R1065" s="75"/>
      <c r="T1065" s="76" t="s">
        <v>125</v>
      </c>
      <c r="U1065" s="77" t="s">
        <v>126</v>
      </c>
      <c r="V1065" s="78">
        <v>7.0000000000000007E-2</v>
      </c>
      <c r="W1065" s="78">
        <f>V1065*K1065</f>
        <v>7.0000000000000007E-2</v>
      </c>
      <c r="X1065" s="78">
        <v>0</v>
      </c>
      <c r="Y1065" s="78">
        <f>X1065*K1065</f>
        <v>0</v>
      </c>
      <c r="Z1065" s="78">
        <v>0</v>
      </c>
      <c r="AA1065" s="79">
        <f>Z1065*K1065</f>
        <v>0</v>
      </c>
      <c r="AR1065" s="30" t="s">
        <v>194</v>
      </c>
      <c r="AT1065" s="30" t="s">
        <v>121</v>
      </c>
      <c r="AU1065" s="30" t="s">
        <v>128</v>
      </c>
      <c r="AY1065" s="30" t="s">
        <v>120</v>
      </c>
      <c r="BE1065" s="80">
        <f>IF(U1065="základní",N1065,0)</f>
        <v>0</v>
      </c>
      <c r="BF1065" s="80">
        <f>IF(U1065="snížená",N1065,0)</f>
        <v>0</v>
      </c>
      <c r="BG1065" s="80">
        <f>IF(U1065="zákl. přenesená",N1065,0)</f>
        <v>0</v>
      </c>
      <c r="BH1065" s="80">
        <f>IF(U1065="sníž. přenesená",N1065,0)</f>
        <v>0</v>
      </c>
      <c r="BI1065" s="80">
        <f>IF(U1065="nulová",N1065,0)</f>
        <v>0</v>
      </c>
      <c r="BJ1065" s="30" t="s">
        <v>118</v>
      </c>
      <c r="BK1065" s="80">
        <f>ROUND(L1065*K1065,2)</f>
        <v>0</v>
      </c>
      <c r="BL1065" s="30" t="s">
        <v>194</v>
      </c>
    </row>
    <row r="1066" spans="2:64" s="17" customFormat="1" ht="54" customHeight="1" x14ac:dyDescent="0.25">
      <c r="B1066" s="18"/>
      <c r="C1066" s="443"/>
      <c r="D1066" s="443"/>
      <c r="E1066" s="443"/>
      <c r="F1066" s="679" t="s">
        <v>1482</v>
      </c>
      <c r="G1066" s="680"/>
      <c r="H1066" s="680"/>
      <c r="I1066" s="680"/>
      <c r="J1066" s="443"/>
      <c r="K1066" s="443"/>
      <c r="L1066" s="443"/>
      <c r="M1066" s="443"/>
      <c r="N1066" s="443"/>
      <c r="O1066" s="443"/>
      <c r="P1066" s="443"/>
      <c r="Q1066" s="443"/>
      <c r="R1066" s="19"/>
      <c r="T1066" s="99"/>
      <c r="U1066" s="443"/>
      <c r="V1066" s="443"/>
      <c r="W1066" s="443"/>
      <c r="X1066" s="443"/>
      <c r="Y1066" s="443"/>
      <c r="Z1066" s="443"/>
      <c r="AA1066" s="100"/>
      <c r="AT1066" s="30" t="s">
        <v>193</v>
      </c>
      <c r="AU1066" s="30" t="s">
        <v>128</v>
      </c>
    </row>
    <row r="1067" spans="2:64" s="86" customFormat="1" ht="22.5" customHeight="1" x14ac:dyDescent="0.25">
      <c r="B1067" s="81"/>
      <c r="C1067" s="440"/>
      <c r="D1067" s="440"/>
      <c r="E1067" s="83" t="s">
        <v>125</v>
      </c>
      <c r="F1067" s="663" t="s">
        <v>1483</v>
      </c>
      <c r="G1067" s="662"/>
      <c r="H1067" s="662"/>
      <c r="I1067" s="662"/>
      <c r="J1067" s="440"/>
      <c r="K1067" s="84">
        <v>1</v>
      </c>
      <c r="L1067" s="440"/>
      <c r="M1067" s="440"/>
      <c r="N1067" s="440"/>
      <c r="O1067" s="440"/>
      <c r="P1067" s="440"/>
      <c r="Q1067" s="440"/>
      <c r="R1067" s="85"/>
      <c r="T1067" s="87"/>
      <c r="U1067" s="440"/>
      <c r="V1067" s="440"/>
      <c r="W1067" s="440"/>
      <c r="X1067" s="440"/>
      <c r="Y1067" s="440"/>
      <c r="Z1067" s="440"/>
      <c r="AA1067" s="88"/>
      <c r="AT1067" s="89" t="s">
        <v>130</v>
      </c>
      <c r="AU1067" s="89" t="s">
        <v>128</v>
      </c>
      <c r="AV1067" s="86" t="s">
        <v>128</v>
      </c>
      <c r="AW1067" s="86" t="s">
        <v>131</v>
      </c>
      <c r="AX1067" s="86" t="s">
        <v>118</v>
      </c>
      <c r="AY1067" s="89" t="s">
        <v>120</v>
      </c>
    </row>
    <row r="1068" spans="2:64" s="62" customFormat="1" ht="29.85" customHeight="1" x14ac:dyDescent="0.3">
      <c r="B1068" s="58"/>
      <c r="C1068" s="59"/>
      <c r="D1068" s="69" t="s">
        <v>96</v>
      </c>
      <c r="E1068" s="69"/>
      <c r="F1068" s="69"/>
      <c r="G1068" s="69"/>
      <c r="H1068" s="69"/>
      <c r="I1068" s="69"/>
      <c r="J1068" s="69"/>
      <c r="K1068" s="69"/>
      <c r="L1068" s="69"/>
      <c r="M1068" s="69"/>
      <c r="N1068" s="659">
        <f>BK1068</f>
        <v>0</v>
      </c>
      <c r="O1068" s="660"/>
      <c r="P1068" s="660"/>
      <c r="Q1068" s="660"/>
      <c r="R1068" s="61"/>
      <c r="T1068" s="63"/>
      <c r="U1068" s="59"/>
      <c r="V1068" s="59"/>
      <c r="W1068" s="64">
        <f>SUM(W1069:W1104)</f>
        <v>29.424103999999996</v>
      </c>
      <c r="X1068" s="59"/>
      <c r="Y1068" s="64">
        <f>SUM(Y1069:Y1104)</f>
        <v>0.60267189999999993</v>
      </c>
      <c r="Z1068" s="59"/>
      <c r="AA1068" s="65">
        <f>SUM(AA1069:AA1104)</f>
        <v>0.60714600000000007</v>
      </c>
      <c r="AR1068" s="66" t="s">
        <v>128</v>
      </c>
      <c r="AT1068" s="67" t="s">
        <v>117</v>
      </c>
      <c r="AU1068" s="67" t="s">
        <v>118</v>
      </c>
      <c r="AY1068" s="66" t="s">
        <v>120</v>
      </c>
      <c r="BK1068" s="68">
        <f>SUM(BK1069:BK1104)</f>
        <v>0</v>
      </c>
    </row>
    <row r="1069" spans="2:64" s="17" customFormat="1" ht="31.5" customHeight="1" x14ac:dyDescent="0.25">
      <c r="B1069" s="70"/>
      <c r="C1069" s="71" t="s">
        <v>1484</v>
      </c>
      <c r="D1069" s="71" t="s">
        <v>121</v>
      </c>
      <c r="E1069" s="72" t="s">
        <v>1485</v>
      </c>
      <c r="F1069" s="671" t="s">
        <v>1486</v>
      </c>
      <c r="G1069" s="667"/>
      <c r="H1069" s="667"/>
      <c r="I1069" s="667"/>
      <c r="J1069" s="73" t="s">
        <v>532</v>
      </c>
      <c r="K1069" s="74">
        <v>22.12</v>
      </c>
      <c r="L1069" s="666"/>
      <c r="M1069" s="667"/>
      <c r="N1069" s="666">
        <f>ROUND(L1069*K1069,2)</f>
        <v>0</v>
      </c>
      <c r="O1069" s="667"/>
      <c r="P1069" s="667"/>
      <c r="Q1069" s="667"/>
      <c r="R1069" s="75"/>
      <c r="T1069" s="76" t="s">
        <v>125</v>
      </c>
      <c r="U1069" s="77" t="s">
        <v>126</v>
      </c>
      <c r="V1069" s="78">
        <v>0.20899999999999999</v>
      </c>
      <c r="W1069" s="78">
        <f>V1069*K1069</f>
        <v>4.6230799999999999</v>
      </c>
      <c r="X1069" s="78">
        <v>6.2E-4</v>
      </c>
      <c r="Y1069" s="78">
        <f>X1069*K1069</f>
        <v>1.37144E-2</v>
      </c>
      <c r="Z1069" s="78">
        <v>0</v>
      </c>
      <c r="AA1069" s="79">
        <f>Z1069*K1069</f>
        <v>0</v>
      </c>
      <c r="AR1069" s="30" t="s">
        <v>194</v>
      </c>
      <c r="AT1069" s="30" t="s">
        <v>121</v>
      </c>
      <c r="AU1069" s="30" t="s">
        <v>128</v>
      </c>
      <c r="AY1069" s="30" t="s">
        <v>120</v>
      </c>
      <c r="BE1069" s="80">
        <f>IF(U1069="základní",N1069,0)</f>
        <v>0</v>
      </c>
      <c r="BF1069" s="80">
        <f>IF(U1069="snížená",N1069,0)</f>
        <v>0</v>
      </c>
      <c r="BG1069" s="80">
        <f>IF(U1069="zákl. přenesená",N1069,0)</f>
        <v>0</v>
      </c>
      <c r="BH1069" s="80">
        <f>IF(U1069="sníž. přenesená",N1069,0)</f>
        <v>0</v>
      </c>
      <c r="BI1069" s="80">
        <f>IF(U1069="nulová",N1069,0)</f>
        <v>0</v>
      </c>
      <c r="BJ1069" s="30" t="s">
        <v>118</v>
      </c>
      <c r="BK1069" s="80">
        <f>ROUND(L1069*K1069,2)</f>
        <v>0</v>
      </c>
      <c r="BL1069" s="30" t="s">
        <v>194</v>
      </c>
    </row>
    <row r="1070" spans="2:64" s="86" customFormat="1" ht="31.5" customHeight="1" x14ac:dyDescent="0.25">
      <c r="B1070" s="81"/>
      <c r="C1070" s="440"/>
      <c r="D1070" s="440"/>
      <c r="E1070" s="83" t="s">
        <v>125</v>
      </c>
      <c r="F1070" s="661" t="s">
        <v>1487</v>
      </c>
      <c r="G1070" s="662"/>
      <c r="H1070" s="662"/>
      <c r="I1070" s="662"/>
      <c r="J1070" s="440"/>
      <c r="K1070" s="84">
        <v>10.18</v>
      </c>
      <c r="L1070" s="440"/>
      <c r="M1070" s="440"/>
      <c r="N1070" s="440"/>
      <c r="O1070" s="440"/>
      <c r="P1070" s="440"/>
      <c r="Q1070" s="440"/>
      <c r="R1070" s="85"/>
      <c r="T1070" s="87"/>
      <c r="U1070" s="440"/>
      <c r="V1070" s="440"/>
      <c r="W1070" s="440"/>
      <c r="X1070" s="440"/>
      <c r="Y1070" s="440"/>
      <c r="Z1070" s="440"/>
      <c r="AA1070" s="88"/>
      <c r="AT1070" s="89" t="s">
        <v>130</v>
      </c>
      <c r="AU1070" s="89" t="s">
        <v>128</v>
      </c>
      <c r="AV1070" s="86" t="s">
        <v>128</v>
      </c>
      <c r="AW1070" s="86" t="s">
        <v>131</v>
      </c>
      <c r="AX1070" s="86" t="s">
        <v>119</v>
      </c>
      <c r="AY1070" s="89" t="s">
        <v>120</v>
      </c>
    </row>
    <row r="1071" spans="2:64" s="86" customFormat="1" ht="31.5" customHeight="1" x14ac:dyDescent="0.25">
      <c r="B1071" s="81"/>
      <c r="C1071" s="440"/>
      <c r="D1071" s="440"/>
      <c r="E1071" s="83" t="s">
        <v>125</v>
      </c>
      <c r="F1071" s="663" t="s">
        <v>1488</v>
      </c>
      <c r="G1071" s="662"/>
      <c r="H1071" s="662"/>
      <c r="I1071" s="662"/>
      <c r="J1071" s="440"/>
      <c r="K1071" s="84">
        <v>7.54</v>
      </c>
      <c r="L1071" s="440"/>
      <c r="M1071" s="440"/>
      <c r="N1071" s="440"/>
      <c r="O1071" s="440"/>
      <c r="P1071" s="440"/>
      <c r="Q1071" s="440"/>
      <c r="R1071" s="85"/>
      <c r="T1071" s="87"/>
      <c r="U1071" s="440"/>
      <c r="V1071" s="440"/>
      <c r="W1071" s="440"/>
      <c r="X1071" s="440"/>
      <c r="Y1071" s="440"/>
      <c r="Z1071" s="440"/>
      <c r="AA1071" s="88"/>
      <c r="AT1071" s="89" t="s">
        <v>130</v>
      </c>
      <c r="AU1071" s="89" t="s">
        <v>128</v>
      </c>
      <c r="AV1071" s="86" t="s">
        <v>128</v>
      </c>
      <c r="AW1071" s="86" t="s">
        <v>131</v>
      </c>
      <c r="AX1071" s="86" t="s">
        <v>119</v>
      </c>
      <c r="AY1071" s="89" t="s">
        <v>120</v>
      </c>
    </row>
    <row r="1072" spans="2:64" s="86" customFormat="1" ht="31.5" customHeight="1" x14ac:dyDescent="0.25">
      <c r="B1072" s="81"/>
      <c r="C1072" s="440"/>
      <c r="D1072" s="440"/>
      <c r="E1072" s="83" t="s">
        <v>125</v>
      </c>
      <c r="F1072" s="663" t="s">
        <v>1489</v>
      </c>
      <c r="G1072" s="662"/>
      <c r="H1072" s="662"/>
      <c r="I1072" s="662"/>
      <c r="J1072" s="440"/>
      <c r="K1072" s="84">
        <v>4.4000000000000004</v>
      </c>
      <c r="L1072" s="440"/>
      <c r="M1072" s="440"/>
      <c r="N1072" s="440"/>
      <c r="O1072" s="440"/>
      <c r="P1072" s="440"/>
      <c r="Q1072" s="440"/>
      <c r="R1072" s="85"/>
      <c r="T1072" s="87"/>
      <c r="U1072" s="440"/>
      <c r="V1072" s="440"/>
      <c r="W1072" s="440"/>
      <c r="X1072" s="440"/>
      <c r="Y1072" s="440"/>
      <c r="Z1072" s="440"/>
      <c r="AA1072" s="88"/>
      <c r="AT1072" s="89" t="s">
        <v>130</v>
      </c>
      <c r="AU1072" s="89" t="s">
        <v>128</v>
      </c>
      <c r="AV1072" s="86" t="s">
        <v>128</v>
      </c>
      <c r="AW1072" s="86" t="s">
        <v>131</v>
      </c>
      <c r="AX1072" s="86" t="s">
        <v>119</v>
      </c>
      <c r="AY1072" s="89" t="s">
        <v>120</v>
      </c>
    </row>
    <row r="1073" spans="2:64" s="95" customFormat="1" ht="22.5" customHeight="1" x14ac:dyDescent="0.25">
      <c r="B1073" s="90"/>
      <c r="C1073" s="441"/>
      <c r="D1073" s="441"/>
      <c r="E1073" s="92" t="s">
        <v>125</v>
      </c>
      <c r="F1073" s="664" t="s">
        <v>146</v>
      </c>
      <c r="G1073" s="665"/>
      <c r="H1073" s="665"/>
      <c r="I1073" s="665"/>
      <c r="J1073" s="441"/>
      <c r="K1073" s="93">
        <v>22.12</v>
      </c>
      <c r="L1073" s="441"/>
      <c r="M1073" s="441"/>
      <c r="N1073" s="441"/>
      <c r="O1073" s="441"/>
      <c r="P1073" s="441"/>
      <c r="Q1073" s="441"/>
      <c r="R1073" s="94"/>
      <c r="T1073" s="96"/>
      <c r="U1073" s="441"/>
      <c r="V1073" s="441"/>
      <c r="W1073" s="441"/>
      <c r="X1073" s="441"/>
      <c r="Y1073" s="441"/>
      <c r="Z1073" s="441"/>
      <c r="AA1073" s="97"/>
      <c r="AT1073" s="98" t="s">
        <v>130</v>
      </c>
      <c r="AU1073" s="98" t="s">
        <v>128</v>
      </c>
      <c r="AV1073" s="95" t="s">
        <v>127</v>
      </c>
      <c r="AW1073" s="95" t="s">
        <v>131</v>
      </c>
      <c r="AX1073" s="95" t="s">
        <v>118</v>
      </c>
      <c r="AY1073" s="98" t="s">
        <v>120</v>
      </c>
    </row>
    <row r="1074" spans="2:64" s="17" customFormat="1" ht="31.5" customHeight="1" x14ac:dyDescent="0.25">
      <c r="B1074" s="70"/>
      <c r="C1074" s="101" t="s">
        <v>1490</v>
      </c>
      <c r="D1074" s="101" t="s">
        <v>195</v>
      </c>
      <c r="E1074" s="102" t="s">
        <v>1491</v>
      </c>
      <c r="F1074" s="677" t="s">
        <v>1492</v>
      </c>
      <c r="G1074" s="678"/>
      <c r="H1074" s="678"/>
      <c r="I1074" s="678"/>
      <c r="J1074" s="103" t="s">
        <v>172</v>
      </c>
      <c r="K1074" s="104">
        <v>2.2999999999999998</v>
      </c>
      <c r="L1074" s="670"/>
      <c r="M1074" s="678"/>
      <c r="N1074" s="670">
        <f>ROUND(L1074*K1074,2)</f>
        <v>0</v>
      </c>
      <c r="O1074" s="667"/>
      <c r="P1074" s="667"/>
      <c r="Q1074" s="667"/>
      <c r="R1074" s="75"/>
      <c r="T1074" s="76" t="s">
        <v>125</v>
      </c>
      <c r="U1074" s="77" t="s">
        <v>126</v>
      </c>
      <c r="V1074" s="78">
        <v>0</v>
      </c>
      <c r="W1074" s="78">
        <f>V1074*K1074</f>
        <v>0</v>
      </c>
      <c r="X1074" s="78">
        <v>1.9199999999999998E-2</v>
      </c>
      <c r="Y1074" s="78">
        <f>X1074*K1074</f>
        <v>4.4159999999999991E-2</v>
      </c>
      <c r="Z1074" s="78">
        <v>0</v>
      </c>
      <c r="AA1074" s="79">
        <f>Z1074*K1074</f>
        <v>0</v>
      </c>
      <c r="AR1074" s="30" t="s">
        <v>258</v>
      </c>
      <c r="AT1074" s="30" t="s">
        <v>195</v>
      </c>
      <c r="AU1074" s="30" t="s">
        <v>128</v>
      </c>
      <c r="AY1074" s="30" t="s">
        <v>120</v>
      </c>
      <c r="BE1074" s="80">
        <f>IF(U1074="základní",N1074,0)</f>
        <v>0</v>
      </c>
      <c r="BF1074" s="80">
        <f>IF(U1074="snížená",N1074,0)</f>
        <v>0</v>
      </c>
      <c r="BG1074" s="80">
        <f>IF(U1074="zákl. přenesená",N1074,0)</f>
        <v>0</v>
      </c>
      <c r="BH1074" s="80">
        <f>IF(U1074="sníž. přenesená",N1074,0)</f>
        <v>0</v>
      </c>
      <c r="BI1074" s="80">
        <f>IF(U1074="nulová",N1074,0)</f>
        <v>0</v>
      </c>
      <c r="BJ1074" s="30" t="s">
        <v>118</v>
      </c>
      <c r="BK1074" s="80">
        <f>ROUND(L1074*K1074,2)</f>
        <v>0</v>
      </c>
      <c r="BL1074" s="30" t="s">
        <v>194</v>
      </c>
    </row>
    <row r="1075" spans="2:64" s="86" customFormat="1" ht="22.5" customHeight="1" x14ac:dyDescent="0.25">
      <c r="B1075" s="81"/>
      <c r="C1075" s="440"/>
      <c r="D1075" s="440"/>
      <c r="E1075" s="83" t="s">
        <v>125</v>
      </c>
      <c r="F1075" s="661" t="s">
        <v>1493</v>
      </c>
      <c r="G1075" s="662"/>
      <c r="H1075" s="662"/>
      <c r="I1075" s="662"/>
      <c r="J1075" s="440"/>
      <c r="K1075" s="84">
        <v>2.2999999999999998</v>
      </c>
      <c r="L1075" s="440"/>
      <c r="M1075" s="440"/>
      <c r="N1075" s="440"/>
      <c r="O1075" s="440"/>
      <c r="P1075" s="440"/>
      <c r="Q1075" s="440"/>
      <c r="R1075" s="85"/>
      <c r="T1075" s="87"/>
      <c r="U1075" s="440"/>
      <c r="V1075" s="440"/>
      <c r="W1075" s="440"/>
      <c r="X1075" s="440"/>
      <c r="Y1075" s="440"/>
      <c r="Z1075" s="440"/>
      <c r="AA1075" s="88"/>
      <c r="AT1075" s="89" t="s">
        <v>130</v>
      </c>
      <c r="AU1075" s="89" t="s">
        <v>128</v>
      </c>
      <c r="AV1075" s="86" t="s">
        <v>128</v>
      </c>
      <c r="AW1075" s="86" t="s">
        <v>131</v>
      </c>
      <c r="AX1075" s="86" t="s">
        <v>118</v>
      </c>
      <c r="AY1075" s="89" t="s">
        <v>120</v>
      </c>
    </row>
    <row r="1076" spans="2:64" s="17" customFormat="1" ht="31.5" customHeight="1" x14ac:dyDescent="0.25">
      <c r="B1076" s="70"/>
      <c r="C1076" s="71" t="s">
        <v>1494</v>
      </c>
      <c r="D1076" s="71" t="s">
        <v>121</v>
      </c>
      <c r="E1076" s="72" t="s">
        <v>1495</v>
      </c>
      <c r="F1076" s="671" t="s">
        <v>1496</v>
      </c>
      <c r="G1076" s="667"/>
      <c r="H1076" s="667"/>
      <c r="I1076" s="667"/>
      <c r="J1076" s="73" t="s">
        <v>172</v>
      </c>
      <c r="K1076" s="74">
        <v>17.695</v>
      </c>
      <c r="L1076" s="666"/>
      <c r="M1076" s="667"/>
      <c r="N1076" s="666">
        <f>ROUND(L1076*K1076,2)</f>
        <v>0</v>
      </c>
      <c r="O1076" s="667"/>
      <c r="P1076" s="667"/>
      <c r="Q1076" s="667"/>
      <c r="R1076" s="75"/>
      <c r="T1076" s="76" t="s">
        <v>125</v>
      </c>
      <c r="U1076" s="77" t="s">
        <v>126</v>
      </c>
      <c r="V1076" s="78">
        <v>0.55000000000000004</v>
      </c>
      <c r="W1076" s="78">
        <f>V1076*K1076</f>
        <v>9.7322500000000005</v>
      </c>
      <c r="X1076" s="78">
        <v>3.6700000000000001E-3</v>
      </c>
      <c r="Y1076" s="78">
        <f>X1076*K1076</f>
        <v>6.4940650000000003E-2</v>
      </c>
      <c r="Z1076" s="78">
        <v>0</v>
      </c>
      <c r="AA1076" s="79">
        <f>Z1076*K1076</f>
        <v>0</v>
      </c>
      <c r="AR1076" s="30" t="s">
        <v>194</v>
      </c>
      <c r="AT1076" s="30" t="s">
        <v>121</v>
      </c>
      <c r="AU1076" s="30" t="s">
        <v>128</v>
      </c>
      <c r="AY1076" s="30" t="s">
        <v>120</v>
      </c>
      <c r="BE1076" s="80">
        <f>IF(U1076="základní",N1076,0)</f>
        <v>0</v>
      </c>
      <c r="BF1076" s="80">
        <f>IF(U1076="snížená",N1076,0)</f>
        <v>0</v>
      </c>
      <c r="BG1076" s="80">
        <f>IF(U1076="zákl. přenesená",N1076,0)</f>
        <v>0</v>
      </c>
      <c r="BH1076" s="80">
        <f>IF(U1076="sníž. přenesená",N1076,0)</f>
        <v>0</v>
      </c>
      <c r="BI1076" s="80">
        <f>IF(U1076="nulová",N1076,0)</f>
        <v>0</v>
      </c>
      <c r="BJ1076" s="30" t="s">
        <v>118</v>
      </c>
      <c r="BK1076" s="80">
        <f>ROUND(L1076*K1076,2)</f>
        <v>0</v>
      </c>
      <c r="BL1076" s="30" t="s">
        <v>194</v>
      </c>
    </row>
    <row r="1077" spans="2:64" s="86" customFormat="1" ht="31.5" customHeight="1" x14ac:dyDescent="0.25">
      <c r="B1077" s="81"/>
      <c r="C1077" s="440"/>
      <c r="D1077" s="440"/>
      <c r="E1077" s="83" t="s">
        <v>125</v>
      </c>
      <c r="F1077" s="661" t="s">
        <v>1497</v>
      </c>
      <c r="G1077" s="662"/>
      <c r="H1077" s="662"/>
      <c r="I1077" s="662"/>
      <c r="J1077" s="440"/>
      <c r="K1077" s="84">
        <v>17.695</v>
      </c>
      <c r="L1077" s="440"/>
      <c r="M1077" s="440"/>
      <c r="N1077" s="440"/>
      <c r="O1077" s="440"/>
      <c r="P1077" s="440"/>
      <c r="Q1077" s="440"/>
      <c r="R1077" s="85"/>
      <c r="T1077" s="87"/>
      <c r="U1077" s="440"/>
      <c r="V1077" s="440"/>
      <c r="W1077" s="440"/>
      <c r="X1077" s="440"/>
      <c r="Y1077" s="440"/>
      <c r="Z1077" s="440"/>
      <c r="AA1077" s="88"/>
      <c r="AT1077" s="89" t="s">
        <v>130</v>
      </c>
      <c r="AU1077" s="89" t="s">
        <v>128</v>
      </c>
      <c r="AV1077" s="86" t="s">
        <v>128</v>
      </c>
      <c r="AW1077" s="86" t="s">
        <v>131</v>
      </c>
      <c r="AX1077" s="86" t="s">
        <v>118</v>
      </c>
      <c r="AY1077" s="89" t="s">
        <v>120</v>
      </c>
    </row>
    <row r="1078" spans="2:64" s="17" customFormat="1" ht="31.5" customHeight="1" x14ac:dyDescent="0.25">
      <c r="B1078" s="70"/>
      <c r="C1078" s="101" t="s">
        <v>1498</v>
      </c>
      <c r="D1078" s="101" t="s">
        <v>195</v>
      </c>
      <c r="E1078" s="102" t="s">
        <v>1499</v>
      </c>
      <c r="F1078" s="677" t="s">
        <v>1500</v>
      </c>
      <c r="G1078" s="678"/>
      <c r="H1078" s="678"/>
      <c r="I1078" s="678"/>
      <c r="J1078" s="103" t="s">
        <v>172</v>
      </c>
      <c r="K1078" s="104">
        <v>18.402999999999999</v>
      </c>
      <c r="L1078" s="670"/>
      <c r="M1078" s="678"/>
      <c r="N1078" s="670">
        <f>ROUND(L1078*K1078,2)</f>
        <v>0</v>
      </c>
      <c r="O1078" s="667"/>
      <c r="P1078" s="667"/>
      <c r="Q1078" s="667"/>
      <c r="R1078" s="75"/>
      <c r="T1078" s="76" t="s">
        <v>125</v>
      </c>
      <c r="U1078" s="77" t="s">
        <v>126</v>
      </c>
      <c r="V1078" s="78">
        <v>0</v>
      </c>
      <c r="W1078" s="78">
        <f>V1078*K1078</f>
        <v>0</v>
      </c>
      <c r="X1078" s="78">
        <v>1.9199999999999998E-2</v>
      </c>
      <c r="Y1078" s="78">
        <f>X1078*K1078</f>
        <v>0.35333759999999992</v>
      </c>
      <c r="Z1078" s="78">
        <v>0</v>
      </c>
      <c r="AA1078" s="79">
        <f>Z1078*K1078</f>
        <v>0</v>
      </c>
      <c r="AR1078" s="30" t="s">
        <v>258</v>
      </c>
      <c r="AT1078" s="30" t="s">
        <v>195</v>
      </c>
      <c r="AU1078" s="30" t="s">
        <v>128</v>
      </c>
      <c r="AY1078" s="30" t="s">
        <v>120</v>
      </c>
      <c r="BE1078" s="80">
        <f>IF(U1078="základní",N1078,0)</f>
        <v>0</v>
      </c>
      <c r="BF1078" s="80">
        <f>IF(U1078="snížená",N1078,0)</f>
        <v>0</v>
      </c>
      <c r="BG1078" s="80">
        <f>IF(U1078="zákl. přenesená",N1078,0)</f>
        <v>0</v>
      </c>
      <c r="BH1078" s="80">
        <f>IF(U1078="sníž. přenesená",N1078,0)</f>
        <v>0</v>
      </c>
      <c r="BI1078" s="80">
        <f>IF(U1078="nulová",N1078,0)</f>
        <v>0</v>
      </c>
      <c r="BJ1078" s="30" t="s">
        <v>118</v>
      </c>
      <c r="BK1078" s="80">
        <f>ROUND(L1078*K1078,2)</f>
        <v>0</v>
      </c>
      <c r="BL1078" s="30" t="s">
        <v>194</v>
      </c>
    </row>
    <row r="1079" spans="2:64" s="86" customFormat="1" ht="22.5" customHeight="1" x14ac:dyDescent="0.25">
      <c r="B1079" s="81"/>
      <c r="C1079" s="440"/>
      <c r="D1079" s="440"/>
      <c r="E1079" s="83" t="s">
        <v>125</v>
      </c>
      <c r="F1079" s="661" t="s">
        <v>1501</v>
      </c>
      <c r="G1079" s="662"/>
      <c r="H1079" s="662"/>
      <c r="I1079" s="662"/>
      <c r="J1079" s="440"/>
      <c r="K1079" s="84">
        <v>18.402999999999999</v>
      </c>
      <c r="L1079" s="440"/>
      <c r="M1079" s="440"/>
      <c r="N1079" s="440"/>
      <c r="O1079" s="440"/>
      <c r="P1079" s="440"/>
      <c r="Q1079" s="440"/>
      <c r="R1079" s="85"/>
      <c r="T1079" s="87"/>
      <c r="U1079" s="440"/>
      <c r="V1079" s="440"/>
      <c r="W1079" s="440"/>
      <c r="X1079" s="440"/>
      <c r="Y1079" s="440"/>
      <c r="Z1079" s="440"/>
      <c r="AA1079" s="88"/>
      <c r="AT1079" s="89" t="s">
        <v>130</v>
      </c>
      <c r="AU1079" s="89" t="s">
        <v>128</v>
      </c>
      <c r="AV1079" s="86" t="s">
        <v>128</v>
      </c>
      <c r="AW1079" s="86" t="s">
        <v>131</v>
      </c>
      <c r="AX1079" s="86" t="s">
        <v>118</v>
      </c>
      <c r="AY1079" s="89" t="s">
        <v>120</v>
      </c>
    </row>
    <row r="1080" spans="2:64" s="17" customFormat="1" ht="31.5" customHeight="1" x14ac:dyDescent="0.25">
      <c r="B1080" s="70"/>
      <c r="C1080" s="71" t="s">
        <v>1502</v>
      </c>
      <c r="D1080" s="71" t="s">
        <v>121</v>
      </c>
      <c r="E1080" s="72" t="s">
        <v>1503</v>
      </c>
      <c r="F1080" s="671" t="s">
        <v>1504</v>
      </c>
      <c r="G1080" s="667"/>
      <c r="H1080" s="667"/>
      <c r="I1080" s="667"/>
      <c r="J1080" s="73" t="s">
        <v>172</v>
      </c>
      <c r="K1080" s="74">
        <v>17.695</v>
      </c>
      <c r="L1080" s="666"/>
      <c r="M1080" s="667"/>
      <c r="N1080" s="666">
        <f>ROUND(L1080*K1080,2)</f>
        <v>0</v>
      </c>
      <c r="O1080" s="667"/>
      <c r="P1080" s="667"/>
      <c r="Q1080" s="667"/>
      <c r="R1080" s="75"/>
      <c r="T1080" s="76" t="s">
        <v>125</v>
      </c>
      <c r="U1080" s="77" t="s">
        <v>126</v>
      </c>
      <c r="V1080" s="78">
        <v>0.1</v>
      </c>
      <c r="W1080" s="78">
        <f>V1080*K1080</f>
        <v>1.7695000000000001</v>
      </c>
      <c r="X1080" s="78">
        <v>0</v>
      </c>
      <c r="Y1080" s="78">
        <f>X1080*K1080</f>
        <v>0</v>
      </c>
      <c r="Z1080" s="78">
        <v>0</v>
      </c>
      <c r="AA1080" s="79">
        <f>Z1080*K1080</f>
        <v>0</v>
      </c>
      <c r="AR1080" s="30" t="s">
        <v>194</v>
      </c>
      <c r="AT1080" s="30" t="s">
        <v>121</v>
      </c>
      <c r="AU1080" s="30" t="s">
        <v>128</v>
      </c>
      <c r="AY1080" s="30" t="s">
        <v>120</v>
      </c>
      <c r="BE1080" s="80">
        <f>IF(U1080="základní",N1080,0)</f>
        <v>0</v>
      </c>
      <c r="BF1080" s="80">
        <f>IF(U1080="snížená",N1080,0)</f>
        <v>0</v>
      </c>
      <c r="BG1080" s="80">
        <f>IF(U1080="zákl. přenesená",N1080,0)</f>
        <v>0</v>
      </c>
      <c r="BH1080" s="80">
        <f>IF(U1080="sníž. přenesená",N1080,0)</f>
        <v>0</v>
      </c>
      <c r="BI1080" s="80">
        <f>IF(U1080="nulová",N1080,0)</f>
        <v>0</v>
      </c>
      <c r="BJ1080" s="30" t="s">
        <v>118</v>
      </c>
      <c r="BK1080" s="80">
        <f>ROUND(L1080*K1080,2)</f>
        <v>0</v>
      </c>
      <c r="BL1080" s="30" t="s">
        <v>194</v>
      </c>
    </row>
    <row r="1081" spans="2:64" s="86" customFormat="1" ht="22.5" customHeight="1" x14ac:dyDescent="0.25">
      <c r="B1081" s="81"/>
      <c r="C1081" s="440"/>
      <c r="D1081" s="440"/>
      <c r="E1081" s="83" t="s">
        <v>125</v>
      </c>
      <c r="F1081" s="661" t="s">
        <v>1505</v>
      </c>
      <c r="G1081" s="662"/>
      <c r="H1081" s="662"/>
      <c r="I1081" s="662"/>
      <c r="J1081" s="440"/>
      <c r="K1081" s="84">
        <v>17.695</v>
      </c>
      <c r="L1081" s="440"/>
      <c r="M1081" s="440"/>
      <c r="N1081" s="440"/>
      <c r="O1081" s="440"/>
      <c r="P1081" s="440"/>
      <c r="Q1081" s="440"/>
      <c r="R1081" s="85"/>
      <c r="T1081" s="87"/>
      <c r="U1081" s="440"/>
      <c r="V1081" s="440"/>
      <c r="W1081" s="440"/>
      <c r="X1081" s="440"/>
      <c r="Y1081" s="440"/>
      <c r="Z1081" s="440"/>
      <c r="AA1081" s="88"/>
      <c r="AT1081" s="89" t="s">
        <v>130</v>
      </c>
      <c r="AU1081" s="89" t="s">
        <v>128</v>
      </c>
      <c r="AV1081" s="86" t="s">
        <v>128</v>
      </c>
      <c r="AW1081" s="86" t="s">
        <v>131</v>
      </c>
      <c r="AX1081" s="86" t="s">
        <v>118</v>
      </c>
      <c r="AY1081" s="89" t="s">
        <v>120</v>
      </c>
    </row>
    <row r="1082" spans="2:64" s="17" customFormat="1" ht="31.5" customHeight="1" x14ac:dyDescent="0.25">
      <c r="B1082" s="70"/>
      <c r="C1082" s="71" t="s">
        <v>1506</v>
      </c>
      <c r="D1082" s="71" t="s">
        <v>121</v>
      </c>
      <c r="E1082" s="72" t="s">
        <v>1507</v>
      </c>
      <c r="F1082" s="671" t="s">
        <v>1508</v>
      </c>
      <c r="G1082" s="667"/>
      <c r="H1082" s="667"/>
      <c r="I1082" s="667"/>
      <c r="J1082" s="73" t="s">
        <v>172</v>
      </c>
      <c r="K1082" s="74">
        <v>17.695</v>
      </c>
      <c r="L1082" s="666"/>
      <c r="M1082" s="667"/>
      <c r="N1082" s="666">
        <f>ROUND(L1082*K1082,2)</f>
        <v>0</v>
      </c>
      <c r="O1082" s="667"/>
      <c r="P1082" s="667"/>
      <c r="Q1082" s="667"/>
      <c r="R1082" s="75"/>
      <c r="T1082" s="76" t="s">
        <v>125</v>
      </c>
      <c r="U1082" s="77" t="s">
        <v>126</v>
      </c>
      <c r="V1082" s="78">
        <v>0.3</v>
      </c>
      <c r="W1082" s="78">
        <f>V1082*K1082</f>
        <v>5.3084999999999996</v>
      </c>
      <c r="X1082" s="78">
        <v>7.1500000000000001E-3</v>
      </c>
      <c r="Y1082" s="78">
        <f>X1082*K1082</f>
        <v>0.12651925</v>
      </c>
      <c r="Z1082" s="78">
        <v>0</v>
      </c>
      <c r="AA1082" s="79">
        <f>Z1082*K1082</f>
        <v>0</v>
      </c>
      <c r="AR1082" s="30" t="s">
        <v>194</v>
      </c>
      <c r="AT1082" s="30" t="s">
        <v>121</v>
      </c>
      <c r="AU1082" s="30" t="s">
        <v>128</v>
      </c>
      <c r="AY1082" s="30" t="s">
        <v>120</v>
      </c>
      <c r="BE1082" s="80">
        <f>IF(U1082="základní",N1082,0)</f>
        <v>0</v>
      </c>
      <c r="BF1082" s="80">
        <f>IF(U1082="snížená",N1082,0)</f>
        <v>0</v>
      </c>
      <c r="BG1082" s="80">
        <f>IF(U1082="zákl. přenesená",N1082,0)</f>
        <v>0</v>
      </c>
      <c r="BH1082" s="80">
        <f>IF(U1082="sníž. přenesená",N1082,0)</f>
        <v>0</v>
      </c>
      <c r="BI1082" s="80">
        <f>IF(U1082="nulová",N1082,0)</f>
        <v>0</v>
      </c>
      <c r="BJ1082" s="30" t="s">
        <v>118</v>
      </c>
      <c r="BK1082" s="80">
        <f>ROUND(L1082*K1082,2)</f>
        <v>0</v>
      </c>
      <c r="BL1082" s="30" t="s">
        <v>194</v>
      </c>
    </row>
    <row r="1083" spans="2:64" s="86" customFormat="1" ht="31.5" customHeight="1" x14ac:dyDescent="0.25">
      <c r="B1083" s="81"/>
      <c r="C1083" s="440"/>
      <c r="D1083" s="440"/>
      <c r="E1083" s="83" t="s">
        <v>125</v>
      </c>
      <c r="F1083" s="661" t="s">
        <v>1509</v>
      </c>
      <c r="G1083" s="662"/>
      <c r="H1083" s="662"/>
      <c r="I1083" s="662"/>
      <c r="J1083" s="440"/>
      <c r="K1083" s="84">
        <v>6.4480000000000004</v>
      </c>
      <c r="L1083" s="440"/>
      <c r="M1083" s="440"/>
      <c r="N1083" s="440"/>
      <c r="O1083" s="440"/>
      <c r="P1083" s="440"/>
      <c r="Q1083" s="440"/>
      <c r="R1083" s="85"/>
      <c r="T1083" s="87"/>
      <c r="U1083" s="440"/>
      <c r="V1083" s="440"/>
      <c r="W1083" s="440"/>
      <c r="X1083" s="440"/>
      <c r="Y1083" s="440"/>
      <c r="Z1083" s="440"/>
      <c r="AA1083" s="88"/>
      <c r="AT1083" s="89" t="s">
        <v>130</v>
      </c>
      <c r="AU1083" s="89" t="s">
        <v>128</v>
      </c>
      <c r="AV1083" s="86" t="s">
        <v>128</v>
      </c>
      <c r="AW1083" s="86" t="s">
        <v>131</v>
      </c>
      <c r="AX1083" s="86" t="s">
        <v>119</v>
      </c>
      <c r="AY1083" s="89" t="s">
        <v>120</v>
      </c>
    </row>
    <row r="1084" spans="2:64" s="86" customFormat="1" ht="31.5" customHeight="1" x14ac:dyDescent="0.25">
      <c r="B1084" s="81"/>
      <c r="C1084" s="440"/>
      <c r="D1084" s="440"/>
      <c r="E1084" s="83" t="s">
        <v>125</v>
      </c>
      <c r="F1084" s="663" t="s">
        <v>1510</v>
      </c>
      <c r="G1084" s="662"/>
      <c r="H1084" s="662"/>
      <c r="I1084" s="662"/>
      <c r="J1084" s="440"/>
      <c r="K1084" s="84">
        <v>4.1660000000000004</v>
      </c>
      <c r="L1084" s="440"/>
      <c r="M1084" s="440"/>
      <c r="N1084" s="440"/>
      <c r="O1084" s="440"/>
      <c r="P1084" s="440"/>
      <c r="Q1084" s="440"/>
      <c r="R1084" s="85"/>
      <c r="T1084" s="87"/>
      <c r="U1084" s="440"/>
      <c r="V1084" s="440"/>
      <c r="W1084" s="440"/>
      <c r="X1084" s="440"/>
      <c r="Y1084" s="440"/>
      <c r="Z1084" s="440"/>
      <c r="AA1084" s="88"/>
      <c r="AT1084" s="89" t="s">
        <v>130</v>
      </c>
      <c r="AU1084" s="89" t="s">
        <v>128</v>
      </c>
      <c r="AV1084" s="86" t="s">
        <v>128</v>
      </c>
      <c r="AW1084" s="86" t="s">
        <v>131</v>
      </c>
      <c r="AX1084" s="86" t="s">
        <v>119</v>
      </c>
      <c r="AY1084" s="89" t="s">
        <v>120</v>
      </c>
    </row>
    <row r="1085" spans="2:64" s="86" customFormat="1" ht="31.5" customHeight="1" x14ac:dyDescent="0.25">
      <c r="B1085" s="81"/>
      <c r="C1085" s="440"/>
      <c r="D1085" s="440"/>
      <c r="E1085" s="83" t="s">
        <v>125</v>
      </c>
      <c r="F1085" s="663" t="s">
        <v>1110</v>
      </c>
      <c r="G1085" s="662"/>
      <c r="H1085" s="662"/>
      <c r="I1085" s="662"/>
      <c r="J1085" s="440"/>
      <c r="K1085" s="84">
        <v>2.7789999999999999</v>
      </c>
      <c r="L1085" s="440"/>
      <c r="M1085" s="440"/>
      <c r="N1085" s="440"/>
      <c r="O1085" s="440"/>
      <c r="P1085" s="440"/>
      <c r="Q1085" s="440"/>
      <c r="R1085" s="85"/>
      <c r="T1085" s="87"/>
      <c r="U1085" s="440"/>
      <c r="V1085" s="440"/>
      <c r="W1085" s="440"/>
      <c r="X1085" s="440"/>
      <c r="Y1085" s="440"/>
      <c r="Z1085" s="440"/>
      <c r="AA1085" s="88"/>
      <c r="AT1085" s="89" t="s">
        <v>130</v>
      </c>
      <c r="AU1085" s="89" t="s">
        <v>128</v>
      </c>
      <c r="AV1085" s="86" t="s">
        <v>128</v>
      </c>
      <c r="AW1085" s="86" t="s">
        <v>131</v>
      </c>
      <c r="AX1085" s="86" t="s">
        <v>119</v>
      </c>
      <c r="AY1085" s="89" t="s">
        <v>120</v>
      </c>
    </row>
    <row r="1086" spans="2:64" s="86" customFormat="1" ht="31.5" customHeight="1" x14ac:dyDescent="0.25">
      <c r="B1086" s="81"/>
      <c r="C1086" s="440"/>
      <c r="D1086" s="440"/>
      <c r="E1086" s="83" t="s">
        <v>125</v>
      </c>
      <c r="F1086" s="663" t="s">
        <v>1111</v>
      </c>
      <c r="G1086" s="662"/>
      <c r="H1086" s="662"/>
      <c r="I1086" s="662"/>
      <c r="J1086" s="440"/>
      <c r="K1086" s="84">
        <v>1.98</v>
      </c>
      <c r="L1086" s="440"/>
      <c r="M1086" s="440"/>
      <c r="N1086" s="440"/>
      <c r="O1086" s="440"/>
      <c r="P1086" s="440"/>
      <c r="Q1086" s="440"/>
      <c r="R1086" s="85"/>
      <c r="T1086" s="87"/>
      <c r="U1086" s="440"/>
      <c r="V1086" s="440"/>
      <c r="W1086" s="440"/>
      <c r="X1086" s="440"/>
      <c r="Y1086" s="440"/>
      <c r="Z1086" s="440"/>
      <c r="AA1086" s="88"/>
      <c r="AT1086" s="89" t="s">
        <v>130</v>
      </c>
      <c r="AU1086" s="89" t="s">
        <v>128</v>
      </c>
      <c r="AV1086" s="86" t="s">
        <v>128</v>
      </c>
      <c r="AW1086" s="86" t="s">
        <v>131</v>
      </c>
      <c r="AX1086" s="86" t="s">
        <v>119</v>
      </c>
      <c r="AY1086" s="89" t="s">
        <v>120</v>
      </c>
    </row>
    <row r="1087" spans="2:64" s="86" customFormat="1" ht="31.5" customHeight="1" x14ac:dyDescent="0.25">
      <c r="B1087" s="81"/>
      <c r="C1087" s="440"/>
      <c r="D1087" s="440"/>
      <c r="E1087" s="83" t="s">
        <v>125</v>
      </c>
      <c r="F1087" s="663" t="s">
        <v>1112</v>
      </c>
      <c r="G1087" s="662"/>
      <c r="H1087" s="662"/>
      <c r="I1087" s="662"/>
      <c r="J1087" s="440"/>
      <c r="K1087" s="84">
        <v>2.3220000000000001</v>
      </c>
      <c r="L1087" s="440"/>
      <c r="M1087" s="440"/>
      <c r="N1087" s="440"/>
      <c r="O1087" s="440"/>
      <c r="P1087" s="440"/>
      <c r="Q1087" s="440"/>
      <c r="R1087" s="85"/>
      <c r="T1087" s="87"/>
      <c r="U1087" s="440"/>
      <c r="V1087" s="440"/>
      <c r="W1087" s="440"/>
      <c r="X1087" s="440"/>
      <c r="Y1087" s="440"/>
      <c r="Z1087" s="440"/>
      <c r="AA1087" s="88"/>
      <c r="AT1087" s="89" t="s">
        <v>130</v>
      </c>
      <c r="AU1087" s="89" t="s">
        <v>128</v>
      </c>
      <c r="AV1087" s="86" t="s">
        <v>128</v>
      </c>
      <c r="AW1087" s="86" t="s">
        <v>131</v>
      </c>
      <c r="AX1087" s="86" t="s">
        <v>119</v>
      </c>
      <c r="AY1087" s="89" t="s">
        <v>120</v>
      </c>
    </row>
    <row r="1088" spans="2:64" s="95" customFormat="1" ht="22.5" customHeight="1" x14ac:dyDescent="0.25">
      <c r="B1088" s="90"/>
      <c r="C1088" s="441"/>
      <c r="D1088" s="441"/>
      <c r="E1088" s="92" t="s">
        <v>125</v>
      </c>
      <c r="F1088" s="664" t="s">
        <v>146</v>
      </c>
      <c r="G1088" s="665"/>
      <c r="H1088" s="665"/>
      <c r="I1088" s="665"/>
      <c r="J1088" s="441"/>
      <c r="K1088" s="93">
        <v>17.695</v>
      </c>
      <c r="L1088" s="441"/>
      <c r="M1088" s="441"/>
      <c r="N1088" s="441"/>
      <c r="O1088" s="441"/>
      <c r="P1088" s="441"/>
      <c r="Q1088" s="441"/>
      <c r="R1088" s="94"/>
      <c r="T1088" s="96"/>
      <c r="U1088" s="441"/>
      <c r="V1088" s="441"/>
      <c r="W1088" s="441"/>
      <c r="X1088" s="441"/>
      <c r="Y1088" s="441"/>
      <c r="Z1088" s="441"/>
      <c r="AA1088" s="97"/>
      <c r="AT1088" s="98" t="s">
        <v>130</v>
      </c>
      <c r="AU1088" s="98" t="s">
        <v>128</v>
      </c>
      <c r="AV1088" s="95" t="s">
        <v>127</v>
      </c>
      <c r="AW1088" s="95" t="s">
        <v>131</v>
      </c>
      <c r="AX1088" s="95" t="s">
        <v>118</v>
      </c>
      <c r="AY1088" s="98" t="s">
        <v>120</v>
      </c>
    </row>
    <row r="1089" spans="2:64" s="17" customFormat="1" ht="31.5" customHeight="1" x14ac:dyDescent="0.25">
      <c r="B1089" s="70"/>
      <c r="C1089" s="71" t="s">
        <v>1511</v>
      </c>
      <c r="D1089" s="71" t="s">
        <v>121</v>
      </c>
      <c r="E1089" s="72" t="s">
        <v>1512</v>
      </c>
      <c r="F1089" s="671" t="s">
        <v>1513</v>
      </c>
      <c r="G1089" s="667"/>
      <c r="H1089" s="667"/>
      <c r="I1089" s="667"/>
      <c r="J1089" s="73" t="s">
        <v>191</v>
      </c>
      <c r="K1089" s="74">
        <v>0.60299999999999998</v>
      </c>
      <c r="L1089" s="666"/>
      <c r="M1089" s="667"/>
      <c r="N1089" s="666">
        <f>ROUND(L1089*K1089,2)</f>
        <v>0</v>
      </c>
      <c r="O1089" s="667"/>
      <c r="P1089" s="667"/>
      <c r="Q1089" s="667"/>
      <c r="R1089" s="75"/>
      <c r="T1089" s="76" t="s">
        <v>125</v>
      </c>
      <c r="U1089" s="77" t="s">
        <v>126</v>
      </c>
      <c r="V1089" s="78">
        <v>1.5980000000000001</v>
      </c>
      <c r="W1089" s="78">
        <f>V1089*K1089</f>
        <v>0.96359400000000006</v>
      </c>
      <c r="X1089" s="78">
        <v>0</v>
      </c>
      <c r="Y1089" s="78">
        <f>X1089*K1089</f>
        <v>0</v>
      </c>
      <c r="Z1089" s="78">
        <v>0</v>
      </c>
      <c r="AA1089" s="79">
        <f>Z1089*K1089</f>
        <v>0</v>
      </c>
      <c r="AR1089" s="30" t="s">
        <v>194</v>
      </c>
      <c r="AT1089" s="30" t="s">
        <v>121</v>
      </c>
      <c r="AU1089" s="30" t="s">
        <v>128</v>
      </c>
      <c r="AY1089" s="30" t="s">
        <v>120</v>
      </c>
      <c r="BE1089" s="80">
        <f>IF(U1089="základní",N1089,0)</f>
        <v>0</v>
      </c>
      <c r="BF1089" s="80">
        <f>IF(U1089="snížená",N1089,0)</f>
        <v>0</v>
      </c>
      <c r="BG1089" s="80">
        <f>IF(U1089="zákl. přenesená",N1089,0)</f>
        <v>0</v>
      </c>
      <c r="BH1089" s="80">
        <f>IF(U1089="sníž. přenesená",N1089,0)</f>
        <v>0</v>
      </c>
      <c r="BI1089" s="80">
        <f>IF(U1089="nulová",N1089,0)</f>
        <v>0</v>
      </c>
      <c r="BJ1089" s="30" t="s">
        <v>118</v>
      </c>
      <c r="BK1089" s="80">
        <f>ROUND(L1089*K1089,2)</f>
        <v>0</v>
      </c>
      <c r="BL1089" s="30" t="s">
        <v>194</v>
      </c>
    </row>
    <row r="1090" spans="2:64" s="17" customFormat="1" ht="31.5" customHeight="1" x14ac:dyDescent="0.25">
      <c r="B1090" s="70"/>
      <c r="C1090" s="71" t="s">
        <v>1514</v>
      </c>
      <c r="D1090" s="71" t="s">
        <v>121</v>
      </c>
      <c r="E1090" s="72" t="s">
        <v>1515</v>
      </c>
      <c r="F1090" s="671" t="s">
        <v>1516</v>
      </c>
      <c r="G1090" s="667"/>
      <c r="H1090" s="667"/>
      <c r="I1090" s="667"/>
      <c r="J1090" s="73" t="s">
        <v>532</v>
      </c>
      <c r="K1090" s="74">
        <v>41.92</v>
      </c>
      <c r="L1090" s="666"/>
      <c r="M1090" s="667"/>
      <c r="N1090" s="666">
        <f>ROUND(L1090*K1090,2)</f>
        <v>0</v>
      </c>
      <c r="O1090" s="667"/>
      <c r="P1090" s="667"/>
      <c r="Q1090" s="667"/>
      <c r="R1090" s="75"/>
      <c r="T1090" s="76" t="s">
        <v>125</v>
      </c>
      <c r="U1090" s="77" t="s">
        <v>126</v>
      </c>
      <c r="V1090" s="78">
        <v>6.9000000000000006E-2</v>
      </c>
      <c r="W1090" s="78">
        <f>V1090*K1090</f>
        <v>2.8924800000000004</v>
      </c>
      <c r="X1090" s="78">
        <v>0</v>
      </c>
      <c r="Y1090" s="78">
        <f>X1090*K1090</f>
        <v>0</v>
      </c>
      <c r="Z1090" s="78">
        <v>3.2499999999999999E-3</v>
      </c>
      <c r="AA1090" s="79">
        <f>Z1090*K1090</f>
        <v>0.13624</v>
      </c>
      <c r="AR1090" s="30" t="s">
        <v>194</v>
      </c>
      <c r="AT1090" s="30" t="s">
        <v>121</v>
      </c>
      <c r="AU1090" s="30" t="s">
        <v>128</v>
      </c>
      <c r="AY1090" s="30" t="s">
        <v>120</v>
      </c>
      <c r="BE1090" s="80">
        <f>IF(U1090="základní",N1090,0)</f>
        <v>0</v>
      </c>
      <c r="BF1090" s="80">
        <f>IF(U1090="snížená",N1090,0)</f>
        <v>0</v>
      </c>
      <c r="BG1090" s="80">
        <f>IF(U1090="zákl. přenesená",N1090,0)</f>
        <v>0</v>
      </c>
      <c r="BH1090" s="80">
        <f>IF(U1090="sníž. přenesená",N1090,0)</f>
        <v>0</v>
      </c>
      <c r="BI1090" s="80">
        <f>IF(U1090="nulová",N1090,0)</f>
        <v>0</v>
      </c>
      <c r="BJ1090" s="30" t="s">
        <v>118</v>
      </c>
      <c r="BK1090" s="80">
        <f>ROUND(L1090*K1090,2)</f>
        <v>0</v>
      </c>
      <c r="BL1090" s="30" t="s">
        <v>194</v>
      </c>
    </row>
    <row r="1091" spans="2:64" s="86" customFormat="1" ht="31.5" customHeight="1" x14ac:dyDescent="0.25">
      <c r="B1091" s="81"/>
      <c r="C1091" s="440"/>
      <c r="D1091" s="440"/>
      <c r="E1091" s="83" t="s">
        <v>125</v>
      </c>
      <c r="F1091" s="661" t="s">
        <v>1517</v>
      </c>
      <c r="G1091" s="662"/>
      <c r="H1091" s="662"/>
      <c r="I1091" s="662"/>
      <c r="J1091" s="440"/>
      <c r="K1091" s="84">
        <v>8.59</v>
      </c>
      <c r="L1091" s="440"/>
      <c r="M1091" s="440"/>
      <c r="N1091" s="440"/>
      <c r="O1091" s="440"/>
      <c r="P1091" s="440"/>
      <c r="Q1091" s="440"/>
      <c r="R1091" s="85"/>
      <c r="T1091" s="87"/>
      <c r="U1091" s="440"/>
      <c r="V1091" s="440"/>
      <c r="W1091" s="440"/>
      <c r="X1091" s="440"/>
      <c r="Y1091" s="440"/>
      <c r="Z1091" s="440"/>
      <c r="AA1091" s="88"/>
      <c r="AT1091" s="89" t="s">
        <v>130</v>
      </c>
      <c r="AU1091" s="89" t="s">
        <v>128</v>
      </c>
      <c r="AV1091" s="86" t="s">
        <v>128</v>
      </c>
      <c r="AW1091" s="86" t="s">
        <v>131</v>
      </c>
      <c r="AX1091" s="86" t="s">
        <v>119</v>
      </c>
      <c r="AY1091" s="89" t="s">
        <v>120</v>
      </c>
    </row>
    <row r="1092" spans="2:64" s="86" customFormat="1" ht="31.5" customHeight="1" x14ac:dyDescent="0.25">
      <c r="B1092" s="81"/>
      <c r="C1092" s="440"/>
      <c r="D1092" s="440"/>
      <c r="E1092" s="83" t="s">
        <v>125</v>
      </c>
      <c r="F1092" s="663" t="s">
        <v>1518</v>
      </c>
      <c r="G1092" s="662"/>
      <c r="H1092" s="662"/>
      <c r="I1092" s="662"/>
      <c r="J1092" s="440"/>
      <c r="K1092" s="84">
        <v>13.04</v>
      </c>
      <c r="L1092" s="440"/>
      <c r="M1092" s="440"/>
      <c r="N1092" s="440"/>
      <c r="O1092" s="440"/>
      <c r="P1092" s="440"/>
      <c r="Q1092" s="440"/>
      <c r="R1092" s="85"/>
      <c r="T1092" s="87"/>
      <c r="U1092" s="440"/>
      <c r="V1092" s="440"/>
      <c r="W1092" s="440"/>
      <c r="X1092" s="440"/>
      <c r="Y1092" s="440"/>
      <c r="Z1092" s="440"/>
      <c r="AA1092" s="88"/>
      <c r="AT1092" s="89" t="s">
        <v>130</v>
      </c>
      <c r="AU1092" s="89" t="s">
        <v>128</v>
      </c>
      <c r="AV1092" s="86" t="s">
        <v>128</v>
      </c>
      <c r="AW1092" s="86" t="s">
        <v>131</v>
      </c>
      <c r="AX1092" s="86" t="s">
        <v>119</v>
      </c>
      <c r="AY1092" s="89" t="s">
        <v>120</v>
      </c>
    </row>
    <row r="1093" spans="2:64" s="86" customFormat="1" ht="31.5" customHeight="1" x14ac:dyDescent="0.25">
      <c r="B1093" s="81"/>
      <c r="C1093" s="440"/>
      <c r="D1093" s="440"/>
      <c r="E1093" s="83" t="s">
        <v>125</v>
      </c>
      <c r="F1093" s="663" t="s">
        <v>1519</v>
      </c>
      <c r="G1093" s="662"/>
      <c r="H1093" s="662"/>
      <c r="I1093" s="662"/>
      <c r="J1093" s="440"/>
      <c r="K1093" s="84">
        <v>7.22</v>
      </c>
      <c r="L1093" s="440"/>
      <c r="M1093" s="440"/>
      <c r="N1093" s="440"/>
      <c r="O1093" s="440"/>
      <c r="P1093" s="440"/>
      <c r="Q1093" s="440"/>
      <c r="R1093" s="85"/>
      <c r="T1093" s="87"/>
      <c r="U1093" s="440"/>
      <c r="V1093" s="440"/>
      <c r="W1093" s="440"/>
      <c r="X1093" s="440"/>
      <c r="Y1093" s="440"/>
      <c r="Z1093" s="440"/>
      <c r="AA1093" s="88"/>
      <c r="AT1093" s="89" t="s">
        <v>130</v>
      </c>
      <c r="AU1093" s="89" t="s">
        <v>128</v>
      </c>
      <c r="AV1093" s="86" t="s">
        <v>128</v>
      </c>
      <c r="AW1093" s="86" t="s">
        <v>131</v>
      </c>
      <c r="AX1093" s="86" t="s">
        <v>119</v>
      </c>
      <c r="AY1093" s="89" t="s">
        <v>120</v>
      </c>
    </row>
    <row r="1094" spans="2:64" s="86" customFormat="1" ht="31.5" customHeight="1" x14ac:dyDescent="0.25">
      <c r="B1094" s="81"/>
      <c r="C1094" s="440"/>
      <c r="D1094" s="440"/>
      <c r="E1094" s="83" t="s">
        <v>125</v>
      </c>
      <c r="F1094" s="663" t="s">
        <v>1520</v>
      </c>
      <c r="G1094" s="662"/>
      <c r="H1094" s="662"/>
      <c r="I1094" s="662"/>
      <c r="J1094" s="440"/>
      <c r="K1094" s="84">
        <v>4.68</v>
      </c>
      <c r="L1094" s="440"/>
      <c r="M1094" s="440"/>
      <c r="N1094" s="440"/>
      <c r="O1094" s="440"/>
      <c r="P1094" s="440"/>
      <c r="Q1094" s="440"/>
      <c r="R1094" s="85"/>
      <c r="T1094" s="87"/>
      <c r="U1094" s="440"/>
      <c r="V1094" s="440"/>
      <c r="W1094" s="440"/>
      <c r="X1094" s="440"/>
      <c r="Y1094" s="440"/>
      <c r="Z1094" s="440"/>
      <c r="AA1094" s="88"/>
      <c r="AT1094" s="89" t="s">
        <v>130</v>
      </c>
      <c r="AU1094" s="89" t="s">
        <v>128</v>
      </c>
      <c r="AV1094" s="86" t="s">
        <v>128</v>
      </c>
      <c r="AW1094" s="86" t="s">
        <v>131</v>
      </c>
      <c r="AX1094" s="86" t="s">
        <v>119</v>
      </c>
      <c r="AY1094" s="89" t="s">
        <v>120</v>
      </c>
    </row>
    <row r="1095" spans="2:64" s="86" customFormat="1" ht="31.5" customHeight="1" x14ac:dyDescent="0.25">
      <c r="B1095" s="81"/>
      <c r="C1095" s="440"/>
      <c r="D1095" s="440"/>
      <c r="E1095" s="83" t="s">
        <v>125</v>
      </c>
      <c r="F1095" s="663" t="s">
        <v>1521</v>
      </c>
      <c r="G1095" s="662"/>
      <c r="H1095" s="662"/>
      <c r="I1095" s="662"/>
      <c r="J1095" s="440"/>
      <c r="K1095" s="84">
        <v>5.6</v>
      </c>
      <c r="L1095" s="440"/>
      <c r="M1095" s="440"/>
      <c r="N1095" s="440"/>
      <c r="O1095" s="440"/>
      <c r="P1095" s="440"/>
      <c r="Q1095" s="440"/>
      <c r="R1095" s="85"/>
      <c r="T1095" s="87"/>
      <c r="U1095" s="440"/>
      <c r="V1095" s="440"/>
      <c r="W1095" s="440"/>
      <c r="X1095" s="440"/>
      <c r="Y1095" s="440"/>
      <c r="Z1095" s="440"/>
      <c r="AA1095" s="88"/>
      <c r="AT1095" s="89" t="s">
        <v>130</v>
      </c>
      <c r="AU1095" s="89" t="s">
        <v>128</v>
      </c>
      <c r="AV1095" s="86" t="s">
        <v>128</v>
      </c>
      <c r="AW1095" s="86" t="s">
        <v>131</v>
      </c>
      <c r="AX1095" s="86" t="s">
        <v>119</v>
      </c>
      <c r="AY1095" s="89" t="s">
        <v>120</v>
      </c>
    </row>
    <row r="1096" spans="2:64" s="86" customFormat="1" ht="31.5" customHeight="1" x14ac:dyDescent="0.25">
      <c r="B1096" s="81"/>
      <c r="C1096" s="440"/>
      <c r="D1096" s="440"/>
      <c r="E1096" s="83" t="s">
        <v>125</v>
      </c>
      <c r="F1096" s="663" t="s">
        <v>1522</v>
      </c>
      <c r="G1096" s="662"/>
      <c r="H1096" s="662"/>
      <c r="I1096" s="662"/>
      <c r="J1096" s="440"/>
      <c r="K1096" s="84">
        <v>2.79</v>
      </c>
      <c r="L1096" s="440"/>
      <c r="M1096" s="440"/>
      <c r="N1096" s="440"/>
      <c r="O1096" s="440"/>
      <c r="P1096" s="440"/>
      <c r="Q1096" s="440"/>
      <c r="R1096" s="85"/>
      <c r="T1096" s="87"/>
      <c r="U1096" s="440"/>
      <c r="V1096" s="440"/>
      <c r="W1096" s="440"/>
      <c r="X1096" s="440"/>
      <c r="Y1096" s="440"/>
      <c r="Z1096" s="440"/>
      <c r="AA1096" s="88"/>
      <c r="AT1096" s="89" t="s">
        <v>130</v>
      </c>
      <c r="AU1096" s="89" t="s">
        <v>128</v>
      </c>
      <c r="AV1096" s="86" t="s">
        <v>128</v>
      </c>
      <c r="AW1096" s="86" t="s">
        <v>131</v>
      </c>
      <c r="AX1096" s="86" t="s">
        <v>119</v>
      </c>
      <c r="AY1096" s="89" t="s">
        <v>120</v>
      </c>
    </row>
    <row r="1097" spans="2:64" s="95" customFormat="1" ht="22.5" customHeight="1" x14ac:dyDescent="0.25">
      <c r="B1097" s="90"/>
      <c r="C1097" s="441"/>
      <c r="D1097" s="441"/>
      <c r="E1097" s="92" t="s">
        <v>125</v>
      </c>
      <c r="F1097" s="664" t="s">
        <v>146</v>
      </c>
      <c r="G1097" s="665"/>
      <c r="H1097" s="665"/>
      <c r="I1097" s="665"/>
      <c r="J1097" s="441"/>
      <c r="K1097" s="93">
        <v>41.92</v>
      </c>
      <c r="L1097" s="441"/>
      <c r="M1097" s="441"/>
      <c r="N1097" s="441"/>
      <c r="O1097" s="441"/>
      <c r="P1097" s="441"/>
      <c r="Q1097" s="441"/>
      <c r="R1097" s="94"/>
      <c r="T1097" s="96"/>
      <c r="U1097" s="441"/>
      <c r="V1097" s="441"/>
      <c r="W1097" s="441"/>
      <c r="X1097" s="441"/>
      <c r="Y1097" s="441"/>
      <c r="Z1097" s="441"/>
      <c r="AA1097" s="97"/>
      <c r="AT1097" s="98" t="s">
        <v>130</v>
      </c>
      <c r="AU1097" s="98" t="s">
        <v>128</v>
      </c>
      <c r="AV1097" s="95" t="s">
        <v>127</v>
      </c>
      <c r="AW1097" s="95" t="s">
        <v>131</v>
      </c>
      <c r="AX1097" s="95" t="s">
        <v>118</v>
      </c>
      <c r="AY1097" s="98" t="s">
        <v>120</v>
      </c>
    </row>
    <row r="1098" spans="2:64" s="17" customFormat="1" ht="31.5" customHeight="1" x14ac:dyDescent="0.25">
      <c r="B1098" s="70"/>
      <c r="C1098" s="71" t="s">
        <v>1523</v>
      </c>
      <c r="D1098" s="71" t="s">
        <v>121</v>
      </c>
      <c r="E1098" s="72" t="s">
        <v>1524</v>
      </c>
      <c r="F1098" s="671" t="s">
        <v>1525</v>
      </c>
      <c r="G1098" s="667"/>
      <c r="H1098" s="667"/>
      <c r="I1098" s="667"/>
      <c r="J1098" s="73" t="s">
        <v>172</v>
      </c>
      <c r="K1098" s="74">
        <v>17.3</v>
      </c>
      <c r="L1098" s="666"/>
      <c r="M1098" s="667"/>
      <c r="N1098" s="666">
        <f>ROUND(L1098*K1098,2)</f>
        <v>0</v>
      </c>
      <c r="O1098" s="667"/>
      <c r="P1098" s="667"/>
      <c r="Q1098" s="667"/>
      <c r="R1098" s="75"/>
      <c r="T1098" s="76" t="s">
        <v>125</v>
      </c>
      <c r="U1098" s="77" t="s">
        <v>126</v>
      </c>
      <c r="V1098" s="78">
        <v>0.23899999999999999</v>
      </c>
      <c r="W1098" s="78">
        <f>V1098*K1098</f>
        <v>4.1346999999999996</v>
      </c>
      <c r="X1098" s="78">
        <v>0</v>
      </c>
      <c r="Y1098" s="78">
        <f>X1098*K1098</f>
        <v>0</v>
      </c>
      <c r="Z1098" s="78">
        <v>2.7220000000000001E-2</v>
      </c>
      <c r="AA1098" s="79">
        <f>Z1098*K1098</f>
        <v>0.47090600000000005</v>
      </c>
      <c r="AR1098" s="30" t="s">
        <v>194</v>
      </c>
      <c r="AT1098" s="30" t="s">
        <v>121</v>
      </c>
      <c r="AU1098" s="30" t="s">
        <v>128</v>
      </c>
      <c r="AY1098" s="30" t="s">
        <v>120</v>
      </c>
      <c r="BE1098" s="80">
        <f>IF(U1098="základní",N1098,0)</f>
        <v>0</v>
      </c>
      <c r="BF1098" s="80">
        <f>IF(U1098="snížená",N1098,0)</f>
        <v>0</v>
      </c>
      <c r="BG1098" s="80">
        <f>IF(U1098="zákl. přenesená",N1098,0)</f>
        <v>0</v>
      </c>
      <c r="BH1098" s="80">
        <f>IF(U1098="sníž. přenesená",N1098,0)</f>
        <v>0</v>
      </c>
      <c r="BI1098" s="80">
        <f>IF(U1098="nulová",N1098,0)</f>
        <v>0</v>
      </c>
      <c r="BJ1098" s="30" t="s">
        <v>118</v>
      </c>
      <c r="BK1098" s="80">
        <f>ROUND(L1098*K1098,2)</f>
        <v>0</v>
      </c>
      <c r="BL1098" s="30" t="s">
        <v>194</v>
      </c>
    </row>
    <row r="1099" spans="2:64" s="86" customFormat="1" ht="22.5" customHeight="1" x14ac:dyDescent="0.25">
      <c r="B1099" s="81"/>
      <c r="C1099" s="440"/>
      <c r="D1099" s="440"/>
      <c r="E1099" s="83" t="s">
        <v>125</v>
      </c>
      <c r="F1099" s="661" t="s">
        <v>1526</v>
      </c>
      <c r="G1099" s="662"/>
      <c r="H1099" s="662"/>
      <c r="I1099" s="662"/>
      <c r="J1099" s="440"/>
      <c r="K1099" s="84">
        <v>6.5</v>
      </c>
      <c r="L1099" s="440"/>
      <c r="M1099" s="440"/>
      <c r="N1099" s="440"/>
      <c r="O1099" s="440"/>
      <c r="P1099" s="440"/>
      <c r="Q1099" s="440"/>
      <c r="R1099" s="85"/>
      <c r="T1099" s="87"/>
      <c r="U1099" s="440"/>
      <c r="V1099" s="440"/>
      <c r="W1099" s="440"/>
      <c r="X1099" s="440"/>
      <c r="Y1099" s="440"/>
      <c r="Z1099" s="440"/>
      <c r="AA1099" s="88"/>
      <c r="AT1099" s="89" t="s">
        <v>130</v>
      </c>
      <c r="AU1099" s="89" t="s">
        <v>128</v>
      </c>
      <c r="AV1099" s="86" t="s">
        <v>128</v>
      </c>
      <c r="AW1099" s="86" t="s">
        <v>131</v>
      </c>
      <c r="AX1099" s="86" t="s">
        <v>119</v>
      </c>
      <c r="AY1099" s="89" t="s">
        <v>120</v>
      </c>
    </row>
    <row r="1100" spans="2:64" s="86" customFormat="1" ht="22.5" customHeight="1" x14ac:dyDescent="0.25">
      <c r="B1100" s="81"/>
      <c r="C1100" s="440"/>
      <c r="D1100" s="440"/>
      <c r="E1100" s="83" t="s">
        <v>125</v>
      </c>
      <c r="F1100" s="663" t="s">
        <v>1527</v>
      </c>
      <c r="G1100" s="662"/>
      <c r="H1100" s="662"/>
      <c r="I1100" s="662"/>
      <c r="J1100" s="440"/>
      <c r="K1100" s="84">
        <v>3.7</v>
      </c>
      <c r="L1100" s="440"/>
      <c r="M1100" s="440"/>
      <c r="N1100" s="440"/>
      <c r="O1100" s="440"/>
      <c r="P1100" s="440"/>
      <c r="Q1100" s="440"/>
      <c r="R1100" s="85"/>
      <c r="T1100" s="87"/>
      <c r="U1100" s="440"/>
      <c r="V1100" s="440"/>
      <c r="W1100" s="440"/>
      <c r="X1100" s="440"/>
      <c r="Y1100" s="440"/>
      <c r="Z1100" s="440"/>
      <c r="AA1100" s="88"/>
      <c r="AT1100" s="89" t="s">
        <v>130</v>
      </c>
      <c r="AU1100" s="89" t="s">
        <v>128</v>
      </c>
      <c r="AV1100" s="86" t="s">
        <v>128</v>
      </c>
      <c r="AW1100" s="86" t="s">
        <v>131</v>
      </c>
      <c r="AX1100" s="86" t="s">
        <v>119</v>
      </c>
      <c r="AY1100" s="89" t="s">
        <v>120</v>
      </c>
    </row>
    <row r="1101" spans="2:64" s="86" customFormat="1" ht="22.5" customHeight="1" x14ac:dyDescent="0.25">
      <c r="B1101" s="81"/>
      <c r="C1101" s="440"/>
      <c r="D1101" s="440"/>
      <c r="E1101" s="83" t="s">
        <v>125</v>
      </c>
      <c r="F1101" s="663" t="s">
        <v>1528</v>
      </c>
      <c r="G1101" s="662"/>
      <c r="H1101" s="662"/>
      <c r="I1101" s="662"/>
      <c r="J1101" s="440"/>
      <c r="K1101" s="84">
        <v>2.8</v>
      </c>
      <c r="L1101" s="440"/>
      <c r="M1101" s="440"/>
      <c r="N1101" s="440"/>
      <c r="O1101" s="440"/>
      <c r="P1101" s="440"/>
      <c r="Q1101" s="440"/>
      <c r="R1101" s="85"/>
      <c r="T1101" s="87"/>
      <c r="U1101" s="440"/>
      <c r="V1101" s="440"/>
      <c r="W1101" s="440"/>
      <c r="X1101" s="440"/>
      <c r="Y1101" s="440"/>
      <c r="Z1101" s="440"/>
      <c r="AA1101" s="88"/>
      <c r="AT1101" s="89" t="s">
        <v>130</v>
      </c>
      <c r="AU1101" s="89" t="s">
        <v>128</v>
      </c>
      <c r="AV1101" s="86" t="s">
        <v>128</v>
      </c>
      <c r="AW1101" s="86" t="s">
        <v>131</v>
      </c>
      <c r="AX1101" s="86" t="s">
        <v>119</v>
      </c>
      <c r="AY1101" s="89" t="s">
        <v>120</v>
      </c>
    </row>
    <row r="1102" spans="2:64" s="86" customFormat="1" ht="22.5" customHeight="1" x14ac:dyDescent="0.25">
      <c r="B1102" s="81"/>
      <c r="C1102" s="440"/>
      <c r="D1102" s="440"/>
      <c r="E1102" s="83" t="s">
        <v>125</v>
      </c>
      <c r="F1102" s="663" t="s">
        <v>1529</v>
      </c>
      <c r="G1102" s="662"/>
      <c r="H1102" s="662"/>
      <c r="I1102" s="662"/>
      <c r="J1102" s="440"/>
      <c r="K1102" s="84">
        <v>2</v>
      </c>
      <c r="L1102" s="440"/>
      <c r="M1102" s="440"/>
      <c r="N1102" s="440"/>
      <c r="O1102" s="440"/>
      <c r="P1102" s="440"/>
      <c r="Q1102" s="440"/>
      <c r="R1102" s="85"/>
      <c r="T1102" s="87"/>
      <c r="U1102" s="440"/>
      <c r="V1102" s="440"/>
      <c r="W1102" s="440"/>
      <c r="X1102" s="440"/>
      <c r="Y1102" s="440"/>
      <c r="Z1102" s="440"/>
      <c r="AA1102" s="88"/>
      <c r="AT1102" s="89" t="s">
        <v>130</v>
      </c>
      <c r="AU1102" s="89" t="s">
        <v>128</v>
      </c>
      <c r="AV1102" s="86" t="s">
        <v>128</v>
      </c>
      <c r="AW1102" s="86" t="s">
        <v>131</v>
      </c>
      <c r="AX1102" s="86" t="s">
        <v>119</v>
      </c>
      <c r="AY1102" s="89" t="s">
        <v>120</v>
      </c>
    </row>
    <row r="1103" spans="2:64" s="86" customFormat="1" ht="22.5" customHeight="1" x14ac:dyDescent="0.25">
      <c r="B1103" s="81"/>
      <c r="C1103" s="440"/>
      <c r="D1103" s="440"/>
      <c r="E1103" s="83" t="s">
        <v>125</v>
      </c>
      <c r="F1103" s="663" t="s">
        <v>1530</v>
      </c>
      <c r="G1103" s="662"/>
      <c r="H1103" s="662"/>
      <c r="I1103" s="662"/>
      <c r="J1103" s="440"/>
      <c r="K1103" s="84">
        <v>2.2999999999999998</v>
      </c>
      <c r="L1103" s="440"/>
      <c r="M1103" s="440"/>
      <c r="N1103" s="440"/>
      <c r="O1103" s="440"/>
      <c r="P1103" s="440"/>
      <c r="Q1103" s="440"/>
      <c r="R1103" s="85"/>
      <c r="T1103" s="87"/>
      <c r="U1103" s="440"/>
      <c r="V1103" s="440"/>
      <c r="W1103" s="440"/>
      <c r="X1103" s="440"/>
      <c r="Y1103" s="440"/>
      <c r="Z1103" s="440"/>
      <c r="AA1103" s="88"/>
      <c r="AT1103" s="89" t="s">
        <v>130</v>
      </c>
      <c r="AU1103" s="89" t="s">
        <v>128</v>
      </c>
      <c r="AV1103" s="86" t="s">
        <v>128</v>
      </c>
      <c r="AW1103" s="86" t="s">
        <v>131</v>
      </c>
      <c r="AX1103" s="86" t="s">
        <v>119</v>
      </c>
      <c r="AY1103" s="89" t="s">
        <v>120</v>
      </c>
    </row>
    <row r="1104" spans="2:64" s="95" customFormat="1" ht="22.5" customHeight="1" x14ac:dyDescent="0.25">
      <c r="B1104" s="90"/>
      <c r="C1104" s="441"/>
      <c r="D1104" s="441"/>
      <c r="E1104" s="92" t="s">
        <v>125</v>
      </c>
      <c r="F1104" s="664" t="s">
        <v>146</v>
      </c>
      <c r="G1104" s="665"/>
      <c r="H1104" s="665"/>
      <c r="I1104" s="665"/>
      <c r="J1104" s="441"/>
      <c r="K1104" s="93">
        <v>17.3</v>
      </c>
      <c r="L1104" s="441"/>
      <c r="M1104" s="441"/>
      <c r="N1104" s="441"/>
      <c r="O1104" s="441"/>
      <c r="P1104" s="441"/>
      <c r="Q1104" s="441"/>
      <c r="R1104" s="94"/>
      <c r="T1104" s="96"/>
      <c r="U1104" s="441"/>
      <c r="V1104" s="441"/>
      <c r="W1104" s="441"/>
      <c r="X1104" s="441"/>
      <c r="Y1104" s="441"/>
      <c r="Z1104" s="441"/>
      <c r="AA1104" s="97"/>
      <c r="AT1104" s="98" t="s">
        <v>130</v>
      </c>
      <c r="AU1104" s="98" t="s">
        <v>128</v>
      </c>
      <c r="AV1104" s="95" t="s">
        <v>127</v>
      </c>
      <c r="AW1104" s="95" t="s">
        <v>131</v>
      </c>
      <c r="AX1104" s="95" t="s">
        <v>118</v>
      </c>
      <c r="AY1104" s="98" t="s">
        <v>120</v>
      </c>
    </row>
    <row r="1105" spans="2:64" s="62" customFormat="1" ht="29.85" customHeight="1" x14ac:dyDescent="0.3">
      <c r="B1105" s="58"/>
      <c r="C1105" s="59"/>
      <c r="D1105" s="69" t="s">
        <v>97</v>
      </c>
      <c r="E1105" s="69"/>
      <c r="F1105" s="69"/>
      <c r="G1105" s="69"/>
      <c r="H1105" s="69"/>
      <c r="I1105" s="69"/>
      <c r="J1105" s="69"/>
      <c r="K1105" s="69"/>
      <c r="L1105" s="69"/>
      <c r="M1105" s="69"/>
      <c r="N1105" s="659">
        <f>BK1105</f>
        <v>0</v>
      </c>
      <c r="O1105" s="660"/>
      <c r="P1105" s="660"/>
      <c r="Q1105" s="660"/>
      <c r="R1105" s="61"/>
      <c r="T1105" s="63"/>
      <c r="U1105" s="59"/>
      <c r="V1105" s="59"/>
      <c r="W1105" s="64">
        <f>SUM(W1106:W1135)</f>
        <v>31.646518000000004</v>
      </c>
      <c r="X1105" s="59"/>
      <c r="Y1105" s="64">
        <f>SUM(Y1106:Y1135)</f>
        <v>0.61075199999999996</v>
      </c>
      <c r="Z1105" s="59"/>
      <c r="AA1105" s="65">
        <f>SUM(AA1106:AA1135)</f>
        <v>7.7700000000000005E-2</v>
      </c>
      <c r="AR1105" s="66" t="s">
        <v>128</v>
      </c>
      <c r="AT1105" s="67" t="s">
        <v>117</v>
      </c>
      <c r="AU1105" s="67" t="s">
        <v>118</v>
      </c>
      <c r="AY1105" s="66" t="s">
        <v>120</v>
      </c>
      <c r="BK1105" s="68">
        <f>SUM(BK1106:BK1135)</f>
        <v>0</v>
      </c>
    </row>
    <row r="1106" spans="2:64" s="17" customFormat="1" ht="31.5" customHeight="1" x14ac:dyDescent="0.25">
      <c r="B1106" s="70"/>
      <c r="C1106" s="71" t="s">
        <v>1531</v>
      </c>
      <c r="D1106" s="71" t="s">
        <v>121</v>
      </c>
      <c r="E1106" s="72" t="s">
        <v>1532</v>
      </c>
      <c r="F1106" s="671" t="s">
        <v>1533</v>
      </c>
      <c r="G1106" s="667"/>
      <c r="H1106" s="667"/>
      <c r="I1106" s="667"/>
      <c r="J1106" s="73" t="s">
        <v>172</v>
      </c>
      <c r="K1106" s="74">
        <v>25.56</v>
      </c>
      <c r="L1106" s="666"/>
      <c r="M1106" s="667"/>
      <c r="N1106" s="666">
        <f>ROUND(L1106*K1106,2)</f>
        <v>0</v>
      </c>
      <c r="O1106" s="667"/>
      <c r="P1106" s="667"/>
      <c r="Q1106" s="667"/>
      <c r="R1106" s="75"/>
      <c r="T1106" s="76" t="s">
        <v>125</v>
      </c>
      <c r="U1106" s="77" t="s">
        <v>126</v>
      </c>
      <c r="V1106" s="78">
        <v>0.68600000000000005</v>
      </c>
      <c r="W1106" s="78">
        <f>V1106*K1106</f>
        <v>17.53416</v>
      </c>
      <c r="X1106" s="78">
        <v>3.0000000000000001E-3</v>
      </c>
      <c r="Y1106" s="78">
        <f>X1106*K1106</f>
        <v>7.6679999999999998E-2</v>
      </c>
      <c r="Z1106" s="78">
        <v>0</v>
      </c>
      <c r="AA1106" s="79">
        <f>Z1106*K1106</f>
        <v>0</v>
      </c>
      <c r="AR1106" s="30" t="s">
        <v>194</v>
      </c>
      <c r="AT1106" s="30" t="s">
        <v>121</v>
      </c>
      <c r="AU1106" s="30" t="s">
        <v>128</v>
      </c>
      <c r="AY1106" s="30" t="s">
        <v>120</v>
      </c>
      <c r="BE1106" s="80">
        <f>IF(U1106="základní",N1106,0)</f>
        <v>0</v>
      </c>
      <c r="BF1106" s="80">
        <f>IF(U1106="snížená",N1106,0)</f>
        <v>0</v>
      </c>
      <c r="BG1106" s="80">
        <f>IF(U1106="zákl. přenesená",N1106,0)</f>
        <v>0</v>
      </c>
      <c r="BH1106" s="80">
        <f>IF(U1106="sníž. přenesená",N1106,0)</f>
        <v>0</v>
      </c>
      <c r="BI1106" s="80">
        <f>IF(U1106="nulová",N1106,0)</f>
        <v>0</v>
      </c>
      <c r="BJ1106" s="30" t="s">
        <v>118</v>
      </c>
      <c r="BK1106" s="80">
        <f>ROUND(L1106*K1106,2)</f>
        <v>0</v>
      </c>
      <c r="BL1106" s="30" t="s">
        <v>194</v>
      </c>
    </row>
    <row r="1107" spans="2:64" s="86" customFormat="1" ht="22.5" customHeight="1" x14ac:dyDescent="0.25">
      <c r="B1107" s="81"/>
      <c r="C1107" s="440"/>
      <c r="D1107" s="440"/>
      <c r="E1107" s="83" t="s">
        <v>125</v>
      </c>
      <c r="F1107" s="661" t="s">
        <v>1534</v>
      </c>
      <c r="G1107" s="662"/>
      <c r="H1107" s="662"/>
      <c r="I1107" s="662"/>
      <c r="J1107" s="440"/>
      <c r="K1107" s="84">
        <v>1.2</v>
      </c>
      <c r="L1107" s="440"/>
      <c r="M1107" s="440"/>
      <c r="N1107" s="440"/>
      <c r="O1107" s="440"/>
      <c r="P1107" s="440"/>
      <c r="Q1107" s="440"/>
      <c r="R1107" s="85"/>
      <c r="T1107" s="87"/>
      <c r="U1107" s="440"/>
      <c r="V1107" s="440"/>
      <c r="W1107" s="440"/>
      <c r="X1107" s="440"/>
      <c r="Y1107" s="440"/>
      <c r="Z1107" s="440"/>
      <c r="AA1107" s="88"/>
      <c r="AT1107" s="89" t="s">
        <v>130</v>
      </c>
      <c r="AU1107" s="89" t="s">
        <v>128</v>
      </c>
      <c r="AV1107" s="86" t="s">
        <v>128</v>
      </c>
      <c r="AW1107" s="86" t="s">
        <v>131</v>
      </c>
      <c r="AX1107" s="86" t="s">
        <v>119</v>
      </c>
      <c r="AY1107" s="89" t="s">
        <v>120</v>
      </c>
    </row>
    <row r="1108" spans="2:64" s="86" customFormat="1" ht="31.5" customHeight="1" x14ac:dyDescent="0.25">
      <c r="B1108" s="81"/>
      <c r="C1108" s="440"/>
      <c r="D1108" s="440"/>
      <c r="E1108" s="83" t="s">
        <v>125</v>
      </c>
      <c r="F1108" s="663" t="s">
        <v>1535</v>
      </c>
      <c r="G1108" s="662"/>
      <c r="H1108" s="662"/>
      <c r="I1108" s="662"/>
      <c r="J1108" s="440"/>
      <c r="K1108" s="84">
        <v>11.2</v>
      </c>
      <c r="L1108" s="440"/>
      <c r="M1108" s="440"/>
      <c r="N1108" s="440"/>
      <c r="O1108" s="440"/>
      <c r="P1108" s="440"/>
      <c r="Q1108" s="440"/>
      <c r="R1108" s="85"/>
      <c r="T1108" s="87"/>
      <c r="U1108" s="440"/>
      <c r="V1108" s="440"/>
      <c r="W1108" s="440"/>
      <c r="X1108" s="440"/>
      <c r="Y1108" s="440"/>
      <c r="Z1108" s="440"/>
      <c r="AA1108" s="88"/>
      <c r="AT1108" s="89" t="s">
        <v>130</v>
      </c>
      <c r="AU1108" s="89" t="s">
        <v>128</v>
      </c>
      <c r="AV1108" s="86" t="s">
        <v>128</v>
      </c>
      <c r="AW1108" s="86" t="s">
        <v>131</v>
      </c>
      <c r="AX1108" s="86" t="s">
        <v>119</v>
      </c>
      <c r="AY1108" s="89" t="s">
        <v>120</v>
      </c>
    </row>
    <row r="1109" spans="2:64" s="86" customFormat="1" ht="44.25" customHeight="1" x14ac:dyDescent="0.25">
      <c r="B1109" s="81"/>
      <c r="C1109" s="440"/>
      <c r="D1109" s="440"/>
      <c r="E1109" s="83" t="s">
        <v>125</v>
      </c>
      <c r="F1109" s="663" t="s">
        <v>1536</v>
      </c>
      <c r="G1109" s="662"/>
      <c r="H1109" s="662"/>
      <c r="I1109" s="662"/>
      <c r="J1109" s="440"/>
      <c r="K1109" s="84">
        <v>13.16</v>
      </c>
      <c r="L1109" s="440"/>
      <c r="M1109" s="440"/>
      <c r="N1109" s="440"/>
      <c r="O1109" s="440"/>
      <c r="P1109" s="440"/>
      <c r="Q1109" s="440"/>
      <c r="R1109" s="85"/>
      <c r="T1109" s="87"/>
      <c r="U1109" s="440"/>
      <c r="V1109" s="440"/>
      <c r="W1109" s="440"/>
      <c r="X1109" s="440"/>
      <c r="Y1109" s="440"/>
      <c r="Z1109" s="440"/>
      <c r="AA1109" s="88"/>
      <c r="AT1109" s="89" t="s">
        <v>130</v>
      </c>
      <c r="AU1109" s="89" t="s">
        <v>128</v>
      </c>
      <c r="AV1109" s="86" t="s">
        <v>128</v>
      </c>
      <c r="AW1109" s="86" t="s">
        <v>131</v>
      </c>
      <c r="AX1109" s="86" t="s">
        <v>119</v>
      </c>
      <c r="AY1109" s="89" t="s">
        <v>120</v>
      </c>
    </row>
    <row r="1110" spans="2:64" s="95" customFormat="1" ht="22.5" customHeight="1" x14ac:dyDescent="0.25">
      <c r="B1110" s="90"/>
      <c r="C1110" s="441"/>
      <c r="D1110" s="441"/>
      <c r="E1110" s="92" t="s">
        <v>125</v>
      </c>
      <c r="F1110" s="664" t="s">
        <v>146</v>
      </c>
      <c r="G1110" s="665"/>
      <c r="H1110" s="665"/>
      <c r="I1110" s="665"/>
      <c r="J1110" s="441"/>
      <c r="K1110" s="93">
        <v>25.56</v>
      </c>
      <c r="L1110" s="441"/>
      <c r="M1110" s="441"/>
      <c r="N1110" s="441"/>
      <c r="O1110" s="441"/>
      <c r="P1110" s="441"/>
      <c r="Q1110" s="441"/>
      <c r="R1110" s="94"/>
      <c r="T1110" s="96"/>
      <c r="U1110" s="441"/>
      <c r="V1110" s="441"/>
      <c r="W1110" s="441"/>
      <c r="X1110" s="441"/>
      <c r="Y1110" s="441"/>
      <c r="Z1110" s="441"/>
      <c r="AA1110" s="97"/>
      <c r="AT1110" s="98" t="s">
        <v>130</v>
      </c>
      <c r="AU1110" s="98" t="s">
        <v>128</v>
      </c>
      <c r="AV1110" s="95" t="s">
        <v>127</v>
      </c>
      <c r="AW1110" s="95" t="s">
        <v>131</v>
      </c>
      <c r="AX1110" s="95" t="s">
        <v>118</v>
      </c>
      <c r="AY1110" s="98" t="s">
        <v>120</v>
      </c>
    </row>
    <row r="1111" spans="2:64" s="17" customFormat="1" ht="31.5" customHeight="1" x14ac:dyDescent="0.25">
      <c r="B1111" s="70"/>
      <c r="C1111" s="101" t="s">
        <v>1537</v>
      </c>
      <c r="D1111" s="101" t="s">
        <v>195</v>
      </c>
      <c r="E1111" s="102" t="s">
        <v>1538</v>
      </c>
      <c r="F1111" s="677" t="s">
        <v>1539</v>
      </c>
      <c r="G1111" s="678"/>
      <c r="H1111" s="678"/>
      <c r="I1111" s="678"/>
      <c r="J1111" s="103" t="s">
        <v>172</v>
      </c>
      <c r="K1111" s="104">
        <v>26.582000000000001</v>
      </c>
      <c r="L1111" s="670"/>
      <c r="M1111" s="678"/>
      <c r="N1111" s="670">
        <f>ROUND(L1111*K1111,2)</f>
        <v>0</v>
      </c>
      <c r="O1111" s="667"/>
      <c r="P1111" s="667"/>
      <c r="Q1111" s="667"/>
      <c r="R1111" s="75"/>
      <c r="T1111" s="76" t="s">
        <v>125</v>
      </c>
      <c r="U1111" s="77" t="s">
        <v>126</v>
      </c>
      <c r="V1111" s="78">
        <v>0</v>
      </c>
      <c r="W1111" s="78">
        <f>V1111*K1111</f>
        <v>0</v>
      </c>
      <c r="X1111" s="78">
        <v>1.26E-2</v>
      </c>
      <c r="Y1111" s="78">
        <f>X1111*K1111</f>
        <v>0.33493319999999999</v>
      </c>
      <c r="Z1111" s="78">
        <v>0</v>
      </c>
      <c r="AA1111" s="79">
        <f>Z1111*K1111</f>
        <v>0</v>
      </c>
      <c r="AR1111" s="30" t="s">
        <v>258</v>
      </c>
      <c r="AT1111" s="30" t="s">
        <v>195</v>
      </c>
      <c r="AU1111" s="30" t="s">
        <v>128</v>
      </c>
      <c r="AY1111" s="30" t="s">
        <v>120</v>
      </c>
      <c r="BE1111" s="80">
        <f>IF(U1111="základní",N1111,0)</f>
        <v>0</v>
      </c>
      <c r="BF1111" s="80">
        <f>IF(U1111="snížená",N1111,0)</f>
        <v>0</v>
      </c>
      <c r="BG1111" s="80">
        <f>IF(U1111="zákl. přenesená",N1111,0)</f>
        <v>0</v>
      </c>
      <c r="BH1111" s="80">
        <f>IF(U1111="sníž. přenesená",N1111,0)</f>
        <v>0</v>
      </c>
      <c r="BI1111" s="80">
        <f>IF(U1111="nulová",N1111,0)</f>
        <v>0</v>
      </c>
      <c r="BJ1111" s="30" t="s">
        <v>118</v>
      </c>
      <c r="BK1111" s="80">
        <f>ROUND(L1111*K1111,2)</f>
        <v>0</v>
      </c>
      <c r="BL1111" s="30" t="s">
        <v>194</v>
      </c>
    </row>
    <row r="1112" spans="2:64" s="86" customFormat="1" ht="22.5" customHeight="1" x14ac:dyDescent="0.25">
      <c r="B1112" s="81"/>
      <c r="C1112" s="440"/>
      <c r="D1112" s="440"/>
      <c r="E1112" s="83" t="s">
        <v>125</v>
      </c>
      <c r="F1112" s="661" t="s">
        <v>1540</v>
      </c>
      <c r="G1112" s="662"/>
      <c r="H1112" s="662"/>
      <c r="I1112" s="662"/>
      <c r="J1112" s="440"/>
      <c r="K1112" s="84">
        <v>26.582000000000001</v>
      </c>
      <c r="L1112" s="440"/>
      <c r="M1112" s="440"/>
      <c r="N1112" s="440"/>
      <c r="O1112" s="440"/>
      <c r="P1112" s="440"/>
      <c r="Q1112" s="440"/>
      <c r="R1112" s="85"/>
      <c r="T1112" s="87"/>
      <c r="U1112" s="440"/>
      <c r="V1112" s="440"/>
      <c r="W1112" s="440"/>
      <c r="X1112" s="440"/>
      <c r="Y1112" s="440"/>
      <c r="Z1112" s="440"/>
      <c r="AA1112" s="88"/>
      <c r="AT1112" s="89" t="s">
        <v>130</v>
      </c>
      <c r="AU1112" s="89" t="s">
        <v>128</v>
      </c>
      <c r="AV1112" s="86" t="s">
        <v>128</v>
      </c>
      <c r="AW1112" s="86" t="s">
        <v>131</v>
      </c>
      <c r="AX1112" s="86" t="s">
        <v>118</v>
      </c>
      <c r="AY1112" s="89" t="s">
        <v>120</v>
      </c>
    </row>
    <row r="1113" spans="2:64" s="17" customFormat="1" ht="31.5" customHeight="1" x14ac:dyDescent="0.25">
      <c r="B1113" s="70"/>
      <c r="C1113" s="71" t="s">
        <v>1541</v>
      </c>
      <c r="D1113" s="71" t="s">
        <v>121</v>
      </c>
      <c r="E1113" s="72" t="s">
        <v>1542</v>
      </c>
      <c r="F1113" s="671" t="s">
        <v>1543</v>
      </c>
      <c r="G1113" s="667"/>
      <c r="H1113" s="667"/>
      <c r="I1113" s="667"/>
      <c r="J1113" s="73" t="s">
        <v>172</v>
      </c>
      <c r="K1113" s="74">
        <v>1.2</v>
      </c>
      <c r="L1113" s="666"/>
      <c r="M1113" s="667"/>
      <c r="N1113" s="666">
        <f>ROUND(L1113*K1113,2)</f>
        <v>0</v>
      </c>
      <c r="O1113" s="667"/>
      <c r="P1113" s="667"/>
      <c r="Q1113" s="667"/>
      <c r="R1113" s="75"/>
      <c r="T1113" s="76" t="s">
        <v>125</v>
      </c>
      <c r="U1113" s="77" t="s">
        <v>126</v>
      </c>
      <c r="V1113" s="78">
        <v>0.13</v>
      </c>
      <c r="W1113" s="78">
        <f>V1113*K1113</f>
        <v>0.156</v>
      </c>
      <c r="X1113" s="78">
        <v>0</v>
      </c>
      <c r="Y1113" s="78">
        <f>X1113*K1113</f>
        <v>0</v>
      </c>
      <c r="Z1113" s="78">
        <v>0</v>
      </c>
      <c r="AA1113" s="79">
        <f>Z1113*K1113</f>
        <v>0</v>
      </c>
      <c r="AR1113" s="30" t="s">
        <v>194</v>
      </c>
      <c r="AT1113" s="30" t="s">
        <v>121</v>
      </c>
      <c r="AU1113" s="30" t="s">
        <v>128</v>
      </c>
      <c r="AY1113" s="30" t="s">
        <v>120</v>
      </c>
      <c r="BE1113" s="80">
        <f>IF(U1113="základní",N1113,0)</f>
        <v>0</v>
      </c>
      <c r="BF1113" s="80">
        <f>IF(U1113="snížená",N1113,0)</f>
        <v>0</v>
      </c>
      <c r="BG1113" s="80">
        <f>IF(U1113="zákl. přenesená",N1113,0)</f>
        <v>0</v>
      </c>
      <c r="BH1113" s="80">
        <f>IF(U1113="sníž. přenesená",N1113,0)</f>
        <v>0</v>
      </c>
      <c r="BI1113" s="80">
        <f>IF(U1113="nulová",N1113,0)</f>
        <v>0</v>
      </c>
      <c r="BJ1113" s="30" t="s">
        <v>118</v>
      </c>
      <c r="BK1113" s="80">
        <f>ROUND(L1113*K1113,2)</f>
        <v>0</v>
      </c>
      <c r="BL1113" s="30" t="s">
        <v>194</v>
      </c>
    </row>
    <row r="1114" spans="2:64" s="86" customFormat="1" ht="22.5" customHeight="1" x14ac:dyDescent="0.25">
      <c r="B1114" s="81"/>
      <c r="C1114" s="440"/>
      <c r="D1114" s="440"/>
      <c r="E1114" s="83" t="s">
        <v>125</v>
      </c>
      <c r="F1114" s="661" t="s">
        <v>1534</v>
      </c>
      <c r="G1114" s="662"/>
      <c r="H1114" s="662"/>
      <c r="I1114" s="662"/>
      <c r="J1114" s="440"/>
      <c r="K1114" s="84">
        <v>1.2</v>
      </c>
      <c r="L1114" s="440"/>
      <c r="M1114" s="440"/>
      <c r="N1114" s="440"/>
      <c r="O1114" s="440"/>
      <c r="P1114" s="440"/>
      <c r="Q1114" s="440"/>
      <c r="R1114" s="85"/>
      <c r="T1114" s="87"/>
      <c r="U1114" s="440"/>
      <c r="V1114" s="440"/>
      <c r="W1114" s="440"/>
      <c r="X1114" s="440"/>
      <c r="Y1114" s="440"/>
      <c r="Z1114" s="440"/>
      <c r="AA1114" s="88"/>
      <c r="AT1114" s="89" t="s">
        <v>130</v>
      </c>
      <c r="AU1114" s="89" t="s">
        <v>128</v>
      </c>
      <c r="AV1114" s="86" t="s">
        <v>128</v>
      </c>
      <c r="AW1114" s="86" t="s">
        <v>131</v>
      </c>
      <c r="AX1114" s="86" t="s">
        <v>118</v>
      </c>
      <c r="AY1114" s="89" t="s">
        <v>120</v>
      </c>
    </row>
    <row r="1115" spans="2:64" s="17" customFormat="1" ht="31.5" customHeight="1" x14ac:dyDescent="0.25">
      <c r="B1115" s="70"/>
      <c r="C1115" s="71" t="s">
        <v>1544</v>
      </c>
      <c r="D1115" s="71" t="s">
        <v>121</v>
      </c>
      <c r="E1115" s="72" t="s">
        <v>1545</v>
      </c>
      <c r="F1115" s="671" t="s">
        <v>1546</v>
      </c>
      <c r="G1115" s="667"/>
      <c r="H1115" s="667"/>
      <c r="I1115" s="667"/>
      <c r="J1115" s="73" t="s">
        <v>172</v>
      </c>
      <c r="K1115" s="74">
        <v>17.98</v>
      </c>
      <c r="L1115" s="666"/>
      <c r="M1115" s="667"/>
      <c r="N1115" s="666">
        <f>ROUND(L1115*K1115,2)</f>
        <v>0</v>
      </c>
      <c r="O1115" s="667"/>
      <c r="P1115" s="667"/>
      <c r="Q1115" s="667"/>
      <c r="R1115" s="75"/>
      <c r="T1115" s="76" t="s">
        <v>125</v>
      </c>
      <c r="U1115" s="77" t="s">
        <v>126</v>
      </c>
      <c r="V1115" s="78">
        <v>0.14899999999999999</v>
      </c>
      <c r="W1115" s="78">
        <f>V1115*K1115</f>
        <v>2.67902</v>
      </c>
      <c r="X1115" s="78">
        <v>8.0000000000000002E-3</v>
      </c>
      <c r="Y1115" s="78">
        <f>X1115*K1115</f>
        <v>0.14384</v>
      </c>
      <c r="Z1115" s="78">
        <v>0</v>
      </c>
      <c r="AA1115" s="79">
        <f>Z1115*K1115</f>
        <v>0</v>
      </c>
      <c r="AR1115" s="30" t="s">
        <v>194</v>
      </c>
      <c r="AT1115" s="30" t="s">
        <v>121</v>
      </c>
      <c r="AU1115" s="30" t="s">
        <v>128</v>
      </c>
      <c r="AY1115" s="30" t="s">
        <v>120</v>
      </c>
      <c r="BE1115" s="80">
        <f>IF(U1115="základní",N1115,0)</f>
        <v>0</v>
      </c>
      <c r="BF1115" s="80">
        <f>IF(U1115="snížená",N1115,0)</f>
        <v>0</v>
      </c>
      <c r="BG1115" s="80">
        <f>IF(U1115="zákl. přenesená",N1115,0)</f>
        <v>0</v>
      </c>
      <c r="BH1115" s="80">
        <f>IF(U1115="sníž. přenesená",N1115,0)</f>
        <v>0</v>
      </c>
      <c r="BI1115" s="80">
        <f>IF(U1115="nulová",N1115,0)</f>
        <v>0</v>
      </c>
      <c r="BJ1115" s="30" t="s">
        <v>118</v>
      </c>
      <c r="BK1115" s="80">
        <f>ROUND(L1115*K1115,2)</f>
        <v>0</v>
      </c>
      <c r="BL1115" s="30" t="s">
        <v>194</v>
      </c>
    </row>
    <row r="1116" spans="2:64" s="86" customFormat="1" ht="22.5" customHeight="1" x14ac:dyDescent="0.25">
      <c r="B1116" s="81"/>
      <c r="C1116" s="440"/>
      <c r="D1116" s="440"/>
      <c r="E1116" s="83" t="s">
        <v>125</v>
      </c>
      <c r="F1116" s="661" t="s">
        <v>1534</v>
      </c>
      <c r="G1116" s="662"/>
      <c r="H1116" s="662"/>
      <c r="I1116" s="662"/>
      <c r="J1116" s="440"/>
      <c r="K1116" s="84">
        <v>1.2</v>
      </c>
      <c r="L1116" s="440"/>
      <c r="M1116" s="440"/>
      <c r="N1116" s="440"/>
      <c r="O1116" s="440"/>
      <c r="P1116" s="440"/>
      <c r="Q1116" s="440"/>
      <c r="R1116" s="85"/>
      <c r="T1116" s="87"/>
      <c r="U1116" s="440"/>
      <c r="V1116" s="440"/>
      <c r="W1116" s="440"/>
      <c r="X1116" s="440"/>
      <c r="Y1116" s="440"/>
      <c r="Z1116" s="440"/>
      <c r="AA1116" s="88"/>
      <c r="AT1116" s="89" t="s">
        <v>130</v>
      </c>
      <c r="AU1116" s="89" t="s">
        <v>128</v>
      </c>
      <c r="AV1116" s="86" t="s">
        <v>128</v>
      </c>
      <c r="AW1116" s="86" t="s">
        <v>131</v>
      </c>
      <c r="AX1116" s="86" t="s">
        <v>119</v>
      </c>
      <c r="AY1116" s="89" t="s">
        <v>120</v>
      </c>
    </row>
    <row r="1117" spans="2:64" s="86" customFormat="1" ht="31.5" customHeight="1" x14ac:dyDescent="0.25">
      <c r="B1117" s="81"/>
      <c r="C1117" s="440"/>
      <c r="D1117" s="440"/>
      <c r="E1117" s="83" t="s">
        <v>125</v>
      </c>
      <c r="F1117" s="663" t="s">
        <v>1535</v>
      </c>
      <c r="G1117" s="662"/>
      <c r="H1117" s="662"/>
      <c r="I1117" s="662"/>
      <c r="J1117" s="440"/>
      <c r="K1117" s="84">
        <v>11.2</v>
      </c>
      <c r="L1117" s="440"/>
      <c r="M1117" s="440"/>
      <c r="N1117" s="440"/>
      <c r="O1117" s="440"/>
      <c r="P1117" s="440"/>
      <c r="Q1117" s="440"/>
      <c r="R1117" s="85"/>
      <c r="T1117" s="87"/>
      <c r="U1117" s="440"/>
      <c r="V1117" s="440"/>
      <c r="W1117" s="440"/>
      <c r="X1117" s="440"/>
      <c r="Y1117" s="440"/>
      <c r="Z1117" s="440"/>
      <c r="AA1117" s="88"/>
      <c r="AT1117" s="89" t="s">
        <v>130</v>
      </c>
      <c r="AU1117" s="89" t="s">
        <v>128</v>
      </c>
      <c r="AV1117" s="86" t="s">
        <v>128</v>
      </c>
      <c r="AW1117" s="86" t="s">
        <v>131</v>
      </c>
      <c r="AX1117" s="86" t="s">
        <v>119</v>
      </c>
      <c r="AY1117" s="89" t="s">
        <v>120</v>
      </c>
    </row>
    <row r="1118" spans="2:64" s="86" customFormat="1" ht="31.5" customHeight="1" x14ac:dyDescent="0.25">
      <c r="B1118" s="81"/>
      <c r="C1118" s="440"/>
      <c r="D1118" s="440"/>
      <c r="E1118" s="83" t="s">
        <v>125</v>
      </c>
      <c r="F1118" s="663" t="s">
        <v>1547</v>
      </c>
      <c r="G1118" s="662"/>
      <c r="H1118" s="662"/>
      <c r="I1118" s="662"/>
      <c r="J1118" s="440"/>
      <c r="K1118" s="84">
        <v>5.58</v>
      </c>
      <c r="L1118" s="440"/>
      <c r="M1118" s="440"/>
      <c r="N1118" s="440"/>
      <c r="O1118" s="440"/>
      <c r="P1118" s="440"/>
      <c r="Q1118" s="440"/>
      <c r="R1118" s="85"/>
      <c r="T1118" s="87"/>
      <c r="U1118" s="440"/>
      <c r="V1118" s="440"/>
      <c r="W1118" s="440"/>
      <c r="X1118" s="440"/>
      <c r="Y1118" s="440"/>
      <c r="Z1118" s="440"/>
      <c r="AA1118" s="88"/>
      <c r="AT1118" s="89" t="s">
        <v>130</v>
      </c>
      <c r="AU1118" s="89" t="s">
        <v>128</v>
      </c>
      <c r="AV1118" s="86" t="s">
        <v>128</v>
      </c>
      <c r="AW1118" s="86" t="s">
        <v>131</v>
      </c>
      <c r="AX1118" s="86" t="s">
        <v>119</v>
      </c>
      <c r="AY1118" s="89" t="s">
        <v>120</v>
      </c>
    </row>
    <row r="1119" spans="2:64" s="95" customFormat="1" ht="22.5" customHeight="1" x14ac:dyDescent="0.25">
      <c r="B1119" s="90"/>
      <c r="C1119" s="441"/>
      <c r="D1119" s="441"/>
      <c r="E1119" s="92" t="s">
        <v>125</v>
      </c>
      <c r="F1119" s="664" t="s">
        <v>146</v>
      </c>
      <c r="G1119" s="665"/>
      <c r="H1119" s="665"/>
      <c r="I1119" s="665"/>
      <c r="J1119" s="441"/>
      <c r="K1119" s="93">
        <v>17.98</v>
      </c>
      <c r="L1119" s="441"/>
      <c r="M1119" s="441"/>
      <c r="N1119" s="441"/>
      <c r="O1119" s="441"/>
      <c r="P1119" s="441"/>
      <c r="Q1119" s="441"/>
      <c r="R1119" s="94"/>
      <c r="T1119" s="96"/>
      <c r="U1119" s="441"/>
      <c r="V1119" s="441"/>
      <c r="W1119" s="441"/>
      <c r="X1119" s="441"/>
      <c r="Y1119" s="441"/>
      <c r="Z1119" s="441"/>
      <c r="AA1119" s="97"/>
      <c r="AT1119" s="98" t="s">
        <v>130</v>
      </c>
      <c r="AU1119" s="98" t="s">
        <v>128</v>
      </c>
      <c r="AV1119" s="95" t="s">
        <v>127</v>
      </c>
      <c r="AW1119" s="95" t="s">
        <v>131</v>
      </c>
      <c r="AX1119" s="95" t="s">
        <v>118</v>
      </c>
      <c r="AY1119" s="98" t="s">
        <v>120</v>
      </c>
    </row>
    <row r="1120" spans="2:64" s="17" customFormat="1" ht="44.25" customHeight="1" x14ac:dyDescent="0.25">
      <c r="B1120" s="70"/>
      <c r="C1120" s="71" t="s">
        <v>1548</v>
      </c>
      <c r="D1120" s="71" t="s">
        <v>121</v>
      </c>
      <c r="E1120" s="72" t="s">
        <v>1549</v>
      </c>
      <c r="F1120" s="671" t="s">
        <v>1550</v>
      </c>
      <c r="G1120" s="667"/>
      <c r="H1120" s="667"/>
      <c r="I1120" s="667"/>
      <c r="J1120" s="73" t="s">
        <v>172</v>
      </c>
      <c r="K1120" s="74">
        <v>25.56</v>
      </c>
      <c r="L1120" s="666"/>
      <c r="M1120" s="667"/>
      <c r="N1120" s="666">
        <f>ROUND(L1120*K1120,2)</f>
        <v>0</v>
      </c>
      <c r="O1120" s="667"/>
      <c r="P1120" s="667"/>
      <c r="Q1120" s="667"/>
      <c r="R1120" s="75"/>
      <c r="T1120" s="76" t="s">
        <v>125</v>
      </c>
      <c r="U1120" s="77" t="s">
        <v>126</v>
      </c>
      <c r="V1120" s="78">
        <v>0.1</v>
      </c>
      <c r="W1120" s="78">
        <f>V1120*K1120</f>
        <v>2.556</v>
      </c>
      <c r="X1120" s="78">
        <v>0</v>
      </c>
      <c r="Y1120" s="78">
        <f>X1120*K1120</f>
        <v>0</v>
      </c>
      <c r="Z1120" s="78">
        <v>0</v>
      </c>
      <c r="AA1120" s="79">
        <f>Z1120*K1120</f>
        <v>0</v>
      </c>
      <c r="AR1120" s="30" t="s">
        <v>194</v>
      </c>
      <c r="AT1120" s="30" t="s">
        <v>121</v>
      </c>
      <c r="AU1120" s="30" t="s">
        <v>128</v>
      </c>
      <c r="AY1120" s="30" t="s">
        <v>120</v>
      </c>
      <c r="BE1120" s="80">
        <f>IF(U1120="základní",N1120,0)</f>
        <v>0</v>
      </c>
      <c r="BF1120" s="80">
        <f>IF(U1120="snížená",N1120,0)</f>
        <v>0</v>
      </c>
      <c r="BG1120" s="80">
        <f>IF(U1120="zákl. přenesená",N1120,0)</f>
        <v>0</v>
      </c>
      <c r="BH1120" s="80">
        <f>IF(U1120="sníž. přenesená",N1120,0)</f>
        <v>0</v>
      </c>
      <c r="BI1120" s="80">
        <f>IF(U1120="nulová",N1120,0)</f>
        <v>0</v>
      </c>
      <c r="BJ1120" s="30" t="s">
        <v>118</v>
      </c>
      <c r="BK1120" s="80">
        <f>ROUND(L1120*K1120,2)</f>
        <v>0</v>
      </c>
      <c r="BL1120" s="30" t="s">
        <v>194</v>
      </c>
    </row>
    <row r="1121" spans="2:64" s="86" customFormat="1" ht="22.5" customHeight="1" x14ac:dyDescent="0.25">
      <c r="B1121" s="81"/>
      <c r="C1121" s="440"/>
      <c r="D1121" s="440"/>
      <c r="E1121" s="83" t="s">
        <v>125</v>
      </c>
      <c r="F1121" s="661" t="s">
        <v>1551</v>
      </c>
      <c r="G1121" s="662"/>
      <c r="H1121" s="662"/>
      <c r="I1121" s="662"/>
      <c r="J1121" s="440"/>
      <c r="K1121" s="84">
        <v>25.56</v>
      </c>
      <c r="L1121" s="440"/>
      <c r="M1121" s="440"/>
      <c r="N1121" s="440"/>
      <c r="O1121" s="440"/>
      <c r="P1121" s="440"/>
      <c r="Q1121" s="440"/>
      <c r="R1121" s="85"/>
      <c r="T1121" s="87"/>
      <c r="U1121" s="440"/>
      <c r="V1121" s="440"/>
      <c r="W1121" s="440"/>
      <c r="X1121" s="440"/>
      <c r="Y1121" s="440"/>
      <c r="Z1121" s="440"/>
      <c r="AA1121" s="88"/>
      <c r="AT1121" s="89" t="s">
        <v>130</v>
      </c>
      <c r="AU1121" s="89" t="s">
        <v>128</v>
      </c>
      <c r="AV1121" s="86" t="s">
        <v>128</v>
      </c>
      <c r="AW1121" s="86" t="s">
        <v>131</v>
      </c>
      <c r="AX1121" s="86" t="s">
        <v>118</v>
      </c>
      <c r="AY1121" s="89" t="s">
        <v>120</v>
      </c>
    </row>
    <row r="1122" spans="2:64" s="17" customFormat="1" ht="22.5" customHeight="1" x14ac:dyDescent="0.25">
      <c r="B1122" s="70"/>
      <c r="C1122" s="71" t="s">
        <v>1552</v>
      </c>
      <c r="D1122" s="71" t="s">
        <v>121</v>
      </c>
      <c r="E1122" s="72" t="s">
        <v>1553</v>
      </c>
      <c r="F1122" s="671" t="s">
        <v>1554</v>
      </c>
      <c r="G1122" s="667"/>
      <c r="H1122" s="667"/>
      <c r="I1122" s="667"/>
      <c r="J1122" s="73" t="s">
        <v>532</v>
      </c>
      <c r="K1122" s="74">
        <v>4</v>
      </c>
      <c r="L1122" s="666"/>
      <c r="M1122" s="667"/>
      <c r="N1122" s="666">
        <f>ROUND(L1122*K1122,2)</f>
        <v>0</v>
      </c>
      <c r="O1122" s="667"/>
      <c r="P1122" s="667"/>
      <c r="Q1122" s="667"/>
      <c r="R1122" s="75"/>
      <c r="T1122" s="76" t="s">
        <v>125</v>
      </c>
      <c r="U1122" s="77" t="s">
        <v>126</v>
      </c>
      <c r="V1122" s="78">
        <v>0.248</v>
      </c>
      <c r="W1122" s="78">
        <f>V1122*K1122</f>
        <v>0.99199999999999999</v>
      </c>
      <c r="X1122" s="78">
        <v>3.1E-4</v>
      </c>
      <c r="Y1122" s="78">
        <f>X1122*K1122</f>
        <v>1.24E-3</v>
      </c>
      <c r="Z1122" s="78">
        <v>0</v>
      </c>
      <c r="AA1122" s="79">
        <f>Z1122*K1122</f>
        <v>0</v>
      </c>
      <c r="AR1122" s="30" t="s">
        <v>194</v>
      </c>
      <c r="AT1122" s="30" t="s">
        <v>121</v>
      </c>
      <c r="AU1122" s="30" t="s">
        <v>128</v>
      </c>
      <c r="AY1122" s="30" t="s">
        <v>120</v>
      </c>
      <c r="BE1122" s="80">
        <f>IF(U1122="základní",N1122,0)</f>
        <v>0</v>
      </c>
      <c r="BF1122" s="80">
        <f>IF(U1122="snížená",N1122,0)</f>
        <v>0</v>
      </c>
      <c r="BG1122" s="80">
        <f>IF(U1122="zákl. přenesená",N1122,0)</f>
        <v>0</v>
      </c>
      <c r="BH1122" s="80">
        <f>IF(U1122="sníž. přenesená",N1122,0)</f>
        <v>0</v>
      </c>
      <c r="BI1122" s="80">
        <f>IF(U1122="nulová",N1122,0)</f>
        <v>0</v>
      </c>
      <c r="BJ1122" s="30" t="s">
        <v>118</v>
      </c>
      <c r="BK1122" s="80">
        <f>ROUND(L1122*K1122,2)</f>
        <v>0</v>
      </c>
      <c r="BL1122" s="30" t="s">
        <v>194</v>
      </c>
    </row>
    <row r="1123" spans="2:64" s="86" customFormat="1" ht="22.5" customHeight="1" x14ac:dyDescent="0.25">
      <c r="B1123" s="81"/>
      <c r="C1123" s="440"/>
      <c r="D1123" s="440"/>
      <c r="E1123" s="83" t="s">
        <v>125</v>
      </c>
      <c r="F1123" s="661" t="s">
        <v>1555</v>
      </c>
      <c r="G1123" s="662"/>
      <c r="H1123" s="662"/>
      <c r="I1123" s="662"/>
      <c r="J1123" s="440"/>
      <c r="K1123" s="84">
        <v>4</v>
      </c>
      <c r="L1123" s="440"/>
      <c r="M1123" s="440"/>
      <c r="N1123" s="440"/>
      <c r="O1123" s="440"/>
      <c r="P1123" s="440"/>
      <c r="Q1123" s="440"/>
      <c r="R1123" s="85"/>
      <c r="T1123" s="87"/>
      <c r="U1123" s="440"/>
      <c r="V1123" s="440"/>
      <c r="W1123" s="440"/>
      <c r="X1123" s="440"/>
      <c r="Y1123" s="440"/>
      <c r="Z1123" s="440"/>
      <c r="AA1123" s="88"/>
      <c r="AT1123" s="89" t="s">
        <v>130</v>
      </c>
      <c r="AU1123" s="89" t="s">
        <v>128</v>
      </c>
      <c r="AV1123" s="86" t="s">
        <v>128</v>
      </c>
      <c r="AW1123" s="86" t="s">
        <v>131</v>
      </c>
      <c r="AX1123" s="86" t="s">
        <v>118</v>
      </c>
      <c r="AY1123" s="89" t="s">
        <v>120</v>
      </c>
    </row>
    <row r="1124" spans="2:64" s="17" customFormat="1" ht="31.5" customHeight="1" x14ac:dyDescent="0.25">
      <c r="B1124" s="70"/>
      <c r="C1124" s="71" t="s">
        <v>1556</v>
      </c>
      <c r="D1124" s="71" t="s">
        <v>121</v>
      </c>
      <c r="E1124" s="72" t="s">
        <v>1557</v>
      </c>
      <c r="F1124" s="671" t="s">
        <v>1558</v>
      </c>
      <c r="G1124" s="667"/>
      <c r="H1124" s="667"/>
      <c r="I1124" s="667"/>
      <c r="J1124" s="73" t="s">
        <v>532</v>
      </c>
      <c r="K1124" s="74">
        <v>24.78</v>
      </c>
      <c r="L1124" s="666"/>
      <c r="M1124" s="667"/>
      <c r="N1124" s="666">
        <f>ROUND(L1124*K1124,2)</f>
        <v>0</v>
      </c>
      <c r="O1124" s="667"/>
      <c r="P1124" s="667"/>
      <c r="Q1124" s="667"/>
      <c r="R1124" s="75"/>
      <c r="T1124" s="76" t="s">
        <v>125</v>
      </c>
      <c r="U1124" s="77" t="s">
        <v>126</v>
      </c>
      <c r="V1124" s="78">
        <v>0.16</v>
      </c>
      <c r="W1124" s="78">
        <f>V1124*K1124</f>
        <v>3.9648000000000003</v>
      </c>
      <c r="X1124" s="78">
        <v>2.5999999999999998E-4</v>
      </c>
      <c r="Y1124" s="78">
        <f>X1124*K1124</f>
        <v>6.4427999999999994E-3</v>
      </c>
      <c r="Z1124" s="78">
        <v>0</v>
      </c>
      <c r="AA1124" s="79">
        <f>Z1124*K1124</f>
        <v>0</v>
      </c>
      <c r="AR1124" s="30" t="s">
        <v>194</v>
      </c>
      <c r="AT1124" s="30" t="s">
        <v>121</v>
      </c>
      <c r="AU1124" s="30" t="s">
        <v>128</v>
      </c>
      <c r="AY1124" s="30" t="s">
        <v>120</v>
      </c>
      <c r="BE1124" s="80">
        <f>IF(U1124="základní",N1124,0)</f>
        <v>0</v>
      </c>
      <c r="BF1124" s="80">
        <f>IF(U1124="snížená",N1124,0)</f>
        <v>0</v>
      </c>
      <c r="BG1124" s="80">
        <f>IF(U1124="zákl. přenesená",N1124,0)</f>
        <v>0</v>
      </c>
      <c r="BH1124" s="80">
        <f>IF(U1124="sníž. přenesená",N1124,0)</f>
        <v>0</v>
      </c>
      <c r="BI1124" s="80">
        <f>IF(U1124="nulová",N1124,0)</f>
        <v>0</v>
      </c>
      <c r="BJ1124" s="30" t="s">
        <v>118</v>
      </c>
      <c r="BK1124" s="80">
        <f>ROUND(L1124*K1124,2)</f>
        <v>0</v>
      </c>
      <c r="BL1124" s="30" t="s">
        <v>194</v>
      </c>
    </row>
    <row r="1125" spans="2:64" s="86" customFormat="1" ht="22.5" customHeight="1" x14ac:dyDescent="0.25">
      <c r="B1125" s="81"/>
      <c r="C1125" s="440"/>
      <c r="D1125" s="440"/>
      <c r="E1125" s="83" t="s">
        <v>125</v>
      </c>
      <c r="F1125" s="661" t="s">
        <v>1559</v>
      </c>
      <c r="G1125" s="662"/>
      <c r="H1125" s="662"/>
      <c r="I1125" s="662"/>
      <c r="J1125" s="440"/>
      <c r="K1125" s="84">
        <v>4.5999999999999996</v>
      </c>
      <c r="L1125" s="440"/>
      <c r="M1125" s="440"/>
      <c r="N1125" s="440"/>
      <c r="O1125" s="440"/>
      <c r="P1125" s="440"/>
      <c r="Q1125" s="440"/>
      <c r="R1125" s="85"/>
      <c r="T1125" s="87"/>
      <c r="U1125" s="440"/>
      <c r="V1125" s="440"/>
      <c r="W1125" s="440"/>
      <c r="X1125" s="440"/>
      <c r="Y1125" s="440"/>
      <c r="Z1125" s="440"/>
      <c r="AA1125" s="88"/>
      <c r="AT1125" s="89" t="s">
        <v>130</v>
      </c>
      <c r="AU1125" s="89" t="s">
        <v>128</v>
      </c>
      <c r="AV1125" s="86" t="s">
        <v>128</v>
      </c>
      <c r="AW1125" s="86" t="s">
        <v>131</v>
      </c>
      <c r="AX1125" s="86" t="s">
        <v>119</v>
      </c>
      <c r="AY1125" s="89" t="s">
        <v>120</v>
      </c>
    </row>
    <row r="1126" spans="2:64" s="86" customFormat="1" ht="31.5" customHeight="1" x14ac:dyDescent="0.25">
      <c r="B1126" s="81"/>
      <c r="C1126" s="440"/>
      <c r="D1126" s="440"/>
      <c r="E1126" s="83" t="s">
        <v>125</v>
      </c>
      <c r="F1126" s="663" t="s">
        <v>1560</v>
      </c>
      <c r="G1126" s="662"/>
      <c r="H1126" s="662"/>
      <c r="I1126" s="662"/>
      <c r="J1126" s="440"/>
      <c r="K1126" s="84">
        <v>9.6</v>
      </c>
      <c r="L1126" s="440"/>
      <c r="M1126" s="440"/>
      <c r="N1126" s="440"/>
      <c r="O1126" s="440"/>
      <c r="P1126" s="440"/>
      <c r="Q1126" s="440"/>
      <c r="R1126" s="85"/>
      <c r="T1126" s="87"/>
      <c r="U1126" s="440"/>
      <c r="V1126" s="440"/>
      <c r="W1126" s="440"/>
      <c r="X1126" s="440"/>
      <c r="Y1126" s="440"/>
      <c r="Z1126" s="440"/>
      <c r="AA1126" s="88"/>
      <c r="AT1126" s="89" t="s">
        <v>130</v>
      </c>
      <c r="AU1126" s="89" t="s">
        <v>128</v>
      </c>
      <c r="AV1126" s="86" t="s">
        <v>128</v>
      </c>
      <c r="AW1126" s="86" t="s">
        <v>131</v>
      </c>
      <c r="AX1126" s="86" t="s">
        <v>119</v>
      </c>
      <c r="AY1126" s="89" t="s">
        <v>120</v>
      </c>
    </row>
    <row r="1127" spans="2:64" s="86" customFormat="1" ht="44.25" customHeight="1" x14ac:dyDescent="0.25">
      <c r="B1127" s="81"/>
      <c r="C1127" s="440"/>
      <c r="D1127" s="440"/>
      <c r="E1127" s="83" t="s">
        <v>125</v>
      </c>
      <c r="F1127" s="663" t="s">
        <v>1561</v>
      </c>
      <c r="G1127" s="662"/>
      <c r="H1127" s="662"/>
      <c r="I1127" s="662"/>
      <c r="J1127" s="440"/>
      <c r="K1127" s="84">
        <v>10.58</v>
      </c>
      <c r="L1127" s="440"/>
      <c r="M1127" s="440"/>
      <c r="N1127" s="440"/>
      <c r="O1127" s="440"/>
      <c r="P1127" s="440"/>
      <c r="Q1127" s="440"/>
      <c r="R1127" s="85"/>
      <c r="T1127" s="87"/>
      <c r="U1127" s="440"/>
      <c r="V1127" s="440"/>
      <c r="W1127" s="440"/>
      <c r="X1127" s="440"/>
      <c r="Y1127" s="440"/>
      <c r="Z1127" s="440"/>
      <c r="AA1127" s="88"/>
      <c r="AT1127" s="89" t="s">
        <v>130</v>
      </c>
      <c r="AU1127" s="89" t="s">
        <v>128</v>
      </c>
      <c r="AV1127" s="86" t="s">
        <v>128</v>
      </c>
      <c r="AW1127" s="86" t="s">
        <v>131</v>
      </c>
      <c r="AX1127" s="86" t="s">
        <v>119</v>
      </c>
      <c r="AY1127" s="89" t="s">
        <v>120</v>
      </c>
    </row>
    <row r="1128" spans="2:64" s="95" customFormat="1" ht="22.5" customHeight="1" x14ac:dyDescent="0.25">
      <c r="B1128" s="90"/>
      <c r="C1128" s="441"/>
      <c r="D1128" s="441"/>
      <c r="E1128" s="92" t="s">
        <v>125</v>
      </c>
      <c r="F1128" s="664" t="s">
        <v>146</v>
      </c>
      <c r="G1128" s="665"/>
      <c r="H1128" s="665"/>
      <c r="I1128" s="665"/>
      <c r="J1128" s="441"/>
      <c r="K1128" s="93">
        <v>24.78</v>
      </c>
      <c r="L1128" s="441"/>
      <c r="M1128" s="441"/>
      <c r="N1128" s="441"/>
      <c r="O1128" s="441"/>
      <c r="P1128" s="441"/>
      <c r="Q1128" s="441"/>
      <c r="R1128" s="94"/>
      <c r="T1128" s="96"/>
      <c r="U1128" s="441"/>
      <c r="V1128" s="441"/>
      <c r="W1128" s="441"/>
      <c r="X1128" s="441"/>
      <c r="Y1128" s="441"/>
      <c r="Z1128" s="441"/>
      <c r="AA1128" s="97"/>
      <c r="AT1128" s="98" t="s">
        <v>130</v>
      </c>
      <c r="AU1128" s="98" t="s">
        <v>128</v>
      </c>
      <c r="AV1128" s="95" t="s">
        <v>127</v>
      </c>
      <c r="AW1128" s="95" t="s">
        <v>131</v>
      </c>
      <c r="AX1128" s="95" t="s">
        <v>118</v>
      </c>
      <c r="AY1128" s="98" t="s">
        <v>120</v>
      </c>
    </row>
    <row r="1129" spans="2:64" s="17" customFormat="1" ht="31.5" customHeight="1" x14ac:dyDescent="0.25">
      <c r="B1129" s="70"/>
      <c r="C1129" s="71" t="s">
        <v>1562</v>
      </c>
      <c r="D1129" s="71" t="s">
        <v>121</v>
      </c>
      <c r="E1129" s="72" t="s">
        <v>1563</v>
      </c>
      <c r="F1129" s="671" t="s">
        <v>1564</v>
      </c>
      <c r="G1129" s="667"/>
      <c r="H1129" s="667"/>
      <c r="I1129" s="667"/>
      <c r="J1129" s="73" t="s">
        <v>172</v>
      </c>
      <c r="K1129" s="74">
        <v>1.28</v>
      </c>
      <c r="L1129" s="666"/>
      <c r="M1129" s="667"/>
      <c r="N1129" s="666">
        <f>ROUND(L1129*K1129,2)</f>
        <v>0</v>
      </c>
      <c r="O1129" s="667"/>
      <c r="P1129" s="667"/>
      <c r="Q1129" s="667"/>
      <c r="R1129" s="75"/>
      <c r="T1129" s="76" t="s">
        <v>125</v>
      </c>
      <c r="U1129" s="77" t="s">
        <v>126</v>
      </c>
      <c r="V1129" s="78">
        <v>1.732</v>
      </c>
      <c r="W1129" s="78">
        <f>V1129*K1129</f>
        <v>2.2169599999999998</v>
      </c>
      <c r="X1129" s="78">
        <v>3.7199999999999997E-2</v>
      </c>
      <c r="Y1129" s="78">
        <f>X1129*K1129</f>
        <v>4.7615999999999999E-2</v>
      </c>
      <c r="Z1129" s="78">
        <v>0</v>
      </c>
      <c r="AA1129" s="79">
        <f>Z1129*K1129</f>
        <v>0</v>
      </c>
      <c r="AR1129" s="30" t="s">
        <v>194</v>
      </c>
      <c r="AT1129" s="30" t="s">
        <v>121</v>
      </c>
      <c r="AU1129" s="30" t="s">
        <v>128</v>
      </c>
      <c r="AY1129" s="30" t="s">
        <v>120</v>
      </c>
      <c r="BE1129" s="80">
        <f>IF(U1129="základní",N1129,0)</f>
        <v>0</v>
      </c>
      <c r="BF1129" s="80">
        <f>IF(U1129="snížená",N1129,0)</f>
        <v>0</v>
      </c>
      <c r="BG1129" s="80">
        <f>IF(U1129="zákl. přenesená",N1129,0)</f>
        <v>0</v>
      </c>
      <c r="BH1129" s="80">
        <f>IF(U1129="sníž. přenesená",N1129,0)</f>
        <v>0</v>
      </c>
      <c r="BI1129" s="80">
        <f>IF(U1129="nulová",N1129,0)</f>
        <v>0</v>
      </c>
      <c r="BJ1129" s="30" t="s">
        <v>118</v>
      </c>
      <c r="BK1129" s="80">
        <f>ROUND(L1129*K1129,2)</f>
        <v>0</v>
      </c>
      <c r="BL1129" s="30" t="s">
        <v>194</v>
      </c>
    </row>
    <row r="1130" spans="2:64" s="86" customFormat="1" ht="44.25" customHeight="1" x14ac:dyDescent="0.25">
      <c r="B1130" s="81"/>
      <c r="C1130" s="440"/>
      <c r="D1130" s="440"/>
      <c r="E1130" s="83" t="s">
        <v>125</v>
      </c>
      <c r="F1130" s="661" t="s">
        <v>1565</v>
      </c>
      <c r="G1130" s="662"/>
      <c r="H1130" s="662"/>
      <c r="I1130" s="662"/>
      <c r="J1130" s="440"/>
      <c r="K1130" s="84">
        <v>1.02</v>
      </c>
      <c r="L1130" s="440"/>
      <c r="M1130" s="440"/>
      <c r="N1130" s="440"/>
      <c r="O1130" s="440"/>
      <c r="P1130" s="440"/>
      <c r="Q1130" s="440"/>
      <c r="R1130" s="85"/>
      <c r="T1130" s="87"/>
      <c r="U1130" s="440"/>
      <c r="V1130" s="440"/>
      <c r="W1130" s="440"/>
      <c r="X1130" s="440"/>
      <c r="Y1130" s="440"/>
      <c r="Z1130" s="440"/>
      <c r="AA1130" s="88"/>
      <c r="AT1130" s="89" t="s">
        <v>130</v>
      </c>
      <c r="AU1130" s="89" t="s">
        <v>128</v>
      </c>
      <c r="AV1130" s="86" t="s">
        <v>128</v>
      </c>
      <c r="AW1130" s="86" t="s">
        <v>131</v>
      </c>
      <c r="AX1130" s="86" t="s">
        <v>119</v>
      </c>
      <c r="AY1130" s="89" t="s">
        <v>120</v>
      </c>
    </row>
    <row r="1131" spans="2:64" s="86" customFormat="1" ht="31.5" customHeight="1" x14ac:dyDescent="0.25">
      <c r="B1131" s="81"/>
      <c r="C1131" s="440"/>
      <c r="D1131" s="440"/>
      <c r="E1131" s="83" t="s">
        <v>125</v>
      </c>
      <c r="F1131" s="663" t="s">
        <v>1566</v>
      </c>
      <c r="G1131" s="662"/>
      <c r="H1131" s="662"/>
      <c r="I1131" s="662"/>
      <c r="J1131" s="440"/>
      <c r="K1131" s="84">
        <v>0.26</v>
      </c>
      <c r="L1131" s="440"/>
      <c r="M1131" s="440"/>
      <c r="N1131" s="440"/>
      <c r="O1131" s="440"/>
      <c r="P1131" s="440"/>
      <c r="Q1131" s="440"/>
      <c r="R1131" s="85"/>
      <c r="T1131" s="87"/>
      <c r="U1131" s="440"/>
      <c r="V1131" s="440"/>
      <c r="W1131" s="440"/>
      <c r="X1131" s="440"/>
      <c r="Y1131" s="440"/>
      <c r="Z1131" s="440"/>
      <c r="AA1131" s="88"/>
      <c r="AT1131" s="89" t="s">
        <v>130</v>
      </c>
      <c r="AU1131" s="89" t="s">
        <v>128</v>
      </c>
      <c r="AV1131" s="86" t="s">
        <v>128</v>
      </c>
      <c r="AW1131" s="86" t="s">
        <v>131</v>
      </c>
      <c r="AX1131" s="86" t="s">
        <v>119</v>
      </c>
      <c r="AY1131" s="89" t="s">
        <v>120</v>
      </c>
    </row>
    <row r="1132" spans="2:64" s="95" customFormat="1" ht="22.5" customHeight="1" x14ac:dyDescent="0.25">
      <c r="B1132" s="90"/>
      <c r="C1132" s="441"/>
      <c r="D1132" s="441"/>
      <c r="E1132" s="92" t="s">
        <v>125</v>
      </c>
      <c r="F1132" s="664" t="s">
        <v>146</v>
      </c>
      <c r="G1132" s="665"/>
      <c r="H1132" s="665"/>
      <c r="I1132" s="665"/>
      <c r="J1132" s="441"/>
      <c r="K1132" s="93">
        <v>1.28</v>
      </c>
      <c r="L1132" s="441"/>
      <c r="M1132" s="441"/>
      <c r="N1132" s="441"/>
      <c r="O1132" s="441"/>
      <c r="P1132" s="441"/>
      <c r="Q1132" s="441"/>
      <c r="R1132" s="94"/>
      <c r="T1132" s="96"/>
      <c r="U1132" s="441"/>
      <c r="V1132" s="441"/>
      <c r="W1132" s="441"/>
      <c r="X1132" s="441"/>
      <c r="Y1132" s="441"/>
      <c r="Z1132" s="441"/>
      <c r="AA1132" s="97"/>
      <c r="AT1132" s="98" t="s">
        <v>130</v>
      </c>
      <c r="AU1132" s="98" t="s">
        <v>128</v>
      </c>
      <c r="AV1132" s="95" t="s">
        <v>127</v>
      </c>
      <c r="AW1132" s="95" t="s">
        <v>131</v>
      </c>
      <c r="AX1132" s="95" t="s">
        <v>118</v>
      </c>
      <c r="AY1132" s="98" t="s">
        <v>120</v>
      </c>
    </row>
    <row r="1133" spans="2:64" s="17" customFormat="1" ht="31.5" customHeight="1" x14ac:dyDescent="0.25">
      <c r="B1133" s="70"/>
      <c r="C1133" s="71" t="s">
        <v>1567</v>
      </c>
      <c r="D1133" s="71" t="s">
        <v>121</v>
      </c>
      <c r="E1133" s="72" t="s">
        <v>1568</v>
      </c>
      <c r="F1133" s="671" t="s">
        <v>1569</v>
      </c>
      <c r="G1133" s="667"/>
      <c r="H1133" s="667"/>
      <c r="I1133" s="667"/>
      <c r="J1133" s="73" t="s">
        <v>191</v>
      </c>
      <c r="K1133" s="74">
        <v>0.61099999999999999</v>
      </c>
      <c r="L1133" s="666"/>
      <c r="M1133" s="667"/>
      <c r="N1133" s="666">
        <f>ROUND(L1133*K1133,2)</f>
        <v>0</v>
      </c>
      <c r="O1133" s="667"/>
      <c r="P1133" s="667"/>
      <c r="Q1133" s="667"/>
      <c r="R1133" s="75"/>
      <c r="T1133" s="76" t="s">
        <v>125</v>
      </c>
      <c r="U1133" s="77" t="s">
        <v>126</v>
      </c>
      <c r="V1133" s="78">
        <v>1.5980000000000001</v>
      </c>
      <c r="W1133" s="78">
        <f>V1133*K1133</f>
        <v>0.97637800000000008</v>
      </c>
      <c r="X1133" s="78">
        <v>0</v>
      </c>
      <c r="Y1133" s="78">
        <f>X1133*K1133</f>
        <v>0</v>
      </c>
      <c r="Z1133" s="78">
        <v>0</v>
      </c>
      <c r="AA1133" s="79">
        <f>Z1133*K1133</f>
        <v>0</v>
      </c>
      <c r="AR1133" s="30" t="s">
        <v>194</v>
      </c>
      <c r="AT1133" s="30" t="s">
        <v>121</v>
      </c>
      <c r="AU1133" s="30" t="s">
        <v>128</v>
      </c>
      <c r="AY1133" s="30" t="s">
        <v>120</v>
      </c>
      <c r="BE1133" s="80">
        <f>IF(U1133="základní",N1133,0)</f>
        <v>0</v>
      </c>
      <c r="BF1133" s="80">
        <f>IF(U1133="snížená",N1133,0)</f>
        <v>0</v>
      </c>
      <c r="BG1133" s="80">
        <f>IF(U1133="zákl. přenesená",N1133,0)</f>
        <v>0</v>
      </c>
      <c r="BH1133" s="80">
        <f>IF(U1133="sníž. přenesená",N1133,0)</f>
        <v>0</v>
      </c>
      <c r="BI1133" s="80">
        <f>IF(U1133="nulová",N1133,0)</f>
        <v>0</v>
      </c>
      <c r="BJ1133" s="30" t="s">
        <v>118</v>
      </c>
      <c r="BK1133" s="80">
        <f>ROUND(L1133*K1133,2)</f>
        <v>0</v>
      </c>
      <c r="BL1133" s="30" t="s">
        <v>194</v>
      </c>
    </row>
    <row r="1134" spans="2:64" s="17" customFormat="1" ht="31.5" customHeight="1" x14ac:dyDescent="0.25">
      <c r="B1134" s="70"/>
      <c r="C1134" s="71" t="s">
        <v>1570</v>
      </c>
      <c r="D1134" s="71" t="s">
        <v>121</v>
      </c>
      <c r="E1134" s="72" t="s">
        <v>1571</v>
      </c>
      <c r="F1134" s="671" t="s">
        <v>1572</v>
      </c>
      <c r="G1134" s="667"/>
      <c r="H1134" s="667"/>
      <c r="I1134" s="667"/>
      <c r="J1134" s="73" t="s">
        <v>172</v>
      </c>
      <c r="K1134" s="74">
        <v>2.1</v>
      </c>
      <c r="L1134" s="666"/>
      <c r="M1134" s="667"/>
      <c r="N1134" s="666">
        <f>ROUND(L1134*K1134,2)</f>
        <v>0</v>
      </c>
      <c r="O1134" s="667"/>
      <c r="P1134" s="667"/>
      <c r="Q1134" s="667"/>
      <c r="R1134" s="75"/>
      <c r="T1134" s="76" t="s">
        <v>125</v>
      </c>
      <c r="U1134" s="77" t="s">
        <v>126</v>
      </c>
      <c r="V1134" s="78">
        <v>0.27200000000000002</v>
      </c>
      <c r="W1134" s="78">
        <f>V1134*K1134</f>
        <v>0.57120000000000004</v>
      </c>
      <c r="X1134" s="78">
        <v>0</v>
      </c>
      <c r="Y1134" s="78">
        <f>X1134*K1134</f>
        <v>0</v>
      </c>
      <c r="Z1134" s="78">
        <v>3.6999999999999998E-2</v>
      </c>
      <c r="AA1134" s="79">
        <f>Z1134*K1134</f>
        <v>7.7700000000000005E-2</v>
      </c>
      <c r="AR1134" s="30" t="s">
        <v>194</v>
      </c>
      <c r="AT1134" s="30" t="s">
        <v>121</v>
      </c>
      <c r="AU1134" s="30" t="s">
        <v>128</v>
      </c>
      <c r="AY1134" s="30" t="s">
        <v>120</v>
      </c>
      <c r="BE1134" s="80">
        <f>IF(U1134="základní",N1134,0)</f>
        <v>0</v>
      </c>
      <c r="BF1134" s="80">
        <f>IF(U1134="snížená",N1134,0)</f>
        <v>0</v>
      </c>
      <c r="BG1134" s="80">
        <f>IF(U1134="zákl. přenesená",N1134,0)</f>
        <v>0</v>
      </c>
      <c r="BH1134" s="80">
        <f>IF(U1134="sníž. přenesená",N1134,0)</f>
        <v>0</v>
      </c>
      <c r="BI1134" s="80">
        <f>IF(U1134="nulová",N1134,0)</f>
        <v>0</v>
      </c>
      <c r="BJ1134" s="30" t="s">
        <v>118</v>
      </c>
      <c r="BK1134" s="80">
        <f>ROUND(L1134*K1134,2)</f>
        <v>0</v>
      </c>
      <c r="BL1134" s="30" t="s">
        <v>194</v>
      </c>
    </row>
    <row r="1135" spans="2:64" s="86" customFormat="1" ht="31.5" customHeight="1" x14ac:dyDescent="0.25">
      <c r="B1135" s="81"/>
      <c r="C1135" s="440"/>
      <c r="D1135" s="440"/>
      <c r="E1135" s="83" t="s">
        <v>125</v>
      </c>
      <c r="F1135" s="661" t="s">
        <v>1573</v>
      </c>
      <c r="G1135" s="662"/>
      <c r="H1135" s="662"/>
      <c r="I1135" s="662"/>
      <c r="J1135" s="440"/>
      <c r="K1135" s="84">
        <v>2.1</v>
      </c>
      <c r="L1135" s="440"/>
      <c r="M1135" s="440"/>
      <c r="N1135" s="440"/>
      <c r="O1135" s="440"/>
      <c r="P1135" s="440"/>
      <c r="Q1135" s="440"/>
      <c r="R1135" s="85"/>
      <c r="T1135" s="87"/>
      <c r="U1135" s="440"/>
      <c r="V1135" s="440"/>
      <c r="W1135" s="440"/>
      <c r="X1135" s="440"/>
      <c r="Y1135" s="440"/>
      <c r="Z1135" s="440"/>
      <c r="AA1135" s="88"/>
      <c r="AT1135" s="89" t="s">
        <v>130</v>
      </c>
      <c r="AU1135" s="89" t="s">
        <v>128</v>
      </c>
      <c r="AV1135" s="86" t="s">
        <v>128</v>
      </c>
      <c r="AW1135" s="86" t="s">
        <v>131</v>
      </c>
      <c r="AX1135" s="86" t="s">
        <v>118</v>
      </c>
      <c r="AY1135" s="89" t="s">
        <v>120</v>
      </c>
    </row>
    <row r="1136" spans="2:64" s="62" customFormat="1" ht="29.85" customHeight="1" x14ac:dyDescent="0.3">
      <c r="B1136" s="58"/>
      <c r="C1136" s="59"/>
      <c r="D1136" s="69" t="s">
        <v>98</v>
      </c>
      <c r="E1136" s="69"/>
      <c r="F1136" s="69"/>
      <c r="G1136" s="69"/>
      <c r="H1136" s="69"/>
      <c r="I1136" s="69"/>
      <c r="J1136" s="69"/>
      <c r="K1136" s="69"/>
      <c r="L1136" s="69"/>
      <c r="M1136" s="69"/>
      <c r="N1136" s="659">
        <f>BK1136</f>
        <v>0</v>
      </c>
      <c r="O1136" s="660"/>
      <c r="P1136" s="660"/>
      <c r="Q1136" s="660"/>
      <c r="R1136" s="61"/>
      <c r="T1136" s="63"/>
      <c r="U1136" s="59"/>
      <c r="V1136" s="59"/>
      <c r="W1136" s="64">
        <f>SUM(W1137:W1166)</f>
        <v>38.670219999999993</v>
      </c>
      <c r="X1136" s="59"/>
      <c r="Y1136" s="64">
        <f>SUM(Y1137:Y1166)</f>
        <v>4.4900310000000006E-2</v>
      </c>
      <c r="Z1136" s="59"/>
      <c r="AA1136" s="65">
        <f>SUM(AA1137:AA1166)</f>
        <v>0</v>
      </c>
      <c r="AR1136" s="66" t="s">
        <v>128</v>
      </c>
      <c r="AT1136" s="67" t="s">
        <v>117</v>
      </c>
      <c r="AU1136" s="67" t="s">
        <v>118</v>
      </c>
      <c r="AY1136" s="66" t="s">
        <v>120</v>
      </c>
      <c r="BK1136" s="68">
        <f>SUM(BK1137:BK1166)</f>
        <v>0</v>
      </c>
    </row>
    <row r="1137" spans="2:64" s="17" customFormat="1" ht="31.5" customHeight="1" x14ac:dyDescent="0.25">
      <c r="B1137" s="70"/>
      <c r="C1137" s="71" t="s">
        <v>1574</v>
      </c>
      <c r="D1137" s="71" t="s">
        <v>121</v>
      </c>
      <c r="E1137" s="72" t="s">
        <v>1575</v>
      </c>
      <c r="F1137" s="671" t="s">
        <v>1576</v>
      </c>
      <c r="G1137" s="667"/>
      <c r="H1137" s="667"/>
      <c r="I1137" s="667"/>
      <c r="J1137" s="73" t="s">
        <v>172</v>
      </c>
      <c r="K1137" s="74">
        <v>25.454000000000001</v>
      </c>
      <c r="L1137" s="666"/>
      <c r="M1137" s="667"/>
      <c r="N1137" s="666">
        <f>ROUND(L1137*K1137,2)</f>
        <v>0</v>
      </c>
      <c r="O1137" s="667"/>
      <c r="P1137" s="667"/>
      <c r="Q1137" s="667"/>
      <c r="R1137" s="75"/>
      <c r="T1137" s="76" t="s">
        <v>125</v>
      </c>
      <c r="U1137" s="77" t="s">
        <v>126</v>
      </c>
      <c r="V1137" s="78">
        <v>0.11700000000000001</v>
      </c>
      <c r="W1137" s="78">
        <f>V1137*K1137</f>
        <v>2.9781180000000003</v>
      </c>
      <c r="X1137" s="78">
        <v>6.9999999999999994E-5</v>
      </c>
      <c r="Y1137" s="78">
        <f>X1137*K1137</f>
        <v>1.78178E-3</v>
      </c>
      <c r="Z1137" s="78">
        <v>0</v>
      </c>
      <c r="AA1137" s="79">
        <f>Z1137*K1137</f>
        <v>0</v>
      </c>
      <c r="AR1137" s="30" t="s">
        <v>194</v>
      </c>
      <c r="AT1137" s="30" t="s">
        <v>121</v>
      </c>
      <c r="AU1137" s="30" t="s">
        <v>128</v>
      </c>
      <c r="AY1137" s="30" t="s">
        <v>120</v>
      </c>
      <c r="BE1137" s="80">
        <f>IF(U1137="základní",N1137,0)</f>
        <v>0</v>
      </c>
      <c r="BF1137" s="80">
        <f>IF(U1137="snížená",N1137,0)</f>
        <v>0</v>
      </c>
      <c r="BG1137" s="80">
        <f>IF(U1137="zákl. přenesená",N1137,0)</f>
        <v>0</v>
      </c>
      <c r="BH1137" s="80">
        <f>IF(U1137="sníž. přenesená",N1137,0)</f>
        <v>0</v>
      </c>
      <c r="BI1137" s="80">
        <f>IF(U1137="nulová",N1137,0)</f>
        <v>0</v>
      </c>
      <c r="BJ1137" s="30" t="s">
        <v>118</v>
      </c>
      <c r="BK1137" s="80">
        <f>ROUND(L1137*K1137,2)</f>
        <v>0</v>
      </c>
      <c r="BL1137" s="30" t="s">
        <v>194</v>
      </c>
    </row>
    <row r="1138" spans="2:64" s="86" customFormat="1" ht="31.5" customHeight="1" x14ac:dyDescent="0.25">
      <c r="B1138" s="81"/>
      <c r="C1138" s="440"/>
      <c r="D1138" s="440"/>
      <c r="E1138" s="83" t="s">
        <v>125</v>
      </c>
      <c r="F1138" s="661" t="s">
        <v>1577</v>
      </c>
      <c r="G1138" s="662"/>
      <c r="H1138" s="662"/>
      <c r="I1138" s="662"/>
      <c r="J1138" s="440"/>
      <c r="K1138" s="84">
        <v>4.0229999999999997</v>
      </c>
      <c r="L1138" s="440"/>
      <c r="M1138" s="440"/>
      <c r="N1138" s="440"/>
      <c r="O1138" s="440"/>
      <c r="P1138" s="440"/>
      <c r="Q1138" s="440"/>
      <c r="R1138" s="85"/>
      <c r="T1138" s="87"/>
      <c r="U1138" s="440"/>
      <c r="V1138" s="440"/>
      <c r="W1138" s="440"/>
      <c r="X1138" s="440"/>
      <c r="Y1138" s="440"/>
      <c r="Z1138" s="440"/>
      <c r="AA1138" s="88"/>
      <c r="AT1138" s="89" t="s">
        <v>130</v>
      </c>
      <c r="AU1138" s="89" t="s">
        <v>128</v>
      </c>
      <c r="AV1138" s="86" t="s">
        <v>128</v>
      </c>
      <c r="AW1138" s="86" t="s">
        <v>131</v>
      </c>
      <c r="AX1138" s="86" t="s">
        <v>119</v>
      </c>
      <c r="AY1138" s="89" t="s">
        <v>120</v>
      </c>
    </row>
    <row r="1139" spans="2:64" s="86" customFormat="1" ht="31.5" customHeight="1" x14ac:dyDescent="0.25">
      <c r="B1139" s="81"/>
      <c r="C1139" s="440"/>
      <c r="D1139" s="440"/>
      <c r="E1139" s="83" t="s">
        <v>125</v>
      </c>
      <c r="F1139" s="663" t="s">
        <v>1578</v>
      </c>
      <c r="G1139" s="662"/>
      <c r="H1139" s="662"/>
      <c r="I1139" s="662"/>
      <c r="J1139" s="440"/>
      <c r="K1139" s="84">
        <v>21.431000000000001</v>
      </c>
      <c r="L1139" s="440"/>
      <c r="M1139" s="440"/>
      <c r="N1139" s="440"/>
      <c r="O1139" s="440"/>
      <c r="P1139" s="440"/>
      <c r="Q1139" s="440"/>
      <c r="R1139" s="85"/>
      <c r="T1139" s="87"/>
      <c r="U1139" s="440"/>
      <c r="V1139" s="440"/>
      <c r="W1139" s="440"/>
      <c r="X1139" s="440"/>
      <c r="Y1139" s="440"/>
      <c r="Z1139" s="440"/>
      <c r="AA1139" s="88"/>
      <c r="AT1139" s="89" t="s">
        <v>130</v>
      </c>
      <c r="AU1139" s="89" t="s">
        <v>128</v>
      </c>
      <c r="AV1139" s="86" t="s">
        <v>128</v>
      </c>
      <c r="AW1139" s="86" t="s">
        <v>131</v>
      </c>
      <c r="AX1139" s="86" t="s">
        <v>119</v>
      </c>
      <c r="AY1139" s="89" t="s">
        <v>120</v>
      </c>
    </row>
    <row r="1140" spans="2:64" s="95" customFormat="1" ht="22.5" customHeight="1" x14ac:dyDescent="0.25">
      <c r="B1140" s="90"/>
      <c r="C1140" s="441"/>
      <c r="D1140" s="441"/>
      <c r="E1140" s="92" t="s">
        <v>125</v>
      </c>
      <c r="F1140" s="664" t="s">
        <v>146</v>
      </c>
      <c r="G1140" s="665"/>
      <c r="H1140" s="665"/>
      <c r="I1140" s="665"/>
      <c r="J1140" s="441"/>
      <c r="K1140" s="93">
        <v>25.454000000000001</v>
      </c>
      <c r="L1140" s="441"/>
      <c r="M1140" s="441"/>
      <c r="N1140" s="441"/>
      <c r="O1140" s="441"/>
      <c r="P1140" s="441"/>
      <c r="Q1140" s="441"/>
      <c r="R1140" s="94"/>
      <c r="T1140" s="96"/>
      <c r="U1140" s="441"/>
      <c r="V1140" s="441"/>
      <c r="W1140" s="441"/>
      <c r="X1140" s="441"/>
      <c r="Y1140" s="441"/>
      <c r="Z1140" s="441"/>
      <c r="AA1140" s="97"/>
      <c r="AT1140" s="98" t="s">
        <v>130</v>
      </c>
      <c r="AU1140" s="98" t="s">
        <v>128</v>
      </c>
      <c r="AV1140" s="95" t="s">
        <v>127</v>
      </c>
      <c r="AW1140" s="95" t="s">
        <v>131</v>
      </c>
      <c r="AX1140" s="95" t="s">
        <v>118</v>
      </c>
      <c r="AY1140" s="98" t="s">
        <v>120</v>
      </c>
    </row>
    <row r="1141" spans="2:64" s="17" customFormat="1" ht="31.5" customHeight="1" x14ac:dyDescent="0.25">
      <c r="B1141" s="70"/>
      <c r="C1141" s="71" t="s">
        <v>1579</v>
      </c>
      <c r="D1141" s="71" t="s">
        <v>121</v>
      </c>
      <c r="E1141" s="72" t="s">
        <v>1580</v>
      </c>
      <c r="F1141" s="671" t="s">
        <v>1581</v>
      </c>
      <c r="G1141" s="667"/>
      <c r="H1141" s="667"/>
      <c r="I1141" s="667"/>
      <c r="J1141" s="73" t="s">
        <v>172</v>
      </c>
      <c r="K1141" s="74">
        <v>25.454000000000001</v>
      </c>
      <c r="L1141" s="666"/>
      <c r="M1141" s="667"/>
      <c r="N1141" s="666">
        <f>ROUND(L1141*K1141,2)</f>
        <v>0</v>
      </c>
      <c r="O1141" s="667"/>
      <c r="P1141" s="667"/>
      <c r="Q1141" s="667"/>
      <c r="R1141" s="75"/>
      <c r="T1141" s="76" t="s">
        <v>125</v>
      </c>
      <c r="U1141" s="77" t="s">
        <v>126</v>
      </c>
      <c r="V1141" s="78">
        <v>0.16700000000000001</v>
      </c>
      <c r="W1141" s="78">
        <f>V1141*K1141</f>
        <v>4.2508180000000007</v>
      </c>
      <c r="X1141" s="78">
        <v>6.0000000000000002E-5</v>
      </c>
      <c r="Y1141" s="78">
        <f>X1141*K1141</f>
        <v>1.52724E-3</v>
      </c>
      <c r="Z1141" s="78">
        <v>0</v>
      </c>
      <c r="AA1141" s="79">
        <f>Z1141*K1141</f>
        <v>0</v>
      </c>
      <c r="AR1141" s="30" t="s">
        <v>194</v>
      </c>
      <c r="AT1141" s="30" t="s">
        <v>121</v>
      </c>
      <c r="AU1141" s="30" t="s">
        <v>128</v>
      </c>
      <c r="AY1141" s="30" t="s">
        <v>120</v>
      </c>
      <c r="BE1141" s="80">
        <f>IF(U1141="základní",N1141,0)</f>
        <v>0</v>
      </c>
      <c r="BF1141" s="80">
        <f>IF(U1141="snížená",N1141,0)</f>
        <v>0</v>
      </c>
      <c r="BG1141" s="80">
        <f>IF(U1141="zákl. přenesená",N1141,0)</f>
        <v>0</v>
      </c>
      <c r="BH1141" s="80">
        <f>IF(U1141="sníž. přenesená",N1141,0)</f>
        <v>0</v>
      </c>
      <c r="BI1141" s="80">
        <f>IF(U1141="nulová",N1141,0)</f>
        <v>0</v>
      </c>
      <c r="BJ1141" s="30" t="s">
        <v>118</v>
      </c>
      <c r="BK1141" s="80">
        <f>ROUND(L1141*K1141,2)</f>
        <v>0</v>
      </c>
      <c r="BL1141" s="30" t="s">
        <v>194</v>
      </c>
    </row>
    <row r="1142" spans="2:64" s="86" customFormat="1" ht="22.5" customHeight="1" x14ac:dyDescent="0.25">
      <c r="B1142" s="81"/>
      <c r="C1142" s="440"/>
      <c r="D1142" s="440"/>
      <c r="E1142" s="83" t="s">
        <v>125</v>
      </c>
      <c r="F1142" s="661" t="s">
        <v>1582</v>
      </c>
      <c r="G1142" s="662"/>
      <c r="H1142" s="662"/>
      <c r="I1142" s="662"/>
      <c r="J1142" s="440"/>
      <c r="K1142" s="84">
        <v>25.454000000000001</v>
      </c>
      <c r="L1142" s="440"/>
      <c r="M1142" s="440"/>
      <c r="N1142" s="440"/>
      <c r="O1142" s="440"/>
      <c r="P1142" s="440"/>
      <c r="Q1142" s="440"/>
      <c r="R1142" s="85"/>
      <c r="T1142" s="87"/>
      <c r="U1142" s="440"/>
      <c r="V1142" s="440"/>
      <c r="W1142" s="440"/>
      <c r="X1142" s="440"/>
      <c r="Y1142" s="440"/>
      <c r="Z1142" s="440"/>
      <c r="AA1142" s="88"/>
      <c r="AT1142" s="89" t="s">
        <v>130</v>
      </c>
      <c r="AU1142" s="89" t="s">
        <v>128</v>
      </c>
      <c r="AV1142" s="86" t="s">
        <v>128</v>
      </c>
      <c r="AW1142" s="86" t="s">
        <v>131</v>
      </c>
      <c r="AX1142" s="86" t="s">
        <v>118</v>
      </c>
      <c r="AY1142" s="89" t="s">
        <v>120</v>
      </c>
    </row>
    <row r="1143" spans="2:64" s="17" customFormat="1" ht="31.5" customHeight="1" x14ac:dyDescent="0.25">
      <c r="B1143" s="70"/>
      <c r="C1143" s="71" t="s">
        <v>1583</v>
      </c>
      <c r="D1143" s="71" t="s">
        <v>121</v>
      </c>
      <c r="E1143" s="72" t="s">
        <v>1584</v>
      </c>
      <c r="F1143" s="671" t="s">
        <v>1585</v>
      </c>
      <c r="G1143" s="667"/>
      <c r="H1143" s="667"/>
      <c r="I1143" s="667"/>
      <c r="J1143" s="73" t="s">
        <v>172</v>
      </c>
      <c r="K1143" s="74">
        <v>25.454000000000001</v>
      </c>
      <c r="L1143" s="666"/>
      <c r="M1143" s="667"/>
      <c r="N1143" s="666">
        <f>ROUND(L1143*K1143,2)</f>
        <v>0</v>
      </c>
      <c r="O1143" s="667"/>
      <c r="P1143" s="667"/>
      <c r="Q1143" s="667"/>
      <c r="R1143" s="75"/>
      <c r="T1143" s="76" t="s">
        <v>125</v>
      </c>
      <c r="U1143" s="77" t="s">
        <v>126</v>
      </c>
      <c r="V1143" s="78">
        <v>0.16600000000000001</v>
      </c>
      <c r="W1143" s="78">
        <f>V1143*K1143</f>
        <v>4.2253639999999999</v>
      </c>
      <c r="X1143" s="78">
        <v>1.2E-4</v>
      </c>
      <c r="Y1143" s="78">
        <f>X1143*K1143</f>
        <v>3.05448E-3</v>
      </c>
      <c r="Z1143" s="78">
        <v>0</v>
      </c>
      <c r="AA1143" s="79">
        <f>Z1143*K1143</f>
        <v>0</v>
      </c>
      <c r="AR1143" s="30" t="s">
        <v>194</v>
      </c>
      <c r="AT1143" s="30" t="s">
        <v>121</v>
      </c>
      <c r="AU1143" s="30" t="s">
        <v>128</v>
      </c>
      <c r="AY1143" s="30" t="s">
        <v>120</v>
      </c>
      <c r="BE1143" s="80">
        <f>IF(U1143="základní",N1143,0)</f>
        <v>0</v>
      </c>
      <c r="BF1143" s="80">
        <f>IF(U1143="snížená",N1143,0)</f>
        <v>0</v>
      </c>
      <c r="BG1143" s="80">
        <f>IF(U1143="zákl. přenesená",N1143,0)</f>
        <v>0</v>
      </c>
      <c r="BH1143" s="80">
        <f>IF(U1143="sníž. přenesená",N1143,0)</f>
        <v>0</v>
      </c>
      <c r="BI1143" s="80">
        <f>IF(U1143="nulová",N1143,0)</f>
        <v>0</v>
      </c>
      <c r="BJ1143" s="30" t="s">
        <v>118</v>
      </c>
      <c r="BK1143" s="80">
        <f>ROUND(L1143*K1143,2)</f>
        <v>0</v>
      </c>
      <c r="BL1143" s="30" t="s">
        <v>194</v>
      </c>
    </row>
    <row r="1144" spans="2:64" s="86" customFormat="1" ht="22.5" customHeight="1" x14ac:dyDescent="0.25">
      <c r="B1144" s="81"/>
      <c r="C1144" s="440"/>
      <c r="D1144" s="440"/>
      <c r="E1144" s="83" t="s">
        <v>125</v>
      </c>
      <c r="F1144" s="661" t="s">
        <v>1582</v>
      </c>
      <c r="G1144" s="662"/>
      <c r="H1144" s="662"/>
      <c r="I1144" s="662"/>
      <c r="J1144" s="440"/>
      <c r="K1144" s="84">
        <v>25.454000000000001</v>
      </c>
      <c r="L1144" s="440"/>
      <c r="M1144" s="440"/>
      <c r="N1144" s="440"/>
      <c r="O1144" s="440"/>
      <c r="P1144" s="440"/>
      <c r="Q1144" s="440"/>
      <c r="R1144" s="85"/>
      <c r="T1144" s="87"/>
      <c r="U1144" s="440"/>
      <c r="V1144" s="440"/>
      <c r="W1144" s="440"/>
      <c r="X1144" s="440"/>
      <c r="Y1144" s="440"/>
      <c r="Z1144" s="440"/>
      <c r="AA1144" s="88"/>
      <c r="AT1144" s="89" t="s">
        <v>130</v>
      </c>
      <c r="AU1144" s="89" t="s">
        <v>128</v>
      </c>
      <c r="AV1144" s="86" t="s">
        <v>128</v>
      </c>
      <c r="AW1144" s="86" t="s">
        <v>131</v>
      </c>
      <c r="AX1144" s="86" t="s">
        <v>118</v>
      </c>
      <c r="AY1144" s="89" t="s">
        <v>120</v>
      </c>
    </row>
    <row r="1145" spans="2:64" s="17" customFormat="1" ht="31.5" customHeight="1" x14ac:dyDescent="0.25">
      <c r="B1145" s="70"/>
      <c r="C1145" s="71" t="s">
        <v>1586</v>
      </c>
      <c r="D1145" s="71" t="s">
        <v>121</v>
      </c>
      <c r="E1145" s="72" t="s">
        <v>1587</v>
      </c>
      <c r="F1145" s="671" t="s">
        <v>1588</v>
      </c>
      <c r="G1145" s="667"/>
      <c r="H1145" s="667"/>
      <c r="I1145" s="667"/>
      <c r="J1145" s="73" t="s">
        <v>172</v>
      </c>
      <c r="K1145" s="74">
        <v>25.454000000000001</v>
      </c>
      <c r="L1145" s="666"/>
      <c r="M1145" s="667"/>
      <c r="N1145" s="666">
        <f>ROUND(L1145*K1145,2)</f>
        <v>0</v>
      </c>
      <c r="O1145" s="667"/>
      <c r="P1145" s="667"/>
      <c r="Q1145" s="667"/>
      <c r="R1145" s="75"/>
      <c r="T1145" s="76" t="s">
        <v>125</v>
      </c>
      <c r="U1145" s="77" t="s">
        <v>126</v>
      </c>
      <c r="V1145" s="78">
        <v>0.17199999999999999</v>
      </c>
      <c r="W1145" s="78">
        <f>V1145*K1145</f>
        <v>4.378088</v>
      </c>
      <c r="X1145" s="78">
        <v>1.2E-4</v>
      </c>
      <c r="Y1145" s="78">
        <f>X1145*K1145</f>
        <v>3.05448E-3</v>
      </c>
      <c r="Z1145" s="78">
        <v>0</v>
      </c>
      <c r="AA1145" s="79">
        <f>Z1145*K1145</f>
        <v>0</v>
      </c>
      <c r="AR1145" s="30" t="s">
        <v>194</v>
      </c>
      <c r="AT1145" s="30" t="s">
        <v>121</v>
      </c>
      <c r="AU1145" s="30" t="s">
        <v>128</v>
      </c>
      <c r="AY1145" s="30" t="s">
        <v>120</v>
      </c>
      <c r="BE1145" s="80">
        <f>IF(U1145="základní",N1145,0)</f>
        <v>0</v>
      </c>
      <c r="BF1145" s="80">
        <f>IF(U1145="snížená",N1145,0)</f>
        <v>0</v>
      </c>
      <c r="BG1145" s="80">
        <f>IF(U1145="zákl. přenesená",N1145,0)</f>
        <v>0</v>
      </c>
      <c r="BH1145" s="80">
        <f>IF(U1145="sníž. přenesená",N1145,0)</f>
        <v>0</v>
      </c>
      <c r="BI1145" s="80">
        <f>IF(U1145="nulová",N1145,0)</f>
        <v>0</v>
      </c>
      <c r="BJ1145" s="30" t="s">
        <v>118</v>
      </c>
      <c r="BK1145" s="80">
        <f>ROUND(L1145*K1145,2)</f>
        <v>0</v>
      </c>
      <c r="BL1145" s="30" t="s">
        <v>194</v>
      </c>
    </row>
    <row r="1146" spans="2:64" s="86" customFormat="1" ht="22.5" customHeight="1" x14ac:dyDescent="0.25">
      <c r="B1146" s="81"/>
      <c r="C1146" s="440"/>
      <c r="D1146" s="440"/>
      <c r="E1146" s="83" t="s">
        <v>125</v>
      </c>
      <c r="F1146" s="661" t="s">
        <v>1582</v>
      </c>
      <c r="G1146" s="662"/>
      <c r="H1146" s="662"/>
      <c r="I1146" s="662"/>
      <c r="J1146" s="440"/>
      <c r="K1146" s="84">
        <v>25.454000000000001</v>
      </c>
      <c r="L1146" s="440"/>
      <c r="M1146" s="440"/>
      <c r="N1146" s="440"/>
      <c r="O1146" s="440"/>
      <c r="P1146" s="440"/>
      <c r="Q1146" s="440"/>
      <c r="R1146" s="85"/>
      <c r="T1146" s="87"/>
      <c r="U1146" s="440"/>
      <c r="V1146" s="440"/>
      <c r="W1146" s="440"/>
      <c r="X1146" s="440"/>
      <c r="Y1146" s="440"/>
      <c r="Z1146" s="440"/>
      <c r="AA1146" s="88"/>
      <c r="AT1146" s="89" t="s">
        <v>130</v>
      </c>
      <c r="AU1146" s="89" t="s">
        <v>128</v>
      </c>
      <c r="AV1146" s="86" t="s">
        <v>128</v>
      </c>
      <c r="AW1146" s="86" t="s">
        <v>131</v>
      </c>
      <c r="AX1146" s="86" t="s">
        <v>118</v>
      </c>
      <c r="AY1146" s="89" t="s">
        <v>120</v>
      </c>
    </row>
    <row r="1147" spans="2:64" s="17" customFormat="1" ht="31.5" customHeight="1" x14ac:dyDescent="0.25">
      <c r="B1147" s="70"/>
      <c r="C1147" s="71" t="s">
        <v>1589</v>
      </c>
      <c r="D1147" s="71" t="s">
        <v>121</v>
      </c>
      <c r="E1147" s="72" t="s">
        <v>1590</v>
      </c>
      <c r="F1147" s="671" t="s">
        <v>1591</v>
      </c>
      <c r="G1147" s="667"/>
      <c r="H1147" s="667"/>
      <c r="I1147" s="667"/>
      <c r="J1147" s="73" t="s">
        <v>172</v>
      </c>
      <c r="K1147" s="74">
        <v>3.1280000000000001</v>
      </c>
      <c r="L1147" s="666"/>
      <c r="M1147" s="667"/>
      <c r="N1147" s="666">
        <f>ROUND(L1147*K1147,2)</f>
        <v>0</v>
      </c>
      <c r="O1147" s="667"/>
      <c r="P1147" s="667"/>
      <c r="Q1147" s="667"/>
      <c r="R1147" s="75"/>
      <c r="T1147" s="76" t="s">
        <v>125</v>
      </c>
      <c r="U1147" s="77" t="s">
        <v>126</v>
      </c>
      <c r="V1147" s="78">
        <v>0.12</v>
      </c>
      <c r="W1147" s="78">
        <f>V1147*K1147</f>
        <v>0.37536000000000003</v>
      </c>
      <c r="X1147" s="78">
        <v>6.9999999999999994E-5</v>
      </c>
      <c r="Y1147" s="78">
        <f>X1147*K1147</f>
        <v>2.1895999999999998E-4</v>
      </c>
      <c r="Z1147" s="78">
        <v>0</v>
      </c>
      <c r="AA1147" s="79">
        <f>Z1147*K1147</f>
        <v>0</v>
      </c>
      <c r="AR1147" s="30" t="s">
        <v>194</v>
      </c>
      <c r="AT1147" s="30" t="s">
        <v>121</v>
      </c>
      <c r="AU1147" s="30" t="s">
        <v>128</v>
      </c>
      <c r="AY1147" s="30" t="s">
        <v>120</v>
      </c>
      <c r="BE1147" s="80">
        <f>IF(U1147="základní",N1147,0)</f>
        <v>0</v>
      </c>
      <c r="BF1147" s="80">
        <f>IF(U1147="snížená",N1147,0)</f>
        <v>0</v>
      </c>
      <c r="BG1147" s="80">
        <f>IF(U1147="zákl. přenesená",N1147,0)</f>
        <v>0</v>
      </c>
      <c r="BH1147" s="80">
        <f>IF(U1147="sníž. přenesená",N1147,0)</f>
        <v>0</v>
      </c>
      <c r="BI1147" s="80">
        <f>IF(U1147="nulová",N1147,0)</f>
        <v>0</v>
      </c>
      <c r="BJ1147" s="30" t="s">
        <v>118</v>
      </c>
      <c r="BK1147" s="80">
        <f>ROUND(L1147*K1147,2)</f>
        <v>0</v>
      </c>
      <c r="BL1147" s="30" t="s">
        <v>194</v>
      </c>
    </row>
    <row r="1148" spans="2:64" s="86" customFormat="1" ht="31.5" customHeight="1" x14ac:dyDescent="0.25">
      <c r="B1148" s="81"/>
      <c r="C1148" s="440"/>
      <c r="D1148" s="440"/>
      <c r="E1148" s="83" t="s">
        <v>125</v>
      </c>
      <c r="F1148" s="661" t="s">
        <v>1592</v>
      </c>
      <c r="G1148" s="662"/>
      <c r="H1148" s="662"/>
      <c r="I1148" s="662"/>
      <c r="J1148" s="440"/>
      <c r="K1148" s="84">
        <v>3.1280000000000001</v>
      </c>
      <c r="L1148" s="440"/>
      <c r="M1148" s="440"/>
      <c r="N1148" s="440"/>
      <c r="O1148" s="440"/>
      <c r="P1148" s="440"/>
      <c r="Q1148" s="440"/>
      <c r="R1148" s="85"/>
      <c r="T1148" s="87"/>
      <c r="U1148" s="440"/>
      <c r="V1148" s="440"/>
      <c r="W1148" s="440"/>
      <c r="X1148" s="440"/>
      <c r="Y1148" s="440"/>
      <c r="Z1148" s="440"/>
      <c r="AA1148" s="88"/>
      <c r="AT1148" s="89" t="s">
        <v>130</v>
      </c>
      <c r="AU1148" s="89" t="s">
        <v>128</v>
      </c>
      <c r="AV1148" s="86" t="s">
        <v>128</v>
      </c>
      <c r="AW1148" s="86" t="s">
        <v>131</v>
      </c>
      <c r="AX1148" s="86" t="s">
        <v>118</v>
      </c>
      <c r="AY1148" s="89" t="s">
        <v>120</v>
      </c>
    </row>
    <row r="1149" spans="2:64" s="17" customFormat="1" ht="31.5" customHeight="1" x14ac:dyDescent="0.25">
      <c r="B1149" s="70"/>
      <c r="C1149" s="71" t="s">
        <v>1593</v>
      </c>
      <c r="D1149" s="71" t="s">
        <v>121</v>
      </c>
      <c r="E1149" s="72" t="s">
        <v>1594</v>
      </c>
      <c r="F1149" s="671" t="s">
        <v>1595</v>
      </c>
      <c r="G1149" s="667"/>
      <c r="H1149" s="667"/>
      <c r="I1149" s="667"/>
      <c r="J1149" s="73" t="s">
        <v>172</v>
      </c>
      <c r="K1149" s="74">
        <v>3.1280000000000001</v>
      </c>
      <c r="L1149" s="666"/>
      <c r="M1149" s="667"/>
      <c r="N1149" s="666">
        <f>ROUND(L1149*K1149,2)</f>
        <v>0</v>
      </c>
      <c r="O1149" s="667"/>
      <c r="P1149" s="667"/>
      <c r="Q1149" s="667"/>
      <c r="R1149" s="75"/>
      <c r="T1149" s="76" t="s">
        <v>125</v>
      </c>
      <c r="U1149" s="77" t="s">
        <v>126</v>
      </c>
      <c r="V1149" s="78">
        <v>0.188</v>
      </c>
      <c r="W1149" s="78">
        <f>V1149*K1149</f>
        <v>0.58806400000000003</v>
      </c>
      <c r="X1149" s="78">
        <v>0</v>
      </c>
      <c r="Y1149" s="78">
        <f>X1149*K1149</f>
        <v>0</v>
      </c>
      <c r="Z1149" s="78">
        <v>0</v>
      </c>
      <c r="AA1149" s="79">
        <f>Z1149*K1149</f>
        <v>0</v>
      </c>
      <c r="AR1149" s="30" t="s">
        <v>194</v>
      </c>
      <c r="AT1149" s="30" t="s">
        <v>121</v>
      </c>
      <c r="AU1149" s="30" t="s">
        <v>128</v>
      </c>
      <c r="AY1149" s="30" t="s">
        <v>120</v>
      </c>
      <c r="BE1149" s="80">
        <f>IF(U1149="základní",N1149,0)</f>
        <v>0</v>
      </c>
      <c r="BF1149" s="80">
        <f>IF(U1149="snížená",N1149,0)</f>
        <v>0</v>
      </c>
      <c r="BG1149" s="80">
        <f>IF(U1149="zákl. přenesená",N1149,0)</f>
        <v>0</v>
      </c>
      <c r="BH1149" s="80">
        <f>IF(U1149="sníž. přenesená",N1149,0)</f>
        <v>0</v>
      </c>
      <c r="BI1149" s="80">
        <f>IF(U1149="nulová",N1149,0)</f>
        <v>0</v>
      </c>
      <c r="BJ1149" s="30" t="s">
        <v>118</v>
      </c>
      <c r="BK1149" s="80">
        <f>ROUND(L1149*K1149,2)</f>
        <v>0</v>
      </c>
      <c r="BL1149" s="30" t="s">
        <v>194</v>
      </c>
    </row>
    <row r="1150" spans="2:64" s="86" customFormat="1" ht="22.5" customHeight="1" x14ac:dyDescent="0.25">
      <c r="B1150" s="81"/>
      <c r="C1150" s="440"/>
      <c r="D1150" s="440"/>
      <c r="E1150" s="83" t="s">
        <v>125</v>
      </c>
      <c r="F1150" s="661" t="s">
        <v>1596</v>
      </c>
      <c r="G1150" s="662"/>
      <c r="H1150" s="662"/>
      <c r="I1150" s="662"/>
      <c r="J1150" s="440"/>
      <c r="K1150" s="84">
        <v>3.1280000000000001</v>
      </c>
      <c r="L1150" s="440"/>
      <c r="M1150" s="440"/>
      <c r="N1150" s="440"/>
      <c r="O1150" s="440"/>
      <c r="P1150" s="440"/>
      <c r="Q1150" s="440"/>
      <c r="R1150" s="85"/>
      <c r="T1150" s="87"/>
      <c r="U1150" s="440"/>
      <c r="V1150" s="440"/>
      <c r="W1150" s="440"/>
      <c r="X1150" s="440"/>
      <c r="Y1150" s="440"/>
      <c r="Z1150" s="440"/>
      <c r="AA1150" s="88"/>
      <c r="AT1150" s="89" t="s">
        <v>130</v>
      </c>
      <c r="AU1150" s="89" t="s">
        <v>128</v>
      </c>
      <c r="AV1150" s="86" t="s">
        <v>128</v>
      </c>
      <c r="AW1150" s="86" t="s">
        <v>131</v>
      </c>
      <c r="AX1150" s="86" t="s">
        <v>118</v>
      </c>
      <c r="AY1150" s="89" t="s">
        <v>120</v>
      </c>
    </row>
    <row r="1151" spans="2:64" s="17" customFormat="1" ht="31.5" customHeight="1" x14ac:dyDescent="0.25">
      <c r="B1151" s="70"/>
      <c r="C1151" s="71" t="s">
        <v>1597</v>
      </c>
      <c r="D1151" s="71" t="s">
        <v>121</v>
      </c>
      <c r="E1151" s="72" t="s">
        <v>1598</v>
      </c>
      <c r="F1151" s="671" t="s">
        <v>1599</v>
      </c>
      <c r="G1151" s="667"/>
      <c r="H1151" s="667"/>
      <c r="I1151" s="667"/>
      <c r="J1151" s="73" t="s">
        <v>172</v>
      </c>
      <c r="K1151" s="74">
        <v>3.1280000000000001</v>
      </c>
      <c r="L1151" s="666"/>
      <c r="M1151" s="667"/>
      <c r="N1151" s="666">
        <f>ROUND(L1151*K1151,2)</f>
        <v>0</v>
      </c>
      <c r="O1151" s="667"/>
      <c r="P1151" s="667"/>
      <c r="Q1151" s="667"/>
      <c r="R1151" s="75"/>
      <c r="T1151" s="76" t="s">
        <v>125</v>
      </c>
      <c r="U1151" s="77" t="s">
        <v>126</v>
      </c>
      <c r="V1151" s="78">
        <v>0.11700000000000001</v>
      </c>
      <c r="W1151" s="78">
        <f>V1151*K1151</f>
        <v>0.36597600000000002</v>
      </c>
      <c r="X1151" s="78">
        <v>1.2999999999999999E-4</v>
      </c>
      <c r="Y1151" s="78">
        <f>X1151*K1151</f>
        <v>4.0664E-4</v>
      </c>
      <c r="Z1151" s="78">
        <v>0</v>
      </c>
      <c r="AA1151" s="79">
        <f>Z1151*K1151</f>
        <v>0</v>
      </c>
      <c r="AR1151" s="30" t="s">
        <v>194</v>
      </c>
      <c r="AT1151" s="30" t="s">
        <v>121</v>
      </c>
      <c r="AU1151" s="30" t="s">
        <v>128</v>
      </c>
      <c r="AY1151" s="30" t="s">
        <v>120</v>
      </c>
      <c r="BE1151" s="80">
        <f>IF(U1151="základní",N1151,0)</f>
        <v>0</v>
      </c>
      <c r="BF1151" s="80">
        <f>IF(U1151="snížená",N1151,0)</f>
        <v>0</v>
      </c>
      <c r="BG1151" s="80">
        <f>IF(U1151="zákl. přenesená",N1151,0)</f>
        <v>0</v>
      </c>
      <c r="BH1151" s="80">
        <f>IF(U1151="sníž. přenesená",N1151,0)</f>
        <v>0</v>
      </c>
      <c r="BI1151" s="80">
        <f>IF(U1151="nulová",N1151,0)</f>
        <v>0</v>
      </c>
      <c r="BJ1151" s="30" t="s">
        <v>118</v>
      </c>
      <c r="BK1151" s="80">
        <f>ROUND(L1151*K1151,2)</f>
        <v>0</v>
      </c>
      <c r="BL1151" s="30" t="s">
        <v>194</v>
      </c>
    </row>
    <row r="1152" spans="2:64" s="86" customFormat="1" ht="22.5" customHeight="1" x14ac:dyDescent="0.25">
      <c r="B1152" s="81"/>
      <c r="C1152" s="440"/>
      <c r="D1152" s="440"/>
      <c r="E1152" s="83" t="s">
        <v>125</v>
      </c>
      <c r="F1152" s="661" t="s">
        <v>1596</v>
      </c>
      <c r="G1152" s="662"/>
      <c r="H1152" s="662"/>
      <c r="I1152" s="662"/>
      <c r="J1152" s="440"/>
      <c r="K1152" s="84">
        <v>3.1280000000000001</v>
      </c>
      <c r="L1152" s="440"/>
      <c r="M1152" s="440"/>
      <c r="N1152" s="440"/>
      <c r="O1152" s="440"/>
      <c r="P1152" s="440"/>
      <c r="Q1152" s="440"/>
      <c r="R1152" s="85"/>
      <c r="T1152" s="87"/>
      <c r="U1152" s="440"/>
      <c r="V1152" s="440"/>
      <c r="W1152" s="440"/>
      <c r="X1152" s="440"/>
      <c r="Y1152" s="440"/>
      <c r="Z1152" s="440"/>
      <c r="AA1152" s="88"/>
      <c r="AT1152" s="89" t="s">
        <v>130</v>
      </c>
      <c r="AU1152" s="89" t="s">
        <v>128</v>
      </c>
      <c r="AV1152" s="86" t="s">
        <v>128</v>
      </c>
      <c r="AW1152" s="86" t="s">
        <v>131</v>
      </c>
      <c r="AX1152" s="86" t="s">
        <v>118</v>
      </c>
      <c r="AY1152" s="89" t="s">
        <v>120</v>
      </c>
    </row>
    <row r="1153" spans="2:64" s="17" customFormat="1" ht="31.5" customHeight="1" x14ac:dyDescent="0.25">
      <c r="B1153" s="70"/>
      <c r="C1153" s="71" t="s">
        <v>1600</v>
      </c>
      <c r="D1153" s="71" t="s">
        <v>121</v>
      </c>
      <c r="E1153" s="72" t="s">
        <v>1601</v>
      </c>
      <c r="F1153" s="671" t="s">
        <v>1602</v>
      </c>
      <c r="G1153" s="667"/>
      <c r="H1153" s="667"/>
      <c r="I1153" s="667"/>
      <c r="J1153" s="73" t="s">
        <v>172</v>
      </c>
      <c r="K1153" s="74">
        <v>3.1280000000000001</v>
      </c>
      <c r="L1153" s="666"/>
      <c r="M1153" s="667"/>
      <c r="N1153" s="666">
        <f>ROUND(L1153*K1153,2)</f>
        <v>0</v>
      </c>
      <c r="O1153" s="667"/>
      <c r="P1153" s="667"/>
      <c r="Q1153" s="667"/>
      <c r="R1153" s="75"/>
      <c r="T1153" s="76" t="s">
        <v>125</v>
      </c>
      <c r="U1153" s="77" t="s">
        <v>126</v>
      </c>
      <c r="V1153" s="78">
        <v>0.122</v>
      </c>
      <c r="W1153" s="78">
        <f>V1153*K1153</f>
        <v>0.38161600000000001</v>
      </c>
      <c r="X1153" s="78">
        <v>1.2999999999999999E-4</v>
      </c>
      <c r="Y1153" s="78">
        <f>X1153*K1153</f>
        <v>4.0664E-4</v>
      </c>
      <c r="Z1153" s="78">
        <v>0</v>
      </c>
      <c r="AA1153" s="79">
        <f>Z1153*K1153</f>
        <v>0</v>
      </c>
      <c r="AR1153" s="30" t="s">
        <v>194</v>
      </c>
      <c r="AT1153" s="30" t="s">
        <v>121</v>
      </c>
      <c r="AU1153" s="30" t="s">
        <v>128</v>
      </c>
      <c r="AY1153" s="30" t="s">
        <v>120</v>
      </c>
      <c r="BE1153" s="80">
        <f>IF(U1153="základní",N1153,0)</f>
        <v>0</v>
      </c>
      <c r="BF1153" s="80">
        <f>IF(U1153="snížená",N1153,0)</f>
        <v>0</v>
      </c>
      <c r="BG1153" s="80">
        <f>IF(U1153="zákl. přenesená",N1153,0)</f>
        <v>0</v>
      </c>
      <c r="BH1153" s="80">
        <f>IF(U1153="sníž. přenesená",N1153,0)</f>
        <v>0</v>
      </c>
      <c r="BI1153" s="80">
        <f>IF(U1153="nulová",N1153,0)</f>
        <v>0</v>
      </c>
      <c r="BJ1153" s="30" t="s">
        <v>118</v>
      </c>
      <c r="BK1153" s="80">
        <f>ROUND(L1153*K1153,2)</f>
        <v>0</v>
      </c>
      <c r="BL1153" s="30" t="s">
        <v>194</v>
      </c>
    </row>
    <row r="1154" spans="2:64" s="86" customFormat="1" ht="22.5" customHeight="1" x14ac:dyDescent="0.25">
      <c r="B1154" s="81"/>
      <c r="C1154" s="440"/>
      <c r="D1154" s="440"/>
      <c r="E1154" s="83" t="s">
        <v>125</v>
      </c>
      <c r="F1154" s="661" t="s">
        <v>1596</v>
      </c>
      <c r="G1154" s="662"/>
      <c r="H1154" s="662"/>
      <c r="I1154" s="662"/>
      <c r="J1154" s="440"/>
      <c r="K1154" s="84">
        <v>3.1280000000000001</v>
      </c>
      <c r="L1154" s="440"/>
      <c r="M1154" s="440"/>
      <c r="N1154" s="440"/>
      <c r="O1154" s="440"/>
      <c r="P1154" s="440"/>
      <c r="Q1154" s="440"/>
      <c r="R1154" s="85"/>
      <c r="T1154" s="87"/>
      <c r="U1154" s="440"/>
      <c r="V1154" s="440"/>
      <c r="W1154" s="440"/>
      <c r="X1154" s="440"/>
      <c r="Y1154" s="440"/>
      <c r="Z1154" s="440"/>
      <c r="AA1154" s="88"/>
      <c r="AT1154" s="89" t="s">
        <v>130</v>
      </c>
      <c r="AU1154" s="89" t="s">
        <v>128</v>
      </c>
      <c r="AV1154" s="86" t="s">
        <v>128</v>
      </c>
      <c r="AW1154" s="86" t="s">
        <v>131</v>
      </c>
      <c r="AX1154" s="86" t="s">
        <v>118</v>
      </c>
      <c r="AY1154" s="89" t="s">
        <v>120</v>
      </c>
    </row>
    <row r="1155" spans="2:64" s="17" customFormat="1" ht="31.5" customHeight="1" x14ac:dyDescent="0.25">
      <c r="B1155" s="70"/>
      <c r="C1155" s="71" t="s">
        <v>1603</v>
      </c>
      <c r="D1155" s="71" t="s">
        <v>121</v>
      </c>
      <c r="E1155" s="72" t="s">
        <v>1604</v>
      </c>
      <c r="F1155" s="671" t="s">
        <v>1605</v>
      </c>
      <c r="G1155" s="667"/>
      <c r="H1155" s="667"/>
      <c r="I1155" s="667"/>
      <c r="J1155" s="73" t="s">
        <v>172</v>
      </c>
      <c r="K1155" s="74">
        <v>11.03</v>
      </c>
      <c r="L1155" s="666"/>
      <c r="M1155" s="667"/>
      <c r="N1155" s="666">
        <f>ROUND(L1155*K1155,2)</f>
        <v>0</v>
      </c>
      <c r="O1155" s="667"/>
      <c r="P1155" s="667"/>
      <c r="Q1155" s="667"/>
      <c r="R1155" s="75"/>
      <c r="T1155" s="76" t="s">
        <v>125</v>
      </c>
      <c r="U1155" s="77" t="s">
        <v>126</v>
      </c>
      <c r="V1155" s="78">
        <v>0.09</v>
      </c>
      <c r="W1155" s="78">
        <f>V1155*K1155</f>
        <v>0.99269999999999992</v>
      </c>
      <c r="X1155" s="78">
        <v>1.7000000000000001E-4</v>
      </c>
      <c r="Y1155" s="78">
        <f>X1155*K1155</f>
        <v>1.8751E-3</v>
      </c>
      <c r="Z1155" s="78">
        <v>0</v>
      </c>
      <c r="AA1155" s="79">
        <f>Z1155*K1155</f>
        <v>0</v>
      </c>
      <c r="AR1155" s="30" t="s">
        <v>194</v>
      </c>
      <c r="AT1155" s="30" t="s">
        <v>121</v>
      </c>
      <c r="AU1155" s="30" t="s">
        <v>128</v>
      </c>
      <c r="AY1155" s="30" t="s">
        <v>120</v>
      </c>
      <c r="BE1155" s="80">
        <f>IF(U1155="základní",N1155,0)</f>
        <v>0</v>
      </c>
      <c r="BF1155" s="80">
        <f>IF(U1155="snížená",N1155,0)</f>
        <v>0</v>
      </c>
      <c r="BG1155" s="80">
        <f>IF(U1155="zákl. přenesená",N1155,0)</f>
        <v>0</v>
      </c>
      <c r="BH1155" s="80">
        <f>IF(U1155="sníž. přenesená",N1155,0)</f>
        <v>0</v>
      </c>
      <c r="BI1155" s="80">
        <f>IF(U1155="nulová",N1155,0)</f>
        <v>0</v>
      </c>
      <c r="BJ1155" s="30" t="s">
        <v>118</v>
      </c>
      <c r="BK1155" s="80">
        <f>ROUND(L1155*K1155,2)</f>
        <v>0</v>
      </c>
      <c r="BL1155" s="30" t="s">
        <v>194</v>
      </c>
    </row>
    <row r="1156" spans="2:64" s="86" customFormat="1" ht="31.5" customHeight="1" x14ac:dyDescent="0.25">
      <c r="B1156" s="81"/>
      <c r="C1156" s="440"/>
      <c r="D1156" s="440"/>
      <c r="E1156" s="83" t="s">
        <v>125</v>
      </c>
      <c r="F1156" s="661" t="s">
        <v>1606</v>
      </c>
      <c r="G1156" s="662"/>
      <c r="H1156" s="662"/>
      <c r="I1156" s="662"/>
      <c r="J1156" s="440"/>
      <c r="K1156" s="84">
        <v>11.03</v>
      </c>
      <c r="L1156" s="440"/>
      <c r="M1156" s="440"/>
      <c r="N1156" s="440"/>
      <c r="O1156" s="440"/>
      <c r="P1156" s="440"/>
      <c r="Q1156" s="440"/>
      <c r="R1156" s="85"/>
      <c r="T1156" s="87"/>
      <c r="U1156" s="440"/>
      <c r="V1156" s="440"/>
      <c r="W1156" s="440"/>
      <c r="X1156" s="440"/>
      <c r="Y1156" s="440"/>
      <c r="Z1156" s="440"/>
      <c r="AA1156" s="88"/>
      <c r="AT1156" s="89" t="s">
        <v>130</v>
      </c>
      <c r="AU1156" s="89" t="s">
        <v>128</v>
      </c>
      <c r="AV1156" s="86" t="s">
        <v>128</v>
      </c>
      <c r="AW1156" s="86" t="s">
        <v>131</v>
      </c>
      <c r="AX1156" s="86" t="s">
        <v>118</v>
      </c>
      <c r="AY1156" s="89" t="s">
        <v>120</v>
      </c>
    </row>
    <row r="1157" spans="2:64" s="17" customFormat="1" ht="31.5" customHeight="1" x14ac:dyDescent="0.25">
      <c r="B1157" s="70"/>
      <c r="C1157" s="71" t="s">
        <v>1607</v>
      </c>
      <c r="D1157" s="71" t="s">
        <v>121</v>
      </c>
      <c r="E1157" s="72" t="s">
        <v>1608</v>
      </c>
      <c r="F1157" s="671" t="s">
        <v>1609</v>
      </c>
      <c r="G1157" s="667"/>
      <c r="H1157" s="667"/>
      <c r="I1157" s="667"/>
      <c r="J1157" s="73" t="s">
        <v>172</v>
      </c>
      <c r="K1157" s="74">
        <v>175.39699999999999</v>
      </c>
      <c r="L1157" s="666"/>
      <c r="M1157" s="667"/>
      <c r="N1157" s="666">
        <f>ROUND(L1157*K1157,2)</f>
        <v>0</v>
      </c>
      <c r="O1157" s="667"/>
      <c r="P1157" s="667"/>
      <c r="Q1157" s="667"/>
      <c r="R1157" s="75"/>
      <c r="T1157" s="76" t="s">
        <v>125</v>
      </c>
      <c r="U1157" s="77" t="s">
        <v>126</v>
      </c>
      <c r="V1157" s="78">
        <v>0.108</v>
      </c>
      <c r="W1157" s="78">
        <f>V1157*K1157</f>
        <v>18.942875999999998</v>
      </c>
      <c r="X1157" s="78">
        <v>1.7000000000000001E-4</v>
      </c>
      <c r="Y1157" s="78">
        <f>X1157*K1157</f>
        <v>2.9817490000000002E-2</v>
      </c>
      <c r="Z1157" s="78">
        <v>0</v>
      </c>
      <c r="AA1157" s="79">
        <f>Z1157*K1157</f>
        <v>0</v>
      </c>
      <c r="AR1157" s="30" t="s">
        <v>194</v>
      </c>
      <c r="AT1157" s="30" t="s">
        <v>121</v>
      </c>
      <c r="AU1157" s="30" t="s">
        <v>128</v>
      </c>
      <c r="AY1157" s="30" t="s">
        <v>120</v>
      </c>
      <c r="BE1157" s="80">
        <f>IF(U1157="základní",N1157,0)</f>
        <v>0</v>
      </c>
      <c r="BF1157" s="80">
        <f>IF(U1157="snížená",N1157,0)</f>
        <v>0</v>
      </c>
      <c r="BG1157" s="80">
        <f>IF(U1157="zákl. přenesená",N1157,0)</f>
        <v>0</v>
      </c>
      <c r="BH1157" s="80">
        <f>IF(U1157="sníž. přenesená",N1157,0)</f>
        <v>0</v>
      </c>
      <c r="BI1157" s="80">
        <f>IF(U1157="nulová",N1157,0)</f>
        <v>0</v>
      </c>
      <c r="BJ1157" s="30" t="s">
        <v>118</v>
      </c>
      <c r="BK1157" s="80">
        <f>ROUND(L1157*K1157,2)</f>
        <v>0</v>
      </c>
      <c r="BL1157" s="30" t="s">
        <v>194</v>
      </c>
    </row>
    <row r="1158" spans="2:64" s="86" customFormat="1" ht="31.5" customHeight="1" x14ac:dyDescent="0.25">
      <c r="B1158" s="81"/>
      <c r="C1158" s="440"/>
      <c r="D1158" s="440"/>
      <c r="E1158" s="83" t="s">
        <v>125</v>
      </c>
      <c r="F1158" s="661" t="s">
        <v>1610</v>
      </c>
      <c r="G1158" s="662"/>
      <c r="H1158" s="662"/>
      <c r="I1158" s="662"/>
      <c r="J1158" s="440"/>
      <c r="K1158" s="84">
        <v>9.5060000000000002</v>
      </c>
      <c r="L1158" s="440"/>
      <c r="M1158" s="440"/>
      <c r="N1158" s="440"/>
      <c r="O1158" s="440"/>
      <c r="P1158" s="440"/>
      <c r="Q1158" s="440"/>
      <c r="R1158" s="85"/>
      <c r="T1158" s="87"/>
      <c r="U1158" s="440"/>
      <c r="V1158" s="440"/>
      <c r="W1158" s="440"/>
      <c r="X1158" s="440"/>
      <c r="Y1158" s="440"/>
      <c r="Z1158" s="440"/>
      <c r="AA1158" s="88"/>
      <c r="AT1158" s="89" t="s">
        <v>130</v>
      </c>
      <c r="AU1158" s="89" t="s">
        <v>128</v>
      </c>
      <c r="AV1158" s="86" t="s">
        <v>128</v>
      </c>
      <c r="AW1158" s="86" t="s">
        <v>131</v>
      </c>
      <c r="AX1158" s="86" t="s">
        <v>119</v>
      </c>
      <c r="AY1158" s="89" t="s">
        <v>120</v>
      </c>
    </row>
    <row r="1159" spans="2:64" s="86" customFormat="1" ht="31.5" customHeight="1" x14ac:dyDescent="0.25">
      <c r="B1159" s="81"/>
      <c r="C1159" s="440"/>
      <c r="D1159" s="440"/>
      <c r="E1159" s="83" t="s">
        <v>125</v>
      </c>
      <c r="F1159" s="663" t="s">
        <v>1611</v>
      </c>
      <c r="G1159" s="662"/>
      <c r="H1159" s="662"/>
      <c r="I1159" s="662"/>
      <c r="J1159" s="440"/>
      <c r="K1159" s="84">
        <v>7.0140000000000002</v>
      </c>
      <c r="L1159" s="440"/>
      <c r="M1159" s="440"/>
      <c r="N1159" s="440"/>
      <c r="O1159" s="440"/>
      <c r="P1159" s="440"/>
      <c r="Q1159" s="440"/>
      <c r="R1159" s="85"/>
      <c r="T1159" s="87"/>
      <c r="U1159" s="440"/>
      <c r="V1159" s="440"/>
      <c r="W1159" s="440"/>
      <c r="X1159" s="440"/>
      <c r="Y1159" s="440"/>
      <c r="Z1159" s="440"/>
      <c r="AA1159" s="88"/>
      <c r="AT1159" s="89" t="s">
        <v>130</v>
      </c>
      <c r="AU1159" s="89" t="s">
        <v>128</v>
      </c>
      <c r="AV1159" s="86" t="s">
        <v>128</v>
      </c>
      <c r="AW1159" s="86" t="s">
        <v>131</v>
      </c>
      <c r="AX1159" s="86" t="s">
        <v>119</v>
      </c>
      <c r="AY1159" s="89" t="s">
        <v>120</v>
      </c>
    </row>
    <row r="1160" spans="2:64" s="86" customFormat="1" ht="57" customHeight="1" x14ac:dyDescent="0.25">
      <c r="B1160" s="81"/>
      <c r="C1160" s="440"/>
      <c r="D1160" s="440"/>
      <c r="E1160" s="83" t="s">
        <v>125</v>
      </c>
      <c r="F1160" s="663" t="s">
        <v>1612</v>
      </c>
      <c r="G1160" s="662"/>
      <c r="H1160" s="662"/>
      <c r="I1160" s="662"/>
      <c r="J1160" s="440"/>
      <c r="K1160" s="84">
        <v>45.561</v>
      </c>
      <c r="L1160" s="440"/>
      <c r="M1160" s="440"/>
      <c r="N1160" s="440"/>
      <c r="O1160" s="440"/>
      <c r="P1160" s="440"/>
      <c r="Q1160" s="440"/>
      <c r="R1160" s="85"/>
      <c r="T1160" s="87"/>
      <c r="U1160" s="440"/>
      <c r="V1160" s="440"/>
      <c r="W1160" s="440"/>
      <c r="X1160" s="440"/>
      <c r="Y1160" s="440"/>
      <c r="Z1160" s="440"/>
      <c r="AA1160" s="88"/>
      <c r="AT1160" s="89" t="s">
        <v>130</v>
      </c>
      <c r="AU1160" s="89" t="s">
        <v>128</v>
      </c>
      <c r="AV1160" s="86" t="s">
        <v>128</v>
      </c>
      <c r="AW1160" s="86" t="s">
        <v>131</v>
      </c>
      <c r="AX1160" s="86" t="s">
        <v>119</v>
      </c>
      <c r="AY1160" s="89" t="s">
        <v>120</v>
      </c>
    </row>
    <row r="1161" spans="2:64" s="86" customFormat="1" ht="57" customHeight="1" x14ac:dyDescent="0.25">
      <c r="B1161" s="81"/>
      <c r="C1161" s="440"/>
      <c r="D1161" s="440"/>
      <c r="E1161" s="83" t="s">
        <v>125</v>
      </c>
      <c r="F1161" s="663" t="s">
        <v>1613</v>
      </c>
      <c r="G1161" s="662"/>
      <c r="H1161" s="662"/>
      <c r="I1161" s="662"/>
      <c r="J1161" s="440"/>
      <c r="K1161" s="84">
        <v>84.337999999999994</v>
      </c>
      <c r="L1161" s="440"/>
      <c r="M1161" s="440"/>
      <c r="N1161" s="440"/>
      <c r="O1161" s="440"/>
      <c r="P1161" s="440"/>
      <c r="Q1161" s="440"/>
      <c r="R1161" s="85"/>
      <c r="T1161" s="87"/>
      <c r="U1161" s="440"/>
      <c r="V1161" s="440"/>
      <c r="W1161" s="440"/>
      <c r="X1161" s="440"/>
      <c r="Y1161" s="440"/>
      <c r="Z1161" s="440"/>
      <c r="AA1161" s="88"/>
      <c r="AT1161" s="89" t="s">
        <v>130</v>
      </c>
      <c r="AU1161" s="89" t="s">
        <v>128</v>
      </c>
      <c r="AV1161" s="86" t="s">
        <v>128</v>
      </c>
      <c r="AW1161" s="86" t="s">
        <v>131</v>
      </c>
      <c r="AX1161" s="86" t="s">
        <v>119</v>
      </c>
      <c r="AY1161" s="89" t="s">
        <v>120</v>
      </c>
    </row>
    <row r="1162" spans="2:64" s="86" customFormat="1" ht="44.25" customHeight="1" x14ac:dyDescent="0.25">
      <c r="B1162" s="81"/>
      <c r="C1162" s="440"/>
      <c r="D1162" s="440"/>
      <c r="E1162" s="83" t="s">
        <v>125</v>
      </c>
      <c r="F1162" s="663" t="s">
        <v>1614</v>
      </c>
      <c r="G1162" s="662"/>
      <c r="H1162" s="662"/>
      <c r="I1162" s="662"/>
      <c r="J1162" s="440"/>
      <c r="K1162" s="84">
        <v>23.878</v>
      </c>
      <c r="L1162" s="440"/>
      <c r="M1162" s="440"/>
      <c r="N1162" s="440"/>
      <c r="O1162" s="440"/>
      <c r="P1162" s="440"/>
      <c r="Q1162" s="440"/>
      <c r="R1162" s="85"/>
      <c r="T1162" s="87"/>
      <c r="U1162" s="440"/>
      <c r="V1162" s="440"/>
      <c r="W1162" s="440"/>
      <c r="X1162" s="440"/>
      <c r="Y1162" s="440"/>
      <c r="Z1162" s="440"/>
      <c r="AA1162" s="88"/>
      <c r="AT1162" s="89" t="s">
        <v>130</v>
      </c>
      <c r="AU1162" s="89" t="s">
        <v>128</v>
      </c>
      <c r="AV1162" s="86" t="s">
        <v>128</v>
      </c>
      <c r="AW1162" s="86" t="s">
        <v>131</v>
      </c>
      <c r="AX1162" s="86" t="s">
        <v>119</v>
      </c>
      <c r="AY1162" s="89" t="s">
        <v>120</v>
      </c>
    </row>
    <row r="1163" spans="2:64" s="86" customFormat="1" ht="31.5" customHeight="1" x14ac:dyDescent="0.25">
      <c r="B1163" s="81"/>
      <c r="C1163" s="440"/>
      <c r="D1163" s="440"/>
      <c r="E1163" s="83" t="s">
        <v>125</v>
      </c>
      <c r="F1163" s="663" t="s">
        <v>1615</v>
      </c>
      <c r="G1163" s="662"/>
      <c r="H1163" s="662"/>
      <c r="I1163" s="662"/>
      <c r="J1163" s="440"/>
      <c r="K1163" s="84">
        <v>5.0999999999999996</v>
      </c>
      <c r="L1163" s="440"/>
      <c r="M1163" s="440"/>
      <c r="N1163" s="440"/>
      <c r="O1163" s="440"/>
      <c r="P1163" s="440"/>
      <c r="Q1163" s="440"/>
      <c r="R1163" s="85"/>
      <c r="T1163" s="87"/>
      <c r="U1163" s="440"/>
      <c r="V1163" s="440"/>
      <c r="W1163" s="440"/>
      <c r="X1163" s="440"/>
      <c r="Y1163" s="440"/>
      <c r="Z1163" s="440"/>
      <c r="AA1163" s="88"/>
      <c r="AT1163" s="89" t="s">
        <v>130</v>
      </c>
      <c r="AU1163" s="89" t="s">
        <v>128</v>
      </c>
      <c r="AV1163" s="86" t="s">
        <v>128</v>
      </c>
      <c r="AW1163" s="86" t="s">
        <v>131</v>
      </c>
      <c r="AX1163" s="86" t="s">
        <v>119</v>
      </c>
      <c r="AY1163" s="89" t="s">
        <v>120</v>
      </c>
    </row>
    <row r="1164" spans="2:64" s="95" customFormat="1" ht="22.5" customHeight="1" x14ac:dyDescent="0.25">
      <c r="B1164" s="90"/>
      <c r="C1164" s="441"/>
      <c r="D1164" s="441"/>
      <c r="E1164" s="92" t="s">
        <v>125</v>
      </c>
      <c r="F1164" s="664" t="s">
        <v>146</v>
      </c>
      <c r="G1164" s="665"/>
      <c r="H1164" s="665"/>
      <c r="I1164" s="665"/>
      <c r="J1164" s="441"/>
      <c r="K1164" s="93">
        <v>175.39699999999999</v>
      </c>
      <c r="L1164" s="441"/>
      <c r="M1164" s="441"/>
      <c r="N1164" s="441"/>
      <c r="O1164" s="441"/>
      <c r="P1164" s="441"/>
      <c r="Q1164" s="441"/>
      <c r="R1164" s="94"/>
      <c r="T1164" s="96"/>
      <c r="U1164" s="441"/>
      <c r="V1164" s="441"/>
      <c r="W1164" s="441"/>
      <c r="X1164" s="441"/>
      <c r="Y1164" s="441"/>
      <c r="Z1164" s="441"/>
      <c r="AA1164" s="97"/>
      <c r="AT1164" s="98" t="s">
        <v>130</v>
      </c>
      <c r="AU1164" s="98" t="s">
        <v>128</v>
      </c>
      <c r="AV1164" s="95" t="s">
        <v>127</v>
      </c>
      <c r="AW1164" s="95" t="s">
        <v>131</v>
      </c>
      <c r="AX1164" s="95" t="s">
        <v>118</v>
      </c>
      <c r="AY1164" s="98" t="s">
        <v>120</v>
      </c>
    </row>
    <row r="1165" spans="2:64" s="17" customFormat="1" ht="31.5" customHeight="1" x14ac:dyDescent="0.25">
      <c r="B1165" s="70"/>
      <c r="C1165" s="71" t="s">
        <v>1616</v>
      </c>
      <c r="D1165" s="71" t="s">
        <v>121</v>
      </c>
      <c r="E1165" s="72" t="s">
        <v>1617</v>
      </c>
      <c r="F1165" s="671" t="s">
        <v>1618</v>
      </c>
      <c r="G1165" s="667"/>
      <c r="H1165" s="667"/>
      <c r="I1165" s="667"/>
      <c r="J1165" s="73" t="s">
        <v>172</v>
      </c>
      <c r="K1165" s="74">
        <v>11.03</v>
      </c>
      <c r="L1165" s="666"/>
      <c r="M1165" s="667"/>
      <c r="N1165" s="666">
        <f>ROUND(L1165*K1165,2)</f>
        <v>0</v>
      </c>
      <c r="O1165" s="667"/>
      <c r="P1165" s="667"/>
      <c r="Q1165" s="667"/>
      <c r="R1165" s="75"/>
      <c r="T1165" s="76" t="s">
        <v>125</v>
      </c>
      <c r="U1165" s="77" t="s">
        <v>126</v>
      </c>
      <c r="V1165" s="78">
        <v>0.108</v>
      </c>
      <c r="W1165" s="78">
        <f>V1165*K1165</f>
        <v>1.1912399999999999</v>
      </c>
      <c r="X1165" s="78">
        <v>2.5000000000000001E-4</v>
      </c>
      <c r="Y1165" s="78">
        <f>X1165*K1165</f>
        <v>2.7575E-3</v>
      </c>
      <c r="Z1165" s="78">
        <v>0</v>
      </c>
      <c r="AA1165" s="79">
        <f>Z1165*K1165</f>
        <v>0</v>
      </c>
      <c r="AR1165" s="30" t="s">
        <v>194</v>
      </c>
      <c r="AT1165" s="30" t="s">
        <v>121</v>
      </c>
      <c r="AU1165" s="30" t="s">
        <v>128</v>
      </c>
      <c r="AY1165" s="30" t="s">
        <v>120</v>
      </c>
      <c r="BE1165" s="80">
        <f>IF(U1165="základní",N1165,0)</f>
        <v>0</v>
      </c>
      <c r="BF1165" s="80">
        <f>IF(U1165="snížená",N1165,0)</f>
        <v>0</v>
      </c>
      <c r="BG1165" s="80">
        <f>IF(U1165="zákl. přenesená",N1165,0)</f>
        <v>0</v>
      </c>
      <c r="BH1165" s="80">
        <f>IF(U1165="sníž. přenesená",N1165,0)</f>
        <v>0</v>
      </c>
      <c r="BI1165" s="80">
        <f>IF(U1165="nulová",N1165,0)</f>
        <v>0</v>
      </c>
      <c r="BJ1165" s="30" t="s">
        <v>118</v>
      </c>
      <c r="BK1165" s="80">
        <f>ROUND(L1165*K1165,2)</f>
        <v>0</v>
      </c>
      <c r="BL1165" s="30" t="s">
        <v>194</v>
      </c>
    </row>
    <row r="1166" spans="2:64" s="86" customFormat="1" ht="22.5" customHeight="1" x14ac:dyDescent="0.25">
      <c r="B1166" s="81"/>
      <c r="C1166" s="440"/>
      <c r="D1166" s="440"/>
      <c r="E1166" s="83" t="s">
        <v>125</v>
      </c>
      <c r="F1166" s="661" t="s">
        <v>1619</v>
      </c>
      <c r="G1166" s="662"/>
      <c r="H1166" s="662"/>
      <c r="I1166" s="662"/>
      <c r="J1166" s="440"/>
      <c r="K1166" s="84">
        <v>11.03</v>
      </c>
      <c r="L1166" s="440"/>
      <c r="M1166" s="440"/>
      <c r="N1166" s="440"/>
      <c r="O1166" s="440"/>
      <c r="P1166" s="440"/>
      <c r="Q1166" s="440"/>
      <c r="R1166" s="85"/>
      <c r="T1166" s="87"/>
      <c r="U1166" s="440"/>
      <c r="V1166" s="440"/>
      <c r="W1166" s="440"/>
      <c r="X1166" s="440"/>
      <c r="Y1166" s="440"/>
      <c r="Z1166" s="440"/>
      <c r="AA1166" s="88"/>
      <c r="AT1166" s="89" t="s">
        <v>130</v>
      </c>
      <c r="AU1166" s="89" t="s">
        <v>128</v>
      </c>
      <c r="AV1166" s="86" t="s">
        <v>128</v>
      </c>
      <c r="AW1166" s="86" t="s">
        <v>131</v>
      </c>
      <c r="AX1166" s="86" t="s">
        <v>118</v>
      </c>
      <c r="AY1166" s="89" t="s">
        <v>120</v>
      </c>
    </row>
    <row r="1167" spans="2:64" s="62" customFormat="1" ht="29.85" customHeight="1" x14ac:dyDescent="0.3">
      <c r="B1167" s="58"/>
      <c r="C1167" s="59"/>
      <c r="D1167" s="69" t="s">
        <v>99</v>
      </c>
      <c r="E1167" s="69"/>
      <c r="F1167" s="69"/>
      <c r="G1167" s="69"/>
      <c r="H1167" s="69"/>
      <c r="I1167" s="69"/>
      <c r="J1167" s="69"/>
      <c r="K1167" s="69"/>
      <c r="L1167" s="69"/>
      <c r="M1167" s="69"/>
      <c r="N1167" s="659">
        <f>BK1167</f>
        <v>0</v>
      </c>
      <c r="O1167" s="660"/>
      <c r="P1167" s="660"/>
      <c r="Q1167" s="660"/>
      <c r="R1167" s="61"/>
      <c r="T1167" s="63"/>
      <c r="U1167" s="59"/>
      <c r="V1167" s="59"/>
      <c r="W1167" s="64">
        <f>SUM(W1168:W1226)</f>
        <v>191.69569200000001</v>
      </c>
      <c r="X1167" s="59"/>
      <c r="Y1167" s="64">
        <f>SUM(Y1168:Y1226)</f>
        <v>1.0236769400000001</v>
      </c>
      <c r="Z1167" s="59"/>
      <c r="AA1167" s="65">
        <f>SUM(AA1168:AA1226)</f>
        <v>0.17402129</v>
      </c>
      <c r="AR1167" s="66" t="s">
        <v>128</v>
      </c>
      <c r="AT1167" s="67" t="s">
        <v>117</v>
      </c>
      <c r="AU1167" s="67" t="s">
        <v>118</v>
      </c>
      <c r="AY1167" s="66" t="s">
        <v>120</v>
      </c>
      <c r="BK1167" s="68">
        <f>SUM(BK1168:BK1226)</f>
        <v>0</v>
      </c>
    </row>
    <row r="1168" spans="2:64" s="17" customFormat="1" ht="22.5" customHeight="1" x14ac:dyDescent="0.25">
      <c r="B1168" s="70"/>
      <c r="C1168" s="71" t="s">
        <v>1620</v>
      </c>
      <c r="D1168" s="71" t="s">
        <v>121</v>
      </c>
      <c r="E1168" s="72" t="s">
        <v>1621</v>
      </c>
      <c r="F1168" s="671" t="s">
        <v>1622</v>
      </c>
      <c r="G1168" s="667"/>
      <c r="H1168" s="667"/>
      <c r="I1168" s="667"/>
      <c r="J1168" s="73" t="s">
        <v>172</v>
      </c>
      <c r="K1168" s="74">
        <v>63.207999999999998</v>
      </c>
      <c r="L1168" s="666"/>
      <c r="M1168" s="667"/>
      <c r="N1168" s="666">
        <f>ROUND(L1168*K1168,2)</f>
        <v>0</v>
      </c>
      <c r="O1168" s="667"/>
      <c r="P1168" s="667"/>
      <c r="Q1168" s="667"/>
      <c r="R1168" s="75"/>
      <c r="T1168" s="76" t="s">
        <v>125</v>
      </c>
      <c r="U1168" s="77" t="s">
        <v>126</v>
      </c>
      <c r="V1168" s="78">
        <v>7.3999999999999996E-2</v>
      </c>
      <c r="W1168" s="78">
        <f>V1168*K1168</f>
        <v>4.6773919999999993</v>
      </c>
      <c r="X1168" s="78">
        <v>1E-3</v>
      </c>
      <c r="Y1168" s="78">
        <f>X1168*K1168</f>
        <v>6.3208E-2</v>
      </c>
      <c r="Z1168" s="78">
        <v>3.1E-4</v>
      </c>
      <c r="AA1168" s="79">
        <f>Z1168*K1168</f>
        <v>1.9594480000000001E-2</v>
      </c>
      <c r="AR1168" s="30" t="s">
        <v>194</v>
      </c>
      <c r="AT1168" s="30" t="s">
        <v>121</v>
      </c>
      <c r="AU1168" s="30" t="s">
        <v>128</v>
      </c>
      <c r="AY1168" s="30" t="s">
        <v>120</v>
      </c>
      <c r="BE1168" s="80">
        <f>IF(U1168="základní",N1168,0)</f>
        <v>0</v>
      </c>
      <c r="BF1168" s="80">
        <f>IF(U1168="snížená",N1168,0)</f>
        <v>0</v>
      </c>
      <c r="BG1168" s="80">
        <f>IF(U1168="zákl. přenesená",N1168,0)</f>
        <v>0</v>
      </c>
      <c r="BH1168" s="80">
        <f>IF(U1168="sníž. přenesená",N1168,0)</f>
        <v>0</v>
      </c>
      <c r="BI1168" s="80">
        <f>IF(U1168="nulová",N1168,0)</f>
        <v>0</v>
      </c>
      <c r="BJ1168" s="30" t="s">
        <v>118</v>
      </c>
      <c r="BK1168" s="80">
        <f>ROUND(L1168*K1168,2)</f>
        <v>0</v>
      </c>
      <c r="BL1168" s="30" t="s">
        <v>194</v>
      </c>
    </row>
    <row r="1169" spans="2:64" s="109" customFormat="1" ht="22.5" customHeight="1" x14ac:dyDescent="0.25">
      <c r="B1169" s="105"/>
      <c r="C1169" s="442"/>
      <c r="D1169" s="442"/>
      <c r="E1169" s="107" t="s">
        <v>125</v>
      </c>
      <c r="F1169" s="672" t="s">
        <v>1623</v>
      </c>
      <c r="G1169" s="673"/>
      <c r="H1169" s="673"/>
      <c r="I1169" s="673"/>
      <c r="J1169" s="442"/>
      <c r="K1169" s="107" t="s">
        <v>125</v>
      </c>
      <c r="L1169" s="442"/>
      <c r="M1169" s="442"/>
      <c r="N1169" s="442"/>
      <c r="O1169" s="442"/>
      <c r="P1169" s="442"/>
      <c r="Q1169" s="442"/>
      <c r="R1169" s="108"/>
      <c r="T1169" s="110"/>
      <c r="U1169" s="442"/>
      <c r="V1169" s="442"/>
      <c r="W1169" s="442"/>
      <c r="X1169" s="442"/>
      <c r="Y1169" s="442"/>
      <c r="Z1169" s="442"/>
      <c r="AA1169" s="111"/>
      <c r="AT1169" s="112" t="s">
        <v>130</v>
      </c>
      <c r="AU1169" s="112" t="s">
        <v>128</v>
      </c>
      <c r="AV1169" s="109" t="s">
        <v>118</v>
      </c>
      <c r="AW1169" s="109" t="s">
        <v>131</v>
      </c>
      <c r="AX1169" s="109" t="s">
        <v>119</v>
      </c>
      <c r="AY1169" s="112" t="s">
        <v>120</v>
      </c>
    </row>
    <row r="1170" spans="2:64" s="86" customFormat="1" ht="31.5" customHeight="1" x14ac:dyDescent="0.25">
      <c r="B1170" s="81"/>
      <c r="C1170" s="440"/>
      <c r="D1170" s="440"/>
      <c r="E1170" s="83" t="s">
        <v>125</v>
      </c>
      <c r="F1170" s="663" t="s">
        <v>1624</v>
      </c>
      <c r="G1170" s="662"/>
      <c r="H1170" s="662"/>
      <c r="I1170" s="662"/>
      <c r="J1170" s="440"/>
      <c r="K1170" s="84">
        <v>2.8109999999999999</v>
      </c>
      <c r="L1170" s="440"/>
      <c r="M1170" s="440"/>
      <c r="N1170" s="440"/>
      <c r="O1170" s="440"/>
      <c r="P1170" s="440"/>
      <c r="Q1170" s="440"/>
      <c r="R1170" s="85"/>
      <c r="T1170" s="87"/>
      <c r="U1170" s="440"/>
      <c r="V1170" s="440"/>
      <c r="W1170" s="440"/>
      <c r="X1170" s="440"/>
      <c r="Y1170" s="440"/>
      <c r="Z1170" s="440"/>
      <c r="AA1170" s="88"/>
      <c r="AT1170" s="89" t="s">
        <v>130</v>
      </c>
      <c r="AU1170" s="89" t="s">
        <v>128</v>
      </c>
      <c r="AV1170" s="86" t="s">
        <v>128</v>
      </c>
      <c r="AW1170" s="86" t="s">
        <v>131</v>
      </c>
      <c r="AX1170" s="86" t="s">
        <v>119</v>
      </c>
      <c r="AY1170" s="89" t="s">
        <v>120</v>
      </c>
    </row>
    <row r="1171" spans="2:64" s="86" customFormat="1" ht="31.5" customHeight="1" x14ac:dyDescent="0.25">
      <c r="B1171" s="81"/>
      <c r="C1171" s="440"/>
      <c r="D1171" s="440"/>
      <c r="E1171" s="83" t="s">
        <v>125</v>
      </c>
      <c r="F1171" s="663" t="s">
        <v>1625</v>
      </c>
      <c r="G1171" s="662"/>
      <c r="H1171" s="662"/>
      <c r="I1171" s="662"/>
      <c r="J1171" s="440"/>
      <c r="K1171" s="84">
        <v>1.84</v>
      </c>
      <c r="L1171" s="440"/>
      <c r="M1171" s="440"/>
      <c r="N1171" s="440"/>
      <c r="O1171" s="440"/>
      <c r="P1171" s="440"/>
      <c r="Q1171" s="440"/>
      <c r="R1171" s="85"/>
      <c r="T1171" s="87"/>
      <c r="U1171" s="440"/>
      <c r="V1171" s="440"/>
      <c r="W1171" s="440"/>
      <c r="X1171" s="440"/>
      <c r="Y1171" s="440"/>
      <c r="Z1171" s="440"/>
      <c r="AA1171" s="88"/>
      <c r="AT1171" s="89" t="s">
        <v>130</v>
      </c>
      <c r="AU1171" s="89" t="s">
        <v>128</v>
      </c>
      <c r="AV1171" s="86" t="s">
        <v>128</v>
      </c>
      <c r="AW1171" s="86" t="s">
        <v>131</v>
      </c>
      <c r="AX1171" s="86" t="s">
        <v>119</v>
      </c>
      <c r="AY1171" s="89" t="s">
        <v>120</v>
      </c>
    </row>
    <row r="1172" spans="2:64" s="86" customFormat="1" ht="31.5" customHeight="1" x14ac:dyDescent="0.25">
      <c r="B1172" s="81"/>
      <c r="C1172" s="440"/>
      <c r="D1172" s="440"/>
      <c r="E1172" s="83" t="s">
        <v>125</v>
      </c>
      <c r="F1172" s="663" t="s">
        <v>1626</v>
      </c>
      <c r="G1172" s="662"/>
      <c r="H1172" s="662"/>
      <c r="I1172" s="662"/>
      <c r="J1172" s="440"/>
      <c r="K1172" s="84">
        <v>1.3859999999999999</v>
      </c>
      <c r="L1172" s="440"/>
      <c r="M1172" s="440"/>
      <c r="N1172" s="440"/>
      <c r="O1172" s="440"/>
      <c r="P1172" s="440"/>
      <c r="Q1172" s="440"/>
      <c r="R1172" s="85"/>
      <c r="T1172" s="87"/>
      <c r="U1172" s="440"/>
      <c r="V1172" s="440"/>
      <c r="W1172" s="440"/>
      <c r="X1172" s="440"/>
      <c r="Y1172" s="440"/>
      <c r="Z1172" s="440"/>
      <c r="AA1172" s="88"/>
      <c r="AT1172" s="89" t="s">
        <v>130</v>
      </c>
      <c r="AU1172" s="89" t="s">
        <v>128</v>
      </c>
      <c r="AV1172" s="86" t="s">
        <v>128</v>
      </c>
      <c r="AW1172" s="86" t="s">
        <v>131</v>
      </c>
      <c r="AX1172" s="86" t="s">
        <v>119</v>
      </c>
      <c r="AY1172" s="89" t="s">
        <v>120</v>
      </c>
    </row>
    <row r="1173" spans="2:64" s="86" customFormat="1" ht="31.5" customHeight="1" x14ac:dyDescent="0.25">
      <c r="B1173" s="81"/>
      <c r="C1173" s="440"/>
      <c r="D1173" s="440"/>
      <c r="E1173" s="83" t="s">
        <v>125</v>
      </c>
      <c r="F1173" s="663" t="s">
        <v>1627</v>
      </c>
      <c r="G1173" s="662"/>
      <c r="H1173" s="662"/>
      <c r="I1173" s="662"/>
      <c r="J1173" s="440"/>
      <c r="K1173" s="84">
        <v>1.625</v>
      </c>
      <c r="L1173" s="440"/>
      <c r="M1173" s="440"/>
      <c r="N1173" s="440"/>
      <c r="O1173" s="440"/>
      <c r="P1173" s="440"/>
      <c r="Q1173" s="440"/>
      <c r="R1173" s="85"/>
      <c r="T1173" s="87"/>
      <c r="U1173" s="440"/>
      <c r="V1173" s="440"/>
      <c r="W1173" s="440"/>
      <c r="X1173" s="440"/>
      <c r="Y1173" s="440"/>
      <c r="Z1173" s="440"/>
      <c r="AA1173" s="88"/>
      <c r="AT1173" s="89" t="s">
        <v>130</v>
      </c>
      <c r="AU1173" s="89" t="s">
        <v>128</v>
      </c>
      <c r="AV1173" s="86" t="s">
        <v>128</v>
      </c>
      <c r="AW1173" s="86" t="s">
        <v>131</v>
      </c>
      <c r="AX1173" s="86" t="s">
        <v>119</v>
      </c>
      <c r="AY1173" s="89" t="s">
        <v>120</v>
      </c>
    </row>
    <row r="1174" spans="2:64" s="109" customFormat="1" ht="22.5" customHeight="1" x14ac:dyDescent="0.25">
      <c r="B1174" s="105"/>
      <c r="C1174" s="442"/>
      <c r="D1174" s="442"/>
      <c r="E1174" s="107" t="s">
        <v>125</v>
      </c>
      <c r="F1174" s="676" t="s">
        <v>1628</v>
      </c>
      <c r="G1174" s="673"/>
      <c r="H1174" s="673"/>
      <c r="I1174" s="673"/>
      <c r="J1174" s="442"/>
      <c r="K1174" s="107" t="s">
        <v>125</v>
      </c>
      <c r="L1174" s="442"/>
      <c r="M1174" s="442"/>
      <c r="N1174" s="442"/>
      <c r="O1174" s="442"/>
      <c r="P1174" s="442"/>
      <c r="Q1174" s="442"/>
      <c r="R1174" s="108"/>
      <c r="T1174" s="110"/>
      <c r="U1174" s="442"/>
      <c r="V1174" s="442"/>
      <c r="W1174" s="442"/>
      <c r="X1174" s="442"/>
      <c r="Y1174" s="442"/>
      <c r="Z1174" s="442"/>
      <c r="AA1174" s="111"/>
      <c r="AT1174" s="112" t="s">
        <v>130</v>
      </c>
      <c r="AU1174" s="112" t="s">
        <v>128</v>
      </c>
      <c r="AV1174" s="109" t="s">
        <v>118</v>
      </c>
      <c r="AW1174" s="109" t="s">
        <v>131</v>
      </c>
      <c r="AX1174" s="109" t="s">
        <v>119</v>
      </c>
      <c r="AY1174" s="112" t="s">
        <v>120</v>
      </c>
    </row>
    <row r="1175" spans="2:64" s="86" customFormat="1" ht="31.5" customHeight="1" x14ac:dyDescent="0.25">
      <c r="B1175" s="81"/>
      <c r="C1175" s="440"/>
      <c r="D1175" s="440"/>
      <c r="E1175" s="83" t="s">
        <v>125</v>
      </c>
      <c r="F1175" s="663" t="s">
        <v>1629</v>
      </c>
      <c r="G1175" s="662"/>
      <c r="H1175" s="662"/>
      <c r="I1175" s="662"/>
      <c r="J1175" s="440"/>
      <c r="K1175" s="84">
        <v>22.376000000000001</v>
      </c>
      <c r="L1175" s="440"/>
      <c r="M1175" s="440"/>
      <c r="N1175" s="440"/>
      <c r="O1175" s="440"/>
      <c r="P1175" s="440"/>
      <c r="Q1175" s="440"/>
      <c r="R1175" s="85"/>
      <c r="T1175" s="87"/>
      <c r="U1175" s="440"/>
      <c r="V1175" s="440"/>
      <c r="W1175" s="440"/>
      <c r="X1175" s="440"/>
      <c r="Y1175" s="440"/>
      <c r="Z1175" s="440"/>
      <c r="AA1175" s="88"/>
      <c r="AT1175" s="89" t="s">
        <v>130</v>
      </c>
      <c r="AU1175" s="89" t="s">
        <v>128</v>
      </c>
      <c r="AV1175" s="86" t="s">
        <v>128</v>
      </c>
      <c r="AW1175" s="86" t="s">
        <v>131</v>
      </c>
      <c r="AX1175" s="86" t="s">
        <v>119</v>
      </c>
      <c r="AY1175" s="89" t="s">
        <v>120</v>
      </c>
    </row>
    <row r="1176" spans="2:64" s="86" customFormat="1" ht="31.5" customHeight="1" x14ac:dyDescent="0.25">
      <c r="B1176" s="81"/>
      <c r="C1176" s="440"/>
      <c r="D1176" s="440"/>
      <c r="E1176" s="83" t="s">
        <v>125</v>
      </c>
      <c r="F1176" s="663" t="s">
        <v>1630</v>
      </c>
      <c r="G1176" s="662"/>
      <c r="H1176" s="662"/>
      <c r="I1176" s="662"/>
      <c r="J1176" s="440"/>
      <c r="K1176" s="84">
        <v>18.637</v>
      </c>
      <c r="L1176" s="440"/>
      <c r="M1176" s="440"/>
      <c r="N1176" s="440"/>
      <c r="O1176" s="440"/>
      <c r="P1176" s="440"/>
      <c r="Q1176" s="440"/>
      <c r="R1176" s="85"/>
      <c r="T1176" s="87"/>
      <c r="U1176" s="440"/>
      <c r="V1176" s="440"/>
      <c r="W1176" s="440"/>
      <c r="X1176" s="440"/>
      <c r="Y1176" s="440"/>
      <c r="Z1176" s="440"/>
      <c r="AA1176" s="88"/>
      <c r="AT1176" s="89" t="s">
        <v>130</v>
      </c>
      <c r="AU1176" s="89" t="s">
        <v>128</v>
      </c>
      <c r="AV1176" s="86" t="s">
        <v>128</v>
      </c>
      <c r="AW1176" s="86" t="s">
        <v>131</v>
      </c>
      <c r="AX1176" s="86" t="s">
        <v>119</v>
      </c>
      <c r="AY1176" s="89" t="s">
        <v>120</v>
      </c>
    </row>
    <row r="1177" spans="2:64" s="86" customFormat="1" ht="31.5" customHeight="1" x14ac:dyDescent="0.25">
      <c r="B1177" s="81"/>
      <c r="C1177" s="440"/>
      <c r="D1177" s="440"/>
      <c r="E1177" s="83" t="s">
        <v>125</v>
      </c>
      <c r="F1177" s="663" t="s">
        <v>1631</v>
      </c>
      <c r="G1177" s="662"/>
      <c r="H1177" s="662"/>
      <c r="I1177" s="662"/>
      <c r="J1177" s="440"/>
      <c r="K1177" s="84">
        <v>6.1379999999999999</v>
      </c>
      <c r="L1177" s="440"/>
      <c r="M1177" s="440"/>
      <c r="N1177" s="440"/>
      <c r="O1177" s="440"/>
      <c r="P1177" s="440"/>
      <c r="Q1177" s="440"/>
      <c r="R1177" s="85"/>
      <c r="T1177" s="87"/>
      <c r="U1177" s="440"/>
      <c r="V1177" s="440"/>
      <c r="W1177" s="440"/>
      <c r="X1177" s="440"/>
      <c r="Y1177" s="440"/>
      <c r="Z1177" s="440"/>
      <c r="AA1177" s="88"/>
      <c r="AT1177" s="89" t="s">
        <v>130</v>
      </c>
      <c r="AU1177" s="89" t="s">
        <v>128</v>
      </c>
      <c r="AV1177" s="86" t="s">
        <v>128</v>
      </c>
      <c r="AW1177" s="86" t="s">
        <v>131</v>
      </c>
      <c r="AX1177" s="86" t="s">
        <v>119</v>
      </c>
      <c r="AY1177" s="89" t="s">
        <v>120</v>
      </c>
    </row>
    <row r="1178" spans="2:64" s="86" customFormat="1" ht="44.25" customHeight="1" x14ac:dyDescent="0.25">
      <c r="B1178" s="81"/>
      <c r="C1178" s="440"/>
      <c r="D1178" s="440"/>
      <c r="E1178" s="83" t="s">
        <v>125</v>
      </c>
      <c r="F1178" s="663" t="s">
        <v>1632</v>
      </c>
      <c r="G1178" s="662"/>
      <c r="H1178" s="662"/>
      <c r="I1178" s="662"/>
      <c r="J1178" s="440"/>
      <c r="K1178" s="84">
        <v>8.3949999999999996</v>
      </c>
      <c r="L1178" s="440"/>
      <c r="M1178" s="440"/>
      <c r="N1178" s="440"/>
      <c r="O1178" s="440"/>
      <c r="P1178" s="440"/>
      <c r="Q1178" s="440"/>
      <c r="R1178" s="85"/>
      <c r="T1178" s="87"/>
      <c r="U1178" s="440"/>
      <c r="V1178" s="440"/>
      <c r="W1178" s="440"/>
      <c r="X1178" s="440"/>
      <c r="Y1178" s="440"/>
      <c r="Z1178" s="440"/>
      <c r="AA1178" s="88"/>
      <c r="AT1178" s="89" t="s">
        <v>130</v>
      </c>
      <c r="AU1178" s="89" t="s">
        <v>128</v>
      </c>
      <c r="AV1178" s="86" t="s">
        <v>128</v>
      </c>
      <c r="AW1178" s="86" t="s">
        <v>131</v>
      </c>
      <c r="AX1178" s="86" t="s">
        <v>119</v>
      </c>
      <c r="AY1178" s="89" t="s">
        <v>120</v>
      </c>
    </row>
    <row r="1179" spans="2:64" s="95" customFormat="1" ht="22.5" customHeight="1" x14ac:dyDescent="0.25">
      <c r="B1179" s="90"/>
      <c r="C1179" s="441"/>
      <c r="D1179" s="441"/>
      <c r="E1179" s="92" t="s">
        <v>125</v>
      </c>
      <c r="F1179" s="664" t="s">
        <v>146</v>
      </c>
      <c r="G1179" s="665"/>
      <c r="H1179" s="665"/>
      <c r="I1179" s="665"/>
      <c r="J1179" s="441"/>
      <c r="K1179" s="93">
        <v>63.207999999999998</v>
      </c>
      <c r="L1179" s="441"/>
      <c r="M1179" s="441"/>
      <c r="N1179" s="441"/>
      <c r="O1179" s="441"/>
      <c r="P1179" s="441"/>
      <c r="Q1179" s="441"/>
      <c r="R1179" s="94"/>
      <c r="T1179" s="96"/>
      <c r="U1179" s="441"/>
      <c r="V1179" s="441"/>
      <c r="W1179" s="441"/>
      <c r="X1179" s="441"/>
      <c r="Y1179" s="441"/>
      <c r="Z1179" s="441"/>
      <c r="AA1179" s="97"/>
      <c r="AT1179" s="98" t="s">
        <v>130</v>
      </c>
      <c r="AU1179" s="98" t="s">
        <v>128</v>
      </c>
      <c r="AV1179" s="95" t="s">
        <v>127</v>
      </c>
      <c r="AW1179" s="95" t="s">
        <v>131</v>
      </c>
      <c r="AX1179" s="95" t="s">
        <v>118</v>
      </c>
      <c r="AY1179" s="98" t="s">
        <v>120</v>
      </c>
    </row>
    <row r="1180" spans="2:64" s="17" customFormat="1" ht="22.5" customHeight="1" x14ac:dyDescent="0.25">
      <c r="B1180" s="70"/>
      <c r="C1180" s="71" t="s">
        <v>1633</v>
      </c>
      <c r="D1180" s="71" t="s">
        <v>121</v>
      </c>
      <c r="E1180" s="72" t="s">
        <v>1634</v>
      </c>
      <c r="F1180" s="671" t="s">
        <v>1635</v>
      </c>
      <c r="G1180" s="667"/>
      <c r="H1180" s="667"/>
      <c r="I1180" s="667"/>
      <c r="J1180" s="73" t="s">
        <v>172</v>
      </c>
      <c r="K1180" s="74">
        <v>498.15100000000001</v>
      </c>
      <c r="L1180" s="666"/>
      <c r="M1180" s="667"/>
      <c r="N1180" s="666">
        <f>ROUND(L1180*K1180,2)</f>
        <v>0</v>
      </c>
      <c r="O1180" s="667"/>
      <c r="P1180" s="667"/>
      <c r="Q1180" s="667"/>
      <c r="R1180" s="75"/>
      <c r="T1180" s="76" t="s">
        <v>125</v>
      </c>
      <c r="U1180" s="77" t="s">
        <v>126</v>
      </c>
      <c r="V1180" s="78">
        <v>8.5000000000000006E-2</v>
      </c>
      <c r="W1180" s="78">
        <f>V1180*K1180</f>
        <v>42.342835000000001</v>
      </c>
      <c r="X1180" s="78">
        <v>1E-3</v>
      </c>
      <c r="Y1180" s="78">
        <f>X1180*K1180</f>
        <v>0.49815100000000001</v>
      </c>
      <c r="Z1180" s="78">
        <v>3.1E-4</v>
      </c>
      <c r="AA1180" s="79">
        <f>Z1180*K1180</f>
        <v>0.15442681</v>
      </c>
      <c r="AR1180" s="30" t="s">
        <v>194</v>
      </c>
      <c r="AT1180" s="30" t="s">
        <v>121</v>
      </c>
      <c r="AU1180" s="30" t="s">
        <v>128</v>
      </c>
      <c r="AY1180" s="30" t="s">
        <v>120</v>
      </c>
      <c r="BE1180" s="80">
        <f>IF(U1180="základní",N1180,0)</f>
        <v>0</v>
      </c>
      <c r="BF1180" s="80">
        <f>IF(U1180="snížená",N1180,0)</f>
        <v>0</v>
      </c>
      <c r="BG1180" s="80">
        <f>IF(U1180="zákl. přenesená",N1180,0)</f>
        <v>0</v>
      </c>
      <c r="BH1180" s="80">
        <f>IF(U1180="sníž. přenesená",N1180,0)</f>
        <v>0</v>
      </c>
      <c r="BI1180" s="80">
        <f>IF(U1180="nulová",N1180,0)</f>
        <v>0</v>
      </c>
      <c r="BJ1180" s="30" t="s">
        <v>118</v>
      </c>
      <c r="BK1180" s="80">
        <f>ROUND(L1180*K1180,2)</f>
        <v>0</v>
      </c>
      <c r="BL1180" s="30" t="s">
        <v>194</v>
      </c>
    </row>
    <row r="1181" spans="2:64" s="109" customFormat="1" ht="22.5" customHeight="1" x14ac:dyDescent="0.25">
      <c r="B1181" s="105"/>
      <c r="C1181" s="442"/>
      <c r="D1181" s="442"/>
      <c r="E1181" s="107" t="s">
        <v>125</v>
      </c>
      <c r="F1181" s="672" t="s">
        <v>1623</v>
      </c>
      <c r="G1181" s="673"/>
      <c r="H1181" s="673"/>
      <c r="I1181" s="673"/>
      <c r="J1181" s="442"/>
      <c r="K1181" s="107" t="s">
        <v>125</v>
      </c>
      <c r="L1181" s="442"/>
      <c r="M1181" s="442"/>
      <c r="N1181" s="442"/>
      <c r="O1181" s="442"/>
      <c r="P1181" s="442"/>
      <c r="Q1181" s="442"/>
      <c r="R1181" s="108"/>
      <c r="T1181" s="110"/>
      <c r="U1181" s="442"/>
      <c r="V1181" s="442"/>
      <c r="W1181" s="442"/>
      <c r="X1181" s="442"/>
      <c r="Y1181" s="442"/>
      <c r="Z1181" s="442"/>
      <c r="AA1181" s="111"/>
      <c r="AT1181" s="112" t="s">
        <v>130</v>
      </c>
      <c r="AU1181" s="112" t="s">
        <v>128</v>
      </c>
      <c r="AV1181" s="109" t="s">
        <v>118</v>
      </c>
      <c r="AW1181" s="109" t="s">
        <v>131</v>
      </c>
      <c r="AX1181" s="109" t="s">
        <v>119</v>
      </c>
      <c r="AY1181" s="112" t="s">
        <v>120</v>
      </c>
    </row>
    <row r="1182" spans="2:64" s="86" customFormat="1" ht="31.5" customHeight="1" x14ac:dyDescent="0.25">
      <c r="B1182" s="81"/>
      <c r="C1182" s="440"/>
      <c r="D1182" s="440"/>
      <c r="E1182" s="83" t="s">
        <v>125</v>
      </c>
      <c r="F1182" s="663" t="s">
        <v>1636</v>
      </c>
      <c r="G1182" s="662"/>
      <c r="H1182" s="662"/>
      <c r="I1182" s="662"/>
      <c r="J1182" s="440"/>
      <c r="K1182" s="84">
        <v>13.157</v>
      </c>
      <c r="L1182" s="440"/>
      <c r="M1182" s="440"/>
      <c r="N1182" s="440"/>
      <c r="O1182" s="440"/>
      <c r="P1182" s="440"/>
      <c r="Q1182" s="440"/>
      <c r="R1182" s="85"/>
      <c r="T1182" s="87"/>
      <c r="U1182" s="440"/>
      <c r="V1182" s="440"/>
      <c r="W1182" s="440"/>
      <c r="X1182" s="440"/>
      <c r="Y1182" s="440"/>
      <c r="Z1182" s="440"/>
      <c r="AA1182" s="88"/>
      <c r="AT1182" s="89" t="s">
        <v>130</v>
      </c>
      <c r="AU1182" s="89" t="s">
        <v>128</v>
      </c>
      <c r="AV1182" s="86" t="s">
        <v>128</v>
      </c>
      <c r="AW1182" s="86" t="s">
        <v>131</v>
      </c>
      <c r="AX1182" s="86" t="s">
        <v>119</v>
      </c>
      <c r="AY1182" s="89" t="s">
        <v>120</v>
      </c>
    </row>
    <row r="1183" spans="2:64" s="86" customFormat="1" ht="31.5" customHeight="1" x14ac:dyDescent="0.25">
      <c r="B1183" s="81"/>
      <c r="C1183" s="440"/>
      <c r="D1183" s="440"/>
      <c r="E1183" s="83" t="s">
        <v>125</v>
      </c>
      <c r="F1183" s="663" t="s">
        <v>1637</v>
      </c>
      <c r="G1183" s="662"/>
      <c r="H1183" s="662"/>
      <c r="I1183" s="662"/>
      <c r="J1183" s="440"/>
      <c r="K1183" s="84">
        <v>6.1280000000000001</v>
      </c>
      <c r="L1183" s="440"/>
      <c r="M1183" s="440"/>
      <c r="N1183" s="440"/>
      <c r="O1183" s="440"/>
      <c r="P1183" s="440"/>
      <c r="Q1183" s="440"/>
      <c r="R1183" s="85"/>
      <c r="T1183" s="87"/>
      <c r="U1183" s="440"/>
      <c r="V1183" s="440"/>
      <c r="W1183" s="440"/>
      <c r="X1183" s="440"/>
      <c r="Y1183" s="440"/>
      <c r="Z1183" s="440"/>
      <c r="AA1183" s="88"/>
      <c r="AT1183" s="89" t="s">
        <v>130</v>
      </c>
      <c r="AU1183" s="89" t="s">
        <v>128</v>
      </c>
      <c r="AV1183" s="86" t="s">
        <v>128</v>
      </c>
      <c r="AW1183" s="86" t="s">
        <v>131</v>
      </c>
      <c r="AX1183" s="86" t="s">
        <v>119</v>
      </c>
      <c r="AY1183" s="89" t="s">
        <v>120</v>
      </c>
    </row>
    <row r="1184" spans="2:64" s="86" customFormat="1" ht="31.5" customHeight="1" x14ac:dyDescent="0.25">
      <c r="B1184" s="81"/>
      <c r="C1184" s="440"/>
      <c r="D1184" s="440"/>
      <c r="E1184" s="83" t="s">
        <v>125</v>
      </c>
      <c r="F1184" s="663" t="s">
        <v>1638</v>
      </c>
      <c r="G1184" s="662"/>
      <c r="H1184" s="662"/>
      <c r="I1184" s="662"/>
      <c r="J1184" s="440"/>
      <c r="K1184" s="84">
        <v>4.91</v>
      </c>
      <c r="L1184" s="440"/>
      <c r="M1184" s="440"/>
      <c r="N1184" s="440"/>
      <c r="O1184" s="440"/>
      <c r="P1184" s="440"/>
      <c r="Q1184" s="440"/>
      <c r="R1184" s="85"/>
      <c r="T1184" s="87"/>
      <c r="U1184" s="440"/>
      <c r="V1184" s="440"/>
      <c r="W1184" s="440"/>
      <c r="X1184" s="440"/>
      <c r="Y1184" s="440"/>
      <c r="Z1184" s="440"/>
      <c r="AA1184" s="88"/>
      <c r="AT1184" s="89" t="s">
        <v>130</v>
      </c>
      <c r="AU1184" s="89" t="s">
        <v>128</v>
      </c>
      <c r="AV1184" s="86" t="s">
        <v>128</v>
      </c>
      <c r="AW1184" s="86" t="s">
        <v>131</v>
      </c>
      <c r="AX1184" s="86" t="s">
        <v>119</v>
      </c>
      <c r="AY1184" s="89" t="s">
        <v>120</v>
      </c>
    </row>
    <row r="1185" spans="2:64" s="86" customFormat="1" ht="31.5" customHeight="1" x14ac:dyDescent="0.25">
      <c r="B1185" s="81"/>
      <c r="C1185" s="440"/>
      <c r="D1185" s="440"/>
      <c r="E1185" s="83" t="s">
        <v>125</v>
      </c>
      <c r="F1185" s="663" t="s">
        <v>1639</v>
      </c>
      <c r="G1185" s="662"/>
      <c r="H1185" s="662"/>
      <c r="I1185" s="662"/>
      <c r="J1185" s="440"/>
      <c r="K1185" s="84">
        <v>41.308</v>
      </c>
      <c r="L1185" s="440"/>
      <c r="M1185" s="440"/>
      <c r="N1185" s="440"/>
      <c r="O1185" s="440"/>
      <c r="P1185" s="440"/>
      <c r="Q1185" s="440"/>
      <c r="R1185" s="85"/>
      <c r="T1185" s="87"/>
      <c r="U1185" s="440"/>
      <c r="V1185" s="440"/>
      <c r="W1185" s="440"/>
      <c r="X1185" s="440"/>
      <c r="Y1185" s="440"/>
      <c r="Z1185" s="440"/>
      <c r="AA1185" s="88"/>
      <c r="AT1185" s="89" t="s">
        <v>130</v>
      </c>
      <c r="AU1185" s="89" t="s">
        <v>128</v>
      </c>
      <c r="AV1185" s="86" t="s">
        <v>128</v>
      </c>
      <c r="AW1185" s="86" t="s">
        <v>131</v>
      </c>
      <c r="AX1185" s="86" t="s">
        <v>119</v>
      </c>
      <c r="AY1185" s="89" t="s">
        <v>120</v>
      </c>
    </row>
    <row r="1186" spans="2:64" s="86" customFormat="1" ht="31.5" customHeight="1" x14ac:dyDescent="0.25">
      <c r="B1186" s="81"/>
      <c r="C1186" s="440"/>
      <c r="D1186" s="440"/>
      <c r="E1186" s="83" t="s">
        <v>125</v>
      </c>
      <c r="F1186" s="663" t="s">
        <v>1640</v>
      </c>
      <c r="G1186" s="662"/>
      <c r="H1186" s="662"/>
      <c r="I1186" s="662"/>
      <c r="J1186" s="440"/>
      <c r="K1186" s="84">
        <v>88.022999999999996</v>
      </c>
      <c r="L1186" s="440"/>
      <c r="M1186" s="440"/>
      <c r="N1186" s="440"/>
      <c r="O1186" s="440"/>
      <c r="P1186" s="440"/>
      <c r="Q1186" s="440"/>
      <c r="R1186" s="85"/>
      <c r="T1186" s="87"/>
      <c r="U1186" s="440"/>
      <c r="V1186" s="440"/>
      <c r="W1186" s="440"/>
      <c r="X1186" s="440"/>
      <c r="Y1186" s="440"/>
      <c r="Z1186" s="440"/>
      <c r="AA1186" s="88"/>
      <c r="AT1186" s="89" t="s">
        <v>130</v>
      </c>
      <c r="AU1186" s="89" t="s">
        <v>128</v>
      </c>
      <c r="AV1186" s="86" t="s">
        <v>128</v>
      </c>
      <c r="AW1186" s="86" t="s">
        <v>131</v>
      </c>
      <c r="AX1186" s="86" t="s">
        <v>119</v>
      </c>
      <c r="AY1186" s="89" t="s">
        <v>120</v>
      </c>
    </row>
    <row r="1187" spans="2:64" s="109" customFormat="1" ht="22.5" customHeight="1" x14ac:dyDescent="0.25">
      <c r="B1187" s="105"/>
      <c r="C1187" s="442"/>
      <c r="D1187" s="442"/>
      <c r="E1187" s="107" t="s">
        <v>125</v>
      </c>
      <c r="F1187" s="676" t="s">
        <v>1628</v>
      </c>
      <c r="G1187" s="673"/>
      <c r="H1187" s="673"/>
      <c r="I1187" s="673"/>
      <c r="J1187" s="442"/>
      <c r="K1187" s="107" t="s">
        <v>125</v>
      </c>
      <c r="L1187" s="442"/>
      <c r="M1187" s="442"/>
      <c r="N1187" s="442"/>
      <c r="O1187" s="442"/>
      <c r="P1187" s="442"/>
      <c r="Q1187" s="442"/>
      <c r="R1187" s="108"/>
      <c r="T1187" s="110"/>
      <c r="U1187" s="442"/>
      <c r="V1187" s="442"/>
      <c r="W1187" s="442"/>
      <c r="X1187" s="442"/>
      <c r="Y1187" s="442"/>
      <c r="Z1187" s="442"/>
      <c r="AA1187" s="111"/>
      <c r="AT1187" s="112" t="s">
        <v>130</v>
      </c>
      <c r="AU1187" s="112" t="s">
        <v>128</v>
      </c>
      <c r="AV1187" s="109" t="s">
        <v>118</v>
      </c>
      <c r="AW1187" s="109" t="s">
        <v>131</v>
      </c>
      <c r="AX1187" s="109" t="s">
        <v>119</v>
      </c>
      <c r="AY1187" s="112" t="s">
        <v>120</v>
      </c>
    </row>
    <row r="1188" spans="2:64" s="86" customFormat="1" ht="31.5" customHeight="1" x14ac:dyDescent="0.25">
      <c r="B1188" s="81"/>
      <c r="C1188" s="440"/>
      <c r="D1188" s="440"/>
      <c r="E1188" s="83" t="s">
        <v>125</v>
      </c>
      <c r="F1188" s="663" t="s">
        <v>1641</v>
      </c>
      <c r="G1188" s="662"/>
      <c r="H1188" s="662"/>
      <c r="I1188" s="662"/>
      <c r="J1188" s="440"/>
      <c r="K1188" s="84">
        <v>65.108000000000004</v>
      </c>
      <c r="L1188" s="440"/>
      <c r="M1188" s="440"/>
      <c r="N1188" s="440"/>
      <c r="O1188" s="440"/>
      <c r="P1188" s="440"/>
      <c r="Q1188" s="440"/>
      <c r="R1188" s="85"/>
      <c r="T1188" s="87"/>
      <c r="U1188" s="440"/>
      <c r="V1188" s="440"/>
      <c r="W1188" s="440"/>
      <c r="X1188" s="440"/>
      <c r="Y1188" s="440"/>
      <c r="Z1188" s="440"/>
      <c r="AA1188" s="88"/>
      <c r="AT1188" s="89" t="s">
        <v>130</v>
      </c>
      <c r="AU1188" s="89" t="s">
        <v>128</v>
      </c>
      <c r="AV1188" s="86" t="s">
        <v>128</v>
      </c>
      <c r="AW1188" s="86" t="s">
        <v>131</v>
      </c>
      <c r="AX1188" s="86" t="s">
        <v>119</v>
      </c>
      <c r="AY1188" s="89" t="s">
        <v>120</v>
      </c>
    </row>
    <row r="1189" spans="2:64" s="86" customFormat="1" ht="31.5" customHeight="1" x14ac:dyDescent="0.25">
      <c r="B1189" s="81"/>
      <c r="C1189" s="440"/>
      <c r="D1189" s="440"/>
      <c r="E1189" s="83" t="s">
        <v>125</v>
      </c>
      <c r="F1189" s="663" t="s">
        <v>1642</v>
      </c>
      <c r="G1189" s="662"/>
      <c r="H1189" s="662"/>
      <c r="I1189" s="662"/>
      <c r="J1189" s="440"/>
      <c r="K1189" s="84">
        <v>40.557000000000002</v>
      </c>
      <c r="L1189" s="440"/>
      <c r="M1189" s="440"/>
      <c r="N1189" s="440"/>
      <c r="O1189" s="440"/>
      <c r="P1189" s="440"/>
      <c r="Q1189" s="440"/>
      <c r="R1189" s="85"/>
      <c r="T1189" s="87"/>
      <c r="U1189" s="440"/>
      <c r="V1189" s="440"/>
      <c r="W1189" s="440"/>
      <c r="X1189" s="440"/>
      <c r="Y1189" s="440"/>
      <c r="Z1189" s="440"/>
      <c r="AA1189" s="88"/>
      <c r="AT1189" s="89" t="s">
        <v>130</v>
      </c>
      <c r="AU1189" s="89" t="s">
        <v>128</v>
      </c>
      <c r="AV1189" s="86" t="s">
        <v>128</v>
      </c>
      <c r="AW1189" s="86" t="s">
        <v>131</v>
      </c>
      <c r="AX1189" s="86" t="s">
        <v>119</v>
      </c>
      <c r="AY1189" s="89" t="s">
        <v>120</v>
      </c>
    </row>
    <row r="1190" spans="2:64" s="86" customFormat="1" ht="31.5" customHeight="1" x14ac:dyDescent="0.25">
      <c r="B1190" s="81"/>
      <c r="C1190" s="440"/>
      <c r="D1190" s="440"/>
      <c r="E1190" s="83" t="s">
        <v>125</v>
      </c>
      <c r="F1190" s="663" t="s">
        <v>1643</v>
      </c>
      <c r="G1190" s="662"/>
      <c r="H1190" s="662"/>
      <c r="I1190" s="662"/>
      <c r="J1190" s="440"/>
      <c r="K1190" s="84">
        <v>35.232999999999997</v>
      </c>
      <c r="L1190" s="440"/>
      <c r="M1190" s="440"/>
      <c r="N1190" s="440"/>
      <c r="O1190" s="440"/>
      <c r="P1190" s="440"/>
      <c r="Q1190" s="440"/>
      <c r="R1190" s="85"/>
      <c r="T1190" s="87"/>
      <c r="U1190" s="440"/>
      <c r="V1190" s="440"/>
      <c r="W1190" s="440"/>
      <c r="X1190" s="440"/>
      <c r="Y1190" s="440"/>
      <c r="Z1190" s="440"/>
      <c r="AA1190" s="88"/>
      <c r="AT1190" s="89" t="s">
        <v>130</v>
      </c>
      <c r="AU1190" s="89" t="s">
        <v>128</v>
      </c>
      <c r="AV1190" s="86" t="s">
        <v>128</v>
      </c>
      <c r="AW1190" s="86" t="s">
        <v>131</v>
      </c>
      <c r="AX1190" s="86" t="s">
        <v>119</v>
      </c>
      <c r="AY1190" s="89" t="s">
        <v>120</v>
      </c>
    </row>
    <row r="1191" spans="2:64" s="109" customFormat="1" ht="22.5" customHeight="1" x14ac:dyDescent="0.25">
      <c r="B1191" s="105"/>
      <c r="C1191" s="442"/>
      <c r="D1191" s="442"/>
      <c r="E1191" s="107" t="s">
        <v>125</v>
      </c>
      <c r="F1191" s="676" t="s">
        <v>1644</v>
      </c>
      <c r="G1191" s="673"/>
      <c r="H1191" s="673"/>
      <c r="I1191" s="673"/>
      <c r="J1191" s="442"/>
      <c r="K1191" s="107" t="s">
        <v>125</v>
      </c>
      <c r="L1191" s="442"/>
      <c r="M1191" s="442"/>
      <c r="N1191" s="442"/>
      <c r="O1191" s="442"/>
      <c r="P1191" s="442"/>
      <c r="Q1191" s="442"/>
      <c r="R1191" s="108"/>
      <c r="T1191" s="110"/>
      <c r="U1191" s="442"/>
      <c r="V1191" s="442"/>
      <c r="W1191" s="442"/>
      <c r="X1191" s="442"/>
      <c r="Y1191" s="442"/>
      <c r="Z1191" s="442"/>
      <c r="AA1191" s="111"/>
      <c r="AT1191" s="112" t="s">
        <v>130</v>
      </c>
      <c r="AU1191" s="112" t="s">
        <v>128</v>
      </c>
      <c r="AV1191" s="109" t="s">
        <v>118</v>
      </c>
      <c r="AW1191" s="109" t="s">
        <v>131</v>
      </c>
      <c r="AX1191" s="109" t="s">
        <v>119</v>
      </c>
      <c r="AY1191" s="112" t="s">
        <v>120</v>
      </c>
    </row>
    <row r="1192" spans="2:64" s="86" customFormat="1" ht="44.25" customHeight="1" x14ac:dyDescent="0.25">
      <c r="B1192" s="81"/>
      <c r="C1192" s="440"/>
      <c r="D1192" s="440"/>
      <c r="E1192" s="83" t="s">
        <v>125</v>
      </c>
      <c r="F1192" s="663" t="s">
        <v>1645</v>
      </c>
      <c r="G1192" s="662"/>
      <c r="H1192" s="662"/>
      <c r="I1192" s="662"/>
      <c r="J1192" s="440"/>
      <c r="K1192" s="84">
        <v>60.154000000000003</v>
      </c>
      <c r="L1192" s="440"/>
      <c r="M1192" s="440"/>
      <c r="N1192" s="440"/>
      <c r="O1192" s="440"/>
      <c r="P1192" s="440"/>
      <c r="Q1192" s="440"/>
      <c r="R1192" s="85"/>
      <c r="T1192" s="87"/>
      <c r="U1192" s="440"/>
      <c r="V1192" s="440"/>
      <c r="W1192" s="440"/>
      <c r="X1192" s="440"/>
      <c r="Y1192" s="440"/>
      <c r="Z1192" s="440"/>
      <c r="AA1192" s="88"/>
      <c r="AT1192" s="89" t="s">
        <v>130</v>
      </c>
      <c r="AU1192" s="89" t="s">
        <v>128</v>
      </c>
      <c r="AV1192" s="86" t="s">
        <v>128</v>
      </c>
      <c r="AW1192" s="86" t="s">
        <v>131</v>
      </c>
      <c r="AX1192" s="86" t="s">
        <v>119</v>
      </c>
      <c r="AY1192" s="89" t="s">
        <v>120</v>
      </c>
    </row>
    <row r="1193" spans="2:64" s="86" customFormat="1" ht="57" customHeight="1" x14ac:dyDescent="0.25">
      <c r="B1193" s="81"/>
      <c r="C1193" s="440"/>
      <c r="D1193" s="440"/>
      <c r="E1193" s="83" t="s">
        <v>125</v>
      </c>
      <c r="F1193" s="663" t="s">
        <v>1646</v>
      </c>
      <c r="G1193" s="662"/>
      <c r="H1193" s="662"/>
      <c r="I1193" s="662"/>
      <c r="J1193" s="440"/>
      <c r="K1193" s="84">
        <v>143.57300000000001</v>
      </c>
      <c r="L1193" s="440"/>
      <c r="M1193" s="440"/>
      <c r="N1193" s="440"/>
      <c r="O1193" s="440"/>
      <c r="P1193" s="440"/>
      <c r="Q1193" s="440"/>
      <c r="R1193" s="85"/>
      <c r="T1193" s="87"/>
      <c r="U1193" s="440"/>
      <c r="V1193" s="440"/>
      <c r="W1193" s="440"/>
      <c r="X1193" s="440"/>
      <c r="Y1193" s="440"/>
      <c r="Z1193" s="440"/>
      <c r="AA1193" s="88"/>
      <c r="AT1193" s="89" t="s">
        <v>130</v>
      </c>
      <c r="AU1193" s="89" t="s">
        <v>128</v>
      </c>
      <c r="AV1193" s="86" t="s">
        <v>128</v>
      </c>
      <c r="AW1193" s="86" t="s">
        <v>131</v>
      </c>
      <c r="AX1193" s="86" t="s">
        <v>119</v>
      </c>
      <c r="AY1193" s="89" t="s">
        <v>120</v>
      </c>
    </row>
    <row r="1194" spans="2:64" s="95" customFormat="1" ht="22.5" customHeight="1" x14ac:dyDescent="0.25">
      <c r="B1194" s="90"/>
      <c r="C1194" s="441"/>
      <c r="D1194" s="441"/>
      <c r="E1194" s="92" t="s">
        <v>125</v>
      </c>
      <c r="F1194" s="664" t="s">
        <v>146</v>
      </c>
      <c r="G1194" s="665"/>
      <c r="H1194" s="665"/>
      <c r="I1194" s="665"/>
      <c r="J1194" s="441"/>
      <c r="K1194" s="93">
        <v>498.15100000000001</v>
      </c>
      <c r="L1194" s="441"/>
      <c r="M1194" s="441"/>
      <c r="N1194" s="441"/>
      <c r="O1194" s="441"/>
      <c r="P1194" s="441"/>
      <c r="Q1194" s="441"/>
      <c r="R1194" s="94"/>
      <c r="T1194" s="96"/>
      <c r="U1194" s="441"/>
      <c r="V1194" s="441"/>
      <c r="W1194" s="441"/>
      <c r="X1194" s="441"/>
      <c r="Y1194" s="441"/>
      <c r="Z1194" s="441"/>
      <c r="AA1194" s="97"/>
      <c r="AT1194" s="98" t="s">
        <v>130</v>
      </c>
      <c r="AU1194" s="98" t="s">
        <v>128</v>
      </c>
      <c r="AV1194" s="95" t="s">
        <v>127</v>
      </c>
      <c r="AW1194" s="95" t="s">
        <v>131</v>
      </c>
      <c r="AX1194" s="95" t="s">
        <v>118</v>
      </c>
      <c r="AY1194" s="98" t="s">
        <v>120</v>
      </c>
    </row>
    <row r="1195" spans="2:64" s="17" customFormat="1" ht="31.5" customHeight="1" x14ac:dyDescent="0.25">
      <c r="B1195" s="70"/>
      <c r="C1195" s="71" t="s">
        <v>1647</v>
      </c>
      <c r="D1195" s="71" t="s">
        <v>121</v>
      </c>
      <c r="E1195" s="72" t="s">
        <v>1648</v>
      </c>
      <c r="F1195" s="671" t="s">
        <v>1649</v>
      </c>
      <c r="G1195" s="667"/>
      <c r="H1195" s="667"/>
      <c r="I1195" s="667"/>
      <c r="J1195" s="73" t="s">
        <v>172</v>
      </c>
      <c r="K1195" s="74">
        <v>74.665000000000006</v>
      </c>
      <c r="L1195" s="666"/>
      <c r="M1195" s="667"/>
      <c r="N1195" s="666">
        <f>ROUND(L1195*K1195,2)</f>
        <v>0</v>
      </c>
      <c r="O1195" s="667"/>
      <c r="P1195" s="667"/>
      <c r="Q1195" s="667"/>
      <c r="R1195" s="75"/>
      <c r="T1195" s="76" t="s">
        <v>125</v>
      </c>
      <c r="U1195" s="77" t="s">
        <v>126</v>
      </c>
      <c r="V1195" s="78">
        <v>3.3000000000000002E-2</v>
      </c>
      <c r="W1195" s="78">
        <f>V1195*K1195</f>
        <v>2.4639450000000003</v>
      </c>
      <c r="X1195" s="78">
        <v>2.0000000000000001E-4</v>
      </c>
      <c r="Y1195" s="78">
        <f>X1195*K1195</f>
        <v>1.4933000000000002E-2</v>
      </c>
      <c r="Z1195" s="78">
        <v>0</v>
      </c>
      <c r="AA1195" s="79">
        <f>Z1195*K1195</f>
        <v>0</v>
      </c>
      <c r="AR1195" s="30" t="s">
        <v>194</v>
      </c>
      <c r="AT1195" s="30" t="s">
        <v>121</v>
      </c>
      <c r="AU1195" s="30" t="s">
        <v>128</v>
      </c>
      <c r="AY1195" s="30" t="s">
        <v>120</v>
      </c>
      <c r="BE1195" s="80">
        <f>IF(U1195="základní",N1195,0)</f>
        <v>0</v>
      </c>
      <c r="BF1195" s="80">
        <f>IF(U1195="snížená",N1195,0)</f>
        <v>0</v>
      </c>
      <c r="BG1195" s="80">
        <f>IF(U1195="zákl. přenesená",N1195,0)</f>
        <v>0</v>
      </c>
      <c r="BH1195" s="80">
        <f>IF(U1195="sníž. přenesená",N1195,0)</f>
        <v>0</v>
      </c>
      <c r="BI1195" s="80">
        <f>IF(U1195="nulová",N1195,0)</f>
        <v>0</v>
      </c>
      <c r="BJ1195" s="30" t="s">
        <v>118</v>
      </c>
      <c r="BK1195" s="80">
        <f>ROUND(L1195*K1195,2)</f>
        <v>0</v>
      </c>
      <c r="BL1195" s="30" t="s">
        <v>194</v>
      </c>
    </row>
    <row r="1196" spans="2:64" s="86" customFormat="1" ht="22.5" customHeight="1" x14ac:dyDescent="0.25">
      <c r="B1196" s="81"/>
      <c r="C1196" s="440"/>
      <c r="D1196" s="440"/>
      <c r="E1196" s="83" t="s">
        <v>125</v>
      </c>
      <c r="F1196" s="661" t="s">
        <v>1650</v>
      </c>
      <c r="G1196" s="662"/>
      <c r="H1196" s="662"/>
      <c r="I1196" s="662"/>
      <c r="J1196" s="440"/>
      <c r="K1196" s="84">
        <v>74.665000000000006</v>
      </c>
      <c r="L1196" s="440"/>
      <c r="M1196" s="440"/>
      <c r="N1196" s="440"/>
      <c r="O1196" s="440"/>
      <c r="P1196" s="440"/>
      <c r="Q1196" s="440"/>
      <c r="R1196" s="85"/>
      <c r="T1196" s="87"/>
      <c r="U1196" s="440"/>
      <c r="V1196" s="440"/>
      <c r="W1196" s="440"/>
      <c r="X1196" s="440"/>
      <c r="Y1196" s="440"/>
      <c r="Z1196" s="440"/>
      <c r="AA1196" s="88"/>
      <c r="AT1196" s="89" t="s">
        <v>130</v>
      </c>
      <c r="AU1196" s="89" t="s">
        <v>128</v>
      </c>
      <c r="AV1196" s="86" t="s">
        <v>128</v>
      </c>
      <c r="AW1196" s="86" t="s">
        <v>131</v>
      </c>
      <c r="AX1196" s="86" t="s">
        <v>118</v>
      </c>
      <c r="AY1196" s="89" t="s">
        <v>120</v>
      </c>
    </row>
    <row r="1197" spans="2:64" s="17" customFormat="1" ht="31.5" customHeight="1" x14ac:dyDescent="0.25">
      <c r="B1197" s="70"/>
      <c r="C1197" s="71" t="s">
        <v>1651</v>
      </c>
      <c r="D1197" s="71" t="s">
        <v>121</v>
      </c>
      <c r="E1197" s="72" t="s">
        <v>1652</v>
      </c>
      <c r="F1197" s="671" t="s">
        <v>1653</v>
      </c>
      <c r="G1197" s="667"/>
      <c r="H1197" s="667"/>
      <c r="I1197" s="667"/>
      <c r="J1197" s="73" t="s">
        <v>172</v>
      </c>
      <c r="K1197" s="74">
        <v>868.84100000000001</v>
      </c>
      <c r="L1197" s="666"/>
      <c r="M1197" s="667"/>
      <c r="N1197" s="666">
        <f>ROUND(L1197*K1197,2)</f>
        <v>0</v>
      </c>
      <c r="O1197" s="667"/>
      <c r="P1197" s="667"/>
      <c r="Q1197" s="667"/>
      <c r="R1197" s="75"/>
      <c r="T1197" s="76" t="s">
        <v>125</v>
      </c>
      <c r="U1197" s="77" t="s">
        <v>126</v>
      </c>
      <c r="V1197" s="78">
        <v>3.7999999999999999E-2</v>
      </c>
      <c r="W1197" s="78">
        <f>V1197*K1197</f>
        <v>33.015957999999998</v>
      </c>
      <c r="X1197" s="78">
        <v>2.0000000000000001E-4</v>
      </c>
      <c r="Y1197" s="78">
        <f>X1197*K1197</f>
        <v>0.17376820000000001</v>
      </c>
      <c r="Z1197" s="78">
        <v>0</v>
      </c>
      <c r="AA1197" s="79">
        <f>Z1197*K1197</f>
        <v>0</v>
      </c>
      <c r="AR1197" s="30" t="s">
        <v>194</v>
      </c>
      <c r="AT1197" s="30" t="s">
        <v>121</v>
      </c>
      <c r="AU1197" s="30" t="s">
        <v>128</v>
      </c>
      <c r="AY1197" s="30" t="s">
        <v>120</v>
      </c>
      <c r="BE1197" s="80">
        <f>IF(U1197="základní",N1197,0)</f>
        <v>0</v>
      </c>
      <c r="BF1197" s="80">
        <f>IF(U1197="snížená",N1197,0)</f>
        <v>0</v>
      </c>
      <c r="BG1197" s="80">
        <f>IF(U1197="zákl. přenesená",N1197,0)</f>
        <v>0</v>
      </c>
      <c r="BH1197" s="80">
        <f>IF(U1197="sníž. přenesená",N1197,0)</f>
        <v>0</v>
      </c>
      <c r="BI1197" s="80">
        <f>IF(U1197="nulová",N1197,0)</f>
        <v>0</v>
      </c>
      <c r="BJ1197" s="30" t="s">
        <v>118</v>
      </c>
      <c r="BK1197" s="80">
        <f>ROUND(L1197*K1197,2)</f>
        <v>0</v>
      </c>
      <c r="BL1197" s="30" t="s">
        <v>194</v>
      </c>
    </row>
    <row r="1198" spans="2:64" s="86" customFormat="1" ht="22.5" customHeight="1" x14ac:dyDescent="0.25">
      <c r="B1198" s="81"/>
      <c r="C1198" s="440"/>
      <c r="D1198" s="440"/>
      <c r="E1198" s="83" t="s">
        <v>125</v>
      </c>
      <c r="F1198" s="661" t="s">
        <v>1654</v>
      </c>
      <c r="G1198" s="662"/>
      <c r="H1198" s="662"/>
      <c r="I1198" s="662"/>
      <c r="J1198" s="440"/>
      <c r="K1198" s="84">
        <v>868.84100000000001</v>
      </c>
      <c r="L1198" s="440"/>
      <c r="M1198" s="440"/>
      <c r="N1198" s="440"/>
      <c r="O1198" s="440"/>
      <c r="P1198" s="440"/>
      <c r="Q1198" s="440"/>
      <c r="R1198" s="85"/>
      <c r="T1198" s="87"/>
      <c r="U1198" s="440"/>
      <c r="V1198" s="440"/>
      <c r="W1198" s="440"/>
      <c r="X1198" s="440"/>
      <c r="Y1198" s="440"/>
      <c r="Z1198" s="440"/>
      <c r="AA1198" s="88"/>
      <c r="AT1198" s="89" t="s">
        <v>130</v>
      </c>
      <c r="AU1198" s="89" t="s">
        <v>128</v>
      </c>
      <c r="AV1198" s="86" t="s">
        <v>128</v>
      </c>
      <c r="AW1198" s="86" t="s">
        <v>131</v>
      </c>
      <c r="AX1198" s="86" t="s">
        <v>118</v>
      </c>
      <c r="AY1198" s="89" t="s">
        <v>120</v>
      </c>
    </row>
    <row r="1199" spans="2:64" s="17" customFormat="1" ht="44.25" customHeight="1" x14ac:dyDescent="0.25">
      <c r="B1199" s="70"/>
      <c r="C1199" s="71" t="s">
        <v>1655</v>
      </c>
      <c r="D1199" s="71" t="s">
        <v>121</v>
      </c>
      <c r="E1199" s="72" t="s">
        <v>1656</v>
      </c>
      <c r="F1199" s="671" t="s">
        <v>1657</v>
      </c>
      <c r="G1199" s="667"/>
      <c r="H1199" s="667"/>
      <c r="I1199" s="667"/>
      <c r="J1199" s="73" t="s">
        <v>172</v>
      </c>
      <c r="K1199" s="74">
        <v>74.665000000000006</v>
      </c>
      <c r="L1199" s="666"/>
      <c r="M1199" s="667"/>
      <c r="N1199" s="666">
        <f>ROUND(L1199*K1199,2)</f>
        <v>0</v>
      </c>
      <c r="O1199" s="667"/>
      <c r="P1199" s="667"/>
      <c r="Q1199" s="667"/>
      <c r="R1199" s="75"/>
      <c r="T1199" s="76" t="s">
        <v>125</v>
      </c>
      <c r="U1199" s="77" t="s">
        <v>126</v>
      </c>
      <c r="V1199" s="78">
        <v>0.10100000000000001</v>
      </c>
      <c r="W1199" s="78">
        <f>V1199*K1199</f>
        <v>7.5411650000000012</v>
      </c>
      <c r="X1199" s="78">
        <v>2.9E-4</v>
      </c>
      <c r="Y1199" s="78">
        <f>X1199*K1199</f>
        <v>2.1652850000000001E-2</v>
      </c>
      <c r="Z1199" s="78">
        <v>0</v>
      </c>
      <c r="AA1199" s="79">
        <f>Z1199*K1199</f>
        <v>0</v>
      </c>
      <c r="AR1199" s="30" t="s">
        <v>194</v>
      </c>
      <c r="AT1199" s="30" t="s">
        <v>121</v>
      </c>
      <c r="AU1199" s="30" t="s">
        <v>128</v>
      </c>
      <c r="AY1199" s="30" t="s">
        <v>120</v>
      </c>
      <c r="BE1199" s="80">
        <f>IF(U1199="základní",N1199,0)</f>
        <v>0</v>
      </c>
      <c r="BF1199" s="80">
        <f>IF(U1199="snížená",N1199,0)</f>
        <v>0</v>
      </c>
      <c r="BG1199" s="80">
        <f>IF(U1199="zákl. přenesená",N1199,0)</f>
        <v>0</v>
      </c>
      <c r="BH1199" s="80">
        <f>IF(U1199="sníž. přenesená",N1199,0)</f>
        <v>0</v>
      </c>
      <c r="BI1199" s="80">
        <f>IF(U1199="nulová",N1199,0)</f>
        <v>0</v>
      </c>
      <c r="BJ1199" s="30" t="s">
        <v>118</v>
      </c>
      <c r="BK1199" s="80">
        <f>ROUND(L1199*K1199,2)</f>
        <v>0</v>
      </c>
      <c r="BL1199" s="30" t="s">
        <v>194</v>
      </c>
    </row>
    <row r="1200" spans="2:64" s="86" customFormat="1" ht="31.5" customHeight="1" x14ac:dyDescent="0.25">
      <c r="B1200" s="81"/>
      <c r="C1200" s="440"/>
      <c r="D1200" s="440"/>
      <c r="E1200" s="83" t="s">
        <v>125</v>
      </c>
      <c r="F1200" s="661" t="s">
        <v>1658</v>
      </c>
      <c r="G1200" s="662"/>
      <c r="H1200" s="662"/>
      <c r="I1200" s="662"/>
      <c r="J1200" s="440"/>
      <c r="K1200" s="84">
        <v>2</v>
      </c>
      <c r="L1200" s="440"/>
      <c r="M1200" s="440"/>
      <c r="N1200" s="440"/>
      <c r="O1200" s="440"/>
      <c r="P1200" s="440"/>
      <c r="Q1200" s="440"/>
      <c r="R1200" s="85"/>
      <c r="T1200" s="87"/>
      <c r="U1200" s="440"/>
      <c r="V1200" s="440"/>
      <c r="W1200" s="440"/>
      <c r="X1200" s="440"/>
      <c r="Y1200" s="440"/>
      <c r="Z1200" s="440"/>
      <c r="AA1200" s="88"/>
      <c r="AT1200" s="89" t="s">
        <v>130</v>
      </c>
      <c r="AU1200" s="89" t="s">
        <v>128</v>
      </c>
      <c r="AV1200" s="86" t="s">
        <v>128</v>
      </c>
      <c r="AW1200" s="86" t="s">
        <v>131</v>
      </c>
      <c r="AX1200" s="86" t="s">
        <v>119</v>
      </c>
      <c r="AY1200" s="89" t="s">
        <v>120</v>
      </c>
    </row>
    <row r="1201" spans="2:64" s="109" customFormat="1" ht="22.5" customHeight="1" x14ac:dyDescent="0.25">
      <c r="B1201" s="105"/>
      <c r="C1201" s="442"/>
      <c r="D1201" s="442"/>
      <c r="E1201" s="107" t="s">
        <v>125</v>
      </c>
      <c r="F1201" s="676" t="s">
        <v>1623</v>
      </c>
      <c r="G1201" s="673"/>
      <c r="H1201" s="673"/>
      <c r="I1201" s="673"/>
      <c r="J1201" s="442"/>
      <c r="K1201" s="107" t="s">
        <v>125</v>
      </c>
      <c r="L1201" s="442"/>
      <c r="M1201" s="442"/>
      <c r="N1201" s="442"/>
      <c r="O1201" s="442"/>
      <c r="P1201" s="442"/>
      <c r="Q1201" s="442"/>
      <c r="R1201" s="108"/>
      <c r="T1201" s="110"/>
      <c r="U1201" s="442"/>
      <c r="V1201" s="442"/>
      <c r="W1201" s="442"/>
      <c r="X1201" s="442"/>
      <c r="Y1201" s="442"/>
      <c r="Z1201" s="442"/>
      <c r="AA1201" s="111"/>
      <c r="AT1201" s="112" t="s">
        <v>130</v>
      </c>
      <c r="AU1201" s="112" t="s">
        <v>128</v>
      </c>
      <c r="AV1201" s="109" t="s">
        <v>118</v>
      </c>
      <c r="AW1201" s="109" t="s">
        <v>131</v>
      </c>
      <c r="AX1201" s="109" t="s">
        <v>119</v>
      </c>
      <c r="AY1201" s="112" t="s">
        <v>120</v>
      </c>
    </row>
    <row r="1202" spans="2:64" s="86" customFormat="1" ht="31.5" customHeight="1" x14ac:dyDescent="0.25">
      <c r="B1202" s="81"/>
      <c r="C1202" s="440"/>
      <c r="D1202" s="440"/>
      <c r="E1202" s="83" t="s">
        <v>125</v>
      </c>
      <c r="F1202" s="663" t="s">
        <v>618</v>
      </c>
      <c r="G1202" s="662"/>
      <c r="H1202" s="662"/>
      <c r="I1202" s="662"/>
      <c r="J1202" s="440"/>
      <c r="K1202" s="84">
        <v>4.016</v>
      </c>
      <c r="L1202" s="440"/>
      <c r="M1202" s="440"/>
      <c r="N1202" s="440"/>
      <c r="O1202" s="440"/>
      <c r="P1202" s="440"/>
      <c r="Q1202" s="440"/>
      <c r="R1202" s="85"/>
      <c r="T1202" s="87"/>
      <c r="U1202" s="440"/>
      <c r="V1202" s="440"/>
      <c r="W1202" s="440"/>
      <c r="X1202" s="440"/>
      <c r="Y1202" s="440"/>
      <c r="Z1202" s="440"/>
      <c r="AA1202" s="88"/>
      <c r="AT1202" s="89" t="s">
        <v>130</v>
      </c>
      <c r="AU1202" s="89" t="s">
        <v>128</v>
      </c>
      <c r="AV1202" s="86" t="s">
        <v>128</v>
      </c>
      <c r="AW1202" s="86" t="s">
        <v>131</v>
      </c>
      <c r="AX1202" s="86" t="s">
        <v>119</v>
      </c>
      <c r="AY1202" s="89" t="s">
        <v>120</v>
      </c>
    </row>
    <row r="1203" spans="2:64" s="86" customFormat="1" ht="31.5" customHeight="1" x14ac:dyDescent="0.25">
      <c r="B1203" s="81"/>
      <c r="C1203" s="440"/>
      <c r="D1203" s="440"/>
      <c r="E1203" s="83" t="s">
        <v>125</v>
      </c>
      <c r="F1203" s="663" t="s">
        <v>619</v>
      </c>
      <c r="G1203" s="662"/>
      <c r="H1203" s="662"/>
      <c r="I1203" s="662"/>
      <c r="J1203" s="440"/>
      <c r="K1203" s="84">
        <v>2.629</v>
      </c>
      <c r="L1203" s="440"/>
      <c r="M1203" s="440"/>
      <c r="N1203" s="440"/>
      <c r="O1203" s="440"/>
      <c r="P1203" s="440"/>
      <c r="Q1203" s="440"/>
      <c r="R1203" s="85"/>
      <c r="T1203" s="87"/>
      <c r="U1203" s="440"/>
      <c r="V1203" s="440"/>
      <c r="W1203" s="440"/>
      <c r="X1203" s="440"/>
      <c r="Y1203" s="440"/>
      <c r="Z1203" s="440"/>
      <c r="AA1203" s="88"/>
      <c r="AT1203" s="89" t="s">
        <v>130</v>
      </c>
      <c r="AU1203" s="89" t="s">
        <v>128</v>
      </c>
      <c r="AV1203" s="86" t="s">
        <v>128</v>
      </c>
      <c r="AW1203" s="86" t="s">
        <v>131</v>
      </c>
      <c r="AX1203" s="86" t="s">
        <v>119</v>
      </c>
      <c r="AY1203" s="89" t="s">
        <v>120</v>
      </c>
    </row>
    <row r="1204" spans="2:64" s="86" customFormat="1" ht="31.5" customHeight="1" x14ac:dyDescent="0.25">
      <c r="B1204" s="81"/>
      <c r="C1204" s="440"/>
      <c r="D1204" s="440"/>
      <c r="E1204" s="83" t="s">
        <v>125</v>
      </c>
      <c r="F1204" s="663" t="s">
        <v>620</v>
      </c>
      <c r="G1204" s="662"/>
      <c r="H1204" s="662"/>
      <c r="I1204" s="662"/>
      <c r="J1204" s="440"/>
      <c r="K1204" s="84">
        <v>1.98</v>
      </c>
      <c r="L1204" s="440"/>
      <c r="M1204" s="440"/>
      <c r="N1204" s="440"/>
      <c r="O1204" s="440"/>
      <c r="P1204" s="440"/>
      <c r="Q1204" s="440"/>
      <c r="R1204" s="85"/>
      <c r="T1204" s="87"/>
      <c r="U1204" s="440"/>
      <c r="V1204" s="440"/>
      <c r="W1204" s="440"/>
      <c r="X1204" s="440"/>
      <c r="Y1204" s="440"/>
      <c r="Z1204" s="440"/>
      <c r="AA1204" s="88"/>
      <c r="AT1204" s="89" t="s">
        <v>130</v>
      </c>
      <c r="AU1204" s="89" t="s">
        <v>128</v>
      </c>
      <c r="AV1204" s="86" t="s">
        <v>128</v>
      </c>
      <c r="AW1204" s="86" t="s">
        <v>131</v>
      </c>
      <c r="AX1204" s="86" t="s">
        <v>119</v>
      </c>
      <c r="AY1204" s="89" t="s">
        <v>120</v>
      </c>
    </row>
    <row r="1205" spans="2:64" s="86" customFormat="1" ht="31.5" customHeight="1" x14ac:dyDescent="0.25">
      <c r="B1205" s="81"/>
      <c r="C1205" s="440"/>
      <c r="D1205" s="440"/>
      <c r="E1205" s="83" t="s">
        <v>125</v>
      </c>
      <c r="F1205" s="663" t="s">
        <v>621</v>
      </c>
      <c r="G1205" s="662"/>
      <c r="H1205" s="662"/>
      <c r="I1205" s="662"/>
      <c r="J1205" s="440"/>
      <c r="K1205" s="84">
        <v>2.3220000000000001</v>
      </c>
      <c r="L1205" s="440"/>
      <c r="M1205" s="440"/>
      <c r="N1205" s="440"/>
      <c r="O1205" s="440"/>
      <c r="P1205" s="440"/>
      <c r="Q1205" s="440"/>
      <c r="R1205" s="85"/>
      <c r="T1205" s="87"/>
      <c r="U1205" s="440"/>
      <c r="V1205" s="440"/>
      <c r="W1205" s="440"/>
      <c r="X1205" s="440"/>
      <c r="Y1205" s="440"/>
      <c r="Z1205" s="440"/>
      <c r="AA1205" s="88"/>
      <c r="AT1205" s="89" t="s">
        <v>130</v>
      </c>
      <c r="AU1205" s="89" t="s">
        <v>128</v>
      </c>
      <c r="AV1205" s="86" t="s">
        <v>128</v>
      </c>
      <c r="AW1205" s="86" t="s">
        <v>131</v>
      </c>
      <c r="AX1205" s="86" t="s">
        <v>119</v>
      </c>
      <c r="AY1205" s="89" t="s">
        <v>120</v>
      </c>
    </row>
    <row r="1206" spans="2:64" s="109" customFormat="1" ht="22.5" customHeight="1" x14ac:dyDescent="0.25">
      <c r="B1206" s="105"/>
      <c r="C1206" s="442"/>
      <c r="D1206" s="442"/>
      <c r="E1206" s="107" t="s">
        <v>125</v>
      </c>
      <c r="F1206" s="676" t="s">
        <v>1628</v>
      </c>
      <c r="G1206" s="673"/>
      <c r="H1206" s="673"/>
      <c r="I1206" s="673"/>
      <c r="J1206" s="442"/>
      <c r="K1206" s="107" t="s">
        <v>125</v>
      </c>
      <c r="L1206" s="442"/>
      <c r="M1206" s="442"/>
      <c r="N1206" s="442"/>
      <c r="O1206" s="442"/>
      <c r="P1206" s="442"/>
      <c r="Q1206" s="442"/>
      <c r="R1206" s="108"/>
      <c r="T1206" s="110"/>
      <c r="U1206" s="442"/>
      <c r="V1206" s="442"/>
      <c r="W1206" s="442"/>
      <c r="X1206" s="442"/>
      <c r="Y1206" s="442"/>
      <c r="Z1206" s="442"/>
      <c r="AA1206" s="111"/>
      <c r="AT1206" s="112" t="s">
        <v>130</v>
      </c>
      <c r="AU1206" s="112" t="s">
        <v>128</v>
      </c>
      <c r="AV1206" s="109" t="s">
        <v>118</v>
      </c>
      <c r="AW1206" s="109" t="s">
        <v>131</v>
      </c>
      <c r="AX1206" s="109" t="s">
        <v>119</v>
      </c>
      <c r="AY1206" s="112" t="s">
        <v>120</v>
      </c>
    </row>
    <row r="1207" spans="2:64" s="86" customFormat="1" ht="31.5" customHeight="1" x14ac:dyDescent="0.25">
      <c r="B1207" s="81"/>
      <c r="C1207" s="440"/>
      <c r="D1207" s="440"/>
      <c r="E1207" s="83" t="s">
        <v>125</v>
      </c>
      <c r="F1207" s="663" t="s">
        <v>1659</v>
      </c>
      <c r="G1207" s="662"/>
      <c r="H1207" s="662"/>
      <c r="I1207" s="662"/>
      <c r="J1207" s="440"/>
      <c r="K1207" s="84">
        <v>24.861999999999998</v>
      </c>
      <c r="L1207" s="440"/>
      <c r="M1207" s="440"/>
      <c r="N1207" s="440"/>
      <c r="O1207" s="440"/>
      <c r="P1207" s="440"/>
      <c r="Q1207" s="440"/>
      <c r="R1207" s="85"/>
      <c r="T1207" s="87"/>
      <c r="U1207" s="440"/>
      <c r="V1207" s="440"/>
      <c r="W1207" s="440"/>
      <c r="X1207" s="440"/>
      <c r="Y1207" s="440"/>
      <c r="Z1207" s="440"/>
      <c r="AA1207" s="88"/>
      <c r="AT1207" s="89" t="s">
        <v>130</v>
      </c>
      <c r="AU1207" s="89" t="s">
        <v>128</v>
      </c>
      <c r="AV1207" s="86" t="s">
        <v>128</v>
      </c>
      <c r="AW1207" s="86" t="s">
        <v>131</v>
      </c>
      <c r="AX1207" s="86" t="s">
        <v>119</v>
      </c>
      <c r="AY1207" s="89" t="s">
        <v>120</v>
      </c>
    </row>
    <row r="1208" spans="2:64" s="86" customFormat="1" ht="31.5" customHeight="1" x14ac:dyDescent="0.25">
      <c r="B1208" s="81"/>
      <c r="C1208" s="440"/>
      <c r="D1208" s="440"/>
      <c r="E1208" s="83" t="s">
        <v>125</v>
      </c>
      <c r="F1208" s="663" t="s">
        <v>1660</v>
      </c>
      <c r="G1208" s="662"/>
      <c r="H1208" s="662"/>
      <c r="I1208" s="662"/>
      <c r="J1208" s="440"/>
      <c r="K1208" s="84">
        <v>20.707999999999998</v>
      </c>
      <c r="L1208" s="440"/>
      <c r="M1208" s="440"/>
      <c r="N1208" s="440"/>
      <c r="O1208" s="440"/>
      <c r="P1208" s="440"/>
      <c r="Q1208" s="440"/>
      <c r="R1208" s="85"/>
      <c r="T1208" s="87"/>
      <c r="U1208" s="440"/>
      <c r="V1208" s="440"/>
      <c r="W1208" s="440"/>
      <c r="X1208" s="440"/>
      <c r="Y1208" s="440"/>
      <c r="Z1208" s="440"/>
      <c r="AA1208" s="88"/>
      <c r="AT1208" s="89" t="s">
        <v>130</v>
      </c>
      <c r="AU1208" s="89" t="s">
        <v>128</v>
      </c>
      <c r="AV1208" s="86" t="s">
        <v>128</v>
      </c>
      <c r="AW1208" s="86" t="s">
        <v>131</v>
      </c>
      <c r="AX1208" s="86" t="s">
        <v>119</v>
      </c>
      <c r="AY1208" s="89" t="s">
        <v>120</v>
      </c>
    </row>
    <row r="1209" spans="2:64" s="86" customFormat="1" ht="31.5" customHeight="1" x14ac:dyDescent="0.25">
      <c r="B1209" s="81"/>
      <c r="C1209" s="440"/>
      <c r="D1209" s="440"/>
      <c r="E1209" s="83" t="s">
        <v>125</v>
      </c>
      <c r="F1209" s="663" t="s">
        <v>1661</v>
      </c>
      <c r="G1209" s="662"/>
      <c r="H1209" s="662"/>
      <c r="I1209" s="662"/>
      <c r="J1209" s="440"/>
      <c r="K1209" s="84">
        <v>6.82</v>
      </c>
      <c r="L1209" s="440"/>
      <c r="M1209" s="440"/>
      <c r="N1209" s="440"/>
      <c r="O1209" s="440"/>
      <c r="P1209" s="440"/>
      <c r="Q1209" s="440"/>
      <c r="R1209" s="85"/>
      <c r="T1209" s="87"/>
      <c r="U1209" s="440"/>
      <c r="V1209" s="440"/>
      <c r="W1209" s="440"/>
      <c r="X1209" s="440"/>
      <c r="Y1209" s="440"/>
      <c r="Z1209" s="440"/>
      <c r="AA1209" s="88"/>
      <c r="AT1209" s="89" t="s">
        <v>130</v>
      </c>
      <c r="AU1209" s="89" t="s">
        <v>128</v>
      </c>
      <c r="AV1209" s="86" t="s">
        <v>128</v>
      </c>
      <c r="AW1209" s="86" t="s">
        <v>131</v>
      </c>
      <c r="AX1209" s="86" t="s">
        <v>119</v>
      </c>
      <c r="AY1209" s="89" t="s">
        <v>120</v>
      </c>
    </row>
    <row r="1210" spans="2:64" s="86" customFormat="1" ht="31.5" customHeight="1" x14ac:dyDescent="0.25">
      <c r="B1210" s="81"/>
      <c r="C1210" s="440"/>
      <c r="D1210" s="440"/>
      <c r="E1210" s="83" t="s">
        <v>125</v>
      </c>
      <c r="F1210" s="663" t="s">
        <v>1662</v>
      </c>
      <c r="G1210" s="662"/>
      <c r="H1210" s="662"/>
      <c r="I1210" s="662"/>
      <c r="J1210" s="440"/>
      <c r="K1210" s="84">
        <v>9.3279999999999994</v>
      </c>
      <c r="L1210" s="440"/>
      <c r="M1210" s="440"/>
      <c r="N1210" s="440"/>
      <c r="O1210" s="440"/>
      <c r="P1210" s="440"/>
      <c r="Q1210" s="440"/>
      <c r="R1210" s="85"/>
      <c r="T1210" s="87"/>
      <c r="U1210" s="440"/>
      <c r="V1210" s="440"/>
      <c r="W1210" s="440"/>
      <c r="X1210" s="440"/>
      <c r="Y1210" s="440"/>
      <c r="Z1210" s="440"/>
      <c r="AA1210" s="88"/>
      <c r="AT1210" s="89" t="s">
        <v>130</v>
      </c>
      <c r="AU1210" s="89" t="s">
        <v>128</v>
      </c>
      <c r="AV1210" s="86" t="s">
        <v>128</v>
      </c>
      <c r="AW1210" s="86" t="s">
        <v>131</v>
      </c>
      <c r="AX1210" s="86" t="s">
        <v>119</v>
      </c>
      <c r="AY1210" s="89" t="s">
        <v>120</v>
      </c>
    </row>
    <row r="1211" spans="2:64" s="95" customFormat="1" ht="22.5" customHeight="1" x14ac:dyDescent="0.25">
      <c r="B1211" s="90"/>
      <c r="C1211" s="441"/>
      <c r="D1211" s="441"/>
      <c r="E1211" s="92" t="s">
        <v>125</v>
      </c>
      <c r="F1211" s="664" t="s">
        <v>146</v>
      </c>
      <c r="G1211" s="665"/>
      <c r="H1211" s="665"/>
      <c r="I1211" s="665"/>
      <c r="J1211" s="441"/>
      <c r="K1211" s="93">
        <v>74.665000000000006</v>
      </c>
      <c r="L1211" s="441"/>
      <c r="M1211" s="441"/>
      <c r="N1211" s="441"/>
      <c r="O1211" s="441"/>
      <c r="P1211" s="441"/>
      <c r="Q1211" s="441"/>
      <c r="R1211" s="94"/>
      <c r="T1211" s="96"/>
      <c r="U1211" s="441"/>
      <c r="V1211" s="441"/>
      <c r="W1211" s="441"/>
      <c r="X1211" s="441"/>
      <c r="Y1211" s="441"/>
      <c r="Z1211" s="441"/>
      <c r="AA1211" s="97"/>
      <c r="AT1211" s="98" t="s">
        <v>130</v>
      </c>
      <c r="AU1211" s="98" t="s">
        <v>128</v>
      </c>
      <c r="AV1211" s="95" t="s">
        <v>127</v>
      </c>
      <c r="AW1211" s="95" t="s">
        <v>131</v>
      </c>
      <c r="AX1211" s="95" t="s">
        <v>118</v>
      </c>
      <c r="AY1211" s="98" t="s">
        <v>120</v>
      </c>
    </row>
    <row r="1212" spans="2:64" s="17" customFormat="1" ht="44.25" customHeight="1" x14ac:dyDescent="0.25">
      <c r="B1212" s="70"/>
      <c r="C1212" s="71" t="s">
        <v>1663</v>
      </c>
      <c r="D1212" s="71" t="s">
        <v>121</v>
      </c>
      <c r="E1212" s="72" t="s">
        <v>1664</v>
      </c>
      <c r="F1212" s="671" t="s">
        <v>1665</v>
      </c>
      <c r="G1212" s="667"/>
      <c r="H1212" s="667"/>
      <c r="I1212" s="667"/>
      <c r="J1212" s="73" t="s">
        <v>172</v>
      </c>
      <c r="K1212" s="74">
        <v>868.84100000000001</v>
      </c>
      <c r="L1212" s="666"/>
      <c r="M1212" s="667"/>
      <c r="N1212" s="666">
        <f>ROUND(L1212*K1212,2)</f>
        <v>0</v>
      </c>
      <c r="O1212" s="667"/>
      <c r="P1212" s="667"/>
      <c r="Q1212" s="667"/>
      <c r="R1212" s="75"/>
      <c r="T1212" s="76" t="s">
        <v>125</v>
      </c>
      <c r="U1212" s="77" t="s">
        <v>126</v>
      </c>
      <c r="V1212" s="78">
        <v>0.11700000000000001</v>
      </c>
      <c r="W1212" s="78">
        <f>V1212*K1212</f>
        <v>101.654397</v>
      </c>
      <c r="X1212" s="78">
        <v>2.9E-4</v>
      </c>
      <c r="Y1212" s="78">
        <f>X1212*K1212</f>
        <v>0.25196389000000002</v>
      </c>
      <c r="Z1212" s="78">
        <v>0</v>
      </c>
      <c r="AA1212" s="79">
        <f>Z1212*K1212</f>
        <v>0</v>
      </c>
      <c r="AR1212" s="30" t="s">
        <v>194</v>
      </c>
      <c r="AT1212" s="30" t="s">
        <v>121</v>
      </c>
      <c r="AU1212" s="30" t="s">
        <v>128</v>
      </c>
      <c r="AY1212" s="30" t="s">
        <v>120</v>
      </c>
      <c r="BE1212" s="80">
        <f>IF(U1212="základní",N1212,0)</f>
        <v>0</v>
      </c>
      <c r="BF1212" s="80">
        <f>IF(U1212="snížená",N1212,0)</f>
        <v>0</v>
      </c>
      <c r="BG1212" s="80">
        <f>IF(U1212="zákl. přenesená",N1212,0)</f>
        <v>0</v>
      </c>
      <c r="BH1212" s="80">
        <f>IF(U1212="sníž. přenesená",N1212,0)</f>
        <v>0</v>
      </c>
      <c r="BI1212" s="80">
        <f>IF(U1212="nulová",N1212,0)</f>
        <v>0</v>
      </c>
      <c r="BJ1212" s="30" t="s">
        <v>118</v>
      </c>
      <c r="BK1212" s="80">
        <f>ROUND(L1212*K1212,2)</f>
        <v>0</v>
      </c>
      <c r="BL1212" s="30" t="s">
        <v>194</v>
      </c>
    </row>
    <row r="1213" spans="2:64" s="109" customFormat="1" ht="22.5" customHeight="1" x14ac:dyDescent="0.25">
      <c r="B1213" s="105"/>
      <c r="C1213" s="442"/>
      <c r="D1213" s="442"/>
      <c r="E1213" s="107" t="s">
        <v>125</v>
      </c>
      <c r="F1213" s="672" t="s">
        <v>1623</v>
      </c>
      <c r="G1213" s="673"/>
      <c r="H1213" s="673"/>
      <c r="I1213" s="673"/>
      <c r="J1213" s="442"/>
      <c r="K1213" s="107" t="s">
        <v>125</v>
      </c>
      <c r="L1213" s="442"/>
      <c r="M1213" s="442"/>
      <c r="N1213" s="442"/>
      <c r="O1213" s="442"/>
      <c r="P1213" s="442"/>
      <c r="Q1213" s="442"/>
      <c r="R1213" s="108"/>
      <c r="T1213" s="110"/>
      <c r="U1213" s="442"/>
      <c r="V1213" s="442"/>
      <c r="W1213" s="442"/>
      <c r="X1213" s="442"/>
      <c r="Y1213" s="442"/>
      <c r="Z1213" s="442"/>
      <c r="AA1213" s="111"/>
      <c r="AT1213" s="112" t="s">
        <v>130</v>
      </c>
      <c r="AU1213" s="112" t="s">
        <v>128</v>
      </c>
      <c r="AV1213" s="109" t="s">
        <v>118</v>
      </c>
      <c r="AW1213" s="109" t="s">
        <v>131</v>
      </c>
      <c r="AX1213" s="109" t="s">
        <v>119</v>
      </c>
      <c r="AY1213" s="112" t="s">
        <v>120</v>
      </c>
    </row>
    <row r="1214" spans="2:64" s="86" customFormat="1" ht="31.5" customHeight="1" x14ac:dyDescent="0.25">
      <c r="B1214" s="81"/>
      <c r="C1214" s="440"/>
      <c r="D1214" s="440"/>
      <c r="E1214" s="83" t="s">
        <v>125</v>
      </c>
      <c r="F1214" s="663" t="s">
        <v>616</v>
      </c>
      <c r="G1214" s="662"/>
      <c r="H1214" s="662"/>
      <c r="I1214" s="662"/>
      <c r="J1214" s="440"/>
      <c r="K1214" s="84">
        <v>18.795000000000002</v>
      </c>
      <c r="L1214" s="440"/>
      <c r="M1214" s="440"/>
      <c r="N1214" s="440"/>
      <c r="O1214" s="440"/>
      <c r="P1214" s="440"/>
      <c r="Q1214" s="440"/>
      <c r="R1214" s="85"/>
      <c r="T1214" s="87"/>
      <c r="U1214" s="440"/>
      <c r="V1214" s="440"/>
      <c r="W1214" s="440"/>
      <c r="X1214" s="440"/>
      <c r="Y1214" s="440"/>
      <c r="Z1214" s="440"/>
      <c r="AA1214" s="88"/>
      <c r="AT1214" s="89" t="s">
        <v>130</v>
      </c>
      <c r="AU1214" s="89" t="s">
        <v>128</v>
      </c>
      <c r="AV1214" s="86" t="s">
        <v>128</v>
      </c>
      <c r="AW1214" s="86" t="s">
        <v>131</v>
      </c>
      <c r="AX1214" s="86" t="s">
        <v>119</v>
      </c>
      <c r="AY1214" s="89" t="s">
        <v>120</v>
      </c>
    </row>
    <row r="1215" spans="2:64" s="86" customFormat="1" ht="31.5" customHeight="1" x14ac:dyDescent="0.25">
      <c r="B1215" s="81"/>
      <c r="C1215" s="440"/>
      <c r="D1215" s="440"/>
      <c r="E1215" s="83" t="s">
        <v>125</v>
      </c>
      <c r="F1215" s="663" t="s">
        <v>617</v>
      </c>
      <c r="G1215" s="662"/>
      <c r="H1215" s="662"/>
      <c r="I1215" s="662"/>
      <c r="J1215" s="440"/>
      <c r="K1215" s="84">
        <v>8.7539999999999996</v>
      </c>
      <c r="L1215" s="440"/>
      <c r="M1215" s="440"/>
      <c r="N1215" s="440"/>
      <c r="O1215" s="440"/>
      <c r="P1215" s="440"/>
      <c r="Q1215" s="440"/>
      <c r="R1215" s="85"/>
      <c r="T1215" s="87"/>
      <c r="U1215" s="440"/>
      <c r="V1215" s="440"/>
      <c r="W1215" s="440"/>
      <c r="X1215" s="440"/>
      <c r="Y1215" s="440"/>
      <c r="Z1215" s="440"/>
      <c r="AA1215" s="88"/>
      <c r="AT1215" s="89" t="s">
        <v>130</v>
      </c>
      <c r="AU1215" s="89" t="s">
        <v>128</v>
      </c>
      <c r="AV1215" s="86" t="s">
        <v>128</v>
      </c>
      <c r="AW1215" s="86" t="s">
        <v>131</v>
      </c>
      <c r="AX1215" s="86" t="s">
        <v>119</v>
      </c>
      <c r="AY1215" s="89" t="s">
        <v>120</v>
      </c>
    </row>
    <row r="1216" spans="2:64" s="86" customFormat="1" ht="31.5" customHeight="1" x14ac:dyDescent="0.25">
      <c r="B1216" s="81"/>
      <c r="C1216" s="440"/>
      <c r="D1216" s="440"/>
      <c r="E1216" s="83" t="s">
        <v>125</v>
      </c>
      <c r="F1216" s="663" t="s">
        <v>622</v>
      </c>
      <c r="G1216" s="662"/>
      <c r="H1216" s="662"/>
      <c r="I1216" s="662"/>
      <c r="J1216" s="440"/>
      <c r="K1216" s="84">
        <v>7.0140000000000002</v>
      </c>
      <c r="L1216" s="440"/>
      <c r="M1216" s="440"/>
      <c r="N1216" s="440"/>
      <c r="O1216" s="440"/>
      <c r="P1216" s="440"/>
      <c r="Q1216" s="440"/>
      <c r="R1216" s="85"/>
      <c r="T1216" s="87"/>
      <c r="U1216" s="440"/>
      <c r="V1216" s="440"/>
      <c r="W1216" s="440"/>
      <c r="X1216" s="440"/>
      <c r="Y1216" s="440"/>
      <c r="Z1216" s="440"/>
      <c r="AA1216" s="88"/>
      <c r="AT1216" s="89" t="s">
        <v>130</v>
      </c>
      <c r="AU1216" s="89" t="s">
        <v>128</v>
      </c>
      <c r="AV1216" s="86" t="s">
        <v>128</v>
      </c>
      <c r="AW1216" s="86" t="s">
        <v>131</v>
      </c>
      <c r="AX1216" s="86" t="s">
        <v>119</v>
      </c>
      <c r="AY1216" s="89" t="s">
        <v>120</v>
      </c>
    </row>
    <row r="1217" spans="2:51" s="86" customFormat="1" ht="31.5" customHeight="1" x14ac:dyDescent="0.25">
      <c r="B1217" s="81"/>
      <c r="C1217" s="440"/>
      <c r="D1217" s="440"/>
      <c r="E1217" s="83" t="s">
        <v>125</v>
      </c>
      <c r="F1217" s="663" t="s">
        <v>623</v>
      </c>
      <c r="G1217" s="662"/>
      <c r="H1217" s="662"/>
      <c r="I1217" s="662"/>
      <c r="J1217" s="440"/>
      <c r="K1217" s="84">
        <v>59.011000000000003</v>
      </c>
      <c r="L1217" s="440"/>
      <c r="M1217" s="440"/>
      <c r="N1217" s="440"/>
      <c r="O1217" s="440"/>
      <c r="P1217" s="440"/>
      <c r="Q1217" s="440"/>
      <c r="R1217" s="85"/>
      <c r="T1217" s="87"/>
      <c r="U1217" s="440"/>
      <c r="V1217" s="440"/>
      <c r="W1217" s="440"/>
      <c r="X1217" s="440"/>
      <c r="Y1217" s="440"/>
      <c r="Z1217" s="440"/>
      <c r="AA1217" s="88"/>
      <c r="AT1217" s="89" t="s">
        <v>130</v>
      </c>
      <c r="AU1217" s="89" t="s">
        <v>128</v>
      </c>
      <c r="AV1217" s="86" t="s">
        <v>128</v>
      </c>
      <c r="AW1217" s="86" t="s">
        <v>131</v>
      </c>
      <c r="AX1217" s="86" t="s">
        <v>119</v>
      </c>
      <c r="AY1217" s="89" t="s">
        <v>120</v>
      </c>
    </row>
    <row r="1218" spans="2:51" s="86" customFormat="1" ht="31.5" customHeight="1" x14ac:dyDescent="0.25">
      <c r="B1218" s="81"/>
      <c r="C1218" s="440"/>
      <c r="D1218" s="440"/>
      <c r="E1218" s="83" t="s">
        <v>125</v>
      </c>
      <c r="F1218" s="663" t="s">
        <v>624</v>
      </c>
      <c r="G1218" s="662"/>
      <c r="H1218" s="662"/>
      <c r="I1218" s="662"/>
      <c r="J1218" s="440"/>
      <c r="K1218" s="84">
        <v>125.747</v>
      </c>
      <c r="L1218" s="440"/>
      <c r="M1218" s="440"/>
      <c r="N1218" s="440"/>
      <c r="O1218" s="440"/>
      <c r="P1218" s="440"/>
      <c r="Q1218" s="440"/>
      <c r="R1218" s="85"/>
      <c r="T1218" s="87"/>
      <c r="U1218" s="440"/>
      <c r="V1218" s="440"/>
      <c r="W1218" s="440"/>
      <c r="X1218" s="440"/>
      <c r="Y1218" s="440"/>
      <c r="Z1218" s="440"/>
      <c r="AA1218" s="88"/>
      <c r="AT1218" s="89" t="s">
        <v>130</v>
      </c>
      <c r="AU1218" s="89" t="s">
        <v>128</v>
      </c>
      <c r="AV1218" s="86" t="s">
        <v>128</v>
      </c>
      <c r="AW1218" s="86" t="s">
        <v>131</v>
      </c>
      <c r="AX1218" s="86" t="s">
        <v>119</v>
      </c>
      <c r="AY1218" s="89" t="s">
        <v>120</v>
      </c>
    </row>
    <row r="1219" spans="2:51" s="109" customFormat="1" ht="22.5" customHeight="1" x14ac:dyDescent="0.25">
      <c r="B1219" s="105"/>
      <c r="C1219" s="442"/>
      <c r="D1219" s="442"/>
      <c r="E1219" s="107" t="s">
        <v>125</v>
      </c>
      <c r="F1219" s="676" t="s">
        <v>1628</v>
      </c>
      <c r="G1219" s="673"/>
      <c r="H1219" s="673"/>
      <c r="I1219" s="673"/>
      <c r="J1219" s="442"/>
      <c r="K1219" s="107" t="s">
        <v>125</v>
      </c>
      <c r="L1219" s="442"/>
      <c r="M1219" s="442"/>
      <c r="N1219" s="442"/>
      <c r="O1219" s="442"/>
      <c r="P1219" s="442"/>
      <c r="Q1219" s="442"/>
      <c r="R1219" s="108"/>
      <c r="T1219" s="110"/>
      <c r="U1219" s="442"/>
      <c r="V1219" s="442"/>
      <c r="W1219" s="442"/>
      <c r="X1219" s="442"/>
      <c r="Y1219" s="442"/>
      <c r="Z1219" s="442"/>
      <c r="AA1219" s="111"/>
      <c r="AT1219" s="112" t="s">
        <v>130</v>
      </c>
      <c r="AU1219" s="112" t="s">
        <v>128</v>
      </c>
      <c r="AV1219" s="109" t="s">
        <v>118</v>
      </c>
      <c r="AW1219" s="109" t="s">
        <v>131</v>
      </c>
      <c r="AX1219" s="109" t="s">
        <v>119</v>
      </c>
      <c r="AY1219" s="112" t="s">
        <v>120</v>
      </c>
    </row>
    <row r="1220" spans="2:51" s="86" customFormat="1" ht="31.5" customHeight="1" x14ac:dyDescent="0.25">
      <c r="B1220" s="81"/>
      <c r="C1220" s="440"/>
      <c r="D1220" s="440"/>
      <c r="E1220" s="83" t="s">
        <v>125</v>
      </c>
      <c r="F1220" s="663" t="s">
        <v>656</v>
      </c>
      <c r="G1220" s="662"/>
      <c r="H1220" s="662"/>
      <c r="I1220" s="662"/>
      <c r="J1220" s="440"/>
      <c r="K1220" s="84">
        <v>72.341999999999999</v>
      </c>
      <c r="L1220" s="440"/>
      <c r="M1220" s="440"/>
      <c r="N1220" s="440"/>
      <c r="O1220" s="440"/>
      <c r="P1220" s="440"/>
      <c r="Q1220" s="440"/>
      <c r="R1220" s="85"/>
      <c r="T1220" s="87"/>
      <c r="U1220" s="440"/>
      <c r="V1220" s="440"/>
      <c r="W1220" s="440"/>
      <c r="X1220" s="440"/>
      <c r="Y1220" s="440"/>
      <c r="Z1220" s="440"/>
      <c r="AA1220" s="88"/>
      <c r="AT1220" s="89" t="s">
        <v>130</v>
      </c>
      <c r="AU1220" s="89" t="s">
        <v>128</v>
      </c>
      <c r="AV1220" s="86" t="s">
        <v>128</v>
      </c>
      <c r="AW1220" s="86" t="s">
        <v>131</v>
      </c>
      <c r="AX1220" s="86" t="s">
        <v>119</v>
      </c>
      <c r="AY1220" s="89" t="s">
        <v>120</v>
      </c>
    </row>
    <row r="1221" spans="2:51" s="86" customFormat="1" ht="31.5" customHeight="1" x14ac:dyDescent="0.25">
      <c r="B1221" s="81"/>
      <c r="C1221" s="440"/>
      <c r="D1221" s="440"/>
      <c r="E1221" s="83" t="s">
        <v>125</v>
      </c>
      <c r="F1221" s="663" t="s">
        <v>1666</v>
      </c>
      <c r="G1221" s="662"/>
      <c r="H1221" s="662"/>
      <c r="I1221" s="662"/>
      <c r="J1221" s="440"/>
      <c r="K1221" s="84">
        <v>60.363999999999997</v>
      </c>
      <c r="L1221" s="440"/>
      <c r="M1221" s="440"/>
      <c r="N1221" s="440"/>
      <c r="O1221" s="440"/>
      <c r="P1221" s="440"/>
      <c r="Q1221" s="440"/>
      <c r="R1221" s="85"/>
      <c r="T1221" s="87"/>
      <c r="U1221" s="440"/>
      <c r="V1221" s="440"/>
      <c r="W1221" s="440"/>
      <c r="X1221" s="440"/>
      <c r="Y1221" s="440"/>
      <c r="Z1221" s="440"/>
      <c r="AA1221" s="88"/>
      <c r="AT1221" s="89" t="s">
        <v>130</v>
      </c>
      <c r="AU1221" s="89" t="s">
        <v>128</v>
      </c>
      <c r="AV1221" s="86" t="s">
        <v>128</v>
      </c>
      <c r="AW1221" s="86" t="s">
        <v>131</v>
      </c>
      <c r="AX1221" s="86" t="s">
        <v>119</v>
      </c>
      <c r="AY1221" s="89" t="s">
        <v>120</v>
      </c>
    </row>
    <row r="1222" spans="2:51" s="86" customFormat="1" ht="31.5" customHeight="1" x14ac:dyDescent="0.25">
      <c r="B1222" s="81"/>
      <c r="C1222" s="440"/>
      <c r="D1222" s="440"/>
      <c r="E1222" s="83" t="s">
        <v>125</v>
      </c>
      <c r="F1222" s="663" t="s">
        <v>1667</v>
      </c>
      <c r="G1222" s="662"/>
      <c r="H1222" s="662"/>
      <c r="I1222" s="662"/>
      <c r="J1222" s="440"/>
      <c r="K1222" s="84">
        <v>54.448</v>
      </c>
      <c r="L1222" s="440"/>
      <c r="M1222" s="440"/>
      <c r="N1222" s="440"/>
      <c r="O1222" s="440"/>
      <c r="P1222" s="440"/>
      <c r="Q1222" s="440"/>
      <c r="R1222" s="85"/>
      <c r="T1222" s="87"/>
      <c r="U1222" s="440"/>
      <c r="V1222" s="440"/>
      <c r="W1222" s="440"/>
      <c r="X1222" s="440"/>
      <c r="Y1222" s="440"/>
      <c r="Z1222" s="440"/>
      <c r="AA1222" s="88"/>
      <c r="AT1222" s="89" t="s">
        <v>130</v>
      </c>
      <c r="AU1222" s="89" t="s">
        <v>128</v>
      </c>
      <c r="AV1222" s="86" t="s">
        <v>128</v>
      </c>
      <c r="AW1222" s="86" t="s">
        <v>131</v>
      </c>
      <c r="AX1222" s="86" t="s">
        <v>119</v>
      </c>
      <c r="AY1222" s="89" t="s">
        <v>120</v>
      </c>
    </row>
    <row r="1223" spans="2:51" s="109" customFormat="1" ht="22.5" customHeight="1" x14ac:dyDescent="0.25">
      <c r="B1223" s="105"/>
      <c r="C1223" s="442"/>
      <c r="D1223" s="442"/>
      <c r="E1223" s="107" t="s">
        <v>125</v>
      </c>
      <c r="F1223" s="676" t="s">
        <v>1644</v>
      </c>
      <c r="G1223" s="673"/>
      <c r="H1223" s="673"/>
      <c r="I1223" s="673"/>
      <c r="J1223" s="442"/>
      <c r="K1223" s="107" t="s">
        <v>125</v>
      </c>
      <c r="L1223" s="442"/>
      <c r="M1223" s="442"/>
      <c r="N1223" s="442"/>
      <c r="O1223" s="442"/>
      <c r="P1223" s="442"/>
      <c r="Q1223" s="442"/>
      <c r="R1223" s="108"/>
      <c r="T1223" s="110"/>
      <c r="U1223" s="442"/>
      <c r="V1223" s="442"/>
      <c r="W1223" s="442"/>
      <c r="X1223" s="442"/>
      <c r="Y1223" s="442"/>
      <c r="Z1223" s="442"/>
      <c r="AA1223" s="111"/>
      <c r="AT1223" s="112" t="s">
        <v>130</v>
      </c>
      <c r="AU1223" s="112" t="s">
        <v>128</v>
      </c>
      <c r="AV1223" s="109" t="s">
        <v>118</v>
      </c>
      <c r="AW1223" s="109" t="s">
        <v>131</v>
      </c>
      <c r="AX1223" s="109" t="s">
        <v>119</v>
      </c>
      <c r="AY1223" s="112" t="s">
        <v>120</v>
      </c>
    </row>
    <row r="1224" spans="2:51" s="86" customFormat="1" ht="31.5" customHeight="1" x14ac:dyDescent="0.25">
      <c r="B1224" s="81"/>
      <c r="C1224" s="440"/>
      <c r="D1224" s="440"/>
      <c r="E1224" s="83" t="s">
        <v>125</v>
      </c>
      <c r="F1224" s="663" t="s">
        <v>1668</v>
      </c>
      <c r="G1224" s="662"/>
      <c r="H1224" s="662"/>
      <c r="I1224" s="662"/>
      <c r="J1224" s="440"/>
      <c r="K1224" s="84">
        <v>164.90799999999999</v>
      </c>
      <c r="L1224" s="440"/>
      <c r="M1224" s="440"/>
      <c r="N1224" s="440"/>
      <c r="O1224" s="440"/>
      <c r="P1224" s="440"/>
      <c r="Q1224" s="440"/>
      <c r="R1224" s="85"/>
      <c r="T1224" s="87"/>
      <c r="U1224" s="440"/>
      <c r="V1224" s="440"/>
      <c r="W1224" s="440"/>
      <c r="X1224" s="440"/>
      <c r="Y1224" s="440"/>
      <c r="Z1224" s="440"/>
      <c r="AA1224" s="88"/>
      <c r="AT1224" s="89" t="s">
        <v>130</v>
      </c>
      <c r="AU1224" s="89" t="s">
        <v>128</v>
      </c>
      <c r="AV1224" s="86" t="s">
        <v>128</v>
      </c>
      <c r="AW1224" s="86" t="s">
        <v>131</v>
      </c>
      <c r="AX1224" s="86" t="s">
        <v>119</v>
      </c>
      <c r="AY1224" s="89" t="s">
        <v>120</v>
      </c>
    </row>
    <row r="1225" spans="2:51" s="86" customFormat="1" ht="44.25" customHeight="1" x14ac:dyDescent="0.25">
      <c r="B1225" s="81"/>
      <c r="C1225" s="440"/>
      <c r="D1225" s="440"/>
      <c r="E1225" s="83" t="s">
        <v>125</v>
      </c>
      <c r="F1225" s="663" t="s">
        <v>1669</v>
      </c>
      <c r="G1225" s="662"/>
      <c r="H1225" s="662"/>
      <c r="I1225" s="662"/>
      <c r="J1225" s="440"/>
      <c r="K1225" s="84">
        <v>297.45800000000003</v>
      </c>
      <c r="L1225" s="440"/>
      <c r="M1225" s="440"/>
      <c r="N1225" s="440"/>
      <c r="O1225" s="440"/>
      <c r="P1225" s="440"/>
      <c r="Q1225" s="440"/>
      <c r="R1225" s="85"/>
      <c r="T1225" s="87"/>
      <c r="U1225" s="440"/>
      <c r="V1225" s="440"/>
      <c r="W1225" s="440"/>
      <c r="X1225" s="440"/>
      <c r="Y1225" s="440"/>
      <c r="Z1225" s="440"/>
      <c r="AA1225" s="88"/>
      <c r="AT1225" s="89" t="s">
        <v>130</v>
      </c>
      <c r="AU1225" s="89" t="s">
        <v>128</v>
      </c>
      <c r="AV1225" s="86" t="s">
        <v>128</v>
      </c>
      <c r="AW1225" s="86" t="s">
        <v>131</v>
      </c>
      <c r="AX1225" s="86" t="s">
        <v>119</v>
      </c>
      <c r="AY1225" s="89" t="s">
        <v>120</v>
      </c>
    </row>
    <row r="1226" spans="2:51" s="95" customFormat="1" ht="22.5" customHeight="1" x14ac:dyDescent="0.25">
      <c r="B1226" s="90"/>
      <c r="C1226" s="441"/>
      <c r="D1226" s="441"/>
      <c r="E1226" s="92" t="s">
        <v>125</v>
      </c>
      <c r="F1226" s="664" t="s">
        <v>146</v>
      </c>
      <c r="G1226" s="665"/>
      <c r="H1226" s="665"/>
      <c r="I1226" s="665"/>
      <c r="J1226" s="441"/>
      <c r="K1226" s="93">
        <v>868.84100000000001</v>
      </c>
      <c r="L1226" s="441"/>
      <c r="M1226" s="441"/>
      <c r="N1226" s="441"/>
      <c r="O1226" s="441"/>
      <c r="P1226" s="441"/>
      <c r="Q1226" s="441"/>
      <c r="R1226" s="94"/>
      <c r="T1226" s="122"/>
      <c r="U1226" s="123"/>
      <c r="V1226" s="123"/>
      <c r="W1226" s="123"/>
      <c r="X1226" s="123"/>
      <c r="Y1226" s="123"/>
      <c r="Z1226" s="123"/>
      <c r="AA1226" s="124"/>
      <c r="AT1226" s="98" t="s">
        <v>130</v>
      </c>
      <c r="AU1226" s="98" t="s">
        <v>128</v>
      </c>
      <c r="AV1226" s="95" t="s">
        <v>127</v>
      </c>
      <c r="AW1226" s="95" t="s">
        <v>131</v>
      </c>
      <c r="AX1226" s="95" t="s">
        <v>118</v>
      </c>
      <c r="AY1226" s="98" t="s">
        <v>120</v>
      </c>
    </row>
    <row r="1227" spans="2:51" s="17" customFormat="1" ht="6.95" customHeight="1" x14ac:dyDescent="0.25">
      <c r="B1227" s="41"/>
      <c r="C1227" s="42"/>
      <c r="D1227" s="42"/>
      <c r="E1227" s="42"/>
      <c r="F1227" s="42"/>
      <c r="G1227" s="42"/>
      <c r="H1227" s="42"/>
      <c r="I1227" s="42"/>
      <c r="J1227" s="42"/>
      <c r="K1227" s="42"/>
      <c r="L1227" s="42"/>
      <c r="M1227" s="42"/>
      <c r="N1227" s="42"/>
      <c r="O1227" s="42"/>
      <c r="P1227" s="42"/>
      <c r="Q1227" s="42"/>
      <c r="R1227" s="43"/>
    </row>
  </sheetData>
  <mergeCells count="1858">
    <mergeCell ref="N22:Q22"/>
    <mergeCell ref="N23:Q23"/>
    <mergeCell ref="N24:Q24"/>
    <mergeCell ref="N25:Q25"/>
    <mergeCell ref="N26:Q26"/>
    <mergeCell ref="N27:Q27"/>
    <mergeCell ref="C16:G16"/>
    <mergeCell ref="N16:Q16"/>
    <mergeCell ref="N18:Q18"/>
    <mergeCell ref="N19:Q19"/>
    <mergeCell ref="N20:Q20"/>
    <mergeCell ref="N21:Q21"/>
    <mergeCell ref="C5:Q5"/>
    <mergeCell ref="M59:P59"/>
    <mergeCell ref="M61:Q61"/>
    <mergeCell ref="M62:Q62"/>
    <mergeCell ref="F7:P7"/>
    <mergeCell ref="F8:P8"/>
    <mergeCell ref="F9:P9"/>
    <mergeCell ref="M11:P11"/>
    <mergeCell ref="M13:Q13"/>
    <mergeCell ref="M14:Q14"/>
    <mergeCell ref="N40:Q40"/>
    <mergeCell ref="N41:Q41"/>
    <mergeCell ref="N42:Q42"/>
    <mergeCell ref="N43:Q43"/>
    <mergeCell ref="N45:Q45"/>
    <mergeCell ref="L47:Q47"/>
    <mergeCell ref="N34:Q34"/>
    <mergeCell ref="N35:Q35"/>
    <mergeCell ref="N36:Q36"/>
    <mergeCell ref="N37:Q37"/>
    <mergeCell ref="N38:Q38"/>
    <mergeCell ref="N39:Q39"/>
    <mergeCell ref="N28:Q28"/>
    <mergeCell ref="N29:Q29"/>
    <mergeCell ref="N30:Q30"/>
    <mergeCell ref="N31:Q31"/>
    <mergeCell ref="N32:Q32"/>
    <mergeCell ref="N33:Q33"/>
    <mergeCell ref="F71:I71"/>
    <mergeCell ref="F72:I72"/>
    <mergeCell ref="L72:M72"/>
    <mergeCell ref="N72:Q72"/>
    <mergeCell ref="F73:I73"/>
    <mergeCell ref="F74:I74"/>
    <mergeCell ref="L74:M74"/>
    <mergeCell ref="N74:Q74"/>
    <mergeCell ref="F68:I68"/>
    <mergeCell ref="L68:M68"/>
    <mergeCell ref="N68:Q68"/>
    <mergeCell ref="F69:I69"/>
    <mergeCell ref="F70:I70"/>
    <mergeCell ref="L70:M70"/>
    <mergeCell ref="N70:Q70"/>
    <mergeCell ref="C53:Q53"/>
    <mergeCell ref="F55:P55"/>
    <mergeCell ref="F56:P56"/>
    <mergeCell ref="F57:P57"/>
    <mergeCell ref="F64:I64"/>
    <mergeCell ref="L64:M64"/>
    <mergeCell ref="N64:Q64"/>
    <mergeCell ref="F83:I83"/>
    <mergeCell ref="F84:I84"/>
    <mergeCell ref="F85:I85"/>
    <mergeCell ref="L85:M85"/>
    <mergeCell ref="N85:Q85"/>
    <mergeCell ref="F86:I86"/>
    <mergeCell ref="F79:I79"/>
    <mergeCell ref="F80:I80"/>
    <mergeCell ref="F81:I81"/>
    <mergeCell ref="L81:M81"/>
    <mergeCell ref="N81:Q81"/>
    <mergeCell ref="F82:I82"/>
    <mergeCell ref="F75:I75"/>
    <mergeCell ref="F76:I76"/>
    <mergeCell ref="L76:M76"/>
    <mergeCell ref="N76:Q76"/>
    <mergeCell ref="F77:I77"/>
    <mergeCell ref="F78:I78"/>
    <mergeCell ref="F95:I95"/>
    <mergeCell ref="F96:I96"/>
    <mergeCell ref="F97:I97"/>
    <mergeCell ref="L97:M97"/>
    <mergeCell ref="N97:Q97"/>
    <mergeCell ref="F98:I98"/>
    <mergeCell ref="F91:I91"/>
    <mergeCell ref="L91:M91"/>
    <mergeCell ref="N91:Q91"/>
    <mergeCell ref="F92:I92"/>
    <mergeCell ref="F93:I93"/>
    <mergeCell ref="F94:I94"/>
    <mergeCell ref="F87:I87"/>
    <mergeCell ref="F88:I88"/>
    <mergeCell ref="F89:I89"/>
    <mergeCell ref="L89:M89"/>
    <mergeCell ref="N89:Q89"/>
    <mergeCell ref="F90:I90"/>
    <mergeCell ref="F107:I107"/>
    <mergeCell ref="F108:I108"/>
    <mergeCell ref="L108:M108"/>
    <mergeCell ref="N108:Q108"/>
    <mergeCell ref="F109:I109"/>
    <mergeCell ref="F110:I110"/>
    <mergeCell ref="F103:I103"/>
    <mergeCell ref="F104:I104"/>
    <mergeCell ref="F105:I105"/>
    <mergeCell ref="F106:I106"/>
    <mergeCell ref="L106:M106"/>
    <mergeCell ref="N106:Q106"/>
    <mergeCell ref="F99:I99"/>
    <mergeCell ref="F100:I100"/>
    <mergeCell ref="F101:I101"/>
    <mergeCell ref="F102:I102"/>
    <mergeCell ref="L102:M102"/>
    <mergeCell ref="N102:Q102"/>
    <mergeCell ref="F119:I119"/>
    <mergeCell ref="F120:I120"/>
    <mergeCell ref="L120:M120"/>
    <mergeCell ref="N120:Q120"/>
    <mergeCell ref="F121:I121"/>
    <mergeCell ref="F122:I122"/>
    <mergeCell ref="F115:I115"/>
    <mergeCell ref="F116:I116"/>
    <mergeCell ref="F117:I117"/>
    <mergeCell ref="L117:M117"/>
    <mergeCell ref="N117:Q117"/>
    <mergeCell ref="F118:I118"/>
    <mergeCell ref="F111:I111"/>
    <mergeCell ref="F112:I112"/>
    <mergeCell ref="L112:M112"/>
    <mergeCell ref="N112:Q112"/>
    <mergeCell ref="F113:I113"/>
    <mergeCell ref="F114:I114"/>
    <mergeCell ref="L114:M114"/>
    <mergeCell ref="N114:Q114"/>
    <mergeCell ref="F130:I130"/>
    <mergeCell ref="L130:M130"/>
    <mergeCell ref="N130:Q130"/>
    <mergeCell ref="F131:I131"/>
    <mergeCell ref="F132:I132"/>
    <mergeCell ref="L132:M132"/>
    <mergeCell ref="N132:Q132"/>
    <mergeCell ref="F126:I126"/>
    <mergeCell ref="F127:I127"/>
    <mergeCell ref="L127:M127"/>
    <mergeCell ref="N127:Q127"/>
    <mergeCell ref="F128:I128"/>
    <mergeCell ref="F129:I129"/>
    <mergeCell ref="F123:I123"/>
    <mergeCell ref="L123:M123"/>
    <mergeCell ref="N123:Q123"/>
    <mergeCell ref="F124:I124"/>
    <mergeCell ref="F125:I125"/>
    <mergeCell ref="L125:M125"/>
    <mergeCell ref="N125:Q125"/>
    <mergeCell ref="F141:I141"/>
    <mergeCell ref="F142:I142"/>
    <mergeCell ref="L142:M142"/>
    <mergeCell ref="N142:Q142"/>
    <mergeCell ref="F143:I143"/>
    <mergeCell ref="F144:I144"/>
    <mergeCell ref="L144:M144"/>
    <mergeCell ref="N144:Q144"/>
    <mergeCell ref="F137:I137"/>
    <mergeCell ref="F138:I138"/>
    <mergeCell ref="F139:I139"/>
    <mergeCell ref="F140:I140"/>
    <mergeCell ref="L140:M140"/>
    <mergeCell ref="N140:Q140"/>
    <mergeCell ref="F133:I133"/>
    <mergeCell ref="F134:I134"/>
    <mergeCell ref="F135:I135"/>
    <mergeCell ref="F136:I136"/>
    <mergeCell ref="L136:M136"/>
    <mergeCell ref="N136:Q136"/>
    <mergeCell ref="N155:Q155"/>
    <mergeCell ref="F156:I156"/>
    <mergeCell ref="F157:I157"/>
    <mergeCell ref="L157:M157"/>
    <mergeCell ref="N157:Q157"/>
    <mergeCell ref="F158:I158"/>
    <mergeCell ref="F151:I151"/>
    <mergeCell ref="F152:I152"/>
    <mergeCell ref="F153:I153"/>
    <mergeCell ref="F154:I154"/>
    <mergeCell ref="F155:I155"/>
    <mergeCell ref="L155:M155"/>
    <mergeCell ref="F145:I145"/>
    <mergeCell ref="F146:I146"/>
    <mergeCell ref="F147:I147"/>
    <mergeCell ref="F148:I148"/>
    <mergeCell ref="F149:I149"/>
    <mergeCell ref="F150:I150"/>
    <mergeCell ref="F169:I169"/>
    <mergeCell ref="L169:M169"/>
    <mergeCell ref="N169:Q169"/>
    <mergeCell ref="F170:I170"/>
    <mergeCell ref="F171:I171"/>
    <mergeCell ref="F172:I172"/>
    <mergeCell ref="F163:I163"/>
    <mergeCell ref="F164:I164"/>
    <mergeCell ref="F165:I165"/>
    <mergeCell ref="F166:I166"/>
    <mergeCell ref="F167:I167"/>
    <mergeCell ref="F168:I168"/>
    <mergeCell ref="F159:I159"/>
    <mergeCell ref="L159:M159"/>
    <mergeCell ref="N159:Q159"/>
    <mergeCell ref="F160:I160"/>
    <mergeCell ref="F161:I161"/>
    <mergeCell ref="F162:I162"/>
    <mergeCell ref="F180:I180"/>
    <mergeCell ref="F181:I181"/>
    <mergeCell ref="L181:M181"/>
    <mergeCell ref="N181:Q181"/>
    <mergeCell ref="F182:I182"/>
    <mergeCell ref="F183:I183"/>
    <mergeCell ref="L183:M183"/>
    <mergeCell ref="N183:Q183"/>
    <mergeCell ref="F177:I177"/>
    <mergeCell ref="L177:M177"/>
    <mergeCell ref="N177:Q177"/>
    <mergeCell ref="F178:I178"/>
    <mergeCell ref="F179:I179"/>
    <mergeCell ref="L179:M179"/>
    <mergeCell ref="N179:Q179"/>
    <mergeCell ref="F173:I173"/>
    <mergeCell ref="F174:I174"/>
    <mergeCell ref="F175:I175"/>
    <mergeCell ref="L175:M175"/>
    <mergeCell ref="N175:Q175"/>
    <mergeCell ref="F176:I176"/>
    <mergeCell ref="L194:M194"/>
    <mergeCell ref="N194:Q194"/>
    <mergeCell ref="F195:I195"/>
    <mergeCell ref="F196:I196"/>
    <mergeCell ref="L196:M196"/>
    <mergeCell ref="N196:Q196"/>
    <mergeCell ref="F188:I188"/>
    <mergeCell ref="F189:I189"/>
    <mergeCell ref="F190:I190"/>
    <mergeCell ref="F191:I191"/>
    <mergeCell ref="F192:I192"/>
    <mergeCell ref="F194:I194"/>
    <mergeCell ref="F184:I184"/>
    <mergeCell ref="F185:I185"/>
    <mergeCell ref="L185:M185"/>
    <mergeCell ref="N185:Q185"/>
    <mergeCell ref="F186:I186"/>
    <mergeCell ref="F187:I187"/>
    <mergeCell ref="F207:I207"/>
    <mergeCell ref="F208:I208"/>
    <mergeCell ref="L208:M208"/>
    <mergeCell ref="N208:Q208"/>
    <mergeCell ref="F209:I209"/>
    <mergeCell ref="F210:I210"/>
    <mergeCell ref="L210:M210"/>
    <mergeCell ref="N210:Q210"/>
    <mergeCell ref="F201:I201"/>
    <mergeCell ref="F202:I202"/>
    <mergeCell ref="F203:I203"/>
    <mergeCell ref="F204:I204"/>
    <mergeCell ref="F205:I205"/>
    <mergeCell ref="F206:I206"/>
    <mergeCell ref="F197:I197"/>
    <mergeCell ref="F198:I198"/>
    <mergeCell ref="F199:I199"/>
    <mergeCell ref="L199:M199"/>
    <mergeCell ref="N199:Q199"/>
    <mergeCell ref="F200:I200"/>
    <mergeCell ref="F219:I219"/>
    <mergeCell ref="F220:I220"/>
    <mergeCell ref="L220:M220"/>
    <mergeCell ref="N220:Q220"/>
    <mergeCell ref="F221:I221"/>
    <mergeCell ref="F222:I222"/>
    <mergeCell ref="L222:M222"/>
    <mergeCell ref="N222:Q222"/>
    <mergeCell ref="F215:I215"/>
    <mergeCell ref="F216:I216"/>
    <mergeCell ref="F217:I217"/>
    <mergeCell ref="F218:I218"/>
    <mergeCell ref="L218:M218"/>
    <mergeCell ref="N218:Q218"/>
    <mergeCell ref="F211:I211"/>
    <mergeCell ref="F212:I212"/>
    <mergeCell ref="F213:I213"/>
    <mergeCell ref="F214:I214"/>
    <mergeCell ref="L214:M214"/>
    <mergeCell ref="N214:Q214"/>
    <mergeCell ref="F231:I231"/>
    <mergeCell ref="F232:I232"/>
    <mergeCell ref="F233:I233"/>
    <mergeCell ref="L233:M233"/>
    <mergeCell ref="N233:Q233"/>
    <mergeCell ref="F234:I234"/>
    <mergeCell ref="F227:I227"/>
    <mergeCell ref="F228:I228"/>
    <mergeCell ref="L228:M228"/>
    <mergeCell ref="N228:Q228"/>
    <mergeCell ref="F229:I229"/>
    <mergeCell ref="F230:I230"/>
    <mergeCell ref="F223:I223"/>
    <mergeCell ref="F224:I224"/>
    <mergeCell ref="F225:I225"/>
    <mergeCell ref="L225:M225"/>
    <mergeCell ref="N225:Q225"/>
    <mergeCell ref="F226:I226"/>
    <mergeCell ref="F243:I243"/>
    <mergeCell ref="F244:I244"/>
    <mergeCell ref="L244:M244"/>
    <mergeCell ref="N244:Q244"/>
    <mergeCell ref="F245:I245"/>
    <mergeCell ref="F246:I246"/>
    <mergeCell ref="F239:I239"/>
    <mergeCell ref="L239:M239"/>
    <mergeCell ref="N239:Q239"/>
    <mergeCell ref="F240:I240"/>
    <mergeCell ref="F241:I241"/>
    <mergeCell ref="F242:I242"/>
    <mergeCell ref="F235:I235"/>
    <mergeCell ref="F236:I236"/>
    <mergeCell ref="F237:I237"/>
    <mergeCell ref="L237:M237"/>
    <mergeCell ref="N237:Q237"/>
    <mergeCell ref="F238:I238"/>
    <mergeCell ref="F255:I255"/>
    <mergeCell ref="F257:I257"/>
    <mergeCell ref="L257:M257"/>
    <mergeCell ref="N257:Q257"/>
    <mergeCell ref="F258:I258"/>
    <mergeCell ref="F259:I259"/>
    <mergeCell ref="F251:I251"/>
    <mergeCell ref="F252:I252"/>
    <mergeCell ref="L252:M252"/>
    <mergeCell ref="N252:Q252"/>
    <mergeCell ref="F253:I253"/>
    <mergeCell ref="F254:I254"/>
    <mergeCell ref="F247:I247"/>
    <mergeCell ref="F248:I248"/>
    <mergeCell ref="L248:M248"/>
    <mergeCell ref="N248:Q248"/>
    <mergeCell ref="F249:I249"/>
    <mergeCell ref="F250:I250"/>
    <mergeCell ref="F268:I268"/>
    <mergeCell ref="F269:I269"/>
    <mergeCell ref="F270:I270"/>
    <mergeCell ref="F271:I271"/>
    <mergeCell ref="F272:I272"/>
    <mergeCell ref="L272:M272"/>
    <mergeCell ref="F264:I264"/>
    <mergeCell ref="F265:I265"/>
    <mergeCell ref="F266:I266"/>
    <mergeCell ref="F267:I267"/>
    <mergeCell ref="L267:M267"/>
    <mergeCell ref="N267:Q267"/>
    <mergeCell ref="F260:I260"/>
    <mergeCell ref="F261:I261"/>
    <mergeCell ref="F262:I262"/>
    <mergeCell ref="F263:I263"/>
    <mergeCell ref="L263:M263"/>
    <mergeCell ref="N263:Q263"/>
    <mergeCell ref="F280:I280"/>
    <mergeCell ref="F281:I281"/>
    <mergeCell ref="L281:M281"/>
    <mergeCell ref="N281:Q281"/>
    <mergeCell ref="F282:I282"/>
    <mergeCell ref="F283:I283"/>
    <mergeCell ref="F276:I276"/>
    <mergeCell ref="F277:I277"/>
    <mergeCell ref="L277:M277"/>
    <mergeCell ref="N277:Q277"/>
    <mergeCell ref="F278:I278"/>
    <mergeCell ref="F279:I279"/>
    <mergeCell ref="N272:Q272"/>
    <mergeCell ref="F273:I273"/>
    <mergeCell ref="F274:I274"/>
    <mergeCell ref="F275:I275"/>
    <mergeCell ref="L275:M275"/>
    <mergeCell ref="N275:Q275"/>
    <mergeCell ref="F292:I292"/>
    <mergeCell ref="F293:I293"/>
    <mergeCell ref="F294:I294"/>
    <mergeCell ref="L294:M294"/>
    <mergeCell ref="N294:Q294"/>
    <mergeCell ref="F295:I295"/>
    <mergeCell ref="F288:I288"/>
    <mergeCell ref="F289:I289"/>
    <mergeCell ref="L289:M289"/>
    <mergeCell ref="N289:Q289"/>
    <mergeCell ref="F290:I290"/>
    <mergeCell ref="F291:I291"/>
    <mergeCell ref="F284:I284"/>
    <mergeCell ref="F285:I285"/>
    <mergeCell ref="L285:M285"/>
    <mergeCell ref="N285:Q285"/>
    <mergeCell ref="F286:I286"/>
    <mergeCell ref="F287:I287"/>
    <mergeCell ref="L287:M287"/>
    <mergeCell ref="N287:Q287"/>
    <mergeCell ref="F304:I304"/>
    <mergeCell ref="F305:I305"/>
    <mergeCell ref="L305:M305"/>
    <mergeCell ref="N305:Q305"/>
    <mergeCell ref="F306:I306"/>
    <mergeCell ref="F307:I307"/>
    <mergeCell ref="L307:M307"/>
    <mergeCell ref="N307:Q307"/>
    <mergeCell ref="F300:I300"/>
    <mergeCell ref="L300:M300"/>
    <mergeCell ref="N300:Q300"/>
    <mergeCell ref="F301:I301"/>
    <mergeCell ref="F302:I302"/>
    <mergeCell ref="F303:I303"/>
    <mergeCell ref="F296:I296"/>
    <mergeCell ref="F297:I297"/>
    <mergeCell ref="F298:I298"/>
    <mergeCell ref="L298:M298"/>
    <mergeCell ref="N298:Q298"/>
    <mergeCell ref="F299:I299"/>
    <mergeCell ref="F317:I317"/>
    <mergeCell ref="L317:M317"/>
    <mergeCell ref="N317:Q317"/>
    <mergeCell ref="F318:I318"/>
    <mergeCell ref="F319:I319"/>
    <mergeCell ref="L319:M319"/>
    <mergeCell ref="N319:Q319"/>
    <mergeCell ref="F312:I312"/>
    <mergeCell ref="F313:I313"/>
    <mergeCell ref="F315:I315"/>
    <mergeCell ref="L315:M315"/>
    <mergeCell ref="N315:Q315"/>
    <mergeCell ref="F316:I316"/>
    <mergeCell ref="F308:I308"/>
    <mergeCell ref="F309:I309"/>
    <mergeCell ref="L309:M309"/>
    <mergeCell ref="N309:Q309"/>
    <mergeCell ref="F310:I310"/>
    <mergeCell ref="F311:I311"/>
    <mergeCell ref="F328:I328"/>
    <mergeCell ref="F329:I329"/>
    <mergeCell ref="F330:I330"/>
    <mergeCell ref="F331:I331"/>
    <mergeCell ref="L331:M331"/>
    <mergeCell ref="N331:Q331"/>
    <mergeCell ref="F324:I324"/>
    <mergeCell ref="F325:I325"/>
    <mergeCell ref="F326:I326"/>
    <mergeCell ref="F327:I327"/>
    <mergeCell ref="L327:M327"/>
    <mergeCell ref="N327:Q327"/>
    <mergeCell ref="F320:I320"/>
    <mergeCell ref="F321:I321"/>
    <mergeCell ref="L321:M321"/>
    <mergeCell ref="N321:Q321"/>
    <mergeCell ref="F322:I322"/>
    <mergeCell ref="F323:I323"/>
    <mergeCell ref="L323:M323"/>
    <mergeCell ref="N323:Q323"/>
    <mergeCell ref="F341:I341"/>
    <mergeCell ref="F342:I342"/>
    <mergeCell ref="F343:I343"/>
    <mergeCell ref="F344:I344"/>
    <mergeCell ref="L344:M344"/>
    <mergeCell ref="N344:Q344"/>
    <mergeCell ref="F336:I336"/>
    <mergeCell ref="F337:I337"/>
    <mergeCell ref="L337:M337"/>
    <mergeCell ref="N337:Q337"/>
    <mergeCell ref="F338:I338"/>
    <mergeCell ref="F340:I340"/>
    <mergeCell ref="L340:M340"/>
    <mergeCell ref="N340:Q340"/>
    <mergeCell ref="F332:I332"/>
    <mergeCell ref="F333:I333"/>
    <mergeCell ref="L333:M333"/>
    <mergeCell ref="N333:Q333"/>
    <mergeCell ref="F334:I334"/>
    <mergeCell ref="F335:I335"/>
    <mergeCell ref="L335:M335"/>
    <mergeCell ref="N335:Q335"/>
    <mergeCell ref="F353:I353"/>
    <mergeCell ref="F354:I354"/>
    <mergeCell ref="F355:I355"/>
    <mergeCell ref="L355:M355"/>
    <mergeCell ref="N355:Q355"/>
    <mergeCell ref="F356:I356"/>
    <mergeCell ref="N349:Q349"/>
    <mergeCell ref="F350:I350"/>
    <mergeCell ref="F351:I351"/>
    <mergeCell ref="L351:M351"/>
    <mergeCell ref="N351:Q351"/>
    <mergeCell ref="F352:I352"/>
    <mergeCell ref="F345:I345"/>
    <mergeCell ref="F346:I346"/>
    <mergeCell ref="F347:I347"/>
    <mergeCell ref="F348:I348"/>
    <mergeCell ref="F349:I349"/>
    <mergeCell ref="L349:M349"/>
    <mergeCell ref="F365:I365"/>
    <mergeCell ref="F366:I366"/>
    <mergeCell ref="F367:I367"/>
    <mergeCell ref="L367:M367"/>
    <mergeCell ref="N367:Q367"/>
    <mergeCell ref="F368:I368"/>
    <mergeCell ref="F361:I361"/>
    <mergeCell ref="F362:I362"/>
    <mergeCell ref="L362:M362"/>
    <mergeCell ref="N362:Q362"/>
    <mergeCell ref="F363:I363"/>
    <mergeCell ref="F364:I364"/>
    <mergeCell ref="L364:M364"/>
    <mergeCell ref="N364:Q364"/>
    <mergeCell ref="F357:I357"/>
    <mergeCell ref="L357:M357"/>
    <mergeCell ref="N357:Q357"/>
    <mergeCell ref="F358:I358"/>
    <mergeCell ref="F359:I359"/>
    <mergeCell ref="F360:I360"/>
    <mergeCell ref="L360:M360"/>
    <mergeCell ref="N360:Q360"/>
    <mergeCell ref="F377:I377"/>
    <mergeCell ref="L377:M377"/>
    <mergeCell ref="N377:Q377"/>
    <mergeCell ref="F378:I378"/>
    <mergeCell ref="F379:I379"/>
    <mergeCell ref="L379:M379"/>
    <mergeCell ref="N379:Q379"/>
    <mergeCell ref="F373:I373"/>
    <mergeCell ref="F374:I374"/>
    <mergeCell ref="L374:M374"/>
    <mergeCell ref="N374:Q374"/>
    <mergeCell ref="F375:I375"/>
    <mergeCell ref="F376:I376"/>
    <mergeCell ref="F369:I369"/>
    <mergeCell ref="F370:I370"/>
    <mergeCell ref="F371:I371"/>
    <mergeCell ref="L371:M371"/>
    <mergeCell ref="N371:Q371"/>
    <mergeCell ref="F372:I372"/>
    <mergeCell ref="F388:I388"/>
    <mergeCell ref="F389:I389"/>
    <mergeCell ref="L389:M389"/>
    <mergeCell ref="N389:Q389"/>
    <mergeCell ref="F390:I390"/>
    <mergeCell ref="F392:I392"/>
    <mergeCell ref="L392:M392"/>
    <mergeCell ref="N392:Q392"/>
    <mergeCell ref="N384:Q384"/>
    <mergeCell ref="F385:I385"/>
    <mergeCell ref="F386:I386"/>
    <mergeCell ref="L386:M386"/>
    <mergeCell ref="N386:Q386"/>
    <mergeCell ref="F387:I387"/>
    <mergeCell ref="F380:I380"/>
    <mergeCell ref="F381:I381"/>
    <mergeCell ref="F382:I382"/>
    <mergeCell ref="F383:I383"/>
    <mergeCell ref="F384:I384"/>
    <mergeCell ref="L384:M384"/>
    <mergeCell ref="F401:I401"/>
    <mergeCell ref="L401:M401"/>
    <mergeCell ref="N401:Q401"/>
    <mergeCell ref="F402:I402"/>
    <mergeCell ref="F403:I403"/>
    <mergeCell ref="F404:I404"/>
    <mergeCell ref="N397:Q397"/>
    <mergeCell ref="F398:I398"/>
    <mergeCell ref="F399:I399"/>
    <mergeCell ref="L399:M399"/>
    <mergeCell ref="N399:Q399"/>
    <mergeCell ref="F400:I400"/>
    <mergeCell ref="F393:I393"/>
    <mergeCell ref="F394:I394"/>
    <mergeCell ref="F395:I395"/>
    <mergeCell ref="F396:I396"/>
    <mergeCell ref="F397:I397"/>
    <mergeCell ref="L397:M397"/>
    <mergeCell ref="L414:M414"/>
    <mergeCell ref="N414:Q414"/>
    <mergeCell ref="F415:I415"/>
    <mergeCell ref="F416:I416"/>
    <mergeCell ref="L416:M416"/>
    <mergeCell ref="N416:Q416"/>
    <mergeCell ref="F409:I409"/>
    <mergeCell ref="F410:I410"/>
    <mergeCell ref="F411:I411"/>
    <mergeCell ref="F412:I412"/>
    <mergeCell ref="F413:I413"/>
    <mergeCell ref="F414:I414"/>
    <mergeCell ref="F405:I405"/>
    <mergeCell ref="L405:M405"/>
    <mergeCell ref="N405:Q405"/>
    <mergeCell ref="F406:I406"/>
    <mergeCell ref="F407:I407"/>
    <mergeCell ref="F408:I408"/>
    <mergeCell ref="F425:I425"/>
    <mergeCell ref="F426:I426"/>
    <mergeCell ref="L426:M426"/>
    <mergeCell ref="N426:Q426"/>
    <mergeCell ref="F427:I427"/>
    <mergeCell ref="F428:I428"/>
    <mergeCell ref="F421:I421"/>
    <mergeCell ref="F422:I422"/>
    <mergeCell ref="F423:I423"/>
    <mergeCell ref="F424:I424"/>
    <mergeCell ref="L424:M424"/>
    <mergeCell ref="N424:Q424"/>
    <mergeCell ref="F417:I417"/>
    <mergeCell ref="F418:I418"/>
    <mergeCell ref="F419:I419"/>
    <mergeCell ref="F420:I420"/>
    <mergeCell ref="L420:M420"/>
    <mergeCell ref="N420:Q420"/>
    <mergeCell ref="F436:I436"/>
    <mergeCell ref="F437:I437"/>
    <mergeCell ref="L437:M437"/>
    <mergeCell ref="N437:Q437"/>
    <mergeCell ref="F438:I438"/>
    <mergeCell ref="F440:I440"/>
    <mergeCell ref="L440:M440"/>
    <mergeCell ref="N440:Q440"/>
    <mergeCell ref="N439:Q439"/>
    <mergeCell ref="F433:I433"/>
    <mergeCell ref="L433:M433"/>
    <mergeCell ref="N433:Q433"/>
    <mergeCell ref="F434:I434"/>
    <mergeCell ref="F435:I435"/>
    <mergeCell ref="L435:M435"/>
    <mergeCell ref="N435:Q435"/>
    <mergeCell ref="F429:I429"/>
    <mergeCell ref="F430:I430"/>
    <mergeCell ref="F431:I431"/>
    <mergeCell ref="L431:M431"/>
    <mergeCell ref="N431:Q431"/>
    <mergeCell ref="F432:I432"/>
    <mergeCell ref="N451:Q451"/>
    <mergeCell ref="F452:I452"/>
    <mergeCell ref="F453:I453"/>
    <mergeCell ref="L453:M453"/>
    <mergeCell ref="N453:Q453"/>
    <mergeCell ref="F454:I454"/>
    <mergeCell ref="F447:I447"/>
    <mergeCell ref="F448:I448"/>
    <mergeCell ref="F449:I449"/>
    <mergeCell ref="F450:I450"/>
    <mergeCell ref="F451:I451"/>
    <mergeCell ref="L451:M451"/>
    <mergeCell ref="F441:I441"/>
    <mergeCell ref="F442:I442"/>
    <mergeCell ref="F443:I443"/>
    <mergeCell ref="F444:I444"/>
    <mergeCell ref="F445:I445"/>
    <mergeCell ref="F446:I446"/>
    <mergeCell ref="N471:Q471"/>
    <mergeCell ref="F465:I465"/>
    <mergeCell ref="L465:M465"/>
    <mergeCell ref="N465:Q465"/>
    <mergeCell ref="F466:I466"/>
    <mergeCell ref="F467:I467"/>
    <mergeCell ref="L467:M467"/>
    <mergeCell ref="N467:Q467"/>
    <mergeCell ref="F461:I461"/>
    <mergeCell ref="F462:I462"/>
    <mergeCell ref="F463:I463"/>
    <mergeCell ref="L463:M463"/>
    <mergeCell ref="N463:Q463"/>
    <mergeCell ref="F464:I464"/>
    <mergeCell ref="F455:I455"/>
    <mergeCell ref="F456:I456"/>
    <mergeCell ref="F457:I457"/>
    <mergeCell ref="F458:I458"/>
    <mergeCell ref="F459:I459"/>
    <mergeCell ref="F460:I460"/>
    <mergeCell ref="F478:I478"/>
    <mergeCell ref="F479:I479"/>
    <mergeCell ref="F480:I480"/>
    <mergeCell ref="F481:I481"/>
    <mergeCell ref="F482:I482"/>
    <mergeCell ref="L482:M482"/>
    <mergeCell ref="F472:I472"/>
    <mergeCell ref="F473:I473"/>
    <mergeCell ref="F474:I474"/>
    <mergeCell ref="F475:I475"/>
    <mergeCell ref="F476:I476"/>
    <mergeCell ref="F477:I477"/>
    <mergeCell ref="F468:I468"/>
    <mergeCell ref="F469:I469"/>
    <mergeCell ref="F470:I470"/>
    <mergeCell ref="F471:I471"/>
    <mergeCell ref="L471:M471"/>
    <mergeCell ref="F492:I492"/>
    <mergeCell ref="L492:M492"/>
    <mergeCell ref="N492:Q492"/>
    <mergeCell ref="F493:I493"/>
    <mergeCell ref="F494:I494"/>
    <mergeCell ref="F495:I495"/>
    <mergeCell ref="F488:I488"/>
    <mergeCell ref="L488:M488"/>
    <mergeCell ref="N488:Q488"/>
    <mergeCell ref="F489:I489"/>
    <mergeCell ref="F490:I490"/>
    <mergeCell ref="F491:I491"/>
    <mergeCell ref="N482:Q482"/>
    <mergeCell ref="F483:I483"/>
    <mergeCell ref="F484:I484"/>
    <mergeCell ref="F485:I485"/>
    <mergeCell ref="F486:I486"/>
    <mergeCell ref="F487:I487"/>
    <mergeCell ref="L504:M504"/>
    <mergeCell ref="N504:Q504"/>
    <mergeCell ref="F505:I505"/>
    <mergeCell ref="F506:I506"/>
    <mergeCell ref="L506:M506"/>
    <mergeCell ref="N506:Q506"/>
    <mergeCell ref="F499:I499"/>
    <mergeCell ref="F500:I500"/>
    <mergeCell ref="F501:I501"/>
    <mergeCell ref="F502:I502"/>
    <mergeCell ref="F503:I503"/>
    <mergeCell ref="F504:I504"/>
    <mergeCell ref="F496:I496"/>
    <mergeCell ref="L496:M496"/>
    <mergeCell ref="N496:Q496"/>
    <mergeCell ref="F497:I497"/>
    <mergeCell ref="F498:I498"/>
    <mergeCell ref="L498:M498"/>
    <mergeCell ref="N498:Q498"/>
    <mergeCell ref="F515:I515"/>
    <mergeCell ref="F516:I516"/>
    <mergeCell ref="L516:M516"/>
    <mergeCell ref="N516:Q516"/>
    <mergeCell ref="F517:I517"/>
    <mergeCell ref="F518:I518"/>
    <mergeCell ref="L518:M518"/>
    <mergeCell ref="N518:Q518"/>
    <mergeCell ref="L512:M512"/>
    <mergeCell ref="N512:Q512"/>
    <mergeCell ref="F513:I513"/>
    <mergeCell ref="F514:I514"/>
    <mergeCell ref="L514:M514"/>
    <mergeCell ref="N514:Q514"/>
    <mergeCell ref="F507:I507"/>
    <mergeCell ref="F508:I508"/>
    <mergeCell ref="F509:I509"/>
    <mergeCell ref="F510:I510"/>
    <mergeCell ref="F511:I511"/>
    <mergeCell ref="F512:I512"/>
    <mergeCell ref="F529:I529"/>
    <mergeCell ref="F530:I530"/>
    <mergeCell ref="F531:I531"/>
    <mergeCell ref="L531:M531"/>
    <mergeCell ref="N531:Q531"/>
    <mergeCell ref="F532:I532"/>
    <mergeCell ref="F525:I525"/>
    <mergeCell ref="L525:M525"/>
    <mergeCell ref="N525:Q525"/>
    <mergeCell ref="F526:I526"/>
    <mergeCell ref="F527:I527"/>
    <mergeCell ref="F528:I528"/>
    <mergeCell ref="F519:I519"/>
    <mergeCell ref="F520:I520"/>
    <mergeCell ref="F521:I521"/>
    <mergeCell ref="F522:I522"/>
    <mergeCell ref="F523:I523"/>
    <mergeCell ref="F524:I524"/>
    <mergeCell ref="F540:I540"/>
    <mergeCell ref="F541:I541"/>
    <mergeCell ref="F542:I542"/>
    <mergeCell ref="F543:I543"/>
    <mergeCell ref="L543:M543"/>
    <mergeCell ref="N543:Q543"/>
    <mergeCell ref="F536:I536"/>
    <mergeCell ref="F537:I537"/>
    <mergeCell ref="L537:M537"/>
    <mergeCell ref="N537:Q537"/>
    <mergeCell ref="F538:I538"/>
    <mergeCell ref="F539:I539"/>
    <mergeCell ref="F533:I533"/>
    <mergeCell ref="L533:M533"/>
    <mergeCell ref="N533:Q533"/>
    <mergeCell ref="F534:I534"/>
    <mergeCell ref="F535:I535"/>
    <mergeCell ref="L535:M535"/>
    <mergeCell ref="N535:Q535"/>
    <mergeCell ref="F552:I552"/>
    <mergeCell ref="F553:I553"/>
    <mergeCell ref="F554:I554"/>
    <mergeCell ref="F555:I555"/>
    <mergeCell ref="F556:I556"/>
    <mergeCell ref="F557:I557"/>
    <mergeCell ref="L549:M549"/>
    <mergeCell ref="N549:Q549"/>
    <mergeCell ref="F550:I550"/>
    <mergeCell ref="F551:I551"/>
    <mergeCell ref="L551:M551"/>
    <mergeCell ref="N551:Q551"/>
    <mergeCell ref="F544:I544"/>
    <mergeCell ref="F545:I545"/>
    <mergeCell ref="F546:I546"/>
    <mergeCell ref="F547:I547"/>
    <mergeCell ref="F548:I548"/>
    <mergeCell ref="F549:I549"/>
    <mergeCell ref="F566:I566"/>
    <mergeCell ref="F567:I567"/>
    <mergeCell ref="F568:I568"/>
    <mergeCell ref="F569:I569"/>
    <mergeCell ref="L569:M569"/>
    <mergeCell ref="N569:Q569"/>
    <mergeCell ref="F561:I561"/>
    <mergeCell ref="F563:I563"/>
    <mergeCell ref="L563:M563"/>
    <mergeCell ref="N563:Q563"/>
    <mergeCell ref="F564:I564"/>
    <mergeCell ref="F565:I565"/>
    <mergeCell ref="L565:M565"/>
    <mergeCell ref="N565:Q565"/>
    <mergeCell ref="N562:Q562"/>
    <mergeCell ref="L557:M557"/>
    <mergeCell ref="N557:Q557"/>
    <mergeCell ref="F558:I558"/>
    <mergeCell ref="F560:I560"/>
    <mergeCell ref="L560:M560"/>
    <mergeCell ref="N560:Q560"/>
    <mergeCell ref="N559:Q559"/>
    <mergeCell ref="F578:I578"/>
    <mergeCell ref="F579:I579"/>
    <mergeCell ref="L579:M579"/>
    <mergeCell ref="N579:Q579"/>
    <mergeCell ref="F580:I580"/>
    <mergeCell ref="F581:I581"/>
    <mergeCell ref="L581:M581"/>
    <mergeCell ref="N581:Q581"/>
    <mergeCell ref="F574:I574"/>
    <mergeCell ref="F575:I575"/>
    <mergeCell ref="L575:M575"/>
    <mergeCell ref="N575:Q575"/>
    <mergeCell ref="F576:I576"/>
    <mergeCell ref="F577:I577"/>
    <mergeCell ref="L577:M577"/>
    <mergeCell ref="N577:Q577"/>
    <mergeCell ref="F570:I570"/>
    <mergeCell ref="F571:I571"/>
    <mergeCell ref="F572:I572"/>
    <mergeCell ref="F573:I573"/>
    <mergeCell ref="L573:M573"/>
    <mergeCell ref="N573:Q573"/>
    <mergeCell ref="F590:I590"/>
    <mergeCell ref="L590:M590"/>
    <mergeCell ref="N590:Q590"/>
    <mergeCell ref="F591:I591"/>
    <mergeCell ref="F592:I592"/>
    <mergeCell ref="F593:I593"/>
    <mergeCell ref="F586:I586"/>
    <mergeCell ref="L586:M586"/>
    <mergeCell ref="N586:Q586"/>
    <mergeCell ref="F587:I587"/>
    <mergeCell ref="F588:I588"/>
    <mergeCell ref="F589:I589"/>
    <mergeCell ref="F582:I582"/>
    <mergeCell ref="F583:I583"/>
    <mergeCell ref="F584:I584"/>
    <mergeCell ref="L584:M584"/>
    <mergeCell ref="N584:Q584"/>
    <mergeCell ref="F585:I585"/>
    <mergeCell ref="N602:Q602"/>
    <mergeCell ref="F603:I603"/>
    <mergeCell ref="F604:I604"/>
    <mergeCell ref="L604:M604"/>
    <mergeCell ref="N604:Q604"/>
    <mergeCell ref="F605:I605"/>
    <mergeCell ref="F598:I598"/>
    <mergeCell ref="F599:I599"/>
    <mergeCell ref="F600:I600"/>
    <mergeCell ref="F601:I601"/>
    <mergeCell ref="F602:I602"/>
    <mergeCell ref="L602:M602"/>
    <mergeCell ref="F594:I594"/>
    <mergeCell ref="F595:I595"/>
    <mergeCell ref="F596:I596"/>
    <mergeCell ref="F597:I597"/>
    <mergeCell ref="L597:M597"/>
    <mergeCell ref="N597:Q597"/>
    <mergeCell ref="F613:I613"/>
    <mergeCell ref="F614:I614"/>
    <mergeCell ref="L614:M614"/>
    <mergeCell ref="N614:Q614"/>
    <mergeCell ref="F615:I615"/>
    <mergeCell ref="F616:I616"/>
    <mergeCell ref="L616:M616"/>
    <mergeCell ref="N616:Q616"/>
    <mergeCell ref="F609:I609"/>
    <mergeCell ref="F610:I610"/>
    <mergeCell ref="L610:M610"/>
    <mergeCell ref="N610:Q610"/>
    <mergeCell ref="F611:I611"/>
    <mergeCell ref="F612:I612"/>
    <mergeCell ref="L612:M612"/>
    <mergeCell ref="N612:Q612"/>
    <mergeCell ref="F606:I606"/>
    <mergeCell ref="L606:M606"/>
    <mergeCell ref="N606:Q606"/>
    <mergeCell ref="F607:I607"/>
    <mergeCell ref="F608:I608"/>
    <mergeCell ref="L608:M608"/>
    <mergeCell ref="N608:Q608"/>
    <mergeCell ref="F625:I625"/>
    <mergeCell ref="F626:I626"/>
    <mergeCell ref="F627:I627"/>
    <mergeCell ref="F628:I628"/>
    <mergeCell ref="F629:I629"/>
    <mergeCell ref="F630:I630"/>
    <mergeCell ref="F621:I621"/>
    <mergeCell ref="F622:I622"/>
    <mergeCell ref="L622:M622"/>
    <mergeCell ref="N622:Q622"/>
    <mergeCell ref="F623:I623"/>
    <mergeCell ref="F624:I624"/>
    <mergeCell ref="F617:I617"/>
    <mergeCell ref="F618:I618"/>
    <mergeCell ref="L618:M618"/>
    <mergeCell ref="N618:Q618"/>
    <mergeCell ref="F619:I619"/>
    <mergeCell ref="F620:I620"/>
    <mergeCell ref="L620:M620"/>
    <mergeCell ref="N620:Q620"/>
    <mergeCell ref="F639:I639"/>
    <mergeCell ref="L639:M639"/>
    <mergeCell ref="N639:Q639"/>
    <mergeCell ref="F640:I640"/>
    <mergeCell ref="F641:I641"/>
    <mergeCell ref="L641:M641"/>
    <mergeCell ref="N641:Q641"/>
    <mergeCell ref="F635:I635"/>
    <mergeCell ref="F636:I636"/>
    <mergeCell ref="F637:I637"/>
    <mergeCell ref="L637:M637"/>
    <mergeCell ref="N637:Q637"/>
    <mergeCell ref="F638:I638"/>
    <mergeCell ref="F631:I631"/>
    <mergeCell ref="F632:I632"/>
    <mergeCell ref="F633:I633"/>
    <mergeCell ref="L633:M633"/>
    <mergeCell ref="N633:Q633"/>
    <mergeCell ref="F634:I634"/>
    <mergeCell ref="F650:I650"/>
    <mergeCell ref="F651:I651"/>
    <mergeCell ref="L651:M651"/>
    <mergeCell ref="N651:Q651"/>
    <mergeCell ref="F652:I652"/>
    <mergeCell ref="F653:I653"/>
    <mergeCell ref="L653:M653"/>
    <mergeCell ref="N653:Q653"/>
    <mergeCell ref="F646:I646"/>
    <mergeCell ref="F647:I647"/>
    <mergeCell ref="F648:I648"/>
    <mergeCell ref="F649:I649"/>
    <mergeCell ref="L649:M649"/>
    <mergeCell ref="N649:Q649"/>
    <mergeCell ref="F642:I642"/>
    <mergeCell ref="F643:I643"/>
    <mergeCell ref="F644:I644"/>
    <mergeCell ref="F645:I645"/>
    <mergeCell ref="L645:M645"/>
    <mergeCell ref="N645:Q645"/>
    <mergeCell ref="F662:I662"/>
    <mergeCell ref="F663:I663"/>
    <mergeCell ref="L663:M663"/>
    <mergeCell ref="N663:Q663"/>
    <mergeCell ref="F664:I664"/>
    <mergeCell ref="F665:I665"/>
    <mergeCell ref="L665:M665"/>
    <mergeCell ref="N665:Q665"/>
    <mergeCell ref="F658:I658"/>
    <mergeCell ref="F659:I659"/>
    <mergeCell ref="L659:M659"/>
    <mergeCell ref="N659:Q659"/>
    <mergeCell ref="F660:I660"/>
    <mergeCell ref="F661:I661"/>
    <mergeCell ref="L661:M661"/>
    <mergeCell ref="N661:Q661"/>
    <mergeCell ref="F654:I654"/>
    <mergeCell ref="F655:I655"/>
    <mergeCell ref="L655:M655"/>
    <mergeCell ref="N655:Q655"/>
    <mergeCell ref="F656:I656"/>
    <mergeCell ref="F657:I657"/>
    <mergeCell ref="F676:I676"/>
    <mergeCell ref="L676:M676"/>
    <mergeCell ref="N676:Q676"/>
    <mergeCell ref="F677:I677"/>
    <mergeCell ref="F678:I678"/>
    <mergeCell ref="F679:I679"/>
    <mergeCell ref="F672:I672"/>
    <mergeCell ref="F673:I673"/>
    <mergeCell ref="F674:I674"/>
    <mergeCell ref="L674:M674"/>
    <mergeCell ref="N674:Q674"/>
    <mergeCell ref="F675:I675"/>
    <mergeCell ref="F666:I666"/>
    <mergeCell ref="F667:I667"/>
    <mergeCell ref="F668:I668"/>
    <mergeCell ref="F669:I669"/>
    <mergeCell ref="F670:I670"/>
    <mergeCell ref="F671:I671"/>
    <mergeCell ref="F688:I688"/>
    <mergeCell ref="F689:I689"/>
    <mergeCell ref="L689:M689"/>
    <mergeCell ref="N689:Q689"/>
    <mergeCell ref="F690:I690"/>
    <mergeCell ref="F691:I691"/>
    <mergeCell ref="L691:M691"/>
    <mergeCell ref="N691:Q691"/>
    <mergeCell ref="F684:I684"/>
    <mergeCell ref="F685:I685"/>
    <mergeCell ref="L685:M685"/>
    <mergeCell ref="N685:Q685"/>
    <mergeCell ref="F686:I686"/>
    <mergeCell ref="F687:I687"/>
    <mergeCell ref="L687:M687"/>
    <mergeCell ref="N687:Q687"/>
    <mergeCell ref="F680:I680"/>
    <mergeCell ref="F681:I681"/>
    <mergeCell ref="L681:M681"/>
    <mergeCell ref="N681:Q681"/>
    <mergeCell ref="F682:I682"/>
    <mergeCell ref="F683:I683"/>
    <mergeCell ref="L683:M683"/>
    <mergeCell ref="N683:Q683"/>
    <mergeCell ref="F700:I700"/>
    <mergeCell ref="F701:I701"/>
    <mergeCell ref="L701:M701"/>
    <mergeCell ref="N701:Q701"/>
    <mergeCell ref="F702:I702"/>
    <mergeCell ref="F703:I703"/>
    <mergeCell ref="F696:I696"/>
    <mergeCell ref="F697:I697"/>
    <mergeCell ref="F698:I698"/>
    <mergeCell ref="F699:I699"/>
    <mergeCell ref="L699:M699"/>
    <mergeCell ref="N699:Q699"/>
    <mergeCell ref="F692:I692"/>
    <mergeCell ref="F693:I693"/>
    <mergeCell ref="L693:M693"/>
    <mergeCell ref="N693:Q693"/>
    <mergeCell ref="F694:I694"/>
    <mergeCell ref="F695:I695"/>
    <mergeCell ref="L695:M695"/>
    <mergeCell ref="N695:Q695"/>
    <mergeCell ref="F712:I712"/>
    <mergeCell ref="F713:I713"/>
    <mergeCell ref="F714:I714"/>
    <mergeCell ref="F715:I715"/>
    <mergeCell ref="F716:I716"/>
    <mergeCell ref="F717:I717"/>
    <mergeCell ref="F708:I708"/>
    <mergeCell ref="F709:I709"/>
    <mergeCell ref="L709:M709"/>
    <mergeCell ref="N709:Q709"/>
    <mergeCell ref="F710:I710"/>
    <mergeCell ref="F711:I711"/>
    <mergeCell ref="F704:I704"/>
    <mergeCell ref="F705:I705"/>
    <mergeCell ref="F706:I706"/>
    <mergeCell ref="F707:I707"/>
    <mergeCell ref="L707:M707"/>
    <mergeCell ref="N707:Q707"/>
    <mergeCell ref="F726:I726"/>
    <mergeCell ref="F727:I727"/>
    <mergeCell ref="F728:I728"/>
    <mergeCell ref="F729:I729"/>
    <mergeCell ref="F730:I730"/>
    <mergeCell ref="L730:M730"/>
    <mergeCell ref="F722:I722"/>
    <mergeCell ref="L722:M722"/>
    <mergeCell ref="N722:Q722"/>
    <mergeCell ref="F723:I723"/>
    <mergeCell ref="F724:I724"/>
    <mergeCell ref="F725:I725"/>
    <mergeCell ref="F718:I718"/>
    <mergeCell ref="L718:M718"/>
    <mergeCell ref="N718:Q718"/>
    <mergeCell ref="F719:I719"/>
    <mergeCell ref="F720:I720"/>
    <mergeCell ref="F721:I721"/>
    <mergeCell ref="F737:I737"/>
    <mergeCell ref="F738:I738"/>
    <mergeCell ref="L738:M738"/>
    <mergeCell ref="N738:Q738"/>
    <mergeCell ref="F739:I739"/>
    <mergeCell ref="F740:I740"/>
    <mergeCell ref="L740:M740"/>
    <mergeCell ref="N740:Q740"/>
    <mergeCell ref="F734:I734"/>
    <mergeCell ref="L734:M734"/>
    <mergeCell ref="N734:Q734"/>
    <mergeCell ref="F735:I735"/>
    <mergeCell ref="F736:I736"/>
    <mergeCell ref="L736:M736"/>
    <mergeCell ref="N736:Q736"/>
    <mergeCell ref="N730:Q730"/>
    <mergeCell ref="F731:I731"/>
    <mergeCell ref="F732:I732"/>
    <mergeCell ref="L732:M732"/>
    <mergeCell ref="N732:Q732"/>
    <mergeCell ref="F733:I733"/>
    <mergeCell ref="F751:I751"/>
    <mergeCell ref="F752:I752"/>
    <mergeCell ref="F753:I753"/>
    <mergeCell ref="F754:I754"/>
    <mergeCell ref="F755:I755"/>
    <mergeCell ref="F756:I756"/>
    <mergeCell ref="F745:I745"/>
    <mergeCell ref="F746:I746"/>
    <mergeCell ref="F747:I747"/>
    <mergeCell ref="F748:I748"/>
    <mergeCell ref="F749:I749"/>
    <mergeCell ref="F750:I750"/>
    <mergeCell ref="F741:I741"/>
    <mergeCell ref="F742:I742"/>
    <mergeCell ref="L742:M742"/>
    <mergeCell ref="N742:Q742"/>
    <mergeCell ref="F743:I743"/>
    <mergeCell ref="F744:I744"/>
    <mergeCell ref="F766:I766"/>
    <mergeCell ref="L766:M766"/>
    <mergeCell ref="N766:Q766"/>
    <mergeCell ref="F768:I768"/>
    <mergeCell ref="L768:M768"/>
    <mergeCell ref="N768:Q768"/>
    <mergeCell ref="F761:I761"/>
    <mergeCell ref="F762:I762"/>
    <mergeCell ref="F763:I763"/>
    <mergeCell ref="L763:M763"/>
    <mergeCell ref="N763:Q763"/>
    <mergeCell ref="F764:I764"/>
    <mergeCell ref="F757:I757"/>
    <mergeCell ref="F758:I758"/>
    <mergeCell ref="F759:I759"/>
    <mergeCell ref="L759:M759"/>
    <mergeCell ref="N759:Q759"/>
    <mergeCell ref="F760:I760"/>
    <mergeCell ref="L780:M780"/>
    <mergeCell ref="N780:Q780"/>
    <mergeCell ref="F781:I781"/>
    <mergeCell ref="F782:I782"/>
    <mergeCell ref="F783:I783"/>
    <mergeCell ref="F784:I784"/>
    <mergeCell ref="L784:M784"/>
    <mergeCell ref="N784:Q784"/>
    <mergeCell ref="F775:I775"/>
    <mergeCell ref="F776:I776"/>
    <mergeCell ref="F777:I777"/>
    <mergeCell ref="F778:I778"/>
    <mergeCell ref="F779:I779"/>
    <mergeCell ref="F780:I780"/>
    <mergeCell ref="F769:I769"/>
    <mergeCell ref="F770:I770"/>
    <mergeCell ref="F771:I771"/>
    <mergeCell ref="F772:I772"/>
    <mergeCell ref="F773:I773"/>
    <mergeCell ref="F774:I774"/>
    <mergeCell ref="N793:Q793"/>
    <mergeCell ref="F794:I794"/>
    <mergeCell ref="F795:I795"/>
    <mergeCell ref="F796:I796"/>
    <mergeCell ref="F797:I797"/>
    <mergeCell ref="F798:I798"/>
    <mergeCell ref="F789:I789"/>
    <mergeCell ref="F790:I790"/>
    <mergeCell ref="F791:I791"/>
    <mergeCell ref="F792:I792"/>
    <mergeCell ref="F793:I793"/>
    <mergeCell ref="L793:M793"/>
    <mergeCell ref="F785:I785"/>
    <mergeCell ref="F786:I786"/>
    <mergeCell ref="L786:M786"/>
    <mergeCell ref="N786:Q786"/>
    <mergeCell ref="F787:I787"/>
    <mergeCell ref="F788:I788"/>
    <mergeCell ref="F809:I809"/>
    <mergeCell ref="F810:I810"/>
    <mergeCell ref="F811:I811"/>
    <mergeCell ref="F812:I812"/>
    <mergeCell ref="F813:I813"/>
    <mergeCell ref="L813:M813"/>
    <mergeCell ref="F805:I805"/>
    <mergeCell ref="F806:I806"/>
    <mergeCell ref="F807:I807"/>
    <mergeCell ref="F808:I808"/>
    <mergeCell ref="L808:M808"/>
    <mergeCell ref="N808:Q808"/>
    <mergeCell ref="F799:I799"/>
    <mergeCell ref="F800:I800"/>
    <mergeCell ref="F803:I803"/>
    <mergeCell ref="L803:M803"/>
    <mergeCell ref="N803:Q803"/>
    <mergeCell ref="F804:I804"/>
    <mergeCell ref="F821:I821"/>
    <mergeCell ref="F822:I822"/>
    <mergeCell ref="L822:M822"/>
    <mergeCell ref="N822:Q822"/>
    <mergeCell ref="F823:I823"/>
    <mergeCell ref="F824:I824"/>
    <mergeCell ref="F817:I817"/>
    <mergeCell ref="L817:M817"/>
    <mergeCell ref="N817:Q817"/>
    <mergeCell ref="F818:I818"/>
    <mergeCell ref="F819:I819"/>
    <mergeCell ref="F820:I820"/>
    <mergeCell ref="N813:Q813"/>
    <mergeCell ref="F814:I814"/>
    <mergeCell ref="F815:I815"/>
    <mergeCell ref="L815:M815"/>
    <mergeCell ref="N815:Q815"/>
    <mergeCell ref="F816:I816"/>
    <mergeCell ref="F835:I835"/>
    <mergeCell ref="F836:I836"/>
    <mergeCell ref="L836:M836"/>
    <mergeCell ref="N836:Q836"/>
    <mergeCell ref="F837:I837"/>
    <mergeCell ref="F838:I838"/>
    <mergeCell ref="F829:I829"/>
    <mergeCell ref="F830:I830"/>
    <mergeCell ref="F831:I831"/>
    <mergeCell ref="F832:I832"/>
    <mergeCell ref="F833:I833"/>
    <mergeCell ref="F834:I834"/>
    <mergeCell ref="F825:I825"/>
    <mergeCell ref="F826:I826"/>
    <mergeCell ref="F827:I827"/>
    <mergeCell ref="F828:I828"/>
    <mergeCell ref="L828:M828"/>
    <mergeCell ref="N828:Q828"/>
    <mergeCell ref="N848:Q848"/>
    <mergeCell ref="F849:I849"/>
    <mergeCell ref="F850:I850"/>
    <mergeCell ref="L850:M850"/>
    <mergeCell ref="N850:Q850"/>
    <mergeCell ref="F851:I851"/>
    <mergeCell ref="F843:I843"/>
    <mergeCell ref="F844:I844"/>
    <mergeCell ref="F845:I845"/>
    <mergeCell ref="F846:I846"/>
    <mergeCell ref="F848:I848"/>
    <mergeCell ref="L848:M848"/>
    <mergeCell ref="F839:I839"/>
    <mergeCell ref="F840:I840"/>
    <mergeCell ref="F841:I841"/>
    <mergeCell ref="L841:M841"/>
    <mergeCell ref="N841:Q841"/>
    <mergeCell ref="F842:I842"/>
    <mergeCell ref="L842:M842"/>
    <mergeCell ref="N842:Q842"/>
    <mergeCell ref="F860:I860"/>
    <mergeCell ref="L860:M860"/>
    <mergeCell ref="N860:Q860"/>
    <mergeCell ref="F861:I861"/>
    <mergeCell ref="F862:I862"/>
    <mergeCell ref="F863:I863"/>
    <mergeCell ref="F856:I856"/>
    <mergeCell ref="F857:I857"/>
    <mergeCell ref="F858:I858"/>
    <mergeCell ref="L858:M858"/>
    <mergeCell ref="N858:Q858"/>
    <mergeCell ref="F859:I859"/>
    <mergeCell ref="F852:I852"/>
    <mergeCell ref="L852:M852"/>
    <mergeCell ref="N852:Q852"/>
    <mergeCell ref="F853:I853"/>
    <mergeCell ref="F854:I854"/>
    <mergeCell ref="F855:I855"/>
    <mergeCell ref="F870:I870"/>
    <mergeCell ref="F872:I872"/>
    <mergeCell ref="L872:M872"/>
    <mergeCell ref="N872:Q872"/>
    <mergeCell ref="F873:I873"/>
    <mergeCell ref="F874:I874"/>
    <mergeCell ref="F868:I868"/>
    <mergeCell ref="L868:M868"/>
    <mergeCell ref="N868:Q868"/>
    <mergeCell ref="F869:I869"/>
    <mergeCell ref="L869:M869"/>
    <mergeCell ref="N869:Q869"/>
    <mergeCell ref="F864:I864"/>
    <mergeCell ref="F865:I865"/>
    <mergeCell ref="L865:M865"/>
    <mergeCell ref="N865:Q865"/>
    <mergeCell ref="F866:I866"/>
    <mergeCell ref="F867:I867"/>
    <mergeCell ref="F884:I884"/>
    <mergeCell ref="F885:I885"/>
    <mergeCell ref="F886:I886"/>
    <mergeCell ref="F887:I887"/>
    <mergeCell ref="F888:I888"/>
    <mergeCell ref="F889:I889"/>
    <mergeCell ref="F880:I880"/>
    <mergeCell ref="L880:M880"/>
    <mergeCell ref="N880:Q880"/>
    <mergeCell ref="F881:I881"/>
    <mergeCell ref="F882:I882"/>
    <mergeCell ref="F883:I883"/>
    <mergeCell ref="L883:M883"/>
    <mergeCell ref="N883:Q883"/>
    <mergeCell ref="F875:I875"/>
    <mergeCell ref="F876:I876"/>
    <mergeCell ref="L876:M876"/>
    <mergeCell ref="N876:Q876"/>
    <mergeCell ref="F877:I877"/>
    <mergeCell ref="F878:I878"/>
    <mergeCell ref="L878:M878"/>
    <mergeCell ref="N878:Q878"/>
    <mergeCell ref="F897:I897"/>
    <mergeCell ref="F898:I898"/>
    <mergeCell ref="F899:I899"/>
    <mergeCell ref="F900:I900"/>
    <mergeCell ref="L900:M900"/>
    <mergeCell ref="N900:Q900"/>
    <mergeCell ref="F894:I894"/>
    <mergeCell ref="L894:M894"/>
    <mergeCell ref="N894:Q894"/>
    <mergeCell ref="F895:I895"/>
    <mergeCell ref="F896:I896"/>
    <mergeCell ref="L896:M896"/>
    <mergeCell ref="N896:Q896"/>
    <mergeCell ref="F890:I890"/>
    <mergeCell ref="F891:I891"/>
    <mergeCell ref="L891:M891"/>
    <mergeCell ref="N891:Q891"/>
    <mergeCell ref="F892:I892"/>
    <mergeCell ref="F893:I893"/>
    <mergeCell ref="F908:I908"/>
    <mergeCell ref="F909:I909"/>
    <mergeCell ref="L909:M909"/>
    <mergeCell ref="N909:Q909"/>
    <mergeCell ref="F910:I910"/>
    <mergeCell ref="F911:I911"/>
    <mergeCell ref="L911:M911"/>
    <mergeCell ref="N911:Q911"/>
    <mergeCell ref="F905:I905"/>
    <mergeCell ref="F906:I906"/>
    <mergeCell ref="L906:M906"/>
    <mergeCell ref="N906:Q906"/>
    <mergeCell ref="F907:I907"/>
    <mergeCell ref="L907:M907"/>
    <mergeCell ref="N907:Q907"/>
    <mergeCell ref="F902:I902"/>
    <mergeCell ref="L902:M902"/>
    <mergeCell ref="N902:Q902"/>
    <mergeCell ref="F903:I903"/>
    <mergeCell ref="F904:I904"/>
    <mergeCell ref="L904:M904"/>
    <mergeCell ref="N904:Q904"/>
    <mergeCell ref="F919:I919"/>
    <mergeCell ref="F920:I920"/>
    <mergeCell ref="L920:M920"/>
    <mergeCell ref="N920:Q920"/>
    <mergeCell ref="F921:I921"/>
    <mergeCell ref="F923:I923"/>
    <mergeCell ref="L923:M923"/>
    <mergeCell ref="N923:Q923"/>
    <mergeCell ref="F915:I915"/>
    <mergeCell ref="F916:I916"/>
    <mergeCell ref="L916:M916"/>
    <mergeCell ref="N916:Q916"/>
    <mergeCell ref="F917:I917"/>
    <mergeCell ref="F918:I918"/>
    <mergeCell ref="L918:M918"/>
    <mergeCell ref="N918:Q918"/>
    <mergeCell ref="F912:I912"/>
    <mergeCell ref="F913:I913"/>
    <mergeCell ref="L913:M913"/>
    <mergeCell ref="N913:Q913"/>
    <mergeCell ref="F914:I914"/>
    <mergeCell ref="L914:M914"/>
    <mergeCell ref="N914:Q914"/>
    <mergeCell ref="F933:I933"/>
    <mergeCell ref="L933:M933"/>
    <mergeCell ref="N933:Q933"/>
    <mergeCell ref="F934:I934"/>
    <mergeCell ref="F935:I935"/>
    <mergeCell ref="L935:M935"/>
    <mergeCell ref="N935:Q935"/>
    <mergeCell ref="F928:I928"/>
    <mergeCell ref="F929:I929"/>
    <mergeCell ref="F930:I930"/>
    <mergeCell ref="F931:I931"/>
    <mergeCell ref="F932:I932"/>
    <mergeCell ref="L932:M932"/>
    <mergeCell ref="F924:I924"/>
    <mergeCell ref="F925:I925"/>
    <mergeCell ref="F926:I926"/>
    <mergeCell ref="L926:M926"/>
    <mergeCell ref="N926:Q926"/>
    <mergeCell ref="F927:I927"/>
    <mergeCell ref="F950:I950"/>
    <mergeCell ref="F951:I951"/>
    <mergeCell ref="L951:M951"/>
    <mergeCell ref="N951:Q951"/>
    <mergeCell ref="F952:I952"/>
    <mergeCell ref="F953:I953"/>
    <mergeCell ref="L953:M953"/>
    <mergeCell ref="N953:Q953"/>
    <mergeCell ref="F947:I947"/>
    <mergeCell ref="L947:M947"/>
    <mergeCell ref="N947:Q947"/>
    <mergeCell ref="F948:I948"/>
    <mergeCell ref="F949:I949"/>
    <mergeCell ref="L949:M949"/>
    <mergeCell ref="N949:Q949"/>
    <mergeCell ref="N941:Q941"/>
    <mergeCell ref="F942:I942"/>
    <mergeCell ref="F943:I943"/>
    <mergeCell ref="F944:I944"/>
    <mergeCell ref="F945:I945"/>
    <mergeCell ref="F946:I946"/>
    <mergeCell ref="F941:I941"/>
    <mergeCell ref="L941:M941"/>
    <mergeCell ref="F962:I962"/>
    <mergeCell ref="L962:M962"/>
    <mergeCell ref="N962:Q962"/>
    <mergeCell ref="F963:I963"/>
    <mergeCell ref="F964:I964"/>
    <mergeCell ref="L964:M964"/>
    <mergeCell ref="N964:Q964"/>
    <mergeCell ref="F959:I959"/>
    <mergeCell ref="F960:I960"/>
    <mergeCell ref="L960:M960"/>
    <mergeCell ref="N960:Q960"/>
    <mergeCell ref="F961:I961"/>
    <mergeCell ref="F954:I954"/>
    <mergeCell ref="F955:I955"/>
    <mergeCell ref="F956:I956"/>
    <mergeCell ref="F957:I957"/>
    <mergeCell ref="F958:I958"/>
    <mergeCell ref="L958:M958"/>
    <mergeCell ref="F974:I974"/>
    <mergeCell ref="F975:I975"/>
    <mergeCell ref="L975:M975"/>
    <mergeCell ref="N975:Q975"/>
    <mergeCell ref="F976:I976"/>
    <mergeCell ref="F969:I969"/>
    <mergeCell ref="F970:I970"/>
    <mergeCell ref="F971:I971"/>
    <mergeCell ref="F972:I972"/>
    <mergeCell ref="F973:I973"/>
    <mergeCell ref="L973:M973"/>
    <mergeCell ref="F965:I965"/>
    <mergeCell ref="F966:I966"/>
    <mergeCell ref="L966:M966"/>
    <mergeCell ref="N966:Q966"/>
    <mergeCell ref="F967:I967"/>
    <mergeCell ref="F968:I968"/>
    <mergeCell ref="L968:M968"/>
    <mergeCell ref="N968:Q968"/>
    <mergeCell ref="F986:I986"/>
    <mergeCell ref="F987:I987"/>
    <mergeCell ref="L987:M987"/>
    <mergeCell ref="N987:Q987"/>
    <mergeCell ref="F988:I988"/>
    <mergeCell ref="F989:I989"/>
    <mergeCell ref="F981:I981"/>
    <mergeCell ref="F982:I982"/>
    <mergeCell ref="F984:I984"/>
    <mergeCell ref="L984:M984"/>
    <mergeCell ref="N984:Q984"/>
    <mergeCell ref="F985:I985"/>
    <mergeCell ref="N983:Q983"/>
    <mergeCell ref="F977:I977"/>
    <mergeCell ref="F978:I978"/>
    <mergeCell ref="F979:I979"/>
    <mergeCell ref="L979:M979"/>
    <mergeCell ref="N979:Q979"/>
    <mergeCell ref="F980:I980"/>
    <mergeCell ref="L980:M980"/>
    <mergeCell ref="N980:Q980"/>
    <mergeCell ref="F998:I998"/>
    <mergeCell ref="F999:I999"/>
    <mergeCell ref="L999:M999"/>
    <mergeCell ref="N999:Q999"/>
    <mergeCell ref="F1000:I1000"/>
    <mergeCell ref="F1001:I1001"/>
    <mergeCell ref="F994:I994"/>
    <mergeCell ref="F995:I995"/>
    <mergeCell ref="F996:I996"/>
    <mergeCell ref="L996:M996"/>
    <mergeCell ref="N996:Q996"/>
    <mergeCell ref="F997:I997"/>
    <mergeCell ref="F990:I990"/>
    <mergeCell ref="L990:M990"/>
    <mergeCell ref="N990:Q990"/>
    <mergeCell ref="F991:I991"/>
    <mergeCell ref="F992:I992"/>
    <mergeCell ref="F993:I993"/>
    <mergeCell ref="L993:M993"/>
    <mergeCell ref="N993:Q993"/>
    <mergeCell ref="F1010:I1010"/>
    <mergeCell ref="F1011:I1011"/>
    <mergeCell ref="L1011:M1011"/>
    <mergeCell ref="N1011:Q1011"/>
    <mergeCell ref="F1012:I1012"/>
    <mergeCell ref="F1013:I1013"/>
    <mergeCell ref="L1013:M1013"/>
    <mergeCell ref="N1013:Q1013"/>
    <mergeCell ref="F1006:I1006"/>
    <mergeCell ref="F1007:I1007"/>
    <mergeCell ref="F1008:I1008"/>
    <mergeCell ref="L1008:M1008"/>
    <mergeCell ref="N1008:Q1008"/>
    <mergeCell ref="F1009:I1009"/>
    <mergeCell ref="F1002:I1002"/>
    <mergeCell ref="L1002:M1002"/>
    <mergeCell ref="N1002:Q1002"/>
    <mergeCell ref="F1003:I1003"/>
    <mergeCell ref="F1004:I1004"/>
    <mergeCell ref="F1005:I1005"/>
    <mergeCell ref="L1005:M1005"/>
    <mergeCell ref="N1005:Q1005"/>
    <mergeCell ref="F1024:I1024"/>
    <mergeCell ref="F1025:I1025"/>
    <mergeCell ref="F1026:I1026"/>
    <mergeCell ref="F1027:I1027"/>
    <mergeCell ref="F1028:I1028"/>
    <mergeCell ref="F1029:I1029"/>
    <mergeCell ref="F1018:I1018"/>
    <mergeCell ref="F1019:I1019"/>
    <mergeCell ref="F1020:I1020"/>
    <mergeCell ref="F1021:I1021"/>
    <mergeCell ref="F1022:I1022"/>
    <mergeCell ref="F1023:I1023"/>
    <mergeCell ref="F1014:I1014"/>
    <mergeCell ref="F1015:I1015"/>
    <mergeCell ref="L1015:M1015"/>
    <mergeCell ref="N1015:Q1015"/>
    <mergeCell ref="F1016:I1016"/>
    <mergeCell ref="F1017:I1017"/>
    <mergeCell ref="L1017:M1017"/>
    <mergeCell ref="N1017:Q1017"/>
    <mergeCell ref="F1038:I1038"/>
    <mergeCell ref="F1039:I1039"/>
    <mergeCell ref="L1039:M1039"/>
    <mergeCell ref="N1039:Q1039"/>
    <mergeCell ref="F1040:I1040"/>
    <mergeCell ref="F1041:I1041"/>
    <mergeCell ref="F1034:I1034"/>
    <mergeCell ref="F1035:I1035"/>
    <mergeCell ref="F1036:I1036"/>
    <mergeCell ref="L1036:M1036"/>
    <mergeCell ref="N1036:Q1036"/>
    <mergeCell ref="F1037:I1037"/>
    <mergeCell ref="F1030:I1030"/>
    <mergeCell ref="L1030:M1030"/>
    <mergeCell ref="N1030:Q1030"/>
    <mergeCell ref="F1031:I1031"/>
    <mergeCell ref="F1032:I1032"/>
    <mergeCell ref="F1033:I1033"/>
    <mergeCell ref="L1033:M1033"/>
    <mergeCell ref="N1033:Q1033"/>
    <mergeCell ref="N1056:Q1056"/>
    <mergeCell ref="F1050:I1050"/>
    <mergeCell ref="F1051:I1051"/>
    <mergeCell ref="L1051:M1051"/>
    <mergeCell ref="N1051:Q1051"/>
    <mergeCell ref="F1052:I1052"/>
    <mergeCell ref="F1053:I1053"/>
    <mergeCell ref="F1046:I1046"/>
    <mergeCell ref="F1047:I1047"/>
    <mergeCell ref="F1048:I1048"/>
    <mergeCell ref="L1048:M1048"/>
    <mergeCell ref="N1048:Q1048"/>
    <mergeCell ref="F1049:I1049"/>
    <mergeCell ref="F1042:I1042"/>
    <mergeCell ref="L1042:M1042"/>
    <mergeCell ref="N1042:Q1042"/>
    <mergeCell ref="F1043:I1043"/>
    <mergeCell ref="F1044:I1044"/>
    <mergeCell ref="F1045:I1045"/>
    <mergeCell ref="L1045:M1045"/>
    <mergeCell ref="N1045:Q1045"/>
    <mergeCell ref="F1070:I1070"/>
    <mergeCell ref="F1071:I1071"/>
    <mergeCell ref="F1072:I1072"/>
    <mergeCell ref="F1073:I1073"/>
    <mergeCell ref="F1074:I1074"/>
    <mergeCell ref="L1074:M1074"/>
    <mergeCell ref="F1066:I1066"/>
    <mergeCell ref="F1067:I1067"/>
    <mergeCell ref="F1069:I1069"/>
    <mergeCell ref="L1069:M1069"/>
    <mergeCell ref="N1069:Q1069"/>
    <mergeCell ref="F1061:I1061"/>
    <mergeCell ref="F1062:I1062"/>
    <mergeCell ref="F1063:I1063"/>
    <mergeCell ref="F1064:I1064"/>
    <mergeCell ref="F1065:I1065"/>
    <mergeCell ref="L1065:M1065"/>
    <mergeCell ref="F1081:I1081"/>
    <mergeCell ref="F1082:I1082"/>
    <mergeCell ref="L1082:M1082"/>
    <mergeCell ref="N1082:Q1082"/>
    <mergeCell ref="F1083:I1083"/>
    <mergeCell ref="F1084:I1084"/>
    <mergeCell ref="F1078:I1078"/>
    <mergeCell ref="L1078:M1078"/>
    <mergeCell ref="N1078:Q1078"/>
    <mergeCell ref="F1079:I1079"/>
    <mergeCell ref="F1080:I1080"/>
    <mergeCell ref="L1080:M1080"/>
    <mergeCell ref="N1080:Q1080"/>
    <mergeCell ref="N1074:Q1074"/>
    <mergeCell ref="F1075:I1075"/>
    <mergeCell ref="F1076:I1076"/>
    <mergeCell ref="L1076:M1076"/>
    <mergeCell ref="N1076:Q1076"/>
    <mergeCell ref="F1077:I1077"/>
    <mergeCell ref="F1093:I1093"/>
    <mergeCell ref="F1094:I1094"/>
    <mergeCell ref="F1095:I1095"/>
    <mergeCell ref="F1096:I1096"/>
    <mergeCell ref="F1097:I1097"/>
    <mergeCell ref="F1098:I1098"/>
    <mergeCell ref="N1089:Q1089"/>
    <mergeCell ref="F1090:I1090"/>
    <mergeCell ref="L1090:M1090"/>
    <mergeCell ref="N1090:Q1090"/>
    <mergeCell ref="F1091:I1091"/>
    <mergeCell ref="F1092:I1092"/>
    <mergeCell ref="F1085:I1085"/>
    <mergeCell ref="F1086:I1086"/>
    <mergeCell ref="F1087:I1087"/>
    <mergeCell ref="F1088:I1088"/>
    <mergeCell ref="F1089:I1089"/>
    <mergeCell ref="L1089:M1089"/>
    <mergeCell ref="F1108:I1108"/>
    <mergeCell ref="F1109:I1109"/>
    <mergeCell ref="F1110:I1110"/>
    <mergeCell ref="F1111:I1111"/>
    <mergeCell ref="L1111:M1111"/>
    <mergeCell ref="N1111:Q1111"/>
    <mergeCell ref="F1103:I1103"/>
    <mergeCell ref="F1104:I1104"/>
    <mergeCell ref="F1106:I1106"/>
    <mergeCell ref="L1106:M1106"/>
    <mergeCell ref="N1106:Q1106"/>
    <mergeCell ref="F1107:I1107"/>
    <mergeCell ref="N1105:Q1105"/>
    <mergeCell ref="L1098:M1098"/>
    <mergeCell ref="N1098:Q1098"/>
    <mergeCell ref="F1099:I1099"/>
    <mergeCell ref="F1100:I1100"/>
    <mergeCell ref="F1101:I1101"/>
    <mergeCell ref="F1102:I1102"/>
    <mergeCell ref="N1120:Q1120"/>
    <mergeCell ref="F1121:I1121"/>
    <mergeCell ref="F1122:I1122"/>
    <mergeCell ref="L1122:M1122"/>
    <mergeCell ref="N1122:Q1122"/>
    <mergeCell ref="F1123:I1123"/>
    <mergeCell ref="F1116:I1116"/>
    <mergeCell ref="F1117:I1117"/>
    <mergeCell ref="F1118:I1118"/>
    <mergeCell ref="F1119:I1119"/>
    <mergeCell ref="F1120:I1120"/>
    <mergeCell ref="L1120:M1120"/>
    <mergeCell ref="F1112:I1112"/>
    <mergeCell ref="F1113:I1113"/>
    <mergeCell ref="L1113:M1113"/>
    <mergeCell ref="N1113:Q1113"/>
    <mergeCell ref="F1114:I1114"/>
    <mergeCell ref="F1115:I1115"/>
    <mergeCell ref="L1115:M1115"/>
    <mergeCell ref="N1115:Q1115"/>
    <mergeCell ref="F1132:I1132"/>
    <mergeCell ref="F1133:I1133"/>
    <mergeCell ref="L1133:M1133"/>
    <mergeCell ref="N1133:Q1133"/>
    <mergeCell ref="F1134:I1134"/>
    <mergeCell ref="L1134:M1134"/>
    <mergeCell ref="N1134:Q1134"/>
    <mergeCell ref="F1128:I1128"/>
    <mergeCell ref="F1129:I1129"/>
    <mergeCell ref="L1129:M1129"/>
    <mergeCell ref="N1129:Q1129"/>
    <mergeCell ref="F1130:I1130"/>
    <mergeCell ref="F1131:I1131"/>
    <mergeCell ref="F1124:I1124"/>
    <mergeCell ref="L1124:M1124"/>
    <mergeCell ref="N1124:Q1124"/>
    <mergeCell ref="F1125:I1125"/>
    <mergeCell ref="F1126:I1126"/>
    <mergeCell ref="F1127:I1127"/>
    <mergeCell ref="F1144:I1144"/>
    <mergeCell ref="F1145:I1145"/>
    <mergeCell ref="L1145:M1145"/>
    <mergeCell ref="N1145:Q1145"/>
    <mergeCell ref="F1146:I1146"/>
    <mergeCell ref="F1147:I1147"/>
    <mergeCell ref="L1147:M1147"/>
    <mergeCell ref="N1147:Q1147"/>
    <mergeCell ref="F1140:I1140"/>
    <mergeCell ref="F1141:I1141"/>
    <mergeCell ref="L1141:M1141"/>
    <mergeCell ref="N1141:Q1141"/>
    <mergeCell ref="F1142:I1142"/>
    <mergeCell ref="F1143:I1143"/>
    <mergeCell ref="L1143:M1143"/>
    <mergeCell ref="N1143:Q1143"/>
    <mergeCell ref="F1135:I1135"/>
    <mergeCell ref="F1137:I1137"/>
    <mergeCell ref="L1137:M1137"/>
    <mergeCell ref="N1137:Q1137"/>
    <mergeCell ref="F1138:I1138"/>
    <mergeCell ref="F1139:I1139"/>
    <mergeCell ref="N1136:Q1136"/>
    <mergeCell ref="F1156:I1156"/>
    <mergeCell ref="F1157:I1157"/>
    <mergeCell ref="L1157:M1157"/>
    <mergeCell ref="N1157:Q1157"/>
    <mergeCell ref="F1158:I1158"/>
    <mergeCell ref="F1159:I1159"/>
    <mergeCell ref="F1152:I1152"/>
    <mergeCell ref="F1153:I1153"/>
    <mergeCell ref="L1153:M1153"/>
    <mergeCell ref="N1153:Q1153"/>
    <mergeCell ref="F1154:I1154"/>
    <mergeCell ref="F1155:I1155"/>
    <mergeCell ref="L1155:M1155"/>
    <mergeCell ref="N1155:Q1155"/>
    <mergeCell ref="F1148:I1148"/>
    <mergeCell ref="F1149:I1149"/>
    <mergeCell ref="L1149:M1149"/>
    <mergeCell ref="N1149:Q1149"/>
    <mergeCell ref="F1150:I1150"/>
    <mergeCell ref="F1151:I1151"/>
    <mergeCell ref="L1151:M1151"/>
    <mergeCell ref="N1151:Q1151"/>
    <mergeCell ref="F1169:I1169"/>
    <mergeCell ref="F1170:I1170"/>
    <mergeCell ref="F1171:I1171"/>
    <mergeCell ref="F1172:I1172"/>
    <mergeCell ref="F1173:I1173"/>
    <mergeCell ref="F1174:I1174"/>
    <mergeCell ref="L1165:M1165"/>
    <mergeCell ref="N1165:Q1165"/>
    <mergeCell ref="F1166:I1166"/>
    <mergeCell ref="F1168:I1168"/>
    <mergeCell ref="L1168:M1168"/>
    <mergeCell ref="N1168:Q1168"/>
    <mergeCell ref="N1167:Q1167"/>
    <mergeCell ref="F1160:I1160"/>
    <mergeCell ref="F1161:I1161"/>
    <mergeCell ref="F1162:I1162"/>
    <mergeCell ref="F1163:I1163"/>
    <mergeCell ref="F1164:I1164"/>
    <mergeCell ref="F1165:I1165"/>
    <mergeCell ref="F1185:I1185"/>
    <mergeCell ref="F1186:I1186"/>
    <mergeCell ref="F1187:I1187"/>
    <mergeCell ref="F1188:I1188"/>
    <mergeCell ref="F1189:I1189"/>
    <mergeCell ref="F1190:I1190"/>
    <mergeCell ref="L1180:M1180"/>
    <mergeCell ref="N1180:Q1180"/>
    <mergeCell ref="F1181:I1181"/>
    <mergeCell ref="F1182:I1182"/>
    <mergeCell ref="F1183:I1183"/>
    <mergeCell ref="F1184:I1184"/>
    <mergeCell ref="F1175:I1175"/>
    <mergeCell ref="F1176:I1176"/>
    <mergeCell ref="F1177:I1177"/>
    <mergeCell ref="F1178:I1178"/>
    <mergeCell ref="F1179:I1179"/>
    <mergeCell ref="F1180:I1180"/>
    <mergeCell ref="F1207:I1207"/>
    <mergeCell ref="F1208:I1208"/>
    <mergeCell ref="F1199:I1199"/>
    <mergeCell ref="L1199:M1199"/>
    <mergeCell ref="N1199:Q1199"/>
    <mergeCell ref="F1200:I1200"/>
    <mergeCell ref="F1201:I1201"/>
    <mergeCell ref="F1202:I1202"/>
    <mergeCell ref="N1195:Q1195"/>
    <mergeCell ref="F1196:I1196"/>
    <mergeCell ref="F1197:I1197"/>
    <mergeCell ref="L1197:M1197"/>
    <mergeCell ref="N1197:Q1197"/>
    <mergeCell ref="F1198:I1198"/>
    <mergeCell ref="F1191:I1191"/>
    <mergeCell ref="F1192:I1192"/>
    <mergeCell ref="F1193:I1193"/>
    <mergeCell ref="F1194:I1194"/>
    <mergeCell ref="F1195:I1195"/>
    <mergeCell ref="L1195:M1195"/>
    <mergeCell ref="F1225:I1225"/>
    <mergeCell ref="F1226:I1226"/>
    <mergeCell ref="N65:Q65"/>
    <mergeCell ref="N66:Q66"/>
    <mergeCell ref="N67:Q67"/>
    <mergeCell ref="N193:Q193"/>
    <mergeCell ref="N256:Q256"/>
    <mergeCell ref="N314:Q314"/>
    <mergeCell ref="N339:Q339"/>
    <mergeCell ref="N391:Q391"/>
    <mergeCell ref="F1219:I1219"/>
    <mergeCell ref="F1220:I1220"/>
    <mergeCell ref="F1221:I1221"/>
    <mergeCell ref="F1222:I1222"/>
    <mergeCell ref="F1223:I1223"/>
    <mergeCell ref="F1224:I1224"/>
    <mergeCell ref="F1213:I1213"/>
    <mergeCell ref="F1214:I1214"/>
    <mergeCell ref="F1215:I1215"/>
    <mergeCell ref="F1216:I1216"/>
    <mergeCell ref="F1217:I1217"/>
    <mergeCell ref="F1218:I1218"/>
    <mergeCell ref="F1209:I1209"/>
    <mergeCell ref="F1210:I1210"/>
    <mergeCell ref="F1211:I1211"/>
    <mergeCell ref="F1212:I1212"/>
    <mergeCell ref="L1212:M1212"/>
    <mergeCell ref="N1212:Q1212"/>
    <mergeCell ref="F1203:I1203"/>
    <mergeCell ref="F1204:I1204"/>
    <mergeCell ref="F1205:I1205"/>
    <mergeCell ref="F1206:I1206"/>
    <mergeCell ref="H1:K1"/>
    <mergeCell ref="N879:Q879"/>
    <mergeCell ref="N901:Q901"/>
    <mergeCell ref="N922:Q922"/>
    <mergeCell ref="N940:Q940"/>
    <mergeCell ref="F936:I936"/>
    <mergeCell ref="F937:I937"/>
    <mergeCell ref="F938:I938"/>
    <mergeCell ref="F939:I939"/>
    <mergeCell ref="N932:Q932"/>
    <mergeCell ref="N1068:Q1068"/>
    <mergeCell ref="N765:Q765"/>
    <mergeCell ref="N767:Q767"/>
    <mergeCell ref="N801:Q801"/>
    <mergeCell ref="N802:Q802"/>
    <mergeCell ref="N847:Q847"/>
    <mergeCell ref="N871:Q871"/>
    <mergeCell ref="N1065:Q1065"/>
    <mergeCell ref="N973:Q973"/>
    <mergeCell ref="N958:Q958"/>
    <mergeCell ref="F1057:I1057"/>
    <mergeCell ref="F1058:I1058"/>
    <mergeCell ref="L1058:M1058"/>
    <mergeCell ref="N1058:Q1058"/>
    <mergeCell ref="F1059:I1059"/>
    <mergeCell ref="F1060:I1060"/>
    <mergeCell ref="F1054:I1054"/>
    <mergeCell ref="L1054:M1054"/>
    <mergeCell ref="N1054:Q1054"/>
    <mergeCell ref="F1055:I1055"/>
    <mergeCell ref="F1056:I1056"/>
    <mergeCell ref="L1056:M1056"/>
  </mergeCells>
  <hyperlinks>
    <hyperlink ref="F1:G1" location="C2" tooltip="Krycí list rozpočtu" display="1) Krycí list rozpočtu"/>
    <hyperlink ref="H1:K1" location="C87" tooltip="Rekapitulace rozpočtu" display="2) Rekapitulace rozpočtu"/>
    <hyperlink ref="L1" location="C135" tooltip="Rozpočet" display="3) Rozpočet"/>
    <hyperlink ref="S1:T1" location="'Rekapitulace stavby'!C2" tooltip="Rekapitulace stavby" display="Rekapitulace stavby"/>
  </hyperlinks>
  <pageMargins left="0.58333331346511841" right="0.58333331346511841" top="0.5" bottom="0.46666666865348816" header="0" footer="0"/>
  <pageSetup paperSize="9" scale="83" fitToHeight="100" orientation="portrait" blackAndWhite="1" errors="blank" r:id="rId1"/>
  <headerFooter>
    <oddFooter>&amp;CStrana &amp;P z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BL131"/>
  <sheetViews>
    <sheetView showGridLines="0" zoomScaleNormal="100" workbookViewId="0">
      <pane ySplit="1" topLeftCell="A2" activePane="bottomLeft" state="frozen"/>
      <selection activeCell="K10" sqref="K10"/>
      <selection pane="bottomLeft" activeCell="AC10" sqref="AC10"/>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4" width="8" style="25" hidden="1"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1" spans="2:47" s="17" customFormat="1" ht="6.95" customHeight="1" x14ac:dyDescent="0.25">
      <c r="B1" s="14"/>
      <c r="C1" s="15"/>
      <c r="D1" s="15"/>
      <c r="E1" s="15"/>
      <c r="F1" s="15"/>
      <c r="G1" s="15"/>
      <c r="H1" s="15"/>
      <c r="I1" s="15"/>
      <c r="J1" s="15"/>
      <c r="K1" s="15"/>
      <c r="L1" s="15"/>
      <c r="M1" s="15"/>
      <c r="N1" s="15"/>
      <c r="O1" s="15"/>
      <c r="P1" s="15"/>
      <c r="Q1" s="15"/>
      <c r="R1" s="16"/>
    </row>
    <row r="2" spans="2:47" s="17" customFormat="1" ht="36.950000000000003" customHeight="1" x14ac:dyDescent="0.25">
      <c r="B2" s="18"/>
      <c r="C2" s="686" t="s">
        <v>54</v>
      </c>
      <c r="D2" s="680"/>
      <c r="E2" s="680"/>
      <c r="F2" s="680"/>
      <c r="G2" s="680"/>
      <c r="H2" s="680"/>
      <c r="I2" s="680"/>
      <c r="J2" s="680"/>
      <c r="K2" s="680"/>
      <c r="L2" s="680"/>
      <c r="M2" s="680"/>
      <c r="N2" s="680"/>
      <c r="O2" s="680"/>
      <c r="P2" s="680"/>
      <c r="Q2" s="680"/>
      <c r="R2" s="19"/>
    </row>
    <row r="3" spans="2:47" s="17" customFormat="1" ht="6.95" customHeight="1" x14ac:dyDescent="0.25">
      <c r="B3" s="18"/>
      <c r="C3" s="20"/>
      <c r="D3" s="20"/>
      <c r="E3" s="20"/>
      <c r="F3" s="20"/>
      <c r="G3" s="20"/>
      <c r="H3" s="20"/>
      <c r="I3" s="20"/>
      <c r="J3" s="20"/>
      <c r="K3" s="20"/>
      <c r="L3" s="20"/>
      <c r="M3" s="20"/>
      <c r="N3" s="20"/>
      <c r="O3" s="20"/>
      <c r="P3" s="20"/>
      <c r="Q3" s="20"/>
      <c r="R3" s="19"/>
    </row>
    <row r="4" spans="2:47" s="17" customFormat="1" ht="30" customHeight="1" x14ac:dyDescent="0.25">
      <c r="B4" s="18"/>
      <c r="C4" s="21" t="s">
        <v>55</v>
      </c>
      <c r="D4" s="20"/>
      <c r="E4" s="20"/>
      <c r="F4" s="687" t="s">
        <v>56</v>
      </c>
      <c r="G4" s="680"/>
      <c r="H4" s="680"/>
      <c r="I4" s="680"/>
      <c r="J4" s="680"/>
      <c r="K4" s="680"/>
      <c r="L4" s="680"/>
      <c r="M4" s="680"/>
      <c r="N4" s="680"/>
      <c r="O4" s="680"/>
      <c r="P4" s="680"/>
      <c r="Q4" s="20"/>
      <c r="R4" s="19"/>
    </row>
    <row r="5" spans="2:47" ht="30" customHeight="1" x14ac:dyDescent="0.3">
      <c r="B5" s="22"/>
      <c r="C5" s="21" t="s">
        <v>57</v>
      </c>
      <c r="D5" s="23"/>
      <c r="E5" s="23"/>
      <c r="F5" s="687" t="s">
        <v>1824</v>
      </c>
      <c r="G5" s="688"/>
      <c r="H5" s="688"/>
      <c r="I5" s="688"/>
      <c r="J5" s="688"/>
      <c r="K5" s="688"/>
      <c r="L5" s="688"/>
      <c r="M5" s="688"/>
      <c r="N5" s="688"/>
      <c r="O5" s="688"/>
      <c r="P5" s="688"/>
      <c r="Q5" s="23"/>
      <c r="R5" s="24"/>
    </row>
    <row r="6" spans="2:47" s="17" customFormat="1" ht="36.950000000000003" customHeight="1" x14ac:dyDescent="0.25">
      <c r="B6" s="18"/>
      <c r="C6" s="26" t="s">
        <v>59</v>
      </c>
      <c r="D6" s="20"/>
      <c r="E6" s="20"/>
      <c r="F6" s="689" t="s">
        <v>2583</v>
      </c>
      <c r="G6" s="680"/>
      <c r="H6" s="680"/>
      <c r="I6" s="680"/>
      <c r="J6" s="680"/>
      <c r="K6" s="680"/>
      <c r="L6" s="680"/>
      <c r="M6" s="680"/>
      <c r="N6" s="680"/>
      <c r="O6" s="680"/>
      <c r="P6" s="680"/>
      <c r="Q6" s="20"/>
      <c r="R6" s="19"/>
    </row>
    <row r="7" spans="2:47" s="17" customFormat="1" ht="6.95" customHeight="1" x14ac:dyDescent="0.25">
      <c r="B7" s="18"/>
      <c r="C7" s="20"/>
      <c r="D7" s="20"/>
      <c r="E7" s="20"/>
      <c r="F7" s="20"/>
      <c r="G7" s="20"/>
      <c r="H7" s="20"/>
      <c r="I7" s="20"/>
      <c r="J7" s="20"/>
      <c r="K7" s="20"/>
      <c r="L7" s="20"/>
      <c r="M7" s="20"/>
      <c r="N7" s="20"/>
      <c r="O7" s="20"/>
      <c r="P7" s="20"/>
      <c r="Q7" s="20"/>
      <c r="R7" s="19"/>
    </row>
    <row r="8" spans="2:47" s="17" customFormat="1" ht="18" customHeight="1" x14ac:dyDescent="0.25">
      <c r="B8" s="18"/>
      <c r="C8" s="21" t="s">
        <v>61</v>
      </c>
      <c r="D8" s="20"/>
      <c r="E8" s="20"/>
      <c r="F8" s="27" t="s">
        <v>62</v>
      </c>
      <c r="G8" s="20"/>
      <c r="H8" s="20"/>
      <c r="I8" s="20"/>
      <c r="J8" s="20"/>
      <c r="K8" s="21" t="s">
        <v>63</v>
      </c>
      <c r="L8" s="20"/>
      <c r="M8" s="697">
        <v>42535</v>
      </c>
      <c r="N8" s="680"/>
      <c r="O8" s="680"/>
      <c r="P8" s="680"/>
      <c r="Q8" s="20"/>
      <c r="R8" s="19"/>
    </row>
    <row r="9" spans="2:47" s="17" customFormat="1" ht="6.95" customHeight="1" x14ac:dyDescent="0.25">
      <c r="B9" s="18"/>
      <c r="C9" s="20"/>
      <c r="D9" s="20"/>
      <c r="E9" s="20"/>
      <c r="F9" s="20"/>
      <c r="G9" s="20"/>
      <c r="H9" s="20"/>
      <c r="I9" s="20"/>
      <c r="J9" s="20"/>
      <c r="K9" s="20"/>
      <c r="L9" s="20"/>
      <c r="M9" s="20"/>
      <c r="N9" s="20"/>
      <c r="O9" s="20"/>
      <c r="P9" s="20"/>
      <c r="Q9" s="20"/>
      <c r="R9" s="19"/>
    </row>
    <row r="10" spans="2:47" s="17" customFormat="1" ht="15" x14ac:dyDescent="0.25">
      <c r="B10" s="18"/>
      <c r="C10" s="21" t="s">
        <v>64</v>
      </c>
      <c r="D10" s="20"/>
      <c r="E10" s="20"/>
      <c r="F10" s="27" t="s">
        <v>65</v>
      </c>
      <c r="G10" s="20"/>
      <c r="H10" s="20"/>
      <c r="I10" s="20"/>
      <c r="J10" s="20"/>
      <c r="K10" s="21" t="s">
        <v>66</v>
      </c>
      <c r="L10" s="20"/>
      <c r="M10" s="698" t="s">
        <v>67</v>
      </c>
      <c r="N10" s="680"/>
      <c r="O10" s="680"/>
      <c r="P10" s="680"/>
      <c r="Q10" s="680"/>
      <c r="R10" s="19"/>
    </row>
    <row r="11" spans="2:47" s="17" customFormat="1" ht="14.45" customHeight="1" x14ac:dyDescent="0.25">
      <c r="B11" s="18"/>
      <c r="C11" s="21" t="s">
        <v>68</v>
      </c>
      <c r="D11" s="20"/>
      <c r="E11" s="20"/>
      <c r="F11" s="27"/>
      <c r="G11" s="20"/>
      <c r="H11" s="20"/>
      <c r="I11" s="20"/>
      <c r="J11" s="20"/>
      <c r="K11" s="21" t="s">
        <v>69</v>
      </c>
      <c r="L11" s="20"/>
      <c r="M11" s="698" t="s">
        <v>70</v>
      </c>
      <c r="N11" s="680"/>
      <c r="O11" s="680"/>
      <c r="P11" s="680"/>
      <c r="Q11" s="680"/>
      <c r="R11" s="19"/>
    </row>
    <row r="12" spans="2:47" s="17" customFormat="1" ht="10.35" customHeight="1" x14ac:dyDescent="0.25">
      <c r="B12" s="18"/>
      <c r="C12" s="20"/>
      <c r="D12" s="20"/>
      <c r="E12" s="20"/>
      <c r="F12" s="20"/>
      <c r="G12" s="20"/>
      <c r="H12" s="20"/>
      <c r="I12" s="20"/>
      <c r="J12" s="20"/>
      <c r="K12" s="20"/>
      <c r="L12" s="20"/>
      <c r="M12" s="20"/>
      <c r="N12" s="20"/>
      <c r="O12" s="20"/>
      <c r="P12" s="20"/>
      <c r="Q12" s="20"/>
      <c r="R12" s="19"/>
    </row>
    <row r="13" spans="2:47" s="17" customFormat="1" ht="29.25" customHeight="1" x14ac:dyDescent="0.25">
      <c r="B13" s="18"/>
      <c r="C13" s="694" t="s">
        <v>71</v>
      </c>
      <c r="D13" s="695"/>
      <c r="E13" s="695"/>
      <c r="F13" s="695"/>
      <c r="G13" s="695"/>
      <c r="H13" s="28"/>
      <c r="I13" s="28"/>
      <c r="J13" s="28"/>
      <c r="K13" s="28"/>
      <c r="L13" s="28"/>
      <c r="M13" s="28"/>
      <c r="N13" s="694" t="s">
        <v>72</v>
      </c>
      <c r="O13" s="680"/>
      <c r="P13" s="680"/>
      <c r="Q13" s="680"/>
      <c r="R13" s="19"/>
    </row>
    <row r="14" spans="2:47" s="17" customFormat="1" ht="10.35" customHeight="1" x14ac:dyDescent="0.25">
      <c r="B14" s="18"/>
      <c r="C14" s="20"/>
      <c r="D14" s="20"/>
      <c r="E14" s="20"/>
      <c r="F14" s="20"/>
      <c r="G14" s="20"/>
      <c r="H14" s="20"/>
      <c r="I14" s="20"/>
      <c r="J14" s="20"/>
      <c r="K14" s="20"/>
      <c r="L14" s="20"/>
      <c r="M14" s="20"/>
      <c r="N14" s="20"/>
      <c r="O14" s="20"/>
      <c r="P14" s="20"/>
      <c r="Q14" s="20"/>
      <c r="R14" s="19"/>
    </row>
    <row r="15" spans="2:47" s="17" customFormat="1" ht="29.25" customHeight="1" x14ac:dyDescent="0.25">
      <c r="B15" s="18"/>
      <c r="C15" s="29" t="s">
        <v>73</v>
      </c>
      <c r="D15" s="20"/>
      <c r="E15" s="20"/>
      <c r="F15" s="20"/>
      <c r="G15" s="20"/>
      <c r="H15" s="20"/>
      <c r="I15" s="20"/>
      <c r="J15" s="20"/>
      <c r="K15" s="20"/>
      <c r="L15" s="20"/>
      <c r="M15" s="20"/>
      <c r="N15" s="696">
        <f>N41</f>
        <v>0</v>
      </c>
      <c r="O15" s="680"/>
      <c r="P15" s="680"/>
      <c r="Q15" s="680"/>
      <c r="R15" s="19"/>
      <c r="AC15" s="80">
        <f>N15</f>
        <v>0</v>
      </c>
      <c r="AU15" s="30" t="s">
        <v>74</v>
      </c>
    </row>
    <row r="16" spans="2:47" s="35" customFormat="1" ht="24.95" customHeight="1" x14ac:dyDescent="0.25">
      <c r="B16" s="31"/>
      <c r="C16" s="32"/>
      <c r="D16" s="33" t="s">
        <v>75</v>
      </c>
      <c r="E16" s="32"/>
      <c r="F16" s="32"/>
      <c r="G16" s="32"/>
      <c r="H16" s="32"/>
      <c r="I16" s="32"/>
      <c r="J16" s="32"/>
      <c r="K16" s="32"/>
      <c r="L16" s="32"/>
      <c r="M16" s="32"/>
      <c r="N16" s="669">
        <f>N42</f>
        <v>0</v>
      </c>
      <c r="O16" s="685"/>
      <c r="P16" s="685"/>
      <c r="Q16" s="685"/>
      <c r="R16" s="34"/>
    </row>
    <row r="17" spans="2:18" s="40" customFormat="1" ht="19.899999999999999" customHeight="1" x14ac:dyDescent="0.25">
      <c r="B17" s="36"/>
      <c r="C17" s="37"/>
      <c r="D17" s="38" t="s">
        <v>76</v>
      </c>
      <c r="E17" s="37"/>
      <c r="F17" s="37"/>
      <c r="G17" s="37"/>
      <c r="H17" s="37"/>
      <c r="I17" s="37"/>
      <c r="J17" s="37"/>
      <c r="K17" s="37"/>
      <c r="L17" s="37"/>
      <c r="M17" s="37"/>
      <c r="N17" s="683">
        <f>N43</f>
        <v>0</v>
      </c>
      <c r="O17" s="684"/>
      <c r="P17" s="684"/>
      <c r="Q17" s="684"/>
      <c r="R17" s="39"/>
    </row>
    <row r="18" spans="2:18" s="40" customFormat="1" ht="19.899999999999999" customHeight="1" x14ac:dyDescent="0.25">
      <c r="B18" s="36"/>
      <c r="C18" s="37"/>
      <c r="D18" s="38" t="s">
        <v>79</v>
      </c>
      <c r="E18" s="37"/>
      <c r="F18" s="37"/>
      <c r="G18" s="37"/>
      <c r="H18" s="37"/>
      <c r="I18" s="37"/>
      <c r="J18" s="37"/>
      <c r="K18" s="37"/>
      <c r="L18" s="37"/>
      <c r="M18" s="37"/>
      <c r="N18" s="683">
        <f>N72</f>
        <v>0</v>
      </c>
      <c r="O18" s="684"/>
      <c r="P18" s="684"/>
      <c r="Q18" s="684"/>
      <c r="R18" s="39"/>
    </row>
    <row r="19" spans="2:18" s="40" customFormat="1" ht="19.899999999999999" customHeight="1" x14ac:dyDescent="0.25">
      <c r="B19" s="36"/>
      <c r="C19" s="37"/>
      <c r="D19" s="38" t="s">
        <v>80</v>
      </c>
      <c r="E19" s="37"/>
      <c r="F19" s="37"/>
      <c r="G19" s="37"/>
      <c r="H19" s="37"/>
      <c r="I19" s="37"/>
      <c r="J19" s="37"/>
      <c r="K19" s="37"/>
      <c r="L19" s="37"/>
      <c r="M19" s="37"/>
      <c r="N19" s="683">
        <f>N76</f>
        <v>0</v>
      </c>
      <c r="O19" s="684"/>
      <c r="P19" s="684"/>
      <c r="Q19" s="684"/>
      <c r="R19" s="39"/>
    </row>
    <row r="20" spans="2:18" s="40" customFormat="1" ht="19.899999999999999" customHeight="1" x14ac:dyDescent="0.25">
      <c r="B20" s="36"/>
      <c r="C20" s="37"/>
      <c r="D20" s="38" t="s">
        <v>81</v>
      </c>
      <c r="E20" s="37"/>
      <c r="F20" s="37"/>
      <c r="G20" s="37"/>
      <c r="H20" s="37"/>
      <c r="I20" s="37"/>
      <c r="J20" s="37"/>
      <c r="K20" s="37"/>
      <c r="L20" s="37"/>
      <c r="M20" s="37"/>
      <c r="N20" s="683">
        <f>N89</f>
        <v>0</v>
      </c>
      <c r="O20" s="684"/>
      <c r="P20" s="684"/>
      <c r="Q20" s="684"/>
      <c r="R20" s="39"/>
    </row>
    <row r="21" spans="2:18" s="40" customFormat="1" ht="19.899999999999999" customHeight="1" x14ac:dyDescent="0.25">
      <c r="B21" s="36"/>
      <c r="C21" s="37"/>
      <c r="D21" s="38" t="s">
        <v>1909</v>
      </c>
      <c r="E21" s="37"/>
      <c r="F21" s="37"/>
      <c r="G21" s="37"/>
      <c r="H21" s="37"/>
      <c r="I21" s="37"/>
      <c r="J21" s="37"/>
      <c r="K21" s="37"/>
      <c r="L21" s="37"/>
      <c r="M21" s="37"/>
      <c r="N21" s="683">
        <f>N110</f>
        <v>0</v>
      </c>
      <c r="O21" s="684"/>
      <c r="P21" s="684"/>
      <c r="Q21" s="684"/>
      <c r="R21" s="39"/>
    </row>
    <row r="22" spans="2:18" s="40" customFormat="1" ht="19.899999999999999" customHeight="1" x14ac:dyDescent="0.25">
      <c r="B22" s="36"/>
      <c r="C22" s="37"/>
      <c r="D22" s="38" t="s">
        <v>84</v>
      </c>
      <c r="E22" s="37"/>
      <c r="F22" s="37"/>
      <c r="G22" s="37"/>
      <c r="H22" s="37"/>
      <c r="I22" s="37"/>
      <c r="J22" s="37"/>
      <c r="K22" s="37"/>
      <c r="L22" s="37"/>
      <c r="M22" s="37"/>
      <c r="N22" s="683">
        <f>N113</f>
        <v>0</v>
      </c>
      <c r="O22" s="684"/>
      <c r="P22" s="684"/>
      <c r="Q22" s="684"/>
      <c r="R22" s="39"/>
    </row>
    <row r="23" spans="2:18" s="40" customFormat="1" ht="19.899999999999999" customHeight="1" x14ac:dyDescent="0.25">
      <c r="B23" s="36"/>
      <c r="C23" s="37"/>
      <c r="D23" s="38" t="s">
        <v>85</v>
      </c>
      <c r="E23" s="37"/>
      <c r="F23" s="37"/>
      <c r="G23" s="37"/>
      <c r="H23" s="37"/>
      <c r="I23" s="37"/>
      <c r="J23" s="37"/>
      <c r="K23" s="37"/>
      <c r="L23" s="37"/>
      <c r="M23" s="37"/>
      <c r="N23" s="683">
        <f>N129</f>
        <v>0</v>
      </c>
      <c r="O23" s="684"/>
      <c r="P23" s="684"/>
      <c r="Q23" s="684"/>
      <c r="R23" s="39"/>
    </row>
    <row r="24" spans="2:18" s="17" customFormat="1" ht="6.95" customHeight="1" x14ac:dyDescent="0.25">
      <c r="B24" s="41"/>
      <c r="C24" s="42"/>
      <c r="D24" s="42"/>
      <c r="E24" s="42"/>
      <c r="F24" s="42"/>
      <c r="G24" s="42"/>
      <c r="H24" s="42"/>
      <c r="I24" s="42"/>
      <c r="J24" s="42"/>
      <c r="K24" s="42"/>
      <c r="L24" s="42"/>
      <c r="M24" s="42"/>
      <c r="N24" s="42"/>
      <c r="O24" s="42"/>
      <c r="P24" s="42"/>
      <c r="Q24" s="42"/>
      <c r="R24" s="43"/>
    </row>
    <row r="28" spans="2:18" s="17" customFormat="1" ht="6.95" customHeight="1" x14ac:dyDescent="0.25">
      <c r="B28" s="14"/>
      <c r="C28" s="15"/>
      <c r="D28" s="15"/>
      <c r="E28" s="15"/>
      <c r="F28" s="15"/>
      <c r="G28" s="15"/>
      <c r="H28" s="15"/>
      <c r="I28" s="15"/>
      <c r="J28" s="15"/>
      <c r="K28" s="15"/>
      <c r="L28" s="15"/>
      <c r="M28" s="15"/>
      <c r="N28" s="15"/>
      <c r="O28" s="15"/>
      <c r="P28" s="15"/>
      <c r="Q28" s="15"/>
      <c r="R28" s="16"/>
    </row>
    <row r="29" spans="2:18" s="17" customFormat="1" ht="36.950000000000003" customHeight="1" x14ac:dyDescent="0.25">
      <c r="B29" s="18"/>
      <c r="C29" s="686" t="s">
        <v>100</v>
      </c>
      <c r="D29" s="680"/>
      <c r="E29" s="680"/>
      <c r="F29" s="680"/>
      <c r="G29" s="680"/>
      <c r="H29" s="680"/>
      <c r="I29" s="680"/>
      <c r="J29" s="680"/>
      <c r="K29" s="680"/>
      <c r="L29" s="680"/>
      <c r="M29" s="680"/>
      <c r="N29" s="680"/>
      <c r="O29" s="680"/>
      <c r="P29" s="680"/>
      <c r="Q29" s="680"/>
      <c r="R29" s="19"/>
    </row>
    <row r="30" spans="2:18" s="17" customFormat="1" ht="6.95" customHeight="1" x14ac:dyDescent="0.25">
      <c r="B30" s="18"/>
      <c r="C30" s="20"/>
      <c r="D30" s="20"/>
      <c r="E30" s="20"/>
      <c r="F30" s="20"/>
      <c r="G30" s="20"/>
      <c r="H30" s="20"/>
      <c r="I30" s="20"/>
      <c r="J30" s="20"/>
      <c r="K30" s="20"/>
      <c r="L30" s="20"/>
      <c r="M30" s="20"/>
      <c r="N30" s="20"/>
      <c r="O30" s="20"/>
      <c r="P30" s="20"/>
      <c r="Q30" s="20"/>
      <c r="R30" s="19"/>
    </row>
    <row r="31" spans="2:18" s="17" customFormat="1" ht="30" customHeight="1" x14ac:dyDescent="0.25">
      <c r="B31" s="18"/>
      <c r="C31" s="21" t="s">
        <v>55</v>
      </c>
      <c r="D31" s="20"/>
      <c r="E31" s="20"/>
      <c r="F31" s="687" t="s">
        <v>56</v>
      </c>
      <c r="G31" s="680"/>
      <c r="H31" s="680"/>
      <c r="I31" s="680"/>
      <c r="J31" s="680"/>
      <c r="K31" s="680"/>
      <c r="L31" s="680"/>
      <c r="M31" s="680"/>
      <c r="N31" s="680"/>
      <c r="O31" s="680"/>
      <c r="P31" s="680"/>
      <c r="Q31" s="20"/>
      <c r="R31" s="19"/>
    </row>
    <row r="32" spans="2:18" ht="30" customHeight="1" x14ac:dyDescent="0.3">
      <c r="B32" s="22"/>
      <c r="C32" s="21" t="s">
        <v>57</v>
      </c>
      <c r="D32" s="23"/>
      <c r="E32" s="23"/>
      <c r="F32" s="687" t="s">
        <v>1824</v>
      </c>
      <c r="G32" s="688"/>
      <c r="H32" s="688"/>
      <c r="I32" s="688"/>
      <c r="J32" s="688"/>
      <c r="K32" s="688"/>
      <c r="L32" s="688"/>
      <c r="M32" s="688"/>
      <c r="N32" s="688"/>
      <c r="O32" s="688"/>
      <c r="P32" s="688"/>
      <c r="Q32" s="23"/>
      <c r="R32" s="24"/>
    </row>
    <row r="33" spans="2:64" s="17" customFormat="1" ht="36.950000000000003" customHeight="1" x14ac:dyDescent="0.25">
      <c r="B33" s="18"/>
      <c r="C33" s="26" t="s">
        <v>59</v>
      </c>
      <c r="D33" s="20"/>
      <c r="E33" s="20"/>
      <c r="F33" s="689" t="s">
        <v>2583</v>
      </c>
      <c r="G33" s="680"/>
      <c r="H33" s="680"/>
      <c r="I33" s="680"/>
      <c r="J33" s="680"/>
      <c r="K33" s="680"/>
      <c r="L33" s="680"/>
      <c r="M33" s="680"/>
      <c r="N33" s="680"/>
      <c r="O33" s="680"/>
      <c r="P33" s="680"/>
      <c r="Q33" s="20"/>
      <c r="R33" s="19"/>
    </row>
    <row r="34" spans="2:64" s="17" customFormat="1" ht="6.95" customHeight="1" x14ac:dyDescent="0.25">
      <c r="B34" s="18"/>
      <c r="C34" s="20"/>
      <c r="D34" s="20"/>
      <c r="E34" s="20"/>
      <c r="F34" s="20"/>
      <c r="G34" s="20"/>
      <c r="H34" s="20"/>
      <c r="I34" s="20"/>
      <c r="J34" s="20"/>
      <c r="K34" s="20"/>
      <c r="L34" s="20"/>
      <c r="M34" s="20"/>
      <c r="N34" s="20"/>
      <c r="O34" s="20"/>
      <c r="P34" s="20"/>
      <c r="Q34" s="20"/>
      <c r="R34" s="19"/>
    </row>
    <row r="35" spans="2:64" s="17" customFormat="1" ht="18" customHeight="1" x14ac:dyDescent="0.25">
      <c r="B35" s="18"/>
      <c r="C35" s="21" t="s">
        <v>61</v>
      </c>
      <c r="D35" s="20"/>
      <c r="E35" s="20"/>
      <c r="F35" s="27" t="s">
        <v>62</v>
      </c>
      <c r="G35" s="20"/>
      <c r="H35" s="20"/>
      <c r="I35" s="20"/>
      <c r="J35" s="20"/>
      <c r="K35" s="21" t="s">
        <v>63</v>
      </c>
      <c r="L35" s="20"/>
      <c r="M35" s="697">
        <v>42535</v>
      </c>
      <c r="N35" s="680"/>
      <c r="O35" s="680"/>
      <c r="P35" s="680"/>
      <c r="Q35" s="20"/>
      <c r="R35" s="19"/>
    </row>
    <row r="36" spans="2:64" s="17" customFormat="1" ht="6.95" customHeight="1" x14ac:dyDescent="0.25">
      <c r="B36" s="18"/>
      <c r="C36" s="20"/>
      <c r="D36" s="20"/>
      <c r="E36" s="20"/>
      <c r="F36" s="20"/>
      <c r="G36" s="20"/>
      <c r="H36" s="20"/>
      <c r="I36" s="20"/>
      <c r="J36" s="20"/>
      <c r="K36" s="20"/>
      <c r="L36" s="20"/>
      <c r="M36" s="20"/>
      <c r="N36" s="20"/>
      <c r="O36" s="20"/>
      <c r="P36" s="20"/>
      <c r="Q36" s="20"/>
      <c r="R36" s="19"/>
    </row>
    <row r="37" spans="2:64" s="17" customFormat="1" ht="15" x14ac:dyDescent="0.25">
      <c r="B37" s="18"/>
      <c r="C37" s="21" t="s">
        <v>64</v>
      </c>
      <c r="D37" s="20"/>
      <c r="E37" s="20"/>
      <c r="F37" s="27" t="s">
        <v>65</v>
      </c>
      <c r="G37" s="20"/>
      <c r="H37" s="20"/>
      <c r="I37" s="20"/>
      <c r="J37" s="20"/>
      <c r="K37" s="21" t="s">
        <v>66</v>
      </c>
      <c r="L37" s="20"/>
      <c r="M37" s="698" t="s">
        <v>67</v>
      </c>
      <c r="N37" s="680"/>
      <c r="O37" s="680"/>
      <c r="P37" s="680"/>
      <c r="Q37" s="680"/>
      <c r="R37" s="19"/>
    </row>
    <row r="38" spans="2:64" s="17" customFormat="1" ht="14.45" customHeight="1" x14ac:dyDescent="0.25">
      <c r="B38" s="18"/>
      <c r="C38" s="21" t="s">
        <v>68</v>
      </c>
      <c r="D38" s="20"/>
      <c r="E38" s="20"/>
      <c r="F38" s="27"/>
      <c r="G38" s="20"/>
      <c r="H38" s="20"/>
      <c r="I38" s="20"/>
      <c r="J38" s="20"/>
      <c r="K38" s="21" t="s">
        <v>69</v>
      </c>
      <c r="L38" s="20"/>
      <c r="M38" s="698" t="s">
        <v>70</v>
      </c>
      <c r="N38" s="680"/>
      <c r="O38" s="680"/>
      <c r="P38" s="680"/>
      <c r="Q38" s="680"/>
      <c r="R38" s="19"/>
    </row>
    <row r="39" spans="2:64" s="17" customFormat="1" ht="10.35" customHeight="1" x14ac:dyDescent="0.25">
      <c r="B39" s="18"/>
      <c r="C39" s="20"/>
      <c r="D39" s="20"/>
      <c r="E39" s="20"/>
      <c r="F39" s="20"/>
      <c r="G39" s="20"/>
      <c r="H39" s="20"/>
      <c r="I39" s="20"/>
      <c r="J39" s="20"/>
      <c r="K39" s="20"/>
      <c r="L39" s="20"/>
      <c r="M39" s="20"/>
      <c r="N39" s="20"/>
      <c r="O39" s="20"/>
      <c r="P39" s="20"/>
      <c r="Q39" s="20"/>
      <c r="R39" s="19"/>
    </row>
    <row r="40" spans="2:64" s="48" customFormat="1" ht="29.25" customHeight="1" x14ac:dyDescent="0.25">
      <c r="B40" s="44"/>
      <c r="C40" s="45" t="s">
        <v>101</v>
      </c>
      <c r="D40" s="46" t="s">
        <v>102</v>
      </c>
      <c r="E40" s="46" t="s">
        <v>103</v>
      </c>
      <c r="F40" s="690" t="s">
        <v>104</v>
      </c>
      <c r="G40" s="691"/>
      <c r="H40" s="691"/>
      <c r="I40" s="691"/>
      <c r="J40" s="46" t="s">
        <v>105</v>
      </c>
      <c r="K40" s="46" t="s">
        <v>106</v>
      </c>
      <c r="L40" s="692" t="s">
        <v>107</v>
      </c>
      <c r="M40" s="691"/>
      <c r="N40" s="690" t="s">
        <v>72</v>
      </c>
      <c r="O40" s="691"/>
      <c r="P40" s="691"/>
      <c r="Q40" s="693"/>
      <c r="R40" s="47"/>
      <c r="T40" s="49" t="s">
        <v>108</v>
      </c>
      <c r="U40" s="50" t="s">
        <v>109</v>
      </c>
      <c r="V40" s="50" t="s">
        <v>110</v>
      </c>
      <c r="W40" s="50" t="s">
        <v>111</v>
      </c>
      <c r="X40" s="50" t="s">
        <v>112</v>
      </c>
      <c r="Y40" s="50" t="s">
        <v>113</v>
      </c>
      <c r="Z40" s="50" t="s">
        <v>114</v>
      </c>
      <c r="AA40" s="51" t="s">
        <v>115</v>
      </c>
    </row>
    <row r="41" spans="2:64" s="17" customFormat="1" ht="29.25" customHeight="1" x14ac:dyDescent="0.35">
      <c r="B41" s="18"/>
      <c r="C41" s="52" t="s">
        <v>116</v>
      </c>
      <c r="D41" s="20"/>
      <c r="E41" s="20"/>
      <c r="F41" s="20"/>
      <c r="G41" s="20"/>
      <c r="H41" s="20"/>
      <c r="I41" s="20"/>
      <c r="J41" s="20"/>
      <c r="K41" s="20"/>
      <c r="L41" s="20"/>
      <c r="M41" s="20"/>
      <c r="N41" s="674">
        <f>BK41</f>
        <v>0</v>
      </c>
      <c r="O41" s="675"/>
      <c r="P41" s="675"/>
      <c r="Q41" s="675"/>
      <c r="R41" s="19"/>
      <c r="T41" s="53"/>
      <c r="U41" s="54"/>
      <c r="V41" s="54"/>
      <c r="W41" s="55">
        <f>W42</f>
        <v>21.172089000000003</v>
      </c>
      <c r="X41" s="54"/>
      <c r="Y41" s="55">
        <f>Y42</f>
        <v>3.1784400000000002</v>
      </c>
      <c r="Z41" s="54"/>
      <c r="AA41" s="56">
        <f>AA42</f>
        <v>5.6440000000000001</v>
      </c>
      <c r="AT41" s="30" t="s">
        <v>117</v>
      </c>
      <c r="AU41" s="30" t="s">
        <v>74</v>
      </c>
      <c r="BK41" s="57">
        <f>BK42</f>
        <v>0</v>
      </c>
    </row>
    <row r="42" spans="2:64" s="62" customFormat="1" ht="37.35" customHeight="1" x14ac:dyDescent="0.35">
      <c r="B42" s="58"/>
      <c r="C42" s="59"/>
      <c r="D42" s="60" t="s">
        <v>75</v>
      </c>
      <c r="E42" s="60"/>
      <c r="F42" s="60"/>
      <c r="G42" s="60"/>
      <c r="H42" s="60"/>
      <c r="I42" s="60"/>
      <c r="J42" s="60"/>
      <c r="K42" s="60"/>
      <c r="L42" s="60"/>
      <c r="M42" s="60"/>
      <c r="N42" s="668">
        <f>BK42</f>
        <v>0</v>
      </c>
      <c r="O42" s="669"/>
      <c r="P42" s="669"/>
      <c r="Q42" s="669"/>
      <c r="R42" s="61"/>
      <c r="T42" s="63"/>
      <c r="U42" s="59"/>
      <c r="V42" s="59"/>
      <c r="W42" s="64">
        <f>W43+W72+W76+W89+W110+W113+W129</f>
        <v>21.172089000000003</v>
      </c>
      <c r="X42" s="59"/>
      <c r="Y42" s="64">
        <f>Y43+Y72+Y76+Y89+Y110+Y113+Y129</f>
        <v>3.1784400000000002</v>
      </c>
      <c r="Z42" s="59"/>
      <c r="AA42" s="65">
        <f>AA43+AA72+AA76+AA89+AA110+AA113+AA129</f>
        <v>5.6440000000000001</v>
      </c>
      <c r="AR42" s="66" t="s">
        <v>118</v>
      </c>
      <c r="AT42" s="67" t="s">
        <v>117</v>
      </c>
      <c r="AU42" s="67" t="s">
        <v>119</v>
      </c>
      <c r="AY42" s="66" t="s">
        <v>120</v>
      </c>
      <c r="BK42" s="68">
        <f>BK43+BK72+BK76+BK89+BK110+BK113+BK129</f>
        <v>0</v>
      </c>
    </row>
    <row r="43" spans="2:64" s="62" customFormat="1" ht="19.899999999999999" customHeight="1" x14ac:dyDescent="0.3">
      <c r="B43" s="58"/>
      <c r="C43" s="59"/>
      <c r="D43" s="69" t="s">
        <v>76</v>
      </c>
      <c r="E43" s="69"/>
      <c r="F43" s="69"/>
      <c r="G43" s="69"/>
      <c r="H43" s="69"/>
      <c r="I43" s="69"/>
      <c r="J43" s="69"/>
      <c r="K43" s="69"/>
      <c r="L43" s="69"/>
      <c r="M43" s="69"/>
      <c r="N43" s="659">
        <f>BK43</f>
        <v>0</v>
      </c>
      <c r="O43" s="660"/>
      <c r="P43" s="660"/>
      <c r="Q43" s="660"/>
      <c r="R43" s="61"/>
      <c r="T43" s="63"/>
      <c r="U43" s="59"/>
      <c r="V43" s="59"/>
      <c r="W43" s="64">
        <f>SUM(W44:W71)</f>
        <v>4.8436940000000002</v>
      </c>
      <c r="X43" s="59"/>
      <c r="Y43" s="64">
        <f>SUM(Y44:Y71)</f>
        <v>1.8260000000000001</v>
      </c>
      <c r="Z43" s="59"/>
      <c r="AA43" s="65">
        <f>SUM(AA44:AA71)</f>
        <v>0</v>
      </c>
      <c r="AR43" s="66" t="s">
        <v>118</v>
      </c>
      <c r="AT43" s="67" t="s">
        <v>117</v>
      </c>
      <c r="AU43" s="67" t="s">
        <v>118</v>
      </c>
      <c r="AY43" s="66" t="s">
        <v>120</v>
      </c>
      <c r="BK43" s="68">
        <f>SUM(BK44:BK71)</f>
        <v>0</v>
      </c>
    </row>
    <row r="44" spans="2:64" s="17" customFormat="1" ht="31.5" customHeight="1" x14ac:dyDescent="0.25">
      <c r="B44" s="70"/>
      <c r="C44" s="71" t="s">
        <v>118</v>
      </c>
      <c r="D44" s="71" t="s">
        <v>121</v>
      </c>
      <c r="E44" s="72" t="s">
        <v>1826</v>
      </c>
      <c r="F44" s="671" t="s">
        <v>1827</v>
      </c>
      <c r="G44" s="667"/>
      <c r="H44" s="667"/>
      <c r="I44" s="667"/>
      <c r="J44" s="73" t="s">
        <v>134</v>
      </c>
      <c r="K44" s="74">
        <v>1.9039999999999999</v>
      </c>
      <c r="L44" s="666"/>
      <c r="M44" s="667"/>
      <c r="N44" s="666">
        <f>ROUND(L44*K44,2)</f>
        <v>0</v>
      </c>
      <c r="O44" s="667"/>
      <c r="P44" s="667"/>
      <c r="Q44" s="667"/>
      <c r="R44" s="75"/>
      <c r="T44" s="76" t="s">
        <v>125</v>
      </c>
      <c r="U44" s="77" t="s">
        <v>126</v>
      </c>
      <c r="V44" s="78">
        <v>0.78100000000000003</v>
      </c>
      <c r="W44" s="78">
        <f>V44*K44</f>
        <v>1.4870239999999999</v>
      </c>
      <c r="X44" s="78">
        <v>0</v>
      </c>
      <c r="Y44" s="78">
        <f>X44*K44</f>
        <v>0</v>
      </c>
      <c r="Z44" s="78">
        <v>0</v>
      </c>
      <c r="AA44" s="79">
        <f>Z44*K44</f>
        <v>0</v>
      </c>
      <c r="AR44" s="30" t="s">
        <v>127</v>
      </c>
      <c r="AT44" s="30" t="s">
        <v>121</v>
      </c>
      <c r="AU44" s="30" t="s">
        <v>128</v>
      </c>
      <c r="AY44" s="30" t="s">
        <v>120</v>
      </c>
      <c r="BE44" s="80">
        <f>IF(U44="základní",N44,0)</f>
        <v>0</v>
      </c>
      <c r="BF44" s="80">
        <f>IF(U44="snížená",N44,0)</f>
        <v>0</v>
      </c>
      <c r="BG44" s="80">
        <f>IF(U44="zákl. přenesená",N44,0)</f>
        <v>0</v>
      </c>
      <c r="BH44" s="80">
        <f>IF(U44="sníž. přenesená",N44,0)</f>
        <v>0</v>
      </c>
      <c r="BI44" s="80">
        <f>IF(U44="nulová",N44,0)</f>
        <v>0</v>
      </c>
      <c r="BJ44" s="30" t="s">
        <v>118</v>
      </c>
      <c r="BK44" s="80">
        <f>ROUND(L44*K44,2)</f>
        <v>0</v>
      </c>
      <c r="BL44" s="30" t="s">
        <v>127</v>
      </c>
    </row>
    <row r="45" spans="2:64" s="86" customFormat="1" ht="22.5" customHeight="1" x14ac:dyDescent="0.25">
      <c r="B45" s="81"/>
      <c r="C45" s="82"/>
      <c r="D45" s="82"/>
      <c r="E45" s="83" t="s">
        <v>125</v>
      </c>
      <c r="F45" s="661" t="s">
        <v>2584</v>
      </c>
      <c r="G45" s="662"/>
      <c r="H45" s="662"/>
      <c r="I45" s="662"/>
      <c r="J45" s="82"/>
      <c r="K45" s="84">
        <v>2.72</v>
      </c>
      <c r="L45" s="82"/>
      <c r="M45" s="82"/>
      <c r="N45" s="82"/>
      <c r="O45" s="82"/>
      <c r="P45" s="82"/>
      <c r="Q45" s="82"/>
      <c r="R45" s="85"/>
      <c r="T45" s="87"/>
      <c r="U45" s="82"/>
      <c r="V45" s="82"/>
      <c r="W45" s="82"/>
      <c r="X45" s="82"/>
      <c r="Y45" s="82"/>
      <c r="Z45" s="82"/>
      <c r="AA45" s="88"/>
      <c r="AT45" s="89" t="s">
        <v>130</v>
      </c>
      <c r="AU45" s="89" t="s">
        <v>128</v>
      </c>
      <c r="AV45" s="86" t="s">
        <v>128</v>
      </c>
      <c r="AW45" s="86" t="s">
        <v>131</v>
      </c>
      <c r="AX45" s="86" t="s">
        <v>119</v>
      </c>
      <c r="AY45" s="89" t="s">
        <v>120</v>
      </c>
    </row>
    <row r="46" spans="2:64" s="86" customFormat="1" ht="31.5" customHeight="1" x14ac:dyDescent="0.25">
      <c r="B46" s="81"/>
      <c r="C46" s="82"/>
      <c r="D46" s="82"/>
      <c r="E46" s="83" t="s">
        <v>125</v>
      </c>
      <c r="F46" s="663" t="s">
        <v>2585</v>
      </c>
      <c r="G46" s="662"/>
      <c r="H46" s="662"/>
      <c r="I46" s="662"/>
      <c r="J46" s="82"/>
      <c r="K46" s="84">
        <v>-0.81599999999999995</v>
      </c>
      <c r="L46" s="82"/>
      <c r="M46" s="82"/>
      <c r="N46" s="82"/>
      <c r="O46" s="82"/>
      <c r="P46" s="82"/>
      <c r="Q46" s="82"/>
      <c r="R46" s="85"/>
      <c r="T46" s="87"/>
      <c r="U46" s="82"/>
      <c r="V46" s="82"/>
      <c r="W46" s="82"/>
      <c r="X46" s="82"/>
      <c r="Y46" s="82"/>
      <c r="Z46" s="82"/>
      <c r="AA46" s="88"/>
      <c r="AT46" s="89" t="s">
        <v>130</v>
      </c>
      <c r="AU46" s="89" t="s">
        <v>128</v>
      </c>
      <c r="AV46" s="86" t="s">
        <v>128</v>
      </c>
      <c r="AW46" s="86" t="s">
        <v>131</v>
      </c>
      <c r="AX46" s="86" t="s">
        <v>119</v>
      </c>
      <c r="AY46" s="89" t="s">
        <v>120</v>
      </c>
    </row>
    <row r="47" spans="2:64" s="95" customFormat="1" ht="22.5" customHeight="1" x14ac:dyDescent="0.25">
      <c r="B47" s="90"/>
      <c r="C47" s="91"/>
      <c r="D47" s="91"/>
      <c r="E47" s="92" t="s">
        <v>125</v>
      </c>
      <c r="F47" s="664" t="s">
        <v>146</v>
      </c>
      <c r="G47" s="665"/>
      <c r="H47" s="665"/>
      <c r="I47" s="665"/>
      <c r="J47" s="91"/>
      <c r="K47" s="93">
        <v>1.9039999999999999</v>
      </c>
      <c r="L47" s="91"/>
      <c r="M47" s="91"/>
      <c r="N47" s="91"/>
      <c r="O47" s="91"/>
      <c r="P47" s="91"/>
      <c r="Q47" s="91"/>
      <c r="R47" s="94"/>
      <c r="T47" s="96"/>
      <c r="U47" s="91"/>
      <c r="V47" s="91"/>
      <c r="W47" s="91"/>
      <c r="X47" s="91"/>
      <c r="Y47" s="91"/>
      <c r="Z47" s="91"/>
      <c r="AA47" s="97"/>
      <c r="AT47" s="98" t="s">
        <v>130</v>
      </c>
      <c r="AU47" s="98" t="s">
        <v>128</v>
      </c>
      <c r="AV47" s="95" t="s">
        <v>127</v>
      </c>
      <c r="AW47" s="95" t="s">
        <v>131</v>
      </c>
      <c r="AX47" s="95" t="s">
        <v>118</v>
      </c>
      <c r="AY47" s="98" t="s">
        <v>120</v>
      </c>
    </row>
    <row r="48" spans="2:64" s="17" customFormat="1" ht="44.25" customHeight="1" x14ac:dyDescent="0.25">
      <c r="B48" s="70"/>
      <c r="C48" s="71" t="s">
        <v>128</v>
      </c>
      <c r="D48" s="71" t="s">
        <v>121</v>
      </c>
      <c r="E48" s="72" t="s">
        <v>164</v>
      </c>
      <c r="F48" s="671" t="s">
        <v>165</v>
      </c>
      <c r="G48" s="667"/>
      <c r="H48" s="667"/>
      <c r="I48" s="667"/>
      <c r="J48" s="73" t="s">
        <v>134</v>
      </c>
      <c r="K48" s="74">
        <v>0.81599999999999995</v>
      </c>
      <c r="L48" s="666"/>
      <c r="M48" s="667"/>
      <c r="N48" s="666">
        <f>ROUND(L48*K48,2)</f>
        <v>0</v>
      </c>
      <c r="O48" s="667"/>
      <c r="P48" s="667"/>
      <c r="Q48" s="667"/>
      <c r="R48" s="75"/>
      <c r="T48" s="76" t="s">
        <v>125</v>
      </c>
      <c r="U48" s="77" t="s">
        <v>126</v>
      </c>
      <c r="V48" s="78">
        <v>1.6930000000000001</v>
      </c>
      <c r="W48" s="78">
        <f>V48*K48</f>
        <v>1.381488</v>
      </c>
      <c r="X48" s="78">
        <v>0</v>
      </c>
      <c r="Y48" s="78">
        <f>X48*K48</f>
        <v>0</v>
      </c>
      <c r="Z48" s="78">
        <v>0</v>
      </c>
      <c r="AA48" s="79">
        <f>Z48*K48</f>
        <v>0</v>
      </c>
      <c r="AR48" s="30" t="s">
        <v>127</v>
      </c>
      <c r="AT48" s="30" t="s">
        <v>121</v>
      </c>
      <c r="AU48" s="30" t="s">
        <v>128</v>
      </c>
      <c r="AY48" s="30" t="s">
        <v>120</v>
      </c>
      <c r="BE48" s="80">
        <f>IF(U48="základní",N48,0)</f>
        <v>0</v>
      </c>
      <c r="BF48" s="80">
        <f>IF(U48="snížená",N48,0)</f>
        <v>0</v>
      </c>
      <c r="BG48" s="80">
        <f>IF(U48="zákl. přenesená",N48,0)</f>
        <v>0</v>
      </c>
      <c r="BH48" s="80">
        <f>IF(U48="sníž. přenesená",N48,0)</f>
        <v>0</v>
      </c>
      <c r="BI48" s="80">
        <f>IF(U48="nulová",N48,0)</f>
        <v>0</v>
      </c>
      <c r="BJ48" s="30" t="s">
        <v>118</v>
      </c>
      <c r="BK48" s="80">
        <f>ROUND(L48*K48,2)</f>
        <v>0</v>
      </c>
      <c r="BL48" s="30" t="s">
        <v>127</v>
      </c>
    </row>
    <row r="49" spans="2:64" s="86" customFormat="1" ht="22.5" customHeight="1" x14ac:dyDescent="0.25">
      <c r="B49" s="81"/>
      <c r="C49" s="82"/>
      <c r="D49" s="82"/>
      <c r="E49" s="83" t="s">
        <v>125</v>
      </c>
      <c r="F49" s="661" t="s">
        <v>2586</v>
      </c>
      <c r="G49" s="662"/>
      <c r="H49" s="662"/>
      <c r="I49" s="662"/>
      <c r="J49" s="82"/>
      <c r="K49" s="84">
        <v>0.81599999999999995</v>
      </c>
      <c r="L49" s="82"/>
      <c r="M49" s="82"/>
      <c r="N49" s="82"/>
      <c r="O49" s="82"/>
      <c r="P49" s="82"/>
      <c r="Q49" s="82"/>
      <c r="R49" s="85"/>
      <c r="T49" s="87"/>
      <c r="U49" s="82"/>
      <c r="V49" s="82"/>
      <c r="W49" s="82"/>
      <c r="X49" s="82"/>
      <c r="Y49" s="82"/>
      <c r="Z49" s="82"/>
      <c r="AA49" s="88"/>
      <c r="AT49" s="89" t="s">
        <v>130</v>
      </c>
      <c r="AU49" s="89" t="s">
        <v>128</v>
      </c>
      <c r="AV49" s="86" t="s">
        <v>128</v>
      </c>
      <c r="AW49" s="86" t="s">
        <v>131</v>
      </c>
      <c r="AX49" s="86" t="s">
        <v>118</v>
      </c>
      <c r="AY49" s="89" t="s">
        <v>120</v>
      </c>
    </row>
    <row r="50" spans="2:64" s="17" customFormat="1" ht="31.5" customHeight="1" x14ac:dyDescent="0.25">
      <c r="B50" s="70"/>
      <c r="C50" s="71" t="s">
        <v>136</v>
      </c>
      <c r="D50" s="71" t="s">
        <v>121</v>
      </c>
      <c r="E50" s="72" t="s">
        <v>216</v>
      </c>
      <c r="F50" s="671" t="s">
        <v>217</v>
      </c>
      <c r="G50" s="667"/>
      <c r="H50" s="667"/>
      <c r="I50" s="667"/>
      <c r="J50" s="73" t="s">
        <v>134</v>
      </c>
      <c r="K50" s="74">
        <v>2.72</v>
      </c>
      <c r="L50" s="666"/>
      <c r="M50" s="667"/>
      <c r="N50" s="666">
        <f>ROUND(L50*K50,2)</f>
        <v>0</v>
      </c>
      <c r="O50" s="667"/>
      <c r="P50" s="667"/>
      <c r="Q50" s="667"/>
      <c r="R50" s="75"/>
      <c r="T50" s="76" t="s">
        <v>125</v>
      </c>
      <c r="U50" s="77" t="s">
        <v>126</v>
      </c>
      <c r="V50" s="78">
        <v>0.34499999999999997</v>
      </c>
      <c r="W50" s="78">
        <f>V50*K50</f>
        <v>0.93840000000000001</v>
      </c>
      <c r="X50" s="78">
        <v>0</v>
      </c>
      <c r="Y50" s="78">
        <f>X50*K50</f>
        <v>0</v>
      </c>
      <c r="Z50" s="78">
        <v>0</v>
      </c>
      <c r="AA50" s="79">
        <f>Z50*K50</f>
        <v>0</v>
      </c>
      <c r="AR50" s="30" t="s">
        <v>127</v>
      </c>
      <c r="AT50" s="30" t="s">
        <v>121</v>
      </c>
      <c r="AU50" s="30" t="s">
        <v>128</v>
      </c>
      <c r="AY50" s="30" t="s">
        <v>120</v>
      </c>
      <c r="BE50" s="80">
        <f>IF(U50="základní",N50,0)</f>
        <v>0</v>
      </c>
      <c r="BF50" s="80">
        <f>IF(U50="snížená",N50,0)</f>
        <v>0</v>
      </c>
      <c r="BG50" s="80">
        <f>IF(U50="zákl. přenesená",N50,0)</f>
        <v>0</v>
      </c>
      <c r="BH50" s="80">
        <f>IF(U50="sníž. přenesená",N50,0)</f>
        <v>0</v>
      </c>
      <c r="BI50" s="80">
        <f>IF(U50="nulová",N50,0)</f>
        <v>0</v>
      </c>
      <c r="BJ50" s="30" t="s">
        <v>118</v>
      </c>
      <c r="BK50" s="80">
        <f>ROUND(L50*K50,2)</f>
        <v>0</v>
      </c>
      <c r="BL50" s="30" t="s">
        <v>127</v>
      </c>
    </row>
    <row r="51" spans="2:64" s="86" customFormat="1" ht="22.5" customHeight="1" x14ac:dyDescent="0.25">
      <c r="B51" s="81"/>
      <c r="C51" s="82"/>
      <c r="D51" s="82"/>
      <c r="E51" s="83" t="s">
        <v>125</v>
      </c>
      <c r="F51" s="661" t="s">
        <v>2587</v>
      </c>
      <c r="G51" s="662"/>
      <c r="H51" s="662"/>
      <c r="I51" s="662"/>
      <c r="J51" s="82"/>
      <c r="K51" s="84">
        <v>1.9039999999999999</v>
      </c>
      <c r="L51" s="82"/>
      <c r="M51" s="82"/>
      <c r="N51" s="82"/>
      <c r="O51" s="82"/>
      <c r="P51" s="82"/>
      <c r="Q51" s="82"/>
      <c r="R51" s="85"/>
      <c r="T51" s="87"/>
      <c r="U51" s="82"/>
      <c r="V51" s="82"/>
      <c r="W51" s="82"/>
      <c r="X51" s="82"/>
      <c r="Y51" s="82"/>
      <c r="Z51" s="82"/>
      <c r="AA51" s="88"/>
      <c r="AT51" s="89" t="s">
        <v>130</v>
      </c>
      <c r="AU51" s="89" t="s">
        <v>128</v>
      </c>
      <c r="AV51" s="86" t="s">
        <v>128</v>
      </c>
      <c r="AW51" s="86" t="s">
        <v>131</v>
      </c>
      <c r="AX51" s="86" t="s">
        <v>119</v>
      </c>
      <c r="AY51" s="89" t="s">
        <v>120</v>
      </c>
    </row>
    <row r="52" spans="2:64" s="86" customFormat="1" ht="22.5" customHeight="1" x14ac:dyDescent="0.25">
      <c r="B52" s="81"/>
      <c r="C52" s="82"/>
      <c r="D52" s="82"/>
      <c r="E52" s="83" t="s">
        <v>125</v>
      </c>
      <c r="F52" s="663" t="s">
        <v>2588</v>
      </c>
      <c r="G52" s="662"/>
      <c r="H52" s="662"/>
      <c r="I52" s="662"/>
      <c r="J52" s="82"/>
      <c r="K52" s="84">
        <v>0.81599999999999995</v>
      </c>
      <c r="L52" s="82"/>
      <c r="M52" s="82"/>
      <c r="N52" s="82"/>
      <c r="O52" s="82"/>
      <c r="P52" s="82"/>
      <c r="Q52" s="82"/>
      <c r="R52" s="85"/>
      <c r="T52" s="87"/>
      <c r="U52" s="82"/>
      <c r="V52" s="82"/>
      <c r="W52" s="82"/>
      <c r="X52" s="82"/>
      <c r="Y52" s="82"/>
      <c r="Z52" s="82"/>
      <c r="AA52" s="88"/>
      <c r="AT52" s="89" t="s">
        <v>130</v>
      </c>
      <c r="AU52" s="89" t="s">
        <v>128</v>
      </c>
      <c r="AV52" s="86" t="s">
        <v>128</v>
      </c>
      <c r="AW52" s="86" t="s">
        <v>131</v>
      </c>
      <c r="AX52" s="86" t="s">
        <v>119</v>
      </c>
      <c r="AY52" s="89" t="s">
        <v>120</v>
      </c>
    </row>
    <row r="53" spans="2:64" s="95" customFormat="1" ht="22.5" customHeight="1" x14ac:dyDescent="0.25">
      <c r="B53" s="90"/>
      <c r="C53" s="91"/>
      <c r="D53" s="91"/>
      <c r="E53" s="92" t="s">
        <v>125</v>
      </c>
      <c r="F53" s="664" t="s">
        <v>146</v>
      </c>
      <c r="G53" s="665"/>
      <c r="H53" s="665"/>
      <c r="I53" s="665"/>
      <c r="J53" s="91"/>
      <c r="K53" s="93">
        <v>2.72</v>
      </c>
      <c r="L53" s="91"/>
      <c r="M53" s="91"/>
      <c r="N53" s="91"/>
      <c r="O53" s="91"/>
      <c r="P53" s="91"/>
      <c r="Q53" s="91"/>
      <c r="R53" s="94"/>
      <c r="T53" s="96"/>
      <c r="U53" s="91"/>
      <c r="V53" s="91"/>
      <c r="W53" s="91"/>
      <c r="X53" s="91"/>
      <c r="Y53" s="91"/>
      <c r="Z53" s="91"/>
      <c r="AA53" s="97"/>
      <c r="AT53" s="98" t="s">
        <v>130</v>
      </c>
      <c r="AU53" s="98" t="s">
        <v>128</v>
      </c>
      <c r="AV53" s="95" t="s">
        <v>127</v>
      </c>
      <c r="AW53" s="95" t="s">
        <v>131</v>
      </c>
      <c r="AX53" s="95" t="s">
        <v>118</v>
      </c>
      <c r="AY53" s="98" t="s">
        <v>120</v>
      </c>
    </row>
    <row r="54" spans="2:64" s="17" customFormat="1" ht="31.5" customHeight="1" x14ac:dyDescent="0.25">
      <c r="B54" s="70"/>
      <c r="C54" s="71" t="s">
        <v>127</v>
      </c>
      <c r="D54" s="71" t="s">
        <v>121</v>
      </c>
      <c r="E54" s="72" t="s">
        <v>1835</v>
      </c>
      <c r="F54" s="671" t="s">
        <v>1836</v>
      </c>
      <c r="G54" s="667"/>
      <c r="H54" s="667"/>
      <c r="I54" s="667"/>
      <c r="J54" s="73" t="s">
        <v>134</v>
      </c>
      <c r="K54" s="74">
        <v>3.536</v>
      </c>
      <c r="L54" s="666"/>
      <c r="M54" s="667"/>
      <c r="N54" s="666">
        <f>ROUND(L54*K54,2)</f>
        <v>0</v>
      </c>
      <c r="O54" s="667"/>
      <c r="P54" s="667"/>
      <c r="Q54" s="667"/>
      <c r="R54" s="75"/>
      <c r="T54" s="76" t="s">
        <v>125</v>
      </c>
      <c r="U54" s="77" t="s">
        <v>126</v>
      </c>
      <c r="V54" s="78">
        <v>0.19900000000000001</v>
      </c>
      <c r="W54" s="78">
        <f>V54*K54</f>
        <v>0.70366400000000007</v>
      </c>
      <c r="X54" s="78">
        <v>0</v>
      </c>
      <c r="Y54" s="78">
        <f>X54*K54</f>
        <v>0</v>
      </c>
      <c r="Z54" s="78">
        <v>0</v>
      </c>
      <c r="AA54" s="79">
        <f>Z54*K54</f>
        <v>0</v>
      </c>
      <c r="AR54" s="30" t="s">
        <v>127</v>
      </c>
      <c r="AT54" s="30" t="s">
        <v>121</v>
      </c>
      <c r="AU54" s="30" t="s">
        <v>128</v>
      </c>
      <c r="AY54" s="30" t="s">
        <v>120</v>
      </c>
      <c r="BE54" s="80">
        <f>IF(U54="základní",N54,0)</f>
        <v>0</v>
      </c>
      <c r="BF54" s="80">
        <f>IF(U54="snížená",N54,0)</f>
        <v>0</v>
      </c>
      <c r="BG54" s="80">
        <f>IF(U54="zákl. přenesená",N54,0)</f>
        <v>0</v>
      </c>
      <c r="BH54" s="80">
        <f>IF(U54="sníž. přenesená",N54,0)</f>
        <v>0</v>
      </c>
      <c r="BI54" s="80">
        <f>IF(U54="nulová",N54,0)</f>
        <v>0</v>
      </c>
      <c r="BJ54" s="30" t="s">
        <v>118</v>
      </c>
      <c r="BK54" s="80">
        <f>ROUND(L54*K54,2)</f>
        <v>0</v>
      </c>
      <c r="BL54" s="30" t="s">
        <v>127</v>
      </c>
    </row>
    <row r="55" spans="2:64" s="17" customFormat="1" ht="30" customHeight="1" x14ac:dyDescent="0.25">
      <c r="B55" s="18"/>
      <c r="C55" s="20"/>
      <c r="D55" s="20"/>
      <c r="E55" s="20"/>
      <c r="F55" s="679" t="s">
        <v>1837</v>
      </c>
      <c r="G55" s="680"/>
      <c r="H55" s="680"/>
      <c r="I55" s="680"/>
      <c r="J55" s="20"/>
      <c r="K55" s="20"/>
      <c r="L55" s="20"/>
      <c r="M55" s="20"/>
      <c r="N55" s="20"/>
      <c r="O55" s="20"/>
      <c r="P55" s="20"/>
      <c r="Q55" s="20"/>
      <c r="R55" s="19"/>
      <c r="T55" s="99"/>
      <c r="U55" s="20"/>
      <c r="V55" s="20"/>
      <c r="W55" s="20"/>
      <c r="X55" s="20"/>
      <c r="Y55" s="20"/>
      <c r="Z55" s="20"/>
      <c r="AA55" s="100"/>
      <c r="AT55" s="30" t="s">
        <v>193</v>
      </c>
      <c r="AU55" s="30" t="s">
        <v>128</v>
      </c>
    </row>
    <row r="56" spans="2:64" s="109" customFormat="1" ht="22.5" customHeight="1" x14ac:dyDescent="0.25">
      <c r="B56" s="105"/>
      <c r="C56" s="106"/>
      <c r="D56" s="106"/>
      <c r="E56" s="107" t="s">
        <v>125</v>
      </c>
      <c r="F56" s="676" t="s">
        <v>1838</v>
      </c>
      <c r="G56" s="673"/>
      <c r="H56" s="673"/>
      <c r="I56" s="673"/>
      <c r="J56" s="106"/>
      <c r="K56" s="107" t="s">
        <v>125</v>
      </c>
      <c r="L56" s="106"/>
      <c r="M56" s="106"/>
      <c r="N56" s="106"/>
      <c r="O56" s="106"/>
      <c r="P56" s="106"/>
      <c r="Q56" s="106"/>
      <c r="R56" s="108"/>
      <c r="T56" s="110"/>
      <c r="U56" s="106"/>
      <c r="V56" s="106"/>
      <c r="W56" s="106"/>
      <c r="X56" s="106"/>
      <c r="Y56" s="106"/>
      <c r="Z56" s="106"/>
      <c r="AA56" s="111"/>
      <c r="AT56" s="112" t="s">
        <v>130</v>
      </c>
      <c r="AU56" s="112" t="s">
        <v>128</v>
      </c>
      <c r="AV56" s="109" t="s">
        <v>118</v>
      </c>
      <c r="AW56" s="109" t="s">
        <v>131</v>
      </c>
      <c r="AX56" s="109" t="s">
        <v>119</v>
      </c>
      <c r="AY56" s="112" t="s">
        <v>120</v>
      </c>
    </row>
    <row r="57" spans="2:64" s="86" customFormat="1" ht="22.5" customHeight="1" x14ac:dyDescent="0.25">
      <c r="B57" s="81"/>
      <c r="C57" s="82"/>
      <c r="D57" s="82"/>
      <c r="E57" s="83" t="s">
        <v>125</v>
      </c>
      <c r="F57" s="663" t="s">
        <v>2587</v>
      </c>
      <c r="G57" s="662"/>
      <c r="H57" s="662"/>
      <c r="I57" s="662"/>
      <c r="J57" s="82"/>
      <c r="K57" s="84">
        <v>1.9039999999999999</v>
      </c>
      <c r="L57" s="82"/>
      <c r="M57" s="82"/>
      <c r="N57" s="82"/>
      <c r="O57" s="82"/>
      <c r="P57" s="82"/>
      <c r="Q57" s="82"/>
      <c r="R57" s="85"/>
      <c r="T57" s="87"/>
      <c r="U57" s="82"/>
      <c r="V57" s="82"/>
      <c r="W57" s="82"/>
      <c r="X57" s="82"/>
      <c r="Y57" s="82"/>
      <c r="Z57" s="82"/>
      <c r="AA57" s="88"/>
      <c r="AT57" s="89" t="s">
        <v>130</v>
      </c>
      <c r="AU57" s="89" t="s">
        <v>128</v>
      </c>
      <c r="AV57" s="86" t="s">
        <v>128</v>
      </c>
      <c r="AW57" s="86" t="s">
        <v>131</v>
      </c>
      <c r="AX57" s="86" t="s">
        <v>119</v>
      </c>
      <c r="AY57" s="89" t="s">
        <v>120</v>
      </c>
    </row>
    <row r="58" spans="2:64" s="86" customFormat="1" ht="22.5" customHeight="1" x14ac:dyDescent="0.25">
      <c r="B58" s="81"/>
      <c r="C58" s="82"/>
      <c r="D58" s="82"/>
      <c r="E58" s="83" t="s">
        <v>125</v>
      </c>
      <c r="F58" s="663" t="s">
        <v>2588</v>
      </c>
      <c r="G58" s="662"/>
      <c r="H58" s="662"/>
      <c r="I58" s="662"/>
      <c r="J58" s="82"/>
      <c r="K58" s="84">
        <v>0.81599999999999995</v>
      </c>
      <c r="L58" s="82"/>
      <c r="M58" s="82"/>
      <c r="N58" s="82"/>
      <c r="O58" s="82"/>
      <c r="P58" s="82"/>
      <c r="Q58" s="82"/>
      <c r="R58" s="85"/>
      <c r="T58" s="87"/>
      <c r="U58" s="82"/>
      <c r="V58" s="82"/>
      <c r="W58" s="82"/>
      <c r="X58" s="82"/>
      <c r="Y58" s="82"/>
      <c r="Z58" s="82"/>
      <c r="AA58" s="88"/>
      <c r="AT58" s="89" t="s">
        <v>130</v>
      </c>
      <c r="AU58" s="89" t="s">
        <v>128</v>
      </c>
      <c r="AV58" s="86" t="s">
        <v>128</v>
      </c>
      <c r="AW58" s="86" t="s">
        <v>131</v>
      </c>
      <c r="AX58" s="86" t="s">
        <v>119</v>
      </c>
      <c r="AY58" s="89" t="s">
        <v>120</v>
      </c>
    </row>
    <row r="59" spans="2:64" s="86" customFormat="1" ht="31.5" customHeight="1" x14ac:dyDescent="0.25">
      <c r="B59" s="81"/>
      <c r="C59" s="82"/>
      <c r="D59" s="82"/>
      <c r="E59" s="83" t="s">
        <v>125</v>
      </c>
      <c r="F59" s="663" t="s">
        <v>2589</v>
      </c>
      <c r="G59" s="662"/>
      <c r="H59" s="662"/>
      <c r="I59" s="662"/>
      <c r="J59" s="82"/>
      <c r="K59" s="84">
        <v>0.36</v>
      </c>
      <c r="L59" s="82"/>
      <c r="M59" s="82"/>
      <c r="N59" s="82"/>
      <c r="O59" s="82"/>
      <c r="P59" s="82"/>
      <c r="Q59" s="82"/>
      <c r="R59" s="85"/>
      <c r="T59" s="87"/>
      <c r="U59" s="82"/>
      <c r="V59" s="82"/>
      <c r="W59" s="82"/>
      <c r="X59" s="82"/>
      <c r="Y59" s="82"/>
      <c r="Z59" s="82"/>
      <c r="AA59" s="88"/>
      <c r="AT59" s="89" t="s">
        <v>130</v>
      </c>
      <c r="AU59" s="89" t="s">
        <v>128</v>
      </c>
      <c r="AV59" s="86" t="s">
        <v>128</v>
      </c>
      <c r="AW59" s="86" t="s">
        <v>131</v>
      </c>
      <c r="AX59" s="86" t="s">
        <v>119</v>
      </c>
      <c r="AY59" s="89" t="s">
        <v>120</v>
      </c>
    </row>
    <row r="60" spans="2:64" s="86" customFormat="1" ht="44.25" customHeight="1" x14ac:dyDescent="0.25">
      <c r="B60" s="81"/>
      <c r="C60" s="82"/>
      <c r="D60" s="82"/>
      <c r="E60" s="83" t="s">
        <v>125</v>
      </c>
      <c r="F60" s="663" t="s">
        <v>2590</v>
      </c>
      <c r="G60" s="662"/>
      <c r="H60" s="662"/>
      <c r="I60" s="662"/>
      <c r="J60" s="82"/>
      <c r="K60" s="84">
        <v>0.45600000000000002</v>
      </c>
      <c r="L60" s="82"/>
      <c r="M60" s="82"/>
      <c r="N60" s="82"/>
      <c r="O60" s="82"/>
      <c r="P60" s="82"/>
      <c r="Q60" s="82"/>
      <c r="R60" s="85"/>
      <c r="T60" s="87"/>
      <c r="U60" s="82"/>
      <c r="V60" s="82"/>
      <c r="W60" s="82"/>
      <c r="X60" s="82"/>
      <c r="Y60" s="82"/>
      <c r="Z60" s="82"/>
      <c r="AA60" s="88"/>
      <c r="AT60" s="89" t="s">
        <v>130</v>
      </c>
      <c r="AU60" s="89" t="s">
        <v>128</v>
      </c>
      <c r="AV60" s="86" t="s">
        <v>128</v>
      </c>
      <c r="AW60" s="86" t="s">
        <v>131</v>
      </c>
      <c r="AX60" s="86" t="s">
        <v>119</v>
      </c>
      <c r="AY60" s="89" t="s">
        <v>120</v>
      </c>
    </row>
    <row r="61" spans="2:64" s="95" customFormat="1" ht="22.5" customHeight="1" x14ac:dyDescent="0.25">
      <c r="B61" s="90"/>
      <c r="C61" s="91"/>
      <c r="D61" s="91"/>
      <c r="E61" s="92" t="s">
        <v>125</v>
      </c>
      <c r="F61" s="664" t="s">
        <v>146</v>
      </c>
      <c r="G61" s="665"/>
      <c r="H61" s="665"/>
      <c r="I61" s="665"/>
      <c r="J61" s="91"/>
      <c r="K61" s="93">
        <v>3.536</v>
      </c>
      <c r="L61" s="91"/>
      <c r="M61" s="91"/>
      <c r="N61" s="91"/>
      <c r="O61" s="91"/>
      <c r="P61" s="91"/>
      <c r="Q61" s="91"/>
      <c r="R61" s="94"/>
      <c r="T61" s="96"/>
      <c r="U61" s="91"/>
      <c r="V61" s="91"/>
      <c r="W61" s="91"/>
      <c r="X61" s="91"/>
      <c r="Y61" s="91"/>
      <c r="Z61" s="91"/>
      <c r="AA61" s="97"/>
      <c r="AT61" s="98" t="s">
        <v>130</v>
      </c>
      <c r="AU61" s="98" t="s">
        <v>128</v>
      </c>
      <c r="AV61" s="95" t="s">
        <v>127</v>
      </c>
      <c r="AW61" s="95" t="s">
        <v>131</v>
      </c>
      <c r="AX61" s="95" t="s">
        <v>118</v>
      </c>
      <c r="AY61" s="98" t="s">
        <v>120</v>
      </c>
    </row>
    <row r="62" spans="2:64" s="17" customFormat="1" ht="31.5" customHeight="1" x14ac:dyDescent="0.25">
      <c r="B62" s="70"/>
      <c r="C62" s="71" t="s">
        <v>143</v>
      </c>
      <c r="D62" s="71" t="s">
        <v>121</v>
      </c>
      <c r="E62" s="72" t="s">
        <v>1841</v>
      </c>
      <c r="F62" s="671" t="s">
        <v>1842</v>
      </c>
      <c r="G62" s="667"/>
      <c r="H62" s="667"/>
      <c r="I62" s="667"/>
      <c r="J62" s="73" t="s">
        <v>134</v>
      </c>
      <c r="K62" s="74">
        <v>0.91300000000000003</v>
      </c>
      <c r="L62" s="666"/>
      <c r="M62" s="667"/>
      <c r="N62" s="666">
        <f>ROUND(L62*K62,2)</f>
        <v>0</v>
      </c>
      <c r="O62" s="667"/>
      <c r="P62" s="667"/>
      <c r="Q62" s="667"/>
      <c r="R62" s="75"/>
      <c r="T62" s="76" t="s">
        <v>125</v>
      </c>
      <c r="U62" s="77" t="s">
        <v>126</v>
      </c>
      <c r="V62" s="78">
        <v>0.28599999999999998</v>
      </c>
      <c r="W62" s="78">
        <f>V62*K62</f>
        <v>0.26111799999999996</v>
      </c>
      <c r="X62" s="78">
        <v>0</v>
      </c>
      <c r="Y62" s="78">
        <f>X62*K62</f>
        <v>0</v>
      </c>
      <c r="Z62" s="78">
        <v>0</v>
      </c>
      <c r="AA62" s="79">
        <f>Z62*K62</f>
        <v>0</v>
      </c>
      <c r="AR62" s="30" t="s">
        <v>127</v>
      </c>
      <c r="AT62" s="30" t="s">
        <v>121</v>
      </c>
      <c r="AU62" s="30" t="s">
        <v>128</v>
      </c>
      <c r="AY62" s="30" t="s">
        <v>120</v>
      </c>
      <c r="BE62" s="80">
        <f>IF(U62="základní",N62,0)</f>
        <v>0</v>
      </c>
      <c r="BF62" s="80">
        <f>IF(U62="snížená",N62,0)</f>
        <v>0</v>
      </c>
      <c r="BG62" s="80">
        <f>IF(U62="zákl. přenesená",N62,0)</f>
        <v>0</v>
      </c>
      <c r="BH62" s="80">
        <f>IF(U62="sníž. přenesená",N62,0)</f>
        <v>0</v>
      </c>
      <c r="BI62" s="80">
        <f>IF(U62="nulová",N62,0)</f>
        <v>0</v>
      </c>
      <c r="BJ62" s="30" t="s">
        <v>118</v>
      </c>
      <c r="BK62" s="80">
        <f>ROUND(L62*K62,2)</f>
        <v>0</v>
      </c>
      <c r="BL62" s="30" t="s">
        <v>127</v>
      </c>
    </row>
    <row r="63" spans="2:64" s="109" customFormat="1" ht="22.5" customHeight="1" x14ac:dyDescent="0.25">
      <c r="B63" s="105"/>
      <c r="C63" s="106"/>
      <c r="D63" s="106"/>
      <c r="E63" s="107" t="s">
        <v>125</v>
      </c>
      <c r="F63" s="672" t="s">
        <v>1843</v>
      </c>
      <c r="G63" s="673"/>
      <c r="H63" s="673"/>
      <c r="I63" s="673"/>
      <c r="J63" s="106"/>
      <c r="K63" s="107" t="s">
        <v>125</v>
      </c>
      <c r="L63" s="106"/>
      <c r="M63" s="106"/>
      <c r="N63" s="106"/>
      <c r="O63" s="106"/>
      <c r="P63" s="106"/>
      <c r="Q63" s="106"/>
      <c r="R63" s="108"/>
      <c r="T63" s="110"/>
      <c r="U63" s="106"/>
      <c r="V63" s="106"/>
      <c r="W63" s="106"/>
      <c r="X63" s="106"/>
      <c r="Y63" s="106"/>
      <c r="Z63" s="106"/>
      <c r="AA63" s="111"/>
      <c r="AT63" s="112" t="s">
        <v>130</v>
      </c>
      <c r="AU63" s="112" t="s">
        <v>128</v>
      </c>
      <c r="AV63" s="109" t="s">
        <v>118</v>
      </c>
      <c r="AW63" s="109" t="s">
        <v>131</v>
      </c>
      <c r="AX63" s="109" t="s">
        <v>119</v>
      </c>
      <c r="AY63" s="112" t="s">
        <v>120</v>
      </c>
    </row>
    <row r="64" spans="2:64" s="86" customFormat="1" ht="31.5" customHeight="1" x14ac:dyDescent="0.25">
      <c r="B64" s="81"/>
      <c r="C64" s="82"/>
      <c r="D64" s="82"/>
      <c r="E64" s="83" t="s">
        <v>125</v>
      </c>
      <c r="F64" s="663" t="s">
        <v>2591</v>
      </c>
      <c r="G64" s="662"/>
      <c r="H64" s="662"/>
      <c r="I64" s="662"/>
      <c r="J64" s="82"/>
      <c r="K64" s="84">
        <v>0.98399999999999999</v>
      </c>
      <c r="L64" s="82"/>
      <c r="M64" s="82"/>
      <c r="N64" s="82"/>
      <c r="O64" s="82"/>
      <c r="P64" s="82"/>
      <c r="Q64" s="82"/>
      <c r="R64" s="85"/>
      <c r="T64" s="87"/>
      <c r="U64" s="82"/>
      <c r="V64" s="82"/>
      <c r="W64" s="82"/>
      <c r="X64" s="82"/>
      <c r="Y64" s="82"/>
      <c r="Z64" s="82"/>
      <c r="AA64" s="88"/>
      <c r="AT64" s="89" t="s">
        <v>130</v>
      </c>
      <c r="AU64" s="89" t="s">
        <v>128</v>
      </c>
      <c r="AV64" s="86" t="s">
        <v>128</v>
      </c>
      <c r="AW64" s="86" t="s">
        <v>131</v>
      </c>
      <c r="AX64" s="86" t="s">
        <v>119</v>
      </c>
      <c r="AY64" s="89" t="s">
        <v>120</v>
      </c>
    </row>
    <row r="65" spans="2:64" s="109" customFormat="1" ht="22.5" customHeight="1" x14ac:dyDescent="0.25">
      <c r="B65" s="105"/>
      <c r="C65" s="106"/>
      <c r="D65" s="106"/>
      <c r="E65" s="107" t="s">
        <v>125</v>
      </c>
      <c r="F65" s="676" t="s">
        <v>1845</v>
      </c>
      <c r="G65" s="673"/>
      <c r="H65" s="673"/>
      <c r="I65" s="673"/>
      <c r="J65" s="106"/>
      <c r="K65" s="107" t="s">
        <v>125</v>
      </c>
      <c r="L65" s="106"/>
      <c r="M65" s="106"/>
      <c r="N65" s="106"/>
      <c r="O65" s="106"/>
      <c r="P65" s="106"/>
      <c r="Q65" s="106"/>
      <c r="R65" s="108"/>
      <c r="T65" s="110"/>
      <c r="U65" s="106"/>
      <c r="V65" s="106"/>
      <c r="W65" s="106"/>
      <c r="X65" s="106"/>
      <c r="Y65" s="106"/>
      <c r="Z65" s="106"/>
      <c r="AA65" s="111"/>
      <c r="AT65" s="112" t="s">
        <v>130</v>
      </c>
      <c r="AU65" s="112" t="s">
        <v>128</v>
      </c>
      <c r="AV65" s="109" t="s">
        <v>118</v>
      </c>
      <c r="AW65" s="109" t="s">
        <v>131</v>
      </c>
      <c r="AX65" s="109" t="s">
        <v>119</v>
      </c>
      <c r="AY65" s="112" t="s">
        <v>120</v>
      </c>
    </row>
    <row r="66" spans="2:64" s="86" customFormat="1" ht="22.5" customHeight="1" x14ac:dyDescent="0.25">
      <c r="B66" s="81"/>
      <c r="C66" s="82"/>
      <c r="D66" s="82"/>
      <c r="E66" s="83" t="s">
        <v>125</v>
      </c>
      <c r="F66" s="663" t="s">
        <v>2592</v>
      </c>
      <c r="G66" s="662"/>
      <c r="H66" s="662"/>
      <c r="I66" s="662"/>
      <c r="J66" s="82"/>
      <c r="K66" s="84">
        <v>-7.0999999999999994E-2</v>
      </c>
      <c r="L66" s="82"/>
      <c r="M66" s="82"/>
      <c r="N66" s="82"/>
      <c r="O66" s="82"/>
      <c r="P66" s="82"/>
      <c r="Q66" s="82"/>
      <c r="R66" s="85"/>
      <c r="T66" s="87"/>
      <c r="U66" s="82"/>
      <c r="V66" s="82"/>
      <c r="W66" s="82"/>
      <c r="X66" s="82"/>
      <c r="Y66" s="82"/>
      <c r="Z66" s="82"/>
      <c r="AA66" s="88"/>
      <c r="AT66" s="89" t="s">
        <v>130</v>
      </c>
      <c r="AU66" s="89" t="s">
        <v>128</v>
      </c>
      <c r="AV66" s="86" t="s">
        <v>128</v>
      </c>
      <c r="AW66" s="86" t="s">
        <v>131</v>
      </c>
      <c r="AX66" s="86" t="s">
        <v>119</v>
      </c>
      <c r="AY66" s="89" t="s">
        <v>120</v>
      </c>
    </row>
    <row r="67" spans="2:64" s="95" customFormat="1" ht="22.5" customHeight="1" x14ac:dyDescent="0.25">
      <c r="B67" s="90"/>
      <c r="C67" s="91"/>
      <c r="D67" s="91"/>
      <c r="E67" s="92" t="s">
        <v>125</v>
      </c>
      <c r="F67" s="664" t="s">
        <v>146</v>
      </c>
      <c r="G67" s="665"/>
      <c r="H67" s="665"/>
      <c r="I67" s="665"/>
      <c r="J67" s="91"/>
      <c r="K67" s="93">
        <v>0.91300000000000003</v>
      </c>
      <c r="L67" s="91"/>
      <c r="M67" s="91"/>
      <c r="N67" s="91"/>
      <c r="O67" s="91"/>
      <c r="P67" s="91"/>
      <c r="Q67" s="91"/>
      <c r="R67" s="94"/>
      <c r="T67" s="96"/>
      <c r="U67" s="91"/>
      <c r="V67" s="91"/>
      <c r="W67" s="91"/>
      <c r="X67" s="91"/>
      <c r="Y67" s="91"/>
      <c r="Z67" s="91"/>
      <c r="AA67" s="97"/>
      <c r="AT67" s="98" t="s">
        <v>130</v>
      </c>
      <c r="AU67" s="98" t="s">
        <v>128</v>
      </c>
      <c r="AV67" s="95" t="s">
        <v>127</v>
      </c>
      <c r="AW67" s="95" t="s">
        <v>131</v>
      </c>
      <c r="AX67" s="95" t="s">
        <v>118</v>
      </c>
      <c r="AY67" s="98" t="s">
        <v>120</v>
      </c>
    </row>
    <row r="68" spans="2:64" s="17" customFormat="1" ht="22.5" customHeight="1" x14ac:dyDescent="0.25">
      <c r="B68" s="70"/>
      <c r="C68" s="101" t="s">
        <v>147</v>
      </c>
      <c r="D68" s="101" t="s">
        <v>195</v>
      </c>
      <c r="E68" s="102" t="s">
        <v>259</v>
      </c>
      <c r="F68" s="677" t="s">
        <v>260</v>
      </c>
      <c r="G68" s="678"/>
      <c r="H68" s="678"/>
      <c r="I68" s="678"/>
      <c r="J68" s="103" t="s">
        <v>191</v>
      </c>
      <c r="K68" s="104">
        <v>1.8260000000000001</v>
      </c>
      <c r="L68" s="670"/>
      <c r="M68" s="678"/>
      <c r="N68" s="670">
        <f>ROUND(L68*K68,2)</f>
        <v>0</v>
      </c>
      <c r="O68" s="667"/>
      <c r="P68" s="667"/>
      <c r="Q68" s="667"/>
      <c r="R68" s="75"/>
      <c r="T68" s="76" t="s">
        <v>125</v>
      </c>
      <c r="U68" s="77" t="s">
        <v>126</v>
      </c>
      <c r="V68" s="78">
        <v>0</v>
      </c>
      <c r="W68" s="78">
        <f>V68*K68</f>
        <v>0</v>
      </c>
      <c r="X68" s="78">
        <v>1</v>
      </c>
      <c r="Y68" s="78">
        <f>X68*K68</f>
        <v>1.8260000000000001</v>
      </c>
      <c r="Z68" s="78">
        <v>0</v>
      </c>
      <c r="AA68" s="79">
        <f>Z68*K68</f>
        <v>0</v>
      </c>
      <c r="AR68" s="30" t="s">
        <v>154</v>
      </c>
      <c r="AT68" s="30" t="s">
        <v>195</v>
      </c>
      <c r="AU68" s="30" t="s">
        <v>128</v>
      </c>
      <c r="AY68" s="30" t="s">
        <v>120</v>
      </c>
      <c r="BE68" s="80">
        <f>IF(U68="základní",N68,0)</f>
        <v>0</v>
      </c>
      <c r="BF68" s="80">
        <f>IF(U68="snížená",N68,0)</f>
        <v>0</v>
      </c>
      <c r="BG68" s="80">
        <f>IF(U68="zákl. přenesená",N68,0)</f>
        <v>0</v>
      </c>
      <c r="BH68" s="80">
        <f>IF(U68="sníž. přenesená",N68,0)</f>
        <v>0</v>
      </c>
      <c r="BI68" s="80">
        <f>IF(U68="nulová",N68,0)</f>
        <v>0</v>
      </c>
      <c r="BJ68" s="30" t="s">
        <v>118</v>
      </c>
      <c r="BK68" s="80">
        <f>ROUND(L68*K68,2)</f>
        <v>0</v>
      </c>
      <c r="BL68" s="30" t="s">
        <v>127</v>
      </c>
    </row>
    <row r="69" spans="2:64" s="86" customFormat="1" ht="22.5" customHeight="1" x14ac:dyDescent="0.25">
      <c r="B69" s="81"/>
      <c r="C69" s="82"/>
      <c r="D69" s="82"/>
      <c r="E69" s="83" t="s">
        <v>125</v>
      </c>
      <c r="F69" s="661" t="s">
        <v>2593</v>
      </c>
      <c r="G69" s="662"/>
      <c r="H69" s="662"/>
      <c r="I69" s="662"/>
      <c r="J69" s="82"/>
      <c r="K69" s="84">
        <v>1.8260000000000001</v>
      </c>
      <c r="L69" s="82"/>
      <c r="M69" s="82"/>
      <c r="N69" s="82"/>
      <c r="O69" s="82"/>
      <c r="P69" s="82"/>
      <c r="Q69" s="82"/>
      <c r="R69" s="85"/>
      <c r="T69" s="87"/>
      <c r="U69" s="82"/>
      <c r="V69" s="82"/>
      <c r="W69" s="82"/>
      <c r="X69" s="82"/>
      <c r="Y69" s="82"/>
      <c r="Z69" s="82"/>
      <c r="AA69" s="88"/>
      <c r="AT69" s="89" t="s">
        <v>130</v>
      </c>
      <c r="AU69" s="89" t="s">
        <v>128</v>
      </c>
      <c r="AV69" s="86" t="s">
        <v>128</v>
      </c>
      <c r="AW69" s="86" t="s">
        <v>131</v>
      </c>
      <c r="AX69" s="86" t="s">
        <v>118</v>
      </c>
      <c r="AY69" s="89" t="s">
        <v>120</v>
      </c>
    </row>
    <row r="70" spans="2:64" s="17" customFormat="1" ht="22.5" customHeight="1" x14ac:dyDescent="0.25">
      <c r="B70" s="70"/>
      <c r="C70" s="71" t="s">
        <v>151</v>
      </c>
      <c r="D70" s="71" t="s">
        <v>121</v>
      </c>
      <c r="E70" s="72" t="s">
        <v>276</v>
      </c>
      <c r="F70" s="671" t="s">
        <v>277</v>
      </c>
      <c r="G70" s="667"/>
      <c r="H70" s="667"/>
      <c r="I70" s="667"/>
      <c r="J70" s="73" t="s">
        <v>172</v>
      </c>
      <c r="K70" s="74">
        <v>4</v>
      </c>
      <c r="L70" s="666"/>
      <c r="M70" s="667"/>
      <c r="N70" s="666">
        <f>ROUND(L70*K70,2)</f>
        <v>0</v>
      </c>
      <c r="O70" s="667"/>
      <c r="P70" s="667"/>
      <c r="Q70" s="667"/>
      <c r="R70" s="75"/>
      <c r="T70" s="76" t="s">
        <v>125</v>
      </c>
      <c r="U70" s="77" t="s">
        <v>126</v>
      </c>
      <c r="V70" s="78">
        <v>1.7999999999999999E-2</v>
      </c>
      <c r="W70" s="78">
        <f>V70*K70</f>
        <v>7.1999999999999995E-2</v>
      </c>
      <c r="X70" s="78">
        <v>0</v>
      </c>
      <c r="Y70" s="78">
        <f>X70*K70</f>
        <v>0</v>
      </c>
      <c r="Z70" s="78">
        <v>0</v>
      </c>
      <c r="AA70" s="79">
        <f>Z70*K70</f>
        <v>0</v>
      </c>
      <c r="AR70" s="30" t="s">
        <v>127</v>
      </c>
      <c r="AT70" s="30" t="s">
        <v>121</v>
      </c>
      <c r="AU70" s="30" t="s">
        <v>128</v>
      </c>
      <c r="AY70" s="30" t="s">
        <v>120</v>
      </c>
      <c r="BE70" s="80">
        <f>IF(U70="základní",N70,0)</f>
        <v>0</v>
      </c>
      <c r="BF70" s="80">
        <f>IF(U70="snížená",N70,0)</f>
        <v>0</v>
      </c>
      <c r="BG70" s="80">
        <f>IF(U70="zákl. přenesená",N70,0)</f>
        <v>0</v>
      </c>
      <c r="BH70" s="80">
        <f>IF(U70="sníž. přenesená",N70,0)</f>
        <v>0</v>
      </c>
      <c r="BI70" s="80">
        <f>IF(U70="nulová",N70,0)</f>
        <v>0</v>
      </c>
      <c r="BJ70" s="30" t="s">
        <v>118</v>
      </c>
      <c r="BK70" s="80">
        <f>ROUND(L70*K70,2)</f>
        <v>0</v>
      </c>
      <c r="BL70" s="30" t="s">
        <v>127</v>
      </c>
    </row>
    <row r="71" spans="2:64" s="86" customFormat="1" ht="22.5" customHeight="1" x14ac:dyDescent="0.25">
      <c r="B71" s="81"/>
      <c r="C71" s="82"/>
      <c r="D71" s="82"/>
      <c r="E71" s="83" t="s">
        <v>125</v>
      </c>
      <c r="F71" s="661" t="s">
        <v>2594</v>
      </c>
      <c r="G71" s="662"/>
      <c r="H71" s="662"/>
      <c r="I71" s="662"/>
      <c r="J71" s="82"/>
      <c r="K71" s="84">
        <v>4</v>
      </c>
      <c r="L71" s="82"/>
      <c r="M71" s="82"/>
      <c r="N71" s="82"/>
      <c r="O71" s="82"/>
      <c r="P71" s="82"/>
      <c r="Q71" s="82"/>
      <c r="R71" s="85"/>
      <c r="T71" s="87"/>
      <c r="U71" s="82"/>
      <c r="V71" s="82"/>
      <c r="W71" s="82"/>
      <c r="X71" s="82"/>
      <c r="Y71" s="82"/>
      <c r="Z71" s="82"/>
      <c r="AA71" s="88"/>
      <c r="AT71" s="89" t="s">
        <v>130</v>
      </c>
      <c r="AU71" s="89" t="s">
        <v>128</v>
      </c>
      <c r="AV71" s="86" t="s">
        <v>128</v>
      </c>
      <c r="AW71" s="86" t="s">
        <v>131</v>
      </c>
      <c r="AX71" s="86" t="s">
        <v>118</v>
      </c>
      <c r="AY71" s="89" t="s">
        <v>120</v>
      </c>
    </row>
    <row r="72" spans="2:64" s="62" customFormat="1" ht="29.85" customHeight="1" x14ac:dyDescent="0.3">
      <c r="B72" s="58"/>
      <c r="C72" s="59"/>
      <c r="D72" s="69" t="s">
        <v>79</v>
      </c>
      <c r="E72" s="69"/>
      <c r="F72" s="69"/>
      <c r="G72" s="69"/>
      <c r="H72" s="69"/>
      <c r="I72" s="69"/>
      <c r="J72" s="69"/>
      <c r="K72" s="69"/>
      <c r="L72" s="69"/>
      <c r="M72" s="69"/>
      <c r="N72" s="659">
        <f>BK72</f>
        <v>0</v>
      </c>
      <c r="O72" s="660"/>
      <c r="P72" s="660"/>
      <c r="Q72" s="660"/>
      <c r="R72" s="61"/>
      <c r="T72" s="63"/>
      <c r="U72" s="59"/>
      <c r="V72" s="59"/>
      <c r="W72" s="64">
        <f>SUM(W73:W75)</f>
        <v>0.31607999999999997</v>
      </c>
      <c r="X72" s="59"/>
      <c r="Y72" s="64">
        <f>SUM(Y73:Y75)</f>
        <v>0</v>
      </c>
      <c r="Z72" s="59"/>
      <c r="AA72" s="65">
        <f>SUM(AA73:AA75)</f>
        <v>0</v>
      </c>
      <c r="AR72" s="66" t="s">
        <v>118</v>
      </c>
      <c r="AT72" s="67" t="s">
        <v>117</v>
      </c>
      <c r="AU72" s="67" t="s">
        <v>118</v>
      </c>
      <c r="AY72" s="66" t="s">
        <v>120</v>
      </c>
      <c r="BK72" s="68">
        <f>SUM(BK73:BK75)</f>
        <v>0</v>
      </c>
    </row>
    <row r="73" spans="2:64" s="17" customFormat="1" ht="31.5" customHeight="1" x14ac:dyDescent="0.25">
      <c r="B73" s="70"/>
      <c r="C73" s="71" t="s">
        <v>154</v>
      </c>
      <c r="D73" s="71" t="s">
        <v>121</v>
      </c>
      <c r="E73" s="72" t="s">
        <v>484</v>
      </c>
      <c r="F73" s="671" t="s">
        <v>485</v>
      </c>
      <c r="G73" s="667"/>
      <c r="H73" s="667"/>
      <c r="I73" s="667"/>
      <c r="J73" s="73" t="s">
        <v>134</v>
      </c>
      <c r="K73" s="74">
        <v>0.24</v>
      </c>
      <c r="L73" s="666"/>
      <c r="M73" s="667"/>
      <c r="N73" s="666">
        <f>ROUND(L73*K73,2)</f>
        <v>0</v>
      </c>
      <c r="O73" s="667"/>
      <c r="P73" s="667"/>
      <c r="Q73" s="667"/>
      <c r="R73" s="75"/>
      <c r="T73" s="76" t="s">
        <v>125</v>
      </c>
      <c r="U73" s="77" t="s">
        <v>126</v>
      </c>
      <c r="V73" s="78">
        <v>1.3169999999999999</v>
      </c>
      <c r="W73" s="78">
        <f>V73*K73</f>
        <v>0.31607999999999997</v>
      </c>
      <c r="X73" s="78">
        <v>0</v>
      </c>
      <c r="Y73" s="78">
        <f>X73*K73</f>
        <v>0</v>
      </c>
      <c r="Z73" s="78">
        <v>0</v>
      </c>
      <c r="AA73" s="79">
        <f>Z73*K73</f>
        <v>0</v>
      </c>
      <c r="AR73" s="30" t="s">
        <v>127</v>
      </c>
      <c r="AT73" s="30" t="s">
        <v>121</v>
      </c>
      <c r="AU73" s="30" t="s">
        <v>128</v>
      </c>
      <c r="AY73" s="30" t="s">
        <v>120</v>
      </c>
      <c r="BE73" s="80">
        <f>IF(U73="základní",N73,0)</f>
        <v>0</v>
      </c>
      <c r="BF73" s="80">
        <f>IF(U73="snížená",N73,0)</f>
        <v>0</v>
      </c>
      <c r="BG73" s="80">
        <f>IF(U73="zákl. přenesená",N73,0)</f>
        <v>0</v>
      </c>
      <c r="BH73" s="80">
        <f>IF(U73="sníž. přenesená",N73,0)</f>
        <v>0</v>
      </c>
      <c r="BI73" s="80">
        <f>IF(U73="nulová",N73,0)</f>
        <v>0</v>
      </c>
      <c r="BJ73" s="30" t="s">
        <v>118</v>
      </c>
      <c r="BK73" s="80">
        <f>ROUND(L73*K73,2)</f>
        <v>0</v>
      </c>
      <c r="BL73" s="30" t="s">
        <v>127</v>
      </c>
    </row>
    <row r="74" spans="2:64" s="109" customFormat="1" ht="22.5" customHeight="1" x14ac:dyDescent="0.25">
      <c r="B74" s="105"/>
      <c r="C74" s="106"/>
      <c r="D74" s="106"/>
      <c r="E74" s="107" t="s">
        <v>125</v>
      </c>
      <c r="F74" s="672" t="s">
        <v>1828</v>
      </c>
      <c r="G74" s="673"/>
      <c r="H74" s="673"/>
      <c r="I74" s="673"/>
      <c r="J74" s="106"/>
      <c r="K74" s="107" t="s">
        <v>125</v>
      </c>
      <c r="L74" s="106"/>
      <c r="M74" s="106"/>
      <c r="N74" s="106"/>
      <c r="O74" s="106"/>
      <c r="P74" s="106"/>
      <c r="Q74" s="106"/>
      <c r="R74" s="108"/>
      <c r="T74" s="110"/>
      <c r="U74" s="106"/>
      <c r="V74" s="106"/>
      <c r="W74" s="106"/>
      <c r="X74" s="106"/>
      <c r="Y74" s="106"/>
      <c r="Z74" s="106"/>
      <c r="AA74" s="111"/>
      <c r="AT74" s="112" t="s">
        <v>130</v>
      </c>
      <c r="AU74" s="112" t="s">
        <v>128</v>
      </c>
      <c r="AV74" s="109" t="s">
        <v>118</v>
      </c>
      <c r="AW74" s="109" t="s">
        <v>131</v>
      </c>
      <c r="AX74" s="109" t="s">
        <v>119</v>
      </c>
      <c r="AY74" s="112" t="s">
        <v>120</v>
      </c>
    </row>
    <row r="75" spans="2:64" s="86" customFormat="1" ht="22.5" customHeight="1" x14ac:dyDescent="0.25">
      <c r="B75" s="81"/>
      <c r="C75" s="82"/>
      <c r="D75" s="82"/>
      <c r="E75" s="83" t="s">
        <v>125</v>
      </c>
      <c r="F75" s="663" t="s">
        <v>2595</v>
      </c>
      <c r="G75" s="662"/>
      <c r="H75" s="662"/>
      <c r="I75" s="662"/>
      <c r="J75" s="82"/>
      <c r="K75" s="84">
        <v>0.24</v>
      </c>
      <c r="L75" s="82"/>
      <c r="M75" s="82"/>
      <c r="N75" s="82"/>
      <c r="O75" s="82"/>
      <c r="P75" s="82"/>
      <c r="Q75" s="82"/>
      <c r="R75" s="85"/>
      <c r="T75" s="87"/>
      <c r="U75" s="82"/>
      <c r="V75" s="82"/>
      <c r="W75" s="82"/>
      <c r="X75" s="82"/>
      <c r="Y75" s="82"/>
      <c r="Z75" s="82"/>
      <c r="AA75" s="88"/>
      <c r="AT75" s="89" t="s">
        <v>130</v>
      </c>
      <c r="AU75" s="89" t="s">
        <v>128</v>
      </c>
      <c r="AV75" s="86" t="s">
        <v>128</v>
      </c>
      <c r="AW75" s="86" t="s">
        <v>131</v>
      </c>
      <c r="AX75" s="86" t="s">
        <v>118</v>
      </c>
      <c r="AY75" s="89" t="s">
        <v>120</v>
      </c>
    </row>
    <row r="76" spans="2:64" s="62" customFormat="1" ht="29.85" customHeight="1" x14ac:dyDescent="0.3">
      <c r="B76" s="58"/>
      <c r="C76" s="59"/>
      <c r="D76" s="69" t="s">
        <v>80</v>
      </c>
      <c r="E76" s="69"/>
      <c r="F76" s="69"/>
      <c r="G76" s="69"/>
      <c r="H76" s="69"/>
      <c r="I76" s="69"/>
      <c r="J76" s="69"/>
      <c r="K76" s="69"/>
      <c r="L76" s="69"/>
      <c r="M76" s="69"/>
      <c r="N76" s="659">
        <f>BK76</f>
        <v>0</v>
      </c>
      <c r="O76" s="660"/>
      <c r="P76" s="660"/>
      <c r="Q76" s="660"/>
      <c r="R76" s="61"/>
      <c r="T76" s="63"/>
      <c r="U76" s="59"/>
      <c r="V76" s="59"/>
      <c r="W76" s="64">
        <f>SUM(W77:W88)</f>
        <v>3.4119999999999999</v>
      </c>
      <c r="X76" s="59"/>
      <c r="Y76" s="64">
        <f>SUM(Y77:Y88)</f>
        <v>1.3524400000000001</v>
      </c>
      <c r="Z76" s="59"/>
      <c r="AA76" s="65">
        <f>SUM(AA77:AA88)</f>
        <v>0</v>
      </c>
      <c r="AR76" s="66" t="s">
        <v>118</v>
      </c>
      <c r="AT76" s="67" t="s">
        <v>117</v>
      </c>
      <c r="AU76" s="67" t="s">
        <v>118</v>
      </c>
      <c r="AY76" s="66" t="s">
        <v>120</v>
      </c>
      <c r="BK76" s="68">
        <f>SUM(BK77:BK88)</f>
        <v>0</v>
      </c>
    </row>
    <row r="77" spans="2:64" s="17" customFormat="1" ht="22.5" customHeight="1" x14ac:dyDescent="0.25">
      <c r="B77" s="70"/>
      <c r="C77" s="71" t="s">
        <v>157</v>
      </c>
      <c r="D77" s="71" t="s">
        <v>121</v>
      </c>
      <c r="E77" s="72" t="s">
        <v>492</v>
      </c>
      <c r="F77" s="671" t="s">
        <v>493</v>
      </c>
      <c r="G77" s="667"/>
      <c r="H77" s="667"/>
      <c r="I77" s="667"/>
      <c r="J77" s="73" t="s">
        <v>172</v>
      </c>
      <c r="K77" s="74">
        <v>4</v>
      </c>
      <c r="L77" s="666"/>
      <c r="M77" s="667"/>
      <c r="N77" s="666">
        <f>ROUND(L77*K77,2)</f>
        <v>0</v>
      </c>
      <c r="O77" s="667"/>
      <c r="P77" s="667"/>
      <c r="Q77" s="667"/>
      <c r="R77" s="75"/>
      <c r="T77" s="76" t="s">
        <v>125</v>
      </c>
      <c r="U77" s="77" t="s">
        <v>126</v>
      </c>
      <c r="V77" s="78">
        <v>3.1E-2</v>
      </c>
      <c r="W77" s="78">
        <f>V77*K77</f>
        <v>0.124</v>
      </c>
      <c r="X77" s="78">
        <v>0</v>
      </c>
      <c r="Y77" s="78">
        <f>X77*K77</f>
        <v>0</v>
      </c>
      <c r="Z77" s="78">
        <v>0</v>
      </c>
      <c r="AA77" s="79">
        <f>Z77*K77</f>
        <v>0</v>
      </c>
      <c r="AR77" s="30" t="s">
        <v>127</v>
      </c>
      <c r="AT77" s="30" t="s">
        <v>121</v>
      </c>
      <c r="AU77" s="30" t="s">
        <v>128</v>
      </c>
      <c r="AY77" s="30" t="s">
        <v>120</v>
      </c>
      <c r="BE77" s="80">
        <f>IF(U77="základní",N77,0)</f>
        <v>0</v>
      </c>
      <c r="BF77" s="80">
        <f>IF(U77="snížená",N77,0)</f>
        <v>0</v>
      </c>
      <c r="BG77" s="80">
        <f>IF(U77="zákl. přenesená",N77,0)</f>
        <v>0</v>
      </c>
      <c r="BH77" s="80">
        <f>IF(U77="sníž. přenesená",N77,0)</f>
        <v>0</v>
      </c>
      <c r="BI77" s="80">
        <f>IF(U77="nulová",N77,0)</f>
        <v>0</v>
      </c>
      <c r="BJ77" s="30" t="s">
        <v>118</v>
      </c>
      <c r="BK77" s="80">
        <f>ROUND(L77*K77,2)</f>
        <v>0</v>
      </c>
      <c r="BL77" s="30" t="s">
        <v>127</v>
      </c>
    </row>
    <row r="78" spans="2:64" s="86" customFormat="1" ht="22.5" customHeight="1" x14ac:dyDescent="0.25">
      <c r="B78" s="81"/>
      <c r="C78" s="82"/>
      <c r="D78" s="82"/>
      <c r="E78" s="83" t="s">
        <v>125</v>
      </c>
      <c r="F78" s="661" t="s">
        <v>2596</v>
      </c>
      <c r="G78" s="662"/>
      <c r="H78" s="662"/>
      <c r="I78" s="662"/>
      <c r="J78" s="82"/>
      <c r="K78" s="84">
        <v>4</v>
      </c>
      <c r="L78" s="82"/>
      <c r="M78" s="82"/>
      <c r="N78" s="82"/>
      <c r="O78" s="82"/>
      <c r="P78" s="82"/>
      <c r="Q78" s="82"/>
      <c r="R78" s="85"/>
      <c r="T78" s="87"/>
      <c r="U78" s="82"/>
      <c r="V78" s="82"/>
      <c r="W78" s="82"/>
      <c r="X78" s="82"/>
      <c r="Y78" s="82"/>
      <c r="Z78" s="82"/>
      <c r="AA78" s="88"/>
      <c r="AT78" s="89" t="s">
        <v>130</v>
      </c>
      <c r="AU78" s="89" t="s">
        <v>128</v>
      </c>
      <c r="AV78" s="86" t="s">
        <v>128</v>
      </c>
      <c r="AW78" s="86" t="s">
        <v>131</v>
      </c>
      <c r="AX78" s="86" t="s">
        <v>118</v>
      </c>
      <c r="AY78" s="89" t="s">
        <v>120</v>
      </c>
    </row>
    <row r="79" spans="2:64" s="17" customFormat="1" ht="31.5" customHeight="1" x14ac:dyDescent="0.25">
      <c r="B79" s="70"/>
      <c r="C79" s="71" t="s">
        <v>163</v>
      </c>
      <c r="D79" s="71" t="s">
        <v>121</v>
      </c>
      <c r="E79" s="72" t="s">
        <v>2597</v>
      </c>
      <c r="F79" s="671" t="s">
        <v>2598</v>
      </c>
      <c r="G79" s="667"/>
      <c r="H79" s="667"/>
      <c r="I79" s="667"/>
      <c r="J79" s="73" t="s">
        <v>172</v>
      </c>
      <c r="K79" s="74">
        <v>4</v>
      </c>
      <c r="L79" s="666"/>
      <c r="M79" s="667"/>
      <c r="N79" s="666">
        <f>ROUND(L79*K79,2)</f>
        <v>0</v>
      </c>
      <c r="O79" s="667"/>
      <c r="P79" s="667"/>
      <c r="Q79" s="667"/>
      <c r="R79" s="75"/>
      <c r="T79" s="76" t="s">
        <v>125</v>
      </c>
      <c r="U79" s="77" t="s">
        <v>126</v>
      </c>
      <c r="V79" s="78">
        <v>0.72</v>
      </c>
      <c r="W79" s="78">
        <f>V79*K79</f>
        <v>2.88</v>
      </c>
      <c r="X79" s="78">
        <v>8.4250000000000005E-2</v>
      </c>
      <c r="Y79" s="78">
        <f>X79*K79</f>
        <v>0.33700000000000002</v>
      </c>
      <c r="Z79" s="78">
        <v>0</v>
      </c>
      <c r="AA79" s="79">
        <f>Z79*K79</f>
        <v>0</v>
      </c>
      <c r="AR79" s="30" t="s">
        <v>127</v>
      </c>
      <c r="AT79" s="30" t="s">
        <v>121</v>
      </c>
      <c r="AU79" s="30" t="s">
        <v>128</v>
      </c>
      <c r="AY79" s="30" t="s">
        <v>120</v>
      </c>
      <c r="BE79" s="80">
        <f>IF(U79="základní",N79,0)</f>
        <v>0</v>
      </c>
      <c r="BF79" s="80">
        <f>IF(U79="snížená",N79,0)</f>
        <v>0</v>
      </c>
      <c r="BG79" s="80">
        <f>IF(U79="zákl. přenesená",N79,0)</f>
        <v>0</v>
      </c>
      <c r="BH79" s="80">
        <f>IF(U79="sníž. přenesená",N79,0)</f>
        <v>0</v>
      </c>
      <c r="BI79" s="80">
        <f>IF(U79="nulová",N79,0)</f>
        <v>0</v>
      </c>
      <c r="BJ79" s="30" t="s">
        <v>118</v>
      </c>
      <c r="BK79" s="80">
        <f>ROUND(L79*K79,2)</f>
        <v>0</v>
      </c>
      <c r="BL79" s="30" t="s">
        <v>127</v>
      </c>
    </row>
    <row r="80" spans="2:64" s="86" customFormat="1" ht="22.5" customHeight="1" x14ac:dyDescent="0.25">
      <c r="B80" s="81"/>
      <c r="C80" s="82"/>
      <c r="D80" s="82"/>
      <c r="E80" s="83" t="s">
        <v>125</v>
      </c>
      <c r="F80" s="661" t="s">
        <v>2599</v>
      </c>
      <c r="G80" s="662"/>
      <c r="H80" s="662"/>
      <c r="I80" s="662"/>
      <c r="J80" s="82"/>
      <c r="K80" s="84">
        <v>4</v>
      </c>
      <c r="L80" s="82"/>
      <c r="M80" s="82"/>
      <c r="N80" s="82"/>
      <c r="O80" s="82"/>
      <c r="P80" s="82"/>
      <c r="Q80" s="82"/>
      <c r="R80" s="85"/>
      <c r="T80" s="87"/>
      <c r="U80" s="82"/>
      <c r="V80" s="82"/>
      <c r="W80" s="82"/>
      <c r="X80" s="82"/>
      <c r="Y80" s="82"/>
      <c r="Z80" s="82"/>
      <c r="AA80" s="88"/>
      <c r="AT80" s="89" t="s">
        <v>130</v>
      </c>
      <c r="AU80" s="89" t="s">
        <v>128</v>
      </c>
      <c r="AV80" s="86" t="s">
        <v>128</v>
      </c>
      <c r="AW80" s="86" t="s">
        <v>131</v>
      </c>
      <c r="AX80" s="86" t="s">
        <v>118</v>
      </c>
      <c r="AY80" s="89" t="s">
        <v>120</v>
      </c>
    </row>
    <row r="81" spans="2:64" s="17" customFormat="1" ht="22.5" customHeight="1" x14ac:dyDescent="0.25">
      <c r="B81" s="70"/>
      <c r="C81" s="101" t="s">
        <v>169</v>
      </c>
      <c r="D81" s="101" t="s">
        <v>195</v>
      </c>
      <c r="E81" s="102" t="s">
        <v>2101</v>
      </c>
      <c r="F81" s="677" t="s">
        <v>2102</v>
      </c>
      <c r="G81" s="678"/>
      <c r="H81" s="678"/>
      <c r="I81" s="678"/>
      <c r="J81" s="103" t="s">
        <v>172</v>
      </c>
      <c r="K81" s="104">
        <v>4.12</v>
      </c>
      <c r="L81" s="670"/>
      <c r="M81" s="678"/>
      <c r="N81" s="670">
        <f>ROUND(L81*K81,2)</f>
        <v>0</v>
      </c>
      <c r="O81" s="667"/>
      <c r="P81" s="667"/>
      <c r="Q81" s="667"/>
      <c r="R81" s="75"/>
      <c r="T81" s="76" t="s">
        <v>125</v>
      </c>
      <c r="U81" s="77" t="s">
        <v>126</v>
      </c>
      <c r="V81" s="78">
        <v>0</v>
      </c>
      <c r="W81" s="78">
        <f>V81*K81</f>
        <v>0</v>
      </c>
      <c r="X81" s="78">
        <v>0.14000000000000001</v>
      </c>
      <c r="Y81" s="78">
        <f>X81*K81</f>
        <v>0.57680000000000009</v>
      </c>
      <c r="Z81" s="78">
        <v>0</v>
      </c>
      <c r="AA81" s="79">
        <f>Z81*K81</f>
        <v>0</v>
      </c>
      <c r="AR81" s="30" t="s">
        <v>154</v>
      </c>
      <c r="AT81" s="30" t="s">
        <v>195</v>
      </c>
      <c r="AU81" s="30" t="s">
        <v>128</v>
      </c>
      <c r="AY81" s="30" t="s">
        <v>120</v>
      </c>
      <c r="BE81" s="80">
        <f>IF(U81="základní",N81,0)</f>
        <v>0</v>
      </c>
      <c r="BF81" s="80">
        <f>IF(U81="snížená",N81,0)</f>
        <v>0</v>
      </c>
      <c r="BG81" s="80">
        <f>IF(U81="zákl. přenesená",N81,0)</f>
        <v>0</v>
      </c>
      <c r="BH81" s="80">
        <f>IF(U81="sníž. přenesená",N81,0)</f>
        <v>0</v>
      </c>
      <c r="BI81" s="80">
        <f>IF(U81="nulová",N81,0)</f>
        <v>0</v>
      </c>
      <c r="BJ81" s="30" t="s">
        <v>118</v>
      </c>
      <c r="BK81" s="80">
        <f>ROUND(L81*K81,2)</f>
        <v>0</v>
      </c>
      <c r="BL81" s="30" t="s">
        <v>127</v>
      </c>
    </row>
    <row r="82" spans="2:64" s="17" customFormat="1" ht="22.5" customHeight="1" x14ac:dyDescent="0.25">
      <c r="B82" s="18"/>
      <c r="C82" s="20"/>
      <c r="D82" s="20"/>
      <c r="E82" s="20"/>
      <c r="F82" s="679" t="s">
        <v>519</v>
      </c>
      <c r="G82" s="680"/>
      <c r="H82" s="680"/>
      <c r="I82" s="680"/>
      <c r="J82" s="20"/>
      <c r="K82" s="20"/>
      <c r="L82" s="20"/>
      <c r="M82" s="20"/>
      <c r="N82" s="20"/>
      <c r="O82" s="20"/>
      <c r="P82" s="20"/>
      <c r="Q82" s="20"/>
      <c r="R82" s="19"/>
      <c r="T82" s="99"/>
      <c r="U82" s="20"/>
      <c r="V82" s="20"/>
      <c r="W82" s="20"/>
      <c r="X82" s="20"/>
      <c r="Y82" s="20"/>
      <c r="Z82" s="20"/>
      <c r="AA82" s="100"/>
      <c r="AT82" s="30" t="s">
        <v>193</v>
      </c>
      <c r="AU82" s="30" t="s">
        <v>128</v>
      </c>
    </row>
    <row r="83" spans="2:64" s="86" customFormat="1" ht="22.5" customHeight="1" x14ac:dyDescent="0.25">
      <c r="B83" s="81"/>
      <c r="C83" s="82"/>
      <c r="D83" s="82"/>
      <c r="E83" s="83" t="s">
        <v>125</v>
      </c>
      <c r="F83" s="663" t="s">
        <v>2600</v>
      </c>
      <c r="G83" s="662"/>
      <c r="H83" s="662"/>
      <c r="I83" s="662"/>
      <c r="J83" s="82"/>
      <c r="K83" s="84">
        <v>4.12</v>
      </c>
      <c r="L83" s="82"/>
      <c r="M83" s="82"/>
      <c r="N83" s="82"/>
      <c r="O83" s="82"/>
      <c r="P83" s="82"/>
      <c r="Q83" s="82"/>
      <c r="R83" s="85"/>
      <c r="T83" s="87"/>
      <c r="U83" s="82"/>
      <c r="V83" s="82"/>
      <c r="W83" s="82"/>
      <c r="X83" s="82"/>
      <c r="Y83" s="82"/>
      <c r="Z83" s="82"/>
      <c r="AA83" s="88"/>
      <c r="AT83" s="89" t="s">
        <v>130</v>
      </c>
      <c r="AU83" s="89" t="s">
        <v>128</v>
      </c>
      <c r="AV83" s="86" t="s">
        <v>128</v>
      </c>
      <c r="AW83" s="86" t="s">
        <v>131</v>
      </c>
      <c r="AX83" s="86" t="s">
        <v>118</v>
      </c>
      <c r="AY83" s="89" t="s">
        <v>120</v>
      </c>
    </row>
    <row r="84" spans="2:64" s="17" customFormat="1" ht="44.25" customHeight="1" x14ac:dyDescent="0.25">
      <c r="B84" s="70"/>
      <c r="C84" s="71" t="s">
        <v>175</v>
      </c>
      <c r="D84" s="71" t="s">
        <v>121</v>
      </c>
      <c r="E84" s="72" t="s">
        <v>530</v>
      </c>
      <c r="F84" s="671" t="s">
        <v>531</v>
      </c>
      <c r="G84" s="667"/>
      <c r="H84" s="667"/>
      <c r="I84" s="667"/>
      <c r="J84" s="73" t="s">
        <v>532</v>
      </c>
      <c r="K84" s="74">
        <v>3</v>
      </c>
      <c r="L84" s="666"/>
      <c r="M84" s="667"/>
      <c r="N84" s="666">
        <f>ROUND(L84*K84,2)</f>
        <v>0</v>
      </c>
      <c r="O84" s="667"/>
      <c r="P84" s="667"/>
      <c r="Q84" s="667"/>
      <c r="R84" s="75"/>
      <c r="T84" s="76" t="s">
        <v>125</v>
      </c>
      <c r="U84" s="77" t="s">
        <v>126</v>
      </c>
      <c r="V84" s="78">
        <v>0.13600000000000001</v>
      </c>
      <c r="W84" s="78">
        <f>V84*K84</f>
        <v>0.40800000000000003</v>
      </c>
      <c r="X84" s="78">
        <v>8.0879999999999994E-2</v>
      </c>
      <c r="Y84" s="78">
        <f>X84*K84</f>
        <v>0.24263999999999997</v>
      </c>
      <c r="Z84" s="78">
        <v>0</v>
      </c>
      <c r="AA84" s="79">
        <f>Z84*K84</f>
        <v>0</v>
      </c>
      <c r="AR84" s="30" t="s">
        <v>127</v>
      </c>
      <c r="AT84" s="30" t="s">
        <v>121</v>
      </c>
      <c r="AU84" s="30" t="s">
        <v>128</v>
      </c>
      <c r="AY84" s="30" t="s">
        <v>120</v>
      </c>
      <c r="BE84" s="80">
        <f>IF(U84="základní",N84,0)</f>
        <v>0</v>
      </c>
      <c r="BF84" s="80">
        <f>IF(U84="snížená",N84,0)</f>
        <v>0</v>
      </c>
      <c r="BG84" s="80">
        <f>IF(U84="zákl. přenesená",N84,0)</f>
        <v>0</v>
      </c>
      <c r="BH84" s="80">
        <f>IF(U84="sníž. přenesená",N84,0)</f>
        <v>0</v>
      </c>
      <c r="BI84" s="80">
        <f>IF(U84="nulová",N84,0)</f>
        <v>0</v>
      </c>
      <c r="BJ84" s="30" t="s">
        <v>118</v>
      </c>
      <c r="BK84" s="80">
        <f>ROUND(L84*K84,2)</f>
        <v>0</v>
      </c>
      <c r="BL84" s="30" t="s">
        <v>127</v>
      </c>
    </row>
    <row r="85" spans="2:64" s="17" customFormat="1" ht="22.5" customHeight="1" x14ac:dyDescent="0.25">
      <c r="B85" s="18"/>
      <c r="C85" s="20"/>
      <c r="D85" s="20"/>
      <c r="E85" s="20"/>
      <c r="F85" s="679" t="s">
        <v>533</v>
      </c>
      <c r="G85" s="680"/>
      <c r="H85" s="680"/>
      <c r="I85" s="680"/>
      <c r="J85" s="20"/>
      <c r="K85" s="20"/>
      <c r="L85" s="20"/>
      <c r="M85" s="20"/>
      <c r="N85" s="20"/>
      <c r="O85" s="20"/>
      <c r="P85" s="20"/>
      <c r="Q85" s="20"/>
      <c r="R85" s="19"/>
      <c r="T85" s="99"/>
      <c r="U85" s="20"/>
      <c r="V85" s="20"/>
      <c r="W85" s="20"/>
      <c r="X85" s="20"/>
      <c r="Y85" s="20"/>
      <c r="Z85" s="20"/>
      <c r="AA85" s="100"/>
      <c r="AT85" s="30" t="s">
        <v>193</v>
      </c>
      <c r="AU85" s="30" t="s">
        <v>128</v>
      </c>
    </row>
    <row r="86" spans="2:64" s="86" customFormat="1" ht="31.5" customHeight="1" x14ac:dyDescent="0.25">
      <c r="B86" s="81"/>
      <c r="C86" s="82"/>
      <c r="D86" s="82"/>
      <c r="E86" s="83" t="s">
        <v>125</v>
      </c>
      <c r="F86" s="663" t="s">
        <v>2329</v>
      </c>
      <c r="G86" s="662"/>
      <c r="H86" s="662"/>
      <c r="I86" s="662"/>
      <c r="J86" s="82"/>
      <c r="K86" s="84">
        <v>3</v>
      </c>
      <c r="L86" s="82"/>
      <c r="M86" s="82"/>
      <c r="N86" s="82"/>
      <c r="O86" s="82"/>
      <c r="P86" s="82"/>
      <c r="Q86" s="82"/>
      <c r="R86" s="85"/>
      <c r="T86" s="87"/>
      <c r="U86" s="82"/>
      <c r="V86" s="82"/>
      <c r="W86" s="82"/>
      <c r="X86" s="82"/>
      <c r="Y86" s="82"/>
      <c r="Z86" s="82"/>
      <c r="AA86" s="88"/>
      <c r="AT86" s="89" t="s">
        <v>130</v>
      </c>
      <c r="AU86" s="89" t="s">
        <v>128</v>
      </c>
      <c r="AV86" s="86" t="s">
        <v>128</v>
      </c>
      <c r="AW86" s="86" t="s">
        <v>131</v>
      </c>
      <c r="AX86" s="86" t="s">
        <v>118</v>
      </c>
      <c r="AY86" s="89" t="s">
        <v>120</v>
      </c>
    </row>
    <row r="87" spans="2:64" s="17" customFormat="1" ht="22.5" customHeight="1" x14ac:dyDescent="0.25">
      <c r="B87" s="70"/>
      <c r="C87" s="101" t="s">
        <v>179</v>
      </c>
      <c r="D87" s="101" t="s">
        <v>195</v>
      </c>
      <c r="E87" s="102" t="s">
        <v>535</v>
      </c>
      <c r="F87" s="677" t="s">
        <v>536</v>
      </c>
      <c r="G87" s="678"/>
      <c r="H87" s="678"/>
      <c r="I87" s="678"/>
      <c r="J87" s="103" t="s">
        <v>447</v>
      </c>
      <c r="K87" s="104">
        <v>7</v>
      </c>
      <c r="L87" s="670"/>
      <c r="M87" s="678"/>
      <c r="N87" s="670">
        <f>ROUND(L87*K87,2)</f>
        <v>0</v>
      </c>
      <c r="O87" s="667"/>
      <c r="P87" s="667"/>
      <c r="Q87" s="667"/>
      <c r="R87" s="75"/>
      <c r="T87" s="76" t="s">
        <v>125</v>
      </c>
      <c r="U87" s="77" t="s">
        <v>126</v>
      </c>
      <c r="V87" s="78">
        <v>0</v>
      </c>
      <c r="W87" s="78">
        <f>V87*K87</f>
        <v>0</v>
      </c>
      <c r="X87" s="78">
        <v>2.8000000000000001E-2</v>
      </c>
      <c r="Y87" s="78">
        <f>X87*K87</f>
        <v>0.19600000000000001</v>
      </c>
      <c r="Z87" s="78">
        <v>0</v>
      </c>
      <c r="AA87" s="79">
        <f>Z87*K87</f>
        <v>0</v>
      </c>
      <c r="AR87" s="30" t="s">
        <v>154</v>
      </c>
      <c r="AT87" s="30" t="s">
        <v>195</v>
      </c>
      <c r="AU87" s="30" t="s">
        <v>128</v>
      </c>
      <c r="AY87" s="30" t="s">
        <v>120</v>
      </c>
      <c r="BE87" s="80">
        <f>IF(U87="základní",N87,0)</f>
        <v>0</v>
      </c>
      <c r="BF87" s="80">
        <f>IF(U87="snížená",N87,0)</f>
        <v>0</v>
      </c>
      <c r="BG87" s="80">
        <f>IF(U87="zákl. přenesená",N87,0)</f>
        <v>0</v>
      </c>
      <c r="BH87" s="80">
        <f>IF(U87="sníž. přenesená",N87,0)</f>
        <v>0</v>
      </c>
      <c r="BI87" s="80">
        <f>IF(U87="nulová",N87,0)</f>
        <v>0</v>
      </c>
      <c r="BJ87" s="30" t="s">
        <v>118</v>
      </c>
      <c r="BK87" s="80">
        <f>ROUND(L87*K87,2)</f>
        <v>0</v>
      </c>
      <c r="BL87" s="30" t="s">
        <v>127</v>
      </c>
    </row>
    <row r="88" spans="2:64" s="86" customFormat="1" ht="22.5" customHeight="1" x14ac:dyDescent="0.25">
      <c r="B88" s="81"/>
      <c r="C88" s="82"/>
      <c r="D88" s="82"/>
      <c r="E88" s="83" t="s">
        <v>125</v>
      </c>
      <c r="F88" s="661" t="s">
        <v>1866</v>
      </c>
      <c r="G88" s="662"/>
      <c r="H88" s="662"/>
      <c r="I88" s="662"/>
      <c r="J88" s="82"/>
      <c r="K88" s="84">
        <v>7</v>
      </c>
      <c r="L88" s="82"/>
      <c r="M88" s="82"/>
      <c r="N88" s="82"/>
      <c r="O88" s="82"/>
      <c r="P88" s="82"/>
      <c r="Q88" s="82"/>
      <c r="R88" s="85"/>
      <c r="T88" s="87"/>
      <c r="U88" s="82"/>
      <c r="V88" s="82"/>
      <c r="W88" s="82"/>
      <c r="X88" s="82"/>
      <c r="Y88" s="82"/>
      <c r="Z88" s="82"/>
      <c r="AA88" s="88"/>
      <c r="AT88" s="89" t="s">
        <v>130</v>
      </c>
      <c r="AU88" s="89" t="s">
        <v>128</v>
      </c>
      <c r="AV88" s="86" t="s">
        <v>128</v>
      </c>
      <c r="AW88" s="86" t="s">
        <v>131</v>
      </c>
      <c r="AX88" s="86" t="s">
        <v>118</v>
      </c>
      <c r="AY88" s="89" t="s">
        <v>120</v>
      </c>
    </row>
    <row r="89" spans="2:64" s="62" customFormat="1" ht="29.85" customHeight="1" x14ac:dyDescent="0.3">
      <c r="B89" s="58"/>
      <c r="C89" s="59"/>
      <c r="D89" s="69" t="s">
        <v>81</v>
      </c>
      <c r="E89" s="69"/>
      <c r="F89" s="69"/>
      <c r="G89" s="69"/>
      <c r="H89" s="69"/>
      <c r="I89" s="69"/>
      <c r="J89" s="69"/>
      <c r="K89" s="69"/>
      <c r="L89" s="69"/>
      <c r="M89" s="69"/>
      <c r="N89" s="659">
        <f>BK89</f>
        <v>0</v>
      </c>
      <c r="O89" s="660"/>
      <c r="P89" s="660"/>
      <c r="Q89" s="660"/>
      <c r="R89" s="61"/>
      <c r="T89" s="63"/>
      <c r="U89" s="59"/>
      <c r="V89" s="59"/>
      <c r="W89" s="64">
        <f>SUM(W90:W109)</f>
        <v>6.1189299999999989</v>
      </c>
      <c r="X89" s="59"/>
      <c r="Y89" s="64">
        <f>SUM(Y90:Y109)</f>
        <v>0</v>
      </c>
      <c r="Z89" s="59"/>
      <c r="AA89" s="65">
        <f>SUM(AA90:AA109)</f>
        <v>3.2549999999999999</v>
      </c>
      <c r="AR89" s="66" t="s">
        <v>118</v>
      </c>
      <c r="AT89" s="67" t="s">
        <v>117</v>
      </c>
      <c r="AU89" s="67" t="s">
        <v>118</v>
      </c>
      <c r="AY89" s="66" t="s">
        <v>120</v>
      </c>
      <c r="BK89" s="68">
        <f>SUM(BK90:BK109)</f>
        <v>0</v>
      </c>
    </row>
    <row r="90" spans="2:64" s="17" customFormat="1" ht="31.5" customHeight="1" x14ac:dyDescent="0.25">
      <c r="B90" s="70"/>
      <c r="C90" s="71" t="s">
        <v>184</v>
      </c>
      <c r="D90" s="71" t="s">
        <v>121</v>
      </c>
      <c r="E90" s="72" t="s">
        <v>2140</v>
      </c>
      <c r="F90" s="671" t="s">
        <v>2141</v>
      </c>
      <c r="G90" s="667"/>
      <c r="H90" s="667"/>
      <c r="I90" s="667"/>
      <c r="J90" s="73" t="s">
        <v>172</v>
      </c>
      <c r="K90" s="74">
        <v>4</v>
      </c>
      <c r="L90" s="666"/>
      <c r="M90" s="667"/>
      <c r="N90" s="666">
        <f>ROUND(L90*K90,2)</f>
        <v>0</v>
      </c>
      <c r="O90" s="667"/>
      <c r="P90" s="667"/>
      <c r="Q90" s="667"/>
      <c r="R90" s="75"/>
      <c r="T90" s="76" t="s">
        <v>125</v>
      </c>
      <c r="U90" s="77" t="s">
        <v>126</v>
      </c>
      <c r="V90" s="78">
        <v>0.21</v>
      </c>
      <c r="W90" s="78">
        <f>V90*K90</f>
        <v>0.84</v>
      </c>
      <c r="X90" s="78">
        <v>0</v>
      </c>
      <c r="Y90" s="78">
        <f>X90*K90</f>
        <v>0</v>
      </c>
      <c r="Z90" s="78">
        <v>0.26</v>
      </c>
      <c r="AA90" s="79">
        <f>Z90*K90</f>
        <v>1.04</v>
      </c>
      <c r="AR90" s="30" t="s">
        <v>127</v>
      </c>
      <c r="AT90" s="30" t="s">
        <v>121</v>
      </c>
      <c r="AU90" s="30" t="s">
        <v>128</v>
      </c>
      <c r="AY90" s="30" t="s">
        <v>120</v>
      </c>
      <c r="BE90" s="80">
        <f>IF(U90="základní",N90,0)</f>
        <v>0</v>
      </c>
      <c r="BF90" s="80">
        <f>IF(U90="snížená",N90,0)</f>
        <v>0</v>
      </c>
      <c r="BG90" s="80">
        <f>IF(U90="zákl. přenesená",N90,0)</f>
        <v>0</v>
      </c>
      <c r="BH90" s="80">
        <f>IF(U90="sníž. přenesená",N90,0)</f>
        <v>0</v>
      </c>
      <c r="BI90" s="80">
        <f>IF(U90="nulová",N90,0)</f>
        <v>0</v>
      </c>
      <c r="BJ90" s="30" t="s">
        <v>118</v>
      </c>
      <c r="BK90" s="80">
        <f>ROUND(L90*K90,2)</f>
        <v>0</v>
      </c>
      <c r="BL90" s="30" t="s">
        <v>127</v>
      </c>
    </row>
    <row r="91" spans="2:64" s="86" customFormat="1" ht="22.5" customHeight="1" x14ac:dyDescent="0.25">
      <c r="B91" s="81"/>
      <c r="C91" s="82"/>
      <c r="D91" s="82"/>
      <c r="E91" s="83" t="s">
        <v>125</v>
      </c>
      <c r="F91" s="661" t="s">
        <v>2601</v>
      </c>
      <c r="G91" s="662"/>
      <c r="H91" s="662"/>
      <c r="I91" s="662"/>
      <c r="J91" s="82"/>
      <c r="K91" s="84">
        <v>4</v>
      </c>
      <c r="L91" s="82"/>
      <c r="M91" s="82"/>
      <c r="N91" s="82"/>
      <c r="O91" s="82"/>
      <c r="P91" s="82"/>
      <c r="Q91" s="82"/>
      <c r="R91" s="85"/>
      <c r="T91" s="87"/>
      <c r="U91" s="82"/>
      <c r="V91" s="82"/>
      <c r="W91" s="82"/>
      <c r="X91" s="82"/>
      <c r="Y91" s="82"/>
      <c r="Z91" s="82"/>
      <c r="AA91" s="88"/>
      <c r="AT91" s="89" t="s">
        <v>130</v>
      </c>
      <c r="AU91" s="89" t="s">
        <v>128</v>
      </c>
      <c r="AV91" s="86" t="s">
        <v>128</v>
      </c>
      <c r="AW91" s="86" t="s">
        <v>131</v>
      </c>
      <c r="AX91" s="86" t="s">
        <v>118</v>
      </c>
      <c r="AY91" s="89" t="s">
        <v>120</v>
      </c>
    </row>
    <row r="92" spans="2:64" s="17" customFormat="1" ht="31.5" customHeight="1" x14ac:dyDescent="0.25">
      <c r="B92" s="70"/>
      <c r="C92" s="71" t="s">
        <v>188</v>
      </c>
      <c r="D92" s="71" t="s">
        <v>121</v>
      </c>
      <c r="E92" s="72" t="s">
        <v>561</v>
      </c>
      <c r="F92" s="671" t="s">
        <v>562</v>
      </c>
      <c r="G92" s="667"/>
      <c r="H92" s="667"/>
      <c r="I92" s="667"/>
      <c r="J92" s="73" t="s">
        <v>172</v>
      </c>
      <c r="K92" s="74">
        <v>4</v>
      </c>
      <c r="L92" s="666"/>
      <c r="M92" s="667"/>
      <c r="N92" s="666">
        <f>ROUND(L92*K92,2)</f>
        <v>0</v>
      </c>
      <c r="O92" s="667"/>
      <c r="P92" s="667"/>
      <c r="Q92" s="667"/>
      <c r="R92" s="75"/>
      <c r="T92" s="76" t="s">
        <v>125</v>
      </c>
      <c r="U92" s="77" t="s">
        <v>126</v>
      </c>
      <c r="V92" s="78">
        <v>1.1579999999999999</v>
      </c>
      <c r="W92" s="78">
        <f>V92*K92</f>
        <v>4.6319999999999997</v>
      </c>
      <c r="X92" s="78">
        <v>0</v>
      </c>
      <c r="Y92" s="78">
        <f>X92*K92</f>
        <v>0</v>
      </c>
      <c r="Z92" s="78">
        <v>0.4</v>
      </c>
      <c r="AA92" s="79">
        <f>Z92*K92</f>
        <v>1.6</v>
      </c>
      <c r="AR92" s="30" t="s">
        <v>127</v>
      </c>
      <c r="AT92" s="30" t="s">
        <v>121</v>
      </c>
      <c r="AU92" s="30" t="s">
        <v>128</v>
      </c>
      <c r="AY92" s="30" t="s">
        <v>120</v>
      </c>
      <c r="BE92" s="80">
        <f>IF(U92="základní",N92,0)</f>
        <v>0</v>
      </c>
      <c r="BF92" s="80">
        <f>IF(U92="snížená",N92,0)</f>
        <v>0</v>
      </c>
      <c r="BG92" s="80">
        <f>IF(U92="zákl. přenesená",N92,0)</f>
        <v>0</v>
      </c>
      <c r="BH92" s="80">
        <f>IF(U92="sníž. přenesená",N92,0)</f>
        <v>0</v>
      </c>
      <c r="BI92" s="80">
        <f>IF(U92="nulová",N92,0)</f>
        <v>0</v>
      </c>
      <c r="BJ92" s="30" t="s">
        <v>118</v>
      </c>
      <c r="BK92" s="80">
        <f>ROUND(L92*K92,2)</f>
        <v>0</v>
      </c>
      <c r="BL92" s="30" t="s">
        <v>127</v>
      </c>
    </row>
    <row r="93" spans="2:64" s="86" customFormat="1" ht="31.5" customHeight="1" x14ac:dyDescent="0.25">
      <c r="B93" s="81"/>
      <c r="C93" s="82"/>
      <c r="D93" s="82"/>
      <c r="E93" s="83" t="s">
        <v>125</v>
      </c>
      <c r="F93" s="661" t="s">
        <v>2602</v>
      </c>
      <c r="G93" s="662"/>
      <c r="H93" s="662"/>
      <c r="I93" s="662"/>
      <c r="J93" s="82"/>
      <c r="K93" s="84">
        <v>4</v>
      </c>
      <c r="L93" s="82"/>
      <c r="M93" s="82"/>
      <c r="N93" s="82"/>
      <c r="O93" s="82"/>
      <c r="P93" s="82"/>
      <c r="Q93" s="82"/>
      <c r="R93" s="85"/>
      <c r="T93" s="87"/>
      <c r="U93" s="82"/>
      <c r="V93" s="82"/>
      <c r="W93" s="82"/>
      <c r="X93" s="82"/>
      <c r="Y93" s="82"/>
      <c r="Z93" s="82"/>
      <c r="AA93" s="88"/>
      <c r="AT93" s="89" t="s">
        <v>130</v>
      </c>
      <c r="AU93" s="89" t="s">
        <v>128</v>
      </c>
      <c r="AV93" s="86" t="s">
        <v>128</v>
      </c>
      <c r="AW93" s="86" t="s">
        <v>131</v>
      </c>
      <c r="AX93" s="86" t="s">
        <v>118</v>
      </c>
      <c r="AY93" s="89" t="s">
        <v>120</v>
      </c>
    </row>
    <row r="94" spans="2:64" s="17" customFormat="1" ht="22.5" customHeight="1" x14ac:dyDescent="0.25">
      <c r="B94" s="70"/>
      <c r="C94" s="71" t="s">
        <v>194</v>
      </c>
      <c r="D94" s="71" t="s">
        <v>121</v>
      </c>
      <c r="E94" s="72" t="s">
        <v>572</v>
      </c>
      <c r="F94" s="671" t="s">
        <v>573</v>
      </c>
      <c r="G94" s="667"/>
      <c r="H94" s="667"/>
      <c r="I94" s="667"/>
      <c r="J94" s="73" t="s">
        <v>532</v>
      </c>
      <c r="K94" s="74">
        <v>3</v>
      </c>
      <c r="L94" s="666"/>
      <c r="M94" s="667"/>
      <c r="N94" s="666">
        <f>ROUND(L94*K94,2)</f>
        <v>0</v>
      </c>
      <c r="O94" s="667"/>
      <c r="P94" s="667"/>
      <c r="Q94" s="667"/>
      <c r="R94" s="75"/>
      <c r="T94" s="76" t="s">
        <v>125</v>
      </c>
      <c r="U94" s="77" t="s">
        <v>126</v>
      </c>
      <c r="V94" s="78">
        <v>0.13300000000000001</v>
      </c>
      <c r="W94" s="78">
        <f>V94*K94</f>
        <v>0.39900000000000002</v>
      </c>
      <c r="X94" s="78">
        <v>0</v>
      </c>
      <c r="Y94" s="78">
        <f>X94*K94</f>
        <v>0</v>
      </c>
      <c r="Z94" s="78">
        <v>0.20499999999999999</v>
      </c>
      <c r="AA94" s="79">
        <f>Z94*K94</f>
        <v>0.61499999999999999</v>
      </c>
      <c r="AR94" s="30" t="s">
        <v>127</v>
      </c>
      <c r="AT94" s="30" t="s">
        <v>121</v>
      </c>
      <c r="AU94" s="30" t="s">
        <v>128</v>
      </c>
      <c r="AY94" s="30" t="s">
        <v>120</v>
      </c>
      <c r="BE94" s="80">
        <f>IF(U94="základní",N94,0)</f>
        <v>0</v>
      </c>
      <c r="BF94" s="80">
        <f>IF(U94="snížená",N94,0)</f>
        <v>0</v>
      </c>
      <c r="BG94" s="80">
        <f>IF(U94="zákl. přenesená",N94,0)</f>
        <v>0</v>
      </c>
      <c r="BH94" s="80">
        <f>IF(U94="sníž. přenesená",N94,0)</f>
        <v>0</v>
      </c>
      <c r="BI94" s="80">
        <f>IF(U94="nulová",N94,0)</f>
        <v>0</v>
      </c>
      <c r="BJ94" s="30" t="s">
        <v>118</v>
      </c>
      <c r="BK94" s="80">
        <f>ROUND(L94*K94,2)</f>
        <v>0</v>
      </c>
      <c r="BL94" s="30" t="s">
        <v>127</v>
      </c>
    </row>
    <row r="95" spans="2:64" s="86" customFormat="1" ht="22.5" customHeight="1" x14ac:dyDescent="0.25">
      <c r="B95" s="81"/>
      <c r="C95" s="82"/>
      <c r="D95" s="82"/>
      <c r="E95" s="83" t="s">
        <v>125</v>
      </c>
      <c r="F95" s="661" t="s">
        <v>2603</v>
      </c>
      <c r="G95" s="662"/>
      <c r="H95" s="662"/>
      <c r="I95" s="662"/>
      <c r="J95" s="82"/>
      <c r="K95" s="84">
        <v>3</v>
      </c>
      <c r="L95" s="82"/>
      <c r="M95" s="82"/>
      <c r="N95" s="82"/>
      <c r="O95" s="82"/>
      <c r="P95" s="82"/>
      <c r="Q95" s="82"/>
      <c r="R95" s="85"/>
      <c r="T95" s="87"/>
      <c r="U95" s="82"/>
      <c r="V95" s="82"/>
      <c r="W95" s="82"/>
      <c r="X95" s="82"/>
      <c r="Y95" s="82"/>
      <c r="Z95" s="82"/>
      <c r="AA95" s="88"/>
      <c r="AT95" s="89" t="s">
        <v>130</v>
      </c>
      <c r="AU95" s="89" t="s">
        <v>128</v>
      </c>
      <c r="AV95" s="86" t="s">
        <v>128</v>
      </c>
      <c r="AW95" s="86" t="s">
        <v>131</v>
      </c>
      <c r="AX95" s="86" t="s">
        <v>118</v>
      </c>
      <c r="AY95" s="89" t="s">
        <v>120</v>
      </c>
    </row>
    <row r="96" spans="2:64" s="17" customFormat="1" ht="31.5" customHeight="1" x14ac:dyDescent="0.25">
      <c r="B96" s="70"/>
      <c r="C96" s="71" t="s">
        <v>199</v>
      </c>
      <c r="D96" s="71" t="s">
        <v>121</v>
      </c>
      <c r="E96" s="72" t="s">
        <v>589</v>
      </c>
      <c r="F96" s="671" t="s">
        <v>590</v>
      </c>
      <c r="G96" s="667"/>
      <c r="H96" s="667"/>
      <c r="I96" s="667"/>
      <c r="J96" s="73" t="s">
        <v>191</v>
      </c>
      <c r="K96" s="74">
        <v>1.6</v>
      </c>
      <c r="L96" s="666"/>
      <c r="M96" s="667"/>
      <c r="N96" s="666">
        <f>ROUND(L96*K96,2)</f>
        <v>0</v>
      </c>
      <c r="O96" s="667"/>
      <c r="P96" s="667"/>
      <c r="Q96" s="667"/>
      <c r="R96" s="75"/>
      <c r="T96" s="76" t="s">
        <v>125</v>
      </c>
      <c r="U96" s="77" t="s">
        <v>126</v>
      </c>
      <c r="V96" s="78">
        <v>0.03</v>
      </c>
      <c r="W96" s="78">
        <f>V96*K96</f>
        <v>4.8000000000000001E-2</v>
      </c>
      <c r="X96" s="78">
        <v>0</v>
      </c>
      <c r="Y96" s="78">
        <f>X96*K96</f>
        <v>0</v>
      </c>
      <c r="Z96" s="78">
        <v>0</v>
      </c>
      <c r="AA96" s="79">
        <f>Z96*K96</f>
        <v>0</v>
      </c>
      <c r="AR96" s="30" t="s">
        <v>127</v>
      </c>
      <c r="AT96" s="30" t="s">
        <v>121</v>
      </c>
      <c r="AU96" s="30" t="s">
        <v>128</v>
      </c>
      <c r="AY96" s="30" t="s">
        <v>120</v>
      </c>
      <c r="BE96" s="80">
        <f>IF(U96="základní",N96,0)</f>
        <v>0</v>
      </c>
      <c r="BF96" s="80">
        <f>IF(U96="snížená",N96,0)</f>
        <v>0</v>
      </c>
      <c r="BG96" s="80">
        <f>IF(U96="zákl. přenesená",N96,0)</f>
        <v>0</v>
      </c>
      <c r="BH96" s="80">
        <f>IF(U96="sníž. přenesená",N96,0)</f>
        <v>0</v>
      </c>
      <c r="BI96" s="80">
        <f>IF(U96="nulová",N96,0)</f>
        <v>0</v>
      </c>
      <c r="BJ96" s="30" t="s">
        <v>118</v>
      </c>
      <c r="BK96" s="80">
        <f>ROUND(L96*K96,2)</f>
        <v>0</v>
      </c>
      <c r="BL96" s="30" t="s">
        <v>127</v>
      </c>
    </row>
    <row r="97" spans="2:64" s="86" customFormat="1" ht="22.5" customHeight="1" x14ac:dyDescent="0.25">
      <c r="B97" s="81"/>
      <c r="C97" s="82"/>
      <c r="D97" s="82"/>
      <c r="E97" s="83" t="s">
        <v>125</v>
      </c>
      <c r="F97" s="661" t="s">
        <v>2604</v>
      </c>
      <c r="G97" s="662"/>
      <c r="H97" s="662"/>
      <c r="I97" s="662"/>
      <c r="J97" s="82"/>
      <c r="K97" s="84">
        <v>1.6</v>
      </c>
      <c r="L97" s="82"/>
      <c r="M97" s="82"/>
      <c r="N97" s="82"/>
      <c r="O97" s="82"/>
      <c r="P97" s="82"/>
      <c r="Q97" s="82"/>
      <c r="R97" s="85"/>
      <c r="T97" s="87"/>
      <c r="U97" s="82"/>
      <c r="V97" s="82"/>
      <c r="W97" s="82"/>
      <c r="X97" s="82"/>
      <c r="Y97" s="82"/>
      <c r="Z97" s="82"/>
      <c r="AA97" s="88"/>
      <c r="AT97" s="89" t="s">
        <v>130</v>
      </c>
      <c r="AU97" s="89" t="s">
        <v>128</v>
      </c>
      <c r="AV97" s="86" t="s">
        <v>128</v>
      </c>
      <c r="AW97" s="86" t="s">
        <v>131</v>
      </c>
      <c r="AX97" s="86" t="s">
        <v>118</v>
      </c>
      <c r="AY97" s="89" t="s">
        <v>120</v>
      </c>
    </row>
    <row r="98" spans="2:64" s="17" customFormat="1" ht="31.5" customHeight="1" x14ac:dyDescent="0.25">
      <c r="B98" s="70"/>
      <c r="C98" s="71" t="s">
        <v>203</v>
      </c>
      <c r="D98" s="71" t="s">
        <v>121</v>
      </c>
      <c r="E98" s="72" t="s">
        <v>592</v>
      </c>
      <c r="F98" s="671" t="s">
        <v>593</v>
      </c>
      <c r="G98" s="667"/>
      <c r="H98" s="667"/>
      <c r="I98" s="667"/>
      <c r="J98" s="73" t="s">
        <v>191</v>
      </c>
      <c r="K98" s="74">
        <v>28.8</v>
      </c>
      <c r="L98" s="666"/>
      <c r="M98" s="667"/>
      <c r="N98" s="666">
        <f>ROUND(L98*K98,2)</f>
        <v>0</v>
      </c>
      <c r="O98" s="667"/>
      <c r="P98" s="667"/>
      <c r="Q98" s="667"/>
      <c r="R98" s="75"/>
      <c r="T98" s="76" t="s">
        <v>125</v>
      </c>
      <c r="U98" s="77" t="s">
        <v>126</v>
      </c>
      <c r="V98" s="78">
        <v>2E-3</v>
      </c>
      <c r="W98" s="78">
        <f>V98*K98</f>
        <v>5.7600000000000005E-2</v>
      </c>
      <c r="X98" s="78">
        <v>0</v>
      </c>
      <c r="Y98" s="78">
        <f>X98*K98</f>
        <v>0</v>
      </c>
      <c r="Z98" s="78">
        <v>0</v>
      </c>
      <c r="AA98" s="79">
        <f>Z98*K98</f>
        <v>0</v>
      </c>
      <c r="AR98" s="30" t="s">
        <v>127</v>
      </c>
      <c r="AT98" s="30" t="s">
        <v>121</v>
      </c>
      <c r="AU98" s="30" t="s">
        <v>128</v>
      </c>
      <c r="AY98" s="30" t="s">
        <v>120</v>
      </c>
      <c r="BE98" s="80">
        <f>IF(U98="základní",N98,0)</f>
        <v>0</v>
      </c>
      <c r="BF98" s="80">
        <f>IF(U98="snížená",N98,0)</f>
        <v>0</v>
      </c>
      <c r="BG98" s="80">
        <f>IF(U98="zákl. přenesená",N98,0)</f>
        <v>0</v>
      </c>
      <c r="BH98" s="80">
        <f>IF(U98="sníž. přenesená",N98,0)</f>
        <v>0</v>
      </c>
      <c r="BI98" s="80">
        <f>IF(U98="nulová",N98,0)</f>
        <v>0</v>
      </c>
      <c r="BJ98" s="30" t="s">
        <v>118</v>
      </c>
      <c r="BK98" s="80">
        <f>ROUND(L98*K98,2)</f>
        <v>0</v>
      </c>
      <c r="BL98" s="30" t="s">
        <v>127</v>
      </c>
    </row>
    <row r="99" spans="2:64" s="86" customFormat="1" ht="22.5" customHeight="1" x14ac:dyDescent="0.25">
      <c r="B99" s="81"/>
      <c r="C99" s="82"/>
      <c r="D99" s="82"/>
      <c r="E99" s="83" t="s">
        <v>125</v>
      </c>
      <c r="F99" s="661" t="s">
        <v>2605</v>
      </c>
      <c r="G99" s="662"/>
      <c r="H99" s="662"/>
      <c r="I99" s="662"/>
      <c r="J99" s="82"/>
      <c r="K99" s="84">
        <v>28.8</v>
      </c>
      <c r="L99" s="82"/>
      <c r="M99" s="82"/>
      <c r="N99" s="82"/>
      <c r="O99" s="82"/>
      <c r="P99" s="82"/>
      <c r="Q99" s="82"/>
      <c r="R99" s="85"/>
      <c r="T99" s="87"/>
      <c r="U99" s="82"/>
      <c r="V99" s="82"/>
      <c r="W99" s="82"/>
      <c r="X99" s="82"/>
      <c r="Y99" s="82"/>
      <c r="Z99" s="82"/>
      <c r="AA99" s="88"/>
      <c r="AT99" s="89" t="s">
        <v>130</v>
      </c>
      <c r="AU99" s="89" t="s">
        <v>128</v>
      </c>
      <c r="AV99" s="86" t="s">
        <v>128</v>
      </c>
      <c r="AW99" s="86" t="s">
        <v>131</v>
      </c>
      <c r="AX99" s="86" t="s">
        <v>118</v>
      </c>
      <c r="AY99" s="89" t="s">
        <v>120</v>
      </c>
    </row>
    <row r="100" spans="2:64" s="17" customFormat="1" ht="31.5" customHeight="1" x14ac:dyDescent="0.25">
      <c r="B100" s="70"/>
      <c r="C100" s="71" t="s">
        <v>206</v>
      </c>
      <c r="D100" s="71" t="s">
        <v>121</v>
      </c>
      <c r="E100" s="72" t="s">
        <v>595</v>
      </c>
      <c r="F100" s="671" t="s">
        <v>596</v>
      </c>
      <c r="G100" s="667"/>
      <c r="H100" s="667"/>
      <c r="I100" s="667"/>
      <c r="J100" s="73" t="s">
        <v>191</v>
      </c>
      <c r="K100" s="74">
        <v>1.655</v>
      </c>
      <c r="L100" s="666"/>
      <c r="M100" s="667"/>
      <c r="N100" s="666">
        <f>ROUND(L100*K100,2)</f>
        <v>0</v>
      </c>
      <c r="O100" s="667"/>
      <c r="P100" s="667"/>
      <c r="Q100" s="667"/>
      <c r="R100" s="75"/>
      <c r="T100" s="76" t="s">
        <v>125</v>
      </c>
      <c r="U100" s="77" t="s">
        <v>126</v>
      </c>
      <c r="V100" s="78">
        <v>3.2000000000000001E-2</v>
      </c>
      <c r="W100" s="78">
        <f>V100*K100</f>
        <v>5.296E-2</v>
      </c>
      <c r="X100" s="78">
        <v>0</v>
      </c>
      <c r="Y100" s="78">
        <f>X100*K100</f>
        <v>0</v>
      </c>
      <c r="Z100" s="78">
        <v>0</v>
      </c>
      <c r="AA100" s="79">
        <f>Z100*K100</f>
        <v>0</v>
      </c>
      <c r="AR100" s="30" t="s">
        <v>127</v>
      </c>
      <c r="AT100" s="30" t="s">
        <v>121</v>
      </c>
      <c r="AU100" s="30" t="s">
        <v>128</v>
      </c>
      <c r="AY100" s="30" t="s">
        <v>120</v>
      </c>
      <c r="BE100" s="80">
        <f>IF(U100="základní",N100,0)</f>
        <v>0</v>
      </c>
      <c r="BF100" s="80">
        <f>IF(U100="snížená",N100,0)</f>
        <v>0</v>
      </c>
      <c r="BG100" s="80">
        <f>IF(U100="zákl. přenesená",N100,0)</f>
        <v>0</v>
      </c>
      <c r="BH100" s="80">
        <f>IF(U100="sníž. přenesená",N100,0)</f>
        <v>0</v>
      </c>
      <c r="BI100" s="80">
        <f>IF(U100="nulová",N100,0)</f>
        <v>0</v>
      </c>
      <c r="BJ100" s="30" t="s">
        <v>118</v>
      </c>
      <c r="BK100" s="80">
        <f>ROUND(L100*K100,2)</f>
        <v>0</v>
      </c>
      <c r="BL100" s="30" t="s">
        <v>127</v>
      </c>
    </row>
    <row r="101" spans="2:64" s="86" customFormat="1" ht="22.5" customHeight="1" x14ac:dyDescent="0.25">
      <c r="B101" s="81"/>
      <c r="C101" s="82"/>
      <c r="D101" s="82"/>
      <c r="E101" s="83" t="s">
        <v>125</v>
      </c>
      <c r="F101" s="661" t="s">
        <v>2606</v>
      </c>
      <c r="G101" s="662"/>
      <c r="H101" s="662"/>
      <c r="I101" s="662"/>
      <c r="J101" s="82"/>
      <c r="K101" s="84">
        <v>1.04</v>
      </c>
      <c r="L101" s="82"/>
      <c r="M101" s="82"/>
      <c r="N101" s="82"/>
      <c r="O101" s="82"/>
      <c r="P101" s="82"/>
      <c r="Q101" s="82"/>
      <c r="R101" s="85"/>
      <c r="T101" s="87"/>
      <c r="U101" s="82"/>
      <c r="V101" s="82"/>
      <c r="W101" s="82"/>
      <c r="X101" s="82"/>
      <c r="Y101" s="82"/>
      <c r="Z101" s="82"/>
      <c r="AA101" s="88"/>
      <c r="AT101" s="89" t="s">
        <v>130</v>
      </c>
      <c r="AU101" s="89" t="s">
        <v>128</v>
      </c>
      <c r="AV101" s="86" t="s">
        <v>128</v>
      </c>
      <c r="AW101" s="86" t="s">
        <v>131</v>
      </c>
      <c r="AX101" s="86" t="s">
        <v>119</v>
      </c>
      <c r="AY101" s="89" t="s">
        <v>120</v>
      </c>
    </row>
    <row r="102" spans="2:64" s="86" customFormat="1" ht="22.5" customHeight="1" x14ac:dyDescent="0.25">
      <c r="B102" s="81"/>
      <c r="C102" s="82"/>
      <c r="D102" s="82"/>
      <c r="E102" s="83" t="s">
        <v>125</v>
      </c>
      <c r="F102" s="663" t="s">
        <v>2607</v>
      </c>
      <c r="G102" s="662"/>
      <c r="H102" s="662"/>
      <c r="I102" s="662"/>
      <c r="J102" s="82"/>
      <c r="K102" s="84">
        <v>0.61499999999999999</v>
      </c>
      <c r="L102" s="82"/>
      <c r="M102" s="82"/>
      <c r="N102" s="82"/>
      <c r="O102" s="82"/>
      <c r="P102" s="82"/>
      <c r="Q102" s="82"/>
      <c r="R102" s="85"/>
      <c r="T102" s="87"/>
      <c r="U102" s="82"/>
      <c r="V102" s="82"/>
      <c r="W102" s="82"/>
      <c r="X102" s="82"/>
      <c r="Y102" s="82"/>
      <c r="Z102" s="82"/>
      <c r="AA102" s="88"/>
      <c r="AT102" s="89" t="s">
        <v>130</v>
      </c>
      <c r="AU102" s="89" t="s">
        <v>128</v>
      </c>
      <c r="AV102" s="86" t="s">
        <v>128</v>
      </c>
      <c r="AW102" s="86" t="s">
        <v>131</v>
      </c>
      <c r="AX102" s="86" t="s">
        <v>119</v>
      </c>
      <c r="AY102" s="89" t="s">
        <v>120</v>
      </c>
    </row>
    <row r="103" spans="2:64" s="95" customFormat="1" ht="22.5" customHeight="1" x14ac:dyDescent="0.25">
      <c r="B103" s="90"/>
      <c r="C103" s="91"/>
      <c r="D103" s="91"/>
      <c r="E103" s="92" t="s">
        <v>125</v>
      </c>
      <c r="F103" s="664" t="s">
        <v>146</v>
      </c>
      <c r="G103" s="665"/>
      <c r="H103" s="665"/>
      <c r="I103" s="665"/>
      <c r="J103" s="91"/>
      <c r="K103" s="93">
        <v>1.655</v>
      </c>
      <c r="L103" s="91"/>
      <c r="M103" s="91"/>
      <c r="N103" s="91"/>
      <c r="O103" s="91"/>
      <c r="P103" s="91"/>
      <c r="Q103" s="91"/>
      <c r="R103" s="94"/>
      <c r="T103" s="96"/>
      <c r="U103" s="91"/>
      <c r="V103" s="91"/>
      <c r="W103" s="91"/>
      <c r="X103" s="91"/>
      <c r="Y103" s="91"/>
      <c r="Z103" s="91"/>
      <c r="AA103" s="97"/>
      <c r="AT103" s="98" t="s">
        <v>130</v>
      </c>
      <c r="AU103" s="98" t="s">
        <v>128</v>
      </c>
      <c r="AV103" s="95" t="s">
        <v>127</v>
      </c>
      <c r="AW103" s="95" t="s">
        <v>131</v>
      </c>
      <c r="AX103" s="95" t="s">
        <v>118</v>
      </c>
      <c r="AY103" s="98" t="s">
        <v>120</v>
      </c>
    </row>
    <row r="104" spans="2:64" s="17" customFormat="1" ht="31.5" customHeight="1" x14ac:dyDescent="0.25">
      <c r="B104" s="70"/>
      <c r="C104" s="71" t="s">
        <v>209</v>
      </c>
      <c r="D104" s="71" t="s">
        <v>121</v>
      </c>
      <c r="E104" s="72" t="s">
        <v>601</v>
      </c>
      <c r="F104" s="671" t="s">
        <v>602</v>
      </c>
      <c r="G104" s="667"/>
      <c r="H104" s="667"/>
      <c r="I104" s="667"/>
      <c r="J104" s="73" t="s">
        <v>191</v>
      </c>
      <c r="K104" s="74">
        <v>29.79</v>
      </c>
      <c r="L104" s="666"/>
      <c r="M104" s="667"/>
      <c r="N104" s="666">
        <f>ROUND(L104*K104,2)</f>
        <v>0</v>
      </c>
      <c r="O104" s="667"/>
      <c r="P104" s="667"/>
      <c r="Q104" s="667"/>
      <c r="R104" s="75"/>
      <c r="T104" s="76" t="s">
        <v>125</v>
      </c>
      <c r="U104" s="77" t="s">
        <v>126</v>
      </c>
      <c r="V104" s="78">
        <v>3.0000000000000001E-3</v>
      </c>
      <c r="W104" s="78">
        <f>V104*K104</f>
        <v>8.9370000000000005E-2</v>
      </c>
      <c r="X104" s="78">
        <v>0</v>
      </c>
      <c r="Y104" s="78">
        <f>X104*K104</f>
        <v>0</v>
      </c>
      <c r="Z104" s="78">
        <v>0</v>
      </c>
      <c r="AA104" s="79">
        <f>Z104*K104</f>
        <v>0</v>
      </c>
      <c r="AR104" s="30" t="s">
        <v>127</v>
      </c>
      <c r="AT104" s="30" t="s">
        <v>121</v>
      </c>
      <c r="AU104" s="30" t="s">
        <v>128</v>
      </c>
      <c r="AY104" s="30" t="s">
        <v>120</v>
      </c>
      <c r="BE104" s="80">
        <f>IF(U104="základní",N104,0)</f>
        <v>0</v>
      </c>
      <c r="BF104" s="80">
        <f>IF(U104="snížená",N104,0)</f>
        <v>0</v>
      </c>
      <c r="BG104" s="80">
        <f>IF(U104="zákl. přenesená",N104,0)</f>
        <v>0</v>
      </c>
      <c r="BH104" s="80">
        <f>IF(U104="sníž. přenesená",N104,0)</f>
        <v>0</v>
      </c>
      <c r="BI104" s="80">
        <f>IF(U104="nulová",N104,0)</f>
        <v>0</v>
      </c>
      <c r="BJ104" s="30" t="s">
        <v>118</v>
      </c>
      <c r="BK104" s="80">
        <f>ROUND(L104*K104,2)</f>
        <v>0</v>
      </c>
      <c r="BL104" s="30" t="s">
        <v>127</v>
      </c>
    </row>
    <row r="105" spans="2:64" s="86" customFormat="1" ht="22.5" customHeight="1" x14ac:dyDescent="0.25">
      <c r="B105" s="81"/>
      <c r="C105" s="82"/>
      <c r="D105" s="82"/>
      <c r="E105" s="83" t="s">
        <v>125</v>
      </c>
      <c r="F105" s="661" t="s">
        <v>2608</v>
      </c>
      <c r="G105" s="662"/>
      <c r="H105" s="662"/>
      <c r="I105" s="662"/>
      <c r="J105" s="82"/>
      <c r="K105" s="84">
        <v>29.79</v>
      </c>
      <c r="L105" s="82"/>
      <c r="M105" s="82"/>
      <c r="N105" s="82"/>
      <c r="O105" s="82"/>
      <c r="P105" s="82"/>
      <c r="Q105" s="82"/>
      <c r="R105" s="85"/>
      <c r="T105" s="87"/>
      <c r="U105" s="82"/>
      <c r="V105" s="82"/>
      <c r="W105" s="82"/>
      <c r="X105" s="82"/>
      <c r="Y105" s="82"/>
      <c r="Z105" s="82"/>
      <c r="AA105" s="88"/>
      <c r="AT105" s="89" t="s">
        <v>130</v>
      </c>
      <c r="AU105" s="89" t="s">
        <v>128</v>
      </c>
      <c r="AV105" s="86" t="s">
        <v>128</v>
      </c>
      <c r="AW105" s="86" t="s">
        <v>131</v>
      </c>
      <c r="AX105" s="86" t="s">
        <v>118</v>
      </c>
      <c r="AY105" s="89" t="s">
        <v>120</v>
      </c>
    </row>
    <row r="106" spans="2:64" s="17" customFormat="1" ht="31.5" customHeight="1" x14ac:dyDescent="0.25">
      <c r="B106" s="70"/>
      <c r="C106" s="71" t="s">
        <v>212</v>
      </c>
      <c r="D106" s="71" t="s">
        <v>121</v>
      </c>
      <c r="E106" s="72" t="s">
        <v>605</v>
      </c>
      <c r="F106" s="671" t="s">
        <v>606</v>
      </c>
      <c r="G106" s="667"/>
      <c r="H106" s="667"/>
      <c r="I106" s="667"/>
      <c r="J106" s="73" t="s">
        <v>191</v>
      </c>
      <c r="K106" s="74">
        <v>1.655</v>
      </c>
      <c r="L106" s="666"/>
      <c r="M106" s="667"/>
      <c r="N106" s="666">
        <f>ROUND(L106*K106,2)</f>
        <v>0</v>
      </c>
      <c r="O106" s="667"/>
      <c r="P106" s="667"/>
      <c r="Q106" s="667"/>
      <c r="R106" s="75"/>
      <c r="T106" s="76" t="s">
        <v>125</v>
      </c>
      <c r="U106" s="77" t="s">
        <v>126</v>
      </c>
      <c r="V106" s="78">
        <v>0</v>
      </c>
      <c r="W106" s="78">
        <f>V106*K106</f>
        <v>0</v>
      </c>
      <c r="X106" s="78">
        <v>0</v>
      </c>
      <c r="Y106" s="78">
        <f>X106*K106</f>
        <v>0</v>
      </c>
      <c r="Z106" s="78">
        <v>0</v>
      </c>
      <c r="AA106" s="79">
        <f>Z106*K106</f>
        <v>0</v>
      </c>
      <c r="AR106" s="30" t="s">
        <v>127</v>
      </c>
      <c r="AT106" s="30" t="s">
        <v>121</v>
      </c>
      <c r="AU106" s="30" t="s">
        <v>128</v>
      </c>
      <c r="AY106" s="30" t="s">
        <v>120</v>
      </c>
      <c r="BE106" s="80">
        <f>IF(U106="základní",N106,0)</f>
        <v>0</v>
      </c>
      <c r="BF106" s="80">
        <f>IF(U106="snížená",N106,0)</f>
        <v>0</v>
      </c>
      <c r="BG106" s="80">
        <f>IF(U106="zákl. přenesená",N106,0)</f>
        <v>0</v>
      </c>
      <c r="BH106" s="80">
        <f>IF(U106="sníž. přenesená",N106,0)</f>
        <v>0</v>
      </c>
      <c r="BI106" s="80">
        <f>IF(U106="nulová",N106,0)</f>
        <v>0</v>
      </c>
      <c r="BJ106" s="30" t="s">
        <v>118</v>
      </c>
      <c r="BK106" s="80">
        <f>ROUND(L106*K106,2)</f>
        <v>0</v>
      </c>
      <c r="BL106" s="30" t="s">
        <v>127</v>
      </c>
    </row>
    <row r="107" spans="2:64" s="86" customFormat="1" ht="22.5" customHeight="1" x14ac:dyDescent="0.25">
      <c r="B107" s="81"/>
      <c r="C107" s="82"/>
      <c r="D107" s="82"/>
      <c r="E107" s="83" t="s">
        <v>125</v>
      </c>
      <c r="F107" s="661" t="s">
        <v>2609</v>
      </c>
      <c r="G107" s="662"/>
      <c r="H107" s="662"/>
      <c r="I107" s="662"/>
      <c r="J107" s="82"/>
      <c r="K107" s="84">
        <v>1.655</v>
      </c>
      <c r="L107" s="82"/>
      <c r="M107" s="82"/>
      <c r="N107" s="82"/>
      <c r="O107" s="82"/>
      <c r="P107" s="82"/>
      <c r="Q107" s="82"/>
      <c r="R107" s="85"/>
      <c r="T107" s="87"/>
      <c r="U107" s="82"/>
      <c r="V107" s="82"/>
      <c r="W107" s="82"/>
      <c r="X107" s="82"/>
      <c r="Y107" s="82"/>
      <c r="Z107" s="82"/>
      <c r="AA107" s="88"/>
      <c r="AT107" s="89" t="s">
        <v>130</v>
      </c>
      <c r="AU107" s="89" t="s">
        <v>128</v>
      </c>
      <c r="AV107" s="86" t="s">
        <v>128</v>
      </c>
      <c r="AW107" s="86" t="s">
        <v>131</v>
      </c>
      <c r="AX107" s="86" t="s">
        <v>118</v>
      </c>
      <c r="AY107" s="89" t="s">
        <v>120</v>
      </c>
    </row>
    <row r="108" spans="2:64" s="17" customFormat="1" ht="31.5" customHeight="1" x14ac:dyDescent="0.25">
      <c r="B108" s="70"/>
      <c r="C108" s="71" t="s">
        <v>215</v>
      </c>
      <c r="D108" s="71" t="s">
        <v>121</v>
      </c>
      <c r="E108" s="72" t="s">
        <v>611</v>
      </c>
      <c r="F108" s="671" t="s">
        <v>612</v>
      </c>
      <c r="G108" s="667"/>
      <c r="H108" s="667"/>
      <c r="I108" s="667"/>
      <c r="J108" s="73" t="s">
        <v>191</v>
      </c>
      <c r="K108" s="74">
        <v>1.6</v>
      </c>
      <c r="L108" s="666"/>
      <c r="M108" s="667"/>
      <c r="N108" s="666">
        <f>ROUND(L108*K108,2)</f>
        <v>0</v>
      </c>
      <c r="O108" s="667"/>
      <c r="P108" s="667"/>
      <c r="Q108" s="667"/>
      <c r="R108" s="75"/>
      <c r="T108" s="76" t="s">
        <v>125</v>
      </c>
      <c r="U108" s="77" t="s">
        <v>126</v>
      </c>
      <c r="V108" s="78">
        <v>0</v>
      </c>
      <c r="W108" s="78">
        <f>V108*K108</f>
        <v>0</v>
      </c>
      <c r="X108" s="78">
        <v>0</v>
      </c>
      <c r="Y108" s="78">
        <f>X108*K108</f>
        <v>0</v>
      </c>
      <c r="Z108" s="78">
        <v>0</v>
      </c>
      <c r="AA108" s="79">
        <f>Z108*K108</f>
        <v>0</v>
      </c>
      <c r="AR108" s="30" t="s">
        <v>127</v>
      </c>
      <c r="AT108" s="30" t="s">
        <v>121</v>
      </c>
      <c r="AU108" s="30" t="s">
        <v>128</v>
      </c>
      <c r="AY108" s="30" t="s">
        <v>120</v>
      </c>
      <c r="BE108" s="80">
        <f>IF(U108="základní",N108,0)</f>
        <v>0</v>
      </c>
      <c r="BF108" s="80">
        <f>IF(U108="snížená",N108,0)</f>
        <v>0</v>
      </c>
      <c r="BG108" s="80">
        <f>IF(U108="zákl. přenesená",N108,0)</f>
        <v>0</v>
      </c>
      <c r="BH108" s="80">
        <f>IF(U108="sníž. přenesená",N108,0)</f>
        <v>0</v>
      </c>
      <c r="BI108" s="80">
        <f>IF(U108="nulová",N108,0)</f>
        <v>0</v>
      </c>
      <c r="BJ108" s="30" t="s">
        <v>118</v>
      </c>
      <c r="BK108" s="80">
        <f>ROUND(L108*K108,2)</f>
        <v>0</v>
      </c>
      <c r="BL108" s="30" t="s">
        <v>127</v>
      </c>
    </row>
    <row r="109" spans="2:64" s="86" customFormat="1" ht="22.5" customHeight="1" x14ac:dyDescent="0.25">
      <c r="B109" s="81"/>
      <c r="C109" s="82"/>
      <c r="D109" s="82"/>
      <c r="E109" s="83" t="s">
        <v>125</v>
      </c>
      <c r="F109" s="661" t="s">
        <v>2610</v>
      </c>
      <c r="G109" s="662"/>
      <c r="H109" s="662"/>
      <c r="I109" s="662"/>
      <c r="J109" s="82"/>
      <c r="K109" s="84">
        <v>1.6</v>
      </c>
      <c r="L109" s="82"/>
      <c r="M109" s="82"/>
      <c r="N109" s="82"/>
      <c r="O109" s="82"/>
      <c r="P109" s="82"/>
      <c r="Q109" s="82"/>
      <c r="R109" s="85"/>
      <c r="T109" s="87"/>
      <c r="U109" s="82"/>
      <c r="V109" s="82"/>
      <c r="W109" s="82"/>
      <c r="X109" s="82"/>
      <c r="Y109" s="82"/>
      <c r="Z109" s="82"/>
      <c r="AA109" s="88"/>
      <c r="AT109" s="89" t="s">
        <v>130</v>
      </c>
      <c r="AU109" s="89" t="s">
        <v>128</v>
      </c>
      <c r="AV109" s="86" t="s">
        <v>128</v>
      </c>
      <c r="AW109" s="86" t="s">
        <v>131</v>
      </c>
      <c r="AX109" s="86" t="s">
        <v>118</v>
      </c>
      <c r="AY109" s="89" t="s">
        <v>120</v>
      </c>
    </row>
    <row r="110" spans="2:64" s="62" customFormat="1" ht="29.85" customHeight="1" x14ac:dyDescent="0.3">
      <c r="B110" s="58"/>
      <c r="C110" s="59"/>
      <c r="D110" s="69" t="s">
        <v>1909</v>
      </c>
      <c r="E110" s="69"/>
      <c r="F110" s="69"/>
      <c r="G110" s="69"/>
      <c r="H110" s="69"/>
      <c r="I110" s="69"/>
      <c r="J110" s="69"/>
      <c r="K110" s="69"/>
      <c r="L110" s="69"/>
      <c r="M110" s="69"/>
      <c r="N110" s="659">
        <f>BK110</f>
        <v>0</v>
      </c>
      <c r="O110" s="660"/>
      <c r="P110" s="660"/>
      <c r="Q110" s="660"/>
      <c r="R110" s="61"/>
      <c r="T110" s="63"/>
      <c r="U110" s="59"/>
      <c r="V110" s="59"/>
      <c r="W110" s="64">
        <f>SUM(W111:W112)</f>
        <v>0.64100000000000001</v>
      </c>
      <c r="X110" s="59"/>
      <c r="Y110" s="64">
        <f>SUM(Y111:Y112)</f>
        <v>0</v>
      </c>
      <c r="Z110" s="59"/>
      <c r="AA110" s="65">
        <f>SUM(AA111:AA112)</f>
        <v>0.1</v>
      </c>
      <c r="AR110" s="66" t="s">
        <v>118</v>
      </c>
      <c r="AT110" s="67" t="s">
        <v>117</v>
      </c>
      <c r="AU110" s="67" t="s">
        <v>118</v>
      </c>
      <c r="AY110" s="66" t="s">
        <v>120</v>
      </c>
      <c r="BK110" s="68">
        <f>SUM(BK111:BK112)</f>
        <v>0</v>
      </c>
    </row>
    <row r="111" spans="2:64" s="17" customFormat="1" ht="31.5" customHeight="1" x14ac:dyDescent="0.25">
      <c r="B111" s="70"/>
      <c r="C111" s="71" t="s">
        <v>218</v>
      </c>
      <c r="D111" s="71" t="s">
        <v>121</v>
      </c>
      <c r="E111" s="72" t="s">
        <v>2191</v>
      </c>
      <c r="F111" s="671" t="s">
        <v>2192</v>
      </c>
      <c r="G111" s="667"/>
      <c r="H111" s="667"/>
      <c r="I111" s="667"/>
      <c r="J111" s="73" t="s">
        <v>447</v>
      </c>
      <c r="K111" s="74">
        <v>1</v>
      </c>
      <c r="L111" s="666"/>
      <c r="M111" s="667"/>
      <c r="N111" s="666">
        <f>ROUND(L111*K111,2)</f>
        <v>0</v>
      </c>
      <c r="O111" s="667"/>
      <c r="P111" s="667"/>
      <c r="Q111" s="667"/>
      <c r="R111" s="75"/>
      <c r="T111" s="76" t="s">
        <v>125</v>
      </c>
      <c r="U111" s="77" t="s">
        <v>126</v>
      </c>
      <c r="V111" s="78">
        <v>0.64100000000000001</v>
      </c>
      <c r="W111" s="78">
        <f>V111*K111</f>
        <v>0.64100000000000001</v>
      </c>
      <c r="X111" s="78">
        <v>0</v>
      </c>
      <c r="Y111" s="78">
        <f>X111*K111</f>
        <v>0</v>
      </c>
      <c r="Z111" s="78">
        <v>0.1</v>
      </c>
      <c r="AA111" s="79">
        <f>Z111*K111</f>
        <v>0.1</v>
      </c>
      <c r="AR111" s="30" t="s">
        <v>127</v>
      </c>
      <c r="AT111" s="30" t="s">
        <v>121</v>
      </c>
      <c r="AU111" s="30" t="s">
        <v>128</v>
      </c>
      <c r="AY111" s="30" t="s">
        <v>120</v>
      </c>
      <c r="BE111" s="80">
        <f>IF(U111="základní",N111,0)</f>
        <v>0</v>
      </c>
      <c r="BF111" s="80">
        <f>IF(U111="snížená",N111,0)</f>
        <v>0</v>
      </c>
      <c r="BG111" s="80">
        <f>IF(U111="zákl. přenesená",N111,0)</f>
        <v>0</v>
      </c>
      <c r="BH111" s="80">
        <f>IF(U111="sníž. přenesená",N111,0)</f>
        <v>0</v>
      </c>
      <c r="BI111" s="80">
        <f>IF(U111="nulová",N111,0)</f>
        <v>0</v>
      </c>
      <c r="BJ111" s="30" t="s">
        <v>118</v>
      </c>
      <c r="BK111" s="80">
        <f>ROUND(L111*K111,2)</f>
        <v>0</v>
      </c>
      <c r="BL111" s="30" t="s">
        <v>127</v>
      </c>
    </row>
    <row r="112" spans="2:64" s="86" customFormat="1" ht="22.5" customHeight="1" x14ac:dyDescent="0.25">
      <c r="B112" s="81"/>
      <c r="C112" s="82"/>
      <c r="D112" s="82"/>
      <c r="E112" s="83" t="s">
        <v>125</v>
      </c>
      <c r="F112" s="661" t="s">
        <v>2611</v>
      </c>
      <c r="G112" s="662"/>
      <c r="H112" s="662"/>
      <c r="I112" s="662"/>
      <c r="J112" s="82"/>
      <c r="K112" s="84">
        <v>1</v>
      </c>
      <c r="L112" s="82"/>
      <c r="M112" s="82"/>
      <c r="N112" s="82"/>
      <c r="O112" s="82"/>
      <c r="P112" s="82"/>
      <c r="Q112" s="82"/>
      <c r="R112" s="85"/>
      <c r="T112" s="87"/>
      <c r="U112" s="82"/>
      <c r="V112" s="82"/>
      <c r="W112" s="82"/>
      <c r="X112" s="82"/>
      <c r="Y112" s="82"/>
      <c r="Z112" s="82"/>
      <c r="AA112" s="88"/>
      <c r="AT112" s="89" t="s">
        <v>130</v>
      </c>
      <c r="AU112" s="89" t="s">
        <v>128</v>
      </c>
      <c r="AV112" s="86" t="s">
        <v>128</v>
      </c>
      <c r="AW112" s="86" t="s">
        <v>131</v>
      </c>
      <c r="AX112" s="86" t="s">
        <v>118</v>
      </c>
      <c r="AY112" s="89" t="s">
        <v>120</v>
      </c>
    </row>
    <row r="113" spans="2:64" s="62" customFormat="1" ht="29.85" customHeight="1" x14ac:dyDescent="0.3">
      <c r="B113" s="58"/>
      <c r="C113" s="59"/>
      <c r="D113" s="69" t="s">
        <v>84</v>
      </c>
      <c r="E113" s="69"/>
      <c r="F113" s="69"/>
      <c r="G113" s="69"/>
      <c r="H113" s="69"/>
      <c r="I113" s="69"/>
      <c r="J113" s="69"/>
      <c r="K113" s="69"/>
      <c r="L113" s="69"/>
      <c r="M113" s="69"/>
      <c r="N113" s="659">
        <f>BK113</f>
        <v>0</v>
      </c>
      <c r="O113" s="660"/>
      <c r="P113" s="660"/>
      <c r="Q113" s="660"/>
      <c r="R113" s="61"/>
      <c r="T113" s="63"/>
      <c r="U113" s="59"/>
      <c r="V113" s="59"/>
      <c r="W113" s="64">
        <f>SUM(W114:W128)</f>
        <v>5.6306370000000001</v>
      </c>
      <c r="X113" s="59"/>
      <c r="Y113" s="64">
        <f>SUM(Y114:Y128)</f>
        <v>0</v>
      </c>
      <c r="Z113" s="59"/>
      <c r="AA113" s="65">
        <f>SUM(AA114:AA128)</f>
        <v>2.2889999999999997</v>
      </c>
      <c r="AR113" s="66" t="s">
        <v>118</v>
      </c>
      <c r="AT113" s="67" t="s">
        <v>117</v>
      </c>
      <c r="AU113" s="67" t="s">
        <v>118</v>
      </c>
      <c r="AY113" s="66" t="s">
        <v>120</v>
      </c>
      <c r="BK113" s="68">
        <f>SUM(BK114:BK128)</f>
        <v>0</v>
      </c>
    </row>
    <row r="114" spans="2:64" s="17" customFormat="1" ht="31.5" customHeight="1" x14ac:dyDescent="0.25">
      <c r="B114" s="70"/>
      <c r="C114" s="71" t="s">
        <v>221</v>
      </c>
      <c r="D114" s="71" t="s">
        <v>121</v>
      </c>
      <c r="E114" s="72" t="s">
        <v>794</v>
      </c>
      <c r="F114" s="671" t="s">
        <v>795</v>
      </c>
      <c r="G114" s="667"/>
      <c r="H114" s="667"/>
      <c r="I114" s="667"/>
      <c r="J114" s="73" t="s">
        <v>447</v>
      </c>
      <c r="K114" s="74">
        <v>2</v>
      </c>
      <c r="L114" s="666"/>
      <c r="M114" s="667"/>
      <c r="N114" s="666">
        <f>ROUND(L114*K114,2)</f>
        <v>0</v>
      </c>
      <c r="O114" s="667"/>
      <c r="P114" s="667"/>
      <c r="Q114" s="667"/>
      <c r="R114" s="75"/>
      <c r="T114" s="76" t="s">
        <v>125</v>
      </c>
      <c r="U114" s="77" t="s">
        <v>126</v>
      </c>
      <c r="V114" s="78">
        <v>1.5349999999999999</v>
      </c>
      <c r="W114" s="78">
        <f>V114*K114</f>
        <v>3.07</v>
      </c>
      <c r="X114" s="78">
        <v>0</v>
      </c>
      <c r="Y114" s="78">
        <f>X114*K114</f>
        <v>0</v>
      </c>
      <c r="Z114" s="78">
        <v>0.48</v>
      </c>
      <c r="AA114" s="79">
        <f>Z114*K114</f>
        <v>0.96</v>
      </c>
      <c r="AR114" s="30" t="s">
        <v>127</v>
      </c>
      <c r="AT114" s="30" t="s">
        <v>121</v>
      </c>
      <c r="AU114" s="30" t="s">
        <v>128</v>
      </c>
      <c r="AY114" s="30" t="s">
        <v>120</v>
      </c>
      <c r="BE114" s="80">
        <f>IF(U114="základní",N114,0)</f>
        <v>0</v>
      </c>
      <c r="BF114" s="80">
        <f>IF(U114="snížená",N114,0)</f>
        <v>0</v>
      </c>
      <c r="BG114" s="80">
        <f>IF(U114="zákl. přenesená",N114,0)</f>
        <v>0</v>
      </c>
      <c r="BH114" s="80">
        <f>IF(U114="sníž. přenesená",N114,0)</f>
        <v>0</v>
      </c>
      <c r="BI114" s="80">
        <f>IF(U114="nulová",N114,0)</f>
        <v>0</v>
      </c>
      <c r="BJ114" s="30" t="s">
        <v>118</v>
      </c>
      <c r="BK114" s="80">
        <f>ROUND(L114*K114,2)</f>
        <v>0</v>
      </c>
      <c r="BL114" s="30" t="s">
        <v>127</v>
      </c>
    </row>
    <row r="115" spans="2:64" s="86" customFormat="1" ht="22.5" customHeight="1" x14ac:dyDescent="0.25">
      <c r="B115" s="81"/>
      <c r="C115" s="82"/>
      <c r="D115" s="82"/>
      <c r="E115" s="83" t="s">
        <v>125</v>
      </c>
      <c r="F115" s="661" t="s">
        <v>2612</v>
      </c>
      <c r="G115" s="662"/>
      <c r="H115" s="662"/>
      <c r="I115" s="662"/>
      <c r="J115" s="82"/>
      <c r="K115" s="84">
        <v>2</v>
      </c>
      <c r="L115" s="82"/>
      <c r="M115" s="82"/>
      <c r="N115" s="82"/>
      <c r="O115" s="82"/>
      <c r="P115" s="82"/>
      <c r="Q115" s="82"/>
      <c r="R115" s="85"/>
      <c r="T115" s="87"/>
      <c r="U115" s="82"/>
      <c r="V115" s="82"/>
      <c r="W115" s="82"/>
      <c r="X115" s="82"/>
      <c r="Y115" s="82"/>
      <c r="Z115" s="82"/>
      <c r="AA115" s="88"/>
      <c r="AT115" s="89" t="s">
        <v>130</v>
      </c>
      <c r="AU115" s="89" t="s">
        <v>128</v>
      </c>
      <c r="AV115" s="86" t="s">
        <v>128</v>
      </c>
      <c r="AW115" s="86" t="s">
        <v>131</v>
      </c>
      <c r="AX115" s="86" t="s">
        <v>118</v>
      </c>
      <c r="AY115" s="89" t="s">
        <v>120</v>
      </c>
    </row>
    <row r="116" spans="2:64" s="17" customFormat="1" ht="31.5" customHeight="1" x14ac:dyDescent="0.25">
      <c r="B116" s="70"/>
      <c r="C116" s="71" t="s">
        <v>224</v>
      </c>
      <c r="D116" s="71" t="s">
        <v>121</v>
      </c>
      <c r="E116" s="72" t="s">
        <v>1891</v>
      </c>
      <c r="F116" s="671" t="s">
        <v>1892</v>
      </c>
      <c r="G116" s="667"/>
      <c r="H116" s="667"/>
      <c r="I116" s="667"/>
      <c r="J116" s="73" t="s">
        <v>447</v>
      </c>
      <c r="K116" s="74">
        <v>1</v>
      </c>
      <c r="L116" s="666"/>
      <c r="M116" s="667"/>
      <c r="N116" s="666">
        <f>ROUND(L116*K116,2)</f>
        <v>0</v>
      </c>
      <c r="O116" s="667"/>
      <c r="P116" s="667"/>
      <c r="Q116" s="667"/>
      <c r="R116" s="75"/>
      <c r="T116" s="76" t="s">
        <v>125</v>
      </c>
      <c r="U116" s="77" t="s">
        <v>126</v>
      </c>
      <c r="V116" s="78">
        <v>2.0099999999999998</v>
      </c>
      <c r="W116" s="78">
        <f>V116*K116</f>
        <v>2.0099999999999998</v>
      </c>
      <c r="X116" s="78">
        <v>0</v>
      </c>
      <c r="Y116" s="78">
        <f>X116*K116</f>
        <v>0</v>
      </c>
      <c r="Z116" s="78">
        <v>1.329</v>
      </c>
      <c r="AA116" s="79">
        <f>Z116*K116</f>
        <v>1.329</v>
      </c>
      <c r="AR116" s="30" t="s">
        <v>127</v>
      </c>
      <c r="AT116" s="30" t="s">
        <v>121</v>
      </c>
      <c r="AU116" s="30" t="s">
        <v>128</v>
      </c>
      <c r="AY116" s="30" t="s">
        <v>120</v>
      </c>
      <c r="BE116" s="80">
        <f>IF(U116="základní",N116,0)</f>
        <v>0</v>
      </c>
      <c r="BF116" s="80">
        <f>IF(U116="snížená",N116,0)</f>
        <v>0</v>
      </c>
      <c r="BG116" s="80">
        <f>IF(U116="zákl. přenesená",N116,0)</f>
        <v>0</v>
      </c>
      <c r="BH116" s="80">
        <f>IF(U116="sníž. přenesená",N116,0)</f>
        <v>0</v>
      </c>
      <c r="BI116" s="80">
        <f>IF(U116="nulová",N116,0)</f>
        <v>0</v>
      </c>
      <c r="BJ116" s="30" t="s">
        <v>118</v>
      </c>
      <c r="BK116" s="80">
        <f>ROUND(L116*K116,2)</f>
        <v>0</v>
      </c>
      <c r="BL116" s="30" t="s">
        <v>127</v>
      </c>
    </row>
    <row r="117" spans="2:64" s="17" customFormat="1" ht="114" customHeight="1" x14ac:dyDescent="0.25">
      <c r="B117" s="18"/>
      <c r="C117" s="20"/>
      <c r="D117" s="20"/>
      <c r="E117" s="20"/>
      <c r="F117" s="679" t="s">
        <v>2578</v>
      </c>
      <c r="G117" s="680"/>
      <c r="H117" s="680"/>
      <c r="I117" s="680"/>
      <c r="J117" s="20"/>
      <c r="K117" s="20"/>
      <c r="L117" s="20"/>
      <c r="M117" s="20"/>
      <c r="N117" s="20"/>
      <c r="O117" s="20"/>
      <c r="P117" s="20"/>
      <c r="Q117" s="20"/>
      <c r="R117" s="19"/>
      <c r="T117" s="99"/>
      <c r="U117" s="20"/>
      <c r="V117" s="20"/>
      <c r="W117" s="20"/>
      <c r="X117" s="20"/>
      <c r="Y117" s="20"/>
      <c r="Z117" s="20"/>
      <c r="AA117" s="100"/>
      <c r="AT117" s="30" t="s">
        <v>193</v>
      </c>
      <c r="AU117" s="30" t="s">
        <v>128</v>
      </c>
    </row>
    <row r="118" spans="2:64" s="86" customFormat="1" ht="22.5" customHeight="1" x14ac:dyDescent="0.25">
      <c r="B118" s="81"/>
      <c r="C118" s="82"/>
      <c r="D118" s="82"/>
      <c r="E118" s="83" t="s">
        <v>125</v>
      </c>
      <c r="F118" s="663" t="s">
        <v>2613</v>
      </c>
      <c r="G118" s="662"/>
      <c r="H118" s="662"/>
      <c r="I118" s="662"/>
      <c r="J118" s="82"/>
      <c r="K118" s="84">
        <v>1</v>
      </c>
      <c r="L118" s="82"/>
      <c r="M118" s="82"/>
      <c r="N118" s="82"/>
      <c r="O118" s="82"/>
      <c r="P118" s="82"/>
      <c r="Q118" s="82"/>
      <c r="R118" s="85"/>
      <c r="T118" s="87"/>
      <c r="U118" s="82"/>
      <c r="V118" s="82"/>
      <c r="W118" s="82"/>
      <c r="X118" s="82"/>
      <c r="Y118" s="82"/>
      <c r="Z118" s="82"/>
      <c r="AA118" s="88"/>
      <c r="AT118" s="89" t="s">
        <v>130</v>
      </c>
      <c r="AU118" s="89" t="s">
        <v>128</v>
      </c>
      <c r="AV118" s="86" t="s">
        <v>128</v>
      </c>
      <c r="AW118" s="86" t="s">
        <v>131</v>
      </c>
      <c r="AX118" s="86" t="s">
        <v>118</v>
      </c>
      <c r="AY118" s="89" t="s">
        <v>120</v>
      </c>
    </row>
    <row r="119" spans="2:64" s="17" customFormat="1" ht="31.5" customHeight="1" x14ac:dyDescent="0.25">
      <c r="B119" s="70"/>
      <c r="C119" s="71" t="s">
        <v>227</v>
      </c>
      <c r="D119" s="71" t="s">
        <v>121</v>
      </c>
      <c r="E119" s="72" t="s">
        <v>1899</v>
      </c>
      <c r="F119" s="671" t="s">
        <v>1900</v>
      </c>
      <c r="G119" s="667"/>
      <c r="H119" s="667"/>
      <c r="I119" s="667"/>
      <c r="J119" s="73" t="s">
        <v>191</v>
      </c>
      <c r="K119" s="74">
        <v>2.3889999999999998</v>
      </c>
      <c r="L119" s="666"/>
      <c r="M119" s="667"/>
      <c r="N119" s="666">
        <f>ROUND(L119*K119,2)</f>
        <v>0</v>
      </c>
      <c r="O119" s="667"/>
      <c r="P119" s="667"/>
      <c r="Q119" s="667"/>
      <c r="R119" s="75"/>
      <c r="T119" s="76" t="s">
        <v>125</v>
      </c>
      <c r="U119" s="77" t="s">
        <v>126</v>
      </c>
      <c r="V119" s="78">
        <v>0.125</v>
      </c>
      <c r="W119" s="78">
        <f>V119*K119</f>
        <v>0.29862499999999997</v>
      </c>
      <c r="X119" s="78">
        <v>0</v>
      </c>
      <c r="Y119" s="78">
        <f>X119*K119</f>
        <v>0</v>
      </c>
      <c r="Z119" s="78">
        <v>0</v>
      </c>
      <c r="AA119" s="79">
        <f>Z119*K119</f>
        <v>0</v>
      </c>
      <c r="AR119" s="30" t="s">
        <v>127</v>
      </c>
      <c r="AT119" s="30" t="s">
        <v>121</v>
      </c>
      <c r="AU119" s="30" t="s">
        <v>128</v>
      </c>
      <c r="AY119" s="30" t="s">
        <v>120</v>
      </c>
      <c r="BE119" s="80">
        <f>IF(U119="základní",N119,0)</f>
        <v>0</v>
      </c>
      <c r="BF119" s="80">
        <f>IF(U119="snížená",N119,0)</f>
        <v>0</v>
      </c>
      <c r="BG119" s="80">
        <f>IF(U119="zákl. přenesená",N119,0)</f>
        <v>0</v>
      </c>
      <c r="BH119" s="80">
        <f>IF(U119="sníž. přenesená",N119,0)</f>
        <v>0</v>
      </c>
      <c r="BI119" s="80">
        <f>IF(U119="nulová",N119,0)</f>
        <v>0</v>
      </c>
      <c r="BJ119" s="30" t="s">
        <v>118</v>
      </c>
      <c r="BK119" s="80">
        <f>ROUND(L119*K119,2)</f>
        <v>0</v>
      </c>
      <c r="BL119" s="30" t="s">
        <v>127</v>
      </c>
    </row>
    <row r="120" spans="2:64" s="86" customFormat="1" ht="22.5" customHeight="1" x14ac:dyDescent="0.25">
      <c r="B120" s="81"/>
      <c r="C120" s="82"/>
      <c r="D120" s="82"/>
      <c r="E120" s="83" t="s">
        <v>125</v>
      </c>
      <c r="F120" s="661" t="s">
        <v>2614</v>
      </c>
      <c r="G120" s="662"/>
      <c r="H120" s="662"/>
      <c r="I120" s="662"/>
      <c r="J120" s="82"/>
      <c r="K120" s="84">
        <v>2.2890000000000001</v>
      </c>
      <c r="L120" s="82"/>
      <c r="M120" s="82"/>
      <c r="N120" s="82"/>
      <c r="O120" s="82"/>
      <c r="P120" s="82"/>
      <c r="Q120" s="82"/>
      <c r="R120" s="85"/>
      <c r="T120" s="87"/>
      <c r="U120" s="82"/>
      <c r="V120" s="82"/>
      <c r="W120" s="82"/>
      <c r="X120" s="82"/>
      <c r="Y120" s="82"/>
      <c r="Z120" s="82"/>
      <c r="AA120" s="88"/>
      <c r="AT120" s="89" t="s">
        <v>130</v>
      </c>
      <c r="AU120" s="89" t="s">
        <v>128</v>
      </c>
      <c r="AV120" s="86" t="s">
        <v>128</v>
      </c>
      <c r="AW120" s="86" t="s">
        <v>131</v>
      </c>
      <c r="AX120" s="86" t="s">
        <v>119</v>
      </c>
      <c r="AY120" s="89" t="s">
        <v>120</v>
      </c>
    </row>
    <row r="121" spans="2:64" s="86" customFormat="1" ht="22.5" customHeight="1" x14ac:dyDescent="0.25">
      <c r="B121" s="81"/>
      <c r="C121" s="82"/>
      <c r="D121" s="82"/>
      <c r="E121" s="83" t="s">
        <v>125</v>
      </c>
      <c r="F121" s="663" t="s">
        <v>2615</v>
      </c>
      <c r="G121" s="662"/>
      <c r="H121" s="662"/>
      <c r="I121" s="662"/>
      <c r="J121" s="82"/>
      <c r="K121" s="84">
        <v>0.1</v>
      </c>
      <c r="L121" s="82"/>
      <c r="M121" s="82"/>
      <c r="N121" s="82"/>
      <c r="O121" s="82"/>
      <c r="P121" s="82"/>
      <c r="Q121" s="82"/>
      <c r="R121" s="85"/>
      <c r="T121" s="87"/>
      <c r="U121" s="82"/>
      <c r="V121" s="82"/>
      <c r="W121" s="82"/>
      <c r="X121" s="82"/>
      <c r="Y121" s="82"/>
      <c r="Z121" s="82"/>
      <c r="AA121" s="88"/>
      <c r="AT121" s="89" t="s">
        <v>130</v>
      </c>
      <c r="AU121" s="89" t="s">
        <v>128</v>
      </c>
      <c r="AV121" s="86" t="s">
        <v>128</v>
      </c>
      <c r="AW121" s="86" t="s">
        <v>131</v>
      </c>
      <c r="AX121" s="86" t="s">
        <v>119</v>
      </c>
      <c r="AY121" s="89" t="s">
        <v>120</v>
      </c>
    </row>
    <row r="122" spans="2:64" s="95" customFormat="1" ht="22.5" customHeight="1" x14ac:dyDescent="0.25">
      <c r="B122" s="90"/>
      <c r="C122" s="91"/>
      <c r="D122" s="91"/>
      <c r="E122" s="92" t="s">
        <v>125</v>
      </c>
      <c r="F122" s="664" t="s">
        <v>146</v>
      </c>
      <c r="G122" s="665"/>
      <c r="H122" s="665"/>
      <c r="I122" s="665"/>
      <c r="J122" s="91"/>
      <c r="K122" s="93">
        <v>2.3889999999999998</v>
      </c>
      <c r="L122" s="91"/>
      <c r="M122" s="91"/>
      <c r="N122" s="91"/>
      <c r="O122" s="91"/>
      <c r="P122" s="91"/>
      <c r="Q122" s="91"/>
      <c r="R122" s="94"/>
      <c r="T122" s="96"/>
      <c r="U122" s="91"/>
      <c r="V122" s="91"/>
      <c r="W122" s="91"/>
      <c r="X122" s="91"/>
      <c r="Y122" s="91"/>
      <c r="Z122" s="91"/>
      <c r="AA122" s="97"/>
      <c r="AT122" s="98" t="s">
        <v>130</v>
      </c>
      <c r="AU122" s="98" t="s">
        <v>128</v>
      </c>
      <c r="AV122" s="95" t="s">
        <v>127</v>
      </c>
      <c r="AW122" s="95" t="s">
        <v>131</v>
      </c>
      <c r="AX122" s="95" t="s">
        <v>118</v>
      </c>
      <c r="AY122" s="98" t="s">
        <v>120</v>
      </c>
    </row>
    <row r="123" spans="2:64" s="17" customFormat="1" ht="31.5" customHeight="1" x14ac:dyDescent="0.25">
      <c r="B123" s="70"/>
      <c r="C123" s="71" t="s">
        <v>234</v>
      </c>
      <c r="D123" s="71" t="s">
        <v>121</v>
      </c>
      <c r="E123" s="72" t="s">
        <v>1060</v>
      </c>
      <c r="F123" s="671" t="s">
        <v>1061</v>
      </c>
      <c r="G123" s="667"/>
      <c r="H123" s="667"/>
      <c r="I123" s="667"/>
      <c r="J123" s="73" t="s">
        <v>191</v>
      </c>
      <c r="K123" s="74">
        <v>42.002000000000002</v>
      </c>
      <c r="L123" s="666"/>
      <c r="M123" s="667"/>
      <c r="N123" s="666">
        <f>ROUND(L123*K123,2)</f>
        <v>0</v>
      </c>
      <c r="O123" s="667"/>
      <c r="P123" s="667"/>
      <c r="Q123" s="667"/>
      <c r="R123" s="75"/>
      <c r="T123" s="76" t="s">
        <v>125</v>
      </c>
      <c r="U123" s="77" t="s">
        <v>126</v>
      </c>
      <c r="V123" s="78">
        <v>6.0000000000000001E-3</v>
      </c>
      <c r="W123" s="78">
        <f>V123*K123</f>
        <v>0.25201200000000001</v>
      </c>
      <c r="X123" s="78">
        <v>0</v>
      </c>
      <c r="Y123" s="78">
        <f>X123*K123</f>
        <v>0</v>
      </c>
      <c r="Z123" s="78">
        <v>0</v>
      </c>
      <c r="AA123" s="79">
        <f>Z123*K123</f>
        <v>0</v>
      </c>
      <c r="AR123" s="30" t="s">
        <v>127</v>
      </c>
      <c r="AT123" s="30" t="s">
        <v>121</v>
      </c>
      <c r="AU123" s="30" t="s">
        <v>128</v>
      </c>
      <c r="AY123" s="30" t="s">
        <v>120</v>
      </c>
      <c r="BE123" s="80">
        <f>IF(U123="základní",N123,0)</f>
        <v>0</v>
      </c>
      <c r="BF123" s="80">
        <f>IF(U123="snížená",N123,0)</f>
        <v>0</v>
      </c>
      <c r="BG123" s="80">
        <f>IF(U123="zákl. přenesená",N123,0)</f>
        <v>0</v>
      </c>
      <c r="BH123" s="80">
        <f>IF(U123="sníž. přenesená",N123,0)</f>
        <v>0</v>
      </c>
      <c r="BI123" s="80">
        <f>IF(U123="nulová",N123,0)</f>
        <v>0</v>
      </c>
      <c r="BJ123" s="30" t="s">
        <v>118</v>
      </c>
      <c r="BK123" s="80">
        <f>ROUND(L123*K123,2)</f>
        <v>0</v>
      </c>
      <c r="BL123" s="30" t="s">
        <v>127</v>
      </c>
    </row>
    <row r="124" spans="2:64" s="86" customFormat="1" ht="22.5" customHeight="1" x14ac:dyDescent="0.25">
      <c r="B124" s="81"/>
      <c r="C124" s="82"/>
      <c r="D124" s="82"/>
      <c r="E124" s="83" t="s">
        <v>125</v>
      </c>
      <c r="F124" s="661" t="s">
        <v>2616</v>
      </c>
      <c r="G124" s="662"/>
      <c r="H124" s="662"/>
      <c r="I124" s="662"/>
      <c r="J124" s="82"/>
      <c r="K124" s="84">
        <v>41.201999999999998</v>
      </c>
      <c r="L124" s="82"/>
      <c r="M124" s="82"/>
      <c r="N124" s="82"/>
      <c r="O124" s="82"/>
      <c r="P124" s="82"/>
      <c r="Q124" s="82"/>
      <c r="R124" s="85"/>
      <c r="T124" s="87"/>
      <c r="U124" s="82"/>
      <c r="V124" s="82"/>
      <c r="W124" s="82"/>
      <c r="X124" s="82"/>
      <c r="Y124" s="82"/>
      <c r="Z124" s="82"/>
      <c r="AA124" s="88"/>
      <c r="AT124" s="89" t="s">
        <v>130</v>
      </c>
      <c r="AU124" s="89" t="s">
        <v>128</v>
      </c>
      <c r="AV124" s="86" t="s">
        <v>128</v>
      </c>
      <c r="AW124" s="86" t="s">
        <v>131</v>
      </c>
      <c r="AX124" s="86" t="s">
        <v>119</v>
      </c>
      <c r="AY124" s="89" t="s">
        <v>120</v>
      </c>
    </row>
    <row r="125" spans="2:64" s="86" customFormat="1" ht="22.5" customHeight="1" x14ac:dyDescent="0.25">
      <c r="B125" s="81"/>
      <c r="C125" s="82"/>
      <c r="D125" s="82"/>
      <c r="E125" s="83" t="s">
        <v>125</v>
      </c>
      <c r="F125" s="663" t="s">
        <v>2617</v>
      </c>
      <c r="G125" s="662"/>
      <c r="H125" s="662"/>
      <c r="I125" s="662"/>
      <c r="J125" s="82"/>
      <c r="K125" s="84">
        <v>0.8</v>
      </c>
      <c r="L125" s="82"/>
      <c r="M125" s="82"/>
      <c r="N125" s="82"/>
      <c r="O125" s="82"/>
      <c r="P125" s="82"/>
      <c r="Q125" s="82"/>
      <c r="R125" s="85"/>
      <c r="T125" s="87"/>
      <c r="U125" s="82"/>
      <c r="V125" s="82"/>
      <c r="W125" s="82"/>
      <c r="X125" s="82"/>
      <c r="Y125" s="82"/>
      <c r="Z125" s="82"/>
      <c r="AA125" s="88"/>
      <c r="AT125" s="89" t="s">
        <v>130</v>
      </c>
      <c r="AU125" s="89" t="s">
        <v>128</v>
      </c>
      <c r="AV125" s="86" t="s">
        <v>128</v>
      </c>
      <c r="AW125" s="86" t="s">
        <v>131</v>
      </c>
      <c r="AX125" s="86" t="s">
        <v>119</v>
      </c>
      <c r="AY125" s="89" t="s">
        <v>120</v>
      </c>
    </row>
    <row r="126" spans="2:64" s="95" customFormat="1" ht="22.5" customHeight="1" x14ac:dyDescent="0.25">
      <c r="B126" s="90"/>
      <c r="C126" s="91"/>
      <c r="D126" s="91"/>
      <c r="E126" s="92" t="s">
        <v>125</v>
      </c>
      <c r="F126" s="664" t="s">
        <v>146</v>
      </c>
      <c r="G126" s="665"/>
      <c r="H126" s="665"/>
      <c r="I126" s="665"/>
      <c r="J126" s="91"/>
      <c r="K126" s="93">
        <v>42.002000000000002</v>
      </c>
      <c r="L126" s="91"/>
      <c r="M126" s="91"/>
      <c r="N126" s="91"/>
      <c r="O126" s="91"/>
      <c r="P126" s="91"/>
      <c r="Q126" s="91"/>
      <c r="R126" s="94"/>
      <c r="T126" s="96"/>
      <c r="U126" s="91"/>
      <c r="V126" s="91"/>
      <c r="W126" s="91"/>
      <c r="X126" s="91"/>
      <c r="Y126" s="91"/>
      <c r="Z126" s="91"/>
      <c r="AA126" s="97"/>
      <c r="AT126" s="98" t="s">
        <v>130</v>
      </c>
      <c r="AU126" s="98" t="s">
        <v>128</v>
      </c>
      <c r="AV126" s="95" t="s">
        <v>127</v>
      </c>
      <c r="AW126" s="95" t="s">
        <v>131</v>
      </c>
      <c r="AX126" s="95" t="s">
        <v>118</v>
      </c>
      <c r="AY126" s="98" t="s">
        <v>120</v>
      </c>
    </row>
    <row r="127" spans="2:64" s="17" customFormat="1" ht="44.25" customHeight="1" x14ac:dyDescent="0.25">
      <c r="B127" s="70"/>
      <c r="C127" s="71" t="s">
        <v>237</v>
      </c>
      <c r="D127" s="71" t="s">
        <v>121</v>
      </c>
      <c r="E127" s="72" t="s">
        <v>1903</v>
      </c>
      <c r="F127" s="671" t="s">
        <v>1904</v>
      </c>
      <c r="G127" s="667"/>
      <c r="H127" s="667"/>
      <c r="I127" s="667"/>
      <c r="J127" s="73" t="s">
        <v>191</v>
      </c>
      <c r="K127" s="74">
        <v>2.2890000000000001</v>
      </c>
      <c r="L127" s="666"/>
      <c r="M127" s="667"/>
      <c r="N127" s="666">
        <f>ROUND(L127*K127,2)</f>
        <v>0</v>
      </c>
      <c r="O127" s="667"/>
      <c r="P127" s="667"/>
      <c r="Q127" s="667"/>
      <c r="R127" s="75"/>
      <c r="T127" s="76" t="s">
        <v>125</v>
      </c>
      <c r="U127" s="77" t="s">
        <v>126</v>
      </c>
      <c r="V127" s="78">
        <v>0</v>
      </c>
      <c r="W127" s="78">
        <f>V127*K127</f>
        <v>0</v>
      </c>
      <c r="X127" s="78">
        <v>0</v>
      </c>
      <c r="Y127" s="78">
        <f>X127*K127</f>
        <v>0</v>
      </c>
      <c r="Z127" s="78">
        <v>0</v>
      </c>
      <c r="AA127" s="79">
        <f>Z127*K127</f>
        <v>0</v>
      </c>
      <c r="AR127" s="30" t="s">
        <v>127</v>
      </c>
      <c r="AT127" s="30" t="s">
        <v>121</v>
      </c>
      <c r="AU127" s="30" t="s">
        <v>128</v>
      </c>
      <c r="AY127" s="30" t="s">
        <v>120</v>
      </c>
      <c r="BE127" s="80">
        <f>IF(U127="základní",N127,0)</f>
        <v>0</v>
      </c>
      <c r="BF127" s="80">
        <f>IF(U127="snížená",N127,0)</f>
        <v>0</v>
      </c>
      <c r="BG127" s="80">
        <f>IF(U127="zákl. přenesená",N127,0)</f>
        <v>0</v>
      </c>
      <c r="BH127" s="80">
        <f>IF(U127="sníž. přenesená",N127,0)</f>
        <v>0</v>
      </c>
      <c r="BI127" s="80">
        <f>IF(U127="nulová",N127,0)</f>
        <v>0</v>
      </c>
      <c r="BJ127" s="30" t="s">
        <v>118</v>
      </c>
      <c r="BK127" s="80">
        <f>ROUND(L127*K127,2)</f>
        <v>0</v>
      </c>
      <c r="BL127" s="30" t="s">
        <v>127</v>
      </c>
    </row>
    <row r="128" spans="2:64" s="86" customFormat="1" ht="22.5" customHeight="1" x14ac:dyDescent="0.25">
      <c r="B128" s="81"/>
      <c r="C128" s="82"/>
      <c r="D128" s="82"/>
      <c r="E128" s="83" t="s">
        <v>125</v>
      </c>
      <c r="F128" s="661" t="s">
        <v>2618</v>
      </c>
      <c r="G128" s="662"/>
      <c r="H128" s="662"/>
      <c r="I128" s="662"/>
      <c r="J128" s="82"/>
      <c r="K128" s="84">
        <v>2.2890000000000001</v>
      </c>
      <c r="L128" s="82"/>
      <c r="M128" s="82"/>
      <c r="N128" s="82"/>
      <c r="O128" s="82"/>
      <c r="P128" s="82"/>
      <c r="Q128" s="82"/>
      <c r="R128" s="85"/>
      <c r="T128" s="87"/>
      <c r="U128" s="82"/>
      <c r="V128" s="82"/>
      <c r="W128" s="82"/>
      <c r="X128" s="82"/>
      <c r="Y128" s="82"/>
      <c r="Z128" s="82"/>
      <c r="AA128" s="88"/>
      <c r="AT128" s="89" t="s">
        <v>130</v>
      </c>
      <c r="AU128" s="89" t="s">
        <v>128</v>
      </c>
      <c r="AV128" s="86" t="s">
        <v>128</v>
      </c>
      <c r="AW128" s="86" t="s">
        <v>131</v>
      </c>
      <c r="AX128" s="86" t="s">
        <v>118</v>
      </c>
      <c r="AY128" s="89" t="s">
        <v>120</v>
      </c>
    </row>
    <row r="129" spans="2:64" s="62" customFormat="1" ht="29.85" customHeight="1" x14ac:dyDescent="0.3">
      <c r="B129" s="58"/>
      <c r="C129" s="59"/>
      <c r="D129" s="69" t="s">
        <v>85</v>
      </c>
      <c r="E129" s="69"/>
      <c r="F129" s="69"/>
      <c r="G129" s="69"/>
      <c r="H129" s="69"/>
      <c r="I129" s="69"/>
      <c r="J129" s="69"/>
      <c r="K129" s="69"/>
      <c r="L129" s="69"/>
      <c r="M129" s="69"/>
      <c r="N129" s="659">
        <f>BK129</f>
        <v>0</v>
      </c>
      <c r="O129" s="660"/>
      <c r="P129" s="660"/>
      <c r="Q129" s="660"/>
      <c r="R129" s="61"/>
      <c r="T129" s="63"/>
      <c r="U129" s="59"/>
      <c r="V129" s="59"/>
      <c r="W129" s="64">
        <f>W130</f>
        <v>0.20974800000000002</v>
      </c>
      <c r="X129" s="59"/>
      <c r="Y129" s="64">
        <f>Y130</f>
        <v>0</v>
      </c>
      <c r="Z129" s="59"/>
      <c r="AA129" s="65">
        <f>AA130</f>
        <v>0</v>
      </c>
      <c r="AR129" s="66" t="s">
        <v>118</v>
      </c>
      <c r="AT129" s="67" t="s">
        <v>117</v>
      </c>
      <c r="AU129" s="67" t="s">
        <v>118</v>
      </c>
      <c r="AY129" s="66" t="s">
        <v>120</v>
      </c>
      <c r="BK129" s="68">
        <f>BK130</f>
        <v>0</v>
      </c>
    </row>
    <row r="130" spans="2:64" s="17" customFormat="1" ht="31.5" customHeight="1" x14ac:dyDescent="0.25">
      <c r="B130" s="70"/>
      <c r="C130" s="71" t="s">
        <v>240</v>
      </c>
      <c r="D130" s="71" t="s">
        <v>121</v>
      </c>
      <c r="E130" s="72" t="s">
        <v>1906</v>
      </c>
      <c r="F130" s="671" t="s">
        <v>1907</v>
      </c>
      <c r="G130" s="667"/>
      <c r="H130" s="667"/>
      <c r="I130" s="667"/>
      <c r="J130" s="73" t="s">
        <v>191</v>
      </c>
      <c r="K130" s="74">
        <v>3.1779999999999999</v>
      </c>
      <c r="L130" s="666"/>
      <c r="M130" s="667"/>
      <c r="N130" s="666">
        <f>ROUND(L130*K130,2)</f>
        <v>0</v>
      </c>
      <c r="O130" s="667"/>
      <c r="P130" s="667"/>
      <c r="Q130" s="667"/>
      <c r="R130" s="75"/>
      <c r="T130" s="76" t="s">
        <v>125</v>
      </c>
      <c r="U130" s="129" t="s">
        <v>126</v>
      </c>
      <c r="V130" s="130">
        <v>6.6000000000000003E-2</v>
      </c>
      <c r="W130" s="130">
        <f>V130*K130</f>
        <v>0.20974800000000002</v>
      </c>
      <c r="X130" s="130">
        <v>0</v>
      </c>
      <c r="Y130" s="130">
        <f>X130*K130</f>
        <v>0</v>
      </c>
      <c r="Z130" s="130">
        <v>0</v>
      </c>
      <c r="AA130" s="131">
        <f>Z130*K130</f>
        <v>0</v>
      </c>
      <c r="AR130" s="30" t="s">
        <v>127</v>
      </c>
      <c r="AT130" s="30" t="s">
        <v>121</v>
      </c>
      <c r="AU130" s="30" t="s">
        <v>128</v>
      </c>
      <c r="AY130" s="30" t="s">
        <v>120</v>
      </c>
      <c r="BE130" s="80">
        <f>IF(U130="základní",N130,0)</f>
        <v>0</v>
      </c>
      <c r="BF130" s="80">
        <f>IF(U130="snížená",N130,0)</f>
        <v>0</v>
      </c>
      <c r="BG130" s="80">
        <f>IF(U130="zákl. přenesená",N130,0)</f>
        <v>0</v>
      </c>
      <c r="BH130" s="80">
        <f>IF(U130="sníž. přenesená",N130,0)</f>
        <v>0</v>
      </c>
      <c r="BI130" s="80">
        <f>IF(U130="nulová",N130,0)</f>
        <v>0</v>
      </c>
      <c r="BJ130" s="30" t="s">
        <v>118</v>
      </c>
      <c r="BK130" s="80">
        <f>ROUND(L130*K130,2)</f>
        <v>0</v>
      </c>
      <c r="BL130" s="30" t="s">
        <v>127</v>
      </c>
    </row>
    <row r="131" spans="2:64" s="17" customFormat="1" ht="6.95" customHeight="1" x14ac:dyDescent="0.25">
      <c r="B131" s="41"/>
      <c r="C131" s="42"/>
      <c r="D131" s="42"/>
      <c r="E131" s="42"/>
      <c r="F131" s="42"/>
      <c r="G131" s="42"/>
      <c r="H131" s="42"/>
      <c r="I131" s="42"/>
      <c r="J131" s="42"/>
      <c r="K131" s="42"/>
      <c r="L131" s="42"/>
      <c r="M131" s="42"/>
      <c r="N131" s="42"/>
      <c r="O131" s="42"/>
      <c r="P131" s="42"/>
      <c r="Q131" s="42"/>
      <c r="R131" s="43"/>
    </row>
  </sheetData>
  <mergeCells count="176">
    <mergeCell ref="M11:Q11"/>
    <mergeCell ref="C13:G13"/>
    <mergeCell ref="N13:Q13"/>
    <mergeCell ref="N15:Q15"/>
    <mergeCell ref="N16:Q16"/>
    <mergeCell ref="N17:Q17"/>
    <mergeCell ref="C2:Q2"/>
    <mergeCell ref="F4:P4"/>
    <mergeCell ref="F5:P5"/>
    <mergeCell ref="F6:P6"/>
    <mergeCell ref="M8:P8"/>
    <mergeCell ref="M10:Q10"/>
    <mergeCell ref="C29:Q29"/>
    <mergeCell ref="F31:P31"/>
    <mergeCell ref="F32:P32"/>
    <mergeCell ref="F33:P33"/>
    <mergeCell ref="M35:P35"/>
    <mergeCell ref="M37:Q37"/>
    <mergeCell ref="N18:Q18"/>
    <mergeCell ref="N19:Q19"/>
    <mergeCell ref="N20:Q20"/>
    <mergeCell ref="N21:Q21"/>
    <mergeCell ref="N22:Q22"/>
    <mergeCell ref="N23:Q23"/>
    <mergeCell ref="N43:Q43"/>
    <mergeCell ref="F44:I44"/>
    <mergeCell ref="L44:M44"/>
    <mergeCell ref="N44:Q44"/>
    <mergeCell ref="F45:I45"/>
    <mergeCell ref="F46:I46"/>
    <mergeCell ref="M38:Q38"/>
    <mergeCell ref="F40:I40"/>
    <mergeCell ref="L40:M40"/>
    <mergeCell ref="N40:Q40"/>
    <mergeCell ref="N41:Q41"/>
    <mergeCell ref="N42:Q42"/>
    <mergeCell ref="L54:M54"/>
    <mergeCell ref="N54:Q54"/>
    <mergeCell ref="F47:I47"/>
    <mergeCell ref="F48:I48"/>
    <mergeCell ref="L48:M48"/>
    <mergeCell ref="N48:Q48"/>
    <mergeCell ref="F49:I49"/>
    <mergeCell ref="F50:I50"/>
    <mergeCell ref="L50:M50"/>
    <mergeCell ref="N50:Q50"/>
    <mergeCell ref="F55:I55"/>
    <mergeCell ref="F56:I56"/>
    <mergeCell ref="F57:I57"/>
    <mergeCell ref="F58:I58"/>
    <mergeCell ref="F59:I59"/>
    <mergeCell ref="F60:I60"/>
    <mergeCell ref="F51:I51"/>
    <mergeCell ref="F52:I52"/>
    <mergeCell ref="F53:I53"/>
    <mergeCell ref="F54:I54"/>
    <mergeCell ref="F65:I65"/>
    <mergeCell ref="F66:I66"/>
    <mergeCell ref="F67:I67"/>
    <mergeCell ref="F68:I68"/>
    <mergeCell ref="L68:M68"/>
    <mergeCell ref="N68:Q68"/>
    <mergeCell ref="F61:I61"/>
    <mergeCell ref="F62:I62"/>
    <mergeCell ref="L62:M62"/>
    <mergeCell ref="N62:Q62"/>
    <mergeCell ref="F63:I63"/>
    <mergeCell ref="F64:I64"/>
    <mergeCell ref="F73:I73"/>
    <mergeCell ref="L73:M73"/>
    <mergeCell ref="N73:Q73"/>
    <mergeCell ref="F74:I74"/>
    <mergeCell ref="F75:I75"/>
    <mergeCell ref="N76:Q76"/>
    <mergeCell ref="F69:I69"/>
    <mergeCell ref="F70:I70"/>
    <mergeCell ref="L70:M70"/>
    <mergeCell ref="N70:Q70"/>
    <mergeCell ref="F71:I71"/>
    <mergeCell ref="N72:Q72"/>
    <mergeCell ref="F80:I80"/>
    <mergeCell ref="F81:I81"/>
    <mergeCell ref="L81:M81"/>
    <mergeCell ref="N81:Q81"/>
    <mergeCell ref="F82:I82"/>
    <mergeCell ref="F83:I83"/>
    <mergeCell ref="F77:I77"/>
    <mergeCell ref="L77:M77"/>
    <mergeCell ref="N77:Q77"/>
    <mergeCell ref="F78:I78"/>
    <mergeCell ref="F79:I79"/>
    <mergeCell ref="L79:M79"/>
    <mergeCell ref="N79:Q79"/>
    <mergeCell ref="F88:I88"/>
    <mergeCell ref="N89:Q89"/>
    <mergeCell ref="F90:I90"/>
    <mergeCell ref="L90:M90"/>
    <mergeCell ref="N90:Q90"/>
    <mergeCell ref="F91:I91"/>
    <mergeCell ref="F84:I84"/>
    <mergeCell ref="L84:M84"/>
    <mergeCell ref="N84:Q84"/>
    <mergeCell ref="F85:I85"/>
    <mergeCell ref="F86:I86"/>
    <mergeCell ref="F87:I87"/>
    <mergeCell ref="L87:M87"/>
    <mergeCell ref="N87:Q87"/>
    <mergeCell ref="F95:I95"/>
    <mergeCell ref="F96:I96"/>
    <mergeCell ref="L96:M96"/>
    <mergeCell ref="N96:Q96"/>
    <mergeCell ref="F97:I97"/>
    <mergeCell ref="F98:I98"/>
    <mergeCell ref="L98:M98"/>
    <mergeCell ref="N98:Q98"/>
    <mergeCell ref="F92:I92"/>
    <mergeCell ref="L92:M92"/>
    <mergeCell ref="N92:Q92"/>
    <mergeCell ref="F93:I93"/>
    <mergeCell ref="F94:I94"/>
    <mergeCell ref="L94:M94"/>
    <mergeCell ref="N94:Q94"/>
    <mergeCell ref="F103:I103"/>
    <mergeCell ref="F104:I104"/>
    <mergeCell ref="L104:M104"/>
    <mergeCell ref="N104:Q104"/>
    <mergeCell ref="F105:I105"/>
    <mergeCell ref="F106:I106"/>
    <mergeCell ref="L106:M106"/>
    <mergeCell ref="N106:Q106"/>
    <mergeCell ref="F99:I99"/>
    <mergeCell ref="F100:I100"/>
    <mergeCell ref="L100:M100"/>
    <mergeCell ref="N100:Q100"/>
    <mergeCell ref="F101:I101"/>
    <mergeCell ref="F102:I102"/>
    <mergeCell ref="F111:I111"/>
    <mergeCell ref="L111:M111"/>
    <mergeCell ref="N111:Q111"/>
    <mergeCell ref="F112:I112"/>
    <mergeCell ref="N113:Q113"/>
    <mergeCell ref="F114:I114"/>
    <mergeCell ref="L114:M114"/>
    <mergeCell ref="N114:Q114"/>
    <mergeCell ref="F107:I107"/>
    <mergeCell ref="F108:I108"/>
    <mergeCell ref="L108:M108"/>
    <mergeCell ref="N108:Q108"/>
    <mergeCell ref="F109:I109"/>
    <mergeCell ref="N110:Q110"/>
    <mergeCell ref="F119:I119"/>
    <mergeCell ref="L119:M119"/>
    <mergeCell ref="N119:Q119"/>
    <mergeCell ref="F120:I120"/>
    <mergeCell ref="F121:I121"/>
    <mergeCell ref="F122:I122"/>
    <mergeCell ref="F115:I115"/>
    <mergeCell ref="F116:I116"/>
    <mergeCell ref="L116:M116"/>
    <mergeCell ref="N116:Q116"/>
    <mergeCell ref="F117:I117"/>
    <mergeCell ref="F118:I118"/>
    <mergeCell ref="F127:I127"/>
    <mergeCell ref="L127:M127"/>
    <mergeCell ref="N127:Q127"/>
    <mergeCell ref="F128:I128"/>
    <mergeCell ref="N129:Q129"/>
    <mergeCell ref="F130:I130"/>
    <mergeCell ref="L130:M130"/>
    <mergeCell ref="N130:Q130"/>
    <mergeCell ref="F123:I123"/>
    <mergeCell ref="L123:M123"/>
    <mergeCell ref="N123:Q123"/>
    <mergeCell ref="F124:I124"/>
    <mergeCell ref="F125:I125"/>
    <mergeCell ref="F126:I126"/>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BL102"/>
  <sheetViews>
    <sheetView showGridLines="0" zoomScale="85" zoomScaleNormal="85" workbookViewId="0">
      <pane ySplit="1" topLeftCell="A2" activePane="bottomLeft" state="frozen"/>
      <selection activeCell="K10" sqref="K10"/>
      <selection pane="bottomLeft" activeCell="AC13" sqref="AC13"/>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4" width="8" style="25" hidden="1"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1" spans="2:47" s="17" customFormat="1" ht="6.95" customHeight="1" x14ac:dyDescent="0.25">
      <c r="B1" s="14"/>
      <c r="C1" s="15"/>
      <c r="D1" s="15"/>
      <c r="E1" s="15"/>
      <c r="F1" s="15"/>
      <c r="G1" s="15"/>
      <c r="H1" s="15"/>
      <c r="I1" s="15"/>
      <c r="J1" s="15"/>
      <c r="K1" s="15"/>
      <c r="L1" s="15"/>
      <c r="M1" s="15"/>
      <c r="N1" s="15"/>
      <c r="O1" s="15"/>
      <c r="P1" s="15"/>
      <c r="Q1" s="15"/>
      <c r="R1" s="16"/>
    </row>
    <row r="2" spans="2:47" s="17" customFormat="1" ht="36.950000000000003" customHeight="1" x14ac:dyDescent="0.25">
      <c r="B2" s="18"/>
      <c r="C2" s="686" t="s">
        <v>54</v>
      </c>
      <c r="D2" s="680"/>
      <c r="E2" s="680"/>
      <c r="F2" s="680"/>
      <c r="G2" s="680"/>
      <c r="H2" s="680"/>
      <c r="I2" s="680"/>
      <c r="J2" s="680"/>
      <c r="K2" s="680"/>
      <c r="L2" s="680"/>
      <c r="M2" s="680"/>
      <c r="N2" s="680"/>
      <c r="O2" s="680"/>
      <c r="P2" s="680"/>
      <c r="Q2" s="680"/>
      <c r="R2" s="19"/>
    </row>
    <row r="3" spans="2:47" s="17" customFormat="1" ht="6.95" customHeight="1" x14ac:dyDescent="0.25">
      <c r="B3" s="18"/>
      <c r="C3" s="20"/>
      <c r="D3" s="20"/>
      <c r="E3" s="20"/>
      <c r="F3" s="20"/>
      <c r="G3" s="20"/>
      <c r="H3" s="20"/>
      <c r="I3" s="20"/>
      <c r="J3" s="20"/>
      <c r="K3" s="20"/>
      <c r="L3" s="20"/>
      <c r="M3" s="20"/>
      <c r="N3" s="20"/>
      <c r="O3" s="20"/>
      <c r="P3" s="20"/>
      <c r="Q3" s="20"/>
      <c r="R3" s="19"/>
    </row>
    <row r="4" spans="2:47" s="17" customFormat="1" ht="30" customHeight="1" x14ac:dyDescent="0.25">
      <c r="B4" s="18"/>
      <c r="C4" s="21" t="s">
        <v>55</v>
      </c>
      <c r="D4" s="20"/>
      <c r="E4" s="20"/>
      <c r="F4" s="687" t="s">
        <v>56</v>
      </c>
      <c r="G4" s="680"/>
      <c r="H4" s="680"/>
      <c r="I4" s="680"/>
      <c r="J4" s="680"/>
      <c r="K4" s="680"/>
      <c r="L4" s="680"/>
      <c r="M4" s="680"/>
      <c r="N4" s="680"/>
      <c r="O4" s="680"/>
      <c r="P4" s="680"/>
      <c r="Q4" s="20"/>
      <c r="R4" s="19"/>
    </row>
    <row r="5" spans="2:47" ht="30" customHeight="1" x14ac:dyDescent="0.3">
      <c r="B5" s="22"/>
      <c r="C5" s="21" t="s">
        <v>57</v>
      </c>
      <c r="D5" s="23"/>
      <c r="E5" s="23"/>
      <c r="F5" s="687" t="s">
        <v>1824</v>
      </c>
      <c r="G5" s="688"/>
      <c r="H5" s="688"/>
      <c r="I5" s="688"/>
      <c r="J5" s="688"/>
      <c r="K5" s="688"/>
      <c r="L5" s="688"/>
      <c r="M5" s="688"/>
      <c r="N5" s="688"/>
      <c r="O5" s="688"/>
      <c r="P5" s="688"/>
      <c r="Q5" s="23"/>
      <c r="R5" s="24"/>
    </row>
    <row r="6" spans="2:47" s="17" customFormat="1" ht="36.950000000000003" customHeight="1" x14ac:dyDescent="0.25">
      <c r="B6" s="18"/>
      <c r="C6" s="26" t="s">
        <v>59</v>
      </c>
      <c r="D6" s="20"/>
      <c r="E6" s="20"/>
      <c r="F6" s="689" t="s">
        <v>2619</v>
      </c>
      <c r="G6" s="680"/>
      <c r="H6" s="680"/>
      <c r="I6" s="680"/>
      <c r="J6" s="680"/>
      <c r="K6" s="680"/>
      <c r="L6" s="680"/>
      <c r="M6" s="680"/>
      <c r="N6" s="680"/>
      <c r="O6" s="680"/>
      <c r="P6" s="680"/>
      <c r="Q6" s="20"/>
      <c r="R6" s="19"/>
    </row>
    <row r="7" spans="2:47" s="17" customFormat="1" ht="6.95" customHeight="1" x14ac:dyDescent="0.25">
      <c r="B7" s="18"/>
      <c r="C7" s="20"/>
      <c r="D7" s="20"/>
      <c r="E7" s="20"/>
      <c r="F7" s="20"/>
      <c r="G7" s="20"/>
      <c r="H7" s="20"/>
      <c r="I7" s="20"/>
      <c r="J7" s="20"/>
      <c r="K7" s="20"/>
      <c r="L7" s="20"/>
      <c r="M7" s="20"/>
      <c r="N7" s="20"/>
      <c r="O7" s="20"/>
      <c r="P7" s="20"/>
      <c r="Q7" s="20"/>
      <c r="R7" s="19"/>
    </row>
    <row r="8" spans="2:47" s="17" customFormat="1" ht="18" customHeight="1" x14ac:dyDescent="0.25">
      <c r="B8" s="18"/>
      <c r="C8" s="21" t="s">
        <v>61</v>
      </c>
      <c r="D8" s="20"/>
      <c r="E8" s="20"/>
      <c r="F8" s="27" t="s">
        <v>62</v>
      </c>
      <c r="G8" s="20"/>
      <c r="H8" s="20"/>
      <c r="I8" s="20"/>
      <c r="J8" s="20"/>
      <c r="K8" s="21" t="s">
        <v>63</v>
      </c>
      <c r="L8" s="20"/>
      <c r="M8" s="697">
        <v>42535</v>
      </c>
      <c r="N8" s="680"/>
      <c r="O8" s="680"/>
      <c r="P8" s="680"/>
      <c r="Q8" s="20"/>
      <c r="R8" s="19"/>
    </row>
    <row r="9" spans="2:47" s="17" customFormat="1" ht="6.95" customHeight="1" x14ac:dyDescent="0.25">
      <c r="B9" s="18"/>
      <c r="C9" s="20"/>
      <c r="D9" s="20"/>
      <c r="E9" s="20"/>
      <c r="F9" s="20"/>
      <c r="G9" s="20"/>
      <c r="H9" s="20"/>
      <c r="I9" s="20"/>
      <c r="J9" s="20"/>
      <c r="K9" s="20"/>
      <c r="L9" s="20"/>
      <c r="M9" s="20"/>
      <c r="N9" s="20"/>
      <c r="O9" s="20"/>
      <c r="P9" s="20"/>
      <c r="Q9" s="20"/>
      <c r="R9" s="19"/>
    </row>
    <row r="10" spans="2:47" s="17" customFormat="1" ht="15" x14ac:dyDescent="0.25">
      <c r="B10" s="18"/>
      <c r="C10" s="21" t="s">
        <v>64</v>
      </c>
      <c r="D10" s="20"/>
      <c r="E10" s="20"/>
      <c r="F10" s="27" t="s">
        <v>65</v>
      </c>
      <c r="G10" s="20"/>
      <c r="H10" s="20"/>
      <c r="I10" s="20"/>
      <c r="J10" s="20"/>
      <c r="K10" s="21" t="s">
        <v>66</v>
      </c>
      <c r="L10" s="20"/>
      <c r="M10" s="698" t="s">
        <v>67</v>
      </c>
      <c r="N10" s="680"/>
      <c r="O10" s="680"/>
      <c r="P10" s="680"/>
      <c r="Q10" s="680"/>
      <c r="R10" s="19"/>
    </row>
    <row r="11" spans="2:47" s="17" customFormat="1" ht="14.45" customHeight="1" x14ac:dyDescent="0.25">
      <c r="B11" s="18"/>
      <c r="C11" s="21" t="s">
        <v>68</v>
      </c>
      <c r="D11" s="20"/>
      <c r="E11" s="20"/>
      <c r="F11" s="27"/>
      <c r="G11" s="20"/>
      <c r="H11" s="20"/>
      <c r="I11" s="20"/>
      <c r="J11" s="20"/>
      <c r="K11" s="21" t="s">
        <v>69</v>
      </c>
      <c r="L11" s="20"/>
      <c r="M11" s="698" t="s">
        <v>70</v>
      </c>
      <c r="N11" s="680"/>
      <c r="O11" s="680"/>
      <c r="P11" s="680"/>
      <c r="Q11" s="680"/>
      <c r="R11" s="19"/>
    </row>
    <row r="12" spans="2:47" s="17" customFormat="1" ht="10.35" customHeight="1" x14ac:dyDescent="0.25">
      <c r="B12" s="18"/>
      <c r="C12" s="20"/>
      <c r="D12" s="20"/>
      <c r="E12" s="20"/>
      <c r="F12" s="20"/>
      <c r="G12" s="20"/>
      <c r="H12" s="20"/>
      <c r="I12" s="20"/>
      <c r="J12" s="20"/>
      <c r="K12" s="20"/>
      <c r="L12" s="20"/>
      <c r="M12" s="20"/>
      <c r="N12" s="20"/>
      <c r="O12" s="20"/>
      <c r="P12" s="20"/>
      <c r="Q12" s="20"/>
      <c r="R12" s="19"/>
    </row>
    <row r="13" spans="2:47" s="17" customFormat="1" ht="29.25" customHeight="1" x14ac:dyDescent="0.25">
      <c r="B13" s="18"/>
      <c r="C13" s="694" t="s">
        <v>71</v>
      </c>
      <c r="D13" s="695"/>
      <c r="E13" s="695"/>
      <c r="F13" s="695"/>
      <c r="G13" s="695"/>
      <c r="H13" s="28"/>
      <c r="I13" s="28"/>
      <c r="J13" s="28"/>
      <c r="K13" s="28"/>
      <c r="L13" s="28"/>
      <c r="M13" s="28"/>
      <c r="N13" s="694" t="s">
        <v>72</v>
      </c>
      <c r="O13" s="680"/>
      <c r="P13" s="680"/>
      <c r="Q13" s="680"/>
      <c r="R13" s="19"/>
    </row>
    <row r="14" spans="2:47" s="17" customFormat="1" ht="10.35" customHeight="1" x14ac:dyDescent="0.25">
      <c r="B14" s="18"/>
      <c r="C14" s="20"/>
      <c r="D14" s="20"/>
      <c r="E14" s="20"/>
      <c r="F14" s="20"/>
      <c r="G14" s="20"/>
      <c r="H14" s="20"/>
      <c r="I14" s="20"/>
      <c r="J14" s="20"/>
      <c r="K14" s="20"/>
      <c r="L14" s="20"/>
      <c r="M14" s="20"/>
      <c r="N14" s="20"/>
      <c r="O14" s="20"/>
      <c r="P14" s="20"/>
      <c r="Q14" s="20"/>
      <c r="R14" s="19"/>
    </row>
    <row r="15" spans="2:47" s="17" customFormat="1" ht="29.25" customHeight="1" x14ac:dyDescent="0.25">
      <c r="B15" s="18"/>
      <c r="C15" s="29" t="s">
        <v>73</v>
      </c>
      <c r="D15" s="20"/>
      <c r="E15" s="20"/>
      <c r="F15" s="20"/>
      <c r="G15" s="20"/>
      <c r="H15" s="20"/>
      <c r="I15" s="20"/>
      <c r="J15" s="20"/>
      <c r="K15" s="20"/>
      <c r="L15" s="20"/>
      <c r="M15" s="20"/>
      <c r="N15" s="696">
        <f>N39</f>
        <v>0</v>
      </c>
      <c r="O15" s="680"/>
      <c r="P15" s="680"/>
      <c r="Q15" s="680"/>
      <c r="R15" s="19"/>
      <c r="AC15" s="80">
        <f>N15</f>
        <v>0</v>
      </c>
      <c r="AU15" s="30" t="s">
        <v>74</v>
      </c>
    </row>
    <row r="16" spans="2:47" s="35" customFormat="1" ht="24.95" customHeight="1" x14ac:dyDescent="0.25">
      <c r="B16" s="31"/>
      <c r="C16" s="32"/>
      <c r="D16" s="33" t="s">
        <v>75</v>
      </c>
      <c r="E16" s="32"/>
      <c r="F16" s="32"/>
      <c r="G16" s="32"/>
      <c r="H16" s="32"/>
      <c r="I16" s="32"/>
      <c r="J16" s="32"/>
      <c r="K16" s="32"/>
      <c r="L16" s="32"/>
      <c r="M16" s="32"/>
      <c r="N16" s="669">
        <f>N40</f>
        <v>0</v>
      </c>
      <c r="O16" s="685"/>
      <c r="P16" s="685"/>
      <c r="Q16" s="685"/>
      <c r="R16" s="34"/>
    </row>
    <row r="17" spans="2:18" s="40" customFormat="1" ht="19.899999999999999" customHeight="1" x14ac:dyDescent="0.25">
      <c r="B17" s="36"/>
      <c r="C17" s="37"/>
      <c r="D17" s="38" t="s">
        <v>76</v>
      </c>
      <c r="E17" s="37"/>
      <c r="F17" s="37"/>
      <c r="G17" s="37"/>
      <c r="H17" s="37"/>
      <c r="I17" s="37"/>
      <c r="J17" s="37"/>
      <c r="K17" s="37"/>
      <c r="L17" s="37"/>
      <c r="M17" s="37"/>
      <c r="N17" s="683">
        <f>N41</f>
        <v>0</v>
      </c>
      <c r="O17" s="684"/>
      <c r="P17" s="684"/>
      <c r="Q17" s="684"/>
      <c r="R17" s="39"/>
    </row>
    <row r="18" spans="2:18" s="40" customFormat="1" ht="19.899999999999999" customHeight="1" x14ac:dyDescent="0.25">
      <c r="B18" s="36"/>
      <c r="C18" s="37"/>
      <c r="D18" s="38" t="s">
        <v>79</v>
      </c>
      <c r="E18" s="37"/>
      <c r="F18" s="37"/>
      <c r="G18" s="37"/>
      <c r="H18" s="37"/>
      <c r="I18" s="37"/>
      <c r="J18" s="37"/>
      <c r="K18" s="37"/>
      <c r="L18" s="37"/>
      <c r="M18" s="37"/>
      <c r="N18" s="683">
        <f>N80</f>
        <v>0</v>
      </c>
      <c r="O18" s="684"/>
      <c r="P18" s="684"/>
      <c r="Q18" s="684"/>
      <c r="R18" s="39"/>
    </row>
    <row r="19" spans="2:18" s="40" customFormat="1" ht="19.899999999999999" customHeight="1" x14ac:dyDescent="0.25">
      <c r="B19" s="36"/>
      <c r="C19" s="37"/>
      <c r="D19" s="38" t="s">
        <v>80</v>
      </c>
      <c r="E19" s="37"/>
      <c r="F19" s="37"/>
      <c r="G19" s="37"/>
      <c r="H19" s="37"/>
      <c r="I19" s="37"/>
      <c r="J19" s="37"/>
      <c r="K19" s="37"/>
      <c r="L19" s="37"/>
      <c r="M19" s="37"/>
      <c r="N19" s="683">
        <f>N83</f>
        <v>0</v>
      </c>
      <c r="O19" s="684"/>
      <c r="P19" s="684"/>
      <c r="Q19" s="684"/>
      <c r="R19" s="39"/>
    </row>
    <row r="20" spans="2:18" s="40" customFormat="1" ht="19.899999999999999" customHeight="1" x14ac:dyDescent="0.25">
      <c r="B20" s="36"/>
      <c r="C20" s="37"/>
      <c r="D20" s="38" t="s">
        <v>81</v>
      </c>
      <c r="E20" s="37"/>
      <c r="F20" s="37"/>
      <c r="G20" s="37"/>
      <c r="H20" s="37"/>
      <c r="I20" s="37"/>
      <c r="J20" s="37"/>
      <c r="K20" s="37"/>
      <c r="L20" s="37"/>
      <c r="M20" s="37"/>
      <c r="N20" s="683">
        <f>N88</f>
        <v>0</v>
      </c>
      <c r="O20" s="684"/>
      <c r="P20" s="684"/>
      <c r="Q20" s="684"/>
      <c r="R20" s="39"/>
    </row>
    <row r="21" spans="2:18" s="40" customFormat="1" ht="19.899999999999999" customHeight="1" x14ac:dyDescent="0.25">
      <c r="B21" s="36"/>
      <c r="C21" s="37"/>
      <c r="D21" s="38" t="s">
        <v>85</v>
      </c>
      <c r="E21" s="37"/>
      <c r="F21" s="37"/>
      <c r="G21" s="37"/>
      <c r="H21" s="37"/>
      <c r="I21" s="37"/>
      <c r="J21" s="37"/>
      <c r="K21" s="37"/>
      <c r="L21" s="37"/>
      <c r="M21" s="37"/>
      <c r="N21" s="683">
        <f>N100</f>
        <v>0</v>
      </c>
      <c r="O21" s="684"/>
      <c r="P21" s="684"/>
      <c r="Q21" s="684"/>
      <c r="R21" s="39"/>
    </row>
    <row r="22" spans="2:18" s="17" customFormat="1" ht="6.95" customHeight="1" x14ac:dyDescent="0.25">
      <c r="B22" s="41"/>
      <c r="C22" s="42"/>
      <c r="D22" s="42"/>
      <c r="E22" s="42"/>
      <c r="F22" s="42"/>
      <c r="G22" s="42"/>
      <c r="H22" s="42"/>
      <c r="I22" s="42"/>
      <c r="J22" s="42"/>
      <c r="K22" s="42"/>
      <c r="L22" s="42"/>
      <c r="M22" s="42"/>
      <c r="N22" s="42"/>
      <c r="O22" s="42"/>
      <c r="P22" s="42"/>
      <c r="Q22" s="42"/>
      <c r="R22" s="43"/>
    </row>
    <row r="26" spans="2:18" s="17" customFormat="1" ht="6.95" customHeight="1" x14ac:dyDescent="0.25">
      <c r="B26" s="14"/>
      <c r="C26" s="15"/>
      <c r="D26" s="15"/>
      <c r="E26" s="15"/>
      <c r="F26" s="15"/>
      <c r="G26" s="15"/>
      <c r="H26" s="15"/>
      <c r="I26" s="15"/>
      <c r="J26" s="15"/>
      <c r="K26" s="15"/>
      <c r="L26" s="15"/>
      <c r="M26" s="15"/>
      <c r="N26" s="15"/>
      <c r="O26" s="15"/>
      <c r="P26" s="15"/>
      <c r="Q26" s="15"/>
      <c r="R26" s="16"/>
    </row>
    <row r="27" spans="2:18" s="17" customFormat="1" ht="36.950000000000003" customHeight="1" x14ac:dyDescent="0.25">
      <c r="B27" s="18"/>
      <c r="C27" s="686" t="s">
        <v>100</v>
      </c>
      <c r="D27" s="680"/>
      <c r="E27" s="680"/>
      <c r="F27" s="680"/>
      <c r="G27" s="680"/>
      <c r="H27" s="680"/>
      <c r="I27" s="680"/>
      <c r="J27" s="680"/>
      <c r="K27" s="680"/>
      <c r="L27" s="680"/>
      <c r="M27" s="680"/>
      <c r="N27" s="680"/>
      <c r="O27" s="680"/>
      <c r="P27" s="680"/>
      <c r="Q27" s="680"/>
      <c r="R27" s="19"/>
    </row>
    <row r="28" spans="2:18" s="17" customFormat="1" ht="6.95" customHeight="1" x14ac:dyDescent="0.25">
      <c r="B28" s="18"/>
      <c r="C28" s="20"/>
      <c r="D28" s="20"/>
      <c r="E28" s="20"/>
      <c r="F28" s="20"/>
      <c r="G28" s="20"/>
      <c r="H28" s="20"/>
      <c r="I28" s="20"/>
      <c r="J28" s="20"/>
      <c r="K28" s="20"/>
      <c r="L28" s="20"/>
      <c r="M28" s="20"/>
      <c r="N28" s="20"/>
      <c r="O28" s="20"/>
      <c r="P28" s="20"/>
      <c r="Q28" s="20"/>
      <c r="R28" s="19"/>
    </row>
    <row r="29" spans="2:18" s="17" customFormat="1" ht="30" customHeight="1" x14ac:dyDescent="0.25">
      <c r="B29" s="18"/>
      <c r="C29" s="21" t="s">
        <v>55</v>
      </c>
      <c r="D29" s="20"/>
      <c r="E29" s="20"/>
      <c r="F29" s="687" t="s">
        <v>56</v>
      </c>
      <c r="G29" s="680"/>
      <c r="H29" s="680"/>
      <c r="I29" s="680"/>
      <c r="J29" s="680"/>
      <c r="K29" s="680"/>
      <c r="L29" s="680"/>
      <c r="M29" s="680"/>
      <c r="N29" s="680"/>
      <c r="O29" s="680"/>
      <c r="P29" s="680"/>
      <c r="Q29" s="20"/>
      <c r="R29" s="19"/>
    </row>
    <row r="30" spans="2:18" ht="30" customHeight="1" x14ac:dyDescent="0.3">
      <c r="B30" s="22"/>
      <c r="C30" s="21" t="s">
        <v>57</v>
      </c>
      <c r="D30" s="23"/>
      <c r="E30" s="23"/>
      <c r="F30" s="687" t="s">
        <v>1824</v>
      </c>
      <c r="G30" s="688"/>
      <c r="H30" s="688"/>
      <c r="I30" s="688"/>
      <c r="J30" s="688"/>
      <c r="K30" s="688"/>
      <c r="L30" s="688"/>
      <c r="M30" s="688"/>
      <c r="N30" s="688"/>
      <c r="O30" s="688"/>
      <c r="P30" s="688"/>
      <c r="Q30" s="23"/>
      <c r="R30" s="24"/>
    </row>
    <row r="31" spans="2:18" s="17" customFormat="1" ht="36.950000000000003" customHeight="1" x14ac:dyDescent="0.25">
      <c r="B31" s="18"/>
      <c r="C31" s="26" t="s">
        <v>59</v>
      </c>
      <c r="D31" s="20"/>
      <c r="E31" s="20"/>
      <c r="F31" s="689" t="s">
        <v>2619</v>
      </c>
      <c r="G31" s="680"/>
      <c r="H31" s="680"/>
      <c r="I31" s="680"/>
      <c r="J31" s="680"/>
      <c r="K31" s="680"/>
      <c r="L31" s="680"/>
      <c r="M31" s="680"/>
      <c r="N31" s="680"/>
      <c r="O31" s="680"/>
      <c r="P31" s="680"/>
      <c r="Q31" s="20"/>
      <c r="R31" s="19"/>
    </row>
    <row r="32" spans="2:18" s="17" customFormat="1" ht="6.95" customHeight="1" x14ac:dyDescent="0.25">
      <c r="B32" s="18"/>
      <c r="C32" s="20"/>
      <c r="D32" s="20"/>
      <c r="E32" s="20"/>
      <c r="F32" s="20"/>
      <c r="G32" s="20"/>
      <c r="H32" s="20"/>
      <c r="I32" s="20"/>
      <c r="J32" s="20"/>
      <c r="K32" s="20"/>
      <c r="L32" s="20"/>
      <c r="M32" s="20"/>
      <c r="N32" s="20"/>
      <c r="O32" s="20"/>
      <c r="P32" s="20"/>
      <c r="Q32" s="20"/>
      <c r="R32" s="19"/>
    </row>
    <row r="33" spans="2:64" s="17" customFormat="1" ht="18" customHeight="1" x14ac:dyDescent="0.25">
      <c r="B33" s="18"/>
      <c r="C33" s="21" t="s">
        <v>61</v>
      </c>
      <c r="D33" s="20"/>
      <c r="E33" s="20"/>
      <c r="F33" s="27" t="s">
        <v>62</v>
      </c>
      <c r="G33" s="20"/>
      <c r="H33" s="20"/>
      <c r="I33" s="20"/>
      <c r="J33" s="20"/>
      <c r="K33" s="21" t="s">
        <v>63</v>
      </c>
      <c r="L33" s="20"/>
      <c r="M33" s="697">
        <v>42535</v>
      </c>
      <c r="N33" s="680"/>
      <c r="O33" s="680"/>
      <c r="P33" s="680"/>
      <c r="Q33" s="20"/>
      <c r="R33" s="19"/>
    </row>
    <row r="34" spans="2:64" s="17" customFormat="1" ht="6.95" customHeight="1" x14ac:dyDescent="0.25">
      <c r="B34" s="18"/>
      <c r="C34" s="20"/>
      <c r="D34" s="20"/>
      <c r="E34" s="20"/>
      <c r="F34" s="20"/>
      <c r="G34" s="20"/>
      <c r="H34" s="20"/>
      <c r="I34" s="20"/>
      <c r="J34" s="20"/>
      <c r="K34" s="20"/>
      <c r="L34" s="20"/>
      <c r="M34" s="20"/>
      <c r="N34" s="20"/>
      <c r="O34" s="20"/>
      <c r="P34" s="20"/>
      <c r="Q34" s="20"/>
      <c r="R34" s="19"/>
    </row>
    <row r="35" spans="2:64" s="17" customFormat="1" ht="15" x14ac:dyDescent="0.25">
      <c r="B35" s="18"/>
      <c r="C35" s="21" t="s">
        <v>64</v>
      </c>
      <c r="D35" s="20"/>
      <c r="E35" s="20"/>
      <c r="F35" s="27" t="s">
        <v>65</v>
      </c>
      <c r="G35" s="20"/>
      <c r="H35" s="20"/>
      <c r="I35" s="20"/>
      <c r="J35" s="20"/>
      <c r="K35" s="21" t="s">
        <v>66</v>
      </c>
      <c r="L35" s="20"/>
      <c r="M35" s="698" t="s">
        <v>67</v>
      </c>
      <c r="N35" s="680"/>
      <c r="O35" s="680"/>
      <c r="P35" s="680"/>
      <c r="Q35" s="680"/>
      <c r="R35" s="19"/>
    </row>
    <row r="36" spans="2:64" s="17" customFormat="1" ht="14.45" customHeight="1" x14ac:dyDescent="0.25">
      <c r="B36" s="18"/>
      <c r="C36" s="21" t="s">
        <v>68</v>
      </c>
      <c r="D36" s="20"/>
      <c r="E36" s="20"/>
      <c r="F36" s="27"/>
      <c r="G36" s="20"/>
      <c r="H36" s="20"/>
      <c r="I36" s="20"/>
      <c r="J36" s="20"/>
      <c r="K36" s="21" t="s">
        <v>69</v>
      </c>
      <c r="L36" s="20"/>
      <c r="M36" s="698" t="s">
        <v>70</v>
      </c>
      <c r="N36" s="680"/>
      <c r="O36" s="680"/>
      <c r="P36" s="680"/>
      <c r="Q36" s="680"/>
      <c r="R36" s="19"/>
    </row>
    <row r="37" spans="2:64" s="17" customFormat="1" ht="10.35" customHeight="1" x14ac:dyDescent="0.25">
      <c r="B37" s="18"/>
      <c r="C37" s="20"/>
      <c r="D37" s="20"/>
      <c r="E37" s="20"/>
      <c r="F37" s="20"/>
      <c r="G37" s="20"/>
      <c r="H37" s="20"/>
      <c r="I37" s="20"/>
      <c r="J37" s="20"/>
      <c r="K37" s="20"/>
      <c r="L37" s="20"/>
      <c r="M37" s="20"/>
      <c r="N37" s="20"/>
      <c r="O37" s="20"/>
      <c r="P37" s="20"/>
      <c r="Q37" s="20"/>
      <c r="R37" s="19"/>
    </row>
    <row r="38" spans="2:64" s="48" customFormat="1" ht="29.25" customHeight="1" x14ac:dyDescent="0.25">
      <c r="B38" s="44"/>
      <c r="C38" s="45" t="s">
        <v>101</v>
      </c>
      <c r="D38" s="46" t="s">
        <v>102</v>
      </c>
      <c r="E38" s="46" t="s">
        <v>103</v>
      </c>
      <c r="F38" s="690" t="s">
        <v>104</v>
      </c>
      <c r="G38" s="691"/>
      <c r="H38" s="691"/>
      <c r="I38" s="691"/>
      <c r="J38" s="46" t="s">
        <v>105</v>
      </c>
      <c r="K38" s="46" t="s">
        <v>106</v>
      </c>
      <c r="L38" s="692" t="s">
        <v>107</v>
      </c>
      <c r="M38" s="691"/>
      <c r="N38" s="690" t="s">
        <v>72</v>
      </c>
      <c r="O38" s="691"/>
      <c r="P38" s="691"/>
      <c r="Q38" s="693"/>
      <c r="R38" s="47"/>
      <c r="T38" s="49" t="s">
        <v>108</v>
      </c>
      <c r="U38" s="50" t="s">
        <v>109</v>
      </c>
      <c r="V38" s="50" t="s">
        <v>110</v>
      </c>
      <c r="W38" s="50" t="s">
        <v>111</v>
      </c>
      <c r="X38" s="50" t="s">
        <v>112</v>
      </c>
      <c r="Y38" s="50" t="s">
        <v>113</v>
      </c>
      <c r="Z38" s="50" t="s">
        <v>114</v>
      </c>
      <c r="AA38" s="51" t="s">
        <v>115</v>
      </c>
    </row>
    <row r="39" spans="2:64" s="17" customFormat="1" ht="29.25" customHeight="1" x14ac:dyDescent="0.35">
      <c r="B39" s="18"/>
      <c r="C39" s="52" t="s">
        <v>116</v>
      </c>
      <c r="D39" s="20"/>
      <c r="E39" s="20"/>
      <c r="F39" s="20"/>
      <c r="G39" s="20"/>
      <c r="H39" s="20"/>
      <c r="I39" s="20"/>
      <c r="J39" s="20"/>
      <c r="K39" s="20"/>
      <c r="L39" s="20"/>
      <c r="M39" s="20"/>
      <c r="N39" s="674">
        <f>BK39</f>
        <v>0</v>
      </c>
      <c r="O39" s="675"/>
      <c r="P39" s="675"/>
      <c r="Q39" s="675"/>
      <c r="R39" s="19"/>
      <c r="T39" s="53"/>
      <c r="U39" s="54"/>
      <c r="V39" s="54"/>
      <c r="W39" s="55">
        <f>W40</f>
        <v>37.90558</v>
      </c>
      <c r="X39" s="54"/>
      <c r="Y39" s="55">
        <f>Y40</f>
        <v>4.8109999999999999</v>
      </c>
      <c r="Z39" s="54"/>
      <c r="AA39" s="56">
        <f>AA40</f>
        <v>5.1659999999999995</v>
      </c>
      <c r="AT39" s="30" t="s">
        <v>117</v>
      </c>
      <c r="AU39" s="30" t="s">
        <v>74</v>
      </c>
      <c r="BK39" s="57">
        <f>BK40</f>
        <v>0</v>
      </c>
    </row>
    <row r="40" spans="2:64" s="62" customFormat="1" ht="37.35" customHeight="1" x14ac:dyDescent="0.35">
      <c r="B40" s="58"/>
      <c r="C40" s="59"/>
      <c r="D40" s="60" t="s">
        <v>75</v>
      </c>
      <c r="E40" s="60"/>
      <c r="F40" s="60"/>
      <c r="G40" s="60"/>
      <c r="H40" s="60"/>
      <c r="I40" s="60"/>
      <c r="J40" s="60"/>
      <c r="K40" s="60"/>
      <c r="L40" s="60"/>
      <c r="M40" s="60"/>
      <c r="N40" s="668">
        <f>BK40</f>
        <v>0</v>
      </c>
      <c r="O40" s="669"/>
      <c r="P40" s="669"/>
      <c r="Q40" s="669"/>
      <c r="R40" s="61"/>
      <c r="T40" s="63"/>
      <c r="U40" s="59"/>
      <c r="V40" s="59"/>
      <c r="W40" s="64">
        <f>W41+W80+W83+W88+W100</f>
        <v>37.90558</v>
      </c>
      <c r="X40" s="59"/>
      <c r="Y40" s="64">
        <f>Y41+Y80+Y83+Y88+Y100</f>
        <v>4.8109999999999999</v>
      </c>
      <c r="Z40" s="59"/>
      <c r="AA40" s="65">
        <f>AA41+AA80+AA83+AA88+AA100</f>
        <v>5.1659999999999995</v>
      </c>
      <c r="AR40" s="66" t="s">
        <v>118</v>
      </c>
      <c r="AT40" s="67" t="s">
        <v>117</v>
      </c>
      <c r="AU40" s="67" t="s">
        <v>119</v>
      </c>
      <c r="AY40" s="66" t="s">
        <v>120</v>
      </c>
      <c r="BK40" s="68">
        <f>BK41+BK80+BK83+BK88+BK100</f>
        <v>0</v>
      </c>
    </row>
    <row r="41" spans="2:64" s="62" customFormat="1" ht="19.899999999999999" customHeight="1" x14ac:dyDescent="0.3">
      <c r="B41" s="58"/>
      <c r="C41" s="59"/>
      <c r="D41" s="69" t="s">
        <v>76</v>
      </c>
      <c r="E41" s="69"/>
      <c r="F41" s="69"/>
      <c r="G41" s="69"/>
      <c r="H41" s="69"/>
      <c r="I41" s="69"/>
      <c r="J41" s="69"/>
      <c r="K41" s="69"/>
      <c r="L41" s="69"/>
      <c r="M41" s="69"/>
      <c r="N41" s="659">
        <f>BK41</f>
        <v>0</v>
      </c>
      <c r="O41" s="660"/>
      <c r="P41" s="660"/>
      <c r="Q41" s="660"/>
      <c r="R41" s="61"/>
      <c r="T41" s="63"/>
      <c r="U41" s="59"/>
      <c r="V41" s="59"/>
      <c r="W41" s="64">
        <f>SUM(W42:W79)</f>
        <v>15.677721000000002</v>
      </c>
      <c r="X41" s="59"/>
      <c r="Y41" s="64">
        <f>SUM(Y42:Y79)</f>
        <v>3.3079999999999998</v>
      </c>
      <c r="Z41" s="59"/>
      <c r="AA41" s="65">
        <f>SUM(AA42:AA79)</f>
        <v>0</v>
      </c>
      <c r="AR41" s="66" t="s">
        <v>118</v>
      </c>
      <c r="AT41" s="67" t="s">
        <v>117</v>
      </c>
      <c r="AU41" s="67" t="s">
        <v>118</v>
      </c>
      <c r="AY41" s="66" t="s">
        <v>120</v>
      </c>
      <c r="BK41" s="68">
        <f>SUM(BK42:BK79)</f>
        <v>0</v>
      </c>
    </row>
    <row r="42" spans="2:64" s="17" customFormat="1" ht="31.5" customHeight="1" x14ac:dyDescent="0.25">
      <c r="B42" s="70"/>
      <c r="C42" s="71" t="s">
        <v>118</v>
      </c>
      <c r="D42" s="71" t="s">
        <v>121</v>
      </c>
      <c r="E42" s="72" t="s">
        <v>1826</v>
      </c>
      <c r="F42" s="671" t="s">
        <v>1827</v>
      </c>
      <c r="G42" s="667"/>
      <c r="H42" s="667"/>
      <c r="I42" s="667"/>
      <c r="J42" s="73" t="s">
        <v>134</v>
      </c>
      <c r="K42" s="74">
        <v>8.7159999999999993</v>
      </c>
      <c r="L42" s="666"/>
      <c r="M42" s="667"/>
      <c r="N42" s="666">
        <f>ROUND(L42*K42,2)</f>
        <v>0</v>
      </c>
      <c r="O42" s="667"/>
      <c r="P42" s="667"/>
      <c r="Q42" s="667"/>
      <c r="R42" s="75"/>
      <c r="T42" s="76" t="s">
        <v>125</v>
      </c>
      <c r="U42" s="77" t="s">
        <v>126</v>
      </c>
      <c r="V42" s="78">
        <v>0.78100000000000003</v>
      </c>
      <c r="W42" s="78">
        <f>V42*K42</f>
        <v>6.8071959999999994</v>
      </c>
      <c r="X42" s="78">
        <v>0</v>
      </c>
      <c r="Y42" s="78">
        <f>X42*K42</f>
        <v>0</v>
      </c>
      <c r="Z42" s="78">
        <v>0</v>
      </c>
      <c r="AA42" s="79">
        <f>Z42*K42</f>
        <v>0</v>
      </c>
      <c r="AR42" s="30" t="s">
        <v>127</v>
      </c>
      <c r="AT42" s="30" t="s">
        <v>121</v>
      </c>
      <c r="AU42" s="30" t="s">
        <v>128</v>
      </c>
      <c r="AY42" s="30" t="s">
        <v>120</v>
      </c>
      <c r="BE42" s="80">
        <f>IF(U42="základní",N42,0)</f>
        <v>0</v>
      </c>
      <c r="BF42" s="80">
        <f>IF(U42="snížená",N42,0)</f>
        <v>0</v>
      </c>
      <c r="BG42" s="80">
        <f>IF(U42="zákl. přenesená",N42,0)</f>
        <v>0</v>
      </c>
      <c r="BH42" s="80">
        <f>IF(U42="sníž. přenesená",N42,0)</f>
        <v>0</v>
      </c>
      <c r="BI42" s="80">
        <f>IF(U42="nulová",N42,0)</f>
        <v>0</v>
      </c>
      <c r="BJ42" s="30" t="s">
        <v>118</v>
      </c>
      <c r="BK42" s="80">
        <f>ROUND(L42*K42,2)</f>
        <v>0</v>
      </c>
      <c r="BL42" s="30" t="s">
        <v>127</v>
      </c>
    </row>
    <row r="43" spans="2:64" s="109" customFormat="1" ht="22.5" customHeight="1" x14ac:dyDescent="0.25">
      <c r="B43" s="105"/>
      <c r="C43" s="106"/>
      <c r="D43" s="106"/>
      <c r="E43" s="107" t="s">
        <v>125</v>
      </c>
      <c r="F43" s="672" t="s">
        <v>1828</v>
      </c>
      <c r="G43" s="673"/>
      <c r="H43" s="673"/>
      <c r="I43" s="673"/>
      <c r="J43" s="106"/>
      <c r="K43" s="107" t="s">
        <v>125</v>
      </c>
      <c r="L43" s="106"/>
      <c r="M43" s="106"/>
      <c r="N43" s="106"/>
      <c r="O43" s="106"/>
      <c r="P43" s="106"/>
      <c r="Q43" s="106"/>
      <c r="R43" s="108"/>
      <c r="T43" s="110"/>
      <c r="U43" s="106"/>
      <c r="V43" s="106"/>
      <c r="W43" s="106"/>
      <c r="X43" s="106"/>
      <c r="Y43" s="106"/>
      <c r="Z43" s="106"/>
      <c r="AA43" s="111"/>
      <c r="AT43" s="112" t="s">
        <v>130</v>
      </c>
      <c r="AU43" s="112" t="s">
        <v>128</v>
      </c>
      <c r="AV43" s="109" t="s">
        <v>118</v>
      </c>
      <c r="AW43" s="109" t="s">
        <v>131</v>
      </c>
      <c r="AX43" s="109" t="s">
        <v>119</v>
      </c>
      <c r="AY43" s="112" t="s">
        <v>120</v>
      </c>
    </row>
    <row r="44" spans="2:64" s="86" customFormat="1" ht="22.5" customHeight="1" x14ac:dyDescent="0.25">
      <c r="B44" s="81"/>
      <c r="C44" s="82"/>
      <c r="D44" s="82"/>
      <c r="E44" s="83" t="s">
        <v>125</v>
      </c>
      <c r="F44" s="663" t="s">
        <v>2620</v>
      </c>
      <c r="G44" s="662"/>
      <c r="H44" s="662"/>
      <c r="I44" s="662"/>
      <c r="J44" s="82"/>
      <c r="K44" s="84">
        <v>9.6850000000000005</v>
      </c>
      <c r="L44" s="82"/>
      <c r="M44" s="82"/>
      <c r="N44" s="82"/>
      <c r="O44" s="82"/>
      <c r="P44" s="82"/>
      <c r="Q44" s="82"/>
      <c r="R44" s="85"/>
      <c r="T44" s="87"/>
      <c r="U44" s="82"/>
      <c r="V44" s="82"/>
      <c r="W44" s="82"/>
      <c r="X44" s="82"/>
      <c r="Y44" s="82"/>
      <c r="Z44" s="82"/>
      <c r="AA44" s="88"/>
      <c r="AT44" s="89" t="s">
        <v>130</v>
      </c>
      <c r="AU44" s="89" t="s">
        <v>128</v>
      </c>
      <c r="AV44" s="86" t="s">
        <v>128</v>
      </c>
      <c r="AW44" s="86" t="s">
        <v>131</v>
      </c>
      <c r="AX44" s="86" t="s">
        <v>119</v>
      </c>
      <c r="AY44" s="89" t="s">
        <v>120</v>
      </c>
    </row>
    <row r="45" spans="2:64" s="86" customFormat="1" ht="31.5" customHeight="1" x14ac:dyDescent="0.25">
      <c r="B45" s="81"/>
      <c r="C45" s="82"/>
      <c r="D45" s="82"/>
      <c r="E45" s="83" t="s">
        <v>125</v>
      </c>
      <c r="F45" s="663" t="s">
        <v>2621</v>
      </c>
      <c r="G45" s="662"/>
      <c r="H45" s="662"/>
      <c r="I45" s="662"/>
      <c r="J45" s="82"/>
      <c r="K45" s="84">
        <v>-0.96899999999999997</v>
      </c>
      <c r="L45" s="82"/>
      <c r="M45" s="82"/>
      <c r="N45" s="82"/>
      <c r="O45" s="82"/>
      <c r="P45" s="82"/>
      <c r="Q45" s="82"/>
      <c r="R45" s="85"/>
      <c r="T45" s="87"/>
      <c r="U45" s="82"/>
      <c r="V45" s="82"/>
      <c r="W45" s="82"/>
      <c r="X45" s="82"/>
      <c r="Y45" s="82"/>
      <c r="Z45" s="82"/>
      <c r="AA45" s="88"/>
      <c r="AT45" s="89" t="s">
        <v>130</v>
      </c>
      <c r="AU45" s="89" t="s">
        <v>128</v>
      </c>
      <c r="AV45" s="86" t="s">
        <v>128</v>
      </c>
      <c r="AW45" s="86" t="s">
        <v>131</v>
      </c>
      <c r="AX45" s="86" t="s">
        <v>119</v>
      </c>
      <c r="AY45" s="89" t="s">
        <v>120</v>
      </c>
    </row>
    <row r="46" spans="2:64" s="95" customFormat="1" ht="22.5" customHeight="1" x14ac:dyDescent="0.25">
      <c r="B46" s="90"/>
      <c r="C46" s="91"/>
      <c r="D46" s="91"/>
      <c r="E46" s="92" t="s">
        <v>125</v>
      </c>
      <c r="F46" s="664" t="s">
        <v>146</v>
      </c>
      <c r="G46" s="665"/>
      <c r="H46" s="665"/>
      <c r="I46" s="665"/>
      <c r="J46" s="91"/>
      <c r="K46" s="93">
        <v>8.7159999999999993</v>
      </c>
      <c r="L46" s="91"/>
      <c r="M46" s="91"/>
      <c r="N46" s="91"/>
      <c r="O46" s="91"/>
      <c r="P46" s="91"/>
      <c r="Q46" s="91"/>
      <c r="R46" s="94"/>
      <c r="T46" s="96"/>
      <c r="U46" s="91"/>
      <c r="V46" s="91"/>
      <c r="W46" s="91"/>
      <c r="X46" s="91"/>
      <c r="Y46" s="91"/>
      <c r="Z46" s="91"/>
      <c r="AA46" s="97"/>
      <c r="AT46" s="98" t="s">
        <v>130</v>
      </c>
      <c r="AU46" s="98" t="s">
        <v>128</v>
      </c>
      <c r="AV46" s="95" t="s">
        <v>127</v>
      </c>
      <c r="AW46" s="95" t="s">
        <v>131</v>
      </c>
      <c r="AX46" s="95" t="s">
        <v>118</v>
      </c>
      <c r="AY46" s="98" t="s">
        <v>120</v>
      </c>
    </row>
    <row r="47" spans="2:64" s="17" customFormat="1" ht="44.25" customHeight="1" x14ac:dyDescent="0.25">
      <c r="B47" s="70"/>
      <c r="C47" s="71" t="s">
        <v>128</v>
      </c>
      <c r="D47" s="71" t="s">
        <v>121</v>
      </c>
      <c r="E47" s="72" t="s">
        <v>164</v>
      </c>
      <c r="F47" s="671" t="s">
        <v>165</v>
      </c>
      <c r="G47" s="667"/>
      <c r="H47" s="667"/>
      <c r="I47" s="667"/>
      <c r="J47" s="73" t="s">
        <v>134</v>
      </c>
      <c r="K47" s="74">
        <v>0.96899999999999997</v>
      </c>
      <c r="L47" s="666"/>
      <c r="M47" s="667"/>
      <c r="N47" s="666">
        <f>ROUND(L47*K47,2)</f>
        <v>0</v>
      </c>
      <c r="O47" s="667"/>
      <c r="P47" s="667"/>
      <c r="Q47" s="667"/>
      <c r="R47" s="75"/>
      <c r="T47" s="76" t="s">
        <v>125</v>
      </c>
      <c r="U47" s="77" t="s">
        <v>126</v>
      </c>
      <c r="V47" s="78">
        <v>1.6930000000000001</v>
      </c>
      <c r="W47" s="78">
        <f>V47*K47</f>
        <v>1.640517</v>
      </c>
      <c r="X47" s="78">
        <v>0</v>
      </c>
      <c r="Y47" s="78">
        <f>X47*K47</f>
        <v>0</v>
      </c>
      <c r="Z47" s="78">
        <v>0</v>
      </c>
      <c r="AA47" s="79">
        <f>Z47*K47</f>
        <v>0</v>
      </c>
      <c r="AR47" s="30" t="s">
        <v>127</v>
      </c>
      <c r="AT47" s="30" t="s">
        <v>121</v>
      </c>
      <c r="AU47" s="30" t="s">
        <v>128</v>
      </c>
      <c r="AY47" s="30" t="s">
        <v>120</v>
      </c>
      <c r="BE47" s="80">
        <f>IF(U47="základní",N47,0)</f>
        <v>0</v>
      </c>
      <c r="BF47" s="80">
        <f>IF(U47="snížená",N47,0)</f>
        <v>0</v>
      </c>
      <c r="BG47" s="80">
        <f>IF(U47="zákl. přenesená",N47,0)</f>
        <v>0</v>
      </c>
      <c r="BH47" s="80">
        <f>IF(U47="sníž. přenesená",N47,0)</f>
        <v>0</v>
      </c>
      <c r="BI47" s="80">
        <f>IF(U47="nulová",N47,0)</f>
        <v>0</v>
      </c>
      <c r="BJ47" s="30" t="s">
        <v>118</v>
      </c>
      <c r="BK47" s="80">
        <f>ROUND(L47*K47,2)</f>
        <v>0</v>
      </c>
      <c r="BL47" s="30" t="s">
        <v>127</v>
      </c>
    </row>
    <row r="48" spans="2:64" s="86" customFormat="1" ht="22.5" customHeight="1" x14ac:dyDescent="0.25">
      <c r="B48" s="81"/>
      <c r="C48" s="82"/>
      <c r="D48" s="82"/>
      <c r="E48" s="83" t="s">
        <v>125</v>
      </c>
      <c r="F48" s="661" t="s">
        <v>2622</v>
      </c>
      <c r="G48" s="662"/>
      <c r="H48" s="662"/>
      <c r="I48" s="662"/>
      <c r="J48" s="82"/>
      <c r="K48" s="84">
        <v>0.96899999999999997</v>
      </c>
      <c r="L48" s="82"/>
      <c r="M48" s="82"/>
      <c r="N48" s="82"/>
      <c r="O48" s="82"/>
      <c r="P48" s="82"/>
      <c r="Q48" s="82"/>
      <c r="R48" s="85"/>
      <c r="T48" s="87"/>
      <c r="U48" s="82"/>
      <c r="V48" s="82"/>
      <c r="W48" s="82"/>
      <c r="X48" s="82"/>
      <c r="Y48" s="82"/>
      <c r="Z48" s="82"/>
      <c r="AA48" s="88"/>
      <c r="AT48" s="89" t="s">
        <v>130</v>
      </c>
      <c r="AU48" s="89" t="s">
        <v>128</v>
      </c>
      <c r="AV48" s="86" t="s">
        <v>128</v>
      </c>
      <c r="AW48" s="86" t="s">
        <v>131</v>
      </c>
      <c r="AX48" s="86" t="s">
        <v>118</v>
      </c>
      <c r="AY48" s="89" t="s">
        <v>120</v>
      </c>
    </row>
    <row r="49" spans="2:64" s="17" customFormat="1" ht="31.5" customHeight="1" x14ac:dyDescent="0.25">
      <c r="B49" s="70"/>
      <c r="C49" s="71" t="s">
        <v>136</v>
      </c>
      <c r="D49" s="71" t="s">
        <v>121</v>
      </c>
      <c r="E49" s="72" t="s">
        <v>216</v>
      </c>
      <c r="F49" s="671" t="s">
        <v>217</v>
      </c>
      <c r="G49" s="667"/>
      <c r="H49" s="667"/>
      <c r="I49" s="667"/>
      <c r="J49" s="73" t="s">
        <v>134</v>
      </c>
      <c r="K49" s="74">
        <v>9.6850000000000005</v>
      </c>
      <c r="L49" s="666"/>
      <c r="M49" s="667"/>
      <c r="N49" s="666">
        <f>ROUND(L49*K49,2)</f>
        <v>0</v>
      </c>
      <c r="O49" s="667"/>
      <c r="P49" s="667"/>
      <c r="Q49" s="667"/>
      <c r="R49" s="75"/>
      <c r="T49" s="76" t="s">
        <v>125</v>
      </c>
      <c r="U49" s="77" t="s">
        <v>126</v>
      </c>
      <c r="V49" s="78">
        <v>0.34499999999999997</v>
      </c>
      <c r="W49" s="78">
        <f>V49*K49</f>
        <v>3.3413249999999999</v>
      </c>
      <c r="X49" s="78">
        <v>0</v>
      </c>
      <c r="Y49" s="78">
        <f>X49*K49</f>
        <v>0</v>
      </c>
      <c r="Z49" s="78">
        <v>0</v>
      </c>
      <c r="AA49" s="79">
        <f>Z49*K49</f>
        <v>0</v>
      </c>
      <c r="AR49" s="30" t="s">
        <v>127</v>
      </c>
      <c r="AT49" s="30" t="s">
        <v>121</v>
      </c>
      <c r="AU49" s="30" t="s">
        <v>128</v>
      </c>
      <c r="AY49" s="30" t="s">
        <v>120</v>
      </c>
      <c r="BE49" s="80">
        <f>IF(U49="základní",N49,0)</f>
        <v>0</v>
      </c>
      <c r="BF49" s="80">
        <f>IF(U49="snížená",N49,0)</f>
        <v>0</v>
      </c>
      <c r="BG49" s="80">
        <f>IF(U49="zákl. přenesená",N49,0)</f>
        <v>0</v>
      </c>
      <c r="BH49" s="80">
        <f>IF(U49="sníž. přenesená",N49,0)</f>
        <v>0</v>
      </c>
      <c r="BI49" s="80">
        <f>IF(U49="nulová",N49,0)</f>
        <v>0</v>
      </c>
      <c r="BJ49" s="30" t="s">
        <v>118</v>
      </c>
      <c r="BK49" s="80">
        <f>ROUND(L49*K49,2)</f>
        <v>0</v>
      </c>
      <c r="BL49" s="30" t="s">
        <v>127</v>
      </c>
    </row>
    <row r="50" spans="2:64" s="86" customFormat="1" ht="22.5" customHeight="1" x14ac:dyDescent="0.25">
      <c r="B50" s="81"/>
      <c r="C50" s="82"/>
      <c r="D50" s="82"/>
      <c r="E50" s="83" t="s">
        <v>125</v>
      </c>
      <c r="F50" s="661" t="s">
        <v>2623</v>
      </c>
      <c r="G50" s="662"/>
      <c r="H50" s="662"/>
      <c r="I50" s="662"/>
      <c r="J50" s="82"/>
      <c r="K50" s="84">
        <v>8.7159999999999993</v>
      </c>
      <c r="L50" s="82"/>
      <c r="M50" s="82"/>
      <c r="N50" s="82"/>
      <c r="O50" s="82"/>
      <c r="P50" s="82"/>
      <c r="Q50" s="82"/>
      <c r="R50" s="85"/>
      <c r="T50" s="87"/>
      <c r="U50" s="82"/>
      <c r="V50" s="82"/>
      <c r="W50" s="82"/>
      <c r="X50" s="82"/>
      <c r="Y50" s="82"/>
      <c r="Z50" s="82"/>
      <c r="AA50" s="88"/>
      <c r="AT50" s="89" t="s">
        <v>130</v>
      </c>
      <c r="AU50" s="89" t="s">
        <v>128</v>
      </c>
      <c r="AV50" s="86" t="s">
        <v>128</v>
      </c>
      <c r="AW50" s="86" t="s">
        <v>131</v>
      </c>
      <c r="AX50" s="86" t="s">
        <v>119</v>
      </c>
      <c r="AY50" s="89" t="s">
        <v>120</v>
      </c>
    </row>
    <row r="51" spans="2:64" s="86" customFormat="1" ht="22.5" customHeight="1" x14ac:dyDescent="0.25">
      <c r="B51" s="81"/>
      <c r="C51" s="82"/>
      <c r="D51" s="82"/>
      <c r="E51" s="83" t="s">
        <v>125</v>
      </c>
      <c r="F51" s="663" t="s">
        <v>2624</v>
      </c>
      <c r="G51" s="662"/>
      <c r="H51" s="662"/>
      <c r="I51" s="662"/>
      <c r="J51" s="82"/>
      <c r="K51" s="84">
        <v>0.96899999999999997</v>
      </c>
      <c r="L51" s="82"/>
      <c r="M51" s="82"/>
      <c r="N51" s="82"/>
      <c r="O51" s="82"/>
      <c r="P51" s="82"/>
      <c r="Q51" s="82"/>
      <c r="R51" s="85"/>
      <c r="T51" s="87"/>
      <c r="U51" s="82"/>
      <c r="V51" s="82"/>
      <c r="W51" s="82"/>
      <c r="X51" s="82"/>
      <c r="Y51" s="82"/>
      <c r="Z51" s="82"/>
      <c r="AA51" s="88"/>
      <c r="AT51" s="89" t="s">
        <v>130</v>
      </c>
      <c r="AU51" s="89" t="s">
        <v>128</v>
      </c>
      <c r="AV51" s="86" t="s">
        <v>128</v>
      </c>
      <c r="AW51" s="86" t="s">
        <v>131</v>
      </c>
      <c r="AX51" s="86" t="s">
        <v>119</v>
      </c>
      <c r="AY51" s="89" t="s">
        <v>120</v>
      </c>
    </row>
    <row r="52" spans="2:64" s="95" customFormat="1" ht="22.5" customHeight="1" x14ac:dyDescent="0.25">
      <c r="B52" s="90"/>
      <c r="C52" s="91"/>
      <c r="D52" s="91"/>
      <c r="E52" s="92" t="s">
        <v>125</v>
      </c>
      <c r="F52" s="664" t="s">
        <v>146</v>
      </c>
      <c r="G52" s="665"/>
      <c r="H52" s="665"/>
      <c r="I52" s="665"/>
      <c r="J52" s="91"/>
      <c r="K52" s="93">
        <v>9.6850000000000005</v>
      </c>
      <c r="L52" s="91"/>
      <c r="M52" s="91"/>
      <c r="N52" s="91"/>
      <c r="O52" s="91"/>
      <c r="P52" s="91"/>
      <c r="Q52" s="91"/>
      <c r="R52" s="94"/>
      <c r="T52" s="96"/>
      <c r="U52" s="91"/>
      <c r="V52" s="91"/>
      <c r="W52" s="91"/>
      <c r="X52" s="91"/>
      <c r="Y52" s="91"/>
      <c r="Z52" s="91"/>
      <c r="AA52" s="97"/>
      <c r="AT52" s="98" t="s">
        <v>130</v>
      </c>
      <c r="AU52" s="98" t="s">
        <v>128</v>
      </c>
      <c r="AV52" s="95" t="s">
        <v>127</v>
      </c>
      <c r="AW52" s="95" t="s">
        <v>131</v>
      </c>
      <c r="AX52" s="95" t="s">
        <v>118</v>
      </c>
      <c r="AY52" s="98" t="s">
        <v>120</v>
      </c>
    </row>
    <row r="53" spans="2:64" s="17" customFormat="1" ht="31.5" customHeight="1" x14ac:dyDescent="0.25">
      <c r="B53" s="70"/>
      <c r="C53" s="71" t="s">
        <v>127</v>
      </c>
      <c r="D53" s="71" t="s">
        <v>121</v>
      </c>
      <c r="E53" s="72" t="s">
        <v>222</v>
      </c>
      <c r="F53" s="671" t="s">
        <v>223</v>
      </c>
      <c r="G53" s="667"/>
      <c r="H53" s="667"/>
      <c r="I53" s="667"/>
      <c r="J53" s="73" t="s">
        <v>134</v>
      </c>
      <c r="K53" s="74">
        <v>2.004</v>
      </c>
      <c r="L53" s="666"/>
      <c r="M53" s="667"/>
      <c r="N53" s="666">
        <f>ROUND(L53*K53,2)</f>
        <v>0</v>
      </c>
      <c r="O53" s="667"/>
      <c r="P53" s="667"/>
      <c r="Q53" s="667"/>
      <c r="R53" s="75"/>
      <c r="T53" s="76" t="s">
        <v>125</v>
      </c>
      <c r="U53" s="77" t="s">
        <v>126</v>
      </c>
      <c r="V53" s="78">
        <v>8.3000000000000004E-2</v>
      </c>
      <c r="W53" s="78">
        <f>V53*K53</f>
        <v>0.16633200000000001</v>
      </c>
      <c r="X53" s="78">
        <v>0</v>
      </c>
      <c r="Y53" s="78">
        <f>X53*K53</f>
        <v>0</v>
      </c>
      <c r="Z53" s="78">
        <v>0</v>
      </c>
      <c r="AA53" s="79">
        <f>Z53*K53</f>
        <v>0</v>
      </c>
      <c r="AR53" s="30" t="s">
        <v>127</v>
      </c>
      <c r="AT53" s="30" t="s">
        <v>121</v>
      </c>
      <c r="AU53" s="30" t="s">
        <v>128</v>
      </c>
      <c r="AY53" s="30" t="s">
        <v>120</v>
      </c>
      <c r="BE53" s="80">
        <f>IF(U53="základní",N53,0)</f>
        <v>0</v>
      </c>
      <c r="BF53" s="80">
        <f>IF(U53="snížená",N53,0)</f>
        <v>0</v>
      </c>
      <c r="BG53" s="80">
        <f>IF(U53="zákl. přenesená",N53,0)</f>
        <v>0</v>
      </c>
      <c r="BH53" s="80">
        <f>IF(U53="sníž. přenesená",N53,0)</f>
        <v>0</v>
      </c>
      <c r="BI53" s="80">
        <f>IF(U53="nulová",N53,0)</f>
        <v>0</v>
      </c>
      <c r="BJ53" s="30" t="s">
        <v>118</v>
      </c>
      <c r="BK53" s="80">
        <f>ROUND(L53*K53,2)</f>
        <v>0</v>
      </c>
      <c r="BL53" s="30" t="s">
        <v>127</v>
      </c>
    </row>
    <row r="54" spans="2:64" s="86" customFormat="1" ht="22.5" customHeight="1" x14ac:dyDescent="0.25">
      <c r="B54" s="81"/>
      <c r="C54" s="82"/>
      <c r="D54" s="82"/>
      <c r="E54" s="83" t="s">
        <v>125</v>
      </c>
      <c r="F54" s="661" t="s">
        <v>2625</v>
      </c>
      <c r="G54" s="662"/>
      <c r="H54" s="662"/>
      <c r="I54" s="662"/>
      <c r="J54" s="82"/>
      <c r="K54" s="84">
        <v>8.7159999999999993</v>
      </c>
      <c r="L54" s="82"/>
      <c r="M54" s="82"/>
      <c r="N54" s="82"/>
      <c r="O54" s="82"/>
      <c r="P54" s="82"/>
      <c r="Q54" s="82"/>
      <c r="R54" s="85"/>
      <c r="T54" s="87"/>
      <c r="U54" s="82"/>
      <c r="V54" s="82"/>
      <c r="W54" s="82"/>
      <c r="X54" s="82"/>
      <c r="Y54" s="82"/>
      <c r="Z54" s="82"/>
      <c r="AA54" s="88"/>
      <c r="AT54" s="89" t="s">
        <v>130</v>
      </c>
      <c r="AU54" s="89" t="s">
        <v>128</v>
      </c>
      <c r="AV54" s="86" t="s">
        <v>128</v>
      </c>
      <c r="AW54" s="86" t="s">
        <v>131</v>
      </c>
      <c r="AX54" s="86" t="s">
        <v>119</v>
      </c>
      <c r="AY54" s="89" t="s">
        <v>120</v>
      </c>
    </row>
    <row r="55" spans="2:64" s="86" customFormat="1" ht="22.5" customHeight="1" x14ac:dyDescent="0.25">
      <c r="B55" s="81"/>
      <c r="C55" s="82"/>
      <c r="D55" s="82"/>
      <c r="E55" s="83" t="s">
        <v>125</v>
      </c>
      <c r="F55" s="663" t="s">
        <v>2626</v>
      </c>
      <c r="G55" s="662"/>
      <c r="H55" s="662"/>
      <c r="I55" s="662"/>
      <c r="J55" s="82"/>
      <c r="K55" s="84">
        <v>0.96899999999999997</v>
      </c>
      <c r="L55" s="82"/>
      <c r="M55" s="82"/>
      <c r="N55" s="82"/>
      <c r="O55" s="82"/>
      <c r="P55" s="82"/>
      <c r="Q55" s="82"/>
      <c r="R55" s="85"/>
      <c r="T55" s="87"/>
      <c r="U55" s="82"/>
      <c r="V55" s="82"/>
      <c r="W55" s="82"/>
      <c r="X55" s="82"/>
      <c r="Y55" s="82"/>
      <c r="Z55" s="82"/>
      <c r="AA55" s="88"/>
      <c r="AT55" s="89" t="s">
        <v>130</v>
      </c>
      <c r="AU55" s="89" t="s">
        <v>128</v>
      </c>
      <c r="AV55" s="86" t="s">
        <v>128</v>
      </c>
      <c r="AW55" s="86" t="s">
        <v>131</v>
      </c>
      <c r="AX55" s="86" t="s">
        <v>119</v>
      </c>
      <c r="AY55" s="89" t="s">
        <v>120</v>
      </c>
    </row>
    <row r="56" spans="2:64" s="86" customFormat="1" ht="22.5" customHeight="1" x14ac:dyDescent="0.25">
      <c r="B56" s="81"/>
      <c r="C56" s="82"/>
      <c r="D56" s="82"/>
      <c r="E56" s="83" t="s">
        <v>125</v>
      </c>
      <c r="F56" s="663" t="s">
        <v>2627</v>
      </c>
      <c r="G56" s="662"/>
      <c r="H56" s="662"/>
      <c r="I56" s="662"/>
      <c r="J56" s="82"/>
      <c r="K56" s="84">
        <v>-7.681</v>
      </c>
      <c r="L56" s="82"/>
      <c r="M56" s="82"/>
      <c r="N56" s="82"/>
      <c r="O56" s="82"/>
      <c r="P56" s="82"/>
      <c r="Q56" s="82"/>
      <c r="R56" s="85"/>
      <c r="T56" s="87"/>
      <c r="U56" s="82"/>
      <c r="V56" s="82"/>
      <c r="W56" s="82"/>
      <c r="X56" s="82"/>
      <c r="Y56" s="82"/>
      <c r="Z56" s="82"/>
      <c r="AA56" s="88"/>
      <c r="AT56" s="89" t="s">
        <v>130</v>
      </c>
      <c r="AU56" s="89" t="s">
        <v>128</v>
      </c>
      <c r="AV56" s="86" t="s">
        <v>128</v>
      </c>
      <c r="AW56" s="86" t="s">
        <v>131</v>
      </c>
      <c r="AX56" s="86" t="s">
        <v>119</v>
      </c>
      <c r="AY56" s="89" t="s">
        <v>120</v>
      </c>
    </row>
    <row r="57" spans="2:64" s="95" customFormat="1" ht="22.5" customHeight="1" x14ac:dyDescent="0.25">
      <c r="B57" s="90"/>
      <c r="C57" s="91"/>
      <c r="D57" s="91"/>
      <c r="E57" s="92" t="s">
        <v>125</v>
      </c>
      <c r="F57" s="664" t="s">
        <v>146</v>
      </c>
      <c r="G57" s="665"/>
      <c r="H57" s="665"/>
      <c r="I57" s="665"/>
      <c r="J57" s="91"/>
      <c r="K57" s="93">
        <v>2.004</v>
      </c>
      <c r="L57" s="91"/>
      <c r="M57" s="91"/>
      <c r="N57" s="91"/>
      <c r="O57" s="91"/>
      <c r="P57" s="91"/>
      <c r="Q57" s="91"/>
      <c r="R57" s="94"/>
      <c r="T57" s="96"/>
      <c r="U57" s="91"/>
      <c r="V57" s="91"/>
      <c r="W57" s="91"/>
      <c r="X57" s="91"/>
      <c r="Y57" s="91"/>
      <c r="Z57" s="91"/>
      <c r="AA57" s="97"/>
      <c r="AT57" s="98" t="s">
        <v>130</v>
      </c>
      <c r="AU57" s="98" t="s">
        <v>128</v>
      </c>
      <c r="AV57" s="95" t="s">
        <v>127</v>
      </c>
      <c r="AW57" s="95" t="s">
        <v>131</v>
      </c>
      <c r="AX57" s="95" t="s">
        <v>118</v>
      </c>
      <c r="AY57" s="98" t="s">
        <v>120</v>
      </c>
    </row>
    <row r="58" spans="2:64" s="17" customFormat="1" ht="44.25" customHeight="1" x14ac:dyDescent="0.25">
      <c r="B58" s="70"/>
      <c r="C58" s="71" t="s">
        <v>143</v>
      </c>
      <c r="D58" s="71" t="s">
        <v>121</v>
      </c>
      <c r="E58" s="72" t="s">
        <v>225</v>
      </c>
      <c r="F58" s="671" t="s">
        <v>226</v>
      </c>
      <c r="G58" s="667"/>
      <c r="H58" s="667"/>
      <c r="I58" s="667"/>
      <c r="J58" s="73" t="s">
        <v>134</v>
      </c>
      <c r="K58" s="74">
        <v>18.036000000000001</v>
      </c>
      <c r="L58" s="666"/>
      <c r="M58" s="667"/>
      <c r="N58" s="666">
        <f>ROUND(L58*K58,2)</f>
        <v>0</v>
      </c>
      <c r="O58" s="667"/>
      <c r="P58" s="667"/>
      <c r="Q58" s="667"/>
      <c r="R58" s="75"/>
      <c r="T58" s="76" t="s">
        <v>125</v>
      </c>
      <c r="U58" s="77" t="s">
        <v>126</v>
      </c>
      <c r="V58" s="78">
        <v>4.0000000000000001E-3</v>
      </c>
      <c r="W58" s="78">
        <f>V58*K58</f>
        <v>7.2144000000000014E-2</v>
      </c>
      <c r="X58" s="78">
        <v>0</v>
      </c>
      <c r="Y58" s="78">
        <f>X58*K58</f>
        <v>0</v>
      </c>
      <c r="Z58" s="78">
        <v>0</v>
      </c>
      <c r="AA58" s="79">
        <f>Z58*K58</f>
        <v>0</v>
      </c>
      <c r="AR58" s="30" t="s">
        <v>127</v>
      </c>
      <c r="AT58" s="30" t="s">
        <v>121</v>
      </c>
      <c r="AU58" s="30" t="s">
        <v>128</v>
      </c>
      <c r="AY58" s="30" t="s">
        <v>120</v>
      </c>
      <c r="BE58" s="80">
        <f>IF(U58="základní",N58,0)</f>
        <v>0</v>
      </c>
      <c r="BF58" s="80">
        <f>IF(U58="snížená",N58,0)</f>
        <v>0</v>
      </c>
      <c r="BG58" s="80">
        <f>IF(U58="zákl. přenesená",N58,0)</f>
        <v>0</v>
      </c>
      <c r="BH58" s="80">
        <f>IF(U58="sníž. přenesená",N58,0)</f>
        <v>0</v>
      </c>
      <c r="BI58" s="80">
        <f>IF(U58="nulová",N58,0)</f>
        <v>0</v>
      </c>
      <c r="BJ58" s="30" t="s">
        <v>118</v>
      </c>
      <c r="BK58" s="80">
        <f>ROUND(L58*K58,2)</f>
        <v>0</v>
      </c>
      <c r="BL58" s="30" t="s">
        <v>127</v>
      </c>
    </row>
    <row r="59" spans="2:64" s="86" customFormat="1" ht="22.5" customHeight="1" x14ac:dyDescent="0.25">
      <c r="B59" s="81"/>
      <c r="C59" s="82"/>
      <c r="D59" s="82"/>
      <c r="E59" s="83" t="s">
        <v>125</v>
      </c>
      <c r="F59" s="661" t="s">
        <v>2628</v>
      </c>
      <c r="G59" s="662"/>
      <c r="H59" s="662"/>
      <c r="I59" s="662"/>
      <c r="J59" s="82"/>
      <c r="K59" s="84">
        <v>18.036000000000001</v>
      </c>
      <c r="L59" s="82"/>
      <c r="M59" s="82"/>
      <c r="N59" s="82"/>
      <c r="O59" s="82"/>
      <c r="P59" s="82"/>
      <c r="Q59" s="82"/>
      <c r="R59" s="85"/>
      <c r="T59" s="87"/>
      <c r="U59" s="82"/>
      <c r="V59" s="82"/>
      <c r="W59" s="82"/>
      <c r="X59" s="82"/>
      <c r="Y59" s="82"/>
      <c r="Z59" s="82"/>
      <c r="AA59" s="88"/>
      <c r="AT59" s="89" t="s">
        <v>130</v>
      </c>
      <c r="AU59" s="89" t="s">
        <v>128</v>
      </c>
      <c r="AV59" s="86" t="s">
        <v>128</v>
      </c>
      <c r="AW59" s="86" t="s">
        <v>131</v>
      </c>
      <c r="AX59" s="86" t="s">
        <v>118</v>
      </c>
      <c r="AY59" s="89" t="s">
        <v>120</v>
      </c>
    </row>
    <row r="60" spans="2:64" s="17" customFormat="1" ht="22.5" customHeight="1" x14ac:dyDescent="0.25">
      <c r="B60" s="70"/>
      <c r="C60" s="71" t="s">
        <v>147</v>
      </c>
      <c r="D60" s="71" t="s">
        <v>121</v>
      </c>
      <c r="E60" s="72" t="s">
        <v>228</v>
      </c>
      <c r="F60" s="671" t="s">
        <v>229</v>
      </c>
      <c r="G60" s="667"/>
      <c r="H60" s="667"/>
      <c r="I60" s="667"/>
      <c r="J60" s="73" t="s">
        <v>134</v>
      </c>
      <c r="K60" s="74">
        <v>2.004</v>
      </c>
      <c r="L60" s="666"/>
      <c r="M60" s="667"/>
      <c r="N60" s="666">
        <f>ROUND(L60*K60,2)</f>
        <v>0</v>
      </c>
      <c r="O60" s="667"/>
      <c r="P60" s="667"/>
      <c r="Q60" s="667"/>
      <c r="R60" s="75"/>
      <c r="T60" s="76" t="s">
        <v>125</v>
      </c>
      <c r="U60" s="77" t="s">
        <v>126</v>
      </c>
      <c r="V60" s="78">
        <v>0.65200000000000002</v>
      </c>
      <c r="W60" s="78">
        <f>V60*K60</f>
        <v>1.306608</v>
      </c>
      <c r="X60" s="78">
        <v>0</v>
      </c>
      <c r="Y60" s="78">
        <f>X60*K60</f>
        <v>0</v>
      </c>
      <c r="Z60" s="78">
        <v>0</v>
      </c>
      <c r="AA60" s="79">
        <f>Z60*K60</f>
        <v>0</v>
      </c>
      <c r="AR60" s="30" t="s">
        <v>127</v>
      </c>
      <c r="AT60" s="30" t="s">
        <v>121</v>
      </c>
      <c r="AU60" s="30" t="s">
        <v>128</v>
      </c>
      <c r="AY60" s="30" t="s">
        <v>120</v>
      </c>
      <c r="BE60" s="80">
        <f>IF(U60="základní",N60,0)</f>
        <v>0</v>
      </c>
      <c r="BF60" s="80">
        <f>IF(U60="snížená",N60,0)</f>
        <v>0</v>
      </c>
      <c r="BG60" s="80">
        <f>IF(U60="zákl. přenesená",N60,0)</f>
        <v>0</v>
      </c>
      <c r="BH60" s="80">
        <f>IF(U60="sníž. přenesená",N60,0)</f>
        <v>0</v>
      </c>
      <c r="BI60" s="80">
        <f>IF(U60="nulová",N60,0)</f>
        <v>0</v>
      </c>
      <c r="BJ60" s="30" t="s">
        <v>118</v>
      </c>
      <c r="BK60" s="80">
        <f>ROUND(L60*K60,2)</f>
        <v>0</v>
      </c>
      <c r="BL60" s="30" t="s">
        <v>127</v>
      </c>
    </row>
    <row r="61" spans="2:64" s="86" customFormat="1" ht="22.5" customHeight="1" x14ac:dyDescent="0.25">
      <c r="B61" s="81"/>
      <c r="C61" s="82"/>
      <c r="D61" s="82"/>
      <c r="E61" s="83" t="s">
        <v>125</v>
      </c>
      <c r="F61" s="661" t="s">
        <v>2629</v>
      </c>
      <c r="G61" s="662"/>
      <c r="H61" s="662"/>
      <c r="I61" s="662"/>
      <c r="J61" s="82"/>
      <c r="K61" s="84">
        <v>2.004</v>
      </c>
      <c r="L61" s="82"/>
      <c r="M61" s="82"/>
      <c r="N61" s="82"/>
      <c r="O61" s="82"/>
      <c r="P61" s="82"/>
      <c r="Q61" s="82"/>
      <c r="R61" s="85"/>
      <c r="T61" s="87"/>
      <c r="U61" s="82"/>
      <c r="V61" s="82"/>
      <c r="W61" s="82"/>
      <c r="X61" s="82"/>
      <c r="Y61" s="82"/>
      <c r="Z61" s="82"/>
      <c r="AA61" s="88"/>
      <c r="AT61" s="89" t="s">
        <v>130</v>
      </c>
      <c r="AU61" s="89" t="s">
        <v>128</v>
      </c>
      <c r="AV61" s="86" t="s">
        <v>128</v>
      </c>
      <c r="AW61" s="86" t="s">
        <v>131</v>
      </c>
      <c r="AX61" s="86" t="s">
        <v>118</v>
      </c>
      <c r="AY61" s="89" t="s">
        <v>120</v>
      </c>
    </row>
    <row r="62" spans="2:64" s="17" customFormat="1" ht="22.5" customHeight="1" x14ac:dyDescent="0.25">
      <c r="B62" s="70"/>
      <c r="C62" s="71" t="s">
        <v>151</v>
      </c>
      <c r="D62" s="71" t="s">
        <v>121</v>
      </c>
      <c r="E62" s="72" t="s">
        <v>235</v>
      </c>
      <c r="F62" s="671" t="s">
        <v>236</v>
      </c>
      <c r="G62" s="667"/>
      <c r="H62" s="667"/>
      <c r="I62" s="667"/>
      <c r="J62" s="73" t="s">
        <v>134</v>
      </c>
      <c r="K62" s="74">
        <v>2.004</v>
      </c>
      <c r="L62" s="666"/>
      <c r="M62" s="667"/>
      <c r="N62" s="666">
        <f>ROUND(L62*K62,2)</f>
        <v>0</v>
      </c>
      <c r="O62" s="667"/>
      <c r="P62" s="667"/>
      <c r="Q62" s="667"/>
      <c r="R62" s="75"/>
      <c r="T62" s="76" t="s">
        <v>125</v>
      </c>
      <c r="U62" s="77" t="s">
        <v>126</v>
      </c>
      <c r="V62" s="78">
        <v>8.9999999999999993E-3</v>
      </c>
      <c r="W62" s="78">
        <f>V62*K62</f>
        <v>1.8036E-2</v>
      </c>
      <c r="X62" s="78">
        <v>0</v>
      </c>
      <c r="Y62" s="78">
        <f>X62*K62</f>
        <v>0</v>
      </c>
      <c r="Z62" s="78">
        <v>0</v>
      </c>
      <c r="AA62" s="79">
        <f>Z62*K62</f>
        <v>0</v>
      </c>
      <c r="AR62" s="30" t="s">
        <v>127</v>
      </c>
      <c r="AT62" s="30" t="s">
        <v>121</v>
      </c>
      <c r="AU62" s="30" t="s">
        <v>128</v>
      </c>
      <c r="AY62" s="30" t="s">
        <v>120</v>
      </c>
      <c r="BE62" s="80">
        <f>IF(U62="základní",N62,0)</f>
        <v>0</v>
      </c>
      <c r="BF62" s="80">
        <f>IF(U62="snížená",N62,0)</f>
        <v>0</v>
      </c>
      <c r="BG62" s="80">
        <f>IF(U62="zákl. přenesená",N62,0)</f>
        <v>0</v>
      </c>
      <c r="BH62" s="80">
        <f>IF(U62="sníž. přenesená",N62,0)</f>
        <v>0</v>
      </c>
      <c r="BI62" s="80">
        <f>IF(U62="nulová",N62,0)</f>
        <v>0</v>
      </c>
      <c r="BJ62" s="30" t="s">
        <v>118</v>
      </c>
      <c r="BK62" s="80">
        <f>ROUND(L62*K62,2)</f>
        <v>0</v>
      </c>
      <c r="BL62" s="30" t="s">
        <v>127</v>
      </c>
    </row>
    <row r="63" spans="2:64" s="86" customFormat="1" ht="22.5" customHeight="1" x14ac:dyDescent="0.25">
      <c r="B63" s="81"/>
      <c r="C63" s="82"/>
      <c r="D63" s="82"/>
      <c r="E63" s="83" t="s">
        <v>125</v>
      </c>
      <c r="F63" s="661" t="s">
        <v>2629</v>
      </c>
      <c r="G63" s="662"/>
      <c r="H63" s="662"/>
      <c r="I63" s="662"/>
      <c r="J63" s="82"/>
      <c r="K63" s="84">
        <v>2.004</v>
      </c>
      <c r="L63" s="82"/>
      <c r="M63" s="82"/>
      <c r="N63" s="82"/>
      <c r="O63" s="82"/>
      <c r="P63" s="82"/>
      <c r="Q63" s="82"/>
      <c r="R63" s="85"/>
      <c r="T63" s="87"/>
      <c r="U63" s="82"/>
      <c r="V63" s="82"/>
      <c r="W63" s="82"/>
      <c r="X63" s="82"/>
      <c r="Y63" s="82"/>
      <c r="Z63" s="82"/>
      <c r="AA63" s="88"/>
      <c r="AT63" s="89" t="s">
        <v>130</v>
      </c>
      <c r="AU63" s="89" t="s">
        <v>128</v>
      </c>
      <c r="AV63" s="86" t="s">
        <v>128</v>
      </c>
      <c r="AW63" s="86" t="s">
        <v>131</v>
      </c>
      <c r="AX63" s="86" t="s">
        <v>118</v>
      </c>
      <c r="AY63" s="89" t="s">
        <v>120</v>
      </c>
    </row>
    <row r="64" spans="2:64" s="17" customFormat="1" ht="31.5" customHeight="1" x14ac:dyDescent="0.25">
      <c r="B64" s="70"/>
      <c r="C64" s="71" t="s">
        <v>154</v>
      </c>
      <c r="D64" s="71" t="s">
        <v>121</v>
      </c>
      <c r="E64" s="72" t="s">
        <v>238</v>
      </c>
      <c r="F64" s="671" t="s">
        <v>239</v>
      </c>
      <c r="G64" s="667"/>
      <c r="H64" s="667"/>
      <c r="I64" s="667"/>
      <c r="J64" s="73" t="s">
        <v>191</v>
      </c>
      <c r="K64" s="74">
        <v>3.6070000000000002</v>
      </c>
      <c r="L64" s="666"/>
      <c r="M64" s="667"/>
      <c r="N64" s="666">
        <f>ROUND(L64*K64,2)</f>
        <v>0</v>
      </c>
      <c r="O64" s="667"/>
      <c r="P64" s="667"/>
      <c r="Q64" s="667"/>
      <c r="R64" s="75"/>
      <c r="T64" s="76" t="s">
        <v>125</v>
      </c>
      <c r="U64" s="77" t="s">
        <v>126</v>
      </c>
      <c r="V64" s="78">
        <v>0</v>
      </c>
      <c r="W64" s="78">
        <f>V64*K64</f>
        <v>0</v>
      </c>
      <c r="X64" s="78">
        <v>0</v>
      </c>
      <c r="Y64" s="78">
        <f>X64*K64</f>
        <v>0</v>
      </c>
      <c r="Z64" s="78">
        <v>0</v>
      </c>
      <c r="AA64" s="79">
        <f>Z64*K64</f>
        <v>0</v>
      </c>
      <c r="AR64" s="30" t="s">
        <v>127</v>
      </c>
      <c r="AT64" s="30" t="s">
        <v>121</v>
      </c>
      <c r="AU64" s="30" t="s">
        <v>128</v>
      </c>
      <c r="AY64" s="30" t="s">
        <v>120</v>
      </c>
      <c r="BE64" s="80">
        <f>IF(U64="základní",N64,0)</f>
        <v>0</v>
      </c>
      <c r="BF64" s="80">
        <f>IF(U64="snížená",N64,0)</f>
        <v>0</v>
      </c>
      <c r="BG64" s="80">
        <f>IF(U64="zákl. přenesená",N64,0)</f>
        <v>0</v>
      </c>
      <c r="BH64" s="80">
        <f>IF(U64="sníž. přenesená",N64,0)</f>
        <v>0</v>
      </c>
      <c r="BI64" s="80">
        <f>IF(U64="nulová",N64,0)</f>
        <v>0</v>
      </c>
      <c r="BJ64" s="30" t="s">
        <v>118</v>
      </c>
      <c r="BK64" s="80">
        <f>ROUND(L64*K64,2)</f>
        <v>0</v>
      </c>
      <c r="BL64" s="30" t="s">
        <v>127</v>
      </c>
    </row>
    <row r="65" spans="2:64" s="86" customFormat="1" ht="22.5" customHeight="1" x14ac:dyDescent="0.25">
      <c r="B65" s="81"/>
      <c r="C65" s="82"/>
      <c r="D65" s="82"/>
      <c r="E65" s="83" t="s">
        <v>125</v>
      </c>
      <c r="F65" s="661" t="s">
        <v>2630</v>
      </c>
      <c r="G65" s="662"/>
      <c r="H65" s="662"/>
      <c r="I65" s="662"/>
      <c r="J65" s="82"/>
      <c r="K65" s="84">
        <v>3.6070000000000002</v>
      </c>
      <c r="L65" s="82"/>
      <c r="M65" s="82"/>
      <c r="N65" s="82"/>
      <c r="O65" s="82"/>
      <c r="P65" s="82"/>
      <c r="Q65" s="82"/>
      <c r="R65" s="85"/>
      <c r="T65" s="87"/>
      <c r="U65" s="82"/>
      <c r="V65" s="82"/>
      <c r="W65" s="82"/>
      <c r="X65" s="82"/>
      <c r="Y65" s="82"/>
      <c r="Z65" s="82"/>
      <c r="AA65" s="88"/>
      <c r="AT65" s="89" t="s">
        <v>130</v>
      </c>
      <c r="AU65" s="89" t="s">
        <v>128</v>
      </c>
      <c r="AV65" s="86" t="s">
        <v>128</v>
      </c>
      <c r="AW65" s="86" t="s">
        <v>131</v>
      </c>
      <c r="AX65" s="86" t="s">
        <v>118</v>
      </c>
      <c r="AY65" s="89" t="s">
        <v>120</v>
      </c>
    </row>
    <row r="66" spans="2:64" s="17" customFormat="1" ht="31.5" customHeight="1" x14ac:dyDescent="0.25">
      <c r="B66" s="70"/>
      <c r="C66" s="71" t="s">
        <v>157</v>
      </c>
      <c r="D66" s="71" t="s">
        <v>121</v>
      </c>
      <c r="E66" s="72" t="s">
        <v>1835</v>
      </c>
      <c r="F66" s="671" t="s">
        <v>1836</v>
      </c>
      <c r="G66" s="667"/>
      <c r="H66" s="667"/>
      <c r="I66" s="667"/>
      <c r="J66" s="73" t="s">
        <v>134</v>
      </c>
      <c r="K66" s="74">
        <v>7.681</v>
      </c>
      <c r="L66" s="666"/>
      <c r="M66" s="667"/>
      <c r="N66" s="666">
        <f>ROUND(L66*K66,2)</f>
        <v>0</v>
      </c>
      <c r="O66" s="667"/>
      <c r="P66" s="667"/>
      <c r="Q66" s="667"/>
      <c r="R66" s="75"/>
      <c r="T66" s="76" t="s">
        <v>125</v>
      </c>
      <c r="U66" s="77" t="s">
        <v>126</v>
      </c>
      <c r="V66" s="78">
        <v>0.19900000000000001</v>
      </c>
      <c r="W66" s="78">
        <f>V66*K66</f>
        <v>1.5285190000000002</v>
      </c>
      <c r="X66" s="78">
        <v>0</v>
      </c>
      <c r="Y66" s="78">
        <f>X66*K66</f>
        <v>0</v>
      </c>
      <c r="Z66" s="78">
        <v>0</v>
      </c>
      <c r="AA66" s="79">
        <f>Z66*K66</f>
        <v>0</v>
      </c>
      <c r="AR66" s="30" t="s">
        <v>127</v>
      </c>
      <c r="AT66" s="30" t="s">
        <v>121</v>
      </c>
      <c r="AU66" s="30" t="s">
        <v>128</v>
      </c>
      <c r="AY66" s="30" t="s">
        <v>120</v>
      </c>
      <c r="BE66" s="80">
        <f>IF(U66="základní",N66,0)</f>
        <v>0</v>
      </c>
      <c r="BF66" s="80">
        <f>IF(U66="snížená",N66,0)</f>
        <v>0</v>
      </c>
      <c r="BG66" s="80">
        <f>IF(U66="zákl. přenesená",N66,0)</f>
        <v>0</v>
      </c>
      <c r="BH66" s="80">
        <f>IF(U66="sníž. přenesená",N66,0)</f>
        <v>0</v>
      </c>
      <c r="BI66" s="80">
        <f>IF(U66="nulová",N66,0)</f>
        <v>0</v>
      </c>
      <c r="BJ66" s="30" t="s">
        <v>118</v>
      </c>
      <c r="BK66" s="80">
        <f>ROUND(L66*K66,2)</f>
        <v>0</v>
      </c>
      <c r="BL66" s="30" t="s">
        <v>127</v>
      </c>
    </row>
    <row r="67" spans="2:64" s="86" customFormat="1" ht="22.5" customHeight="1" x14ac:dyDescent="0.25">
      <c r="B67" s="81"/>
      <c r="C67" s="82"/>
      <c r="D67" s="82"/>
      <c r="E67" s="83" t="s">
        <v>125</v>
      </c>
      <c r="F67" s="661" t="s">
        <v>2623</v>
      </c>
      <c r="G67" s="662"/>
      <c r="H67" s="662"/>
      <c r="I67" s="662"/>
      <c r="J67" s="82"/>
      <c r="K67" s="84">
        <v>8.7159999999999993</v>
      </c>
      <c r="L67" s="82"/>
      <c r="M67" s="82"/>
      <c r="N67" s="82"/>
      <c r="O67" s="82"/>
      <c r="P67" s="82"/>
      <c r="Q67" s="82"/>
      <c r="R67" s="85"/>
      <c r="T67" s="87"/>
      <c r="U67" s="82"/>
      <c r="V67" s="82"/>
      <c r="W67" s="82"/>
      <c r="X67" s="82"/>
      <c r="Y67" s="82"/>
      <c r="Z67" s="82"/>
      <c r="AA67" s="88"/>
      <c r="AT67" s="89" t="s">
        <v>130</v>
      </c>
      <c r="AU67" s="89" t="s">
        <v>128</v>
      </c>
      <c r="AV67" s="86" t="s">
        <v>128</v>
      </c>
      <c r="AW67" s="86" t="s">
        <v>131</v>
      </c>
      <c r="AX67" s="86" t="s">
        <v>119</v>
      </c>
      <c r="AY67" s="89" t="s">
        <v>120</v>
      </c>
    </row>
    <row r="68" spans="2:64" s="86" customFormat="1" ht="22.5" customHeight="1" x14ac:dyDescent="0.25">
      <c r="B68" s="81"/>
      <c r="C68" s="82"/>
      <c r="D68" s="82"/>
      <c r="E68" s="83" t="s">
        <v>125</v>
      </c>
      <c r="F68" s="663" t="s">
        <v>2624</v>
      </c>
      <c r="G68" s="662"/>
      <c r="H68" s="662"/>
      <c r="I68" s="662"/>
      <c r="J68" s="82"/>
      <c r="K68" s="84">
        <v>0.96899999999999997</v>
      </c>
      <c r="L68" s="82"/>
      <c r="M68" s="82"/>
      <c r="N68" s="82"/>
      <c r="O68" s="82"/>
      <c r="P68" s="82"/>
      <c r="Q68" s="82"/>
      <c r="R68" s="85"/>
      <c r="T68" s="87"/>
      <c r="U68" s="82"/>
      <c r="V68" s="82"/>
      <c r="W68" s="82"/>
      <c r="X68" s="82"/>
      <c r="Y68" s="82"/>
      <c r="Z68" s="82"/>
      <c r="AA68" s="88"/>
      <c r="AT68" s="89" t="s">
        <v>130</v>
      </c>
      <c r="AU68" s="89" t="s">
        <v>128</v>
      </c>
      <c r="AV68" s="86" t="s">
        <v>128</v>
      </c>
      <c r="AW68" s="86" t="s">
        <v>131</v>
      </c>
      <c r="AX68" s="86" t="s">
        <v>119</v>
      </c>
      <c r="AY68" s="89" t="s">
        <v>120</v>
      </c>
    </row>
    <row r="69" spans="2:64" s="86" customFormat="1" ht="22.5" customHeight="1" x14ac:dyDescent="0.25">
      <c r="B69" s="81"/>
      <c r="C69" s="82"/>
      <c r="D69" s="82"/>
      <c r="E69" s="83" t="s">
        <v>125</v>
      </c>
      <c r="F69" s="663" t="s">
        <v>2631</v>
      </c>
      <c r="G69" s="662"/>
      <c r="H69" s="662"/>
      <c r="I69" s="662"/>
      <c r="J69" s="82"/>
      <c r="K69" s="84">
        <v>-0.35</v>
      </c>
      <c r="L69" s="82"/>
      <c r="M69" s="82"/>
      <c r="N69" s="82"/>
      <c r="O69" s="82"/>
      <c r="P69" s="82"/>
      <c r="Q69" s="82"/>
      <c r="R69" s="85"/>
      <c r="T69" s="87"/>
      <c r="U69" s="82"/>
      <c r="V69" s="82"/>
      <c r="W69" s="82"/>
      <c r="X69" s="82"/>
      <c r="Y69" s="82"/>
      <c r="Z69" s="82"/>
      <c r="AA69" s="88"/>
      <c r="AT69" s="89" t="s">
        <v>130</v>
      </c>
      <c r="AU69" s="89" t="s">
        <v>128</v>
      </c>
      <c r="AV69" s="86" t="s">
        <v>128</v>
      </c>
      <c r="AW69" s="86" t="s">
        <v>131</v>
      </c>
      <c r="AX69" s="86" t="s">
        <v>119</v>
      </c>
      <c r="AY69" s="89" t="s">
        <v>120</v>
      </c>
    </row>
    <row r="70" spans="2:64" s="86" customFormat="1" ht="31.5" customHeight="1" x14ac:dyDescent="0.25">
      <c r="B70" s="81"/>
      <c r="C70" s="82"/>
      <c r="D70" s="82"/>
      <c r="E70" s="83" t="s">
        <v>125</v>
      </c>
      <c r="F70" s="663" t="s">
        <v>2632</v>
      </c>
      <c r="G70" s="662"/>
      <c r="H70" s="662"/>
      <c r="I70" s="662"/>
      <c r="J70" s="82"/>
      <c r="K70" s="84">
        <v>-1.6539999999999999</v>
      </c>
      <c r="L70" s="82"/>
      <c r="M70" s="82"/>
      <c r="N70" s="82"/>
      <c r="O70" s="82"/>
      <c r="P70" s="82"/>
      <c r="Q70" s="82"/>
      <c r="R70" s="85"/>
      <c r="T70" s="87"/>
      <c r="U70" s="82"/>
      <c r="V70" s="82"/>
      <c r="W70" s="82"/>
      <c r="X70" s="82"/>
      <c r="Y70" s="82"/>
      <c r="Z70" s="82"/>
      <c r="AA70" s="88"/>
      <c r="AT70" s="89" t="s">
        <v>130</v>
      </c>
      <c r="AU70" s="89" t="s">
        <v>128</v>
      </c>
      <c r="AV70" s="86" t="s">
        <v>128</v>
      </c>
      <c r="AW70" s="86" t="s">
        <v>131</v>
      </c>
      <c r="AX70" s="86" t="s">
        <v>119</v>
      </c>
      <c r="AY70" s="89" t="s">
        <v>120</v>
      </c>
    </row>
    <row r="71" spans="2:64" s="95" customFormat="1" ht="22.5" customHeight="1" x14ac:dyDescent="0.25">
      <c r="B71" s="90"/>
      <c r="C71" s="91"/>
      <c r="D71" s="91"/>
      <c r="E71" s="92" t="s">
        <v>125</v>
      </c>
      <c r="F71" s="664" t="s">
        <v>146</v>
      </c>
      <c r="G71" s="665"/>
      <c r="H71" s="665"/>
      <c r="I71" s="665"/>
      <c r="J71" s="91"/>
      <c r="K71" s="93">
        <v>7.681</v>
      </c>
      <c r="L71" s="91"/>
      <c r="M71" s="91"/>
      <c r="N71" s="91"/>
      <c r="O71" s="91"/>
      <c r="P71" s="91"/>
      <c r="Q71" s="91"/>
      <c r="R71" s="94"/>
      <c r="T71" s="96"/>
      <c r="U71" s="91"/>
      <c r="V71" s="91"/>
      <c r="W71" s="91"/>
      <c r="X71" s="91"/>
      <c r="Y71" s="91"/>
      <c r="Z71" s="91"/>
      <c r="AA71" s="97"/>
      <c r="AT71" s="98" t="s">
        <v>130</v>
      </c>
      <c r="AU71" s="98" t="s">
        <v>128</v>
      </c>
      <c r="AV71" s="95" t="s">
        <v>127</v>
      </c>
      <c r="AW71" s="95" t="s">
        <v>131</v>
      </c>
      <c r="AX71" s="95" t="s">
        <v>118</v>
      </c>
      <c r="AY71" s="98" t="s">
        <v>120</v>
      </c>
    </row>
    <row r="72" spans="2:64" s="17" customFormat="1" ht="31.5" customHeight="1" x14ac:dyDescent="0.25">
      <c r="B72" s="70"/>
      <c r="C72" s="71" t="s">
        <v>163</v>
      </c>
      <c r="D72" s="71" t="s">
        <v>121</v>
      </c>
      <c r="E72" s="72" t="s">
        <v>1841</v>
      </c>
      <c r="F72" s="671" t="s">
        <v>1842</v>
      </c>
      <c r="G72" s="667"/>
      <c r="H72" s="667"/>
      <c r="I72" s="667"/>
      <c r="J72" s="73" t="s">
        <v>134</v>
      </c>
      <c r="K72" s="74">
        <v>1.6539999999999999</v>
      </c>
      <c r="L72" s="666"/>
      <c r="M72" s="667"/>
      <c r="N72" s="666">
        <f>ROUND(L72*K72,2)</f>
        <v>0</v>
      </c>
      <c r="O72" s="667"/>
      <c r="P72" s="667"/>
      <c r="Q72" s="667"/>
      <c r="R72" s="75"/>
      <c r="T72" s="76" t="s">
        <v>125</v>
      </c>
      <c r="U72" s="77" t="s">
        <v>126</v>
      </c>
      <c r="V72" s="78">
        <v>0.28599999999999998</v>
      </c>
      <c r="W72" s="78">
        <f>V72*K72</f>
        <v>0.47304399999999991</v>
      </c>
      <c r="X72" s="78">
        <v>0</v>
      </c>
      <c r="Y72" s="78">
        <f>X72*K72</f>
        <v>0</v>
      </c>
      <c r="Z72" s="78">
        <v>0</v>
      </c>
      <c r="AA72" s="79">
        <f>Z72*K72</f>
        <v>0</v>
      </c>
      <c r="AR72" s="30" t="s">
        <v>127</v>
      </c>
      <c r="AT72" s="30" t="s">
        <v>121</v>
      </c>
      <c r="AU72" s="30" t="s">
        <v>128</v>
      </c>
      <c r="AY72" s="30" t="s">
        <v>120</v>
      </c>
      <c r="BE72" s="80">
        <f>IF(U72="základní",N72,0)</f>
        <v>0</v>
      </c>
      <c r="BF72" s="80">
        <f>IF(U72="snížená",N72,0)</f>
        <v>0</v>
      </c>
      <c r="BG72" s="80">
        <f>IF(U72="zákl. přenesená",N72,0)</f>
        <v>0</v>
      </c>
      <c r="BH72" s="80">
        <f>IF(U72="sníž. přenesená",N72,0)</f>
        <v>0</v>
      </c>
      <c r="BI72" s="80">
        <f>IF(U72="nulová",N72,0)</f>
        <v>0</v>
      </c>
      <c r="BJ72" s="30" t="s">
        <v>118</v>
      </c>
      <c r="BK72" s="80">
        <f>ROUND(L72*K72,2)</f>
        <v>0</v>
      </c>
      <c r="BL72" s="30" t="s">
        <v>127</v>
      </c>
    </row>
    <row r="73" spans="2:64" s="86" customFormat="1" ht="31.5" customHeight="1" x14ac:dyDescent="0.25">
      <c r="B73" s="81"/>
      <c r="C73" s="82"/>
      <c r="D73" s="82"/>
      <c r="E73" s="83" t="s">
        <v>125</v>
      </c>
      <c r="F73" s="661" t="s">
        <v>2633</v>
      </c>
      <c r="G73" s="662"/>
      <c r="H73" s="662"/>
      <c r="I73" s="662"/>
      <c r="J73" s="82"/>
      <c r="K73" s="84">
        <v>1.7629999999999999</v>
      </c>
      <c r="L73" s="82"/>
      <c r="M73" s="82"/>
      <c r="N73" s="82"/>
      <c r="O73" s="82"/>
      <c r="P73" s="82"/>
      <c r="Q73" s="82"/>
      <c r="R73" s="85"/>
      <c r="T73" s="87"/>
      <c r="U73" s="82"/>
      <c r="V73" s="82"/>
      <c r="W73" s="82"/>
      <c r="X73" s="82"/>
      <c r="Y73" s="82"/>
      <c r="Z73" s="82"/>
      <c r="AA73" s="88"/>
      <c r="AT73" s="89" t="s">
        <v>130</v>
      </c>
      <c r="AU73" s="89" t="s">
        <v>128</v>
      </c>
      <c r="AV73" s="86" t="s">
        <v>128</v>
      </c>
      <c r="AW73" s="86" t="s">
        <v>131</v>
      </c>
      <c r="AX73" s="86" t="s">
        <v>119</v>
      </c>
      <c r="AY73" s="89" t="s">
        <v>120</v>
      </c>
    </row>
    <row r="74" spans="2:64" s="86" customFormat="1" ht="31.5" customHeight="1" x14ac:dyDescent="0.25">
      <c r="B74" s="81"/>
      <c r="C74" s="82"/>
      <c r="D74" s="82"/>
      <c r="E74" s="83" t="s">
        <v>125</v>
      </c>
      <c r="F74" s="663" t="s">
        <v>2634</v>
      </c>
      <c r="G74" s="662"/>
      <c r="H74" s="662"/>
      <c r="I74" s="662"/>
      <c r="J74" s="82"/>
      <c r="K74" s="84">
        <v>-0.109</v>
      </c>
      <c r="L74" s="82"/>
      <c r="M74" s="82"/>
      <c r="N74" s="82"/>
      <c r="O74" s="82"/>
      <c r="P74" s="82"/>
      <c r="Q74" s="82"/>
      <c r="R74" s="85"/>
      <c r="T74" s="87"/>
      <c r="U74" s="82"/>
      <c r="V74" s="82"/>
      <c r="W74" s="82"/>
      <c r="X74" s="82"/>
      <c r="Y74" s="82"/>
      <c r="Z74" s="82"/>
      <c r="AA74" s="88"/>
      <c r="AT74" s="89" t="s">
        <v>130</v>
      </c>
      <c r="AU74" s="89" t="s">
        <v>128</v>
      </c>
      <c r="AV74" s="86" t="s">
        <v>128</v>
      </c>
      <c r="AW74" s="86" t="s">
        <v>131</v>
      </c>
      <c r="AX74" s="86" t="s">
        <v>119</v>
      </c>
      <c r="AY74" s="89" t="s">
        <v>120</v>
      </c>
    </row>
    <row r="75" spans="2:64" s="95" customFormat="1" ht="22.5" customHeight="1" x14ac:dyDescent="0.25">
      <c r="B75" s="90"/>
      <c r="C75" s="91"/>
      <c r="D75" s="91"/>
      <c r="E75" s="92" t="s">
        <v>125</v>
      </c>
      <c r="F75" s="664" t="s">
        <v>146</v>
      </c>
      <c r="G75" s="665"/>
      <c r="H75" s="665"/>
      <c r="I75" s="665"/>
      <c r="J75" s="91"/>
      <c r="K75" s="93">
        <v>1.6539999999999999</v>
      </c>
      <c r="L75" s="91"/>
      <c r="M75" s="91"/>
      <c r="N75" s="91"/>
      <c r="O75" s="91"/>
      <c r="P75" s="91"/>
      <c r="Q75" s="91"/>
      <c r="R75" s="94"/>
      <c r="T75" s="96"/>
      <c r="U75" s="91"/>
      <c r="V75" s="91"/>
      <c r="W75" s="91"/>
      <c r="X75" s="91"/>
      <c r="Y75" s="91"/>
      <c r="Z75" s="91"/>
      <c r="AA75" s="97"/>
      <c r="AT75" s="98" t="s">
        <v>130</v>
      </c>
      <c r="AU75" s="98" t="s">
        <v>128</v>
      </c>
      <c r="AV75" s="95" t="s">
        <v>127</v>
      </c>
      <c r="AW75" s="95" t="s">
        <v>131</v>
      </c>
      <c r="AX75" s="95" t="s">
        <v>118</v>
      </c>
      <c r="AY75" s="98" t="s">
        <v>120</v>
      </c>
    </row>
    <row r="76" spans="2:64" s="17" customFormat="1" ht="22.5" customHeight="1" x14ac:dyDescent="0.25">
      <c r="B76" s="70"/>
      <c r="C76" s="101" t="s">
        <v>169</v>
      </c>
      <c r="D76" s="101" t="s">
        <v>195</v>
      </c>
      <c r="E76" s="102" t="s">
        <v>259</v>
      </c>
      <c r="F76" s="677" t="s">
        <v>260</v>
      </c>
      <c r="G76" s="678"/>
      <c r="H76" s="678"/>
      <c r="I76" s="678"/>
      <c r="J76" s="103" t="s">
        <v>191</v>
      </c>
      <c r="K76" s="104">
        <v>3.3079999999999998</v>
      </c>
      <c r="L76" s="670"/>
      <c r="M76" s="678"/>
      <c r="N76" s="670">
        <f>ROUND(L76*K76,2)</f>
        <v>0</v>
      </c>
      <c r="O76" s="667"/>
      <c r="P76" s="667"/>
      <c r="Q76" s="667"/>
      <c r="R76" s="75"/>
      <c r="T76" s="76" t="s">
        <v>125</v>
      </c>
      <c r="U76" s="77" t="s">
        <v>126</v>
      </c>
      <c r="V76" s="78">
        <v>0</v>
      </c>
      <c r="W76" s="78">
        <f>V76*K76</f>
        <v>0</v>
      </c>
      <c r="X76" s="78">
        <v>1</v>
      </c>
      <c r="Y76" s="78">
        <f>X76*K76</f>
        <v>3.3079999999999998</v>
      </c>
      <c r="Z76" s="78">
        <v>0</v>
      </c>
      <c r="AA76" s="79">
        <f>Z76*K76</f>
        <v>0</v>
      </c>
      <c r="AR76" s="30" t="s">
        <v>154</v>
      </c>
      <c r="AT76" s="30" t="s">
        <v>195</v>
      </c>
      <c r="AU76" s="30" t="s">
        <v>128</v>
      </c>
      <c r="AY76" s="30" t="s">
        <v>120</v>
      </c>
      <c r="BE76" s="80">
        <f>IF(U76="základní",N76,0)</f>
        <v>0</v>
      </c>
      <c r="BF76" s="80">
        <f>IF(U76="snížená",N76,0)</f>
        <v>0</v>
      </c>
      <c r="BG76" s="80">
        <f>IF(U76="zákl. přenesená",N76,0)</f>
        <v>0</v>
      </c>
      <c r="BH76" s="80">
        <f>IF(U76="sníž. přenesená",N76,0)</f>
        <v>0</v>
      </c>
      <c r="BI76" s="80">
        <f>IF(U76="nulová",N76,0)</f>
        <v>0</v>
      </c>
      <c r="BJ76" s="30" t="s">
        <v>118</v>
      </c>
      <c r="BK76" s="80">
        <f>ROUND(L76*K76,2)</f>
        <v>0</v>
      </c>
      <c r="BL76" s="30" t="s">
        <v>127</v>
      </c>
    </row>
    <row r="77" spans="2:64" s="86" customFormat="1" ht="22.5" customHeight="1" x14ac:dyDescent="0.25">
      <c r="B77" s="81"/>
      <c r="C77" s="82"/>
      <c r="D77" s="82"/>
      <c r="E77" s="83" t="s">
        <v>125</v>
      </c>
      <c r="F77" s="661" t="s">
        <v>2635</v>
      </c>
      <c r="G77" s="662"/>
      <c r="H77" s="662"/>
      <c r="I77" s="662"/>
      <c r="J77" s="82"/>
      <c r="K77" s="84">
        <v>3.3079999999999998</v>
      </c>
      <c r="L77" s="82"/>
      <c r="M77" s="82"/>
      <c r="N77" s="82"/>
      <c r="O77" s="82"/>
      <c r="P77" s="82"/>
      <c r="Q77" s="82"/>
      <c r="R77" s="85"/>
      <c r="T77" s="87"/>
      <c r="U77" s="82"/>
      <c r="V77" s="82"/>
      <c r="W77" s="82"/>
      <c r="X77" s="82"/>
      <c r="Y77" s="82"/>
      <c r="Z77" s="82"/>
      <c r="AA77" s="88"/>
      <c r="AT77" s="89" t="s">
        <v>130</v>
      </c>
      <c r="AU77" s="89" t="s">
        <v>128</v>
      </c>
      <c r="AV77" s="86" t="s">
        <v>128</v>
      </c>
      <c r="AW77" s="86" t="s">
        <v>131</v>
      </c>
      <c r="AX77" s="86" t="s">
        <v>118</v>
      </c>
      <c r="AY77" s="89" t="s">
        <v>120</v>
      </c>
    </row>
    <row r="78" spans="2:64" s="17" customFormat="1" ht="22.5" customHeight="1" x14ac:dyDescent="0.25">
      <c r="B78" s="70"/>
      <c r="C78" s="71" t="s">
        <v>175</v>
      </c>
      <c r="D78" s="71" t="s">
        <v>121</v>
      </c>
      <c r="E78" s="72" t="s">
        <v>276</v>
      </c>
      <c r="F78" s="671" t="s">
        <v>277</v>
      </c>
      <c r="G78" s="667"/>
      <c r="H78" s="667"/>
      <c r="I78" s="667"/>
      <c r="J78" s="73" t="s">
        <v>172</v>
      </c>
      <c r="K78" s="74">
        <v>18</v>
      </c>
      <c r="L78" s="666"/>
      <c r="M78" s="667"/>
      <c r="N78" s="666">
        <f>ROUND(L78*K78,2)</f>
        <v>0</v>
      </c>
      <c r="O78" s="667"/>
      <c r="P78" s="667"/>
      <c r="Q78" s="667"/>
      <c r="R78" s="75"/>
      <c r="T78" s="76" t="s">
        <v>125</v>
      </c>
      <c r="U78" s="77" t="s">
        <v>126</v>
      </c>
      <c r="V78" s="78">
        <v>1.7999999999999999E-2</v>
      </c>
      <c r="W78" s="78">
        <f>V78*K78</f>
        <v>0.32399999999999995</v>
      </c>
      <c r="X78" s="78">
        <v>0</v>
      </c>
      <c r="Y78" s="78">
        <f>X78*K78</f>
        <v>0</v>
      </c>
      <c r="Z78" s="78">
        <v>0</v>
      </c>
      <c r="AA78" s="79">
        <f>Z78*K78</f>
        <v>0</v>
      </c>
      <c r="AR78" s="30" t="s">
        <v>127</v>
      </c>
      <c r="AT78" s="30" t="s">
        <v>121</v>
      </c>
      <c r="AU78" s="30" t="s">
        <v>128</v>
      </c>
      <c r="AY78" s="30" t="s">
        <v>120</v>
      </c>
      <c r="BE78" s="80">
        <f>IF(U78="základní",N78,0)</f>
        <v>0</v>
      </c>
      <c r="BF78" s="80">
        <f>IF(U78="snížená",N78,0)</f>
        <v>0</v>
      </c>
      <c r="BG78" s="80">
        <f>IF(U78="zákl. přenesená",N78,0)</f>
        <v>0</v>
      </c>
      <c r="BH78" s="80">
        <f>IF(U78="sníž. přenesená",N78,0)</f>
        <v>0</v>
      </c>
      <c r="BI78" s="80">
        <f>IF(U78="nulová",N78,0)</f>
        <v>0</v>
      </c>
      <c r="BJ78" s="30" t="s">
        <v>118</v>
      </c>
      <c r="BK78" s="80">
        <f>ROUND(L78*K78,2)</f>
        <v>0</v>
      </c>
      <c r="BL78" s="30" t="s">
        <v>127</v>
      </c>
    </row>
    <row r="79" spans="2:64" s="86" customFormat="1" ht="22.5" customHeight="1" x14ac:dyDescent="0.25">
      <c r="B79" s="81"/>
      <c r="C79" s="82"/>
      <c r="D79" s="82"/>
      <c r="E79" s="83" t="s">
        <v>125</v>
      </c>
      <c r="F79" s="661" t="s">
        <v>2636</v>
      </c>
      <c r="G79" s="662"/>
      <c r="H79" s="662"/>
      <c r="I79" s="662"/>
      <c r="J79" s="82"/>
      <c r="K79" s="84">
        <v>18</v>
      </c>
      <c r="L79" s="82"/>
      <c r="M79" s="82"/>
      <c r="N79" s="82"/>
      <c r="O79" s="82"/>
      <c r="P79" s="82"/>
      <c r="Q79" s="82"/>
      <c r="R79" s="85"/>
      <c r="T79" s="87"/>
      <c r="U79" s="82"/>
      <c r="V79" s="82"/>
      <c r="W79" s="82"/>
      <c r="X79" s="82"/>
      <c r="Y79" s="82"/>
      <c r="Z79" s="82"/>
      <c r="AA79" s="88"/>
      <c r="AT79" s="89" t="s">
        <v>130</v>
      </c>
      <c r="AU79" s="89" t="s">
        <v>128</v>
      </c>
      <c r="AV79" s="86" t="s">
        <v>128</v>
      </c>
      <c r="AW79" s="86" t="s">
        <v>131</v>
      </c>
      <c r="AX79" s="86" t="s">
        <v>118</v>
      </c>
      <c r="AY79" s="89" t="s">
        <v>120</v>
      </c>
    </row>
    <row r="80" spans="2:64" s="62" customFormat="1" ht="29.85" customHeight="1" x14ac:dyDescent="0.3">
      <c r="B80" s="58"/>
      <c r="C80" s="59"/>
      <c r="D80" s="69" t="s">
        <v>79</v>
      </c>
      <c r="E80" s="69"/>
      <c r="F80" s="69"/>
      <c r="G80" s="69"/>
      <c r="H80" s="69"/>
      <c r="I80" s="69"/>
      <c r="J80" s="69"/>
      <c r="K80" s="69"/>
      <c r="L80" s="69"/>
      <c r="M80" s="69"/>
      <c r="N80" s="659">
        <f>BK80</f>
        <v>0</v>
      </c>
      <c r="O80" s="660"/>
      <c r="P80" s="660"/>
      <c r="Q80" s="660"/>
      <c r="R80" s="61"/>
      <c r="T80" s="63"/>
      <c r="U80" s="59"/>
      <c r="V80" s="59"/>
      <c r="W80" s="64">
        <f>SUM(W81:W82)</f>
        <v>0.46094999999999997</v>
      </c>
      <c r="X80" s="59"/>
      <c r="Y80" s="64">
        <f>SUM(Y81:Y82)</f>
        <v>0</v>
      </c>
      <c r="Z80" s="59"/>
      <c r="AA80" s="65">
        <f>SUM(AA81:AA82)</f>
        <v>0</v>
      </c>
      <c r="AR80" s="66" t="s">
        <v>118</v>
      </c>
      <c r="AT80" s="67" t="s">
        <v>117</v>
      </c>
      <c r="AU80" s="67" t="s">
        <v>118</v>
      </c>
      <c r="AY80" s="66" t="s">
        <v>120</v>
      </c>
      <c r="BK80" s="68">
        <f>SUM(BK81:BK82)</f>
        <v>0</v>
      </c>
    </row>
    <row r="81" spans="2:64" s="17" customFormat="1" ht="31.5" customHeight="1" x14ac:dyDescent="0.25">
      <c r="B81" s="70"/>
      <c r="C81" s="71" t="s">
        <v>179</v>
      </c>
      <c r="D81" s="71" t="s">
        <v>121</v>
      </c>
      <c r="E81" s="72" t="s">
        <v>484</v>
      </c>
      <c r="F81" s="671" t="s">
        <v>485</v>
      </c>
      <c r="G81" s="667"/>
      <c r="H81" s="667"/>
      <c r="I81" s="667"/>
      <c r="J81" s="73" t="s">
        <v>134</v>
      </c>
      <c r="K81" s="74">
        <v>0.35</v>
      </c>
      <c r="L81" s="666"/>
      <c r="M81" s="667"/>
      <c r="N81" s="666">
        <f>ROUND(L81*K81,2)</f>
        <v>0</v>
      </c>
      <c r="O81" s="667"/>
      <c r="P81" s="667"/>
      <c r="Q81" s="667"/>
      <c r="R81" s="75"/>
      <c r="T81" s="76" t="s">
        <v>125</v>
      </c>
      <c r="U81" s="77" t="s">
        <v>126</v>
      </c>
      <c r="V81" s="78">
        <v>1.3169999999999999</v>
      </c>
      <c r="W81" s="78">
        <f>V81*K81</f>
        <v>0.46094999999999997</v>
      </c>
      <c r="X81" s="78">
        <v>0</v>
      </c>
      <c r="Y81" s="78">
        <f>X81*K81</f>
        <v>0</v>
      </c>
      <c r="Z81" s="78">
        <v>0</v>
      </c>
      <c r="AA81" s="79">
        <f>Z81*K81</f>
        <v>0</v>
      </c>
      <c r="AR81" s="30" t="s">
        <v>127</v>
      </c>
      <c r="AT81" s="30" t="s">
        <v>121</v>
      </c>
      <c r="AU81" s="30" t="s">
        <v>128</v>
      </c>
      <c r="AY81" s="30" t="s">
        <v>120</v>
      </c>
      <c r="BE81" s="80">
        <f>IF(U81="základní",N81,0)</f>
        <v>0</v>
      </c>
      <c r="BF81" s="80">
        <f>IF(U81="snížená",N81,0)</f>
        <v>0</v>
      </c>
      <c r="BG81" s="80">
        <f>IF(U81="zákl. přenesená",N81,0)</f>
        <v>0</v>
      </c>
      <c r="BH81" s="80">
        <f>IF(U81="sníž. přenesená",N81,0)</f>
        <v>0</v>
      </c>
      <c r="BI81" s="80">
        <f>IF(U81="nulová",N81,0)</f>
        <v>0</v>
      </c>
      <c r="BJ81" s="30" t="s">
        <v>118</v>
      </c>
      <c r="BK81" s="80">
        <f>ROUND(L81*K81,2)</f>
        <v>0</v>
      </c>
      <c r="BL81" s="30" t="s">
        <v>127</v>
      </c>
    </row>
    <row r="82" spans="2:64" s="86" customFormat="1" ht="22.5" customHeight="1" x14ac:dyDescent="0.25">
      <c r="B82" s="81"/>
      <c r="C82" s="82"/>
      <c r="D82" s="82"/>
      <c r="E82" s="83" t="s">
        <v>125</v>
      </c>
      <c r="F82" s="661" t="s">
        <v>2637</v>
      </c>
      <c r="G82" s="662"/>
      <c r="H82" s="662"/>
      <c r="I82" s="662"/>
      <c r="J82" s="82"/>
      <c r="K82" s="84">
        <v>0.35</v>
      </c>
      <c r="L82" s="82"/>
      <c r="M82" s="82"/>
      <c r="N82" s="82"/>
      <c r="O82" s="82"/>
      <c r="P82" s="82"/>
      <c r="Q82" s="82"/>
      <c r="R82" s="85"/>
      <c r="T82" s="87"/>
      <c r="U82" s="82"/>
      <c r="V82" s="82"/>
      <c r="W82" s="82"/>
      <c r="X82" s="82"/>
      <c r="Y82" s="82"/>
      <c r="Z82" s="82"/>
      <c r="AA82" s="88"/>
      <c r="AT82" s="89" t="s">
        <v>130</v>
      </c>
      <c r="AU82" s="89" t="s">
        <v>128</v>
      </c>
      <c r="AV82" s="86" t="s">
        <v>128</v>
      </c>
      <c r="AW82" s="86" t="s">
        <v>131</v>
      </c>
      <c r="AX82" s="86" t="s">
        <v>118</v>
      </c>
      <c r="AY82" s="89" t="s">
        <v>120</v>
      </c>
    </row>
    <row r="83" spans="2:64" s="62" customFormat="1" ht="29.85" customHeight="1" x14ac:dyDescent="0.3">
      <c r="B83" s="58"/>
      <c r="C83" s="59"/>
      <c r="D83" s="69" t="s">
        <v>80</v>
      </c>
      <c r="E83" s="69"/>
      <c r="F83" s="69"/>
      <c r="G83" s="69"/>
      <c r="H83" s="69"/>
      <c r="I83" s="69"/>
      <c r="J83" s="69"/>
      <c r="K83" s="69"/>
      <c r="L83" s="69"/>
      <c r="M83" s="69"/>
      <c r="N83" s="659">
        <f>BK83</f>
        <v>0</v>
      </c>
      <c r="O83" s="660"/>
      <c r="P83" s="660"/>
      <c r="Q83" s="660"/>
      <c r="R83" s="61"/>
      <c r="T83" s="63"/>
      <c r="U83" s="59"/>
      <c r="V83" s="59"/>
      <c r="W83" s="64">
        <f>SUM(W84:W87)</f>
        <v>5.0220000000000002</v>
      </c>
      <c r="X83" s="59"/>
      <c r="Y83" s="64">
        <f>SUM(Y84:Y87)</f>
        <v>1.5030000000000001</v>
      </c>
      <c r="Z83" s="59"/>
      <c r="AA83" s="65">
        <f>SUM(AA84:AA87)</f>
        <v>0</v>
      </c>
      <c r="AR83" s="66" t="s">
        <v>118</v>
      </c>
      <c r="AT83" s="67" t="s">
        <v>117</v>
      </c>
      <c r="AU83" s="67" t="s">
        <v>118</v>
      </c>
      <c r="AY83" s="66" t="s">
        <v>120</v>
      </c>
      <c r="BK83" s="68">
        <f>SUM(BK84:BK87)</f>
        <v>0</v>
      </c>
    </row>
    <row r="84" spans="2:64" s="17" customFormat="1" ht="22.5" customHeight="1" x14ac:dyDescent="0.25">
      <c r="B84" s="70"/>
      <c r="C84" s="71" t="s">
        <v>184</v>
      </c>
      <c r="D84" s="71" t="s">
        <v>121</v>
      </c>
      <c r="E84" s="72" t="s">
        <v>1857</v>
      </c>
      <c r="F84" s="671" t="s">
        <v>1858</v>
      </c>
      <c r="G84" s="667"/>
      <c r="H84" s="667"/>
      <c r="I84" s="667"/>
      <c r="J84" s="73" t="s">
        <v>172</v>
      </c>
      <c r="K84" s="74">
        <v>18</v>
      </c>
      <c r="L84" s="666"/>
      <c r="M84" s="667"/>
      <c r="N84" s="666">
        <f>ROUND(L84*K84,2)</f>
        <v>0</v>
      </c>
      <c r="O84" s="667"/>
      <c r="P84" s="667"/>
      <c r="Q84" s="667"/>
      <c r="R84" s="75"/>
      <c r="T84" s="76" t="s">
        <v>125</v>
      </c>
      <c r="U84" s="77" t="s">
        <v>126</v>
      </c>
      <c r="V84" s="78">
        <v>2.9000000000000001E-2</v>
      </c>
      <c r="W84" s="78">
        <f>V84*K84</f>
        <v>0.52200000000000002</v>
      </c>
      <c r="X84" s="78">
        <v>0</v>
      </c>
      <c r="Y84" s="78">
        <f>X84*K84</f>
        <v>0</v>
      </c>
      <c r="Z84" s="78">
        <v>0</v>
      </c>
      <c r="AA84" s="79">
        <f>Z84*K84</f>
        <v>0</v>
      </c>
      <c r="AR84" s="30" t="s">
        <v>127</v>
      </c>
      <c r="AT84" s="30" t="s">
        <v>121</v>
      </c>
      <c r="AU84" s="30" t="s">
        <v>128</v>
      </c>
      <c r="AY84" s="30" t="s">
        <v>120</v>
      </c>
      <c r="BE84" s="80">
        <f>IF(U84="základní",N84,0)</f>
        <v>0</v>
      </c>
      <c r="BF84" s="80">
        <f>IF(U84="snížená",N84,0)</f>
        <v>0</v>
      </c>
      <c r="BG84" s="80">
        <f>IF(U84="zákl. přenesená",N84,0)</f>
        <v>0</v>
      </c>
      <c r="BH84" s="80">
        <f>IF(U84="sníž. přenesená",N84,0)</f>
        <v>0</v>
      </c>
      <c r="BI84" s="80">
        <f>IF(U84="nulová",N84,0)</f>
        <v>0</v>
      </c>
      <c r="BJ84" s="30" t="s">
        <v>118</v>
      </c>
      <c r="BK84" s="80">
        <f>ROUND(L84*K84,2)</f>
        <v>0</v>
      </c>
      <c r="BL84" s="30" t="s">
        <v>127</v>
      </c>
    </row>
    <row r="85" spans="2:64" s="86" customFormat="1" ht="31.5" customHeight="1" x14ac:dyDescent="0.25">
      <c r="B85" s="81"/>
      <c r="C85" s="82"/>
      <c r="D85" s="82"/>
      <c r="E85" s="83" t="s">
        <v>125</v>
      </c>
      <c r="F85" s="661" t="s">
        <v>2638</v>
      </c>
      <c r="G85" s="662"/>
      <c r="H85" s="662"/>
      <c r="I85" s="662"/>
      <c r="J85" s="82"/>
      <c r="K85" s="84">
        <v>18</v>
      </c>
      <c r="L85" s="82"/>
      <c r="M85" s="82"/>
      <c r="N85" s="82"/>
      <c r="O85" s="82"/>
      <c r="P85" s="82"/>
      <c r="Q85" s="82"/>
      <c r="R85" s="85"/>
      <c r="T85" s="87"/>
      <c r="U85" s="82"/>
      <c r="V85" s="82"/>
      <c r="W85" s="82"/>
      <c r="X85" s="82"/>
      <c r="Y85" s="82"/>
      <c r="Z85" s="82"/>
      <c r="AA85" s="88"/>
      <c r="AT85" s="89" t="s">
        <v>130</v>
      </c>
      <c r="AU85" s="89" t="s">
        <v>128</v>
      </c>
      <c r="AV85" s="86" t="s">
        <v>128</v>
      </c>
      <c r="AW85" s="86" t="s">
        <v>131</v>
      </c>
      <c r="AX85" s="86" t="s">
        <v>118</v>
      </c>
      <c r="AY85" s="89" t="s">
        <v>120</v>
      </c>
    </row>
    <row r="86" spans="2:64" s="17" customFormat="1" ht="31.5" customHeight="1" x14ac:dyDescent="0.25">
      <c r="B86" s="70"/>
      <c r="C86" s="71" t="s">
        <v>188</v>
      </c>
      <c r="D86" s="71" t="s">
        <v>121</v>
      </c>
      <c r="E86" s="72" t="s">
        <v>1862</v>
      </c>
      <c r="F86" s="671" t="s">
        <v>1863</v>
      </c>
      <c r="G86" s="667"/>
      <c r="H86" s="667"/>
      <c r="I86" s="667"/>
      <c r="J86" s="73" t="s">
        <v>172</v>
      </c>
      <c r="K86" s="74">
        <v>18</v>
      </c>
      <c r="L86" s="666"/>
      <c r="M86" s="667"/>
      <c r="N86" s="666">
        <f>ROUND(L86*K86,2)</f>
        <v>0</v>
      </c>
      <c r="O86" s="667"/>
      <c r="P86" s="667"/>
      <c r="Q86" s="667"/>
      <c r="R86" s="75"/>
      <c r="T86" s="76" t="s">
        <v>125</v>
      </c>
      <c r="U86" s="77" t="s">
        <v>126</v>
      </c>
      <c r="V86" s="78">
        <v>0.25</v>
      </c>
      <c r="W86" s="78">
        <f>V86*K86</f>
        <v>4.5</v>
      </c>
      <c r="X86" s="78">
        <v>8.3500000000000005E-2</v>
      </c>
      <c r="Y86" s="78">
        <f>X86*K86</f>
        <v>1.5030000000000001</v>
      </c>
      <c r="Z86" s="78">
        <v>0</v>
      </c>
      <c r="AA86" s="79">
        <f>Z86*K86</f>
        <v>0</v>
      </c>
      <c r="AR86" s="30" t="s">
        <v>127</v>
      </c>
      <c r="AT86" s="30" t="s">
        <v>121</v>
      </c>
      <c r="AU86" s="30" t="s">
        <v>128</v>
      </c>
      <c r="AY86" s="30" t="s">
        <v>120</v>
      </c>
      <c r="BE86" s="80">
        <f>IF(U86="základní",N86,0)</f>
        <v>0</v>
      </c>
      <c r="BF86" s="80">
        <f>IF(U86="snížená",N86,0)</f>
        <v>0</v>
      </c>
      <c r="BG86" s="80">
        <f>IF(U86="zákl. přenesená",N86,0)</f>
        <v>0</v>
      </c>
      <c r="BH86" s="80">
        <f>IF(U86="sníž. přenesená",N86,0)</f>
        <v>0</v>
      </c>
      <c r="BI86" s="80">
        <f>IF(U86="nulová",N86,0)</f>
        <v>0</v>
      </c>
      <c r="BJ86" s="30" t="s">
        <v>118</v>
      </c>
      <c r="BK86" s="80">
        <f>ROUND(L86*K86,2)</f>
        <v>0</v>
      </c>
      <c r="BL86" s="30" t="s">
        <v>127</v>
      </c>
    </row>
    <row r="87" spans="2:64" s="86" customFormat="1" ht="31.5" customHeight="1" x14ac:dyDescent="0.25">
      <c r="B87" s="81"/>
      <c r="C87" s="82"/>
      <c r="D87" s="82"/>
      <c r="E87" s="83" t="s">
        <v>125</v>
      </c>
      <c r="F87" s="661" t="s">
        <v>2639</v>
      </c>
      <c r="G87" s="662"/>
      <c r="H87" s="662"/>
      <c r="I87" s="662"/>
      <c r="J87" s="82"/>
      <c r="K87" s="84">
        <v>18</v>
      </c>
      <c r="L87" s="82"/>
      <c r="M87" s="82"/>
      <c r="N87" s="82"/>
      <c r="O87" s="82"/>
      <c r="P87" s="82"/>
      <c r="Q87" s="82"/>
      <c r="R87" s="85"/>
      <c r="T87" s="87"/>
      <c r="U87" s="82"/>
      <c r="V87" s="82"/>
      <c r="W87" s="82"/>
      <c r="X87" s="82"/>
      <c r="Y87" s="82"/>
      <c r="Z87" s="82"/>
      <c r="AA87" s="88"/>
      <c r="AT87" s="89" t="s">
        <v>130</v>
      </c>
      <c r="AU87" s="89" t="s">
        <v>128</v>
      </c>
      <c r="AV87" s="86" t="s">
        <v>128</v>
      </c>
      <c r="AW87" s="86" t="s">
        <v>131</v>
      </c>
      <c r="AX87" s="86" t="s">
        <v>118</v>
      </c>
      <c r="AY87" s="89" t="s">
        <v>120</v>
      </c>
    </row>
    <row r="88" spans="2:64" s="62" customFormat="1" ht="29.85" customHeight="1" x14ac:dyDescent="0.3">
      <c r="B88" s="58"/>
      <c r="C88" s="59"/>
      <c r="D88" s="69" t="s">
        <v>81</v>
      </c>
      <c r="E88" s="69"/>
      <c r="F88" s="69"/>
      <c r="G88" s="69"/>
      <c r="H88" s="69"/>
      <c r="I88" s="69"/>
      <c r="J88" s="69"/>
      <c r="K88" s="69"/>
      <c r="L88" s="69"/>
      <c r="M88" s="69"/>
      <c r="N88" s="659">
        <f>BK88</f>
        <v>0</v>
      </c>
      <c r="O88" s="660"/>
      <c r="P88" s="660"/>
      <c r="Q88" s="660"/>
      <c r="R88" s="61"/>
      <c r="T88" s="63"/>
      <c r="U88" s="59"/>
      <c r="V88" s="59"/>
      <c r="W88" s="64">
        <f>SUM(W89:W99)</f>
        <v>15.190956</v>
      </c>
      <c r="X88" s="59"/>
      <c r="Y88" s="64">
        <f>SUM(Y89:Y99)</f>
        <v>0</v>
      </c>
      <c r="Z88" s="59"/>
      <c r="AA88" s="65">
        <f>SUM(AA89:AA99)</f>
        <v>5.1659999999999995</v>
      </c>
      <c r="AR88" s="66" t="s">
        <v>118</v>
      </c>
      <c r="AT88" s="67" t="s">
        <v>117</v>
      </c>
      <c r="AU88" s="67" t="s">
        <v>118</v>
      </c>
      <c r="AY88" s="66" t="s">
        <v>120</v>
      </c>
      <c r="BK88" s="68">
        <f>SUM(BK89:BK99)</f>
        <v>0</v>
      </c>
    </row>
    <row r="89" spans="2:64" s="17" customFormat="1" ht="31.5" customHeight="1" x14ac:dyDescent="0.25">
      <c r="B89" s="70"/>
      <c r="C89" s="71" t="s">
        <v>194</v>
      </c>
      <c r="D89" s="71" t="s">
        <v>121</v>
      </c>
      <c r="E89" s="72" t="s">
        <v>1867</v>
      </c>
      <c r="F89" s="671" t="s">
        <v>1868</v>
      </c>
      <c r="G89" s="667"/>
      <c r="H89" s="667"/>
      <c r="I89" s="667"/>
      <c r="J89" s="73" t="s">
        <v>172</v>
      </c>
      <c r="K89" s="74">
        <v>18</v>
      </c>
      <c r="L89" s="666"/>
      <c r="M89" s="667"/>
      <c r="N89" s="666">
        <f>ROUND(L89*K89,2)</f>
        <v>0</v>
      </c>
      <c r="O89" s="667"/>
      <c r="P89" s="667"/>
      <c r="Q89" s="667"/>
      <c r="R89" s="75"/>
      <c r="T89" s="76" t="s">
        <v>125</v>
      </c>
      <c r="U89" s="77" t="s">
        <v>126</v>
      </c>
      <c r="V89" s="78">
        <v>6.2E-2</v>
      </c>
      <c r="W89" s="78">
        <f>V89*K89</f>
        <v>1.1160000000000001</v>
      </c>
      <c r="X89" s="78">
        <v>0</v>
      </c>
      <c r="Y89" s="78">
        <f>X89*K89</f>
        <v>0</v>
      </c>
      <c r="Z89" s="78">
        <v>5.1999999999999998E-2</v>
      </c>
      <c r="AA89" s="79">
        <f>Z89*K89</f>
        <v>0.93599999999999994</v>
      </c>
      <c r="AR89" s="30" t="s">
        <v>127</v>
      </c>
      <c r="AT89" s="30" t="s">
        <v>121</v>
      </c>
      <c r="AU89" s="30" t="s">
        <v>128</v>
      </c>
      <c r="AY89" s="30" t="s">
        <v>120</v>
      </c>
      <c r="BE89" s="80">
        <f>IF(U89="základní",N89,0)</f>
        <v>0</v>
      </c>
      <c r="BF89" s="80">
        <f>IF(U89="snížená",N89,0)</f>
        <v>0</v>
      </c>
      <c r="BG89" s="80">
        <f>IF(U89="zákl. přenesená",N89,0)</f>
        <v>0</v>
      </c>
      <c r="BH89" s="80">
        <f>IF(U89="sníž. přenesená",N89,0)</f>
        <v>0</v>
      </c>
      <c r="BI89" s="80">
        <f>IF(U89="nulová",N89,0)</f>
        <v>0</v>
      </c>
      <c r="BJ89" s="30" t="s">
        <v>118</v>
      </c>
      <c r="BK89" s="80">
        <f>ROUND(L89*K89,2)</f>
        <v>0</v>
      </c>
      <c r="BL89" s="30" t="s">
        <v>127</v>
      </c>
    </row>
    <row r="90" spans="2:64" s="17" customFormat="1" ht="150" customHeight="1" x14ac:dyDescent="0.25">
      <c r="B90" s="18"/>
      <c r="C90" s="20"/>
      <c r="D90" s="20"/>
      <c r="E90" s="20"/>
      <c r="F90" s="679" t="s">
        <v>2640</v>
      </c>
      <c r="G90" s="680"/>
      <c r="H90" s="680"/>
      <c r="I90" s="680"/>
      <c r="J90" s="20"/>
      <c r="K90" s="20"/>
      <c r="L90" s="20"/>
      <c r="M90" s="20"/>
      <c r="N90" s="20"/>
      <c r="O90" s="20"/>
      <c r="P90" s="20"/>
      <c r="Q90" s="20"/>
      <c r="R90" s="19"/>
      <c r="T90" s="99"/>
      <c r="U90" s="20"/>
      <c r="V90" s="20"/>
      <c r="W90" s="20"/>
      <c r="X90" s="20"/>
      <c r="Y90" s="20"/>
      <c r="Z90" s="20"/>
      <c r="AA90" s="100"/>
      <c r="AT90" s="30" t="s">
        <v>193</v>
      </c>
      <c r="AU90" s="30" t="s">
        <v>128</v>
      </c>
    </row>
    <row r="91" spans="2:64" s="86" customFormat="1" ht="22.5" customHeight="1" x14ac:dyDescent="0.25">
      <c r="B91" s="81"/>
      <c r="C91" s="82"/>
      <c r="D91" s="82"/>
      <c r="E91" s="83" t="s">
        <v>125</v>
      </c>
      <c r="F91" s="663" t="s">
        <v>2641</v>
      </c>
      <c r="G91" s="662"/>
      <c r="H91" s="662"/>
      <c r="I91" s="662"/>
      <c r="J91" s="82"/>
      <c r="K91" s="84">
        <v>18</v>
      </c>
      <c r="L91" s="82"/>
      <c r="M91" s="82"/>
      <c r="N91" s="82"/>
      <c r="O91" s="82"/>
      <c r="P91" s="82"/>
      <c r="Q91" s="82"/>
      <c r="R91" s="85"/>
      <c r="T91" s="87"/>
      <c r="U91" s="82"/>
      <c r="V91" s="82"/>
      <c r="W91" s="82"/>
      <c r="X91" s="82"/>
      <c r="Y91" s="82"/>
      <c r="Z91" s="82"/>
      <c r="AA91" s="88"/>
      <c r="AT91" s="89" t="s">
        <v>130</v>
      </c>
      <c r="AU91" s="89" t="s">
        <v>128</v>
      </c>
      <c r="AV91" s="86" t="s">
        <v>128</v>
      </c>
      <c r="AW91" s="86" t="s">
        <v>131</v>
      </c>
      <c r="AX91" s="86" t="s">
        <v>118</v>
      </c>
      <c r="AY91" s="89" t="s">
        <v>120</v>
      </c>
    </row>
    <row r="92" spans="2:64" s="17" customFormat="1" ht="31.5" customHeight="1" x14ac:dyDescent="0.25">
      <c r="B92" s="70"/>
      <c r="C92" s="71" t="s">
        <v>199</v>
      </c>
      <c r="D92" s="71" t="s">
        <v>121</v>
      </c>
      <c r="E92" s="72" t="s">
        <v>1871</v>
      </c>
      <c r="F92" s="671" t="s">
        <v>1872</v>
      </c>
      <c r="G92" s="667"/>
      <c r="H92" s="667"/>
      <c r="I92" s="667"/>
      <c r="J92" s="73" t="s">
        <v>172</v>
      </c>
      <c r="K92" s="74">
        <v>18</v>
      </c>
      <c r="L92" s="666"/>
      <c r="M92" s="667"/>
      <c r="N92" s="666">
        <f>ROUND(L92*K92,2)</f>
        <v>0</v>
      </c>
      <c r="O92" s="667"/>
      <c r="P92" s="667"/>
      <c r="Q92" s="667"/>
      <c r="R92" s="75"/>
      <c r="T92" s="76" t="s">
        <v>125</v>
      </c>
      <c r="U92" s="77" t="s">
        <v>126</v>
      </c>
      <c r="V92" s="78">
        <v>0.69499999999999995</v>
      </c>
      <c r="W92" s="78">
        <f>V92*K92</f>
        <v>12.51</v>
      </c>
      <c r="X92" s="78">
        <v>0</v>
      </c>
      <c r="Y92" s="78">
        <f>X92*K92</f>
        <v>0</v>
      </c>
      <c r="Z92" s="78">
        <v>0.23499999999999999</v>
      </c>
      <c r="AA92" s="79">
        <f>Z92*K92</f>
        <v>4.2299999999999995</v>
      </c>
      <c r="AR92" s="30" t="s">
        <v>127</v>
      </c>
      <c r="AT92" s="30" t="s">
        <v>121</v>
      </c>
      <c r="AU92" s="30" t="s">
        <v>128</v>
      </c>
      <c r="AY92" s="30" t="s">
        <v>120</v>
      </c>
      <c r="BE92" s="80">
        <f>IF(U92="základní",N92,0)</f>
        <v>0</v>
      </c>
      <c r="BF92" s="80">
        <f>IF(U92="snížená",N92,0)</f>
        <v>0</v>
      </c>
      <c r="BG92" s="80">
        <f>IF(U92="zákl. přenesená",N92,0)</f>
        <v>0</v>
      </c>
      <c r="BH92" s="80">
        <f>IF(U92="sníž. přenesená",N92,0)</f>
        <v>0</v>
      </c>
      <c r="BI92" s="80">
        <f>IF(U92="nulová",N92,0)</f>
        <v>0</v>
      </c>
      <c r="BJ92" s="30" t="s">
        <v>118</v>
      </c>
      <c r="BK92" s="80">
        <f>ROUND(L92*K92,2)</f>
        <v>0</v>
      </c>
      <c r="BL92" s="30" t="s">
        <v>127</v>
      </c>
    </row>
    <row r="93" spans="2:64" s="86" customFormat="1" ht="31.5" customHeight="1" x14ac:dyDescent="0.25">
      <c r="B93" s="81"/>
      <c r="C93" s="82"/>
      <c r="D93" s="82"/>
      <c r="E93" s="83" t="s">
        <v>125</v>
      </c>
      <c r="F93" s="661" t="s">
        <v>2642</v>
      </c>
      <c r="G93" s="662"/>
      <c r="H93" s="662"/>
      <c r="I93" s="662"/>
      <c r="J93" s="82"/>
      <c r="K93" s="84">
        <v>18</v>
      </c>
      <c r="L93" s="82"/>
      <c r="M93" s="82"/>
      <c r="N93" s="82"/>
      <c r="O93" s="82"/>
      <c r="P93" s="82"/>
      <c r="Q93" s="82"/>
      <c r="R93" s="85"/>
      <c r="T93" s="87"/>
      <c r="U93" s="82"/>
      <c r="V93" s="82"/>
      <c r="W93" s="82"/>
      <c r="X93" s="82"/>
      <c r="Y93" s="82"/>
      <c r="Z93" s="82"/>
      <c r="AA93" s="88"/>
      <c r="AT93" s="89" t="s">
        <v>130</v>
      </c>
      <c r="AU93" s="89" t="s">
        <v>128</v>
      </c>
      <c r="AV93" s="86" t="s">
        <v>128</v>
      </c>
      <c r="AW93" s="86" t="s">
        <v>131</v>
      </c>
      <c r="AX93" s="86" t="s">
        <v>118</v>
      </c>
      <c r="AY93" s="89" t="s">
        <v>120</v>
      </c>
    </row>
    <row r="94" spans="2:64" s="17" customFormat="1" ht="31.5" customHeight="1" x14ac:dyDescent="0.25">
      <c r="B94" s="70"/>
      <c r="C94" s="71" t="s">
        <v>203</v>
      </c>
      <c r="D94" s="71" t="s">
        <v>121</v>
      </c>
      <c r="E94" s="72" t="s">
        <v>1879</v>
      </c>
      <c r="F94" s="671" t="s">
        <v>1880</v>
      </c>
      <c r="G94" s="667"/>
      <c r="H94" s="667"/>
      <c r="I94" s="667"/>
      <c r="J94" s="73" t="s">
        <v>172</v>
      </c>
      <c r="K94" s="74">
        <v>18</v>
      </c>
      <c r="L94" s="666"/>
      <c r="M94" s="667"/>
      <c r="N94" s="666">
        <f>ROUND(L94*K94,2)</f>
        <v>0</v>
      </c>
      <c r="O94" s="667"/>
      <c r="P94" s="667"/>
      <c r="Q94" s="667"/>
      <c r="R94" s="75"/>
      <c r="T94" s="76" t="s">
        <v>125</v>
      </c>
      <c r="U94" s="77" t="s">
        <v>126</v>
      </c>
      <c r="V94" s="78">
        <v>6.8000000000000005E-2</v>
      </c>
      <c r="W94" s="78">
        <f>V94*K94</f>
        <v>1.2240000000000002</v>
      </c>
      <c r="X94" s="78">
        <v>0</v>
      </c>
      <c r="Y94" s="78">
        <f>X94*K94</f>
        <v>0</v>
      </c>
      <c r="Z94" s="78">
        <v>0</v>
      </c>
      <c r="AA94" s="79">
        <f>Z94*K94</f>
        <v>0</v>
      </c>
      <c r="AR94" s="30" t="s">
        <v>127</v>
      </c>
      <c r="AT94" s="30" t="s">
        <v>121</v>
      </c>
      <c r="AU94" s="30" t="s">
        <v>128</v>
      </c>
      <c r="AY94" s="30" t="s">
        <v>120</v>
      </c>
      <c r="BE94" s="80">
        <f>IF(U94="základní",N94,0)</f>
        <v>0</v>
      </c>
      <c r="BF94" s="80">
        <f>IF(U94="snížená",N94,0)</f>
        <v>0</v>
      </c>
      <c r="BG94" s="80">
        <f>IF(U94="zákl. přenesená",N94,0)</f>
        <v>0</v>
      </c>
      <c r="BH94" s="80">
        <f>IF(U94="sníž. přenesená",N94,0)</f>
        <v>0</v>
      </c>
      <c r="BI94" s="80">
        <f>IF(U94="nulová",N94,0)</f>
        <v>0</v>
      </c>
      <c r="BJ94" s="30" t="s">
        <v>118</v>
      </c>
      <c r="BK94" s="80">
        <f>ROUND(L94*K94,2)</f>
        <v>0</v>
      </c>
      <c r="BL94" s="30" t="s">
        <v>127</v>
      </c>
    </row>
    <row r="95" spans="2:64" s="86" customFormat="1" ht="22.5" customHeight="1" x14ac:dyDescent="0.25">
      <c r="B95" s="81"/>
      <c r="C95" s="82"/>
      <c r="D95" s="82"/>
      <c r="E95" s="83" t="s">
        <v>125</v>
      </c>
      <c r="F95" s="661" t="s">
        <v>2643</v>
      </c>
      <c r="G95" s="662"/>
      <c r="H95" s="662"/>
      <c r="I95" s="662"/>
      <c r="J95" s="82"/>
      <c r="K95" s="84">
        <v>18</v>
      </c>
      <c r="L95" s="82"/>
      <c r="M95" s="82"/>
      <c r="N95" s="82"/>
      <c r="O95" s="82"/>
      <c r="P95" s="82"/>
      <c r="Q95" s="82"/>
      <c r="R95" s="85"/>
      <c r="T95" s="87"/>
      <c r="U95" s="82"/>
      <c r="V95" s="82"/>
      <c r="W95" s="82"/>
      <c r="X95" s="82"/>
      <c r="Y95" s="82"/>
      <c r="Z95" s="82"/>
      <c r="AA95" s="88"/>
      <c r="AT95" s="89" t="s">
        <v>130</v>
      </c>
      <c r="AU95" s="89" t="s">
        <v>128</v>
      </c>
      <c r="AV95" s="86" t="s">
        <v>128</v>
      </c>
      <c r="AW95" s="86" t="s">
        <v>131</v>
      </c>
      <c r="AX95" s="86" t="s">
        <v>118</v>
      </c>
      <c r="AY95" s="89" t="s">
        <v>120</v>
      </c>
    </row>
    <row r="96" spans="2:64" s="17" customFormat="1" ht="31.5" customHeight="1" x14ac:dyDescent="0.25">
      <c r="B96" s="70"/>
      <c r="C96" s="71" t="s">
        <v>206</v>
      </c>
      <c r="D96" s="71" t="s">
        <v>121</v>
      </c>
      <c r="E96" s="72" t="s">
        <v>589</v>
      </c>
      <c r="F96" s="671" t="s">
        <v>590</v>
      </c>
      <c r="G96" s="667"/>
      <c r="H96" s="667"/>
      <c r="I96" s="667"/>
      <c r="J96" s="73" t="s">
        <v>191</v>
      </c>
      <c r="K96" s="74">
        <v>5.1660000000000004</v>
      </c>
      <c r="L96" s="666"/>
      <c r="M96" s="667"/>
      <c r="N96" s="666">
        <f>ROUND(L96*K96,2)</f>
        <v>0</v>
      </c>
      <c r="O96" s="667"/>
      <c r="P96" s="667"/>
      <c r="Q96" s="667"/>
      <c r="R96" s="75"/>
      <c r="T96" s="76" t="s">
        <v>125</v>
      </c>
      <c r="U96" s="77" t="s">
        <v>126</v>
      </c>
      <c r="V96" s="78">
        <v>0.03</v>
      </c>
      <c r="W96" s="78">
        <f>V96*K96</f>
        <v>0.15498000000000001</v>
      </c>
      <c r="X96" s="78">
        <v>0</v>
      </c>
      <c r="Y96" s="78">
        <f>X96*K96</f>
        <v>0</v>
      </c>
      <c r="Z96" s="78">
        <v>0</v>
      </c>
      <c r="AA96" s="79">
        <f>Z96*K96</f>
        <v>0</v>
      </c>
      <c r="AR96" s="30" t="s">
        <v>127</v>
      </c>
      <c r="AT96" s="30" t="s">
        <v>121</v>
      </c>
      <c r="AU96" s="30" t="s">
        <v>128</v>
      </c>
      <c r="AY96" s="30" t="s">
        <v>120</v>
      </c>
      <c r="BE96" s="80">
        <f>IF(U96="základní",N96,0)</f>
        <v>0</v>
      </c>
      <c r="BF96" s="80">
        <f>IF(U96="snížená",N96,0)</f>
        <v>0</v>
      </c>
      <c r="BG96" s="80">
        <f>IF(U96="zákl. přenesená",N96,0)</f>
        <v>0</v>
      </c>
      <c r="BH96" s="80">
        <f>IF(U96="sníž. přenesená",N96,0)</f>
        <v>0</v>
      </c>
      <c r="BI96" s="80">
        <f>IF(U96="nulová",N96,0)</f>
        <v>0</v>
      </c>
      <c r="BJ96" s="30" t="s">
        <v>118</v>
      </c>
      <c r="BK96" s="80">
        <f>ROUND(L96*K96,2)</f>
        <v>0</v>
      </c>
      <c r="BL96" s="30" t="s">
        <v>127</v>
      </c>
    </row>
    <row r="97" spans="2:64" s="17" customFormat="1" ht="31.5" customHeight="1" x14ac:dyDescent="0.25">
      <c r="B97" s="70"/>
      <c r="C97" s="71" t="s">
        <v>209</v>
      </c>
      <c r="D97" s="71" t="s">
        <v>121</v>
      </c>
      <c r="E97" s="72" t="s">
        <v>592</v>
      </c>
      <c r="F97" s="671" t="s">
        <v>593</v>
      </c>
      <c r="G97" s="667"/>
      <c r="H97" s="667"/>
      <c r="I97" s="667"/>
      <c r="J97" s="73" t="s">
        <v>191</v>
      </c>
      <c r="K97" s="74">
        <v>92.988</v>
      </c>
      <c r="L97" s="666"/>
      <c r="M97" s="667"/>
      <c r="N97" s="666">
        <f>ROUND(L97*K97,2)</f>
        <v>0</v>
      </c>
      <c r="O97" s="667"/>
      <c r="P97" s="667"/>
      <c r="Q97" s="667"/>
      <c r="R97" s="75"/>
      <c r="T97" s="76" t="s">
        <v>125</v>
      </c>
      <c r="U97" s="77" t="s">
        <v>126</v>
      </c>
      <c r="V97" s="78">
        <v>2E-3</v>
      </c>
      <c r="W97" s="78">
        <f>V97*K97</f>
        <v>0.185976</v>
      </c>
      <c r="X97" s="78">
        <v>0</v>
      </c>
      <c r="Y97" s="78">
        <f>X97*K97</f>
        <v>0</v>
      </c>
      <c r="Z97" s="78">
        <v>0</v>
      </c>
      <c r="AA97" s="79">
        <f>Z97*K97</f>
        <v>0</v>
      </c>
      <c r="AR97" s="30" t="s">
        <v>127</v>
      </c>
      <c r="AT97" s="30" t="s">
        <v>121</v>
      </c>
      <c r="AU97" s="30" t="s">
        <v>128</v>
      </c>
      <c r="AY97" s="30" t="s">
        <v>120</v>
      </c>
      <c r="BE97" s="80">
        <f>IF(U97="základní",N97,0)</f>
        <v>0</v>
      </c>
      <c r="BF97" s="80">
        <f>IF(U97="snížená",N97,0)</f>
        <v>0</v>
      </c>
      <c r="BG97" s="80">
        <f>IF(U97="zákl. přenesená",N97,0)</f>
        <v>0</v>
      </c>
      <c r="BH97" s="80">
        <f>IF(U97="sníž. přenesená",N97,0)</f>
        <v>0</v>
      </c>
      <c r="BI97" s="80">
        <f>IF(U97="nulová",N97,0)</f>
        <v>0</v>
      </c>
      <c r="BJ97" s="30" t="s">
        <v>118</v>
      </c>
      <c r="BK97" s="80">
        <f>ROUND(L97*K97,2)</f>
        <v>0</v>
      </c>
      <c r="BL97" s="30" t="s">
        <v>127</v>
      </c>
    </row>
    <row r="98" spans="2:64" s="86" customFormat="1" ht="22.5" customHeight="1" x14ac:dyDescent="0.25">
      <c r="B98" s="81"/>
      <c r="C98" s="82"/>
      <c r="D98" s="82"/>
      <c r="E98" s="83" t="s">
        <v>125</v>
      </c>
      <c r="F98" s="661" t="s">
        <v>2644</v>
      </c>
      <c r="G98" s="662"/>
      <c r="H98" s="662"/>
      <c r="I98" s="662"/>
      <c r="J98" s="82"/>
      <c r="K98" s="84">
        <v>92.988</v>
      </c>
      <c r="L98" s="82"/>
      <c r="M98" s="82"/>
      <c r="N98" s="82"/>
      <c r="O98" s="82"/>
      <c r="P98" s="82"/>
      <c r="Q98" s="82"/>
      <c r="R98" s="85"/>
      <c r="T98" s="87"/>
      <c r="U98" s="82"/>
      <c r="V98" s="82"/>
      <c r="W98" s="82"/>
      <c r="X98" s="82"/>
      <c r="Y98" s="82"/>
      <c r="Z98" s="82"/>
      <c r="AA98" s="88"/>
      <c r="AT98" s="89" t="s">
        <v>130</v>
      </c>
      <c r="AU98" s="89" t="s">
        <v>128</v>
      </c>
      <c r="AV98" s="86" t="s">
        <v>128</v>
      </c>
      <c r="AW98" s="86" t="s">
        <v>131</v>
      </c>
      <c r="AX98" s="86" t="s">
        <v>118</v>
      </c>
      <c r="AY98" s="89" t="s">
        <v>120</v>
      </c>
    </row>
    <row r="99" spans="2:64" s="17" customFormat="1" ht="31.5" customHeight="1" x14ac:dyDescent="0.25">
      <c r="B99" s="70"/>
      <c r="C99" s="71" t="s">
        <v>212</v>
      </c>
      <c r="D99" s="71" t="s">
        <v>121</v>
      </c>
      <c r="E99" s="72" t="s">
        <v>611</v>
      </c>
      <c r="F99" s="671" t="s">
        <v>612</v>
      </c>
      <c r="G99" s="667"/>
      <c r="H99" s="667"/>
      <c r="I99" s="667"/>
      <c r="J99" s="73" t="s">
        <v>191</v>
      </c>
      <c r="K99" s="74">
        <v>5.1660000000000004</v>
      </c>
      <c r="L99" s="666"/>
      <c r="M99" s="667"/>
      <c r="N99" s="666">
        <f>ROUND(L99*K99,2)</f>
        <v>0</v>
      </c>
      <c r="O99" s="667"/>
      <c r="P99" s="667"/>
      <c r="Q99" s="667"/>
      <c r="R99" s="75"/>
      <c r="T99" s="76" t="s">
        <v>125</v>
      </c>
      <c r="U99" s="77" t="s">
        <v>126</v>
      </c>
      <c r="V99" s="78">
        <v>0</v>
      </c>
      <c r="W99" s="78">
        <f>V99*K99</f>
        <v>0</v>
      </c>
      <c r="X99" s="78">
        <v>0</v>
      </c>
      <c r="Y99" s="78">
        <f>X99*K99</f>
        <v>0</v>
      </c>
      <c r="Z99" s="78">
        <v>0</v>
      </c>
      <c r="AA99" s="79">
        <f>Z99*K99</f>
        <v>0</v>
      </c>
      <c r="AR99" s="30" t="s">
        <v>127</v>
      </c>
      <c r="AT99" s="30" t="s">
        <v>121</v>
      </c>
      <c r="AU99" s="30" t="s">
        <v>128</v>
      </c>
      <c r="AY99" s="30" t="s">
        <v>120</v>
      </c>
      <c r="BE99" s="80">
        <f>IF(U99="základní",N99,0)</f>
        <v>0</v>
      </c>
      <c r="BF99" s="80">
        <f>IF(U99="snížená",N99,0)</f>
        <v>0</v>
      </c>
      <c r="BG99" s="80">
        <f>IF(U99="zákl. přenesená",N99,0)</f>
        <v>0</v>
      </c>
      <c r="BH99" s="80">
        <f>IF(U99="sníž. přenesená",N99,0)</f>
        <v>0</v>
      </c>
      <c r="BI99" s="80">
        <f>IF(U99="nulová",N99,0)</f>
        <v>0</v>
      </c>
      <c r="BJ99" s="30" t="s">
        <v>118</v>
      </c>
      <c r="BK99" s="80">
        <f>ROUND(L99*K99,2)</f>
        <v>0</v>
      </c>
      <c r="BL99" s="30" t="s">
        <v>127</v>
      </c>
    </row>
    <row r="100" spans="2:64" s="62" customFormat="1" ht="29.85" customHeight="1" x14ac:dyDescent="0.3">
      <c r="B100" s="58"/>
      <c r="C100" s="59"/>
      <c r="D100" s="69" t="s">
        <v>85</v>
      </c>
      <c r="E100" s="69"/>
      <c r="F100" s="69"/>
      <c r="G100" s="69"/>
      <c r="H100" s="69"/>
      <c r="I100" s="69"/>
      <c r="J100" s="69"/>
      <c r="K100" s="69"/>
      <c r="L100" s="69"/>
      <c r="M100" s="69"/>
      <c r="N100" s="657">
        <f>BK100</f>
        <v>0</v>
      </c>
      <c r="O100" s="658"/>
      <c r="P100" s="658"/>
      <c r="Q100" s="658"/>
      <c r="R100" s="61"/>
      <c r="T100" s="63"/>
      <c r="U100" s="59"/>
      <c r="V100" s="59"/>
      <c r="W100" s="64">
        <f>W101</f>
        <v>1.5539529999999999</v>
      </c>
      <c r="X100" s="59"/>
      <c r="Y100" s="64">
        <f>Y101</f>
        <v>0</v>
      </c>
      <c r="Z100" s="59"/>
      <c r="AA100" s="65">
        <f>AA101</f>
        <v>0</v>
      </c>
      <c r="AR100" s="66" t="s">
        <v>118</v>
      </c>
      <c r="AT100" s="67" t="s">
        <v>117</v>
      </c>
      <c r="AU100" s="67" t="s">
        <v>118</v>
      </c>
      <c r="AY100" s="66" t="s">
        <v>120</v>
      </c>
      <c r="BK100" s="68">
        <f>BK101</f>
        <v>0</v>
      </c>
    </row>
    <row r="101" spans="2:64" s="17" customFormat="1" ht="31.5" customHeight="1" x14ac:dyDescent="0.25">
      <c r="B101" s="70"/>
      <c r="C101" s="71" t="s">
        <v>215</v>
      </c>
      <c r="D101" s="71" t="s">
        <v>121</v>
      </c>
      <c r="E101" s="72" t="s">
        <v>2645</v>
      </c>
      <c r="F101" s="671" t="s">
        <v>2646</v>
      </c>
      <c r="G101" s="667"/>
      <c r="H101" s="667"/>
      <c r="I101" s="667"/>
      <c r="J101" s="73" t="s">
        <v>191</v>
      </c>
      <c r="K101" s="74">
        <v>4.8109999999999999</v>
      </c>
      <c r="L101" s="666"/>
      <c r="M101" s="667"/>
      <c r="N101" s="666">
        <f>ROUND(L101*K101,2)</f>
        <v>0</v>
      </c>
      <c r="O101" s="667"/>
      <c r="P101" s="667"/>
      <c r="Q101" s="667"/>
      <c r="R101" s="75"/>
      <c r="T101" s="76" t="s">
        <v>125</v>
      </c>
      <c r="U101" s="129" t="s">
        <v>126</v>
      </c>
      <c r="V101" s="130">
        <v>0.32300000000000001</v>
      </c>
      <c r="W101" s="130">
        <f>V101*K101</f>
        <v>1.5539529999999999</v>
      </c>
      <c r="X101" s="130">
        <v>0</v>
      </c>
      <c r="Y101" s="130">
        <f>X101*K101</f>
        <v>0</v>
      </c>
      <c r="Z101" s="130">
        <v>0</v>
      </c>
      <c r="AA101" s="131">
        <f>Z101*K101</f>
        <v>0</v>
      </c>
      <c r="AR101" s="30" t="s">
        <v>127</v>
      </c>
      <c r="AT101" s="30" t="s">
        <v>121</v>
      </c>
      <c r="AU101" s="30" t="s">
        <v>128</v>
      </c>
      <c r="AY101" s="30" t="s">
        <v>120</v>
      </c>
      <c r="BE101" s="80">
        <f>IF(U101="základní",N101,0)</f>
        <v>0</v>
      </c>
      <c r="BF101" s="80">
        <f>IF(U101="snížená",N101,0)</f>
        <v>0</v>
      </c>
      <c r="BG101" s="80">
        <f>IF(U101="zákl. přenesená",N101,0)</f>
        <v>0</v>
      </c>
      <c r="BH101" s="80">
        <f>IF(U101="sníž. přenesená",N101,0)</f>
        <v>0</v>
      </c>
      <c r="BI101" s="80">
        <f>IF(U101="nulová",N101,0)</f>
        <v>0</v>
      </c>
      <c r="BJ101" s="30" t="s">
        <v>118</v>
      </c>
      <c r="BK101" s="80">
        <f>ROUND(L101*K101,2)</f>
        <v>0</v>
      </c>
      <c r="BL101" s="30" t="s">
        <v>127</v>
      </c>
    </row>
    <row r="102" spans="2:64" s="17" customFormat="1" ht="6.95" customHeight="1" x14ac:dyDescent="0.25">
      <c r="B102" s="41"/>
      <c r="C102" s="42"/>
      <c r="D102" s="42"/>
      <c r="E102" s="42"/>
      <c r="F102" s="42"/>
      <c r="G102" s="42"/>
      <c r="H102" s="42"/>
      <c r="I102" s="42"/>
      <c r="J102" s="42"/>
      <c r="K102" s="42"/>
      <c r="L102" s="42"/>
      <c r="M102" s="42"/>
      <c r="N102" s="42"/>
      <c r="O102" s="42"/>
      <c r="P102" s="42"/>
      <c r="Q102" s="42"/>
      <c r="R102" s="43"/>
    </row>
  </sheetData>
  <mergeCells count="133">
    <mergeCell ref="C2:Q2"/>
    <mergeCell ref="F4:P4"/>
    <mergeCell ref="F5:P5"/>
    <mergeCell ref="F6:P6"/>
    <mergeCell ref="M8:P8"/>
    <mergeCell ref="M10:Q10"/>
    <mergeCell ref="N18:Q18"/>
    <mergeCell ref="N19:Q19"/>
    <mergeCell ref="N20:Q20"/>
    <mergeCell ref="N21:Q21"/>
    <mergeCell ref="C27:Q27"/>
    <mergeCell ref="F29:P29"/>
    <mergeCell ref="M11:Q11"/>
    <mergeCell ref="C13:G13"/>
    <mergeCell ref="N13:Q13"/>
    <mergeCell ref="N15:Q15"/>
    <mergeCell ref="N16:Q16"/>
    <mergeCell ref="N17:Q17"/>
    <mergeCell ref="N39:Q39"/>
    <mergeCell ref="N40:Q40"/>
    <mergeCell ref="N41:Q41"/>
    <mergeCell ref="F42:I42"/>
    <mergeCell ref="L42:M42"/>
    <mergeCell ref="N42:Q42"/>
    <mergeCell ref="F30:P30"/>
    <mergeCell ref="F31:P31"/>
    <mergeCell ref="M33:P33"/>
    <mergeCell ref="M35:Q35"/>
    <mergeCell ref="M36:Q36"/>
    <mergeCell ref="F38:I38"/>
    <mergeCell ref="L38:M38"/>
    <mergeCell ref="N38:Q38"/>
    <mergeCell ref="N47:Q47"/>
    <mergeCell ref="F48:I48"/>
    <mergeCell ref="F49:I49"/>
    <mergeCell ref="L49:M49"/>
    <mergeCell ref="N49:Q49"/>
    <mergeCell ref="F50:I50"/>
    <mergeCell ref="F43:I43"/>
    <mergeCell ref="F44:I44"/>
    <mergeCell ref="F45:I45"/>
    <mergeCell ref="F46:I46"/>
    <mergeCell ref="F47:I47"/>
    <mergeCell ref="L47:M47"/>
    <mergeCell ref="F55:I55"/>
    <mergeCell ref="F56:I56"/>
    <mergeCell ref="F57:I57"/>
    <mergeCell ref="F58:I58"/>
    <mergeCell ref="L58:M58"/>
    <mergeCell ref="N58:Q58"/>
    <mergeCell ref="F51:I51"/>
    <mergeCell ref="F52:I52"/>
    <mergeCell ref="F53:I53"/>
    <mergeCell ref="L53:M53"/>
    <mergeCell ref="N53:Q53"/>
    <mergeCell ref="F54:I54"/>
    <mergeCell ref="N64:Q64"/>
    <mergeCell ref="F65:I65"/>
    <mergeCell ref="F66:I66"/>
    <mergeCell ref="L66:M66"/>
    <mergeCell ref="N66:Q66"/>
    <mergeCell ref="F59:I59"/>
    <mergeCell ref="F60:I60"/>
    <mergeCell ref="L60:M60"/>
    <mergeCell ref="N60:Q60"/>
    <mergeCell ref="F61:I61"/>
    <mergeCell ref="F62:I62"/>
    <mergeCell ref="L62:M62"/>
    <mergeCell ref="N62:Q62"/>
    <mergeCell ref="F67:I67"/>
    <mergeCell ref="F68:I68"/>
    <mergeCell ref="F69:I69"/>
    <mergeCell ref="F70:I70"/>
    <mergeCell ref="F71:I71"/>
    <mergeCell ref="F72:I72"/>
    <mergeCell ref="F63:I63"/>
    <mergeCell ref="F64:I64"/>
    <mergeCell ref="L64:M64"/>
    <mergeCell ref="F77:I77"/>
    <mergeCell ref="F78:I78"/>
    <mergeCell ref="L78:M78"/>
    <mergeCell ref="N78:Q78"/>
    <mergeCell ref="F79:I79"/>
    <mergeCell ref="N80:Q80"/>
    <mergeCell ref="L72:M72"/>
    <mergeCell ref="N72:Q72"/>
    <mergeCell ref="F73:I73"/>
    <mergeCell ref="F74:I74"/>
    <mergeCell ref="F75:I75"/>
    <mergeCell ref="F76:I76"/>
    <mergeCell ref="L76:M76"/>
    <mergeCell ref="N76:Q76"/>
    <mergeCell ref="F85:I85"/>
    <mergeCell ref="F86:I86"/>
    <mergeCell ref="L86:M86"/>
    <mergeCell ref="N86:Q86"/>
    <mergeCell ref="F87:I87"/>
    <mergeCell ref="N88:Q88"/>
    <mergeCell ref="F81:I81"/>
    <mergeCell ref="L81:M81"/>
    <mergeCell ref="N81:Q81"/>
    <mergeCell ref="F82:I82"/>
    <mergeCell ref="N83:Q83"/>
    <mergeCell ref="F84:I84"/>
    <mergeCell ref="L84:M84"/>
    <mergeCell ref="N84:Q84"/>
    <mergeCell ref="F93:I93"/>
    <mergeCell ref="F94:I94"/>
    <mergeCell ref="L94:M94"/>
    <mergeCell ref="N94:Q94"/>
    <mergeCell ref="F95:I95"/>
    <mergeCell ref="F96:I96"/>
    <mergeCell ref="L96:M96"/>
    <mergeCell ref="N96:Q96"/>
    <mergeCell ref="F89:I89"/>
    <mergeCell ref="L89:M89"/>
    <mergeCell ref="N89:Q89"/>
    <mergeCell ref="F90:I90"/>
    <mergeCell ref="F91:I91"/>
    <mergeCell ref="F92:I92"/>
    <mergeCell ref="L92:M92"/>
    <mergeCell ref="N92:Q92"/>
    <mergeCell ref="N100:Q100"/>
    <mergeCell ref="F101:I101"/>
    <mergeCell ref="L101:M101"/>
    <mergeCell ref="N101:Q101"/>
    <mergeCell ref="F97:I97"/>
    <mergeCell ref="L97:M97"/>
    <mergeCell ref="N97:Q97"/>
    <mergeCell ref="F98:I98"/>
    <mergeCell ref="F99:I99"/>
    <mergeCell ref="L99:M99"/>
    <mergeCell ref="N99:Q99"/>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2:BM140"/>
  <sheetViews>
    <sheetView showGridLines="0" workbookViewId="0">
      <pane ySplit="1" topLeftCell="A2" activePane="bottomLeft" state="frozen"/>
      <selection pane="bottomLeft" activeCell="S10" sqref="S10"/>
    </sheetView>
  </sheetViews>
  <sheetFormatPr defaultRowHeight="13.5" x14ac:dyDescent="0.3"/>
  <cols>
    <col min="1" max="1" width="7.140625" style="472" customWidth="1"/>
    <col min="2" max="2" width="1.42578125" style="472" customWidth="1"/>
    <col min="3" max="3" width="3.5703125" style="472" customWidth="1"/>
    <col min="4" max="4" width="3.7109375" style="472" customWidth="1"/>
    <col min="5" max="5" width="14.7109375" style="472" customWidth="1"/>
    <col min="6" max="7" width="9.5703125" style="472" customWidth="1"/>
    <col min="8" max="8" width="10.7109375" style="472" customWidth="1"/>
    <col min="9" max="9" width="6" style="472" customWidth="1"/>
    <col min="10" max="10" width="4.42578125" style="472" customWidth="1"/>
    <col min="11" max="11" width="9.85546875" style="472" customWidth="1"/>
    <col min="12" max="12" width="10.28515625" style="472" customWidth="1"/>
    <col min="13" max="14" width="5.140625" style="472" customWidth="1"/>
    <col min="15" max="15" width="1.7109375" style="472" customWidth="1"/>
    <col min="16" max="16" width="10.7109375" style="472" customWidth="1"/>
    <col min="17" max="17" width="3.5703125" style="472" customWidth="1"/>
    <col min="18" max="18" width="1.42578125" style="472" customWidth="1"/>
    <col min="19" max="19" width="7" style="472" customWidth="1"/>
    <col min="20" max="20" width="25.42578125" style="472" hidden="1" customWidth="1"/>
    <col min="21" max="21" width="14" style="472" hidden="1" customWidth="1"/>
    <col min="22" max="22" width="10.5703125" style="472" hidden="1" customWidth="1"/>
    <col min="23" max="23" width="14" style="472" hidden="1" customWidth="1"/>
    <col min="24" max="24" width="10.42578125" style="472" hidden="1" customWidth="1"/>
    <col min="25" max="25" width="12.85546875" style="472" hidden="1" customWidth="1"/>
    <col min="26" max="26" width="9.42578125" style="472" hidden="1" customWidth="1"/>
    <col min="27" max="27" width="12.85546875" style="472" hidden="1" customWidth="1"/>
    <col min="28" max="28" width="14" style="472" hidden="1" customWidth="1"/>
    <col min="29" max="29" width="9.42578125" style="472" customWidth="1"/>
    <col min="30" max="30" width="12.85546875" style="472" customWidth="1"/>
    <col min="31" max="31" width="14" style="472" customWidth="1"/>
    <col min="32" max="43" width="9.140625" style="472"/>
    <col min="44" max="62" width="8" style="472" hidden="1" customWidth="1"/>
    <col min="63" max="63" width="11" style="472" customWidth="1"/>
    <col min="64" max="64" width="9.7109375" style="472" customWidth="1"/>
    <col min="65" max="256" width="9.140625" style="472"/>
    <col min="257" max="257" width="7.140625" style="472" customWidth="1"/>
    <col min="258" max="258" width="1.42578125" style="472" customWidth="1"/>
    <col min="259" max="259" width="3.5703125" style="472" customWidth="1"/>
    <col min="260" max="260" width="3.7109375" style="472" customWidth="1"/>
    <col min="261" max="261" width="14.7109375" style="472" customWidth="1"/>
    <col min="262" max="263" width="9.5703125" style="472" customWidth="1"/>
    <col min="264" max="264" width="10.7109375" style="472" customWidth="1"/>
    <col min="265" max="265" width="6" style="472" customWidth="1"/>
    <col min="266" max="266" width="4.42578125" style="472" customWidth="1"/>
    <col min="267" max="267" width="9.85546875" style="472" customWidth="1"/>
    <col min="268" max="268" width="10.28515625" style="472" customWidth="1"/>
    <col min="269" max="270" width="5.140625" style="472" customWidth="1"/>
    <col min="271" max="271" width="1.7109375" style="472" customWidth="1"/>
    <col min="272" max="272" width="10.7109375" style="472" customWidth="1"/>
    <col min="273" max="273" width="3.5703125" style="472" customWidth="1"/>
    <col min="274" max="274" width="1.42578125" style="472" customWidth="1"/>
    <col min="275" max="275" width="7" style="472" customWidth="1"/>
    <col min="276" max="284" width="0" style="472" hidden="1" customWidth="1"/>
    <col min="285" max="285" width="9.42578125" style="472" customWidth="1"/>
    <col min="286" max="286" width="12.85546875" style="472" customWidth="1"/>
    <col min="287" max="287" width="14" style="472" customWidth="1"/>
    <col min="288" max="299" width="9.140625" style="472"/>
    <col min="300" max="320" width="0" style="472" hidden="1" customWidth="1"/>
    <col min="321" max="512" width="9.140625" style="472"/>
    <col min="513" max="513" width="7.140625" style="472" customWidth="1"/>
    <col min="514" max="514" width="1.42578125" style="472" customWidth="1"/>
    <col min="515" max="515" width="3.5703125" style="472" customWidth="1"/>
    <col min="516" max="516" width="3.7109375" style="472" customWidth="1"/>
    <col min="517" max="517" width="14.7109375" style="472" customWidth="1"/>
    <col min="518" max="519" width="9.5703125" style="472" customWidth="1"/>
    <col min="520" max="520" width="10.7109375" style="472" customWidth="1"/>
    <col min="521" max="521" width="6" style="472" customWidth="1"/>
    <col min="522" max="522" width="4.42578125" style="472" customWidth="1"/>
    <col min="523" max="523" width="9.85546875" style="472" customWidth="1"/>
    <col min="524" max="524" width="10.28515625" style="472" customWidth="1"/>
    <col min="525" max="526" width="5.140625" style="472" customWidth="1"/>
    <col min="527" max="527" width="1.7109375" style="472" customWidth="1"/>
    <col min="528" max="528" width="10.7109375" style="472" customWidth="1"/>
    <col min="529" max="529" width="3.5703125" style="472" customWidth="1"/>
    <col min="530" max="530" width="1.42578125" style="472" customWidth="1"/>
    <col min="531" max="531" width="7" style="472" customWidth="1"/>
    <col min="532" max="540" width="0" style="472" hidden="1" customWidth="1"/>
    <col min="541" max="541" width="9.42578125" style="472" customWidth="1"/>
    <col min="542" max="542" width="12.85546875" style="472" customWidth="1"/>
    <col min="543" max="543" width="14" style="472" customWidth="1"/>
    <col min="544" max="555" width="9.140625" style="472"/>
    <col min="556" max="576" width="0" style="472" hidden="1" customWidth="1"/>
    <col min="577" max="768" width="9.140625" style="472"/>
    <col min="769" max="769" width="7.140625" style="472" customWidth="1"/>
    <col min="770" max="770" width="1.42578125" style="472" customWidth="1"/>
    <col min="771" max="771" width="3.5703125" style="472" customWidth="1"/>
    <col min="772" max="772" width="3.7109375" style="472" customWidth="1"/>
    <col min="773" max="773" width="14.7109375" style="472" customWidth="1"/>
    <col min="774" max="775" width="9.5703125" style="472" customWidth="1"/>
    <col min="776" max="776" width="10.7109375" style="472" customWidth="1"/>
    <col min="777" max="777" width="6" style="472" customWidth="1"/>
    <col min="778" max="778" width="4.42578125" style="472" customWidth="1"/>
    <col min="779" max="779" width="9.85546875" style="472" customWidth="1"/>
    <col min="780" max="780" width="10.28515625" style="472" customWidth="1"/>
    <col min="781" max="782" width="5.140625" style="472" customWidth="1"/>
    <col min="783" max="783" width="1.7109375" style="472" customWidth="1"/>
    <col min="784" max="784" width="10.7109375" style="472" customWidth="1"/>
    <col min="785" max="785" width="3.5703125" style="472" customWidth="1"/>
    <col min="786" max="786" width="1.42578125" style="472" customWidth="1"/>
    <col min="787" max="787" width="7" style="472" customWidth="1"/>
    <col min="788" max="796" width="0" style="472" hidden="1" customWidth="1"/>
    <col min="797" max="797" width="9.42578125" style="472" customWidth="1"/>
    <col min="798" max="798" width="12.85546875" style="472" customWidth="1"/>
    <col min="799" max="799" width="14" style="472" customWidth="1"/>
    <col min="800" max="811" width="9.140625" style="472"/>
    <col min="812" max="832" width="0" style="472" hidden="1" customWidth="1"/>
    <col min="833" max="1024" width="9.140625" style="472"/>
    <col min="1025" max="1025" width="7.140625" style="472" customWidth="1"/>
    <col min="1026" max="1026" width="1.42578125" style="472" customWidth="1"/>
    <col min="1027" max="1027" width="3.5703125" style="472" customWidth="1"/>
    <col min="1028" max="1028" width="3.7109375" style="472" customWidth="1"/>
    <col min="1029" max="1029" width="14.7109375" style="472" customWidth="1"/>
    <col min="1030" max="1031" width="9.5703125" style="472" customWidth="1"/>
    <col min="1032" max="1032" width="10.7109375" style="472" customWidth="1"/>
    <col min="1033" max="1033" width="6" style="472" customWidth="1"/>
    <col min="1034" max="1034" width="4.42578125" style="472" customWidth="1"/>
    <col min="1035" max="1035" width="9.85546875" style="472" customWidth="1"/>
    <col min="1036" max="1036" width="10.28515625" style="472" customWidth="1"/>
    <col min="1037" max="1038" width="5.140625" style="472" customWidth="1"/>
    <col min="1039" max="1039" width="1.7109375" style="472" customWidth="1"/>
    <col min="1040" max="1040" width="10.7109375" style="472" customWidth="1"/>
    <col min="1041" max="1041" width="3.5703125" style="472" customWidth="1"/>
    <col min="1042" max="1042" width="1.42578125" style="472" customWidth="1"/>
    <col min="1043" max="1043" width="7" style="472" customWidth="1"/>
    <col min="1044" max="1052" width="0" style="472" hidden="1" customWidth="1"/>
    <col min="1053" max="1053" width="9.42578125" style="472" customWidth="1"/>
    <col min="1054" max="1054" width="12.85546875" style="472" customWidth="1"/>
    <col min="1055" max="1055" width="14" style="472" customWidth="1"/>
    <col min="1056" max="1067" width="9.140625" style="472"/>
    <col min="1068" max="1088" width="0" style="472" hidden="1" customWidth="1"/>
    <col min="1089" max="1280" width="9.140625" style="472"/>
    <col min="1281" max="1281" width="7.140625" style="472" customWidth="1"/>
    <col min="1282" max="1282" width="1.42578125" style="472" customWidth="1"/>
    <col min="1283" max="1283" width="3.5703125" style="472" customWidth="1"/>
    <col min="1284" max="1284" width="3.7109375" style="472" customWidth="1"/>
    <col min="1285" max="1285" width="14.7109375" style="472" customWidth="1"/>
    <col min="1286" max="1287" width="9.5703125" style="472" customWidth="1"/>
    <col min="1288" max="1288" width="10.7109375" style="472" customWidth="1"/>
    <col min="1289" max="1289" width="6" style="472" customWidth="1"/>
    <col min="1290" max="1290" width="4.42578125" style="472" customWidth="1"/>
    <col min="1291" max="1291" width="9.85546875" style="472" customWidth="1"/>
    <col min="1292" max="1292" width="10.28515625" style="472" customWidth="1"/>
    <col min="1293" max="1294" width="5.140625" style="472" customWidth="1"/>
    <col min="1295" max="1295" width="1.7109375" style="472" customWidth="1"/>
    <col min="1296" max="1296" width="10.7109375" style="472" customWidth="1"/>
    <col min="1297" max="1297" width="3.5703125" style="472" customWidth="1"/>
    <col min="1298" max="1298" width="1.42578125" style="472" customWidth="1"/>
    <col min="1299" max="1299" width="7" style="472" customWidth="1"/>
    <col min="1300" max="1308" width="0" style="472" hidden="1" customWidth="1"/>
    <col min="1309" max="1309" width="9.42578125" style="472" customWidth="1"/>
    <col min="1310" max="1310" width="12.85546875" style="472" customWidth="1"/>
    <col min="1311" max="1311" width="14" style="472" customWidth="1"/>
    <col min="1312" max="1323" width="9.140625" style="472"/>
    <col min="1324" max="1344" width="0" style="472" hidden="1" customWidth="1"/>
    <col min="1345" max="1536" width="9.140625" style="472"/>
    <col min="1537" max="1537" width="7.140625" style="472" customWidth="1"/>
    <col min="1538" max="1538" width="1.42578125" style="472" customWidth="1"/>
    <col min="1539" max="1539" width="3.5703125" style="472" customWidth="1"/>
    <col min="1540" max="1540" width="3.7109375" style="472" customWidth="1"/>
    <col min="1541" max="1541" width="14.7109375" style="472" customWidth="1"/>
    <col min="1542" max="1543" width="9.5703125" style="472" customWidth="1"/>
    <col min="1544" max="1544" width="10.7109375" style="472" customWidth="1"/>
    <col min="1545" max="1545" width="6" style="472" customWidth="1"/>
    <col min="1546" max="1546" width="4.42578125" style="472" customWidth="1"/>
    <col min="1547" max="1547" width="9.85546875" style="472" customWidth="1"/>
    <col min="1548" max="1548" width="10.28515625" style="472" customWidth="1"/>
    <col min="1549" max="1550" width="5.140625" style="472" customWidth="1"/>
    <col min="1551" max="1551" width="1.7109375" style="472" customWidth="1"/>
    <col min="1552" max="1552" width="10.7109375" style="472" customWidth="1"/>
    <col min="1553" max="1553" width="3.5703125" style="472" customWidth="1"/>
    <col min="1554" max="1554" width="1.42578125" style="472" customWidth="1"/>
    <col min="1555" max="1555" width="7" style="472" customWidth="1"/>
    <col min="1556" max="1564" width="0" style="472" hidden="1" customWidth="1"/>
    <col min="1565" max="1565" width="9.42578125" style="472" customWidth="1"/>
    <col min="1566" max="1566" width="12.85546875" style="472" customWidth="1"/>
    <col min="1567" max="1567" width="14" style="472" customWidth="1"/>
    <col min="1568" max="1579" width="9.140625" style="472"/>
    <col min="1580" max="1600" width="0" style="472" hidden="1" customWidth="1"/>
    <col min="1601" max="1792" width="9.140625" style="472"/>
    <col min="1793" max="1793" width="7.140625" style="472" customWidth="1"/>
    <col min="1794" max="1794" width="1.42578125" style="472" customWidth="1"/>
    <col min="1795" max="1795" width="3.5703125" style="472" customWidth="1"/>
    <col min="1796" max="1796" width="3.7109375" style="472" customWidth="1"/>
    <col min="1797" max="1797" width="14.7109375" style="472" customWidth="1"/>
    <col min="1798" max="1799" width="9.5703125" style="472" customWidth="1"/>
    <col min="1800" max="1800" width="10.7109375" style="472" customWidth="1"/>
    <col min="1801" max="1801" width="6" style="472" customWidth="1"/>
    <col min="1802" max="1802" width="4.42578125" style="472" customWidth="1"/>
    <col min="1803" max="1803" width="9.85546875" style="472" customWidth="1"/>
    <col min="1804" max="1804" width="10.28515625" style="472" customWidth="1"/>
    <col min="1805" max="1806" width="5.140625" style="472" customWidth="1"/>
    <col min="1807" max="1807" width="1.7109375" style="472" customWidth="1"/>
    <col min="1808" max="1808" width="10.7109375" style="472" customWidth="1"/>
    <col min="1809" max="1809" width="3.5703125" style="472" customWidth="1"/>
    <col min="1810" max="1810" width="1.42578125" style="472" customWidth="1"/>
    <col min="1811" max="1811" width="7" style="472" customWidth="1"/>
    <col min="1812" max="1820" width="0" style="472" hidden="1" customWidth="1"/>
    <col min="1821" max="1821" width="9.42578125" style="472" customWidth="1"/>
    <col min="1822" max="1822" width="12.85546875" style="472" customWidth="1"/>
    <col min="1823" max="1823" width="14" style="472" customWidth="1"/>
    <col min="1824" max="1835" width="9.140625" style="472"/>
    <col min="1836" max="1856" width="0" style="472" hidden="1" customWidth="1"/>
    <col min="1857" max="2048" width="9.140625" style="472"/>
    <col min="2049" max="2049" width="7.140625" style="472" customWidth="1"/>
    <col min="2050" max="2050" width="1.42578125" style="472" customWidth="1"/>
    <col min="2051" max="2051" width="3.5703125" style="472" customWidth="1"/>
    <col min="2052" max="2052" width="3.7109375" style="472" customWidth="1"/>
    <col min="2053" max="2053" width="14.7109375" style="472" customWidth="1"/>
    <col min="2054" max="2055" width="9.5703125" style="472" customWidth="1"/>
    <col min="2056" max="2056" width="10.7109375" style="472" customWidth="1"/>
    <col min="2057" max="2057" width="6" style="472" customWidth="1"/>
    <col min="2058" max="2058" width="4.42578125" style="472" customWidth="1"/>
    <col min="2059" max="2059" width="9.85546875" style="472" customWidth="1"/>
    <col min="2060" max="2060" width="10.28515625" style="472" customWidth="1"/>
    <col min="2061" max="2062" width="5.140625" style="472" customWidth="1"/>
    <col min="2063" max="2063" width="1.7109375" style="472" customWidth="1"/>
    <col min="2064" max="2064" width="10.7109375" style="472" customWidth="1"/>
    <col min="2065" max="2065" width="3.5703125" style="472" customWidth="1"/>
    <col min="2066" max="2066" width="1.42578125" style="472" customWidth="1"/>
    <col min="2067" max="2067" width="7" style="472" customWidth="1"/>
    <col min="2068" max="2076" width="0" style="472" hidden="1" customWidth="1"/>
    <col min="2077" max="2077" width="9.42578125" style="472" customWidth="1"/>
    <col min="2078" max="2078" width="12.85546875" style="472" customWidth="1"/>
    <col min="2079" max="2079" width="14" style="472" customWidth="1"/>
    <col min="2080" max="2091" width="9.140625" style="472"/>
    <col min="2092" max="2112" width="0" style="472" hidden="1" customWidth="1"/>
    <col min="2113" max="2304" width="9.140625" style="472"/>
    <col min="2305" max="2305" width="7.140625" style="472" customWidth="1"/>
    <col min="2306" max="2306" width="1.42578125" style="472" customWidth="1"/>
    <col min="2307" max="2307" width="3.5703125" style="472" customWidth="1"/>
    <col min="2308" max="2308" width="3.7109375" style="472" customWidth="1"/>
    <col min="2309" max="2309" width="14.7109375" style="472" customWidth="1"/>
    <col min="2310" max="2311" width="9.5703125" style="472" customWidth="1"/>
    <col min="2312" max="2312" width="10.7109375" style="472" customWidth="1"/>
    <col min="2313" max="2313" width="6" style="472" customWidth="1"/>
    <col min="2314" max="2314" width="4.42578125" style="472" customWidth="1"/>
    <col min="2315" max="2315" width="9.85546875" style="472" customWidth="1"/>
    <col min="2316" max="2316" width="10.28515625" style="472" customWidth="1"/>
    <col min="2317" max="2318" width="5.140625" style="472" customWidth="1"/>
    <col min="2319" max="2319" width="1.7109375" style="472" customWidth="1"/>
    <col min="2320" max="2320" width="10.7109375" style="472" customWidth="1"/>
    <col min="2321" max="2321" width="3.5703125" style="472" customWidth="1"/>
    <col min="2322" max="2322" width="1.42578125" style="472" customWidth="1"/>
    <col min="2323" max="2323" width="7" style="472" customWidth="1"/>
    <col min="2324" max="2332" width="0" style="472" hidden="1" customWidth="1"/>
    <col min="2333" max="2333" width="9.42578125" style="472" customWidth="1"/>
    <col min="2334" max="2334" width="12.85546875" style="472" customWidth="1"/>
    <col min="2335" max="2335" width="14" style="472" customWidth="1"/>
    <col min="2336" max="2347" width="9.140625" style="472"/>
    <col min="2348" max="2368" width="0" style="472" hidden="1" customWidth="1"/>
    <col min="2369" max="2560" width="9.140625" style="472"/>
    <col min="2561" max="2561" width="7.140625" style="472" customWidth="1"/>
    <col min="2562" max="2562" width="1.42578125" style="472" customWidth="1"/>
    <col min="2563" max="2563" width="3.5703125" style="472" customWidth="1"/>
    <col min="2564" max="2564" width="3.7109375" style="472" customWidth="1"/>
    <col min="2565" max="2565" width="14.7109375" style="472" customWidth="1"/>
    <col min="2566" max="2567" width="9.5703125" style="472" customWidth="1"/>
    <col min="2568" max="2568" width="10.7109375" style="472" customWidth="1"/>
    <col min="2569" max="2569" width="6" style="472" customWidth="1"/>
    <col min="2570" max="2570" width="4.42578125" style="472" customWidth="1"/>
    <col min="2571" max="2571" width="9.85546875" style="472" customWidth="1"/>
    <col min="2572" max="2572" width="10.28515625" style="472" customWidth="1"/>
    <col min="2573" max="2574" width="5.140625" style="472" customWidth="1"/>
    <col min="2575" max="2575" width="1.7109375" style="472" customWidth="1"/>
    <col min="2576" max="2576" width="10.7109375" style="472" customWidth="1"/>
    <col min="2577" max="2577" width="3.5703125" style="472" customWidth="1"/>
    <col min="2578" max="2578" width="1.42578125" style="472" customWidth="1"/>
    <col min="2579" max="2579" width="7" style="472" customWidth="1"/>
    <col min="2580" max="2588" width="0" style="472" hidden="1" customWidth="1"/>
    <col min="2589" max="2589" width="9.42578125" style="472" customWidth="1"/>
    <col min="2590" max="2590" width="12.85546875" style="472" customWidth="1"/>
    <col min="2591" max="2591" width="14" style="472" customWidth="1"/>
    <col min="2592" max="2603" width="9.140625" style="472"/>
    <col min="2604" max="2624" width="0" style="472" hidden="1" customWidth="1"/>
    <col min="2625" max="2816" width="9.140625" style="472"/>
    <col min="2817" max="2817" width="7.140625" style="472" customWidth="1"/>
    <col min="2818" max="2818" width="1.42578125" style="472" customWidth="1"/>
    <col min="2819" max="2819" width="3.5703125" style="472" customWidth="1"/>
    <col min="2820" max="2820" width="3.7109375" style="472" customWidth="1"/>
    <col min="2821" max="2821" width="14.7109375" style="472" customWidth="1"/>
    <col min="2822" max="2823" width="9.5703125" style="472" customWidth="1"/>
    <col min="2824" max="2824" width="10.7109375" style="472" customWidth="1"/>
    <col min="2825" max="2825" width="6" style="472" customWidth="1"/>
    <col min="2826" max="2826" width="4.42578125" style="472" customWidth="1"/>
    <col min="2827" max="2827" width="9.85546875" style="472" customWidth="1"/>
    <col min="2828" max="2828" width="10.28515625" style="472" customWidth="1"/>
    <col min="2829" max="2830" width="5.140625" style="472" customWidth="1"/>
    <col min="2831" max="2831" width="1.7109375" style="472" customWidth="1"/>
    <col min="2832" max="2832" width="10.7109375" style="472" customWidth="1"/>
    <col min="2833" max="2833" width="3.5703125" style="472" customWidth="1"/>
    <col min="2834" max="2834" width="1.42578125" style="472" customWidth="1"/>
    <col min="2835" max="2835" width="7" style="472" customWidth="1"/>
    <col min="2836" max="2844" width="0" style="472" hidden="1" customWidth="1"/>
    <col min="2845" max="2845" width="9.42578125" style="472" customWidth="1"/>
    <col min="2846" max="2846" width="12.85546875" style="472" customWidth="1"/>
    <col min="2847" max="2847" width="14" style="472" customWidth="1"/>
    <col min="2848" max="2859" width="9.140625" style="472"/>
    <col min="2860" max="2880" width="0" style="472" hidden="1" customWidth="1"/>
    <col min="2881" max="3072" width="9.140625" style="472"/>
    <col min="3073" max="3073" width="7.140625" style="472" customWidth="1"/>
    <col min="3074" max="3074" width="1.42578125" style="472" customWidth="1"/>
    <col min="3075" max="3075" width="3.5703125" style="472" customWidth="1"/>
    <col min="3076" max="3076" width="3.7109375" style="472" customWidth="1"/>
    <col min="3077" max="3077" width="14.7109375" style="472" customWidth="1"/>
    <col min="3078" max="3079" width="9.5703125" style="472" customWidth="1"/>
    <col min="3080" max="3080" width="10.7109375" style="472" customWidth="1"/>
    <col min="3081" max="3081" width="6" style="472" customWidth="1"/>
    <col min="3082" max="3082" width="4.42578125" style="472" customWidth="1"/>
    <col min="3083" max="3083" width="9.85546875" style="472" customWidth="1"/>
    <col min="3084" max="3084" width="10.28515625" style="472" customWidth="1"/>
    <col min="3085" max="3086" width="5.140625" style="472" customWidth="1"/>
    <col min="3087" max="3087" width="1.7109375" style="472" customWidth="1"/>
    <col min="3088" max="3088" width="10.7109375" style="472" customWidth="1"/>
    <col min="3089" max="3089" width="3.5703125" style="472" customWidth="1"/>
    <col min="3090" max="3090" width="1.42578125" style="472" customWidth="1"/>
    <col min="3091" max="3091" width="7" style="472" customWidth="1"/>
    <col min="3092" max="3100" width="0" style="472" hidden="1" customWidth="1"/>
    <col min="3101" max="3101" width="9.42578125" style="472" customWidth="1"/>
    <col min="3102" max="3102" width="12.85546875" style="472" customWidth="1"/>
    <col min="3103" max="3103" width="14" style="472" customWidth="1"/>
    <col min="3104" max="3115" width="9.140625" style="472"/>
    <col min="3116" max="3136" width="0" style="472" hidden="1" customWidth="1"/>
    <col min="3137" max="3328" width="9.140625" style="472"/>
    <col min="3329" max="3329" width="7.140625" style="472" customWidth="1"/>
    <col min="3330" max="3330" width="1.42578125" style="472" customWidth="1"/>
    <col min="3331" max="3331" width="3.5703125" style="472" customWidth="1"/>
    <col min="3332" max="3332" width="3.7109375" style="472" customWidth="1"/>
    <col min="3333" max="3333" width="14.7109375" style="472" customWidth="1"/>
    <col min="3334" max="3335" width="9.5703125" style="472" customWidth="1"/>
    <col min="3336" max="3336" width="10.7109375" style="472" customWidth="1"/>
    <col min="3337" max="3337" width="6" style="472" customWidth="1"/>
    <col min="3338" max="3338" width="4.42578125" style="472" customWidth="1"/>
    <col min="3339" max="3339" width="9.85546875" style="472" customWidth="1"/>
    <col min="3340" max="3340" width="10.28515625" style="472" customWidth="1"/>
    <col min="3341" max="3342" width="5.140625" style="472" customWidth="1"/>
    <col min="3343" max="3343" width="1.7109375" style="472" customWidth="1"/>
    <col min="3344" max="3344" width="10.7109375" style="472" customWidth="1"/>
    <col min="3345" max="3345" width="3.5703125" style="472" customWidth="1"/>
    <col min="3346" max="3346" width="1.42578125" style="472" customWidth="1"/>
    <col min="3347" max="3347" width="7" style="472" customWidth="1"/>
    <col min="3348" max="3356" width="0" style="472" hidden="1" customWidth="1"/>
    <col min="3357" max="3357" width="9.42578125" style="472" customWidth="1"/>
    <col min="3358" max="3358" width="12.85546875" style="472" customWidth="1"/>
    <col min="3359" max="3359" width="14" style="472" customWidth="1"/>
    <col min="3360" max="3371" width="9.140625" style="472"/>
    <col min="3372" max="3392" width="0" style="472" hidden="1" customWidth="1"/>
    <col min="3393" max="3584" width="9.140625" style="472"/>
    <col min="3585" max="3585" width="7.140625" style="472" customWidth="1"/>
    <col min="3586" max="3586" width="1.42578125" style="472" customWidth="1"/>
    <col min="3587" max="3587" width="3.5703125" style="472" customWidth="1"/>
    <col min="3588" max="3588" width="3.7109375" style="472" customWidth="1"/>
    <col min="3589" max="3589" width="14.7109375" style="472" customWidth="1"/>
    <col min="3590" max="3591" width="9.5703125" style="472" customWidth="1"/>
    <col min="3592" max="3592" width="10.7109375" style="472" customWidth="1"/>
    <col min="3593" max="3593" width="6" style="472" customWidth="1"/>
    <col min="3594" max="3594" width="4.42578125" style="472" customWidth="1"/>
    <col min="3595" max="3595" width="9.85546875" style="472" customWidth="1"/>
    <col min="3596" max="3596" width="10.28515625" style="472" customWidth="1"/>
    <col min="3597" max="3598" width="5.140625" style="472" customWidth="1"/>
    <col min="3599" max="3599" width="1.7109375" style="472" customWidth="1"/>
    <col min="3600" max="3600" width="10.7109375" style="472" customWidth="1"/>
    <col min="3601" max="3601" width="3.5703125" style="472" customWidth="1"/>
    <col min="3602" max="3602" width="1.42578125" style="472" customWidth="1"/>
    <col min="3603" max="3603" width="7" style="472" customWidth="1"/>
    <col min="3604" max="3612" width="0" style="472" hidden="1" customWidth="1"/>
    <col min="3613" max="3613" width="9.42578125" style="472" customWidth="1"/>
    <col min="3614" max="3614" width="12.85546875" style="472" customWidth="1"/>
    <col min="3615" max="3615" width="14" style="472" customWidth="1"/>
    <col min="3616" max="3627" width="9.140625" style="472"/>
    <col min="3628" max="3648" width="0" style="472" hidden="1" customWidth="1"/>
    <col min="3649" max="3840" width="9.140625" style="472"/>
    <col min="3841" max="3841" width="7.140625" style="472" customWidth="1"/>
    <col min="3842" max="3842" width="1.42578125" style="472" customWidth="1"/>
    <col min="3843" max="3843" width="3.5703125" style="472" customWidth="1"/>
    <col min="3844" max="3844" width="3.7109375" style="472" customWidth="1"/>
    <col min="3845" max="3845" width="14.7109375" style="472" customWidth="1"/>
    <col min="3846" max="3847" width="9.5703125" style="472" customWidth="1"/>
    <col min="3848" max="3848" width="10.7109375" style="472" customWidth="1"/>
    <col min="3849" max="3849" width="6" style="472" customWidth="1"/>
    <col min="3850" max="3850" width="4.42578125" style="472" customWidth="1"/>
    <col min="3851" max="3851" width="9.85546875" style="472" customWidth="1"/>
    <col min="3852" max="3852" width="10.28515625" style="472" customWidth="1"/>
    <col min="3853" max="3854" width="5.140625" style="472" customWidth="1"/>
    <col min="3855" max="3855" width="1.7109375" style="472" customWidth="1"/>
    <col min="3856" max="3856" width="10.7109375" style="472" customWidth="1"/>
    <col min="3857" max="3857" width="3.5703125" style="472" customWidth="1"/>
    <col min="3858" max="3858" width="1.42578125" style="472" customWidth="1"/>
    <col min="3859" max="3859" width="7" style="472" customWidth="1"/>
    <col min="3860" max="3868" width="0" style="472" hidden="1" customWidth="1"/>
    <col min="3869" max="3869" width="9.42578125" style="472" customWidth="1"/>
    <col min="3870" max="3870" width="12.85546875" style="472" customWidth="1"/>
    <col min="3871" max="3871" width="14" style="472" customWidth="1"/>
    <col min="3872" max="3883" width="9.140625" style="472"/>
    <col min="3884" max="3904" width="0" style="472" hidden="1" customWidth="1"/>
    <col min="3905" max="4096" width="9.140625" style="472"/>
    <col min="4097" max="4097" width="7.140625" style="472" customWidth="1"/>
    <col min="4098" max="4098" width="1.42578125" style="472" customWidth="1"/>
    <col min="4099" max="4099" width="3.5703125" style="472" customWidth="1"/>
    <col min="4100" max="4100" width="3.7109375" style="472" customWidth="1"/>
    <col min="4101" max="4101" width="14.7109375" style="472" customWidth="1"/>
    <col min="4102" max="4103" width="9.5703125" style="472" customWidth="1"/>
    <col min="4104" max="4104" width="10.7109375" style="472" customWidth="1"/>
    <col min="4105" max="4105" width="6" style="472" customWidth="1"/>
    <col min="4106" max="4106" width="4.42578125" style="472" customWidth="1"/>
    <col min="4107" max="4107" width="9.85546875" style="472" customWidth="1"/>
    <col min="4108" max="4108" width="10.28515625" style="472" customWidth="1"/>
    <col min="4109" max="4110" width="5.140625" style="472" customWidth="1"/>
    <col min="4111" max="4111" width="1.7109375" style="472" customWidth="1"/>
    <col min="4112" max="4112" width="10.7109375" style="472" customWidth="1"/>
    <col min="4113" max="4113" width="3.5703125" style="472" customWidth="1"/>
    <col min="4114" max="4114" width="1.42578125" style="472" customWidth="1"/>
    <col min="4115" max="4115" width="7" style="472" customWidth="1"/>
    <col min="4116" max="4124" width="0" style="472" hidden="1" customWidth="1"/>
    <col min="4125" max="4125" width="9.42578125" style="472" customWidth="1"/>
    <col min="4126" max="4126" width="12.85546875" style="472" customWidth="1"/>
    <col min="4127" max="4127" width="14" style="472" customWidth="1"/>
    <col min="4128" max="4139" width="9.140625" style="472"/>
    <col min="4140" max="4160" width="0" style="472" hidden="1" customWidth="1"/>
    <col min="4161" max="4352" width="9.140625" style="472"/>
    <col min="4353" max="4353" width="7.140625" style="472" customWidth="1"/>
    <col min="4354" max="4354" width="1.42578125" style="472" customWidth="1"/>
    <col min="4355" max="4355" width="3.5703125" style="472" customWidth="1"/>
    <col min="4356" max="4356" width="3.7109375" style="472" customWidth="1"/>
    <col min="4357" max="4357" width="14.7109375" style="472" customWidth="1"/>
    <col min="4358" max="4359" width="9.5703125" style="472" customWidth="1"/>
    <col min="4360" max="4360" width="10.7109375" style="472" customWidth="1"/>
    <col min="4361" max="4361" width="6" style="472" customWidth="1"/>
    <col min="4362" max="4362" width="4.42578125" style="472" customWidth="1"/>
    <col min="4363" max="4363" width="9.85546875" style="472" customWidth="1"/>
    <col min="4364" max="4364" width="10.28515625" style="472" customWidth="1"/>
    <col min="4365" max="4366" width="5.140625" style="472" customWidth="1"/>
    <col min="4367" max="4367" width="1.7109375" style="472" customWidth="1"/>
    <col min="4368" max="4368" width="10.7109375" style="472" customWidth="1"/>
    <col min="4369" max="4369" width="3.5703125" style="472" customWidth="1"/>
    <col min="4370" max="4370" width="1.42578125" style="472" customWidth="1"/>
    <col min="4371" max="4371" width="7" style="472" customWidth="1"/>
    <col min="4372" max="4380" width="0" style="472" hidden="1" customWidth="1"/>
    <col min="4381" max="4381" width="9.42578125" style="472" customWidth="1"/>
    <col min="4382" max="4382" width="12.85546875" style="472" customWidth="1"/>
    <col min="4383" max="4383" width="14" style="472" customWidth="1"/>
    <col min="4384" max="4395" width="9.140625" style="472"/>
    <col min="4396" max="4416" width="0" style="472" hidden="1" customWidth="1"/>
    <col min="4417" max="4608" width="9.140625" style="472"/>
    <col min="4609" max="4609" width="7.140625" style="472" customWidth="1"/>
    <col min="4610" max="4610" width="1.42578125" style="472" customWidth="1"/>
    <col min="4611" max="4611" width="3.5703125" style="472" customWidth="1"/>
    <col min="4612" max="4612" width="3.7109375" style="472" customWidth="1"/>
    <col min="4613" max="4613" width="14.7109375" style="472" customWidth="1"/>
    <col min="4614" max="4615" width="9.5703125" style="472" customWidth="1"/>
    <col min="4616" max="4616" width="10.7109375" style="472" customWidth="1"/>
    <col min="4617" max="4617" width="6" style="472" customWidth="1"/>
    <col min="4618" max="4618" width="4.42578125" style="472" customWidth="1"/>
    <col min="4619" max="4619" width="9.85546875" style="472" customWidth="1"/>
    <col min="4620" max="4620" width="10.28515625" style="472" customWidth="1"/>
    <col min="4621" max="4622" width="5.140625" style="472" customWidth="1"/>
    <col min="4623" max="4623" width="1.7109375" style="472" customWidth="1"/>
    <col min="4624" max="4624" width="10.7109375" style="472" customWidth="1"/>
    <col min="4625" max="4625" width="3.5703125" style="472" customWidth="1"/>
    <col min="4626" max="4626" width="1.42578125" style="472" customWidth="1"/>
    <col min="4627" max="4627" width="7" style="472" customWidth="1"/>
    <col min="4628" max="4636" width="0" style="472" hidden="1" customWidth="1"/>
    <col min="4637" max="4637" width="9.42578125" style="472" customWidth="1"/>
    <col min="4638" max="4638" width="12.85546875" style="472" customWidth="1"/>
    <col min="4639" max="4639" width="14" style="472" customWidth="1"/>
    <col min="4640" max="4651" width="9.140625" style="472"/>
    <col min="4652" max="4672" width="0" style="472" hidden="1" customWidth="1"/>
    <col min="4673" max="4864" width="9.140625" style="472"/>
    <col min="4865" max="4865" width="7.140625" style="472" customWidth="1"/>
    <col min="4866" max="4866" width="1.42578125" style="472" customWidth="1"/>
    <col min="4867" max="4867" width="3.5703125" style="472" customWidth="1"/>
    <col min="4868" max="4868" width="3.7109375" style="472" customWidth="1"/>
    <col min="4869" max="4869" width="14.7109375" style="472" customWidth="1"/>
    <col min="4870" max="4871" width="9.5703125" style="472" customWidth="1"/>
    <col min="4872" max="4872" width="10.7109375" style="472" customWidth="1"/>
    <col min="4873" max="4873" width="6" style="472" customWidth="1"/>
    <col min="4874" max="4874" width="4.42578125" style="472" customWidth="1"/>
    <col min="4875" max="4875" width="9.85546875" style="472" customWidth="1"/>
    <col min="4876" max="4876" width="10.28515625" style="472" customWidth="1"/>
    <col min="4877" max="4878" width="5.140625" style="472" customWidth="1"/>
    <col min="4879" max="4879" width="1.7109375" style="472" customWidth="1"/>
    <col min="4880" max="4880" width="10.7109375" style="472" customWidth="1"/>
    <col min="4881" max="4881" width="3.5703125" style="472" customWidth="1"/>
    <col min="4882" max="4882" width="1.42578125" style="472" customWidth="1"/>
    <col min="4883" max="4883" width="7" style="472" customWidth="1"/>
    <col min="4884" max="4892" width="0" style="472" hidden="1" customWidth="1"/>
    <col min="4893" max="4893" width="9.42578125" style="472" customWidth="1"/>
    <col min="4894" max="4894" width="12.85546875" style="472" customWidth="1"/>
    <col min="4895" max="4895" width="14" style="472" customWidth="1"/>
    <col min="4896" max="4907" width="9.140625" style="472"/>
    <col min="4908" max="4928" width="0" style="472" hidden="1" customWidth="1"/>
    <col min="4929" max="5120" width="9.140625" style="472"/>
    <col min="5121" max="5121" width="7.140625" style="472" customWidth="1"/>
    <col min="5122" max="5122" width="1.42578125" style="472" customWidth="1"/>
    <col min="5123" max="5123" width="3.5703125" style="472" customWidth="1"/>
    <col min="5124" max="5124" width="3.7109375" style="472" customWidth="1"/>
    <col min="5125" max="5125" width="14.7109375" style="472" customWidth="1"/>
    <col min="5126" max="5127" width="9.5703125" style="472" customWidth="1"/>
    <col min="5128" max="5128" width="10.7109375" style="472" customWidth="1"/>
    <col min="5129" max="5129" width="6" style="472" customWidth="1"/>
    <col min="5130" max="5130" width="4.42578125" style="472" customWidth="1"/>
    <col min="5131" max="5131" width="9.85546875" style="472" customWidth="1"/>
    <col min="5132" max="5132" width="10.28515625" style="472" customWidth="1"/>
    <col min="5133" max="5134" width="5.140625" style="472" customWidth="1"/>
    <col min="5135" max="5135" width="1.7109375" style="472" customWidth="1"/>
    <col min="5136" max="5136" width="10.7109375" style="472" customWidth="1"/>
    <col min="5137" max="5137" width="3.5703125" style="472" customWidth="1"/>
    <col min="5138" max="5138" width="1.42578125" style="472" customWidth="1"/>
    <col min="5139" max="5139" width="7" style="472" customWidth="1"/>
    <col min="5140" max="5148" width="0" style="472" hidden="1" customWidth="1"/>
    <col min="5149" max="5149" width="9.42578125" style="472" customWidth="1"/>
    <col min="5150" max="5150" width="12.85546875" style="472" customWidth="1"/>
    <col min="5151" max="5151" width="14" style="472" customWidth="1"/>
    <col min="5152" max="5163" width="9.140625" style="472"/>
    <col min="5164" max="5184" width="0" style="472" hidden="1" customWidth="1"/>
    <col min="5185" max="5376" width="9.140625" style="472"/>
    <col min="5377" max="5377" width="7.140625" style="472" customWidth="1"/>
    <col min="5378" max="5378" width="1.42578125" style="472" customWidth="1"/>
    <col min="5379" max="5379" width="3.5703125" style="472" customWidth="1"/>
    <col min="5380" max="5380" width="3.7109375" style="472" customWidth="1"/>
    <col min="5381" max="5381" width="14.7109375" style="472" customWidth="1"/>
    <col min="5382" max="5383" width="9.5703125" style="472" customWidth="1"/>
    <col min="5384" max="5384" width="10.7109375" style="472" customWidth="1"/>
    <col min="5385" max="5385" width="6" style="472" customWidth="1"/>
    <col min="5386" max="5386" width="4.42578125" style="472" customWidth="1"/>
    <col min="5387" max="5387" width="9.85546875" style="472" customWidth="1"/>
    <col min="5388" max="5388" width="10.28515625" style="472" customWidth="1"/>
    <col min="5389" max="5390" width="5.140625" style="472" customWidth="1"/>
    <col min="5391" max="5391" width="1.7109375" style="472" customWidth="1"/>
    <col min="5392" max="5392" width="10.7109375" style="472" customWidth="1"/>
    <col min="5393" max="5393" width="3.5703125" style="472" customWidth="1"/>
    <col min="5394" max="5394" width="1.42578125" style="472" customWidth="1"/>
    <col min="5395" max="5395" width="7" style="472" customWidth="1"/>
    <col min="5396" max="5404" width="0" style="472" hidden="1" customWidth="1"/>
    <col min="5405" max="5405" width="9.42578125" style="472" customWidth="1"/>
    <col min="5406" max="5406" width="12.85546875" style="472" customWidth="1"/>
    <col min="5407" max="5407" width="14" style="472" customWidth="1"/>
    <col min="5408" max="5419" width="9.140625" style="472"/>
    <col min="5420" max="5440" width="0" style="472" hidden="1" customWidth="1"/>
    <col min="5441" max="5632" width="9.140625" style="472"/>
    <col min="5633" max="5633" width="7.140625" style="472" customWidth="1"/>
    <col min="5634" max="5634" width="1.42578125" style="472" customWidth="1"/>
    <col min="5635" max="5635" width="3.5703125" style="472" customWidth="1"/>
    <col min="5636" max="5636" width="3.7109375" style="472" customWidth="1"/>
    <col min="5637" max="5637" width="14.7109375" style="472" customWidth="1"/>
    <col min="5638" max="5639" width="9.5703125" style="472" customWidth="1"/>
    <col min="5640" max="5640" width="10.7109375" style="472" customWidth="1"/>
    <col min="5641" max="5641" width="6" style="472" customWidth="1"/>
    <col min="5642" max="5642" width="4.42578125" style="472" customWidth="1"/>
    <col min="5643" max="5643" width="9.85546875" style="472" customWidth="1"/>
    <col min="5644" max="5644" width="10.28515625" style="472" customWidth="1"/>
    <col min="5645" max="5646" width="5.140625" style="472" customWidth="1"/>
    <col min="5647" max="5647" width="1.7109375" style="472" customWidth="1"/>
    <col min="5648" max="5648" width="10.7109375" style="472" customWidth="1"/>
    <col min="5649" max="5649" width="3.5703125" style="472" customWidth="1"/>
    <col min="5650" max="5650" width="1.42578125" style="472" customWidth="1"/>
    <col min="5651" max="5651" width="7" style="472" customWidth="1"/>
    <col min="5652" max="5660" width="0" style="472" hidden="1" customWidth="1"/>
    <col min="5661" max="5661" width="9.42578125" style="472" customWidth="1"/>
    <col min="5662" max="5662" width="12.85546875" style="472" customWidth="1"/>
    <col min="5663" max="5663" width="14" style="472" customWidth="1"/>
    <col min="5664" max="5675" width="9.140625" style="472"/>
    <col min="5676" max="5696" width="0" style="472" hidden="1" customWidth="1"/>
    <col min="5697" max="5888" width="9.140625" style="472"/>
    <col min="5889" max="5889" width="7.140625" style="472" customWidth="1"/>
    <col min="5890" max="5890" width="1.42578125" style="472" customWidth="1"/>
    <col min="5891" max="5891" width="3.5703125" style="472" customWidth="1"/>
    <col min="5892" max="5892" width="3.7109375" style="472" customWidth="1"/>
    <col min="5893" max="5893" width="14.7109375" style="472" customWidth="1"/>
    <col min="5894" max="5895" width="9.5703125" style="472" customWidth="1"/>
    <col min="5896" max="5896" width="10.7109375" style="472" customWidth="1"/>
    <col min="5897" max="5897" width="6" style="472" customWidth="1"/>
    <col min="5898" max="5898" width="4.42578125" style="472" customWidth="1"/>
    <col min="5899" max="5899" width="9.85546875" style="472" customWidth="1"/>
    <col min="5900" max="5900" width="10.28515625" style="472" customWidth="1"/>
    <col min="5901" max="5902" width="5.140625" style="472" customWidth="1"/>
    <col min="5903" max="5903" width="1.7109375" style="472" customWidth="1"/>
    <col min="5904" max="5904" width="10.7109375" style="472" customWidth="1"/>
    <col min="5905" max="5905" width="3.5703125" style="472" customWidth="1"/>
    <col min="5906" max="5906" width="1.42578125" style="472" customWidth="1"/>
    <col min="5907" max="5907" width="7" style="472" customWidth="1"/>
    <col min="5908" max="5916" width="0" style="472" hidden="1" customWidth="1"/>
    <col min="5917" max="5917" width="9.42578125" style="472" customWidth="1"/>
    <col min="5918" max="5918" width="12.85546875" style="472" customWidth="1"/>
    <col min="5919" max="5919" width="14" style="472" customWidth="1"/>
    <col min="5920" max="5931" width="9.140625" style="472"/>
    <col min="5932" max="5952" width="0" style="472" hidden="1" customWidth="1"/>
    <col min="5953" max="6144" width="9.140625" style="472"/>
    <col min="6145" max="6145" width="7.140625" style="472" customWidth="1"/>
    <col min="6146" max="6146" width="1.42578125" style="472" customWidth="1"/>
    <col min="6147" max="6147" width="3.5703125" style="472" customWidth="1"/>
    <col min="6148" max="6148" width="3.7109375" style="472" customWidth="1"/>
    <col min="6149" max="6149" width="14.7109375" style="472" customWidth="1"/>
    <col min="6150" max="6151" width="9.5703125" style="472" customWidth="1"/>
    <col min="6152" max="6152" width="10.7109375" style="472" customWidth="1"/>
    <col min="6153" max="6153" width="6" style="472" customWidth="1"/>
    <col min="6154" max="6154" width="4.42578125" style="472" customWidth="1"/>
    <col min="6155" max="6155" width="9.85546875" style="472" customWidth="1"/>
    <col min="6156" max="6156" width="10.28515625" style="472" customWidth="1"/>
    <col min="6157" max="6158" width="5.140625" style="472" customWidth="1"/>
    <col min="6159" max="6159" width="1.7109375" style="472" customWidth="1"/>
    <col min="6160" max="6160" width="10.7109375" style="472" customWidth="1"/>
    <col min="6161" max="6161" width="3.5703125" style="472" customWidth="1"/>
    <col min="6162" max="6162" width="1.42578125" style="472" customWidth="1"/>
    <col min="6163" max="6163" width="7" style="472" customWidth="1"/>
    <col min="6164" max="6172" width="0" style="472" hidden="1" customWidth="1"/>
    <col min="6173" max="6173" width="9.42578125" style="472" customWidth="1"/>
    <col min="6174" max="6174" width="12.85546875" style="472" customWidth="1"/>
    <col min="6175" max="6175" width="14" style="472" customWidth="1"/>
    <col min="6176" max="6187" width="9.140625" style="472"/>
    <col min="6188" max="6208" width="0" style="472" hidden="1" customWidth="1"/>
    <col min="6209" max="6400" width="9.140625" style="472"/>
    <col min="6401" max="6401" width="7.140625" style="472" customWidth="1"/>
    <col min="6402" max="6402" width="1.42578125" style="472" customWidth="1"/>
    <col min="6403" max="6403" width="3.5703125" style="472" customWidth="1"/>
    <col min="6404" max="6404" width="3.7109375" style="472" customWidth="1"/>
    <col min="6405" max="6405" width="14.7109375" style="472" customWidth="1"/>
    <col min="6406" max="6407" width="9.5703125" style="472" customWidth="1"/>
    <col min="6408" max="6408" width="10.7109375" style="472" customWidth="1"/>
    <col min="6409" max="6409" width="6" style="472" customWidth="1"/>
    <col min="6410" max="6410" width="4.42578125" style="472" customWidth="1"/>
    <col min="6411" max="6411" width="9.85546875" style="472" customWidth="1"/>
    <col min="6412" max="6412" width="10.28515625" style="472" customWidth="1"/>
    <col min="6413" max="6414" width="5.140625" style="472" customWidth="1"/>
    <col min="6415" max="6415" width="1.7109375" style="472" customWidth="1"/>
    <col min="6416" max="6416" width="10.7109375" style="472" customWidth="1"/>
    <col min="6417" max="6417" width="3.5703125" style="472" customWidth="1"/>
    <col min="6418" max="6418" width="1.42578125" style="472" customWidth="1"/>
    <col min="6419" max="6419" width="7" style="472" customWidth="1"/>
    <col min="6420" max="6428" width="0" style="472" hidden="1" customWidth="1"/>
    <col min="6429" max="6429" width="9.42578125" style="472" customWidth="1"/>
    <col min="6430" max="6430" width="12.85546875" style="472" customWidth="1"/>
    <col min="6431" max="6431" width="14" style="472" customWidth="1"/>
    <col min="6432" max="6443" width="9.140625" style="472"/>
    <col min="6444" max="6464" width="0" style="472" hidden="1" customWidth="1"/>
    <col min="6465" max="6656" width="9.140625" style="472"/>
    <col min="6657" max="6657" width="7.140625" style="472" customWidth="1"/>
    <col min="6658" max="6658" width="1.42578125" style="472" customWidth="1"/>
    <col min="6659" max="6659" width="3.5703125" style="472" customWidth="1"/>
    <col min="6660" max="6660" width="3.7109375" style="472" customWidth="1"/>
    <col min="6661" max="6661" width="14.7109375" style="472" customWidth="1"/>
    <col min="6662" max="6663" width="9.5703125" style="472" customWidth="1"/>
    <col min="6664" max="6664" width="10.7109375" style="472" customWidth="1"/>
    <col min="6665" max="6665" width="6" style="472" customWidth="1"/>
    <col min="6666" max="6666" width="4.42578125" style="472" customWidth="1"/>
    <col min="6667" max="6667" width="9.85546875" style="472" customWidth="1"/>
    <col min="6668" max="6668" width="10.28515625" style="472" customWidth="1"/>
    <col min="6669" max="6670" width="5.140625" style="472" customWidth="1"/>
    <col min="6671" max="6671" width="1.7109375" style="472" customWidth="1"/>
    <col min="6672" max="6672" width="10.7109375" style="472" customWidth="1"/>
    <col min="6673" max="6673" width="3.5703125" style="472" customWidth="1"/>
    <col min="6674" max="6674" width="1.42578125" style="472" customWidth="1"/>
    <col min="6675" max="6675" width="7" style="472" customWidth="1"/>
    <col min="6676" max="6684" width="0" style="472" hidden="1" customWidth="1"/>
    <col min="6685" max="6685" width="9.42578125" style="472" customWidth="1"/>
    <col min="6686" max="6686" width="12.85546875" style="472" customWidth="1"/>
    <col min="6687" max="6687" width="14" style="472" customWidth="1"/>
    <col min="6688" max="6699" width="9.140625" style="472"/>
    <col min="6700" max="6720" width="0" style="472" hidden="1" customWidth="1"/>
    <col min="6721" max="6912" width="9.140625" style="472"/>
    <col min="6913" max="6913" width="7.140625" style="472" customWidth="1"/>
    <col min="6914" max="6914" width="1.42578125" style="472" customWidth="1"/>
    <col min="6915" max="6915" width="3.5703125" style="472" customWidth="1"/>
    <col min="6916" max="6916" width="3.7109375" style="472" customWidth="1"/>
    <col min="6917" max="6917" width="14.7109375" style="472" customWidth="1"/>
    <col min="6918" max="6919" width="9.5703125" style="472" customWidth="1"/>
    <col min="6920" max="6920" width="10.7109375" style="472" customWidth="1"/>
    <col min="6921" max="6921" width="6" style="472" customWidth="1"/>
    <col min="6922" max="6922" width="4.42578125" style="472" customWidth="1"/>
    <col min="6923" max="6923" width="9.85546875" style="472" customWidth="1"/>
    <col min="6924" max="6924" width="10.28515625" style="472" customWidth="1"/>
    <col min="6925" max="6926" width="5.140625" style="472" customWidth="1"/>
    <col min="6927" max="6927" width="1.7109375" style="472" customWidth="1"/>
    <col min="6928" max="6928" width="10.7109375" style="472" customWidth="1"/>
    <col min="6929" max="6929" width="3.5703125" style="472" customWidth="1"/>
    <col min="6930" max="6930" width="1.42578125" style="472" customWidth="1"/>
    <col min="6931" max="6931" width="7" style="472" customWidth="1"/>
    <col min="6932" max="6940" width="0" style="472" hidden="1" customWidth="1"/>
    <col min="6941" max="6941" width="9.42578125" style="472" customWidth="1"/>
    <col min="6942" max="6942" width="12.85546875" style="472" customWidth="1"/>
    <col min="6943" max="6943" width="14" style="472" customWidth="1"/>
    <col min="6944" max="6955" width="9.140625" style="472"/>
    <col min="6956" max="6976" width="0" style="472" hidden="1" customWidth="1"/>
    <col min="6977" max="7168" width="9.140625" style="472"/>
    <col min="7169" max="7169" width="7.140625" style="472" customWidth="1"/>
    <col min="7170" max="7170" width="1.42578125" style="472" customWidth="1"/>
    <col min="7171" max="7171" width="3.5703125" style="472" customWidth="1"/>
    <col min="7172" max="7172" width="3.7109375" style="472" customWidth="1"/>
    <col min="7173" max="7173" width="14.7109375" style="472" customWidth="1"/>
    <col min="7174" max="7175" width="9.5703125" style="472" customWidth="1"/>
    <col min="7176" max="7176" width="10.7109375" style="472" customWidth="1"/>
    <col min="7177" max="7177" width="6" style="472" customWidth="1"/>
    <col min="7178" max="7178" width="4.42578125" style="472" customWidth="1"/>
    <col min="7179" max="7179" width="9.85546875" style="472" customWidth="1"/>
    <col min="7180" max="7180" width="10.28515625" style="472" customWidth="1"/>
    <col min="7181" max="7182" width="5.140625" style="472" customWidth="1"/>
    <col min="7183" max="7183" width="1.7109375" style="472" customWidth="1"/>
    <col min="7184" max="7184" width="10.7109375" style="472" customWidth="1"/>
    <col min="7185" max="7185" width="3.5703125" style="472" customWidth="1"/>
    <col min="7186" max="7186" width="1.42578125" style="472" customWidth="1"/>
    <col min="7187" max="7187" width="7" style="472" customWidth="1"/>
    <col min="7188" max="7196" width="0" style="472" hidden="1" customWidth="1"/>
    <col min="7197" max="7197" width="9.42578125" style="472" customWidth="1"/>
    <col min="7198" max="7198" width="12.85546875" style="472" customWidth="1"/>
    <col min="7199" max="7199" width="14" style="472" customWidth="1"/>
    <col min="7200" max="7211" width="9.140625" style="472"/>
    <col min="7212" max="7232" width="0" style="472" hidden="1" customWidth="1"/>
    <col min="7233" max="7424" width="9.140625" style="472"/>
    <col min="7425" max="7425" width="7.140625" style="472" customWidth="1"/>
    <col min="7426" max="7426" width="1.42578125" style="472" customWidth="1"/>
    <col min="7427" max="7427" width="3.5703125" style="472" customWidth="1"/>
    <col min="7428" max="7428" width="3.7109375" style="472" customWidth="1"/>
    <col min="7429" max="7429" width="14.7109375" style="472" customWidth="1"/>
    <col min="7430" max="7431" width="9.5703125" style="472" customWidth="1"/>
    <col min="7432" max="7432" width="10.7109375" style="472" customWidth="1"/>
    <col min="7433" max="7433" width="6" style="472" customWidth="1"/>
    <col min="7434" max="7434" width="4.42578125" style="472" customWidth="1"/>
    <col min="7435" max="7435" width="9.85546875" style="472" customWidth="1"/>
    <col min="7436" max="7436" width="10.28515625" style="472" customWidth="1"/>
    <col min="7437" max="7438" width="5.140625" style="472" customWidth="1"/>
    <col min="7439" max="7439" width="1.7109375" style="472" customWidth="1"/>
    <col min="7440" max="7440" width="10.7109375" style="472" customWidth="1"/>
    <col min="7441" max="7441" width="3.5703125" style="472" customWidth="1"/>
    <col min="7442" max="7442" width="1.42578125" style="472" customWidth="1"/>
    <col min="7443" max="7443" width="7" style="472" customWidth="1"/>
    <col min="7444" max="7452" width="0" style="472" hidden="1" customWidth="1"/>
    <col min="7453" max="7453" width="9.42578125" style="472" customWidth="1"/>
    <col min="7454" max="7454" width="12.85546875" style="472" customWidth="1"/>
    <col min="7455" max="7455" width="14" style="472" customWidth="1"/>
    <col min="7456" max="7467" width="9.140625" style="472"/>
    <col min="7468" max="7488" width="0" style="472" hidden="1" customWidth="1"/>
    <col min="7489" max="7680" width="9.140625" style="472"/>
    <col min="7681" max="7681" width="7.140625" style="472" customWidth="1"/>
    <col min="7682" max="7682" width="1.42578125" style="472" customWidth="1"/>
    <col min="7683" max="7683" width="3.5703125" style="472" customWidth="1"/>
    <col min="7684" max="7684" width="3.7109375" style="472" customWidth="1"/>
    <col min="7685" max="7685" width="14.7109375" style="472" customWidth="1"/>
    <col min="7686" max="7687" width="9.5703125" style="472" customWidth="1"/>
    <col min="7688" max="7688" width="10.7109375" style="472" customWidth="1"/>
    <col min="7689" max="7689" width="6" style="472" customWidth="1"/>
    <col min="7690" max="7690" width="4.42578125" style="472" customWidth="1"/>
    <col min="7691" max="7691" width="9.85546875" style="472" customWidth="1"/>
    <col min="7692" max="7692" width="10.28515625" style="472" customWidth="1"/>
    <col min="7693" max="7694" width="5.140625" style="472" customWidth="1"/>
    <col min="7695" max="7695" width="1.7109375" style="472" customWidth="1"/>
    <col min="7696" max="7696" width="10.7109375" style="472" customWidth="1"/>
    <col min="7697" max="7697" width="3.5703125" style="472" customWidth="1"/>
    <col min="7698" max="7698" width="1.42578125" style="472" customWidth="1"/>
    <col min="7699" max="7699" width="7" style="472" customWidth="1"/>
    <col min="7700" max="7708" width="0" style="472" hidden="1" customWidth="1"/>
    <col min="7709" max="7709" width="9.42578125" style="472" customWidth="1"/>
    <col min="7710" max="7710" width="12.85546875" style="472" customWidth="1"/>
    <col min="7711" max="7711" width="14" style="472" customWidth="1"/>
    <col min="7712" max="7723" width="9.140625" style="472"/>
    <col min="7724" max="7744" width="0" style="472" hidden="1" customWidth="1"/>
    <col min="7745" max="7936" width="9.140625" style="472"/>
    <col min="7937" max="7937" width="7.140625" style="472" customWidth="1"/>
    <col min="7938" max="7938" width="1.42578125" style="472" customWidth="1"/>
    <col min="7939" max="7939" width="3.5703125" style="472" customWidth="1"/>
    <col min="7940" max="7940" width="3.7109375" style="472" customWidth="1"/>
    <col min="7941" max="7941" width="14.7109375" style="472" customWidth="1"/>
    <col min="7942" max="7943" width="9.5703125" style="472" customWidth="1"/>
    <col min="7944" max="7944" width="10.7109375" style="472" customWidth="1"/>
    <col min="7945" max="7945" width="6" style="472" customWidth="1"/>
    <col min="7946" max="7946" width="4.42578125" style="472" customWidth="1"/>
    <col min="7947" max="7947" width="9.85546875" style="472" customWidth="1"/>
    <col min="7948" max="7948" width="10.28515625" style="472" customWidth="1"/>
    <col min="7949" max="7950" width="5.140625" style="472" customWidth="1"/>
    <col min="7951" max="7951" width="1.7109375" style="472" customWidth="1"/>
    <col min="7952" max="7952" width="10.7109375" style="472" customWidth="1"/>
    <col min="7953" max="7953" width="3.5703125" style="472" customWidth="1"/>
    <col min="7954" max="7954" width="1.42578125" style="472" customWidth="1"/>
    <col min="7955" max="7955" width="7" style="472" customWidth="1"/>
    <col min="7956" max="7964" width="0" style="472" hidden="1" customWidth="1"/>
    <col min="7965" max="7965" width="9.42578125" style="472" customWidth="1"/>
    <col min="7966" max="7966" width="12.85546875" style="472" customWidth="1"/>
    <col min="7967" max="7967" width="14" style="472" customWidth="1"/>
    <col min="7968" max="7979" width="9.140625" style="472"/>
    <col min="7980" max="8000" width="0" style="472" hidden="1" customWidth="1"/>
    <col min="8001" max="8192" width="9.140625" style="472"/>
    <col min="8193" max="8193" width="7.140625" style="472" customWidth="1"/>
    <col min="8194" max="8194" width="1.42578125" style="472" customWidth="1"/>
    <col min="8195" max="8195" width="3.5703125" style="472" customWidth="1"/>
    <col min="8196" max="8196" width="3.7109375" style="472" customWidth="1"/>
    <col min="8197" max="8197" width="14.7109375" style="472" customWidth="1"/>
    <col min="8198" max="8199" width="9.5703125" style="472" customWidth="1"/>
    <col min="8200" max="8200" width="10.7109375" style="472" customWidth="1"/>
    <col min="8201" max="8201" width="6" style="472" customWidth="1"/>
    <col min="8202" max="8202" width="4.42578125" style="472" customWidth="1"/>
    <col min="8203" max="8203" width="9.85546875" style="472" customWidth="1"/>
    <col min="8204" max="8204" width="10.28515625" style="472" customWidth="1"/>
    <col min="8205" max="8206" width="5.140625" style="472" customWidth="1"/>
    <col min="8207" max="8207" width="1.7109375" style="472" customWidth="1"/>
    <col min="8208" max="8208" width="10.7109375" style="472" customWidth="1"/>
    <col min="8209" max="8209" width="3.5703125" style="472" customWidth="1"/>
    <col min="8210" max="8210" width="1.42578125" style="472" customWidth="1"/>
    <col min="8211" max="8211" width="7" style="472" customWidth="1"/>
    <col min="8212" max="8220" width="0" style="472" hidden="1" customWidth="1"/>
    <col min="8221" max="8221" width="9.42578125" style="472" customWidth="1"/>
    <col min="8222" max="8222" width="12.85546875" style="472" customWidth="1"/>
    <col min="8223" max="8223" width="14" style="472" customWidth="1"/>
    <col min="8224" max="8235" width="9.140625" style="472"/>
    <col min="8236" max="8256" width="0" style="472" hidden="1" customWidth="1"/>
    <col min="8257" max="8448" width="9.140625" style="472"/>
    <col min="8449" max="8449" width="7.140625" style="472" customWidth="1"/>
    <col min="8450" max="8450" width="1.42578125" style="472" customWidth="1"/>
    <col min="8451" max="8451" width="3.5703125" style="472" customWidth="1"/>
    <col min="8452" max="8452" width="3.7109375" style="472" customWidth="1"/>
    <col min="8453" max="8453" width="14.7109375" style="472" customWidth="1"/>
    <col min="8454" max="8455" width="9.5703125" style="472" customWidth="1"/>
    <col min="8456" max="8456" width="10.7109375" style="472" customWidth="1"/>
    <col min="8457" max="8457" width="6" style="472" customWidth="1"/>
    <col min="8458" max="8458" width="4.42578125" style="472" customWidth="1"/>
    <col min="8459" max="8459" width="9.85546875" style="472" customWidth="1"/>
    <col min="8460" max="8460" width="10.28515625" style="472" customWidth="1"/>
    <col min="8461" max="8462" width="5.140625" style="472" customWidth="1"/>
    <col min="8463" max="8463" width="1.7109375" style="472" customWidth="1"/>
    <col min="8464" max="8464" width="10.7109375" style="472" customWidth="1"/>
    <col min="8465" max="8465" width="3.5703125" style="472" customWidth="1"/>
    <col min="8466" max="8466" width="1.42578125" style="472" customWidth="1"/>
    <col min="8467" max="8467" width="7" style="472" customWidth="1"/>
    <col min="8468" max="8476" width="0" style="472" hidden="1" customWidth="1"/>
    <col min="8477" max="8477" width="9.42578125" style="472" customWidth="1"/>
    <col min="8478" max="8478" width="12.85546875" style="472" customWidth="1"/>
    <col min="8479" max="8479" width="14" style="472" customWidth="1"/>
    <col min="8480" max="8491" width="9.140625" style="472"/>
    <col min="8492" max="8512" width="0" style="472" hidden="1" customWidth="1"/>
    <col min="8513" max="8704" width="9.140625" style="472"/>
    <col min="8705" max="8705" width="7.140625" style="472" customWidth="1"/>
    <col min="8706" max="8706" width="1.42578125" style="472" customWidth="1"/>
    <col min="8707" max="8707" width="3.5703125" style="472" customWidth="1"/>
    <col min="8708" max="8708" width="3.7109375" style="472" customWidth="1"/>
    <col min="8709" max="8709" width="14.7109375" style="472" customWidth="1"/>
    <col min="8710" max="8711" width="9.5703125" style="472" customWidth="1"/>
    <col min="8712" max="8712" width="10.7109375" style="472" customWidth="1"/>
    <col min="8713" max="8713" width="6" style="472" customWidth="1"/>
    <col min="8714" max="8714" width="4.42578125" style="472" customWidth="1"/>
    <col min="8715" max="8715" width="9.85546875" style="472" customWidth="1"/>
    <col min="8716" max="8716" width="10.28515625" style="472" customWidth="1"/>
    <col min="8717" max="8718" width="5.140625" style="472" customWidth="1"/>
    <col min="8719" max="8719" width="1.7109375" style="472" customWidth="1"/>
    <col min="8720" max="8720" width="10.7109375" style="472" customWidth="1"/>
    <col min="8721" max="8721" width="3.5703125" style="472" customWidth="1"/>
    <col min="8722" max="8722" width="1.42578125" style="472" customWidth="1"/>
    <col min="8723" max="8723" width="7" style="472" customWidth="1"/>
    <col min="8724" max="8732" width="0" style="472" hidden="1" customWidth="1"/>
    <col min="8733" max="8733" width="9.42578125" style="472" customWidth="1"/>
    <col min="8734" max="8734" width="12.85546875" style="472" customWidth="1"/>
    <col min="8735" max="8735" width="14" style="472" customWidth="1"/>
    <col min="8736" max="8747" width="9.140625" style="472"/>
    <col min="8748" max="8768" width="0" style="472" hidden="1" customWidth="1"/>
    <col min="8769" max="8960" width="9.140625" style="472"/>
    <col min="8961" max="8961" width="7.140625" style="472" customWidth="1"/>
    <col min="8962" max="8962" width="1.42578125" style="472" customWidth="1"/>
    <col min="8963" max="8963" width="3.5703125" style="472" customWidth="1"/>
    <col min="8964" max="8964" width="3.7109375" style="472" customWidth="1"/>
    <col min="8965" max="8965" width="14.7109375" style="472" customWidth="1"/>
    <col min="8966" max="8967" width="9.5703125" style="472" customWidth="1"/>
    <col min="8968" max="8968" width="10.7109375" style="472" customWidth="1"/>
    <col min="8969" max="8969" width="6" style="472" customWidth="1"/>
    <col min="8970" max="8970" width="4.42578125" style="472" customWidth="1"/>
    <col min="8971" max="8971" width="9.85546875" style="472" customWidth="1"/>
    <col min="8972" max="8972" width="10.28515625" style="472" customWidth="1"/>
    <col min="8973" max="8974" width="5.140625" style="472" customWidth="1"/>
    <col min="8975" max="8975" width="1.7109375" style="472" customWidth="1"/>
    <col min="8976" max="8976" width="10.7109375" style="472" customWidth="1"/>
    <col min="8977" max="8977" width="3.5703125" style="472" customWidth="1"/>
    <col min="8978" max="8978" width="1.42578125" style="472" customWidth="1"/>
    <col min="8979" max="8979" width="7" style="472" customWidth="1"/>
    <col min="8980" max="8988" width="0" style="472" hidden="1" customWidth="1"/>
    <col min="8989" max="8989" width="9.42578125" style="472" customWidth="1"/>
    <col min="8990" max="8990" width="12.85546875" style="472" customWidth="1"/>
    <col min="8991" max="8991" width="14" style="472" customWidth="1"/>
    <col min="8992" max="9003" width="9.140625" style="472"/>
    <col min="9004" max="9024" width="0" style="472" hidden="1" customWidth="1"/>
    <col min="9025" max="9216" width="9.140625" style="472"/>
    <col min="9217" max="9217" width="7.140625" style="472" customWidth="1"/>
    <col min="9218" max="9218" width="1.42578125" style="472" customWidth="1"/>
    <col min="9219" max="9219" width="3.5703125" style="472" customWidth="1"/>
    <col min="9220" max="9220" width="3.7109375" style="472" customWidth="1"/>
    <col min="9221" max="9221" width="14.7109375" style="472" customWidth="1"/>
    <col min="9222" max="9223" width="9.5703125" style="472" customWidth="1"/>
    <col min="9224" max="9224" width="10.7109375" style="472" customWidth="1"/>
    <col min="9225" max="9225" width="6" style="472" customWidth="1"/>
    <col min="9226" max="9226" width="4.42578125" style="472" customWidth="1"/>
    <col min="9227" max="9227" width="9.85546875" style="472" customWidth="1"/>
    <col min="9228" max="9228" width="10.28515625" style="472" customWidth="1"/>
    <col min="9229" max="9230" width="5.140625" style="472" customWidth="1"/>
    <col min="9231" max="9231" width="1.7109375" style="472" customWidth="1"/>
    <col min="9232" max="9232" width="10.7109375" style="472" customWidth="1"/>
    <col min="9233" max="9233" width="3.5703125" style="472" customWidth="1"/>
    <col min="9234" max="9234" width="1.42578125" style="472" customWidth="1"/>
    <col min="9235" max="9235" width="7" style="472" customWidth="1"/>
    <col min="9236" max="9244" width="0" style="472" hidden="1" customWidth="1"/>
    <col min="9245" max="9245" width="9.42578125" style="472" customWidth="1"/>
    <col min="9246" max="9246" width="12.85546875" style="472" customWidth="1"/>
    <col min="9247" max="9247" width="14" style="472" customWidth="1"/>
    <col min="9248" max="9259" width="9.140625" style="472"/>
    <col min="9260" max="9280" width="0" style="472" hidden="1" customWidth="1"/>
    <col min="9281" max="9472" width="9.140625" style="472"/>
    <col min="9473" max="9473" width="7.140625" style="472" customWidth="1"/>
    <col min="9474" max="9474" width="1.42578125" style="472" customWidth="1"/>
    <col min="9475" max="9475" width="3.5703125" style="472" customWidth="1"/>
    <col min="9476" max="9476" width="3.7109375" style="472" customWidth="1"/>
    <col min="9477" max="9477" width="14.7109375" style="472" customWidth="1"/>
    <col min="9478" max="9479" width="9.5703125" style="472" customWidth="1"/>
    <col min="9480" max="9480" width="10.7109375" style="472" customWidth="1"/>
    <col min="9481" max="9481" width="6" style="472" customWidth="1"/>
    <col min="9482" max="9482" width="4.42578125" style="472" customWidth="1"/>
    <col min="9483" max="9483" width="9.85546875" style="472" customWidth="1"/>
    <col min="9484" max="9484" width="10.28515625" style="472" customWidth="1"/>
    <col min="9485" max="9486" width="5.140625" style="472" customWidth="1"/>
    <col min="9487" max="9487" width="1.7109375" style="472" customWidth="1"/>
    <col min="9488" max="9488" width="10.7109375" style="472" customWidth="1"/>
    <col min="9489" max="9489" width="3.5703125" style="472" customWidth="1"/>
    <col min="9490" max="9490" width="1.42578125" style="472" customWidth="1"/>
    <col min="9491" max="9491" width="7" style="472" customWidth="1"/>
    <col min="9492" max="9500" width="0" style="472" hidden="1" customWidth="1"/>
    <col min="9501" max="9501" width="9.42578125" style="472" customWidth="1"/>
    <col min="9502" max="9502" width="12.85546875" style="472" customWidth="1"/>
    <col min="9503" max="9503" width="14" style="472" customWidth="1"/>
    <col min="9504" max="9515" width="9.140625" style="472"/>
    <col min="9516" max="9536" width="0" style="472" hidden="1" customWidth="1"/>
    <col min="9537" max="9728" width="9.140625" style="472"/>
    <col min="9729" max="9729" width="7.140625" style="472" customWidth="1"/>
    <col min="9730" max="9730" width="1.42578125" style="472" customWidth="1"/>
    <col min="9731" max="9731" width="3.5703125" style="472" customWidth="1"/>
    <col min="9732" max="9732" width="3.7109375" style="472" customWidth="1"/>
    <col min="9733" max="9733" width="14.7109375" style="472" customWidth="1"/>
    <col min="9734" max="9735" width="9.5703125" style="472" customWidth="1"/>
    <col min="9736" max="9736" width="10.7109375" style="472" customWidth="1"/>
    <col min="9737" max="9737" width="6" style="472" customWidth="1"/>
    <col min="9738" max="9738" width="4.42578125" style="472" customWidth="1"/>
    <col min="9739" max="9739" width="9.85546875" style="472" customWidth="1"/>
    <col min="9740" max="9740" width="10.28515625" style="472" customWidth="1"/>
    <col min="9741" max="9742" width="5.140625" style="472" customWidth="1"/>
    <col min="9743" max="9743" width="1.7109375" style="472" customWidth="1"/>
    <col min="9744" max="9744" width="10.7109375" style="472" customWidth="1"/>
    <col min="9745" max="9745" width="3.5703125" style="472" customWidth="1"/>
    <col min="9746" max="9746" width="1.42578125" style="472" customWidth="1"/>
    <col min="9747" max="9747" width="7" style="472" customWidth="1"/>
    <col min="9748" max="9756" width="0" style="472" hidden="1" customWidth="1"/>
    <col min="9757" max="9757" width="9.42578125" style="472" customWidth="1"/>
    <col min="9758" max="9758" width="12.85546875" style="472" customWidth="1"/>
    <col min="9759" max="9759" width="14" style="472" customWidth="1"/>
    <col min="9760" max="9771" width="9.140625" style="472"/>
    <col min="9772" max="9792" width="0" style="472" hidden="1" customWidth="1"/>
    <col min="9793" max="9984" width="9.140625" style="472"/>
    <col min="9985" max="9985" width="7.140625" style="472" customWidth="1"/>
    <col min="9986" max="9986" width="1.42578125" style="472" customWidth="1"/>
    <col min="9987" max="9987" width="3.5703125" style="472" customWidth="1"/>
    <col min="9988" max="9988" width="3.7109375" style="472" customWidth="1"/>
    <col min="9989" max="9989" width="14.7109375" style="472" customWidth="1"/>
    <col min="9990" max="9991" width="9.5703125" style="472" customWidth="1"/>
    <col min="9992" max="9992" width="10.7109375" style="472" customWidth="1"/>
    <col min="9993" max="9993" width="6" style="472" customWidth="1"/>
    <col min="9994" max="9994" width="4.42578125" style="472" customWidth="1"/>
    <col min="9995" max="9995" width="9.85546875" style="472" customWidth="1"/>
    <col min="9996" max="9996" width="10.28515625" style="472" customWidth="1"/>
    <col min="9997" max="9998" width="5.140625" style="472" customWidth="1"/>
    <col min="9999" max="9999" width="1.7109375" style="472" customWidth="1"/>
    <col min="10000" max="10000" width="10.7109375" style="472" customWidth="1"/>
    <col min="10001" max="10001" width="3.5703125" style="472" customWidth="1"/>
    <col min="10002" max="10002" width="1.42578125" style="472" customWidth="1"/>
    <col min="10003" max="10003" width="7" style="472" customWidth="1"/>
    <col min="10004" max="10012" width="0" style="472" hidden="1" customWidth="1"/>
    <col min="10013" max="10013" width="9.42578125" style="472" customWidth="1"/>
    <col min="10014" max="10014" width="12.85546875" style="472" customWidth="1"/>
    <col min="10015" max="10015" width="14" style="472" customWidth="1"/>
    <col min="10016" max="10027" width="9.140625" style="472"/>
    <col min="10028" max="10048" width="0" style="472" hidden="1" customWidth="1"/>
    <col min="10049" max="10240" width="9.140625" style="472"/>
    <col min="10241" max="10241" width="7.140625" style="472" customWidth="1"/>
    <col min="10242" max="10242" width="1.42578125" style="472" customWidth="1"/>
    <col min="10243" max="10243" width="3.5703125" style="472" customWidth="1"/>
    <col min="10244" max="10244" width="3.7109375" style="472" customWidth="1"/>
    <col min="10245" max="10245" width="14.7109375" style="472" customWidth="1"/>
    <col min="10246" max="10247" width="9.5703125" style="472" customWidth="1"/>
    <col min="10248" max="10248" width="10.7109375" style="472" customWidth="1"/>
    <col min="10249" max="10249" width="6" style="472" customWidth="1"/>
    <col min="10250" max="10250" width="4.42578125" style="472" customWidth="1"/>
    <col min="10251" max="10251" width="9.85546875" style="472" customWidth="1"/>
    <col min="10252" max="10252" width="10.28515625" style="472" customWidth="1"/>
    <col min="10253" max="10254" width="5.140625" style="472" customWidth="1"/>
    <col min="10255" max="10255" width="1.7109375" style="472" customWidth="1"/>
    <col min="10256" max="10256" width="10.7109375" style="472" customWidth="1"/>
    <col min="10257" max="10257" width="3.5703125" style="472" customWidth="1"/>
    <col min="10258" max="10258" width="1.42578125" style="472" customWidth="1"/>
    <col min="10259" max="10259" width="7" style="472" customWidth="1"/>
    <col min="10260" max="10268" width="0" style="472" hidden="1" customWidth="1"/>
    <col min="10269" max="10269" width="9.42578125" style="472" customWidth="1"/>
    <col min="10270" max="10270" width="12.85546875" style="472" customWidth="1"/>
    <col min="10271" max="10271" width="14" style="472" customWidth="1"/>
    <col min="10272" max="10283" width="9.140625" style="472"/>
    <col min="10284" max="10304" width="0" style="472" hidden="1" customWidth="1"/>
    <col min="10305" max="10496" width="9.140625" style="472"/>
    <col min="10497" max="10497" width="7.140625" style="472" customWidth="1"/>
    <col min="10498" max="10498" width="1.42578125" style="472" customWidth="1"/>
    <col min="10499" max="10499" width="3.5703125" style="472" customWidth="1"/>
    <col min="10500" max="10500" width="3.7109375" style="472" customWidth="1"/>
    <col min="10501" max="10501" width="14.7109375" style="472" customWidth="1"/>
    <col min="10502" max="10503" width="9.5703125" style="472" customWidth="1"/>
    <col min="10504" max="10504" width="10.7109375" style="472" customWidth="1"/>
    <col min="10505" max="10505" width="6" style="472" customWidth="1"/>
    <col min="10506" max="10506" width="4.42578125" style="472" customWidth="1"/>
    <col min="10507" max="10507" width="9.85546875" style="472" customWidth="1"/>
    <col min="10508" max="10508" width="10.28515625" style="472" customWidth="1"/>
    <col min="10509" max="10510" width="5.140625" style="472" customWidth="1"/>
    <col min="10511" max="10511" width="1.7109375" style="472" customWidth="1"/>
    <col min="10512" max="10512" width="10.7109375" style="472" customWidth="1"/>
    <col min="10513" max="10513" width="3.5703125" style="472" customWidth="1"/>
    <col min="10514" max="10514" width="1.42578125" style="472" customWidth="1"/>
    <col min="10515" max="10515" width="7" style="472" customWidth="1"/>
    <col min="10516" max="10524" width="0" style="472" hidden="1" customWidth="1"/>
    <col min="10525" max="10525" width="9.42578125" style="472" customWidth="1"/>
    <col min="10526" max="10526" width="12.85546875" style="472" customWidth="1"/>
    <col min="10527" max="10527" width="14" style="472" customWidth="1"/>
    <col min="10528" max="10539" width="9.140625" style="472"/>
    <col min="10540" max="10560" width="0" style="472" hidden="1" customWidth="1"/>
    <col min="10561" max="10752" width="9.140625" style="472"/>
    <col min="10753" max="10753" width="7.140625" style="472" customWidth="1"/>
    <col min="10754" max="10754" width="1.42578125" style="472" customWidth="1"/>
    <col min="10755" max="10755" width="3.5703125" style="472" customWidth="1"/>
    <col min="10756" max="10756" width="3.7109375" style="472" customWidth="1"/>
    <col min="10757" max="10757" width="14.7109375" style="472" customWidth="1"/>
    <col min="10758" max="10759" width="9.5703125" style="472" customWidth="1"/>
    <col min="10760" max="10760" width="10.7109375" style="472" customWidth="1"/>
    <col min="10761" max="10761" width="6" style="472" customWidth="1"/>
    <col min="10762" max="10762" width="4.42578125" style="472" customWidth="1"/>
    <col min="10763" max="10763" width="9.85546875" style="472" customWidth="1"/>
    <col min="10764" max="10764" width="10.28515625" style="472" customWidth="1"/>
    <col min="10765" max="10766" width="5.140625" style="472" customWidth="1"/>
    <col min="10767" max="10767" width="1.7109375" style="472" customWidth="1"/>
    <col min="10768" max="10768" width="10.7109375" style="472" customWidth="1"/>
    <col min="10769" max="10769" width="3.5703125" style="472" customWidth="1"/>
    <col min="10770" max="10770" width="1.42578125" style="472" customWidth="1"/>
    <col min="10771" max="10771" width="7" style="472" customWidth="1"/>
    <col min="10772" max="10780" width="0" style="472" hidden="1" customWidth="1"/>
    <col min="10781" max="10781" width="9.42578125" style="472" customWidth="1"/>
    <col min="10782" max="10782" width="12.85546875" style="472" customWidth="1"/>
    <col min="10783" max="10783" width="14" style="472" customWidth="1"/>
    <col min="10784" max="10795" width="9.140625" style="472"/>
    <col min="10796" max="10816" width="0" style="472" hidden="1" customWidth="1"/>
    <col min="10817" max="11008" width="9.140625" style="472"/>
    <col min="11009" max="11009" width="7.140625" style="472" customWidth="1"/>
    <col min="11010" max="11010" width="1.42578125" style="472" customWidth="1"/>
    <col min="11011" max="11011" width="3.5703125" style="472" customWidth="1"/>
    <col min="11012" max="11012" width="3.7109375" style="472" customWidth="1"/>
    <col min="11013" max="11013" width="14.7109375" style="472" customWidth="1"/>
    <col min="11014" max="11015" width="9.5703125" style="472" customWidth="1"/>
    <col min="11016" max="11016" width="10.7109375" style="472" customWidth="1"/>
    <col min="11017" max="11017" width="6" style="472" customWidth="1"/>
    <col min="11018" max="11018" width="4.42578125" style="472" customWidth="1"/>
    <col min="11019" max="11019" width="9.85546875" style="472" customWidth="1"/>
    <col min="11020" max="11020" width="10.28515625" style="472" customWidth="1"/>
    <col min="11021" max="11022" width="5.140625" style="472" customWidth="1"/>
    <col min="11023" max="11023" width="1.7109375" style="472" customWidth="1"/>
    <col min="11024" max="11024" width="10.7109375" style="472" customWidth="1"/>
    <col min="11025" max="11025" width="3.5703125" style="472" customWidth="1"/>
    <col min="11026" max="11026" width="1.42578125" style="472" customWidth="1"/>
    <col min="11027" max="11027" width="7" style="472" customWidth="1"/>
    <col min="11028" max="11036" width="0" style="472" hidden="1" customWidth="1"/>
    <col min="11037" max="11037" width="9.42578125" style="472" customWidth="1"/>
    <col min="11038" max="11038" width="12.85546875" style="472" customWidth="1"/>
    <col min="11039" max="11039" width="14" style="472" customWidth="1"/>
    <col min="11040" max="11051" width="9.140625" style="472"/>
    <col min="11052" max="11072" width="0" style="472" hidden="1" customWidth="1"/>
    <col min="11073" max="11264" width="9.140625" style="472"/>
    <col min="11265" max="11265" width="7.140625" style="472" customWidth="1"/>
    <col min="11266" max="11266" width="1.42578125" style="472" customWidth="1"/>
    <col min="11267" max="11267" width="3.5703125" style="472" customWidth="1"/>
    <col min="11268" max="11268" width="3.7109375" style="472" customWidth="1"/>
    <col min="11269" max="11269" width="14.7109375" style="472" customWidth="1"/>
    <col min="11270" max="11271" width="9.5703125" style="472" customWidth="1"/>
    <col min="11272" max="11272" width="10.7109375" style="472" customWidth="1"/>
    <col min="11273" max="11273" width="6" style="472" customWidth="1"/>
    <col min="11274" max="11274" width="4.42578125" style="472" customWidth="1"/>
    <col min="11275" max="11275" width="9.85546875" style="472" customWidth="1"/>
    <col min="11276" max="11276" width="10.28515625" style="472" customWidth="1"/>
    <col min="11277" max="11278" width="5.140625" style="472" customWidth="1"/>
    <col min="11279" max="11279" width="1.7109375" style="472" customWidth="1"/>
    <col min="11280" max="11280" width="10.7109375" style="472" customWidth="1"/>
    <col min="11281" max="11281" width="3.5703125" style="472" customWidth="1"/>
    <col min="11282" max="11282" width="1.42578125" style="472" customWidth="1"/>
    <col min="11283" max="11283" width="7" style="472" customWidth="1"/>
    <col min="11284" max="11292" width="0" style="472" hidden="1" customWidth="1"/>
    <col min="11293" max="11293" width="9.42578125" style="472" customWidth="1"/>
    <col min="11294" max="11294" width="12.85546875" style="472" customWidth="1"/>
    <col min="11295" max="11295" width="14" style="472" customWidth="1"/>
    <col min="11296" max="11307" width="9.140625" style="472"/>
    <col min="11308" max="11328" width="0" style="472" hidden="1" customWidth="1"/>
    <col min="11329" max="11520" width="9.140625" style="472"/>
    <col min="11521" max="11521" width="7.140625" style="472" customWidth="1"/>
    <col min="11522" max="11522" width="1.42578125" style="472" customWidth="1"/>
    <col min="11523" max="11523" width="3.5703125" style="472" customWidth="1"/>
    <col min="11524" max="11524" width="3.7109375" style="472" customWidth="1"/>
    <col min="11525" max="11525" width="14.7109375" style="472" customWidth="1"/>
    <col min="11526" max="11527" width="9.5703125" style="472" customWidth="1"/>
    <col min="11528" max="11528" width="10.7109375" style="472" customWidth="1"/>
    <col min="11529" max="11529" width="6" style="472" customWidth="1"/>
    <col min="11530" max="11530" width="4.42578125" style="472" customWidth="1"/>
    <col min="11531" max="11531" width="9.85546875" style="472" customWidth="1"/>
    <col min="11532" max="11532" width="10.28515625" style="472" customWidth="1"/>
    <col min="11533" max="11534" width="5.140625" style="472" customWidth="1"/>
    <col min="11535" max="11535" width="1.7109375" style="472" customWidth="1"/>
    <col min="11536" max="11536" width="10.7109375" style="472" customWidth="1"/>
    <col min="11537" max="11537" width="3.5703125" style="472" customWidth="1"/>
    <col min="11538" max="11538" width="1.42578125" style="472" customWidth="1"/>
    <col min="11539" max="11539" width="7" style="472" customWidth="1"/>
    <col min="11540" max="11548" width="0" style="472" hidden="1" customWidth="1"/>
    <col min="11549" max="11549" width="9.42578125" style="472" customWidth="1"/>
    <col min="11550" max="11550" width="12.85546875" style="472" customWidth="1"/>
    <col min="11551" max="11551" width="14" style="472" customWidth="1"/>
    <col min="11552" max="11563" width="9.140625" style="472"/>
    <col min="11564" max="11584" width="0" style="472" hidden="1" customWidth="1"/>
    <col min="11585" max="11776" width="9.140625" style="472"/>
    <col min="11777" max="11777" width="7.140625" style="472" customWidth="1"/>
    <col min="11778" max="11778" width="1.42578125" style="472" customWidth="1"/>
    <col min="11779" max="11779" width="3.5703125" style="472" customWidth="1"/>
    <col min="11780" max="11780" width="3.7109375" style="472" customWidth="1"/>
    <col min="11781" max="11781" width="14.7109375" style="472" customWidth="1"/>
    <col min="11782" max="11783" width="9.5703125" style="472" customWidth="1"/>
    <col min="11784" max="11784" width="10.7109375" style="472" customWidth="1"/>
    <col min="11785" max="11785" width="6" style="472" customWidth="1"/>
    <col min="11786" max="11786" width="4.42578125" style="472" customWidth="1"/>
    <col min="11787" max="11787" width="9.85546875" style="472" customWidth="1"/>
    <col min="11788" max="11788" width="10.28515625" style="472" customWidth="1"/>
    <col min="11789" max="11790" width="5.140625" style="472" customWidth="1"/>
    <col min="11791" max="11791" width="1.7109375" style="472" customWidth="1"/>
    <col min="11792" max="11792" width="10.7109375" style="472" customWidth="1"/>
    <col min="11793" max="11793" width="3.5703125" style="472" customWidth="1"/>
    <col min="11794" max="11794" width="1.42578125" style="472" customWidth="1"/>
    <col min="11795" max="11795" width="7" style="472" customWidth="1"/>
    <col min="11796" max="11804" width="0" style="472" hidden="1" customWidth="1"/>
    <col min="11805" max="11805" width="9.42578125" style="472" customWidth="1"/>
    <col min="11806" max="11806" width="12.85546875" style="472" customWidth="1"/>
    <col min="11807" max="11807" width="14" style="472" customWidth="1"/>
    <col min="11808" max="11819" width="9.140625" style="472"/>
    <col min="11820" max="11840" width="0" style="472" hidden="1" customWidth="1"/>
    <col min="11841" max="12032" width="9.140625" style="472"/>
    <col min="12033" max="12033" width="7.140625" style="472" customWidth="1"/>
    <col min="12034" max="12034" width="1.42578125" style="472" customWidth="1"/>
    <col min="12035" max="12035" width="3.5703125" style="472" customWidth="1"/>
    <col min="12036" max="12036" width="3.7109375" style="472" customWidth="1"/>
    <col min="12037" max="12037" width="14.7109375" style="472" customWidth="1"/>
    <col min="12038" max="12039" width="9.5703125" style="472" customWidth="1"/>
    <col min="12040" max="12040" width="10.7109375" style="472" customWidth="1"/>
    <col min="12041" max="12041" width="6" style="472" customWidth="1"/>
    <col min="12042" max="12042" width="4.42578125" style="472" customWidth="1"/>
    <col min="12043" max="12043" width="9.85546875" style="472" customWidth="1"/>
    <col min="12044" max="12044" width="10.28515625" style="472" customWidth="1"/>
    <col min="12045" max="12046" width="5.140625" style="472" customWidth="1"/>
    <col min="12047" max="12047" width="1.7109375" style="472" customWidth="1"/>
    <col min="12048" max="12048" width="10.7109375" style="472" customWidth="1"/>
    <col min="12049" max="12049" width="3.5703125" style="472" customWidth="1"/>
    <col min="12050" max="12050" width="1.42578125" style="472" customWidth="1"/>
    <col min="12051" max="12051" width="7" style="472" customWidth="1"/>
    <col min="12052" max="12060" width="0" style="472" hidden="1" customWidth="1"/>
    <col min="12061" max="12061" width="9.42578125" style="472" customWidth="1"/>
    <col min="12062" max="12062" width="12.85546875" style="472" customWidth="1"/>
    <col min="12063" max="12063" width="14" style="472" customWidth="1"/>
    <col min="12064" max="12075" width="9.140625" style="472"/>
    <col min="12076" max="12096" width="0" style="472" hidden="1" customWidth="1"/>
    <col min="12097" max="12288" width="9.140625" style="472"/>
    <col min="12289" max="12289" width="7.140625" style="472" customWidth="1"/>
    <col min="12290" max="12290" width="1.42578125" style="472" customWidth="1"/>
    <col min="12291" max="12291" width="3.5703125" style="472" customWidth="1"/>
    <col min="12292" max="12292" width="3.7109375" style="472" customWidth="1"/>
    <col min="12293" max="12293" width="14.7109375" style="472" customWidth="1"/>
    <col min="12294" max="12295" width="9.5703125" style="472" customWidth="1"/>
    <col min="12296" max="12296" width="10.7109375" style="472" customWidth="1"/>
    <col min="12297" max="12297" width="6" style="472" customWidth="1"/>
    <col min="12298" max="12298" width="4.42578125" style="472" customWidth="1"/>
    <col min="12299" max="12299" width="9.85546875" style="472" customWidth="1"/>
    <col min="12300" max="12300" width="10.28515625" style="472" customWidth="1"/>
    <col min="12301" max="12302" width="5.140625" style="472" customWidth="1"/>
    <col min="12303" max="12303" width="1.7109375" style="472" customWidth="1"/>
    <col min="12304" max="12304" width="10.7109375" style="472" customWidth="1"/>
    <col min="12305" max="12305" width="3.5703125" style="472" customWidth="1"/>
    <col min="12306" max="12306" width="1.42578125" style="472" customWidth="1"/>
    <col min="12307" max="12307" width="7" style="472" customWidth="1"/>
    <col min="12308" max="12316" width="0" style="472" hidden="1" customWidth="1"/>
    <col min="12317" max="12317" width="9.42578125" style="472" customWidth="1"/>
    <col min="12318" max="12318" width="12.85546875" style="472" customWidth="1"/>
    <col min="12319" max="12319" width="14" style="472" customWidth="1"/>
    <col min="12320" max="12331" width="9.140625" style="472"/>
    <col min="12332" max="12352" width="0" style="472" hidden="1" customWidth="1"/>
    <col min="12353" max="12544" width="9.140625" style="472"/>
    <col min="12545" max="12545" width="7.140625" style="472" customWidth="1"/>
    <col min="12546" max="12546" width="1.42578125" style="472" customWidth="1"/>
    <col min="12547" max="12547" width="3.5703125" style="472" customWidth="1"/>
    <col min="12548" max="12548" width="3.7109375" style="472" customWidth="1"/>
    <col min="12549" max="12549" width="14.7109375" style="472" customWidth="1"/>
    <col min="12550" max="12551" width="9.5703125" style="472" customWidth="1"/>
    <col min="12552" max="12552" width="10.7109375" style="472" customWidth="1"/>
    <col min="12553" max="12553" width="6" style="472" customWidth="1"/>
    <col min="12554" max="12554" width="4.42578125" style="472" customWidth="1"/>
    <col min="12555" max="12555" width="9.85546875" style="472" customWidth="1"/>
    <col min="12556" max="12556" width="10.28515625" style="472" customWidth="1"/>
    <col min="12557" max="12558" width="5.140625" style="472" customWidth="1"/>
    <col min="12559" max="12559" width="1.7109375" style="472" customWidth="1"/>
    <col min="12560" max="12560" width="10.7109375" style="472" customWidth="1"/>
    <col min="12561" max="12561" width="3.5703125" style="472" customWidth="1"/>
    <col min="12562" max="12562" width="1.42578125" style="472" customWidth="1"/>
    <col min="12563" max="12563" width="7" style="472" customWidth="1"/>
    <col min="12564" max="12572" width="0" style="472" hidden="1" customWidth="1"/>
    <col min="12573" max="12573" width="9.42578125" style="472" customWidth="1"/>
    <col min="12574" max="12574" width="12.85546875" style="472" customWidth="1"/>
    <col min="12575" max="12575" width="14" style="472" customWidth="1"/>
    <col min="12576" max="12587" width="9.140625" style="472"/>
    <col min="12588" max="12608" width="0" style="472" hidden="1" customWidth="1"/>
    <col min="12609" max="12800" width="9.140625" style="472"/>
    <col min="12801" max="12801" width="7.140625" style="472" customWidth="1"/>
    <col min="12802" max="12802" width="1.42578125" style="472" customWidth="1"/>
    <col min="12803" max="12803" width="3.5703125" style="472" customWidth="1"/>
    <col min="12804" max="12804" width="3.7109375" style="472" customWidth="1"/>
    <col min="12805" max="12805" width="14.7109375" style="472" customWidth="1"/>
    <col min="12806" max="12807" width="9.5703125" style="472" customWidth="1"/>
    <col min="12808" max="12808" width="10.7109375" style="472" customWidth="1"/>
    <col min="12809" max="12809" width="6" style="472" customWidth="1"/>
    <col min="12810" max="12810" width="4.42578125" style="472" customWidth="1"/>
    <col min="12811" max="12811" width="9.85546875" style="472" customWidth="1"/>
    <col min="12812" max="12812" width="10.28515625" style="472" customWidth="1"/>
    <col min="12813" max="12814" width="5.140625" style="472" customWidth="1"/>
    <col min="12815" max="12815" width="1.7109375" style="472" customWidth="1"/>
    <col min="12816" max="12816" width="10.7109375" style="472" customWidth="1"/>
    <col min="12817" max="12817" width="3.5703125" style="472" customWidth="1"/>
    <col min="12818" max="12818" width="1.42578125" style="472" customWidth="1"/>
    <col min="12819" max="12819" width="7" style="472" customWidth="1"/>
    <col min="12820" max="12828" width="0" style="472" hidden="1" customWidth="1"/>
    <col min="12829" max="12829" width="9.42578125" style="472" customWidth="1"/>
    <col min="12830" max="12830" width="12.85546875" style="472" customWidth="1"/>
    <col min="12831" max="12831" width="14" style="472" customWidth="1"/>
    <col min="12832" max="12843" width="9.140625" style="472"/>
    <col min="12844" max="12864" width="0" style="472" hidden="1" customWidth="1"/>
    <col min="12865" max="13056" width="9.140625" style="472"/>
    <col min="13057" max="13057" width="7.140625" style="472" customWidth="1"/>
    <col min="13058" max="13058" width="1.42578125" style="472" customWidth="1"/>
    <col min="13059" max="13059" width="3.5703125" style="472" customWidth="1"/>
    <col min="13060" max="13060" width="3.7109375" style="472" customWidth="1"/>
    <col min="13061" max="13061" width="14.7109375" style="472" customWidth="1"/>
    <col min="13062" max="13063" width="9.5703125" style="472" customWidth="1"/>
    <col min="13064" max="13064" width="10.7109375" style="472" customWidth="1"/>
    <col min="13065" max="13065" width="6" style="472" customWidth="1"/>
    <col min="13066" max="13066" width="4.42578125" style="472" customWidth="1"/>
    <col min="13067" max="13067" width="9.85546875" style="472" customWidth="1"/>
    <col min="13068" max="13068" width="10.28515625" style="472" customWidth="1"/>
    <col min="13069" max="13070" width="5.140625" style="472" customWidth="1"/>
    <col min="13071" max="13071" width="1.7109375" style="472" customWidth="1"/>
    <col min="13072" max="13072" width="10.7109375" style="472" customWidth="1"/>
    <col min="13073" max="13073" width="3.5703125" style="472" customWidth="1"/>
    <col min="13074" max="13074" width="1.42578125" style="472" customWidth="1"/>
    <col min="13075" max="13075" width="7" style="472" customWidth="1"/>
    <col min="13076" max="13084" width="0" style="472" hidden="1" customWidth="1"/>
    <col min="13085" max="13085" width="9.42578125" style="472" customWidth="1"/>
    <col min="13086" max="13086" width="12.85546875" style="472" customWidth="1"/>
    <col min="13087" max="13087" width="14" style="472" customWidth="1"/>
    <col min="13088" max="13099" width="9.140625" style="472"/>
    <col min="13100" max="13120" width="0" style="472" hidden="1" customWidth="1"/>
    <col min="13121" max="13312" width="9.140625" style="472"/>
    <col min="13313" max="13313" width="7.140625" style="472" customWidth="1"/>
    <col min="13314" max="13314" width="1.42578125" style="472" customWidth="1"/>
    <col min="13315" max="13315" width="3.5703125" style="472" customWidth="1"/>
    <col min="13316" max="13316" width="3.7109375" style="472" customWidth="1"/>
    <col min="13317" max="13317" width="14.7109375" style="472" customWidth="1"/>
    <col min="13318" max="13319" width="9.5703125" style="472" customWidth="1"/>
    <col min="13320" max="13320" width="10.7109375" style="472" customWidth="1"/>
    <col min="13321" max="13321" width="6" style="472" customWidth="1"/>
    <col min="13322" max="13322" width="4.42578125" style="472" customWidth="1"/>
    <col min="13323" max="13323" width="9.85546875" style="472" customWidth="1"/>
    <col min="13324" max="13324" width="10.28515625" style="472" customWidth="1"/>
    <col min="13325" max="13326" width="5.140625" style="472" customWidth="1"/>
    <col min="13327" max="13327" width="1.7109375" style="472" customWidth="1"/>
    <col min="13328" max="13328" width="10.7109375" style="472" customWidth="1"/>
    <col min="13329" max="13329" width="3.5703125" style="472" customWidth="1"/>
    <col min="13330" max="13330" width="1.42578125" style="472" customWidth="1"/>
    <col min="13331" max="13331" width="7" style="472" customWidth="1"/>
    <col min="13332" max="13340" width="0" style="472" hidden="1" customWidth="1"/>
    <col min="13341" max="13341" width="9.42578125" style="472" customWidth="1"/>
    <col min="13342" max="13342" width="12.85546875" style="472" customWidth="1"/>
    <col min="13343" max="13343" width="14" style="472" customWidth="1"/>
    <col min="13344" max="13355" width="9.140625" style="472"/>
    <col min="13356" max="13376" width="0" style="472" hidden="1" customWidth="1"/>
    <col min="13377" max="13568" width="9.140625" style="472"/>
    <col min="13569" max="13569" width="7.140625" style="472" customWidth="1"/>
    <col min="13570" max="13570" width="1.42578125" style="472" customWidth="1"/>
    <col min="13571" max="13571" width="3.5703125" style="472" customWidth="1"/>
    <col min="13572" max="13572" width="3.7109375" style="472" customWidth="1"/>
    <col min="13573" max="13573" width="14.7109375" style="472" customWidth="1"/>
    <col min="13574" max="13575" width="9.5703125" style="472" customWidth="1"/>
    <col min="13576" max="13576" width="10.7109375" style="472" customWidth="1"/>
    <col min="13577" max="13577" width="6" style="472" customWidth="1"/>
    <col min="13578" max="13578" width="4.42578125" style="472" customWidth="1"/>
    <col min="13579" max="13579" width="9.85546875" style="472" customWidth="1"/>
    <col min="13580" max="13580" width="10.28515625" style="472" customWidth="1"/>
    <col min="13581" max="13582" width="5.140625" style="472" customWidth="1"/>
    <col min="13583" max="13583" width="1.7109375" style="472" customWidth="1"/>
    <col min="13584" max="13584" width="10.7109375" style="472" customWidth="1"/>
    <col min="13585" max="13585" width="3.5703125" style="472" customWidth="1"/>
    <col min="13586" max="13586" width="1.42578125" style="472" customWidth="1"/>
    <col min="13587" max="13587" width="7" style="472" customWidth="1"/>
    <col min="13588" max="13596" width="0" style="472" hidden="1" customWidth="1"/>
    <col min="13597" max="13597" width="9.42578125" style="472" customWidth="1"/>
    <col min="13598" max="13598" width="12.85546875" style="472" customWidth="1"/>
    <col min="13599" max="13599" width="14" style="472" customWidth="1"/>
    <col min="13600" max="13611" width="9.140625" style="472"/>
    <col min="13612" max="13632" width="0" style="472" hidden="1" customWidth="1"/>
    <col min="13633" max="13824" width="9.140625" style="472"/>
    <col min="13825" max="13825" width="7.140625" style="472" customWidth="1"/>
    <col min="13826" max="13826" width="1.42578125" style="472" customWidth="1"/>
    <col min="13827" max="13827" width="3.5703125" style="472" customWidth="1"/>
    <col min="13828" max="13828" width="3.7109375" style="472" customWidth="1"/>
    <col min="13829" max="13829" width="14.7109375" style="472" customWidth="1"/>
    <col min="13830" max="13831" width="9.5703125" style="472" customWidth="1"/>
    <col min="13832" max="13832" width="10.7109375" style="472" customWidth="1"/>
    <col min="13833" max="13833" width="6" style="472" customWidth="1"/>
    <col min="13834" max="13834" width="4.42578125" style="472" customWidth="1"/>
    <col min="13835" max="13835" width="9.85546875" style="472" customWidth="1"/>
    <col min="13836" max="13836" width="10.28515625" style="472" customWidth="1"/>
    <col min="13837" max="13838" width="5.140625" style="472" customWidth="1"/>
    <col min="13839" max="13839" width="1.7109375" style="472" customWidth="1"/>
    <col min="13840" max="13840" width="10.7109375" style="472" customWidth="1"/>
    <col min="13841" max="13841" width="3.5703125" style="472" customWidth="1"/>
    <col min="13842" max="13842" width="1.42578125" style="472" customWidth="1"/>
    <col min="13843" max="13843" width="7" style="472" customWidth="1"/>
    <col min="13844" max="13852" width="0" style="472" hidden="1" customWidth="1"/>
    <col min="13853" max="13853" width="9.42578125" style="472" customWidth="1"/>
    <col min="13854" max="13854" width="12.85546875" style="472" customWidth="1"/>
    <col min="13855" max="13855" width="14" style="472" customWidth="1"/>
    <col min="13856" max="13867" width="9.140625" style="472"/>
    <col min="13868" max="13888" width="0" style="472" hidden="1" customWidth="1"/>
    <col min="13889" max="14080" width="9.140625" style="472"/>
    <col min="14081" max="14081" width="7.140625" style="472" customWidth="1"/>
    <col min="14082" max="14082" width="1.42578125" style="472" customWidth="1"/>
    <col min="14083" max="14083" width="3.5703125" style="472" customWidth="1"/>
    <col min="14084" max="14084" width="3.7109375" style="472" customWidth="1"/>
    <col min="14085" max="14085" width="14.7109375" style="472" customWidth="1"/>
    <col min="14086" max="14087" width="9.5703125" style="472" customWidth="1"/>
    <col min="14088" max="14088" width="10.7109375" style="472" customWidth="1"/>
    <col min="14089" max="14089" width="6" style="472" customWidth="1"/>
    <col min="14090" max="14090" width="4.42578125" style="472" customWidth="1"/>
    <col min="14091" max="14091" width="9.85546875" style="472" customWidth="1"/>
    <col min="14092" max="14092" width="10.28515625" style="472" customWidth="1"/>
    <col min="14093" max="14094" width="5.140625" style="472" customWidth="1"/>
    <col min="14095" max="14095" width="1.7109375" style="472" customWidth="1"/>
    <col min="14096" max="14096" width="10.7109375" style="472" customWidth="1"/>
    <col min="14097" max="14097" width="3.5703125" style="472" customWidth="1"/>
    <col min="14098" max="14098" width="1.42578125" style="472" customWidth="1"/>
    <col min="14099" max="14099" width="7" style="472" customWidth="1"/>
    <col min="14100" max="14108" width="0" style="472" hidden="1" customWidth="1"/>
    <col min="14109" max="14109" width="9.42578125" style="472" customWidth="1"/>
    <col min="14110" max="14110" width="12.85546875" style="472" customWidth="1"/>
    <col min="14111" max="14111" width="14" style="472" customWidth="1"/>
    <col min="14112" max="14123" width="9.140625" style="472"/>
    <col min="14124" max="14144" width="0" style="472" hidden="1" customWidth="1"/>
    <col min="14145" max="14336" width="9.140625" style="472"/>
    <col min="14337" max="14337" width="7.140625" style="472" customWidth="1"/>
    <col min="14338" max="14338" width="1.42578125" style="472" customWidth="1"/>
    <col min="14339" max="14339" width="3.5703125" style="472" customWidth="1"/>
    <col min="14340" max="14340" width="3.7109375" style="472" customWidth="1"/>
    <col min="14341" max="14341" width="14.7109375" style="472" customWidth="1"/>
    <col min="14342" max="14343" width="9.5703125" style="472" customWidth="1"/>
    <col min="14344" max="14344" width="10.7109375" style="472" customWidth="1"/>
    <col min="14345" max="14345" width="6" style="472" customWidth="1"/>
    <col min="14346" max="14346" width="4.42578125" style="472" customWidth="1"/>
    <col min="14347" max="14347" width="9.85546875" style="472" customWidth="1"/>
    <col min="14348" max="14348" width="10.28515625" style="472" customWidth="1"/>
    <col min="14349" max="14350" width="5.140625" style="472" customWidth="1"/>
    <col min="14351" max="14351" width="1.7109375" style="472" customWidth="1"/>
    <col min="14352" max="14352" width="10.7109375" style="472" customWidth="1"/>
    <col min="14353" max="14353" width="3.5703125" style="472" customWidth="1"/>
    <col min="14354" max="14354" width="1.42578125" style="472" customWidth="1"/>
    <col min="14355" max="14355" width="7" style="472" customWidth="1"/>
    <col min="14356" max="14364" width="0" style="472" hidden="1" customWidth="1"/>
    <col min="14365" max="14365" width="9.42578125" style="472" customWidth="1"/>
    <col min="14366" max="14366" width="12.85546875" style="472" customWidth="1"/>
    <col min="14367" max="14367" width="14" style="472" customWidth="1"/>
    <col min="14368" max="14379" width="9.140625" style="472"/>
    <col min="14380" max="14400" width="0" style="472" hidden="1" customWidth="1"/>
    <col min="14401" max="14592" width="9.140625" style="472"/>
    <col min="14593" max="14593" width="7.140625" style="472" customWidth="1"/>
    <col min="14594" max="14594" width="1.42578125" style="472" customWidth="1"/>
    <col min="14595" max="14595" width="3.5703125" style="472" customWidth="1"/>
    <col min="14596" max="14596" width="3.7109375" style="472" customWidth="1"/>
    <col min="14597" max="14597" width="14.7109375" style="472" customWidth="1"/>
    <col min="14598" max="14599" width="9.5703125" style="472" customWidth="1"/>
    <col min="14600" max="14600" width="10.7109375" style="472" customWidth="1"/>
    <col min="14601" max="14601" width="6" style="472" customWidth="1"/>
    <col min="14602" max="14602" width="4.42578125" style="472" customWidth="1"/>
    <col min="14603" max="14603" width="9.85546875" style="472" customWidth="1"/>
    <col min="14604" max="14604" width="10.28515625" style="472" customWidth="1"/>
    <col min="14605" max="14606" width="5.140625" style="472" customWidth="1"/>
    <col min="14607" max="14607" width="1.7109375" style="472" customWidth="1"/>
    <col min="14608" max="14608" width="10.7109375" style="472" customWidth="1"/>
    <col min="14609" max="14609" width="3.5703125" style="472" customWidth="1"/>
    <col min="14610" max="14610" width="1.42578125" style="472" customWidth="1"/>
    <col min="14611" max="14611" width="7" style="472" customWidth="1"/>
    <col min="14612" max="14620" width="0" style="472" hidden="1" customWidth="1"/>
    <col min="14621" max="14621" width="9.42578125" style="472" customWidth="1"/>
    <col min="14622" max="14622" width="12.85546875" style="472" customWidth="1"/>
    <col min="14623" max="14623" width="14" style="472" customWidth="1"/>
    <col min="14624" max="14635" width="9.140625" style="472"/>
    <col min="14636" max="14656" width="0" style="472" hidden="1" customWidth="1"/>
    <col min="14657" max="14848" width="9.140625" style="472"/>
    <col min="14849" max="14849" width="7.140625" style="472" customWidth="1"/>
    <col min="14850" max="14850" width="1.42578125" style="472" customWidth="1"/>
    <col min="14851" max="14851" width="3.5703125" style="472" customWidth="1"/>
    <col min="14852" max="14852" width="3.7109375" style="472" customWidth="1"/>
    <col min="14853" max="14853" width="14.7109375" style="472" customWidth="1"/>
    <col min="14854" max="14855" width="9.5703125" style="472" customWidth="1"/>
    <col min="14856" max="14856" width="10.7109375" style="472" customWidth="1"/>
    <col min="14857" max="14857" width="6" style="472" customWidth="1"/>
    <col min="14858" max="14858" width="4.42578125" style="472" customWidth="1"/>
    <col min="14859" max="14859" width="9.85546875" style="472" customWidth="1"/>
    <col min="14860" max="14860" width="10.28515625" style="472" customWidth="1"/>
    <col min="14861" max="14862" width="5.140625" style="472" customWidth="1"/>
    <col min="14863" max="14863" width="1.7109375" style="472" customWidth="1"/>
    <col min="14864" max="14864" width="10.7109375" style="472" customWidth="1"/>
    <col min="14865" max="14865" width="3.5703125" style="472" customWidth="1"/>
    <col min="14866" max="14866" width="1.42578125" style="472" customWidth="1"/>
    <col min="14867" max="14867" width="7" style="472" customWidth="1"/>
    <col min="14868" max="14876" width="0" style="472" hidden="1" customWidth="1"/>
    <col min="14877" max="14877" width="9.42578125" style="472" customWidth="1"/>
    <col min="14878" max="14878" width="12.85546875" style="472" customWidth="1"/>
    <col min="14879" max="14879" width="14" style="472" customWidth="1"/>
    <col min="14880" max="14891" width="9.140625" style="472"/>
    <col min="14892" max="14912" width="0" style="472" hidden="1" customWidth="1"/>
    <col min="14913" max="15104" width="9.140625" style="472"/>
    <col min="15105" max="15105" width="7.140625" style="472" customWidth="1"/>
    <col min="15106" max="15106" width="1.42578125" style="472" customWidth="1"/>
    <col min="15107" max="15107" width="3.5703125" style="472" customWidth="1"/>
    <col min="15108" max="15108" width="3.7109375" style="472" customWidth="1"/>
    <col min="15109" max="15109" width="14.7109375" style="472" customWidth="1"/>
    <col min="15110" max="15111" width="9.5703125" style="472" customWidth="1"/>
    <col min="15112" max="15112" width="10.7109375" style="472" customWidth="1"/>
    <col min="15113" max="15113" width="6" style="472" customWidth="1"/>
    <col min="15114" max="15114" width="4.42578125" style="472" customWidth="1"/>
    <col min="15115" max="15115" width="9.85546875" style="472" customWidth="1"/>
    <col min="15116" max="15116" width="10.28515625" style="472" customWidth="1"/>
    <col min="15117" max="15118" width="5.140625" style="472" customWidth="1"/>
    <col min="15119" max="15119" width="1.7109375" style="472" customWidth="1"/>
    <col min="15120" max="15120" width="10.7109375" style="472" customWidth="1"/>
    <col min="15121" max="15121" width="3.5703125" style="472" customWidth="1"/>
    <col min="15122" max="15122" width="1.42578125" style="472" customWidth="1"/>
    <col min="15123" max="15123" width="7" style="472" customWidth="1"/>
    <col min="15124" max="15132" width="0" style="472" hidden="1" customWidth="1"/>
    <col min="15133" max="15133" width="9.42578125" style="472" customWidth="1"/>
    <col min="15134" max="15134" width="12.85546875" style="472" customWidth="1"/>
    <col min="15135" max="15135" width="14" style="472" customWidth="1"/>
    <col min="15136" max="15147" width="9.140625" style="472"/>
    <col min="15148" max="15168" width="0" style="472" hidden="1" customWidth="1"/>
    <col min="15169" max="15360" width="9.140625" style="472"/>
    <col min="15361" max="15361" width="7.140625" style="472" customWidth="1"/>
    <col min="15362" max="15362" width="1.42578125" style="472" customWidth="1"/>
    <col min="15363" max="15363" width="3.5703125" style="472" customWidth="1"/>
    <col min="15364" max="15364" width="3.7109375" style="472" customWidth="1"/>
    <col min="15365" max="15365" width="14.7109375" style="472" customWidth="1"/>
    <col min="15366" max="15367" width="9.5703125" style="472" customWidth="1"/>
    <col min="15368" max="15368" width="10.7109375" style="472" customWidth="1"/>
    <col min="15369" max="15369" width="6" style="472" customWidth="1"/>
    <col min="15370" max="15370" width="4.42578125" style="472" customWidth="1"/>
    <col min="15371" max="15371" width="9.85546875" style="472" customWidth="1"/>
    <col min="15372" max="15372" width="10.28515625" style="472" customWidth="1"/>
    <col min="15373" max="15374" width="5.140625" style="472" customWidth="1"/>
    <col min="15375" max="15375" width="1.7109375" style="472" customWidth="1"/>
    <col min="15376" max="15376" width="10.7109375" style="472" customWidth="1"/>
    <col min="15377" max="15377" width="3.5703125" style="472" customWidth="1"/>
    <col min="15378" max="15378" width="1.42578125" style="472" customWidth="1"/>
    <col min="15379" max="15379" width="7" style="472" customWidth="1"/>
    <col min="15380" max="15388" width="0" style="472" hidden="1" customWidth="1"/>
    <col min="15389" max="15389" width="9.42578125" style="472" customWidth="1"/>
    <col min="15390" max="15390" width="12.85546875" style="472" customWidth="1"/>
    <col min="15391" max="15391" width="14" style="472" customWidth="1"/>
    <col min="15392" max="15403" width="9.140625" style="472"/>
    <col min="15404" max="15424" width="0" style="472" hidden="1" customWidth="1"/>
    <col min="15425" max="15616" width="9.140625" style="472"/>
    <col min="15617" max="15617" width="7.140625" style="472" customWidth="1"/>
    <col min="15618" max="15618" width="1.42578125" style="472" customWidth="1"/>
    <col min="15619" max="15619" width="3.5703125" style="472" customWidth="1"/>
    <col min="15620" max="15620" width="3.7109375" style="472" customWidth="1"/>
    <col min="15621" max="15621" width="14.7109375" style="472" customWidth="1"/>
    <col min="15622" max="15623" width="9.5703125" style="472" customWidth="1"/>
    <col min="15624" max="15624" width="10.7109375" style="472" customWidth="1"/>
    <col min="15625" max="15625" width="6" style="472" customWidth="1"/>
    <col min="15626" max="15626" width="4.42578125" style="472" customWidth="1"/>
    <col min="15627" max="15627" width="9.85546875" style="472" customWidth="1"/>
    <col min="15628" max="15628" width="10.28515625" style="472" customWidth="1"/>
    <col min="15629" max="15630" width="5.140625" style="472" customWidth="1"/>
    <col min="15631" max="15631" width="1.7109375" style="472" customWidth="1"/>
    <col min="15632" max="15632" width="10.7109375" style="472" customWidth="1"/>
    <col min="15633" max="15633" width="3.5703125" style="472" customWidth="1"/>
    <col min="15634" max="15634" width="1.42578125" style="472" customWidth="1"/>
    <col min="15635" max="15635" width="7" style="472" customWidth="1"/>
    <col min="15636" max="15644" width="0" style="472" hidden="1" customWidth="1"/>
    <col min="15645" max="15645" width="9.42578125" style="472" customWidth="1"/>
    <col min="15646" max="15646" width="12.85546875" style="472" customWidth="1"/>
    <col min="15647" max="15647" width="14" style="472" customWidth="1"/>
    <col min="15648" max="15659" width="9.140625" style="472"/>
    <col min="15660" max="15680" width="0" style="472" hidden="1" customWidth="1"/>
    <col min="15681" max="15872" width="9.140625" style="472"/>
    <col min="15873" max="15873" width="7.140625" style="472" customWidth="1"/>
    <col min="15874" max="15874" width="1.42578125" style="472" customWidth="1"/>
    <col min="15875" max="15875" width="3.5703125" style="472" customWidth="1"/>
    <col min="15876" max="15876" width="3.7109375" style="472" customWidth="1"/>
    <col min="15877" max="15877" width="14.7109375" style="472" customWidth="1"/>
    <col min="15878" max="15879" width="9.5703125" style="472" customWidth="1"/>
    <col min="15880" max="15880" width="10.7109375" style="472" customWidth="1"/>
    <col min="15881" max="15881" width="6" style="472" customWidth="1"/>
    <col min="15882" max="15882" width="4.42578125" style="472" customWidth="1"/>
    <col min="15883" max="15883" width="9.85546875" style="472" customWidth="1"/>
    <col min="15884" max="15884" width="10.28515625" style="472" customWidth="1"/>
    <col min="15885" max="15886" width="5.140625" style="472" customWidth="1"/>
    <col min="15887" max="15887" width="1.7109375" style="472" customWidth="1"/>
    <col min="15888" max="15888" width="10.7109375" style="472" customWidth="1"/>
    <col min="15889" max="15889" width="3.5703125" style="472" customWidth="1"/>
    <col min="15890" max="15890" width="1.42578125" style="472" customWidth="1"/>
    <col min="15891" max="15891" width="7" style="472" customWidth="1"/>
    <col min="15892" max="15900" width="0" style="472" hidden="1" customWidth="1"/>
    <col min="15901" max="15901" width="9.42578125" style="472" customWidth="1"/>
    <col min="15902" max="15902" width="12.85546875" style="472" customWidth="1"/>
    <col min="15903" max="15903" width="14" style="472" customWidth="1"/>
    <col min="15904" max="15915" width="9.140625" style="472"/>
    <col min="15916" max="15936" width="0" style="472" hidden="1" customWidth="1"/>
    <col min="15937" max="16128" width="9.140625" style="472"/>
    <col min="16129" max="16129" width="7.140625" style="472" customWidth="1"/>
    <col min="16130" max="16130" width="1.42578125" style="472" customWidth="1"/>
    <col min="16131" max="16131" width="3.5703125" style="472" customWidth="1"/>
    <col min="16132" max="16132" width="3.7109375" style="472" customWidth="1"/>
    <col min="16133" max="16133" width="14.7109375" style="472" customWidth="1"/>
    <col min="16134" max="16135" width="9.5703125" style="472" customWidth="1"/>
    <col min="16136" max="16136" width="10.7109375" style="472" customWidth="1"/>
    <col min="16137" max="16137" width="6" style="472" customWidth="1"/>
    <col min="16138" max="16138" width="4.42578125" style="472" customWidth="1"/>
    <col min="16139" max="16139" width="9.85546875" style="472" customWidth="1"/>
    <col min="16140" max="16140" width="10.28515625" style="472" customWidth="1"/>
    <col min="16141" max="16142" width="5.140625" style="472" customWidth="1"/>
    <col min="16143" max="16143" width="1.7109375" style="472" customWidth="1"/>
    <col min="16144" max="16144" width="10.7109375" style="472" customWidth="1"/>
    <col min="16145" max="16145" width="3.5703125" style="472" customWidth="1"/>
    <col min="16146" max="16146" width="1.42578125" style="472" customWidth="1"/>
    <col min="16147" max="16147" width="7" style="472" customWidth="1"/>
    <col min="16148" max="16156" width="0" style="472" hidden="1" customWidth="1"/>
    <col min="16157" max="16157" width="9.42578125" style="472" customWidth="1"/>
    <col min="16158" max="16158" width="12.85546875" style="472" customWidth="1"/>
    <col min="16159" max="16159" width="14" style="472" customWidth="1"/>
    <col min="16160" max="16171" width="9.140625" style="472"/>
    <col min="16172" max="16192" width="0" style="472" hidden="1" customWidth="1"/>
    <col min="16193" max="16384" width="9.140625" style="472"/>
  </cols>
  <sheetData>
    <row r="2" spans="2:47" s="464" customFormat="1" ht="6.95" customHeight="1" x14ac:dyDescent="0.25">
      <c r="B2" s="461"/>
      <c r="C2" s="462"/>
      <c r="D2" s="462"/>
      <c r="E2" s="462"/>
      <c r="F2" s="462"/>
      <c r="G2" s="462"/>
      <c r="H2" s="462"/>
      <c r="I2" s="462"/>
      <c r="J2" s="462"/>
      <c r="K2" s="462"/>
      <c r="L2" s="462"/>
      <c r="M2" s="462"/>
      <c r="N2" s="462"/>
      <c r="O2" s="462"/>
      <c r="P2" s="462"/>
      <c r="Q2" s="462"/>
      <c r="R2" s="463"/>
    </row>
    <row r="3" spans="2:47" s="464" customFormat="1" ht="36.950000000000003" customHeight="1" x14ac:dyDescent="0.25">
      <c r="B3" s="465"/>
      <c r="C3" s="735" t="s">
        <v>54</v>
      </c>
      <c r="D3" s="725"/>
      <c r="E3" s="725"/>
      <c r="F3" s="725"/>
      <c r="G3" s="725"/>
      <c r="H3" s="725"/>
      <c r="I3" s="725"/>
      <c r="J3" s="725"/>
      <c r="K3" s="725"/>
      <c r="L3" s="725"/>
      <c r="M3" s="725"/>
      <c r="N3" s="725"/>
      <c r="O3" s="725"/>
      <c r="P3" s="725"/>
      <c r="Q3" s="725"/>
      <c r="R3" s="466"/>
    </row>
    <row r="4" spans="2:47" s="464" customFormat="1" ht="6.95" customHeight="1" x14ac:dyDescent="0.25">
      <c r="B4" s="465"/>
      <c r="C4" s="467"/>
      <c r="D4" s="467"/>
      <c r="E4" s="467"/>
      <c r="F4" s="467"/>
      <c r="G4" s="467"/>
      <c r="H4" s="467"/>
      <c r="I4" s="467"/>
      <c r="J4" s="467"/>
      <c r="K4" s="467"/>
      <c r="L4" s="467"/>
      <c r="M4" s="467"/>
      <c r="N4" s="467"/>
      <c r="O4" s="467"/>
      <c r="P4" s="467"/>
      <c r="Q4" s="467"/>
      <c r="R4" s="466"/>
    </row>
    <row r="5" spans="2:47" s="464" customFormat="1" ht="30" customHeight="1" x14ac:dyDescent="0.25">
      <c r="B5" s="465"/>
      <c r="C5" s="468" t="s">
        <v>55</v>
      </c>
      <c r="D5" s="467"/>
      <c r="E5" s="467"/>
      <c r="F5" s="736" t="s">
        <v>56</v>
      </c>
      <c r="G5" s="725"/>
      <c r="H5" s="725"/>
      <c r="I5" s="725"/>
      <c r="J5" s="725"/>
      <c r="K5" s="725"/>
      <c r="L5" s="725"/>
      <c r="M5" s="725"/>
      <c r="N5" s="725"/>
      <c r="O5" s="725"/>
      <c r="P5" s="725"/>
      <c r="Q5" s="467"/>
      <c r="R5" s="466"/>
    </row>
    <row r="6" spans="2:47" ht="30" customHeight="1" x14ac:dyDescent="0.3">
      <c r="B6" s="469"/>
      <c r="C6" s="468" t="s">
        <v>57</v>
      </c>
      <c r="D6" s="470"/>
      <c r="E6" s="470"/>
      <c r="F6" s="736" t="s">
        <v>1824</v>
      </c>
      <c r="G6" s="737"/>
      <c r="H6" s="737"/>
      <c r="I6" s="737"/>
      <c r="J6" s="737"/>
      <c r="K6" s="737"/>
      <c r="L6" s="737"/>
      <c r="M6" s="737"/>
      <c r="N6" s="737"/>
      <c r="O6" s="737"/>
      <c r="P6" s="737"/>
      <c r="Q6" s="470"/>
      <c r="R6" s="471"/>
    </row>
    <row r="7" spans="2:47" s="464" customFormat="1" ht="36.950000000000003" customHeight="1" x14ac:dyDescent="0.25">
      <c r="B7" s="465"/>
      <c r="C7" s="473" t="s">
        <v>59</v>
      </c>
      <c r="D7" s="467"/>
      <c r="E7" s="467"/>
      <c r="F7" s="738" t="s">
        <v>2647</v>
      </c>
      <c r="G7" s="725"/>
      <c r="H7" s="725"/>
      <c r="I7" s="725"/>
      <c r="J7" s="725"/>
      <c r="K7" s="725"/>
      <c r="L7" s="725"/>
      <c r="M7" s="725"/>
      <c r="N7" s="725"/>
      <c r="O7" s="725"/>
      <c r="P7" s="725"/>
      <c r="Q7" s="467"/>
      <c r="R7" s="466"/>
    </row>
    <row r="8" spans="2:47" s="464" customFormat="1" ht="6.95" customHeight="1" x14ac:dyDescent="0.25">
      <c r="B8" s="465"/>
      <c r="C8" s="467"/>
      <c r="D8" s="467"/>
      <c r="E8" s="467"/>
      <c r="F8" s="467"/>
      <c r="G8" s="467"/>
      <c r="H8" s="467"/>
      <c r="I8" s="467"/>
      <c r="J8" s="467"/>
      <c r="K8" s="467"/>
      <c r="L8" s="467"/>
      <c r="M8" s="467"/>
      <c r="N8" s="467"/>
      <c r="O8" s="467"/>
      <c r="P8" s="467"/>
      <c r="Q8" s="467"/>
      <c r="R8" s="466"/>
    </row>
    <row r="9" spans="2:47" s="464" customFormat="1" ht="18" customHeight="1" x14ac:dyDescent="0.25">
      <c r="B9" s="465"/>
      <c r="C9" s="468" t="s">
        <v>61</v>
      </c>
      <c r="D9" s="467"/>
      <c r="E9" s="467"/>
      <c r="F9" s="474" t="s">
        <v>62</v>
      </c>
      <c r="G9" s="467"/>
      <c r="H9" s="467"/>
      <c r="I9" s="467"/>
      <c r="J9" s="467"/>
      <c r="K9" s="468" t="s">
        <v>63</v>
      </c>
      <c r="L9" s="467"/>
      <c r="M9" s="739">
        <v>42650</v>
      </c>
      <c r="N9" s="725"/>
      <c r="O9" s="725"/>
      <c r="P9" s="725"/>
      <c r="Q9" s="467"/>
      <c r="R9" s="466"/>
    </row>
    <row r="10" spans="2:47" s="464" customFormat="1" ht="6.95" customHeight="1" x14ac:dyDescent="0.25">
      <c r="B10" s="465"/>
      <c r="C10" s="467"/>
      <c r="D10" s="467"/>
      <c r="E10" s="467"/>
      <c r="F10" s="467"/>
      <c r="G10" s="467"/>
      <c r="H10" s="467"/>
      <c r="I10" s="467"/>
      <c r="J10" s="467"/>
      <c r="K10" s="467"/>
      <c r="L10" s="467"/>
      <c r="M10" s="467"/>
      <c r="N10" s="467"/>
      <c r="O10" s="467"/>
      <c r="P10" s="467"/>
      <c r="Q10" s="467"/>
      <c r="R10" s="466"/>
    </row>
    <row r="11" spans="2:47" s="464" customFormat="1" ht="15" x14ac:dyDescent="0.25">
      <c r="B11" s="465"/>
      <c r="C11" s="468" t="s">
        <v>64</v>
      </c>
      <c r="D11" s="467"/>
      <c r="E11" s="467"/>
      <c r="F11" s="474" t="s">
        <v>65</v>
      </c>
      <c r="G11" s="467"/>
      <c r="H11" s="467"/>
      <c r="I11" s="467"/>
      <c r="J11" s="467"/>
      <c r="K11" s="468" t="s">
        <v>66</v>
      </c>
      <c r="L11" s="467"/>
      <c r="M11" s="726" t="s">
        <v>67</v>
      </c>
      <c r="N11" s="725"/>
      <c r="O11" s="725"/>
      <c r="P11" s="725"/>
      <c r="Q11" s="725"/>
      <c r="R11" s="466"/>
    </row>
    <row r="12" spans="2:47" s="464" customFormat="1" ht="14.45" customHeight="1" x14ac:dyDescent="0.25">
      <c r="B12" s="465"/>
      <c r="C12" s="468" t="s">
        <v>68</v>
      </c>
      <c r="D12" s="467"/>
      <c r="E12" s="467"/>
      <c r="F12" s="474"/>
      <c r="G12" s="467"/>
      <c r="H12" s="467"/>
      <c r="I12" s="467"/>
      <c r="J12" s="467"/>
      <c r="K12" s="468" t="s">
        <v>69</v>
      </c>
      <c r="L12" s="467"/>
      <c r="M12" s="726" t="s">
        <v>70</v>
      </c>
      <c r="N12" s="725"/>
      <c r="O12" s="725"/>
      <c r="P12" s="725"/>
      <c r="Q12" s="725"/>
      <c r="R12" s="466"/>
    </row>
    <row r="13" spans="2:47" s="464" customFormat="1" ht="10.35" customHeight="1" x14ac:dyDescent="0.25">
      <c r="B13" s="465"/>
      <c r="C13" s="467"/>
      <c r="D13" s="467"/>
      <c r="E13" s="467"/>
      <c r="F13" s="467"/>
      <c r="G13" s="467"/>
      <c r="H13" s="467"/>
      <c r="I13" s="467"/>
      <c r="J13" s="467"/>
      <c r="K13" s="467"/>
      <c r="L13" s="467"/>
      <c r="M13" s="467"/>
      <c r="N13" s="467"/>
      <c r="O13" s="467"/>
      <c r="P13" s="467"/>
      <c r="Q13" s="467"/>
      <c r="R13" s="466"/>
    </row>
    <row r="14" spans="2:47" s="464" customFormat="1" ht="29.25" customHeight="1" x14ac:dyDescent="0.25">
      <c r="B14" s="465"/>
      <c r="C14" s="744" t="s">
        <v>71</v>
      </c>
      <c r="D14" s="734"/>
      <c r="E14" s="734"/>
      <c r="F14" s="734"/>
      <c r="G14" s="734"/>
      <c r="H14" s="475"/>
      <c r="I14" s="475"/>
      <c r="J14" s="475"/>
      <c r="K14" s="475"/>
      <c r="L14" s="475"/>
      <c r="M14" s="475"/>
      <c r="N14" s="744" t="s">
        <v>72</v>
      </c>
      <c r="O14" s="725"/>
      <c r="P14" s="725"/>
      <c r="Q14" s="725"/>
      <c r="R14" s="466"/>
    </row>
    <row r="15" spans="2:47" s="464" customFormat="1" ht="10.35" customHeight="1" x14ac:dyDescent="0.25">
      <c r="B15" s="465"/>
      <c r="C15" s="467"/>
      <c r="D15" s="467"/>
      <c r="E15" s="467"/>
      <c r="F15" s="467"/>
      <c r="G15" s="467"/>
      <c r="H15" s="467"/>
      <c r="I15" s="467"/>
      <c r="J15" s="467"/>
      <c r="K15" s="467"/>
      <c r="L15" s="467"/>
      <c r="M15" s="467"/>
      <c r="N15" s="467"/>
      <c r="O15" s="467"/>
      <c r="P15" s="467"/>
      <c r="Q15" s="467"/>
      <c r="R15" s="466"/>
    </row>
    <row r="16" spans="2:47" s="464" customFormat="1" ht="29.25" customHeight="1" x14ac:dyDescent="0.25">
      <c r="B16" s="465"/>
      <c r="C16" s="476" t="s">
        <v>73</v>
      </c>
      <c r="D16" s="467"/>
      <c r="E16" s="467"/>
      <c r="F16" s="467"/>
      <c r="G16" s="467"/>
      <c r="H16" s="467"/>
      <c r="I16" s="467"/>
      <c r="J16" s="467"/>
      <c r="K16" s="467"/>
      <c r="L16" s="467"/>
      <c r="M16" s="467"/>
      <c r="N16" s="745">
        <f>N45</f>
        <v>0</v>
      </c>
      <c r="O16" s="725"/>
      <c r="P16" s="725"/>
      <c r="Q16" s="725"/>
      <c r="R16" s="466"/>
      <c r="AU16" s="477" t="s">
        <v>74</v>
      </c>
    </row>
    <row r="17" spans="2:21" s="482" customFormat="1" ht="24.95" customHeight="1" x14ac:dyDescent="0.25">
      <c r="B17" s="478"/>
      <c r="C17" s="479"/>
      <c r="D17" s="480" t="s">
        <v>75</v>
      </c>
      <c r="E17" s="479"/>
      <c r="F17" s="479"/>
      <c r="G17" s="479"/>
      <c r="H17" s="479"/>
      <c r="I17" s="479"/>
      <c r="J17" s="479"/>
      <c r="K17" s="479"/>
      <c r="L17" s="479"/>
      <c r="M17" s="479"/>
      <c r="N17" s="713">
        <f>N46</f>
        <v>0</v>
      </c>
      <c r="O17" s="742"/>
      <c r="P17" s="742"/>
      <c r="Q17" s="742"/>
      <c r="R17" s="481"/>
    </row>
    <row r="18" spans="2:21" s="487" customFormat="1" ht="19.899999999999999" customHeight="1" x14ac:dyDescent="0.25">
      <c r="B18" s="483"/>
      <c r="C18" s="484"/>
      <c r="D18" s="485" t="s">
        <v>76</v>
      </c>
      <c r="E18" s="484"/>
      <c r="F18" s="484"/>
      <c r="G18" s="484"/>
      <c r="H18" s="484"/>
      <c r="I18" s="484"/>
      <c r="J18" s="484"/>
      <c r="K18" s="484"/>
      <c r="L18" s="484"/>
      <c r="M18" s="484"/>
      <c r="N18" s="740">
        <f>N47</f>
        <v>0</v>
      </c>
      <c r="O18" s="741"/>
      <c r="P18" s="741"/>
      <c r="Q18" s="741"/>
      <c r="R18" s="486"/>
    </row>
    <row r="19" spans="2:21" s="487" customFormat="1" ht="19.899999999999999" customHeight="1" x14ac:dyDescent="0.25">
      <c r="B19" s="483"/>
      <c r="C19" s="484"/>
      <c r="D19" s="485" t="s">
        <v>78</v>
      </c>
      <c r="E19" s="484"/>
      <c r="F19" s="484"/>
      <c r="G19" s="484"/>
      <c r="H19" s="484"/>
      <c r="I19" s="484"/>
      <c r="J19" s="484"/>
      <c r="K19" s="484"/>
      <c r="L19" s="484"/>
      <c r="M19" s="484"/>
      <c r="N19" s="740">
        <f>N99</f>
        <v>0</v>
      </c>
      <c r="O19" s="741"/>
      <c r="P19" s="741"/>
      <c r="Q19" s="741"/>
      <c r="R19" s="486"/>
    </row>
    <row r="20" spans="2:21" s="487" customFormat="1" ht="19.899999999999999" customHeight="1" x14ac:dyDescent="0.25">
      <c r="B20" s="483"/>
      <c r="C20" s="484"/>
      <c r="D20" s="485" t="s">
        <v>1909</v>
      </c>
      <c r="E20" s="484"/>
      <c r="F20" s="484"/>
      <c r="G20" s="484"/>
      <c r="H20" s="484"/>
      <c r="I20" s="484"/>
      <c r="J20" s="484"/>
      <c r="K20" s="484"/>
      <c r="L20" s="484"/>
      <c r="M20" s="484"/>
      <c r="N20" s="740">
        <f>N105</f>
        <v>0</v>
      </c>
      <c r="O20" s="741"/>
      <c r="P20" s="741"/>
      <c r="Q20" s="741"/>
      <c r="R20" s="486"/>
    </row>
    <row r="21" spans="2:21" s="487" customFormat="1" ht="19.899999999999999" customHeight="1" x14ac:dyDescent="0.25">
      <c r="B21" s="483"/>
      <c r="C21" s="484"/>
      <c r="D21" s="485" t="s">
        <v>84</v>
      </c>
      <c r="E21" s="484"/>
      <c r="F21" s="484"/>
      <c r="G21" s="484"/>
      <c r="H21" s="484"/>
      <c r="I21" s="484"/>
      <c r="J21" s="484"/>
      <c r="K21" s="484"/>
      <c r="L21" s="484"/>
      <c r="M21" s="484"/>
      <c r="N21" s="740">
        <f>N111</f>
        <v>0</v>
      </c>
      <c r="O21" s="741"/>
      <c r="P21" s="741"/>
      <c r="Q21" s="741"/>
      <c r="R21" s="486"/>
    </row>
    <row r="22" spans="2:21" s="482" customFormat="1" ht="24.95" customHeight="1" x14ac:dyDescent="0.25">
      <c r="B22" s="478"/>
      <c r="C22" s="479"/>
      <c r="D22" s="480" t="s">
        <v>87</v>
      </c>
      <c r="E22" s="479"/>
      <c r="F22" s="479"/>
      <c r="G22" s="479"/>
      <c r="H22" s="479"/>
      <c r="I22" s="479"/>
      <c r="J22" s="479"/>
      <c r="K22" s="479"/>
      <c r="L22" s="479"/>
      <c r="M22" s="479"/>
      <c r="N22" s="713">
        <f>N133</f>
        <v>0</v>
      </c>
      <c r="O22" s="742"/>
      <c r="P22" s="742"/>
      <c r="Q22" s="742"/>
      <c r="R22" s="481"/>
    </row>
    <row r="23" spans="2:21" s="487" customFormat="1" ht="19.899999999999999" customHeight="1" x14ac:dyDescent="0.25">
      <c r="B23" s="483"/>
      <c r="C23" s="484"/>
      <c r="D23" s="485" t="s">
        <v>95</v>
      </c>
      <c r="E23" s="484"/>
      <c r="F23" s="484"/>
      <c r="G23" s="484"/>
      <c r="H23" s="484"/>
      <c r="I23" s="484"/>
      <c r="J23" s="484"/>
      <c r="K23" s="484"/>
      <c r="L23" s="484"/>
      <c r="M23" s="484"/>
      <c r="N23" s="740">
        <f>N134</f>
        <v>0</v>
      </c>
      <c r="O23" s="741"/>
      <c r="P23" s="741"/>
      <c r="Q23" s="741"/>
      <c r="R23" s="486"/>
    </row>
    <row r="24" spans="2:21" s="464" customFormat="1" ht="21.75" customHeight="1" x14ac:dyDescent="0.25">
      <c r="B24" s="465"/>
      <c r="C24" s="467"/>
      <c r="D24" s="467"/>
      <c r="E24" s="467"/>
      <c r="F24" s="467"/>
      <c r="G24" s="467"/>
      <c r="H24" s="467"/>
      <c r="I24" s="467"/>
      <c r="J24" s="467"/>
      <c r="K24" s="467"/>
      <c r="L24" s="467"/>
      <c r="M24" s="467"/>
      <c r="N24" s="467"/>
      <c r="O24" s="467"/>
      <c r="P24" s="467"/>
      <c r="Q24" s="467"/>
      <c r="R24" s="466"/>
    </row>
    <row r="25" spans="2:21" s="464" customFormat="1" ht="29.25" customHeight="1" x14ac:dyDescent="0.25">
      <c r="B25" s="465"/>
      <c r="C25" s="476" t="s">
        <v>8009</v>
      </c>
      <c r="D25" s="467"/>
      <c r="E25" s="467"/>
      <c r="F25" s="467"/>
      <c r="G25" s="467"/>
      <c r="H25" s="467"/>
      <c r="I25" s="467"/>
      <c r="J25" s="467"/>
      <c r="K25" s="467"/>
      <c r="L25" s="467"/>
      <c r="M25" s="467"/>
      <c r="N25" s="743">
        <v>0</v>
      </c>
      <c r="O25" s="725"/>
      <c r="P25" s="725"/>
      <c r="Q25" s="725"/>
      <c r="R25" s="466"/>
      <c r="T25" s="488"/>
      <c r="U25" s="489" t="s">
        <v>109</v>
      </c>
    </row>
    <row r="26" spans="2:21" s="464" customFormat="1" ht="18" customHeight="1" x14ac:dyDescent="0.25">
      <c r="B26" s="465"/>
      <c r="C26" s="467"/>
      <c r="D26" s="467"/>
      <c r="E26" s="467"/>
      <c r="F26" s="467"/>
      <c r="G26" s="467"/>
      <c r="H26" s="467"/>
      <c r="I26" s="467"/>
      <c r="J26" s="467"/>
      <c r="K26" s="467"/>
      <c r="L26" s="467"/>
      <c r="M26" s="467"/>
      <c r="N26" s="467"/>
      <c r="O26" s="467"/>
      <c r="P26" s="467"/>
      <c r="Q26" s="467"/>
      <c r="R26" s="466"/>
    </row>
    <row r="27" spans="2:21" s="464" customFormat="1" ht="29.25" customHeight="1" x14ac:dyDescent="0.25">
      <c r="B27" s="465"/>
      <c r="C27" s="490" t="s">
        <v>8008</v>
      </c>
      <c r="D27" s="475"/>
      <c r="E27" s="475"/>
      <c r="F27" s="475"/>
      <c r="G27" s="475"/>
      <c r="H27" s="475"/>
      <c r="I27" s="475"/>
      <c r="J27" s="475"/>
      <c r="K27" s="475"/>
      <c r="L27" s="733">
        <f>ROUND(SUM(N16+N25),2)</f>
        <v>0</v>
      </c>
      <c r="M27" s="734"/>
      <c r="N27" s="734"/>
      <c r="O27" s="734"/>
      <c r="P27" s="734"/>
      <c r="Q27" s="734"/>
      <c r="R27" s="466"/>
    </row>
    <row r="28" spans="2:21" s="464" customFormat="1" ht="6.95" customHeight="1" x14ac:dyDescent="0.25">
      <c r="B28" s="491"/>
      <c r="C28" s="492"/>
      <c r="D28" s="492"/>
      <c r="E28" s="492"/>
      <c r="F28" s="492"/>
      <c r="G28" s="492"/>
      <c r="H28" s="492"/>
      <c r="I28" s="492"/>
      <c r="J28" s="492"/>
      <c r="K28" s="492"/>
      <c r="L28" s="492"/>
      <c r="M28" s="492"/>
      <c r="N28" s="492"/>
      <c r="O28" s="492"/>
      <c r="P28" s="492"/>
      <c r="Q28" s="492"/>
      <c r="R28" s="493"/>
    </row>
    <row r="32" spans="2:21" s="464" customFormat="1" ht="6.95" customHeight="1" x14ac:dyDescent="0.25">
      <c r="B32" s="461"/>
      <c r="C32" s="462"/>
      <c r="D32" s="462"/>
      <c r="E32" s="462"/>
      <c r="F32" s="462"/>
      <c r="G32" s="462"/>
      <c r="H32" s="462"/>
      <c r="I32" s="462"/>
      <c r="J32" s="462"/>
      <c r="K32" s="462"/>
      <c r="L32" s="462"/>
      <c r="M32" s="462"/>
      <c r="N32" s="462"/>
      <c r="O32" s="462"/>
      <c r="P32" s="462"/>
      <c r="Q32" s="462"/>
      <c r="R32" s="463"/>
    </row>
    <row r="33" spans="2:65" s="464" customFormat="1" ht="36.950000000000003" customHeight="1" x14ac:dyDescent="0.25">
      <c r="B33" s="465"/>
      <c r="C33" s="735" t="s">
        <v>100</v>
      </c>
      <c r="D33" s="725"/>
      <c r="E33" s="725"/>
      <c r="F33" s="725"/>
      <c r="G33" s="725"/>
      <c r="H33" s="725"/>
      <c r="I33" s="725"/>
      <c r="J33" s="725"/>
      <c r="K33" s="725"/>
      <c r="L33" s="725"/>
      <c r="M33" s="725"/>
      <c r="N33" s="725"/>
      <c r="O33" s="725"/>
      <c r="P33" s="725"/>
      <c r="Q33" s="725"/>
      <c r="R33" s="466"/>
    </row>
    <row r="34" spans="2:65" s="464" customFormat="1" ht="6.95" customHeight="1" x14ac:dyDescent="0.25">
      <c r="B34" s="465"/>
      <c r="C34" s="467"/>
      <c r="D34" s="467"/>
      <c r="E34" s="467"/>
      <c r="F34" s="467"/>
      <c r="G34" s="467"/>
      <c r="H34" s="467"/>
      <c r="I34" s="467"/>
      <c r="J34" s="467"/>
      <c r="K34" s="467"/>
      <c r="L34" s="467"/>
      <c r="M34" s="467"/>
      <c r="N34" s="467"/>
      <c r="O34" s="467"/>
      <c r="P34" s="467"/>
      <c r="Q34" s="467"/>
      <c r="R34" s="466"/>
    </row>
    <row r="35" spans="2:65" s="464" customFormat="1" ht="30" customHeight="1" x14ac:dyDescent="0.25">
      <c r="B35" s="465"/>
      <c r="C35" s="468" t="s">
        <v>55</v>
      </c>
      <c r="D35" s="467"/>
      <c r="E35" s="467"/>
      <c r="F35" s="736" t="s">
        <v>56</v>
      </c>
      <c r="G35" s="725"/>
      <c r="H35" s="725"/>
      <c r="I35" s="725"/>
      <c r="J35" s="725"/>
      <c r="K35" s="725"/>
      <c r="L35" s="725"/>
      <c r="M35" s="725"/>
      <c r="N35" s="725"/>
      <c r="O35" s="725"/>
      <c r="P35" s="725"/>
      <c r="Q35" s="467"/>
      <c r="R35" s="466"/>
    </row>
    <row r="36" spans="2:65" ht="30" customHeight="1" x14ac:dyDescent="0.3">
      <c r="B36" s="469"/>
      <c r="C36" s="468" t="s">
        <v>57</v>
      </c>
      <c r="D36" s="470"/>
      <c r="E36" s="470"/>
      <c r="F36" s="736" t="s">
        <v>1824</v>
      </c>
      <c r="G36" s="737"/>
      <c r="H36" s="737"/>
      <c r="I36" s="737"/>
      <c r="J36" s="737"/>
      <c r="K36" s="737"/>
      <c r="L36" s="737"/>
      <c r="M36" s="737"/>
      <c r="N36" s="737"/>
      <c r="O36" s="737"/>
      <c r="P36" s="737"/>
      <c r="Q36" s="470"/>
      <c r="R36" s="471"/>
    </row>
    <row r="37" spans="2:65" s="464" customFormat="1" ht="36.950000000000003" customHeight="1" x14ac:dyDescent="0.25">
      <c r="B37" s="465"/>
      <c r="C37" s="473" t="s">
        <v>59</v>
      </c>
      <c r="D37" s="467"/>
      <c r="E37" s="467"/>
      <c r="F37" s="738" t="s">
        <v>8019</v>
      </c>
      <c r="G37" s="725"/>
      <c r="H37" s="725"/>
      <c r="I37" s="725"/>
      <c r="J37" s="725"/>
      <c r="K37" s="725"/>
      <c r="L37" s="725"/>
      <c r="M37" s="725"/>
      <c r="N37" s="725"/>
      <c r="O37" s="725"/>
      <c r="P37" s="725"/>
      <c r="Q37" s="467"/>
      <c r="R37" s="466"/>
    </row>
    <row r="38" spans="2:65" s="464" customFormat="1" ht="6.95" customHeight="1" x14ac:dyDescent="0.25">
      <c r="B38" s="465"/>
      <c r="C38" s="467"/>
      <c r="D38" s="467"/>
      <c r="E38" s="467"/>
      <c r="F38" s="467"/>
      <c r="G38" s="467"/>
      <c r="H38" s="467"/>
      <c r="I38" s="467"/>
      <c r="J38" s="467"/>
      <c r="K38" s="467"/>
      <c r="L38" s="467"/>
      <c r="M38" s="467"/>
      <c r="N38" s="467"/>
      <c r="O38" s="467"/>
      <c r="P38" s="467"/>
      <c r="Q38" s="467"/>
      <c r="R38" s="466"/>
    </row>
    <row r="39" spans="2:65" s="464" customFormat="1" ht="18" customHeight="1" x14ac:dyDescent="0.25">
      <c r="B39" s="465"/>
      <c r="C39" s="468" t="s">
        <v>61</v>
      </c>
      <c r="D39" s="467"/>
      <c r="E39" s="467"/>
      <c r="F39" s="474" t="s">
        <v>62</v>
      </c>
      <c r="G39" s="467"/>
      <c r="H39" s="467"/>
      <c r="I39" s="467"/>
      <c r="J39" s="467"/>
      <c r="K39" s="468" t="s">
        <v>63</v>
      </c>
      <c r="L39" s="467"/>
      <c r="M39" s="739">
        <v>42650</v>
      </c>
      <c r="N39" s="725"/>
      <c r="O39" s="725"/>
      <c r="P39" s="725"/>
      <c r="Q39" s="467"/>
      <c r="R39" s="466"/>
    </row>
    <row r="40" spans="2:65" s="464" customFormat="1" ht="6.95" customHeight="1" x14ac:dyDescent="0.25">
      <c r="B40" s="465"/>
      <c r="C40" s="467"/>
      <c r="D40" s="467"/>
      <c r="E40" s="467"/>
      <c r="F40" s="467"/>
      <c r="G40" s="467"/>
      <c r="H40" s="467"/>
      <c r="I40" s="467"/>
      <c r="J40" s="467"/>
      <c r="K40" s="467"/>
      <c r="L40" s="467"/>
      <c r="M40" s="467"/>
      <c r="N40" s="467"/>
      <c r="O40" s="467"/>
      <c r="P40" s="467"/>
      <c r="Q40" s="467"/>
      <c r="R40" s="466"/>
    </row>
    <row r="41" spans="2:65" s="464" customFormat="1" ht="15" x14ac:dyDescent="0.25">
      <c r="B41" s="465"/>
      <c r="C41" s="468" t="s">
        <v>64</v>
      </c>
      <c r="D41" s="467"/>
      <c r="E41" s="467"/>
      <c r="F41" s="474" t="s">
        <v>65</v>
      </c>
      <c r="G41" s="467"/>
      <c r="H41" s="467"/>
      <c r="I41" s="467"/>
      <c r="J41" s="467"/>
      <c r="K41" s="468" t="s">
        <v>66</v>
      </c>
      <c r="L41" s="467"/>
      <c r="M41" s="726" t="s">
        <v>67</v>
      </c>
      <c r="N41" s="725"/>
      <c r="O41" s="725"/>
      <c r="P41" s="725"/>
      <c r="Q41" s="725"/>
      <c r="R41" s="466"/>
    </row>
    <row r="42" spans="2:65" s="464" customFormat="1" ht="14.45" customHeight="1" x14ac:dyDescent="0.25">
      <c r="B42" s="465"/>
      <c r="C42" s="468" t="s">
        <v>68</v>
      </c>
      <c r="D42" s="467"/>
      <c r="E42" s="467"/>
      <c r="F42" s="474"/>
      <c r="G42" s="467"/>
      <c r="H42" s="467"/>
      <c r="I42" s="467"/>
      <c r="J42" s="467"/>
      <c r="K42" s="468" t="s">
        <v>69</v>
      </c>
      <c r="L42" s="467"/>
      <c r="M42" s="726" t="s">
        <v>70</v>
      </c>
      <c r="N42" s="725"/>
      <c r="O42" s="725"/>
      <c r="P42" s="725"/>
      <c r="Q42" s="725"/>
      <c r="R42" s="466"/>
    </row>
    <row r="43" spans="2:65" s="464" customFormat="1" ht="10.35" customHeight="1" x14ac:dyDescent="0.25">
      <c r="B43" s="465"/>
      <c r="C43" s="467"/>
      <c r="D43" s="467"/>
      <c r="E43" s="467"/>
      <c r="F43" s="467"/>
      <c r="G43" s="467"/>
      <c r="H43" s="467"/>
      <c r="I43" s="467"/>
      <c r="J43" s="467"/>
      <c r="K43" s="467"/>
      <c r="L43" s="467"/>
      <c r="M43" s="467"/>
      <c r="N43" s="467"/>
      <c r="O43" s="467"/>
      <c r="P43" s="467"/>
      <c r="Q43" s="467"/>
      <c r="R43" s="466"/>
    </row>
    <row r="44" spans="2:65" s="498" customFormat="1" ht="29.25" customHeight="1" x14ac:dyDescent="0.25">
      <c r="B44" s="494"/>
      <c r="C44" s="495" t="s">
        <v>101</v>
      </c>
      <c r="D44" s="496" t="s">
        <v>102</v>
      </c>
      <c r="E44" s="496" t="s">
        <v>103</v>
      </c>
      <c r="F44" s="727" t="s">
        <v>104</v>
      </c>
      <c r="G44" s="728"/>
      <c r="H44" s="728"/>
      <c r="I44" s="728"/>
      <c r="J44" s="496" t="s">
        <v>105</v>
      </c>
      <c r="K44" s="496" t="s">
        <v>106</v>
      </c>
      <c r="L44" s="729" t="s">
        <v>107</v>
      </c>
      <c r="M44" s="728"/>
      <c r="N44" s="727" t="s">
        <v>72</v>
      </c>
      <c r="O44" s="728"/>
      <c r="P44" s="728"/>
      <c r="Q44" s="730"/>
      <c r="R44" s="497"/>
      <c r="T44" s="499" t="s">
        <v>108</v>
      </c>
      <c r="U44" s="500" t="s">
        <v>109</v>
      </c>
      <c r="V44" s="500" t="s">
        <v>110</v>
      </c>
      <c r="W44" s="500" t="s">
        <v>111</v>
      </c>
      <c r="X44" s="500" t="s">
        <v>112</v>
      </c>
      <c r="Y44" s="500" t="s">
        <v>113</v>
      </c>
      <c r="Z44" s="500" t="s">
        <v>114</v>
      </c>
      <c r="AA44" s="501" t="s">
        <v>115</v>
      </c>
    </row>
    <row r="45" spans="2:65" s="464" customFormat="1" ht="29.25" customHeight="1" x14ac:dyDescent="0.35">
      <c r="B45" s="465"/>
      <c r="C45" s="502" t="s">
        <v>116</v>
      </c>
      <c r="D45" s="467"/>
      <c r="E45" s="467"/>
      <c r="F45" s="467"/>
      <c r="G45" s="467"/>
      <c r="H45" s="467"/>
      <c r="I45" s="467"/>
      <c r="J45" s="467"/>
      <c r="K45" s="467"/>
      <c r="L45" s="467"/>
      <c r="M45" s="467"/>
      <c r="N45" s="731">
        <f>BK45</f>
        <v>0</v>
      </c>
      <c r="O45" s="732"/>
      <c r="P45" s="732"/>
      <c r="Q45" s="732"/>
      <c r="R45" s="466"/>
      <c r="T45" s="503"/>
      <c r="U45" s="504"/>
      <c r="V45" s="504"/>
      <c r="W45" s="505">
        <f>W46+W133</f>
        <v>7313.8340469999994</v>
      </c>
      <c r="X45" s="504"/>
      <c r="Y45" s="505">
        <f>Y46+Y133</f>
        <v>19.514578899999997</v>
      </c>
      <c r="Z45" s="504"/>
      <c r="AA45" s="506">
        <f>AA46+AA133</f>
        <v>1018.325666</v>
      </c>
      <c r="AT45" s="477" t="s">
        <v>117</v>
      </c>
      <c r="AU45" s="477" t="s">
        <v>74</v>
      </c>
      <c r="BK45" s="507">
        <f>BK46+BK133</f>
        <v>0</v>
      </c>
    </row>
    <row r="46" spans="2:65" s="512" customFormat="1" ht="37.35" customHeight="1" x14ac:dyDescent="0.35">
      <c r="B46" s="508"/>
      <c r="C46" s="509"/>
      <c r="D46" s="510" t="s">
        <v>75</v>
      </c>
      <c r="E46" s="510"/>
      <c r="F46" s="510"/>
      <c r="G46" s="510"/>
      <c r="H46" s="510"/>
      <c r="I46" s="510"/>
      <c r="J46" s="510"/>
      <c r="K46" s="510"/>
      <c r="L46" s="510"/>
      <c r="M46" s="510"/>
      <c r="N46" s="712">
        <f>BK46</f>
        <v>0</v>
      </c>
      <c r="O46" s="713"/>
      <c r="P46" s="713"/>
      <c r="Q46" s="713"/>
      <c r="R46" s="511"/>
      <c r="T46" s="513"/>
      <c r="U46" s="509"/>
      <c r="V46" s="509"/>
      <c r="W46" s="514">
        <f>W47+W99+W105+W111</f>
        <v>6861.6284049999995</v>
      </c>
      <c r="X46" s="509"/>
      <c r="Y46" s="514">
        <f>Y47+Y99+Y105+Y111</f>
        <v>19.514578899999997</v>
      </c>
      <c r="Z46" s="509"/>
      <c r="AA46" s="515">
        <f>AA47+AA99+AA105+AA111</f>
        <v>1006.212</v>
      </c>
      <c r="AR46" s="516" t="s">
        <v>118</v>
      </c>
      <c r="AT46" s="517" t="s">
        <v>117</v>
      </c>
      <c r="AU46" s="517" t="s">
        <v>119</v>
      </c>
      <c r="AY46" s="516" t="s">
        <v>120</v>
      </c>
      <c r="BK46" s="518">
        <f>BK47+BK99+BK105+BK111</f>
        <v>0</v>
      </c>
    </row>
    <row r="47" spans="2:65" s="512" customFormat="1" ht="19.899999999999999" customHeight="1" x14ac:dyDescent="0.3">
      <c r="B47" s="508"/>
      <c r="C47" s="509"/>
      <c r="D47" s="519" t="s">
        <v>76</v>
      </c>
      <c r="E47" s="519"/>
      <c r="F47" s="519"/>
      <c r="G47" s="519"/>
      <c r="H47" s="519"/>
      <c r="I47" s="519"/>
      <c r="J47" s="519"/>
      <c r="K47" s="519"/>
      <c r="L47" s="519"/>
      <c r="M47" s="519"/>
      <c r="N47" s="714">
        <f>BK47</f>
        <v>0</v>
      </c>
      <c r="O47" s="715"/>
      <c r="P47" s="715"/>
      <c r="Q47" s="715"/>
      <c r="R47" s="511"/>
      <c r="T47" s="513"/>
      <c r="U47" s="509"/>
      <c r="V47" s="509"/>
      <c r="W47" s="514">
        <f>SUM(W48:W98)</f>
        <v>1095.2957329999999</v>
      </c>
      <c r="X47" s="509"/>
      <c r="Y47" s="514">
        <f>SUM(Y48:Y98)</f>
        <v>19.119426999999998</v>
      </c>
      <c r="Z47" s="509"/>
      <c r="AA47" s="515">
        <f>SUM(AA48:AA98)</f>
        <v>0</v>
      </c>
      <c r="AR47" s="516" t="s">
        <v>118</v>
      </c>
      <c r="AT47" s="517" t="s">
        <v>117</v>
      </c>
      <c r="AU47" s="517" t="s">
        <v>118</v>
      </c>
      <c r="AY47" s="516" t="s">
        <v>120</v>
      </c>
      <c r="BK47" s="518">
        <f>SUM(BK48:BK98)</f>
        <v>0</v>
      </c>
    </row>
    <row r="48" spans="2:65" s="464" customFormat="1" ht="31.5" customHeight="1" x14ac:dyDescent="0.25">
      <c r="B48" s="520"/>
      <c r="C48" s="521" t="s">
        <v>118</v>
      </c>
      <c r="D48" s="521" t="s">
        <v>121</v>
      </c>
      <c r="E48" s="522" t="s">
        <v>148</v>
      </c>
      <c r="F48" s="708" t="s">
        <v>149</v>
      </c>
      <c r="G48" s="709"/>
      <c r="H48" s="709"/>
      <c r="I48" s="709"/>
      <c r="J48" s="523" t="s">
        <v>134</v>
      </c>
      <c r="K48" s="524">
        <v>35.540999999999997</v>
      </c>
      <c r="L48" s="710"/>
      <c r="M48" s="709"/>
      <c r="N48" s="710">
        <f>ROUND(L48*K48,2)</f>
        <v>0</v>
      </c>
      <c r="O48" s="709"/>
      <c r="P48" s="709"/>
      <c r="Q48" s="709"/>
      <c r="R48" s="525"/>
      <c r="T48" s="526" t="s">
        <v>125</v>
      </c>
      <c r="U48" s="527" t="s">
        <v>126</v>
      </c>
      <c r="V48" s="528">
        <v>1.7050000000000001</v>
      </c>
      <c r="W48" s="528">
        <f>V48*K48</f>
        <v>60.597404999999995</v>
      </c>
      <c r="X48" s="528">
        <v>0</v>
      </c>
      <c r="Y48" s="528">
        <f>X48*K48</f>
        <v>0</v>
      </c>
      <c r="Z48" s="528">
        <v>0</v>
      </c>
      <c r="AA48" s="529">
        <f>Z48*K48</f>
        <v>0</v>
      </c>
      <c r="AR48" s="477" t="s">
        <v>127</v>
      </c>
      <c r="AT48" s="477" t="s">
        <v>121</v>
      </c>
      <c r="AU48" s="477" t="s">
        <v>128</v>
      </c>
      <c r="AY48" s="477" t="s">
        <v>120</v>
      </c>
      <c r="BE48" s="530">
        <f>IF(U48="základní",N48,0)</f>
        <v>0</v>
      </c>
      <c r="BF48" s="530">
        <f>IF(U48="snížená",N48,0)</f>
        <v>0</v>
      </c>
      <c r="BG48" s="530">
        <f>IF(U48="zákl. přenesená",N48,0)</f>
        <v>0</v>
      </c>
      <c r="BH48" s="530">
        <f>IF(U48="sníž. přenesená",N48,0)</f>
        <v>0</v>
      </c>
      <c r="BI48" s="530">
        <f>IF(U48="nulová",N48,0)</f>
        <v>0</v>
      </c>
      <c r="BJ48" s="477" t="s">
        <v>118</v>
      </c>
      <c r="BK48" s="530">
        <f>ROUND(L48*K48,2)</f>
        <v>0</v>
      </c>
      <c r="BL48" s="477" t="s">
        <v>127</v>
      </c>
      <c r="BM48" s="477" t="s">
        <v>8020</v>
      </c>
    </row>
    <row r="49" spans="2:65" s="535" customFormat="1" ht="22.5" customHeight="1" x14ac:dyDescent="0.25">
      <c r="B49" s="531"/>
      <c r="C49" s="532"/>
      <c r="D49" s="532"/>
      <c r="E49" s="533" t="s">
        <v>125</v>
      </c>
      <c r="F49" s="704" t="s">
        <v>2648</v>
      </c>
      <c r="G49" s="705"/>
      <c r="H49" s="705"/>
      <c r="I49" s="705"/>
      <c r="J49" s="532"/>
      <c r="K49" s="533" t="s">
        <v>125</v>
      </c>
      <c r="L49" s="532"/>
      <c r="M49" s="532"/>
      <c r="N49" s="532"/>
      <c r="O49" s="532"/>
      <c r="P49" s="532"/>
      <c r="Q49" s="532"/>
      <c r="R49" s="534"/>
      <c r="T49" s="536"/>
      <c r="U49" s="532"/>
      <c r="V49" s="532"/>
      <c r="W49" s="532"/>
      <c r="X49" s="532"/>
      <c r="Y49" s="532"/>
      <c r="Z49" s="532"/>
      <c r="AA49" s="537"/>
      <c r="AT49" s="538" t="s">
        <v>130</v>
      </c>
      <c r="AU49" s="538" t="s">
        <v>128</v>
      </c>
      <c r="AV49" s="535" t="s">
        <v>118</v>
      </c>
      <c r="AW49" s="535" t="s">
        <v>131</v>
      </c>
      <c r="AX49" s="535" t="s">
        <v>119</v>
      </c>
      <c r="AY49" s="538" t="s">
        <v>120</v>
      </c>
    </row>
    <row r="50" spans="2:65" s="544" customFormat="1" ht="22.5" customHeight="1" x14ac:dyDescent="0.25">
      <c r="B50" s="539"/>
      <c r="C50" s="540"/>
      <c r="D50" s="540"/>
      <c r="E50" s="541" t="s">
        <v>125</v>
      </c>
      <c r="F50" s="706" t="s">
        <v>2649</v>
      </c>
      <c r="G50" s="707"/>
      <c r="H50" s="707"/>
      <c r="I50" s="707"/>
      <c r="J50" s="540"/>
      <c r="K50" s="542">
        <v>3.2759999999999998</v>
      </c>
      <c r="L50" s="540"/>
      <c r="M50" s="540"/>
      <c r="N50" s="540"/>
      <c r="O50" s="540"/>
      <c r="P50" s="540"/>
      <c r="Q50" s="540"/>
      <c r="R50" s="543"/>
      <c r="T50" s="545"/>
      <c r="U50" s="540"/>
      <c r="V50" s="540"/>
      <c r="W50" s="540"/>
      <c r="X50" s="540"/>
      <c r="Y50" s="540"/>
      <c r="Z50" s="540"/>
      <c r="AA50" s="546"/>
      <c r="AT50" s="547" t="s">
        <v>130</v>
      </c>
      <c r="AU50" s="547" t="s">
        <v>128</v>
      </c>
      <c r="AV50" s="544" t="s">
        <v>128</v>
      </c>
      <c r="AW50" s="544" t="s">
        <v>131</v>
      </c>
      <c r="AX50" s="544" t="s">
        <v>119</v>
      </c>
      <c r="AY50" s="547" t="s">
        <v>120</v>
      </c>
    </row>
    <row r="51" spans="2:65" s="544" customFormat="1" ht="22.5" customHeight="1" x14ac:dyDescent="0.25">
      <c r="B51" s="539"/>
      <c r="C51" s="540"/>
      <c r="D51" s="540"/>
      <c r="E51" s="541" t="s">
        <v>125</v>
      </c>
      <c r="F51" s="706" t="s">
        <v>8021</v>
      </c>
      <c r="G51" s="707"/>
      <c r="H51" s="707"/>
      <c r="I51" s="707"/>
      <c r="J51" s="540"/>
      <c r="K51" s="542">
        <v>31.065000000000001</v>
      </c>
      <c r="L51" s="540"/>
      <c r="M51" s="540"/>
      <c r="N51" s="540"/>
      <c r="O51" s="540"/>
      <c r="P51" s="540"/>
      <c r="Q51" s="540"/>
      <c r="R51" s="543"/>
      <c r="T51" s="545"/>
      <c r="U51" s="540"/>
      <c r="V51" s="540"/>
      <c r="W51" s="540"/>
      <c r="X51" s="540"/>
      <c r="Y51" s="540"/>
      <c r="Z51" s="540"/>
      <c r="AA51" s="546"/>
      <c r="AT51" s="547" t="s">
        <v>130</v>
      </c>
      <c r="AU51" s="547" t="s">
        <v>128</v>
      </c>
      <c r="AV51" s="544" t="s">
        <v>128</v>
      </c>
      <c r="AW51" s="544" t="s">
        <v>131</v>
      </c>
      <c r="AX51" s="544" t="s">
        <v>119</v>
      </c>
      <c r="AY51" s="547" t="s">
        <v>120</v>
      </c>
    </row>
    <row r="52" spans="2:65" s="535" customFormat="1" ht="22.5" customHeight="1" x14ac:dyDescent="0.25">
      <c r="B52" s="531"/>
      <c r="C52" s="532"/>
      <c r="D52" s="532"/>
      <c r="E52" s="533" t="s">
        <v>125</v>
      </c>
      <c r="F52" s="723" t="s">
        <v>2650</v>
      </c>
      <c r="G52" s="705"/>
      <c r="H52" s="705"/>
      <c r="I52" s="705"/>
      <c r="J52" s="532"/>
      <c r="K52" s="533" t="s">
        <v>125</v>
      </c>
      <c r="L52" s="532"/>
      <c r="M52" s="532"/>
      <c r="N52" s="532"/>
      <c r="O52" s="532"/>
      <c r="P52" s="532"/>
      <c r="Q52" s="532"/>
      <c r="R52" s="534"/>
      <c r="T52" s="536"/>
      <c r="U52" s="532"/>
      <c r="V52" s="532"/>
      <c r="W52" s="532"/>
      <c r="X52" s="532"/>
      <c r="Y52" s="532"/>
      <c r="Z52" s="532"/>
      <c r="AA52" s="537"/>
      <c r="AT52" s="538" t="s">
        <v>130</v>
      </c>
      <c r="AU52" s="538" t="s">
        <v>128</v>
      </c>
      <c r="AV52" s="535" t="s">
        <v>118</v>
      </c>
      <c r="AW52" s="535" t="s">
        <v>131</v>
      </c>
      <c r="AX52" s="535" t="s">
        <v>119</v>
      </c>
      <c r="AY52" s="538" t="s">
        <v>120</v>
      </c>
    </row>
    <row r="53" spans="2:65" s="544" customFormat="1" ht="22.5" customHeight="1" x14ac:dyDescent="0.25">
      <c r="B53" s="539"/>
      <c r="C53" s="540"/>
      <c r="D53" s="540"/>
      <c r="E53" s="541" t="s">
        <v>125</v>
      </c>
      <c r="F53" s="706" t="s">
        <v>2651</v>
      </c>
      <c r="G53" s="707"/>
      <c r="H53" s="707"/>
      <c r="I53" s="707"/>
      <c r="J53" s="540"/>
      <c r="K53" s="542">
        <v>1.2</v>
      </c>
      <c r="L53" s="540"/>
      <c r="M53" s="540"/>
      <c r="N53" s="540"/>
      <c r="O53" s="540"/>
      <c r="P53" s="540"/>
      <c r="Q53" s="540"/>
      <c r="R53" s="543"/>
      <c r="T53" s="545"/>
      <c r="U53" s="540"/>
      <c r="V53" s="540"/>
      <c r="W53" s="540"/>
      <c r="X53" s="540"/>
      <c r="Y53" s="540"/>
      <c r="Z53" s="540"/>
      <c r="AA53" s="546"/>
      <c r="AT53" s="547" t="s">
        <v>130</v>
      </c>
      <c r="AU53" s="547" t="s">
        <v>128</v>
      </c>
      <c r="AV53" s="544" t="s">
        <v>128</v>
      </c>
      <c r="AW53" s="544" t="s">
        <v>131</v>
      </c>
      <c r="AX53" s="544" t="s">
        <v>119</v>
      </c>
      <c r="AY53" s="547" t="s">
        <v>120</v>
      </c>
    </row>
    <row r="54" spans="2:65" s="553" customFormat="1" ht="22.5" customHeight="1" x14ac:dyDescent="0.25">
      <c r="B54" s="548"/>
      <c r="C54" s="549"/>
      <c r="D54" s="549"/>
      <c r="E54" s="550" t="s">
        <v>125</v>
      </c>
      <c r="F54" s="716" t="s">
        <v>146</v>
      </c>
      <c r="G54" s="717"/>
      <c r="H54" s="717"/>
      <c r="I54" s="717"/>
      <c r="J54" s="549"/>
      <c r="K54" s="551">
        <v>35.540999999999997</v>
      </c>
      <c r="L54" s="549"/>
      <c r="M54" s="549"/>
      <c r="N54" s="549"/>
      <c r="O54" s="549"/>
      <c r="P54" s="549"/>
      <c r="Q54" s="549"/>
      <c r="R54" s="552"/>
      <c r="T54" s="554"/>
      <c r="U54" s="549"/>
      <c r="V54" s="549"/>
      <c r="W54" s="549"/>
      <c r="X54" s="549"/>
      <c r="Y54" s="549"/>
      <c r="Z54" s="549"/>
      <c r="AA54" s="555"/>
      <c r="AT54" s="556" t="s">
        <v>130</v>
      </c>
      <c r="AU54" s="556" t="s">
        <v>128</v>
      </c>
      <c r="AV54" s="553" t="s">
        <v>127</v>
      </c>
      <c r="AW54" s="553" t="s">
        <v>131</v>
      </c>
      <c r="AX54" s="553" t="s">
        <v>118</v>
      </c>
      <c r="AY54" s="556" t="s">
        <v>120</v>
      </c>
    </row>
    <row r="55" spans="2:65" s="464" customFormat="1" ht="44.25" customHeight="1" x14ac:dyDescent="0.25">
      <c r="B55" s="520"/>
      <c r="C55" s="521" t="s">
        <v>128</v>
      </c>
      <c r="D55" s="521" t="s">
        <v>121</v>
      </c>
      <c r="E55" s="522" t="s">
        <v>164</v>
      </c>
      <c r="F55" s="708" t="s">
        <v>165</v>
      </c>
      <c r="G55" s="709"/>
      <c r="H55" s="709"/>
      <c r="I55" s="709"/>
      <c r="J55" s="523" t="s">
        <v>134</v>
      </c>
      <c r="K55" s="524">
        <v>427.3</v>
      </c>
      <c r="L55" s="710"/>
      <c r="M55" s="709"/>
      <c r="N55" s="710">
        <f>ROUND(L55*K55,2)</f>
        <v>0</v>
      </c>
      <c r="O55" s="709"/>
      <c r="P55" s="709"/>
      <c r="Q55" s="709"/>
      <c r="R55" s="525"/>
      <c r="T55" s="526" t="s">
        <v>125</v>
      </c>
      <c r="U55" s="527" t="s">
        <v>126</v>
      </c>
      <c r="V55" s="528">
        <v>1.6930000000000001</v>
      </c>
      <c r="W55" s="528">
        <f>V55*K55</f>
        <v>723.41890000000001</v>
      </c>
      <c r="X55" s="528">
        <v>0</v>
      </c>
      <c r="Y55" s="528">
        <f>X55*K55</f>
        <v>0</v>
      </c>
      <c r="Z55" s="528">
        <v>0</v>
      </c>
      <c r="AA55" s="529">
        <f>Z55*K55</f>
        <v>0</v>
      </c>
      <c r="AR55" s="477" t="s">
        <v>127</v>
      </c>
      <c r="AT55" s="477" t="s">
        <v>121</v>
      </c>
      <c r="AU55" s="477" t="s">
        <v>128</v>
      </c>
      <c r="AY55" s="477" t="s">
        <v>120</v>
      </c>
      <c r="BE55" s="530">
        <f>IF(U55="základní",N55,0)</f>
        <v>0</v>
      </c>
      <c r="BF55" s="530">
        <f>IF(U55="snížená",N55,0)</f>
        <v>0</v>
      </c>
      <c r="BG55" s="530">
        <f>IF(U55="zákl. přenesená",N55,0)</f>
        <v>0</v>
      </c>
      <c r="BH55" s="530">
        <f>IF(U55="sníž. přenesená",N55,0)</f>
        <v>0</v>
      </c>
      <c r="BI55" s="530">
        <f>IF(U55="nulová",N55,0)</f>
        <v>0</v>
      </c>
      <c r="BJ55" s="477" t="s">
        <v>118</v>
      </c>
      <c r="BK55" s="530">
        <f>ROUND(L55*K55,2)</f>
        <v>0</v>
      </c>
      <c r="BL55" s="477" t="s">
        <v>127</v>
      </c>
      <c r="BM55" s="477" t="s">
        <v>8022</v>
      </c>
    </row>
    <row r="56" spans="2:65" s="535" customFormat="1" ht="31.5" customHeight="1" x14ac:dyDescent="0.25">
      <c r="B56" s="531"/>
      <c r="C56" s="532"/>
      <c r="D56" s="532"/>
      <c r="E56" s="533" t="s">
        <v>125</v>
      </c>
      <c r="F56" s="704" t="s">
        <v>2652</v>
      </c>
      <c r="G56" s="705"/>
      <c r="H56" s="705"/>
      <c r="I56" s="705"/>
      <c r="J56" s="532"/>
      <c r="K56" s="533" t="s">
        <v>125</v>
      </c>
      <c r="L56" s="532"/>
      <c r="M56" s="532"/>
      <c r="N56" s="532"/>
      <c r="O56" s="532"/>
      <c r="P56" s="532"/>
      <c r="Q56" s="532"/>
      <c r="R56" s="534"/>
      <c r="T56" s="536"/>
      <c r="U56" s="532"/>
      <c r="V56" s="532"/>
      <c r="W56" s="532"/>
      <c r="X56" s="532"/>
      <c r="Y56" s="532"/>
      <c r="Z56" s="532"/>
      <c r="AA56" s="537"/>
      <c r="AT56" s="538" t="s">
        <v>130</v>
      </c>
      <c r="AU56" s="538" t="s">
        <v>128</v>
      </c>
      <c r="AV56" s="535" t="s">
        <v>118</v>
      </c>
      <c r="AW56" s="535" t="s">
        <v>131</v>
      </c>
      <c r="AX56" s="535" t="s">
        <v>119</v>
      </c>
      <c r="AY56" s="538" t="s">
        <v>120</v>
      </c>
    </row>
    <row r="57" spans="2:65" s="544" customFormat="1" ht="22.5" customHeight="1" x14ac:dyDescent="0.25">
      <c r="B57" s="539"/>
      <c r="C57" s="540"/>
      <c r="D57" s="540"/>
      <c r="E57" s="541" t="s">
        <v>125</v>
      </c>
      <c r="F57" s="706" t="s">
        <v>8023</v>
      </c>
      <c r="G57" s="707"/>
      <c r="H57" s="707"/>
      <c r="I57" s="707"/>
      <c r="J57" s="540"/>
      <c r="K57" s="542">
        <v>409.6</v>
      </c>
      <c r="L57" s="540"/>
      <c r="M57" s="540"/>
      <c r="N57" s="540"/>
      <c r="O57" s="540"/>
      <c r="P57" s="540"/>
      <c r="Q57" s="540"/>
      <c r="R57" s="543"/>
      <c r="T57" s="545"/>
      <c r="U57" s="540"/>
      <c r="V57" s="540"/>
      <c r="W57" s="540"/>
      <c r="X57" s="540"/>
      <c r="Y57" s="540"/>
      <c r="Z57" s="540"/>
      <c r="AA57" s="546"/>
      <c r="AT57" s="547" t="s">
        <v>130</v>
      </c>
      <c r="AU57" s="547" t="s">
        <v>128</v>
      </c>
      <c r="AV57" s="544" t="s">
        <v>128</v>
      </c>
      <c r="AW57" s="544" t="s">
        <v>131</v>
      </c>
      <c r="AX57" s="544" t="s">
        <v>119</v>
      </c>
      <c r="AY57" s="547" t="s">
        <v>120</v>
      </c>
    </row>
    <row r="58" spans="2:65" s="544" customFormat="1" ht="22.5" customHeight="1" x14ac:dyDescent="0.25">
      <c r="B58" s="539"/>
      <c r="C58" s="540"/>
      <c r="D58" s="540"/>
      <c r="E58" s="541" t="s">
        <v>125</v>
      </c>
      <c r="F58" s="706" t="s">
        <v>2653</v>
      </c>
      <c r="G58" s="707"/>
      <c r="H58" s="707"/>
      <c r="I58" s="707"/>
      <c r="J58" s="540"/>
      <c r="K58" s="542">
        <v>16.872</v>
      </c>
      <c r="L58" s="540"/>
      <c r="M58" s="540"/>
      <c r="N58" s="540"/>
      <c r="O58" s="540"/>
      <c r="P58" s="540"/>
      <c r="Q58" s="540"/>
      <c r="R58" s="543"/>
      <c r="T58" s="545"/>
      <c r="U58" s="540"/>
      <c r="V58" s="540"/>
      <c r="W58" s="540"/>
      <c r="X58" s="540"/>
      <c r="Y58" s="540"/>
      <c r="Z58" s="540"/>
      <c r="AA58" s="546"/>
      <c r="AT58" s="547" t="s">
        <v>130</v>
      </c>
      <c r="AU58" s="547" t="s">
        <v>128</v>
      </c>
      <c r="AV58" s="544" t="s">
        <v>128</v>
      </c>
      <c r="AW58" s="544" t="s">
        <v>131</v>
      </c>
      <c r="AX58" s="544" t="s">
        <v>119</v>
      </c>
      <c r="AY58" s="547" t="s">
        <v>120</v>
      </c>
    </row>
    <row r="59" spans="2:65" s="544" customFormat="1" ht="22.5" customHeight="1" x14ac:dyDescent="0.25">
      <c r="B59" s="539"/>
      <c r="C59" s="540"/>
      <c r="D59" s="540"/>
      <c r="E59" s="541" t="s">
        <v>125</v>
      </c>
      <c r="F59" s="706" t="s">
        <v>2654</v>
      </c>
      <c r="G59" s="707"/>
      <c r="H59" s="707"/>
      <c r="I59" s="707"/>
      <c r="J59" s="540"/>
      <c r="K59" s="542">
        <v>0.47199999999999998</v>
      </c>
      <c r="L59" s="540"/>
      <c r="M59" s="540"/>
      <c r="N59" s="540"/>
      <c r="O59" s="540"/>
      <c r="P59" s="540"/>
      <c r="Q59" s="540"/>
      <c r="R59" s="543"/>
      <c r="T59" s="545"/>
      <c r="U59" s="540"/>
      <c r="V59" s="540"/>
      <c r="W59" s="540"/>
      <c r="X59" s="540"/>
      <c r="Y59" s="540"/>
      <c r="Z59" s="540"/>
      <c r="AA59" s="546"/>
      <c r="AT59" s="547" t="s">
        <v>130</v>
      </c>
      <c r="AU59" s="547" t="s">
        <v>128</v>
      </c>
      <c r="AV59" s="544" t="s">
        <v>128</v>
      </c>
      <c r="AW59" s="544" t="s">
        <v>131</v>
      </c>
      <c r="AX59" s="544" t="s">
        <v>119</v>
      </c>
      <c r="AY59" s="547" t="s">
        <v>120</v>
      </c>
    </row>
    <row r="60" spans="2:65" s="544" customFormat="1" ht="22.5" customHeight="1" x14ac:dyDescent="0.25">
      <c r="B60" s="539"/>
      <c r="C60" s="540"/>
      <c r="D60" s="540"/>
      <c r="E60" s="541" t="s">
        <v>125</v>
      </c>
      <c r="F60" s="706" t="s">
        <v>2655</v>
      </c>
      <c r="G60" s="707"/>
      <c r="H60" s="707"/>
      <c r="I60" s="707"/>
      <c r="J60" s="540"/>
      <c r="K60" s="542">
        <v>0.35599999999999998</v>
      </c>
      <c r="L60" s="540"/>
      <c r="M60" s="540"/>
      <c r="N60" s="540"/>
      <c r="O60" s="540"/>
      <c r="P60" s="540"/>
      <c r="Q60" s="540"/>
      <c r="R60" s="543"/>
      <c r="T60" s="545"/>
      <c r="U60" s="540"/>
      <c r="V60" s="540"/>
      <c r="W60" s="540"/>
      <c r="X60" s="540"/>
      <c r="Y60" s="540"/>
      <c r="Z60" s="540"/>
      <c r="AA60" s="546"/>
      <c r="AT60" s="547" t="s">
        <v>130</v>
      </c>
      <c r="AU60" s="547" t="s">
        <v>128</v>
      </c>
      <c r="AV60" s="544" t="s">
        <v>128</v>
      </c>
      <c r="AW60" s="544" t="s">
        <v>131</v>
      </c>
      <c r="AX60" s="544" t="s">
        <v>119</v>
      </c>
      <c r="AY60" s="547" t="s">
        <v>120</v>
      </c>
    </row>
    <row r="61" spans="2:65" s="553" customFormat="1" ht="22.5" customHeight="1" x14ac:dyDescent="0.25">
      <c r="B61" s="548"/>
      <c r="C61" s="549"/>
      <c r="D61" s="549"/>
      <c r="E61" s="550" t="s">
        <v>125</v>
      </c>
      <c r="F61" s="716" t="s">
        <v>146</v>
      </c>
      <c r="G61" s="717"/>
      <c r="H61" s="717"/>
      <c r="I61" s="717"/>
      <c r="J61" s="549"/>
      <c r="K61" s="551">
        <v>427.3</v>
      </c>
      <c r="L61" s="549"/>
      <c r="M61" s="549"/>
      <c r="N61" s="549"/>
      <c r="O61" s="549"/>
      <c r="P61" s="549"/>
      <c r="Q61" s="549"/>
      <c r="R61" s="552"/>
      <c r="T61" s="554"/>
      <c r="U61" s="549"/>
      <c r="V61" s="549"/>
      <c r="W61" s="549"/>
      <c r="X61" s="549"/>
      <c r="Y61" s="549"/>
      <c r="Z61" s="549"/>
      <c r="AA61" s="555"/>
      <c r="AT61" s="556" t="s">
        <v>130</v>
      </c>
      <c r="AU61" s="556" t="s">
        <v>128</v>
      </c>
      <c r="AV61" s="553" t="s">
        <v>127</v>
      </c>
      <c r="AW61" s="553" t="s">
        <v>131</v>
      </c>
      <c r="AX61" s="553" t="s">
        <v>118</v>
      </c>
      <c r="AY61" s="556" t="s">
        <v>120</v>
      </c>
    </row>
    <row r="62" spans="2:65" s="464" customFormat="1" ht="31.5" customHeight="1" x14ac:dyDescent="0.25">
      <c r="B62" s="520"/>
      <c r="C62" s="521" t="s">
        <v>136</v>
      </c>
      <c r="D62" s="521" t="s">
        <v>121</v>
      </c>
      <c r="E62" s="522" t="s">
        <v>2656</v>
      </c>
      <c r="F62" s="708" t="s">
        <v>2657</v>
      </c>
      <c r="G62" s="709"/>
      <c r="H62" s="709"/>
      <c r="I62" s="709"/>
      <c r="J62" s="523" t="s">
        <v>134</v>
      </c>
      <c r="K62" s="524">
        <v>658.721</v>
      </c>
      <c r="L62" s="710"/>
      <c r="M62" s="709"/>
      <c r="N62" s="710">
        <f>ROUND(L62*K62,2)</f>
        <v>0</v>
      </c>
      <c r="O62" s="709"/>
      <c r="P62" s="709"/>
      <c r="Q62" s="709"/>
      <c r="R62" s="525"/>
      <c r="T62" s="526" t="s">
        <v>125</v>
      </c>
      <c r="U62" s="527" t="s">
        <v>126</v>
      </c>
      <c r="V62" s="528">
        <v>4.3999999999999997E-2</v>
      </c>
      <c r="W62" s="528">
        <f>V62*K62</f>
        <v>28.983723999999999</v>
      </c>
      <c r="X62" s="528">
        <v>0</v>
      </c>
      <c r="Y62" s="528">
        <f>X62*K62</f>
        <v>0</v>
      </c>
      <c r="Z62" s="528">
        <v>0</v>
      </c>
      <c r="AA62" s="529">
        <f>Z62*K62</f>
        <v>0</v>
      </c>
      <c r="AR62" s="477" t="s">
        <v>127</v>
      </c>
      <c r="AT62" s="477" t="s">
        <v>121</v>
      </c>
      <c r="AU62" s="477" t="s">
        <v>128</v>
      </c>
      <c r="AY62" s="477" t="s">
        <v>120</v>
      </c>
      <c r="BE62" s="530">
        <f>IF(U62="základní",N62,0)</f>
        <v>0</v>
      </c>
      <c r="BF62" s="530">
        <f>IF(U62="snížená",N62,0)</f>
        <v>0</v>
      </c>
      <c r="BG62" s="530">
        <f>IF(U62="zákl. přenesená",N62,0)</f>
        <v>0</v>
      </c>
      <c r="BH62" s="530">
        <f>IF(U62="sníž. přenesená",N62,0)</f>
        <v>0</v>
      </c>
      <c r="BI62" s="530">
        <f>IF(U62="nulová",N62,0)</f>
        <v>0</v>
      </c>
      <c r="BJ62" s="477" t="s">
        <v>118</v>
      </c>
      <c r="BK62" s="530">
        <f>ROUND(L62*K62,2)</f>
        <v>0</v>
      </c>
      <c r="BL62" s="477" t="s">
        <v>127</v>
      </c>
      <c r="BM62" s="477" t="s">
        <v>8024</v>
      </c>
    </row>
    <row r="63" spans="2:65" s="544" customFormat="1" ht="31.5" customHeight="1" x14ac:dyDescent="0.25">
      <c r="B63" s="539"/>
      <c r="C63" s="540"/>
      <c r="D63" s="540"/>
      <c r="E63" s="541" t="s">
        <v>125</v>
      </c>
      <c r="F63" s="711" t="s">
        <v>8025</v>
      </c>
      <c r="G63" s="707"/>
      <c r="H63" s="707"/>
      <c r="I63" s="707"/>
      <c r="J63" s="540"/>
      <c r="K63" s="542">
        <v>427.3</v>
      </c>
      <c r="L63" s="540"/>
      <c r="M63" s="540"/>
      <c r="N63" s="540"/>
      <c r="O63" s="540"/>
      <c r="P63" s="540"/>
      <c r="Q63" s="540"/>
      <c r="R63" s="543"/>
      <c r="T63" s="545"/>
      <c r="U63" s="540"/>
      <c r="V63" s="540"/>
      <c r="W63" s="540"/>
      <c r="X63" s="540"/>
      <c r="Y63" s="540"/>
      <c r="Z63" s="540"/>
      <c r="AA63" s="546"/>
      <c r="AT63" s="547" t="s">
        <v>130</v>
      </c>
      <c r="AU63" s="547" t="s">
        <v>128</v>
      </c>
      <c r="AV63" s="544" t="s">
        <v>128</v>
      </c>
      <c r="AW63" s="544" t="s">
        <v>131</v>
      </c>
      <c r="AX63" s="544" t="s">
        <v>119</v>
      </c>
      <c r="AY63" s="547" t="s">
        <v>120</v>
      </c>
    </row>
    <row r="64" spans="2:65" s="544" customFormat="1" ht="22.5" customHeight="1" x14ac:dyDescent="0.25">
      <c r="B64" s="539"/>
      <c r="C64" s="540"/>
      <c r="D64" s="540"/>
      <c r="E64" s="541" t="s">
        <v>125</v>
      </c>
      <c r="F64" s="706" t="s">
        <v>8026</v>
      </c>
      <c r="G64" s="707"/>
      <c r="H64" s="707"/>
      <c r="I64" s="707"/>
      <c r="J64" s="540"/>
      <c r="K64" s="542">
        <v>231.42099999999999</v>
      </c>
      <c r="L64" s="540"/>
      <c r="M64" s="540"/>
      <c r="N64" s="540"/>
      <c r="O64" s="540"/>
      <c r="P64" s="540"/>
      <c r="Q64" s="540"/>
      <c r="R64" s="543"/>
      <c r="T64" s="545"/>
      <c r="U64" s="540"/>
      <c r="V64" s="540"/>
      <c r="W64" s="540"/>
      <c r="X64" s="540"/>
      <c r="Y64" s="540"/>
      <c r="Z64" s="540"/>
      <c r="AA64" s="546"/>
      <c r="AT64" s="547" t="s">
        <v>130</v>
      </c>
      <c r="AU64" s="547" t="s">
        <v>128</v>
      </c>
      <c r="AV64" s="544" t="s">
        <v>128</v>
      </c>
      <c r="AW64" s="544" t="s">
        <v>131</v>
      </c>
      <c r="AX64" s="544" t="s">
        <v>119</v>
      </c>
      <c r="AY64" s="547" t="s">
        <v>120</v>
      </c>
    </row>
    <row r="65" spans="2:65" s="553" customFormat="1" ht="22.5" customHeight="1" x14ac:dyDescent="0.25">
      <c r="B65" s="548"/>
      <c r="C65" s="549"/>
      <c r="D65" s="549"/>
      <c r="E65" s="550" t="s">
        <v>125</v>
      </c>
      <c r="F65" s="716" t="s">
        <v>146</v>
      </c>
      <c r="G65" s="717"/>
      <c r="H65" s="717"/>
      <c r="I65" s="717"/>
      <c r="J65" s="549"/>
      <c r="K65" s="551">
        <v>658.721</v>
      </c>
      <c r="L65" s="549"/>
      <c r="M65" s="549"/>
      <c r="N65" s="549"/>
      <c r="O65" s="549"/>
      <c r="P65" s="549"/>
      <c r="Q65" s="549"/>
      <c r="R65" s="552"/>
      <c r="T65" s="554"/>
      <c r="U65" s="549"/>
      <c r="V65" s="549"/>
      <c r="W65" s="549"/>
      <c r="X65" s="549"/>
      <c r="Y65" s="549"/>
      <c r="Z65" s="549"/>
      <c r="AA65" s="555"/>
      <c r="AT65" s="556" t="s">
        <v>130</v>
      </c>
      <c r="AU65" s="556" t="s">
        <v>128</v>
      </c>
      <c r="AV65" s="553" t="s">
        <v>127</v>
      </c>
      <c r="AW65" s="553" t="s">
        <v>131</v>
      </c>
      <c r="AX65" s="553" t="s">
        <v>118</v>
      </c>
      <c r="AY65" s="556" t="s">
        <v>120</v>
      </c>
    </row>
    <row r="66" spans="2:65" s="464" customFormat="1" ht="31.5" customHeight="1" x14ac:dyDescent="0.25">
      <c r="B66" s="520"/>
      <c r="C66" s="521" t="s">
        <v>127</v>
      </c>
      <c r="D66" s="521" t="s">
        <v>121</v>
      </c>
      <c r="E66" s="522" t="s">
        <v>222</v>
      </c>
      <c r="F66" s="708" t="s">
        <v>223</v>
      </c>
      <c r="G66" s="709"/>
      <c r="H66" s="709"/>
      <c r="I66" s="709"/>
      <c r="J66" s="523" t="s">
        <v>134</v>
      </c>
      <c r="K66" s="524">
        <v>86.867000000000004</v>
      </c>
      <c r="L66" s="710"/>
      <c r="M66" s="709"/>
      <c r="N66" s="710">
        <f>ROUND(L66*K66,2)</f>
        <v>0</v>
      </c>
      <c r="O66" s="709"/>
      <c r="P66" s="709"/>
      <c r="Q66" s="709"/>
      <c r="R66" s="525"/>
      <c r="T66" s="526" t="s">
        <v>125</v>
      </c>
      <c r="U66" s="527" t="s">
        <v>126</v>
      </c>
      <c r="V66" s="528">
        <v>8.3000000000000004E-2</v>
      </c>
      <c r="W66" s="528">
        <f>V66*K66</f>
        <v>7.2099610000000007</v>
      </c>
      <c r="X66" s="528">
        <v>0</v>
      </c>
      <c r="Y66" s="528">
        <f>X66*K66</f>
        <v>0</v>
      </c>
      <c r="Z66" s="528">
        <v>0</v>
      </c>
      <c r="AA66" s="529">
        <f>Z66*K66</f>
        <v>0</v>
      </c>
      <c r="AR66" s="477" t="s">
        <v>127</v>
      </c>
      <c r="AT66" s="477" t="s">
        <v>121</v>
      </c>
      <c r="AU66" s="477" t="s">
        <v>128</v>
      </c>
      <c r="AY66" s="477" t="s">
        <v>120</v>
      </c>
      <c r="BE66" s="530">
        <f>IF(U66="základní",N66,0)</f>
        <v>0</v>
      </c>
      <c r="BF66" s="530">
        <f>IF(U66="snížená",N66,0)</f>
        <v>0</v>
      </c>
      <c r="BG66" s="530">
        <f>IF(U66="zákl. přenesená",N66,0)</f>
        <v>0</v>
      </c>
      <c r="BH66" s="530">
        <f>IF(U66="sníž. přenesená",N66,0)</f>
        <v>0</v>
      </c>
      <c r="BI66" s="530">
        <f>IF(U66="nulová",N66,0)</f>
        <v>0</v>
      </c>
      <c r="BJ66" s="477" t="s">
        <v>118</v>
      </c>
      <c r="BK66" s="530">
        <f>ROUND(L66*K66,2)</f>
        <v>0</v>
      </c>
      <c r="BL66" s="477" t="s">
        <v>127</v>
      </c>
      <c r="BM66" s="477" t="s">
        <v>8027</v>
      </c>
    </row>
    <row r="67" spans="2:65" s="464" customFormat="1" ht="22.5" customHeight="1" x14ac:dyDescent="0.25">
      <c r="B67" s="520"/>
      <c r="C67" s="557" t="s">
        <v>143</v>
      </c>
      <c r="D67" s="557" t="s">
        <v>195</v>
      </c>
      <c r="E67" s="558" t="s">
        <v>2658</v>
      </c>
      <c r="F67" s="718" t="s">
        <v>2659</v>
      </c>
      <c r="G67" s="719"/>
      <c r="H67" s="719"/>
      <c r="I67" s="719"/>
      <c r="J67" s="559" t="s">
        <v>134</v>
      </c>
      <c r="K67" s="560">
        <v>86.867000000000004</v>
      </c>
      <c r="L67" s="720"/>
      <c r="M67" s="719"/>
      <c r="N67" s="720">
        <f>ROUND(L67*K67,2)</f>
        <v>0</v>
      </c>
      <c r="O67" s="709"/>
      <c r="P67" s="709"/>
      <c r="Q67" s="709"/>
      <c r="R67" s="525"/>
      <c r="T67" s="526" t="s">
        <v>125</v>
      </c>
      <c r="U67" s="527" t="s">
        <v>126</v>
      </c>
      <c r="V67" s="528">
        <v>0</v>
      </c>
      <c r="W67" s="528">
        <f>V67*K67</f>
        <v>0</v>
      </c>
      <c r="X67" s="528">
        <v>0.22</v>
      </c>
      <c r="Y67" s="528">
        <f>X67*K67</f>
        <v>19.11074</v>
      </c>
      <c r="Z67" s="528">
        <v>0</v>
      </c>
      <c r="AA67" s="529">
        <f>Z67*K67</f>
        <v>0</v>
      </c>
      <c r="AR67" s="477" t="s">
        <v>154</v>
      </c>
      <c r="AT67" s="477" t="s">
        <v>195</v>
      </c>
      <c r="AU67" s="477" t="s">
        <v>128</v>
      </c>
      <c r="AY67" s="477" t="s">
        <v>120</v>
      </c>
      <c r="BE67" s="530">
        <f>IF(U67="základní",N67,0)</f>
        <v>0</v>
      </c>
      <c r="BF67" s="530">
        <f>IF(U67="snížená",N67,0)</f>
        <v>0</v>
      </c>
      <c r="BG67" s="530">
        <f>IF(U67="zákl. přenesená",N67,0)</f>
        <v>0</v>
      </c>
      <c r="BH67" s="530">
        <f>IF(U67="sníž. přenesená",N67,0)</f>
        <v>0</v>
      </c>
      <c r="BI67" s="530">
        <f>IF(U67="nulová",N67,0)</f>
        <v>0</v>
      </c>
      <c r="BJ67" s="477" t="s">
        <v>118</v>
      </c>
      <c r="BK67" s="530">
        <f>ROUND(L67*K67,2)</f>
        <v>0</v>
      </c>
      <c r="BL67" s="477" t="s">
        <v>127</v>
      </c>
      <c r="BM67" s="477" t="s">
        <v>8028</v>
      </c>
    </row>
    <row r="68" spans="2:65" s="544" customFormat="1" ht="22.5" customHeight="1" x14ac:dyDescent="0.25">
      <c r="B68" s="539"/>
      <c r="C68" s="540"/>
      <c r="D68" s="540"/>
      <c r="E68" s="541" t="s">
        <v>125</v>
      </c>
      <c r="F68" s="711" t="s">
        <v>8029</v>
      </c>
      <c r="G68" s="707"/>
      <c r="H68" s="707"/>
      <c r="I68" s="707"/>
      <c r="J68" s="540"/>
      <c r="K68" s="542">
        <v>86.867000000000004</v>
      </c>
      <c r="L68" s="540"/>
      <c r="M68" s="540"/>
      <c r="N68" s="540"/>
      <c r="O68" s="540"/>
      <c r="P68" s="540"/>
      <c r="Q68" s="540"/>
      <c r="R68" s="543"/>
      <c r="T68" s="545"/>
      <c r="U68" s="540"/>
      <c r="V68" s="540"/>
      <c r="W68" s="540"/>
      <c r="X68" s="540"/>
      <c r="Y68" s="540"/>
      <c r="Z68" s="540"/>
      <c r="AA68" s="546"/>
      <c r="AT68" s="547" t="s">
        <v>130</v>
      </c>
      <c r="AU68" s="547" t="s">
        <v>128</v>
      </c>
      <c r="AV68" s="544" t="s">
        <v>128</v>
      </c>
      <c r="AW68" s="544" t="s">
        <v>131</v>
      </c>
      <c r="AX68" s="544" t="s">
        <v>118</v>
      </c>
      <c r="AY68" s="547" t="s">
        <v>120</v>
      </c>
    </row>
    <row r="69" spans="2:65" s="464" customFormat="1" ht="22.5" customHeight="1" x14ac:dyDescent="0.25">
      <c r="B69" s="520"/>
      <c r="C69" s="521" t="s">
        <v>147</v>
      </c>
      <c r="D69" s="521" t="s">
        <v>121</v>
      </c>
      <c r="E69" s="522" t="s">
        <v>228</v>
      </c>
      <c r="F69" s="708" t="s">
        <v>229</v>
      </c>
      <c r="G69" s="709"/>
      <c r="H69" s="709"/>
      <c r="I69" s="709"/>
      <c r="J69" s="523" t="s">
        <v>134</v>
      </c>
      <c r="K69" s="524">
        <v>146.548</v>
      </c>
      <c r="L69" s="710"/>
      <c r="M69" s="709"/>
      <c r="N69" s="710">
        <f>ROUND(L69*K69,2)</f>
        <v>0</v>
      </c>
      <c r="O69" s="709"/>
      <c r="P69" s="709"/>
      <c r="Q69" s="709"/>
      <c r="R69" s="525"/>
      <c r="T69" s="526" t="s">
        <v>125</v>
      </c>
      <c r="U69" s="527" t="s">
        <v>126</v>
      </c>
      <c r="V69" s="528">
        <v>0.65200000000000002</v>
      </c>
      <c r="W69" s="528">
        <f>V69*K69</f>
        <v>95.549295999999998</v>
      </c>
      <c r="X69" s="528">
        <v>0</v>
      </c>
      <c r="Y69" s="528">
        <f>X69*K69</f>
        <v>0</v>
      </c>
      <c r="Z69" s="528">
        <v>0</v>
      </c>
      <c r="AA69" s="529">
        <f>Z69*K69</f>
        <v>0</v>
      </c>
      <c r="AR69" s="477" t="s">
        <v>127</v>
      </c>
      <c r="AT69" s="477" t="s">
        <v>121</v>
      </c>
      <c r="AU69" s="477" t="s">
        <v>128</v>
      </c>
      <c r="AY69" s="477" t="s">
        <v>120</v>
      </c>
      <c r="BE69" s="530">
        <f>IF(U69="základní",N69,0)</f>
        <v>0</v>
      </c>
      <c r="BF69" s="530">
        <f>IF(U69="snížená",N69,0)</f>
        <v>0</v>
      </c>
      <c r="BG69" s="530">
        <f>IF(U69="zákl. přenesená",N69,0)</f>
        <v>0</v>
      </c>
      <c r="BH69" s="530">
        <f>IF(U69="sníž. přenesená",N69,0)</f>
        <v>0</v>
      </c>
      <c r="BI69" s="530">
        <f>IF(U69="nulová",N69,0)</f>
        <v>0</v>
      </c>
      <c r="BJ69" s="477" t="s">
        <v>118</v>
      </c>
      <c r="BK69" s="530">
        <f>ROUND(L69*K69,2)</f>
        <v>0</v>
      </c>
      <c r="BL69" s="477" t="s">
        <v>127</v>
      </c>
      <c r="BM69" s="477" t="s">
        <v>8030</v>
      </c>
    </row>
    <row r="70" spans="2:65" s="544" customFormat="1" ht="31.5" customHeight="1" x14ac:dyDescent="0.25">
      <c r="B70" s="539"/>
      <c r="C70" s="540"/>
      <c r="D70" s="540"/>
      <c r="E70" s="541" t="s">
        <v>125</v>
      </c>
      <c r="F70" s="711" t="s">
        <v>8031</v>
      </c>
      <c r="G70" s="707"/>
      <c r="H70" s="707"/>
      <c r="I70" s="707"/>
      <c r="J70" s="540"/>
      <c r="K70" s="542">
        <v>40.786999999999999</v>
      </c>
      <c r="L70" s="540"/>
      <c r="M70" s="540"/>
      <c r="N70" s="540"/>
      <c r="O70" s="540"/>
      <c r="P70" s="540"/>
      <c r="Q70" s="540"/>
      <c r="R70" s="543"/>
      <c r="T70" s="545"/>
      <c r="U70" s="540"/>
      <c r="V70" s="540"/>
      <c r="W70" s="540"/>
      <c r="X70" s="540"/>
      <c r="Y70" s="540"/>
      <c r="Z70" s="540"/>
      <c r="AA70" s="546"/>
      <c r="AT70" s="547" t="s">
        <v>130</v>
      </c>
      <c r="AU70" s="547" t="s">
        <v>128</v>
      </c>
      <c r="AV70" s="544" t="s">
        <v>128</v>
      </c>
      <c r="AW70" s="544" t="s">
        <v>131</v>
      </c>
      <c r="AX70" s="544" t="s">
        <v>119</v>
      </c>
      <c r="AY70" s="547" t="s">
        <v>120</v>
      </c>
    </row>
    <row r="71" spans="2:65" s="544" customFormat="1" ht="31.5" customHeight="1" x14ac:dyDescent="0.25">
      <c r="B71" s="539"/>
      <c r="C71" s="540"/>
      <c r="D71" s="540"/>
      <c r="E71" s="541" t="s">
        <v>125</v>
      </c>
      <c r="F71" s="706" t="s">
        <v>8032</v>
      </c>
      <c r="G71" s="707"/>
      <c r="H71" s="707"/>
      <c r="I71" s="707"/>
      <c r="J71" s="540"/>
      <c r="K71" s="542">
        <v>105.761</v>
      </c>
      <c r="L71" s="540"/>
      <c r="M71" s="540"/>
      <c r="N71" s="540"/>
      <c r="O71" s="540"/>
      <c r="P71" s="540"/>
      <c r="Q71" s="540"/>
      <c r="R71" s="543"/>
      <c r="T71" s="545"/>
      <c r="U71" s="540"/>
      <c r="V71" s="540"/>
      <c r="W71" s="540"/>
      <c r="X71" s="540"/>
      <c r="Y71" s="540"/>
      <c r="Z71" s="540"/>
      <c r="AA71" s="546"/>
      <c r="AT71" s="547" t="s">
        <v>130</v>
      </c>
      <c r="AU71" s="547" t="s">
        <v>128</v>
      </c>
      <c r="AV71" s="544" t="s">
        <v>128</v>
      </c>
      <c r="AW71" s="544" t="s">
        <v>131</v>
      </c>
      <c r="AX71" s="544" t="s">
        <v>119</v>
      </c>
      <c r="AY71" s="547" t="s">
        <v>120</v>
      </c>
    </row>
    <row r="72" spans="2:65" s="553" customFormat="1" ht="22.5" customHeight="1" x14ac:dyDescent="0.25">
      <c r="B72" s="548"/>
      <c r="C72" s="549"/>
      <c r="D72" s="549"/>
      <c r="E72" s="550" t="s">
        <v>125</v>
      </c>
      <c r="F72" s="716" t="s">
        <v>146</v>
      </c>
      <c r="G72" s="717"/>
      <c r="H72" s="717"/>
      <c r="I72" s="717"/>
      <c r="J72" s="549"/>
      <c r="K72" s="551">
        <v>146.548</v>
      </c>
      <c r="L72" s="549"/>
      <c r="M72" s="549"/>
      <c r="N72" s="549"/>
      <c r="O72" s="549"/>
      <c r="P72" s="549"/>
      <c r="Q72" s="549"/>
      <c r="R72" s="552"/>
      <c r="T72" s="554"/>
      <c r="U72" s="549"/>
      <c r="V72" s="549"/>
      <c r="W72" s="549"/>
      <c r="X72" s="549"/>
      <c r="Y72" s="549"/>
      <c r="Z72" s="549"/>
      <c r="AA72" s="555"/>
      <c r="AT72" s="556" t="s">
        <v>130</v>
      </c>
      <c r="AU72" s="556" t="s">
        <v>128</v>
      </c>
      <c r="AV72" s="553" t="s">
        <v>127</v>
      </c>
      <c r="AW72" s="553" t="s">
        <v>131</v>
      </c>
      <c r="AX72" s="553" t="s">
        <v>118</v>
      </c>
      <c r="AY72" s="556" t="s">
        <v>120</v>
      </c>
    </row>
    <row r="73" spans="2:65" s="464" customFormat="1" ht="31.5" customHeight="1" x14ac:dyDescent="0.25">
      <c r="B73" s="520"/>
      <c r="C73" s="521" t="s">
        <v>151</v>
      </c>
      <c r="D73" s="521" t="s">
        <v>121</v>
      </c>
      <c r="E73" s="522" t="s">
        <v>241</v>
      </c>
      <c r="F73" s="708" t="s">
        <v>242</v>
      </c>
      <c r="G73" s="709"/>
      <c r="H73" s="709"/>
      <c r="I73" s="709"/>
      <c r="J73" s="523" t="s">
        <v>134</v>
      </c>
      <c r="K73" s="524">
        <v>145.303</v>
      </c>
      <c r="L73" s="710"/>
      <c r="M73" s="709"/>
      <c r="N73" s="710">
        <f>ROUND(L73*K73,2)</f>
        <v>0</v>
      </c>
      <c r="O73" s="709"/>
      <c r="P73" s="709"/>
      <c r="Q73" s="709"/>
      <c r="R73" s="525"/>
      <c r="T73" s="526" t="s">
        <v>125</v>
      </c>
      <c r="U73" s="527" t="s">
        <v>126</v>
      </c>
      <c r="V73" s="528">
        <v>0.29899999999999999</v>
      </c>
      <c r="W73" s="528">
        <f>V73*K73</f>
        <v>43.445596999999999</v>
      </c>
      <c r="X73" s="528">
        <v>0</v>
      </c>
      <c r="Y73" s="528">
        <f>X73*K73</f>
        <v>0</v>
      </c>
      <c r="Z73" s="528">
        <v>0</v>
      </c>
      <c r="AA73" s="529">
        <f>Z73*K73</f>
        <v>0</v>
      </c>
      <c r="AR73" s="477" t="s">
        <v>127</v>
      </c>
      <c r="AT73" s="477" t="s">
        <v>121</v>
      </c>
      <c r="AU73" s="477" t="s">
        <v>128</v>
      </c>
      <c r="AY73" s="477" t="s">
        <v>120</v>
      </c>
      <c r="BE73" s="530">
        <f>IF(U73="základní",N73,0)</f>
        <v>0</v>
      </c>
      <c r="BF73" s="530">
        <f>IF(U73="snížená",N73,0)</f>
        <v>0</v>
      </c>
      <c r="BG73" s="530">
        <f>IF(U73="zákl. přenesená",N73,0)</f>
        <v>0</v>
      </c>
      <c r="BH73" s="530">
        <f>IF(U73="sníž. přenesená",N73,0)</f>
        <v>0</v>
      </c>
      <c r="BI73" s="530">
        <f>IF(U73="nulová",N73,0)</f>
        <v>0</v>
      </c>
      <c r="BJ73" s="477" t="s">
        <v>118</v>
      </c>
      <c r="BK73" s="530">
        <f>ROUND(L73*K73,2)</f>
        <v>0</v>
      </c>
      <c r="BL73" s="477" t="s">
        <v>127</v>
      </c>
      <c r="BM73" s="477" t="s">
        <v>8033</v>
      </c>
    </row>
    <row r="74" spans="2:65" s="464" customFormat="1" ht="30" customHeight="1" x14ac:dyDescent="0.25">
      <c r="B74" s="465"/>
      <c r="C74" s="467"/>
      <c r="D74" s="467"/>
      <c r="E74" s="467"/>
      <c r="F74" s="724" t="s">
        <v>1837</v>
      </c>
      <c r="G74" s="725"/>
      <c r="H74" s="725"/>
      <c r="I74" s="725"/>
      <c r="J74" s="467"/>
      <c r="K74" s="467"/>
      <c r="L74" s="467"/>
      <c r="M74" s="467"/>
      <c r="N74" s="467"/>
      <c r="O74" s="467"/>
      <c r="P74" s="467"/>
      <c r="Q74" s="467"/>
      <c r="R74" s="466"/>
      <c r="T74" s="561"/>
      <c r="U74" s="467"/>
      <c r="V74" s="467"/>
      <c r="W74" s="467"/>
      <c r="X74" s="467"/>
      <c r="Y74" s="467"/>
      <c r="Z74" s="467"/>
      <c r="AA74" s="562"/>
      <c r="AT74" s="477" t="s">
        <v>193</v>
      </c>
      <c r="AU74" s="477" t="s">
        <v>128</v>
      </c>
    </row>
    <row r="75" spans="2:65" s="535" customFormat="1" ht="22.5" customHeight="1" x14ac:dyDescent="0.25">
      <c r="B75" s="531"/>
      <c r="C75" s="532"/>
      <c r="D75" s="532"/>
      <c r="E75" s="533" t="s">
        <v>125</v>
      </c>
      <c r="F75" s="723" t="s">
        <v>2660</v>
      </c>
      <c r="G75" s="705"/>
      <c r="H75" s="705"/>
      <c r="I75" s="705"/>
      <c r="J75" s="532"/>
      <c r="K75" s="533" t="s">
        <v>125</v>
      </c>
      <c r="L75" s="532"/>
      <c r="M75" s="532"/>
      <c r="N75" s="532"/>
      <c r="O75" s="532"/>
      <c r="P75" s="532"/>
      <c r="Q75" s="532"/>
      <c r="R75" s="534"/>
      <c r="T75" s="536"/>
      <c r="U75" s="532"/>
      <c r="V75" s="532"/>
      <c r="W75" s="532"/>
      <c r="X75" s="532"/>
      <c r="Y75" s="532"/>
      <c r="Z75" s="532"/>
      <c r="AA75" s="537"/>
      <c r="AT75" s="538" t="s">
        <v>130</v>
      </c>
      <c r="AU75" s="538" t="s">
        <v>128</v>
      </c>
      <c r="AV75" s="535" t="s">
        <v>118</v>
      </c>
      <c r="AW75" s="535" t="s">
        <v>131</v>
      </c>
      <c r="AX75" s="535" t="s">
        <v>119</v>
      </c>
      <c r="AY75" s="538" t="s">
        <v>120</v>
      </c>
    </row>
    <row r="76" spans="2:65" s="544" customFormat="1" ht="22.5" customHeight="1" x14ac:dyDescent="0.25">
      <c r="B76" s="539"/>
      <c r="C76" s="540"/>
      <c r="D76" s="540"/>
      <c r="E76" s="541" t="s">
        <v>125</v>
      </c>
      <c r="F76" s="706" t="s">
        <v>8034</v>
      </c>
      <c r="G76" s="707"/>
      <c r="H76" s="707"/>
      <c r="I76" s="707"/>
      <c r="J76" s="540"/>
      <c r="K76" s="542">
        <v>38.4</v>
      </c>
      <c r="L76" s="540"/>
      <c r="M76" s="540"/>
      <c r="N76" s="540"/>
      <c r="O76" s="540"/>
      <c r="P76" s="540"/>
      <c r="Q76" s="540"/>
      <c r="R76" s="543"/>
      <c r="T76" s="545"/>
      <c r="U76" s="540"/>
      <c r="V76" s="540"/>
      <c r="W76" s="540"/>
      <c r="X76" s="540"/>
      <c r="Y76" s="540"/>
      <c r="Z76" s="540"/>
      <c r="AA76" s="546"/>
      <c r="AT76" s="547" t="s">
        <v>130</v>
      </c>
      <c r="AU76" s="547" t="s">
        <v>128</v>
      </c>
      <c r="AV76" s="544" t="s">
        <v>128</v>
      </c>
      <c r="AW76" s="544" t="s">
        <v>131</v>
      </c>
      <c r="AX76" s="544" t="s">
        <v>119</v>
      </c>
      <c r="AY76" s="547" t="s">
        <v>120</v>
      </c>
    </row>
    <row r="77" spans="2:65" s="544" customFormat="1" ht="22.5" customHeight="1" x14ac:dyDescent="0.25">
      <c r="B77" s="539"/>
      <c r="C77" s="540"/>
      <c r="D77" s="540"/>
      <c r="E77" s="541" t="s">
        <v>125</v>
      </c>
      <c r="F77" s="706" t="s">
        <v>2661</v>
      </c>
      <c r="G77" s="707"/>
      <c r="H77" s="707"/>
      <c r="I77" s="707"/>
      <c r="J77" s="540"/>
      <c r="K77" s="542">
        <v>12.824999999999999</v>
      </c>
      <c r="L77" s="540"/>
      <c r="M77" s="540"/>
      <c r="N77" s="540"/>
      <c r="O77" s="540"/>
      <c r="P77" s="540"/>
      <c r="Q77" s="540"/>
      <c r="R77" s="543"/>
      <c r="T77" s="545"/>
      <c r="U77" s="540"/>
      <c r="V77" s="540"/>
      <c r="W77" s="540"/>
      <c r="X77" s="540"/>
      <c r="Y77" s="540"/>
      <c r="Z77" s="540"/>
      <c r="AA77" s="546"/>
      <c r="AT77" s="547" t="s">
        <v>130</v>
      </c>
      <c r="AU77" s="547" t="s">
        <v>128</v>
      </c>
      <c r="AV77" s="544" t="s">
        <v>128</v>
      </c>
      <c r="AW77" s="544" t="s">
        <v>131</v>
      </c>
      <c r="AX77" s="544" t="s">
        <v>119</v>
      </c>
      <c r="AY77" s="547" t="s">
        <v>120</v>
      </c>
    </row>
    <row r="78" spans="2:65" s="544" customFormat="1" ht="22.5" customHeight="1" x14ac:dyDescent="0.25">
      <c r="B78" s="539"/>
      <c r="C78" s="540"/>
      <c r="D78" s="540"/>
      <c r="E78" s="541" t="s">
        <v>125</v>
      </c>
      <c r="F78" s="706" t="s">
        <v>2662</v>
      </c>
      <c r="G78" s="707"/>
      <c r="H78" s="707"/>
      <c r="I78" s="707"/>
      <c r="J78" s="540"/>
      <c r="K78" s="542">
        <v>0.86</v>
      </c>
      <c r="L78" s="540"/>
      <c r="M78" s="540"/>
      <c r="N78" s="540"/>
      <c r="O78" s="540"/>
      <c r="P78" s="540"/>
      <c r="Q78" s="540"/>
      <c r="R78" s="543"/>
      <c r="T78" s="545"/>
      <c r="U78" s="540"/>
      <c r="V78" s="540"/>
      <c r="W78" s="540"/>
      <c r="X78" s="540"/>
      <c r="Y78" s="540"/>
      <c r="Z78" s="540"/>
      <c r="AA78" s="546"/>
      <c r="AT78" s="547" t="s">
        <v>130</v>
      </c>
      <c r="AU78" s="547" t="s">
        <v>128</v>
      </c>
      <c r="AV78" s="544" t="s">
        <v>128</v>
      </c>
      <c r="AW78" s="544" t="s">
        <v>131</v>
      </c>
      <c r="AX78" s="544" t="s">
        <v>119</v>
      </c>
      <c r="AY78" s="547" t="s">
        <v>120</v>
      </c>
    </row>
    <row r="79" spans="2:65" s="544" customFormat="1" ht="22.5" customHeight="1" x14ac:dyDescent="0.25">
      <c r="B79" s="539"/>
      <c r="C79" s="540"/>
      <c r="D79" s="540"/>
      <c r="E79" s="541" t="s">
        <v>125</v>
      </c>
      <c r="F79" s="706" t="s">
        <v>2663</v>
      </c>
      <c r="G79" s="707"/>
      <c r="H79" s="707"/>
      <c r="I79" s="707"/>
      <c r="J79" s="540"/>
      <c r="K79" s="542">
        <v>0.51200000000000001</v>
      </c>
      <c r="L79" s="540"/>
      <c r="M79" s="540"/>
      <c r="N79" s="540"/>
      <c r="O79" s="540"/>
      <c r="P79" s="540"/>
      <c r="Q79" s="540"/>
      <c r="R79" s="543"/>
      <c r="T79" s="545"/>
      <c r="U79" s="540"/>
      <c r="V79" s="540"/>
      <c r="W79" s="540"/>
      <c r="X79" s="540"/>
      <c r="Y79" s="540"/>
      <c r="Z79" s="540"/>
      <c r="AA79" s="546"/>
      <c r="AT79" s="547" t="s">
        <v>130</v>
      </c>
      <c r="AU79" s="547" t="s">
        <v>128</v>
      </c>
      <c r="AV79" s="544" t="s">
        <v>128</v>
      </c>
      <c r="AW79" s="544" t="s">
        <v>131</v>
      </c>
      <c r="AX79" s="544" t="s">
        <v>119</v>
      </c>
      <c r="AY79" s="547" t="s">
        <v>120</v>
      </c>
    </row>
    <row r="80" spans="2:65" s="544" customFormat="1" ht="22.5" customHeight="1" x14ac:dyDescent="0.25">
      <c r="B80" s="539"/>
      <c r="C80" s="540"/>
      <c r="D80" s="540"/>
      <c r="E80" s="541" t="s">
        <v>125</v>
      </c>
      <c r="F80" s="706" t="s">
        <v>8035</v>
      </c>
      <c r="G80" s="707"/>
      <c r="H80" s="707"/>
      <c r="I80" s="707"/>
      <c r="J80" s="540"/>
      <c r="K80" s="542">
        <v>37.295999999999999</v>
      </c>
      <c r="L80" s="540"/>
      <c r="M80" s="540"/>
      <c r="N80" s="540"/>
      <c r="O80" s="540"/>
      <c r="P80" s="540"/>
      <c r="Q80" s="540"/>
      <c r="R80" s="543"/>
      <c r="T80" s="545"/>
      <c r="U80" s="540"/>
      <c r="V80" s="540"/>
      <c r="W80" s="540"/>
      <c r="X80" s="540"/>
      <c r="Y80" s="540"/>
      <c r="Z80" s="540"/>
      <c r="AA80" s="546"/>
      <c r="AT80" s="547" t="s">
        <v>130</v>
      </c>
      <c r="AU80" s="547" t="s">
        <v>128</v>
      </c>
      <c r="AV80" s="544" t="s">
        <v>128</v>
      </c>
      <c r="AW80" s="544" t="s">
        <v>131</v>
      </c>
      <c r="AX80" s="544" t="s">
        <v>119</v>
      </c>
      <c r="AY80" s="547" t="s">
        <v>120</v>
      </c>
    </row>
    <row r="81" spans="2:65" s="544" customFormat="1" ht="31.5" customHeight="1" x14ac:dyDescent="0.25">
      <c r="B81" s="539"/>
      <c r="C81" s="540"/>
      <c r="D81" s="540"/>
      <c r="E81" s="541" t="s">
        <v>125</v>
      </c>
      <c r="F81" s="706" t="s">
        <v>8036</v>
      </c>
      <c r="G81" s="707"/>
      <c r="H81" s="707"/>
      <c r="I81" s="707"/>
      <c r="J81" s="540"/>
      <c r="K81" s="542">
        <v>49.176000000000002</v>
      </c>
      <c r="L81" s="540"/>
      <c r="M81" s="540"/>
      <c r="N81" s="540"/>
      <c r="O81" s="540"/>
      <c r="P81" s="540"/>
      <c r="Q81" s="540"/>
      <c r="R81" s="543"/>
      <c r="T81" s="545"/>
      <c r="U81" s="540"/>
      <c r="V81" s="540"/>
      <c r="W81" s="540"/>
      <c r="X81" s="540"/>
      <c r="Y81" s="540"/>
      <c r="Z81" s="540"/>
      <c r="AA81" s="546"/>
      <c r="AT81" s="547" t="s">
        <v>130</v>
      </c>
      <c r="AU81" s="547" t="s">
        <v>128</v>
      </c>
      <c r="AV81" s="544" t="s">
        <v>128</v>
      </c>
      <c r="AW81" s="544" t="s">
        <v>131</v>
      </c>
      <c r="AX81" s="544" t="s">
        <v>119</v>
      </c>
      <c r="AY81" s="547" t="s">
        <v>120</v>
      </c>
    </row>
    <row r="82" spans="2:65" s="544" customFormat="1" ht="22.5" customHeight="1" x14ac:dyDescent="0.25">
      <c r="B82" s="539"/>
      <c r="C82" s="540"/>
      <c r="D82" s="540"/>
      <c r="E82" s="541" t="s">
        <v>125</v>
      </c>
      <c r="F82" s="706" t="s">
        <v>2664</v>
      </c>
      <c r="G82" s="707"/>
      <c r="H82" s="707"/>
      <c r="I82" s="707"/>
      <c r="J82" s="540"/>
      <c r="K82" s="542">
        <v>0.25</v>
      </c>
      <c r="L82" s="540"/>
      <c r="M82" s="540"/>
      <c r="N82" s="540"/>
      <c r="O82" s="540"/>
      <c r="P82" s="540"/>
      <c r="Q82" s="540"/>
      <c r="R82" s="543"/>
      <c r="T82" s="545"/>
      <c r="U82" s="540"/>
      <c r="V82" s="540"/>
      <c r="W82" s="540"/>
      <c r="X82" s="540"/>
      <c r="Y82" s="540"/>
      <c r="Z82" s="540"/>
      <c r="AA82" s="546"/>
      <c r="AT82" s="547" t="s">
        <v>130</v>
      </c>
      <c r="AU82" s="547" t="s">
        <v>128</v>
      </c>
      <c r="AV82" s="544" t="s">
        <v>128</v>
      </c>
      <c r="AW82" s="544" t="s">
        <v>131</v>
      </c>
      <c r="AX82" s="544" t="s">
        <v>119</v>
      </c>
      <c r="AY82" s="547" t="s">
        <v>120</v>
      </c>
    </row>
    <row r="83" spans="2:65" s="544" customFormat="1" ht="22.5" customHeight="1" x14ac:dyDescent="0.25">
      <c r="B83" s="539"/>
      <c r="C83" s="540"/>
      <c r="D83" s="540"/>
      <c r="E83" s="541" t="s">
        <v>125</v>
      </c>
      <c r="F83" s="706" t="s">
        <v>2665</v>
      </c>
      <c r="G83" s="707"/>
      <c r="H83" s="707"/>
      <c r="I83" s="707"/>
      <c r="J83" s="540"/>
      <c r="K83" s="542">
        <v>4.0369999999999999</v>
      </c>
      <c r="L83" s="540"/>
      <c r="M83" s="540"/>
      <c r="N83" s="540"/>
      <c r="O83" s="540"/>
      <c r="P83" s="540"/>
      <c r="Q83" s="540"/>
      <c r="R83" s="543"/>
      <c r="T83" s="545"/>
      <c r="U83" s="540"/>
      <c r="V83" s="540"/>
      <c r="W83" s="540"/>
      <c r="X83" s="540"/>
      <c r="Y83" s="540"/>
      <c r="Z83" s="540"/>
      <c r="AA83" s="546"/>
      <c r="AT83" s="547" t="s">
        <v>130</v>
      </c>
      <c r="AU83" s="547" t="s">
        <v>128</v>
      </c>
      <c r="AV83" s="544" t="s">
        <v>128</v>
      </c>
      <c r="AW83" s="544" t="s">
        <v>131</v>
      </c>
      <c r="AX83" s="544" t="s">
        <v>119</v>
      </c>
      <c r="AY83" s="547" t="s">
        <v>120</v>
      </c>
    </row>
    <row r="84" spans="2:65" s="544" customFormat="1" ht="22.5" customHeight="1" x14ac:dyDescent="0.25">
      <c r="B84" s="539"/>
      <c r="C84" s="540"/>
      <c r="D84" s="540"/>
      <c r="E84" s="541" t="s">
        <v>125</v>
      </c>
      <c r="F84" s="706" t="s">
        <v>2666</v>
      </c>
      <c r="G84" s="707"/>
      <c r="H84" s="707"/>
      <c r="I84" s="707"/>
      <c r="J84" s="540"/>
      <c r="K84" s="542">
        <v>0.97199999999999998</v>
      </c>
      <c r="L84" s="540"/>
      <c r="M84" s="540"/>
      <c r="N84" s="540"/>
      <c r="O84" s="540"/>
      <c r="P84" s="540"/>
      <c r="Q84" s="540"/>
      <c r="R84" s="543"/>
      <c r="T84" s="545"/>
      <c r="U84" s="540"/>
      <c r="V84" s="540"/>
      <c r="W84" s="540"/>
      <c r="X84" s="540"/>
      <c r="Y84" s="540"/>
      <c r="Z84" s="540"/>
      <c r="AA84" s="546"/>
      <c r="AT84" s="547" t="s">
        <v>130</v>
      </c>
      <c r="AU84" s="547" t="s">
        <v>128</v>
      </c>
      <c r="AV84" s="544" t="s">
        <v>128</v>
      </c>
      <c r="AW84" s="544" t="s">
        <v>131</v>
      </c>
      <c r="AX84" s="544" t="s">
        <v>119</v>
      </c>
      <c r="AY84" s="547" t="s">
        <v>120</v>
      </c>
    </row>
    <row r="85" spans="2:65" s="544" customFormat="1" ht="22.5" customHeight="1" x14ac:dyDescent="0.25">
      <c r="B85" s="539"/>
      <c r="C85" s="540"/>
      <c r="D85" s="540"/>
      <c r="E85" s="541" t="s">
        <v>125</v>
      </c>
      <c r="F85" s="706" t="s">
        <v>2667</v>
      </c>
      <c r="G85" s="707"/>
      <c r="H85" s="707"/>
      <c r="I85" s="707"/>
      <c r="J85" s="540"/>
      <c r="K85" s="542">
        <v>0.97499999999999998</v>
      </c>
      <c r="L85" s="540"/>
      <c r="M85" s="540"/>
      <c r="N85" s="540"/>
      <c r="O85" s="540"/>
      <c r="P85" s="540"/>
      <c r="Q85" s="540"/>
      <c r="R85" s="543"/>
      <c r="T85" s="545"/>
      <c r="U85" s="540"/>
      <c r="V85" s="540"/>
      <c r="W85" s="540"/>
      <c r="X85" s="540"/>
      <c r="Y85" s="540"/>
      <c r="Z85" s="540"/>
      <c r="AA85" s="546"/>
      <c r="AT85" s="547" t="s">
        <v>130</v>
      </c>
      <c r="AU85" s="547" t="s">
        <v>128</v>
      </c>
      <c r="AV85" s="544" t="s">
        <v>128</v>
      </c>
      <c r="AW85" s="544" t="s">
        <v>131</v>
      </c>
      <c r="AX85" s="544" t="s">
        <v>119</v>
      </c>
      <c r="AY85" s="547" t="s">
        <v>120</v>
      </c>
    </row>
    <row r="86" spans="2:65" s="553" customFormat="1" ht="22.5" customHeight="1" x14ac:dyDescent="0.25">
      <c r="B86" s="548"/>
      <c r="C86" s="549"/>
      <c r="D86" s="549"/>
      <c r="E86" s="550" t="s">
        <v>125</v>
      </c>
      <c r="F86" s="716" t="s">
        <v>146</v>
      </c>
      <c r="G86" s="717"/>
      <c r="H86" s="717"/>
      <c r="I86" s="717"/>
      <c r="J86" s="549"/>
      <c r="K86" s="551">
        <v>145.303</v>
      </c>
      <c r="L86" s="549"/>
      <c r="M86" s="549"/>
      <c r="N86" s="549"/>
      <c r="O86" s="549"/>
      <c r="P86" s="549"/>
      <c r="Q86" s="549"/>
      <c r="R86" s="552"/>
      <c r="T86" s="554"/>
      <c r="U86" s="549"/>
      <c r="V86" s="549"/>
      <c r="W86" s="549"/>
      <c r="X86" s="549"/>
      <c r="Y86" s="549"/>
      <c r="Z86" s="549"/>
      <c r="AA86" s="555"/>
      <c r="AT86" s="556" t="s">
        <v>130</v>
      </c>
      <c r="AU86" s="556" t="s">
        <v>128</v>
      </c>
      <c r="AV86" s="553" t="s">
        <v>127</v>
      </c>
      <c r="AW86" s="553" t="s">
        <v>131</v>
      </c>
      <c r="AX86" s="553" t="s">
        <v>118</v>
      </c>
      <c r="AY86" s="556" t="s">
        <v>120</v>
      </c>
    </row>
    <row r="87" spans="2:65" s="464" customFormat="1" ht="31.5" customHeight="1" x14ac:dyDescent="0.25">
      <c r="B87" s="520"/>
      <c r="C87" s="521" t="s">
        <v>154</v>
      </c>
      <c r="D87" s="521" t="s">
        <v>121</v>
      </c>
      <c r="E87" s="522" t="s">
        <v>263</v>
      </c>
      <c r="F87" s="708" t="s">
        <v>264</v>
      </c>
      <c r="G87" s="709"/>
      <c r="H87" s="709"/>
      <c r="I87" s="709"/>
      <c r="J87" s="523" t="s">
        <v>172</v>
      </c>
      <c r="K87" s="524">
        <v>579.11</v>
      </c>
      <c r="L87" s="710"/>
      <c r="M87" s="709"/>
      <c r="N87" s="710">
        <f>ROUND(L87*K87,2)</f>
        <v>0</v>
      </c>
      <c r="O87" s="709"/>
      <c r="P87" s="709"/>
      <c r="Q87" s="709"/>
      <c r="R87" s="525"/>
      <c r="T87" s="526" t="s">
        <v>125</v>
      </c>
      <c r="U87" s="527" t="s">
        <v>126</v>
      </c>
      <c r="V87" s="528">
        <v>0.17699999999999999</v>
      </c>
      <c r="W87" s="528">
        <f>V87*K87</f>
        <v>102.50247</v>
      </c>
      <c r="X87" s="528">
        <v>0</v>
      </c>
      <c r="Y87" s="528">
        <f>X87*K87</f>
        <v>0</v>
      </c>
      <c r="Z87" s="528">
        <v>0</v>
      </c>
      <c r="AA87" s="529">
        <f>Z87*K87</f>
        <v>0</v>
      </c>
      <c r="AR87" s="477" t="s">
        <v>127</v>
      </c>
      <c r="AT87" s="477" t="s">
        <v>121</v>
      </c>
      <c r="AU87" s="477" t="s">
        <v>128</v>
      </c>
      <c r="AY87" s="477" t="s">
        <v>120</v>
      </c>
      <c r="BE87" s="530">
        <f>IF(U87="základní",N87,0)</f>
        <v>0</v>
      </c>
      <c r="BF87" s="530">
        <f>IF(U87="snížená",N87,0)</f>
        <v>0</v>
      </c>
      <c r="BG87" s="530">
        <f>IF(U87="zákl. přenesená",N87,0)</f>
        <v>0</v>
      </c>
      <c r="BH87" s="530">
        <f>IF(U87="sníž. přenesená",N87,0)</f>
        <v>0</v>
      </c>
      <c r="BI87" s="530">
        <f>IF(U87="nulová",N87,0)</f>
        <v>0</v>
      </c>
      <c r="BJ87" s="477" t="s">
        <v>118</v>
      </c>
      <c r="BK87" s="530">
        <f>ROUND(L87*K87,2)</f>
        <v>0</v>
      </c>
      <c r="BL87" s="477" t="s">
        <v>127</v>
      </c>
      <c r="BM87" s="477" t="s">
        <v>8037</v>
      </c>
    </row>
    <row r="88" spans="2:65" s="535" customFormat="1" ht="22.5" customHeight="1" x14ac:dyDescent="0.25">
      <c r="B88" s="531"/>
      <c r="C88" s="532"/>
      <c r="D88" s="532"/>
      <c r="E88" s="533" t="s">
        <v>125</v>
      </c>
      <c r="F88" s="704" t="s">
        <v>2660</v>
      </c>
      <c r="G88" s="705"/>
      <c r="H88" s="705"/>
      <c r="I88" s="705"/>
      <c r="J88" s="532"/>
      <c r="K88" s="533" t="s">
        <v>125</v>
      </c>
      <c r="L88" s="532"/>
      <c r="M88" s="532"/>
      <c r="N88" s="532"/>
      <c r="O88" s="532"/>
      <c r="P88" s="532"/>
      <c r="Q88" s="532"/>
      <c r="R88" s="534"/>
      <c r="T88" s="536"/>
      <c r="U88" s="532"/>
      <c r="V88" s="532"/>
      <c r="W88" s="532"/>
      <c r="X88" s="532"/>
      <c r="Y88" s="532"/>
      <c r="Z88" s="532"/>
      <c r="AA88" s="537"/>
      <c r="AT88" s="538" t="s">
        <v>130</v>
      </c>
      <c r="AU88" s="538" t="s">
        <v>128</v>
      </c>
      <c r="AV88" s="535" t="s">
        <v>118</v>
      </c>
      <c r="AW88" s="535" t="s">
        <v>131</v>
      </c>
      <c r="AX88" s="535" t="s">
        <v>119</v>
      </c>
      <c r="AY88" s="538" t="s">
        <v>120</v>
      </c>
    </row>
    <row r="89" spans="2:65" s="544" customFormat="1" ht="22.5" customHeight="1" x14ac:dyDescent="0.25">
      <c r="B89" s="539"/>
      <c r="C89" s="540"/>
      <c r="D89" s="540"/>
      <c r="E89" s="541" t="s">
        <v>125</v>
      </c>
      <c r="F89" s="706" t="s">
        <v>8038</v>
      </c>
      <c r="G89" s="707"/>
      <c r="H89" s="707"/>
      <c r="I89" s="707"/>
      <c r="J89" s="540"/>
      <c r="K89" s="542">
        <v>460.8</v>
      </c>
      <c r="L89" s="540"/>
      <c r="M89" s="540"/>
      <c r="N89" s="540"/>
      <c r="O89" s="540"/>
      <c r="P89" s="540"/>
      <c r="Q89" s="540"/>
      <c r="R89" s="543"/>
      <c r="T89" s="545"/>
      <c r="U89" s="540"/>
      <c r="V89" s="540"/>
      <c r="W89" s="540"/>
      <c r="X89" s="540"/>
      <c r="Y89" s="540"/>
      <c r="Z89" s="540"/>
      <c r="AA89" s="546"/>
      <c r="AT89" s="547" t="s">
        <v>130</v>
      </c>
      <c r="AU89" s="547" t="s">
        <v>128</v>
      </c>
      <c r="AV89" s="544" t="s">
        <v>128</v>
      </c>
      <c r="AW89" s="544" t="s">
        <v>131</v>
      </c>
      <c r="AX89" s="544" t="s">
        <v>119</v>
      </c>
      <c r="AY89" s="547" t="s">
        <v>120</v>
      </c>
    </row>
    <row r="90" spans="2:65" s="544" customFormat="1" ht="22.5" customHeight="1" x14ac:dyDescent="0.25">
      <c r="B90" s="539"/>
      <c r="C90" s="540"/>
      <c r="D90" s="540"/>
      <c r="E90" s="541" t="s">
        <v>125</v>
      </c>
      <c r="F90" s="706" t="s">
        <v>2668</v>
      </c>
      <c r="G90" s="707"/>
      <c r="H90" s="707"/>
      <c r="I90" s="707"/>
      <c r="J90" s="540"/>
      <c r="K90" s="542">
        <v>51.3</v>
      </c>
      <c r="L90" s="540"/>
      <c r="M90" s="540"/>
      <c r="N90" s="540"/>
      <c r="O90" s="540"/>
      <c r="P90" s="540"/>
      <c r="Q90" s="540"/>
      <c r="R90" s="543"/>
      <c r="T90" s="545"/>
      <c r="U90" s="540"/>
      <c r="V90" s="540"/>
      <c r="W90" s="540"/>
      <c r="X90" s="540"/>
      <c r="Y90" s="540"/>
      <c r="Z90" s="540"/>
      <c r="AA90" s="546"/>
      <c r="AT90" s="547" t="s">
        <v>130</v>
      </c>
      <c r="AU90" s="547" t="s">
        <v>128</v>
      </c>
      <c r="AV90" s="544" t="s">
        <v>128</v>
      </c>
      <c r="AW90" s="544" t="s">
        <v>131</v>
      </c>
      <c r="AX90" s="544" t="s">
        <v>119</v>
      </c>
      <c r="AY90" s="547" t="s">
        <v>120</v>
      </c>
    </row>
    <row r="91" spans="2:65" s="544" customFormat="1" ht="22.5" customHeight="1" x14ac:dyDescent="0.25">
      <c r="B91" s="539"/>
      <c r="C91" s="540"/>
      <c r="D91" s="540"/>
      <c r="E91" s="541" t="s">
        <v>125</v>
      </c>
      <c r="F91" s="706" t="s">
        <v>2669</v>
      </c>
      <c r="G91" s="707"/>
      <c r="H91" s="707"/>
      <c r="I91" s="707"/>
      <c r="J91" s="540"/>
      <c r="K91" s="542">
        <v>3.44</v>
      </c>
      <c r="L91" s="540"/>
      <c r="M91" s="540"/>
      <c r="N91" s="540"/>
      <c r="O91" s="540"/>
      <c r="P91" s="540"/>
      <c r="Q91" s="540"/>
      <c r="R91" s="543"/>
      <c r="T91" s="545"/>
      <c r="U91" s="540"/>
      <c r="V91" s="540"/>
      <c r="W91" s="540"/>
      <c r="X91" s="540"/>
      <c r="Y91" s="540"/>
      <c r="Z91" s="540"/>
      <c r="AA91" s="546"/>
      <c r="AT91" s="547" t="s">
        <v>130</v>
      </c>
      <c r="AU91" s="547" t="s">
        <v>128</v>
      </c>
      <c r="AV91" s="544" t="s">
        <v>128</v>
      </c>
      <c r="AW91" s="544" t="s">
        <v>131</v>
      </c>
      <c r="AX91" s="544" t="s">
        <v>119</v>
      </c>
      <c r="AY91" s="547" t="s">
        <v>120</v>
      </c>
    </row>
    <row r="92" spans="2:65" s="544" customFormat="1" ht="22.5" customHeight="1" x14ac:dyDescent="0.25">
      <c r="B92" s="539"/>
      <c r="C92" s="540"/>
      <c r="D92" s="540"/>
      <c r="E92" s="541" t="s">
        <v>125</v>
      </c>
      <c r="F92" s="706" t="s">
        <v>2670</v>
      </c>
      <c r="G92" s="707"/>
      <c r="H92" s="707"/>
      <c r="I92" s="707"/>
      <c r="J92" s="540"/>
      <c r="K92" s="542">
        <v>2.2799999999999998</v>
      </c>
      <c r="L92" s="540"/>
      <c r="M92" s="540"/>
      <c r="N92" s="540"/>
      <c r="O92" s="540"/>
      <c r="P92" s="540"/>
      <c r="Q92" s="540"/>
      <c r="R92" s="543"/>
      <c r="T92" s="545"/>
      <c r="U92" s="540"/>
      <c r="V92" s="540"/>
      <c r="W92" s="540"/>
      <c r="X92" s="540"/>
      <c r="Y92" s="540"/>
      <c r="Z92" s="540"/>
      <c r="AA92" s="546"/>
      <c r="AT92" s="547" t="s">
        <v>130</v>
      </c>
      <c r="AU92" s="547" t="s">
        <v>128</v>
      </c>
      <c r="AV92" s="544" t="s">
        <v>128</v>
      </c>
      <c r="AW92" s="544" t="s">
        <v>131</v>
      </c>
      <c r="AX92" s="544" t="s">
        <v>119</v>
      </c>
      <c r="AY92" s="547" t="s">
        <v>120</v>
      </c>
    </row>
    <row r="93" spans="2:65" s="535" customFormat="1" ht="22.5" customHeight="1" x14ac:dyDescent="0.25">
      <c r="B93" s="531"/>
      <c r="C93" s="532"/>
      <c r="D93" s="532"/>
      <c r="E93" s="533" t="s">
        <v>125</v>
      </c>
      <c r="F93" s="723" t="s">
        <v>2671</v>
      </c>
      <c r="G93" s="705"/>
      <c r="H93" s="705"/>
      <c r="I93" s="705"/>
      <c r="J93" s="532"/>
      <c r="K93" s="533" t="s">
        <v>125</v>
      </c>
      <c r="L93" s="532"/>
      <c r="M93" s="532"/>
      <c r="N93" s="532"/>
      <c r="O93" s="532"/>
      <c r="P93" s="532"/>
      <c r="Q93" s="532"/>
      <c r="R93" s="534"/>
      <c r="T93" s="536"/>
      <c r="U93" s="532"/>
      <c r="V93" s="532"/>
      <c r="W93" s="532"/>
      <c r="X93" s="532"/>
      <c r="Y93" s="532"/>
      <c r="Z93" s="532"/>
      <c r="AA93" s="537"/>
      <c r="AT93" s="538" t="s">
        <v>130</v>
      </c>
      <c r="AU93" s="538" t="s">
        <v>128</v>
      </c>
      <c r="AV93" s="535" t="s">
        <v>118</v>
      </c>
      <c r="AW93" s="535" t="s">
        <v>131</v>
      </c>
      <c r="AX93" s="535" t="s">
        <v>119</v>
      </c>
      <c r="AY93" s="538" t="s">
        <v>120</v>
      </c>
    </row>
    <row r="94" spans="2:65" s="544" customFormat="1" ht="22.5" customHeight="1" x14ac:dyDescent="0.25">
      <c r="B94" s="539"/>
      <c r="C94" s="540"/>
      <c r="D94" s="540"/>
      <c r="E94" s="541" t="s">
        <v>125</v>
      </c>
      <c r="F94" s="706" t="s">
        <v>8039</v>
      </c>
      <c r="G94" s="707"/>
      <c r="H94" s="707"/>
      <c r="I94" s="707"/>
      <c r="J94" s="540"/>
      <c r="K94" s="542">
        <v>61.29</v>
      </c>
      <c r="L94" s="540"/>
      <c r="M94" s="540"/>
      <c r="N94" s="540"/>
      <c r="O94" s="540"/>
      <c r="P94" s="540"/>
      <c r="Q94" s="540"/>
      <c r="R94" s="543"/>
      <c r="T94" s="545"/>
      <c r="U94" s="540"/>
      <c r="V94" s="540"/>
      <c r="W94" s="540"/>
      <c r="X94" s="540"/>
      <c r="Y94" s="540"/>
      <c r="Z94" s="540"/>
      <c r="AA94" s="546"/>
      <c r="AT94" s="547" t="s">
        <v>130</v>
      </c>
      <c r="AU94" s="547" t="s">
        <v>128</v>
      </c>
      <c r="AV94" s="544" t="s">
        <v>128</v>
      </c>
      <c r="AW94" s="544" t="s">
        <v>131</v>
      </c>
      <c r="AX94" s="544" t="s">
        <v>119</v>
      </c>
      <c r="AY94" s="547" t="s">
        <v>120</v>
      </c>
    </row>
    <row r="95" spans="2:65" s="553" customFormat="1" ht="22.5" customHeight="1" x14ac:dyDescent="0.25">
      <c r="B95" s="548"/>
      <c r="C95" s="549"/>
      <c r="D95" s="549"/>
      <c r="E95" s="550" t="s">
        <v>125</v>
      </c>
      <c r="F95" s="716" t="s">
        <v>146</v>
      </c>
      <c r="G95" s="717"/>
      <c r="H95" s="717"/>
      <c r="I95" s="717"/>
      <c r="J95" s="549"/>
      <c r="K95" s="551">
        <v>579.11</v>
      </c>
      <c r="L95" s="549"/>
      <c r="M95" s="549"/>
      <c r="N95" s="549"/>
      <c r="O95" s="549"/>
      <c r="P95" s="549"/>
      <c r="Q95" s="549"/>
      <c r="R95" s="552"/>
      <c r="T95" s="554"/>
      <c r="U95" s="549"/>
      <c r="V95" s="549"/>
      <c r="W95" s="549"/>
      <c r="X95" s="549"/>
      <c r="Y95" s="549"/>
      <c r="Z95" s="549"/>
      <c r="AA95" s="555"/>
      <c r="AT95" s="556" t="s">
        <v>130</v>
      </c>
      <c r="AU95" s="556" t="s">
        <v>128</v>
      </c>
      <c r="AV95" s="553" t="s">
        <v>127</v>
      </c>
      <c r="AW95" s="553" t="s">
        <v>131</v>
      </c>
      <c r="AX95" s="553" t="s">
        <v>118</v>
      </c>
      <c r="AY95" s="556" t="s">
        <v>120</v>
      </c>
    </row>
    <row r="96" spans="2:65" s="464" customFormat="1" ht="31.5" customHeight="1" x14ac:dyDescent="0.25">
      <c r="B96" s="520"/>
      <c r="C96" s="521" t="s">
        <v>157</v>
      </c>
      <c r="D96" s="521" t="s">
        <v>121</v>
      </c>
      <c r="E96" s="522" t="s">
        <v>267</v>
      </c>
      <c r="F96" s="708" t="s">
        <v>268</v>
      </c>
      <c r="G96" s="709"/>
      <c r="H96" s="709"/>
      <c r="I96" s="709"/>
      <c r="J96" s="523" t="s">
        <v>172</v>
      </c>
      <c r="K96" s="524">
        <v>579.11</v>
      </c>
      <c r="L96" s="710"/>
      <c r="M96" s="709"/>
      <c r="N96" s="710">
        <f>ROUND(L96*K96,2)</f>
        <v>0</v>
      </c>
      <c r="O96" s="709"/>
      <c r="P96" s="709"/>
      <c r="Q96" s="709"/>
      <c r="R96" s="525"/>
      <c r="T96" s="526" t="s">
        <v>125</v>
      </c>
      <c r="U96" s="527" t="s">
        <v>126</v>
      </c>
      <c r="V96" s="528">
        <v>5.8000000000000003E-2</v>
      </c>
      <c r="W96" s="528">
        <f>V96*K96</f>
        <v>33.588380000000001</v>
      </c>
      <c r="X96" s="528">
        <v>0</v>
      </c>
      <c r="Y96" s="528">
        <f>X96*K96</f>
        <v>0</v>
      </c>
      <c r="Z96" s="528">
        <v>0</v>
      </c>
      <c r="AA96" s="529">
        <f>Z96*K96</f>
        <v>0</v>
      </c>
      <c r="AR96" s="477" t="s">
        <v>127</v>
      </c>
      <c r="AT96" s="477" t="s">
        <v>121</v>
      </c>
      <c r="AU96" s="477" t="s">
        <v>128</v>
      </c>
      <c r="AY96" s="477" t="s">
        <v>120</v>
      </c>
      <c r="BE96" s="530">
        <f>IF(U96="základní",N96,0)</f>
        <v>0</v>
      </c>
      <c r="BF96" s="530">
        <f>IF(U96="snížená",N96,0)</f>
        <v>0</v>
      </c>
      <c r="BG96" s="530">
        <f>IF(U96="zákl. přenesená",N96,0)</f>
        <v>0</v>
      </c>
      <c r="BH96" s="530">
        <f>IF(U96="sníž. přenesená",N96,0)</f>
        <v>0</v>
      </c>
      <c r="BI96" s="530">
        <f>IF(U96="nulová",N96,0)</f>
        <v>0</v>
      </c>
      <c r="BJ96" s="477" t="s">
        <v>118</v>
      </c>
      <c r="BK96" s="530">
        <f>ROUND(L96*K96,2)</f>
        <v>0</v>
      </c>
      <c r="BL96" s="477" t="s">
        <v>127</v>
      </c>
      <c r="BM96" s="477" t="s">
        <v>8040</v>
      </c>
    </row>
    <row r="97" spans="2:65" s="544" customFormat="1" ht="22.5" customHeight="1" x14ac:dyDescent="0.25">
      <c r="B97" s="539"/>
      <c r="C97" s="540"/>
      <c r="D97" s="540"/>
      <c r="E97" s="541" t="s">
        <v>125</v>
      </c>
      <c r="F97" s="711" t="s">
        <v>8041</v>
      </c>
      <c r="G97" s="707"/>
      <c r="H97" s="707"/>
      <c r="I97" s="707"/>
      <c r="J97" s="540"/>
      <c r="K97" s="542">
        <v>579.11</v>
      </c>
      <c r="L97" s="540"/>
      <c r="M97" s="540"/>
      <c r="N97" s="540"/>
      <c r="O97" s="540"/>
      <c r="P97" s="540"/>
      <c r="Q97" s="540"/>
      <c r="R97" s="543"/>
      <c r="T97" s="545"/>
      <c r="U97" s="540"/>
      <c r="V97" s="540"/>
      <c r="W97" s="540"/>
      <c r="X97" s="540"/>
      <c r="Y97" s="540"/>
      <c r="Z97" s="540"/>
      <c r="AA97" s="546"/>
      <c r="AT97" s="547" t="s">
        <v>130</v>
      </c>
      <c r="AU97" s="547" t="s">
        <v>128</v>
      </c>
      <c r="AV97" s="544" t="s">
        <v>128</v>
      </c>
      <c r="AW97" s="544" t="s">
        <v>131</v>
      </c>
      <c r="AX97" s="544" t="s">
        <v>118</v>
      </c>
      <c r="AY97" s="547" t="s">
        <v>120</v>
      </c>
    </row>
    <row r="98" spans="2:65" s="464" customFormat="1" ht="22.5" customHeight="1" x14ac:dyDescent="0.25">
      <c r="B98" s="520"/>
      <c r="C98" s="557" t="s">
        <v>163</v>
      </c>
      <c r="D98" s="557" t="s">
        <v>195</v>
      </c>
      <c r="E98" s="558" t="s">
        <v>271</v>
      </c>
      <c r="F98" s="718" t="s">
        <v>272</v>
      </c>
      <c r="G98" s="719"/>
      <c r="H98" s="719"/>
      <c r="I98" s="719"/>
      <c r="J98" s="559" t="s">
        <v>273</v>
      </c>
      <c r="K98" s="560">
        <v>8.6869999999999994</v>
      </c>
      <c r="L98" s="720"/>
      <c r="M98" s="719"/>
      <c r="N98" s="720">
        <f>ROUND(L98*K98,2)</f>
        <v>0</v>
      </c>
      <c r="O98" s="709"/>
      <c r="P98" s="709"/>
      <c r="Q98" s="709"/>
      <c r="R98" s="525"/>
      <c r="T98" s="526" t="s">
        <v>125</v>
      </c>
      <c r="U98" s="527" t="s">
        <v>126</v>
      </c>
      <c r="V98" s="528">
        <v>0</v>
      </c>
      <c r="W98" s="528">
        <f>V98*K98</f>
        <v>0</v>
      </c>
      <c r="X98" s="528">
        <v>1E-3</v>
      </c>
      <c r="Y98" s="528">
        <f>X98*K98</f>
        <v>8.6870000000000003E-3</v>
      </c>
      <c r="Z98" s="528">
        <v>0</v>
      </c>
      <c r="AA98" s="529">
        <f>Z98*K98</f>
        <v>0</v>
      </c>
      <c r="AR98" s="477" t="s">
        <v>154</v>
      </c>
      <c r="AT98" s="477" t="s">
        <v>195</v>
      </c>
      <c r="AU98" s="477" t="s">
        <v>128</v>
      </c>
      <c r="AY98" s="477" t="s">
        <v>120</v>
      </c>
      <c r="BE98" s="530">
        <f>IF(U98="základní",N98,0)</f>
        <v>0</v>
      </c>
      <c r="BF98" s="530">
        <f>IF(U98="snížená",N98,0)</f>
        <v>0</v>
      </c>
      <c r="BG98" s="530">
        <f>IF(U98="zákl. přenesená",N98,0)</f>
        <v>0</v>
      </c>
      <c r="BH98" s="530">
        <f>IF(U98="sníž. přenesená",N98,0)</f>
        <v>0</v>
      </c>
      <c r="BI98" s="530">
        <f>IF(U98="nulová",N98,0)</f>
        <v>0</v>
      </c>
      <c r="BJ98" s="477" t="s">
        <v>118</v>
      </c>
      <c r="BK98" s="530">
        <f>ROUND(L98*K98,2)</f>
        <v>0</v>
      </c>
      <c r="BL98" s="477" t="s">
        <v>127</v>
      </c>
      <c r="BM98" s="477" t="s">
        <v>8042</v>
      </c>
    </row>
    <row r="99" spans="2:65" s="512" customFormat="1" ht="29.85" customHeight="1" x14ac:dyDescent="0.3">
      <c r="B99" s="508"/>
      <c r="C99" s="509"/>
      <c r="D99" s="519" t="s">
        <v>78</v>
      </c>
      <c r="E99" s="519"/>
      <c r="F99" s="519"/>
      <c r="G99" s="519"/>
      <c r="H99" s="519"/>
      <c r="I99" s="519"/>
      <c r="J99" s="519"/>
      <c r="K99" s="519"/>
      <c r="L99" s="519"/>
      <c r="M99" s="519"/>
      <c r="N99" s="721">
        <f>BK99</f>
        <v>0</v>
      </c>
      <c r="O99" s="722"/>
      <c r="P99" s="722"/>
      <c r="Q99" s="722"/>
      <c r="R99" s="511"/>
      <c r="T99" s="513"/>
      <c r="U99" s="509"/>
      <c r="V99" s="509"/>
      <c r="W99" s="514">
        <f>SUM(W100:W104)</f>
        <v>1.5891719999999998</v>
      </c>
      <c r="X99" s="509"/>
      <c r="Y99" s="514">
        <f>SUM(Y100:Y104)</f>
        <v>0.3951519</v>
      </c>
      <c r="Z99" s="509"/>
      <c r="AA99" s="515">
        <f>SUM(AA100:AA104)</f>
        <v>0</v>
      </c>
      <c r="AR99" s="516" t="s">
        <v>118</v>
      </c>
      <c r="AT99" s="517" t="s">
        <v>117</v>
      </c>
      <c r="AU99" s="517" t="s">
        <v>118</v>
      </c>
      <c r="AY99" s="516" t="s">
        <v>120</v>
      </c>
      <c r="BK99" s="518">
        <f>SUM(BK100:BK104)</f>
        <v>0</v>
      </c>
    </row>
    <row r="100" spans="2:65" s="464" customFormat="1" ht="44.25" customHeight="1" x14ac:dyDescent="0.25">
      <c r="B100" s="520"/>
      <c r="C100" s="521" t="s">
        <v>169</v>
      </c>
      <c r="D100" s="521" t="s">
        <v>121</v>
      </c>
      <c r="E100" s="522" t="s">
        <v>1849</v>
      </c>
      <c r="F100" s="708" t="s">
        <v>1850</v>
      </c>
      <c r="G100" s="709"/>
      <c r="H100" s="709"/>
      <c r="I100" s="709"/>
      <c r="J100" s="523" t="s">
        <v>134</v>
      </c>
      <c r="K100" s="524">
        <v>0.36599999999999999</v>
      </c>
      <c r="L100" s="710"/>
      <c r="M100" s="709"/>
      <c r="N100" s="710">
        <f>ROUND(L100*K100,2)</f>
        <v>0</v>
      </c>
      <c r="O100" s="709"/>
      <c r="P100" s="709"/>
      <c r="Q100" s="709"/>
      <c r="R100" s="525"/>
      <c r="T100" s="526" t="s">
        <v>125</v>
      </c>
      <c r="U100" s="527" t="s">
        <v>126</v>
      </c>
      <c r="V100" s="528">
        <v>4.3419999999999996</v>
      </c>
      <c r="W100" s="528">
        <f>V100*K100</f>
        <v>1.5891719999999998</v>
      </c>
      <c r="X100" s="528">
        <v>1.07965</v>
      </c>
      <c r="Y100" s="528">
        <f>X100*K100</f>
        <v>0.3951519</v>
      </c>
      <c r="Z100" s="528">
        <v>0</v>
      </c>
      <c r="AA100" s="529">
        <f>Z100*K100</f>
        <v>0</v>
      </c>
      <c r="AR100" s="477" t="s">
        <v>127</v>
      </c>
      <c r="AT100" s="477" t="s">
        <v>121</v>
      </c>
      <c r="AU100" s="477" t="s">
        <v>128</v>
      </c>
      <c r="AY100" s="477" t="s">
        <v>120</v>
      </c>
      <c r="BE100" s="530">
        <f>IF(U100="základní",N100,0)</f>
        <v>0</v>
      </c>
      <c r="BF100" s="530">
        <f>IF(U100="snížená",N100,0)</f>
        <v>0</v>
      </c>
      <c r="BG100" s="530">
        <f>IF(U100="zákl. přenesená",N100,0)</f>
        <v>0</v>
      </c>
      <c r="BH100" s="530">
        <f>IF(U100="sníž. přenesená",N100,0)</f>
        <v>0</v>
      </c>
      <c r="BI100" s="530">
        <f>IF(U100="nulová",N100,0)</f>
        <v>0</v>
      </c>
      <c r="BJ100" s="477" t="s">
        <v>118</v>
      </c>
      <c r="BK100" s="530">
        <f>ROUND(L100*K100,2)</f>
        <v>0</v>
      </c>
      <c r="BL100" s="477" t="s">
        <v>127</v>
      </c>
      <c r="BM100" s="477" t="s">
        <v>8043</v>
      </c>
    </row>
    <row r="101" spans="2:65" s="535" customFormat="1" ht="22.5" customHeight="1" x14ac:dyDescent="0.25">
      <c r="B101" s="531"/>
      <c r="C101" s="532"/>
      <c r="D101" s="532"/>
      <c r="E101" s="533" t="s">
        <v>125</v>
      </c>
      <c r="F101" s="704" t="s">
        <v>2672</v>
      </c>
      <c r="G101" s="705"/>
      <c r="H101" s="705"/>
      <c r="I101" s="705"/>
      <c r="J101" s="532"/>
      <c r="K101" s="533" t="s">
        <v>125</v>
      </c>
      <c r="L101" s="532"/>
      <c r="M101" s="532"/>
      <c r="N101" s="532"/>
      <c r="O101" s="532"/>
      <c r="P101" s="532"/>
      <c r="Q101" s="532"/>
      <c r="R101" s="534"/>
      <c r="T101" s="536"/>
      <c r="U101" s="532"/>
      <c r="V101" s="532"/>
      <c r="W101" s="532"/>
      <c r="X101" s="532"/>
      <c r="Y101" s="532"/>
      <c r="Z101" s="532"/>
      <c r="AA101" s="537"/>
      <c r="AT101" s="538" t="s">
        <v>130</v>
      </c>
      <c r="AU101" s="538" t="s">
        <v>128</v>
      </c>
      <c r="AV101" s="535" t="s">
        <v>118</v>
      </c>
      <c r="AW101" s="535" t="s">
        <v>131</v>
      </c>
      <c r="AX101" s="535" t="s">
        <v>119</v>
      </c>
      <c r="AY101" s="538" t="s">
        <v>120</v>
      </c>
    </row>
    <row r="102" spans="2:65" s="544" customFormat="1" ht="31.5" customHeight="1" x14ac:dyDescent="0.25">
      <c r="B102" s="539"/>
      <c r="C102" s="540"/>
      <c r="D102" s="540"/>
      <c r="E102" s="541" t="s">
        <v>125</v>
      </c>
      <c r="F102" s="706" t="s">
        <v>8044</v>
      </c>
      <c r="G102" s="707"/>
      <c r="H102" s="707"/>
      <c r="I102" s="707"/>
      <c r="J102" s="540"/>
      <c r="K102" s="542">
        <v>0.15</v>
      </c>
      <c r="L102" s="540"/>
      <c r="M102" s="540"/>
      <c r="N102" s="540"/>
      <c r="O102" s="540"/>
      <c r="P102" s="540"/>
      <c r="Q102" s="540"/>
      <c r="R102" s="543"/>
      <c r="T102" s="545"/>
      <c r="U102" s="540"/>
      <c r="V102" s="540"/>
      <c r="W102" s="540"/>
      <c r="X102" s="540"/>
      <c r="Y102" s="540"/>
      <c r="Z102" s="540"/>
      <c r="AA102" s="546"/>
      <c r="AT102" s="547" t="s">
        <v>130</v>
      </c>
      <c r="AU102" s="547" t="s">
        <v>128</v>
      </c>
      <c r="AV102" s="544" t="s">
        <v>128</v>
      </c>
      <c r="AW102" s="544" t="s">
        <v>131</v>
      </c>
      <c r="AX102" s="544" t="s">
        <v>119</v>
      </c>
      <c r="AY102" s="547" t="s">
        <v>120</v>
      </c>
    </row>
    <row r="103" spans="2:65" s="544" customFormat="1" ht="22.5" customHeight="1" x14ac:dyDescent="0.25">
      <c r="B103" s="539"/>
      <c r="C103" s="540"/>
      <c r="D103" s="540"/>
      <c r="E103" s="541" t="s">
        <v>125</v>
      </c>
      <c r="F103" s="706" t="s">
        <v>8045</v>
      </c>
      <c r="G103" s="707"/>
      <c r="H103" s="707"/>
      <c r="I103" s="707"/>
      <c r="J103" s="540"/>
      <c r="K103" s="542">
        <v>0.216</v>
      </c>
      <c r="L103" s="540"/>
      <c r="M103" s="540"/>
      <c r="N103" s="540"/>
      <c r="O103" s="540"/>
      <c r="P103" s="540"/>
      <c r="Q103" s="540"/>
      <c r="R103" s="543"/>
      <c r="T103" s="545"/>
      <c r="U103" s="540"/>
      <c r="V103" s="540"/>
      <c r="W103" s="540"/>
      <c r="X103" s="540"/>
      <c r="Y103" s="540"/>
      <c r="Z103" s="540"/>
      <c r="AA103" s="546"/>
      <c r="AT103" s="547" t="s">
        <v>130</v>
      </c>
      <c r="AU103" s="547" t="s">
        <v>128</v>
      </c>
      <c r="AV103" s="544" t="s">
        <v>128</v>
      </c>
      <c r="AW103" s="544" t="s">
        <v>131</v>
      </c>
      <c r="AX103" s="544" t="s">
        <v>119</v>
      </c>
      <c r="AY103" s="547" t="s">
        <v>120</v>
      </c>
    </row>
    <row r="104" spans="2:65" s="553" customFormat="1" ht="22.5" customHeight="1" x14ac:dyDescent="0.25">
      <c r="B104" s="548"/>
      <c r="C104" s="549"/>
      <c r="D104" s="549"/>
      <c r="E104" s="550" t="s">
        <v>125</v>
      </c>
      <c r="F104" s="716" t="s">
        <v>146</v>
      </c>
      <c r="G104" s="717"/>
      <c r="H104" s="717"/>
      <c r="I104" s="717"/>
      <c r="J104" s="549"/>
      <c r="K104" s="551">
        <v>0.36599999999999999</v>
      </c>
      <c r="L104" s="549"/>
      <c r="M104" s="549"/>
      <c r="N104" s="549"/>
      <c r="O104" s="549"/>
      <c r="P104" s="549"/>
      <c r="Q104" s="549"/>
      <c r="R104" s="552"/>
      <c r="T104" s="554"/>
      <c r="U104" s="549"/>
      <c r="V104" s="549"/>
      <c r="W104" s="549"/>
      <c r="X104" s="549"/>
      <c r="Y104" s="549"/>
      <c r="Z104" s="549"/>
      <c r="AA104" s="555"/>
      <c r="AT104" s="556" t="s">
        <v>130</v>
      </c>
      <c r="AU104" s="556" t="s">
        <v>128</v>
      </c>
      <c r="AV104" s="553" t="s">
        <v>127</v>
      </c>
      <c r="AW104" s="553" t="s">
        <v>131</v>
      </c>
      <c r="AX104" s="553" t="s">
        <v>118</v>
      </c>
      <c r="AY104" s="556" t="s">
        <v>120</v>
      </c>
    </row>
    <row r="105" spans="2:65" s="512" customFormat="1" ht="29.85" customHeight="1" x14ac:dyDescent="0.3">
      <c r="B105" s="508"/>
      <c r="C105" s="509"/>
      <c r="D105" s="519" t="s">
        <v>1909</v>
      </c>
      <c r="E105" s="519"/>
      <c r="F105" s="519"/>
      <c r="G105" s="519"/>
      <c r="H105" s="519"/>
      <c r="I105" s="519"/>
      <c r="J105" s="519"/>
      <c r="K105" s="519"/>
      <c r="L105" s="519"/>
      <c r="M105" s="519"/>
      <c r="N105" s="714">
        <f>BK105</f>
        <v>0</v>
      </c>
      <c r="O105" s="715"/>
      <c r="P105" s="715"/>
      <c r="Q105" s="715"/>
      <c r="R105" s="511"/>
      <c r="T105" s="513"/>
      <c r="U105" s="509"/>
      <c r="V105" s="509"/>
      <c r="W105" s="514">
        <f>SUM(W106:W110)</f>
        <v>9.6150000000000002</v>
      </c>
      <c r="X105" s="509"/>
      <c r="Y105" s="514">
        <f>SUM(Y106:Y110)</f>
        <v>0</v>
      </c>
      <c r="Z105" s="509"/>
      <c r="AA105" s="515">
        <f>SUM(AA106:AA110)</f>
        <v>1.5</v>
      </c>
      <c r="AR105" s="516" t="s">
        <v>118</v>
      </c>
      <c r="AT105" s="517" t="s">
        <v>117</v>
      </c>
      <c r="AU105" s="517" t="s">
        <v>118</v>
      </c>
      <c r="AY105" s="516" t="s">
        <v>120</v>
      </c>
      <c r="BK105" s="518">
        <f>SUM(BK106:BK110)</f>
        <v>0</v>
      </c>
    </row>
    <row r="106" spans="2:65" s="464" customFormat="1" ht="31.5" customHeight="1" x14ac:dyDescent="0.25">
      <c r="B106" s="520"/>
      <c r="C106" s="521" t="s">
        <v>175</v>
      </c>
      <c r="D106" s="521" t="s">
        <v>121</v>
      </c>
      <c r="E106" s="522" t="s">
        <v>2191</v>
      </c>
      <c r="F106" s="708" t="s">
        <v>2192</v>
      </c>
      <c r="G106" s="709"/>
      <c r="H106" s="709"/>
      <c r="I106" s="709"/>
      <c r="J106" s="523" t="s">
        <v>447</v>
      </c>
      <c r="K106" s="524">
        <v>15</v>
      </c>
      <c r="L106" s="710"/>
      <c r="M106" s="709"/>
      <c r="N106" s="710">
        <f>ROUND(L106*K106,2)</f>
        <v>0</v>
      </c>
      <c r="O106" s="709"/>
      <c r="P106" s="709"/>
      <c r="Q106" s="709"/>
      <c r="R106" s="525"/>
      <c r="T106" s="526" t="s">
        <v>125</v>
      </c>
      <c r="U106" s="527" t="s">
        <v>126</v>
      </c>
      <c r="V106" s="528">
        <v>0.64100000000000001</v>
      </c>
      <c r="W106" s="528">
        <f>V106*K106</f>
        <v>9.6150000000000002</v>
      </c>
      <c r="X106" s="528">
        <v>0</v>
      </c>
      <c r="Y106" s="528">
        <f>X106*K106</f>
        <v>0</v>
      </c>
      <c r="Z106" s="528">
        <v>0.1</v>
      </c>
      <c r="AA106" s="529">
        <f>Z106*K106</f>
        <v>1.5</v>
      </c>
      <c r="AR106" s="477" t="s">
        <v>127</v>
      </c>
      <c r="AT106" s="477" t="s">
        <v>121</v>
      </c>
      <c r="AU106" s="477" t="s">
        <v>128</v>
      </c>
      <c r="AY106" s="477" t="s">
        <v>120</v>
      </c>
      <c r="BE106" s="530">
        <f>IF(U106="základní",N106,0)</f>
        <v>0</v>
      </c>
      <c r="BF106" s="530">
        <f>IF(U106="snížená",N106,0)</f>
        <v>0</v>
      </c>
      <c r="BG106" s="530">
        <f>IF(U106="zákl. přenesená",N106,0)</f>
        <v>0</v>
      </c>
      <c r="BH106" s="530">
        <f>IF(U106="sníž. přenesená",N106,0)</f>
        <v>0</v>
      </c>
      <c r="BI106" s="530">
        <f>IF(U106="nulová",N106,0)</f>
        <v>0</v>
      </c>
      <c r="BJ106" s="477" t="s">
        <v>118</v>
      </c>
      <c r="BK106" s="530">
        <f>ROUND(L106*K106,2)</f>
        <v>0</v>
      </c>
      <c r="BL106" s="477" t="s">
        <v>127</v>
      </c>
      <c r="BM106" s="477" t="s">
        <v>8046</v>
      </c>
    </row>
    <row r="107" spans="2:65" s="544" customFormat="1" ht="22.5" customHeight="1" x14ac:dyDescent="0.25">
      <c r="B107" s="539"/>
      <c r="C107" s="540"/>
      <c r="D107" s="540"/>
      <c r="E107" s="541" t="s">
        <v>125</v>
      </c>
      <c r="F107" s="711" t="s">
        <v>8047</v>
      </c>
      <c r="G107" s="707"/>
      <c r="H107" s="707"/>
      <c r="I107" s="707"/>
      <c r="J107" s="540"/>
      <c r="K107" s="542">
        <v>8</v>
      </c>
      <c r="L107" s="540"/>
      <c r="M107" s="540"/>
      <c r="N107" s="540"/>
      <c r="O107" s="540"/>
      <c r="P107" s="540"/>
      <c r="Q107" s="540"/>
      <c r="R107" s="543"/>
      <c r="T107" s="545"/>
      <c r="U107" s="540"/>
      <c r="V107" s="540"/>
      <c r="W107" s="540"/>
      <c r="X107" s="540"/>
      <c r="Y107" s="540"/>
      <c r="Z107" s="540"/>
      <c r="AA107" s="546"/>
      <c r="AT107" s="547" t="s">
        <v>130</v>
      </c>
      <c r="AU107" s="547" t="s">
        <v>128</v>
      </c>
      <c r="AV107" s="544" t="s">
        <v>128</v>
      </c>
      <c r="AW107" s="544" t="s">
        <v>131</v>
      </c>
      <c r="AX107" s="544" t="s">
        <v>119</v>
      </c>
      <c r="AY107" s="547" t="s">
        <v>120</v>
      </c>
    </row>
    <row r="108" spans="2:65" s="544" customFormat="1" ht="22.5" customHeight="1" x14ac:dyDescent="0.25">
      <c r="B108" s="539"/>
      <c r="C108" s="540"/>
      <c r="D108" s="540"/>
      <c r="E108" s="541" t="s">
        <v>125</v>
      </c>
      <c r="F108" s="706" t="s">
        <v>8048</v>
      </c>
      <c r="G108" s="707"/>
      <c r="H108" s="707"/>
      <c r="I108" s="707"/>
      <c r="J108" s="540"/>
      <c r="K108" s="542">
        <v>6</v>
      </c>
      <c r="L108" s="540"/>
      <c r="M108" s="540"/>
      <c r="N108" s="540"/>
      <c r="O108" s="540"/>
      <c r="P108" s="540"/>
      <c r="Q108" s="540"/>
      <c r="R108" s="543"/>
      <c r="T108" s="545"/>
      <c r="U108" s="540"/>
      <c r="V108" s="540"/>
      <c r="W108" s="540"/>
      <c r="X108" s="540"/>
      <c r="Y108" s="540"/>
      <c r="Z108" s="540"/>
      <c r="AA108" s="546"/>
      <c r="AT108" s="547" t="s">
        <v>130</v>
      </c>
      <c r="AU108" s="547" t="s">
        <v>128</v>
      </c>
      <c r="AV108" s="544" t="s">
        <v>128</v>
      </c>
      <c r="AW108" s="544" t="s">
        <v>131</v>
      </c>
      <c r="AX108" s="544" t="s">
        <v>119</v>
      </c>
      <c r="AY108" s="547" t="s">
        <v>120</v>
      </c>
    </row>
    <row r="109" spans="2:65" s="544" customFormat="1" ht="22.5" customHeight="1" x14ac:dyDescent="0.25">
      <c r="B109" s="539"/>
      <c r="C109" s="540"/>
      <c r="D109" s="540"/>
      <c r="E109" s="541" t="s">
        <v>125</v>
      </c>
      <c r="F109" s="706" t="s">
        <v>2673</v>
      </c>
      <c r="G109" s="707"/>
      <c r="H109" s="707"/>
      <c r="I109" s="707"/>
      <c r="J109" s="540"/>
      <c r="K109" s="542">
        <v>1</v>
      </c>
      <c r="L109" s="540"/>
      <c r="M109" s="540"/>
      <c r="N109" s="540"/>
      <c r="O109" s="540"/>
      <c r="P109" s="540"/>
      <c r="Q109" s="540"/>
      <c r="R109" s="543"/>
      <c r="T109" s="545"/>
      <c r="U109" s="540"/>
      <c r="V109" s="540"/>
      <c r="W109" s="540"/>
      <c r="X109" s="540"/>
      <c r="Y109" s="540"/>
      <c r="Z109" s="540"/>
      <c r="AA109" s="546"/>
      <c r="AT109" s="547" t="s">
        <v>130</v>
      </c>
      <c r="AU109" s="547" t="s">
        <v>128</v>
      </c>
      <c r="AV109" s="544" t="s">
        <v>128</v>
      </c>
      <c r="AW109" s="544" t="s">
        <v>131</v>
      </c>
      <c r="AX109" s="544" t="s">
        <v>119</v>
      </c>
      <c r="AY109" s="547" t="s">
        <v>120</v>
      </c>
    </row>
    <row r="110" spans="2:65" s="553" customFormat="1" ht="22.5" customHeight="1" x14ac:dyDescent="0.25">
      <c r="B110" s="548"/>
      <c r="C110" s="549"/>
      <c r="D110" s="549"/>
      <c r="E110" s="550" t="s">
        <v>125</v>
      </c>
      <c r="F110" s="716" t="s">
        <v>146</v>
      </c>
      <c r="G110" s="717"/>
      <c r="H110" s="717"/>
      <c r="I110" s="717"/>
      <c r="J110" s="549"/>
      <c r="K110" s="551">
        <v>15</v>
      </c>
      <c r="L110" s="549"/>
      <c r="M110" s="549"/>
      <c r="N110" s="549"/>
      <c r="O110" s="549"/>
      <c r="P110" s="549"/>
      <c r="Q110" s="549"/>
      <c r="R110" s="552"/>
      <c r="T110" s="554"/>
      <c r="U110" s="549"/>
      <c r="V110" s="549"/>
      <c r="W110" s="549"/>
      <c r="X110" s="549"/>
      <c r="Y110" s="549"/>
      <c r="Z110" s="549"/>
      <c r="AA110" s="555"/>
      <c r="AT110" s="556" t="s">
        <v>130</v>
      </c>
      <c r="AU110" s="556" t="s">
        <v>128</v>
      </c>
      <c r="AV110" s="553" t="s">
        <v>127</v>
      </c>
      <c r="AW110" s="553" t="s">
        <v>131</v>
      </c>
      <c r="AX110" s="553" t="s">
        <v>118</v>
      </c>
      <c r="AY110" s="556" t="s">
        <v>120</v>
      </c>
    </row>
    <row r="111" spans="2:65" s="512" customFormat="1" ht="29.85" customHeight="1" x14ac:dyDescent="0.3">
      <c r="B111" s="508"/>
      <c r="C111" s="509"/>
      <c r="D111" s="519" t="s">
        <v>84</v>
      </c>
      <c r="E111" s="519"/>
      <c r="F111" s="519"/>
      <c r="G111" s="519"/>
      <c r="H111" s="519"/>
      <c r="I111" s="519"/>
      <c r="J111" s="519"/>
      <c r="K111" s="519"/>
      <c r="L111" s="519"/>
      <c r="M111" s="519"/>
      <c r="N111" s="714">
        <f>BK111</f>
        <v>0</v>
      </c>
      <c r="O111" s="715"/>
      <c r="P111" s="715"/>
      <c r="Q111" s="715"/>
      <c r="R111" s="511"/>
      <c r="T111" s="513"/>
      <c r="U111" s="509"/>
      <c r="V111" s="509"/>
      <c r="W111" s="514">
        <f>SUM(W112:W132)</f>
        <v>5755.1284999999998</v>
      </c>
      <c r="X111" s="509"/>
      <c r="Y111" s="514">
        <f>SUM(Y112:Y132)</f>
        <v>0</v>
      </c>
      <c r="Z111" s="509"/>
      <c r="AA111" s="515">
        <f>SUM(AA112:AA132)</f>
        <v>1004.712</v>
      </c>
      <c r="AR111" s="516" t="s">
        <v>118</v>
      </c>
      <c r="AT111" s="517" t="s">
        <v>117</v>
      </c>
      <c r="AU111" s="517" t="s">
        <v>118</v>
      </c>
      <c r="AY111" s="516" t="s">
        <v>120</v>
      </c>
      <c r="BK111" s="518">
        <f>SUM(BK112:BK132)</f>
        <v>0</v>
      </c>
    </row>
    <row r="112" spans="2:65" s="464" customFormat="1" ht="22.5" customHeight="1" x14ac:dyDescent="0.25">
      <c r="B112" s="520"/>
      <c r="C112" s="521" t="s">
        <v>179</v>
      </c>
      <c r="D112" s="521" t="s">
        <v>121</v>
      </c>
      <c r="E112" s="522" t="s">
        <v>2199</v>
      </c>
      <c r="F112" s="708" t="s">
        <v>2200</v>
      </c>
      <c r="G112" s="709"/>
      <c r="H112" s="709"/>
      <c r="I112" s="709"/>
      <c r="J112" s="523" t="s">
        <v>134</v>
      </c>
      <c r="K112" s="524">
        <v>9.0299999999999994</v>
      </c>
      <c r="L112" s="710"/>
      <c r="M112" s="709"/>
      <c r="N112" s="710">
        <f>ROUND(L112*K112,2)</f>
        <v>0</v>
      </c>
      <c r="O112" s="709"/>
      <c r="P112" s="709"/>
      <c r="Q112" s="709"/>
      <c r="R112" s="525"/>
      <c r="T112" s="526" t="s">
        <v>125</v>
      </c>
      <c r="U112" s="527" t="s">
        <v>126</v>
      </c>
      <c r="V112" s="528">
        <v>6.72</v>
      </c>
      <c r="W112" s="528">
        <f>V112*K112</f>
        <v>60.681599999999996</v>
      </c>
      <c r="X112" s="528">
        <v>0</v>
      </c>
      <c r="Y112" s="528">
        <f>X112*K112</f>
        <v>0</v>
      </c>
      <c r="Z112" s="528">
        <v>2.4</v>
      </c>
      <c r="AA112" s="529">
        <f>Z112*K112</f>
        <v>21.671999999999997</v>
      </c>
      <c r="AR112" s="477" t="s">
        <v>127</v>
      </c>
      <c r="AT112" s="477" t="s">
        <v>121</v>
      </c>
      <c r="AU112" s="477" t="s">
        <v>128</v>
      </c>
      <c r="AY112" s="477" t="s">
        <v>120</v>
      </c>
      <c r="BE112" s="530">
        <f>IF(U112="základní",N112,0)</f>
        <v>0</v>
      </c>
      <c r="BF112" s="530">
        <f>IF(U112="snížená",N112,0)</f>
        <v>0</v>
      </c>
      <c r="BG112" s="530">
        <f>IF(U112="zákl. přenesená",N112,0)</f>
        <v>0</v>
      </c>
      <c r="BH112" s="530">
        <f>IF(U112="sníž. přenesená",N112,0)</f>
        <v>0</v>
      </c>
      <c r="BI112" s="530">
        <f>IF(U112="nulová",N112,0)</f>
        <v>0</v>
      </c>
      <c r="BJ112" s="477" t="s">
        <v>118</v>
      </c>
      <c r="BK112" s="530">
        <f>ROUND(L112*K112,2)</f>
        <v>0</v>
      </c>
      <c r="BL112" s="477" t="s">
        <v>127</v>
      </c>
      <c r="BM112" s="477" t="s">
        <v>8049</v>
      </c>
    </row>
    <row r="113" spans="2:65" s="544" customFormat="1" ht="31.5" customHeight="1" x14ac:dyDescent="0.25">
      <c r="B113" s="539"/>
      <c r="C113" s="540"/>
      <c r="D113" s="540"/>
      <c r="E113" s="541" t="s">
        <v>125</v>
      </c>
      <c r="F113" s="711" t="s">
        <v>8050</v>
      </c>
      <c r="G113" s="707"/>
      <c r="H113" s="707"/>
      <c r="I113" s="707"/>
      <c r="J113" s="540"/>
      <c r="K113" s="542">
        <v>5.4359999999999999</v>
      </c>
      <c r="L113" s="540"/>
      <c r="M113" s="540"/>
      <c r="N113" s="540"/>
      <c r="O113" s="540"/>
      <c r="P113" s="540"/>
      <c r="Q113" s="540"/>
      <c r="R113" s="543"/>
      <c r="T113" s="545"/>
      <c r="U113" s="540"/>
      <c r="V113" s="540"/>
      <c r="W113" s="540"/>
      <c r="X113" s="540"/>
      <c r="Y113" s="540"/>
      <c r="Z113" s="540"/>
      <c r="AA113" s="546"/>
      <c r="AT113" s="547" t="s">
        <v>130</v>
      </c>
      <c r="AU113" s="547" t="s">
        <v>128</v>
      </c>
      <c r="AV113" s="544" t="s">
        <v>128</v>
      </c>
      <c r="AW113" s="544" t="s">
        <v>131</v>
      </c>
      <c r="AX113" s="544" t="s">
        <v>119</v>
      </c>
      <c r="AY113" s="547" t="s">
        <v>120</v>
      </c>
    </row>
    <row r="114" spans="2:65" s="544" customFormat="1" ht="31.5" customHeight="1" x14ac:dyDescent="0.25">
      <c r="B114" s="539"/>
      <c r="C114" s="540"/>
      <c r="D114" s="540"/>
      <c r="E114" s="541" t="s">
        <v>125</v>
      </c>
      <c r="F114" s="706" t="s">
        <v>8051</v>
      </c>
      <c r="G114" s="707"/>
      <c r="H114" s="707"/>
      <c r="I114" s="707"/>
      <c r="J114" s="540"/>
      <c r="K114" s="542">
        <v>3.51</v>
      </c>
      <c r="L114" s="540"/>
      <c r="M114" s="540"/>
      <c r="N114" s="540"/>
      <c r="O114" s="540"/>
      <c r="P114" s="540"/>
      <c r="Q114" s="540"/>
      <c r="R114" s="543"/>
      <c r="T114" s="545"/>
      <c r="U114" s="540"/>
      <c r="V114" s="540"/>
      <c r="W114" s="540"/>
      <c r="X114" s="540"/>
      <c r="Y114" s="540"/>
      <c r="Z114" s="540"/>
      <c r="AA114" s="546"/>
      <c r="AT114" s="547" t="s">
        <v>130</v>
      </c>
      <c r="AU114" s="547" t="s">
        <v>128</v>
      </c>
      <c r="AV114" s="544" t="s">
        <v>128</v>
      </c>
      <c r="AW114" s="544" t="s">
        <v>131</v>
      </c>
      <c r="AX114" s="544" t="s">
        <v>119</v>
      </c>
      <c r="AY114" s="547" t="s">
        <v>120</v>
      </c>
    </row>
    <row r="115" spans="2:65" s="544" customFormat="1" ht="22.5" customHeight="1" x14ac:dyDescent="0.25">
      <c r="B115" s="539"/>
      <c r="C115" s="540"/>
      <c r="D115" s="540"/>
      <c r="E115" s="541" t="s">
        <v>125</v>
      </c>
      <c r="F115" s="706" t="s">
        <v>2674</v>
      </c>
      <c r="G115" s="707"/>
      <c r="H115" s="707"/>
      <c r="I115" s="707"/>
      <c r="J115" s="540"/>
      <c r="K115" s="542">
        <v>8.4000000000000005E-2</v>
      </c>
      <c r="L115" s="540"/>
      <c r="M115" s="540"/>
      <c r="N115" s="540"/>
      <c r="O115" s="540"/>
      <c r="P115" s="540"/>
      <c r="Q115" s="540"/>
      <c r="R115" s="543"/>
      <c r="T115" s="545"/>
      <c r="U115" s="540"/>
      <c r="V115" s="540"/>
      <c r="W115" s="540"/>
      <c r="X115" s="540"/>
      <c r="Y115" s="540"/>
      <c r="Z115" s="540"/>
      <c r="AA115" s="546"/>
      <c r="AT115" s="547" t="s">
        <v>130</v>
      </c>
      <c r="AU115" s="547" t="s">
        <v>128</v>
      </c>
      <c r="AV115" s="544" t="s">
        <v>128</v>
      </c>
      <c r="AW115" s="544" t="s">
        <v>131</v>
      </c>
      <c r="AX115" s="544" t="s">
        <v>119</v>
      </c>
      <c r="AY115" s="547" t="s">
        <v>120</v>
      </c>
    </row>
    <row r="116" spans="2:65" s="553" customFormat="1" ht="22.5" customHeight="1" x14ac:dyDescent="0.25">
      <c r="B116" s="548"/>
      <c r="C116" s="549"/>
      <c r="D116" s="549"/>
      <c r="E116" s="550" t="s">
        <v>125</v>
      </c>
      <c r="F116" s="716" t="s">
        <v>146</v>
      </c>
      <c r="G116" s="717"/>
      <c r="H116" s="717"/>
      <c r="I116" s="717"/>
      <c r="J116" s="549"/>
      <c r="K116" s="551">
        <v>9.0299999999999994</v>
      </c>
      <c r="L116" s="549"/>
      <c r="M116" s="549"/>
      <c r="N116" s="549"/>
      <c r="O116" s="549"/>
      <c r="P116" s="549"/>
      <c r="Q116" s="549"/>
      <c r="R116" s="552"/>
      <c r="T116" s="554"/>
      <c r="U116" s="549"/>
      <c r="V116" s="549"/>
      <c r="W116" s="549"/>
      <c r="X116" s="549"/>
      <c r="Y116" s="549"/>
      <c r="Z116" s="549"/>
      <c r="AA116" s="555"/>
      <c r="AT116" s="556" t="s">
        <v>130</v>
      </c>
      <c r="AU116" s="556" t="s">
        <v>128</v>
      </c>
      <c r="AV116" s="553" t="s">
        <v>127</v>
      </c>
      <c r="AW116" s="553" t="s">
        <v>131</v>
      </c>
      <c r="AX116" s="553" t="s">
        <v>118</v>
      </c>
      <c r="AY116" s="556" t="s">
        <v>120</v>
      </c>
    </row>
    <row r="117" spans="2:65" s="464" customFormat="1" ht="22.5" customHeight="1" x14ac:dyDescent="0.25">
      <c r="B117" s="520"/>
      <c r="C117" s="521" t="s">
        <v>184</v>
      </c>
      <c r="D117" s="521" t="s">
        <v>121</v>
      </c>
      <c r="E117" s="522" t="s">
        <v>772</v>
      </c>
      <c r="F117" s="708" t="s">
        <v>773</v>
      </c>
      <c r="G117" s="709"/>
      <c r="H117" s="709"/>
      <c r="I117" s="709"/>
      <c r="J117" s="523" t="s">
        <v>134</v>
      </c>
      <c r="K117" s="524">
        <v>409.6</v>
      </c>
      <c r="L117" s="710"/>
      <c r="M117" s="709"/>
      <c r="N117" s="710">
        <f>ROUND(L117*K117,2)</f>
        <v>0</v>
      </c>
      <c r="O117" s="709"/>
      <c r="P117" s="709"/>
      <c r="Q117" s="709"/>
      <c r="R117" s="525"/>
      <c r="T117" s="526" t="s">
        <v>125</v>
      </c>
      <c r="U117" s="527" t="s">
        <v>126</v>
      </c>
      <c r="V117" s="528">
        <v>13.301</v>
      </c>
      <c r="W117" s="528">
        <f>V117*K117</f>
        <v>5448.0896000000002</v>
      </c>
      <c r="X117" s="528">
        <v>0</v>
      </c>
      <c r="Y117" s="528">
        <f>X117*K117</f>
        <v>0</v>
      </c>
      <c r="Z117" s="528">
        <v>2.4</v>
      </c>
      <c r="AA117" s="529">
        <f>Z117*K117</f>
        <v>983.04</v>
      </c>
      <c r="AR117" s="477" t="s">
        <v>127</v>
      </c>
      <c r="AT117" s="477" t="s">
        <v>121</v>
      </c>
      <c r="AU117" s="477" t="s">
        <v>128</v>
      </c>
      <c r="AY117" s="477" t="s">
        <v>120</v>
      </c>
      <c r="BE117" s="530">
        <f>IF(U117="základní",N117,0)</f>
        <v>0</v>
      </c>
      <c r="BF117" s="530">
        <f>IF(U117="snížená",N117,0)</f>
        <v>0</v>
      </c>
      <c r="BG117" s="530">
        <f>IF(U117="zákl. přenesená",N117,0)</f>
        <v>0</v>
      </c>
      <c r="BH117" s="530">
        <f>IF(U117="sníž. přenesená",N117,0)</f>
        <v>0</v>
      </c>
      <c r="BI117" s="530">
        <f>IF(U117="nulová",N117,0)</f>
        <v>0</v>
      </c>
      <c r="BJ117" s="477" t="s">
        <v>118</v>
      </c>
      <c r="BK117" s="530">
        <f>ROUND(L117*K117,2)</f>
        <v>0</v>
      </c>
      <c r="BL117" s="477" t="s">
        <v>127</v>
      </c>
      <c r="BM117" s="477" t="s">
        <v>8052</v>
      </c>
    </row>
    <row r="118" spans="2:65" s="535" customFormat="1" ht="22.5" customHeight="1" x14ac:dyDescent="0.25">
      <c r="B118" s="531"/>
      <c r="C118" s="532"/>
      <c r="D118" s="532"/>
      <c r="E118" s="533" t="s">
        <v>125</v>
      </c>
      <c r="F118" s="704" t="s">
        <v>2675</v>
      </c>
      <c r="G118" s="705"/>
      <c r="H118" s="705"/>
      <c r="I118" s="705"/>
      <c r="J118" s="532"/>
      <c r="K118" s="533" t="s">
        <v>125</v>
      </c>
      <c r="L118" s="532"/>
      <c r="M118" s="532"/>
      <c r="N118" s="532"/>
      <c r="O118" s="532"/>
      <c r="P118" s="532"/>
      <c r="Q118" s="532"/>
      <c r="R118" s="534"/>
      <c r="T118" s="536"/>
      <c r="U118" s="532"/>
      <c r="V118" s="532"/>
      <c r="W118" s="532"/>
      <c r="X118" s="532"/>
      <c r="Y118" s="532"/>
      <c r="Z118" s="532"/>
      <c r="AA118" s="537"/>
      <c r="AT118" s="538" t="s">
        <v>130</v>
      </c>
      <c r="AU118" s="538" t="s">
        <v>128</v>
      </c>
      <c r="AV118" s="535" t="s">
        <v>118</v>
      </c>
      <c r="AW118" s="535" t="s">
        <v>131</v>
      </c>
      <c r="AX118" s="535" t="s">
        <v>119</v>
      </c>
      <c r="AY118" s="538" t="s">
        <v>120</v>
      </c>
    </row>
    <row r="119" spans="2:65" s="544" customFormat="1" ht="22.5" customHeight="1" x14ac:dyDescent="0.25">
      <c r="B119" s="539"/>
      <c r="C119" s="540"/>
      <c r="D119" s="540"/>
      <c r="E119" s="541" t="s">
        <v>125</v>
      </c>
      <c r="F119" s="706" t="s">
        <v>8053</v>
      </c>
      <c r="G119" s="707"/>
      <c r="H119" s="707"/>
      <c r="I119" s="707"/>
      <c r="J119" s="540"/>
      <c r="K119" s="542">
        <v>409.6</v>
      </c>
      <c r="L119" s="540"/>
      <c r="M119" s="540"/>
      <c r="N119" s="540"/>
      <c r="O119" s="540"/>
      <c r="P119" s="540"/>
      <c r="Q119" s="540"/>
      <c r="R119" s="543"/>
      <c r="T119" s="545"/>
      <c r="U119" s="540"/>
      <c r="V119" s="540"/>
      <c r="W119" s="540"/>
      <c r="X119" s="540"/>
      <c r="Y119" s="540"/>
      <c r="Z119" s="540"/>
      <c r="AA119" s="546"/>
      <c r="AT119" s="547" t="s">
        <v>130</v>
      </c>
      <c r="AU119" s="547" t="s">
        <v>128</v>
      </c>
      <c r="AV119" s="544" t="s">
        <v>128</v>
      </c>
      <c r="AW119" s="544" t="s">
        <v>131</v>
      </c>
      <c r="AX119" s="544" t="s">
        <v>118</v>
      </c>
      <c r="AY119" s="547" t="s">
        <v>120</v>
      </c>
    </row>
    <row r="120" spans="2:65" s="544" customFormat="1" ht="22.5" customHeight="1" x14ac:dyDescent="0.25">
      <c r="B120" s="539"/>
      <c r="C120" s="540"/>
      <c r="D120" s="540"/>
      <c r="E120" s="541" t="s">
        <v>125</v>
      </c>
      <c r="F120" s="706" t="s">
        <v>2676</v>
      </c>
      <c r="G120" s="707"/>
      <c r="H120" s="707"/>
      <c r="I120" s="707"/>
      <c r="J120" s="540"/>
      <c r="K120" s="542">
        <v>3.6480000000000001</v>
      </c>
      <c r="L120" s="540"/>
      <c r="M120" s="540"/>
      <c r="N120" s="540"/>
      <c r="O120" s="540"/>
      <c r="P120" s="540"/>
      <c r="Q120" s="540"/>
      <c r="R120" s="543"/>
      <c r="T120" s="545"/>
      <c r="U120" s="540"/>
      <c r="V120" s="540"/>
      <c r="W120" s="540"/>
      <c r="X120" s="540"/>
      <c r="Y120" s="540"/>
      <c r="Z120" s="540"/>
      <c r="AA120" s="546"/>
      <c r="AT120" s="547" t="s">
        <v>130</v>
      </c>
      <c r="AU120" s="547" t="s">
        <v>128</v>
      </c>
      <c r="AV120" s="544" t="s">
        <v>128</v>
      </c>
      <c r="AW120" s="544" t="s">
        <v>131</v>
      </c>
      <c r="AX120" s="544" t="s">
        <v>119</v>
      </c>
      <c r="AY120" s="547" t="s">
        <v>120</v>
      </c>
    </row>
    <row r="121" spans="2:65" s="544" customFormat="1" ht="22.5" customHeight="1" x14ac:dyDescent="0.25">
      <c r="B121" s="539"/>
      <c r="C121" s="540"/>
      <c r="D121" s="540"/>
      <c r="E121" s="541" t="s">
        <v>125</v>
      </c>
      <c r="F121" s="706" t="s">
        <v>2677</v>
      </c>
      <c r="G121" s="707"/>
      <c r="H121" s="707"/>
      <c r="I121" s="707"/>
      <c r="J121" s="540"/>
      <c r="K121" s="542">
        <v>0.90400000000000003</v>
      </c>
      <c r="L121" s="540"/>
      <c r="M121" s="540"/>
      <c r="N121" s="540"/>
      <c r="O121" s="540"/>
      <c r="P121" s="540"/>
      <c r="Q121" s="540"/>
      <c r="R121" s="543"/>
      <c r="T121" s="545"/>
      <c r="U121" s="540"/>
      <c r="V121" s="540"/>
      <c r="W121" s="540"/>
      <c r="X121" s="540"/>
      <c r="Y121" s="540"/>
      <c r="Z121" s="540"/>
      <c r="AA121" s="546"/>
      <c r="AT121" s="547" t="s">
        <v>130</v>
      </c>
      <c r="AU121" s="547" t="s">
        <v>128</v>
      </c>
      <c r="AV121" s="544" t="s">
        <v>128</v>
      </c>
      <c r="AW121" s="544" t="s">
        <v>131</v>
      </c>
      <c r="AX121" s="544" t="s">
        <v>119</v>
      </c>
      <c r="AY121" s="547" t="s">
        <v>120</v>
      </c>
    </row>
    <row r="122" spans="2:65" s="544" customFormat="1" ht="22.5" customHeight="1" x14ac:dyDescent="0.25">
      <c r="B122" s="539"/>
      <c r="C122" s="540"/>
      <c r="D122" s="540"/>
      <c r="E122" s="541" t="s">
        <v>125</v>
      </c>
      <c r="F122" s="706" t="s">
        <v>2678</v>
      </c>
      <c r="G122" s="707"/>
      <c r="H122" s="707"/>
      <c r="I122" s="707"/>
      <c r="J122" s="540"/>
      <c r="K122" s="542">
        <v>0.55600000000000005</v>
      </c>
      <c r="L122" s="540"/>
      <c r="M122" s="540"/>
      <c r="N122" s="540"/>
      <c r="O122" s="540"/>
      <c r="P122" s="540"/>
      <c r="Q122" s="540"/>
      <c r="R122" s="543"/>
      <c r="T122" s="545"/>
      <c r="U122" s="540"/>
      <c r="V122" s="540"/>
      <c r="W122" s="540"/>
      <c r="X122" s="540"/>
      <c r="Y122" s="540"/>
      <c r="Z122" s="540"/>
      <c r="AA122" s="546"/>
      <c r="AT122" s="547" t="s">
        <v>130</v>
      </c>
      <c r="AU122" s="547" t="s">
        <v>128</v>
      </c>
      <c r="AV122" s="544" t="s">
        <v>128</v>
      </c>
      <c r="AW122" s="544" t="s">
        <v>131</v>
      </c>
      <c r="AX122" s="544" t="s">
        <v>119</v>
      </c>
      <c r="AY122" s="547" t="s">
        <v>120</v>
      </c>
    </row>
    <row r="123" spans="2:65" s="553" customFormat="1" ht="22.5" customHeight="1" x14ac:dyDescent="0.25">
      <c r="B123" s="548"/>
      <c r="C123" s="549"/>
      <c r="D123" s="549"/>
      <c r="E123" s="550" t="s">
        <v>125</v>
      </c>
      <c r="F123" s="716" t="s">
        <v>146</v>
      </c>
      <c r="G123" s="717"/>
      <c r="H123" s="717"/>
      <c r="I123" s="717"/>
      <c r="J123" s="549"/>
      <c r="K123" s="551">
        <v>414.70800000000003</v>
      </c>
      <c r="L123" s="549"/>
      <c r="M123" s="549"/>
      <c r="N123" s="549"/>
      <c r="O123" s="549"/>
      <c r="P123" s="549"/>
      <c r="Q123" s="549"/>
      <c r="R123" s="552"/>
      <c r="T123" s="554"/>
      <c r="U123" s="549"/>
      <c r="V123" s="549"/>
      <c r="W123" s="549"/>
      <c r="X123" s="549"/>
      <c r="Y123" s="549"/>
      <c r="Z123" s="549"/>
      <c r="AA123" s="555"/>
      <c r="AT123" s="556" t="s">
        <v>130</v>
      </c>
      <c r="AU123" s="556" t="s">
        <v>128</v>
      </c>
      <c r="AV123" s="553" t="s">
        <v>127</v>
      </c>
      <c r="AW123" s="553" t="s">
        <v>131</v>
      </c>
      <c r="AX123" s="553" t="s">
        <v>119</v>
      </c>
      <c r="AY123" s="556" t="s">
        <v>120</v>
      </c>
    </row>
    <row r="124" spans="2:65" s="464" customFormat="1" ht="31.5" customHeight="1" x14ac:dyDescent="0.25">
      <c r="B124" s="520"/>
      <c r="C124" s="521" t="s">
        <v>188</v>
      </c>
      <c r="D124" s="521" t="s">
        <v>121</v>
      </c>
      <c r="E124" s="522" t="s">
        <v>1899</v>
      </c>
      <c r="F124" s="708" t="s">
        <v>1900</v>
      </c>
      <c r="G124" s="709"/>
      <c r="H124" s="709"/>
      <c r="I124" s="709"/>
      <c r="J124" s="523" t="s">
        <v>191</v>
      </c>
      <c r="K124" s="524">
        <v>1005.54</v>
      </c>
      <c r="L124" s="710"/>
      <c r="M124" s="709"/>
      <c r="N124" s="710">
        <f>ROUND(L124*K124,2)</f>
        <v>0</v>
      </c>
      <c r="O124" s="709"/>
      <c r="P124" s="709"/>
      <c r="Q124" s="709"/>
      <c r="R124" s="525"/>
      <c r="T124" s="526" t="s">
        <v>125</v>
      </c>
      <c r="U124" s="527" t="s">
        <v>126</v>
      </c>
      <c r="V124" s="528">
        <v>0.125</v>
      </c>
      <c r="W124" s="528">
        <f>V124*K124</f>
        <v>125.6925</v>
      </c>
      <c r="X124" s="528">
        <v>0</v>
      </c>
      <c r="Y124" s="528">
        <f>X124*K124</f>
        <v>0</v>
      </c>
      <c r="Z124" s="528">
        <v>0</v>
      </c>
      <c r="AA124" s="529">
        <f>Z124*K124</f>
        <v>0</v>
      </c>
      <c r="AR124" s="477" t="s">
        <v>127</v>
      </c>
      <c r="AT124" s="477" t="s">
        <v>121</v>
      </c>
      <c r="AU124" s="477" t="s">
        <v>128</v>
      </c>
      <c r="AY124" s="477" t="s">
        <v>120</v>
      </c>
      <c r="BE124" s="530">
        <f>IF(U124="základní",N124,0)</f>
        <v>0</v>
      </c>
      <c r="BF124" s="530">
        <f>IF(U124="snížená",N124,0)</f>
        <v>0</v>
      </c>
      <c r="BG124" s="530">
        <f>IF(U124="zákl. přenesená",N124,0)</f>
        <v>0</v>
      </c>
      <c r="BH124" s="530">
        <f>IF(U124="sníž. přenesená",N124,0)</f>
        <v>0</v>
      </c>
      <c r="BI124" s="530">
        <f>IF(U124="nulová",N124,0)</f>
        <v>0</v>
      </c>
      <c r="BJ124" s="477" t="s">
        <v>118</v>
      </c>
      <c r="BK124" s="530">
        <f>ROUND(L124*K124,2)</f>
        <v>0</v>
      </c>
      <c r="BL124" s="477" t="s">
        <v>127</v>
      </c>
      <c r="BM124" s="477" t="s">
        <v>8054</v>
      </c>
    </row>
    <row r="125" spans="2:65" s="544" customFormat="1" ht="22.5" customHeight="1" x14ac:dyDescent="0.25">
      <c r="B125" s="539"/>
      <c r="C125" s="540"/>
      <c r="D125" s="540"/>
      <c r="E125" s="541" t="s">
        <v>125</v>
      </c>
      <c r="F125" s="711" t="s">
        <v>8055</v>
      </c>
      <c r="G125" s="707"/>
      <c r="H125" s="707"/>
      <c r="I125" s="707"/>
      <c r="J125" s="540"/>
      <c r="K125" s="542">
        <v>983.04</v>
      </c>
      <c r="L125" s="540"/>
      <c r="M125" s="540"/>
      <c r="N125" s="540"/>
      <c r="O125" s="540"/>
      <c r="P125" s="540"/>
      <c r="Q125" s="540"/>
      <c r="R125" s="543"/>
      <c r="T125" s="545"/>
      <c r="U125" s="540"/>
      <c r="V125" s="540"/>
      <c r="W125" s="540"/>
      <c r="X125" s="540"/>
      <c r="Y125" s="540"/>
      <c r="Z125" s="540"/>
      <c r="AA125" s="546"/>
      <c r="AT125" s="547" t="s">
        <v>130</v>
      </c>
      <c r="AU125" s="547" t="s">
        <v>128</v>
      </c>
      <c r="AV125" s="544" t="s">
        <v>128</v>
      </c>
      <c r="AW125" s="544" t="s">
        <v>131</v>
      </c>
      <c r="AX125" s="544" t="s">
        <v>119</v>
      </c>
      <c r="AY125" s="547" t="s">
        <v>120</v>
      </c>
    </row>
    <row r="126" spans="2:65" s="544" customFormat="1" ht="22.5" customHeight="1" x14ac:dyDescent="0.25">
      <c r="B126" s="539"/>
      <c r="C126" s="540"/>
      <c r="D126" s="540"/>
      <c r="E126" s="541" t="s">
        <v>125</v>
      </c>
      <c r="F126" s="706" t="s">
        <v>8056</v>
      </c>
      <c r="G126" s="707"/>
      <c r="H126" s="707"/>
      <c r="I126" s="707"/>
      <c r="J126" s="540"/>
      <c r="K126" s="542">
        <v>22.5</v>
      </c>
      <c r="L126" s="540"/>
      <c r="M126" s="540"/>
      <c r="N126" s="540"/>
      <c r="O126" s="540"/>
      <c r="P126" s="540"/>
      <c r="Q126" s="540"/>
      <c r="R126" s="543"/>
      <c r="T126" s="545"/>
      <c r="U126" s="540"/>
      <c r="V126" s="540"/>
      <c r="W126" s="540"/>
      <c r="X126" s="540"/>
      <c r="Y126" s="540"/>
      <c r="Z126" s="540"/>
      <c r="AA126" s="546"/>
      <c r="AT126" s="547" t="s">
        <v>130</v>
      </c>
      <c r="AU126" s="547" t="s">
        <v>128</v>
      </c>
      <c r="AV126" s="544" t="s">
        <v>128</v>
      </c>
      <c r="AW126" s="544" t="s">
        <v>131</v>
      </c>
      <c r="AX126" s="544" t="s">
        <v>119</v>
      </c>
      <c r="AY126" s="547" t="s">
        <v>120</v>
      </c>
    </row>
    <row r="127" spans="2:65" s="553" customFormat="1" ht="22.5" customHeight="1" x14ac:dyDescent="0.25">
      <c r="B127" s="548"/>
      <c r="C127" s="549"/>
      <c r="D127" s="549"/>
      <c r="E127" s="550" t="s">
        <v>125</v>
      </c>
      <c r="F127" s="716" t="s">
        <v>146</v>
      </c>
      <c r="G127" s="717"/>
      <c r="H127" s="717"/>
      <c r="I127" s="717"/>
      <c r="J127" s="549"/>
      <c r="K127" s="551">
        <v>1005.54</v>
      </c>
      <c r="L127" s="549"/>
      <c r="M127" s="549"/>
      <c r="N127" s="549"/>
      <c r="O127" s="549"/>
      <c r="P127" s="549"/>
      <c r="Q127" s="549"/>
      <c r="R127" s="552"/>
      <c r="T127" s="554"/>
      <c r="U127" s="549"/>
      <c r="V127" s="549"/>
      <c r="W127" s="549"/>
      <c r="X127" s="549"/>
      <c r="Y127" s="549"/>
      <c r="Z127" s="549"/>
      <c r="AA127" s="555"/>
      <c r="AT127" s="556" t="s">
        <v>130</v>
      </c>
      <c r="AU127" s="556" t="s">
        <v>128</v>
      </c>
      <c r="AV127" s="553" t="s">
        <v>127</v>
      </c>
      <c r="AW127" s="553" t="s">
        <v>131</v>
      </c>
      <c r="AX127" s="553" t="s">
        <v>118</v>
      </c>
      <c r="AY127" s="556" t="s">
        <v>120</v>
      </c>
    </row>
    <row r="128" spans="2:65" s="464" customFormat="1" ht="31.5" customHeight="1" x14ac:dyDescent="0.25">
      <c r="B128" s="520"/>
      <c r="C128" s="521" t="s">
        <v>194</v>
      </c>
      <c r="D128" s="521" t="s">
        <v>121</v>
      </c>
      <c r="E128" s="522" t="s">
        <v>1060</v>
      </c>
      <c r="F128" s="708" t="s">
        <v>1061</v>
      </c>
      <c r="G128" s="709"/>
      <c r="H128" s="709"/>
      <c r="I128" s="709"/>
      <c r="J128" s="523" t="s">
        <v>191</v>
      </c>
      <c r="K128" s="524">
        <v>20110.8</v>
      </c>
      <c r="L128" s="710"/>
      <c r="M128" s="709"/>
      <c r="N128" s="710">
        <f>ROUND(L128*K128,2)</f>
        <v>0</v>
      </c>
      <c r="O128" s="709"/>
      <c r="P128" s="709"/>
      <c r="Q128" s="709"/>
      <c r="R128" s="525"/>
      <c r="T128" s="526" t="s">
        <v>125</v>
      </c>
      <c r="U128" s="527" t="s">
        <v>126</v>
      </c>
      <c r="V128" s="528">
        <v>6.0000000000000001E-3</v>
      </c>
      <c r="W128" s="528">
        <f>V128*K128</f>
        <v>120.6648</v>
      </c>
      <c r="X128" s="528">
        <v>0</v>
      </c>
      <c r="Y128" s="528">
        <f>X128*K128</f>
        <v>0</v>
      </c>
      <c r="Z128" s="528">
        <v>0</v>
      </c>
      <c r="AA128" s="529">
        <f>Z128*K128</f>
        <v>0</v>
      </c>
      <c r="AR128" s="477" t="s">
        <v>127</v>
      </c>
      <c r="AT128" s="477" t="s">
        <v>121</v>
      </c>
      <c r="AU128" s="477" t="s">
        <v>128</v>
      </c>
      <c r="AY128" s="477" t="s">
        <v>120</v>
      </c>
      <c r="BE128" s="530">
        <f>IF(U128="základní",N128,0)</f>
        <v>0</v>
      </c>
      <c r="BF128" s="530">
        <f>IF(U128="snížená",N128,0)</f>
        <v>0</v>
      </c>
      <c r="BG128" s="530">
        <f>IF(U128="zákl. přenesená",N128,0)</f>
        <v>0</v>
      </c>
      <c r="BH128" s="530">
        <f>IF(U128="sníž. přenesená",N128,0)</f>
        <v>0</v>
      </c>
      <c r="BI128" s="530">
        <f>IF(U128="nulová",N128,0)</f>
        <v>0</v>
      </c>
      <c r="BJ128" s="477" t="s">
        <v>118</v>
      </c>
      <c r="BK128" s="530">
        <f>ROUND(L128*K128,2)</f>
        <v>0</v>
      </c>
      <c r="BL128" s="477" t="s">
        <v>127</v>
      </c>
      <c r="BM128" s="477" t="s">
        <v>8057</v>
      </c>
    </row>
    <row r="129" spans="2:65" s="544" customFormat="1" ht="22.5" customHeight="1" x14ac:dyDescent="0.25">
      <c r="B129" s="539"/>
      <c r="C129" s="540"/>
      <c r="D129" s="540"/>
      <c r="E129" s="541" t="s">
        <v>125</v>
      </c>
      <c r="F129" s="711" t="s">
        <v>8058</v>
      </c>
      <c r="G129" s="707"/>
      <c r="H129" s="707"/>
      <c r="I129" s="707"/>
      <c r="J129" s="540"/>
      <c r="K129" s="542">
        <v>20110.8</v>
      </c>
      <c r="L129" s="540"/>
      <c r="M129" s="540"/>
      <c r="N129" s="540"/>
      <c r="O129" s="540"/>
      <c r="P129" s="540"/>
      <c r="Q129" s="540"/>
      <c r="R129" s="543"/>
      <c r="T129" s="545"/>
      <c r="U129" s="540"/>
      <c r="V129" s="540"/>
      <c r="W129" s="540"/>
      <c r="X129" s="540"/>
      <c r="Y129" s="540"/>
      <c r="Z129" s="540"/>
      <c r="AA129" s="546"/>
      <c r="AT129" s="547" t="s">
        <v>130</v>
      </c>
      <c r="AU129" s="547" t="s">
        <v>128</v>
      </c>
      <c r="AV129" s="544" t="s">
        <v>128</v>
      </c>
      <c r="AW129" s="544" t="s">
        <v>131</v>
      </c>
      <c r="AX129" s="544" t="s">
        <v>119</v>
      </c>
      <c r="AY129" s="547" t="s">
        <v>120</v>
      </c>
    </row>
    <row r="130" spans="2:65" s="553" customFormat="1" ht="22.5" customHeight="1" x14ac:dyDescent="0.25">
      <c r="B130" s="548"/>
      <c r="C130" s="549"/>
      <c r="D130" s="549"/>
      <c r="E130" s="550" t="s">
        <v>125</v>
      </c>
      <c r="F130" s="716" t="s">
        <v>146</v>
      </c>
      <c r="G130" s="717"/>
      <c r="H130" s="717"/>
      <c r="I130" s="717"/>
      <c r="J130" s="549"/>
      <c r="K130" s="551">
        <v>20110.8</v>
      </c>
      <c r="L130" s="549"/>
      <c r="M130" s="549"/>
      <c r="N130" s="549"/>
      <c r="O130" s="549"/>
      <c r="P130" s="549"/>
      <c r="Q130" s="549"/>
      <c r="R130" s="552"/>
      <c r="T130" s="554"/>
      <c r="U130" s="549"/>
      <c r="V130" s="549"/>
      <c r="W130" s="549"/>
      <c r="X130" s="549"/>
      <c r="Y130" s="549"/>
      <c r="Z130" s="549"/>
      <c r="AA130" s="555"/>
      <c r="AT130" s="556" t="s">
        <v>130</v>
      </c>
      <c r="AU130" s="556" t="s">
        <v>128</v>
      </c>
      <c r="AV130" s="553" t="s">
        <v>127</v>
      </c>
      <c r="AW130" s="553" t="s">
        <v>131</v>
      </c>
      <c r="AX130" s="553" t="s">
        <v>118</v>
      </c>
      <c r="AY130" s="556" t="s">
        <v>120</v>
      </c>
    </row>
    <row r="131" spans="2:65" s="464" customFormat="1" ht="44.25" customHeight="1" x14ac:dyDescent="0.25">
      <c r="B131" s="520"/>
      <c r="C131" s="521" t="s">
        <v>199</v>
      </c>
      <c r="D131" s="521" t="s">
        <v>121</v>
      </c>
      <c r="E131" s="522" t="s">
        <v>1903</v>
      </c>
      <c r="F131" s="708" t="s">
        <v>1904</v>
      </c>
      <c r="G131" s="709"/>
      <c r="H131" s="709"/>
      <c r="I131" s="709"/>
      <c r="J131" s="523" t="s">
        <v>191</v>
      </c>
      <c r="K131" s="524">
        <v>1005.54</v>
      </c>
      <c r="L131" s="710"/>
      <c r="M131" s="709"/>
      <c r="N131" s="710">
        <f>ROUND(L131*K131,2)</f>
        <v>0</v>
      </c>
      <c r="O131" s="709"/>
      <c r="P131" s="709"/>
      <c r="Q131" s="709"/>
      <c r="R131" s="525"/>
      <c r="T131" s="526" t="s">
        <v>125</v>
      </c>
      <c r="U131" s="527" t="s">
        <v>126</v>
      </c>
      <c r="V131" s="528">
        <v>0</v>
      </c>
      <c r="W131" s="528">
        <f>V131*K131</f>
        <v>0</v>
      </c>
      <c r="X131" s="528">
        <v>0</v>
      </c>
      <c r="Y131" s="528">
        <f>X131*K131</f>
        <v>0</v>
      </c>
      <c r="Z131" s="528">
        <v>0</v>
      </c>
      <c r="AA131" s="529">
        <f>Z131*K131</f>
        <v>0</v>
      </c>
      <c r="AR131" s="477" t="s">
        <v>127</v>
      </c>
      <c r="AT131" s="477" t="s">
        <v>121</v>
      </c>
      <c r="AU131" s="477" t="s">
        <v>128</v>
      </c>
      <c r="AY131" s="477" t="s">
        <v>120</v>
      </c>
      <c r="BE131" s="530">
        <f>IF(U131="základní",N131,0)</f>
        <v>0</v>
      </c>
      <c r="BF131" s="530">
        <f>IF(U131="snížená",N131,0)</f>
        <v>0</v>
      </c>
      <c r="BG131" s="530">
        <f>IF(U131="zákl. přenesená",N131,0)</f>
        <v>0</v>
      </c>
      <c r="BH131" s="530">
        <f>IF(U131="sníž. přenesená",N131,0)</f>
        <v>0</v>
      </c>
      <c r="BI131" s="530">
        <f>IF(U131="nulová",N131,0)</f>
        <v>0</v>
      </c>
      <c r="BJ131" s="477" t="s">
        <v>118</v>
      </c>
      <c r="BK131" s="530">
        <f>ROUND(L131*K131,2)</f>
        <v>0</v>
      </c>
      <c r="BL131" s="477" t="s">
        <v>127</v>
      </c>
      <c r="BM131" s="477" t="s">
        <v>8059</v>
      </c>
    </row>
    <row r="132" spans="2:65" s="544" customFormat="1" ht="22.5" customHeight="1" x14ac:dyDescent="0.25">
      <c r="B132" s="539"/>
      <c r="C132" s="540"/>
      <c r="D132" s="540"/>
      <c r="E132" s="541" t="s">
        <v>125</v>
      </c>
      <c r="F132" s="711" t="s">
        <v>8060</v>
      </c>
      <c r="G132" s="707"/>
      <c r="H132" s="707"/>
      <c r="I132" s="707"/>
      <c r="J132" s="540"/>
      <c r="K132" s="542">
        <v>1005.54</v>
      </c>
      <c r="L132" s="540"/>
      <c r="M132" s="540"/>
      <c r="N132" s="540"/>
      <c r="O132" s="540"/>
      <c r="P132" s="540"/>
      <c r="Q132" s="540"/>
      <c r="R132" s="543"/>
      <c r="T132" s="545"/>
      <c r="U132" s="540"/>
      <c r="V132" s="540"/>
      <c r="W132" s="540"/>
      <c r="X132" s="540"/>
      <c r="Y132" s="540"/>
      <c r="Z132" s="540"/>
      <c r="AA132" s="546"/>
      <c r="AT132" s="547" t="s">
        <v>130</v>
      </c>
      <c r="AU132" s="547" t="s">
        <v>128</v>
      </c>
      <c r="AV132" s="544" t="s">
        <v>128</v>
      </c>
      <c r="AW132" s="544" t="s">
        <v>131</v>
      </c>
      <c r="AX132" s="544" t="s">
        <v>118</v>
      </c>
      <c r="AY132" s="547" t="s">
        <v>120</v>
      </c>
    </row>
    <row r="133" spans="2:65" s="512" customFormat="1" ht="37.35" customHeight="1" x14ac:dyDescent="0.35">
      <c r="B133" s="508"/>
      <c r="C133" s="509"/>
      <c r="D133" s="510" t="s">
        <v>87</v>
      </c>
      <c r="E133" s="510"/>
      <c r="F133" s="510"/>
      <c r="G133" s="510"/>
      <c r="H133" s="510"/>
      <c r="I133" s="510"/>
      <c r="J133" s="510"/>
      <c r="K133" s="510"/>
      <c r="L133" s="510"/>
      <c r="M133" s="510"/>
      <c r="N133" s="712">
        <f>BK133</f>
        <v>0</v>
      </c>
      <c r="O133" s="713"/>
      <c r="P133" s="713"/>
      <c r="Q133" s="713"/>
      <c r="R133" s="511"/>
      <c r="T133" s="513"/>
      <c r="U133" s="509"/>
      <c r="V133" s="509"/>
      <c r="W133" s="514">
        <f>W134</f>
        <v>452.20564199999995</v>
      </c>
      <c r="X133" s="509"/>
      <c r="Y133" s="514">
        <f>Y134</f>
        <v>0</v>
      </c>
      <c r="Z133" s="509"/>
      <c r="AA133" s="515">
        <f>AA134</f>
        <v>12.113665999999998</v>
      </c>
      <c r="AR133" s="516" t="s">
        <v>128</v>
      </c>
      <c r="AT133" s="517" t="s">
        <v>117</v>
      </c>
      <c r="AU133" s="517" t="s">
        <v>119</v>
      </c>
      <c r="AY133" s="516" t="s">
        <v>120</v>
      </c>
      <c r="BK133" s="518">
        <f>BK134</f>
        <v>0</v>
      </c>
    </row>
    <row r="134" spans="2:65" s="512" customFormat="1" ht="19.899999999999999" customHeight="1" x14ac:dyDescent="0.3">
      <c r="B134" s="508"/>
      <c r="C134" s="509"/>
      <c r="D134" s="519" t="s">
        <v>95</v>
      </c>
      <c r="E134" s="519"/>
      <c r="F134" s="519"/>
      <c r="G134" s="519"/>
      <c r="H134" s="519"/>
      <c r="I134" s="519"/>
      <c r="J134" s="519"/>
      <c r="K134" s="519"/>
      <c r="L134" s="519"/>
      <c r="M134" s="519"/>
      <c r="N134" s="714">
        <f>BK134</f>
        <v>0</v>
      </c>
      <c r="O134" s="715"/>
      <c r="P134" s="715"/>
      <c r="Q134" s="715"/>
      <c r="R134" s="511"/>
      <c r="T134" s="513"/>
      <c r="U134" s="509"/>
      <c r="V134" s="509"/>
      <c r="W134" s="514">
        <f>SUM(W135:W139)</f>
        <v>452.20564199999995</v>
      </c>
      <c r="X134" s="509"/>
      <c r="Y134" s="514">
        <f>SUM(Y135:Y139)</f>
        <v>0</v>
      </c>
      <c r="Z134" s="509"/>
      <c r="AA134" s="515">
        <f>SUM(AA135:AA139)</f>
        <v>12.113665999999998</v>
      </c>
      <c r="AR134" s="516" t="s">
        <v>128</v>
      </c>
      <c r="AT134" s="517" t="s">
        <v>117</v>
      </c>
      <c r="AU134" s="517" t="s">
        <v>118</v>
      </c>
      <c r="AY134" s="516" t="s">
        <v>120</v>
      </c>
      <c r="BK134" s="518">
        <f>SUM(BK135:BK139)</f>
        <v>0</v>
      </c>
    </row>
    <row r="135" spans="2:65" s="464" customFormat="1" ht="31.5" customHeight="1" x14ac:dyDescent="0.25">
      <c r="B135" s="520"/>
      <c r="C135" s="521" t="s">
        <v>203</v>
      </c>
      <c r="D135" s="521" t="s">
        <v>121</v>
      </c>
      <c r="E135" s="522" t="s">
        <v>1468</v>
      </c>
      <c r="F135" s="708" t="s">
        <v>1469</v>
      </c>
      <c r="G135" s="709"/>
      <c r="H135" s="709"/>
      <c r="I135" s="709"/>
      <c r="J135" s="523" t="s">
        <v>273</v>
      </c>
      <c r="K135" s="524">
        <v>200</v>
      </c>
      <c r="L135" s="710"/>
      <c r="M135" s="709"/>
      <c r="N135" s="710">
        <f>ROUND(L135*K135,2)</f>
        <v>0</v>
      </c>
      <c r="O135" s="709"/>
      <c r="P135" s="709"/>
      <c r="Q135" s="709"/>
      <c r="R135" s="525"/>
      <c r="T135" s="526" t="s">
        <v>125</v>
      </c>
      <c r="U135" s="527" t="s">
        <v>126</v>
      </c>
      <c r="V135" s="528">
        <v>5.7000000000000002E-2</v>
      </c>
      <c r="W135" s="528">
        <f>V135*K135</f>
        <v>11.4</v>
      </c>
      <c r="X135" s="528">
        <v>0</v>
      </c>
      <c r="Y135" s="528">
        <f>X135*K135</f>
        <v>0</v>
      </c>
      <c r="Z135" s="528">
        <v>1E-3</v>
      </c>
      <c r="AA135" s="529">
        <f>Z135*K135</f>
        <v>0.2</v>
      </c>
      <c r="AR135" s="477" t="s">
        <v>194</v>
      </c>
      <c r="AT135" s="477" t="s">
        <v>121</v>
      </c>
      <c r="AU135" s="477" t="s">
        <v>128</v>
      </c>
      <c r="AY135" s="477" t="s">
        <v>120</v>
      </c>
      <c r="BE135" s="530">
        <f>IF(U135="základní",N135,0)</f>
        <v>0</v>
      </c>
      <c r="BF135" s="530">
        <f>IF(U135="snížená",N135,0)</f>
        <v>0</v>
      </c>
      <c r="BG135" s="530">
        <f>IF(U135="zákl. přenesená",N135,0)</f>
        <v>0</v>
      </c>
      <c r="BH135" s="530">
        <f>IF(U135="sníž. přenesená",N135,0)</f>
        <v>0</v>
      </c>
      <c r="BI135" s="530">
        <f>IF(U135="nulová",N135,0)</f>
        <v>0</v>
      </c>
      <c r="BJ135" s="477" t="s">
        <v>118</v>
      </c>
      <c r="BK135" s="530">
        <f>ROUND(L135*K135,2)</f>
        <v>0</v>
      </c>
      <c r="BL135" s="477" t="s">
        <v>194</v>
      </c>
      <c r="BM135" s="477" t="s">
        <v>8061</v>
      </c>
    </row>
    <row r="136" spans="2:65" s="544" customFormat="1" ht="22.5" customHeight="1" x14ac:dyDescent="0.25">
      <c r="B136" s="539"/>
      <c r="C136" s="540"/>
      <c r="D136" s="540"/>
      <c r="E136" s="541" t="s">
        <v>125</v>
      </c>
      <c r="F136" s="711" t="s">
        <v>8062</v>
      </c>
      <c r="G136" s="707"/>
      <c r="H136" s="707"/>
      <c r="I136" s="707"/>
      <c r="J136" s="540"/>
      <c r="K136" s="542">
        <v>200</v>
      </c>
      <c r="L136" s="540"/>
      <c r="M136" s="540"/>
      <c r="N136" s="540"/>
      <c r="O136" s="540"/>
      <c r="P136" s="540"/>
      <c r="Q136" s="540"/>
      <c r="R136" s="543"/>
      <c r="T136" s="545"/>
      <c r="U136" s="540"/>
      <c r="V136" s="540"/>
      <c r="W136" s="540"/>
      <c r="X136" s="540"/>
      <c r="Y136" s="540"/>
      <c r="Z136" s="540"/>
      <c r="AA136" s="546"/>
      <c r="AT136" s="547" t="s">
        <v>130</v>
      </c>
      <c r="AU136" s="547" t="s">
        <v>128</v>
      </c>
      <c r="AV136" s="544" t="s">
        <v>128</v>
      </c>
      <c r="AW136" s="544" t="s">
        <v>131</v>
      </c>
      <c r="AX136" s="544" t="s">
        <v>118</v>
      </c>
      <c r="AY136" s="547" t="s">
        <v>120</v>
      </c>
    </row>
    <row r="137" spans="2:65" s="464" customFormat="1" ht="31.5" customHeight="1" x14ac:dyDescent="0.25">
      <c r="B137" s="520"/>
      <c r="C137" s="521" t="s">
        <v>206</v>
      </c>
      <c r="D137" s="521" t="s">
        <v>121</v>
      </c>
      <c r="E137" s="522" t="s">
        <v>2679</v>
      </c>
      <c r="F137" s="708" t="s">
        <v>2680</v>
      </c>
      <c r="G137" s="709"/>
      <c r="H137" s="709"/>
      <c r="I137" s="709"/>
      <c r="J137" s="523" t="s">
        <v>273</v>
      </c>
      <c r="K137" s="524">
        <v>11913.665999999999</v>
      </c>
      <c r="L137" s="710"/>
      <c r="M137" s="709"/>
      <c r="N137" s="710">
        <f>ROUND(L137*K137,2)</f>
        <v>0</v>
      </c>
      <c r="O137" s="709"/>
      <c r="P137" s="709"/>
      <c r="Q137" s="709"/>
      <c r="R137" s="525"/>
      <c r="T137" s="526" t="s">
        <v>125</v>
      </c>
      <c r="U137" s="527" t="s">
        <v>126</v>
      </c>
      <c r="V137" s="528">
        <v>3.6999999999999998E-2</v>
      </c>
      <c r="W137" s="528">
        <f>V137*K137</f>
        <v>440.80564199999998</v>
      </c>
      <c r="X137" s="528">
        <v>0</v>
      </c>
      <c r="Y137" s="528">
        <f>X137*K137</f>
        <v>0</v>
      </c>
      <c r="Z137" s="528">
        <v>1E-3</v>
      </c>
      <c r="AA137" s="529">
        <f>Z137*K137</f>
        <v>11.913665999999999</v>
      </c>
      <c r="AR137" s="477" t="s">
        <v>194</v>
      </c>
      <c r="AT137" s="477" t="s">
        <v>121</v>
      </c>
      <c r="AU137" s="477" t="s">
        <v>128</v>
      </c>
      <c r="AY137" s="477" t="s">
        <v>120</v>
      </c>
      <c r="BE137" s="530">
        <f>IF(U137="základní",N137,0)</f>
        <v>0</v>
      </c>
      <c r="BF137" s="530">
        <f>IF(U137="snížená",N137,0)</f>
        <v>0</v>
      </c>
      <c r="BG137" s="530">
        <f>IF(U137="zákl. přenesená",N137,0)</f>
        <v>0</v>
      </c>
      <c r="BH137" s="530">
        <f>IF(U137="sníž. přenesená",N137,0)</f>
        <v>0</v>
      </c>
      <c r="BI137" s="530">
        <f>IF(U137="nulová",N137,0)</f>
        <v>0</v>
      </c>
      <c r="BJ137" s="477" t="s">
        <v>118</v>
      </c>
      <c r="BK137" s="530">
        <f>ROUND(L137*K137,2)</f>
        <v>0</v>
      </c>
      <c r="BL137" s="477" t="s">
        <v>194</v>
      </c>
      <c r="BM137" s="477" t="s">
        <v>8063</v>
      </c>
    </row>
    <row r="138" spans="2:65" s="535" customFormat="1" ht="22.5" customHeight="1" x14ac:dyDescent="0.25">
      <c r="B138" s="531"/>
      <c r="C138" s="532"/>
      <c r="D138" s="532"/>
      <c r="E138" s="533" t="s">
        <v>125</v>
      </c>
      <c r="F138" s="704" t="s">
        <v>2681</v>
      </c>
      <c r="G138" s="705"/>
      <c r="H138" s="705"/>
      <c r="I138" s="705"/>
      <c r="J138" s="532"/>
      <c r="K138" s="533" t="s">
        <v>125</v>
      </c>
      <c r="L138" s="532"/>
      <c r="M138" s="532"/>
      <c r="N138" s="532"/>
      <c r="O138" s="532"/>
      <c r="P138" s="532"/>
      <c r="Q138" s="532"/>
      <c r="R138" s="534"/>
      <c r="T138" s="536"/>
      <c r="U138" s="532"/>
      <c r="V138" s="532"/>
      <c r="W138" s="532"/>
      <c r="X138" s="532"/>
      <c r="Y138" s="532"/>
      <c r="Z138" s="532"/>
      <c r="AA138" s="537"/>
      <c r="AT138" s="538" t="s">
        <v>130</v>
      </c>
      <c r="AU138" s="538" t="s">
        <v>128</v>
      </c>
      <c r="AV138" s="535" t="s">
        <v>118</v>
      </c>
      <c r="AW138" s="535" t="s">
        <v>131</v>
      </c>
      <c r="AX138" s="535" t="s">
        <v>119</v>
      </c>
      <c r="AY138" s="538" t="s">
        <v>120</v>
      </c>
    </row>
    <row r="139" spans="2:65" s="544" customFormat="1" ht="22.5" customHeight="1" x14ac:dyDescent="0.25">
      <c r="B139" s="539"/>
      <c r="C139" s="540"/>
      <c r="D139" s="540"/>
      <c r="E139" s="541" t="s">
        <v>125</v>
      </c>
      <c r="F139" s="706" t="s">
        <v>8064</v>
      </c>
      <c r="G139" s="707"/>
      <c r="H139" s="707"/>
      <c r="I139" s="707"/>
      <c r="J139" s="540"/>
      <c r="K139" s="542">
        <v>11913.665999999999</v>
      </c>
      <c r="L139" s="540"/>
      <c r="M139" s="540"/>
      <c r="N139" s="540"/>
      <c r="O139" s="540"/>
      <c r="P139" s="540"/>
      <c r="Q139" s="540"/>
      <c r="R139" s="543"/>
      <c r="T139" s="563"/>
      <c r="U139" s="564"/>
      <c r="V139" s="564"/>
      <c r="W139" s="564"/>
      <c r="X139" s="564"/>
      <c r="Y139" s="564"/>
      <c r="Z139" s="564"/>
      <c r="AA139" s="565"/>
      <c r="AT139" s="547" t="s">
        <v>130</v>
      </c>
      <c r="AU139" s="547" t="s">
        <v>128</v>
      </c>
      <c r="AV139" s="544" t="s">
        <v>128</v>
      </c>
      <c r="AW139" s="544" t="s">
        <v>131</v>
      </c>
      <c r="AX139" s="544" t="s">
        <v>118</v>
      </c>
      <c r="AY139" s="547" t="s">
        <v>120</v>
      </c>
    </row>
    <row r="140" spans="2:65" s="464" customFormat="1" ht="6.95" customHeight="1" x14ac:dyDescent="0.25">
      <c r="B140" s="491"/>
      <c r="C140" s="492"/>
      <c r="D140" s="492"/>
      <c r="E140" s="492"/>
      <c r="F140" s="492"/>
      <c r="G140" s="492"/>
      <c r="H140" s="492"/>
      <c r="I140" s="492"/>
      <c r="J140" s="492"/>
      <c r="K140" s="492"/>
      <c r="L140" s="492"/>
      <c r="M140" s="492"/>
      <c r="N140" s="492"/>
      <c r="O140" s="492"/>
      <c r="P140" s="492"/>
      <c r="Q140" s="492"/>
      <c r="R140" s="493"/>
    </row>
  </sheetData>
  <mergeCells count="162">
    <mergeCell ref="M12:Q12"/>
    <mergeCell ref="C14:G14"/>
    <mergeCell ref="N14:Q14"/>
    <mergeCell ref="N16:Q16"/>
    <mergeCell ref="N17:Q17"/>
    <mergeCell ref="N18:Q18"/>
    <mergeCell ref="C3:Q3"/>
    <mergeCell ref="F5:P5"/>
    <mergeCell ref="F6:P6"/>
    <mergeCell ref="F7:P7"/>
    <mergeCell ref="M9:P9"/>
    <mergeCell ref="M11:Q11"/>
    <mergeCell ref="L27:Q27"/>
    <mergeCell ref="C33:Q33"/>
    <mergeCell ref="F35:P35"/>
    <mergeCell ref="F36:P36"/>
    <mergeCell ref="F37:P37"/>
    <mergeCell ref="M39:P39"/>
    <mergeCell ref="N19:Q19"/>
    <mergeCell ref="N20:Q20"/>
    <mergeCell ref="N21:Q21"/>
    <mergeCell ref="N22:Q22"/>
    <mergeCell ref="N23:Q23"/>
    <mergeCell ref="N25:Q25"/>
    <mergeCell ref="N46:Q46"/>
    <mergeCell ref="N47:Q47"/>
    <mergeCell ref="F48:I48"/>
    <mergeCell ref="L48:M48"/>
    <mergeCell ref="N48:Q48"/>
    <mergeCell ref="F49:I49"/>
    <mergeCell ref="M41:Q41"/>
    <mergeCell ref="M42:Q42"/>
    <mergeCell ref="F44:I44"/>
    <mergeCell ref="L44:M44"/>
    <mergeCell ref="N44:Q44"/>
    <mergeCell ref="N45:Q45"/>
    <mergeCell ref="L55:M55"/>
    <mergeCell ref="N55:Q55"/>
    <mergeCell ref="F56:I56"/>
    <mergeCell ref="F57:I57"/>
    <mergeCell ref="F58:I58"/>
    <mergeCell ref="F59:I59"/>
    <mergeCell ref="F50:I50"/>
    <mergeCell ref="F51:I51"/>
    <mergeCell ref="F52:I52"/>
    <mergeCell ref="F53:I53"/>
    <mergeCell ref="F54:I54"/>
    <mergeCell ref="F55:I55"/>
    <mergeCell ref="F64:I64"/>
    <mergeCell ref="F65:I65"/>
    <mergeCell ref="F66:I66"/>
    <mergeCell ref="L66:M66"/>
    <mergeCell ref="N66:Q66"/>
    <mergeCell ref="F67:I67"/>
    <mergeCell ref="L67:M67"/>
    <mergeCell ref="N67:Q67"/>
    <mergeCell ref="F60:I60"/>
    <mergeCell ref="F61:I61"/>
    <mergeCell ref="F62:I62"/>
    <mergeCell ref="L62:M62"/>
    <mergeCell ref="N62:Q62"/>
    <mergeCell ref="F63:I63"/>
    <mergeCell ref="F72:I72"/>
    <mergeCell ref="F73:I73"/>
    <mergeCell ref="L73:M73"/>
    <mergeCell ref="N73:Q73"/>
    <mergeCell ref="F74:I74"/>
    <mergeCell ref="F75:I75"/>
    <mergeCell ref="F68:I68"/>
    <mergeCell ref="F69:I69"/>
    <mergeCell ref="L69:M69"/>
    <mergeCell ref="N69:Q69"/>
    <mergeCell ref="F70:I70"/>
    <mergeCell ref="F71:I71"/>
    <mergeCell ref="F82:I82"/>
    <mergeCell ref="F83:I83"/>
    <mergeCell ref="F84:I84"/>
    <mergeCell ref="F85:I85"/>
    <mergeCell ref="F86:I86"/>
    <mergeCell ref="F87:I87"/>
    <mergeCell ref="F76:I76"/>
    <mergeCell ref="F77:I77"/>
    <mergeCell ref="F78:I78"/>
    <mergeCell ref="F79:I79"/>
    <mergeCell ref="F80:I80"/>
    <mergeCell ref="F81:I81"/>
    <mergeCell ref="F92:I92"/>
    <mergeCell ref="F93:I93"/>
    <mergeCell ref="F94:I94"/>
    <mergeCell ref="F95:I95"/>
    <mergeCell ref="F96:I96"/>
    <mergeCell ref="L96:M96"/>
    <mergeCell ref="L87:M87"/>
    <mergeCell ref="N87:Q87"/>
    <mergeCell ref="F88:I88"/>
    <mergeCell ref="F89:I89"/>
    <mergeCell ref="F90:I90"/>
    <mergeCell ref="F91:I91"/>
    <mergeCell ref="F100:I100"/>
    <mergeCell ref="L100:M100"/>
    <mergeCell ref="N100:Q100"/>
    <mergeCell ref="F101:I101"/>
    <mergeCell ref="F102:I102"/>
    <mergeCell ref="F103:I103"/>
    <mergeCell ref="N96:Q96"/>
    <mergeCell ref="F97:I97"/>
    <mergeCell ref="F98:I98"/>
    <mergeCell ref="L98:M98"/>
    <mergeCell ref="N98:Q98"/>
    <mergeCell ref="N99:Q99"/>
    <mergeCell ref="N111:Q111"/>
    <mergeCell ref="F112:I112"/>
    <mergeCell ref="L112:M112"/>
    <mergeCell ref="N112:Q112"/>
    <mergeCell ref="F104:I104"/>
    <mergeCell ref="N105:Q105"/>
    <mergeCell ref="F106:I106"/>
    <mergeCell ref="L106:M106"/>
    <mergeCell ref="N106:Q106"/>
    <mergeCell ref="F107:I107"/>
    <mergeCell ref="F113:I113"/>
    <mergeCell ref="F114:I114"/>
    <mergeCell ref="F115:I115"/>
    <mergeCell ref="F116:I116"/>
    <mergeCell ref="F117:I117"/>
    <mergeCell ref="L117:M117"/>
    <mergeCell ref="F108:I108"/>
    <mergeCell ref="F109:I109"/>
    <mergeCell ref="F110:I110"/>
    <mergeCell ref="F123:I123"/>
    <mergeCell ref="F124:I124"/>
    <mergeCell ref="L124:M124"/>
    <mergeCell ref="N124:Q124"/>
    <mergeCell ref="F125:I125"/>
    <mergeCell ref="F126:I126"/>
    <mergeCell ref="N117:Q117"/>
    <mergeCell ref="F118:I118"/>
    <mergeCell ref="F119:I119"/>
    <mergeCell ref="F120:I120"/>
    <mergeCell ref="F121:I121"/>
    <mergeCell ref="F122:I122"/>
    <mergeCell ref="F131:I131"/>
    <mergeCell ref="L131:M131"/>
    <mergeCell ref="N131:Q131"/>
    <mergeCell ref="F132:I132"/>
    <mergeCell ref="N133:Q133"/>
    <mergeCell ref="N134:Q134"/>
    <mergeCell ref="F127:I127"/>
    <mergeCell ref="F128:I128"/>
    <mergeCell ref="L128:M128"/>
    <mergeCell ref="N128:Q128"/>
    <mergeCell ref="F129:I129"/>
    <mergeCell ref="F130:I130"/>
    <mergeCell ref="F138:I138"/>
    <mergeCell ref="F139:I139"/>
    <mergeCell ref="F135:I135"/>
    <mergeCell ref="L135:M135"/>
    <mergeCell ref="N135:Q135"/>
    <mergeCell ref="F136:I136"/>
    <mergeCell ref="F137:I137"/>
    <mergeCell ref="L137:M137"/>
    <mergeCell ref="N137:Q137"/>
  </mergeCells>
  <pageMargins left="0.58333331346511841" right="0.58333331346511841" top="0.5" bottom="0.46666666865348816" header="0" footer="0"/>
  <pageSetup paperSize="9" scale="76" fitToHeight="100" orientation="portrait" blackAndWhite="1" errors="blank" r:id="rId1"/>
  <headerFooter>
    <oddFooter>&amp;CStrana &amp;P z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BL85"/>
  <sheetViews>
    <sheetView showGridLines="0" zoomScale="85" zoomScaleNormal="85" workbookViewId="0">
      <pane ySplit="1" topLeftCell="A2" activePane="bottomLeft" state="frozen"/>
      <selection activeCell="K10" sqref="K10"/>
      <selection pane="bottomLeft" activeCell="AC8" sqref="AC8"/>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4" width="8" style="25" hidden="1"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1" spans="2:47" s="17" customFormat="1" ht="6.95" customHeight="1" x14ac:dyDescent="0.25">
      <c r="B1" s="14"/>
      <c r="C1" s="15"/>
      <c r="D1" s="15"/>
      <c r="E1" s="15"/>
      <c r="F1" s="15"/>
      <c r="G1" s="15"/>
      <c r="H1" s="15"/>
      <c r="I1" s="15"/>
      <c r="J1" s="15"/>
      <c r="K1" s="15"/>
      <c r="L1" s="15"/>
      <c r="M1" s="15"/>
      <c r="N1" s="15"/>
      <c r="O1" s="15"/>
      <c r="P1" s="15"/>
      <c r="Q1" s="15"/>
      <c r="R1" s="16"/>
    </row>
    <row r="2" spans="2:47" s="17" customFormat="1" ht="36.950000000000003" customHeight="1" x14ac:dyDescent="0.25">
      <c r="B2" s="18"/>
      <c r="C2" s="686" t="s">
        <v>54</v>
      </c>
      <c r="D2" s="680"/>
      <c r="E2" s="680"/>
      <c r="F2" s="680"/>
      <c r="G2" s="680"/>
      <c r="H2" s="680"/>
      <c r="I2" s="680"/>
      <c r="J2" s="680"/>
      <c r="K2" s="680"/>
      <c r="L2" s="680"/>
      <c r="M2" s="680"/>
      <c r="N2" s="680"/>
      <c r="O2" s="680"/>
      <c r="P2" s="680"/>
      <c r="Q2" s="680"/>
      <c r="R2" s="19"/>
    </row>
    <row r="3" spans="2:47" s="17" customFormat="1" ht="6.95" customHeight="1" x14ac:dyDescent="0.25">
      <c r="B3" s="18"/>
      <c r="C3" s="20"/>
      <c r="D3" s="20"/>
      <c r="E3" s="20"/>
      <c r="F3" s="20"/>
      <c r="G3" s="20"/>
      <c r="H3" s="20"/>
      <c r="I3" s="20"/>
      <c r="J3" s="20"/>
      <c r="K3" s="20"/>
      <c r="L3" s="20"/>
      <c r="M3" s="20"/>
      <c r="N3" s="20"/>
      <c r="O3" s="20"/>
      <c r="P3" s="20"/>
      <c r="Q3" s="20"/>
      <c r="R3" s="19"/>
    </row>
    <row r="4" spans="2:47" s="17" customFormat="1" ht="30" customHeight="1" x14ac:dyDescent="0.25">
      <c r="B4" s="18"/>
      <c r="C4" s="21" t="s">
        <v>55</v>
      </c>
      <c r="D4" s="20"/>
      <c r="E4" s="20"/>
      <c r="F4" s="687" t="s">
        <v>56</v>
      </c>
      <c r="G4" s="680"/>
      <c r="H4" s="680"/>
      <c r="I4" s="680"/>
      <c r="J4" s="680"/>
      <c r="K4" s="680"/>
      <c r="L4" s="680"/>
      <c r="M4" s="680"/>
      <c r="N4" s="680"/>
      <c r="O4" s="680"/>
      <c r="P4" s="680"/>
      <c r="Q4" s="20"/>
      <c r="R4" s="19"/>
    </row>
    <row r="5" spans="2:47" ht="30" customHeight="1" x14ac:dyDescent="0.3">
      <c r="B5" s="22"/>
      <c r="C5" s="21" t="s">
        <v>57</v>
      </c>
      <c r="D5" s="23"/>
      <c r="E5" s="23"/>
      <c r="F5" s="687" t="s">
        <v>2682</v>
      </c>
      <c r="G5" s="688"/>
      <c r="H5" s="688"/>
      <c r="I5" s="688"/>
      <c r="J5" s="688"/>
      <c r="K5" s="688"/>
      <c r="L5" s="688"/>
      <c r="M5" s="688"/>
      <c r="N5" s="688"/>
      <c r="O5" s="688"/>
      <c r="P5" s="688"/>
      <c r="Q5" s="23"/>
      <c r="R5" s="24"/>
    </row>
    <row r="6" spans="2:47" s="17" customFormat="1" ht="36.950000000000003" customHeight="1" x14ac:dyDescent="0.25">
      <c r="B6" s="18"/>
      <c r="C6" s="26" t="s">
        <v>59</v>
      </c>
      <c r="D6" s="20"/>
      <c r="E6" s="20"/>
      <c r="F6" s="689" t="s">
        <v>2683</v>
      </c>
      <c r="G6" s="680"/>
      <c r="H6" s="680"/>
      <c r="I6" s="680"/>
      <c r="J6" s="680"/>
      <c r="K6" s="680"/>
      <c r="L6" s="680"/>
      <c r="M6" s="680"/>
      <c r="N6" s="680"/>
      <c r="O6" s="680"/>
      <c r="P6" s="680"/>
      <c r="Q6" s="20"/>
      <c r="R6" s="19"/>
    </row>
    <row r="7" spans="2:47" s="17" customFormat="1" ht="6.95" customHeight="1" x14ac:dyDescent="0.25">
      <c r="B7" s="18"/>
      <c r="C7" s="20"/>
      <c r="D7" s="20"/>
      <c r="E7" s="20"/>
      <c r="F7" s="20"/>
      <c r="G7" s="20"/>
      <c r="H7" s="20"/>
      <c r="I7" s="20"/>
      <c r="J7" s="20"/>
      <c r="K7" s="20"/>
      <c r="L7" s="20"/>
      <c r="M7" s="20"/>
      <c r="N7" s="20"/>
      <c r="O7" s="20"/>
      <c r="P7" s="20"/>
      <c r="Q7" s="20"/>
      <c r="R7" s="19"/>
    </row>
    <row r="8" spans="2:47" s="17" customFormat="1" ht="18" customHeight="1" x14ac:dyDescent="0.25">
      <c r="B8" s="18"/>
      <c r="C8" s="21" t="s">
        <v>61</v>
      </c>
      <c r="D8" s="20"/>
      <c r="E8" s="20"/>
      <c r="F8" s="27" t="s">
        <v>62</v>
      </c>
      <c r="G8" s="20"/>
      <c r="H8" s="20"/>
      <c r="I8" s="20"/>
      <c r="J8" s="20"/>
      <c r="K8" s="21" t="s">
        <v>63</v>
      </c>
      <c r="L8" s="20"/>
      <c r="M8" s="697">
        <v>42535</v>
      </c>
      <c r="N8" s="680"/>
      <c r="O8" s="680"/>
      <c r="P8" s="680"/>
      <c r="Q8" s="20"/>
      <c r="R8" s="19"/>
    </row>
    <row r="9" spans="2:47" s="17" customFormat="1" ht="6.95" customHeight="1" x14ac:dyDescent="0.25">
      <c r="B9" s="18"/>
      <c r="C9" s="20"/>
      <c r="D9" s="20"/>
      <c r="E9" s="20"/>
      <c r="F9" s="20"/>
      <c r="G9" s="20"/>
      <c r="H9" s="20"/>
      <c r="I9" s="20"/>
      <c r="J9" s="20"/>
      <c r="K9" s="20"/>
      <c r="L9" s="20"/>
      <c r="M9" s="20"/>
      <c r="N9" s="20"/>
      <c r="O9" s="20"/>
      <c r="P9" s="20"/>
      <c r="Q9" s="20"/>
      <c r="R9" s="19"/>
    </row>
    <row r="10" spans="2:47" s="17" customFormat="1" ht="15" x14ac:dyDescent="0.25">
      <c r="B10" s="18"/>
      <c r="C10" s="21" t="s">
        <v>64</v>
      </c>
      <c r="D10" s="20"/>
      <c r="E10" s="20"/>
      <c r="F10" s="27" t="s">
        <v>65</v>
      </c>
      <c r="G10" s="20"/>
      <c r="H10" s="20"/>
      <c r="I10" s="20"/>
      <c r="J10" s="20"/>
      <c r="K10" s="21" t="s">
        <v>66</v>
      </c>
      <c r="L10" s="20"/>
      <c r="M10" s="698" t="s">
        <v>67</v>
      </c>
      <c r="N10" s="680"/>
      <c r="O10" s="680"/>
      <c r="P10" s="680"/>
      <c r="Q10" s="680"/>
      <c r="R10" s="19"/>
    </row>
    <row r="11" spans="2:47" s="17" customFormat="1" ht="14.45" customHeight="1" x14ac:dyDescent="0.25">
      <c r="B11" s="18"/>
      <c r="C11" s="21" t="s">
        <v>68</v>
      </c>
      <c r="D11" s="20"/>
      <c r="E11" s="20"/>
      <c r="F11" s="27"/>
      <c r="G11" s="20"/>
      <c r="H11" s="20"/>
      <c r="I11" s="20"/>
      <c r="J11" s="20"/>
      <c r="K11" s="21" t="s">
        <v>69</v>
      </c>
      <c r="L11" s="20"/>
      <c r="M11" s="698" t="s">
        <v>70</v>
      </c>
      <c r="N11" s="680"/>
      <c r="O11" s="680"/>
      <c r="P11" s="680"/>
      <c r="Q11" s="680"/>
      <c r="R11" s="19"/>
    </row>
    <row r="12" spans="2:47" s="17" customFormat="1" ht="10.35" customHeight="1" x14ac:dyDescent="0.25">
      <c r="B12" s="18"/>
      <c r="C12" s="20"/>
      <c r="D12" s="20"/>
      <c r="E12" s="20"/>
      <c r="F12" s="20"/>
      <c r="G12" s="20"/>
      <c r="H12" s="20"/>
      <c r="I12" s="20"/>
      <c r="J12" s="20"/>
      <c r="K12" s="20"/>
      <c r="L12" s="20"/>
      <c r="M12" s="20"/>
      <c r="N12" s="20"/>
      <c r="O12" s="20"/>
      <c r="P12" s="20"/>
      <c r="Q12" s="20"/>
      <c r="R12" s="19"/>
    </row>
    <row r="13" spans="2:47" s="17" customFormat="1" ht="29.25" customHeight="1" x14ac:dyDescent="0.25">
      <c r="B13" s="18"/>
      <c r="C13" s="694" t="s">
        <v>71</v>
      </c>
      <c r="D13" s="695"/>
      <c r="E13" s="695"/>
      <c r="F13" s="695"/>
      <c r="G13" s="695"/>
      <c r="H13" s="28"/>
      <c r="I13" s="28"/>
      <c r="J13" s="28"/>
      <c r="K13" s="28"/>
      <c r="L13" s="28"/>
      <c r="M13" s="28"/>
      <c r="N13" s="694" t="s">
        <v>72</v>
      </c>
      <c r="O13" s="680"/>
      <c r="P13" s="680"/>
      <c r="Q13" s="680"/>
      <c r="R13" s="19"/>
    </row>
    <row r="14" spans="2:47" s="17" customFormat="1" ht="10.35" customHeight="1" x14ac:dyDescent="0.25">
      <c r="B14" s="18"/>
      <c r="C14" s="20"/>
      <c r="D14" s="20"/>
      <c r="E14" s="20"/>
      <c r="F14" s="20"/>
      <c r="G14" s="20"/>
      <c r="H14" s="20"/>
      <c r="I14" s="20"/>
      <c r="J14" s="20"/>
      <c r="K14" s="20"/>
      <c r="L14" s="20"/>
      <c r="M14" s="20"/>
      <c r="N14" s="20"/>
      <c r="O14" s="20"/>
      <c r="P14" s="20"/>
      <c r="Q14" s="20"/>
      <c r="R14" s="19"/>
    </row>
    <row r="15" spans="2:47" s="17" customFormat="1" ht="29.25" customHeight="1" x14ac:dyDescent="0.25">
      <c r="B15" s="18"/>
      <c r="C15" s="29" t="s">
        <v>73</v>
      </c>
      <c r="D15" s="20"/>
      <c r="E15" s="20"/>
      <c r="F15" s="20"/>
      <c r="G15" s="20"/>
      <c r="H15" s="20"/>
      <c r="I15" s="20"/>
      <c r="J15" s="20"/>
      <c r="K15" s="20"/>
      <c r="L15" s="20"/>
      <c r="M15" s="20"/>
      <c r="N15" s="696">
        <f>N36</f>
        <v>0</v>
      </c>
      <c r="O15" s="680"/>
      <c r="P15" s="680"/>
      <c r="Q15" s="680"/>
      <c r="R15" s="19"/>
      <c r="AC15" s="80">
        <f>N15</f>
        <v>0</v>
      </c>
      <c r="AU15" s="30" t="s">
        <v>74</v>
      </c>
    </row>
    <row r="16" spans="2:47" s="35" customFormat="1" ht="24.95" customHeight="1" x14ac:dyDescent="0.25">
      <c r="B16" s="31"/>
      <c r="C16" s="32"/>
      <c r="D16" s="33" t="s">
        <v>75</v>
      </c>
      <c r="E16" s="32"/>
      <c r="F16" s="32"/>
      <c r="G16" s="32"/>
      <c r="H16" s="32"/>
      <c r="I16" s="32"/>
      <c r="J16" s="32"/>
      <c r="K16" s="32"/>
      <c r="L16" s="32"/>
      <c r="M16" s="32"/>
      <c r="N16" s="669">
        <f>N37</f>
        <v>0</v>
      </c>
      <c r="O16" s="685"/>
      <c r="P16" s="685"/>
      <c r="Q16" s="685"/>
      <c r="R16" s="34"/>
    </row>
    <row r="17" spans="2:18" s="40" customFormat="1" ht="19.899999999999999" customHeight="1" x14ac:dyDescent="0.25">
      <c r="B17" s="36"/>
      <c r="C17" s="37"/>
      <c r="D17" s="38" t="s">
        <v>76</v>
      </c>
      <c r="E17" s="37"/>
      <c r="F17" s="37"/>
      <c r="G17" s="37"/>
      <c r="H17" s="37"/>
      <c r="I17" s="37"/>
      <c r="J17" s="37"/>
      <c r="K17" s="37"/>
      <c r="L17" s="37"/>
      <c r="M17" s="37"/>
      <c r="N17" s="683">
        <f>N38</f>
        <v>0</v>
      </c>
      <c r="O17" s="684"/>
      <c r="P17" s="684"/>
      <c r="Q17" s="684"/>
      <c r="R17" s="39"/>
    </row>
    <row r="18" spans="2:18" s="40" customFormat="1" ht="19.899999999999999" customHeight="1" x14ac:dyDescent="0.25">
      <c r="B18" s="36"/>
      <c r="C18" s="37"/>
      <c r="D18" s="38" t="s">
        <v>79</v>
      </c>
      <c r="E18" s="37"/>
      <c r="F18" s="37"/>
      <c r="G18" s="37"/>
      <c r="H18" s="37"/>
      <c r="I18" s="37"/>
      <c r="J18" s="37"/>
      <c r="K18" s="37"/>
      <c r="L18" s="37"/>
      <c r="M18" s="37"/>
      <c r="N18" s="683">
        <f>N82</f>
        <v>0</v>
      </c>
      <c r="O18" s="684"/>
      <c r="P18" s="684"/>
      <c r="Q18" s="684"/>
      <c r="R18" s="39"/>
    </row>
    <row r="19" spans="2:18" s="17" customFormat="1" ht="6.95" customHeight="1" x14ac:dyDescent="0.25">
      <c r="B19" s="41"/>
      <c r="C19" s="42"/>
      <c r="D19" s="42"/>
      <c r="E19" s="42"/>
      <c r="F19" s="42"/>
      <c r="G19" s="42"/>
      <c r="H19" s="42"/>
      <c r="I19" s="42"/>
      <c r="J19" s="42"/>
      <c r="K19" s="42"/>
      <c r="L19" s="42"/>
      <c r="M19" s="42"/>
      <c r="N19" s="42"/>
      <c r="O19" s="42"/>
      <c r="P19" s="42"/>
      <c r="Q19" s="42"/>
      <c r="R19" s="43"/>
    </row>
    <row r="23" spans="2:18" s="17" customFormat="1" ht="6.95" customHeight="1" x14ac:dyDescent="0.25">
      <c r="B23" s="14"/>
      <c r="C23" s="15"/>
      <c r="D23" s="15"/>
      <c r="E23" s="15"/>
      <c r="F23" s="15"/>
      <c r="G23" s="15"/>
      <c r="H23" s="15"/>
      <c r="I23" s="15"/>
      <c r="J23" s="15"/>
      <c r="K23" s="15"/>
      <c r="L23" s="15"/>
      <c r="M23" s="15"/>
      <c r="N23" s="15"/>
      <c r="O23" s="15"/>
      <c r="P23" s="15"/>
      <c r="Q23" s="15"/>
      <c r="R23" s="16"/>
    </row>
    <row r="24" spans="2:18" s="17" customFormat="1" ht="36.950000000000003" customHeight="1" x14ac:dyDescent="0.25">
      <c r="B24" s="18"/>
      <c r="C24" s="686" t="s">
        <v>100</v>
      </c>
      <c r="D24" s="680"/>
      <c r="E24" s="680"/>
      <c r="F24" s="680"/>
      <c r="G24" s="680"/>
      <c r="H24" s="680"/>
      <c r="I24" s="680"/>
      <c r="J24" s="680"/>
      <c r="K24" s="680"/>
      <c r="L24" s="680"/>
      <c r="M24" s="680"/>
      <c r="N24" s="680"/>
      <c r="O24" s="680"/>
      <c r="P24" s="680"/>
      <c r="Q24" s="680"/>
      <c r="R24" s="19"/>
    </row>
    <row r="25" spans="2:18" s="17" customFormat="1" ht="6.95" customHeight="1" x14ac:dyDescent="0.25">
      <c r="B25" s="18"/>
      <c r="C25" s="20"/>
      <c r="D25" s="20"/>
      <c r="E25" s="20"/>
      <c r="F25" s="20"/>
      <c r="G25" s="20"/>
      <c r="H25" s="20"/>
      <c r="I25" s="20"/>
      <c r="J25" s="20"/>
      <c r="K25" s="20"/>
      <c r="L25" s="20"/>
      <c r="M25" s="20"/>
      <c r="N25" s="20"/>
      <c r="O25" s="20"/>
      <c r="P25" s="20"/>
      <c r="Q25" s="20"/>
      <c r="R25" s="19"/>
    </row>
    <row r="26" spans="2:18" s="17" customFormat="1" ht="30" customHeight="1" x14ac:dyDescent="0.25">
      <c r="B26" s="18"/>
      <c r="C26" s="21" t="s">
        <v>55</v>
      </c>
      <c r="D26" s="20"/>
      <c r="E26" s="20"/>
      <c r="F26" s="687" t="s">
        <v>56</v>
      </c>
      <c r="G26" s="680"/>
      <c r="H26" s="680"/>
      <c r="I26" s="680"/>
      <c r="J26" s="680"/>
      <c r="K26" s="680"/>
      <c r="L26" s="680"/>
      <c r="M26" s="680"/>
      <c r="N26" s="680"/>
      <c r="O26" s="680"/>
      <c r="P26" s="680"/>
      <c r="Q26" s="20"/>
      <c r="R26" s="19"/>
    </row>
    <row r="27" spans="2:18" ht="30" customHeight="1" x14ac:dyDescent="0.3">
      <c r="B27" s="22"/>
      <c r="C27" s="21" t="s">
        <v>57</v>
      </c>
      <c r="D27" s="23"/>
      <c r="E27" s="23"/>
      <c r="F27" s="687" t="s">
        <v>2682</v>
      </c>
      <c r="G27" s="688"/>
      <c r="H27" s="688"/>
      <c r="I27" s="688"/>
      <c r="J27" s="688"/>
      <c r="K27" s="688"/>
      <c r="L27" s="688"/>
      <c r="M27" s="688"/>
      <c r="N27" s="688"/>
      <c r="O27" s="688"/>
      <c r="P27" s="688"/>
      <c r="Q27" s="23"/>
      <c r="R27" s="24"/>
    </row>
    <row r="28" spans="2:18" s="17" customFormat="1" ht="36.950000000000003" customHeight="1" x14ac:dyDescent="0.25">
      <c r="B28" s="18"/>
      <c r="C28" s="26" t="s">
        <v>59</v>
      </c>
      <c r="D28" s="20"/>
      <c r="E28" s="20"/>
      <c r="F28" s="689" t="s">
        <v>2683</v>
      </c>
      <c r="G28" s="680"/>
      <c r="H28" s="680"/>
      <c r="I28" s="680"/>
      <c r="J28" s="680"/>
      <c r="K28" s="680"/>
      <c r="L28" s="680"/>
      <c r="M28" s="680"/>
      <c r="N28" s="680"/>
      <c r="O28" s="680"/>
      <c r="P28" s="680"/>
      <c r="Q28" s="20"/>
      <c r="R28" s="19"/>
    </row>
    <row r="29" spans="2:18" s="17" customFormat="1" ht="6.95" customHeight="1" x14ac:dyDescent="0.25">
      <c r="B29" s="18"/>
      <c r="C29" s="20"/>
      <c r="D29" s="20"/>
      <c r="E29" s="20"/>
      <c r="F29" s="20"/>
      <c r="G29" s="20"/>
      <c r="H29" s="20"/>
      <c r="I29" s="20"/>
      <c r="J29" s="20"/>
      <c r="K29" s="20"/>
      <c r="L29" s="20"/>
      <c r="M29" s="20"/>
      <c r="N29" s="20"/>
      <c r="O29" s="20"/>
      <c r="P29" s="20"/>
      <c r="Q29" s="20"/>
      <c r="R29" s="19"/>
    </row>
    <row r="30" spans="2:18" s="17" customFormat="1" ht="18" customHeight="1" x14ac:dyDescent="0.25">
      <c r="B30" s="18"/>
      <c r="C30" s="21" t="s">
        <v>61</v>
      </c>
      <c r="D30" s="20"/>
      <c r="E30" s="20"/>
      <c r="F30" s="27" t="s">
        <v>62</v>
      </c>
      <c r="G30" s="20"/>
      <c r="H30" s="20"/>
      <c r="I30" s="20"/>
      <c r="J30" s="20"/>
      <c r="K30" s="21" t="s">
        <v>63</v>
      </c>
      <c r="L30" s="20"/>
      <c r="M30" s="697">
        <v>42535</v>
      </c>
      <c r="N30" s="680"/>
      <c r="O30" s="680"/>
      <c r="P30" s="680"/>
      <c r="Q30" s="20"/>
      <c r="R30" s="19"/>
    </row>
    <row r="31" spans="2:18" s="17" customFormat="1" ht="6.95" customHeight="1" x14ac:dyDescent="0.25">
      <c r="B31" s="18"/>
      <c r="C31" s="20"/>
      <c r="D31" s="20"/>
      <c r="E31" s="20"/>
      <c r="F31" s="20"/>
      <c r="G31" s="20"/>
      <c r="H31" s="20"/>
      <c r="I31" s="20"/>
      <c r="J31" s="20"/>
      <c r="K31" s="20"/>
      <c r="L31" s="20"/>
      <c r="M31" s="20"/>
      <c r="N31" s="20"/>
      <c r="O31" s="20"/>
      <c r="P31" s="20"/>
      <c r="Q31" s="20"/>
      <c r="R31" s="19"/>
    </row>
    <row r="32" spans="2:18" s="17" customFormat="1" ht="15" x14ac:dyDescent="0.25">
      <c r="B32" s="18"/>
      <c r="C32" s="21" t="s">
        <v>64</v>
      </c>
      <c r="D32" s="20"/>
      <c r="E32" s="20"/>
      <c r="F32" s="27" t="s">
        <v>65</v>
      </c>
      <c r="G32" s="20"/>
      <c r="H32" s="20"/>
      <c r="I32" s="20"/>
      <c r="J32" s="20"/>
      <c r="K32" s="21" t="s">
        <v>66</v>
      </c>
      <c r="L32" s="20"/>
      <c r="M32" s="698" t="s">
        <v>67</v>
      </c>
      <c r="N32" s="680"/>
      <c r="O32" s="680"/>
      <c r="P32" s="680"/>
      <c r="Q32" s="680"/>
      <c r="R32" s="19"/>
    </row>
    <row r="33" spans="2:64" s="17" customFormat="1" ht="14.45" customHeight="1" x14ac:dyDescent="0.25">
      <c r="B33" s="18"/>
      <c r="C33" s="21" t="s">
        <v>68</v>
      </c>
      <c r="D33" s="20"/>
      <c r="E33" s="20"/>
      <c r="F33" s="27"/>
      <c r="G33" s="20"/>
      <c r="H33" s="20"/>
      <c r="I33" s="20"/>
      <c r="J33" s="20"/>
      <c r="K33" s="21" t="s">
        <v>69</v>
      </c>
      <c r="L33" s="20"/>
      <c r="M33" s="698" t="s">
        <v>70</v>
      </c>
      <c r="N33" s="680"/>
      <c r="O33" s="680"/>
      <c r="P33" s="680"/>
      <c r="Q33" s="680"/>
      <c r="R33" s="19"/>
    </row>
    <row r="34" spans="2:64" s="17" customFormat="1" ht="10.35" customHeight="1" x14ac:dyDescent="0.25">
      <c r="B34" s="18"/>
      <c r="C34" s="20"/>
      <c r="D34" s="20"/>
      <c r="E34" s="20"/>
      <c r="F34" s="20"/>
      <c r="G34" s="20"/>
      <c r="H34" s="20"/>
      <c r="I34" s="20"/>
      <c r="J34" s="20"/>
      <c r="K34" s="20"/>
      <c r="L34" s="20"/>
      <c r="M34" s="20"/>
      <c r="N34" s="20"/>
      <c r="O34" s="20"/>
      <c r="P34" s="20"/>
      <c r="Q34" s="20"/>
      <c r="R34" s="19"/>
    </row>
    <row r="35" spans="2:64" s="48" customFormat="1" ht="29.25" customHeight="1" x14ac:dyDescent="0.25">
      <c r="B35" s="44"/>
      <c r="C35" s="45" t="s">
        <v>101</v>
      </c>
      <c r="D35" s="46" t="s">
        <v>102</v>
      </c>
      <c r="E35" s="46" t="s">
        <v>103</v>
      </c>
      <c r="F35" s="690" t="s">
        <v>104</v>
      </c>
      <c r="G35" s="691"/>
      <c r="H35" s="691"/>
      <c r="I35" s="691"/>
      <c r="J35" s="46" t="s">
        <v>105</v>
      </c>
      <c r="K35" s="46" t="s">
        <v>106</v>
      </c>
      <c r="L35" s="692" t="s">
        <v>107</v>
      </c>
      <c r="M35" s="691"/>
      <c r="N35" s="690" t="s">
        <v>72</v>
      </c>
      <c r="O35" s="691"/>
      <c r="P35" s="691"/>
      <c r="Q35" s="693"/>
      <c r="R35" s="47"/>
      <c r="T35" s="49" t="s">
        <v>108</v>
      </c>
      <c r="U35" s="50" t="s">
        <v>109</v>
      </c>
      <c r="V35" s="50" t="s">
        <v>110</v>
      </c>
      <c r="W35" s="50" t="s">
        <v>111</v>
      </c>
      <c r="X35" s="50" t="s">
        <v>112</v>
      </c>
      <c r="Y35" s="50" t="s">
        <v>113</v>
      </c>
      <c r="Z35" s="50" t="s">
        <v>114</v>
      </c>
      <c r="AA35" s="51" t="s">
        <v>115</v>
      </c>
    </row>
    <row r="36" spans="2:64" s="17" customFormat="1" ht="29.25" customHeight="1" x14ac:dyDescent="0.35">
      <c r="B36" s="18"/>
      <c r="C36" s="52" t="s">
        <v>116</v>
      </c>
      <c r="D36" s="20"/>
      <c r="E36" s="20"/>
      <c r="F36" s="20"/>
      <c r="G36" s="20"/>
      <c r="H36" s="20"/>
      <c r="I36" s="20"/>
      <c r="J36" s="20"/>
      <c r="K36" s="20"/>
      <c r="L36" s="20"/>
      <c r="M36" s="20"/>
      <c r="N36" s="674">
        <f>BK36</f>
        <v>0</v>
      </c>
      <c r="O36" s="675"/>
      <c r="P36" s="675"/>
      <c r="Q36" s="675"/>
      <c r="R36" s="19"/>
      <c r="T36" s="53"/>
      <c r="U36" s="54"/>
      <c r="V36" s="54"/>
      <c r="W36" s="55">
        <f>W37</f>
        <v>26.115714999999994</v>
      </c>
      <c r="X36" s="54"/>
      <c r="Y36" s="55">
        <f>Y37</f>
        <v>8.0002929999999992</v>
      </c>
      <c r="Z36" s="54"/>
      <c r="AA36" s="56">
        <f>AA37</f>
        <v>0</v>
      </c>
      <c r="AT36" s="30" t="s">
        <v>117</v>
      </c>
      <c r="AU36" s="30" t="s">
        <v>74</v>
      </c>
      <c r="BK36" s="57">
        <f>BK37</f>
        <v>0</v>
      </c>
    </row>
    <row r="37" spans="2:64" s="62" customFormat="1" ht="37.35" customHeight="1" x14ac:dyDescent="0.35">
      <c r="B37" s="58"/>
      <c r="C37" s="59"/>
      <c r="D37" s="60" t="s">
        <v>75</v>
      </c>
      <c r="E37" s="60"/>
      <c r="F37" s="60"/>
      <c r="G37" s="60"/>
      <c r="H37" s="60"/>
      <c r="I37" s="60"/>
      <c r="J37" s="60"/>
      <c r="K37" s="60"/>
      <c r="L37" s="60"/>
      <c r="M37" s="60"/>
      <c r="N37" s="668">
        <f>BK37</f>
        <v>0</v>
      </c>
      <c r="O37" s="669"/>
      <c r="P37" s="669"/>
      <c r="Q37" s="669"/>
      <c r="R37" s="61"/>
      <c r="T37" s="63"/>
      <c r="U37" s="59"/>
      <c r="V37" s="59"/>
      <c r="W37" s="64">
        <f>W38+W82</f>
        <v>26.115714999999994</v>
      </c>
      <c r="X37" s="59"/>
      <c r="Y37" s="64">
        <f>Y38+Y82</f>
        <v>8.0002929999999992</v>
      </c>
      <c r="Z37" s="59"/>
      <c r="AA37" s="65">
        <f>AA38+AA82</f>
        <v>0</v>
      </c>
      <c r="AR37" s="66" t="s">
        <v>118</v>
      </c>
      <c r="AT37" s="67" t="s">
        <v>117</v>
      </c>
      <c r="AU37" s="67" t="s">
        <v>119</v>
      </c>
      <c r="AY37" s="66" t="s">
        <v>120</v>
      </c>
      <c r="BK37" s="68">
        <f>BK38+BK82</f>
        <v>0</v>
      </c>
    </row>
    <row r="38" spans="2:64" s="62" customFormat="1" ht="19.899999999999999" customHeight="1" x14ac:dyDescent="0.3">
      <c r="B38" s="58"/>
      <c r="C38" s="59"/>
      <c r="D38" s="69" t="s">
        <v>76</v>
      </c>
      <c r="E38" s="69"/>
      <c r="F38" s="69"/>
      <c r="G38" s="69"/>
      <c r="H38" s="69"/>
      <c r="I38" s="69"/>
      <c r="J38" s="69"/>
      <c r="K38" s="69"/>
      <c r="L38" s="69"/>
      <c r="M38" s="69"/>
      <c r="N38" s="659">
        <f>BK38</f>
        <v>0</v>
      </c>
      <c r="O38" s="660"/>
      <c r="P38" s="660"/>
      <c r="Q38" s="660"/>
      <c r="R38" s="61"/>
      <c r="T38" s="63"/>
      <c r="U38" s="59"/>
      <c r="V38" s="59"/>
      <c r="W38" s="64">
        <f>SUM(W39:W81)</f>
        <v>25.077918999999994</v>
      </c>
      <c r="X38" s="59"/>
      <c r="Y38" s="64">
        <f>SUM(Y39:Y81)</f>
        <v>8.0002929999999992</v>
      </c>
      <c r="Z38" s="59"/>
      <c r="AA38" s="65">
        <f>SUM(AA39:AA81)</f>
        <v>0</v>
      </c>
      <c r="AR38" s="66" t="s">
        <v>118</v>
      </c>
      <c r="AT38" s="67" t="s">
        <v>117</v>
      </c>
      <c r="AU38" s="67" t="s">
        <v>118</v>
      </c>
      <c r="AY38" s="66" t="s">
        <v>120</v>
      </c>
      <c r="BK38" s="68">
        <f>SUM(BK39:BK81)</f>
        <v>0</v>
      </c>
    </row>
    <row r="39" spans="2:64" s="17" customFormat="1" ht="31.5" customHeight="1" x14ac:dyDescent="0.25">
      <c r="B39" s="70"/>
      <c r="C39" s="71" t="s">
        <v>118</v>
      </c>
      <c r="D39" s="71" t="s">
        <v>121</v>
      </c>
      <c r="E39" s="72" t="s">
        <v>1927</v>
      </c>
      <c r="F39" s="671" t="s">
        <v>1928</v>
      </c>
      <c r="G39" s="667"/>
      <c r="H39" s="667"/>
      <c r="I39" s="667"/>
      <c r="J39" s="73" t="s">
        <v>134</v>
      </c>
      <c r="K39" s="74">
        <v>2.9249999999999998</v>
      </c>
      <c r="L39" s="666"/>
      <c r="M39" s="667"/>
      <c r="N39" s="666">
        <f>ROUND(L39*K39,2)</f>
        <v>0</v>
      </c>
      <c r="O39" s="667"/>
      <c r="P39" s="667"/>
      <c r="Q39" s="667"/>
      <c r="R39" s="75"/>
      <c r="T39" s="76" t="s">
        <v>125</v>
      </c>
      <c r="U39" s="77" t="s">
        <v>126</v>
      </c>
      <c r="V39" s="78">
        <v>9.7000000000000003E-2</v>
      </c>
      <c r="W39" s="78">
        <f>V39*K39</f>
        <v>0.283725</v>
      </c>
      <c r="X39" s="78">
        <v>0</v>
      </c>
      <c r="Y39" s="78">
        <f>X39*K39</f>
        <v>0</v>
      </c>
      <c r="Z39" s="78">
        <v>0</v>
      </c>
      <c r="AA39" s="79">
        <f>Z39*K39</f>
        <v>0</v>
      </c>
      <c r="AR39" s="30" t="s">
        <v>127</v>
      </c>
      <c r="AT39" s="30" t="s">
        <v>121</v>
      </c>
      <c r="AU39" s="30" t="s">
        <v>128</v>
      </c>
      <c r="AY39" s="30" t="s">
        <v>120</v>
      </c>
      <c r="BE39" s="80">
        <f>IF(U39="základní",N39,0)</f>
        <v>0</v>
      </c>
      <c r="BF39" s="80">
        <f>IF(U39="snížená",N39,0)</f>
        <v>0</v>
      </c>
      <c r="BG39" s="80">
        <f>IF(U39="zákl. přenesená",N39,0)</f>
        <v>0</v>
      </c>
      <c r="BH39" s="80">
        <f>IF(U39="sníž. přenesená",N39,0)</f>
        <v>0</v>
      </c>
      <c r="BI39" s="80">
        <f>IF(U39="nulová",N39,0)</f>
        <v>0</v>
      </c>
      <c r="BJ39" s="30" t="s">
        <v>118</v>
      </c>
      <c r="BK39" s="80">
        <f>ROUND(L39*K39,2)</f>
        <v>0</v>
      </c>
      <c r="BL39" s="30" t="s">
        <v>127</v>
      </c>
    </row>
    <row r="40" spans="2:64" s="86" customFormat="1" ht="22.5" customHeight="1" x14ac:dyDescent="0.25">
      <c r="B40" s="81"/>
      <c r="C40" s="82"/>
      <c r="D40" s="82"/>
      <c r="E40" s="83" t="s">
        <v>125</v>
      </c>
      <c r="F40" s="661" t="s">
        <v>2684</v>
      </c>
      <c r="G40" s="662"/>
      <c r="H40" s="662"/>
      <c r="I40" s="662"/>
      <c r="J40" s="82"/>
      <c r="K40" s="84">
        <v>2.9249999999999998</v>
      </c>
      <c r="L40" s="82"/>
      <c r="M40" s="82"/>
      <c r="N40" s="82"/>
      <c r="O40" s="82"/>
      <c r="P40" s="82"/>
      <c r="Q40" s="82"/>
      <c r="R40" s="85"/>
      <c r="T40" s="87"/>
      <c r="U40" s="82"/>
      <c r="V40" s="82"/>
      <c r="W40" s="82"/>
      <c r="X40" s="82"/>
      <c r="Y40" s="82"/>
      <c r="Z40" s="82"/>
      <c r="AA40" s="88"/>
      <c r="AT40" s="89" t="s">
        <v>130</v>
      </c>
      <c r="AU40" s="89" t="s">
        <v>128</v>
      </c>
      <c r="AV40" s="86" t="s">
        <v>128</v>
      </c>
      <c r="AW40" s="86" t="s">
        <v>131</v>
      </c>
      <c r="AX40" s="86" t="s">
        <v>118</v>
      </c>
      <c r="AY40" s="89" t="s">
        <v>120</v>
      </c>
    </row>
    <row r="41" spans="2:64" s="17" customFormat="1" ht="31.5" customHeight="1" x14ac:dyDescent="0.25">
      <c r="B41" s="70"/>
      <c r="C41" s="71" t="s">
        <v>128</v>
      </c>
      <c r="D41" s="71" t="s">
        <v>121</v>
      </c>
      <c r="E41" s="72" t="s">
        <v>1826</v>
      </c>
      <c r="F41" s="671" t="s">
        <v>1827</v>
      </c>
      <c r="G41" s="667"/>
      <c r="H41" s="667"/>
      <c r="I41" s="667"/>
      <c r="J41" s="73" t="s">
        <v>134</v>
      </c>
      <c r="K41" s="74">
        <v>12.048999999999999</v>
      </c>
      <c r="L41" s="666"/>
      <c r="M41" s="667"/>
      <c r="N41" s="666">
        <f>ROUND(L41*K41,2)</f>
        <v>0</v>
      </c>
      <c r="O41" s="667"/>
      <c r="P41" s="667"/>
      <c r="Q41" s="667"/>
      <c r="R41" s="75"/>
      <c r="T41" s="76" t="s">
        <v>125</v>
      </c>
      <c r="U41" s="77" t="s">
        <v>126</v>
      </c>
      <c r="V41" s="78">
        <v>0.78100000000000003</v>
      </c>
      <c r="W41" s="78">
        <f>V41*K41</f>
        <v>9.4102689999999996</v>
      </c>
      <c r="X41" s="78">
        <v>0</v>
      </c>
      <c r="Y41" s="78">
        <f>X41*K41</f>
        <v>0</v>
      </c>
      <c r="Z41" s="78">
        <v>0</v>
      </c>
      <c r="AA41" s="79">
        <f>Z41*K41</f>
        <v>0</v>
      </c>
      <c r="AR41" s="30" t="s">
        <v>127</v>
      </c>
      <c r="AT41" s="30" t="s">
        <v>121</v>
      </c>
      <c r="AU41" s="30" t="s">
        <v>128</v>
      </c>
      <c r="AY41" s="30" t="s">
        <v>120</v>
      </c>
      <c r="BE41" s="80">
        <f>IF(U41="základní",N41,0)</f>
        <v>0</v>
      </c>
      <c r="BF41" s="80">
        <f>IF(U41="snížená",N41,0)</f>
        <v>0</v>
      </c>
      <c r="BG41" s="80">
        <f>IF(U41="zákl. přenesená",N41,0)</f>
        <v>0</v>
      </c>
      <c r="BH41" s="80">
        <f>IF(U41="sníž. přenesená",N41,0)</f>
        <v>0</v>
      </c>
      <c r="BI41" s="80">
        <f>IF(U41="nulová",N41,0)</f>
        <v>0</v>
      </c>
      <c r="BJ41" s="30" t="s">
        <v>118</v>
      </c>
      <c r="BK41" s="80">
        <f>ROUND(L41*K41,2)</f>
        <v>0</v>
      </c>
      <c r="BL41" s="30" t="s">
        <v>127</v>
      </c>
    </row>
    <row r="42" spans="2:64" s="86" customFormat="1" ht="22.5" customHeight="1" x14ac:dyDescent="0.25">
      <c r="B42" s="81"/>
      <c r="C42" s="82"/>
      <c r="D42" s="82"/>
      <c r="E42" s="83" t="s">
        <v>125</v>
      </c>
      <c r="F42" s="661" t="s">
        <v>2685</v>
      </c>
      <c r="G42" s="662"/>
      <c r="H42" s="662"/>
      <c r="I42" s="662"/>
      <c r="J42" s="82"/>
      <c r="K42" s="84">
        <v>13.388</v>
      </c>
      <c r="L42" s="82"/>
      <c r="M42" s="82"/>
      <c r="N42" s="82"/>
      <c r="O42" s="82"/>
      <c r="P42" s="82"/>
      <c r="Q42" s="82"/>
      <c r="R42" s="85"/>
      <c r="T42" s="87"/>
      <c r="U42" s="82"/>
      <c r="V42" s="82"/>
      <c r="W42" s="82"/>
      <c r="X42" s="82"/>
      <c r="Y42" s="82"/>
      <c r="Z42" s="82"/>
      <c r="AA42" s="88"/>
      <c r="AT42" s="89" t="s">
        <v>130</v>
      </c>
      <c r="AU42" s="89" t="s">
        <v>128</v>
      </c>
      <c r="AV42" s="86" t="s">
        <v>128</v>
      </c>
      <c r="AW42" s="86" t="s">
        <v>131</v>
      </c>
      <c r="AX42" s="86" t="s">
        <v>119</v>
      </c>
      <c r="AY42" s="89" t="s">
        <v>120</v>
      </c>
    </row>
    <row r="43" spans="2:64" s="86" customFormat="1" ht="31.5" customHeight="1" x14ac:dyDescent="0.25">
      <c r="B43" s="81"/>
      <c r="C43" s="82"/>
      <c r="D43" s="82"/>
      <c r="E43" s="83" t="s">
        <v>125</v>
      </c>
      <c r="F43" s="663" t="s">
        <v>2686</v>
      </c>
      <c r="G43" s="662"/>
      <c r="H43" s="662"/>
      <c r="I43" s="662"/>
      <c r="J43" s="82"/>
      <c r="K43" s="84">
        <v>-1.339</v>
      </c>
      <c r="L43" s="82"/>
      <c r="M43" s="82"/>
      <c r="N43" s="82"/>
      <c r="O43" s="82"/>
      <c r="P43" s="82"/>
      <c r="Q43" s="82"/>
      <c r="R43" s="85"/>
      <c r="T43" s="87"/>
      <c r="U43" s="82"/>
      <c r="V43" s="82"/>
      <c r="W43" s="82"/>
      <c r="X43" s="82"/>
      <c r="Y43" s="82"/>
      <c r="Z43" s="82"/>
      <c r="AA43" s="88"/>
      <c r="AT43" s="89" t="s">
        <v>130</v>
      </c>
      <c r="AU43" s="89" t="s">
        <v>128</v>
      </c>
      <c r="AV43" s="86" t="s">
        <v>128</v>
      </c>
      <c r="AW43" s="86" t="s">
        <v>131</v>
      </c>
      <c r="AX43" s="86" t="s">
        <v>119</v>
      </c>
      <c r="AY43" s="89" t="s">
        <v>120</v>
      </c>
    </row>
    <row r="44" spans="2:64" s="95" customFormat="1" ht="22.5" customHeight="1" x14ac:dyDescent="0.25">
      <c r="B44" s="90"/>
      <c r="C44" s="91"/>
      <c r="D44" s="91"/>
      <c r="E44" s="92" t="s">
        <v>125</v>
      </c>
      <c r="F44" s="664" t="s">
        <v>146</v>
      </c>
      <c r="G44" s="665"/>
      <c r="H44" s="665"/>
      <c r="I44" s="665"/>
      <c r="J44" s="91"/>
      <c r="K44" s="93">
        <v>12.048999999999999</v>
      </c>
      <c r="L44" s="91"/>
      <c r="M44" s="91"/>
      <c r="N44" s="91"/>
      <c r="O44" s="91"/>
      <c r="P44" s="91"/>
      <c r="Q44" s="91"/>
      <c r="R44" s="94"/>
      <c r="T44" s="96"/>
      <c r="U44" s="91"/>
      <c r="V44" s="91"/>
      <c r="W44" s="91"/>
      <c r="X44" s="91"/>
      <c r="Y44" s="91"/>
      <c r="Z44" s="91"/>
      <c r="AA44" s="97"/>
      <c r="AT44" s="98" t="s">
        <v>130</v>
      </c>
      <c r="AU44" s="98" t="s">
        <v>128</v>
      </c>
      <c r="AV44" s="95" t="s">
        <v>127</v>
      </c>
      <c r="AW44" s="95" t="s">
        <v>131</v>
      </c>
      <c r="AX44" s="95" t="s">
        <v>118</v>
      </c>
      <c r="AY44" s="98" t="s">
        <v>120</v>
      </c>
    </row>
    <row r="45" spans="2:64" s="17" customFormat="1" ht="44.25" customHeight="1" x14ac:dyDescent="0.25">
      <c r="B45" s="70"/>
      <c r="C45" s="71" t="s">
        <v>136</v>
      </c>
      <c r="D45" s="71" t="s">
        <v>121</v>
      </c>
      <c r="E45" s="72" t="s">
        <v>164</v>
      </c>
      <c r="F45" s="671" t="s">
        <v>165</v>
      </c>
      <c r="G45" s="667"/>
      <c r="H45" s="667"/>
      <c r="I45" s="667"/>
      <c r="J45" s="73" t="s">
        <v>134</v>
      </c>
      <c r="K45" s="74">
        <v>1.339</v>
      </c>
      <c r="L45" s="666"/>
      <c r="M45" s="667"/>
      <c r="N45" s="666">
        <f>ROUND(L45*K45,2)</f>
        <v>0</v>
      </c>
      <c r="O45" s="667"/>
      <c r="P45" s="667"/>
      <c r="Q45" s="667"/>
      <c r="R45" s="75"/>
      <c r="T45" s="76" t="s">
        <v>125</v>
      </c>
      <c r="U45" s="77" t="s">
        <v>126</v>
      </c>
      <c r="V45" s="78">
        <v>1.6930000000000001</v>
      </c>
      <c r="W45" s="78">
        <f>V45*K45</f>
        <v>2.2669269999999999</v>
      </c>
      <c r="X45" s="78">
        <v>0</v>
      </c>
      <c r="Y45" s="78">
        <f>X45*K45</f>
        <v>0</v>
      </c>
      <c r="Z45" s="78">
        <v>0</v>
      </c>
      <c r="AA45" s="79">
        <f>Z45*K45</f>
        <v>0</v>
      </c>
      <c r="AR45" s="30" t="s">
        <v>127</v>
      </c>
      <c r="AT45" s="30" t="s">
        <v>121</v>
      </c>
      <c r="AU45" s="30" t="s">
        <v>128</v>
      </c>
      <c r="AY45" s="30" t="s">
        <v>120</v>
      </c>
      <c r="BE45" s="80">
        <f>IF(U45="základní",N45,0)</f>
        <v>0</v>
      </c>
      <c r="BF45" s="80">
        <f>IF(U45="snížená",N45,0)</f>
        <v>0</v>
      </c>
      <c r="BG45" s="80">
        <f>IF(U45="zákl. přenesená",N45,0)</f>
        <v>0</v>
      </c>
      <c r="BH45" s="80">
        <f>IF(U45="sníž. přenesená",N45,0)</f>
        <v>0</v>
      </c>
      <c r="BI45" s="80">
        <f>IF(U45="nulová",N45,0)</f>
        <v>0</v>
      </c>
      <c r="BJ45" s="30" t="s">
        <v>118</v>
      </c>
      <c r="BK45" s="80">
        <f>ROUND(L45*K45,2)</f>
        <v>0</v>
      </c>
      <c r="BL45" s="30" t="s">
        <v>127</v>
      </c>
    </row>
    <row r="46" spans="2:64" s="86" customFormat="1" ht="31.5" customHeight="1" x14ac:dyDescent="0.25">
      <c r="B46" s="81"/>
      <c r="C46" s="82"/>
      <c r="D46" s="82"/>
      <c r="E46" s="83" t="s">
        <v>125</v>
      </c>
      <c r="F46" s="661" t="s">
        <v>2687</v>
      </c>
      <c r="G46" s="662"/>
      <c r="H46" s="662"/>
      <c r="I46" s="662"/>
      <c r="J46" s="82"/>
      <c r="K46" s="84">
        <v>1.339</v>
      </c>
      <c r="L46" s="82"/>
      <c r="M46" s="82"/>
      <c r="N46" s="82"/>
      <c r="O46" s="82"/>
      <c r="P46" s="82"/>
      <c r="Q46" s="82"/>
      <c r="R46" s="85"/>
      <c r="T46" s="87"/>
      <c r="U46" s="82"/>
      <c r="V46" s="82"/>
      <c r="W46" s="82"/>
      <c r="X46" s="82"/>
      <c r="Y46" s="82"/>
      <c r="Z46" s="82"/>
      <c r="AA46" s="88"/>
      <c r="AT46" s="89" t="s">
        <v>130</v>
      </c>
      <c r="AU46" s="89" t="s">
        <v>128</v>
      </c>
      <c r="AV46" s="86" t="s">
        <v>128</v>
      </c>
      <c r="AW46" s="86" t="s">
        <v>131</v>
      </c>
      <c r="AX46" s="86" t="s">
        <v>118</v>
      </c>
      <c r="AY46" s="89" t="s">
        <v>120</v>
      </c>
    </row>
    <row r="47" spans="2:64" s="17" customFormat="1" ht="31.5" customHeight="1" x14ac:dyDescent="0.25">
      <c r="B47" s="70"/>
      <c r="C47" s="71" t="s">
        <v>127</v>
      </c>
      <c r="D47" s="71" t="s">
        <v>121</v>
      </c>
      <c r="E47" s="72" t="s">
        <v>216</v>
      </c>
      <c r="F47" s="671" t="s">
        <v>217</v>
      </c>
      <c r="G47" s="667"/>
      <c r="H47" s="667"/>
      <c r="I47" s="667"/>
      <c r="J47" s="73" t="s">
        <v>134</v>
      </c>
      <c r="K47" s="74">
        <v>13.388</v>
      </c>
      <c r="L47" s="666"/>
      <c r="M47" s="667"/>
      <c r="N47" s="666">
        <f>ROUND(L47*K47,2)</f>
        <v>0</v>
      </c>
      <c r="O47" s="667"/>
      <c r="P47" s="667"/>
      <c r="Q47" s="667"/>
      <c r="R47" s="75"/>
      <c r="T47" s="76" t="s">
        <v>125</v>
      </c>
      <c r="U47" s="77" t="s">
        <v>126</v>
      </c>
      <c r="V47" s="78">
        <v>0.34499999999999997</v>
      </c>
      <c r="W47" s="78">
        <f>V47*K47</f>
        <v>4.6188599999999997</v>
      </c>
      <c r="X47" s="78">
        <v>0</v>
      </c>
      <c r="Y47" s="78">
        <f>X47*K47</f>
        <v>0</v>
      </c>
      <c r="Z47" s="78">
        <v>0</v>
      </c>
      <c r="AA47" s="79">
        <f>Z47*K47</f>
        <v>0</v>
      </c>
      <c r="AR47" s="30" t="s">
        <v>127</v>
      </c>
      <c r="AT47" s="30" t="s">
        <v>121</v>
      </c>
      <c r="AU47" s="30" t="s">
        <v>128</v>
      </c>
      <c r="AY47" s="30" t="s">
        <v>120</v>
      </c>
      <c r="BE47" s="80">
        <f>IF(U47="základní",N47,0)</f>
        <v>0</v>
      </c>
      <c r="BF47" s="80">
        <f>IF(U47="snížená",N47,0)</f>
        <v>0</v>
      </c>
      <c r="BG47" s="80">
        <f>IF(U47="zákl. přenesená",N47,0)</f>
        <v>0</v>
      </c>
      <c r="BH47" s="80">
        <f>IF(U47="sníž. přenesená",N47,0)</f>
        <v>0</v>
      </c>
      <c r="BI47" s="80">
        <f>IF(U47="nulová",N47,0)</f>
        <v>0</v>
      </c>
      <c r="BJ47" s="30" t="s">
        <v>118</v>
      </c>
      <c r="BK47" s="80">
        <f>ROUND(L47*K47,2)</f>
        <v>0</v>
      </c>
      <c r="BL47" s="30" t="s">
        <v>127</v>
      </c>
    </row>
    <row r="48" spans="2:64" s="86" customFormat="1" ht="22.5" customHeight="1" x14ac:dyDescent="0.25">
      <c r="B48" s="81"/>
      <c r="C48" s="82"/>
      <c r="D48" s="82"/>
      <c r="E48" s="83" t="s">
        <v>125</v>
      </c>
      <c r="F48" s="661" t="s">
        <v>2688</v>
      </c>
      <c r="G48" s="662"/>
      <c r="H48" s="662"/>
      <c r="I48" s="662"/>
      <c r="J48" s="82"/>
      <c r="K48" s="84">
        <v>12.048999999999999</v>
      </c>
      <c r="L48" s="82"/>
      <c r="M48" s="82"/>
      <c r="N48" s="82"/>
      <c r="O48" s="82"/>
      <c r="P48" s="82"/>
      <c r="Q48" s="82"/>
      <c r="R48" s="85"/>
      <c r="T48" s="87"/>
      <c r="U48" s="82"/>
      <c r="V48" s="82"/>
      <c r="W48" s="82"/>
      <c r="X48" s="82"/>
      <c r="Y48" s="82"/>
      <c r="Z48" s="82"/>
      <c r="AA48" s="88"/>
      <c r="AT48" s="89" t="s">
        <v>130</v>
      </c>
      <c r="AU48" s="89" t="s">
        <v>128</v>
      </c>
      <c r="AV48" s="86" t="s">
        <v>128</v>
      </c>
      <c r="AW48" s="86" t="s">
        <v>131</v>
      </c>
      <c r="AX48" s="86" t="s">
        <v>119</v>
      </c>
      <c r="AY48" s="89" t="s">
        <v>120</v>
      </c>
    </row>
    <row r="49" spans="2:64" s="86" customFormat="1" ht="22.5" customHeight="1" x14ac:dyDescent="0.25">
      <c r="B49" s="81"/>
      <c r="C49" s="82"/>
      <c r="D49" s="82"/>
      <c r="E49" s="83" t="s">
        <v>125</v>
      </c>
      <c r="F49" s="663" t="s">
        <v>2689</v>
      </c>
      <c r="G49" s="662"/>
      <c r="H49" s="662"/>
      <c r="I49" s="662"/>
      <c r="J49" s="82"/>
      <c r="K49" s="84">
        <v>1.339</v>
      </c>
      <c r="L49" s="82"/>
      <c r="M49" s="82"/>
      <c r="N49" s="82"/>
      <c r="O49" s="82"/>
      <c r="P49" s="82"/>
      <c r="Q49" s="82"/>
      <c r="R49" s="85"/>
      <c r="T49" s="87"/>
      <c r="U49" s="82"/>
      <c r="V49" s="82"/>
      <c r="W49" s="82"/>
      <c r="X49" s="82"/>
      <c r="Y49" s="82"/>
      <c r="Z49" s="82"/>
      <c r="AA49" s="88"/>
      <c r="AT49" s="89" t="s">
        <v>130</v>
      </c>
      <c r="AU49" s="89" t="s">
        <v>128</v>
      </c>
      <c r="AV49" s="86" t="s">
        <v>128</v>
      </c>
      <c r="AW49" s="86" t="s">
        <v>131</v>
      </c>
      <c r="AX49" s="86" t="s">
        <v>119</v>
      </c>
      <c r="AY49" s="89" t="s">
        <v>120</v>
      </c>
    </row>
    <row r="50" spans="2:64" s="95" customFormat="1" ht="22.5" customHeight="1" x14ac:dyDescent="0.25">
      <c r="B50" s="90"/>
      <c r="C50" s="91"/>
      <c r="D50" s="91"/>
      <c r="E50" s="92" t="s">
        <v>125</v>
      </c>
      <c r="F50" s="664" t="s">
        <v>146</v>
      </c>
      <c r="G50" s="665"/>
      <c r="H50" s="665"/>
      <c r="I50" s="665"/>
      <c r="J50" s="91"/>
      <c r="K50" s="93">
        <v>13.388</v>
      </c>
      <c r="L50" s="91"/>
      <c r="M50" s="91"/>
      <c r="N50" s="91"/>
      <c r="O50" s="91"/>
      <c r="P50" s="91"/>
      <c r="Q50" s="91"/>
      <c r="R50" s="94"/>
      <c r="T50" s="96"/>
      <c r="U50" s="91"/>
      <c r="V50" s="91"/>
      <c r="W50" s="91"/>
      <c r="X50" s="91"/>
      <c r="Y50" s="91"/>
      <c r="Z50" s="91"/>
      <c r="AA50" s="97"/>
      <c r="AT50" s="98" t="s">
        <v>130</v>
      </c>
      <c r="AU50" s="98" t="s">
        <v>128</v>
      </c>
      <c r="AV50" s="95" t="s">
        <v>127</v>
      </c>
      <c r="AW50" s="95" t="s">
        <v>131</v>
      </c>
      <c r="AX50" s="95" t="s">
        <v>118</v>
      </c>
      <c r="AY50" s="98" t="s">
        <v>120</v>
      </c>
    </row>
    <row r="51" spans="2:64" s="17" customFormat="1" ht="31.5" customHeight="1" x14ac:dyDescent="0.25">
      <c r="B51" s="70"/>
      <c r="C51" s="71" t="s">
        <v>143</v>
      </c>
      <c r="D51" s="71" t="s">
        <v>121</v>
      </c>
      <c r="E51" s="72" t="s">
        <v>222</v>
      </c>
      <c r="F51" s="671" t="s">
        <v>223</v>
      </c>
      <c r="G51" s="667"/>
      <c r="H51" s="667"/>
      <c r="I51" s="667"/>
      <c r="J51" s="73" t="s">
        <v>134</v>
      </c>
      <c r="K51" s="74">
        <v>4.883</v>
      </c>
      <c r="L51" s="666"/>
      <c r="M51" s="667"/>
      <c r="N51" s="666">
        <f>ROUND(L51*K51,2)</f>
        <v>0</v>
      </c>
      <c r="O51" s="667"/>
      <c r="P51" s="667"/>
      <c r="Q51" s="667"/>
      <c r="R51" s="75"/>
      <c r="T51" s="76" t="s">
        <v>125</v>
      </c>
      <c r="U51" s="77" t="s">
        <v>126</v>
      </c>
      <c r="V51" s="78">
        <v>8.3000000000000004E-2</v>
      </c>
      <c r="W51" s="78">
        <f>V51*K51</f>
        <v>0.40528900000000001</v>
      </c>
      <c r="X51" s="78">
        <v>0</v>
      </c>
      <c r="Y51" s="78">
        <f>X51*K51</f>
        <v>0</v>
      </c>
      <c r="Z51" s="78">
        <v>0</v>
      </c>
      <c r="AA51" s="79">
        <f>Z51*K51</f>
        <v>0</v>
      </c>
      <c r="AR51" s="30" t="s">
        <v>127</v>
      </c>
      <c r="AT51" s="30" t="s">
        <v>121</v>
      </c>
      <c r="AU51" s="30" t="s">
        <v>128</v>
      </c>
      <c r="AY51" s="30" t="s">
        <v>120</v>
      </c>
      <c r="BE51" s="80">
        <f>IF(U51="základní",N51,0)</f>
        <v>0</v>
      </c>
      <c r="BF51" s="80">
        <f>IF(U51="snížená",N51,0)</f>
        <v>0</v>
      </c>
      <c r="BG51" s="80">
        <f>IF(U51="zákl. přenesená",N51,0)</f>
        <v>0</v>
      </c>
      <c r="BH51" s="80">
        <f>IF(U51="sníž. přenesená",N51,0)</f>
        <v>0</v>
      </c>
      <c r="BI51" s="80">
        <f>IF(U51="nulová",N51,0)</f>
        <v>0</v>
      </c>
      <c r="BJ51" s="30" t="s">
        <v>118</v>
      </c>
      <c r="BK51" s="80">
        <f>ROUND(L51*K51,2)</f>
        <v>0</v>
      </c>
      <c r="BL51" s="30" t="s">
        <v>127</v>
      </c>
    </row>
    <row r="52" spans="2:64" s="86" customFormat="1" ht="22.5" customHeight="1" x14ac:dyDescent="0.25">
      <c r="B52" s="81"/>
      <c r="C52" s="82"/>
      <c r="D52" s="82"/>
      <c r="E52" s="83" t="s">
        <v>125</v>
      </c>
      <c r="F52" s="661" t="s">
        <v>2690</v>
      </c>
      <c r="G52" s="662"/>
      <c r="H52" s="662"/>
      <c r="I52" s="662"/>
      <c r="J52" s="82"/>
      <c r="K52" s="84">
        <v>4.883</v>
      </c>
      <c r="L52" s="82"/>
      <c r="M52" s="82"/>
      <c r="N52" s="82"/>
      <c r="O52" s="82"/>
      <c r="P52" s="82"/>
      <c r="Q52" s="82"/>
      <c r="R52" s="85"/>
      <c r="T52" s="87"/>
      <c r="U52" s="82"/>
      <c r="V52" s="82"/>
      <c r="W52" s="82"/>
      <c r="X52" s="82"/>
      <c r="Y52" s="82"/>
      <c r="Z52" s="82"/>
      <c r="AA52" s="88"/>
      <c r="AT52" s="89" t="s">
        <v>130</v>
      </c>
      <c r="AU52" s="89" t="s">
        <v>128</v>
      </c>
      <c r="AV52" s="86" t="s">
        <v>128</v>
      </c>
      <c r="AW52" s="86" t="s">
        <v>131</v>
      </c>
      <c r="AX52" s="86" t="s">
        <v>118</v>
      </c>
      <c r="AY52" s="89" t="s">
        <v>120</v>
      </c>
    </row>
    <row r="53" spans="2:64" s="17" customFormat="1" ht="44.25" customHeight="1" x14ac:dyDescent="0.25">
      <c r="B53" s="70"/>
      <c r="C53" s="71" t="s">
        <v>147</v>
      </c>
      <c r="D53" s="71" t="s">
        <v>121</v>
      </c>
      <c r="E53" s="72" t="s">
        <v>225</v>
      </c>
      <c r="F53" s="671" t="s">
        <v>226</v>
      </c>
      <c r="G53" s="667"/>
      <c r="H53" s="667"/>
      <c r="I53" s="667"/>
      <c r="J53" s="73" t="s">
        <v>134</v>
      </c>
      <c r="K53" s="74">
        <v>39.064</v>
      </c>
      <c r="L53" s="666"/>
      <c r="M53" s="667"/>
      <c r="N53" s="666">
        <f>ROUND(L53*K53,2)</f>
        <v>0</v>
      </c>
      <c r="O53" s="667"/>
      <c r="P53" s="667"/>
      <c r="Q53" s="667"/>
      <c r="R53" s="75"/>
      <c r="T53" s="76" t="s">
        <v>125</v>
      </c>
      <c r="U53" s="77" t="s">
        <v>126</v>
      </c>
      <c r="V53" s="78">
        <v>4.0000000000000001E-3</v>
      </c>
      <c r="W53" s="78">
        <f>V53*K53</f>
        <v>0.15625600000000001</v>
      </c>
      <c r="X53" s="78">
        <v>0</v>
      </c>
      <c r="Y53" s="78">
        <f>X53*K53</f>
        <v>0</v>
      </c>
      <c r="Z53" s="78">
        <v>0</v>
      </c>
      <c r="AA53" s="79">
        <f>Z53*K53</f>
        <v>0</v>
      </c>
      <c r="AR53" s="30" t="s">
        <v>127</v>
      </c>
      <c r="AT53" s="30" t="s">
        <v>121</v>
      </c>
      <c r="AU53" s="30" t="s">
        <v>128</v>
      </c>
      <c r="AY53" s="30" t="s">
        <v>120</v>
      </c>
      <c r="BE53" s="80">
        <f>IF(U53="základní",N53,0)</f>
        <v>0</v>
      </c>
      <c r="BF53" s="80">
        <f>IF(U53="snížená",N53,0)</f>
        <v>0</v>
      </c>
      <c r="BG53" s="80">
        <f>IF(U53="zákl. přenesená",N53,0)</f>
        <v>0</v>
      </c>
      <c r="BH53" s="80">
        <f>IF(U53="sníž. přenesená",N53,0)</f>
        <v>0</v>
      </c>
      <c r="BI53" s="80">
        <f>IF(U53="nulová",N53,0)</f>
        <v>0</v>
      </c>
      <c r="BJ53" s="30" t="s">
        <v>118</v>
      </c>
      <c r="BK53" s="80">
        <f>ROUND(L53*K53,2)</f>
        <v>0</v>
      </c>
      <c r="BL53" s="30" t="s">
        <v>127</v>
      </c>
    </row>
    <row r="54" spans="2:64" s="86" customFormat="1" ht="22.5" customHeight="1" x14ac:dyDescent="0.25">
      <c r="B54" s="81"/>
      <c r="C54" s="82"/>
      <c r="D54" s="82"/>
      <c r="E54" s="83" t="s">
        <v>125</v>
      </c>
      <c r="F54" s="661" t="s">
        <v>2691</v>
      </c>
      <c r="G54" s="662"/>
      <c r="H54" s="662"/>
      <c r="I54" s="662"/>
      <c r="J54" s="82"/>
      <c r="K54" s="84">
        <v>39.064</v>
      </c>
      <c r="L54" s="82"/>
      <c r="M54" s="82"/>
      <c r="N54" s="82"/>
      <c r="O54" s="82"/>
      <c r="P54" s="82"/>
      <c r="Q54" s="82"/>
      <c r="R54" s="85"/>
      <c r="T54" s="87"/>
      <c r="U54" s="82"/>
      <c r="V54" s="82"/>
      <c r="W54" s="82"/>
      <c r="X54" s="82"/>
      <c r="Y54" s="82"/>
      <c r="Z54" s="82"/>
      <c r="AA54" s="88"/>
      <c r="AT54" s="89" t="s">
        <v>130</v>
      </c>
      <c r="AU54" s="89" t="s">
        <v>128</v>
      </c>
      <c r="AV54" s="86" t="s">
        <v>128</v>
      </c>
      <c r="AW54" s="86" t="s">
        <v>131</v>
      </c>
      <c r="AX54" s="86" t="s">
        <v>118</v>
      </c>
      <c r="AY54" s="89" t="s">
        <v>120</v>
      </c>
    </row>
    <row r="55" spans="2:64" s="17" customFormat="1" ht="31.5" customHeight="1" x14ac:dyDescent="0.25">
      <c r="B55" s="70"/>
      <c r="C55" s="71" t="s">
        <v>151</v>
      </c>
      <c r="D55" s="71" t="s">
        <v>121</v>
      </c>
      <c r="E55" s="72" t="s">
        <v>1998</v>
      </c>
      <c r="F55" s="671" t="s">
        <v>1999</v>
      </c>
      <c r="G55" s="667"/>
      <c r="H55" s="667"/>
      <c r="I55" s="667"/>
      <c r="J55" s="73" t="s">
        <v>134</v>
      </c>
      <c r="K55" s="74">
        <v>4.883</v>
      </c>
      <c r="L55" s="666"/>
      <c r="M55" s="667"/>
      <c r="N55" s="666">
        <f>ROUND(L55*K55,2)</f>
        <v>0</v>
      </c>
      <c r="O55" s="667"/>
      <c r="P55" s="667"/>
      <c r="Q55" s="667"/>
      <c r="R55" s="75"/>
      <c r="T55" s="76" t="s">
        <v>125</v>
      </c>
      <c r="U55" s="77" t="s">
        <v>126</v>
      </c>
      <c r="V55" s="78">
        <v>9.7000000000000003E-2</v>
      </c>
      <c r="W55" s="78">
        <f>V55*K55</f>
        <v>0.47365099999999999</v>
      </c>
      <c r="X55" s="78">
        <v>0</v>
      </c>
      <c r="Y55" s="78">
        <f>X55*K55</f>
        <v>0</v>
      </c>
      <c r="Z55" s="78">
        <v>0</v>
      </c>
      <c r="AA55" s="79">
        <f>Z55*K55</f>
        <v>0</v>
      </c>
      <c r="AR55" s="30" t="s">
        <v>127</v>
      </c>
      <c r="AT55" s="30" t="s">
        <v>121</v>
      </c>
      <c r="AU55" s="30" t="s">
        <v>128</v>
      </c>
      <c r="AY55" s="30" t="s">
        <v>120</v>
      </c>
      <c r="BE55" s="80">
        <f>IF(U55="základní",N55,0)</f>
        <v>0</v>
      </c>
      <c r="BF55" s="80">
        <f>IF(U55="snížená",N55,0)</f>
        <v>0</v>
      </c>
      <c r="BG55" s="80">
        <f>IF(U55="zákl. přenesená",N55,0)</f>
        <v>0</v>
      </c>
      <c r="BH55" s="80">
        <f>IF(U55="sníž. přenesená",N55,0)</f>
        <v>0</v>
      </c>
      <c r="BI55" s="80">
        <f>IF(U55="nulová",N55,0)</f>
        <v>0</v>
      </c>
      <c r="BJ55" s="30" t="s">
        <v>118</v>
      </c>
      <c r="BK55" s="80">
        <f>ROUND(L55*K55,2)</f>
        <v>0</v>
      </c>
      <c r="BL55" s="30" t="s">
        <v>127</v>
      </c>
    </row>
    <row r="56" spans="2:64" s="86" customFormat="1" ht="22.5" customHeight="1" x14ac:dyDescent="0.25">
      <c r="B56" s="81"/>
      <c r="C56" s="82"/>
      <c r="D56" s="82"/>
      <c r="E56" s="83" t="s">
        <v>125</v>
      </c>
      <c r="F56" s="661" t="s">
        <v>2692</v>
      </c>
      <c r="G56" s="662"/>
      <c r="H56" s="662"/>
      <c r="I56" s="662"/>
      <c r="J56" s="82"/>
      <c r="K56" s="84">
        <v>12.048999999999999</v>
      </c>
      <c r="L56" s="82"/>
      <c r="M56" s="82"/>
      <c r="N56" s="82"/>
      <c r="O56" s="82"/>
      <c r="P56" s="82"/>
      <c r="Q56" s="82"/>
      <c r="R56" s="85"/>
      <c r="T56" s="87"/>
      <c r="U56" s="82"/>
      <c r="V56" s="82"/>
      <c r="W56" s="82"/>
      <c r="X56" s="82"/>
      <c r="Y56" s="82"/>
      <c r="Z56" s="82"/>
      <c r="AA56" s="88"/>
      <c r="AT56" s="89" t="s">
        <v>130</v>
      </c>
      <c r="AU56" s="89" t="s">
        <v>128</v>
      </c>
      <c r="AV56" s="86" t="s">
        <v>128</v>
      </c>
      <c r="AW56" s="86" t="s">
        <v>131</v>
      </c>
      <c r="AX56" s="86" t="s">
        <v>119</v>
      </c>
      <c r="AY56" s="89" t="s">
        <v>120</v>
      </c>
    </row>
    <row r="57" spans="2:64" s="86" customFormat="1" ht="22.5" customHeight="1" x14ac:dyDescent="0.25">
      <c r="B57" s="81"/>
      <c r="C57" s="82"/>
      <c r="D57" s="82"/>
      <c r="E57" s="83" t="s">
        <v>125</v>
      </c>
      <c r="F57" s="663" t="s">
        <v>2693</v>
      </c>
      <c r="G57" s="662"/>
      <c r="H57" s="662"/>
      <c r="I57" s="662"/>
      <c r="J57" s="82"/>
      <c r="K57" s="84">
        <v>1.339</v>
      </c>
      <c r="L57" s="82"/>
      <c r="M57" s="82"/>
      <c r="N57" s="82"/>
      <c r="O57" s="82"/>
      <c r="P57" s="82"/>
      <c r="Q57" s="82"/>
      <c r="R57" s="85"/>
      <c r="T57" s="87"/>
      <c r="U57" s="82"/>
      <c r="V57" s="82"/>
      <c r="W57" s="82"/>
      <c r="X57" s="82"/>
      <c r="Y57" s="82"/>
      <c r="Z57" s="82"/>
      <c r="AA57" s="88"/>
      <c r="AT57" s="89" t="s">
        <v>130</v>
      </c>
      <c r="AU57" s="89" t="s">
        <v>128</v>
      </c>
      <c r="AV57" s="86" t="s">
        <v>128</v>
      </c>
      <c r="AW57" s="86" t="s">
        <v>131</v>
      </c>
      <c r="AX57" s="86" t="s">
        <v>119</v>
      </c>
      <c r="AY57" s="89" t="s">
        <v>120</v>
      </c>
    </row>
    <row r="58" spans="2:64" s="86" customFormat="1" ht="22.5" customHeight="1" x14ac:dyDescent="0.25">
      <c r="B58" s="81"/>
      <c r="C58" s="82"/>
      <c r="D58" s="82"/>
      <c r="E58" s="83" t="s">
        <v>125</v>
      </c>
      <c r="F58" s="663" t="s">
        <v>2694</v>
      </c>
      <c r="G58" s="662"/>
      <c r="H58" s="662"/>
      <c r="I58" s="662"/>
      <c r="J58" s="82"/>
      <c r="K58" s="84">
        <v>-8.5050000000000008</v>
      </c>
      <c r="L58" s="82"/>
      <c r="M58" s="82"/>
      <c r="N58" s="82"/>
      <c r="O58" s="82"/>
      <c r="P58" s="82"/>
      <c r="Q58" s="82"/>
      <c r="R58" s="85"/>
      <c r="T58" s="87"/>
      <c r="U58" s="82"/>
      <c r="V58" s="82"/>
      <c r="W58" s="82"/>
      <c r="X58" s="82"/>
      <c r="Y58" s="82"/>
      <c r="Z58" s="82"/>
      <c r="AA58" s="88"/>
      <c r="AT58" s="89" t="s">
        <v>130</v>
      </c>
      <c r="AU58" s="89" t="s">
        <v>128</v>
      </c>
      <c r="AV58" s="86" t="s">
        <v>128</v>
      </c>
      <c r="AW58" s="86" t="s">
        <v>131</v>
      </c>
      <c r="AX58" s="86" t="s">
        <v>119</v>
      </c>
      <c r="AY58" s="89" t="s">
        <v>120</v>
      </c>
    </row>
    <row r="59" spans="2:64" s="95" customFormat="1" ht="22.5" customHeight="1" x14ac:dyDescent="0.25">
      <c r="B59" s="90"/>
      <c r="C59" s="91"/>
      <c r="D59" s="91"/>
      <c r="E59" s="92" t="s">
        <v>125</v>
      </c>
      <c r="F59" s="664" t="s">
        <v>146</v>
      </c>
      <c r="G59" s="665"/>
      <c r="H59" s="665"/>
      <c r="I59" s="665"/>
      <c r="J59" s="91"/>
      <c r="K59" s="93">
        <v>4.883</v>
      </c>
      <c r="L59" s="91"/>
      <c r="M59" s="91"/>
      <c r="N59" s="91"/>
      <c r="O59" s="91"/>
      <c r="P59" s="91"/>
      <c r="Q59" s="91"/>
      <c r="R59" s="94"/>
      <c r="T59" s="96"/>
      <c r="U59" s="91"/>
      <c r="V59" s="91"/>
      <c r="W59" s="91"/>
      <c r="X59" s="91"/>
      <c r="Y59" s="91"/>
      <c r="Z59" s="91"/>
      <c r="AA59" s="97"/>
      <c r="AT59" s="98" t="s">
        <v>130</v>
      </c>
      <c r="AU59" s="98" t="s">
        <v>128</v>
      </c>
      <c r="AV59" s="95" t="s">
        <v>127</v>
      </c>
      <c r="AW59" s="95" t="s">
        <v>131</v>
      </c>
      <c r="AX59" s="95" t="s">
        <v>118</v>
      </c>
      <c r="AY59" s="98" t="s">
        <v>120</v>
      </c>
    </row>
    <row r="60" spans="2:64" s="17" customFormat="1" ht="22.5" customHeight="1" x14ac:dyDescent="0.25">
      <c r="B60" s="70"/>
      <c r="C60" s="71" t="s">
        <v>154</v>
      </c>
      <c r="D60" s="71" t="s">
        <v>121</v>
      </c>
      <c r="E60" s="72" t="s">
        <v>235</v>
      </c>
      <c r="F60" s="671" t="s">
        <v>236</v>
      </c>
      <c r="G60" s="667"/>
      <c r="H60" s="667"/>
      <c r="I60" s="667"/>
      <c r="J60" s="73" t="s">
        <v>134</v>
      </c>
      <c r="K60" s="74">
        <v>4.883</v>
      </c>
      <c r="L60" s="666"/>
      <c r="M60" s="667"/>
      <c r="N60" s="666">
        <f>ROUND(L60*K60,2)</f>
        <v>0</v>
      </c>
      <c r="O60" s="667"/>
      <c r="P60" s="667"/>
      <c r="Q60" s="667"/>
      <c r="R60" s="75"/>
      <c r="T60" s="76" t="s">
        <v>125</v>
      </c>
      <c r="U60" s="77" t="s">
        <v>126</v>
      </c>
      <c r="V60" s="78">
        <v>8.9999999999999993E-3</v>
      </c>
      <c r="W60" s="78">
        <f>V60*K60</f>
        <v>4.3947E-2</v>
      </c>
      <c r="X60" s="78">
        <v>0</v>
      </c>
      <c r="Y60" s="78">
        <f>X60*K60</f>
        <v>0</v>
      </c>
      <c r="Z60" s="78">
        <v>0</v>
      </c>
      <c r="AA60" s="79">
        <f>Z60*K60</f>
        <v>0</v>
      </c>
      <c r="AR60" s="30" t="s">
        <v>127</v>
      </c>
      <c r="AT60" s="30" t="s">
        <v>121</v>
      </c>
      <c r="AU60" s="30" t="s">
        <v>128</v>
      </c>
      <c r="AY60" s="30" t="s">
        <v>120</v>
      </c>
      <c r="BE60" s="80">
        <f>IF(U60="základní",N60,0)</f>
        <v>0</v>
      </c>
      <c r="BF60" s="80">
        <f>IF(U60="snížená",N60,0)</f>
        <v>0</v>
      </c>
      <c r="BG60" s="80">
        <f>IF(U60="zákl. přenesená",N60,0)</f>
        <v>0</v>
      </c>
      <c r="BH60" s="80">
        <f>IF(U60="sníž. přenesená",N60,0)</f>
        <v>0</v>
      </c>
      <c r="BI60" s="80">
        <f>IF(U60="nulová",N60,0)</f>
        <v>0</v>
      </c>
      <c r="BJ60" s="30" t="s">
        <v>118</v>
      </c>
      <c r="BK60" s="80">
        <f>ROUND(L60*K60,2)</f>
        <v>0</v>
      </c>
      <c r="BL60" s="30" t="s">
        <v>127</v>
      </c>
    </row>
    <row r="61" spans="2:64" s="86" customFormat="1" ht="22.5" customHeight="1" x14ac:dyDescent="0.25">
      <c r="B61" s="81"/>
      <c r="C61" s="82"/>
      <c r="D61" s="82"/>
      <c r="E61" s="83" t="s">
        <v>125</v>
      </c>
      <c r="F61" s="661" t="s">
        <v>2695</v>
      </c>
      <c r="G61" s="662"/>
      <c r="H61" s="662"/>
      <c r="I61" s="662"/>
      <c r="J61" s="82"/>
      <c r="K61" s="84">
        <v>4.883</v>
      </c>
      <c r="L61" s="82"/>
      <c r="M61" s="82"/>
      <c r="N61" s="82"/>
      <c r="O61" s="82"/>
      <c r="P61" s="82"/>
      <c r="Q61" s="82"/>
      <c r="R61" s="85"/>
      <c r="T61" s="87"/>
      <c r="U61" s="82"/>
      <c r="V61" s="82"/>
      <c r="W61" s="82"/>
      <c r="X61" s="82"/>
      <c r="Y61" s="82"/>
      <c r="Z61" s="82"/>
      <c r="AA61" s="88"/>
      <c r="AT61" s="89" t="s">
        <v>130</v>
      </c>
      <c r="AU61" s="89" t="s">
        <v>128</v>
      </c>
      <c r="AV61" s="86" t="s">
        <v>128</v>
      </c>
      <c r="AW61" s="86" t="s">
        <v>131</v>
      </c>
      <c r="AX61" s="86" t="s">
        <v>118</v>
      </c>
      <c r="AY61" s="89" t="s">
        <v>120</v>
      </c>
    </row>
    <row r="62" spans="2:64" s="17" customFormat="1" ht="31.5" customHeight="1" x14ac:dyDescent="0.25">
      <c r="B62" s="70"/>
      <c r="C62" s="71" t="s">
        <v>157</v>
      </c>
      <c r="D62" s="71" t="s">
        <v>121</v>
      </c>
      <c r="E62" s="72" t="s">
        <v>238</v>
      </c>
      <c r="F62" s="671" t="s">
        <v>239</v>
      </c>
      <c r="G62" s="667"/>
      <c r="H62" s="667"/>
      <c r="I62" s="667"/>
      <c r="J62" s="73" t="s">
        <v>191</v>
      </c>
      <c r="K62" s="74">
        <v>8.7889999999999997</v>
      </c>
      <c r="L62" s="666"/>
      <c r="M62" s="667"/>
      <c r="N62" s="666">
        <f>ROUND(L62*K62,2)</f>
        <v>0</v>
      </c>
      <c r="O62" s="667"/>
      <c r="P62" s="667"/>
      <c r="Q62" s="667"/>
      <c r="R62" s="75"/>
      <c r="T62" s="76" t="s">
        <v>125</v>
      </c>
      <c r="U62" s="77" t="s">
        <v>126</v>
      </c>
      <c r="V62" s="78">
        <v>0</v>
      </c>
      <c r="W62" s="78">
        <f>V62*K62</f>
        <v>0</v>
      </c>
      <c r="X62" s="78">
        <v>0</v>
      </c>
      <c r="Y62" s="78">
        <f>X62*K62</f>
        <v>0</v>
      </c>
      <c r="Z62" s="78">
        <v>0</v>
      </c>
      <c r="AA62" s="79">
        <f>Z62*K62</f>
        <v>0</v>
      </c>
      <c r="AR62" s="30" t="s">
        <v>127</v>
      </c>
      <c r="AT62" s="30" t="s">
        <v>121</v>
      </c>
      <c r="AU62" s="30" t="s">
        <v>128</v>
      </c>
      <c r="AY62" s="30" t="s">
        <v>120</v>
      </c>
      <c r="BE62" s="80">
        <f>IF(U62="základní",N62,0)</f>
        <v>0</v>
      </c>
      <c r="BF62" s="80">
        <f>IF(U62="snížená",N62,0)</f>
        <v>0</v>
      </c>
      <c r="BG62" s="80">
        <f>IF(U62="zákl. přenesená",N62,0)</f>
        <v>0</v>
      </c>
      <c r="BH62" s="80">
        <f>IF(U62="sníž. přenesená",N62,0)</f>
        <v>0</v>
      </c>
      <c r="BI62" s="80">
        <f>IF(U62="nulová",N62,0)</f>
        <v>0</v>
      </c>
      <c r="BJ62" s="30" t="s">
        <v>118</v>
      </c>
      <c r="BK62" s="80">
        <f>ROUND(L62*K62,2)</f>
        <v>0</v>
      </c>
      <c r="BL62" s="30" t="s">
        <v>127</v>
      </c>
    </row>
    <row r="63" spans="2:64" s="86" customFormat="1" ht="22.5" customHeight="1" x14ac:dyDescent="0.25">
      <c r="B63" s="81"/>
      <c r="C63" s="82"/>
      <c r="D63" s="82"/>
      <c r="E63" s="83" t="s">
        <v>125</v>
      </c>
      <c r="F63" s="661" t="s">
        <v>2696</v>
      </c>
      <c r="G63" s="662"/>
      <c r="H63" s="662"/>
      <c r="I63" s="662"/>
      <c r="J63" s="82"/>
      <c r="K63" s="84">
        <v>8.7889999999999997</v>
      </c>
      <c r="L63" s="82"/>
      <c r="M63" s="82"/>
      <c r="N63" s="82"/>
      <c r="O63" s="82"/>
      <c r="P63" s="82"/>
      <c r="Q63" s="82"/>
      <c r="R63" s="85"/>
      <c r="T63" s="87"/>
      <c r="U63" s="82"/>
      <c r="V63" s="82"/>
      <c r="W63" s="82"/>
      <c r="X63" s="82"/>
      <c r="Y63" s="82"/>
      <c r="Z63" s="82"/>
      <c r="AA63" s="88"/>
      <c r="AT63" s="89" t="s">
        <v>130</v>
      </c>
      <c r="AU63" s="89" t="s">
        <v>128</v>
      </c>
      <c r="AV63" s="86" t="s">
        <v>128</v>
      </c>
      <c r="AW63" s="86" t="s">
        <v>131</v>
      </c>
      <c r="AX63" s="86" t="s">
        <v>118</v>
      </c>
      <c r="AY63" s="89" t="s">
        <v>120</v>
      </c>
    </row>
    <row r="64" spans="2:64" s="17" customFormat="1" ht="31.5" customHeight="1" x14ac:dyDescent="0.25">
      <c r="B64" s="70"/>
      <c r="C64" s="71" t="s">
        <v>163</v>
      </c>
      <c r="D64" s="71" t="s">
        <v>121</v>
      </c>
      <c r="E64" s="72" t="s">
        <v>1835</v>
      </c>
      <c r="F64" s="671" t="s">
        <v>1836</v>
      </c>
      <c r="G64" s="667"/>
      <c r="H64" s="667"/>
      <c r="I64" s="667"/>
      <c r="J64" s="73" t="s">
        <v>134</v>
      </c>
      <c r="K64" s="74">
        <v>8.5050000000000008</v>
      </c>
      <c r="L64" s="666"/>
      <c r="M64" s="667"/>
      <c r="N64" s="666">
        <f>ROUND(L64*K64,2)</f>
        <v>0</v>
      </c>
      <c r="O64" s="667"/>
      <c r="P64" s="667"/>
      <c r="Q64" s="667"/>
      <c r="R64" s="75"/>
      <c r="T64" s="76" t="s">
        <v>125</v>
      </c>
      <c r="U64" s="77" t="s">
        <v>126</v>
      </c>
      <c r="V64" s="78">
        <v>0.19900000000000001</v>
      </c>
      <c r="W64" s="78">
        <f>V64*K64</f>
        <v>1.6924950000000003</v>
      </c>
      <c r="X64" s="78">
        <v>0</v>
      </c>
      <c r="Y64" s="78">
        <f>X64*K64</f>
        <v>0</v>
      </c>
      <c r="Z64" s="78">
        <v>0</v>
      </c>
      <c r="AA64" s="79">
        <f>Z64*K64</f>
        <v>0</v>
      </c>
      <c r="AR64" s="30" t="s">
        <v>127</v>
      </c>
      <c r="AT64" s="30" t="s">
        <v>121</v>
      </c>
      <c r="AU64" s="30" t="s">
        <v>128</v>
      </c>
      <c r="AY64" s="30" t="s">
        <v>120</v>
      </c>
      <c r="BE64" s="80">
        <f>IF(U64="základní",N64,0)</f>
        <v>0</v>
      </c>
      <c r="BF64" s="80">
        <f>IF(U64="snížená",N64,0)</f>
        <v>0</v>
      </c>
      <c r="BG64" s="80">
        <f>IF(U64="zákl. přenesená",N64,0)</f>
        <v>0</v>
      </c>
      <c r="BH64" s="80">
        <f>IF(U64="sníž. přenesená",N64,0)</f>
        <v>0</v>
      </c>
      <c r="BI64" s="80">
        <f>IF(U64="nulová",N64,0)</f>
        <v>0</v>
      </c>
      <c r="BJ64" s="30" t="s">
        <v>118</v>
      </c>
      <c r="BK64" s="80">
        <f>ROUND(L64*K64,2)</f>
        <v>0</v>
      </c>
      <c r="BL64" s="30" t="s">
        <v>127</v>
      </c>
    </row>
    <row r="65" spans="2:64" s="86" customFormat="1" ht="22.5" customHeight="1" x14ac:dyDescent="0.25">
      <c r="B65" s="81"/>
      <c r="C65" s="82"/>
      <c r="D65" s="82"/>
      <c r="E65" s="83" t="s">
        <v>125</v>
      </c>
      <c r="F65" s="661" t="s">
        <v>2692</v>
      </c>
      <c r="G65" s="662"/>
      <c r="H65" s="662"/>
      <c r="I65" s="662"/>
      <c r="J65" s="82"/>
      <c r="K65" s="84">
        <v>12.048999999999999</v>
      </c>
      <c r="L65" s="82"/>
      <c r="M65" s="82"/>
      <c r="N65" s="82"/>
      <c r="O65" s="82"/>
      <c r="P65" s="82"/>
      <c r="Q65" s="82"/>
      <c r="R65" s="85"/>
      <c r="T65" s="87"/>
      <c r="U65" s="82"/>
      <c r="V65" s="82"/>
      <c r="W65" s="82"/>
      <c r="X65" s="82"/>
      <c r="Y65" s="82"/>
      <c r="Z65" s="82"/>
      <c r="AA65" s="88"/>
      <c r="AT65" s="89" t="s">
        <v>130</v>
      </c>
      <c r="AU65" s="89" t="s">
        <v>128</v>
      </c>
      <c r="AV65" s="86" t="s">
        <v>128</v>
      </c>
      <c r="AW65" s="86" t="s">
        <v>131</v>
      </c>
      <c r="AX65" s="86" t="s">
        <v>119</v>
      </c>
      <c r="AY65" s="89" t="s">
        <v>120</v>
      </c>
    </row>
    <row r="66" spans="2:64" s="86" customFormat="1" ht="22.5" customHeight="1" x14ac:dyDescent="0.25">
      <c r="B66" s="81"/>
      <c r="C66" s="82"/>
      <c r="D66" s="82"/>
      <c r="E66" s="83" t="s">
        <v>125</v>
      </c>
      <c r="F66" s="663" t="s">
        <v>2693</v>
      </c>
      <c r="G66" s="662"/>
      <c r="H66" s="662"/>
      <c r="I66" s="662"/>
      <c r="J66" s="82"/>
      <c r="K66" s="84">
        <v>1.339</v>
      </c>
      <c r="L66" s="82"/>
      <c r="M66" s="82"/>
      <c r="N66" s="82"/>
      <c r="O66" s="82"/>
      <c r="P66" s="82"/>
      <c r="Q66" s="82"/>
      <c r="R66" s="85"/>
      <c r="T66" s="87"/>
      <c r="U66" s="82"/>
      <c r="V66" s="82"/>
      <c r="W66" s="82"/>
      <c r="X66" s="82"/>
      <c r="Y66" s="82"/>
      <c r="Z66" s="82"/>
      <c r="AA66" s="88"/>
      <c r="AT66" s="89" t="s">
        <v>130</v>
      </c>
      <c r="AU66" s="89" t="s">
        <v>128</v>
      </c>
      <c r="AV66" s="86" t="s">
        <v>128</v>
      </c>
      <c r="AW66" s="86" t="s">
        <v>131</v>
      </c>
      <c r="AX66" s="86" t="s">
        <v>119</v>
      </c>
      <c r="AY66" s="89" t="s">
        <v>120</v>
      </c>
    </row>
    <row r="67" spans="2:64" s="86" customFormat="1" ht="22.5" customHeight="1" x14ac:dyDescent="0.25">
      <c r="B67" s="81"/>
      <c r="C67" s="82"/>
      <c r="D67" s="82"/>
      <c r="E67" s="83" t="s">
        <v>125</v>
      </c>
      <c r="F67" s="663" t="s">
        <v>2697</v>
      </c>
      <c r="G67" s="662"/>
      <c r="H67" s="662"/>
      <c r="I67" s="662"/>
      <c r="J67" s="82"/>
      <c r="K67" s="84">
        <v>-0.78800000000000003</v>
      </c>
      <c r="L67" s="82"/>
      <c r="M67" s="82"/>
      <c r="N67" s="82"/>
      <c r="O67" s="82"/>
      <c r="P67" s="82"/>
      <c r="Q67" s="82"/>
      <c r="R67" s="85"/>
      <c r="T67" s="87"/>
      <c r="U67" s="82"/>
      <c r="V67" s="82"/>
      <c r="W67" s="82"/>
      <c r="X67" s="82"/>
      <c r="Y67" s="82"/>
      <c r="Z67" s="82"/>
      <c r="AA67" s="88"/>
      <c r="AT67" s="89" t="s">
        <v>130</v>
      </c>
      <c r="AU67" s="89" t="s">
        <v>128</v>
      </c>
      <c r="AV67" s="86" t="s">
        <v>128</v>
      </c>
      <c r="AW67" s="86" t="s">
        <v>131</v>
      </c>
      <c r="AX67" s="86" t="s">
        <v>119</v>
      </c>
      <c r="AY67" s="89" t="s">
        <v>120</v>
      </c>
    </row>
    <row r="68" spans="2:64" s="86" customFormat="1" ht="31.5" customHeight="1" x14ac:dyDescent="0.25">
      <c r="B68" s="81"/>
      <c r="C68" s="82"/>
      <c r="D68" s="82"/>
      <c r="E68" s="83" t="s">
        <v>125</v>
      </c>
      <c r="F68" s="663" t="s">
        <v>2698</v>
      </c>
      <c r="G68" s="662"/>
      <c r="H68" s="662"/>
      <c r="I68" s="662"/>
      <c r="J68" s="82"/>
      <c r="K68" s="84">
        <v>-4.0949999999999998</v>
      </c>
      <c r="L68" s="82"/>
      <c r="M68" s="82"/>
      <c r="N68" s="82"/>
      <c r="O68" s="82"/>
      <c r="P68" s="82"/>
      <c r="Q68" s="82"/>
      <c r="R68" s="85"/>
      <c r="T68" s="87"/>
      <c r="U68" s="82"/>
      <c r="V68" s="82"/>
      <c r="W68" s="82"/>
      <c r="X68" s="82"/>
      <c r="Y68" s="82"/>
      <c r="Z68" s="82"/>
      <c r="AA68" s="88"/>
      <c r="AT68" s="89" t="s">
        <v>130</v>
      </c>
      <c r="AU68" s="89" t="s">
        <v>128</v>
      </c>
      <c r="AV68" s="86" t="s">
        <v>128</v>
      </c>
      <c r="AW68" s="86" t="s">
        <v>131</v>
      </c>
      <c r="AX68" s="86" t="s">
        <v>119</v>
      </c>
      <c r="AY68" s="89" t="s">
        <v>120</v>
      </c>
    </row>
    <row r="69" spans="2:64" s="95" customFormat="1" ht="22.5" customHeight="1" x14ac:dyDescent="0.25">
      <c r="B69" s="90"/>
      <c r="C69" s="91"/>
      <c r="D69" s="91"/>
      <c r="E69" s="92" t="s">
        <v>125</v>
      </c>
      <c r="F69" s="664" t="s">
        <v>146</v>
      </c>
      <c r="G69" s="665"/>
      <c r="H69" s="665"/>
      <c r="I69" s="665"/>
      <c r="J69" s="91"/>
      <c r="K69" s="93">
        <v>8.5050000000000008</v>
      </c>
      <c r="L69" s="91"/>
      <c r="M69" s="91"/>
      <c r="N69" s="91"/>
      <c r="O69" s="91"/>
      <c r="P69" s="91"/>
      <c r="Q69" s="91"/>
      <c r="R69" s="94"/>
      <c r="T69" s="96"/>
      <c r="U69" s="91"/>
      <c r="V69" s="91"/>
      <c r="W69" s="91"/>
      <c r="X69" s="91"/>
      <c r="Y69" s="91"/>
      <c r="Z69" s="91"/>
      <c r="AA69" s="97"/>
      <c r="AT69" s="98" t="s">
        <v>130</v>
      </c>
      <c r="AU69" s="98" t="s">
        <v>128</v>
      </c>
      <c r="AV69" s="95" t="s">
        <v>127</v>
      </c>
      <c r="AW69" s="95" t="s">
        <v>131</v>
      </c>
      <c r="AX69" s="95" t="s">
        <v>118</v>
      </c>
      <c r="AY69" s="98" t="s">
        <v>120</v>
      </c>
    </row>
    <row r="70" spans="2:64" s="17" customFormat="1" ht="31.5" customHeight="1" x14ac:dyDescent="0.25">
      <c r="B70" s="70"/>
      <c r="C70" s="71" t="s">
        <v>169</v>
      </c>
      <c r="D70" s="71" t="s">
        <v>121</v>
      </c>
      <c r="E70" s="72" t="s">
        <v>1841</v>
      </c>
      <c r="F70" s="671" t="s">
        <v>1842</v>
      </c>
      <c r="G70" s="667"/>
      <c r="H70" s="667"/>
      <c r="I70" s="667"/>
      <c r="J70" s="73" t="s">
        <v>134</v>
      </c>
      <c r="K70" s="74">
        <v>4</v>
      </c>
      <c r="L70" s="666"/>
      <c r="M70" s="667"/>
      <c r="N70" s="666">
        <f>ROUND(L70*K70,2)</f>
        <v>0</v>
      </c>
      <c r="O70" s="667"/>
      <c r="P70" s="667"/>
      <c r="Q70" s="667"/>
      <c r="R70" s="75"/>
      <c r="T70" s="76" t="s">
        <v>125</v>
      </c>
      <c r="U70" s="77" t="s">
        <v>126</v>
      </c>
      <c r="V70" s="78">
        <v>0.28599999999999998</v>
      </c>
      <c r="W70" s="78">
        <f>V70*K70</f>
        <v>1.1439999999999999</v>
      </c>
      <c r="X70" s="78">
        <v>0</v>
      </c>
      <c r="Y70" s="78">
        <f>X70*K70</f>
        <v>0</v>
      </c>
      <c r="Z70" s="78">
        <v>0</v>
      </c>
      <c r="AA70" s="79">
        <f>Z70*K70</f>
        <v>0</v>
      </c>
      <c r="AR70" s="30" t="s">
        <v>127</v>
      </c>
      <c r="AT70" s="30" t="s">
        <v>121</v>
      </c>
      <c r="AU70" s="30" t="s">
        <v>128</v>
      </c>
      <c r="AY70" s="30" t="s">
        <v>120</v>
      </c>
      <c r="BE70" s="80">
        <f>IF(U70="základní",N70,0)</f>
        <v>0</v>
      </c>
      <c r="BF70" s="80">
        <f>IF(U70="snížená",N70,0)</f>
        <v>0</v>
      </c>
      <c r="BG70" s="80">
        <f>IF(U70="zákl. přenesená",N70,0)</f>
        <v>0</v>
      </c>
      <c r="BH70" s="80">
        <f>IF(U70="sníž. přenesená",N70,0)</f>
        <v>0</v>
      </c>
      <c r="BI70" s="80">
        <f>IF(U70="nulová",N70,0)</f>
        <v>0</v>
      </c>
      <c r="BJ70" s="30" t="s">
        <v>118</v>
      </c>
      <c r="BK70" s="80">
        <f>ROUND(L70*K70,2)</f>
        <v>0</v>
      </c>
      <c r="BL70" s="30" t="s">
        <v>127</v>
      </c>
    </row>
    <row r="71" spans="2:64" s="86" customFormat="1" ht="22.5" customHeight="1" x14ac:dyDescent="0.25">
      <c r="B71" s="81"/>
      <c r="C71" s="82"/>
      <c r="D71" s="82"/>
      <c r="E71" s="83" t="s">
        <v>125</v>
      </c>
      <c r="F71" s="661" t="s">
        <v>2699</v>
      </c>
      <c r="G71" s="662"/>
      <c r="H71" s="662"/>
      <c r="I71" s="662"/>
      <c r="J71" s="82"/>
      <c r="K71" s="84">
        <v>4.0949999999999998</v>
      </c>
      <c r="L71" s="82"/>
      <c r="M71" s="82"/>
      <c r="N71" s="82"/>
      <c r="O71" s="82"/>
      <c r="P71" s="82"/>
      <c r="Q71" s="82"/>
      <c r="R71" s="85"/>
      <c r="T71" s="87"/>
      <c r="U71" s="82"/>
      <c r="V71" s="82"/>
      <c r="W71" s="82"/>
      <c r="X71" s="82"/>
      <c r="Y71" s="82"/>
      <c r="Z71" s="82"/>
      <c r="AA71" s="88"/>
      <c r="AT71" s="89" t="s">
        <v>130</v>
      </c>
      <c r="AU71" s="89" t="s">
        <v>128</v>
      </c>
      <c r="AV71" s="86" t="s">
        <v>128</v>
      </c>
      <c r="AW71" s="86" t="s">
        <v>131</v>
      </c>
      <c r="AX71" s="86" t="s">
        <v>119</v>
      </c>
      <c r="AY71" s="89" t="s">
        <v>120</v>
      </c>
    </row>
    <row r="72" spans="2:64" s="86" customFormat="1" ht="22.5" customHeight="1" x14ac:dyDescent="0.25">
      <c r="B72" s="81"/>
      <c r="C72" s="82"/>
      <c r="D72" s="82"/>
      <c r="E72" s="83" t="s">
        <v>125</v>
      </c>
      <c r="F72" s="663" t="s">
        <v>2700</v>
      </c>
      <c r="G72" s="662"/>
      <c r="H72" s="662"/>
      <c r="I72" s="662"/>
      <c r="J72" s="82"/>
      <c r="K72" s="84">
        <v>-9.5000000000000001E-2</v>
      </c>
      <c r="L72" s="82"/>
      <c r="M72" s="82"/>
      <c r="N72" s="82"/>
      <c r="O72" s="82"/>
      <c r="P72" s="82"/>
      <c r="Q72" s="82"/>
      <c r="R72" s="85"/>
      <c r="T72" s="87"/>
      <c r="U72" s="82"/>
      <c r="V72" s="82"/>
      <c r="W72" s="82"/>
      <c r="X72" s="82"/>
      <c r="Y72" s="82"/>
      <c r="Z72" s="82"/>
      <c r="AA72" s="88"/>
      <c r="AT72" s="89" t="s">
        <v>130</v>
      </c>
      <c r="AU72" s="89" t="s">
        <v>128</v>
      </c>
      <c r="AV72" s="86" t="s">
        <v>128</v>
      </c>
      <c r="AW72" s="86" t="s">
        <v>131</v>
      </c>
      <c r="AX72" s="86" t="s">
        <v>119</v>
      </c>
      <c r="AY72" s="89" t="s">
        <v>120</v>
      </c>
    </row>
    <row r="73" spans="2:64" s="95" customFormat="1" ht="22.5" customHeight="1" x14ac:dyDescent="0.25">
      <c r="B73" s="90"/>
      <c r="C73" s="91"/>
      <c r="D73" s="91"/>
      <c r="E73" s="92" t="s">
        <v>125</v>
      </c>
      <c r="F73" s="664" t="s">
        <v>146</v>
      </c>
      <c r="G73" s="665"/>
      <c r="H73" s="665"/>
      <c r="I73" s="665"/>
      <c r="J73" s="91"/>
      <c r="K73" s="93">
        <v>4</v>
      </c>
      <c r="L73" s="91"/>
      <c r="M73" s="91"/>
      <c r="N73" s="91"/>
      <c r="O73" s="91"/>
      <c r="P73" s="91"/>
      <c r="Q73" s="91"/>
      <c r="R73" s="94"/>
      <c r="T73" s="96"/>
      <c r="U73" s="91"/>
      <c r="V73" s="91"/>
      <c r="W73" s="91"/>
      <c r="X73" s="91"/>
      <c r="Y73" s="91"/>
      <c r="Z73" s="91"/>
      <c r="AA73" s="97"/>
      <c r="AT73" s="98" t="s">
        <v>130</v>
      </c>
      <c r="AU73" s="98" t="s">
        <v>128</v>
      </c>
      <c r="AV73" s="95" t="s">
        <v>127</v>
      </c>
      <c r="AW73" s="95" t="s">
        <v>131</v>
      </c>
      <c r="AX73" s="95" t="s">
        <v>118</v>
      </c>
      <c r="AY73" s="98" t="s">
        <v>120</v>
      </c>
    </row>
    <row r="74" spans="2:64" s="17" customFormat="1" ht="22.5" customHeight="1" x14ac:dyDescent="0.25">
      <c r="B74" s="70"/>
      <c r="C74" s="101" t="s">
        <v>175</v>
      </c>
      <c r="D74" s="101" t="s">
        <v>195</v>
      </c>
      <c r="E74" s="102" t="s">
        <v>259</v>
      </c>
      <c r="F74" s="677" t="s">
        <v>260</v>
      </c>
      <c r="G74" s="678"/>
      <c r="H74" s="678"/>
      <c r="I74" s="678"/>
      <c r="J74" s="103" t="s">
        <v>191</v>
      </c>
      <c r="K74" s="104">
        <v>8</v>
      </c>
      <c r="L74" s="670"/>
      <c r="M74" s="678"/>
      <c r="N74" s="670">
        <f>ROUND(L74*K74,2)</f>
        <v>0</v>
      </c>
      <c r="O74" s="667"/>
      <c r="P74" s="667"/>
      <c r="Q74" s="667"/>
      <c r="R74" s="75"/>
      <c r="T74" s="76" t="s">
        <v>125</v>
      </c>
      <c r="U74" s="77" t="s">
        <v>126</v>
      </c>
      <c r="V74" s="78">
        <v>0</v>
      </c>
      <c r="W74" s="78">
        <f>V74*K74</f>
        <v>0</v>
      </c>
      <c r="X74" s="78">
        <v>1</v>
      </c>
      <c r="Y74" s="78">
        <f>X74*K74</f>
        <v>8</v>
      </c>
      <c r="Z74" s="78">
        <v>0</v>
      </c>
      <c r="AA74" s="79">
        <f>Z74*K74</f>
        <v>0</v>
      </c>
      <c r="AR74" s="30" t="s">
        <v>154</v>
      </c>
      <c r="AT74" s="30" t="s">
        <v>195</v>
      </c>
      <c r="AU74" s="30" t="s">
        <v>128</v>
      </c>
      <c r="AY74" s="30" t="s">
        <v>120</v>
      </c>
      <c r="BE74" s="80">
        <f>IF(U74="základní",N74,0)</f>
        <v>0</v>
      </c>
      <c r="BF74" s="80">
        <f>IF(U74="snížená",N74,0)</f>
        <v>0</v>
      </c>
      <c r="BG74" s="80">
        <f>IF(U74="zákl. přenesená",N74,0)</f>
        <v>0</v>
      </c>
      <c r="BH74" s="80">
        <f>IF(U74="sníž. přenesená",N74,0)</f>
        <v>0</v>
      </c>
      <c r="BI74" s="80">
        <f>IF(U74="nulová",N74,0)</f>
        <v>0</v>
      </c>
      <c r="BJ74" s="30" t="s">
        <v>118</v>
      </c>
      <c r="BK74" s="80">
        <f>ROUND(L74*K74,2)</f>
        <v>0</v>
      </c>
      <c r="BL74" s="30" t="s">
        <v>127</v>
      </c>
    </row>
    <row r="75" spans="2:64" s="86" customFormat="1" ht="22.5" customHeight="1" x14ac:dyDescent="0.25">
      <c r="B75" s="81"/>
      <c r="C75" s="82"/>
      <c r="D75" s="82"/>
      <c r="E75" s="83" t="s">
        <v>125</v>
      </c>
      <c r="F75" s="661" t="s">
        <v>2701</v>
      </c>
      <c r="G75" s="662"/>
      <c r="H75" s="662"/>
      <c r="I75" s="662"/>
      <c r="J75" s="82"/>
      <c r="K75" s="84">
        <v>8</v>
      </c>
      <c r="L75" s="82"/>
      <c r="M75" s="82"/>
      <c r="N75" s="82"/>
      <c r="O75" s="82"/>
      <c r="P75" s="82"/>
      <c r="Q75" s="82"/>
      <c r="R75" s="85"/>
      <c r="T75" s="87"/>
      <c r="U75" s="82"/>
      <c r="V75" s="82"/>
      <c r="W75" s="82"/>
      <c r="X75" s="82"/>
      <c r="Y75" s="82"/>
      <c r="Z75" s="82"/>
      <c r="AA75" s="88"/>
      <c r="AT75" s="89" t="s">
        <v>130</v>
      </c>
      <c r="AU75" s="89" t="s">
        <v>128</v>
      </c>
      <c r="AV75" s="86" t="s">
        <v>128</v>
      </c>
      <c r="AW75" s="86" t="s">
        <v>131</v>
      </c>
      <c r="AX75" s="86" t="s">
        <v>118</v>
      </c>
      <c r="AY75" s="89" t="s">
        <v>120</v>
      </c>
    </row>
    <row r="76" spans="2:64" s="17" customFormat="1" ht="31.5" customHeight="1" x14ac:dyDescent="0.25">
      <c r="B76" s="70"/>
      <c r="C76" s="71" t="s">
        <v>179</v>
      </c>
      <c r="D76" s="71" t="s">
        <v>121</v>
      </c>
      <c r="E76" s="72" t="s">
        <v>263</v>
      </c>
      <c r="F76" s="671" t="s">
        <v>264</v>
      </c>
      <c r="G76" s="667"/>
      <c r="H76" s="667"/>
      <c r="I76" s="667"/>
      <c r="J76" s="73" t="s">
        <v>172</v>
      </c>
      <c r="K76" s="74">
        <v>19.5</v>
      </c>
      <c r="L76" s="666"/>
      <c r="M76" s="667"/>
      <c r="N76" s="666">
        <f>ROUND(L76*K76,2)</f>
        <v>0</v>
      </c>
      <c r="O76" s="667"/>
      <c r="P76" s="667"/>
      <c r="Q76" s="667"/>
      <c r="R76" s="75"/>
      <c r="T76" s="76" t="s">
        <v>125</v>
      </c>
      <c r="U76" s="77" t="s">
        <v>126</v>
      </c>
      <c r="V76" s="78">
        <v>0.17699999999999999</v>
      </c>
      <c r="W76" s="78">
        <f>V76*K76</f>
        <v>3.4514999999999998</v>
      </c>
      <c r="X76" s="78">
        <v>0</v>
      </c>
      <c r="Y76" s="78">
        <f>X76*K76</f>
        <v>0</v>
      </c>
      <c r="Z76" s="78">
        <v>0</v>
      </c>
      <c r="AA76" s="79">
        <f>Z76*K76</f>
        <v>0</v>
      </c>
      <c r="AR76" s="30" t="s">
        <v>127</v>
      </c>
      <c r="AT76" s="30" t="s">
        <v>121</v>
      </c>
      <c r="AU76" s="30" t="s">
        <v>128</v>
      </c>
      <c r="AY76" s="30" t="s">
        <v>120</v>
      </c>
      <c r="BE76" s="80">
        <f>IF(U76="základní",N76,0)</f>
        <v>0</v>
      </c>
      <c r="BF76" s="80">
        <f>IF(U76="snížená",N76,0)</f>
        <v>0</v>
      </c>
      <c r="BG76" s="80">
        <f>IF(U76="zákl. přenesená",N76,0)</f>
        <v>0</v>
      </c>
      <c r="BH76" s="80">
        <f>IF(U76="sníž. přenesená",N76,0)</f>
        <v>0</v>
      </c>
      <c r="BI76" s="80">
        <f>IF(U76="nulová",N76,0)</f>
        <v>0</v>
      </c>
      <c r="BJ76" s="30" t="s">
        <v>118</v>
      </c>
      <c r="BK76" s="80">
        <f>ROUND(L76*K76,2)</f>
        <v>0</v>
      </c>
      <c r="BL76" s="30" t="s">
        <v>127</v>
      </c>
    </row>
    <row r="77" spans="2:64" s="86" customFormat="1" ht="22.5" customHeight="1" x14ac:dyDescent="0.25">
      <c r="B77" s="81"/>
      <c r="C77" s="82"/>
      <c r="D77" s="82"/>
      <c r="E77" s="83" t="s">
        <v>125</v>
      </c>
      <c r="F77" s="661" t="s">
        <v>2702</v>
      </c>
      <c r="G77" s="662"/>
      <c r="H77" s="662"/>
      <c r="I77" s="662"/>
      <c r="J77" s="82"/>
      <c r="K77" s="84">
        <v>19.5</v>
      </c>
      <c r="L77" s="82"/>
      <c r="M77" s="82"/>
      <c r="N77" s="82"/>
      <c r="O77" s="82"/>
      <c r="P77" s="82"/>
      <c r="Q77" s="82"/>
      <c r="R77" s="85"/>
      <c r="T77" s="87"/>
      <c r="U77" s="82"/>
      <c r="V77" s="82"/>
      <c r="W77" s="82"/>
      <c r="X77" s="82"/>
      <c r="Y77" s="82"/>
      <c r="Z77" s="82"/>
      <c r="AA77" s="88"/>
      <c r="AT77" s="89" t="s">
        <v>130</v>
      </c>
      <c r="AU77" s="89" t="s">
        <v>128</v>
      </c>
      <c r="AV77" s="86" t="s">
        <v>128</v>
      </c>
      <c r="AW77" s="86" t="s">
        <v>131</v>
      </c>
      <c r="AX77" s="86" t="s">
        <v>118</v>
      </c>
      <c r="AY77" s="89" t="s">
        <v>120</v>
      </c>
    </row>
    <row r="78" spans="2:64" s="17" customFormat="1" ht="31.5" customHeight="1" x14ac:dyDescent="0.25">
      <c r="B78" s="70"/>
      <c r="C78" s="71" t="s">
        <v>184</v>
      </c>
      <c r="D78" s="71" t="s">
        <v>121</v>
      </c>
      <c r="E78" s="72" t="s">
        <v>267</v>
      </c>
      <c r="F78" s="671" t="s">
        <v>268</v>
      </c>
      <c r="G78" s="667"/>
      <c r="H78" s="667"/>
      <c r="I78" s="667"/>
      <c r="J78" s="73" t="s">
        <v>172</v>
      </c>
      <c r="K78" s="74">
        <v>19.5</v>
      </c>
      <c r="L78" s="666"/>
      <c r="M78" s="667"/>
      <c r="N78" s="666">
        <f>ROUND(L78*K78,2)</f>
        <v>0</v>
      </c>
      <c r="O78" s="667"/>
      <c r="P78" s="667"/>
      <c r="Q78" s="667"/>
      <c r="R78" s="75"/>
      <c r="T78" s="76" t="s">
        <v>125</v>
      </c>
      <c r="U78" s="77" t="s">
        <v>126</v>
      </c>
      <c r="V78" s="78">
        <v>5.8000000000000003E-2</v>
      </c>
      <c r="W78" s="78">
        <f>V78*K78</f>
        <v>1.131</v>
      </c>
      <c r="X78" s="78">
        <v>0</v>
      </c>
      <c r="Y78" s="78">
        <f>X78*K78</f>
        <v>0</v>
      </c>
      <c r="Z78" s="78">
        <v>0</v>
      </c>
      <c r="AA78" s="79">
        <f>Z78*K78</f>
        <v>0</v>
      </c>
      <c r="AR78" s="30" t="s">
        <v>127</v>
      </c>
      <c r="AT78" s="30" t="s">
        <v>121</v>
      </c>
      <c r="AU78" s="30" t="s">
        <v>128</v>
      </c>
      <c r="AY78" s="30" t="s">
        <v>120</v>
      </c>
      <c r="BE78" s="80">
        <f>IF(U78="základní",N78,0)</f>
        <v>0</v>
      </c>
      <c r="BF78" s="80">
        <f>IF(U78="snížená",N78,0)</f>
        <v>0</v>
      </c>
      <c r="BG78" s="80">
        <f>IF(U78="zákl. přenesená",N78,0)</f>
        <v>0</v>
      </c>
      <c r="BH78" s="80">
        <f>IF(U78="sníž. přenesená",N78,0)</f>
        <v>0</v>
      </c>
      <c r="BI78" s="80">
        <f>IF(U78="nulová",N78,0)</f>
        <v>0</v>
      </c>
      <c r="BJ78" s="30" t="s">
        <v>118</v>
      </c>
      <c r="BK78" s="80">
        <f>ROUND(L78*K78,2)</f>
        <v>0</v>
      </c>
      <c r="BL78" s="30" t="s">
        <v>127</v>
      </c>
    </row>
    <row r="79" spans="2:64" s="86" customFormat="1" ht="22.5" customHeight="1" x14ac:dyDescent="0.25">
      <c r="B79" s="81"/>
      <c r="C79" s="82"/>
      <c r="D79" s="82"/>
      <c r="E79" s="83" t="s">
        <v>125</v>
      </c>
      <c r="F79" s="661" t="s">
        <v>2703</v>
      </c>
      <c r="G79" s="662"/>
      <c r="H79" s="662"/>
      <c r="I79" s="662"/>
      <c r="J79" s="82"/>
      <c r="K79" s="84">
        <v>19.5</v>
      </c>
      <c r="L79" s="82"/>
      <c r="M79" s="82"/>
      <c r="N79" s="82"/>
      <c r="O79" s="82"/>
      <c r="P79" s="82"/>
      <c r="Q79" s="82"/>
      <c r="R79" s="85"/>
      <c r="T79" s="87"/>
      <c r="U79" s="82"/>
      <c r="V79" s="82"/>
      <c r="W79" s="82"/>
      <c r="X79" s="82"/>
      <c r="Y79" s="82"/>
      <c r="Z79" s="82"/>
      <c r="AA79" s="88"/>
      <c r="AT79" s="89" t="s">
        <v>130</v>
      </c>
      <c r="AU79" s="89" t="s">
        <v>128</v>
      </c>
      <c r="AV79" s="86" t="s">
        <v>128</v>
      </c>
      <c r="AW79" s="86" t="s">
        <v>131</v>
      </c>
      <c r="AX79" s="86" t="s">
        <v>118</v>
      </c>
      <c r="AY79" s="89" t="s">
        <v>120</v>
      </c>
    </row>
    <row r="80" spans="2:64" s="17" customFormat="1" ht="22.5" customHeight="1" x14ac:dyDescent="0.25">
      <c r="B80" s="70"/>
      <c r="C80" s="101" t="s">
        <v>188</v>
      </c>
      <c r="D80" s="101" t="s">
        <v>195</v>
      </c>
      <c r="E80" s="102" t="s">
        <v>271</v>
      </c>
      <c r="F80" s="677" t="s">
        <v>272</v>
      </c>
      <c r="G80" s="678"/>
      <c r="H80" s="678"/>
      <c r="I80" s="678"/>
      <c r="J80" s="103" t="s">
        <v>273</v>
      </c>
      <c r="K80" s="104">
        <v>0.29299999999999998</v>
      </c>
      <c r="L80" s="670"/>
      <c r="M80" s="678"/>
      <c r="N80" s="670">
        <f>ROUND(L80*K80,2)</f>
        <v>0</v>
      </c>
      <c r="O80" s="667"/>
      <c r="P80" s="667"/>
      <c r="Q80" s="667"/>
      <c r="R80" s="75"/>
      <c r="T80" s="76" t="s">
        <v>125</v>
      </c>
      <c r="U80" s="77" t="s">
        <v>126</v>
      </c>
      <c r="V80" s="78">
        <v>0</v>
      </c>
      <c r="W80" s="78">
        <f>V80*K80</f>
        <v>0</v>
      </c>
      <c r="X80" s="78">
        <v>1E-3</v>
      </c>
      <c r="Y80" s="78">
        <f>X80*K80</f>
        <v>2.9299999999999997E-4</v>
      </c>
      <c r="Z80" s="78">
        <v>0</v>
      </c>
      <c r="AA80" s="79">
        <f>Z80*K80</f>
        <v>0</v>
      </c>
      <c r="AR80" s="30" t="s">
        <v>154</v>
      </c>
      <c r="AT80" s="30" t="s">
        <v>195</v>
      </c>
      <c r="AU80" s="30" t="s">
        <v>128</v>
      </c>
      <c r="AY80" s="30" t="s">
        <v>120</v>
      </c>
      <c r="BE80" s="80">
        <f>IF(U80="základní",N80,0)</f>
        <v>0</v>
      </c>
      <c r="BF80" s="80">
        <f>IF(U80="snížená",N80,0)</f>
        <v>0</v>
      </c>
      <c r="BG80" s="80">
        <f>IF(U80="zákl. přenesená",N80,0)</f>
        <v>0</v>
      </c>
      <c r="BH80" s="80">
        <f>IF(U80="sníž. přenesená",N80,0)</f>
        <v>0</v>
      </c>
      <c r="BI80" s="80">
        <f>IF(U80="nulová",N80,0)</f>
        <v>0</v>
      </c>
      <c r="BJ80" s="30" t="s">
        <v>118</v>
      </c>
      <c r="BK80" s="80">
        <f>ROUND(L80*K80,2)</f>
        <v>0</v>
      </c>
      <c r="BL80" s="30" t="s">
        <v>127</v>
      </c>
    </row>
    <row r="81" spans="2:64" s="86" customFormat="1" ht="22.5" customHeight="1" x14ac:dyDescent="0.25">
      <c r="B81" s="81"/>
      <c r="C81" s="82"/>
      <c r="D81" s="82"/>
      <c r="E81" s="83" t="s">
        <v>125</v>
      </c>
      <c r="F81" s="661" t="s">
        <v>2704</v>
      </c>
      <c r="G81" s="662"/>
      <c r="H81" s="662"/>
      <c r="I81" s="662"/>
      <c r="J81" s="82"/>
      <c r="K81" s="84">
        <v>0.29299999999999998</v>
      </c>
      <c r="L81" s="82"/>
      <c r="M81" s="82"/>
      <c r="N81" s="82"/>
      <c r="O81" s="82"/>
      <c r="P81" s="82"/>
      <c r="Q81" s="82"/>
      <c r="R81" s="85"/>
      <c r="T81" s="87"/>
      <c r="U81" s="82"/>
      <c r="V81" s="82"/>
      <c r="W81" s="82"/>
      <c r="X81" s="82"/>
      <c r="Y81" s="82"/>
      <c r="Z81" s="82"/>
      <c r="AA81" s="88"/>
      <c r="AT81" s="89" t="s">
        <v>130</v>
      </c>
      <c r="AU81" s="89" t="s">
        <v>128</v>
      </c>
      <c r="AV81" s="86" t="s">
        <v>128</v>
      </c>
      <c r="AW81" s="86" t="s">
        <v>131</v>
      </c>
      <c r="AX81" s="86" t="s">
        <v>118</v>
      </c>
      <c r="AY81" s="89" t="s">
        <v>120</v>
      </c>
    </row>
    <row r="82" spans="2:64" s="62" customFormat="1" ht="29.85" customHeight="1" x14ac:dyDescent="0.3">
      <c r="B82" s="58"/>
      <c r="C82" s="59"/>
      <c r="D82" s="69" t="s">
        <v>79</v>
      </c>
      <c r="E82" s="69"/>
      <c r="F82" s="69"/>
      <c r="G82" s="69"/>
      <c r="H82" s="69"/>
      <c r="I82" s="69"/>
      <c r="J82" s="69"/>
      <c r="K82" s="69"/>
      <c r="L82" s="69"/>
      <c r="M82" s="69"/>
      <c r="N82" s="659">
        <f>BK82</f>
        <v>0</v>
      </c>
      <c r="O82" s="660"/>
      <c r="P82" s="660"/>
      <c r="Q82" s="660"/>
      <c r="R82" s="61"/>
      <c r="T82" s="63"/>
      <c r="U82" s="59"/>
      <c r="V82" s="59"/>
      <c r="W82" s="64">
        <f>SUM(W83:W84)</f>
        <v>1.0377959999999999</v>
      </c>
      <c r="X82" s="59"/>
      <c r="Y82" s="64">
        <f>SUM(Y83:Y84)</f>
        <v>0</v>
      </c>
      <c r="Z82" s="59"/>
      <c r="AA82" s="65">
        <f>SUM(AA83:AA84)</f>
        <v>0</v>
      </c>
      <c r="AR82" s="66" t="s">
        <v>118</v>
      </c>
      <c r="AT82" s="67" t="s">
        <v>117</v>
      </c>
      <c r="AU82" s="67" t="s">
        <v>118</v>
      </c>
      <c r="AY82" s="66" t="s">
        <v>120</v>
      </c>
      <c r="BK82" s="68">
        <f>SUM(BK83:BK84)</f>
        <v>0</v>
      </c>
    </row>
    <row r="83" spans="2:64" s="17" customFormat="1" ht="31.5" customHeight="1" x14ac:dyDescent="0.25">
      <c r="B83" s="70"/>
      <c r="C83" s="71" t="s">
        <v>194</v>
      </c>
      <c r="D83" s="71" t="s">
        <v>121</v>
      </c>
      <c r="E83" s="72" t="s">
        <v>484</v>
      </c>
      <c r="F83" s="671" t="s">
        <v>485</v>
      </c>
      <c r="G83" s="667"/>
      <c r="H83" s="667"/>
      <c r="I83" s="667"/>
      <c r="J83" s="73" t="s">
        <v>134</v>
      </c>
      <c r="K83" s="74">
        <v>0.78800000000000003</v>
      </c>
      <c r="L83" s="666"/>
      <c r="M83" s="667"/>
      <c r="N83" s="666">
        <f>ROUND(L83*K83,2)</f>
        <v>0</v>
      </c>
      <c r="O83" s="667"/>
      <c r="P83" s="667"/>
      <c r="Q83" s="667"/>
      <c r="R83" s="75"/>
      <c r="T83" s="76" t="s">
        <v>125</v>
      </c>
      <c r="U83" s="77" t="s">
        <v>126</v>
      </c>
      <c r="V83" s="78">
        <v>1.3169999999999999</v>
      </c>
      <c r="W83" s="78">
        <f>V83*K83</f>
        <v>1.0377959999999999</v>
      </c>
      <c r="X83" s="78">
        <v>0</v>
      </c>
      <c r="Y83" s="78">
        <f>X83*K83</f>
        <v>0</v>
      </c>
      <c r="Z83" s="78">
        <v>0</v>
      </c>
      <c r="AA83" s="79">
        <f>Z83*K83</f>
        <v>0</v>
      </c>
      <c r="AR83" s="30" t="s">
        <v>127</v>
      </c>
      <c r="AT83" s="30" t="s">
        <v>121</v>
      </c>
      <c r="AU83" s="30" t="s">
        <v>128</v>
      </c>
      <c r="AY83" s="30" t="s">
        <v>120</v>
      </c>
      <c r="BE83" s="80">
        <f>IF(U83="základní",N83,0)</f>
        <v>0</v>
      </c>
      <c r="BF83" s="80">
        <f>IF(U83="snížená",N83,0)</f>
        <v>0</v>
      </c>
      <c r="BG83" s="80">
        <f>IF(U83="zákl. přenesená",N83,0)</f>
        <v>0</v>
      </c>
      <c r="BH83" s="80">
        <f>IF(U83="sníž. přenesená",N83,0)</f>
        <v>0</v>
      </c>
      <c r="BI83" s="80">
        <f>IF(U83="nulová",N83,0)</f>
        <v>0</v>
      </c>
      <c r="BJ83" s="30" t="s">
        <v>118</v>
      </c>
      <c r="BK83" s="80">
        <f>ROUND(L83*K83,2)</f>
        <v>0</v>
      </c>
      <c r="BL83" s="30" t="s">
        <v>127</v>
      </c>
    </row>
    <row r="84" spans="2:64" s="86" customFormat="1" ht="22.5" customHeight="1" x14ac:dyDescent="0.25">
      <c r="B84" s="81"/>
      <c r="C84" s="82"/>
      <c r="D84" s="82"/>
      <c r="E84" s="83" t="s">
        <v>125</v>
      </c>
      <c r="F84" s="661" t="s">
        <v>2705</v>
      </c>
      <c r="G84" s="662"/>
      <c r="H84" s="662"/>
      <c r="I84" s="662"/>
      <c r="J84" s="82"/>
      <c r="K84" s="84">
        <v>0.78800000000000003</v>
      </c>
      <c r="L84" s="82"/>
      <c r="M84" s="82"/>
      <c r="N84" s="82"/>
      <c r="O84" s="82"/>
      <c r="P84" s="82"/>
      <c r="Q84" s="82"/>
      <c r="R84" s="85"/>
      <c r="T84" s="126"/>
      <c r="U84" s="127"/>
      <c r="V84" s="127"/>
      <c r="W84" s="127"/>
      <c r="X84" s="127"/>
      <c r="Y84" s="127"/>
      <c r="Z84" s="127"/>
      <c r="AA84" s="128"/>
      <c r="AT84" s="89" t="s">
        <v>130</v>
      </c>
      <c r="AU84" s="89" t="s">
        <v>128</v>
      </c>
      <c r="AV84" s="86" t="s">
        <v>128</v>
      </c>
      <c r="AW84" s="86" t="s">
        <v>131</v>
      </c>
      <c r="AX84" s="86" t="s">
        <v>118</v>
      </c>
      <c r="AY84" s="89" t="s">
        <v>120</v>
      </c>
    </row>
    <row r="85" spans="2:64" s="17" customFormat="1" ht="6.95" customHeight="1" x14ac:dyDescent="0.25">
      <c r="B85" s="41"/>
      <c r="C85" s="42"/>
      <c r="D85" s="42"/>
      <c r="E85" s="42"/>
      <c r="F85" s="42"/>
      <c r="G85" s="42"/>
      <c r="H85" s="42"/>
      <c r="I85" s="42"/>
      <c r="J85" s="42"/>
      <c r="K85" s="42"/>
      <c r="L85" s="42"/>
      <c r="M85" s="42"/>
      <c r="N85" s="42"/>
      <c r="O85" s="42"/>
      <c r="P85" s="42"/>
      <c r="Q85" s="42"/>
      <c r="R85" s="43"/>
    </row>
  </sheetData>
  <mergeCells count="104">
    <mergeCell ref="C2:Q2"/>
    <mergeCell ref="F4:P4"/>
    <mergeCell ref="F5:P5"/>
    <mergeCell ref="F6:P6"/>
    <mergeCell ref="M8:P8"/>
    <mergeCell ref="M10:Q10"/>
    <mergeCell ref="N18:Q18"/>
    <mergeCell ref="C24:Q24"/>
    <mergeCell ref="F26:P26"/>
    <mergeCell ref="F27:P27"/>
    <mergeCell ref="F28:P28"/>
    <mergeCell ref="M30:P30"/>
    <mergeCell ref="M11:Q11"/>
    <mergeCell ref="C13:G13"/>
    <mergeCell ref="N13:Q13"/>
    <mergeCell ref="N15:Q15"/>
    <mergeCell ref="N16:Q16"/>
    <mergeCell ref="N17:Q17"/>
    <mergeCell ref="N37:Q37"/>
    <mergeCell ref="N38:Q38"/>
    <mergeCell ref="F39:I39"/>
    <mergeCell ref="L39:M39"/>
    <mergeCell ref="N39:Q39"/>
    <mergeCell ref="F40:I40"/>
    <mergeCell ref="M32:Q32"/>
    <mergeCell ref="M33:Q33"/>
    <mergeCell ref="F35:I35"/>
    <mergeCell ref="L35:M35"/>
    <mergeCell ref="N35:Q35"/>
    <mergeCell ref="N36:Q36"/>
    <mergeCell ref="F45:I45"/>
    <mergeCell ref="L45:M45"/>
    <mergeCell ref="N45:Q45"/>
    <mergeCell ref="F46:I46"/>
    <mergeCell ref="F47:I47"/>
    <mergeCell ref="L47:M47"/>
    <mergeCell ref="N47:Q47"/>
    <mergeCell ref="F41:I41"/>
    <mergeCell ref="L41:M41"/>
    <mergeCell ref="N41:Q41"/>
    <mergeCell ref="F42:I42"/>
    <mergeCell ref="F43:I43"/>
    <mergeCell ref="F44:I44"/>
    <mergeCell ref="F52:I52"/>
    <mergeCell ref="F53:I53"/>
    <mergeCell ref="L53:M53"/>
    <mergeCell ref="N53:Q53"/>
    <mergeCell ref="F54:I54"/>
    <mergeCell ref="F55:I55"/>
    <mergeCell ref="L55:M55"/>
    <mergeCell ref="N55:Q55"/>
    <mergeCell ref="F48:I48"/>
    <mergeCell ref="F49:I49"/>
    <mergeCell ref="F50:I50"/>
    <mergeCell ref="F51:I51"/>
    <mergeCell ref="L51:M51"/>
    <mergeCell ref="N51:Q51"/>
    <mergeCell ref="N60:Q60"/>
    <mergeCell ref="F61:I61"/>
    <mergeCell ref="F62:I62"/>
    <mergeCell ref="L62:M62"/>
    <mergeCell ref="N62:Q62"/>
    <mergeCell ref="F63:I63"/>
    <mergeCell ref="F56:I56"/>
    <mergeCell ref="F57:I57"/>
    <mergeCell ref="F58:I58"/>
    <mergeCell ref="F59:I59"/>
    <mergeCell ref="F60:I60"/>
    <mergeCell ref="L60:M60"/>
    <mergeCell ref="F68:I68"/>
    <mergeCell ref="F69:I69"/>
    <mergeCell ref="F70:I70"/>
    <mergeCell ref="L70:M70"/>
    <mergeCell ref="N70:Q70"/>
    <mergeCell ref="F71:I71"/>
    <mergeCell ref="F64:I64"/>
    <mergeCell ref="L64:M64"/>
    <mergeCell ref="N64:Q64"/>
    <mergeCell ref="F65:I65"/>
    <mergeCell ref="F66:I66"/>
    <mergeCell ref="F67:I67"/>
    <mergeCell ref="F76:I76"/>
    <mergeCell ref="L76:M76"/>
    <mergeCell ref="N76:Q76"/>
    <mergeCell ref="F77:I77"/>
    <mergeCell ref="F78:I78"/>
    <mergeCell ref="L78:M78"/>
    <mergeCell ref="N78:Q78"/>
    <mergeCell ref="F72:I72"/>
    <mergeCell ref="F73:I73"/>
    <mergeCell ref="F74:I74"/>
    <mergeCell ref="L74:M74"/>
    <mergeCell ref="N74:Q74"/>
    <mergeCell ref="F75:I75"/>
    <mergeCell ref="F83:I83"/>
    <mergeCell ref="L83:M83"/>
    <mergeCell ref="N83:Q83"/>
    <mergeCell ref="F84:I84"/>
    <mergeCell ref="F79:I79"/>
    <mergeCell ref="F80:I80"/>
    <mergeCell ref="L80:M80"/>
    <mergeCell ref="N80:Q80"/>
    <mergeCell ref="F81:I81"/>
    <mergeCell ref="N82:Q82"/>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BL80"/>
  <sheetViews>
    <sheetView showGridLines="0" zoomScale="85" zoomScaleNormal="85" workbookViewId="0">
      <pane ySplit="1" topLeftCell="A2" activePane="bottomLeft" state="frozen"/>
      <selection activeCell="K10" sqref="K10"/>
      <selection pane="bottomLeft" activeCell="AC12" sqref="AC12"/>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4" width="8" style="25" hidden="1"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1" spans="2:47" s="17" customFormat="1" ht="6.95" customHeight="1" x14ac:dyDescent="0.25">
      <c r="B1" s="14"/>
      <c r="C1" s="15"/>
      <c r="D1" s="15"/>
      <c r="E1" s="15"/>
      <c r="F1" s="15"/>
      <c r="G1" s="15"/>
      <c r="H1" s="15"/>
      <c r="I1" s="15"/>
      <c r="J1" s="15"/>
      <c r="K1" s="15"/>
      <c r="L1" s="15"/>
      <c r="M1" s="15"/>
      <c r="N1" s="15"/>
      <c r="O1" s="15"/>
      <c r="P1" s="15"/>
      <c r="Q1" s="15"/>
      <c r="R1" s="16"/>
    </row>
    <row r="2" spans="2:47" s="17" customFormat="1" ht="36.950000000000003" customHeight="1" x14ac:dyDescent="0.25">
      <c r="B2" s="18"/>
      <c r="C2" s="686" t="s">
        <v>54</v>
      </c>
      <c r="D2" s="680"/>
      <c r="E2" s="680"/>
      <c r="F2" s="680"/>
      <c r="G2" s="680"/>
      <c r="H2" s="680"/>
      <c r="I2" s="680"/>
      <c r="J2" s="680"/>
      <c r="K2" s="680"/>
      <c r="L2" s="680"/>
      <c r="M2" s="680"/>
      <c r="N2" s="680"/>
      <c r="O2" s="680"/>
      <c r="P2" s="680"/>
      <c r="Q2" s="680"/>
      <c r="R2" s="19"/>
    </row>
    <row r="3" spans="2:47" s="17" customFormat="1" ht="6.95" customHeight="1" x14ac:dyDescent="0.25">
      <c r="B3" s="18"/>
      <c r="C3" s="20"/>
      <c r="D3" s="20"/>
      <c r="E3" s="20"/>
      <c r="F3" s="20"/>
      <c r="G3" s="20"/>
      <c r="H3" s="20"/>
      <c r="I3" s="20"/>
      <c r="J3" s="20"/>
      <c r="K3" s="20"/>
      <c r="L3" s="20"/>
      <c r="M3" s="20"/>
      <c r="N3" s="20"/>
      <c r="O3" s="20"/>
      <c r="P3" s="20"/>
      <c r="Q3" s="20"/>
      <c r="R3" s="19"/>
    </row>
    <row r="4" spans="2:47" s="17" customFormat="1" ht="30" customHeight="1" x14ac:dyDescent="0.25">
      <c r="B4" s="18"/>
      <c r="C4" s="21" t="s">
        <v>55</v>
      </c>
      <c r="D4" s="20"/>
      <c r="E4" s="20"/>
      <c r="F4" s="687" t="s">
        <v>56</v>
      </c>
      <c r="G4" s="680"/>
      <c r="H4" s="680"/>
      <c r="I4" s="680"/>
      <c r="J4" s="680"/>
      <c r="K4" s="680"/>
      <c r="L4" s="680"/>
      <c r="M4" s="680"/>
      <c r="N4" s="680"/>
      <c r="O4" s="680"/>
      <c r="P4" s="680"/>
      <c r="Q4" s="20"/>
      <c r="R4" s="19"/>
    </row>
    <row r="5" spans="2:47" ht="30" customHeight="1" x14ac:dyDescent="0.3">
      <c r="B5" s="22"/>
      <c r="C5" s="21" t="s">
        <v>57</v>
      </c>
      <c r="D5" s="23"/>
      <c r="E5" s="23"/>
      <c r="F5" s="687" t="s">
        <v>2706</v>
      </c>
      <c r="G5" s="688"/>
      <c r="H5" s="688"/>
      <c r="I5" s="688"/>
      <c r="J5" s="688"/>
      <c r="K5" s="688"/>
      <c r="L5" s="688"/>
      <c r="M5" s="688"/>
      <c r="N5" s="688"/>
      <c r="O5" s="688"/>
      <c r="P5" s="688"/>
      <c r="Q5" s="23"/>
      <c r="R5" s="24"/>
    </row>
    <row r="6" spans="2:47" s="17" customFormat="1" ht="36.950000000000003" customHeight="1" x14ac:dyDescent="0.25">
      <c r="B6" s="18"/>
      <c r="C6" s="26" t="s">
        <v>59</v>
      </c>
      <c r="D6" s="20"/>
      <c r="E6" s="20"/>
      <c r="F6" s="689" t="s">
        <v>2707</v>
      </c>
      <c r="G6" s="680"/>
      <c r="H6" s="680"/>
      <c r="I6" s="680"/>
      <c r="J6" s="680"/>
      <c r="K6" s="680"/>
      <c r="L6" s="680"/>
      <c r="M6" s="680"/>
      <c r="N6" s="680"/>
      <c r="O6" s="680"/>
      <c r="P6" s="680"/>
      <c r="Q6" s="20"/>
      <c r="R6" s="19"/>
    </row>
    <row r="7" spans="2:47" s="17" customFormat="1" ht="6.95" customHeight="1" x14ac:dyDescent="0.25">
      <c r="B7" s="18"/>
      <c r="C7" s="20"/>
      <c r="D7" s="20"/>
      <c r="E7" s="20"/>
      <c r="F7" s="20"/>
      <c r="G7" s="20"/>
      <c r="H7" s="20"/>
      <c r="I7" s="20"/>
      <c r="J7" s="20"/>
      <c r="K7" s="20"/>
      <c r="L7" s="20"/>
      <c r="M7" s="20"/>
      <c r="N7" s="20"/>
      <c r="O7" s="20"/>
      <c r="P7" s="20"/>
      <c r="Q7" s="20"/>
      <c r="R7" s="19"/>
    </row>
    <row r="8" spans="2:47" s="17" customFormat="1" ht="18" customHeight="1" x14ac:dyDescent="0.25">
      <c r="B8" s="18"/>
      <c r="C8" s="21" t="s">
        <v>61</v>
      </c>
      <c r="D8" s="20"/>
      <c r="E8" s="20"/>
      <c r="F8" s="27" t="s">
        <v>62</v>
      </c>
      <c r="G8" s="20"/>
      <c r="H8" s="20"/>
      <c r="I8" s="20"/>
      <c r="J8" s="20"/>
      <c r="K8" s="21" t="s">
        <v>63</v>
      </c>
      <c r="L8" s="20"/>
      <c r="M8" s="697">
        <v>42535</v>
      </c>
      <c r="N8" s="680"/>
      <c r="O8" s="680"/>
      <c r="P8" s="680"/>
      <c r="Q8" s="20"/>
      <c r="R8" s="19"/>
    </row>
    <row r="9" spans="2:47" s="17" customFormat="1" ht="6.95" customHeight="1" x14ac:dyDescent="0.25">
      <c r="B9" s="18"/>
      <c r="C9" s="20"/>
      <c r="D9" s="20"/>
      <c r="E9" s="20"/>
      <c r="F9" s="20"/>
      <c r="G9" s="20"/>
      <c r="H9" s="20"/>
      <c r="I9" s="20"/>
      <c r="J9" s="20"/>
      <c r="K9" s="20"/>
      <c r="L9" s="20"/>
      <c r="M9" s="20"/>
      <c r="N9" s="20"/>
      <c r="O9" s="20"/>
      <c r="P9" s="20"/>
      <c r="Q9" s="20"/>
      <c r="R9" s="19"/>
    </row>
    <row r="10" spans="2:47" s="17" customFormat="1" ht="15" x14ac:dyDescent="0.25">
      <c r="B10" s="18"/>
      <c r="C10" s="21" t="s">
        <v>64</v>
      </c>
      <c r="D10" s="20"/>
      <c r="E10" s="20"/>
      <c r="F10" s="27" t="s">
        <v>65</v>
      </c>
      <c r="G10" s="20"/>
      <c r="H10" s="20"/>
      <c r="I10" s="20"/>
      <c r="J10" s="20"/>
      <c r="K10" s="21" t="s">
        <v>66</v>
      </c>
      <c r="L10" s="20"/>
      <c r="M10" s="698" t="s">
        <v>67</v>
      </c>
      <c r="N10" s="680"/>
      <c r="O10" s="680"/>
      <c r="P10" s="680"/>
      <c r="Q10" s="680"/>
      <c r="R10" s="19"/>
    </row>
    <row r="11" spans="2:47" s="17" customFormat="1" ht="14.45" customHeight="1" x14ac:dyDescent="0.25">
      <c r="B11" s="18"/>
      <c r="C11" s="21" t="s">
        <v>68</v>
      </c>
      <c r="D11" s="20"/>
      <c r="E11" s="20"/>
      <c r="F11" s="27"/>
      <c r="G11" s="20"/>
      <c r="H11" s="20"/>
      <c r="I11" s="20"/>
      <c r="J11" s="20"/>
      <c r="K11" s="21" t="s">
        <v>69</v>
      </c>
      <c r="L11" s="20"/>
      <c r="M11" s="698" t="s">
        <v>70</v>
      </c>
      <c r="N11" s="680"/>
      <c r="O11" s="680"/>
      <c r="P11" s="680"/>
      <c r="Q11" s="680"/>
      <c r="R11" s="19"/>
    </row>
    <row r="12" spans="2:47" s="17" customFormat="1" ht="10.35" customHeight="1" x14ac:dyDescent="0.25">
      <c r="B12" s="18"/>
      <c r="C12" s="20"/>
      <c r="D12" s="20"/>
      <c r="E12" s="20"/>
      <c r="F12" s="20"/>
      <c r="G12" s="20"/>
      <c r="H12" s="20"/>
      <c r="I12" s="20"/>
      <c r="J12" s="20"/>
      <c r="K12" s="20"/>
      <c r="L12" s="20"/>
      <c r="M12" s="20"/>
      <c r="N12" s="20"/>
      <c r="O12" s="20"/>
      <c r="P12" s="20"/>
      <c r="Q12" s="20"/>
      <c r="R12" s="19"/>
    </row>
    <row r="13" spans="2:47" s="17" customFormat="1" ht="29.25" customHeight="1" x14ac:dyDescent="0.25">
      <c r="B13" s="18"/>
      <c r="C13" s="694" t="s">
        <v>71</v>
      </c>
      <c r="D13" s="695"/>
      <c r="E13" s="695"/>
      <c r="F13" s="695"/>
      <c r="G13" s="695"/>
      <c r="H13" s="28"/>
      <c r="I13" s="28"/>
      <c r="J13" s="28"/>
      <c r="K13" s="28"/>
      <c r="L13" s="28"/>
      <c r="M13" s="28"/>
      <c r="N13" s="694" t="s">
        <v>72</v>
      </c>
      <c r="O13" s="680"/>
      <c r="P13" s="680"/>
      <c r="Q13" s="680"/>
      <c r="R13" s="19"/>
    </row>
    <row r="14" spans="2:47" s="17" customFormat="1" ht="10.35" customHeight="1" x14ac:dyDescent="0.25">
      <c r="B14" s="18"/>
      <c r="C14" s="20"/>
      <c r="D14" s="20"/>
      <c r="E14" s="20"/>
      <c r="F14" s="20"/>
      <c r="G14" s="20"/>
      <c r="H14" s="20"/>
      <c r="I14" s="20"/>
      <c r="J14" s="20"/>
      <c r="K14" s="20"/>
      <c r="L14" s="20"/>
      <c r="M14" s="20"/>
      <c r="N14" s="20"/>
      <c r="O14" s="20"/>
      <c r="P14" s="20"/>
      <c r="Q14" s="20"/>
      <c r="R14" s="19"/>
    </row>
    <row r="15" spans="2:47" s="17" customFormat="1" ht="29.25" customHeight="1" x14ac:dyDescent="0.25">
      <c r="B15" s="18"/>
      <c r="C15" s="29" t="s">
        <v>73</v>
      </c>
      <c r="D15" s="20"/>
      <c r="E15" s="20"/>
      <c r="F15" s="20"/>
      <c r="G15" s="20"/>
      <c r="H15" s="20"/>
      <c r="I15" s="20"/>
      <c r="J15" s="20"/>
      <c r="K15" s="20"/>
      <c r="L15" s="20"/>
      <c r="M15" s="20"/>
      <c r="N15" s="696">
        <f>N42</f>
        <v>0</v>
      </c>
      <c r="O15" s="680"/>
      <c r="P15" s="680"/>
      <c r="Q15" s="680"/>
      <c r="R15" s="19"/>
      <c r="AC15" s="80">
        <f>N15</f>
        <v>0</v>
      </c>
      <c r="AU15" s="30" t="s">
        <v>74</v>
      </c>
    </row>
    <row r="16" spans="2:47" s="35" customFormat="1" ht="24.95" customHeight="1" x14ac:dyDescent="0.25">
      <c r="B16" s="31"/>
      <c r="C16" s="32"/>
      <c r="D16" s="33" t="s">
        <v>75</v>
      </c>
      <c r="E16" s="32"/>
      <c r="F16" s="32"/>
      <c r="G16" s="32"/>
      <c r="H16" s="32"/>
      <c r="I16" s="32"/>
      <c r="J16" s="32"/>
      <c r="K16" s="32"/>
      <c r="L16" s="32"/>
      <c r="M16" s="32"/>
      <c r="N16" s="669">
        <f>N43</f>
        <v>0</v>
      </c>
      <c r="O16" s="685"/>
      <c r="P16" s="685"/>
      <c r="Q16" s="685"/>
      <c r="R16" s="34"/>
    </row>
    <row r="17" spans="2:18" s="40" customFormat="1" ht="19.899999999999999" customHeight="1" x14ac:dyDescent="0.25">
      <c r="B17" s="36"/>
      <c r="C17" s="37"/>
      <c r="D17" s="38" t="s">
        <v>78</v>
      </c>
      <c r="E17" s="37"/>
      <c r="F17" s="37"/>
      <c r="G17" s="37"/>
      <c r="H17" s="37"/>
      <c r="I17" s="37"/>
      <c r="J17" s="37"/>
      <c r="K17" s="37"/>
      <c r="L17" s="37"/>
      <c r="M17" s="37"/>
      <c r="N17" s="683">
        <f>N44</f>
        <v>0</v>
      </c>
      <c r="O17" s="684"/>
      <c r="P17" s="684"/>
      <c r="Q17" s="684"/>
      <c r="R17" s="39"/>
    </row>
    <row r="18" spans="2:18" s="40" customFormat="1" ht="19.899999999999999" customHeight="1" x14ac:dyDescent="0.25">
      <c r="B18" s="36"/>
      <c r="C18" s="37"/>
      <c r="D18" s="38" t="s">
        <v>82</v>
      </c>
      <c r="E18" s="37"/>
      <c r="F18" s="37"/>
      <c r="G18" s="37"/>
      <c r="H18" s="37"/>
      <c r="I18" s="37"/>
      <c r="J18" s="37"/>
      <c r="K18" s="37"/>
      <c r="L18" s="37"/>
      <c r="M18" s="37"/>
      <c r="N18" s="683">
        <f>N49</f>
        <v>0</v>
      </c>
      <c r="O18" s="684"/>
      <c r="P18" s="684"/>
      <c r="Q18" s="684"/>
      <c r="R18" s="39"/>
    </row>
    <row r="19" spans="2:18" s="40" customFormat="1" ht="19.899999999999999" customHeight="1" x14ac:dyDescent="0.25">
      <c r="B19" s="36"/>
      <c r="C19" s="37"/>
      <c r="D19" s="38" t="s">
        <v>84</v>
      </c>
      <c r="E19" s="37"/>
      <c r="F19" s="37"/>
      <c r="G19" s="37"/>
      <c r="H19" s="37"/>
      <c r="I19" s="37"/>
      <c r="J19" s="37"/>
      <c r="K19" s="37"/>
      <c r="L19" s="37"/>
      <c r="M19" s="37"/>
      <c r="N19" s="683">
        <f>N58</f>
        <v>0</v>
      </c>
      <c r="O19" s="684"/>
      <c r="P19" s="684"/>
      <c r="Q19" s="684"/>
      <c r="R19" s="39"/>
    </row>
    <row r="20" spans="2:18" s="40" customFormat="1" ht="19.899999999999999" customHeight="1" x14ac:dyDescent="0.25">
      <c r="B20" s="36"/>
      <c r="C20" s="37"/>
      <c r="D20" s="38" t="s">
        <v>2708</v>
      </c>
      <c r="E20" s="37"/>
      <c r="F20" s="37"/>
      <c r="G20" s="37"/>
      <c r="H20" s="37"/>
      <c r="I20" s="37"/>
      <c r="J20" s="37"/>
      <c r="K20" s="37"/>
      <c r="L20" s="37"/>
      <c r="M20" s="37"/>
      <c r="N20" s="683">
        <f>N67</f>
        <v>0</v>
      </c>
      <c r="O20" s="684"/>
      <c r="P20" s="684"/>
      <c r="Q20" s="684"/>
      <c r="R20" s="39"/>
    </row>
    <row r="21" spans="2:18" s="40" customFormat="1" ht="19.899999999999999" customHeight="1" x14ac:dyDescent="0.25">
      <c r="B21" s="36"/>
      <c r="C21" s="37"/>
      <c r="D21" s="38" t="s">
        <v>85</v>
      </c>
      <c r="E21" s="37"/>
      <c r="F21" s="37"/>
      <c r="G21" s="37"/>
      <c r="H21" s="37"/>
      <c r="I21" s="37"/>
      <c r="J21" s="37"/>
      <c r="K21" s="37"/>
      <c r="L21" s="37"/>
      <c r="M21" s="37"/>
      <c r="N21" s="683">
        <f>N70</f>
        <v>0</v>
      </c>
      <c r="O21" s="684"/>
      <c r="P21" s="684"/>
      <c r="Q21" s="684"/>
      <c r="R21" s="39"/>
    </row>
    <row r="22" spans="2:18" s="35" customFormat="1" ht="24.95" customHeight="1" x14ac:dyDescent="0.25">
      <c r="B22" s="31"/>
      <c r="C22" s="32"/>
      <c r="D22" s="33" t="s">
        <v>87</v>
      </c>
      <c r="E22" s="32"/>
      <c r="F22" s="32"/>
      <c r="G22" s="32"/>
      <c r="H22" s="32"/>
      <c r="I22" s="32"/>
      <c r="J22" s="32"/>
      <c r="K22" s="32"/>
      <c r="L22" s="32"/>
      <c r="M22" s="32"/>
      <c r="N22" s="669">
        <f>N72</f>
        <v>0</v>
      </c>
      <c r="O22" s="685"/>
      <c r="P22" s="685"/>
      <c r="Q22" s="685"/>
      <c r="R22" s="34"/>
    </row>
    <row r="23" spans="2:18" s="40" customFormat="1" ht="19.899999999999999" customHeight="1" x14ac:dyDescent="0.25">
      <c r="B23" s="36"/>
      <c r="C23" s="37"/>
      <c r="D23" s="38" t="s">
        <v>89</v>
      </c>
      <c r="E23" s="37"/>
      <c r="F23" s="37"/>
      <c r="G23" s="37"/>
      <c r="H23" s="37"/>
      <c r="I23" s="37"/>
      <c r="J23" s="37"/>
      <c r="K23" s="37"/>
      <c r="L23" s="37"/>
      <c r="M23" s="37"/>
      <c r="N23" s="683">
        <f>N73</f>
        <v>0</v>
      </c>
      <c r="O23" s="684"/>
      <c r="P23" s="684"/>
      <c r="Q23" s="684"/>
      <c r="R23" s="39"/>
    </row>
    <row r="24" spans="2:18" s="40" customFormat="1" ht="19.899999999999999" customHeight="1" x14ac:dyDescent="0.25">
      <c r="B24" s="36"/>
      <c r="C24" s="37"/>
      <c r="D24" s="38" t="s">
        <v>95</v>
      </c>
      <c r="E24" s="37"/>
      <c r="F24" s="37"/>
      <c r="G24" s="37"/>
      <c r="H24" s="37"/>
      <c r="I24" s="37"/>
      <c r="J24" s="37"/>
      <c r="K24" s="37"/>
      <c r="L24" s="37"/>
      <c r="M24" s="37"/>
      <c r="N24" s="683">
        <f>N77</f>
        <v>0</v>
      </c>
      <c r="O24" s="684"/>
      <c r="P24" s="684"/>
      <c r="Q24" s="684"/>
      <c r="R24" s="39"/>
    </row>
    <row r="25" spans="2:18" s="17" customFormat="1" ht="6.95" customHeight="1" x14ac:dyDescent="0.25">
      <c r="B25" s="41"/>
      <c r="C25" s="42"/>
      <c r="D25" s="42"/>
      <c r="E25" s="42"/>
      <c r="F25" s="42"/>
      <c r="G25" s="42"/>
      <c r="H25" s="42"/>
      <c r="I25" s="42"/>
      <c r="J25" s="42"/>
      <c r="K25" s="42"/>
      <c r="L25" s="42"/>
      <c r="M25" s="42"/>
      <c r="N25" s="42"/>
      <c r="O25" s="42"/>
      <c r="P25" s="42"/>
      <c r="Q25" s="42"/>
      <c r="R25" s="43"/>
    </row>
    <row r="29" spans="2:18" s="17" customFormat="1" ht="6.95" customHeight="1" x14ac:dyDescent="0.25">
      <c r="B29" s="14"/>
      <c r="C29" s="15"/>
      <c r="D29" s="15"/>
      <c r="E29" s="15"/>
      <c r="F29" s="15"/>
      <c r="G29" s="15"/>
      <c r="H29" s="15"/>
      <c r="I29" s="15"/>
      <c r="J29" s="15"/>
      <c r="K29" s="15"/>
      <c r="L29" s="15"/>
      <c r="M29" s="15"/>
      <c r="N29" s="15"/>
      <c r="O29" s="15"/>
      <c r="P29" s="15"/>
      <c r="Q29" s="15"/>
      <c r="R29" s="16"/>
    </row>
    <row r="30" spans="2:18" s="17" customFormat="1" ht="36.950000000000003" customHeight="1" x14ac:dyDescent="0.25">
      <c r="B30" s="18"/>
      <c r="C30" s="686" t="s">
        <v>100</v>
      </c>
      <c r="D30" s="680"/>
      <c r="E30" s="680"/>
      <c r="F30" s="680"/>
      <c r="G30" s="680"/>
      <c r="H30" s="680"/>
      <c r="I30" s="680"/>
      <c r="J30" s="680"/>
      <c r="K30" s="680"/>
      <c r="L30" s="680"/>
      <c r="M30" s="680"/>
      <c r="N30" s="680"/>
      <c r="O30" s="680"/>
      <c r="P30" s="680"/>
      <c r="Q30" s="680"/>
      <c r="R30" s="19"/>
    </row>
    <row r="31" spans="2:18" s="17" customFormat="1" ht="6.95" customHeight="1" x14ac:dyDescent="0.25">
      <c r="B31" s="18"/>
      <c r="C31" s="20"/>
      <c r="D31" s="20"/>
      <c r="E31" s="20"/>
      <c r="F31" s="20"/>
      <c r="G31" s="20"/>
      <c r="H31" s="20"/>
      <c r="I31" s="20"/>
      <c r="J31" s="20"/>
      <c r="K31" s="20"/>
      <c r="L31" s="20"/>
      <c r="M31" s="20"/>
      <c r="N31" s="20"/>
      <c r="O31" s="20"/>
      <c r="P31" s="20"/>
      <c r="Q31" s="20"/>
      <c r="R31" s="19"/>
    </row>
    <row r="32" spans="2:18" s="17" customFormat="1" ht="30" customHeight="1" x14ac:dyDescent="0.25">
      <c r="B32" s="18"/>
      <c r="C32" s="21" t="s">
        <v>55</v>
      </c>
      <c r="D32" s="20"/>
      <c r="E32" s="20"/>
      <c r="F32" s="687" t="s">
        <v>56</v>
      </c>
      <c r="G32" s="680"/>
      <c r="H32" s="680"/>
      <c r="I32" s="680"/>
      <c r="J32" s="680"/>
      <c r="K32" s="680"/>
      <c r="L32" s="680"/>
      <c r="M32" s="680"/>
      <c r="N32" s="680"/>
      <c r="O32" s="680"/>
      <c r="P32" s="680"/>
      <c r="Q32" s="20"/>
      <c r="R32" s="19"/>
    </row>
    <row r="33" spans="2:64" ht="30" customHeight="1" x14ac:dyDescent="0.3">
      <c r="B33" s="22"/>
      <c r="C33" s="21" t="s">
        <v>57</v>
      </c>
      <c r="D33" s="23"/>
      <c r="E33" s="23"/>
      <c r="F33" s="687" t="s">
        <v>2706</v>
      </c>
      <c r="G33" s="688"/>
      <c r="H33" s="688"/>
      <c r="I33" s="688"/>
      <c r="J33" s="688"/>
      <c r="K33" s="688"/>
      <c r="L33" s="688"/>
      <c r="M33" s="688"/>
      <c r="N33" s="688"/>
      <c r="O33" s="688"/>
      <c r="P33" s="688"/>
      <c r="Q33" s="23"/>
      <c r="R33" s="24"/>
    </row>
    <row r="34" spans="2:64" s="17" customFormat="1" ht="36.950000000000003" customHeight="1" x14ac:dyDescent="0.25">
      <c r="B34" s="18"/>
      <c r="C34" s="26" t="s">
        <v>59</v>
      </c>
      <c r="D34" s="20"/>
      <c r="E34" s="20"/>
      <c r="F34" s="689" t="s">
        <v>2707</v>
      </c>
      <c r="G34" s="680"/>
      <c r="H34" s="680"/>
      <c r="I34" s="680"/>
      <c r="J34" s="680"/>
      <c r="K34" s="680"/>
      <c r="L34" s="680"/>
      <c r="M34" s="680"/>
      <c r="N34" s="680"/>
      <c r="O34" s="680"/>
      <c r="P34" s="680"/>
      <c r="Q34" s="20"/>
      <c r="R34" s="19"/>
    </row>
    <row r="35" spans="2:64" s="17" customFormat="1" ht="6.95" customHeight="1" x14ac:dyDescent="0.25">
      <c r="B35" s="18"/>
      <c r="C35" s="20"/>
      <c r="D35" s="20"/>
      <c r="E35" s="20"/>
      <c r="F35" s="20"/>
      <c r="G35" s="20"/>
      <c r="H35" s="20"/>
      <c r="I35" s="20"/>
      <c r="J35" s="20"/>
      <c r="K35" s="20"/>
      <c r="L35" s="20"/>
      <c r="M35" s="20"/>
      <c r="N35" s="20"/>
      <c r="O35" s="20"/>
      <c r="P35" s="20"/>
      <c r="Q35" s="20"/>
      <c r="R35" s="19"/>
    </row>
    <row r="36" spans="2:64" s="17" customFormat="1" ht="18" customHeight="1" x14ac:dyDescent="0.25">
      <c r="B36" s="18"/>
      <c r="C36" s="21" t="s">
        <v>61</v>
      </c>
      <c r="D36" s="20"/>
      <c r="E36" s="20"/>
      <c r="F36" s="27" t="s">
        <v>62</v>
      </c>
      <c r="G36" s="20"/>
      <c r="H36" s="20"/>
      <c r="I36" s="20"/>
      <c r="J36" s="20"/>
      <c r="K36" s="21" t="s">
        <v>63</v>
      </c>
      <c r="L36" s="20"/>
      <c r="M36" s="697">
        <v>42535</v>
      </c>
      <c r="N36" s="680"/>
      <c r="O36" s="680"/>
      <c r="P36" s="680"/>
      <c r="Q36" s="20"/>
      <c r="R36" s="19"/>
    </row>
    <row r="37" spans="2:64" s="17" customFormat="1" ht="6.95" customHeight="1" x14ac:dyDescent="0.25">
      <c r="B37" s="18"/>
      <c r="C37" s="20"/>
      <c r="D37" s="20"/>
      <c r="E37" s="20"/>
      <c r="F37" s="20"/>
      <c r="G37" s="20"/>
      <c r="H37" s="20"/>
      <c r="I37" s="20"/>
      <c r="J37" s="20"/>
      <c r="K37" s="20"/>
      <c r="L37" s="20"/>
      <c r="M37" s="20"/>
      <c r="N37" s="20"/>
      <c r="O37" s="20"/>
      <c r="P37" s="20"/>
      <c r="Q37" s="20"/>
      <c r="R37" s="19"/>
    </row>
    <row r="38" spans="2:64" s="17" customFormat="1" ht="15" x14ac:dyDescent="0.25">
      <c r="B38" s="18"/>
      <c r="C38" s="21" t="s">
        <v>64</v>
      </c>
      <c r="D38" s="20"/>
      <c r="E38" s="20"/>
      <c r="F38" s="27" t="s">
        <v>65</v>
      </c>
      <c r="G38" s="20"/>
      <c r="H38" s="20"/>
      <c r="I38" s="20"/>
      <c r="J38" s="20"/>
      <c r="K38" s="21" t="s">
        <v>66</v>
      </c>
      <c r="L38" s="20"/>
      <c r="M38" s="698" t="s">
        <v>67</v>
      </c>
      <c r="N38" s="680"/>
      <c r="O38" s="680"/>
      <c r="P38" s="680"/>
      <c r="Q38" s="680"/>
      <c r="R38" s="19"/>
    </row>
    <row r="39" spans="2:64" s="17" customFormat="1" ht="14.45" customHeight="1" x14ac:dyDescent="0.25">
      <c r="B39" s="18"/>
      <c r="C39" s="21" t="s">
        <v>68</v>
      </c>
      <c r="D39" s="20"/>
      <c r="E39" s="20"/>
      <c r="F39" s="27"/>
      <c r="G39" s="20"/>
      <c r="H39" s="20"/>
      <c r="I39" s="20"/>
      <c r="J39" s="20"/>
      <c r="K39" s="21" t="s">
        <v>69</v>
      </c>
      <c r="L39" s="20"/>
      <c r="M39" s="698" t="s">
        <v>70</v>
      </c>
      <c r="N39" s="680"/>
      <c r="O39" s="680"/>
      <c r="P39" s="680"/>
      <c r="Q39" s="680"/>
      <c r="R39" s="19"/>
    </row>
    <row r="40" spans="2:64" s="17" customFormat="1" ht="10.35" customHeight="1" x14ac:dyDescent="0.25">
      <c r="B40" s="18"/>
      <c r="C40" s="20"/>
      <c r="D40" s="20"/>
      <c r="E40" s="20"/>
      <c r="F40" s="20"/>
      <c r="G40" s="20"/>
      <c r="H40" s="20"/>
      <c r="I40" s="20"/>
      <c r="J40" s="20"/>
      <c r="K40" s="20"/>
      <c r="L40" s="20"/>
      <c r="M40" s="20"/>
      <c r="N40" s="20"/>
      <c r="O40" s="20"/>
      <c r="P40" s="20"/>
      <c r="Q40" s="20"/>
      <c r="R40" s="19"/>
    </row>
    <row r="41" spans="2:64" s="48" customFormat="1" ht="29.25" customHeight="1" x14ac:dyDescent="0.25">
      <c r="B41" s="44"/>
      <c r="C41" s="45" t="s">
        <v>101</v>
      </c>
      <c r="D41" s="46" t="s">
        <v>102</v>
      </c>
      <c r="E41" s="46" t="s">
        <v>103</v>
      </c>
      <c r="F41" s="690" t="s">
        <v>104</v>
      </c>
      <c r="G41" s="691"/>
      <c r="H41" s="691"/>
      <c r="I41" s="691"/>
      <c r="J41" s="46" t="s">
        <v>105</v>
      </c>
      <c r="K41" s="46" t="s">
        <v>106</v>
      </c>
      <c r="L41" s="692" t="s">
        <v>107</v>
      </c>
      <c r="M41" s="691"/>
      <c r="N41" s="690" t="s">
        <v>72</v>
      </c>
      <c r="O41" s="691"/>
      <c r="P41" s="691"/>
      <c r="Q41" s="693"/>
      <c r="R41" s="47"/>
      <c r="T41" s="49" t="s">
        <v>108</v>
      </c>
      <c r="U41" s="50" t="s">
        <v>109</v>
      </c>
      <c r="V41" s="50" t="s">
        <v>110</v>
      </c>
      <c r="W41" s="50" t="s">
        <v>111</v>
      </c>
      <c r="X41" s="50" t="s">
        <v>112</v>
      </c>
      <c r="Y41" s="50" t="s">
        <v>113</v>
      </c>
      <c r="Z41" s="50" t="s">
        <v>114</v>
      </c>
      <c r="AA41" s="51" t="s">
        <v>115</v>
      </c>
    </row>
    <row r="42" spans="2:64" s="17" customFormat="1" ht="29.25" customHeight="1" x14ac:dyDescent="0.35">
      <c r="B42" s="18"/>
      <c r="C42" s="52" t="s">
        <v>116</v>
      </c>
      <c r="D42" s="20"/>
      <c r="E42" s="20"/>
      <c r="F42" s="20"/>
      <c r="G42" s="20"/>
      <c r="H42" s="20"/>
      <c r="I42" s="20"/>
      <c r="J42" s="20"/>
      <c r="K42" s="20"/>
      <c r="L42" s="20"/>
      <c r="M42" s="20"/>
      <c r="N42" s="674">
        <f>BK42</f>
        <v>0</v>
      </c>
      <c r="O42" s="675"/>
      <c r="P42" s="675"/>
      <c r="Q42" s="675"/>
      <c r="R42" s="19"/>
      <c r="T42" s="53"/>
      <c r="U42" s="54"/>
      <c r="V42" s="54"/>
      <c r="W42" s="55">
        <f>W43+W72</f>
        <v>3.693638</v>
      </c>
      <c r="X42" s="54"/>
      <c r="Y42" s="55">
        <f>Y43+Y72</f>
        <v>0.128051</v>
      </c>
      <c r="Z42" s="54"/>
      <c r="AA42" s="56">
        <f>AA43+AA72</f>
        <v>1.04E-2</v>
      </c>
      <c r="AT42" s="30" t="s">
        <v>117</v>
      </c>
      <c r="AU42" s="30" t="s">
        <v>74</v>
      </c>
      <c r="BK42" s="57">
        <f>BK43+BK72</f>
        <v>0</v>
      </c>
    </row>
    <row r="43" spans="2:64" s="62" customFormat="1" ht="37.35" customHeight="1" x14ac:dyDescent="0.35">
      <c r="B43" s="58"/>
      <c r="C43" s="59"/>
      <c r="D43" s="60" t="s">
        <v>75</v>
      </c>
      <c r="E43" s="60"/>
      <c r="F43" s="60"/>
      <c r="G43" s="60"/>
      <c r="H43" s="60"/>
      <c r="I43" s="60"/>
      <c r="J43" s="60"/>
      <c r="K43" s="60"/>
      <c r="L43" s="60"/>
      <c r="M43" s="60"/>
      <c r="N43" s="668">
        <f>BK43</f>
        <v>0</v>
      </c>
      <c r="O43" s="669"/>
      <c r="P43" s="669"/>
      <c r="Q43" s="669"/>
      <c r="R43" s="61"/>
      <c r="T43" s="63"/>
      <c r="U43" s="59"/>
      <c r="V43" s="59"/>
      <c r="W43" s="64">
        <f>W44+W49+W58+W67+W70</f>
        <v>2.8606379999999998</v>
      </c>
      <c r="X43" s="59"/>
      <c r="Y43" s="64">
        <f>Y44+Y49+Y58+Y67+Y70</f>
        <v>0.128051</v>
      </c>
      <c r="Z43" s="59"/>
      <c r="AA43" s="65">
        <f>AA44+AA49+AA58+AA67+AA70</f>
        <v>0.01</v>
      </c>
      <c r="AR43" s="66" t="s">
        <v>118</v>
      </c>
      <c r="AT43" s="67" t="s">
        <v>117</v>
      </c>
      <c r="AU43" s="67" t="s">
        <v>119</v>
      </c>
      <c r="AY43" s="66" t="s">
        <v>120</v>
      </c>
      <c r="BK43" s="68">
        <f>BK44+BK49+BK58+BK67+BK70</f>
        <v>0</v>
      </c>
    </row>
    <row r="44" spans="2:64" s="62" customFormat="1" ht="19.899999999999999" customHeight="1" x14ac:dyDescent="0.3">
      <c r="B44" s="58"/>
      <c r="C44" s="59"/>
      <c r="D44" s="69" t="s">
        <v>78</v>
      </c>
      <c r="E44" s="69"/>
      <c r="F44" s="69"/>
      <c r="G44" s="69"/>
      <c r="H44" s="69"/>
      <c r="I44" s="69"/>
      <c r="J44" s="69"/>
      <c r="K44" s="69"/>
      <c r="L44" s="69"/>
      <c r="M44" s="69"/>
      <c r="N44" s="659">
        <f>BK44</f>
        <v>0</v>
      </c>
      <c r="O44" s="660"/>
      <c r="P44" s="660"/>
      <c r="Q44" s="660"/>
      <c r="R44" s="61"/>
      <c r="T44" s="63"/>
      <c r="U44" s="59"/>
      <c r="V44" s="59"/>
      <c r="W44" s="64">
        <f>SUM(W45:W48)</f>
        <v>0.46200000000000002</v>
      </c>
      <c r="X44" s="59"/>
      <c r="Y44" s="64">
        <f>SUM(Y45:Y48)</f>
        <v>9.6860000000000002E-2</v>
      </c>
      <c r="Z44" s="59"/>
      <c r="AA44" s="65">
        <f>SUM(AA45:AA48)</f>
        <v>0</v>
      </c>
      <c r="AR44" s="66" t="s">
        <v>118</v>
      </c>
      <c r="AT44" s="67" t="s">
        <v>117</v>
      </c>
      <c r="AU44" s="67" t="s">
        <v>118</v>
      </c>
      <c r="AY44" s="66" t="s">
        <v>120</v>
      </c>
      <c r="BK44" s="68">
        <f>SUM(BK45:BK48)</f>
        <v>0</v>
      </c>
    </row>
    <row r="45" spans="2:64" s="17" customFormat="1" ht="31.5" customHeight="1" x14ac:dyDescent="0.25">
      <c r="B45" s="70"/>
      <c r="C45" s="71" t="s">
        <v>118</v>
      </c>
      <c r="D45" s="71" t="s">
        <v>121</v>
      </c>
      <c r="E45" s="72" t="s">
        <v>2709</v>
      </c>
      <c r="F45" s="671" t="s">
        <v>2710</v>
      </c>
      <c r="G45" s="667"/>
      <c r="H45" s="667"/>
      <c r="I45" s="667"/>
      <c r="J45" s="73" t="s">
        <v>447</v>
      </c>
      <c r="K45" s="74">
        <v>2</v>
      </c>
      <c r="L45" s="666"/>
      <c r="M45" s="667"/>
      <c r="N45" s="666">
        <f>ROUND(L45*K45,2)</f>
        <v>0</v>
      </c>
      <c r="O45" s="667"/>
      <c r="P45" s="667"/>
      <c r="Q45" s="667"/>
      <c r="R45" s="75"/>
      <c r="T45" s="76" t="s">
        <v>125</v>
      </c>
      <c r="U45" s="77" t="s">
        <v>126</v>
      </c>
      <c r="V45" s="78">
        <v>0.23100000000000001</v>
      </c>
      <c r="W45" s="78">
        <f>V45*K45</f>
        <v>0.46200000000000002</v>
      </c>
      <c r="X45" s="78">
        <v>4.8430000000000001E-2</v>
      </c>
      <c r="Y45" s="78">
        <f>X45*K45</f>
        <v>9.6860000000000002E-2</v>
      </c>
      <c r="Z45" s="78">
        <v>0</v>
      </c>
      <c r="AA45" s="79">
        <f>Z45*K45</f>
        <v>0</v>
      </c>
      <c r="AR45" s="30" t="s">
        <v>127</v>
      </c>
      <c r="AT45" s="30" t="s">
        <v>121</v>
      </c>
      <c r="AU45" s="30" t="s">
        <v>128</v>
      </c>
      <c r="AY45" s="30" t="s">
        <v>120</v>
      </c>
      <c r="BE45" s="80">
        <f>IF(U45="základní",N45,0)</f>
        <v>0</v>
      </c>
      <c r="BF45" s="80">
        <f>IF(U45="snížená",N45,0)</f>
        <v>0</v>
      </c>
      <c r="BG45" s="80">
        <f>IF(U45="zákl. přenesená",N45,0)</f>
        <v>0</v>
      </c>
      <c r="BH45" s="80">
        <f>IF(U45="sníž. přenesená",N45,0)</f>
        <v>0</v>
      </c>
      <c r="BI45" s="80">
        <f>IF(U45="nulová",N45,0)</f>
        <v>0</v>
      </c>
      <c r="BJ45" s="30" t="s">
        <v>118</v>
      </c>
      <c r="BK45" s="80">
        <f>ROUND(L45*K45,2)</f>
        <v>0</v>
      </c>
      <c r="BL45" s="30" t="s">
        <v>127</v>
      </c>
    </row>
    <row r="46" spans="2:64" s="86" customFormat="1" ht="22.5" customHeight="1" x14ac:dyDescent="0.25">
      <c r="B46" s="81"/>
      <c r="C46" s="82"/>
      <c r="D46" s="82"/>
      <c r="E46" s="83" t="s">
        <v>125</v>
      </c>
      <c r="F46" s="661" t="s">
        <v>2711</v>
      </c>
      <c r="G46" s="662"/>
      <c r="H46" s="662"/>
      <c r="I46" s="662"/>
      <c r="J46" s="82"/>
      <c r="K46" s="84">
        <v>1</v>
      </c>
      <c r="L46" s="82"/>
      <c r="M46" s="82"/>
      <c r="N46" s="82"/>
      <c r="O46" s="82"/>
      <c r="P46" s="82"/>
      <c r="Q46" s="82"/>
      <c r="R46" s="85"/>
      <c r="T46" s="87"/>
      <c r="U46" s="82"/>
      <c r="V46" s="82"/>
      <c r="W46" s="82"/>
      <c r="X46" s="82"/>
      <c r="Y46" s="82"/>
      <c r="Z46" s="82"/>
      <c r="AA46" s="88"/>
      <c r="AT46" s="89" t="s">
        <v>130</v>
      </c>
      <c r="AU46" s="89" t="s">
        <v>128</v>
      </c>
      <c r="AV46" s="86" t="s">
        <v>128</v>
      </c>
      <c r="AW46" s="86" t="s">
        <v>131</v>
      </c>
      <c r="AX46" s="86" t="s">
        <v>119</v>
      </c>
      <c r="AY46" s="89" t="s">
        <v>120</v>
      </c>
    </row>
    <row r="47" spans="2:64" s="86" customFormat="1" ht="22.5" customHeight="1" x14ac:dyDescent="0.25">
      <c r="B47" s="81"/>
      <c r="C47" s="82"/>
      <c r="D47" s="82"/>
      <c r="E47" s="83" t="s">
        <v>125</v>
      </c>
      <c r="F47" s="663" t="s">
        <v>2712</v>
      </c>
      <c r="G47" s="662"/>
      <c r="H47" s="662"/>
      <c r="I47" s="662"/>
      <c r="J47" s="82"/>
      <c r="K47" s="84">
        <v>1</v>
      </c>
      <c r="L47" s="82"/>
      <c r="M47" s="82"/>
      <c r="N47" s="82"/>
      <c r="O47" s="82"/>
      <c r="P47" s="82"/>
      <c r="Q47" s="82"/>
      <c r="R47" s="85"/>
      <c r="T47" s="87"/>
      <c r="U47" s="82"/>
      <c r="V47" s="82"/>
      <c r="W47" s="82"/>
      <c r="X47" s="82"/>
      <c r="Y47" s="82"/>
      <c r="Z47" s="82"/>
      <c r="AA47" s="88"/>
      <c r="AT47" s="89" t="s">
        <v>130</v>
      </c>
      <c r="AU47" s="89" t="s">
        <v>128</v>
      </c>
      <c r="AV47" s="86" t="s">
        <v>128</v>
      </c>
      <c r="AW47" s="86" t="s">
        <v>131</v>
      </c>
      <c r="AX47" s="86" t="s">
        <v>119</v>
      </c>
      <c r="AY47" s="89" t="s">
        <v>120</v>
      </c>
    </row>
    <row r="48" spans="2:64" s="95" customFormat="1" ht="22.5" customHeight="1" x14ac:dyDescent="0.25">
      <c r="B48" s="90"/>
      <c r="C48" s="91"/>
      <c r="D48" s="91"/>
      <c r="E48" s="92" t="s">
        <v>125</v>
      </c>
      <c r="F48" s="664" t="s">
        <v>146</v>
      </c>
      <c r="G48" s="665"/>
      <c r="H48" s="665"/>
      <c r="I48" s="665"/>
      <c r="J48" s="91"/>
      <c r="K48" s="93">
        <v>2</v>
      </c>
      <c r="L48" s="91"/>
      <c r="M48" s="91"/>
      <c r="N48" s="91"/>
      <c r="O48" s="91"/>
      <c r="P48" s="91"/>
      <c r="Q48" s="91"/>
      <c r="R48" s="94"/>
      <c r="T48" s="96"/>
      <c r="U48" s="91"/>
      <c r="V48" s="91"/>
      <c r="W48" s="91"/>
      <c r="X48" s="91"/>
      <c r="Y48" s="91"/>
      <c r="Z48" s="91"/>
      <c r="AA48" s="97"/>
      <c r="AT48" s="98" t="s">
        <v>130</v>
      </c>
      <c r="AU48" s="98" t="s">
        <v>128</v>
      </c>
      <c r="AV48" s="95" t="s">
        <v>127</v>
      </c>
      <c r="AW48" s="95" t="s">
        <v>131</v>
      </c>
      <c r="AX48" s="95" t="s">
        <v>118</v>
      </c>
      <c r="AY48" s="98" t="s">
        <v>120</v>
      </c>
    </row>
    <row r="49" spans="2:64" s="62" customFormat="1" ht="29.85" customHeight="1" x14ac:dyDescent="0.3">
      <c r="B49" s="58"/>
      <c r="C49" s="59"/>
      <c r="D49" s="69" t="s">
        <v>82</v>
      </c>
      <c r="E49" s="69"/>
      <c r="F49" s="69"/>
      <c r="G49" s="69"/>
      <c r="H49" s="69"/>
      <c r="I49" s="69"/>
      <c r="J49" s="69"/>
      <c r="K49" s="69"/>
      <c r="L49" s="69"/>
      <c r="M49" s="69"/>
      <c r="N49" s="659">
        <f>BK49</f>
        <v>0</v>
      </c>
      <c r="O49" s="660"/>
      <c r="P49" s="660"/>
      <c r="Q49" s="660"/>
      <c r="R49" s="61"/>
      <c r="T49" s="63"/>
      <c r="U49" s="59"/>
      <c r="V49" s="59"/>
      <c r="W49" s="64">
        <f>SUM(W50:W57)</f>
        <v>1.2549999999999999</v>
      </c>
      <c r="X49" s="59"/>
      <c r="Y49" s="64">
        <f>SUM(Y50:Y57)</f>
        <v>3.0840000000000003E-2</v>
      </c>
      <c r="Z49" s="59"/>
      <c r="AA49" s="65">
        <f>SUM(AA50:AA57)</f>
        <v>0</v>
      </c>
      <c r="AR49" s="66" t="s">
        <v>118</v>
      </c>
      <c r="AT49" s="67" t="s">
        <v>117</v>
      </c>
      <c r="AU49" s="67" t="s">
        <v>118</v>
      </c>
      <c r="AY49" s="66" t="s">
        <v>120</v>
      </c>
      <c r="BK49" s="68">
        <f>SUM(BK50:BK57)</f>
        <v>0</v>
      </c>
    </row>
    <row r="50" spans="2:64" s="17" customFormat="1" ht="31.5" customHeight="1" x14ac:dyDescent="0.25">
      <c r="B50" s="70"/>
      <c r="C50" s="71" t="s">
        <v>128</v>
      </c>
      <c r="D50" s="71" t="s">
        <v>121</v>
      </c>
      <c r="E50" s="72" t="s">
        <v>2713</v>
      </c>
      <c r="F50" s="671" t="s">
        <v>2714</v>
      </c>
      <c r="G50" s="667"/>
      <c r="H50" s="667"/>
      <c r="I50" s="667"/>
      <c r="J50" s="73" t="s">
        <v>447</v>
      </c>
      <c r="K50" s="74">
        <v>1</v>
      </c>
      <c r="L50" s="666"/>
      <c r="M50" s="667"/>
      <c r="N50" s="666">
        <f>ROUND(L50*K50,2)</f>
        <v>0</v>
      </c>
      <c r="O50" s="667"/>
      <c r="P50" s="667"/>
      <c r="Q50" s="667"/>
      <c r="R50" s="75"/>
      <c r="T50" s="76" t="s">
        <v>125</v>
      </c>
      <c r="U50" s="77" t="s">
        <v>126</v>
      </c>
      <c r="V50" s="78">
        <v>0.32</v>
      </c>
      <c r="W50" s="78">
        <f>V50*K50</f>
        <v>0.32</v>
      </c>
      <c r="X50" s="78">
        <v>3.7000000000000002E-3</v>
      </c>
      <c r="Y50" s="78">
        <f>X50*K50</f>
        <v>3.7000000000000002E-3</v>
      </c>
      <c r="Z50" s="78">
        <v>0</v>
      </c>
      <c r="AA50" s="79">
        <f>Z50*K50</f>
        <v>0</v>
      </c>
      <c r="AR50" s="30" t="s">
        <v>127</v>
      </c>
      <c r="AT50" s="30" t="s">
        <v>121</v>
      </c>
      <c r="AU50" s="30" t="s">
        <v>128</v>
      </c>
      <c r="AY50" s="30" t="s">
        <v>120</v>
      </c>
      <c r="BE50" s="80">
        <f>IF(U50="základní",N50,0)</f>
        <v>0</v>
      </c>
      <c r="BF50" s="80">
        <f>IF(U50="snížená",N50,0)</f>
        <v>0</v>
      </c>
      <c r="BG50" s="80">
        <f>IF(U50="zákl. přenesená",N50,0)</f>
        <v>0</v>
      </c>
      <c r="BH50" s="80">
        <f>IF(U50="sníž. přenesená",N50,0)</f>
        <v>0</v>
      </c>
      <c r="BI50" s="80">
        <f>IF(U50="nulová",N50,0)</f>
        <v>0</v>
      </c>
      <c r="BJ50" s="30" t="s">
        <v>118</v>
      </c>
      <c r="BK50" s="80">
        <f>ROUND(L50*K50,2)</f>
        <v>0</v>
      </c>
      <c r="BL50" s="30" t="s">
        <v>127</v>
      </c>
    </row>
    <row r="51" spans="2:64" s="86" customFormat="1" ht="22.5" customHeight="1" x14ac:dyDescent="0.25">
      <c r="B51" s="81"/>
      <c r="C51" s="82"/>
      <c r="D51" s="82"/>
      <c r="E51" s="83" t="s">
        <v>125</v>
      </c>
      <c r="F51" s="661" t="s">
        <v>2715</v>
      </c>
      <c r="G51" s="662"/>
      <c r="H51" s="662"/>
      <c r="I51" s="662"/>
      <c r="J51" s="82"/>
      <c r="K51" s="84">
        <v>1</v>
      </c>
      <c r="L51" s="82"/>
      <c r="M51" s="82"/>
      <c r="N51" s="82"/>
      <c r="O51" s="82"/>
      <c r="P51" s="82"/>
      <c r="Q51" s="82"/>
      <c r="R51" s="85"/>
      <c r="T51" s="87"/>
      <c r="U51" s="82"/>
      <c r="V51" s="82"/>
      <c r="W51" s="82"/>
      <c r="X51" s="82"/>
      <c r="Y51" s="82"/>
      <c r="Z51" s="82"/>
      <c r="AA51" s="88"/>
      <c r="AT51" s="89" t="s">
        <v>130</v>
      </c>
      <c r="AU51" s="89" t="s">
        <v>128</v>
      </c>
      <c r="AV51" s="86" t="s">
        <v>128</v>
      </c>
      <c r="AW51" s="86" t="s">
        <v>131</v>
      </c>
      <c r="AX51" s="86" t="s">
        <v>118</v>
      </c>
      <c r="AY51" s="89" t="s">
        <v>120</v>
      </c>
    </row>
    <row r="52" spans="2:64" s="17" customFormat="1" ht="31.5" customHeight="1" x14ac:dyDescent="0.25">
      <c r="B52" s="70"/>
      <c r="C52" s="71" t="s">
        <v>136</v>
      </c>
      <c r="D52" s="71" t="s">
        <v>121</v>
      </c>
      <c r="E52" s="72" t="s">
        <v>1766</v>
      </c>
      <c r="F52" s="671" t="s">
        <v>1767</v>
      </c>
      <c r="G52" s="667"/>
      <c r="H52" s="667"/>
      <c r="I52" s="667"/>
      <c r="J52" s="73" t="s">
        <v>447</v>
      </c>
      <c r="K52" s="74">
        <v>1</v>
      </c>
      <c r="L52" s="666"/>
      <c r="M52" s="667"/>
      <c r="N52" s="666">
        <f>ROUND(L52*K52,2)</f>
        <v>0</v>
      </c>
      <c r="O52" s="667"/>
      <c r="P52" s="667"/>
      <c r="Q52" s="667"/>
      <c r="R52" s="75"/>
      <c r="T52" s="76" t="s">
        <v>125</v>
      </c>
      <c r="U52" s="77" t="s">
        <v>126</v>
      </c>
      <c r="V52" s="78">
        <v>0.253</v>
      </c>
      <c r="W52" s="78">
        <f>V52*K52</f>
        <v>0.253</v>
      </c>
      <c r="X52" s="78">
        <v>3.7599999999999999E-3</v>
      </c>
      <c r="Y52" s="78">
        <f>X52*K52</f>
        <v>3.7599999999999999E-3</v>
      </c>
      <c r="Z52" s="78">
        <v>0</v>
      </c>
      <c r="AA52" s="79">
        <f>Z52*K52</f>
        <v>0</v>
      </c>
      <c r="AR52" s="30" t="s">
        <v>127</v>
      </c>
      <c r="AT52" s="30" t="s">
        <v>121</v>
      </c>
      <c r="AU52" s="30" t="s">
        <v>128</v>
      </c>
      <c r="AY52" s="30" t="s">
        <v>120</v>
      </c>
      <c r="BE52" s="80">
        <f>IF(U52="základní",N52,0)</f>
        <v>0</v>
      </c>
      <c r="BF52" s="80">
        <f>IF(U52="snížená",N52,0)</f>
        <v>0</v>
      </c>
      <c r="BG52" s="80">
        <f>IF(U52="zákl. přenesená",N52,0)</f>
        <v>0</v>
      </c>
      <c r="BH52" s="80">
        <f>IF(U52="sníž. přenesená",N52,0)</f>
        <v>0</v>
      </c>
      <c r="BI52" s="80">
        <f>IF(U52="nulová",N52,0)</f>
        <v>0</v>
      </c>
      <c r="BJ52" s="30" t="s">
        <v>118</v>
      </c>
      <c r="BK52" s="80">
        <f>ROUND(L52*K52,2)</f>
        <v>0</v>
      </c>
      <c r="BL52" s="30" t="s">
        <v>127</v>
      </c>
    </row>
    <row r="53" spans="2:64" s="86" customFormat="1" ht="22.5" customHeight="1" x14ac:dyDescent="0.25">
      <c r="B53" s="81"/>
      <c r="C53" s="82"/>
      <c r="D53" s="82"/>
      <c r="E53" s="83" t="s">
        <v>125</v>
      </c>
      <c r="F53" s="661" t="s">
        <v>2716</v>
      </c>
      <c r="G53" s="662"/>
      <c r="H53" s="662"/>
      <c r="I53" s="662"/>
      <c r="J53" s="82"/>
      <c r="K53" s="84">
        <v>1</v>
      </c>
      <c r="L53" s="82"/>
      <c r="M53" s="82"/>
      <c r="N53" s="82"/>
      <c r="O53" s="82"/>
      <c r="P53" s="82"/>
      <c r="Q53" s="82"/>
      <c r="R53" s="85"/>
      <c r="T53" s="87"/>
      <c r="U53" s="82"/>
      <c r="V53" s="82"/>
      <c r="W53" s="82"/>
      <c r="X53" s="82"/>
      <c r="Y53" s="82"/>
      <c r="Z53" s="82"/>
      <c r="AA53" s="88"/>
      <c r="AT53" s="89" t="s">
        <v>130</v>
      </c>
      <c r="AU53" s="89" t="s">
        <v>128</v>
      </c>
      <c r="AV53" s="86" t="s">
        <v>128</v>
      </c>
      <c r="AW53" s="86" t="s">
        <v>131</v>
      </c>
      <c r="AX53" s="86" t="s">
        <v>118</v>
      </c>
      <c r="AY53" s="89" t="s">
        <v>120</v>
      </c>
    </row>
    <row r="54" spans="2:64" s="17" customFormat="1" ht="31.5" customHeight="1" x14ac:dyDescent="0.25">
      <c r="B54" s="70"/>
      <c r="C54" s="71" t="s">
        <v>127</v>
      </c>
      <c r="D54" s="71" t="s">
        <v>121</v>
      </c>
      <c r="E54" s="72" t="s">
        <v>645</v>
      </c>
      <c r="F54" s="671" t="s">
        <v>646</v>
      </c>
      <c r="G54" s="667"/>
      <c r="H54" s="667"/>
      <c r="I54" s="667"/>
      <c r="J54" s="73" t="s">
        <v>447</v>
      </c>
      <c r="K54" s="74">
        <v>1</v>
      </c>
      <c r="L54" s="666"/>
      <c r="M54" s="667"/>
      <c r="N54" s="666">
        <f>ROUND(L54*K54,2)</f>
        <v>0</v>
      </c>
      <c r="O54" s="667"/>
      <c r="P54" s="667"/>
      <c r="Q54" s="667"/>
      <c r="R54" s="75"/>
      <c r="T54" s="76" t="s">
        <v>125</v>
      </c>
      <c r="U54" s="77" t="s">
        <v>126</v>
      </c>
      <c r="V54" s="78">
        <v>0.45200000000000001</v>
      </c>
      <c r="W54" s="78">
        <f>V54*K54</f>
        <v>0.45200000000000001</v>
      </c>
      <c r="X54" s="78">
        <v>1.0200000000000001E-2</v>
      </c>
      <c r="Y54" s="78">
        <f>X54*K54</f>
        <v>1.0200000000000001E-2</v>
      </c>
      <c r="Z54" s="78">
        <v>0</v>
      </c>
      <c r="AA54" s="79">
        <f>Z54*K54</f>
        <v>0</v>
      </c>
      <c r="AR54" s="30" t="s">
        <v>127</v>
      </c>
      <c r="AT54" s="30" t="s">
        <v>121</v>
      </c>
      <c r="AU54" s="30" t="s">
        <v>128</v>
      </c>
      <c r="AY54" s="30" t="s">
        <v>120</v>
      </c>
      <c r="BE54" s="80">
        <f>IF(U54="základní",N54,0)</f>
        <v>0</v>
      </c>
      <c r="BF54" s="80">
        <f>IF(U54="snížená",N54,0)</f>
        <v>0</v>
      </c>
      <c r="BG54" s="80">
        <f>IF(U54="zákl. přenesená",N54,0)</f>
        <v>0</v>
      </c>
      <c r="BH54" s="80">
        <f>IF(U54="sníž. přenesená",N54,0)</f>
        <v>0</v>
      </c>
      <c r="BI54" s="80">
        <f>IF(U54="nulová",N54,0)</f>
        <v>0</v>
      </c>
      <c r="BJ54" s="30" t="s">
        <v>118</v>
      </c>
      <c r="BK54" s="80">
        <f>ROUND(L54*K54,2)</f>
        <v>0</v>
      </c>
      <c r="BL54" s="30" t="s">
        <v>127</v>
      </c>
    </row>
    <row r="55" spans="2:64" s="86" customFormat="1" ht="22.5" customHeight="1" x14ac:dyDescent="0.25">
      <c r="B55" s="81"/>
      <c r="C55" s="82"/>
      <c r="D55" s="82"/>
      <c r="E55" s="83" t="s">
        <v>125</v>
      </c>
      <c r="F55" s="661" t="s">
        <v>2716</v>
      </c>
      <c r="G55" s="662"/>
      <c r="H55" s="662"/>
      <c r="I55" s="662"/>
      <c r="J55" s="82"/>
      <c r="K55" s="84">
        <v>1</v>
      </c>
      <c r="L55" s="82"/>
      <c r="M55" s="82"/>
      <c r="N55" s="82"/>
      <c r="O55" s="82"/>
      <c r="P55" s="82"/>
      <c r="Q55" s="82"/>
      <c r="R55" s="85"/>
      <c r="T55" s="87"/>
      <c r="U55" s="82"/>
      <c r="V55" s="82"/>
      <c r="W55" s="82"/>
      <c r="X55" s="82"/>
      <c r="Y55" s="82"/>
      <c r="Z55" s="82"/>
      <c r="AA55" s="88"/>
      <c r="AT55" s="89" t="s">
        <v>130</v>
      </c>
      <c r="AU55" s="89" t="s">
        <v>128</v>
      </c>
      <c r="AV55" s="86" t="s">
        <v>128</v>
      </c>
      <c r="AW55" s="86" t="s">
        <v>131</v>
      </c>
      <c r="AX55" s="86" t="s">
        <v>118</v>
      </c>
      <c r="AY55" s="89" t="s">
        <v>120</v>
      </c>
    </row>
    <row r="56" spans="2:64" s="17" customFormat="1" ht="31.5" customHeight="1" x14ac:dyDescent="0.25">
      <c r="B56" s="70"/>
      <c r="C56" s="71" t="s">
        <v>143</v>
      </c>
      <c r="D56" s="71" t="s">
        <v>121</v>
      </c>
      <c r="E56" s="72" t="s">
        <v>2717</v>
      </c>
      <c r="F56" s="671" t="s">
        <v>2718</v>
      </c>
      <c r="G56" s="667"/>
      <c r="H56" s="667"/>
      <c r="I56" s="667"/>
      <c r="J56" s="73" t="s">
        <v>172</v>
      </c>
      <c r="K56" s="74">
        <v>0.5</v>
      </c>
      <c r="L56" s="666"/>
      <c r="M56" s="667"/>
      <c r="N56" s="666">
        <f>ROUND(L56*K56,2)</f>
        <v>0</v>
      </c>
      <c r="O56" s="667"/>
      <c r="P56" s="667"/>
      <c r="Q56" s="667"/>
      <c r="R56" s="75"/>
      <c r="T56" s="76" t="s">
        <v>125</v>
      </c>
      <c r="U56" s="77" t="s">
        <v>126</v>
      </c>
      <c r="V56" s="78">
        <v>0.46</v>
      </c>
      <c r="W56" s="78">
        <f>V56*K56</f>
        <v>0.23</v>
      </c>
      <c r="X56" s="78">
        <v>2.6360000000000001E-2</v>
      </c>
      <c r="Y56" s="78">
        <f>X56*K56</f>
        <v>1.3180000000000001E-2</v>
      </c>
      <c r="Z56" s="78">
        <v>0</v>
      </c>
      <c r="AA56" s="79">
        <f>Z56*K56</f>
        <v>0</v>
      </c>
      <c r="AR56" s="30" t="s">
        <v>127</v>
      </c>
      <c r="AT56" s="30" t="s">
        <v>121</v>
      </c>
      <c r="AU56" s="30" t="s">
        <v>128</v>
      </c>
      <c r="AY56" s="30" t="s">
        <v>120</v>
      </c>
      <c r="BE56" s="80">
        <f>IF(U56="základní",N56,0)</f>
        <v>0</v>
      </c>
      <c r="BF56" s="80">
        <f>IF(U56="snížená",N56,0)</f>
        <v>0</v>
      </c>
      <c r="BG56" s="80">
        <f>IF(U56="zákl. přenesená",N56,0)</f>
        <v>0</v>
      </c>
      <c r="BH56" s="80">
        <f>IF(U56="sníž. přenesená",N56,0)</f>
        <v>0</v>
      </c>
      <c r="BI56" s="80">
        <f>IF(U56="nulová",N56,0)</f>
        <v>0</v>
      </c>
      <c r="BJ56" s="30" t="s">
        <v>118</v>
      </c>
      <c r="BK56" s="80">
        <f>ROUND(L56*K56,2)</f>
        <v>0</v>
      </c>
      <c r="BL56" s="30" t="s">
        <v>127</v>
      </c>
    </row>
    <row r="57" spans="2:64" s="86" customFormat="1" ht="22.5" customHeight="1" x14ac:dyDescent="0.25">
      <c r="B57" s="81"/>
      <c r="C57" s="82"/>
      <c r="D57" s="82"/>
      <c r="E57" s="83" t="s">
        <v>125</v>
      </c>
      <c r="F57" s="661" t="s">
        <v>2719</v>
      </c>
      <c r="G57" s="662"/>
      <c r="H57" s="662"/>
      <c r="I57" s="662"/>
      <c r="J57" s="82"/>
      <c r="K57" s="84">
        <v>0.5</v>
      </c>
      <c r="L57" s="82"/>
      <c r="M57" s="82"/>
      <c r="N57" s="82"/>
      <c r="O57" s="82"/>
      <c r="P57" s="82"/>
      <c r="Q57" s="82"/>
      <c r="R57" s="85"/>
      <c r="T57" s="87"/>
      <c r="U57" s="82"/>
      <c r="V57" s="82"/>
      <c r="W57" s="82"/>
      <c r="X57" s="82"/>
      <c r="Y57" s="82"/>
      <c r="Z57" s="82"/>
      <c r="AA57" s="88"/>
      <c r="AT57" s="89" t="s">
        <v>130</v>
      </c>
      <c r="AU57" s="89" t="s">
        <v>128</v>
      </c>
      <c r="AV57" s="86" t="s">
        <v>128</v>
      </c>
      <c r="AW57" s="86" t="s">
        <v>131</v>
      </c>
      <c r="AX57" s="86" t="s">
        <v>118</v>
      </c>
      <c r="AY57" s="89" t="s">
        <v>120</v>
      </c>
    </row>
    <row r="58" spans="2:64" s="62" customFormat="1" ht="29.85" customHeight="1" x14ac:dyDescent="0.3">
      <c r="B58" s="58"/>
      <c r="C58" s="59"/>
      <c r="D58" s="69" t="s">
        <v>84</v>
      </c>
      <c r="E58" s="69"/>
      <c r="F58" s="69"/>
      <c r="G58" s="69"/>
      <c r="H58" s="69"/>
      <c r="I58" s="69"/>
      <c r="J58" s="69"/>
      <c r="K58" s="69"/>
      <c r="L58" s="69"/>
      <c r="M58" s="69"/>
      <c r="N58" s="659">
        <f>BK58</f>
        <v>0</v>
      </c>
      <c r="O58" s="660"/>
      <c r="P58" s="660"/>
      <c r="Q58" s="660"/>
      <c r="R58" s="61"/>
      <c r="T58" s="63"/>
      <c r="U58" s="59"/>
      <c r="V58" s="59"/>
      <c r="W58" s="64">
        <f>SUM(W59:W66)</f>
        <v>0.75377000000000005</v>
      </c>
      <c r="X58" s="59"/>
      <c r="Y58" s="64">
        <f>SUM(Y59:Y66)</f>
        <v>0</v>
      </c>
      <c r="Z58" s="59"/>
      <c r="AA58" s="65">
        <f>SUM(AA59:AA66)</f>
        <v>0.01</v>
      </c>
      <c r="AR58" s="66" t="s">
        <v>118</v>
      </c>
      <c r="AT58" s="67" t="s">
        <v>117</v>
      </c>
      <c r="AU58" s="67" t="s">
        <v>118</v>
      </c>
      <c r="AY58" s="66" t="s">
        <v>120</v>
      </c>
      <c r="BK58" s="68">
        <f>SUM(BK59:BK66)</f>
        <v>0</v>
      </c>
    </row>
    <row r="59" spans="2:64" s="17" customFormat="1" ht="31.5" customHeight="1" x14ac:dyDescent="0.25">
      <c r="B59" s="70"/>
      <c r="C59" s="71" t="s">
        <v>147</v>
      </c>
      <c r="D59" s="71" t="s">
        <v>121</v>
      </c>
      <c r="E59" s="72" t="s">
        <v>2720</v>
      </c>
      <c r="F59" s="671" t="s">
        <v>2721</v>
      </c>
      <c r="G59" s="667"/>
      <c r="H59" s="667"/>
      <c r="I59" s="667"/>
      <c r="J59" s="73" t="s">
        <v>447</v>
      </c>
      <c r="K59" s="74">
        <v>2</v>
      </c>
      <c r="L59" s="666"/>
      <c r="M59" s="667"/>
      <c r="N59" s="666">
        <f>ROUND(L59*K59,2)</f>
        <v>0</v>
      </c>
      <c r="O59" s="667"/>
      <c r="P59" s="667"/>
      <c r="Q59" s="667"/>
      <c r="R59" s="75"/>
      <c r="T59" s="76" t="s">
        <v>125</v>
      </c>
      <c r="U59" s="77" t="s">
        <v>126</v>
      </c>
      <c r="V59" s="78">
        <v>0.36299999999999999</v>
      </c>
      <c r="W59" s="78">
        <f>V59*K59</f>
        <v>0.72599999999999998</v>
      </c>
      <c r="X59" s="78">
        <v>0</v>
      </c>
      <c r="Y59" s="78">
        <f>X59*K59</f>
        <v>0</v>
      </c>
      <c r="Z59" s="78">
        <v>5.0000000000000001E-3</v>
      </c>
      <c r="AA59" s="79">
        <f>Z59*K59</f>
        <v>0.01</v>
      </c>
      <c r="AR59" s="30" t="s">
        <v>127</v>
      </c>
      <c r="AT59" s="30" t="s">
        <v>121</v>
      </c>
      <c r="AU59" s="30" t="s">
        <v>128</v>
      </c>
      <c r="AY59" s="30" t="s">
        <v>120</v>
      </c>
      <c r="BE59" s="80">
        <f>IF(U59="základní",N59,0)</f>
        <v>0</v>
      </c>
      <c r="BF59" s="80">
        <f>IF(U59="snížená",N59,0)</f>
        <v>0</v>
      </c>
      <c r="BG59" s="80">
        <f>IF(U59="zákl. přenesená",N59,0)</f>
        <v>0</v>
      </c>
      <c r="BH59" s="80">
        <f>IF(U59="sníž. přenesená",N59,0)</f>
        <v>0</v>
      </c>
      <c r="BI59" s="80">
        <f>IF(U59="nulová",N59,0)</f>
        <v>0</v>
      </c>
      <c r="BJ59" s="30" t="s">
        <v>118</v>
      </c>
      <c r="BK59" s="80">
        <f>ROUND(L59*K59,2)</f>
        <v>0</v>
      </c>
      <c r="BL59" s="30" t="s">
        <v>127</v>
      </c>
    </row>
    <row r="60" spans="2:64" s="86" customFormat="1" ht="31.5" customHeight="1" x14ac:dyDescent="0.25">
      <c r="B60" s="81"/>
      <c r="C60" s="82"/>
      <c r="D60" s="82"/>
      <c r="E60" s="83" t="s">
        <v>125</v>
      </c>
      <c r="F60" s="661" t="s">
        <v>2722</v>
      </c>
      <c r="G60" s="662"/>
      <c r="H60" s="662"/>
      <c r="I60" s="662"/>
      <c r="J60" s="82"/>
      <c r="K60" s="84">
        <v>2</v>
      </c>
      <c r="L60" s="82"/>
      <c r="M60" s="82"/>
      <c r="N60" s="82"/>
      <c r="O60" s="82"/>
      <c r="P60" s="82"/>
      <c r="Q60" s="82"/>
      <c r="R60" s="85"/>
      <c r="T60" s="87"/>
      <c r="U60" s="82"/>
      <c r="V60" s="82"/>
      <c r="W60" s="82"/>
      <c r="X60" s="82"/>
      <c r="Y60" s="82"/>
      <c r="Z60" s="82"/>
      <c r="AA60" s="88"/>
      <c r="AT60" s="89" t="s">
        <v>130</v>
      </c>
      <c r="AU60" s="89" t="s">
        <v>128</v>
      </c>
      <c r="AV60" s="86" t="s">
        <v>128</v>
      </c>
      <c r="AW60" s="86" t="s">
        <v>131</v>
      </c>
      <c r="AX60" s="86" t="s">
        <v>118</v>
      </c>
      <c r="AY60" s="89" t="s">
        <v>120</v>
      </c>
    </row>
    <row r="61" spans="2:64" s="17" customFormat="1" ht="31.5" customHeight="1" x14ac:dyDescent="0.25">
      <c r="B61" s="70"/>
      <c r="C61" s="71" t="s">
        <v>151</v>
      </c>
      <c r="D61" s="71" t="s">
        <v>121</v>
      </c>
      <c r="E61" s="72" t="s">
        <v>1715</v>
      </c>
      <c r="F61" s="671" t="s">
        <v>1716</v>
      </c>
      <c r="G61" s="667"/>
      <c r="H61" s="667"/>
      <c r="I61" s="667"/>
      <c r="J61" s="73" t="s">
        <v>191</v>
      </c>
      <c r="K61" s="74">
        <v>0.01</v>
      </c>
      <c r="L61" s="666"/>
      <c r="M61" s="667"/>
      <c r="N61" s="666">
        <f>ROUND(L61*K61,2)</f>
        <v>0</v>
      </c>
      <c r="O61" s="667"/>
      <c r="P61" s="667"/>
      <c r="Q61" s="667"/>
      <c r="R61" s="75"/>
      <c r="T61" s="76" t="s">
        <v>125</v>
      </c>
      <c r="U61" s="77" t="s">
        <v>126</v>
      </c>
      <c r="V61" s="78">
        <v>2.42</v>
      </c>
      <c r="W61" s="78">
        <f>V61*K61</f>
        <v>2.4199999999999999E-2</v>
      </c>
      <c r="X61" s="78">
        <v>0</v>
      </c>
      <c r="Y61" s="78">
        <f>X61*K61</f>
        <v>0</v>
      </c>
      <c r="Z61" s="78">
        <v>0</v>
      </c>
      <c r="AA61" s="79">
        <f>Z61*K61</f>
        <v>0</v>
      </c>
      <c r="AR61" s="30" t="s">
        <v>127</v>
      </c>
      <c r="AT61" s="30" t="s">
        <v>121</v>
      </c>
      <c r="AU61" s="30" t="s">
        <v>128</v>
      </c>
      <c r="AY61" s="30" t="s">
        <v>120</v>
      </c>
      <c r="BE61" s="80">
        <f>IF(U61="základní",N61,0)</f>
        <v>0</v>
      </c>
      <c r="BF61" s="80">
        <f>IF(U61="snížená",N61,0)</f>
        <v>0</v>
      </c>
      <c r="BG61" s="80">
        <f>IF(U61="zákl. přenesená",N61,0)</f>
        <v>0</v>
      </c>
      <c r="BH61" s="80">
        <f>IF(U61="sníž. přenesená",N61,0)</f>
        <v>0</v>
      </c>
      <c r="BI61" s="80">
        <f>IF(U61="nulová",N61,0)</f>
        <v>0</v>
      </c>
      <c r="BJ61" s="30" t="s">
        <v>118</v>
      </c>
      <c r="BK61" s="80">
        <f>ROUND(L61*K61,2)</f>
        <v>0</v>
      </c>
      <c r="BL61" s="30" t="s">
        <v>127</v>
      </c>
    </row>
    <row r="62" spans="2:64" s="17" customFormat="1" ht="31.5" customHeight="1" x14ac:dyDescent="0.25">
      <c r="B62" s="70"/>
      <c r="C62" s="71" t="s">
        <v>154</v>
      </c>
      <c r="D62" s="71" t="s">
        <v>121</v>
      </c>
      <c r="E62" s="72" t="s">
        <v>1045</v>
      </c>
      <c r="F62" s="671" t="s">
        <v>1046</v>
      </c>
      <c r="G62" s="667"/>
      <c r="H62" s="667"/>
      <c r="I62" s="667"/>
      <c r="J62" s="73" t="s">
        <v>191</v>
      </c>
      <c r="K62" s="74">
        <v>0.01</v>
      </c>
      <c r="L62" s="666"/>
      <c r="M62" s="667"/>
      <c r="N62" s="666">
        <f>ROUND(L62*K62,2)</f>
        <v>0</v>
      </c>
      <c r="O62" s="667"/>
      <c r="P62" s="667"/>
      <c r="Q62" s="667"/>
      <c r="R62" s="75"/>
      <c r="T62" s="76" t="s">
        <v>125</v>
      </c>
      <c r="U62" s="77" t="s">
        <v>126</v>
      </c>
      <c r="V62" s="78">
        <v>0.255</v>
      </c>
      <c r="W62" s="78">
        <f>V62*K62</f>
        <v>2.5500000000000002E-3</v>
      </c>
      <c r="X62" s="78">
        <v>0</v>
      </c>
      <c r="Y62" s="78">
        <f>X62*K62</f>
        <v>0</v>
      </c>
      <c r="Z62" s="78">
        <v>0</v>
      </c>
      <c r="AA62" s="79">
        <f>Z62*K62</f>
        <v>0</v>
      </c>
      <c r="AR62" s="30" t="s">
        <v>127</v>
      </c>
      <c r="AT62" s="30" t="s">
        <v>121</v>
      </c>
      <c r="AU62" s="30" t="s">
        <v>128</v>
      </c>
      <c r="AY62" s="30" t="s">
        <v>120</v>
      </c>
      <c r="BE62" s="80">
        <f>IF(U62="základní",N62,0)</f>
        <v>0</v>
      </c>
      <c r="BF62" s="80">
        <f>IF(U62="snížená",N62,0)</f>
        <v>0</v>
      </c>
      <c r="BG62" s="80">
        <f>IF(U62="zákl. přenesená",N62,0)</f>
        <v>0</v>
      </c>
      <c r="BH62" s="80">
        <f>IF(U62="sníž. přenesená",N62,0)</f>
        <v>0</v>
      </c>
      <c r="BI62" s="80">
        <f>IF(U62="nulová",N62,0)</f>
        <v>0</v>
      </c>
      <c r="BJ62" s="30" t="s">
        <v>118</v>
      </c>
      <c r="BK62" s="80">
        <f>ROUND(L62*K62,2)</f>
        <v>0</v>
      </c>
      <c r="BL62" s="30" t="s">
        <v>127</v>
      </c>
    </row>
    <row r="63" spans="2:64" s="17" customFormat="1" ht="31.5" customHeight="1" x14ac:dyDescent="0.25">
      <c r="B63" s="70"/>
      <c r="C63" s="71" t="s">
        <v>157</v>
      </c>
      <c r="D63" s="71" t="s">
        <v>121</v>
      </c>
      <c r="E63" s="72" t="s">
        <v>1060</v>
      </c>
      <c r="F63" s="671" t="s">
        <v>1061</v>
      </c>
      <c r="G63" s="667"/>
      <c r="H63" s="667"/>
      <c r="I63" s="667"/>
      <c r="J63" s="73" t="s">
        <v>191</v>
      </c>
      <c r="K63" s="74">
        <v>0.17</v>
      </c>
      <c r="L63" s="666"/>
      <c r="M63" s="667"/>
      <c r="N63" s="666">
        <f>ROUND(L63*K63,2)</f>
        <v>0</v>
      </c>
      <c r="O63" s="667"/>
      <c r="P63" s="667"/>
      <c r="Q63" s="667"/>
      <c r="R63" s="75"/>
      <c r="T63" s="76" t="s">
        <v>125</v>
      </c>
      <c r="U63" s="77" t="s">
        <v>126</v>
      </c>
      <c r="V63" s="78">
        <v>6.0000000000000001E-3</v>
      </c>
      <c r="W63" s="78">
        <f>V63*K63</f>
        <v>1.0200000000000001E-3</v>
      </c>
      <c r="X63" s="78">
        <v>0</v>
      </c>
      <c r="Y63" s="78">
        <f>X63*K63</f>
        <v>0</v>
      </c>
      <c r="Z63" s="78">
        <v>0</v>
      </c>
      <c r="AA63" s="79">
        <f>Z63*K63</f>
        <v>0</v>
      </c>
      <c r="AR63" s="30" t="s">
        <v>127</v>
      </c>
      <c r="AT63" s="30" t="s">
        <v>121</v>
      </c>
      <c r="AU63" s="30" t="s">
        <v>128</v>
      </c>
      <c r="AY63" s="30" t="s">
        <v>120</v>
      </c>
      <c r="BE63" s="80">
        <f>IF(U63="základní",N63,0)</f>
        <v>0</v>
      </c>
      <c r="BF63" s="80">
        <f>IF(U63="snížená",N63,0)</f>
        <v>0</v>
      </c>
      <c r="BG63" s="80">
        <f>IF(U63="zákl. přenesená",N63,0)</f>
        <v>0</v>
      </c>
      <c r="BH63" s="80">
        <f>IF(U63="sníž. přenesená",N63,0)</f>
        <v>0</v>
      </c>
      <c r="BI63" s="80">
        <f>IF(U63="nulová",N63,0)</f>
        <v>0</v>
      </c>
      <c r="BJ63" s="30" t="s">
        <v>118</v>
      </c>
      <c r="BK63" s="80">
        <f>ROUND(L63*K63,2)</f>
        <v>0</v>
      </c>
      <c r="BL63" s="30" t="s">
        <v>127</v>
      </c>
    </row>
    <row r="64" spans="2:64" s="86" customFormat="1" ht="22.5" customHeight="1" x14ac:dyDescent="0.25">
      <c r="B64" s="81"/>
      <c r="C64" s="82"/>
      <c r="D64" s="82"/>
      <c r="E64" s="83" t="s">
        <v>125</v>
      </c>
      <c r="F64" s="661" t="s">
        <v>2723</v>
      </c>
      <c r="G64" s="662"/>
      <c r="H64" s="662"/>
      <c r="I64" s="662"/>
      <c r="J64" s="82"/>
      <c r="K64" s="84">
        <v>0.17</v>
      </c>
      <c r="L64" s="82"/>
      <c r="M64" s="82"/>
      <c r="N64" s="82"/>
      <c r="O64" s="82"/>
      <c r="P64" s="82"/>
      <c r="Q64" s="82"/>
      <c r="R64" s="85"/>
      <c r="T64" s="87"/>
      <c r="U64" s="82"/>
      <c r="V64" s="82"/>
      <c r="W64" s="82"/>
      <c r="X64" s="82"/>
      <c r="Y64" s="82"/>
      <c r="Z64" s="82"/>
      <c r="AA64" s="88"/>
      <c r="AT64" s="89" t="s">
        <v>130</v>
      </c>
      <c r="AU64" s="89" t="s">
        <v>128</v>
      </c>
      <c r="AV64" s="86" t="s">
        <v>128</v>
      </c>
      <c r="AW64" s="86" t="s">
        <v>131</v>
      </c>
      <c r="AX64" s="86" t="s">
        <v>118</v>
      </c>
      <c r="AY64" s="89" t="s">
        <v>120</v>
      </c>
    </row>
    <row r="65" spans="2:64" s="17" customFormat="1" ht="31.5" customHeight="1" x14ac:dyDescent="0.25">
      <c r="B65" s="70"/>
      <c r="C65" s="71" t="s">
        <v>163</v>
      </c>
      <c r="D65" s="71" t="s">
        <v>121</v>
      </c>
      <c r="E65" s="72" t="s">
        <v>1065</v>
      </c>
      <c r="F65" s="671" t="s">
        <v>1066</v>
      </c>
      <c r="G65" s="667"/>
      <c r="H65" s="667"/>
      <c r="I65" s="667"/>
      <c r="J65" s="73" t="s">
        <v>191</v>
      </c>
      <c r="K65" s="74">
        <v>0.01</v>
      </c>
      <c r="L65" s="666"/>
      <c r="M65" s="667"/>
      <c r="N65" s="666">
        <f>ROUND(L65*K65,2)</f>
        <v>0</v>
      </c>
      <c r="O65" s="667"/>
      <c r="P65" s="667"/>
      <c r="Q65" s="667"/>
      <c r="R65" s="75"/>
      <c r="T65" s="76" t="s">
        <v>125</v>
      </c>
      <c r="U65" s="77" t="s">
        <v>126</v>
      </c>
      <c r="V65" s="78">
        <v>0</v>
      </c>
      <c r="W65" s="78">
        <f>V65*K65</f>
        <v>0</v>
      </c>
      <c r="X65" s="78">
        <v>0</v>
      </c>
      <c r="Y65" s="78">
        <f>X65*K65</f>
        <v>0</v>
      </c>
      <c r="Z65" s="78">
        <v>0</v>
      </c>
      <c r="AA65" s="79">
        <f>Z65*K65</f>
        <v>0</v>
      </c>
      <c r="AR65" s="30" t="s">
        <v>127</v>
      </c>
      <c r="AT65" s="30" t="s">
        <v>121</v>
      </c>
      <c r="AU65" s="30" t="s">
        <v>128</v>
      </c>
      <c r="AY65" s="30" t="s">
        <v>120</v>
      </c>
      <c r="BE65" s="80">
        <f>IF(U65="základní",N65,0)</f>
        <v>0</v>
      </c>
      <c r="BF65" s="80">
        <f>IF(U65="snížená",N65,0)</f>
        <v>0</v>
      </c>
      <c r="BG65" s="80">
        <f>IF(U65="zákl. přenesená",N65,0)</f>
        <v>0</v>
      </c>
      <c r="BH65" s="80">
        <f>IF(U65="sníž. přenesená",N65,0)</f>
        <v>0</v>
      </c>
      <c r="BI65" s="80">
        <f>IF(U65="nulová",N65,0)</f>
        <v>0</v>
      </c>
      <c r="BJ65" s="30" t="s">
        <v>118</v>
      </c>
      <c r="BK65" s="80">
        <f>ROUND(L65*K65,2)</f>
        <v>0</v>
      </c>
      <c r="BL65" s="30" t="s">
        <v>127</v>
      </c>
    </row>
    <row r="66" spans="2:64" s="86" customFormat="1" ht="22.5" customHeight="1" x14ac:dyDescent="0.25">
      <c r="B66" s="81"/>
      <c r="C66" s="82"/>
      <c r="D66" s="82"/>
      <c r="E66" s="83" t="s">
        <v>125</v>
      </c>
      <c r="F66" s="661" t="s">
        <v>2724</v>
      </c>
      <c r="G66" s="662"/>
      <c r="H66" s="662"/>
      <c r="I66" s="662"/>
      <c r="J66" s="82"/>
      <c r="K66" s="84">
        <v>0.01</v>
      </c>
      <c r="L66" s="82"/>
      <c r="M66" s="82"/>
      <c r="N66" s="82"/>
      <c r="O66" s="82"/>
      <c r="P66" s="82"/>
      <c r="Q66" s="82"/>
      <c r="R66" s="85"/>
      <c r="T66" s="87"/>
      <c r="U66" s="82"/>
      <c r="V66" s="82"/>
      <c r="W66" s="82"/>
      <c r="X66" s="82"/>
      <c r="Y66" s="82"/>
      <c r="Z66" s="82"/>
      <c r="AA66" s="88"/>
      <c r="AT66" s="89" t="s">
        <v>130</v>
      </c>
      <c r="AU66" s="89" t="s">
        <v>128</v>
      </c>
      <c r="AV66" s="86" t="s">
        <v>128</v>
      </c>
      <c r="AW66" s="86" t="s">
        <v>131</v>
      </c>
      <c r="AX66" s="86" t="s">
        <v>118</v>
      </c>
      <c r="AY66" s="89" t="s">
        <v>120</v>
      </c>
    </row>
    <row r="67" spans="2:64" s="62" customFormat="1" ht="29.85" customHeight="1" x14ac:dyDescent="0.3">
      <c r="B67" s="58"/>
      <c r="C67" s="59"/>
      <c r="D67" s="69" t="s">
        <v>2708</v>
      </c>
      <c r="E67" s="69"/>
      <c r="F67" s="69"/>
      <c r="G67" s="69"/>
      <c r="H67" s="69"/>
      <c r="I67" s="69"/>
      <c r="J67" s="69"/>
      <c r="K67" s="69"/>
      <c r="L67" s="69"/>
      <c r="M67" s="69"/>
      <c r="N67" s="659">
        <f>BK67</f>
        <v>0</v>
      </c>
      <c r="O67" s="660"/>
      <c r="P67" s="660"/>
      <c r="Q67" s="660"/>
      <c r="R67" s="61"/>
      <c r="T67" s="63"/>
      <c r="U67" s="59"/>
      <c r="V67" s="59"/>
      <c r="W67" s="64">
        <f>SUM(W68:W69)</f>
        <v>0.28350000000000003</v>
      </c>
      <c r="X67" s="59"/>
      <c r="Y67" s="64">
        <f>SUM(Y68:Y69)</f>
        <v>3.5099999999999997E-4</v>
      </c>
      <c r="Z67" s="59"/>
      <c r="AA67" s="65">
        <f>SUM(AA68:AA69)</f>
        <v>0</v>
      </c>
      <c r="AR67" s="66" t="s">
        <v>118</v>
      </c>
      <c r="AT67" s="67" t="s">
        <v>117</v>
      </c>
      <c r="AU67" s="67" t="s">
        <v>118</v>
      </c>
      <c r="AY67" s="66" t="s">
        <v>120</v>
      </c>
      <c r="BK67" s="68">
        <f>SUM(BK68:BK69)</f>
        <v>0</v>
      </c>
    </row>
    <row r="68" spans="2:64" s="17" customFormat="1" ht="44.25" customHeight="1" x14ac:dyDescent="0.25">
      <c r="B68" s="70"/>
      <c r="C68" s="71" t="s">
        <v>169</v>
      </c>
      <c r="D68" s="71" t="s">
        <v>121</v>
      </c>
      <c r="E68" s="72" t="s">
        <v>1092</v>
      </c>
      <c r="F68" s="671" t="s">
        <v>1093</v>
      </c>
      <c r="G68" s="667"/>
      <c r="H68" s="667"/>
      <c r="I68" s="667"/>
      <c r="J68" s="73" t="s">
        <v>172</v>
      </c>
      <c r="K68" s="74">
        <v>2.7</v>
      </c>
      <c r="L68" s="666"/>
      <c r="M68" s="667"/>
      <c r="N68" s="666">
        <f>ROUND(L68*K68,2)</f>
        <v>0</v>
      </c>
      <c r="O68" s="667"/>
      <c r="P68" s="667"/>
      <c r="Q68" s="667"/>
      <c r="R68" s="75"/>
      <c r="T68" s="76" t="s">
        <v>125</v>
      </c>
      <c r="U68" s="77" t="s">
        <v>126</v>
      </c>
      <c r="V68" s="78">
        <v>0.105</v>
      </c>
      <c r="W68" s="78">
        <f>V68*K68</f>
        <v>0.28350000000000003</v>
      </c>
      <c r="X68" s="78">
        <v>1.2999999999999999E-4</v>
      </c>
      <c r="Y68" s="78">
        <f>X68*K68</f>
        <v>3.5099999999999997E-4</v>
      </c>
      <c r="Z68" s="78">
        <v>0</v>
      </c>
      <c r="AA68" s="79">
        <f>Z68*K68</f>
        <v>0</v>
      </c>
      <c r="AR68" s="30" t="s">
        <v>127</v>
      </c>
      <c r="AT68" s="30" t="s">
        <v>121</v>
      </c>
      <c r="AU68" s="30" t="s">
        <v>128</v>
      </c>
      <c r="AY68" s="30" t="s">
        <v>120</v>
      </c>
      <c r="BE68" s="80">
        <f>IF(U68="základní",N68,0)</f>
        <v>0</v>
      </c>
      <c r="BF68" s="80">
        <f>IF(U68="snížená",N68,0)</f>
        <v>0</v>
      </c>
      <c r="BG68" s="80">
        <f>IF(U68="zákl. přenesená",N68,0)</f>
        <v>0</v>
      </c>
      <c r="BH68" s="80">
        <f>IF(U68="sníž. přenesená",N68,0)</f>
        <v>0</v>
      </c>
      <c r="BI68" s="80">
        <f>IF(U68="nulová",N68,0)</f>
        <v>0</v>
      </c>
      <c r="BJ68" s="30" t="s">
        <v>118</v>
      </c>
      <c r="BK68" s="80">
        <f>ROUND(L68*K68,2)</f>
        <v>0</v>
      </c>
      <c r="BL68" s="30" t="s">
        <v>127</v>
      </c>
    </row>
    <row r="69" spans="2:64" s="86" customFormat="1" ht="22.5" customHeight="1" x14ac:dyDescent="0.25">
      <c r="B69" s="81"/>
      <c r="C69" s="82"/>
      <c r="D69" s="82"/>
      <c r="E69" s="83" t="s">
        <v>125</v>
      </c>
      <c r="F69" s="661" t="s">
        <v>2725</v>
      </c>
      <c r="G69" s="662"/>
      <c r="H69" s="662"/>
      <c r="I69" s="662"/>
      <c r="J69" s="82"/>
      <c r="K69" s="84">
        <v>2.7</v>
      </c>
      <c r="L69" s="82"/>
      <c r="M69" s="82"/>
      <c r="N69" s="82"/>
      <c r="O69" s="82"/>
      <c r="P69" s="82"/>
      <c r="Q69" s="82"/>
      <c r="R69" s="85"/>
      <c r="T69" s="87"/>
      <c r="U69" s="82"/>
      <c r="V69" s="82"/>
      <c r="W69" s="82"/>
      <c r="X69" s="82"/>
      <c r="Y69" s="82"/>
      <c r="Z69" s="82"/>
      <c r="AA69" s="88"/>
      <c r="AT69" s="89" t="s">
        <v>130</v>
      </c>
      <c r="AU69" s="89" t="s">
        <v>128</v>
      </c>
      <c r="AV69" s="86" t="s">
        <v>128</v>
      </c>
      <c r="AW69" s="86" t="s">
        <v>131</v>
      </c>
      <c r="AX69" s="86" t="s">
        <v>118</v>
      </c>
      <c r="AY69" s="89" t="s">
        <v>120</v>
      </c>
    </row>
    <row r="70" spans="2:64" s="62" customFormat="1" ht="29.85" customHeight="1" x14ac:dyDescent="0.3">
      <c r="B70" s="58"/>
      <c r="C70" s="59"/>
      <c r="D70" s="69" t="s">
        <v>85</v>
      </c>
      <c r="E70" s="69"/>
      <c r="F70" s="69"/>
      <c r="G70" s="69"/>
      <c r="H70" s="69"/>
      <c r="I70" s="69"/>
      <c r="J70" s="69"/>
      <c r="K70" s="69"/>
      <c r="L70" s="69"/>
      <c r="M70" s="69"/>
      <c r="N70" s="659">
        <f>BK70</f>
        <v>0</v>
      </c>
      <c r="O70" s="660"/>
      <c r="P70" s="660"/>
      <c r="Q70" s="660"/>
      <c r="R70" s="61"/>
      <c r="T70" s="63"/>
      <c r="U70" s="59"/>
      <c r="V70" s="59"/>
      <c r="W70" s="64">
        <f>W71</f>
        <v>0.10636799999999999</v>
      </c>
      <c r="X70" s="59"/>
      <c r="Y70" s="64">
        <f>Y71</f>
        <v>0</v>
      </c>
      <c r="Z70" s="59"/>
      <c r="AA70" s="65">
        <f>AA71</f>
        <v>0</v>
      </c>
      <c r="AR70" s="66" t="s">
        <v>118</v>
      </c>
      <c r="AT70" s="67" t="s">
        <v>117</v>
      </c>
      <c r="AU70" s="67" t="s">
        <v>118</v>
      </c>
      <c r="AY70" s="66" t="s">
        <v>120</v>
      </c>
      <c r="BK70" s="68">
        <f>BK71</f>
        <v>0</v>
      </c>
    </row>
    <row r="71" spans="2:64" s="17" customFormat="1" ht="22.5" customHeight="1" x14ac:dyDescent="0.25">
      <c r="B71" s="70"/>
      <c r="C71" s="71" t="s">
        <v>175</v>
      </c>
      <c r="D71" s="71" t="s">
        <v>121</v>
      </c>
      <c r="E71" s="72" t="s">
        <v>1069</v>
      </c>
      <c r="F71" s="671" t="s">
        <v>1070</v>
      </c>
      <c r="G71" s="667"/>
      <c r="H71" s="667"/>
      <c r="I71" s="667"/>
      <c r="J71" s="73" t="s">
        <v>191</v>
      </c>
      <c r="K71" s="74">
        <v>0.128</v>
      </c>
      <c r="L71" s="666"/>
      <c r="M71" s="667"/>
      <c r="N71" s="666">
        <f>ROUND(L71*K71,2)</f>
        <v>0</v>
      </c>
      <c r="O71" s="667"/>
      <c r="P71" s="667"/>
      <c r="Q71" s="667"/>
      <c r="R71" s="75"/>
      <c r="T71" s="76" t="s">
        <v>125</v>
      </c>
      <c r="U71" s="77" t="s">
        <v>126</v>
      </c>
      <c r="V71" s="78">
        <v>0.83099999999999996</v>
      </c>
      <c r="W71" s="78">
        <f>V71*K71</f>
        <v>0.10636799999999999</v>
      </c>
      <c r="X71" s="78">
        <v>0</v>
      </c>
      <c r="Y71" s="78">
        <f>X71*K71</f>
        <v>0</v>
      </c>
      <c r="Z71" s="78">
        <v>0</v>
      </c>
      <c r="AA71" s="79">
        <f>Z71*K71</f>
        <v>0</v>
      </c>
      <c r="AR71" s="30" t="s">
        <v>127</v>
      </c>
      <c r="AT71" s="30" t="s">
        <v>121</v>
      </c>
      <c r="AU71" s="30" t="s">
        <v>128</v>
      </c>
      <c r="AY71" s="30" t="s">
        <v>120</v>
      </c>
      <c r="BE71" s="80">
        <f>IF(U71="základní",N71,0)</f>
        <v>0</v>
      </c>
      <c r="BF71" s="80">
        <f>IF(U71="snížená",N71,0)</f>
        <v>0</v>
      </c>
      <c r="BG71" s="80">
        <f>IF(U71="zákl. přenesená",N71,0)</f>
        <v>0</v>
      </c>
      <c r="BH71" s="80">
        <f>IF(U71="sníž. přenesená",N71,0)</f>
        <v>0</v>
      </c>
      <c r="BI71" s="80">
        <f>IF(U71="nulová",N71,0)</f>
        <v>0</v>
      </c>
      <c r="BJ71" s="30" t="s">
        <v>118</v>
      </c>
      <c r="BK71" s="80">
        <f>ROUND(L71*K71,2)</f>
        <v>0</v>
      </c>
      <c r="BL71" s="30" t="s">
        <v>127</v>
      </c>
    </row>
    <row r="72" spans="2:64" s="62" customFormat="1" ht="37.35" customHeight="1" x14ac:dyDescent="0.35">
      <c r="B72" s="58"/>
      <c r="C72" s="59"/>
      <c r="D72" s="60" t="s">
        <v>87</v>
      </c>
      <c r="E72" s="60"/>
      <c r="F72" s="60"/>
      <c r="G72" s="60"/>
      <c r="H72" s="60"/>
      <c r="I72" s="60"/>
      <c r="J72" s="60"/>
      <c r="K72" s="60"/>
      <c r="L72" s="60"/>
      <c r="M72" s="60"/>
      <c r="N72" s="701">
        <f>BK72</f>
        <v>0</v>
      </c>
      <c r="O72" s="702"/>
      <c r="P72" s="702"/>
      <c r="Q72" s="702"/>
      <c r="R72" s="61"/>
      <c r="T72" s="63"/>
      <c r="U72" s="59"/>
      <c r="V72" s="59"/>
      <c r="W72" s="64">
        <f>W73+W77</f>
        <v>0.83300000000000007</v>
      </c>
      <c r="X72" s="59"/>
      <c r="Y72" s="64">
        <f>Y73+Y77</f>
        <v>0</v>
      </c>
      <c r="Z72" s="59"/>
      <c r="AA72" s="65">
        <f>AA73+AA77</f>
        <v>4.0000000000000002E-4</v>
      </c>
      <c r="AR72" s="66" t="s">
        <v>128</v>
      </c>
      <c r="AT72" s="67" t="s">
        <v>117</v>
      </c>
      <c r="AU72" s="67" t="s">
        <v>119</v>
      </c>
      <c r="AY72" s="66" t="s">
        <v>120</v>
      </c>
      <c r="BK72" s="68">
        <f>BK73+BK77</f>
        <v>0</v>
      </c>
    </row>
    <row r="73" spans="2:64" s="62" customFormat="1" ht="19.899999999999999" customHeight="1" x14ac:dyDescent="0.3">
      <c r="B73" s="58"/>
      <c r="C73" s="59"/>
      <c r="D73" s="69" t="s">
        <v>89</v>
      </c>
      <c r="E73" s="69"/>
      <c r="F73" s="69"/>
      <c r="G73" s="69"/>
      <c r="H73" s="69"/>
      <c r="I73" s="69"/>
      <c r="J73" s="69"/>
      <c r="K73" s="69"/>
      <c r="L73" s="69"/>
      <c r="M73" s="69"/>
      <c r="N73" s="659">
        <f>BK73</f>
        <v>0</v>
      </c>
      <c r="O73" s="660"/>
      <c r="P73" s="660"/>
      <c r="Q73" s="660"/>
      <c r="R73" s="61"/>
      <c r="T73" s="63"/>
      <c r="U73" s="59"/>
      <c r="V73" s="59"/>
      <c r="W73" s="64">
        <f>SUM(W74:W76)</f>
        <v>5.1999999999999998E-2</v>
      </c>
      <c r="X73" s="59"/>
      <c r="Y73" s="64">
        <f>SUM(Y74:Y76)</f>
        <v>0</v>
      </c>
      <c r="Z73" s="59"/>
      <c r="AA73" s="65">
        <f>SUM(AA74:AA76)</f>
        <v>4.0000000000000002E-4</v>
      </c>
      <c r="AR73" s="66" t="s">
        <v>128</v>
      </c>
      <c r="AT73" s="67" t="s">
        <v>117</v>
      </c>
      <c r="AU73" s="67" t="s">
        <v>118</v>
      </c>
      <c r="AY73" s="66" t="s">
        <v>120</v>
      </c>
      <c r="BK73" s="68">
        <f>SUM(BK74:BK76)</f>
        <v>0</v>
      </c>
    </row>
    <row r="74" spans="2:64" s="17" customFormat="1" ht="57" customHeight="1" x14ac:dyDescent="0.25">
      <c r="B74" s="70"/>
      <c r="C74" s="71" t="s">
        <v>179</v>
      </c>
      <c r="D74" s="71" t="s">
        <v>121</v>
      </c>
      <c r="E74" s="72" t="s">
        <v>2726</v>
      </c>
      <c r="F74" s="671" t="s">
        <v>2727</v>
      </c>
      <c r="G74" s="667"/>
      <c r="H74" s="667"/>
      <c r="I74" s="667"/>
      <c r="J74" s="73" t="s">
        <v>3065</v>
      </c>
      <c r="K74" s="74">
        <v>1</v>
      </c>
      <c r="L74" s="666"/>
      <c r="M74" s="667"/>
      <c r="N74" s="666">
        <f>ROUND(L74*K74,2)</f>
        <v>0</v>
      </c>
      <c r="O74" s="667"/>
      <c r="P74" s="667"/>
      <c r="Q74" s="667"/>
      <c r="R74" s="75"/>
      <c r="T74" s="76" t="s">
        <v>125</v>
      </c>
      <c r="U74" s="77" t="s">
        <v>126</v>
      </c>
      <c r="V74" s="78">
        <v>5.1999999999999998E-2</v>
      </c>
      <c r="W74" s="78">
        <f>V74*K74</f>
        <v>5.1999999999999998E-2</v>
      </c>
      <c r="X74" s="78">
        <v>0</v>
      </c>
      <c r="Y74" s="78">
        <f>X74*K74</f>
        <v>0</v>
      </c>
      <c r="Z74" s="78">
        <v>4.0000000000000002E-4</v>
      </c>
      <c r="AA74" s="79">
        <f>Z74*K74</f>
        <v>4.0000000000000002E-4</v>
      </c>
      <c r="AR74" s="30" t="s">
        <v>194</v>
      </c>
      <c r="AT74" s="30" t="s">
        <v>121</v>
      </c>
      <c r="AU74" s="30" t="s">
        <v>128</v>
      </c>
      <c r="AY74" s="30" t="s">
        <v>120</v>
      </c>
      <c r="BE74" s="80">
        <f>IF(U74="základní",N74,0)</f>
        <v>0</v>
      </c>
      <c r="BF74" s="80">
        <f>IF(U74="snížená",N74,0)</f>
        <v>0</v>
      </c>
      <c r="BG74" s="80">
        <f>IF(U74="zákl. přenesená",N74,0)</f>
        <v>0</v>
      </c>
      <c r="BH74" s="80">
        <f>IF(U74="sníž. přenesená",N74,0)</f>
        <v>0</v>
      </c>
      <c r="BI74" s="80">
        <f>IF(U74="nulová",N74,0)</f>
        <v>0</v>
      </c>
      <c r="BJ74" s="30" t="s">
        <v>118</v>
      </c>
      <c r="BK74" s="80">
        <f>ROUND(L74*K74,2)</f>
        <v>0</v>
      </c>
      <c r="BL74" s="30" t="s">
        <v>194</v>
      </c>
    </row>
    <row r="75" spans="2:64" s="17" customFormat="1" ht="66" customHeight="1" x14ac:dyDescent="0.25">
      <c r="B75" s="18"/>
      <c r="C75" s="20"/>
      <c r="D75" s="20"/>
      <c r="E75" s="20"/>
      <c r="F75" s="679" t="s">
        <v>2728</v>
      </c>
      <c r="G75" s="680"/>
      <c r="H75" s="680"/>
      <c r="I75" s="680"/>
      <c r="J75" s="20"/>
      <c r="K75" s="20"/>
      <c r="L75" s="20"/>
      <c r="M75" s="20"/>
      <c r="N75" s="20"/>
      <c r="O75" s="20"/>
      <c r="P75" s="20"/>
      <c r="Q75" s="20"/>
      <c r="R75" s="19"/>
      <c r="T75" s="99"/>
      <c r="U75" s="20"/>
      <c r="V75" s="20"/>
      <c r="W75" s="20"/>
      <c r="X75" s="20"/>
      <c r="Y75" s="20"/>
      <c r="Z75" s="20"/>
      <c r="AA75" s="100"/>
      <c r="AT75" s="30" t="s">
        <v>193</v>
      </c>
      <c r="AU75" s="30" t="s">
        <v>128</v>
      </c>
    </row>
    <row r="76" spans="2:64" s="86" customFormat="1" ht="22.5" customHeight="1" x14ac:dyDescent="0.25">
      <c r="B76" s="81"/>
      <c r="C76" s="82"/>
      <c r="D76" s="82"/>
      <c r="E76" s="83" t="s">
        <v>125</v>
      </c>
      <c r="F76" s="663" t="s">
        <v>2729</v>
      </c>
      <c r="G76" s="662"/>
      <c r="H76" s="662"/>
      <c r="I76" s="662"/>
      <c r="J76" s="82"/>
      <c r="K76" s="84">
        <v>1</v>
      </c>
      <c r="L76" s="82"/>
      <c r="M76" s="82"/>
      <c r="N76" s="82"/>
      <c r="O76" s="82"/>
      <c r="P76" s="82"/>
      <c r="Q76" s="82"/>
      <c r="R76" s="85"/>
      <c r="T76" s="87"/>
      <c r="U76" s="82"/>
      <c r="V76" s="82"/>
      <c r="W76" s="82"/>
      <c r="X76" s="82"/>
      <c r="Y76" s="82"/>
      <c r="Z76" s="82"/>
      <c r="AA76" s="88"/>
      <c r="AT76" s="89" t="s">
        <v>130</v>
      </c>
      <c r="AU76" s="89" t="s">
        <v>128</v>
      </c>
      <c r="AV76" s="86" t="s">
        <v>128</v>
      </c>
      <c r="AW76" s="86" t="s">
        <v>131</v>
      </c>
      <c r="AX76" s="86" t="s">
        <v>118</v>
      </c>
      <c r="AY76" s="89" t="s">
        <v>120</v>
      </c>
    </row>
    <row r="77" spans="2:64" s="62" customFormat="1" ht="29.85" customHeight="1" x14ac:dyDescent="0.3">
      <c r="B77" s="58"/>
      <c r="C77" s="59"/>
      <c r="D77" s="69" t="s">
        <v>95</v>
      </c>
      <c r="E77" s="69"/>
      <c r="F77" s="69"/>
      <c r="G77" s="69"/>
      <c r="H77" s="69"/>
      <c r="I77" s="69"/>
      <c r="J77" s="69"/>
      <c r="K77" s="69"/>
      <c r="L77" s="69"/>
      <c r="M77" s="69"/>
      <c r="N77" s="659">
        <f>BK77</f>
        <v>0</v>
      </c>
      <c r="O77" s="660"/>
      <c r="P77" s="660"/>
      <c r="Q77" s="660"/>
      <c r="R77" s="61"/>
      <c r="T77" s="63"/>
      <c r="U77" s="59"/>
      <c r="V77" s="59"/>
      <c r="W77" s="64">
        <f>SUM(W78:W79)</f>
        <v>0.78100000000000003</v>
      </c>
      <c r="X77" s="59"/>
      <c r="Y77" s="64">
        <f>SUM(Y78:Y79)</f>
        <v>0</v>
      </c>
      <c r="Z77" s="59"/>
      <c r="AA77" s="65">
        <f>SUM(AA78:AA79)</f>
        <v>0</v>
      </c>
      <c r="AR77" s="66" t="s">
        <v>128</v>
      </c>
      <c r="AT77" s="67" t="s">
        <v>117</v>
      </c>
      <c r="AU77" s="67" t="s">
        <v>118</v>
      </c>
      <c r="AY77" s="66" t="s">
        <v>120</v>
      </c>
      <c r="BK77" s="68">
        <f>SUM(BK78:BK79)</f>
        <v>0</v>
      </c>
    </row>
    <row r="78" spans="2:64" s="17" customFormat="1" ht="31.5" customHeight="1" x14ac:dyDescent="0.25">
      <c r="B78" s="70"/>
      <c r="C78" s="71" t="s">
        <v>184</v>
      </c>
      <c r="D78" s="71" t="s">
        <v>121</v>
      </c>
      <c r="E78" s="72" t="s">
        <v>2730</v>
      </c>
      <c r="F78" s="671" t="s">
        <v>2731</v>
      </c>
      <c r="G78" s="667"/>
      <c r="H78" s="667"/>
      <c r="I78" s="667"/>
      <c r="J78" s="73" t="s">
        <v>325</v>
      </c>
      <c r="K78" s="74">
        <v>1</v>
      </c>
      <c r="L78" s="666"/>
      <c r="M78" s="667"/>
      <c r="N78" s="666">
        <f>ROUND(L78*K78,2)</f>
        <v>0</v>
      </c>
      <c r="O78" s="667"/>
      <c r="P78" s="667"/>
      <c r="Q78" s="667"/>
      <c r="R78" s="75"/>
      <c r="T78" s="76" t="s">
        <v>125</v>
      </c>
      <c r="U78" s="77" t="s">
        <v>126</v>
      </c>
      <c r="V78" s="78">
        <v>0.78100000000000003</v>
      </c>
      <c r="W78" s="78">
        <f>V78*K78</f>
        <v>0.78100000000000003</v>
      </c>
      <c r="X78" s="78">
        <v>0</v>
      </c>
      <c r="Y78" s="78">
        <f>X78*K78</f>
        <v>0</v>
      </c>
      <c r="Z78" s="78">
        <v>0</v>
      </c>
      <c r="AA78" s="79">
        <f>Z78*K78</f>
        <v>0</v>
      </c>
      <c r="AR78" s="30" t="s">
        <v>194</v>
      </c>
      <c r="AT78" s="30" t="s">
        <v>121</v>
      </c>
      <c r="AU78" s="30" t="s">
        <v>128</v>
      </c>
      <c r="AY78" s="30" t="s">
        <v>120</v>
      </c>
      <c r="BE78" s="80">
        <f>IF(U78="základní",N78,0)</f>
        <v>0</v>
      </c>
      <c r="BF78" s="80">
        <f>IF(U78="snížená",N78,0)</f>
        <v>0</v>
      </c>
      <c r="BG78" s="80">
        <f>IF(U78="zákl. přenesená",N78,0)</f>
        <v>0</v>
      </c>
      <c r="BH78" s="80">
        <f>IF(U78="sníž. přenesená",N78,0)</f>
        <v>0</v>
      </c>
      <c r="BI78" s="80">
        <f>IF(U78="nulová",N78,0)</f>
        <v>0</v>
      </c>
      <c r="BJ78" s="30" t="s">
        <v>118</v>
      </c>
      <c r="BK78" s="80">
        <f>ROUND(L78*K78,2)</f>
        <v>0</v>
      </c>
      <c r="BL78" s="30" t="s">
        <v>194</v>
      </c>
    </row>
    <row r="79" spans="2:64" s="86" customFormat="1" ht="22.5" customHeight="1" x14ac:dyDescent="0.25">
      <c r="B79" s="81"/>
      <c r="C79" s="82"/>
      <c r="D79" s="82"/>
      <c r="E79" s="83" t="s">
        <v>125</v>
      </c>
      <c r="F79" s="661" t="s">
        <v>118</v>
      </c>
      <c r="G79" s="662"/>
      <c r="H79" s="662"/>
      <c r="I79" s="662"/>
      <c r="J79" s="82"/>
      <c r="K79" s="84">
        <v>1</v>
      </c>
      <c r="L79" s="82"/>
      <c r="M79" s="82"/>
      <c r="N79" s="82"/>
      <c r="O79" s="82"/>
      <c r="P79" s="82"/>
      <c r="Q79" s="82"/>
      <c r="R79" s="85"/>
      <c r="T79" s="126"/>
      <c r="U79" s="127"/>
      <c r="V79" s="127"/>
      <c r="W79" s="127"/>
      <c r="X79" s="127"/>
      <c r="Y79" s="127"/>
      <c r="Z79" s="127"/>
      <c r="AA79" s="128"/>
      <c r="AT79" s="89" t="s">
        <v>130</v>
      </c>
      <c r="AU79" s="89" t="s">
        <v>128</v>
      </c>
      <c r="AV79" s="86" t="s">
        <v>128</v>
      </c>
      <c r="AW79" s="86" t="s">
        <v>131</v>
      </c>
      <c r="AX79" s="86" t="s">
        <v>118</v>
      </c>
      <c r="AY79" s="89" t="s">
        <v>120</v>
      </c>
    </row>
    <row r="80" spans="2:64" s="17" customFormat="1" ht="6.95" customHeight="1" x14ac:dyDescent="0.25">
      <c r="B80" s="41"/>
      <c r="C80" s="42"/>
      <c r="D80" s="42"/>
      <c r="E80" s="42"/>
      <c r="F80" s="42"/>
      <c r="G80" s="42"/>
      <c r="H80" s="42"/>
      <c r="I80" s="42"/>
      <c r="J80" s="42"/>
      <c r="K80" s="42"/>
      <c r="L80" s="42"/>
      <c r="M80" s="42"/>
      <c r="N80" s="42"/>
      <c r="O80" s="42"/>
      <c r="P80" s="42"/>
      <c r="Q80" s="42"/>
      <c r="R80" s="43"/>
    </row>
  </sheetData>
  <mergeCells count="95">
    <mergeCell ref="N17:Q17"/>
    <mergeCell ref="C2:Q2"/>
    <mergeCell ref="F4:P4"/>
    <mergeCell ref="F5:P5"/>
    <mergeCell ref="F6:P6"/>
    <mergeCell ref="M8:P8"/>
    <mergeCell ref="M10:Q10"/>
    <mergeCell ref="M11:Q11"/>
    <mergeCell ref="C13:G13"/>
    <mergeCell ref="N13:Q13"/>
    <mergeCell ref="N15:Q15"/>
    <mergeCell ref="N16:Q16"/>
    <mergeCell ref="M36:P36"/>
    <mergeCell ref="N18:Q18"/>
    <mergeCell ref="N19:Q19"/>
    <mergeCell ref="N20:Q20"/>
    <mergeCell ref="N21:Q21"/>
    <mergeCell ref="N22:Q22"/>
    <mergeCell ref="N23:Q23"/>
    <mergeCell ref="N24:Q24"/>
    <mergeCell ref="C30:Q30"/>
    <mergeCell ref="F32:P32"/>
    <mergeCell ref="F33:P33"/>
    <mergeCell ref="F34:P34"/>
    <mergeCell ref="F46:I46"/>
    <mergeCell ref="M38:Q38"/>
    <mergeCell ref="M39:Q39"/>
    <mergeCell ref="F41:I41"/>
    <mergeCell ref="L41:M41"/>
    <mergeCell ref="N41:Q41"/>
    <mergeCell ref="N42:Q42"/>
    <mergeCell ref="N43:Q43"/>
    <mergeCell ref="N44:Q44"/>
    <mergeCell ref="F45:I45"/>
    <mergeCell ref="L45:M45"/>
    <mergeCell ref="N45:Q45"/>
    <mergeCell ref="F47:I47"/>
    <mergeCell ref="F48:I48"/>
    <mergeCell ref="N49:Q49"/>
    <mergeCell ref="F50:I50"/>
    <mergeCell ref="L50:M50"/>
    <mergeCell ref="N50:Q50"/>
    <mergeCell ref="N58:Q58"/>
    <mergeCell ref="F51:I51"/>
    <mergeCell ref="F52:I52"/>
    <mergeCell ref="L52:M52"/>
    <mergeCell ref="N52:Q52"/>
    <mergeCell ref="F53:I53"/>
    <mergeCell ref="F54:I54"/>
    <mergeCell ref="L54:M54"/>
    <mergeCell ref="N54:Q54"/>
    <mergeCell ref="F55:I55"/>
    <mergeCell ref="F56:I56"/>
    <mergeCell ref="L56:M56"/>
    <mergeCell ref="N56:Q56"/>
    <mergeCell ref="F57:I57"/>
    <mergeCell ref="F59:I59"/>
    <mergeCell ref="L59:M59"/>
    <mergeCell ref="N59:Q59"/>
    <mergeCell ref="F60:I60"/>
    <mergeCell ref="F61:I61"/>
    <mergeCell ref="L61:M61"/>
    <mergeCell ref="N61:Q61"/>
    <mergeCell ref="F62:I62"/>
    <mergeCell ref="L62:M62"/>
    <mergeCell ref="N62:Q62"/>
    <mergeCell ref="F63:I63"/>
    <mergeCell ref="L63:M63"/>
    <mergeCell ref="N63:Q63"/>
    <mergeCell ref="F71:I71"/>
    <mergeCell ref="L71:M71"/>
    <mergeCell ref="N71:Q71"/>
    <mergeCell ref="F64:I64"/>
    <mergeCell ref="F65:I65"/>
    <mergeCell ref="L65:M65"/>
    <mergeCell ref="N65:Q65"/>
    <mergeCell ref="F66:I66"/>
    <mergeCell ref="N67:Q67"/>
    <mergeCell ref="F68:I68"/>
    <mergeCell ref="L68:M68"/>
    <mergeCell ref="N68:Q68"/>
    <mergeCell ref="F69:I69"/>
    <mergeCell ref="N70:Q70"/>
    <mergeCell ref="F79:I79"/>
    <mergeCell ref="N72:Q72"/>
    <mergeCell ref="N73:Q73"/>
    <mergeCell ref="F74:I74"/>
    <mergeCell ref="L74:M74"/>
    <mergeCell ref="N74:Q74"/>
    <mergeCell ref="F75:I75"/>
    <mergeCell ref="F76:I76"/>
    <mergeCell ref="N77:Q77"/>
    <mergeCell ref="F78:I78"/>
    <mergeCell ref="L78:M78"/>
    <mergeCell ref="N78:Q78"/>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BL104"/>
  <sheetViews>
    <sheetView showGridLines="0" zoomScale="85" zoomScaleNormal="85" workbookViewId="0">
      <pane ySplit="1" topLeftCell="A2" activePane="bottomLeft" state="frozen"/>
      <selection activeCell="K10" sqref="K10"/>
      <selection pane="bottomLeft" activeCell="S13" sqref="S13"/>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4" width="8" style="25" hidden="1"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1" spans="2:47" s="17" customFormat="1" ht="6.95" customHeight="1" x14ac:dyDescent="0.25">
      <c r="B1" s="14"/>
      <c r="C1" s="15"/>
      <c r="D1" s="15"/>
      <c r="E1" s="15"/>
      <c r="F1" s="15"/>
      <c r="G1" s="15"/>
      <c r="H1" s="15"/>
      <c r="I1" s="15"/>
      <c r="J1" s="15"/>
      <c r="K1" s="15"/>
      <c r="L1" s="15"/>
      <c r="M1" s="15"/>
      <c r="N1" s="15"/>
      <c r="O1" s="15"/>
      <c r="P1" s="15"/>
      <c r="Q1" s="15"/>
      <c r="R1" s="16"/>
    </row>
    <row r="2" spans="2:47" s="17" customFormat="1" ht="36.950000000000003" customHeight="1" x14ac:dyDescent="0.25">
      <c r="B2" s="18"/>
      <c r="C2" s="686" t="s">
        <v>54</v>
      </c>
      <c r="D2" s="680"/>
      <c r="E2" s="680"/>
      <c r="F2" s="680"/>
      <c r="G2" s="680"/>
      <c r="H2" s="680"/>
      <c r="I2" s="680"/>
      <c r="J2" s="680"/>
      <c r="K2" s="680"/>
      <c r="L2" s="680"/>
      <c r="M2" s="680"/>
      <c r="N2" s="680"/>
      <c r="O2" s="680"/>
      <c r="P2" s="680"/>
      <c r="Q2" s="680"/>
      <c r="R2" s="19"/>
    </row>
    <row r="3" spans="2:47" s="17" customFormat="1" ht="6.95" customHeight="1" x14ac:dyDescent="0.25">
      <c r="B3" s="18"/>
      <c r="C3" s="20"/>
      <c r="D3" s="20"/>
      <c r="E3" s="20"/>
      <c r="F3" s="20"/>
      <c r="G3" s="20"/>
      <c r="H3" s="20"/>
      <c r="I3" s="20"/>
      <c r="J3" s="20"/>
      <c r="K3" s="20"/>
      <c r="L3" s="20"/>
      <c r="M3" s="20"/>
      <c r="N3" s="20"/>
      <c r="O3" s="20"/>
      <c r="P3" s="20"/>
      <c r="Q3" s="20"/>
      <c r="R3" s="19"/>
    </row>
    <row r="4" spans="2:47" s="17" customFormat="1" ht="30" customHeight="1" x14ac:dyDescent="0.25">
      <c r="B4" s="18"/>
      <c r="C4" s="21" t="s">
        <v>55</v>
      </c>
      <c r="D4" s="20"/>
      <c r="E4" s="20"/>
      <c r="F4" s="687" t="s">
        <v>56</v>
      </c>
      <c r="G4" s="680"/>
      <c r="H4" s="680"/>
      <c r="I4" s="680"/>
      <c r="J4" s="680"/>
      <c r="K4" s="680"/>
      <c r="L4" s="680"/>
      <c r="M4" s="680"/>
      <c r="N4" s="680"/>
      <c r="O4" s="680"/>
      <c r="P4" s="680"/>
      <c r="Q4" s="20"/>
      <c r="R4" s="19"/>
    </row>
    <row r="5" spans="2:47" ht="30" customHeight="1" x14ac:dyDescent="0.3">
      <c r="B5" s="22"/>
      <c r="C5" s="21" t="s">
        <v>57</v>
      </c>
      <c r="D5" s="23"/>
      <c r="E5" s="23"/>
      <c r="F5" s="687" t="s">
        <v>2732</v>
      </c>
      <c r="G5" s="688"/>
      <c r="H5" s="688"/>
      <c r="I5" s="688"/>
      <c r="J5" s="688"/>
      <c r="K5" s="688"/>
      <c r="L5" s="688"/>
      <c r="M5" s="688"/>
      <c r="N5" s="688"/>
      <c r="O5" s="688"/>
      <c r="P5" s="688"/>
      <c r="Q5" s="23"/>
      <c r="R5" s="24"/>
    </row>
    <row r="6" spans="2:47" s="17" customFormat="1" ht="36.950000000000003" customHeight="1" x14ac:dyDescent="0.25">
      <c r="B6" s="18"/>
      <c r="C6" s="26" t="s">
        <v>59</v>
      </c>
      <c r="D6" s="20"/>
      <c r="E6" s="20"/>
      <c r="F6" s="703" t="s">
        <v>2733</v>
      </c>
      <c r="G6" s="680"/>
      <c r="H6" s="680"/>
      <c r="I6" s="680"/>
      <c r="J6" s="680"/>
      <c r="K6" s="680"/>
      <c r="L6" s="680"/>
      <c r="M6" s="680"/>
      <c r="N6" s="680"/>
      <c r="O6" s="680"/>
      <c r="P6" s="680"/>
      <c r="Q6" s="20"/>
      <c r="R6" s="19"/>
    </row>
    <row r="7" spans="2:47" s="17" customFormat="1" ht="6.95" customHeight="1" x14ac:dyDescent="0.25">
      <c r="B7" s="18"/>
      <c r="C7" s="20"/>
      <c r="D7" s="20"/>
      <c r="E7" s="20"/>
      <c r="F7" s="20"/>
      <c r="G7" s="20"/>
      <c r="H7" s="20"/>
      <c r="I7" s="20"/>
      <c r="J7" s="20"/>
      <c r="K7" s="20"/>
      <c r="L7" s="20"/>
      <c r="M7" s="20"/>
      <c r="N7" s="20"/>
      <c r="O7" s="20"/>
      <c r="P7" s="20"/>
      <c r="Q7" s="20"/>
      <c r="R7" s="19"/>
    </row>
    <row r="8" spans="2:47" s="17" customFormat="1" ht="18" customHeight="1" x14ac:dyDescent="0.25">
      <c r="B8" s="18"/>
      <c r="C8" s="21" t="s">
        <v>61</v>
      </c>
      <c r="D8" s="20"/>
      <c r="E8" s="20"/>
      <c r="F8" s="27" t="s">
        <v>62</v>
      </c>
      <c r="G8" s="20"/>
      <c r="H8" s="20"/>
      <c r="I8" s="20"/>
      <c r="J8" s="20"/>
      <c r="K8" s="21" t="s">
        <v>63</v>
      </c>
      <c r="L8" s="20"/>
      <c r="M8" s="697">
        <v>42535</v>
      </c>
      <c r="N8" s="680"/>
      <c r="O8" s="680"/>
      <c r="P8" s="680"/>
      <c r="Q8" s="20"/>
      <c r="R8" s="19"/>
    </row>
    <row r="9" spans="2:47" s="17" customFormat="1" ht="6.95" customHeight="1" x14ac:dyDescent="0.25">
      <c r="B9" s="18"/>
      <c r="C9" s="20"/>
      <c r="D9" s="20"/>
      <c r="E9" s="20"/>
      <c r="F9" s="20"/>
      <c r="G9" s="20"/>
      <c r="H9" s="20"/>
      <c r="I9" s="20"/>
      <c r="J9" s="20"/>
      <c r="K9" s="20"/>
      <c r="L9" s="20"/>
      <c r="M9" s="20"/>
      <c r="N9" s="20"/>
      <c r="O9" s="20"/>
      <c r="P9" s="20"/>
      <c r="Q9" s="20"/>
      <c r="R9" s="19"/>
    </row>
    <row r="10" spans="2:47" s="17" customFormat="1" ht="15" x14ac:dyDescent="0.25">
      <c r="B10" s="18"/>
      <c r="C10" s="21" t="s">
        <v>64</v>
      </c>
      <c r="D10" s="20"/>
      <c r="E10" s="20"/>
      <c r="F10" s="27" t="s">
        <v>65</v>
      </c>
      <c r="G10" s="20"/>
      <c r="H10" s="20"/>
      <c r="I10" s="20"/>
      <c r="J10" s="20"/>
      <c r="K10" s="21" t="s">
        <v>66</v>
      </c>
      <c r="L10" s="20"/>
      <c r="M10" s="698" t="s">
        <v>67</v>
      </c>
      <c r="N10" s="680"/>
      <c r="O10" s="680"/>
      <c r="P10" s="680"/>
      <c r="Q10" s="680"/>
      <c r="R10" s="19"/>
    </row>
    <row r="11" spans="2:47" s="17" customFormat="1" ht="14.45" customHeight="1" x14ac:dyDescent="0.25">
      <c r="B11" s="18"/>
      <c r="C11" s="21" t="s">
        <v>68</v>
      </c>
      <c r="D11" s="20"/>
      <c r="E11" s="20"/>
      <c r="F11" s="27"/>
      <c r="G11" s="20"/>
      <c r="H11" s="20"/>
      <c r="I11" s="20"/>
      <c r="J11" s="20"/>
      <c r="K11" s="21" t="s">
        <v>69</v>
      </c>
      <c r="L11" s="20"/>
      <c r="M11" s="698" t="s">
        <v>70</v>
      </c>
      <c r="N11" s="680"/>
      <c r="O11" s="680"/>
      <c r="P11" s="680"/>
      <c r="Q11" s="680"/>
      <c r="R11" s="19"/>
    </row>
    <row r="12" spans="2:47" s="17" customFormat="1" ht="10.35" customHeight="1" x14ac:dyDescent="0.25">
      <c r="B12" s="18"/>
      <c r="C12" s="20"/>
      <c r="D12" s="20"/>
      <c r="E12" s="20"/>
      <c r="F12" s="20"/>
      <c r="G12" s="20"/>
      <c r="H12" s="20"/>
      <c r="I12" s="20"/>
      <c r="J12" s="20"/>
      <c r="K12" s="20"/>
      <c r="L12" s="20"/>
      <c r="M12" s="20"/>
      <c r="N12" s="20"/>
      <c r="O12" s="20"/>
      <c r="P12" s="20"/>
      <c r="Q12" s="20"/>
      <c r="R12" s="19"/>
    </row>
    <row r="13" spans="2:47" s="17" customFormat="1" ht="29.25" customHeight="1" x14ac:dyDescent="0.25">
      <c r="B13" s="18"/>
      <c r="C13" s="694" t="s">
        <v>71</v>
      </c>
      <c r="D13" s="695"/>
      <c r="E13" s="695"/>
      <c r="F13" s="695"/>
      <c r="G13" s="695"/>
      <c r="H13" s="28"/>
      <c r="I13" s="28"/>
      <c r="J13" s="28"/>
      <c r="K13" s="28"/>
      <c r="L13" s="28"/>
      <c r="M13" s="28"/>
      <c r="N13" s="694" t="s">
        <v>72</v>
      </c>
      <c r="O13" s="680"/>
      <c r="P13" s="680"/>
      <c r="Q13" s="680"/>
      <c r="R13" s="19"/>
    </row>
    <row r="14" spans="2:47" s="17" customFormat="1" ht="10.35" customHeight="1" x14ac:dyDescent="0.25">
      <c r="B14" s="18"/>
      <c r="C14" s="20"/>
      <c r="D14" s="20"/>
      <c r="E14" s="20"/>
      <c r="F14" s="20"/>
      <c r="G14" s="20"/>
      <c r="H14" s="20"/>
      <c r="I14" s="20"/>
      <c r="J14" s="20"/>
      <c r="K14" s="20"/>
      <c r="L14" s="20"/>
      <c r="M14" s="20"/>
      <c r="N14" s="20"/>
      <c r="O14" s="20"/>
      <c r="P14" s="20"/>
      <c r="Q14" s="20"/>
      <c r="R14" s="19"/>
    </row>
    <row r="15" spans="2:47" s="17" customFormat="1" ht="29.25" customHeight="1" x14ac:dyDescent="0.25">
      <c r="B15" s="18"/>
      <c r="C15" s="29" t="s">
        <v>73</v>
      </c>
      <c r="D15" s="20"/>
      <c r="E15" s="20"/>
      <c r="F15" s="20"/>
      <c r="G15" s="20"/>
      <c r="H15" s="20"/>
      <c r="I15" s="20"/>
      <c r="J15" s="20"/>
      <c r="K15" s="20"/>
      <c r="L15" s="20"/>
      <c r="M15" s="20"/>
      <c r="N15" s="696">
        <f>N46</f>
        <v>0</v>
      </c>
      <c r="O15" s="680"/>
      <c r="P15" s="680"/>
      <c r="Q15" s="680"/>
      <c r="R15" s="19"/>
      <c r="AC15" s="80">
        <f>N15</f>
        <v>0</v>
      </c>
      <c r="AU15" s="30" t="s">
        <v>74</v>
      </c>
    </row>
    <row r="16" spans="2:47" s="35" customFormat="1" ht="24.95" customHeight="1" x14ac:dyDescent="0.25">
      <c r="B16" s="31"/>
      <c r="C16" s="32"/>
      <c r="D16" s="33" t="s">
        <v>75</v>
      </c>
      <c r="E16" s="32"/>
      <c r="F16" s="32"/>
      <c r="G16" s="32"/>
      <c r="H16" s="32"/>
      <c r="I16" s="32"/>
      <c r="J16" s="32"/>
      <c r="K16" s="32"/>
      <c r="L16" s="32"/>
      <c r="M16" s="32"/>
      <c r="N16" s="669">
        <f>N47</f>
        <v>0</v>
      </c>
      <c r="O16" s="685"/>
      <c r="P16" s="685"/>
      <c r="Q16" s="685"/>
      <c r="R16" s="34"/>
    </row>
    <row r="17" spans="2:18" s="40" customFormat="1" ht="19.899999999999999" customHeight="1" x14ac:dyDescent="0.25">
      <c r="B17" s="36"/>
      <c r="C17" s="37"/>
      <c r="D17" s="38" t="s">
        <v>78</v>
      </c>
      <c r="E17" s="37"/>
      <c r="F17" s="37"/>
      <c r="G17" s="37"/>
      <c r="H17" s="37"/>
      <c r="I17" s="37"/>
      <c r="J17" s="37"/>
      <c r="K17" s="37"/>
      <c r="L17" s="37"/>
      <c r="M17" s="37"/>
      <c r="N17" s="683">
        <f>N48</f>
        <v>0</v>
      </c>
      <c r="O17" s="684"/>
      <c r="P17" s="684"/>
      <c r="Q17" s="684"/>
      <c r="R17" s="39"/>
    </row>
    <row r="18" spans="2:18" s="40" customFormat="1" ht="19.899999999999999" customHeight="1" x14ac:dyDescent="0.25">
      <c r="B18" s="36"/>
      <c r="C18" s="37"/>
      <c r="D18" s="38" t="s">
        <v>82</v>
      </c>
      <c r="E18" s="37"/>
      <c r="F18" s="37"/>
      <c r="G18" s="37"/>
      <c r="H18" s="37"/>
      <c r="I18" s="37"/>
      <c r="J18" s="37"/>
      <c r="K18" s="37"/>
      <c r="L18" s="37"/>
      <c r="M18" s="37"/>
      <c r="N18" s="683">
        <f>N53</f>
        <v>0</v>
      </c>
      <c r="O18" s="684"/>
      <c r="P18" s="684"/>
      <c r="Q18" s="684"/>
      <c r="R18" s="39"/>
    </row>
    <row r="19" spans="2:18" s="40" customFormat="1" ht="19.899999999999999" customHeight="1" x14ac:dyDescent="0.25">
      <c r="B19" s="36"/>
      <c r="C19" s="37"/>
      <c r="D19" s="38" t="s">
        <v>83</v>
      </c>
      <c r="E19" s="37"/>
      <c r="F19" s="37"/>
      <c r="G19" s="37"/>
      <c r="H19" s="37"/>
      <c r="I19" s="37"/>
      <c r="J19" s="37"/>
      <c r="K19" s="37"/>
      <c r="L19" s="37"/>
      <c r="M19" s="37"/>
      <c r="N19" s="683">
        <f>N56</f>
        <v>0</v>
      </c>
      <c r="O19" s="684"/>
      <c r="P19" s="684"/>
      <c r="Q19" s="684"/>
      <c r="R19" s="39"/>
    </row>
    <row r="20" spans="2:18" s="40" customFormat="1" ht="19.899999999999999" customHeight="1" x14ac:dyDescent="0.25">
      <c r="B20" s="36"/>
      <c r="C20" s="37"/>
      <c r="D20" s="38" t="s">
        <v>2708</v>
      </c>
      <c r="E20" s="37"/>
      <c r="F20" s="37"/>
      <c r="G20" s="37"/>
      <c r="H20" s="37"/>
      <c r="I20" s="37"/>
      <c r="J20" s="37"/>
      <c r="K20" s="37"/>
      <c r="L20" s="37"/>
      <c r="M20" s="37"/>
      <c r="N20" s="683">
        <f>N59</f>
        <v>0</v>
      </c>
      <c r="O20" s="684"/>
      <c r="P20" s="684"/>
      <c r="Q20" s="684"/>
      <c r="R20" s="39"/>
    </row>
    <row r="21" spans="2:18" s="40" customFormat="1" ht="19.899999999999999" customHeight="1" x14ac:dyDescent="0.25">
      <c r="B21" s="36"/>
      <c r="C21" s="37"/>
      <c r="D21" s="38" t="s">
        <v>84</v>
      </c>
      <c r="E21" s="37"/>
      <c r="F21" s="37"/>
      <c r="G21" s="37"/>
      <c r="H21" s="37"/>
      <c r="I21" s="37"/>
      <c r="J21" s="37"/>
      <c r="K21" s="37"/>
      <c r="L21" s="37"/>
      <c r="M21" s="37"/>
      <c r="N21" s="683">
        <f>N62</f>
        <v>0</v>
      </c>
      <c r="O21" s="684"/>
      <c r="P21" s="684"/>
      <c r="Q21" s="684"/>
      <c r="R21" s="39"/>
    </row>
    <row r="22" spans="2:18" s="40" customFormat="1" ht="19.899999999999999" customHeight="1" x14ac:dyDescent="0.25">
      <c r="B22" s="36"/>
      <c r="C22" s="37"/>
      <c r="D22" s="38" t="s">
        <v>85</v>
      </c>
      <c r="E22" s="37"/>
      <c r="F22" s="37"/>
      <c r="G22" s="37"/>
      <c r="H22" s="37"/>
      <c r="I22" s="37"/>
      <c r="J22" s="37"/>
      <c r="K22" s="37"/>
      <c r="L22" s="37"/>
      <c r="M22" s="37"/>
      <c r="N22" s="683">
        <f>N69</f>
        <v>0</v>
      </c>
      <c r="O22" s="684"/>
      <c r="P22" s="684"/>
      <c r="Q22" s="684"/>
      <c r="R22" s="39"/>
    </row>
    <row r="23" spans="2:18" s="35" customFormat="1" ht="24.95" customHeight="1" x14ac:dyDescent="0.25">
      <c r="B23" s="31"/>
      <c r="C23" s="32"/>
      <c r="D23" s="33" t="s">
        <v>87</v>
      </c>
      <c r="E23" s="32"/>
      <c r="F23" s="32"/>
      <c r="G23" s="32"/>
      <c r="H23" s="32"/>
      <c r="I23" s="32"/>
      <c r="J23" s="32"/>
      <c r="K23" s="32"/>
      <c r="L23" s="32"/>
      <c r="M23" s="32"/>
      <c r="N23" s="669">
        <f>N71</f>
        <v>0</v>
      </c>
      <c r="O23" s="685"/>
      <c r="P23" s="685"/>
      <c r="Q23" s="685"/>
      <c r="R23" s="34"/>
    </row>
    <row r="24" spans="2:18" s="40" customFormat="1" ht="19.899999999999999" customHeight="1" x14ac:dyDescent="0.25">
      <c r="B24" s="36"/>
      <c r="C24" s="37"/>
      <c r="D24" s="38" t="s">
        <v>89</v>
      </c>
      <c r="E24" s="37"/>
      <c r="F24" s="37"/>
      <c r="G24" s="37"/>
      <c r="H24" s="37"/>
      <c r="I24" s="37"/>
      <c r="J24" s="37"/>
      <c r="K24" s="37"/>
      <c r="L24" s="37"/>
      <c r="M24" s="37"/>
      <c r="N24" s="683">
        <f>N72</f>
        <v>0</v>
      </c>
      <c r="O24" s="684"/>
      <c r="P24" s="684"/>
      <c r="Q24" s="684"/>
      <c r="R24" s="39"/>
    </row>
    <row r="25" spans="2:18" s="40" customFormat="1" ht="19.899999999999999" customHeight="1" x14ac:dyDescent="0.25">
      <c r="B25" s="36"/>
      <c r="C25" s="37"/>
      <c r="D25" s="38" t="s">
        <v>90</v>
      </c>
      <c r="E25" s="37"/>
      <c r="F25" s="37"/>
      <c r="G25" s="37"/>
      <c r="H25" s="37"/>
      <c r="I25" s="37"/>
      <c r="J25" s="37"/>
      <c r="K25" s="37"/>
      <c r="L25" s="37"/>
      <c r="M25" s="37"/>
      <c r="N25" s="683">
        <f>N76</f>
        <v>0</v>
      </c>
      <c r="O25" s="684"/>
      <c r="P25" s="684"/>
      <c r="Q25" s="684"/>
      <c r="R25" s="39"/>
    </row>
    <row r="26" spans="2:18" s="40" customFormat="1" ht="19.899999999999999" customHeight="1" x14ac:dyDescent="0.25">
      <c r="B26" s="36"/>
      <c r="C26" s="37"/>
      <c r="D26" s="38" t="s">
        <v>2734</v>
      </c>
      <c r="E26" s="37"/>
      <c r="F26" s="37"/>
      <c r="G26" s="37"/>
      <c r="H26" s="37"/>
      <c r="I26" s="37"/>
      <c r="J26" s="37"/>
      <c r="K26" s="37"/>
      <c r="L26" s="37"/>
      <c r="M26" s="37"/>
      <c r="N26" s="683">
        <f>N79</f>
        <v>0</v>
      </c>
      <c r="O26" s="684"/>
      <c r="P26" s="684"/>
      <c r="Q26" s="684"/>
      <c r="R26" s="39"/>
    </row>
    <row r="27" spans="2:18" s="40" customFormat="1" ht="19.899999999999999" customHeight="1" x14ac:dyDescent="0.25">
      <c r="B27" s="36"/>
      <c r="C27" s="37"/>
      <c r="D27" s="38" t="s">
        <v>2735</v>
      </c>
      <c r="E27" s="37"/>
      <c r="F27" s="37"/>
      <c r="G27" s="37"/>
      <c r="H27" s="37"/>
      <c r="I27" s="37"/>
      <c r="J27" s="37"/>
      <c r="K27" s="37"/>
      <c r="L27" s="37"/>
      <c r="M27" s="37"/>
      <c r="N27" s="683">
        <f>N82</f>
        <v>0</v>
      </c>
      <c r="O27" s="684"/>
      <c r="P27" s="684"/>
      <c r="Q27" s="684"/>
      <c r="R27" s="39"/>
    </row>
    <row r="28" spans="2:18" s="40" customFormat="1" ht="19.899999999999999" customHeight="1" x14ac:dyDescent="0.25">
      <c r="B28" s="36"/>
      <c r="C28" s="37"/>
      <c r="D28" s="38" t="s">
        <v>99</v>
      </c>
      <c r="E28" s="37"/>
      <c r="F28" s="37"/>
      <c r="G28" s="37"/>
      <c r="H28" s="37"/>
      <c r="I28" s="37"/>
      <c r="J28" s="37"/>
      <c r="K28" s="37"/>
      <c r="L28" s="37"/>
      <c r="M28" s="37"/>
      <c r="N28" s="683">
        <f>N97</f>
        <v>0</v>
      </c>
      <c r="O28" s="684"/>
      <c r="P28" s="684"/>
      <c r="Q28" s="684"/>
      <c r="R28" s="39"/>
    </row>
    <row r="29" spans="2:18" s="17" customFormat="1" ht="6.95" customHeight="1" x14ac:dyDescent="0.25">
      <c r="B29" s="41"/>
      <c r="C29" s="42"/>
      <c r="D29" s="42"/>
      <c r="E29" s="42"/>
      <c r="F29" s="42"/>
      <c r="G29" s="42"/>
      <c r="H29" s="42"/>
      <c r="I29" s="42"/>
      <c r="J29" s="42"/>
      <c r="K29" s="42"/>
      <c r="L29" s="42"/>
      <c r="M29" s="42"/>
      <c r="N29" s="42"/>
      <c r="O29" s="42"/>
      <c r="P29" s="42"/>
      <c r="Q29" s="42"/>
      <c r="R29" s="43"/>
    </row>
    <row r="33" spans="2:63" s="17" customFormat="1" ht="6.95" customHeight="1" x14ac:dyDescent="0.25">
      <c r="B33" s="14"/>
      <c r="C33" s="15"/>
      <c r="D33" s="15"/>
      <c r="E33" s="15"/>
      <c r="F33" s="15"/>
      <c r="G33" s="15"/>
      <c r="H33" s="15"/>
      <c r="I33" s="15"/>
      <c r="J33" s="15"/>
      <c r="K33" s="15"/>
      <c r="L33" s="15"/>
      <c r="M33" s="15"/>
      <c r="N33" s="15"/>
      <c r="O33" s="15"/>
      <c r="P33" s="15"/>
      <c r="Q33" s="15"/>
      <c r="R33" s="16"/>
    </row>
    <row r="34" spans="2:63" s="17" customFormat="1" ht="36.950000000000003" customHeight="1" x14ac:dyDescent="0.25">
      <c r="B34" s="18"/>
      <c r="C34" s="686" t="s">
        <v>100</v>
      </c>
      <c r="D34" s="680"/>
      <c r="E34" s="680"/>
      <c r="F34" s="680"/>
      <c r="G34" s="680"/>
      <c r="H34" s="680"/>
      <c r="I34" s="680"/>
      <c r="J34" s="680"/>
      <c r="K34" s="680"/>
      <c r="L34" s="680"/>
      <c r="M34" s="680"/>
      <c r="N34" s="680"/>
      <c r="O34" s="680"/>
      <c r="P34" s="680"/>
      <c r="Q34" s="680"/>
      <c r="R34" s="19"/>
    </row>
    <row r="35" spans="2:63" s="17" customFormat="1" ht="6.95" customHeight="1" x14ac:dyDescent="0.25">
      <c r="B35" s="18"/>
      <c r="C35" s="20"/>
      <c r="D35" s="20"/>
      <c r="E35" s="20"/>
      <c r="F35" s="20"/>
      <c r="G35" s="20"/>
      <c r="H35" s="20"/>
      <c r="I35" s="20"/>
      <c r="J35" s="20"/>
      <c r="K35" s="20"/>
      <c r="L35" s="20"/>
      <c r="M35" s="20"/>
      <c r="N35" s="20"/>
      <c r="O35" s="20"/>
      <c r="P35" s="20"/>
      <c r="Q35" s="20"/>
      <c r="R35" s="19"/>
    </row>
    <row r="36" spans="2:63" s="17" customFormat="1" ht="30" customHeight="1" x14ac:dyDescent="0.25">
      <c r="B36" s="18"/>
      <c r="C36" s="21" t="s">
        <v>55</v>
      </c>
      <c r="D36" s="20"/>
      <c r="E36" s="20"/>
      <c r="F36" s="687" t="s">
        <v>56</v>
      </c>
      <c r="G36" s="680"/>
      <c r="H36" s="680"/>
      <c r="I36" s="680"/>
      <c r="J36" s="680"/>
      <c r="K36" s="680"/>
      <c r="L36" s="680"/>
      <c r="M36" s="680"/>
      <c r="N36" s="680"/>
      <c r="O36" s="680"/>
      <c r="P36" s="680"/>
      <c r="Q36" s="20"/>
      <c r="R36" s="19"/>
    </row>
    <row r="37" spans="2:63" ht="30" customHeight="1" x14ac:dyDescent="0.3">
      <c r="B37" s="22"/>
      <c r="C37" s="21" t="s">
        <v>57</v>
      </c>
      <c r="D37" s="23"/>
      <c r="E37" s="23"/>
      <c r="F37" s="687" t="s">
        <v>2732</v>
      </c>
      <c r="G37" s="688"/>
      <c r="H37" s="688"/>
      <c r="I37" s="688"/>
      <c r="J37" s="688"/>
      <c r="K37" s="688"/>
      <c r="L37" s="688"/>
      <c r="M37" s="688"/>
      <c r="N37" s="688"/>
      <c r="O37" s="688"/>
      <c r="P37" s="688"/>
      <c r="Q37" s="23"/>
      <c r="R37" s="24"/>
    </row>
    <row r="38" spans="2:63" s="17" customFormat="1" ht="36.950000000000003" customHeight="1" x14ac:dyDescent="0.25">
      <c r="B38" s="18"/>
      <c r="C38" s="26" t="s">
        <v>59</v>
      </c>
      <c r="D38" s="20"/>
      <c r="E38" s="20"/>
      <c r="F38" s="703" t="s">
        <v>2733</v>
      </c>
      <c r="G38" s="680"/>
      <c r="H38" s="680"/>
      <c r="I38" s="680"/>
      <c r="J38" s="680"/>
      <c r="K38" s="680"/>
      <c r="L38" s="680"/>
      <c r="M38" s="680"/>
      <c r="N38" s="680"/>
      <c r="O38" s="680"/>
      <c r="P38" s="680"/>
      <c r="Q38" s="20"/>
      <c r="R38" s="19"/>
    </row>
    <row r="39" spans="2:63" s="17" customFormat="1" ht="6.95" customHeight="1" x14ac:dyDescent="0.25">
      <c r="B39" s="18"/>
      <c r="C39" s="20"/>
      <c r="D39" s="20"/>
      <c r="E39" s="20"/>
      <c r="F39" s="20"/>
      <c r="G39" s="20"/>
      <c r="H39" s="20"/>
      <c r="I39" s="20"/>
      <c r="J39" s="20"/>
      <c r="K39" s="20"/>
      <c r="L39" s="20"/>
      <c r="M39" s="20"/>
      <c r="N39" s="20"/>
      <c r="O39" s="20"/>
      <c r="P39" s="20"/>
      <c r="Q39" s="20"/>
      <c r="R39" s="19"/>
    </row>
    <row r="40" spans="2:63" s="17" customFormat="1" ht="18" customHeight="1" x14ac:dyDescent="0.25">
      <c r="B40" s="18"/>
      <c r="C40" s="21" t="s">
        <v>61</v>
      </c>
      <c r="D40" s="20"/>
      <c r="E40" s="20"/>
      <c r="F40" s="27" t="s">
        <v>62</v>
      </c>
      <c r="G40" s="20"/>
      <c r="H40" s="20"/>
      <c r="I40" s="20"/>
      <c r="J40" s="20"/>
      <c r="K40" s="21" t="s">
        <v>63</v>
      </c>
      <c r="L40" s="20"/>
      <c r="M40" s="697">
        <v>42535</v>
      </c>
      <c r="N40" s="680"/>
      <c r="O40" s="680"/>
      <c r="P40" s="680"/>
      <c r="Q40" s="20"/>
      <c r="R40" s="19"/>
    </row>
    <row r="41" spans="2:63" s="17" customFormat="1" ht="6.95" customHeight="1" x14ac:dyDescent="0.25">
      <c r="B41" s="18"/>
      <c r="C41" s="20"/>
      <c r="D41" s="20"/>
      <c r="E41" s="20"/>
      <c r="F41" s="20"/>
      <c r="G41" s="20"/>
      <c r="H41" s="20"/>
      <c r="I41" s="20"/>
      <c r="J41" s="20"/>
      <c r="K41" s="20"/>
      <c r="L41" s="20"/>
      <c r="M41" s="20"/>
      <c r="N41" s="20"/>
      <c r="O41" s="20"/>
      <c r="P41" s="20"/>
      <c r="Q41" s="20"/>
      <c r="R41" s="19"/>
    </row>
    <row r="42" spans="2:63" s="17" customFormat="1" ht="15" x14ac:dyDescent="0.25">
      <c r="B42" s="18"/>
      <c r="C42" s="21" t="s">
        <v>64</v>
      </c>
      <c r="D42" s="20"/>
      <c r="E42" s="20"/>
      <c r="F42" s="27" t="s">
        <v>65</v>
      </c>
      <c r="G42" s="20"/>
      <c r="H42" s="20"/>
      <c r="I42" s="20"/>
      <c r="J42" s="20"/>
      <c r="K42" s="21" t="s">
        <v>66</v>
      </c>
      <c r="L42" s="20"/>
      <c r="M42" s="698" t="s">
        <v>67</v>
      </c>
      <c r="N42" s="680"/>
      <c r="O42" s="680"/>
      <c r="P42" s="680"/>
      <c r="Q42" s="680"/>
      <c r="R42" s="19"/>
    </row>
    <row r="43" spans="2:63" s="17" customFormat="1" ht="14.45" customHeight="1" x14ac:dyDescent="0.25">
      <c r="B43" s="18"/>
      <c r="C43" s="21" t="s">
        <v>68</v>
      </c>
      <c r="D43" s="20"/>
      <c r="E43" s="20"/>
      <c r="F43" s="27"/>
      <c r="G43" s="20"/>
      <c r="H43" s="20"/>
      <c r="I43" s="20"/>
      <c r="J43" s="20"/>
      <c r="K43" s="21" t="s">
        <v>69</v>
      </c>
      <c r="L43" s="20"/>
      <c r="M43" s="698" t="s">
        <v>70</v>
      </c>
      <c r="N43" s="680"/>
      <c r="O43" s="680"/>
      <c r="P43" s="680"/>
      <c r="Q43" s="680"/>
      <c r="R43" s="19"/>
    </row>
    <row r="44" spans="2:63" s="17" customFormat="1" ht="10.35" customHeight="1" x14ac:dyDescent="0.25">
      <c r="B44" s="18"/>
      <c r="C44" s="20"/>
      <c r="D44" s="20"/>
      <c r="E44" s="20"/>
      <c r="F44" s="20"/>
      <c r="G44" s="20"/>
      <c r="H44" s="20"/>
      <c r="I44" s="20"/>
      <c r="J44" s="20"/>
      <c r="K44" s="20"/>
      <c r="L44" s="20"/>
      <c r="M44" s="20"/>
      <c r="N44" s="20"/>
      <c r="O44" s="20"/>
      <c r="P44" s="20"/>
      <c r="Q44" s="20"/>
      <c r="R44" s="19"/>
    </row>
    <row r="45" spans="2:63" s="48" customFormat="1" ht="29.25" customHeight="1" x14ac:dyDescent="0.25">
      <c r="B45" s="44"/>
      <c r="C45" s="45" t="s">
        <v>101</v>
      </c>
      <c r="D45" s="46" t="s">
        <v>102</v>
      </c>
      <c r="E45" s="46" t="s">
        <v>103</v>
      </c>
      <c r="F45" s="690" t="s">
        <v>104</v>
      </c>
      <c r="G45" s="691"/>
      <c r="H45" s="691"/>
      <c r="I45" s="691"/>
      <c r="J45" s="46" t="s">
        <v>105</v>
      </c>
      <c r="K45" s="46" t="s">
        <v>106</v>
      </c>
      <c r="L45" s="692" t="s">
        <v>107</v>
      </c>
      <c r="M45" s="691"/>
      <c r="N45" s="690" t="s">
        <v>72</v>
      </c>
      <c r="O45" s="691"/>
      <c r="P45" s="691"/>
      <c r="Q45" s="693"/>
      <c r="R45" s="47"/>
      <c r="T45" s="49" t="s">
        <v>108</v>
      </c>
      <c r="U45" s="50" t="s">
        <v>109</v>
      </c>
      <c r="V45" s="50" t="s">
        <v>110</v>
      </c>
      <c r="W45" s="50" t="s">
        <v>111</v>
      </c>
      <c r="X45" s="50" t="s">
        <v>112</v>
      </c>
      <c r="Y45" s="50" t="s">
        <v>113</v>
      </c>
      <c r="Z45" s="50" t="s">
        <v>114</v>
      </c>
      <c r="AA45" s="51" t="s">
        <v>115</v>
      </c>
    </row>
    <row r="46" spans="2:63" s="17" customFormat="1" ht="29.25" customHeight="1" x14ac:dyDescent="0.35">
      <c r="B46" s="18"/>
      <c r="C46" s="52" t="s">
        <v>116</v>
      </c>
      <c r="D46" s="20"/>
      <c r="E46" s="20"/>
      <c r="F46" s="20"/>
      <c r="G46" s="20"/>
      <c r="H46" s="20"/>
      <c r="I46" s="20"/>
      <c r="J46" s="20"/>
      <c r="K46" s="20"/>
      <c r="L46" s="20"/>
      <c r="M46" s="20"/>
      <c r="N46" s="674">
        <f>BK46</f>
        <v>0</v>
      </c>
      <c r="O46" s="675"/>
      <c r="P46" s="675"/>
      <c r="Q46" s="675"/>
      <c r="R46" s="19"/>
      <c r="T46" s="53"/>
      <c r="U46" s="54"/>
      <c r="V46" s="54"/>
      <c r="W46" s="55">
        <f>W47+W71</f>
        <v>7.2798870000000004</v>
      </c>
      <c r="X46" s="54"/>
      <c r="Y46" s="55">
        <f>Y47+Y71</f>
        <v>8.7365949999999998E-2</v>
      </c>
      <c r="Z46" s="54"/>
      <c r="AA46" s="56">
        <f>AA47+AA71</f>
        <v>9.6000000000000009E-3</v>
      </c>
      <c r="AT46" s="30" t="s">
        <v>117</v>
      </c>
      <c r="AU46" s="30" t="s">
        <v>74</v>
      </c>
      <c r="BK46" s="57">
        <f>BK47+BK71</f>
        <v>0</v>
      </c>
    </row>
    <row r="47" spans="2:63" s="62" customFormat="1" ht="37.35" customHeight="1" x14ac:dyDescent="0.35">
      <c r="B47" s="58"/>
      <c r="C47" s="59"/>
      <c r="D47" s="60" t="s">
        <v>75</v>
      </c>
      <c r="E47" s="60"/>
      <c r="F47" s="60"/>
      <c r="G47" s="60"/>
      <c r="H47" s="60"/>
      <c r="I47" s="60"/>
      <c r="J47" s="60"/>
      <c r="K47" s="60"/>
      <c r="L47" s="60"/>
      <c r="M47" s="60"/>
      <c r="N47" s="668">
        <f>BK47</f>
        <v>0</v>
      </c>
      <c r="O47" s="669"/>
      <c r="P47" s="669"/>
      <c r="Q47" s="669"/>
      <c r="R47" s="61"/>
      <c r="T47" s="63"/>
      <c r="U47" s="59"/>
      <c r="V47" s="59"/>
      <c r="W47" s="64">
        <f>W48+W53+W56+W59+W62+W69</f>
        <v>4.9590070000000006</v>
      </c>
      <c r="X47" s="59"/>
      <c r="Y47" s="64">
        <f>Y48+Y53+Y56+Y59+Y62+Y69</f>
        <v>7.67655E-2</v>
      </c>
      <c r="Z47" s="59"/>
      <c r="AA47" s="65">
        <f>AA48+AA53+AA56+AA59+AA62+AA69</f>
        <v>0</v>
      </c>
      <c r="AR47" s="66" t="s">
        <v>118</v>
      </c>
      <c r="AT47" s="67" t="s">
        <v>117</v>
      </c>
      <c r="AU47" s="67" t="s">
        <v>119</v>
      </c>
      <c r="AY47" s="66" t="s">
        <v>120</v>
      </c>
      <c r="BK47" s="68">
        <f>BK48+BK53+BK56+BK59+BK62+BK69</f>
        <v>0</v>
      </c>
    </row>
    <row r="48" spans="2:63" s="62" customFormat="1" ht="19.899999999999999" customHeight="1" x14ac:dyDescent="0.3">
      <c r="B48" s="58"/>
      <c r="C48" s="59"/>
      <c r="D48" s="69" t="s">
        <v>78</v>
      </c>
      <c r="E48" s="69"/>
      <c r="F48" s="69"/>
      <c r="G48" s="69"/>
      <c r="H48" s="69"/>
      <c r="I48" s="69"/>
      <c r="J48" s="69"/>
      <c r="K48" s="69"/>
      <c r="L48" s="69"/>
      <c r="M48" s="69"/>
      <c r="N48" s="659">
        <f>BK48</f>
        <v>0</v>
      </c>
      <c r="O48" s="660"/>
      <c r="P48" s="660"/>
      <c r="Q48" s="660"/>
      <c r="R48" s="61"/>
      <c r="T48" s="63"/>
      <c r="U48" s="59"/>
      <c r="V48" s="59"/>
      <c r="W48" s="64">
        <f>SUM(W49:W52)</f>
        <v>0.42600000000000005</v>
      </c>
      <c r="X48" s="59"/>
      <c r="Y48" s="64">
        <f>SUM(Y49:Y52)</f>
        <v>6.105E-2</v>
      </c>
      <c r="Z48" s="59"/>
      <c r="AA48" s="65">
        <f>SUM(AA49:AA52)</f>
        <v>0</v>
      </c>
      <c r="AR48" s="66" t="s">
        <v>118</v>
      </c>
      <c r="AT48" s="67" t="s">
        <v>117</v>
      </c>
      <c r="AU48" s="67" t="s">
        <v>118</v>
      </c>
      <c r="AY48" s="66" t="s">
        <v>120</v>
      </c>
      <c r="BK48" s="68">
        <f>SUM(BK49:BK52)</f>
        <v>0</v>
      </c>
    </row>
    <row r="49" spans="2:64" s="17" customFormat="1" ht="31.5" customHeight="1" x14ac:dyDescent="0.25">
      <c r="B49" s="70"/>
      <c r="C49" s="71" t="s">
        <v>118</v>
      </c>
      <c r="D49" s="71" t="s">
        <v>121</v>
      </c>
      <c r="E49" s="72" t="s">
        <v>2736</v>
      </c>
      <c r="F49" s="671" t="s">
        <v>2737</v>
      </c>
      <c r="G49" s="667"/>
      <c r="H49" s="667"/>
      <c r="I49" s="667"/>
      <c r="J49" s="73" t="s">
        <v>447</v>
      </c>
      <c r="K49" s="74">
        <v>1</v>
      </c>
      <c r="L49" s="666"/>
      <c r="M49" s="667"/>
      <c r="N49" s="666">
        <f>ROUND(L49*K49,2)</f>
        <v>0</v>
      </c>
      <c r="O49" s="667"/>
      <c r="P49" s="667"/>
      <c r="Q49" s="667"/>
      <c r="R49" s="75"/>
      <c r="T49" s="76" t="s">
        <v>125</v>
      </c>
      <c r="U49" s="77" t="s">
        <v>126</v>
      </c>
      <c r="V49" s="78">
        <v>0.19500000000000001</v>
      </c>
      <c r="W49" s="78">
        <f>V49*K49</f>
        <v>0.19500000000000001</v>
      </c>
      <c r="X49" s="78">
        <v>1.2619999999999999E-2</v>
      </c>
      <c r="Y49" s="78">
        <f>X49*K49</f>
        <v>1.2619999999999999E-2</v>
      </c>
      <c r="Z49" s="78">
        <v>0</v>
      </c>
      <c r="AA49" s="79">
        <f>Z49*K49</f>
        <v>0</v>
      </c>
      <c r="AR49" s="30" t="s">
        <v>127</v>
      </c>
      <c r="AT49" s="30" t="s">
        <v>121</v>
      </c>
      <c r="AU49" s="30" t="s">
        <v>128</v>
      </c>
      <c r="AY49" s="30" t="s">
        <v>120</v>
      </c>
      <c r="BE49" s="80">
        <f>IF(U49="základní",N49,0)</f>
        <v>0</v>
      </c>
      <c r="BF49" s="80">
        <f>IF(U49="snížená",N49,0)</f>
        <v>0</v>
      </c>
      <c r="BG49" s="80">
        <f>IF(U49="zákl. přenesená",N49,0)</f>
        <v>0</v>
      </c>
      <c r="BH49" s="80">
        <f>IF(U49="sníž. přenesená",N49,0)</f>
        <v>0</v>
      </c>
      <c r="BI49" s="80">
        <f>IF(U49="nulová",N49,0)</f>
        <v>0</v>
      </c>
      <c r="BJ49" s="30" t="s">
        <v>118</v>
      </c>
      <c r="BK49" s="80">
        <f>ROUND(L49*K49,2)</f>
        <v>0</v>
      </c>
      <c r="BL49" s="30" t="s">
        <v>127</v>
      </c>
    </row>
    <row r="50" spans="2:64" s="86" customFormat="1" ht="22.5" customHeight="1" x14ac:dyDescent="0.25">
      <c r="B50" s="81"/>
      <c r="C50" s="82"/>
      <c r="D50" s="82"/>
      <c r="E50" s="83" t="s">
        <v>125</v>
      </c>
      <c r="F50" s="661" t="s">
        <v>2738</v>
      </c>
      <c r="G50" s="662"/>
      <c r="H50" s="662"/>
      <c r="I50" s="662"/>
      <c r="J50" s="82"/>
      <c r="K50" s="84">
        <v>1</v>
      </c>
      <c r="L50" s="82"/>
      <c r="M50" s="82"/>
      <c r="N50" s="82"/>
      <c r="O50" s="82"/>
      <c r="P50" s="82"/>
      <c r="Q50" s="82"/>
      <c r="R50" s="85"/>
      <c r="T50" s="87"/>
      <c r="U50" s="82"/>
      <c r="V50" s="82"/>
      <c r="W50" s="82"/>
      <c r="X50" s="82"/>
      <c r="Y50" s="82"/>
      <c r="Z50" s="82"/>
      <c r="AA50" s="88"/>
      <c r="AT50" s="89" t="s">
        <v>130</v>
      </c>
      <c r="AU50" s="89" t="s">
        <v>128</v>
      </c>
      <c r="AV50" s="86" t="s">
        <v>128</v>
      </c>
      <c r="AW50" s="86" t="s">
        <v>131</v>
      </c>
      <c r="AX50" s="86" t="s">
        <v>118</v>
      </c>
      <c r="AY50" s="89" t="s">
        <v>120</v>
      </c>
    </row>
    <row r="51" spans="2:64" s="17" customFormat="1" ht="31.5" customHeight="1" x14ac:dyDescent="0.25">
      <c r="B51" s="70"/>
      <c r="C51" s="71" t="s">
        <v>128</v>
      </c>
      <c r="D51" s="71" t="s">
        <v>121</v>
      </c>
      <c r="E51" s="72" t="s">
        <v>2709</v>
      </c>
      <c r="F51" s="671" t="s">
        <v>2710</v>
      </c>
      <c r="G51" s="667"/>
      <c r="H51" s="667"/>
      <c r="I51" s="667"/>
      <c r="J51" s="73" t="s">
        <v>447</v>
      </c>
      <c r="K51" s="74">
        <v>1</v>
      </c>
      <c r="L51" s="666"/>
      <c r="M51" s="667"/>
      <c r="N51" s="666">
        <f>ROUND(L51*K51,2)</f>
        <v>0</v>
      </c>
      <c r="O51" s="667"/>
      <c r="P51" s="667"/>
      <c r="Q51" s="667"/>
      <c r="R51" s="75"/>
      <c r="T51" s="76" t="s">
        <v>125</v>
      </c>
      <c r="U51" s="77" t="s">
        <v>126</v>
      </c>
      <c r="V51" s="78">
        <v>0.23100000000000001</v>
      </c>
      <c r="W51" s="78">
        <f>V51*K51</f>
        <v>0.23100000000000001</v>
      </c>
      <c r="X51" s="78">
        <v>4.8430000000000001E-2</v>
      </c>
      <c r="Y51" s="78">
        <f>X51*K51</f>
        <v>4.8430000000000001E-2</v>
      </c>
      <c r="Z51" s="78">
        <v>0</v>
      </c>
      <c r="AA51" s="79">
        <f>Z51*K51</f>
        <v>0</v>
      </c>
      <c r="AR51" s="30" t="s">
        <v>127</v>
      </c>
      <c r="AT51" s="30" t="s">
        <v>121</v>
      </c>
      <c r="AU51" s="30" t="s">
        <v>128</v>
      </c>
      <c r="AY51" s="30" t="s">
        <v>120</v>
      </c>
      <c r="BE51" s="80">
        <f>IF(U51="základní",N51,0)</f>
        <v>0</v>
      </c>
      <c r="BF51" s="80">
        <f>IF(U51="snížená",N51,0)</f>
        <v>0</v>
      </c>
      <c r="BG51" s="80">
        <f>IF(U51="zákl. přenesená",N51,0)</f>
        <v>0</v>
      </c>
      <c r="BH51" s="80">
        <f>IF(U51="sníž. přenesená",N51,0)</f>
        <v>0</v>
      </c>
      <c r="BI51" s="80">
        <f>IF(U51="nulová",N51,0)</f>
        <v>0</v>
      </c>
      <c r="BJ51" s="30" t="s">
        <v>118</v>
      </c>
      <c r="BK51" s="80">
        <f>ROUND(L51*K51,2)</f>
        <v>0</v>
      </c>
      <c r="BL51" s="30" t="s">
        <v>127</v>
      </c>
    </row>
    <row r="52" spans="2:64" s="86" customFormat="1" ht="22.5" customHeight="1" x14ac:dyDescent="0.25">
      <c r="B52" s="81"/>
      <c r="C52" s="82"/>
      <c r="D52" s="82"/>
      <c r="E52" s="83" t="s">
        <v>125</v>
      </c>
      <c r="F52" s="661" t="s">
        <v>2739</v>
      </c>
      <c r="G52" s="662"/>
      <c r="H52" s="662"/>
      <c r="I52" s="662"/>
      <c r="J52" s="82"/>
      <c r="K52" s="84">
        <v>1</v>
      </c>
      <c r="L52" s="82"/>
      <c r="M52" s="82"/>
      <c r="N52" s="82"/>
      <c r="O52" s="82"/>
      <c r="P52" s="82"/>
      <c r="Q52" s="82"/>
      <c r="R52" s="85"/>
      <c r="T52" s="87"/>
      <c r="U52" s="82"/>
      <c r="V52" s="82"/>
      <c r="W52" s="82"/>
      <c r="X52" s="82"/>
      <c r="Y52" s="82"/>
      <c r="Z52" s="82"/>
      <c r="AA52" s="88"/>
      <c r="AT52" s="89" t="s">
        <v>130</v>
      </c>
      <c r="AU52" s="89" t="s">
        <v>128</v>
      </c>
      <c r="AV52" s="86" t="s">
        <v>128</v>
      </c>
      <c r="AW52" s="86" t="s">
        <v>131</v>
      </c>
      <c r="AX52" s="86" t="s">
        <v>118</v>
      </c>
      <c r="AY52" s="89" t="s">
        <v>120</v>
      </c>
    </row>
    <row r="53" spans="2:64" s="62" customFormat="1" ht="29.85" customHeight="1" x14ac:dyDescent="0.3">
      <c r="B53" s="58"/>
      <c r="C53" s="59"/>
      <c r="D53" s="69" t="s">
        <v>82</v>
      </c>
      <c r="E53" s="69"/>
      <c r="F53" s="69"/>
      <c r="G53" s="69"/>
      <c r="H53" s="69"/>
      <c r="I53" s="69"/>
      <c r="J53" s="69"/>
      <c r="K53" s="69"/>
      <c r="L53" s="69"/>
      <c r="M53" s="69"/>
      <c r="N53" s="659">
        <f>BK53</f>
        <v>0</v>
      </c>
      <c r="O53" s="660"/>
      <c r="P53" s="660"/>
      <c r="Q53" s="660"/>
      <c r="R53" s="61"/>
      <c r="T53" s="63"/>
      <c r="U53" s="59"/>
      <c r="V53" s="59"/>
      <c r="W53" s="64">
        <f>SUM(W54:W55)</f>
        <v>1.012</v>
      </c>
      <c r="X53" s="59"/>
      <c r="Y53" s="64">
        <f>SUM(Y54:Y55)</f>
        <v>1.504E-2</v>
      </c>
      <c r="Z53" s="59"/>
      <c r="AA53" s="65">
        <f>SUM(AA54:AA55)</f>
        <v>0</v>
      </c>
      <c r="AR53" s="66" t="s">
        <v>118</v>
      </c>
      <c r="AT53" s="67" t="s">
        <v>117</v>
      </c>
      <c r="AU53" s="67" t="s">
        <v>118</v>
      </c>
      <c r="AY53" s="66" t="s">
        <v>120</v>
      </c>
      <c r="BK53" s="68">
        <f>SUM(BK54:BK55)</f>
        <v>0</v>
      </c>
    </row>
    <row r="54" spans="2:64" s="17" customFormat="1" ht="31.5" customHeight="1" x14ac:dyDescent="0.25">
      <c r="B54" s="70"/>
      <c r="C54" s="71" t="s">
        <v>136</v>
      </c>
      <c r="D54" s="71" t="s">
        <v>121</v>
      </c>
      <c r="E54" s="72" t="s">
        <v>1766</v>
      </c>
      <c r="F54" s="671" t="s">
        <v>1767</v>
      </c>
      <c r="G54" s="667"/>
      <c r="H54" s="667"/>
      <c r="I54" s="667"/>
      <c r="J54" s="73" t="s">
        <v>447</v>
      </c>
      <c r="K54" s="74">
        <v>4</v>
      </c>
      <c r="L54" s="666"/>
      <c r="M54" s="667"/>
      <c r="N54" s="666">
        <f>ROUND(L54*K54,2)</f>
        <v>0</v>
      </c>
      <c r="O54" s="667"/>
      <c r="P54" s="667"/>
      <c r="Q54" s="667"/>
      <c r="R54" s="75"/>
      <c r="T54" s="76" t="s">
        <v>125</v>
      </c>
      <c r="U54" s="77" t="s">
        <v>126</v>
      </c>
      <c r="V54" s="78">
        <v>0.253</v>
      </c>
      <c r="W54" s="78">
        <f>V54*K54</f>
        <v>1.012</v>
      </c>
      <c r="X54" s="78">
        <v>3.7599999999999999E-3</v>
      </c>
      <c r="Y54" s="78">
        <f>X54*K54</f>
        <v>1.504E-2</v>
      </c>
      <c r="Z54" s="78">
        <v>0</v>
      </c>
      <c r="AA54" s="79">
        <f>Z54*K54</f>
        <v>0</v>
      </c>
      <c r="AR54" s="30" t="s">
        <v>127</v>
      </c>
      <c r="AT54" s="30" t="s">
        <v>121</v>
      </c>
      <c r="AU54" s="30" t="s">
        <v>128</v>
      </c>
      <c r="AY54" s="30" t="s">
        <v>120</v>
      </c>
      <c r="BE54" s="80">
        <f>IF(U54="základní",N54,0)</f>
        <v>0</v>
      </c>
      <c r="BF54" s="80">
        <f>IF(U54="snížená",N54,0)</f>
        <v>0</v>
      </c>
      <c r="BG54" s="80">
        <f>IF(U54="zákl. přenesená",N54,0)</f>
        <v>0</v>
      </c>
      <c r="BH54" s="80">
        <f>IF(U54="sníž. přenesená",N54,0)</f>
        <v>0</v>
      </c>
      <c r="BI54" s="80">
        <f>IF(U54="nulová",N54,0)</f>
        <v>0</v>
      </c>
      <c r="BJ54" s="30" t="s">
        <v>118</v>
      </c>
      <c r="BK54" s="80">
        <f>ROUND(L54*K54,2)</f>
        <v>0</v>
      </c>
      <c r="BL54" s="30" t="s">
        <v>127</v>
      </c>
    </row>
    <row r="55" spans="2:64" s="86" customFormat="1" ht="22.5" customHeight="1" x14ac:dyDescent="0.25">
      <c r="B55" s="81"/>
      <c r="C55" s="82"/>
      <c r="D55" s="82"/>
      <c r="E55" s="83" t="s">
        <v>125</v>
      </c>
      <c r="F55" s="661" t="s">
        <v>2740</v>
      </c>
      <c r="G55" s="662"/>
      <c r="H55" s="662"/>
      <c r="I55" s="662"/>
      <c r="J55" s="82"/>
      <c r="K55" s="84">
        <v>4</v>
      </c>
      <c r="L55" s="82"/>
      <c r="M55" s="82"/>
      <c r="N55" s="82"/>
      <c r="O55" s="82"/>
      <c r="P55" s="82"/>
      <c r="Q55" s="82"/>
      <c r="R55" s="85"/>
      <c r="T55" s="87"/>
      <c r="U55" s="82"/>
      <c r="V55" s="82"/>
      <c r="W55" s="82"/>
      <c r="X55" s="82"/>
      <c r="Y55" s="82"/>
      <c r="Z55" s="82"/>
      <c r="AA55" s="88"/>
      <c r="AT55" s="89" t="s">
        <v>130</v>
      </c>
      <c r="AU55" s="89" t="s">
        <v>128</v>
      </c>
      <c r="AV55" s="86" t="s">
        <v>128</v>
      </c>
      <c r="AW55" s="86" t="s">
        <v>131</v>
      </c>
      <c r="AX55" s="86" t="s">
        <v>118</v>
      </c>
      <c r="AY55" s="89" t="s">
        <v>120</v>
      </c>
    </row>
    <row r="56" spans="2:64" s="62" customFormat="1" ht="29.85" customHeight="1" x14ac:dyDescent="0.3">
      <c r="B56" s="58"/>
      <c r="C56" s="59"/>
      <c r="D56" s="69" t="s">
        <v>83</v>
      </c>
      <c r="E56" s="69"/>
      <c r="F56" s="69"/>
      <c r="G56" s="69"/>
      <c r="H56" s="69"/>
      <c r="I56" s="69"/>
      <c r="J56" s="69"/>
      <c r="K56" s="69"/>
      <c r="L56" s="69"/>
      <c r="M56" s="69"/>
      <c r="N56" s="659">
        <f>BK56</f>
        <v>0</v>
      </c>
      <c r="O56" s="660"/>
      <c r="P56" s="660"/>
      <c r="Q56" s="660"/>
      <c r="R56" s="61"/>
      <c r="T56" s="63"/>
      <c r="U56" s="59"/>
      <c r="V56" s="59"/>
      <c r="W56" s="64">
        <f>SUM(W57:W58)</f>
        <v>3.2875000000000001</v>
      </c>
      <c r="X56" s="59"/>
      <c r="Y56" s="64">
        <f>SUM(Y57:Y58)</f>
        <v>5.0000000000000001E-4</v>
      </c>
      <c r="Z56" s="59"/>
      <c r="AA56" s="65">
        <f>SUM(AA57:AA58)</f>
        <v>0</v>
      </c>
      <c r="AR56" s="66" t="s">
        <v>118</v>
      </c>
      <c r="AT56" s="67" t="s">
        <v>117</v>
      </c>
      <c r="AU56" s="67" t="s">
        <v>118</v>
      </c>
      <c r="AY56" s="66" t="s">
        <v>120</v>
      </c>
      <c r="BK56" s="68">
        <f>SUM(BK57:BK58)</f>
        <v>0</v>
      </c>
    </row>
    <row r="57" spans="2:64" s="17" customFormat="1" ht="31.5" customHeight="1" x14ac:dyDescent="0.25">
      <c r="B57" s="70"/>
      <c r="C57" s="71" t="s">
        <v>127</v>
      </c>
      <c r="D57" s="71" t="s">
        <v>121</v>
      </c>
      <c r="E57" s="72" t="s">
        <v>764</v>
      </c>
      <c r="F57" s="671" t="s">
        <v>765</v>
      </c>
      <c r="G57" s="667"/>
      <c r="H57" s="667"/>
      <c r="I57" s="667"/>
      <c r="J57" s="73" t="s">
        <v>172</v>
      </c>
      <c r="K57" s="74">
        <v>12.5</v>
      </c>
      <c r="L57" s="666"/>
      <c r="M57" s="667"/>
      <c r="N57" s="666">
        <f>ROUND(L57*K57,2)</f>
        <v>0</v>
      </c>
      <c r="O57" s="667"/>
      <c r="P57" s="667"/>
      <c r="Q57" s="667"/>
      <c r="R57" s="75"/>
      <c r="T57" s="76" t="s">
        <v>125</v>
      </c>
      <c r="U57" s="77" t="s">
        <v>126</v>
      </c>
      <c r="V57" s="78">
        <v>0.26300000000000001</v>
      </c>
      <c r="W57" s="78">
        <f>V57*K57</f>
        <v>3.2875000000000001</v>
      </c>
      <c r="X57" s="78">
        <v>4.0000000000000003E-5</v>
      </c>
      <c r="Y57" s="78">
        <f>X57*K57</f>
        <v>5.0000000000000001E-4</v>
      </c>
      <c r="Z57" s="78">
        <v>0</v>
      </c>
      <c r="AA57" s="79">
        <f>Z57*K57</f>
        <v>0</v>
      </c>
      <c r="AR57" s="30" t="s">
        <v>127</v>
      </c>
      <c r="AT57" s="30" t="s">
        <v>121</v>
      </c>
      <c r="AU57" s="30" t="s">
        <v>128</v>
      </c>
      <c r="AY57" s="30" t="s">
        <v>120</v>
      </c>
      <c r="BE57" s="80">
        <f>IF(U57="základní",N57,0)</f>
        <v>0</v>
      </c>
      <c r="BF57" s="80">
        <f>IF(U57="snížená",N57,0)</f>
        <v>0</v>
      </c>
      <c r="BG57" s="80">
        <f>IF(U57="zákl. přenesená",N57,0)</f>
        <v>0</v>
      </c>
      <c r="BH57" s="80">
        <f>IF(U57="sníž. přenesená",N57,0)</f>
        <v>0</v>
      </c>
      <c r="BI57" s="80">
        <f>IF(U57="nulová",N57,0)</f>
        <v>0</v>
      </c>
      <c r="BJ57" s="30" t="s">
        <v>118</v>
      </c>
      <c r="BK57" s="80">
        <f>ROUND(L57*K57,2)</f>
        <v>0</v>
      </c>
      <c r="BL57" s="30" t="s">
        <v>127</v>
      </c>
    </row>
    <row r="58" spans="2:64" s="86" customFormat="1" ht="22.5" customHeight="1" x14ac:dyDescent="0.25">
      <c r="B58" s="81"/>
      <c r="C58" s="82"/>
      <c r="D58" s="82"/>
      <c r="E58" s="83" t="s">
        <v>125</v>
      </c>
      <c r="F58" s="661" t="s">
        <v>2741</v>
      </c>
      <c r="G58" s="662"/>
      <c r="H58" s="662"/>
      <c r="I58" s="662"/>
      <c r="J58" s="82"/>
      <c r="K58" s="84">
        <v>12.5</v>
      </c>
      <c r="L58" s="82"/>
      <c r="M58" s="82"/>
      <c r="N58" s="82"/>
      <c r="O58" s="82"/>
      <c r="P58" s="82"/>
      <c r="Q58" s="82"/>
      <c r="R58" s="85"/>
      <c r="T58" s="87"/>
      <c r="U58" s="82"/>
      <c r="V58" s="82"/>
      <c r="W58" s="82"/>
      <c r="X58" s="82"/>
      <c r="Y58" s="82"/>
      <c r="Z58" s="82"/>
      <c r="AA58" s="88"/>
      <c r="AT58" s="89" t="s">
        <v>130</v>
      </c>
      <c r="AU58" s="89" t="s">
        <v>128</v>
      </c>
      <c r="AV58" s="86" t="s">
        <v>128</v>
      </c>
      <c r="AW58" s="86" t="s">
        <v>131</v>
      </c>
      <c r="AX58" s="86" t="s">
        <v>118</v>
      </c>
      <c r="AY58" s="89" t="s">
        <v>120</v>
      </c>
    </row>
    <row r="59" spans="2:64" s="62" customFormat="1" ht="29.85" customHeight="1" x14ac:dyDescent="0.3">
      <c r="B59" s="58"/>
      <c r="C59" s="59"/>
      <c r="D59" s="69" t="s">
        <v>2708</v>
      </c>
      <c r="E59" s="69"/>
      <c r="F59" s="69"/>
      <c r="G59" s="69"/>
      <c r="H59" s="69"/>
      <c r="I59" s="69"/>
      <c r="J59" s="69"/>
      <c r="K59" s="69"/>
      <c r="L59" s="69"/>
      <c r="M59" s="69"/>
      <c r="N59" s="659">
        <f>BK59</f>
        <v>0</v>
      </c>
      <c r="O59" s="660"/>
      <c r="P59" s="660"/>
      <c r="Q59" s="660"/>
      <c r="R59" s="61"/>
      <c r="T59" s="63"/>
      <c r="U59" s="59"/>
      <c r="V59" s="59"/>
      <c r="W59" s="64">
        <f>SUM(W60:W61)</f>
        <v>0.14175000000000001</v>
      </c>
      <c r="X59" s="59"/>
      <c r="Y59" s="64">
        <f>SUM(Y60:Y61)</f>
        <v>1.7549999999999998E-4</v>
      </c>
      <c r="Z59" s="59"/>
      <c r="AA59" s="65">
        <f>SUM(AA60:AA61)</f>
        <v>0</v>
      </c>
      <c r="AR59" s="66" t="s">
        <v>118</v>
      </c>
      <c r="AT59" s="67" t="s">
        <v>117</v>
      </c>
      <c r="AU59" s="67" t="s">
        <v>118</v>
      </c>
      <c r="AY59" s="66" t="s">
        <v>120</v>
      </c>
      <c r="BK59" s="68">
        <f>SUM(BK60:BK61)</f>
        <v>0</v>
      </c>
    </row>
    <row r="60" spans="2:64" s="17" customFormat="1" ht="44.25" customHeight="1" x14ac:dyDescent="0.25">
      <c r="B60" s="70"/>
      <c r="C60" s="71" t="s">
        <v>143</v>
      </c>
      <c r="D60" s="71" t="s">
        <v>121</v>
      </c>
      <c r="E60" s="72" t="s">
        <v>1092</v>
      </c>
      <c r="F60" s="671" t="s">
        <v>1093</v>
      </c>
      <c r="G60" s="667"/>
      <c r="H60" s="667"/>
      <c r="I60" s="667"/>
      <c r="J60" s="73" t="s">
        <v>172</v>
      </c>
      <c r="K60" s="74">
        <v>1.35</v>
      </c>
      <c r="L60" s="666"/>
      <c r="M60" s="667"/>
      <c r="N60" s="666">
        <f>ROUND(L60*K60,2)</f>
        <v>0</v>
      </c>
      <c r="O60" s="667"/>
      <c r="P60" s="667"/>
      <c r="Q60" s="667"/>
      <c r="R60" s="75"/>
      <c r="T60" s="76" t="s">
        <v>125</v>
      </c>
      <c r="U60" s="77" t="s">
        <v>126</v>
      </c>
      <c r="V60" s="78">
        <v>0.105</v>
      </c>
      <c r="W60" s="78">
        <f>V60*K60</f>
        <v>0.14175000000000001</v>
      </c>
      <c r="X60" s="78">
        <v>1.2999999999999999E-4</v>
      </c>
      <c r="Y60" s="78">
        <f>X60*K60</f>
        <v>1.7549999999999998E-4</v>
      </c>
      <c r="Z60" s="78">
        <v>0</v>
      </c>
      <c r="AA60" s="79">
        <f>Z60*K60</f>
        <v>0</v>
      </c>
      <c r="AR60" s="30" t="s">
        <v>127</v>
      </c>
      <c r="AT60" s="30" t="s">
        <v>121</v>
      </c>
      <c r="AU60" s="30" t="s">
        <v>128</v>
      </c>
      <c r="AY60" s="30" t="s">
        <v>120</v>
      </c>
      <c r="BE60" s="80">
        <f>IF(U60="základní",N60,0)</f>
        <v>0</v>
      </c>
      <c r="BF60" s="80">
        <f>IF(U60="snížená",N60,0)</f>
        <v>0</v>
      </c>
      <c r="BG60" s="80">
        <f>IF(U60="zákl. přenesená",N60,0)</f>
        <v>0</v>
      </c>
      <c r="BH60" s="80">
        <f>IF(U60="sníž. přenesená",N60,0)</f>
        <v>0</v>
      </c>
      <c r="BI60" s="80">
        <f>IF(U60="nulová",N60,0)</f>
        <v>0</v>
      </c>
      <c r="BJ60" s="30" t="s">
        <v>118</v>
      </c>
      <c r="BK60" s="80">
        <f>ROUND(L60*K60,2)</f>
        <v>0</v>
      </c>
      <c r="BL60" s="30" t="s">
        <v>127</v>
      </c>
    </row>
    <row r="61" spans="2:64" s="86" customFormat="1" ht="22.5" customHeight="1" x14ac:dyDescent="0.25">
      <c r="B61" s="81"/>
      <c r="C61" s="82"/>
      <c r="D61" s="82"/>
      <c r="E61" s="83" t="s">
        <v>125</v>
      </c>
      <c r="F61" s="661" t="s">
        <v>2742</v>
      </c>
      <c r="G61" s="662"/>
      <c r="H61" s="662"/>
      <c r="I61" s="662"/>
      <c r="J61" s="82"/>
      <c r="K61" s="84">
        <v>1.35</v>
      </c>
      <c r="L61" s="82"/>
      <c r="M61" s="82"/>
      <c r="N61" s="82"/>
      <c r="O61" s="82"/>
      <c r="P61" s="82"/>
      <c r="Q61" s="82"/>
      <c r="R61" s="85"/>
      <c r="T61" s="87"/>
      <c r="U61" s="82"/>
      <c r="V61" s="82"/>
      <c r="W61" s="82"/>
      <c r="X61" s="82"/>
      <c r="Y61" s="82"/>
      <c r="Z61" s="82"/>
      <c r="AA61" s="88"/>
      <c r="AT61" s="89" t="s">
        <v>130</v>
      </c>
      <c r="AU61" s="89" t="s">
        <v>128</v>
      </c>
      <c r="AV61" s="86" t="s">
        <v>128</v>
      </c>
      <c r="AW61" s="86" t="s">
        <v>131</v>
      </c>
      <c r="AX61" s="86" t="s">
        <v>118</v>
      </c>
      <c r="AY61" s="89" t="s">
        <v>120</v>
      </c>
    </row>
    <row r="62" spans="2:64" s="62" customFormat="1" ht="29.85" customHeight="1" x14ac:dyDescent="0.3">
      <c r="B62" s="58"/>
      <c r="C62" s="59"/>
      <c r="D62" s="69" t="s">
        <v>84</v>
      </c>
      <c r="E62" s="69"/>
      <c r="F62" s="69"/>
      <c r="G62" s="69"/>
      <c r="H62" s="69"/>
      <c r="I62" s="69"/>
      <c r="J62" s="69"/>
      <c r="K62" s="69"/>
      <c r="L62" s="69"/>
      <c r="M62" s="69"/>
      <c r="N62" s="659">
        <f>BK62</f>
        <v>0</v>
      </c>
      <c r="O62" s="660"/>
      <c r="P62" s="660"/>
      <c r="Q62" s="660"/>
      <c r="R62" s="61"/>
      <c r="T62" s="63"/>
      <c r="U62" s="59"/>
      <c r="V62" s="59"/>
      <c r="W62" s="64">
        <f>SUM(W63:W68)</f>
        <v>2.777E-2</v>
      </c>
      <c r="X62" s="59"/>
      <c r="Y62" s="64">
        <f>SUM(Y63:Y68)</f>
        <v>0</v>
      </c>
      <c r="Z62" s="59"/>
      <c r="AA62" s="65">
        <f>SUM(AA63:AA68)</f>
        <v>0</v>
      </c>
      <c r="AR62" s="66" t="s">
        <v>118</v>
      </c>
      <c r="AT62" s="67" t="s">
        <v>117</v>
      </c>
      <c r="AU62" s="67" t="s">
        <v>118</v>
      </c>
      <c r="AY62" s="66" t="s">
        <v>120</v>
      </c>
      <c r="BK62" s="68">
        <f>SUM(BK63:BK68)</f>
        <v>0</v>
      </c>
    </row>
    <row r="63" spans="2:64" s="17" customFormat="1" ht="31.5" customHeight="1" x14ac:dyDescent="0.25">
      <c r="B63" s="70"/>
      <c r="C63" s="71" t="s">
        <v>147</v>
      </c>
      <c r="D63" s="71" t="s">
        <v>121</v>
      </c>
      <c r="E63" s="72" t="s">
        <v>1715</v>
      </c>
      <c r="F63" s="671" t="s">
        <v>1716</v>
      </c>
      <c r="G63" s="667"/>
      <c r="H63" s="667"/>
      <c r="I63" s="667"/>
      <c r="J63" s="73" t="s">
        <v>191</v>
      </c>
      <c r="K63" s="74">
        <v>0.01</v>
      </c>
      <c r="L63" s="666"/>
      <c r="M63" s="667"/>
      <c r="N63" s="666">
        <f>ROUND(L63*K63,2)</f>
        <v>0</v>
      </c>
      <c r="O63" s="667"/>
      <c r="P63" s="667"/>
      <c r="Q63" s="667"/>
      <c r="R63" s="75"/>
      <c r="T63" s="76" t="s">
        <v>125</v>
      </c>
      <c r="U63" s="77" t="s">
        <v>126</v>
      </c>
      <c r="V63" s="78">
        <v>2.42</v>
      </c>
      <c r="W63" s="78">
        <f>V63*K63</f>
        <v>2.4199999999999999E-2</v>
      </c>
      <c r="X63" s="78">
        <v>0</v>
      </c>
      <c r="Y63" s="78">
        <f>X63*K63</f>
        <v>0</v>
      </c>
      <c r="Z63" s="78">
        <v>0</v>
      </c>
      <c r="AA63" s="79">
        <f>Z63*K63</f>
        <v>0</v>
      </c>
      <c r="AR63" s="30" t="s">
        <v>127</v>
      </c>
      <c r="AT63" s="30" t="s">
        <v>121</v>
      </c>
      <c r="AU63" s="30" t="s">
        <v>128</v>
      </c>
      <c r="AY63" s="30" t="s">
        <v>120</v>
      </c>
      <c r="BE63" s="80">
        <f>IF(U63="základní",N63,0)</f>
        <v>0</v>
      </c>
      <c r="BF63" s="80">
        <f>IF(U63="snížená",N63,0)</f>
        <v>0</v>
      </c>
      <c r="BG63" s="80">
        <f>IF(U63="zákl. přenesená",N63,0)</f>
        <v>0</v>
      </c>
      <c r="BH63" s="80">
        <f>IF(U63="sníž. přenesená",N63,0)</f>
        <v>0</v>
      </c>
      <c r="BI63" s="80">
        <f>IF(U63="nulová",N63,0)</f>
        <v>0</v>
      </c>
      <c r="BJ63" s="30" t="s">
        <v>118</v>
      </c>
      <c r="BK63" s="80">
        <f>ROUND(L63*K63,2)</f>
        <v>0</v>
      </c>
      <c r="BL63" s="30" t="s">
        <v>127</v>
      </c>
    </row>
    <row r="64" spans="2:64" s="17" customFormat="1" ht="31.5" customHeight="1" x14ac:dyDescent="0.25">
      <c r="B64" s="70"/>
      <c r="C64" s="71" t="s">
        <v>151</v>
      </c>
      <c r="D64" s="71" t="s">
        <v>121</v>
      </c>
      <c r="E64" s="72" t="s">
        <v>1045</v>
      </c>
      <c r="F64" s="671" t="s">
        <v>1046</v>
      </c>
      <c r="G64" s="667"/>
      <c r="H64" s="667"/>
      <c r="I64" s="667"/>
      <c r="J64" s="73" t="s">
        <v>191</v>
      </c>
      <c r="K64" s="74">
        <v>0.01</v>
      </c>
      <c r="L64" s="666"/>
      <c r="M64" s="667"/>
      <c r="N64" s="666">
        <f>ROUND(L64*K64,2)</f>
        <v>0</v>
      </c>
      <c r="O64" s="667"/>
      <c r="P64" s="667"/>
      <c r="Q64" s="667"/>
      <c r="R64" s="75"/>
      <c r="T64" s="76" t="s">
        <v>125</v>
      </c>
      <c r="U64" s="77" t="s">
        <v>126</v>
      </c>
      <c r="V64" s="78">
        <v>0.255</v>
      </c>
      <c r="W64" s="78">
        <f>V64*K64</f>
        <v>2.5500000000000002E-3</v>
      </c>
      <c r="X64" s="78">
        <v>0</v>
      </c>
      <c r="Y64" s="78">
        <f>X64*K64</f>
        <v>0</v>
      </c>
      <c r="Z64" s="78">
        <v>0</v>
      </c>
      <c r="AA64" s="79">
        <f>Z64*K64</f>
        <v>0</v>
      </c>
      <c r="AR64" s="30" t="s">
        <v>127</v>
      </c>
      <c r="AT64" s="30" t="s">
        <v>121</v>
      </c>
      <c r="AU64" s="30" t="s">
        <v>128</v>
      </c>
      <c r="AY64" s="30" t="s">
        <v>120</v>
      </c>
      <c r="BE64" s="80">
        <f>IF(U64="základní",N64,0)</f>
        <v>0</v>
      </c>
      <c r="BF64" s="80">
        <f>IF(U64="snížená",N64,0)</f>
        <v>0</v>
      </c>
      <c r="BG64" s="80">
        <f>IF(U64="zákl. přenesená",N64,0)</f>
        <v>0</v>
      </c>
      <c r="BH64" s="80">
        <f>IF(U64="sníž. přenesená",N64,0)</f>
        <v>0</v>
      </c>
      <c r="BI64" s="80">
        <f>IF(U64="nulová",N64,0)</f>
        <v>0</v>
      </c>
      <c r="BJ64" s="30" t="s">
        <v>118</v>
      </c>
      <c r="BK64" s="80">
        <f>ROUND(L64*K64,2)</f>
        <v>0</v>
      </c>
      <c r="BL64" s="30" t="s">
        <v>127</v>
      </c>
    </row>
    <row r="65" spans="2:64" s="17" customFormat="1" ht="31.5" customHeight="1" x14ac:dyDescent="0.25">
      <c r="B65" s="70"/>
      <c r="C65" s="71" t="s">
        <v>154</v>
      </c>
      <c r="D65" s="71" t="s">
        <v>121</v>
      </c>
      <c r="E65" s="72" t="s">
        <v>1060</v>
      </c>
      <c r="F65" s="671" t="s">
        <v>1061</v>
      </c>
      <c r="G65" s="667"/>
      <c r="H65" s="667"/>
      <c r="I65" s="667"/>
      <c r="J65" s="73" t="s">
        <v>191</v>
      </c>
      <c r="K65" s="74">
        <v>0.17</v>
      </c>
      <c r="L65" s="666"/>
      <c r="M65" s="667"/>
      <c r="N65" s="666">
        <f>ROUND(L65*K65,2)</f>
        <v>0</v>
      </c>
      <c r="O65" s="667"/>
      <c r="P65" s="667"/>
      <c r="Q65" s="667"/>
      <c r="R65" s="75"/>
      <c r="T65" s="76" t="s">
        <v>125</v>
      </c>
      <c r="U65" s="77" t="s">
        <v>126</v>
      </c>
      <c r="V65" s="78">
        <v>6.0000000000000001E-3</v>
      </c>
      <c r="W65" s="78">
        <f>V65*K65</f>
        <v>1.0200000000000001E-3</v>
      </c>
      <c r="X65" s="78">
        <v>0</v>
      </c>
      <c r="Y65" s="78">
        <f>X65*K65</f>
        <v>0</v>
      </c>
      <c r="Z65" s="78">
        <v>0</v>
      </c>
      <c r="AA65" s="79">
        <f>Z65*K65</f>
        <v>0</v>
      </c>
      <c r="AR65" s="30" t="s">
        <v>127</v>
      </c>
      <c r="AT65" s="30" t="s">
        <v>121</v>
      </c>
      <c r="AU65" s="30" t="s">
        <v>128</v>
      </c>
      <c r="AY65" s="30" t="s">
        <v>120</v>
      </c>
      <c r="BE65" s="80">
        <f>IF(U65="základní",N65,0)</f>
        <v>0</v>
      </c>
      <c r="BF65" s="80">
        <f>IF(U65="snížená",N65,0)</f>
        <v>0</v>
      </c>
      <c r="BG65" s="80">
        <f>IF(U65="zákl. přenesená",N65,0)</f>
        <v>0</v>
      </c>
      <c r="BH65" s="80">
        <f>IF(U65="sníž. přenesená",N65,0)</f>
        <v>0</v>
      </c>
      <c r="BI65" s="80">
        <f>IF(U65="nulová",N65,0)</f>
        <v>0</v>
      </c>
      <c r="BJ65" s="30" t="s">
        <v>118</v>
      </c>
      <c r="BK65" s="80">
        <f>ROUND(L65*K65,2)</f>
        <v>0</v>
      </c>
      <c r="BL65" s="30" t="s">
        <v>127</v>
      </c>
    </row>
    <row r="66" spans="2:64" s="86" customFormat="1" ht="22.5" customHeight="1" x14ac:dyDescent="0.25">
      <c r="B66" s="81"/>
      <c r="C66" s="82"/>
      <c r="D66" s="82"/>
      <c r="E66" s="83" t="s">
        <v>125</v>
      </c>
      <c r="F66" s="661" t="s">
        <v>2723</v>
      </c>
      <c r="G66" s="662"/>
      <c r="H66" s="662"/>
      <c r="I66" s="662"/>
      <c r="J66" s="82"/>
      <c r="K66" s="84">
        <v>0.17</v>
      </c>
      <c r="L66" s="82"/>
      <c r="M66" s="82"/>
      <c r="N66" s="82"/>
      <c r="O66" s="82"/>
      <c r="P66" s="82"/>
      <c r="Q66" s="82"/>
      <c r="R66" s="85"/>
      <c r="T66" s="87"/>
      <c r="U66" s="82"/>
      <c r="V66" s="82"/>
      <c r="W66" s="82"/>
      <c r="X66" s="82"/>
      <c r="Y66" s="82"/>
      <c r="Z66" s="82"/>
      <c r="AA66" s="88"/>
      <c r="AT66" s="89" t="s">
        <v>130</v>
      </c>
      <c r="AU66" s="89" t="s">
        <v>128</v>
      </c>
      <c r="AV66" s="86" t="s">
        <v>128</v>
      </c>
      <c r="AW66" s="86" t="s">
        <v>131</v>
      </c>
      <c r="AX66" s="86" t="s">
        <v>118</v>
      </c>
      <c r="AY66" s="89" t="s">
        <v>120</v>
      </c>
    </row>
    <row r="67" spans="2:64" s="17" customFormat="1" ht="31.5" customHeight="1" x14ac:dyDescent="0.25">
      <c r="B67" s="70"/>
      <c r="C67" s="71" t="s">
        <v>157</v>
      </c>
      <c r="D67" s="71" t="s">
        <v>121</v>
      </c>
      <c r="E67" s="72" t="s">
        <v>1065</v>
      </c>
      <c r="F67" s="671" t="s">
        <v>1066</v>
      </c>
      <c r="G67" s="667"/>
      <c r="H67" s="667"/>
      <c r="I67" s="667"/>
      <c r="J67" s="73" t="s">
        <v>191</v>
      </c>
      <c r="K67" s="74">
        <v>0.01</v>
      </c>
      <c r="L67" s="666"/>
      <c r="M67" s="667"/>
      <c r="N67" s="666">
        <f>ROUND(L67*K67,2)</f>
        <v>0</v>
      </c>
      <c r="O67" s="667"/>
      <c r="P67" s="667"/>
      <c r="Q67" s="667"/>
      <c r="R67" s="75"/>
      <c r="T67" s="76" t="s">
        <v>125</v>
      </c>
      <c r="U67" s="77" t="s">
        <v>126</v>
      </c>
      <c r="V67" s="78">
        <v>0</v>
      </c>
      <c r="W67" s="78">
        <f>V67*K67</f>
        <v>0</v>
      </c>
      <c r="X67" s="78">
        <v>0</v>
      </c>
      <c r="Y67" s="78">
        <f>X67*K67</f>
        <v>0</v>
      </c>
      <c r="Z67" s="78">
        <v>0</v>
      </c>
      <c r="AA67" s="79">
        <f>Z67*K67</f>
        <v>0</v>
      </c>
      <c r="AR67" s="30" t="s">
        <v>127</v>
      </c>
      <c r="AT67" s="30" t="s">
        <v>121</v>
      </c>
      <c r="AU67" s="30" t="s">
        <v>128</v>
      </c>
      <c r="AY67" s="30" t="s">
        <v>120</v>
      </c>
      <c r="BE67" s="80">
        <f>IF(U67="základní",N67,0)</f>
        <v>0</v>
      </c>
      <c r="BF67" s="80">
        <f>IF(U67="snížená",N67,0)</f>
        <v>0</v>
      </c>
      <c r="BG67" s="80">
        <f>IF(U67="zákl. přenesená",N67,0)</f>
        <v>0</v>
      </c>
      <c r="BH67" s="80">
        <f>IF(U67="sníž. přenesená",N67,0)</f>
        <v>0</v>
      </c>
      <c r="BI67" s="80">
        <f>IF(U67="nulová",N67,0)</f>
        <v>0</v>
      </c>
      <c r="BJ67" s="30" t="s">
        <v>118</v>
      </c>
      <c r="BK67" s="80">
        <f>ROUND(L67*K67,2)</f>
        <v>0</v>
      </c>
      <c r="BL67" s="30" t="s">
        <v>127</v>
      </c>
    </row>
    <row r="68" spans="2:64" s="86" customFormat="1" ht="22.5" customHeight="1" x14ac:dyDescent="0.25">
      <c r="B68" s="81"/>
      <c r="C68" s="82"/>
      <c r="D68" s="82"/>
      <c r="E68" s="83" t="s">
        <v>125</v>
      </c>
      <c r="F68" s="661" t="s">
        <v>2724</v>
      </c>
      <c r="G68" s="662"/>
      <c r="H68" s="662"/>
      <c r="I68" s="662"/>
      <c r="J68" s="82"/>
      <c r="K68" s="84">
        <v>0.01</v>
      </c>
      <c r="L68" s="82"/>
      <c r="M68" s="82"/>
      <c r="N68" s="82"/>
      <c r="O68" s="82"/>
      <c r="P68" s="82"/>
      <c r="Q68" s="82"/>
      <c r="R68" s="85"/>
      <c r="T68" s="87"/>
      <c r="U68" s="82"/>
      <c r="V68" s="82"/>
      <c r="W68" s="82"/>
      <c r="X68" s="82"/>
      <c r="Y68" s="82"/>
      <c r="Z68" s="82"/>
      <c r="AA68" s="88"/>
      <c r="AT68" s="89" t="s">
        <v>130</v>
      </c>
      <c r="AU68" s="89" t="s">
        <v>128</v>
      </c>
      <c r="AV68" s="86" t="s">
        <v>128</v>
      </c>
      <c r="AW68" s="86" t="s">
        <v>131</v>
      </c>
      <c r="AX68" s="86" t="s">
        <v>118</v>
      </c>
      <c r="AY68" s="89" t="s">
        <v>120</v>
      </c>
    </row>
    <row r="69" spans="2:64" s="62" customFormat="1" ht="29.85" customHeight="1" x14ac:dyDescent="0.3">
      <c r="B69" s="58"/>
      <c r="C69" s="59"/>
      <c r="D69" s="69" t="s">
        <v>85</v>
      </c>
      <c r="E69" s="69"/>
      <c r="F69" s="69"/>
      <c r="G69" s="69"/>
      <c r="H69" s="69"/>
      <c r="I69" s="69"/>
      <c r="J69" s="69"/>
      <c r="K69" s="69"/>
      <c r="L69" s="69"/>
      <c r="M69" s="69"/>
      <c r="N69" s="659">
        <f>BK69</f>
        <v>0</v>
      </c>
      <c r="O69" s="660"/>
      <c r="P69" s="660"/>
      <c r="Q69" s="660"/>
      <c r="R69" s="61"/>
      <c r="T69" s="63"/>
      <c r="U69" s="59"/>
      <c r="V69" s="59"/>
      <c r="W69" s="64">
        <f>W70</f>
        <v>6.3987000000000002E-2</v>
      </c>
      <c r="X69" s="59"/>
      <c r="Y69" s="64">
        <f>Y70</f>
        <v>0</v>
      </c>
      <c r="Z69" s="59"/>
      <c r="AA69" s="65">
        <f>AA70</f>
        <v>0</v>
      </c>
      <c r="AR69" s="66" t="s">
        <v>118</v>
      </c>
      <c r="AT69" s="67" t="s">
        <v>117</v>
      </c>
      <c r="AU69" s="67" t="s">
        <v>118</v>
      </c>
      <c r="AY69" s="66" t="s">
        <v>120</v>
      </c>
      <c r="BK69" s="68">
        <f>BK70</f>
        <v>0</v>
      </c>
    </row>
    <row r="70" spans="2:64" s="17" customFormat="1" ht="22.5" customHeight="1" x14ac:dyDescent="0.25">
      <c r="B70" s="70"/>
      <c r="C70" s="71" t="s">
        <v>163</v>
      </c>
      <c r="D70" s="71" t="s">
        <v>121</v>
      </c>
      <c r="E70" s="72" t="s">
        <v>1069</v>
      </c>
      <c r="F70" s="671" t="s">
        <v>1070</v>
      </c>
      <c r="G70" s="667"/>
      <c r="H70" s="667"/>
      <c r="I70" s="667"/>
      <c r="J70" s="73" t="s">
        <v>191</v>
      </c>
      <c r="K70" s="74">
        <v>7.6999999999999999E-2</v>
      </c>
      <c r="L70" s="666"/>
      <c r="M70" s="667"/>
      <c r="N70" s="666">
        <f>ROUND(L70*K70,2)</f>
        <v>0</v>
      </c>
      <c r="O70" s="667"/>
      <c r="P70" s="667"/>
      <c r="Q70" s="667"/>
      <c r="R70" s="75"/>
      <c r="T70" s="76" t="s">
        <v>125</v>
      </c>
      <c r="U70" s="77" t="s">
        <v>126</v>
      </c>
      <c r="V70" s="78">
        <v>0.83099999999999996</v>
      </c>
      <c r="W70" s="78">
        <f>V70*K70</f>
        <v>6.3987000000000002E-2</v>
      </c>
      <c r="X70" s="78">
        <v>0</v>
      </c>
      <c r="Y70" s="78">
        <f>X70*K70</f>
        <v>0</v>
      </c>
      <c r="Z70" s="78">
        <v>0</v>
      </c>
      <c r="AA70" s="79">
        <f>Z70*K70</f>
        <v>0</v>
      </c>
      <c r="AR70" s="30" t="s">
        <v>127</v>
      </c>
      <c r="AT70" s="30" t="s">
        <v>121</v>
      </c>
      <c r="AU70" s="30" t="s">
        <v>128</v>
      </c>
      <c r="AY70" s="30" t="s">
        <v>120</v>
      </c>
      <c r="BE70" s="80">
        <f>IF(U70="základní",N70,0)</f>
        <v>0</v>
      </c>
      <c r="BF70" s="80">
        <f>IF(U70="snížená",N70,0)</f>
        <v>0</v>
      </c>
      <c r="BG70" s="80">
        <f>IF(U70="zákl. přenesená",N70,0)</f>
        <v>0</v>
      </c>
      <c r="BH70" s="80">
        <f>IF(U70="sníž. přenesená",N70,0)</f>
        <v>0</v>
      </c>
      <c r="BI70" s="80">
        <f>IF(U70="nulová",N70,0)</f>
        <v>0</v>
      </c>
      <c r="BJ70" s="30" t="s">
        <v>118</v>
      </c>
      <c r="BK70" s="80">
        <f>ROUND(L70*K70,2)</f>
        <v>0</v>
      </c>
      <c r="BL70" s="30" t="s">
        <v>127</v>
      </c>
    </row>
    <row r="71" spans="2:64" s="62" customFormat="1" ht="37.35" customHeight="1" x14ac:dyDescent="0.35">
      <c r="B71" s="58"/>
      <c r="C71" s="59"/>
      <c r="D71" s="60" t="s">
        <v>87</v>
      </c>
      <c r="E71" s="60"/>
      <c r="F71" s="60"/>
      <c r="G71" s="60"/>
      <c r="H71" s="60"/>
      <c r="I71" s="60"/>
      <c r="J71" s="60"/>
      <c r="K71" s="60"/>
      <c r="L71" s="60"/>
      <c r="M71" s="60"/>
      <c r="N71" s="701">
        <f>BK71</f>
        <v>0</v>
      </c>
      <c r="O71" s="702"/>
      <c r="P71" s="702"/>
      <c r="Q71" s="702"/>
      <c r="R71" s="61"/>
      <c r="T71" s="63"/>
      <c r="U71" s="59"/>
      <c r="V71" s="59"/>
      <c r="W71" s="64">
        <f>W72+W76+W79+W82+W97</f>
        <v>2.3208799999999998</v>
      </c>
      <c r="X71" s="59"/>
      <c r="Y71" s="64">
        <f>Y72+Y76+Y79+Y82+Y97</f>
        <v>1.0600449999999999E-2</v>
      </c>
      <c r="Z71" s="59"/>
      <c r="AA71" s="65">
        <f>AA72+AA76+AA79+AA82+AA97</f>
        <v>9.6000000000000009E-3</v>
      </c>
      <c r="AR71" s="66" t="s">
        <v>128</v>
      </c>
      <c r="AT71" s="67" t="s">
        <v>117</v>
      </c>
      <c r="AU71" s="67" t="s">
        <v>119</v>
      </c>
      <c r="AY71" s="66" t="s">
        <v>120</v>
      </c>
      <c r="BK71" s="68">
        <f>BK72+BK76+BK79+BK82+BK97</f>
        <v>0</v>
      </c>
    </row>
    <row r="72" spans="2:64" s="62" customFormat="1" ht="19.899999999999999" customHeight="1" x14ac:dyDescent="0.3">
      <c r="B72" s="58"/>
      <c r="C72" s="59"/>
      <c r="D72" s="69" t="s">
        <v>89</v>
      </c>
      <c r="E72" s="69"/>
      <c r="F72" s="69"/>
      <c r="G72" s="69"/>
      <c r="H72" s="69"/>
      <c r="I72" s="69"/>
      <c r="J72" s="69"/>
      <c r="K72" s="69"/>
      <c r="L72" s="69"/>
      <c r="M72" s="69"/>
      <c r="N72" s="659">
        <f>BK72</f>
        <v>0</v>
      </c>
      <c r="O72" s="660"/>
      <c r="P72" s="660"/>
      <c r="Q72" s="660"/>
      <c r="R72" s="61"/>
      <c r="T72" s="63"/>
      <c r="U72" s="59"/>
      <c r="V72" s="59"/>
      <c r="W72" s="64">
        <f>SUM(W73:W75)</f>
        <v>0.104</v>
      </c>
      <c r="X72" s="59"/>
      <c r="Y72" s="64">
        <f>SUM(Y73:Y75)</f>
        <v>0</v>
      </c>
      <c r="Z72" s="59"/>
      <c r="AA72" s="65">
        <f>SUM(AA73:AA75)</f>
        <v>8.0000000000000004E-4</v>
      </c>
      <c r="AR72" s="66" t="s">
        <v>128</v>
      </c>
      <c r="AT72" s="67" t="s">
        <v>117</v>
      </c>
      <c r="AU72" s="67" t="s">
        <v>118</v>
      </c>
      <c r="AY72" s="66" t="s">
        <v>120</v>
      </c>
      <c r="BK72" s="68">
        <f>SUM(BK73:BK75)</f>
        <v>0</v>
      </c>
    </row>
    <row r="73" spans="2:64" s="17" customFormat="1" ht="57" customHeight="1" x14ac:dyDescent="0.25">
      <c r="B73" s="70"/>
      <c r="C73" s="71" t="s">
        <v>169</v>
      </c>
      <c r="D73" s="71" t="s">
        <v>121</v>
      </c>
      <c r="E73" s="72" t="s">
        <v>2726</v>
      </c>
      <c r="F73" s="671" t="s">
        <v>2727</v>
      </c>
      <c r="G73" s="667"/>
      <c r="H73" s="667"/>
      <c r="I73" s="667"/>
      <c r="J73" s="73" t="s">
        <v>3065</v>
      </c>
      <c r="K73" s="74">
        <v>2</v>
      </c>
      <c r="L73" s="666"/>
      <c r="M73" s="667"/>
      <c r="N73" s="666">
        <f>ROUND(L73*K73,2)</f>
        <v>0</v>
      </c>
      <c r="O73" s="667"/>
      <c r="P73" s="667"/>
      <c r="Q73" s="667"/>
      <c r="R73" s="75"/>
      <c r="T73" s="76" t="s">
        <v>125</v>
      </c>
      <c r="U73" s="77" t="s">
        <v>126</v>
      </c>
      <c r="V73" s="78">
        <v>5.1999999999999998E-2</v>
      </c>
      <c r="W73" s="78">
        <f>V73*K73</f>
        <v>0.104</v>
      </c>
      <c r="X73" s="78">
        <v>0</v>
      </c>
      <c r="Y73" s="78">
        <f>X73*K73</f>
        <v>0</v>
      </c>
      <c r="Z73" s="78">
        <v>4.0000000000000002E-4</v>
      </c>
      <c r="AA73" s="79">
        <f>Z73*K73</f>
        <v>8.0000000000000004E-4</v>
      </c>
      <c r="AR73" s="30" t="s">
        <v>194</v>
      </c>
      <c r="AT73" s="30" t="s">
        <v>121</v>
      </c>
      <c r="AU73" s="30" t="s">
        <v>128</v>
      </c>
      <c r="AY73" s="30" t="s">
        <v>120</v>
      </c>
      <c r="BE73" s="80">
        <f>IF(U73="základní",N73,0)</f>
        <v>0</v>
      </c>
      <c r="BF73" s="80">
        <f>IF(U73="snížená",N73,0)</f>
        <v>0</v>
      </c>
      <c r="BG73" s="80">
        <f>IF(U73="zákl. přenesená",N73,0)</f>
        <v>0</v>
      </c>
      <c r="BH73" s="80">
        <f>IF(U73="sníž. přenesená",N73,0)</f>
        <v>0</v>
      </c>
      <c r="BI73" s="80">
        <f>IF(U73="nulová",N73,0)</f>
        <v>0</v>
      </c>
      <c r="BJ73" s="30" t="s">
        <v>118</v>
      </c>
      <c r="BK73" s="80">
        <f>ROUND(L73*K73,2)</f>
        <v>0</v>
      </c>
      <c r="BL73" s="30" t="s">
        <v>194</v>
      </c>
    </row>
    <row r="74" spans="2:64" s="17" customFormat="1" ht="78" customHeight="1" x14ac:dyDescent="0.25">
      <c r="B74" s="18"/>
      <c r="C74" s="20"/>
      <c r="D74" s="20"/>
      <c r="E74" s="20"/>
      <c r="F74" s="679" t="s">
        <v>2743</v>
      </c>
      <c r="G74" s="680"/>
      <c r="H74" s="680"/>
      <c r="I74" s="680"/>
      <c r="J74" s="20"/>
      <c r="K74" s="20"/>
      <c r="L74" s="20"/>
      <c r="M74" s="20"/>
      <c r="N74" s="20"/>
      <c r="O74" s="20"/>
      <c r="P74" s="20"/>
      <c r="Q74" s="20"/>
      <c r="R74" s="19"/>
      <c r="T74" s="99"/>
      <c r="U74" s="20"/>
      <c r="V74" s="20"/>
      <c r="W74" s="20"/>
      <c r="X74" s="20"/>
      <c r="Y74" s="20"/>
      <c r="Z74" s="20"/>
      <c r="AA74" s="100"/>
      <c r="AT74" s="30" t="s">
        <v>193</v>
      </c>
      <c r="AU74" s="30" t="s">
        <v>128</v>
      </c>
    </row>
    <row r="75" spans="2:64" s="86" customFormat="1" ht="22.5" customHeight="1" x14ac:dyDescent="0.25">
      <c r="B75" s="81"/>
      <c r="C75" s="82"/>
      <c r="D75" s="82"/>
      <c r="E75" s="83" t="s">
        <v>125</v>
      </c>
      <c r="F75" s="663" t="s">
        <v>2744</v>
      </c>
      <c r="G75" s="662"/>
      <c r="H75" s="662"/>
      <c r="I75" s="662"/>
      <c r="J75" s="82"/>
      <c r="K75" s="84">
        <v>2</v>
      </c>
      <c r="L75" s="82"/>
      <c r="M75" s="82"/>
      <c r="N75" s="82"/>
      <c r="O75" s="82"/>
      <c r="P75" s="82"/>
      <c r="Q75" s="82"/>
      <c r="R75" s="85"/>
      <c r="T75" s="87"/>
      <c r="U75" s="82"/>
      <c r="V75" s="82"/>
      <c r="W75" s="82"/>
      <c r="X75" s="82"/>
      <c r="Y75" s="82"/>
      <c r="Z75" s="82"/>
      <c r="AA75" s="88"/>
      <c r="AT75" s="89" t="s">
        <v>130</v>
      </c>
      <c r="AU75" s="89" t="s">
        <v>128</v>
      </c>
      <c r="AV75" s="86" t="s">
        <v>128</v>
      </c>
      <c r="AW75" s="86" t="s">
        <v>131</v>
      </c>
      <c r="AX75" s="86" t="s">
        <v>118</v>
      </c>
      <c r="AY75" s="89" t="s">
        <v>120</v>
      </c>
    </row>
    <row r="76" spans="2:64" s="62" customFormat="1" ht="29.85" customHeight="1" x14ac:dyDescent="0.3">
      <c r="B76" s="58"/>
      <c r="C76" s="59"/>
      <c r="D76" s="69" t="s">
        <v>90</v>
      </c>
      <c r="E76" s="69"/>
      <c r="F76" s="69"/>
      <c r="G76" s="69"/>
      <c r="H76" s="69"/>
      <c r="I76" s="69"/>
      <c r="J76" s="69"/>
      <c r="K76" s="69"/>
      <c r="L76" s="69"/>
      <c r="M76" s="69"/>
      <c r="N76" s="659">
        <f>BK76</f>
        <v>0</v>
      </c>
      <c r="O76" s="660"/>
      <c r="P76" s="660"/>
      <c r="Q76" s="660"/>
      <c r="R76" s="61"/>
      <c r="T76" s="63"/>
      <c r="U76" s="59"/>
      <c r="V76" s="59"/>
      <c r="W76" s="64">
        <f>SUM(W77:W78)</f>
        <v>0.1152</v>
      </c>
      <c r="X76" s="59"/>
      <c r="Y76" s="64">
        <f>SUM(Y77:Y78)</f>
        <v>0</v>
      </c>
      <c r="Z76" s="59"/>
      <c r="AA76" s="65">
        <f>SUM(AA77:AA78)</f>
        <v>0</v>
      </c>
      <c r="AR76" s="66" t="s">
        <v>128</v>
      </c>
      <c r="AT76" s="67" t="s">
        <v>117</v>
      </c>
      <c r="AU76" s="67" t="s">
        <v>118</v>
      </c>
      <c r="AY76" s="66" t="s">
        <v>120</v>
      </c>
      <c r="BK76" s="68">
        <f>SUM(BK77:BK78)</f>
        <v>0</v>
      </c>
    </row>
    <row r="77" spans="2:64" s="17" customFormat="1" ht="44.25" customHeight="1" x14ac:dyDescent="0.25">
      <c r="B77" s="70"/>
      <c r="C77" s="71" t="s">
        <v>175</v>
      </c>
      <c r="D77" s="71" t="s">
        <v>121</v>
      </c>
      <c r="E77" s="72" t="s">
        <v>2745</v>
      </c>
      <c r="F77" s="671" t="s">
        <v>2746</v>
      </c>
      <c r="G77" s="667"/>
      <c r="H77" s="667"/>
      <c r="I77" s="667"/>
      <c r="J77" s="73" t="s">
        <v>172</v>
      </c>
      <c r="K77" s="74">
        <v>1.44</v>
      </c>
      <c r="L77" s="666"/>
      <c r="M77" s="667"/>
      <c r="N77" s="666">
        <f>ROUND(L77*K77,2)</f>
        <v>0</v>
      </c>
      <c r="O77" s="667"/>
      <c r="P77" s="667"/>
      <c r="Q77" s="667"/>
      <c r="R77" s="75"/>
      <c r="T77" s="76" t="s">
        <v>125</v>
      </c>
      <c r="U77" s="77" t="s">
        <v>126</v>
      </c>
      <c r="V77" s="78">
        <v>0.08</v>
      </c>
      <c r="W77" s="78">
        <f>V77*K77</f>
        <v>0.1152</v>
      </c>
      <c r="X77" s="78">
        <v>0</v>
      </c>
      <c r="Y77" s="78">
        <f>X77*K77</f>
        <v>0</v>
      </c>
      <c r="Z77" s="78">
        <v>0</v>
      </c>
      <c r="AA77" s="79">
        <f>Z77*K77</f>
        <v>0</v>
      </c>
      <c r="AR77" s="30" t="s">
        <v>194</v>
      </c>
      <c r="AT77" s="30" t="s">
        <v>121</v>
      </c>
      <c r="AU77" s="30" t="s">
        <v>128</v>
      </c>
      <c r="AY77" s="30" t="s">
        <v>120</v>
      </c>
      <c r="BE77" s="80">
        <f>IF(U77="základní",N77,0)</f>
        <v>0</v>
      </c>
      <c r="BF77" s="80">
        <f>IF(U77="snížená",N77,0)</f>
        <v>0</v>
      </c>
      <c r="BG77" s="80">
        <f>IF(U77="zákl. přenesená",N77,0)</f>
        <v>0</v>
      </c>
      <c r="BH77" s="80">
        <f>IF(U77="sníž. přenesená",N77,0)</f>
        <v>0</v>
      </c>
      <c r="BI77" s="80">
        <f>IF(U77="nulová",N77,0)</f>
        <v>0</v>
      </c>
      <c r="BJ77" s="30" t="s">
        <v>118</v>
      </c>
      <c r="BK77" s="80">
        <f>ROUND(L77*K77,2)</f>
        <v>0</v>
      </c>
      <c r="BL77" s="30" t="s">
        <v>194</v>
      </c>
    </row>
    <row r="78" spans="2:64" s="86" customFormat="1" ht="22.5" customHeight="1" x14ac:dyDescent="0.25">
      <c r="B78" s="81"/>
      <c r="C78" s="82"/>
      <c r="D78" s="82"/>
      <c r="E78" s="83" t="s">
        <v>125</v>
      </c>
      <c r="F78" s="661" t="s">
        <v>2747</v>
      </c>
      <c r="G78" s="662"/>
      <c r="H78" s="662"/>
      <c r="I78" s="662"/>
      <c r="J78" s="82"/>
      <c r="K78" s="84">
        <v>1.44</v>
      </c>
      <c r="L78" s="82"/>
      <c r="M78" s="82"/>
      <c r="N78" s="82"/>
      <c r="O78" s="82"/>
      <c r="P78" s="82"/>
      <c r="Q78" s="82"/>
      <c r="R78" s="85"/>
      <c r="T78" s="87"/>
      <c r="U78" s="82"/>
      <c r="V78" s="82"/>
      <c r="W78" s="82"/>
      <c r="X78" s="82"/>
      <c r="Y78" s="82"/>
      <c r="Z78" s="82"/>
      <c r="AA78" s="88"/>
      <c r="AT78" s="89" t="s">
        <v>130</v>
      </c>
      <c r="AU78" s="89" t="s">
        <v>128</v>
      </c>
      <c r="AV78" s="86" t="s">
        <v>128</v>
      </c>
      <c r="AW78" s="86" t="s">
        <v>131</v>
      </c>
      <c r="AX78" s="86" t="s">
        <v>118</v>
      </c>
      <c r="AY78" s="89" t="s">
        <v>120</v>
      </c>
    </row>
    <row r="79" spans="2:64" s="62" customFormat="1" ht="29.85" customHeight="1" x14ac:dyDescent="0.3">
      <c r="B79" s="58"/>
      <c r="C79" s="59"/>
      <c r="D79" s="69" t="s">
        <v>2734</v>
      </c>
      <c r="E79" s="69"/>
      <c r="F79" s="69"/>
      <c r="G79" s="69"/>
      <c r="H79" s="69"/>
      <c r="I79" s="69"/>
      <c r="J79" s="69"/>
      <c r="K79" s="69"/>
      <c r="L79" s="69"/>
      <c r="M79" s="69"/>
      <c r="N79" s="659">
        <f>BK79</f>
        <v>0</v>
      </c>
      <c r="O79" s="660"/>
      <c r="P79" s="660"/>
      <c r="Q79" s="660"/>
      <c r="R79" s="61"/>
      <c r="T79" s="63"/>
      <c r="U79" s="59"/>
      <c r="V79" s="59"/>
      <c r="W79" s="64">
        <f>SUM(W80:W81)</f>
        <v>0.62</v>
      </c>
      <c r="X79" s="59"/>
      <c r="Y79" s="64">
        <f>SUM(Y80:Y81)</f>
        <v>0</v>
      </c>
      <c r="Z79" s="59"/>
      <c r="AA79" s="65">
        <f>SUM(AA80:AA81)</f>
        <v>8.8000000000000005E-3</v>
      </c>
      <c r="AR79" s="66" t="s">
        <v>128</v>
      </c>
      <c r="AT79" s="67" t="s">
        <v>117</v>
      </c>
      <c r="AU79" s="67" t="s">
        <v>118</v>
      </c>
      <c r="AY79" s="66" t="s">
        <v>120</v>
      </c>
      <c r="BK79" s="68">
        <f>SUM(BK80:BK81)</f>
        <v>0</v>
      </c>
    </row>
    <row r="80" spans="2:64" s="17" customFormat="1" ht="31.5" customHeight="1" x14ac:dyDescent="0.25">
      <c r="B80" s="70"/>
      <c r="C80" s="71" t="s">
        <v>179</v>
      </c>
      <c r="D80" s="71" t="s">
        <v>121</v>
      </c>
      <c r="E80" s="72" t="s">
        <v>2748</v>
      </c>
      <c r="F80" s="671" t="s">
        <v>2749</v>
      </c>
      <c r="G80" s="667"/>
      <c r="H80" s="667"/>
      <c r="I80" s="667"/>
      <c r="J80" s="73" t="s">
        <v>447</v>
      </c>
      <c r="K80" s="74">
        <v>2</v>
      </c>
      <c r="L80" s="666"/>
      <c r="M80" s="667"/>
      <c r="N80" s="666">
        <f>ROUND(L80*K80,2)</f>
        <v>0</v>
      </c>
      <c r="O80" s="667"/>
      <c r="P80" s="667"/>
      <c r="Q80" s="667"/>
      <c r="R80" s="75"/>
      <c r="T80" s="76" t="s">
        <v>125</v>
      </c>
      <c r="U80" s="77" t="s">
        <v>126</v>
      </c>
      <c r="V80" s="78">
        <v>0.31</v>
      </c>
      <c r="W80" s="78">
        <f>V80*K80</f>
        <v>0.62</v>
      </c>
      <c r="X80" s="78">
        <v>0</v>
      </c>
      <c r="Y80" s="78">
        <f>X80*K80</f>
        <v>0</v>
      </c>
      <c r="Z80" s="78">
        <v>4.4000000000000003E-3</v>
      </c>
      <c r="AA80" s="79">
        <f>Z80*K80</f>
        <v>8.8000000000000005E-3</v>
      </c>
      <c r="AR80" s="30" t="s">
        <v>194</v>
      </c>
      <c r="AT80" s="30" t="s">
        <v>121</v>
      </c>
      <c r="AU80" s="30" t="s">
        <v>128</v>
      </c>
      <c r="AY80" s="30" t="s">
        <v>120</v>
      </c>
      <c r="BE80" s="80">
        <f>IF(U80="základní",N80,0)</f>
        <v>0</v>
      </c>
      <c r="BF80" s="80">
        <f>IF(U80="snížená",N80,0)</f>
        <v>0</v>
      </c>
      <c r="BG80" s="80">
        <f>IF(U80="zákl. přenesená",N80,0)</f>
        <v>0</v>
      </c>
      <c r="BH80" s="80">
        <f>IF(U80="sníž. přenesená",N80,0)</f>
        <v>0</v>
      </c>
      <c r="BI80" s="80">
        <f>IF(U80="nulová",N80,0)</f>
        <v>0</v>
      </c>
      <c r="BJ80" s="30" t="s">
        <v>118</v>
      </c>
      <c r="BK80" s="80">
        <f>ROUND(L80*K80,2)</f>
        <v>0</v>
      </c>
      <c r="BL80" s="30" t="s">
        <v>194</v>
      </c>
    </row>
    <row r="81" spans="2:64" s="86" customFormat="1" ht="22.5" customHeight="1" x14ac:dyDescent="0.25">
      <c r="B81" s="81"/>
      <c r="C81" s="82"/>
      <c r="D81" s="82"/>
      <c r="E81" s="83" t="s">
        <v>125</v>
      </c>
      <c r="F81" s="661" t="s">
        <v>2750</v>
      </c>
      <c r="G81" s="662"/>
      <c r="H81" s="662"/>
      <c r="I81" s="662"/>
      <c r="J81" s="82"/>
      <c r="K81" s="84">
        <v>2</v>
      </c>
      <c r="L81" s="82"/>
      <c r="M81" s="82"/>
      <c r="N81" s="82"/>
      <c r="O81" s="82"/>
      <c r="P81" s="82"/>
      <c r="Q81" s="82"/>
      <c r="R81" s="85"/>
      <c r="T81" s="87"/>
      <c r="U81" s="82"/>
      <c r="V81" s="82"/>
      <c r="W81" s="82"/>
      <c r="X81" s="82"/>
      <c r="Y81" s="82"/>
      <c r="Z81" s="82"/>
      <c r="AA81" s="88"/>
      <c r="AT81" s="89" t="s">
        <v>130</v>
      </c>
      <c r="AU81" s="89" t="s">
        <v>128</v>
      </c>
      <c r="AV81" s="86" t="s">
        <v>128</v>
      </c>
      <c r="AW81" s="86" t="s">
        <v>131</v>
      </c>
      <c r="AX81" s="86" t="s">
        <v>118</v>
      </c>
      <c r="AY81" s="89" t="s">
        <v>120</v>
      </c>
    </row>
    <row r="82" spans="2:64" s="62" customFormat="1" ht="29.85" customHeight="1" x14ac:dyDescent="0.3">
      <c r="B82" s="58"/>
      <c r="C82" s="59"/>
      <c r="D82" s="69" t="s">
        <v>2735</v>
      </c>
      <c r="E82" s="69"/>
      <c r="F82" s="69"/>
      <c r="G82" s="69"/>
      <c r="H82" s="69"/>
      <c r="I82" s="69"/>
      <c r="J82" s="69"/>
      <c r="K82" s="69"/>
      <c r="L82" s="69"/>
      <c r="M82" s="69"/>
      <c r="N82" s="659">
        <f>BK82</f>
        <v>0</v>
      </c>
      <c r="O82" s="660"/>
      <c r="P82" s="660"/>
      <c r="Q82" s="660"/>
      <c r="R82" s="61"/>
      <c r="T82" s="63"/>
      <c r="U82" s="59"/>
      <c r="V82" s="59"/>
      <c r="W82" s="64">
        <f>SUM(W83:W96)</f>
        <v>1.2136800000000001</v>
      </c>
      <c r="X82" s="59"/>
      <c r="Y82" s="64">
        <f>SUM(Y83:Y96)</f>
        <v>9.6204499999999991E-3</v>
      </c>
      <c r="Z82" s="59"/>
      <c r="AA82" s="65">
        <f>SUM(AA83:AA96)</f>
        <v>0</v>
      </c>
      <c r="AR82" s="66" t="s">
        <v>128</v>
      </c>
      <c r="AT82" s="67" t="s">
        <v>117</v>
      </c>
      <c r="AU82" s="67" t="s">
        <v>118</v>
      </c>
      <c r="AY82" s="66" t="s">
        <v>120</v>
      </c>
      <c r="BK82" s="68">
        <f>SUM(BK83:BK96)</f>
        <v>0</v>
      </c>
    </row>
    <row r="83" spans="2:64" s="17" customFormat="1" ht="22.5" customHeight="1" x14ac:dyDescent="0.25">
      <c r="B83" s="70"/>
      <c r="C83" s="71" t="s">
        <v>184</v>
      </c>
      <c r="D83" s="71" t="s">
        <v>121</v>
      </c>
      <c r="E83" s="72" t="s">
        <v>2751</v>
      </c>
      <c r="F83" s="671" t="s">
        <v>2752</v>
      </c>
      <c r="G83" s="667"/>
      <c r="H83" s="667"/>
      <c r="I83" s="667"/>
      <c r="J83" s="73" t="s">
        <v>172</v>
      </c>
      <c r="K83" s="74">
        <v>1.96</v>
      </c>
      <c r="L83" s="666"/>
      <c r="M83" s="667"/>
      <c r="N83" s="666">
        <f>ROUND(L83*K83,2)</f>
        <v>0</v>
      </c>
      <c r="O83" s="667"/>
      <c r="P83" s="667"/>
      <c r="Q83" s="667"/>
      <c r="R83" s="75"/>
      <c r="T83" s="76" t="s">
        <v>125</v>
      </c>
      <c r="U83" s="77" t="s">
        <v>126</v>
      </c>
      <c r="V83" s="78">
        <v>6.6000000000000003E-2</v>
      </c>
      <c r="W83" s="78">
        <f>V83*K83</f>
        <v>0.12936</v>
      </c>
      <c r="X83" s="78">
        <v>0</v>
      </c>
      <c r="Y83" s="78">
        <f>X83*K83</f>
        <v>0</v>
      </c>
      <c r="Z83" s="78">
        <v>0</v>
      </c>
      <c r="AA83" s="79">
        <f>Z83*K83</f>
        <v>0</v>
      </c>
      <c r="AR83" s="30" t="s">
        <v>194</v>
      </c>
      <c r="AT83" s="30" t="s">
        <v>121</v>
      </c>
      <c r="AU83" s="30" t="s">
        <v>128</v>
      </c>
      <c r="AY83" s="30" t="s">
        <v>120</v>
      </c>
      <c r="BE83" s="80">
        <f>IF(U83="základní",N83,0)</f>
        <v>0</v>
      </c>
      <c r="BF83" s="80">
        <f>IF(U83="snížená",N83,0)</f>
        <v>0</v>
      </c>
      <c r="BG83" s="80">
        <f>IF(U83="zákl. přenesená",N83,0)</f>
        <v>0</v>
      </c>
      <c r="BH83" s="80">
        <f>IF(U83="sníž. přenesená",N83,0)</f>
        <v>0</v>
      </c>
      <c r="BI83" s="80">
        <f>IF(U83="nulová",N83,0)</f>
        <v>0</v>
      </c>
      <c r="BJ83" s="30" t="s">
        <v>118</v>
      </c>
      <c r="BK83" s="80">
        <f>ROUND(L83*K83,2)</f>
        <v>0</v>
      </c>
      <c r="BL83" s="30" t="s">
        <v>194</v>
      </c>
    </row>
    <row r="84" spans="2:64" s="86" customFormat="1" ht="22.5" customHeight="1" x14ac:dyDescent="0.25">
      <c r="B84" s="81"/>
      <c r="C84" s="82"/>
      <c r="D84" s="82"/>
      <c r="E84" s="83" t="s">
        <v>125</v>
      </c>
      <c r="F84" s="661" t="s">
        <v>2753</v>
      </c>
      <c r="G84" s="662"/>
      <c r="H84" s="662"/>
      <c r="I84" s="662"/>
      <c r="J84" s="82"/>
      <c r="K84" s="84">
        <v>1.96</v>
      </c>
      <c r="L84" s="82"/>
      <c r="M84" s="82"/>
      <c r="N84" s="82"/>
      <c r="O84" s="82"/>
      <c r="P84" s="82"/>
      <c r="Q84" s="82"/>
      <c r="R84" s="85"/>
      <c r="T84" s="87"/>
      <c r="U84" s="82"/>
      <c r="V84" s="82"/>
      <c r="W84" s="82"/>
      <c r="X84" s="82"/>
      <c r="Y84" s="82"/>
      <c r="Z84" s="82"/>
      <c r="AA84" s="88"/>
      <c r="AT84" s="89" t="s">
        <v>130</v>
      </c>
      <c r="AU84" s="89" t="s">
        <v>128</v>
      </c>
      <c r="AV84" s="86" t="s">
        <v>128</v>
      </c>
      <c r="AW84" s="86" t="s">
        <v>131</v>
      </c>
      <c r="AX84" s="86" t="s">
        <v>118</v>
      </c>
      <c r="AY84" s="89" t="s">
        <v>120</v>
      </c>
    </row>
    <row r="85" spans="2:64" s="17" customFormat="1" ht="31.5" customHeight="1" x14ac:dyDescent="0.25">
      <c r="B85" s="70"/>
      <c r="C85" s="101" t="s">
        <v>188</v>
      </c>
      <c r="D85" s="101" t="s">
        <v>195</v>
      </c>
      <c r="E85" s="102" t="s">
        <v>2754</v>
      </c>
      <c r="F85" s="677" t="s">
        <v>2755</v>
      </c>
      <c r="G85" s="678"/>
      <c r="H85" s="678"/>
      <c r="I85" s="678"/>
      <c r="J85" s="103" t="s">
        <v>172</v>
      </c>
      <c r="K85" s="104">
        <v>2.4750000000000001</v>
      </c>
      <c r="L85" s="670"/>
      <c r="M85" s="678"/>
      <c r="N85" s="670">
        <f>ROUND(L85*K85,2)</f>
        <v>0</v>
      </c>
      <c r="O85" s="667"/>
      <c r="P85" s="667"/>
      <c r="Q85" s="667"/>
      <c r="R85" s="75"/>
      <c r="T85" s="76" t="s">
        <v>125</v>
      </c>
      <c r="U85" s="77" t="s">
        <v>126</v>
      </c>
      <c r="V85" s="78">
        <v>0</v>
      </c>
      <c r="W85" s="78">
        <f>V85*K85</f>
        <v>0</v>
      </c>
      <c r="X85" s="78">
        <v>1.7000000000000001E-4</v>
      </c>
      <c r="Y85" s="78">
        <f>X85*K85</f>
        <v>4.2075000000000006E-4</v>
      </c>
      <c r="Z85" s="78">
        <v>0</v>
      </c>
      <c r="AA85" s="79">
        <f>Z85*K85</f>
        <v>0</v>
      </c>
      <c r="AR85" s="30" t="s">
        <v>258</v>
      </c>
      <c r="AT85" s="30" t="s">
        <v>195</v>
      </c>
      <c r="AU85" s="30" t="s">
        <v>128</v>
      </c>
      <c r="AY85" s="30" t="s">
        <v>120</v>
      </c>
      <c r="BE85" s="80">
        <f>IF(U85="základní",N85,0)</f>
        <v>0</v>
      </c>
      <c r="BF85" s="80">
        <f>IF(U85="snížená",N85,0)</f>
        <v>0</v>
      </c>
      <c r="BG85" s="80">
        <f>IF(U85="zákl. přenesená",N85,0)</f>
        <v>0</v>
      </c>
      <c r="BH85" s="80">
        <f>IF(U85="sníž. přenesená",N85,0)</f>
        <v>0</v>
      </c>
      <c r="BI85" s="80">
        <f>IF(U85="nulová",N85,0)</f>
        <v>0</v>
      </c>
      <c r="BJ85" s="30" t="s">
        <v>118</v>
      </c>
      <c r="BK85" s="80">
        <f>ROUND(L85*K85,2)</f>
        <v>0</v>
      </c>
      <c r="BL85" s="30" t="s">
        <v>194</v>
      </c>
    </row>
    <row r="86" spans="2:64" s="17" customFormat="1" ht="30" customHeight="1" x14ac:dyDescent="0.25">
      <c r="B86" s="18"/>
      <c r="C86" s="20"/>
      <c r="D86" s="20"/>
      <c r="E86" s="20"/>
      <c r="F86" s="679" t="s">
        <v>2756</v>
      </c>
      <c r="G86" s="680"/>
      <c r="H86" s="680"/>
      <c r="I86" s="680"/>
      <c r="J86" s="20"/>
      <c r="K86" s="20"/>
      <c r="L86" s="20"/>
      <c r="M86" s="20"/>
      <c r="N86" s="20"/>
      <c r="O86" s="20"/>
      <c r="P86" s="20"/>
      <c r="Q86" s="20"/>
      <c r="R86" s="19"/>
      <c r="T86" s="99"/>
      <c r="U86" s="20"/>
      <c r="V86" s="20"/>
      <c r="W86" s="20"/>
      <c r="X86" s="20"/>
      <c r="Y86" s="20"/>
      <c r="Z86" s="20"/>
      <c r="AA86" s="100"/>
      <c r="AT86" s="30" t="s">
        <v>193</v>
      </c>
      <c r="AU86" s="30" t="s">
        <v>128</v>
      </c>
    </row>
    <row r="87" spans="2:64" s="86" customFormat="1" ht="22.5" customHeight="1" x14ac:dyDescent="0.25">
      <c r="B87" s="81"/>
      <c r="C87" s="82"/>
      <c r="D87" s="82"/>
      <c r="E87" s="83" t="s">
        <v>125</v>
      </c>
      <c r="F87" s="663" t="s">
        <v>2757</v>
      </c>
      <c r="G87" s="662"/>
      <c r="H87" s="662"/>
      <c r="I87" s="662"/>
      <c r="J87" s="82"/>
      <c r="K87" s="84">
        <v>2.4750000000000001</v>
      </c>
      <c r="L87" s="82"/>
      <c r="M87" s="82"/>
      <c r="N87" s="82"/>
      <c r="O87" s="82"/>
      <c r="P87" s="82"/>
      <c r="Q87" s="82"/>
      <c r="R87" s="85"/>
      <c r="T87" s="87"/>
      <c r="U87" s="82"/>
      <c r="V87" s="82"/>
      <c r="W87" s="82"/>
      <c r="X87" s="82"/>
      <c r="Y87" s="82"/>
      <c r="Z87" s="82"/>
      <c r="AA87" s="88"/>
      <c r="AT87" s="89" t="s">
        <v>130</v>
      </c>
      <c r="AU87" s="89" t="s">
        <v>128</v>
      </c>
      <c r="AV87" s="86" t="s">
        <v>128</v>
      </c>
      <c r="AW87" s="86" t="s">
        <v>131</v>
      </c>
      <c r="AX87" s="86" t="s">
        <v>118</v>
      </c>
      <c r="AY87" s="89" t="s">
        <v>120</v>
      </c>
    </row>
    <row r="88" spans="2:64" s="17" customFormat="1" ht="31.5" customHeight="1" x14ac:dyDescent="0.25">
      <c r="B88" s="70"/>
      <c r="C88" s="71" t="s">
        <v>194</v>
      </c>
      <c r="D88" s="71" t="s">
        <v>121</v>
      </c>
      <c r="E88" s="72" t="s">
        <v>2758</v>
      </c>
      <c r="F88" s="671" t="s">
        <v>2759</v>
      </c>
      <c r="G88" s="667"/>
      <c r="H88" s="667"/>
      <c r="I88" s="667"/>
      <c r="J88" s="73" t="s">
        <v>172</v>
      </c>
      <c r="K88" s="74">
        <v>1.44</v>
      </c>
      <c r="L88" s="666"/>
      <c r="M88" s="667"/>
      <c r="N88" s="666">
        <f>ROUND(L88*K88,2)</f>
        <v>0</v>
      </c>
      <c r="O88" s="667"/>
      <c r="P88" s="667"/>
      <c r="Q88" s="667"/>
      <c r="R88" s="75"/>
      <c r="T88" s="76" t="s">
        <v>125</v>
      </c>
      <c r="U88" s="77" t="s">
        <v>126</v>
      </c>
      <c r="V88" s="78">
        <v>0.11</v>
      </c>
      <c r="W88" s="78">
        <f>V88*K88</f>
        <v>0.15839999999999999</v>
      </c>
      <c r="X88" s="78">
        <v>0</v>
      </c>
      <c r="Y88" s="78">
        <f>X88*K88</f>
        <v>0</v>
      </c>
      <c r="Z88" s="78">
        <v>0</v>
      </c>
      <c r="AA88" s="79">
        <f>Z88*K88</f>
        <v>0</v>
      </c>
      <c r="AR88" s="30" t="s">
        <v>194</v>
      </c>
      <c r="AT88" s="30" t="s">
        <v>121</v>
      </c>
      <c r="AU88" s="30" t="s">
        <v>128</v>
      </c>
      <c r="AY88" s="30" t="s">
        <v>120</v>
      </c>
      <c r="BE88" s="80">
        <f>IF(U88="základní",N88,0)</f>
        <v>0</v>
      </c>
      <c r="BF88" s="80">
        <f>IF(U88="snížená",N88,0)</f>
        <v>0</v>
      </c>
      <c r="BG88" s="80">
        <f>IF(U88="zákl. přenesená",N88,0)</f>
        <v>0</v>
      </c>
      <c r="BH88" s="80">
        <f>IF(U88="sníž. přenesená",N88,0)</f>
        <v>0</v>
      </c>
      <c r="BI88" s="80">
        <f>IF(U88="nulová",N88,0)</f>
        <v>0</v>
      </c>
      <c r="BJ88" s="30" t="s">
        <v>118</v>
      </c>
      <c r="BK88" s="80">
        <f>ROUND(L88*K88,2)</f>
        <v>0</v>
      </c>
      <c r="BL88" s="30" t="s">
        <v>194</v>
      </c>
    </row>
    <row r="89" spans="2:64" s="86" customFormat="1" ht="22.5" customHeight="1" x14ac:dyDescent="0.25">
      <c r="B89" s="81"/>
      <c r="C89" s="82"/>
      <c r="D89" s="82"/>
      <c r="E89" s="83" t="s">
        <v>125</v>
      </c>
      <c r="F89" s="661" t="s">
        <v>2760</v>
      </c>
      <c r="G89" s="662"/>
      <c r="H89" s="662"/>
      <c r="I89" s="662"/>
      <c r="J89" s="82"/>
      <c r="K89" s="84">
        <v>1.44</v>
      </c>
      <c r="L89" s="82"/>
      <c r="M89" s="82"/>
      <c r="N89" s="82"/>
      <c r="O89" s="82"/>
      <c r="P89" s="82"/>
      <c r="Q89" s="82"/>
      <c r="R89" s="85"/>
      <c r="T89" s="87"/>
      <c r="U89" s="82"/>
      <c r="V89" s="82"/>
      <c r="W89" s="82"/>
      <c r="X89" s="82"/>
      <c r="Y89" s="82"/>
      <c r="Z89" s="82"/>
      <c r="AA89" s="88"/>
      <c r="AT89" s="89" t="s">
        <v>130</v>
      </c>
      <c r="AU89" s="89" t="s">
        <v>128</v>
      </c>
      <c r="AV89" s="86" t="s">
        <v>128</v>
      </c>
      <c r="AW89" s="86" t="s">
        <v>131</v>
      </c>
      <c r="AX89" s="86" t="s">
        <v>118</v>
      </c>
      <c r="AY89" s="89" t="s">
        <v>120</v>
      </c>
    </row>
    <row r="90" spans="2:64" s="17" customFormat="1" ht="31.5" customHeight="1" x14ac:dyDescent="0.25">
      <c r="B90" s="70"/>
      <c r="C90" s="101" t="s">
        <v>199</v>
      </c>
      <c r="D90" s="101" t="s">
        <v>195</v>
      </c>
      <c r="E90" s="102" t="s">
        <v>2761</v>
      </c>
      <c r="F90" s="677" t="s">
        <v>2762</v>
      </c>
      <c r="G90" s="678"/>
      <c r="H90" s="678"/>
      <c r="I90" s="678"/>
      <c r="J90" s="103" t="s">
        <v>172</v>
      </c>
      <c r="K90" s="104">
        <v>1.4690000000000001</v>
      </c>
      <c r="L90" s="670"/>
      <c r="M90" s="678"/>
      <c r="N90" s="670">
        <f>ROUND(L90*K90,2)</f>
        <v>0</v>
      </c>
      <c r="O90" s="667"/>
      <c r="P90" s="667"/>
      <c r="Q90" s="667"/>
      <c r="R90" s="75"/>
      <c r="T90" s="76" t="s">
        <v>125</v>
      </c>
      <c r="U90" s="77" t="s">
        <v>126</v>
      </c>
      <c r="V90" s="78">
        <v>0</v>
      </c>
      <c r="W90" s="78">
        <f>V90*K90</f>
        <v>0</v>
      </c>
      <c r="X90" s="78">
        <v>4.8999999999999998E-3</v>
      </c>
      <c r="Y90" s="78">
        <f>X90*K90</f>
        <v>7.1980999999999998E-3</v>
      </c>
      <c r="Z90" s="78">
        <v>0</v>
      </c>
      <c r="AA90" s="79">
        <f>Z90*K90</f>
        <v>0</v>
      </c>
      <c r="AR90" s="30" t="s">
        <v>258</v>
      </c>
      <c r="AT90" s="30" t="s">
        <v>195</v>
      </c>
      <c r="AU90" s="30" t="s">
        <v>128</v>
      </c>
      <c r="AY90" s="30" t="s">
        <v>120</v>
      </c>
      <c r="BE90" s="80">
        <f>IF(U90="základní",N90,0)</f>
        <v>0</v>
      </c>
      <c r="BF90" s="80">
        <f>IF(U90="snížená",N90,0)</f>
        <v>0</v>
      </c>
      <c r="BG90" s="80">
        <f>IF(U90="zákl. přenesená",N90,0)</f>
        <v>0</v>
      </c>
      <c r="BH90" s="80">
        <f>IF(U90="sníž. přenesená",N90,0)</f>
        <v>0</v>
      </c>
      <c r="BI90" s="80">
        <f>IF(U90="nulová",N90,0)</f>
        <v>0</v>
      </c>
      <c r="BJ90" s="30" t="s">
        <v>118</v>
      </c>
      <c r="BK90" s="80">
        <f>ROUND(L90*K90,2)</f>
        <v>0</v>
      </c>
      <c r="BL90" s="30" t="s">
        <v>194</v>
      </c>
    </row>
    <row r="91" spans="2:64" s="86" customFormat="1" ht="22.5" customHeight="1" x14ac:dyDescent="0.25">
      <c r="B91" s="81"/>
      <c r="C91" s="82"/>
      <c r="D91" s="82"/>
      <c r="E91" s="83" t="s">
        <v>125</v>
      </c>
      <c r="F91" s="661" t="s">
        <v>2763</v>
      </c>
      <c r="G91" s="662"/>
      <c r="H91" s="662"/>
      <c r="I91" s="662"/>
      <c r="J91" s="82"/>
      <c r="K91" s="84">
        <v>1.4690000000000001</v>
      </c>
      <c r="L91" s="82"/>
      <c r="M91" s="82"/>
      <c r="N91" s="82"/>
      <c r="O91" s="82"/>
      <c r="P91" s="82"/>
      <c r="Q91" s="82"/>
      <c r="R91" s="85"/>
      <c r="T91" s="87"/>
      <c r="U91" s="82"/>
      <c r="V91" s="82"/>
      <c r="W91" s="82"/>
      <c r="X91" s="82"/>
      <c r="Y91" s="82"/>
      <c r="Z91" s="82"/>
      <c r="AA91" s="88"/>
      <c r="AT91" s="89" t="s">
        <v>130</v>
      </c>
      <c r="AU91" s="89" t="s">
        <v>128</v>
      </c>
      <c r="AV91" s="86" t="s">
        <v>128</v>
      </c>
      <c r="AW91" s="86" t="s">
        <v>131</v>
      </c>
      <c r="AX91" s="86" t="s">
        <v>118</v>
      </c>
      <c r="AY91" s="89" t="s">
        <v>120</v>
      </c>
    </row>
    <row r="92" spans="2:64" s="17" customFormat="1" ht="44.25" customHeight="1" x14ac:dyDescent="0.25">
      <c r="B92" s="70"/>
      <c r="C92" s="71" t="s">
        <v>203</v>
      </c>
      <c r="D92" s="71" t="s">
        <v>121</v>
      </c>
      <c r="E92" s="72" t="s">
        <v>2764</v>
      </c>
      <c r="F92" s="671" t="s">
        <v>2765</v>
      </c>
      <c r="G92" s="667"/>
      <c r="H92" s="667"/>
      <c r="I92" s="667"/>
      <c r="J92" s="73" t="s">
        <v>172</v>
      </c>
      <c r="K92" s="74">
        <v>1.44</v>
      </c>
      <c r="L92" s="666"/>
      <c r="M92" s="667"/>
      <c r="N92" s="666">
        <f>ROUND(L92*K92,2)</f>
        <v>0</v>
      </c>
      <c r="O92" s="667"/>
      <c r="P92" s="667"/>
      <c r="Q92" s="667"/>
      <c r="R92" s="75"/>
      <c r="T92" s="76" t="s">
        <v>125</v>
      </c>
      <c r="U92" s="77" t="s">
        <v>126</v>
      </c>
      <c r="V92" s="78">
        <v>0.54800000000000004</v>
      </c>
      <c r="W92" s="78">
        <f>V92*K92</f>
        <v>0.78912000000000004</v>
      </c>
      <c r="X92" s="78">
        <v>1.39E-3</v>
      </c>
      <c r="Y92" s="78">
        <f>X92*K92</f>
        <v>2.0016000000000001E-3</v>
      </c>
      <c r="Z92" s="78">
        <v>0</v>
      </c>
      <c r="AA92" s="79">
        <f>Z92*K92</f>
        <v>0</v>
      </c>
      <c r="AR92" s="30" t="s">
        <v>194</v>
      </c>
      <c r="AT92" s="30" t="s">
        <v>121</v>
      </c>
      <c r="AU92" s="30" t="s">
        <v>128</v>
      </c>
      <c r="AY92" s="30" t="s">
        <v>120</v>
      </c>
      <c r="BE92" s="80">
        <f>IF(U92="základní",N92,0)</f>
        <v>0</v>
      </c>
      <c r="BF92" s="80">
        <f>IF(U92="snížená",N92,0)</f>
        <v>0</v>
      </c>
      <c r="BG92" s="80">
        <f>IF(U92="zákl. přenesená",N92,0)</f>
        <v>0</v>
      </c>
      <c r="BH92" s="80">
        <f>IF(U92="sníž. přenesená",N92,0)</f>
        <v>0</v>
      </c>
      <c r="BI92" s="80">
        <f>IF(U92="nulová",N92,0)</f>
        <v>0</v>
      </c>
      <c r="BJ92" s="30" t="s">
        <v>118</v>
      </c>
      <c r="BK92" s="80">
        <f>ROUND(L92*K92,2)</f>
        <v>0</v>
      </c>
      <c r="BL92" s="30" t="s">
        <v>194</v>
      </c>
    </row>
    <row r="93" spans="2:64" s="86" customFormat="1" ht="22.5" customHeight="1" x14ac:dyDescent="0.25">
      <c r="B93" s="81"/>
      <c r="C93" s="82"/>
      <c r="D93" s="82"/>
      <c r="E93" s="83" t="s">
        <v>125</v>
      </c>
      <c r="F93" s="661" t="s">
        <v>2766</v>
      </c>
      <c r="G93" s="662"/>
      <c r="H93" s="662"/>
      <c r="I93" s="662"/>
      <c r="J93" s="82"/>
      <c r="K93" s="84">
        <v>1.44</v>
      </c>
      <c r="L93" s="82"/>
      <c r="M93" s="82"/>
      <c r="N93" s="82"/>
      <c r="O93" s="82"/>
      <c r="P93" s="82"/>
      <c r="Q93" s="82"/>
      <c r="R93" s="85"/>
      <c r="T93" s="87"/>
      <c r="U93" s="82"/>
      <c r="V93" s="82"/>
      <c r="W93" s="82"/>
      <c r="X93" s="82"/>
      <c r="Y93" s="82"/>
      <c r="Z93" s="82"/>
      <c r="AA93" s="88"/>
      <c r="AT93" s="89" t="s">
        <v>130</v>
      </c>
      <c r="AU93" s="89" t="s">
        <v>128</v>
      </c>
      <c r="AV93" s="86" t="s">
        <v>128</v>
      </c>
      <c r="AW93" s="86" t="s">
        <v>131</v>
      </c>
      <c r="AX93" s="86" t="s">
        <v>118</v>
      </c>
      <c r="AY93" s="89" t="s">
        <v>120</v>
      </c>
    </row>
    <row r="94" spans="2:64" s="17" customFormat="1" ht="31.5" customHeight="1" x14ac:dyDescent="0.25">
      <c r="B94" s="70"/>
      <c r="C94" s="71" t="s">
        <v>206</v>
      </c>
      <c r="D94" s="71" t="s">
        <v>121</v>
      </c>
      <c r="E94" s="72" t="s">
        <v>2767</v>
      </c>
      <c r="F94" s="671" t="s">
        <v>2768</v>
      </c>
      <c r="G94" s="667"/>
      <c r="H94" s="667"/>
      <c r="I94" s="667"/>
      <c r="J94" s="73" t="s">
        <v>191</v>
      </c>
      <c r="K94" s="74">
        <v>0.01</v>
      </c>
      <c r="L94" s="666"/>
      <c r="M94" s="667"/>
      <c r="N94" s="666">
        <f>ROUND(L94*K94,2)</f>
        <v>0</v>
      </c>
      <c r="O94" s="667"/>
      <c r="P94" s="667"/>
      <c r="Q94" s="667"/>
      <c r="R94" s="75"/>
      <c r="T94" s="76" t="s">
        <v>125</v>
      </c>
      <c r="U94" s="77" t="s">
        <v>126</v>
      </c>
      <c r="V94" s="78">
        <v>2.16</v>
      </c>
      <c r="W94" s="78">
        <f>V94*K94</f>
        <v>2.1600000000000001E-2</v>
      </c>
      <c r="X94" s="78">
        <v>0</v>
      </c>
      <c r="Y94" s="78">
        <f>X94*K94</f>
        <v>0</v>
      </c>
      <c r="Z94" s="78">
        <v>0</v>
      </c>
      <c r="AA94" s="79">
        <f>Z94*K94</f>
        <v>0</v>
      </c>
      <c r="AR94" s="30" t="s">
        <v>194</v>
      </c>
      <c r="AT94" s="30" t="s">
        <v>121</v>
      </c>
      <c r="AU94" s="30" t="s">
        <v>128</v>
      </c>
      <c r="AY94" s="30" t="s">
        <v>120</v>
      </c>
      <c r="BE94" s="80">
        <f>IF(U94="základní",N94,0)</f>
        <v>0</v>
      </c>
      <c r="BF94" s="80">
        <f>IF(U94="snížená",N94,0)</f>
        <v>0</v>
      </c>
      <c r="BG94" s="80">
        <f>IF(U94="zákl. přenesená",N94,0)</f>
        <v>0</v>
      </c>
      <c r="BH94" s="80">
        <f>IF(U94="sníž. přenesená",N94,0)</f>
        <v>0</v>
      </c>
      <c r="BI94" s="80">
        <f>IF(U94="nulová",N94,0)</f>
        <v>0</v>
      </c>
      <c r="BJ94" s="30" t="s">
        <v>118</v>
      </c>
      <c r="BK94" s="80">
        <f>ROUND(L94*K94,2)</f>
        <v>0</v>
      </c>
      <c r="BL94" s="30" t="s">
        <v>194</v>
      </c>
    </row>
    <row r="95" spans="2:64" s="17" customFormat="1" ht="22.5" customHeight="1" x14ac:dyDescent="0.25">
      <c r="B95" s="70"/>
      <c r="C95" s="71" t="s">
        <v>209</v>
      </c>
      <c r="D95" s="71" t="s">
        <v>121</v>
      </c>
      <c r="E95" s="72" t="s">
        <v>2769</v>
      </c>
      <c r="F95" s="671" t="s">
        <v>2770</v>
      </c>
      <c r="G95" s="667"/>
      <c r="H95" s="667"/>
      <c r="I95" s="667"/>
      <c r="J95" s="73" t="s">
        <v>172</v>
      </c>
      <c r="K95" s="74">
        <v>1.44</v>
      </c>
      <c r="L95" s="666"/>
      <c r="M95" s="667"/>
      <c r="N95" s="666">
        <f>ROUND(L95*K95,2)</f>
        <v>0</v>
      </c>
      <c r="O95" s="667"/>
      <c r="P95" s="667"/>
      <c r="Q95" s="667"/>
      <c r="R95" s="75"/>
      <c r="T95" s="76" t="s">
        <v>125</v>
      </c>
      <c r="U95" s="77" t="s">
        <v>126</v>
      </c>
      <c r="V95" s="78">
        <v>0.08</v>
      </c>
      <c r="W95" s="78">
        <f>V95*K95</f>
        <v>0.1152</v>
      </c>
      <c r="X95" s="78">
        <v>0</v>
      </c>
      <c r="Y95" s="78">
        <f>X95*K95</f>
        <v>0</v>
      </c>
      <c r="Z95" s="78">
        <v>0</v>
      </c>
      <c r="AA95" s="79">
        <f>Z95*K95</f>
        <v>0</v>
      </c>
      <c r="AR95" s="30" t="s">
        <v>194</v>
      </c>
      <c r="AT95" s="30" t="s">
        <v>121</v>
      </c>
      <c r="AU95" s="30" t="s">
        <v>128</v>
      </c>
      <c r="AY95" s="30" t="s">
        <v>120</v>
      </c>
      <c r="BE95" s="80">
        <f>IF(U95="základní",N95,0)</f>
        <v>0</v>
      </c>
      <c r="BF95" s="80">
        <f>IF(U95="snížená",N95,0)</f>
        <v>0</v>
      </c>
      <c r="BG95" s="80">
        <f>IF(U95="zákl. přenesená",N95,0)</f>
        <v>0</v>
      </c>
      <c r="BH95" s="80">
        <f>IF(U95="sníž. přenesená",N95,0)</f>
        <v>0</v>
      </c>
      <c r="BI95" s="80">
        <f>IF(U95="nulová",N95,0)</f>
        <v>0</v>
      </c>
      <c r="BJ95" s="30" t="s">
        <v>118</v>
      </c>
      <c r="BK95" s="80">
        <f>ROUND(L95*K95,2)</f>
        <v>0</v>
      </c>
      <c r="BL95" s="30" t="s">
        <v>194</v>
      </c>
    </row>
    <row r="96" spans="2:64" s="86" customFormat="1" ht="22.5" customHeight="1" x14ac:dyDescent="0.25">
      <c r="B96" s="81"/>
      <c r="C96" s="82"/>
      <c r="D96" s="82"/>
      <c r="E96" s="83" t="s">
        <v>125</v>
      </c>
      <c r="F96" s="661" t="s">
        <v>2771</v>
      </c>
      <c r="G96" s="662"/>
      <c r="H96" s="662"/>
      <c r="I96" s="662"/>
      <c r="J96" s="82"/>
      <c r="K96" s="84">
        <v>1.44</v>
      </c>
      <c r="L96" s="82"/>
      <c r="M96" s="82"/>
      <c r="N96" s="82"/>
      <c r="O96" s="82"/>
      <c r="P96" s="82"/>
      <c r="Q96" s="82"/>
      <c r="R96" s="85"/>
      <c r="T96" s="87"/>
      <c r="U96" s="82"/>
      <c r="V96" s="82"/>
      <c r="W96" s="82"/>
      <c r="X96" s="82"/>
      <c r="Y96" s="82"/>
      <c r="Z96" s="82"/>
      <c r="AA96" s="88"/>
      <c r="AT96" s="89" t="s">
        <v>130</v>
      </c>
      <c r="AU96" s="89" t="s">
        <v>128</v>
      </c>
      <c r="AV96" s="86" t="s">
        <v>128</v>
      </c>
      <c r="AW96" s="86" t="s">
        <v>131</v>
      </c>
      <c r="AX96" s="86" t="s">
        <v>118</v>
      </c>
      <c r="AY96" s="89" t="s">
        <v>120</v>
      </c>
    </row>
    <row r="97" spans="2:64" s="62" customFormat="1" ht="29.85" customHeight="1" x14ac:dyDescent="0.3">
      <c r="B97" s="58"/>
      <c r="C97" s="59"/>
      <c r="D97" s="69" t="s">
        <v>99</v>
      </c>
      <c r="E97" s="69"/>
      <c r="F97" s="69"/>
      <c r="G97" s="69"/>
      <c r="H97" s="69"/>
      <c r="I97" s="69"/>
      <c r="J97" s="69"/>
      <c r="K97" s="69"/>
      <c r="L97" s="69"/>
      <c r="M97" s="69"/>
      <c r="N97" s="659">
        <f>BK97</f>
        <v>0</v>
      </c>
      <c r="O97" s="660"/>
      <c r="P97" s="660"/>
      <c r="Q97" s="660"/>
      <c r="R97" s="61"/>
      <c r="T97" s="63"/>
      <c r="U97" s="59"/>
      <c r="V97" s="59"/>
      <c r="W97" s="64">
        <f>SUM(W98:W103)</f>
        <v>0.26800000000000002</v>
      </c>
      <c r="X97" s="59"/>
      <c r="Y97" s="64">
        <f>SUM(Y98:Y103)</f>
        <v>9.7999999999999997E-4</v>
      </c>
      <c r="Z97" s="59"/>
      <c r="AA97" s="65">
        <f>SUM(AA98:AA103)</f>
        <v>0</v>
      </c>
      <c r="AR97" s="66" t="s">
        <v>128</v>
      </c>
      <c r="AT97" s="67" t="s">
        <v>117</v>
      </c>
      <c r="AU97" s="67" t="s">
        <v>118</v>
      </c>
      <c r="AY97" s="66" t="s">
        <v>120</v>
      </c>
      <c r="BK97" s="68">
        <f>SUM(BK98:BK103)</f>
        <v>0</v>
      </c>
    </row>
    <row r="98" spans="2:64" s="17" customFormat="1" ht="31.5" customHeight="1" x14ac:dyDescent="0.25">
      <c r="B98" s="70"/>
      <c r="C98" s="71" t="s">
        <v>212</v>
      </c>
      <c r="D98" s="71" t="s">
        <v>121</v>
      </c>
      <c r="E98" s="72" t="s">
        <v>1648</v>
      </c>
      <c r="F98" s="671" t="s">
        <v>1649</v>
      </c>
      <c r="G98" s="667"/>
      <c r="H98" s="667"/>
      <c r="I98" s="667"/>
      <c r="J98" s="73" t="s">
        <v>172</v>
      </c>
      <c r="K98" s="74">
        <v>2</v>
      </c>
      <c r="L98" s="666"/>
      <c r="M98" s="667"/>
      <c r="N98" s="666">
        <f>ROUND(L98*K98,2)</f>
        <v>0</v>
      </c>
      <c r="O98" s="667"/>
      <c r="P98" s="667"/>
      <c r="Q98" s="667"/>
      <c r="R98" s="75"/>
      <c r="T98" s="76" t="s">
        <v>125</v>
      </c>
      <c r="U98" s="77" t="s">
        <v>126</v>
      </c>
      <c r="V98" s="78">
        <v>3.3000000000000002E-2</v>
      </c>
      <c r="W98" s="78">
        <f>V98*K98</f>
        <v>6.6000000000000003E-2</v>
      </c>
      <c r="X98" s="78">
        <v>2.0000000000000001E-4</v>
      </c>
      <c r="Y98" s="78">
        <f>X98*K98</f>
        <v>4.0000000000000002E-4</v>
      </c>
      <c r="Z98" s="78">
        <v>0</v>
      </c>
      <c r="AA98" s="79">
        <f>Z98*K98</f>
        <v>0</v>
      </c>
      <c r="AR98" s="30" t="s">
        <v>194</v>
      </c>
      <c r="AT98" s="30" t="s">
        <v>121</v>
      </c>
      <c r="AU98" s="30" t="s">
        <v>128</v>
      </c>
      <c r="AY98" s="30" t="s">
        <v>120</v>
      </c>
      <c r="BE98" s="80">
        <f>IF(U98="základní",N98,0)</f>
        <v>0</v>
      </c>
      <c r="BF98" s="80">
        <f>IF(U98="snížená",N98,0)</f>
        <v>0</v>
      </c>
      <c r="BG98" s="80">
        <f>IF(U98="zákl. přenesená",N98,0)</f>
        <v>0</v>
      </c>
      <c r="BH98" s="80">
        <f>IF(U98="sníž. přenesená",N98,0)</f>
        <v>0</v>
      </c>
      <c r="BI98" s="80">
        <f>IF(U98="nulová",N98,0)</f>
        <v>0</v>
      </c>
      <c r="BJ98" s="30" t="s">
        <v>118</v>
      </c>
      <c r="BK98" s="80">
        <f>ROUND(L98*K98,2)</f>
        <v>0</v>
      </c>
      <c r="BL98" s="30" t="s">
        <v>194</v>
      </c>
    </row>
    <row r="99" spans="2:64" s="86" customFormat="1" ht="22.5" customHeight="1" x14ac:dyDescent="0.25">
      <c r="B99" s="81"/>
      <c r="C99" s="82"/>
      <c r="D99" s="82"/>
      <c r="E99" s="83" t="s">
        <v>125</v>
      </c>
      <c r="F99" s="661" t="s">
        <v>2772</v>
      </c>
      <c r="G99" s="662"/>
      <c r="H99" s="662"/>
      <c r="I99" s="662"/>
      <c r="J99" s="82"/>
      <c r="K99" s="84">
        <v>2</v>
      </c>
      <c r="L99" s="82"/>
      <c r="M99" s="82"/>
      <c r="N99" s="82"/>
      <c r="O99" s="82"/>
      <c r="P99" s="82"/>
      <c r="Q99" s="82"/>
      <c r="R99" s="85"/>
      <c r="T99" s="87"/>
      <c r="U99" s="82"/>
      <c r="V99" s="82"/>
      <c r="W99" s="82"/>
      <c r="X99" s="82"/>
      <c r="Y99" s="82"/>
      <c r="Z99" s="82"/>
      <c r="AA99" s="88"/>
      <c r="AT99" s="89" t="s">
        <v>130</v>
      </c>
      <c r="AU99" s="89" t="s">
        <v>128</v>
      </c>
      <c r="AV99" s="86" t="s">
        <v>128</v>
      </c>
      <c r="AW99" s="86" t="s">
        <v>131</v>
      </c>
      <c r="AX99" s="86" t="s">
        <v>118</v>
      </c>
      <c r="AY99" s="89" t="s">
        <v>120</v>
      </c>
    </row>
    <row r="100" spans="2:64" s="17" customFormat="1" ht="44.25" customHeight="1" x14ac:dyDescent="0.25">
      <c r="B100" s="70"/>
      <c r="C100" s="71" t="s">
        <v>215</v>
      </c>
      <c r="D100" s="71" t="s">
        <v>121</v>
      </c>
      <c r="E100" s="72" t="s">
        <v>1656</v>
      </c>
      <c r="F100" s="671" t="s">
        <v>1657</v>
      </c>
      <c r="G100" s="667"/>
      <c r="H100" s="667"/>
      <c r="I100" s="667"/>
      <c r="J100" s="73" t="s">
        <v>172</v>
      </c>
      <c r="K100" s="74">
        <v>2</v>
      </c>
      <c r="L100" s="666"/>
      <c r="M100" s="667"/>
      <c r="N100" s="666">
        <f>ROUND(L100*K100,2)</f>
        <v>0</v>
      </c>
      <c r="O100" s="667"/>
      <c r="P100" s="667"/>
      <c r="Q100" s="667"/>
      <c r="R100" s="75"/>
      <c r="T100" s="76" t="s">
        <v>125</v>
      </c>
      <c r="U100" s="77" t="s">
        <v>126</v>
      </c>
      <c r="V100" s="78">
        <v>0.10100000000000001</v>
      </c>
      <c r="W100" s="78">
        <f>V100*K100</f>
        <v>0.20200000000000001</v>
      </c>
      <c r="X100" s="78">
        <v>2.9E-4</v>
      </c>
      <c r="Y100" s="78">
        <f>X100*K100</f>
        <v>5.8E-4</v>
      </c>
      <c r="Z100" s="78">
        <v>0</v>
      </c>
      <c r="AA100" s="79">
        <f>Z100*K100</f>
        <v>0</v>
      </c>
      <c r="AR100" s="30" t="s">
        <v>194</v>
      </c>
      <c r="AT100" s="30" t="s">
        <v>121</v>
      </c>
      <c r="AU100" s="30" t="s">
        <v>128</v>
      </c>
      <c r="AY100" s="30" t="s">
        <v>120</v>
      </c>
      <c r="BE100" s="80">
        <f>IF(U100="základní",N100,0)</f>
        <v>0</v>
      </c>
      <c r="BF100" s="80">
        <f>IF(U100="snížená",N100,0)</f>
        <v>0</v>
      </c>
      <c r="BG100" s="80">
        <f>IF(U100="zákl. přenesená",N100,0)</f>
        <v>0</v>
      </c>
      <c r="BH100" s="80">
        <f>IF(U100="sníž. přenesená",N100,0)</f>
        <v>0</v>
      </c>
      <c r="BI100" s="80">
        <f>IF(U100="nulová",N100,0)</f>
        <v>0</v>
      </c>
      <c r="BJ100" s="30" t="s">
        <v>118</v>
      </c>
      <c r="BK100" s="80">
        <f>ROUND(L100*K100,2)</f>
        <v>0</v>
      </c>
      <c r="BL100" s="30" t="s">
        <v>194</v>
      </c>
    </row>
    <row r="101" spans="2:64" s="86" customFormat="1" ht="22.5" customHeight="1" x14ac:dyDescent="0.25">
      <c r="B101" s="81"/>
      <c r="C101" s="82"/>
      <c r="D101" s="82"/>
      <c r="E101" s="83" t="s">
        <v>125</v>
      </c>
      <c r="F101" s="661" t="s">
        <v>2773</v>
      </c>
      <c r="G101" s="662"/>
      <c r="H101" s="662"/>
      <c r="I101" s="662"/>
      <c r="J101" s="82"/>
      <c r="K101" s="84">
        <v>1</v>
      </c>
      <c r="L101" s="82"/>
      <c r="M101" s="82"/>
      <c r="N101" s="82"/>
      <c r="O101" s="82"/>
      <c r="P101" s="82"/>
      <c r="Q101" s="82"/>
      <c r="R101" s="85"/>
      <c r="T101" s="87"/>
      <c r="U101" s="82"/>
      <c r="V101" s="82"/>
      <c r="W101" s="82"/>
      <c r="X101" s="82"/>
      <c r="Y101" s="82"/>
      <c r="Z101" s="82"/>
      <c r="AA101" s="88"/>
      <c r="AT101" s="89" t="s">
        <v>130</v>
      </c>
      <c r="AU101" s="89" t="s">
        <v>128</v>
      </c>
      <c r="AV101" s="86" t="s">
        <v>128</v>
      </c>
      <c r="AW101" s="86" t="s">
        <v>131</v>
      </c>
      <c r="AX101" s="86" t="s">
        <v>119</v>
      </c>
      <c r="AY101" s="89" t="s">
        <v>120</v>
      </c>
    </row>
    <row r="102" spans="2:64" s="86" customFormat="1" ht="22.5" customHeight="1" x14ac:dyDescent="0.25">
      <c r="B102" s="81"/>
      <c r="C102" s="82"/>
      <c r="D102" s="82"/>
      <c r="E102" s="83" t="s">
        <v>125</v>
      </c>
      <c r="F102" s="663" t="s">
        <v>2774</v>
      </c>
      <c r="G102" s="662"/>
      <c r="H102" s="662"/>
      <c r="I102" s="662"/>
      <c r="J102" s="82"/>
      <c r="K102" s="84">
        <v>1</v>
      </c>
      <c r="L102" s="82"/>
      <c r="M102" s="82"/>
      <c r="N102" s="82"/>
      <c r="O102" s="82"/>
      <c r="P102" s="82"/>
      <c r="Q102" s="82"/>
      <c r="R102" s="85"/>
      <c r="T102" s="87"/>
      <c r="U102" s="82"/>
      <c r="V102" s="82"/>
      <c r="W102" s="82"/>
      <c r="X102" s="82"/>
      <c r="Y102" s="82"/>
      <c r="Z102" s="82"/>
      <c r="AA102" s="88"/>
      <c r="AT102" s="89" t="s">
        <v>130</v>
      </c>
      <c r="AU102" s="89" t="s">
        <v>128</v>
      </c>
      <c r="AV102" s="86" t="s">
        <v>128</v>
      </c>
      <c r="AW102" s="86" t="s">
        <v>131</v>
      </c>
      <c r="AX102" s="86" t="s">
        <v>119</v>
      </c>
      <c r="AY102" s="89" t="s">
        <v>120</v>
      </c>
    </row>
    <row r="103" spans="2:64" s="95" customFormat="1" ht="22.5" customHeight="1" x14ac:dyDescent="0.25">
      <c r="B103" s="90"/>
      <c r="C103" s="91"/>
      <c r="D103" s="91"/>
      <c r="E103" s="92" t="s">
        <v>125</v>
      </c>
      <c r="F103" s="664" t="s">
        <v>146</v>
      </c>
      <c r="G103" s="665"/>
      <c r="H103" s="665"/>
      <c r="I103" s="665"/>
      <c r="J103" s="91"/>
      <c r="K103" s="93">
        <v>2</v>
      </c>
      <c r="L103" s="91"/>
      <c r="M103" s="91"/>
      <c r="N103" s="91"/>
      <c r="O103" s="91"/>
      <c r="P103" s="91"/>
      <c r="Q103" s="91"/>
      <c r="R103" s="94"/>
      <c r="T103" s="122"/>
      <c r="U103" s="123"/>
      <c r="V103" s="123"/>
      <c r="W103" s="123"/>
      <c r="X103" s="123"/>
      <c r="Y103" s="123"/>
      <c r="Z103" s="123"/>
      <c r="AA103" s="124"/>
      <c r="AT103" s="98" t="s">
        <v>130</v>
      </c>
      <c r="AU103" s="98" t="s">
        <v>128</v>
      </c>
      <c r="AV103" s="95" t="s">
        <v>127</v>
      </c>
      <c r="AW103" s="95" t="s">
        <v>131</v>
      </c>
      <c r="AX103" s="95" t="s">
        <v>118</v>
      </c>
      <c r="AY103" s="98" t="s">
        <v>120</v>
      </c>
    </row>
    <row r="104" spans="2:64" s="17" customFormat="1" ht="6.95" customHeight="1" x14ac:dyDescent="0.25">
      <c r="B104" s="41"/>
      <c r="C104" s="42"/>
      <c r="D104" s="42"/>
      <c r="E104" s="42"/>
      <c r="F104" s="42"/>
      <c r="G104" s="42"/>
      <c r="H104" s="42"/>
      <c r="I104" s="42"/>
      <c r="J104" s="42"/>
      <c r="K104" s="42"/>
      <c r="L104" s="42"/>
      <c r="M104" s="42"/>
      <c r="N104" s="42"/>
      <c r="O104" s="42"/>
      <c r="P104" s="42"/>
      <c r="Q104" s="42"/>
      <c r="R104" s="43"/>
    </row>
  </sheetData>
  <mergeCells count="135">
    <mergeCell ref="C2:Q2"/>
    <mergeCell ref="F4:P4"/>
    <mergeCell ref="F5:P5"/>
    <mergeCell ref="F6:P6"/>
    <mergeCell ref="M8:P8"/>
    <mergeCell ref="M10:Q10"/>
    <mergeCell ref="N18:Q18"/>
    <mergeCell ref="N19:Q19"/>
    <mergeCell ref="N20:Q20"/>
    <mergeCell ref="N21:Q21"/>
    <mergeCell ref="N22:Q22"/>
    <mergeCell ref="N23:Q23"/>
    <mergeCell ref="M11:Q11"/>
    <mergeCell ref="C13:G13"/>
    <mergeCell ref="N13:Q13"/>
    <mergeCell ref="N15:Q15"/>
    <mergeCell ref="N16:Q16"/>
    <mergeCell ref="N17:Q17"/>
    <mergeCell ref="F36:P36"/>
    <mergeCell ref="F37:P37"/>
    <mergeCell ref="F38:P38"/>
    <mergeCell ref="M40:P40"/>
    <mergeCell ref="M42:Q42"/>
    <mergeCell ref="M43:Q43"/>
    <mergeCell ref="N24:Q24"/>
    <mergeCell ref="N25:Q25"/>
    <mergeCell ref="N26:Q26"/>
    <mergeCell ref="N27:Q27"/>
    <mergeCell ref="N28:Q28"/>
    <mergeCell ref="C34:Q34"/>
    <mergeCell ref="F49:I49"/>
    <mergeCell ref="L49:M49"/>
    <mergeCell ref="N49:Q49"/>
    <mergeCell ref="F50:I50"/>
    <mergeCell ref="F51:I51"/>
    <mergeCell ref="L51:M51"/>
    <mergeCell ref="N51:Q51"/>
    <mergeCell ref="F45:I45"/>
    <mergeCell ref="L45:M45"/>
    <mergeCell ref="N45:Q45"/>
    <mergeCell ref="N46:Q46"/>
    <mergeCell ref="N47:Q47"/>
    <mergeCell ref="N48:Q48"/>
    <mergeCell ref="N56:Q56"/>
    <mergeCell ref="F57:I57"/>
    <mergeCell ref="L57:M57"/>
    <mergeCell ref="N57:Q57"/>
    <mergeCell ref="F58:I58"/>
    <mergeCell ref="N59:Q59"/>
    <mergeCell ref="F52:I52"/>
    <mergeCell ref="N53:Q53"/>
    <mergeCell ref="F54:I54"/>
    <mergeCell ref="L54:M54"/>
    <mergeCell ref="N54:Q54"/>
    <mergeCell ref="F55:I55"/>
    <mergeCell ref="F64:I64"/>
    <mergeCell ref="L64:M64"/>
    <mergeCell ref="N64:Q64"/>
    <mergeCell ref="F65:I65"/>
    <mergeCell ref="L65:M65"/>
    <mergeCell ref="N65:Q65"/>
    <mergeCell ref="F60:I60"/>
    <mergeCell ref="L60:M60"/>
    <mergeCell ref="N60:Q60"/>
    <mergeCell ref="F61:I61"/>
    <mergeCell ref="N62:Q62"/>
    <mergeCell ref="F63:I63"/>
    <mergeCell ref="L63:M63"/>
    <mergeCell ref="N63:Q63"/>
    <mergeCell ref="F70:I70"/>
    <mergeCell ref="L70:M70"/>
    <mergeCell ref="N70:Q70"/>
    <mergeCell ref="N71:Q71"/>
    <mergeCell ref="N72:Q72"/>
    <mergeCell ref="F73:I73"/>
    <mergeCell ref="L73:M73"/>
    <mergeCell ref="N73:Q73"/>
    <mergeCell ref="F66:I66"/>
    <mergeCell ref="F67:I67"/>
    <mergeCell ref="L67:M67"/>
    <mergeCell ref="N67:Q67"/>
    <mergeCell ref="F68:I68"/>
    <mergeCell ref="N69:Q69"/>
    <mergeCell ref="F78:I78"/>
    <mergeCell ref="N79:Q79"/>
    <mergeCell ref="F80:I80"/>
    <mergeCell ref="L80:M80"/>
    <mergeCell ref="N80:Q80"/>
    <mergeCell ref="F81:I81"/>
    <mergeCell ref="F74:I74"/>
    <mergeCell ref="F75:I75"/>
    <mergeCell ref="N76:Q76"/>
    <mergeCell ref="F77:I77"/>
    <mergeCell ref="L77:M77"/>
    <mergeCell ref="N77:Q77"/>
    <mergeCell ref="F86:I86"/>
    <mergeCell ref="F87:I87"/>
    <mergeCell ref="F88:I88"/>
    <mergeCell ref="L88:M88"/>
    <mergeCell ref="N88:Q88"/>
    <mergeCell ref="F89:I89"/>
    <mergeCell ref="N82:Q82"/>
    <mergeCell ref="F83:I83"/>
    <mergeCell ref="L83:M83"/>
    <mergeCell ref="N83:Q83"/>
    <mergeCell ref="F84:I84"/>
    <mergeCell ref="F85:I85"/>
    <mergeCell ref="L85:M85"/>
    <mergeCell ref="N85:Q85"/>
    <mergeCell ref="F93:I93"/>
    <mergeCell ref="F94:I94"/>
    <mergeCell ref="L94:M94"/>
    <mergeCell ref="N94:Q94"/>
    <mergeCell ref="F95:I95"/>
    <mergeCell ref="L95:M95"/>
    <mergeCell ref="N95:Q95"/>
    <mergeCell ref="F90:I90"/>
    <mergeCell ref="L90:M90"/>
    <mergeCell ref="N90:Q90"/>
    <mergeCell ref="F91:I91"/>
    <mergeCell ref="F92:I92"/>
    <mergeCell ref="L92:M92"/>
    <mergeCell ref="N92:Q92"/>
    <mergeCell ref="F100:I100"/>
    <mergeCell ref="L100:M100"/>
    <mergeCell ref="N100:Q100"/>
    <mergeCell ref="F101:I101"/>
    <mergeCell ref="F102:I102"/>
    <mergeCell ref="F103:I103"/>
    <mergeCell ref="F96:I96"/>
    <mergeCell ref="N97:Q97"/>
    <mergeCell ref="F98:I98"/>
    <mergeCell ref="L98:M98"/>
    <mergeCell ref="N98:Q98"/>
    <mergeCell ref="F99:I99"/>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BL106"/>
  <sheetViews>
    <sheetView showGridLines="0" zoomScaleNormal="100" workbookViewId="0">
      <pane ySplit="1" topLeftCell="A2" activePane="bottomLeft" state="frozen"/>
      <selection activeCell="K10" sqref="K10"/>
      <selection pane="bottomLeft" activeCell="AC11" sqref="AC11"/>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4" width="8" style="25" hidden="1"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1" spans="2:47" s="17" customFormat="1" ht="6.95" customHeight="1" x14ac:dyDescent="0.25">
      <c r="B1" s="14"/>
      <c r="C1" s="15"/>
      <c r="D1" s="15"/>
      <c r="E1" s="15"/>
      <c r="F1" s="15"/>
      <c r="G1" s="15"/>
      <c r="H1" s="15"/>
      <c r="I1" s="15"/>
      <c r="J1" s="15"/>
      <c r="K1" s="15"/>
      <c r="L1" s="15"/>
      <c r="M1" s="15"/>
      <c r="N1" s="15"/>
      <c r="O1" s="15"/>
      <c r="P1" s="15"/>
      <c r="Q1" s="15"/>
      <c r="R1" s="16"/>
    </row>
    <row r="2" spans="2:47" s="17" customFormat="1" ht="36.950000000000003" customHeight="1" x14ac:dyDescent="0.25">
      <c r="B2" s="18"/>
      <c r="C2" s="686" t="s">
        <v>54</v>
      </c>
      <c r="D2" s="680"/>
      <c r="E2" s="680"/>
      <c r="F2" s="680"/>
      <c r="G2" s="680"/>
      <c r="H2" s="680"/>
      <c r="I2" s="680"/>
      <c r="J2" s="680"/>
      <c r="K2" s="680"/>
      <c r="L2" s="680"/>
      <c r="M2" s="680"/>
      <c r="N2" s="680"/>
      <c r="O2" s="680"/>
      <c r="P2" s="680"/>
      <c r="Q2" s="680"/>
      <c r="R2" s="19"/>
    </row>
    <row r="3" spans="2:47" s="17" customFormat="1" ht="6.95" customHeight="1" x14ac:dyDescent="0.25">
      <c r="B3" s="18"/>
      <c r="C3" s="20"/>
      <c r="D3" s="20"/>
      <c r="E3" s="20"/>
      <c r="F3" s="20"/>
      <c r="G3" s="20"/>
      <c r="H3" s="20"/>
      <c r="I3" s="20"/>
      <c r="J3" s="20"/>
      <c r="K3" s="20"/>
      <c r="L3" s="20"/>
      <c r="M3" s="20"/>
      <c r="N3" s="20"/>
      <c r="O3" s="20"/>
      <c r="P3" s="20"/>
      <c r="Q3" s="20"/>
      <c r="R3" s="19"/>
    </row>
    <row r="4" spans="2:47" s="17" customFormat="1" ht="30" customHeight="1" x14ac:dyDescent="0.25">
      <c r="B4" s="18"/>
      <c r="C4" s="21" t="s">
        <v>55</v>
      </c>
      <c r="D4" s="20"/>
      <c r="E4" s="20"/>
      <c r="F4" s="687" t="s">
        <v>56</v>
      </c>
      <c r="G4" s="680"/>
      <c r="H4" s="680"/>
      <c r="I4" s="680"/>
      <c r="J4" s="680"/>
      <c r="K4" s="680"/>
      <c r="L4" s="680"/>
      <c r="M4" s="680"/>
      <c r="N4" s="680"/>
      <c r="O4" s="680"/>
      <c r="P4" s="680"/>
      <c r="Q4" s="20"/>
      <c r="R4" s="19"/>
    </row>
    <row r="5" spans="2:47" ht="30" customHeight="1" x14ac:dyDescent="0.3">
      <c r="B5" s="22"/>
      <c r="C5" s="21" t="s">
        <v>57</v>
      </c>
      <c r="D5" s="23"/>
      <c r="E5" s="23"/>
      <c r="F5" s="687" t="s">
        <v>2732</v>
      </c>
      <c r="G5" s="688"/>
      <c r="H5" s="688"/>
      <c r="I5" s="688"/>
      <c r="J5" s="688"/>
      <c r="K5" s="688"/>
      <c r="L5" s="688"/>
      <c r="M5" s="688"/>
      <c r="N5" s="688"/>
      <c r="O5" s="688"/>
      <c r="P5" s="688"/>
      <c r="Q5" s="23"/>
      <c r="R5" s="24"/>
    </row>
    <row r="6" spans="2:47" s="17" customFormat="1" ht="36.950000000000003" customHeight="1" x14ac:dyDescent="0.25">
      <c r="B6" s="18"/>
      <c r="C6" s="26" t="s">
        <v>59</v>
      </c>
      <c r="D6" s="20"/>
      <c r="E6" s="20"/>
      <c r="F6" s="703" t="s">
        <v>2775</v>
      </c>
      <c r="G6" s="680"/>
      <c r="H6" s="680"/>
      <c r="I6" s="680"/>
      <c r="J6" s="680"/>
      <c r="K6" s="680"/>
      <c r="L6" s="680"/>
      <c r="M6" s="680"/>
      <c r="N6" s="680"/>
      <c r="O6" s="680"/>
      <c r="P6" s="680"/>
      <c r="Q6" s="20"/>
      <c r="R6" s="19"/>
    </row>
    <row r="7" spans="2:47" s="17" customFormat="1" ht="6.95" customHeight="1" x14ac:dyDescent="0.25">
      <c r="B7" s="18"/>
      <c r="C7" s="20"/>
      <c r="D7" s="20"/>
      <c r="E7" s="20"/>
      <c r="F7" s="20"/>
      <c r="G7" s="20"/>
      <c r="H7" s="20"/>
      <c r="I7" s="20"/>
      <c r="J7" s="20"/>
      <c r="K7" s="20"/>
      <c r="L7" s="20"/>
      <c r="M7" s="20"/>
      <c r="N7" s="20"/>
      <c r="O7" s="20"/>
      <c r="P7" s="20"/>
      <c r="Q7" s="20"/>
      <c r="R7" s="19"/>
    </row>
    <row r="8" spans="2:47" s="17" customFormat="1" ht="18" customHeight="1" x14ac:dyDescent="0.25">
      <c r="B8" s="18"/>
      <c r="C8" s="21" t="s">
        <v>61</v>
      </c>
      <c r="D8" s="20"/>
      <c r="E8" s="20"/>
      <c r="F8" s="27" t="s">
        <v>62</v>
      </c>
      <c r="G8" s="20"/>
      <c r="H8" s="20"/>
      <c r="I8" s="20"/>
      <c r="J8" s="20"/>
      <c r="K8" s="21" t="s">
        <v>63</v>
      </c>
      <c r="L8" s="20"/>
      <c r="M8" s="697">
        <v>42535</v>
      </c>
      <c r="N8" s="680"/>
      <c r="O8" s="680"/>
      <c r="P8" s="680"/>
      <c r="Q8" s="20"/>
      <c r="R8" s="19"/>
    </row>
    <row r="9" spans="2:47" s="17" customFormat="1" ht="6.95" customHeight="1" x14ac:dyDescent="0.25">
      <c r="B9" s="18"/>
      <c r="C9" s="20"/>
      <c r="D9" s="20"/>
      <c r="E9" s="20"/>
      <c r="F9" s="20"/>
      <c r="G9" s="20"/>
      <c r="H9" s="20"/>
      <c r="I9" s="20"/>
      <c r="J9" s="20"/>
      <c r="K9" s="20"/>
      <c r="L9" s="20"/>
      <c r="M9" s="20"/>
      <c r="N9" s="20"/>
      <c r="O9" s="20"/>
      <c r="P9" s="20"/>
      <c r="Q9" s="20"/>
      <c r="R9" s="19"/>
    </row>
    <row r="10" spans="2:47" s="17" customFormat="1" ht="15" x14ac:dyDescent="0.25">
      <c r="B10" s="18"/>
      <c r="C10" s="21" t="s">
        <v>64</v>
      </c>
      <c r="D10" s="20"/>
      <c r="E10" s="20"/>
      <c r="F10" s="27" t="s">
        <v>65</v>
      </c>
      <c r="G10" s="20"/>
      <c r="H10" s="20"/>
      <c r="I10" s="20"/>
      <c r="J10" s="20"/>
      <c r="K10" s="21" t="s">
        <v>66</v>
      </c>
      <c r="L10" s="20"/>
      <c r="M10" s="698" t="s">
        <v>67</v>
      </c>
      <c r="N10" s="680"/>
      <c r="O10" s="680"/>
      <c r="P10" s="680"/>
      <c r="Q10" s="680"/>
      <c r="R10" s="19"/>
    </row>
    <row r="11" spans="2:47" s="17" customFormat="1" ht="14.45" customHeight="1" x14ac:dyDescent="0.25">
      <c r="B11" s="18"/>
      <c r="C11" s="21" t="s">
        <v>68</v>
      </c>
      <c r="D11" s="20"/>
      <c r="E11" s="20"/>
      <c r="F11" s="27"/>
      <c r="G11" s="20"/>
      <c r="H11" s="20"/>
      <c r="I11" s="20"/>
      <c r="J11" s="20"/>
      <c r="K11" s="21" t="s">
        <v>69</v>
      </c>
      <c r="L11" s="20"/>
      <c r="M11" s="698" t="s">
        <v>70</v>
      </c>
      <c r="N11" s="680"/>
      <c r="O11" s="680"/>
      <c r="P11" s="680"/>
      <c r="Q11" s="680"/>
      <c r="R11" s="19"/>
    </row>
    <row r="12" spans="2:47" s="17" customFormat="1" ht="10.35" customHeight="1" x14ac:dyDescent="0.25">
      <c r="B12" s="18"/>
      <c r="C12" s="20"/>
      <c r="D12" s="20"/>
      <c r="E12" s="20"/>
      <c r="F12" s="20"/>
      <c r="G12" s="20"/>
      <c r="H12" s="20"/>
      <c r="I12" s="20"/>
      <c r="J12" s="20"/>
      <c r="K12" s="20"/>
      <c r="L12" s="20"/>
      <c r="M12" s="20"/>
      <c r="N12" s="20"/>
      <c r="O12" s="20"/>
      <c r="P12" s="20"/>
      <c r="Q12" s="20"/>
      <c r="R12" s="19"/>
    </row>
    <row r="13" spans="2:47" s="17" customFormat="1" ht="29.25" customHeight="1" x14ac:dyDescent="0.25">
      <c r="B13" s="18"/>
      <c r="C13" s="694" t="s">
        <v>71</v>
      </c>
      <c r="D13" s="695"/>
      <c r="E13" s="695"/>
      <c r="F13" s="695"/>
      <c r="G13" s="695"/>
      <c r="H13" s="28"/>
      <c r="I13" s="28"/>
      <c r="J13" s="28"/>
      <c r="K13" s="28"/>
      <c r="L13" s="28"/>
      <c r="M13" s="28"/>
      <c r="N13" s="694" t="s">
        <v>72</v>
      </c>
      <c r="O13" s="680"/>
      <c r="P13" s="680"/>
      <c r="Q13" s="680"/>
      <c r="R13" s="19"/>
    </row>
    <row r="14" spans="2:47" s="17" customFormat="1" ht="10.35" customHeight="1" x14ac:dyDescent="0.25">
      <c r="B14" s="18"/>
      <c r="C14" s="20"/>
      <c r="D14" s="20"/>
      <c r="E14" s="20"/>
      <c r="F14" s="20"/>
      <c r="G14" s="20"/>
      <c r="H14" s="20"/>
      <c r="I14" s="20"/>
      <c r="J14" s="20"/>
      <c r="K14" s="20"/>
      <c r="L14" s="20"/>
      <c r="M14" s="20"/>
      <c r="N14" s="20"/>
      <c r="O14" s="20"/>
      <c r="P14" s="20"/>
      <c r="Q14" s="20"/>
      <c r="R14" s="19"/>
    </row>
    <row r="15" spans="2:47" s="17" customFormat="1" ht="29.25" customHeight="1" x14ac:dyDescent="0.25">
      <c r="B15" s="18"/>
      <c r="C15" s="29" t="s">
        <v>73</v>
      </c>
      <c r="D15" s="20"/>
      <c r="E15" s="20"/>
      <c r="F15" s="20"/>
      <c r="G15" s="20"/>
      <c r="H15" s="20"/>
      <c r="I15" s="20"/>
      <c r="J15" s="20"/>
      <c r="K15" s="20"/>
      <c r="L15" s="20"/>
      <c r="M15" s="20"/>
      <c r="N15" s="696">
        <f>N38</f>
        <v>0</v>
      </c>
      <c r="O15" s="680"/>
      <c r="P15" s="680"/>
      <c r="Q15" s="680"/>
      <c r="R15" s="19"/>
      <c r="AC15" s="80">
        <f>N15</f>
        <v>0</v>
      </c>
      <c r="AU15" s="30" t="s">
        <v>74</v>
      </c>
    </row>
    <row r="16" spans="2:47" s="35" customFormat="1" ht="24.95" customHeight="1" x14ac:dyDescent="0.25">
      <c r="B16" s="31"/>
      <c r="C16" s="32"/>
      <c r="D16" s="33" t="s">
        <v>75</v>
      </c>
      <c r="E16" s="32"/>
      <c r="F16" s="32"/>
      <c r="G16" s="32"/>
      <c r="H16" s="32"/>
      <c r="I16" s="32"/>
      <c r="J16" s="32"/>
      <c r="K16" s="32"/>
      <c r="L16" s="32"/>
      <c r="M16" s="32"/>
      <c r="N16" s="669">
        <f>N39</f>
        <v>0</v>
      </c>
      <c r="O16" s="685"/>
      <c r="P16" s="685"/>
      <c r="Q16" s="685"/>
      <c r="R16" s="34"/>
    </row>
    <row r="17" spans="2:18" s="40" customFormat="1" ht="19.899999999999999" customHeight="1" x14ac:dyDescent="0.25">
      <c r="B17" s="36"/>
      <c r="C17" s="37"/>
      <c r="D17" s="38" t="s">
        <v>76</v>
      </c>
      <c r="E17" s="37"/>
      <c r="F17" s="37"/>
      <c r="G17" s="37"/>
      <c r="H17" s="37"/>
      <c r="I17" s="37"/>
      <c r="J17" s="37"/>
      <c r="K17" s="37"/>
      <c r="L17" s="37"/>
      <c r="M17" s="37"/>
      <c r="N17" s="683">
        <f>N40</f>
        <v>0</v>
      </c>
      <c r="O17" s="684"/>
      <c r="P17" s="684"/>
      <c r="Q17" s="684"/>
      <c r="R17" s="39"/>
    </row>
    <row r="18" spans="2:18" s="40" customFormat="1" ht="19.899999999999999" customHeight="1" x14ac:dyDescent="0.25">
      <c r="B18" s="36"/>
      <c r="C18" s="37"/>
      <c r="D18" s="38" t="s">
        <v>79</v>
      </c>
      <c r="E18" s="37"/>
      <c r="F18" s="37"/>
      <c r="G18" s="37"/>
      <c r="H18" s="37"/>
      <c r="I18" s="37"/>
      <c r="J18" s="37"/>
      <c r="K18" s="37"/>
      <c r="L18" s="37"/>
      <c r="M18" s="37"/>
      <c r="N18" s="683">
        <f>N78</f>
        <v>0</v>
      </c>
      <c r="O18" s="684"/>
      <c r="P18" s="684"/>
      <c r="Q18" s="684"/>
      <c r="R18" s="39"/>
    </row>
    <row r="19" spans="2:18" s="40" customFormat="1" ht="19.899999999999999" customHeight="1" x14ac:dyDescent="0.25">
      <c r="B19" s="36"/>
      <c r="C19" s="37"/>
      <c r="D19" s="38" t="s">
        <v>80</v>
      </c>
      <c r="E19" s="37"/>
      <c r="F19" s="37"/>
      <c r="G19" s="37"/>
      <c r="H19" s="37"/>
      <c r="I19" s="37"/>
      <c r="J19" s="37"/>
      <c r="K19" s="37"/>
      <c r="L19" s="37"/>
      <c r="M19" s="37"/>
      <c r="N19" s="683">
        <f>N81</f>
        <v>0</v>
      </c>
      <c r="O19" s="684"/>
      <c r="P19" s="684"/>
      <c r="Q19" s="684"/>
      <c r="R19" s="39"/>
    </row>
    <row r="20" spans="2:18" s="40" customFormat="1" ht="19.899999999999999" customHeight="1" x14ac:dyDescent="0.25">
      <c r="B20" s="36"/>
      <c r="C20" s="37"/>
      <c r="D20" s="38" t="s">
        <v>81</v>
      </c>
      <c r="E20" s="37"/>
      <c r="F20" s="37"/>
      <c r="G20" s="37"/>
      <c r="H20" s="37"/>
      <c r="I20" s="37"/>
      <c r="J20" s="37"/>
      <c r="K20" s="37"/>
      <c r="L20" s="37"/>
      <c r="M20" s="37"/>
      <c r="N20" s="683">
        <f>N89</f>
        <v>0</v>
      </c>
      <c r="O20" s="684"/>
      <c r="P20" s="684"/>
      <c r="Q20" s="684"/>
      <c r="R20" s="39"/>
    </row>
    <row r="21" spans="2:18" s="17" customFormat="1" ht="6.95" customHeight="1" x14ac:dyDescent="0.25">
      <c r="B21" s="41"/>
      <c r="C21" s="42"/>
      <c r="D21" s="42"/>
      <c r="E21" s="42"/>
      <c r="F21" s="42"/>
      <c r="G21" s="42"/>
      <c r="H21" s="42"/>
      <c r="I21" s="42"/>
      <c r="J21" s="42"/>
      <c r="K21" s="42"/>
      <c r="L21" s="42"/>
      <c r="M21" s="42"/>
      <c r="N21" s="42"/>
      <c r="O21" s="42"/>
      <c r="P21" s="42"/>
      <c r="Q21" s="42"/>
      <c r="R21" s="43"/>
    </row>
    <row r="25" spans="2:18" s="17" customFormat="1" ht="6.95" customHeight="1" x14ac:dyDescent="0.25">
      <c r="B25" s="14"/>
      <c r="C25" s="15"/>
      <c r="D25" s="15"/>
      <c r="E25" s="15"/>
      <c r="F25" s="15"/>
      <c r="G25" s="15"/>
      <c r="H25" s="15"/>
      <c r="I25" s="15"/>
      <c r="J25" s="15"/>
      <c r="K25" s="15"/>
      <c r="L25" s="15"/>
      <c r="M25" s="15"/>
      <c r="N25" s="15"/>
      <c r="O25" s="15"/>
      <c r="P25" s="15"/>
      <c r="Q25" s="15"/>
      <c r="R25" s="16"/>
    </row>
    <row r="26" spans="2:18" s="17" customFormat="1" ht="36.950000000000003" customHeight="1" x14ac:dyDescent="0.25">
      <c r="B26" s="18"/>
      <c r="C26" s="686" t="s">
        <v>100</v>
      </c>
      <c r="D26" s="680"/>
      <c r="E26" s="680"/>
      <c r="F26" s="680"/>
      <c r="G26" s="680"/>
      <c r="H26" s="680"/>
      <c r="I26" s="680"/>
      <c r="J26" s="680"/>
      <c r="K26" s="680"/>
      <c r="L26" s="680"/>
      <c r="M26" s="680"/>
      <c r="N26" s="680"/>
      <c r="O26" s="680"/>
      <c r="P26" s="680"/>
      <c r="Q26" s="680"/>
      <c r="R26" s="19"/>
    </row>
    <row r="27" spans="2:18" s="17" customFormat="1" ht="6.95" customHeight="1" x14ac:dyDescent="0.25">
      <c r="B27" s="18"/>
      <c r="C27" s="20"/>
      <c r="D27" s="20"/>
      <c r="E27" s="20"/>
      <c r="F27" s="20"/>
      <c r="G27" s="20"/>
      <c r="H27" s="20"/>
      <c r="I27" s="20"/>
      <c r="J27" s="20"/>
      <c r="K27" s="20"/>
      <c r="L27" s="20"/>
      <c r="M27" s="20"/>
      <c r="N27" s="20"/>
      <c r="O27" s="20"/>
      <c r="P27" s="20"/>
      <c r="Q27" s="20"/>
      <c r="R27" s="19"/>
    </row>
    <row r="28" spans="2:18" s="17" customFormat="1" ht="30" customHeight="1" x14ac:dyDescent="0.25">
      <c r="B28" s="18"/>
      <c r="C28" s="21" t="s">
        <v>55</v>
      </c>
      <c r="D28" s="20"/>
      <c r="E28" s="20"/>
      <c r="F28" s="687" t="s">
        <v>56</v>
      </c>
      <c r="G28" s="680"/>
      <c r="H28" s="680"/>
      <c r="I28" s="680"/>
      <c r="J28" s="680"/>
      <c r="K28" s="680"/>
      <c r="L28" s="680"/>
      <c r="M28" s="680"/>
      <c r="N28" s="680"/>
      <c r="O28" s="680"/>
      <c r="P28" s="680"/>
      <c r="Q28" s="20"/>
      <c r="R28" s="19"/>
    </row>
    <row r="29" spans="2:18" ht="30" customHeight="1" x14ac:dyDescent="0.3">
      <c r="B29" s="22"/>
      <c r="C29" s="21" t="s">
        <v>57</v>
      </c>
      <c r="D29" s="23"/>
      <c r="E29" s="23"/>
      <c r="F29" s="687" t="s">
        <v>2732</v>
      </c>
      <c r="G29" s="688"/>
      <c r="H29" s="688"/>
      <c r="I29" s="688"/>
      <c r="J29" s="688"/>
      <c r="K29" s="688"/>
      <c r="L29" s="688"/>
      <c r="M29" s="688"/>
      <c r="N29" s="688"/>
      <c r="O29" s="688"/>
      <c r="P29" s="688"/>
      <c r="Q29" s="23"/>
      <c r="R29" s="24"/>
    </row>
    <row r="30" spans="2:18" s="17" customFormat="1" ht="36.950000000000003" customHeight="1" x14ac:dyDescent="0.25">
      <c r="B30" s="18"/>
      <c r="C30" s="26" t="s">
        <v>59</v>
      </c>
      <c r="D30" s="20"/>
      <c r="E30" s="20"/>
      <c r="F30" s="703" t="s">
        <v>2775</v>
      </c>
      <c r="G30" s="680"/>
      <c r="H30" s="680"/>
      <c r="I30" s="680"/>
      <c r="J30" s="680"/>
      <c r="K30" s="680"/>
      <c r="L30" s="680"/>
      <c r="M30" s="680"/>
      <c r="N30" s="680"/>
      <c r="O30" s="680"/>
      <c r="P30" s="680"/>
      <c r="Q30" s="20"/>
      <c r="R30" s="19"/>
    </row>
    <row r="31" spans="2:18" s="17" customFormat="1" ht="6.95" customHeight="1" x14ac:dyDescent="0.25">
      <c r="B31" s="18"/>
      <c r="C31" s="20"/>
      <c r="D31" s="20"/>
      <c r="E31" s="20"/>
      <c r="F31" s="20"/>
      <c r="G31" s="20"/>
      <c r="H31" s="20"/>
      <c r="I31" s="20"/>
      <c r="J31" s="20"/>
      <c r="K31" s="20"/>
      <c r="L31" s="20"/>
      <c r="M31" s="20"/>
      <c r="N31" s="20"/>
      <c r="O31" s="20"/>
      <c r="P31" s="20"/>
      <c r="Q31" s="20"/>
      <c r="R31" s="19"/>
    </row>
    <row r="32" spans="2:18" s="17" customFormat="1" ht="18" customHeight="1" x14ac:dyDescent="0.25">
      <c r="B32" s="18"/>
      <c r="C32" s="21" t="s">
        <v>61</v>
      </c>
      <c r="D32" s="20"/>
      <c r="E32" s="20"/>
      <c r="F32" s="27" t="s">
        <v>62</v>
      </c>
      <c r="G32" s="20"/>
      <c r="H32" s="20"/>
      <c r="I32" s="20"/>
      <c r="J32" s="20"/>
      <c r="K32" s="21" t="s">
        <v>63</v>
      </c>
      <c r="L32" s="20"/>
      <c r="M32" s="697">
        <v>42535</v>
      </c>
      <c r="N32" s="680"/>
      <c r="O32" s="680"/>
      <c r="P32" s="680"/>
      <c r="Q32" s="20"/>
      <c r="R32" s="19"/>
    </row>
    <row r="33" spans="2:64" s="17" customFormat="1" ht="6.95" customHeight="1" x14ac:dyDescent="0.25">
      <c r="B33" s="18"/>
      <c r="C33" s="20"/>
      <c r="D33" s="20"/>
      <c r="E33" s="20"/>
      <c r="F33" s="20"/>
      <c r="G33" s="20"/>
      <c r="H33" s="20"/>
      <c r="I33" s="20"/>
      <c r="J33" s="20"/>
      <c r="K33" s="20"/>
      <c r="L33" s="20"/>
      <c r="M33" s="20"/>
      <c r="N33" s="20"/>
      <c r="O33" s="20"/>
      <c r="P33" s="20"/>
      <c r="Q33" s="20"/>
      <c r="R33" s="19"/>
    </row>
    <row r="34" spans="2:64" s="17" customFormat="1" ht="15" x14ac:dyDescent="0.25">
      <c r="B34" s="18"/>
      <c r="C34" s="21" t="s">
        <v>64</v>
      </c>
      <c r="D34" s="20"/>
      <c r="E34" s="20"/>
      <c r="F34" s="27" t="s">
        <v>65</v>
      </c>
      <c r="G34" s="20"/>
      <c r="H34" s="20"/>
      <c r="I34" s="20"/>
      <c r="J34" s="20"/>
      <c r="K34" s="21" t="s">
        <v>66</v>
      </c>
      <c r="L34" s="20"/>
      <c r="M34" s="698" t="s">
        <v>67</v>
      </c>
      <c r="N34" s="680"/>
      <c r="O34" s="680"/>
      <c r="P34" s="680"/>
      <c r="Q34" s="680"/>
      <c r="R34" s="19"/>
    </row>
    <row r="35" spans="2:64" s="17" customFormat="1" ht="14.45" customHeight="1" x14ac:dyDescent="0.25">
      <c r="B35" s="18"/>
      <c r="C35" s="21" t="s">
        <v>68</v>
      </c>
      <c r="D35" s="20"/>
      <c r="E35" s="20"/>
      <c r="F35" s="27"/>
      <c r="G35" s="20"/>
      <c r="H35" s="20"/>
      <c r="I35" s="20"/>
      <c r="J35" s="20"/>
      <c r="K35" s="21" t="s">
        <v>69</v>
      </c>
      <c r="L35" s="20"/>
      <c r="M35" s="698" t="s">
        <v>70</v>
      </c>
      <c r="N35" s="680"/>
      <c r="O35" s="680"/>
      <c r="P35" s="680"/>
      <c r="Q35" s="680"/>
      <c r="R35" s="19"/>
    </row>
    <row r="36" spans="2:64" s="17" customFormat="1" ht="10.35" customHeight="1" x14ac:dyDescent="0.25">
      <c r="B36" s="18"/>
      <c r="C36" s="20"/>
      <c r="D36" s="20"/>
      <c r="E36" s="20"/>
      <c r="F36" s="20"/>
      <c r="G36" s="20"/>
      <c r="H36" s="20"/>
      <c r="I36" s="20"/>
      <c r="J36" s="20"/>
      <c r="K36" s="20"/>
      <c r="L36" s="20"/>
      <c r="M36" s="20"/>
      <c r="N36" s="20"/>
      <c r="O36" s="20"/>
      <c r="P36" s="20"/>
      <c r="Q36" s="20"/>
      <c r="R36" s="19"/>
    </row>
    <row r="37" spans="2:64" s="48" customFormat="1" ht="29.25" customHeight="1" x14ac:dyDescent="0.25">
      <c r="B37" s="44"/>
      <c r="C37" s="45" t="s">
        <v>101</v>
      </c>
      <c r="D37" s="46" t="s">
        <v>102</v>
      </c>
      <c r="E37" s="46" t="s">
        <v>103</v>
      </c>
      <c r="F37" s="690" t="s">
        <v>104</v>
      </c>
      <c r="G37" s="691"/>
      <c r="H37" s="691"/>
      <c r="I37" s="691"/>
      <c r="J37" s="46" t="s">
        <v>105</v>
      </c>
      <c r="K37" s="46" t="s">
        <v>106</v>
      </c>
      <c r="L37" s="692" t="s">
        <v>107</v>
      </c>
      <c r="M37" s="691"/>
      <c r="N37" s="690" t="s">
        <v>72</v>
      </c>
      <c r="O37" s="691"/>
      <c r="P37" s="691"/>
      <c r="Q37" s="693"/>
      <c r="R37" s="47"/>
      <c r="T37" s="49" t="s">
        <v>108</v>
      </c>
      <c r="U37" s="50" t="s">
        <v>109</v>
      </c>
      <c r="V37" s="50" t="s">
        <v>110</v>
      </c>
      <c r="W37" s="50" t="s">
        <v>111</v>
      </c>
      <c r="X37" s="50" t="s">
        <v>112</v>
      </c>
      <c r="Y37" s="50" t="s">
        <v>113</v>
      </c>
      <c r="Z37" s="50" t="s">
        <v>114</v>
      </c>
      <c r="AA37" s="51" t="s">
        <v>115</v>
      </c>
    </row>
    <row r="38" spans="2:64" s="17" customFormat="1" ht="29.25" customHeight="1" x14ac:dyDescent="0.35">
      <c r="B38" s="18"/>
      <c r="C38" s="52" t="s">
        <v>116</v>
      </c>
      <c r="D38" s="20"/>
      <c r="E38" s="20"/>
      <c r="F38" s="20"/>
      <c r="G38" s="20"/>
      <c r="H38" s="20"/>
      <c r="I38" s="20"/>
      <c r="J38" s="20"/>
      <c r="K38" s="20"/>
      <c r="L38" s="20"/>
      <c r="M38" s="20"/>
      <c r="N38" s="674">
        <f>BK38</f>
        <v>0</v>
      </c>
      <c r="O38" s="675"/>
      <c r="P38" s="675"/>
      <c r="Q38" s="675"/>
      <c r="R38" s="19"/>
      <c r="T38" s="53"/>
      <c r="U38" s="54"/>
      <c r="V38" s="54"/>
      <c r="W38" s="55">
        <f>W39</f>
        <v>15.526370999999999</v>
      </c>
      <c r="X38" s="54"/>
      <c r="Y38" s="55">
        <f>Y39</f>
        <v>3.0519400000000001</v>
      </c>
      <c r="Z38" s="54"/>
      <c r="AA38" s="56">
        <f>AA39</f>
        <v>3.4320000000000004</v>
      </c>
      <c r="AT38" s="30" t="s">
        <v>117</v>
      </c>
      <c r="AU38" s="30" t="s">
        <v>74</v>
      </c>
      <c r="BK38" s="57">
        <f>BK39</f>
        <v>0</v>
      </c>
    </row>
    <row r="39" spans="2:64" s="62" customFormat="1" ht="37.35" customHeight="1" x14ac:dyDescent="0.35">
      <c r="B39" s="58"/>
      <c r="C39" s="59"/>
      <c r="D39" s="60" t="s">
        <v>75</v>
      </c>
      <c r="E39" s="60"/>
      <c r="F39" s="60"/>
      <c r="G39" s="60"/>
      <c r="H39" s="60"/>
      <c r="I39" s="60"/>
      <c r="J39" s="60"/>
      <c r="K39" s="60"/>
      <c r="L39" s="60"/>
      <c r="M39" s="60"/>
      <c r="N39" s="668">
        <f>BK39</f>
        <v>0</v>
      </c>
      <c r="O39" s="669"/>
      <c r="P39" s="669"/>
      <c r="Q39" s="669"/>
      <c r="R39" s="61"/>
      <c r="T39" s="63"/>
      <c r="U39" s="59"/>
      <c r="V39" s="59"/>
      <c r="W39" s="64">
        <f>W40+W78+W81+W89</f>
        <v>15.526370999999999</v>
      </c>
      <c r="X39" s="59"/>
      <c r="Y39" s="64">
        <f>Y40+Y78+Y81+Y89</f>
        <v>3.0519400000000001</v>
      </c>
      <c r="Z39" s="59"/>
      <c r="AA39" s="65">
        <f>AA40+AA78+AA81+AA89</f>
        <v>3.4320000000000004</v>
      </c>
      <c r="AR39" s="66" t="s">
        <v>118</v>
      </c>
      <c r="AT39" s="67" t="s">
        <v>117</v>
      </c>
      <c r="AU39" s="67" t="s">
        <v>119</v>
      </c>
      <c r="AY39" s="66" t="s">
        <v>120</v>
      </c>
      <c r="BK39" s="68">
        <f>BK40+BK78+BK81+BK89</f>
        <v>0</v>
      </c>
    </row>
    <row r="40" spans="2:64" s="62" customFormat="1" ht="19.899999999999999" customHeight="1" x14ac:dyDescent="0.3">
      <c r="B40" s="58"/>
      <c r="C40" s="59"/>
      <c r="D40" s="69" t="s">
        <v>76</v>
      </c>
      <c r="E40" s="69"/>
      <c r="F40" s="69"/>
      <c r="G40" s="69"/>
      <c r="H40" s="69"/>
      <c r="I40" s="69"/>
      <c r="J40" s="69"/>
      <c r="K40" s="69"/>
      <c r="L40" s="69"/>
      <c r="M40" s="69"/>
      <c r="N40" s="659">
        <f>BK40</f>
        <v>0</v>
      </c>
      <c r="O40" s="660"/>
      <c r="P40" s="660"/>
      <c r="Q40" s="660"/>
      <c r="R40" s="61"/>
      <c r="T40" s="63"/>
      <c r="U40" s="59"/>
      <c r="V40" s="59"/>
      <c r="W40" s="64">
        <f>SUM(W41:W77)</f>
        <v>3.9856649999999996</v>
      </c>
      <c r="X40" s="59"/>
      <c r="Y40" s="64">
        <f>SUM(Y41:Y77)</f>
        <v>1.8640000000000001</v>
      </c>
      <c r="Z40" s="59"/>
      <c r="AA40" s="65">
        <f>SUM(AA41:AA77)</f>
        <v>0</v>
      </c>
      <c r="AR40" s="66" t="s">
        <v>118</v>
      </c>
      <c r="AT40" s="67" t="s">
        <v>117</v>
      </c>
      <c r="AU40" s="67" t="s">
        <v>118</v>
      </c>
      <c r="AY40" s="66" t="s">
        <v>120</v>
      </c>
      <c r="BK40" s="68">
        <f>SUM(BK41:BK77)</f>
        <v>0</v>
      </c>
    </row>
    <row r="41" spans="2:64" s="17" customFormat="1" ht="31.5" customHeight="1" x14ac:dyDescent="0.25">
      <c r="B41" s="70"/>
      <c r="C41" s="71" t="s">
        <v>118</v>
      </c>
      <c r="D41" s="71" t="s">
        <v>121</v>
      </c>
      <c r="E41" s="72" t="s">
        <v>1826</v>
      </c>
      <c r="F41" s="671" t="s">
        <v>1827</v>
      </c>
      <c r="G41" s="667"/>
      <c r="H41" s="667"/>
      <c r="I41" s="667"/>
      <c r="J41" s="73" t="s">
        <v>134</v>
      </c>
      <c r="K41" s="74">
        <v>2.2949999999999999</v>
      </c>
      <c r="L41" s="666"/>
      <c r="M41" s="667"/>
      <c r="N41" s="666">
        <f>ROUND(L41*K41,2)</f>
        <v>0</v>
      </c>
      <c r="O41" s="667"/>
      <c r="P41" s="667"/>
      <c r="Q41" s="667"/>
      <c r="R41" s="75"/>
      <c r="T41" s="76" t="s">
        <v>125</v>
      </c>
      <c r="U41" s="77" t="s">
        <v>126</v>
      </c>
      <c r="V41" s="78">
        <v>0.78100000000000003</v>
      </c>
      <c r="W41" s="78">
        <f>V41*K41</f>
        <v>1.792395</v>
      </c>
      <c r="X41" s="78">
        <v>0</v>
      </c>
      <c r="Y41" s="78">
        <f>X41*K41</f>
        <v>0</v>
      </c>
      <c r="Z41" s="78">
        <v>0</v>
      </c>
      <c r="AA41" s="79">
        <f>Z41*K41</f>
        <v>0</v>
      </c>
      <c r="AR41" s="30" t="s">
        <v>127</v>
      </c>
      <c r="AT41" s="30" t="s">
        <v>121</v>
      </c>
      <c r="AU41" s="30" t="s">
        <v>128</v>
      </c>
      <c r="AY41" s="30" t="s">
        <v>120</v>
      </c>
      <c r="BE41" s="80">
        <f>IF(U41="základní",N41,0)</f>
        <v>0</v>
      </c>
      <c r="BF41" s="80">
        <f>IF(U41="snížená",N41,0)</f>
        <v>0</v>
      </c>
      <c r="BG41" s="80">
        <f>IF(U41="zákl. přenesená",N41,0)</f>
        <v>0</v>
      </c>
      <c r="BH41" s="80">
        <f>IF(U41="sníž. přenesená",N41,0)</f>
        <v>0</v>
      </c>
      <c r="BI41" s="80">
        <f>IF(U41="nulová",N41,0)</f>
        <v>0</v>
      </c>
      <c r="BJ41" s="30" t="s">
        <v>118</v>
      </c>
      <c r="BK41" s="80">
        <f>ROUND(L41*K41,2)</f>
        <v>0</v>
      </c>
      <c r="BL41" s="30" t="s">
        <v>127</v>
      </c>
    </row>
    <row r="42" spans="2:64" s="86" customFormat="1" ht="22.5" customHeight="1" x14ac:dyDescent="0.25">
      <c r="B42" s="81"/>
      <c r="C42" s="82"/>
      <c r="D42" s="82"/>
      <c r="E42" s="83" t="s">
        <v>125</v>
      </c>
      <c r="F42" s="661" t="s">
        <v>2776</v>
      </c>
      <c r="G42" s="662"/>
      <c r="H42" s="662"/>
      <c r="I42" s="662"/>
      <c r="J42" s="82"/>
      <c r="K42" s="84">
        <v>2.5499999999999998</v>
      </c>
      <c r="L42" s="82"/>
      <c r="M42" s="82"/>
      <c r="N42" s="82"/>
      <c r="O42" s="82"/>
      <c r="P42" s="82"/>
      <c r="Q42" s="82"/>
      <c r="R42" s="85"/>
      <c r="T42" s="87"/>
      <c r="U42" s="82"/>
      <c r="V42" s="82"/>
      <c r="W42" s="82"/>
      <c r="X42" s="82"/>
      <c r="Y42" s="82"/>
      <c r="Z42" s="82"/>
      <c r="AA42" s="88"/>
      <c r="AT42" s="89" t="s">
        <v>130</v>
      </c>
      <c r="AU42" s="89" t="s">
        <v>128</v>
      </c>
      <c r="AV42" s="86" t="s">
        <v>128</v>
      </c>
      <c r="AW42" s="86" t="s">
        <v>131</v>
      </c>
      <c r="AX42" s="86" t="s">
        <v>119</v>
      </c>
      <c r="AY42" s="89" t="s">
        <v>120</v>
      </c>
    </row>
    <row r="43" spans="2:64" s="86" customFormat="1" ht="31.5" customHeight="1" x14ac:dyDescent="0.25">
      <c r="B43" s="81"/>
      <c r="C43" s="82"/>
      <c r="D43" s="82"/>
      <c r="E43" s="83" t="s">
        <v>125</v>
      </c>
      <c r="F43" s="663" t="s">
        <v>2777</v>
      </c>
      <c r="G43" s="662"/>
      <c r="H43" s="662"/>
      <c r="I43" s="662"/>
      <c r="J43" s="82"/>
      <c r="K43" s="84">
        <v>-0.255</v>
      </c>
      <c r="L43" s="82"/>
      <c r="M43" s="82"/>
      <c r="N43" s="82"/>
      <c r="O43" s="82"/>
      <c r="P43" s="82"/>
      <c r="Q43" s="82"/>
      <c r="R43" s="85"/>
      <c r="T43" s="87"/>
      <c r="U43" s="82"/>
      <c r="V43" s="82"/>
      <c r="W43" s="82"/>
      <c r="X43" s="82"/>
      <c r="Y43" s="82"/>
      <c r="Z43" s="82"/>
      <c r="AA43" s="88"/>
      <c r="AT43" s="89" t="s">
        <v>130</v>
      </c>
      <c r="AU43" s="89" t="s">
        <v>128</v>
      </c>
      <c r="AV43" s="86" t="s">
        <v>128</v>
      </c>
      <c r="AW43" s="86" t="s">
        <v>131</v>
      </c>
      <c r="AX43" s="86" t="s">
        <v>119</v>
      </c>
      <c r="AY43" s="89" t="s">
        <v>120</v>
      </c>
    </row>
    <row r="44" spans="2:64" s="95" customFormat="1" ht="22.5" customHeight="1" x14ac:dyDescent="0.25">
      <c r="B44" s="90"/>
      <c r="C44" s="91"/>
      <c r="D44" s="91"/>
      <c r="E44" s="92" t="s">
        <v>125</v>
      </c>
      <c r="F44" s="664" t="s">
        <v>146</v>
      </c>
      <c r="G44" s="665"/>
      <c r="H44" s="665"/>
      <c r="I44" s="665"/>
      <c r="J44" s="91"/>
      <c r="K44" s="93">
        <v>2.2949999999999999</v>
      </c>
      <c r="L44" s="91"/>
      <c r="M44" s="91"/>
      <c r="N44" s="91"/>
      <c r="O44" s="91"/>
      <c r="P44" s="91"/>
      <c r="Q44" s="91"/>
      <c r="R44" s="94"/>
      <c r="T44" s="96"/>
      <c r="U44" s="91"/>
      <c r="V44" s="91"/>
      <c r="W44" s="91"/>
      <c r="X44" s="91"/>
      <c r="Y44" s="91"/>
      <c r="Z44" s="91"/>
      <c r="AA44" s="97"/>
      <c r="AT44" s="98" t="s">
        <v>130</v>
      </c>
      <c r="AU44" s="98" t="s">
        <v>128</v>
      </c>
      <c r="AV44" s="95" t="s">
        <v>127</v>
      </c>
      <c r="AW44" s="95" t="s">
        <v>131</v>
      </c>
      <c r="AX44" s="95" t="s">
        <v>118</v>
      </c>
      <c r="AY44" s="98" t="s">
        <v>120</v>
      </c>
    </row>
    <row r="45" spans="2:64" s="17" customFormat="1" ht="44.25" customHeight="1" x14ac:dyDescent="0.25">
      <c r="B45" s="70"/>
      <c r="C45" s="71" t="s">
        <v>128</v>
      </c>
      <c r="D45" s="71" t="s">
        <v>121</v>
      </c>
      <c r="E45" s="72" t="s">
        <v>164</v>
      </c>
      <c r="F45" s="671" t="s">
        <v>165</v>
      </c>
      <c r="G45" s="667"/>
      <c r="H45" s="667"/>
      <c r="I45" s="667"/>
      <c r="J45" s="73" t="s">
        <v>134</v>
      </c>
      <c r="K45" s="74">
        <v>0.25</v>
      </c>
      <c r="L45" s="666"/>
      <c r="M45" s="667"/>
      <c r="N45" s="666">
        <f>ROUND(L45*K45,2)</f>
        <v>0</v>
      </c>
      <c r="O45" s="667"/>
      <c r="P45" s="667"/>
      <c r="Q45" s="667"/>
      <c r="R45" s="75"/>
      <c r="T45" s="76" t="s">
        <v>125</v>
      </c>
      <c r="U45" s="77" t="s">
        <v>126</v>
      </c>
      <c r="V45" s="78">
        <v>1.6930000000000001</v>
      </c>
      <c r="W45" s="78">
        <f>V45*K45</f>
        <v>0.42325000000000002</v>
      </c>
      <c r="X45" s="78">
        <v>0</v>
      </c>
      <c r="Y45" s="78">
        <f>X45*K45</f>
        <v>0</v>
      </c>
      <c r="Z45" s="78">
        <v>0</v>
      </c>
      <c r="AA45" s="79">
        <f>Z45*K45</f>
        <v>0</v>
      </c>
      <c r="AR45" s="30" t="s">
        <v>127</v>
      </c>
      <c r="AT45" s="30" t="s">
        <v>121</v>
      </c>
      <c r="AU45" s="30" t="s">
        <v>128</v>
      </c>
      <c r="AY45" s="30" t="s">
        <v>120</v>
      </c>
      <c r="BE45" s="80">
        <f>IF(U45="základní",N45,0)</f>
        <v>0</v>
      </c>
      <c r="BF45" s="80">
        <f>IF(U45="snížená",N45,0)</f>
        <v>0</v>
      </c>
      <c r="BG45" s="80">
        <f>IF(U45="zákl. přenesená",N45,0)</f>
        <v>0</v>
      </c>
      <c r="BH45" s="80">
        <f>IF(U45="sníž. přenesená",N45,0)</f>
        <v>0</v>
      </c>
      <c r="BI45" s="80">
        <f>IF(U45="nulová",N45,0)</f>
        <v>0</v>
      </c>
      <c r="BJ45" s="30" t="s">
        <v>118</v>
      </c>
      <c r="BK45" s="80">
        <f>ROUND(L45*K45,2)</f>
        <v>0</v>
      </c>
      <c r="BL45" s="30" t="s">
        <v>127</v>
      </c>
    </row>
    <row r="46" spans="2:64" s="86" customFormat="1" ht="31.5" customHeight="1" x14ac:dyDescent="0.25">
      <c r="B46" s="81"/>
      <c r="C46" s="82"/>
      <c r="D46" s="82"/>
      <c r="E46" s="83" t="s">
        <v>125</v>
      </c>
      <c r="F46" s="661" t="s">
        <v>2778</v>
      </c>
      <c r="G46" s="662"/>
      <c r="H46" s="662"/>
      <c r="I46" s="662"/>
      <c r="J46" s="82"/>
      <c r="K46" s="84">
        <v>0.25</v>
      </c>
      <c r="L46" s="82"/>
      <c r="M46" s="82"/>
      <c r="N46" s="82"/>
      <c r="O46" s="82"/>
      <c r="P46" s="82"/>
      <c r="Q46" s="82"/>
      <c r="R46" s="85"/>
      <c r="T46" s="87"/>
      <c r="U46" s="82"/>
      <c r="V46" s="82"/>
      <c r="W46" s="82"/>
      <c r="X46" s="82"/>
      <c r="Y46" s="82"/>
      <c r="Z46" s="82"/>
      <c r="AA46" s="88"/>
      <c r="AT46" s="89" t="s">
        <v>130</v>
      </c>
      <c r="AU46" s="89" t="s">
        <v>128</v>
      </c>
      <c r="AV46" s="86" t="s">
        <v>128</v>
      </c>
      <c r="AW46" s="86" t="s">
        <v>131</v>
      </c>
      <c r="AX46" s="86" t="s">
        <v>118</v>
      </c>
      <c r="AY46" s="89" t="s">
        <v>120</v>
      </c>
    </row>
    <row r="47" spans="2:64" s="17" customFormat="1" ht="31.5" customHeight="1" x14ac:dyDescent="0.25">
      <c r="B47" s="70"/>
      <c r="C47" s="71" t="s">
        <v>136</v>
      </c>
      <c r="D47" s="71" t="s">
        <v>121</v>
      </c>
      <c r="E47" s="72" t="s">
        <v>216</v>
      </c>
      <c r="F47" s="671" t="s">
        <v>217</v>
      </c>
      <c r="G47" s="667"/>
      <c r="H47" s="667"/>
      <c r="I47" s="667"/>
      <c r="J47" s="73" t="s">
        <v>134</v>
      </c>
      <c r="K47" s="74">
        <v>2.5449999999999999</v>
      </c>
      <c r="L47" s="666"/>
      <c r="M47" s="667"/>
      <c r="N47" s="666">
        <f>ROUND(L47*K47,2)</f>
        <v>0</v>
      </c>
      <c r="O47" s="667"/>
      <c r="P47" s="667"/>
      <c r="Q47" s="667"/>
      <c r="R47" s="75"/>
      <c r="T47" s="76" t="s">
        <v>125</v>
      </c>
      <c r="U47" s="77" t="s">
        <v>126</v>
      </c>
      <c r="V47" s="78">
        <v>0.34499999999999997</v>
      </c>
      <c r="W47" s="78">
        <f>V47*K47</f>
        <v>0.87802499999999994</v>
      </c>
      <c r="X47" s="78">
        <v>0</v>
      </c>
      <c r="Y47" s="78">
        <f>X47*K47</f>
        <v>0</v>
      </c>
      <c r="Z47" s="78">
        <v>0</v>
      </c>
      <c r="AA47" s="79">
        <f>Z47*K47</f>
        <v>0</v>
      </c>
      <c r="AR47" s="30" t="s">
        <v>127</v>
      </c>
      <c r="AT47" s="30" t="s">
        <v>121</v>
      </c>
      <c r="AU47" s="30" t="s">
        <v>128</v>
      </c>
      <c r="AY47" s="30" t="s">
        <v>120</v>
      </c>
      <c r="BE47" s="80">
        <f>IF(U47="základní",N47,0)</f>
        <v>0</v>
      </c>
      <c r="BF47" s="80">
        <f>IF(U47="snížená",N47,0)</f>
        <v>0</v>
      </c>
      <c r="BG47" s="80">
        <f>IF(U47="zákl. přenesená",N47,0)</f>
        <v>0</v>
      </c>
      <c r="BH47" s="80">
        <f>IF(U47="sníž. přenesená",N47,0)</f>
        <v>0</v>
      </c>
      <c r="BI47" s="80">
        <f>IF(U47="nulová",N47,0)</f>
        <v>0</v>
      </c>
      <c r="BJ47" s="30" t="s">
        <v>118</v>
      </c>
      <c r="BK47" s="80">
        <f>ROUND(L47*K47,2)</f>
        <v>0</v>
      </c>
      <c r="BL47" s="30" t="s">
        <v>127</v>
      </c>
    </row>
    <row r="48" spans="2:64" s="86" customFormat="1" ht="22.5" customHeight="1" x14ac:dyDescent="0.25">
      <c r="B48" s="81"/>
      <c r="C48" s="82"/>
      <c r="D48" s="82"/>
      <c r="E48" s="83" t="s">
        <v>125</v>
      </c>
      <c r="F48" s="661" t="s">
        <v>2779</v>
      </c>
      <c r="G48" s="662"/>
      <c r="H48" s="662"/>
      <c r="I48" s="662"/>
      <c r="J48" s="82"/>
      <c r="K48" s="84">
        <v>2.2949999999999999</v>
      </c>
      <c r="L48" s="82"/>
      <c r="M48" s="82"/>
      <c r="N48" s="82"/>
      <c r="O48" s="82"/>
      <c r="P48" s="82"/>
      <c r="Q48" s="82"/>
      <c r="R48" s="85"/>
      <c r="T48" s="87"/>
      <c r="U48" s="82"/>
      <c r="V48" s="82"/>
      <c r="W48" s="82"/>
      <c r="X48" s="82"/>
      <c r="Y48" s="82"/>
      <c r="Z48" s="82"/>
      <c r="AA48" s="88"/>
      <c r="AT48" s="89" t="s">
        <v>130</v>
      </c>
      <c r="AU48" s="89" t="s">
        <v>128</v>
      </c>
      <c r="AV48" s="86" t="s">
        <v>128</v>
      </c>
      <c r="AW48" s="86" t="s">
        <v>131</v>
      </c>
      <c r="AX48" s="86" t="s">
        <v>119</v>
      </c>
      <c r="AY48" s="89" t="s">
        <v>120</v>
      </c>
    </row>
    <row r="49" spans="2:64" s="86" customFormat="1" ht="22.5" customHeight="1" x14ac:dyDescent="0.25">
      <c r="B49" s="81"/>
      <c r="C49" s="82"/>
      <c r="D49" s="82"/>
      <c r="E49" s="83" t="s">
        <v>125</v>
      </c>
      <c r="F49" s="663" t="s">
        <v>2780</v>
      </c>
      <c r="G49" s="662"/>
      <c r="H49" s="662"/>
      <c r="I49" s="662"/>
      <c r="J49" s="82"/>
      <c r="K49" s="84">
        <v>0.25</v>
      </c>
      <c r="L49" s="82"/>
      <c r="M49" s="82"/>
      <c r="N49" s="82"/>
      <c r="O49" s="82"/>
      <c r="P49" s="82"/>
      <c r="Q49" s="82"/>
      <c r="R49" s="85"/>
      <c r="T49" s="87"/>
      <c r="U49" s="82"/>
      <c r="V49" s="82"/>
      <c r="W49" s="82"/>
      <c r="X49" s="82"/>
      <c r="Y49" s="82"/>
      <c r="Z49" s="82"/>
      <c r="AA49" s="88"/>
      <c r="AT49" s="89" t="s">
        <v>130</v>
      </c>
      <c r="AU49" s="89" t="s">
        <v>128</v>
      </c>
      <c r="AV49" s="86" t="s">
        <v>128</v>
      </c>
      <c r="AW49" s="86" t="s">
        <v>131</v>
      </c>
      <c r="AX49" s="86" t="s">
        <v>119</v>
      </c>
      <c r="AY49" s="89" t="s">
        <v>120</v>
      </c>
    </row>
    <row r="50" spans="2:64" s="95" customFormat="1" ht="22.5" customHeight="1" x14ac:dyDescent="0.25">
      <c r="B50" s="90"/>
      <c r="C50" s="91"/>
      <c r="D50" s="91"/>
      <c r="E50" s="92" t="s">
        <v>125</v>
      </c>
      <c r="F50" s="664" t="s">
        <v>146</v>
      </c>
      <c r="G50" s="665"/>
      <c r="H50" s="665"/>
      <c r="I50" s="665"/>
      <c r="J50" s="91"/>
      <c r="K50" s="93">
        <v>2.5449999999999999</v>
      </c>
      <c r="L50" s="91"/>
      <c r="M50" s="91"/>
      <c r="N50" s="91"/>
      <c r="O50" s="91"/>
      <c r="P50" s="91"/>
      <c r="Q50" s="91"/>
      <c r="R50" s="94"/>
      <c r="T50" s="96"/>
      <c r="U50" s="91"/>
      <c r="V50" s="91"/>
      <c r="W50" s="91"/>
      <c r="X50" s="91"/>
      <c r="Y50" s="91"/>
      <c r="Z50" s="91"/>
      <c r="AA50" s="97"/>
      <c r="AT50" s="98" t="s">
        <v>130</v>
      </c>
      <c r="AU50" s="98" t="s">
        <v>128</v>
      </c>
      <c r="AV50" s="95" t="s">
        <v>127</v>
      </c>
      <c r="AW50" s="95" t="s">
        <v>131</v>
      </c>
      <c r="AX50" s="95" t="s">
        <v>118</v>
      </c>
      <c r="AY50" s="98" t="s">
        <v>120</v>
      </c>
    </row>
    <row r="51" spans="2:64" s="17" customFormat="1" ht="31.5" customHeight="1" x14ac:dyDescent="0.25">
      <c r="B51" s="70"/>
      <c r="C51" s="71" t="s">
        <v>127</v>
      </c>
      <c r="D51" s="71" t="s">
        <v>121</v>
      </c>
      <c r="E51" s="72" t="s">
        <v>222</v>
      </c>
      <c r="F51" s="671" t="s">
        <v>223</v>
      </c>
      <c r="G51" s="667"/>
      <c r="H51" s="667"/>
      <c r="I51" s="667"/>
      <c r="J51" s="73" t="s">
        <v>134</v>
      </c>
      <c r="K51" s="74">
        <v>1.1539999999999999</v>
      </c>
      <c r="L51" s="666"/>
      <c r="M51" s="667"/>
      <c r="N51" s="666">
        <f>ROUND(L51*K51,2)</f>
        <v>0</v>
      </c>
      <c r="O51" s="667"/>
      <c r="P51" s="667"/>
      <c r="Q51" s="667"/>
      <c r="R51" s="75"/>
      <c r="T51" s="76" t="s">
        <v>125</v>
      </c>
      <c r="U51" s="77" t="s">
        <v>126</v>
      </c>
      <c r="V51" s="78">
        <v>8.3000000000000004E-2</v>
      </c>
      <c r="W51" s="78">
        <f>V51*K51</f>
        <v>9.5781999999999992E-2</v>
      </c>
      <c r="X51" s="78">
        <v>0</v>
      </c>
      <c r="Y51" s="78">
        <f>X51*K51</f>
        <v>0</v>
      </c>
      <c r="Z51" s="78">
        <v>0</v>
      </c>
      <c r="AA51" s="79">
        <f>Z51*K51</f>
        <v>0</v>
      </c>
      <c r="AR51" s="30" t="s">
        <v>127</v>
      </c>
      <c r="AT51" s="30" t="s">
        <v>121</v>
      </c>
      <c r="AU51" s="30" t="s">
        <v>128</v>
      </c>
      <c r="AY51" s="30" t="s">
        <v>120</v>
      </c>
      <c r="BE51" s="80">
        <f>IF(U51="základní",N51,0)</f>
        <v>0</v>
      </c>
      <c r="BF51" s="80">
        <f>IF(U51="snížená",N51,0)</f>
        <v>0</v>
      </c>
      <c r="BG51" s="80">
        <f>IF(U51="zákl. přenesená",N51,0)</f>
        <v>0</v>
      </c>
      <c r="BH51" s="80">
        <f>IF(U51="sníž. přenesená",N51,0)</f>
        <v>0</v>
      </c>
      <c r="BI51" s="80">
        <f>IF(U51="nulová",N51,0)</f>
        <v>0</v>
      </c>
      <c r="BJ51" s="30" t="s">
        <v>118</v>
      </c>
      <c r="BK51" s="80">
        <f>ROUND(L51*K51,2)</f>
        <v>0</v>
      </c>
      <c r="BL51" s="30" t="s">
        <v>127</v>
      </c>
    </row>
    <row r="52" spans="2:64" s="86" customFormat="1" ht="22.5" customHeight="1" x14ac:dyDescent="0.25">
      <c r="B52" s="81"/>
      <c r="C52" s="82"/>
      <c r="D52" s="82"/>
      <c r="E52" s="83" t="s">
        <v>125</v>
      </c>
      <c r="F52" s="661" t="s">
        <v>2781</v>
      </c>
      <c r="G52" s="662"/>
      <c r="H52" s="662"/>
      <c r="I52" s="662"/>
      <c r="J52" s="82"/>
      <c r="K52" s="84">
        <v>1.1539999999999999</v>
      </c>
      <c r="L52" s="82"/>
      <c r="M52" s="82"/>
      <c r="N52" s="82"/>
      <c r="O52" s="82"/>
      <c r="P52" s="82"/>
      <c r="Q52" s="82"/>
      <c r="R52" s="85"/>
      <c r="T52" s="87"/>
      <c r="U52" s="82"/>
      <c r="V52" s="82"/>
      <c r="W52" s="82"/>
      <c r="X52" s="82"/>
      <c r="Y52" s="82"/>
      <c r="Z52" s="82"/>
      <c r="AA52" s="88"/>
      <c r="AT52" s="89" t="s">
        <v>130</v>
      </c>
      <c r="AU52" s="89" t="s">
        <v>128</v>
      </c>
      <c r="AV52" s="86" t="s">
        <v>128</v>
      </c>
      <c r="AW52" s="86" t="s">
        <v>131</v>
      </c>
      <c r="AX52" s="86" t="s">
        <v>118</v>
      </c>
      <c r="AY52" s="89" t="s">
        <v>120</v>
      </c>
    </row>
    <row r="53" spans="2:64" s="17" customFormat="1" ht="44.25" customHeight="1" x14ac:dyDescent="0.25">
      <c r="B53" s="70"/>
      <c r="C53" s="71" t="s">
        <v>143</v>
      </c>
      <c r="D53" s="71" t="s">
        <v>121</v>
      </c>
      <c r="E53" s="72" t="s">
        <v>225</v>
      </c>
      <c r="F53" s="671" t="s">
        <v>226</v>
      </c>
      <c r="G53" s="667"/>
      <c r="H53" s="667"/>
      <c r="I53" s="667"/>
      <c r="J53" s="73" t="s">
        <v>134</v>
      </c>
      <c r="K53" s="74">
        <v>9.2319999999999993</v>
      </c>
      <c r="L53" s="666"/>
      <c r="M53" s="667"/>
      <c r="N53" s="666">
        <f>ROUND(L53*K53,2)</f>
        <v>0</v>
      </c>
      <c r="O53" s="667"/>
      <c r="P53" s="667"/>
      <c r="Q53" s="667"/>
      <c r="R53" s="75"/>
      <c r="T53" s="76" t="s">
        <v>125</v>
      </c>
      <c r="U53" s="77" t="s">
        <v>126</v>
      </c>
      <c r="V53" s="78">
        <v>4.0000000000000001E-3</v>
      </c>
      <c r="W53" s="78">
        <f>V53*K53</f>
        <v>3.6927999999999996E-2</v>
      </c>
      <c r="X53" s="78">
        <v>0</v>
      </c>
      <c r="Y53" s="78">
        <f>X53*K53</f>
        <v>0</v>
      </c>
      <c r="Z53" s="78">
        <v>0</v>
      </c>
      <c r="AA53" s="79">
        <f>Z53*K53</f>
        <v>0</v>
      </c>
      <c r="AR53" s="30" t="s">
        <v>127</v>
      </c>
      <c r="AT53" s="30" t="s">
        <v>121</v>
      </c>
      <c r="AU53" s="30" t="s">
        <v>128</v>
      </c>
      <c r="AY53" s="30" t="s">
        <v>120</v>
      </c>
      <c r="BE53" s="80">
        <f>IF(U53="základní",N53,0)</f>
        <v>0</v>
      </c>
      <c r="BF53" s="80">
        <f>IF(U53="snížená",N53,0)</f>
        <v>0</v>
      </c>
      <c r="BG53" s="80">
        <f>IF(U53="zákl. přenesená",N53,0)</f>
        <v>0</v>
      </c>
      <c r="BH53" s="80">
        <f>IF(U53="sníž. přenesená",N53,0)</f>
        <v>0</v>
      </c>
      <c r="BI53" s="80">
        <f>IF(U53="nulová",N53,0)</f>
        <v>0</v>
      </c>
      <c r="BJ53" s="30" t="s">
        <v>118</v>
      </c>
      <c r="BK53" s="80">
        <f>ROUND(L53*K53,2)</f>
        <v>0</v>
      </c>
      <c r="BL53" s="30" t="s">
        <v>127</v>
      </c>
    </row>
    <row r="54" spans="2:64" s="86" customFormat="1" ht="22.5" customHeight="1" x14ac:dyDescent="0.25">
      <c r="B54" s="81"/>
      <c r="C54" s="82"/>
      <c r="D54" s="82"/>
      <c r="E54" s="83" t="s">
        <v>125</v>
      </c>
      <c r="F54" s="661" t="s">
        <v>2782</v>
      </c>
      <c r="G54" s="662"/>
      <c r="H54" s="662"/>
      <c r="I54" s="662"/>
      <c r="J54" s="82"/>
      <c r="K54" s="84">
        <v>9.2319999999999993</v>
      </c>
      <c r="L54" s="82"/>
      <c r="M54" s="82"/>
      <c r="N54" s="82"/>
      <c r="O54" s="82"/>
      <c r="P54" s="82"/>
      <c r="Q54" s="82"/>
      <c r="R54" s="85"/>
      <c r="T54" s="87"/>
      <c r="U54" s="82"/>
      <c r="V54" s="82"/>
      <c r="W54" s="82"/>
      <c r="X54" s="82"/>
      <c r="Y54" s="82"/>
      <c r="Z54" s="82"/>
      <c r="AA54" s="88"/>
      <c r="AT54" s="89" t="s">
        <v>130</v>
      </c>
      <c r="AU54" s="89" t="s">
        <v>128</v>
      </c>
      <c r="AV54" s="86" t="s">
        <v>128</v>
      </c>
      <c r="AW54" s="86" t="s">
        <v>131</v>
      </c>
      <c r="AX54" s="86" t="s">
        <v>118</v>
      </c>
      <c r="AY54" s="89" t="s">
        <v>120</v>
      </c>
    </row>
    <row r="55" spans="2:64" s="17" customFormat="1" ht="31.5" customHeight="1" x14ac:dyDescent="0.25">
      <c r="B55" s="70"/>
      <c r="C55" s="71" t="s">
        <v>147</v>
      </c>
      <c r="D55" s="71" t="s">
        <v>121</v>
      </c>
      <c r="E55" s="72" t="s">
        <v>1998</v>
      </c>
      <c r="F55" s="671" t="s">
        <v>1999</v>
      </c>
      <c r="G55" s="667"/>
      <c r="H55" s="667"/>
      <c r="I55" s="667"/>
      <c r="J55" s="73" t="s">
        <v>134</v>
      </c>
      <c r="K55" s="74">
        <v>1.1539999999999999</v>
      </c>
      <c r="L55" s="666"/>
      <c r="M55" s="667"/>
      <c r="N55" s="666">
        <f>ROUND(L55*K55,2)</f>
        <v>0</v>
      </c>
      <c r="O55" s="667"/>
      <c r="P55" s="667"/>
      <c r="Q55" s="667"/>
      <c r="R55" s="75"/>
      <c r="T55" s="76" t="s">
        <v>125</v>
      </c>
      <c r="U55" s="77" t="s">
        <v>126</v>
      </c>
      <c r="V55" s="78">
        <v>9.7000000000000003E-2</v>
      </c>
      <c r="W55" s="78">
        <f>V55*K55</f>
        <v>0.111938</v>
      </c>
      <c r="X55" s="78">
        <v>0</v>
      </c>
      <c r="Y55" s="78">
        <f>X55*K55</f>
        <v>0</v>
      </c>
      <c r="Z55" s="78">
        <v>0</v>
      </c>
      <c r="AA55" s="79">
        <f>Z55*K55</f>
        <v>0</v>
      </c>
      <c r="AR55" s="30" t="s">
        <v>127</v>
      </c>
      <c r="AT55" s="30" t="s">
        <v>121</v>
      </c>
      <c r="AU55" s="30" t="s">
        <v>128</v>
      </c>
      <c r="AY55" s="30" t="s">
        <v>120</v>
      </c>
      <c r="BE55" s="80">
        <f>IF(U55="základní",N55,0)</f>
        <v>0</v>
      </c>
      <c r="BF55" s="80">
        <f>IF(U55="snížená",N55,0)</f>
        <v>0</v>
      </c>
      <c r="BG55" s="80">
        <f>IF(U55="zákl. přenesená",N55,0)</f>
        <v>0</v>
      </c>
      <c r="BH55" s="80">
        <f>IF(U55="sníž. přenesená",N55,0)</f>
        <v>0</v>
      </c>
      <c r="BI55" s="80">
        <f>IF(U55="nulová",N55,0)</f>
        <v>0</v>
      </c>
      <c r="BJ55" s="30" t="s">
        <v>118</v>
      </c>
      <c r="BK55" s="80">
        <f>ROUND(L55*K55,2)</f>
        <v>0</v>
      </c>
      <c r="BL55" s="30" t="s">
        <v>127</v>
      </c>
    </row>
    <row r="56" spans="2:64" s="86" customFormat="1" ht="22.5" customHeight="1" x14ac:dyDescent="0.25">
      <c r="B56" s="81"/>
      <c r="C56" s="82"/>
      <c r="D56" s="82"/>
      <c r="E56" s="83" t="s">
        <v>125</v>
      </c>
      <c r="F56" s="661" t="s">
        <v>2783</v>
      </c>
      <c r="G56" s="662"/>
      <c r="H56" s="662"/>
      <c r="I56" s="662"/>
      <c r="J56" s="82"/>
      <c r="K56" s="84">
        <v>2.2949999999999999</v>
      </c>
      <c r="L56" s="82"/>
      <c r="M56" s="82"/>
      <c r="N56" s="82"/>
      <c r="O56" s="82"/>
      <c r="P56" s="82"/>
      <c r="Q56" s="82"/>
      <c r="R56" s="85"/>
      <c r="T56" s="87"/>
      <c r="U56" s="82"/>
      <c r="V56" s="82"/>
      <c r="W56" s="82"/>
      <c r="X56" s="82"/>
      <c r="Y56" s="82"/>
      <c r="Z56" s="82"/>
      <c r="AA56" s="88"/>
      <c r="AT56" s="89" t="s">
        <v>130</v>
      </c>
      <c r="AU56" s="89" t="s">
        <v>128</v>
      </c>
      <c r="AV56" s="86" t="s">
        <v>128</v>
      </c>
      <c r="AW56" s="86" t="s">
        <v>131</v>
      </c>
      <c r="AX56" s="86" t="s">
        <v>119</v>
      </c>
      <c r="AY56" s="89" t="s">
        <v>120</v>
      </c>
    </row>
    <row r="57" spans="2:64" s="86" customFormat="1" ht="22.5" customHeight="1" x14ac:dyDescent="0.25">
      <c r="B57" s="81"/>
      <c r="C57" s="82"/>
      <c r="D57" s="82"/>
      <c r="E57" s="83" t="s">
        <v>125</v>
      </c>
      <c r="F57" s="663" t="s">
        <v>2784</v>
      </c>
      <c r="G57" s="662"/>
      <c r="H57" s="662"/>
      <c r="I57" s="662"/>
      <c r="J57" s="82"/>
      <c r="K57" s="84">
        <v>0.25</v>
      </c>
      <c r="L57" s="82"/>
      <c r="M57" s="82"/>
      <c r="N57" s="82"/>
      <c r="O57" s="82"/>
      <c r="P57" s="82"/>
      <c r="Q57" s="82"/>
      <c r="R57" s="85"/>
      <c r="T57" s="87"/>
      <c r="U57" s="82"/>
      <c r="V57" s="82"/>
      <c r="W57" s="82"/>
      <c r="X57" s="82"/>
      <c r="Y57" s="82"/>
      <c r="Z57" s="82"/>
      <c r="AA57" s="88"/>
      <c r="AT57" s="89" t="s">
        <v>130</v>
      </c>
      <c r="AU57" s="89" t="s">
        <v>128</v>
      </c>
      <c r="AV57" s="86" t="s">
        <v>128</v>
      </c>
      <c r="AW57" s="86" t="s">
        <v>131</v>
      </c>
      <c r="AX57" s="86" t="s">
        <v>119</v>
      </c>
      <c r="AY57" s="89" t="s">
        <v>120</v>
      </c>
    </row>
    <row r="58" spans="2:64" s="86" customFormat="1" ht="22.5" customHeight="1" x14ac:dyDescent="0.25">
      <c r="B58" s="81"/>
      <c r="C58" s="82"/>
      <c r="D58" s="82"/>
      <c r="E58" s="83" t="s">
        <v>125</v>
      </c>
      <c r="F58" s="663" t="s">
        <v>2785</v>
      </c>
      <c r="G58" s="662"/>
      <c r="H58" s="662"/>
      <c r="I58" s="662"/>
      <c r="J58" s="82"/>
      <c r="K58" s="84">
        <v>-1.391</v>
      </c>
      <c r="L58" s="82"/>
      <c r="M58" s="82"/>
      <c r="N58" s="82"/>
      <c r="O58" s="82"/>
      <c r="P58" s="82"/>
      <c r="Q58" s="82"/>
      <c r="R58" s="85"/>
      <c r="T58" s="87"/>
      <c r="U58" s="82"/>
      <c r="V58" s="82"/>
      <c r="W58" s="82"/>
      <c r="X58" s="82"/>
      <c r="Y58" s="82"/>
      <c r="Z58" s="82"/>
      <c r="AA58" s="88"/>
      <c r="AT58" s="89" t="s">
        <v>130</v>
      </c>
      <c r="AU58" s="89" t="s">
        <v>128</v>
      </c>
      <c r="AV58" s="86" t="s">
        <v>128</v>
      </c>
      <c r="AW58" s="86" t="s">
        <v>131</v>
      </c>
      <c r="AX58" s="86" t="s">
        <v>119</v>
      </c>
      <c r="AY58" s="89" t="s">
        <v>120</v>
      </c>
    </row>
    <row r="59" spans="2:64" s="95" customFormat="1" ht="22.5" customHeight="1" x14ac:dyDescent="0.25">
      <c r="B59" s="90"/>
      <c r="C59" s="91"/>
      <c r="D59" s="91"/>
      <c r="E59" s="92" t="s">
        <v>125</v>
      </c>
      <c r="F59" s="664" t="s">
        <v>146</v>
      </c>
      <c r="G59" s="665"/>
      <c r="H59" s="665"/>
      <c r="I59" s="665"/>
      <c r="J59" s="91"/>
      <c r="K59" s="93">
        <v>1.1539999999999999</v>
      </c>
      <c r="L59" s="91"/>
      <c r="M59" s="91"/>
      <c r="N59" s="91"/>
      <c r="O59" s="91"/>
      <c r="P59" s="91"/>
      <c r="Q59" s="91"/>
      <c r="R59" s="94"/>
      <c r="T59" s="96"/>
      <c r="U59" s="91"/>
      <c r="V59" s="91"/>
      <c r="W59" s="91"/>
      <c r="X59" s="91"/>
      <c r="Y59" s="91"/>
      <c r="Z59" s="91"/>
      <c r="AA59" s="97"/>
      <c r="AT59" s="98" t="s">
        <v>130</v>
      </c>
      <c r="AU59" s="98" t="s">
        <v>128</v>
      </c>
      <c r="AV59" s="95" t="s">
        <v>127</v>
      </c>
      <c r="AW59" s="95" t="s">
        <v>131</v>
      </c>
      <c r="AX59" s="95" t="s">
        <v>118</v>
      </c>
      <c r="AY59" s="98" t="s">
        <v>120</v>
      </c>
    </row>
    <row r="60" spans="2:64" s="17" customFormat="1" ht="22.5" customHeight="1" x14ac:dyDescent="0.25">
      <c r="B60" s="70"/>
      <c r="C60" s="71" t="s">
        <v>151</v>
      </c>
      <c r="D60" s="71" t="s">
        <v>121</v>
      </c>
      <c r="E60" s="72" t="s">
        <v>235</v>
      </c>
      <c r="F60" s="671" t="s">
        <v>236</v>
      </c>
      <c r="G60" s="667"/>
      <c r="H60" s="667"/>
      <c r="I60" s="667"/>
      <c r="J60" s="73" t="s">
        <v>134</v>
      </c>
      <c r="K60" s="74">
        <v>1.1539999999999999</v>
      </c>
      <c r="L60" s="666"/>
      <c r="M60" s="667"/>
      <c r="N60" s="666">
        <f>ROUND(L60*K60,2)</f>
        <v>0</v>
      </c>
      <c r="O60" s="667"/>
      <c r="P60" s="667"/>
      <c r="Q60" s="667"/>
      <c r="R60" s="75"/>
      <c r="T60" s="76" t="s">
        <v>125</v>
      </c>
      <c r="U60" s="77" t="s">
        <v>126</v>
      </c>
      <c r="V60" s="78">
        <v>8.9999999999999993E-3</v>
      </c>
      <c r="W60" s="78">
        <f>V60*K60</f>
        <v>1.0385999999999998E-2</v>
      </c>
      <c r="X60" s="78">
        <v>0</v>
      </c>
      <c r="Y60" s="78">
        <f>X60*K60</f>
        <v>0</v>
      </c>
      <c r="Z60" s="78">
        <v>0</v>
      </c>
      <c r="AA60" s="79">
        <f>Z60*K60</f>
        <v>0</v>
      </c>
      <c r="AR60" s="30" t="s">
        <v>127</v>
      </c>
      <c r="AT60" s="30" t="s">
        <v>121</v>
      </c>
      <c r="AU60" s="30" t="s">
        <v>128</v>
      </c>
      <c r="AY60" s="30" t="s">
        <v>120</v>
      </c>
      <c r="BE60" s="80">
        <f>IF(U60="základní",N60,0)</f>
        <v>0</v>
      </c>
      <c r="BF60" s="80">
        <f>IF(U60="snížená",N60,0)</f>
        <v>0</v>
      </c>
      <c r="BG60" s="80">
        <f>IF(U60="zákl. přenesená",N60,0)</f>
        <v>0</v>
      </c>
      <c r="BH60" s="80">
        <f>IF(U60="sníž. přenesená",N60,0)</f>
        <v>0</v>
      </c>
      <c r="BI60" s="80">
        <f>IF(U60="nulová",N60,0)</f>
        <v>0</v>
      </c>
      <c r="BJ60" s="30" t="s">
        <v>118</v>
      </c>
      <c r="BK60" s="80">
        <f>ROUND(L60*K60,2)</f>
        <v>0</v>
      </c>
      <c r="BL60" s="30" t="s">
        <v>127</v>
      </c>
    </row>
    <row r="61" spans="2:64" s="86" customFormat="1" ht="22.5" customHeight="1" x14ac:dyDescent="0.25">
      <c r="B61" s="81"/>
      <c r="C61" s="82"/>
      <c r="D61" s="82"/>
      <c r="E61" s="83" t="s">
        <v>125</v>
      </c>
      <c r="F61" s="661" t="s">
        <v>2786</v>
      </c>
      <c r="G61" s="662"/>
      <c r="H61" s="662"/>
      <c r="I61" s="662"/>
      <c r="J61" s="82"/>
      <c r="K61" s="84">
        <v>1.1539999999999999</v>
      </c>
      <c r="L61" s="82"/>
      <c r="M61" s="82"/>
      <c r="N61" s="82"/>
      <c r="O61" s="82"/>
      <c r="P61" s="82"/>
      <c r="Q61" s="82"/>
      <c r="R61" s="85"/>
      <c r="T61" s="87"/>
      <c r="U61" s="82"/>
      <c r="V61" s="82"/>
      <c r="W61" s="82"/>
      <c r="X61" s="82"/>
      <c r="Y61" s="82"/>
      <c r="Z61" s="82"/>
      <c r="AA61" s="88"/>
      <c r="AT61" s="89" t="s">
        <v>130</v>
      </c>
      <c r="AU61" s="89" t="s">
        <v>128</v>
      </c>
      <c r="AV61" s="86" t="s">
        <v>128</v>
      </c>
      <c r="AW61" s="86" t="s">
        <v>131</v>
      </c>
      <c r="AX61" s="86" t="s">
        <v>118</v>
      </c>
      <c r="AY61" s="89" t="s">
        <v>120</v>
      </c>
    </row>
    <row r="62" spans="2:64" s="17" customFormat="1" ht="31.5" customHeight="1" x14ac:dyDescent="0.25">
      <c r="B62" s="70"/>
      <c r="C62" s="71" t="s">
        <v>154</v>
      </c>
      <c r="D62" s="71" t="s">
        <v>121</v>
      </c>
      <c r="E62" s="72" t="s">
        <v>238</v>
      </c>
      <c r="F62" s="671" t="s">
        <v>239</v>
      </c>
      <c r="G62" s="667"/>
      <c r="H62" s="667"/>
      <c r="I62" s="667"/>
      <c r="J62" s="73" t="s">
        <v>191</v>
      </c>
      <c r="K62" s="74">
        <v>2.077</v>
      </c>
      <c r="L62" s="666"/>
      <c r="M62" s="667"/>
      <c r="N62" s="666">
        <f>ROUND(L62*K62,2)</f>
        <v>0</v>
      </c>
      <c r="O62" s="667"/>
      <c r="P62" s="667"/>
      <c r="Q62" s="667"/>
      <c r="R62" s="75"/>
      <c r="T62" s="76" t="s">
        <v>125</v>
      </c>
      <c r="U62" s="77" t="s">
        <v>126</v>
      </c>
      <c r="V62" s="78">
        <v>0</v>
      </c>
      <c r="W62" s="78">
        <f>V62*K62</f>
        <v>0</v>
      </c>
      <c r="X62" s="78">
        <v>0</v>
      </c>
      <c r="Y62" s="78">
        <f>X62*K62</f>
        <v>0</v>
      </c>
      <c r="Z62" s="78">
        <v>0</v>
      </c>
      <c r="AA62" s="79">
        <f>Z62*K62</f>
        <v>0</v>
      </c>
      <c r="AR62" s="30" t="s">
        <v>127</v>
      </c>
      <c r="AT62" s="30" t="s">
        <v>121</v>
      </c>
      <c r="AU62" s="30" t="s">
        <v>128</v>
      </c>
      <c r="AY62" s="30" t="s">
        <v>120</v>
      </c>
      <c r="BE62" s="80">
        <f>IF(U62="základní",N62,0)</f>
        <v>0</v>
      </c>
      <c r="BF62" s="80">
        <f>IF(U62="snížená",N62,0)</f>
        <v>0</v>
      </c>
      <c r="BG62" s="80">
        <f>IF(U62="zákl. přenesená",N62,0)</f>
        <v>0</v>
      </c>
      <c r="BH62" s="80">
        <f>IF(U62="sníž. přenesená",N62,0)</f>
        <v>0</v>
      </c>
      <c r="BI62" s="80">
        <f>IF(U62="nulová",N62,0)</f>
        <v>0</v>
      </c>
      <c r="BJ62" s="30" t="s">
        <v>118</v>
      </c>
      <c r="BK62" s="80">
        <f>ROUND(L62*K62,2)</f>
        <v>0</v>
      </c>
      <c r="BL62" s="30" t="s">
        <v>127</v>
      </c>
    </row>
    <row r="63" spans="2:64" s="86" customFormat="1" ht="22.5" customHeight="1" x14ac:dyDescent="0.25">
      <c r="B63" s="81"/>
      <c r="C63" s="82"/>
      <c r="D63" s="82"/>
      <c r="E63" s="83" t="s">
        <v>125</v>
      </c>
      <c r="F63" s="661" t="s">
        <v>2787</v>
      </c>
      <c r="G63" s="662"/>
      <c r="H63" s="662"/>
      <c r="I63" s="662"/>
      <c r="J63" s="82"/>
      <c r="K63" s="84">
        <v>2.077</v>
      </c>
      <c r="L63" s="82"/>
      <c r="M63" s="82"/>
      <c r="N63" s="82"/>
      <c r="O63" s="82"/>
      <c r="P63" s="82"/>
      <c r="Q63" s="82"/>
      <c r="R63" s="85"/>
      <c r="T63" s="87"/>
      <c r="U63" s="82"/>
      <c r="V63" s="82"/>
      <c r="W63" s="82"/>
      <c r="X63" s="82"/>
      <c r="Y63" s="82"/>
      <c r="Z63" s="82"/>
      <c r="AA63" s="88"/>
      <c r="AT63" s="89" t="s">
        <v>130</v>
      </c>
      <c r="AU63" s="89" t="s">
        <v>128</v>
      </c>
      <c r="AV63" s="86" t="s">
        <v>128</v>
      </c>
      <c r="AW63" s="86" t="s">
        <v>131</v>
      </c>
      <c r="AX63" s="86" t="s">
        <v>118</v>
      </c>
      <c r="AY63" s="89" t="s">
        <v>120</v>
      </c>
    </row>
    <row r="64" spans="2:64" s="17" customFormat="1" ht="31.5" customHeight="1" x14ac:dyDescent="0.25">
      <c r="B64" s="70"/>
      <c r="C64" s="71" t="s">
        <v>157</v>
      </c>
      <c r="D64" s="71" t="s">
        <v>121</v>
      </c>
      <c r="E64" s="72" t="s">
        <v>1835</v>
      </c>
      <c r="F64" s="671" t="s">
        <v>1836</v>
      </c>
      <c r="G64" s="667"/>
      <c r="H64" s="667"/>
      <c r="I64" s="667"/>
      <c r="J64" s="73" t="s">
        <v>134</v>
      </c>
      <c r="K64" s="74">
        <v>1.391</v>
      </c>
      <c r="L64" s="666"/>
      <c r="M64" s="667"/>
      <c r="N64" s="666">
        <f>ROUND(L64*K64,2)</f>
        <v>0</v>
      </c>
      <c r="O64" s="667"/>
      <c r="P64" s="667"/>
      <c r="Q64" s="667"/>
      <c r="R64" s="75"/>
      <c r="T64" s="76" t="s">
        <v>125</v>
      </c>
      <c r="U64" s="77" t="s">
        <v>126</v>
      </c>
      <c r="V64" s="78">
        <v>0.19900000000000001</v>
      </c>
      <c r="W64" s="78">
        <f>V64*K64</f>
        <v>0.27680900000000003</v>
      </c>
      <c r="X64" s="78">
        <v>0</v>
      </c>
      <c r="Y64" s="78">
        <f>X64*K64</f>
        <v>0</v>
      </c>
      <c r="Z64" s="78">
        <v>0</v>
      </c>
      <c r="AA64" s="79">
        <f>Z64*K64</f>
        <v>0</v>
      </c>
      <c r="AR64" s="30" t="s">
        <v>127</v>
      </c>
      <c r="AT64" s="30" t="s">
        <v>121</v>
      </c>
      <c r="AU64" s="30" t="s">
        <v>128</v>
      </c>
      <c r="AY64" s="30" t="s">
        <v>120</v>
      </c>
      <c r="BE64" s="80">
        <f>IF(U64="základní",N64,0)</f>
        <v>0</v>
      </c>
      <c r="BF64" s="80">
        <f>IF(U64="snížená",N64,0)</f>
        <v>0</v>
      </c>
      <c r="BG64" s="80">
        <f>IF(U64="zákl. přenesená",N64,0)</f>
        <v>0</v>
      </c>
      <c r="BH64" s="80">
        <f>IF(U64="sníž. přenesená",N64,0)</f>
        <v>0</v>
      </c>
      <c r="BI64" s="80">
        <f>IF(U64="nulová",N64,0)</f>
        <v>0</v>
      </c>
      <c r="BJ64" s="30" t="s">
        <v>118</v>
      </c>
      <c r="BK64" s="80">
        <f>ROUND(L64*K64,2)</f>
        <v>0</v>
      </c>
      <c r="BL64" s="30" t="s">
        <v>127</v>
      </c>
    </row>
    <row r="65" spans="2:64" s="86" customFormat="1" ht="22.5" customHeight="1" x14ac:dyDescent="0.25">
      <c r="B65" s="81"/>
      <c r="C65" s="82"/>
      <c r="D65" s="82"/>
      <c r="E65" s="83" t="s">
        <v>125</v>
      </c>
      <c r="F65" s="661" t="s">
        <v>2783</v>
      </c>
      <c r="G65" s="662"/>
      <c r="H65" s="662"/>
      <c r="I65" s="662"/>
      <c r="J65" s="82"/>
      <c r="K65" s="84">
        <v>2.2949999999999999</v>
      </c>
      <c r="L65" s="82"/>
      <c r="M65" s="82"/>
      <c r="N65" s="82"/>
      <c r="O65" s="82"/>
      <c r="P65" s="82"/>
      <c r="Q65" s="82"/>
      <c r="R65" s="85"/>
      <c r="T65" s="87"/>
      <c r="U65" s="82"/>
      <c r="V65" s="82"/>
      <c r="W65" s="82"/>
      <c r="X65" s="82"/>
      <c r="Y65" s="82"/>
      <c r="Z65" s="82"/>
      <c r="AA65" s="88"/>
      <c r="AT65" s="89" t="s">
        <v>130</v>
      </c>
      <c r="AU65" s="89" t="s">
        <v>128</v>
      </c>
      <c r="AV65" s="86" t="s">
        <v>128</v>
      </c>
      <c r="AW65" s="86" t="s">
        <v>131</v>
      </c>
      <c r="AX65" s="86" t="s">
        <v>119</v>
      </c>
      <c r="AY65" s="89" t="s">
        <v>120</v>
      </c>
    </row>
    <row r="66" spans="2:64" s="86" customFormat="1" ht="22.5" customHeight="1" x14ac:dyDescent="0.25">
      <c r="B66" s="81"/>
      <c r="C66" s="82"/>
      <c r="D66" s="82"/>
      <c r="E66" s="83" t="s">
        <v>125</v>
      </c>
      <c r="F66" s="663" t="s">
        <v>2784</v>
      </c>
      <c r="G66" s="662"/>
      <c r="H66" s="662"/>
      <c r="I66" s="662"/>
      <c r="J66" s="82"/>
      <c r="K66" s="84">
        <v>0.25</v>
      </c>
      <c r="L66" s="82"/>
      <c r="M66" s="82"/>
      <c r="N66" s="82"/>
      <c r="O66" s="82"/>
      <c r="P66" s="82"/>
      <c r="Q66" s="82"/>
      <c r="R66" s="85"/>
      <c r="T66" s="87"/>
      <c r="U66" s="82"/>
      <c r="V66" s="82"/>
      <c r="W66" s="82"/>
      <c r="X66" s="82"/>
      <c r="Y66" s="82"/>
      <c r="Z66" s="82"/>
      <c r="AA66" s="88"/>
      <c r="AT66" s="89" t="s">
        <v>130</v>
      </c>
      <c r="AU66" s="89" t="s">
        <v>128</v>
      </c>
      <c r="AV66" s="86" t="s">
        <v>128</v>
      </c>
      <c r="AW66" s="86" t="s">
        <v>131</v>
      </c>
      <c r="AX66" s="86" t="s">
        <v>119</v>
      </c>
      <c r="AY66" s="89" t="s">
        <v>120</v>
      </c>
    </row>
    <row r="67" spans="2:64" s="86" customFormat="1" ht="22.5" customHeight="1" x14ac:dyDescent="0.25">
      <c r="B67" s="81"/>
      <c r="C67" s="82"/>
      <c r="D67" s="82"/>
      <c r="E67" s="83" t="s">
        <v>125</v>
      </c>
      <c r="F67" s="663" t="s">
        <v>2788</v>
      </c>
      <c r="G67" s="662"/>
      <c r="H67" s="662"/>
      <c r="I67" s="662"/>
      <c r="J67" s="82"/>
      <c r="K67" s="84">
        <v>-0.21</v>
      </c>
      <c r="L67" s="82"/>
      <c r="M67" s="82"/>
      <c r="N67" s="82"/>
      <c r="O67" s="82"/>
      <c r="P67" s="82"/>
      <c r="Q67" s="82"/>
      <c r="R67" s="85"/>
      <c r="T67" s="87"/>
      <c r="U67" s="82"/>
      <c r="V67" s="82"/>
      <c r="W67" s="82"/>
      <c r="X67" s="82"/>
      <c r="Y67" s="82"/>
      <c r="Z67" s="82"/>
      <c r="AA67" s="88"/>
      <c r="AT67" s="89" t="s">
        <v>130</v>
      </c>
      <c r="AU67" s="89" t="s">
        <v>128</v>
      </c>
      <c r="AV67" s="86" t="s">
        <v>128</v>
      </c>
      <c r="AW67" s="86" t="s">
        <v>131</v>
      </c>
      <c r="AX67" s="86" t="s">
        <v>119</v>
      </c>
      <c r="AY67" s="89" t="s">
        <v>120</v>
      </c>
    </row>
    <row r="68" spans="2:64" s="86" customFormat="1" ht="31.5" customHeight="1" x14ac:dyDescent="0.25">
      <c r="B68" s="81"/>
      <c r="C68" s="82"/>
      <c r="D68" s="82"/>
      <c r="E68" s="83" t="s">
        <v>125</v>
      </c>
      <c r="F68" s="663" t="s">
        <v>2789</v>
      </c>
      <c r="G68" s="662"/>
      <c r="H68" s="662"/>
      <c r="I68" s="662"/>
      <c r="J68" s="82"/>
      <c r="K68" s="84">
        <v>-0.94399999999999995</v>
      </c>
      <c r="L68" s="82"/>
      <c r="M68" s="82"/>
      <c r="N68" s="82"/>
      <c r="O68" s="82"/>
      <c r="P68" s="82"/>
      <c r="Q68" s="82"/>
      <c r="R68" s="85"/>
      <c r="T68" s="87"/>
      <c r="U68" s="82"/>
      <c r="V68" s="82"/>
      <c r="W68" s="82"/>
      <c r="X68" s="82"/>
      <c r="Y68" s="82"/>
      <c r="Z68" s="82"/>
      <c r="AA68" s="88"/>
      <c r="AT68" s="89" t="s">
        <v>130</v>
      </c>
      <c r="AU68" s="89" t="s">
        <v>128</v>
      </c>
      <c r="AV68" s="86" t="s">
        <v>128</v>
      </c>
      <c r="AW68" s="86" t="s">
        <v>131</v>
      </c>
      <c r="AX68" s="86" t="s">
        <v>119</v>
      </c>
      <c r="AY68" s="89" t="s">
        <v>120</v>
      </c>
    </row>
    <row r="69" spans="2:64" s="95" customFormat="1" ht="22.5" customHeight="1" x14ac:dyDescent="0.25">
      <c r="B69" s="90"/>
      <c r="C69" s="91"/>
      <c r="D69" s="91"/>
      <c r="E69" s="92" t="s">
        <v>125</v>
      </c>
      <c r="F69" s="664" t="s">
        <v>146</v>
      </c>
      <c r="G69" s="665"/>
      <c r="H69" s="665"/>
      <c r="I69" s="665"/>
      <c r="J69" s="91"/>
      <c r="K69" s="93">
        <v>1.391</v>
      </c>
      <c r="L69" s="91"/>
      <c r="M69" s="91"/>
      <c r="N69" s="91"/>
      <c r="O69" s="91"/>
      <c r="P69" s="91"/>
      <c r="Q69" s="91"/>
      <c r="R69" s="94"/>
      <c r="T69" s="96"/>
      <c r="U69" s="91"/>
      <c r="V69" s="91"/>
      <c r="W69" s="91"/>
      <c r="X69" s="91"/>
      <c r="Y69" s="91"/>
      <c r="Z69" s="91"/>
      <c r="AA69" s="97"/>
      <c r="AT69" s="98" t="s">
        <v>130</v>
      </c>
      <c r="AU69" s="98" t="s">
        <v>128</v>
      </c>
      <c r="AV69" s="95" t="s">
        <v>127</v>
      </c>
      <c r="AW69" s="95" t="s">
        <v>131</v>
      </c>
      <c r="AX69" s="95" t="s">
        <v>118</v>
      </c>
      <c r="AY69" s="98" t="s">
        <v>120</v>
      </c>
    </row>
    <row r="70" spans="2:64" s="17" customFormat="1" ht="31.5" customHeight="1" x14ac:dyDescent="0.25">
      <c r="B70" s="70"/>
      <c r="C70" s="71" t="s">
        <v>163</v>
      </c>
      <c r="D70" s="71" t="s">
        <v>121</v>
      </c>
      <c r="E70" s="72" t="s">
        <v>1841</v>
      </c>
      <c r="F70" s="671" t="s">
        <v>1842</v>
      </c>
      <c r="G70" s="667"/>
      <c r="H70" s="667"/>
      <c r="I70" s="667"/>
      <c r="J70" s="73" t="s">
        <v>134</v>
      </c>
      <c r="K70" s="74">
        <v>0.93200000000000005</v>
      </c>
      <c r="L70" s="666"/>
      <c r="M70" s="667"/>
      <c r="N70" s="666">
        <f>ROUND(L70*K70,2)</f>
        <v>0</v>
      </c>
      <c r="O70" s="667"/>
      <c r="P70" s="667"/>
      <c r="Q70" s="667"/>
      <c r="R70" s="75"/>
      <c r="T70" s="76" t="s">
        <v>125</v>
      </c>
      <c r="U70" s="77" t="s">
        <v>126</v>
      </c>
      <c r="V70" s="78">
        <v>0.28599999999999998</v>
      </c>
      <c r="W70" s="78">
        <f>V70*K70</f>
        <v>0.26655200000000001</v>
      </c>
      <c r="X70" s="78">
        <v>0</v>
      </c>
      <c r="Y70" s="78">
        <f>X70*K70</f>
        <v>0</v>
      </c>
      <c r="Z70" s="78">
        <v>0</v>
      </c>
      <c r="AA70" s="79">
        <f>Z70*K70</f>
        <v>0</v>
      </c>
      <c r="AR70" s="30" t="s">
        <v>127</v>
      </c>
      <c r="AT70" s="30" t="s">
        <v>121</v>
      </c>
      <c r="AU70" s="30" t="s">
        <v>128</v>
      </c>
      <c r="AY70" s="30" t="s">
        <v>120</v>
      </c>
      <c r="BE70" s="80">
        <f>IF(U70="základní",N70,0)</f>
        <v>0</v>
      </c>
      <c r="BF70" s="80">
        <f>IF(U70="snížená",N70,0)</f>
        <v>0</v>
      </c>
      <c r="BG70" s="80">
        <f>IF(U70="zákl. přenesená",N70,0)</f>
        <v>0</v>
      </c>
      <c r="BH70" s="80">
        <f>IF(U70="sníž. přenesená",N70,0)</f>
        <v>0</v>
      </c>
      <c r="BI70" s="80">
        <f>IF(U70="nulová",N70,0)</f>
        <v>0</v>
      </c>
      <c r="BJ70" s="30" t="s">
        <v>118</v>
      </c>
      <c r="BK70" s="80">
        <f>ROUND(L70*K70,2)</f>
        <v>0</v>
      </c>
      <c r="BL70" s="30" t="s">
        <v>127</v>
      </c>
    </row>
    <row r="71" spans="2:64" s="86" customFormat="1" ht="22.5" customHeight="1" x14ac:dyDescent="0.25">
      <c r="B71" s="81"/>
      <c r="C71" s="82"/>
      <c r="D71" s="82"/>
      <c r="E71" s="83" t="s">
        <v>125</v>
      </c>
      <c r="F71" s="661" t="s">
        <v>2790</v>
      </c>
      <c r="G71" s="662"/>
      <c r="H71" s="662"/>
      <c r="I71" s="662"/>
      <c r="J71" s="82"/>
      <c r="K71" s="84">
        <v>0.94399999999999995</v>
      </c>
      <c r="L71" s="82"/>
      <c r="M71" s="82"/>
      <c r="N71" s="82"/>
      <c r="O71" s="82"/>
      <c r="P71" s="82"/>
      <c r="Q71" s="82"/>
      <c r="R71" s="85"/>
      <c r="T71" s="87"/>
      <c r="U71" s="82"/>
      <c r="V71" s="82"/>
      <c r="W71" s="82"/>
      <c r="X71" s="82"/>
      <c r="Y71" s="82"/>
      <c r="Z71" s="82"/>
      <c r="AA71" s="88"/>
      <c r="AT71" s="89" t="s">
        <v>130</v>
      </c>
      <c r="AU71" s="89" t="s">
        <v>128</v>
      </c>
      <c r="AV71" s="86" t="s">
        <v>128</v>
      </c>
      <c r="AW71" s="86" t="s">
        <v>131</v>
      </c>
      <c r="AX71" s="86" t="s">
        <v>119</v>
      </c>
      <c r="AY71" s="89" t="s">
        <v>120</v>
      </c>
    </row>
    <row r="72" spans="2:64" s="86" customFormat="1" ht="22.5" customHeight="1" x14ac:dyDescent="0.25">
      <c r="B72" s="81"/>
      <c r="C72" s="82"/>
      <c r="D72" s="82"/>
      <c r="E72" s="83" t="s">
        <v>125</v>
      </c>
      <c r="F72" s="663" t="s">
        <v>2791</v>
      </c>
      <c r="G72" s="662"/>
      <c r="H72" s="662"/>
      <c r="I72" s="662"/>
      <c r="J72" s="82"/>
      <c r="K72" s="84">
        <v>-1.2E-2</v>
      </c>
      <c r="L72" s="82"/>
      <c r="M72" s="82"/>
      <c r="N72" s="82"/>
      <c r="O72" s="82"/>
      <c r="P72" s="82"/>
      <c r="Q72" s="82"/>
      <c r="R72" s="85"/>
      <c r="T72" s="87"/>
      <c r="U72" s="82"/>
      <c r="V72" s="82"/>
      <c r="W72" s="82"/>
      <c r="X72" s="82"/>
      <c r="Y72" s="82"/>
      <c r="Z72" s="82"/>
      <c r="AA72" s="88"/>
      <c r="AT72" s="89" t="s">
        <v>130</v>
      </c>
      <c r="AU72" s="89" t="s">
        <v>128</v>
      </c>
      <c r="AV72" s="86" t="s">
        <v>128</v>
      </c>
      <c r="AW72" s="86" t="s">
        <v>131</v>
      </c>
      <c r="AX72" s="86" t="s">
        <v>119</v>
      </c>
      <c r="AY72" s="89" t="s">
        <v>120</v>
      </c>
    </row>
    <row r="73" spans="2:64" s="95" customFormat="1" ht="22.5" customHeight="1" x14ac:dyDescent="0.25">
      <c r="B73" s="90"/>
      <c r="C73" s="91"/>
      <c r="D73" s="91"/>
      <c r="E73" s="92" t="s">
        <v>125</v>
      </c>
      <c r="F73" s="664" t="s">
        <v>146</v>
      </c>
      <c r="G73" s="665"/>
      <c r="H73" s="665"/>
      <c r="I73" s="665"/>
      <c r="J73" s="91"/>
      <c r="K73" s="93">
        <v>0.93200000000000005</v>
      </c>
      <c r="L73" s="91"/>
      <c r="M73" s="91"/>
      <c r="N73" s="91"/>
      <c r="O73" s="91"/>
      <c r="P73" s="91"/>
      <c r="Q73" s="91"/>
      <c r="R73" s="94"/>
      <c r="T73" s="96"/>
      <c r="U73" s="91"/>
      <c r="V73" s="91"/>
      <c r="W73" s="91"/>
      <c r="X73" s="91"/>
      <c r="Y73" s="91"/>
      <c r="Z73" s="91"/>
      <c r="AA73" s="97"/>
      <c r="AT73" s="98" t="s">
        <v>130</v>
      </c>
      <c r="AU73" s="98" t="s">
        <v>128</v>
      </c>
      <c r="AV73" s="95" t="s">
        <v>127</v>
      </c>
      <c r="AW73" s="95" t="s">
        <v>131</v>
      </c>
      <c r="AX73" s="95" t="s">
        <v>118</v>
      </c>
      <c r="AY73" s="98" t="s">
        <v>120</v>
      </c>
    </row>
    <row r="74" spans="2:64" s="17" customFormat="1" ht="22.5" customHeight="1" x14ac:dyDescent="0.25">
      <c r="B74" s="70"/>
      <c r="C74" s="101" t="s">
        <v>169</v>
      </c>
      <c r="D74" s="101" t="s">
        <v>195</v>
      </c>
      <c r="E74" s="102" t="s">
        <v>259</v>
      </c>
      <c r="F74" s="677" t="s">
        <v>260</v>
      </c>
      <c r="G74" s="678"/>
      <c r="H74" s="678"/>
      <c r="I74" s="678"/>
      <c r="J74" s="103" t="s">
        <v>191</v>
      </c>
      <c r="K74" s="104">
        <v>1.8640000000000001</v>
      </c>
      <c r="L74" s="670"/>
      <c r="M74" s="678"/>
      <c r="N74" s="670">
        <f>ROUND(L74*K74,2)</f>
        <v>0</v>
      </c>
      <c r="O74" s="667"/>
      <c r="P74" s="667"/>
      <c r="Q74" s="667"/>
      <c r="R74" s="75"/>
      <c r="T74" s="76" t="s">
        <v>125</v>
      </c>
      <c r="U74" s="77" t="s">
        <v>126</v>
      </c>
      <c r="V74" s="78">
        <v>0</v>
      </c>
      <c r="W74" s="78">
        <f>V74*K74</f>
        <v>0</v>
      </c>
      <c r="X74" s="78">
        <v>1</v>
      </c>
      <c r="Y74" s="78">
        <f>X74*K74</f>
        <v>1.8640000000000001</v>
      </c>
      <c r="Z74" s="78">
        <v>0</v>
      </c>
      <c r="AA74" s="79">
        <f>Z74*K74</f>
        <v>0</v>
      </c>
      <c r="AR74" s="30" t="s">
        <v>154</v>
      </c>
      <c r="AT74" s="30" t="s">
        <v>195</v>
      </c>
      <c r="AU74" s="30" t="s">
        <v>128</v>
      </c>
      <c r="AY74" s="30" t="s">
        <v>120</v>
      </c>
      <c r="BE74" s="80">
        <f>IF(U74="základní",N74,0)</f>
        <v>0</v>
      </c>
      <c r="BF74" s="80">
        <f>IF(U74="snížená",N74,0)</f>
        <v>0</v>
      </c>
      <c r="BG74" s="80">
        <f>IF(U74="zákl. přenesená",N74,0)</f>
        <v>0</v>
      </c>
      <c r="BH74" s="80">
        <f>IF(U74="sníž. přenesená",N74,0)</f>
        <v>0</v>
      </c>
      <c r="BI74" s="80">
        <f>IF(U74="nulová",N74,0)</f>
        <v>0</v>
      </c>
      <c r="BJ74" s="30" t="s">
        <v>118</v>
      </c>
      <c r="BK74" s="80">
        <f>ROUND(L74*K74,2)</f>
        <v>0</v>
      </c>
      <c r="BL74" s="30" t="s">
        <v>127</v>
      </c>
    </row>
    <row r="75" spans="2:64" s="86" customFormat="1" ht="22.5" customHeight="1" x14ac:dyDescent="0.25">
      <c r="B75" s="81"/>
      <c r="C75" s="82"/>
      <c r="D75" s="82"/>
      <c r="E75" s="83" t="s">
        <v>125</v>
      </c>
      <c r="F75" s="661" t="s">
        <v>2792</v>
      </c>
      <c r="G75" s="662"/>
      <c r="H75" s="662"/>
      <c r="I75" s="662"/>
      <c r="J75" s="82"/>
      <c r="K75" s="84">
        <v>1.8640000000000001</v>
      </c>
      <c r="L75" s="82"/>
      <c r="M75" s="82"/>
      <c r="N75" s="82"/>
      <c r="O75" s="82"/>
      <c r="P75" s="82"/>
      <c r="Q75" s="82"/>
      <c r="R75" s="85"/>
      <c r="T75" s="87"/>
      <c r="U75" s="82"/>
      <c r="V75" s="82"/>
      <c r="W75" s="82"/>
      <c r="X75" s="82"/>
      <c r="Y75" s="82"/>
      <c r="Z75" s="82"/>
      <c r="AA75" s="88"/>
      <c r="AT75" s="89" t="s">
        <v>130</v>
      </c>
      <c r="AU75" s="89" t="s">
        <v>128</v>
      </c>
      <c r="AV75" s="86" t="s">
        <v>128</v>
      </c>
      <c r="AW75" s="86" t="s">
        <v>131</v>
      </c>
      <c r="AX75" s="86" t="s">
        <v>118</v>
      </c>
      <c r="AY75" s="89" t="s">
        <v>120</v>
      </c>
    </row>
    <row r="76" spans="2:64" s="17" customFormat="1" ht="22.5" customHeight="1" x14ac:dyDescent="0.25">
      <c r="B76" s="70"/>
      <c r="C76" s="71" t="s">
        <v>175</v>
      </c>
      <c r="D76" s="71" t="s">
        <v>121</v>
      </c>
      <c r="E76" s="72" t="s">
        <v>276</v>
      </c>
      <c r="F76" s="671" t="s">
        <v>277</v>
      </c>
      <c r="G76" s="667"/>
      <c r="H76" s="667"/>
      <c r="I76" s="667"/>
      <c r="J76" s="73" t="s">
        <v>172</v>
      </c>
      <c r="K76" s="74">
        <v>5.2</v>
      </c>
      <c r="L76" s="666"/>
      <c r="M76" s="667"/>
      <c r="N76" s="666">
        <f>ROUND(L76*K76,2)</f>
        <v>0</v>
      </c>
      <c r="O76" s="667"/>
      <c r="P76" s="667"/>
      <c r="Q76" s="667"/>
      <c r="R76" s="75"/>
      <c r="T76" s="76" t="s">
        <v>125</v>
      </c>
      <c r="U76" s="77" t="s">
        <v>126</v>
      </c>
      <c r="V76" s="78">
        <v>1.7999999999999999E-2</v>
      </c>
      <c r="W76" s="78">
        <f>V76*K76</f>
        <v>9.3600000000000003E-2</v>
      </c>
      <c r="X76" s="78">
        <v>0</v>
      </c>
      <c r="Y76" s="78">
        <f>X76*K76</f>
        <v>0</v>
      </c>
      <c r="Z76" s="78">
        <v>0</v>
      </c>
      <c r="AA76" s="79">
        <f>Z76*K76</f>
        <v>0</v>
      </c>
      <c r="AR76" s="30" t="s">
        <v>127</v>
      </c>
      <c r="AT76" s="30" t="s">
        <v>121</v>
      </c>
      <c r="AU76" s="30" t="s">
        <v>128</v>
      </c>
      <c r="AY76" s="30" t="s">
        <v>120</v>
      </c>
      <c r="BE76" s="80">
        <f>IF(U76="základní",N76,0)</f>
        <v>0</v>
      </c>
      <c r="BF76" s="80">
        <f>IF(U76="snížená",N76,0)</f>
        <v>0</v>
      </c>
      <c r="BG76" s="80">
        <f>IF(U76="zákl. přenesená",N76,0)</f>
        <v>0</v>
      </c>
      <c r="BH76" s="80">
        <f>IF(U76="sníž. přenesená",N76,0)</f>
        <v>0</v>
      </c>
      <c r="BI76" s="80">
        <f>IF(U76="nulová",N76,0)</f>
        <v>0</v>
      </c>
      <c r="BJ76" s="30" t="s">
        <v>118</v>
      </c>
      <c r="BK76" s="80">
        <f>ROUND(L76*K76,2)</f>
        <v>0</v>
      </c>
      <c r="BL76" s="30" t="s">
        <v>127</v>
      </c>
    </row>
    <row r="77" spans="2:64" s="86" customFormat="1" ht="22.5" customHeight="1" x14ac:dyDescent="0.25">
      <c r="B77" s="81"/>
      <c r="C77" s="82"/>
      <c r="D77" s="82"/>
      <c r="E77" s="83" t="s">
        <v>125</v>
      </c>
      <c r="F77" s="661" t="s">
        <v>2793</v>
      </c>
      <c r="G77" s="662"/>
      <c r="H77" s="662"/>
      <c r="I77" s="662"/>
      <c r="J77" s="82"/>
      <c r="K77" s="84">
        <v>5.2</v>
      </c>
      <c r="L77" s="82"/>
      <c r="M77" s="82"/>
      <c r="N77" s="82"/>
      <c r="O77" s="82"/>
      <c r="P77" s="82"/>
      <c r="Q77" s="82"/>
      <c r="R77" s="85"/>
      <c r="T77" s="87"/>
      <c r="U77" s="82"/>
      <c r="V77" s="82"/>
      <c r="W77" s="82"/>
      <c r="X77" s="82"/>
      <c r="Y77" s="82"/>
      <c r="Z77" s="82"/>
      <c r="AA77" s="88"/>
      <c r="AT77" s="89" t="s">
        <v>130</v>
      </c>
      <c r="AU77" s="89" t="s">
        <v>128</v>
      </c>
      <c r="AV77" s="86" t="s">
        <v>128</v>
      </c>
      <c r="AW77" s="86" t="s">
        <v>131</v>
      </c>
      <c r="AX77" s="86" t="s">
        <v>118</v>
      </c>
      <c r="AY77" s="89" t="s">
        <v>120</v>
      </c>
    </row>
    <row r="78" spans="2:64" s="62" customFormat="1" ht="29.85" customHeight="1" x14ac:dyDescent="0.3">
      <c r="B78" s="58"/>
      <c r="C78" s="59"/>
      <c r="D78" s="69" t="s">
        <v>79</v>
      </c>
      <c r="E78" s="69"/>
      <c r="F78" s="69"/>
      <c r="G78" s="69"/>
      <c r="H78" s="69"/>
      <c r="I78" s="69"/>
      <c r="J78" s="69"/>
      <c r="K78" s="69"/>
      <c r="L78" s="69"/>
      <c r="M78" s="69"/>
      <c r="N78" s="659">
        <f>BK78</f>
        <v>0</v>
      </c>
      <c r="O78" s="660"/>
      <c r="P78" s="660"/>
      <c r="Q78" s="660"/>
      <c r="R78" s="61"/>
      <c r="T78" s="63"/>
      <c r="U78" s="59"/>
      <c r="V78" s="59"/>
      <c r="W78" s="64">
        <f>SUM(W79:W80)</f>
        <v>0.27656999999999998</v>
      </c>
      <c r="X78" s="59"/>
      <c r="Y78" s="64">
        <f>SUM(Y79:Y80)</f>
        <v>0</v>
      </c>
      <c r="Z78" s="59"/>
      <c r="AA78" s="65">
        <f>SUM(AA79:AA80)</f>
        <v>0</v>
      </c>
      <c r="AR78" s="66" t="s">
        <v>118</v>
      </c>
      <c r="AT78" s="67" t="s">
        <v>117</v>
      </c>
      <c r="AU78" s="67" t="s">
        <v>118</v>
      </c>
      <c r="AY78" s="66" t="s">
        <v>120</v>
      </c>
      <c r="BK78" s="68">
        <f>SUM(BK79:BK80)</f>
        <v>0</v>
      </c>
    </row>
    <row r="79" spans="2:64" s="17" customFormat="1" ht="31.5" customHeight="1" x14ac:dyDescent="0.25">
      <c r="B79" s="70"/>
      <c r="C79" s="71" t="s">
        <v>179</v>
      </c>
      <c r="D79" s="71" t="s">
        <v>121</v>
      </c>
      <c r="E79" s="72" t="s">
        <v>484</v>
      </c>
      <c r="F79" s="671" t="s">
        <v>485</v>
      </c>
      <c r="G79" s="667"/>
      <c r="H79" s="667"/>
      <c r="I79" s="667"/>
      <c r="J79" s="73" t="s">
        <v>134</v>
      </c>
      <c r="K79" s="74">
        <v>0.21</v>
      </c>
      <c r="L79" s="666"/>
      <c r="M79" s="667"/>
      <c r="N79" s="666">
        <f>ROUND(L79*K79,2)</f>
        <v>0</v>
      </c>
      <c r="O79" s="667"/>
      <c r="P79" s="667"/>
      <c r="Q79" s="667"/>
      <c r="R79" s="75"/>
      <c r="T79" s="76" t="s">
        <v>125</v>
      </c>
      <c r="U79" s="77" t="s">
        <v>126</v>
      </c>
      <c r="V79" s="78">
        <v>1.3169999999999999</v>
      </c>
      <c r="W79" s="78">
        <f>V79*K79</f>
        <v>0.27656999999999998</v>
      </c>
      <c r="X79" s="78">
        <v>0</v>
      </c>
      <c r="Y79" s="78">
        <f>X79*K79</f>
        <v>0</v>
      </c>
      <c r="Z79" s="78">
        <v>0</v>
      </c>
      <c r="AA79" s="79">
        <f>Z79*K79</f>
        <v>0</v>
      </c>
      <c r="AR79" s="30" t="s">
        <v>127</v>
      </c>
      <c r="AT79" s="30" t="s">
        <v>121</v>
      </c>
      <c r="AU79" s="30" t="s">
        <v>128</v>
      </c>
      <c r="AY79" s="30" t="s">
        <v>120</v>
      </c>
      <c r="BE79" s="80">
        <f>IF(U79="základní",N79,0)</f>
        <v>0</v>
      </c>
      <c r="BF79" s="80">
        <f>IF(U79="snížená",N79,0)</f>
        <v>0</v>
      </c>
      <c r="BG79" s="80">
        <f>IF(U79="zákl. přenesená",N79,0)</f>
        <v>0</v>
      </c>
      <c r="BH79" s="80">
        <f>IF(U79="sníž. přenesená",N79,0)</f>
        <v>0</v>
      </c>
      <c r="BI79" s="80">
        <f>IF(U79="nulová",N79,0)</f>
        <v>0</v>
      </c>
      <c r="BJ79" s="30" t="s">
        <v>118</v>
      </c>
      <c r="BK79" s="80">
        <f>ROUND(L79*K79,2)</f>
        <v>0</v>
      </c>
      <c r="BL79" s="30" t="s">
        <v>127</v>
      </c>
    </row>
    <row r="80" spans="2:64" s="86" customFormat="1" ht="22.5" customHeight="1" x14ac:dyDescent="0.25">
      <c r="B80" s="81"/>
      <c r="C80" s="82"/>
      <c r="D80" s="82"/>
      <c r="E80" s="83" t="s">
        <v>125</v>
      </c>
      <c r="F80" s="661" t="s">
        <v>2794</v>
      </c>
      <c r="G80" s="662"/>
      <c r="H80" s="662"/>
      <c r="I80" s="662"/>
      <c r="J80" s="82"/>
      <c r="K80" s="84">
        <v>0.21</v>
      </c>
      <c r="L80" s="82"/>
      <c r="M80" s="82"/>
      <c r="N80" s="82"/>
      <c r="O80" s="82"/>
      <c r="P80" s="82"/>
      <c r="Q80" s="82"/>
      <c r="R80" s="85"/>
      <c r="T80" s="87"/>
      <c r="U80" s="82"/>
      <c r="V80" s="82"/>
      <c r="W80" s="82"/>
      <c r="X80" s="82"/>
      <c r="Y80" s="82"/>
      <c r="Z80" s="82"/>
      <c r="AA80" s="88"/>
      <c r="AT80" s="89" t="s">
        <v>130</v>
      </c>
      <c r="AU80" s="89" t="s">
        <v>128</v>
      </c>
      <c r="AV80" s="86" t="s">
        <v>128</v>
      </c>
      <c r="AW80" s="86" t="s">
        <v>131</v>
      </c>
      <c r="AX80" s="86" t="s">
        <v>118</v>
      </c>
      <c r="AY80" s="89" t="s">
        <v>120</v>
      </c>
    </row>
    <row r="81" spans="2:64" s="62" customFormat="1" ht="29.85" customHeight="1" x14ac:dyDescent="0.3">
      <c r="B81" s="58"/>
      <c r="C81" s="59"/>
      <c r="D81" s="69" t="s">
        <v>80</v>
      </c>
      <c r="E81" s="69"/>
      <c r="F81" s="69"/>
      <c r="G81" s="69"/>
      <c r="H81" s="69"/>
      <c r="I81" s="69"/>
      <c r="J81" s="69"/>
      <c r="K81" s="69"/>
      <c r="L81" s="69"/>
      <c r="M81" s="69"/>
      <c r="N81" s="659">
        <f>BK81</f>
        <v>0</v>
      </c>
      <c r="O81" s="660"/>
      <c r="P81" s="660"/>
      <c r="Q81" s="660"/>
      <c r="R81" s="61"/>
      <c r="T81" s="63"/>
      <c r="U81" s="59"/>
      <c r="V81" s="59"/>
      <c r="W81" s="64">
        <f>SUM(W82:W88)</f>
        <v>3.9051999999999998</v>
      </c>
      <c r="X81" s="59"/>
      <c r="Y81" s="64">
        <f>SUM(Y82:Y88)</f>
        <v>1.1879400000000002</v>
      </c>
      <c r="Z81" s="59"/>
      <c r="AA81" s="65">
        <f>SUM(AA82:AA88)</f>
        <v>0</v>
      </c>
      <c r="AR81" s="66" t="s">
        <v>118</v>
      </c>
      <c r="AT81" s="67" t="s">
        <v>117</v>
      </c>
      <c r="AU81" s="67" t="s">
        <v>118</v>
      </c>
      <c r="AY81" s="66" t="s">
        <v>120</v>
      </c>
      <c r="BK81" s="68">
        <f>SUM(BK82:BK88)</f>
        <v>0</v>
      </c>
    </row>
    <row r="82" spans="2:64" s="17" customFormat="1" ht="22.5" customHeight="1" x14ac:dyDescent="0.25">
      <c r="B82" s="70"/>
      <c r="C82" s="71" t="s">
        <v>184</v>
      </c>
      <c r="D82" s="71" t="s">
        <v>121</v>
      </c>
      <c r="E82" s="72" t="s">
        <v>492</v>
      </c>
      <c r="F82" s="671" t="s">
        <v>493</v>
      </c>
      <c r="G82" s="667"/>
      <c r="H82" s="667"/>
      <c r="I82" s="667"/>
      <c r="J82" s="73" t="s">
        <v>172</v>
      </c>
      <c r="K82" s="74">
        <v>5.2</v>
      </c>
      <c r="L82" s="666"/>
      <c r="M82" s="667"/>
      <c r="N82" s="666">
        <f>ROUND(L82*K82,2)</f>
        <v>0</v>
      </c>
      <c r="O82" s="667"/>
      <c r="P82" s="667"/>
      <c r="Q82" s="667"/>
      <c r="R82" s="75"/>
      <c r="T82" s="76" t="s">
        <v>125</v>
      </c>
      <c r="U82" s="77" t="s">
        <v>126</v>
      </c>
      <c r="V82" s="78">
        <v>3.1E-2</v>
      </c>
      <c r="W82" s="78">
        <f>V82*K82</f>
        <v>0.16120000000000001</v>
      </c>
      <c r="X82" s="78">
        <v>0</v>
      </c>
      <c r="Y82" s="78">
        <f>X82*K82</f>
        <v>0</v>
      </c>
      <c r="Z82" s="78">
        <v>0</v>
      </c>
      <c r="AA82" s="79">
        <f>Z82*K82</f>
        <v>0</v>
      </c>
      <c r="AR82" s="30" t="s">
        <v>127</v>
      </c>
      <c r="AT82" s="30" t="s">
        <v>121</v>
      </c>
      <c r="AU82" s="30" t="s">
        <v>128</v>
      </c>
      <c r="AY82" s="30" t="s">
        <v>120</v>
      </c>
      <c r="BE82" s="80">
        <f>IF(U82="základní",N82,0)</f>
        <v>0</v>
      </c>
      <c r="BF82" s="80">
        <f>IF(U82="snížená",N82,0)</f>
        <v>0</v>
      </c>
      <c r="BG82" s="80">
        <f>IF(U82="zákl. přenesená",N82,0)</f>
        <v>0</v>
      </c>
      <c r="BH82" s="80">
        <f>IF(U82="sníž. přenesená",N82,0)</f>
        <v>0</v>
      </c>
      <c r="BI82" s="80">
        <f>IF(U82="nulová",N82,0)</f>
        <v>0</v>
      </c>
      <c r="BJ82" s="30" t="s">
        <v>118</v>
      </c>
      <c r="BK82" s="80">
        <f>ROUND(L82*K82,2)</f>
        <v>0</v>
      </c>
      <c r="BL82" s="30" t="s">
        <v>127</v>
      </c>
    </row>
    <row r="83" spans="2:64" s="86" customFormat="1" ht="22.5" customHeight="1" x14ac:dyDescent="0.25">
      <c r="B83" s="81"/>
      <c r="C83" s="82"/>
      <c r="D83" s="82"/>
      <c r="E83" s="83" t="s">
        <v>125</v>
      </c>
      <c r="F83" s="661" t="s">
        <v>2795</v>
      </c>
      <c r="G83" s="662"/>
      <c r="H83" s="662"/>
      <c r="I83" s="662"/>
      <c r="J83" s="82"/>
      <c r="K83" s="84">
        <v>5.2</v>
      </c>
      <c r="L83" s="82"/>
      <c r="M83" s="82"/>
      <c r="N83" s="82"/>
      <c r="O83" s="82"/>
      <c r="P83" s="82"/>
      <c r="Q83" s="82"/>
      <c r="R83" s="85"/>
      <c r="T83" s="87"/>
      <c r="U83" s="82"/>
      <c r="V83" s="82"/>
      <c r="W83" s="82"/>
      <c r="X83" s="82"/>
      <c r="Y83" s="82"/>
      <c r="Z83" s="82"/>
      <c r="AA83" s="88"/>
      <c r="AT83" s="89" t="s">
        <v>130</v>
      </c>
      <c r="AU83" s="89" t="s">
        <v>128</v>
      </c>
      <c r="AV83" s="86" t="s">
        <v>128</v>
      </c>
      <c r="AW83" s="86" t="s">
        <v>131</v>
      </c>
      <c r="AX83" s="86" t="s">
        <v>118</v>
      </c>
      <c r="AY83" s="89" t="s">
        <v>120</v>
      </c>
    </row>
    <row r="84" spans="2:64" s="17" customFormat="1" ht="31.5" customHeight="1" x14ac:dyDescent="0.25">
      <c r="B84" s="70"/>
      <c r="C84" s="71" t="s">
        <v>188</v>
      </c>
      <c r="D84" s="71" t="s">
        <v>121</v>
      </c>
      <c r="E84" s="72" t="s">
        <v>2597</v>
      </c>
      <c r="F84" s="671" t="s">
        <v>2598</v>
      </c>
      <c r="G84" s="667"/>
      <c r="H84" s="667"/>
      <c r="I84" s="667"/>
      <c r="J84" s="73" t="s">
        <v>172</v>
      </c>
      <c r="K84" s="74">
        <v>5.2</v>
      </c>
      <c r="L84" s="666"/>
      <c r="M84" s="667"/>
      <c r="N84" s="666">
        <f>ROUND(L84*K84,2)</f>
        <v>0</v>
      </c>
      <c r="O84" s="667"/>
      <c r="P84" s="667"/>
      <c r="Q84" s="667"/>
      <c r="R84" s="75"/>
      <c r="T84" s="76" t="s">
        <v>125</v>
      </c>
      <c r="U84" s="77" t="s">
        <v>126</v>
      </c>
      <c r="V84" s="78">
        <v>0.72</v>
      </c>
      <c r="W84" s="78">
        <f>V84*K84</f>
        <v>3.7439999999999998</v>
      </c>
      <c r="X84" s="78">
        <v>8.4250000000000005E-2</v>
      </c>
      <c r="Y84" s="78">
        <f>X84*K84</f>
        <v>0.43810000000000004</v>
      </c>
      <c r="Z84" s="78">
        <v>0</v>
      </c>
      <c r="AA84" s="79">
        <f>Z84*K84</f>
        <v>0</v>
      </c>
      <c r="AR84" s="30" t="s">
        <v>127</v>
      </c>
      <c r="AT84" s="30" t="s">
        <v>121</v>
      </c>
      <c r="AU84" s="30" t="s">
        <v>128</v>
      </c>
      <c r="AY84" s="30" t="s">
        <v>120</v>
      </c>
      <c r="BE84" s="80">
        <f>IF(U84="základní",N84,0)</f>
        <v>0</v>
      </c>
      <c r="BF84" s="80">
        <f>IF(U84="snížená",N84,0)</f>
        <v>0</v>
      </c>
      <c r="BG84" s="80">
        <f>IF(U84="zákl. přenesená",N84,0)</f>
        <v>0</v>
      </c>
      <c r="BH84" s="80">
        <f>IF(U84="sníž. přenesená",N84,0)</f>
        <v>0</v>
      </c>
      <c r="BI84" s="80">
        <f>IF(U84="nulová",N84,0)</f>
        <v>0</v>
      </c>
      <c r="BJ84" s="30" t="s">
        <v>118</v>
      </c>
      <c r="BK84" s="80">
        <f>ROUND(L84*K84,2)</f>
        <v>0</v>
      </c>
      <c r="BL84" s="30" t="s">
        <v>127</v>
      </c>
    </row>
    <row r="85" spans="2:64" s="86" customFormat="1" ht="22.5" customHeight="1" x14ac:dyDescent="0.25">
      <c r="B85" s="81"/>
      <c r="C85" s="82"/>
      <c r="D85" s="82"/>
      <c r="E85" s="83" t="s">
        <v>125</v>
      </c>
      <c r="F85" s="661" t="s">
        <v>2796</v>
      </c>
      <c r="G85" s="662"/>
      <c r="H85" s="662"/>
      <c r="I85" s="662"/>
      <c r="J85" s="82"/>
      <c r="K85" s="84">
        <v>5.2</v>
      </c>
      <c r="L85" s="82"/>
      <c r="M85" s="82"/>
      <c r="N85" s="82"/>
      <c r="O85" s="82"/>
      <c r="P85" s="82"/>
      <c r="Q85" s="82"/>
      <c r="R85" s="85"/>
      <c r="T85" s="87"/>
      <c r="U85" s="82"/>
      <c r="V85" s="82"/>
      <c r="W85" s="82"/>
      <c r="X85" s="82"/>
      <c r="Y85" s="82"/>
      <c r="Z85" s="82"/>
      <c r="AA85" s="88"/>
      <c r="AT85" s="89" t="s">
        <v>130</v>
      </c>
      <c r="AU85" s="89" t="s">
        <v>128</v>
      </c>
      <c r="AV85" s="86" t="s">
        <v>128</v>
      </c>
      <c r="AW85" s="86" t="s">
        <v>131</v>
      </c>
      <c r="AX85" s="86" t="s">
        <v>118</v>
      </c>
      <c r="AY85" s="89" t="s">
        <v>120</v>
      </c>
    </row>
    <row r="86" spans="2:64" s="17" customFormat="1" ht="22.5" customHeight="1" x14ac:dyDescent="0.25">
      <c r="B86" s="70"/>
      <c r="C86" s="101" t="s">
        <v>194</v>
      </c>
      <c r="D86" s="101" t="s">
        <v>195</v>
      </c>
      <c r="E86" s="102" t="s">
        <v>2101</v>
      </c>
      <c r="F86" s="677" t="s">
        <v>2102</v>
      </c>
      <c r="G86" s="678"/>
      <c r="H86" s="678"/>
      <c r="I86" s="678"/>
      <c r="J86" s="103" t="s">
        <v>172</v>
      </c>
      <c r="K86" s="104">
        <v>5.3559999999999999</v>
      </c>
      <c r="L86" s="670"/>
      <c r="M86" s="678"/>
      <c r="N86" s="670">
        <f>ROUND(L86*K86,2)</f>
        <v>0</v>
      </c>
      <c r="O86" s="667"/>
      <c r="P86" s="667"/>
      <c r="Q86" s="667"/>
      <c r="R86" s="75"/>
      <c r="T86" s="76" t="s">
        <v>125</v>
      </c>
      <c r="U86" s="77" t="s">
        <v>126</v>
      </c>
      <c r="V86" s="78">
        <v>0</v>
      </c>
      <c r="W86" s="78">
        <f>V86*K86</f>
        <v>0</v>
      </c>
      <c r="X86" s="78">
        <v>0.14000000000000001</v>
      </c>
      <c r="Y86" s="78">
        <f>X86*K86</f>
        <v>0.74984000000000006</v>
      </c>
      <c r="Z86" s="78">
        <v>0</v>
      </c>
      <c r="AA86" s="79">
        <f>Z86*K86</f>
        <v>0</v>
      </c>
      <c r="AR86" s="30" t="s">
        <v>154</v>
      </c>
      <c r="AT86" s="30" t="s">
        <v>195</v>
      </c>
      <c r="AU86" s="30" t="s">
        <v>128</v>
      </c>
      <c r="AY86" s="30" t="s">
        <v>120</v>
      </c>
      <c r="BE86" s="80">
        <f>IF(U86="základní",N86,0)</f>
        <v>0</v>
      </c>
      <c r="BF86" s="80">
        <f>IF(U86="snížená",N86,0)</f>
        <v>0</v>
      </c>
      <c r="BG86" s="80">
        <f>IF(U86="zákl. přenesená",N86,0)</f>
        <v>0</v>
      </c>
      <c r="BH86" s="80">
        <f>IF(U86="sníž. přenesená",N86,0)</f>
        <v>0</v>
      </c>
      <c r="BI86" s="80">
        <f>IF(U86="nulová",N86,0)</f>
        <v>0</v>
      </c>
      <c r="BJ86" s="30" t="s">
        <v>118</v>
      </c>
      <c r="BK86" s="80">
        <f>ROUND(L86*K86,2)</f>
        <v>0</v>
      </c>
      <c r="BL86" s="30" t="s">
        <v>127</v>
      </c>
    </row>
    <row r="87" spans="2:64" s="17" customFormat="1" ht="22.5" customHeight="1" x14ac:dyDescent="0.25">
      <c r="B87" s="18"/>
      <c r="C87" s="20"/>
      <c r="D87" s="20"/>
      <c r="E87" s="20"/>
      <c r="F87" s="679" t="s">
        <v>519</v>
      </c>
      <c r="G87" s="680"/>
      <c r="H87" s="680"/>
      <c r="I87" s="680"/>
      <c r="J87" s="20"/>
      <c r="K87" s="20"/>
      <c r="L87" s="20"/>
      <c r="M87" s="20"/>
      <c r="N87" s="20"/>
      <c r="O87" s="20"/>
      <c r="P87" s="20"/>
      <c r="Q87" s="20"/>
      <c r="R87" s="19"/>
      <c r="T87" s="99"/>
      <c r="U87" s="20"/>
      <c r="V87" s="20"/>
      <c r="W87" s="20"/>
      <c r="X87" s="20"/>
      <c r="Y87" s="20"/>
      <c r="Z87" s="20"/>
      <c r="AA87" s="100"/>
      <c r="AT87" s="30" t="s">
        <v>193</v>
      </c>
      <c r="AU87" s="30" t="s">
        <v>128</v>
      </c>
    </row>
    <row r="88" spans="2:64" s="86" customFormat="1" ht="22.5" customHeight="1" x14ac:dyDescent="0.25">
      <c r="B88" s="81"/>
      <c r="C88" s="82"/>
      <c r="D88" s="82"/>
      <c r="E88" s="83" t="s">
        <v>125</v>
      </c>
      <c r="F88" s="663" t="s">
        <v>2797</v>
      </c>
      <c r="G88" s="662"/>
      <c r="H88" s="662"/>
      <c r="I88" s="662"/>
      <c r="J88" s="82"/>
      <c r="K88" s="84">
        <v>5.3559999999999999</v>
      </c>
      <c r="L88" s="82"/>
      <c r="M88" s="82"/>
      <c r="N88" s="82"/>
      <c r="O88" s="82"/>
      <c r="P88" s="82"/>
      <c r="Q88" s="82"/>
      <c r="R88" s="85"/>
      <c r="T88" s="87"/>
      <c r="U88" s="82"/>
      <c r="V88" s="82"/>
      <c r="W88" s="82"/>
      <c r="X88" s="82"/>
      <c r="Y88" s="82"/>
      <c r="Z88" s="82"/>
      <c r="AA88" s="88"/>
      <c r="AT88" s="89" t="s">
        <v>130</v>
      </c>
      <c r="AU88" s="89" t="s">
        <v>128</v>
      </c>
      <c r="AV88" s="86" t="s">
        <v>128</v>
      </c>
      <c r="AW88" s="86" t="s">
        <v>131</v>
      </c>
      <c r="AX88" s="86" t="s">
        <v>118</v>
      </c>
      <c r="AY88" s="89" t="s">
        <v>120</v>
      </c>
    </row>
    <row r="89" spans="2:64" s="62" customFormat="1" ht="29.85" customHeight="1" x14ac:dyDescent="0.3">
      <c r="B89" s="58"/>
      <c r="C89" s="59"/>
      <c r="D89" s="69" t="s">
        <v>81</v>
      </c>
      <c r="E89" s="69"/>
      <c r="F89" s="69"/>
      <c r="G89" s="69"/>
      <c r="H89" s="69"/>
      <c r="I89" s="69"/>
      <c r="J89" s="69"/>
      <c r="K89" s="69"/>
      <c r="L89" s="69"/>
      <c r="M89" s="69"/>
      <c r="N89" s="659">
        <f>BK89</f>
        <v>0</v>
      </c>
      <c r="O89" s="660"/>
      <c r="P89" s="660"/>
      <c r="Q89" s="660"/>
      <c r="R89" s="61"/>
      <c r="T89" s="63"/>
      <c r="U89" s="59"/>
      <c r="V89" s="59"/>
      <c r="W89" s="64">
        <f>SUM(W90:W105)</f>
        <v>7.3589359999999999</v>
      </c>
      <c r="X89" s="59"/>
      <c r="Y89" s="64">
        <f>SUM(Y90:Y105)</f>
        <v>0</v>
      </c>
      <c r="Z89" s="59"/>
      <c r="AA89" s="65">
        <f>SUM(AA90:AA105)</f>
        <v>3.4320000000000004</v>
      </c>
      <c r="AR89" s="66" t="s">
        <v>118</v>
      </c>
      <c r="AT89" s="67" t="s">
        <v>117</v>
      </c>
      <c r="AU89" s="67" t="s">
        <v>118</v>
      </c>
      <c r="AY89" s="66" t="s">
        <v>120</v>
      </c>
      <c r="BK89" s="68">
        <f>SUM(BK90:BK105)</f>
        <v>0</v>
      </c>
    </row>
    <row r="90" spans="2:64" s="17" customFormat="1" ht="31.5" customHeight="1" x14ac:dyDescent="0.25">
      <c r="B90" s="70"/>
      <c r="C90" s="71" t="s">
        <v>199</v>
      </c>
      <c r="D90" s="71" t="s">
        <v>121</v>
      </c>
      <c r="E90" s="72" t="s">
        <v>2140</v>
      </c>
      <c r="F90" s="671" t="s">
        <v>2141</v>
      </c>
      <c r="G90" s="667"/>
      <c r="H90" s="667"/>
      <c r="I90" s="667"/>
      <c r="J90" s="73" t="s">
        <v>172</v>
      </c>
      <c r="K90" s="74">
        <v>5.2</v>
      </c>
      <c r="L90" s="666"/>
      <c r="M90" s="667"/>
      <c r="N90" s="666">
        <f>ROUND(L90*K90,2)</f>
        <v>0</v>
      </c>
      <c r="O90" s="667"/>
      <c r="P90" s="667"/>
      <c r="Q90" s="667"/>
      <c r="R90" s="75"/>
      <c r="T90" s="76" t="s">
        <v>125</v>
      </c>
      <c r="U90" s="77" t="s">
        <v>126</v>
      </c>
      <c r="V90" s="78">
        <v>0.21</v>
      </c>
      <c r="W90" s="78">
        <f>V90*K90</f>
        <v>1.0920000000000001</v>
      </c>
      <c r="X90" s="78">
        <v>0</v>
      </c>
      <c r="Y90" s="78">
        <f>X90*K90</f>
        <v>0</v>
      </c>
      <c r="Z90" s="78">
        <v>0.26</v>
      </c>
      <c r="AA90" s="79">
        <f>Z90*K90</f>
        <v>1.3520000000000001</v>
      </c>
      <c r="AR90" s="30" t="s">
        <v>127</v>
      </c>
      <c r="AT90" s="30" t="s">
        <v>121</v>
      </c>
      <c r="AU90" s="30" t="s">
        <v>128</v>
      </c>
      <c r="AY90" s="30" t="s">
        <v>120</v>
      </c>
      <c r="BE90" s="80">
        <f>IF(U90="základní",N90,0)</f>
        <v>0</v>
      </c>
      <c r="BF90" s="80">
        <f>IF(U90="snížená",N90,0)</f>
        <v>0</v>
      </c>
      <c r="BG90" s="80">
        <f>IF(U90="zákl. přenesená",N90,0)</f>
        <v>0</v>
      </c>
      <c r="BH90" s="80">
        <f>IF(U90="sníž. přenesená",N90,0)</f>
        <v>0</v>
      </c>
      <c r="BI90" s="80">
        <f>IF(U90="nulová",N90,0)</f>
        <v>0</v>
      </c>
      <c r="BJ90" s="30" t="s">
        <v>118</v>
      </c>
      <c r="BK90" s="80">
        <f>ROUND(L90*K90,2)</f>
        <v>0</v>
      </c>
      <c r="BL90" s="30" t="s">
        <v>127</v>
      </c>
    </row>
    <row r="91" spans="2:64" s="86" customFormat="1" ht="22.5" customHeight="1" x14ac:dyDescent="0.25">
      <c r="B91" s="81"/>
      <c r="C91" s="82"/>
      <c r="D91" s="82"/>
      <c r="E91" s="83" t="s">
        <v>125</v>
      </c>
      <c r="F91" s="661" t="s">
        <v>2798</v>
      </c>
      <c r="G91" s="662"/>
      <c r="H91" s="662"/>
      <c r="I91" s="662"/>
      <c r="J91" s="82"/>
      <c r="K91" s="84">
        <v>5.2</v>
      </c>
      <c r="L91" s="82"/>
      <c r="M91" s="82"/>
      <c r="N91" s="82"/>
      <c r="O91" s="82"/>
      <c r="P91" s="82"/>
      <c r="Q91" s="82"/>
      <c r="R91" s="85"/>
      <c r="T91" s="87"/>
      <c r="U91" s="82"/>
      <c r="V91" s="82"/>
      <c r="W91" s="82"/>
      <c r="X91" s="82"/>
      <c r="Y91" s="82"/>
      <c r="Z91" s="82"/>
      <c r="AA91" s="88"/>
      <c r="AT91" s="89" t="s">
        <v>130</v>
      </c>
      <c r="AU91" s="89" t="s">
        <v>128</v>
      </c>
      <c r="AV91" s="86" t="s">
        <v>128</v>
      </c>
      <c r="AW91" s="86" t="s">
        <v>131</v>
      </c>
      <c r="AX91" s="86" t="s">
        <v>118</v>
      </c>
      <c r="AY91" s="89" t="s">
        <v>120</v>
      </c>
    </row>
    <row r="92" spans="2:64" s="17" customFormat="1" ht="31.5" customHeight="1" x14ac:dyDescent="0.25">
      <c r="B92" s="70"/>
      <c r="C92" s="71" t="s">
        <v>203</v>
      </c>
      <c r="D92" s="71" t="s">
        <v>121</v>
      </c>
      <c r="E92" s="72" t="s">
        <v>561</v>
      </c>
      <c r="F92" s="671" t="s">
        <v>562</v>
      </c>
      <c r="G92" s="667"/>
      <c r="H92" s="667"/>
      <c r="I92" s="667"/>
      <c r="J92" s="73" t="s">
        <v>172</v>
      </c>
      <c r="K92" s="74">
        <v>5.2</v>
      </c>
      <c r="L92" s="666"/>
      <c r="M92" s="667"/>
      <c r="N92" s="666">
        <f>ROUND(L92*K92,2)</f>
        <v>0</v>
      </c>
      <c r="O92" s="667"/>
      <c r="P92" s="667"/>
      <c r="Q92" s="667"/>
      <c r="R92" s="75"/>
      <c r="T92" s="76" t="s">
        <v>125</v>
      </c>
      <c r="U92" s="77" t="s">
        <v>126</v>
      </c>
      <c r="V92" s="78">
        <v>1.1579999999999999</v>
      </c>
      <c r="W92" s="78">
        <f>V92*K92</f>
        <v>6.0215999999999994</v>
      </c>
      <c r="X92" s="78">
        <v>0</v>
      </c>
      <c r="Y92" s="78">
        <f>X92*K92</f>
        <v>0</v>
      </c>
      <c r="Z92" s="78">
        <v>0.4</v>
      </c>
      <c r="AA92" s="79">
        <f>Z92*K92</f>
        <v>2.08</v>
      </c>
      <c r="AR92" s="30" t="s">
        <v>127</v>
      </c>
      <c r="AT92" s="30" t="s">
        <v>121</v>
      </c>
      <c r="AU92" s="30" t="s">
        <v>128</v>
      </c>
      <c r="AY92" s="30" t="s">
        <v>120</v>
      </c>
      <c r="BE92" s="80">
        <f>IF(U92="základní",N92,0)</f>
        <v>0</v>
      </c>
      <c r="BF92" s="80">
        <f>IF(U92="snížená",N92,0)</f>
        <v>0</v>
      </c>
      <c r="BG92" s="80">
        <f>IF(U92="zákl. přenesená",N92,0)</f>
        <v>0</v>
      </c>
      <c r="BH92" s="80">
        <f>IF(U92="sníž. přenesená",N92,0)</f>
        <v>0</v>
      </c>
      <c r="BI92" s="80">
        <f>IF(U92="nulová",N92,0)</f>
        <v>0</v>
      </c>
      <c r="BJ92" s="30" t="s">
        <v>118</v>
      </c>
      <c r="BK92" s="80">
        <f>ROUND(L92*K92,2)</f>
        <v>0</v>
      </c>
      <c r="BL92" s="30" t="s">
        <v>127</v>
      </c>
    </row>
    <row r="93" spans="2:64" s="86" customFormat="1" ht="22.5" customHeight="1" x14ac:dyDescent="0.25">
      <c r="B93" s="81"/>
      <c r="C93" s="82"/>
      <c r="D93" s="82"/>
      <c r="E93" s="83" t="s">
        <v>125</v>
      </c>
      <c r="F93" s="661" t="s">
        <v>2799</v>
      </c>
      <c r="G93" s="662"/>
      <c r="H93" s="662"/>
      <c r="I93" s="662"/>
      <c r="J93" s="82"/>
      <c r="K93" s="84">
        <v>5.2</v>
      </c>
      <c r="L93" s="82"/>
      <c r="M93" s="82"/>
      <c r="N93" s="82"/>
      <c r="O93" s="82"/>
      <c r="P93" s="82"/>
      <c r="Q93" s="82"/>
      <c r="R93" s="85"/>
      <c r="T93" s="87"/>
      <c r="U93" s="82"/>
      <c r="V93" s="82"/>
      <c r="W93" s="82"/>
      <c r="X93" s="82"/>
      <c r="Y93" s="82"/>
      <c r="Z93" s="82"/>
      <c r="AA93" s="88"/>
      <c r="AT93" s="89" t="s">
        <v>130</v>
      </c>
      <c r="AU93" s="89" t="s">
        <v>128</v>
      </c>
      <c r="AV93" s="86" t="s">
        <v>128</v>
      </c>
      <c r="AW93" s="86" t="s">
        <v>131</v>
      </c>
      <c r="AX93" s="86" t="s">
        <v>118</v>
      </c>
      <c r="AY93" s="89" t="s">
        <v>120</v>
      </c>
    </row>
    <row r="94" spans="2:64" s="17" customFormat="1" ht="31.5" customHeight="1" x14ac:dyDescent="0.25">
      <c r="B94" s="70"/>
      <c r="C94" s="71" t="s">
        <v>206</v>
      </c>
      <c r="D94" s="71" t="s">
        <v>121</v>
      </c>
      <c r="E94" s="72" t="s">
        <v>589</v>
      </c>
      <c r="F94" s="671" t="s">
        <v>590</v>
      </c>
      <c r="G94" s="667"/>
      <c r="H94" s="667"/>
      <c r="I94" s="667"/>
      <c r="J94" s="73" t="s">
        <v>191</v>
      </c>
      <c r="K94" s="74">
        <v>2.08</v>
      </c>
      <c r="L94" s="666"/>
      <c r="M94" s="667"/>
      <c r="N94" s="666">
        <f>ROUND(L94*K94,2)</f>
        <v>0</v>
      </c>
      <c r="O94" s="667"/>
      <c r="P94" s="667"/>
      <c r="Q94" s="667"/>
      <c r="R94" s="75"/>
      <c r="T94" s="76" t="s">
        <v>125</v>
      </c>
      <c r="U94" s="77" t="s">
        <v>126</v>
      </c>
      <c r="V94" s="78">
        <v>0.03</v>
      </c>
      <c r="W94" s="78">
        <f>V94*K94</f>
        <v>6.2399999999999997E-2</v>
      </c>
      <c r="X94" s="78">
        <v>0</v>
      </c>
      <c r="Y94" s="78">
        <f>X94*K94</f>
        <v>0</v>
      </c>
      <c r="Z94" s="78">
        <v>0</v>
      </c>
      <c r="AA94" s="79">
        <f>Z94*K94</f>
        <v>0</v>
      </c>
      <c r="AR94" s="30" t="s">
        <v>127</v>
      </c>
      <c r="AT94" s="30" t="s">
        <v>121</v>
      </c>
      <c r="AU94" s="30" t="s">
        <v>128</v>
      </c>
      <c r="AY94" s="30" t="s">
        <v>120</v>
      </c>
      <c r="BE94" s="80">
        <f>IF(U94="základní",N94,0)</f>
        <v>0</v>
      </c>
      <c r="BF94" s="80">
        <f>IF(U94="snížená",N94,0)</f>
        <v>0</v>
      </c>
      <c r="BG94" s="80">
        <f>IF(U94="zákl. přenesená",N94,0)</f>
        <v>0</v>
      </c>
      <c r="BH94" s="80">
        <f>IF(U94="sníž. přenesená",N94,0)</f>
        <v>0</v>
      </c>
      <c r="BI94" s="80">
        <f>IF(U94="nulová",N94,0)</f>
        <v>0</v>
      </c>
      <c r="BJ94" s="30" t="s">
        <v>118</v>
      </c>
      <c r="BK94" s="80">
        <f>ROUND(L94*K94,2)</f>
        <v>0</v>
      </c>
      <c r="BL94" s="30" t="s">
        <v>127</v>
      </c>
    </row>
    <row r="95" spans="2:64" s="86" customFormat="1" ht="22.5" customHeight="1" x14ac:dyDescent="0.25">
      <c r="B95" s="81"/>
      <c r="C95" s="82"/>
      <c r="D95" s="82"/>
      <c r="E95" s="83" t="s">
        <v>125</v>
      </c>
      <c r="F95" s="661" t="s">
        <v>2800</v>
      </c>
      <c r="G95" s="662"/>
      <c r="H95" s="662"/>
      <c r="I95" s="662"/>
      <c r="J95" s="82"/>
      <c r="K95" s="84">
        <v>2.08</v>
      </c>
      <c r="L95" s="82"/>
      <c r="M95" s="82"/>
      <c r="N95" s="82"/>
      <c r="O95" s="82"/>
      <c r="P95" s="82"/>
      <c r="Q95" s="82"/>
      <c r="R95" s="85"/>
      <c r="T95" s="87"/>
      <c r="U95" s="82"/>
      <c r="V95" s="82"/>
      <c r="W95" s="82"/>
      <c r="X95" s="82"/>
      <c r="Y95" s="82"/>
      <c r="Z95" s="82"/>
      <c r="AA95" s="88"/>
      <c r="AT95" s="89" t="s">
        <v>130</v>
      </c>
      <c r="AU95" s="89" t="s">
        <v>128</v>
      </c>
      <c r="AV95" s="86" t="s">
        <v>128</v>
      </c>
      <c r="AW95" s="86" t="s">
        <v>131</v>
      </c>
      <c r="AX95" s="86" t="s">
        <v>118</v>
      </c>
      <c r="AY95" s="89" t="s">
        <v>120</v>
      </c>
    </row>
    <row r="96" spans="2:64" s="17" customFormat="1" ht="31.5" customHeight="1" x14ac:dyDescent="0.25">
      <c r="B96" s="70"/>
      <c r="C96" s="71" t="s">
        <v>209</v>
      </c>
      <c r="D96" s="71" t="s">
        <v>121</v>
      </c>
      <c r="E96" s="72" t="s">
        <v>592</v>
      </c>
      <c r="F96" s="671" t="s">
        <v>593</v>
      </c>
      <c r="G96" s="667"/>
      <c r="H96" s="667"/>
      <c r="I96" s="667"/>
      <c r="J96" s="73" t="s">
        <v>191</v>
      </c>
      <c r="K96" s="74">
        <v>35.36</v>
      </c>
      <c r="L96" s="666"/>
      <c r="M96" s="667"/>
      <c r="N96" s="666">
        <f>ROUND(L96*K96,2)</f>
        <v>0</v>
      </c>
      <c r="O96" s="667"/>
      <c r="P96" s="667"/>
      <c r="Q96" s="667"/>
      <c r="R96" s="75"/>
      <c r="T96" s="76" t="s">
        <v>125</v>
      </c>
      <c r="U96" s="77" t="s">
        <v>126</v>
      </c>
      <c r="V96" s="78">
        <v>2E-3</v>
      </c>
      <c r="W96" s="78">
        <f>V96*K96</f>
        <v>7.0720000000000005E-2</v>
      </c>
      <c r="X96" s="78">
        <v>0</v>
      </c>
      <c r="Y96" s="78">
        <f>X96*K96</f>
        <v>0</v>
      </c>
      <c r="Z96" s="78">
        <v>0</v>
      </c>
      <c r="AA96" s="79">
        <f>Z96*K96</f>
        <v>0</v>
      </c>
      <c r="AR96" s="30" t="s">
        <v>127</v>
      </c>
      <c r="AT96" s="30" t="s">
        <v>121</v>
      </c>
      <c r="AU96" s="30" t="s">
        <v>128</v>
      </c>
      <c r="AY96" s="30" t="s">
        <v>120</v>
      </c>
      <c r="BE96" s="80">
        <f>IF(U96="základní",N96,0)</f>
        <v>0</v>
      </c>
      <c r="BF96" s="80">
        <f>IF(U96="snížená",N96,0)</f>
        <v>0</v>
      </c>
      <c r="BG96" s="80">
        <f>IF(U96="zákl. přenesená",N96,0)</f>
        <v>0</v>
      </c>
      <c r="BH96" s="80">
        <f>IF(U96="sníž. přenesená",N96,0)</f>
        <v>0</v>
      </c>
      <c r="BI96" s="80">
        <f>IF(U96="nulová",N96,0)</f>
        <v>0</v>
      </c>
      <c r="BJ96" s="30" t="s">
        <v>118</v>
      </c>
      <c r="BK96" s="80">
        <f>ROUND(L96*K96,2)</f>
        <v>0</v>
      </c>
      <c r="BL96" s="30" t="s">
        <v>127</v>
      </c>
    </row>
    <row r="97" spans="2:64" s="86" customFormat="1" ht="22.5" customHeight="1" x14ac:dyDescent="0.25">
      <c r="B97" s="81"/>
      <c r="C97" s="82"/>
      <c r="D97" s="82"/>
      <c r="E97" s="83" t="s">
        <v>125</v>
      </c>
      <c r="F97" s="661" t="s">
        <v>2801</v>
      </c>
      <c r="G97" s="662"/>
      <c r="H97" s="662"/>
      <c r="I97" s="662"/>
      <c r="J97" s="82"/>
      <c r="K97" s="84">
        <v>35.36</v>
      </c>
      <c r="L97" s="82"/>
      <c r="M97" s="82"/>
      <c r="N97" s="82"/>
      <c r="O97" s="82"/>
      <c r="P97" s="82"/>
      <c r="Q97" s="82"/>
      <c r="R97" s="85"/>
      <c r="T97" s="87"/>
      <c r="U97" s="82"/>
      <c r="V97" s="82"/>
      <c r="W97" s="82"/>
      <c r="X97" s="82"/>
      <c r="Y97" s="82"/>
      <c r="Z97" s="82"/>
      <c r="AA97" s="88"/>
      <c r="AT97" s="89" t="s">
        <v>130</v>
      </c>
      <c r="AU97" s="89" t="s">
        <v>128</v>
      </c>
      <c r="AV97" s="86" t="s">
        <v>128</v>
      </c>
      <c r="AW97" s="86" t="s">
        <v>131</v>
      </c>
      <c r="AX97" s="86" t="s">
        <v>118</v>
      </c>
      <c r="AY97" s="89" t="s">
        <v>120</v>
      </c>
    </row>
    <row r="98" spans="2:64" s="17" customFormat="1" ht="31.5" customHeight="1" x14ac:dyDescent="0.25">
      <c r="B98" s="70"/>
      <c r="C98" s="71" t="s">
        <v>212</v>
      </c>
      <c r="D98" s="71" t="s">
        <v>121</v>
      </c>
      <c r="E98" s="72" t="s">
        <v>595</v>
      </c>
      <c r="F98" s="671" t="s">
        <v>596</v>
      </c>
      <c r="G98" s="667"/>
      <c r="H98" s="667"/>
      <c r="I98" s="667"/>
      <c r="J98" s="73" t="s">
        <v>191</v>
      </c>
      <c r="K98" s="74">
        <v>1.3520000000000001</v>
      </c>
      <c r="L98" s="666"/>
      <c r="M98" s="667"/>
      <c r="N98" s="666">
        <f>ROUND(L98*K98,2)</f>
        <v>0</v>
      </c>
      <c r="O98" s="667"/>
      <c r="P98" s="667"/>
      <c r="Q98" s="667"/>
      <c r="R98" s="75"/>
      <c r="T98" s="76" t="s">
        <v>125</v>
      </c>
      <c r="U98" s="77" t="s">
        <v>126</v>
      </c>
      <c r="V98" s="78">
        <v>3.2000000000000001E-2</v>
      </c>
      <c r="W98" s="78">
        <f>V98*K98</f>
        <v>4.3264000000000004E-2</v>
      </c>
      <c r="X98" s="78">
        <v>0</v>
      </c>
      <c r="Y98" s="78">
        <f>X98*K98</f>
        <v>0</v>
      </c>
      <c r="Z98" s="78">
        <v>0</v>
      </c>
      <c r="AA98" s="79">
        <f>Z98*K98</f>
        <v>0</v>
      </c>
      <c r="AR98" s="30" t="s">
        <v>127</v>
      </c>
      <c r="AT98" s="30" t="s">
        <v>121</v>
      </c>
      <c r="AU98" s="30" t="s">
        <v>128</v>
      </c>
      <c r="AY98" s="30" t="s">
        <v>120</v>
      </c>
      <c r="BE98" s="80">
        <f>IF(U98="základní",N98,0)</f>
        <v>0</v>
      </c>
      <c r="BF98" s="80">
        <f>IF(U98="snížená",N98,0)</f>
        <v>0</v>
      </c>
      <c r="BG98" s="80">
        <f>IF(U98="zákl. přenesená",N98,0)</f>
        <v>0</v>
      </c>
      <c r="BH98" s="80">
        <f>IF(U98="sníž. přenesená",N98,0)</f>
        <v>0</v>
      </c>
      <c r="BI98" s="80">
        <f>IF(U98="nulová",N98,0)</f>
        <v>0</v>
      </c>
      <c r="BJ98" s="30" t="s">
        <v>118</v>
      </c>
      <c r="BK98" s="80">
        <f>ROUND(L98*K98,2)</f>
        <v>0</v>
      </c>
      <c r="BL98" s="30" t="s">
        <v>127</v>
      </c>
    </row>
    <row r="99" spans="2:64" s="86" customFormat="1" ht="22.5" customHeight="1" x14ac:dyDescent="0.25">
      <c r="B99" s="81"/>
      <c r="C99" s="82"/>
      <c r="D99" s="82"/>
      <c r="E99" s="83" t="s">
        <v>125</v>
      </c>
      <c r="F99" s="661" t="s">
        <v>2802</v>
      </c>
      <c r="G99" s="662"/>
      <c r="H99" s="662"/>
      <c r="I99" s="662"/>
      <c r="J99" s="82"/>
      <c r="K99" s="84">
        <v>1.3520000000000001</v>
      </c>
      <c r="L99" s="82"/>
      <c r="M99" s="82"/>
      <c r="N99" s="82"/>
      <c r="O99" s="82"/>
      <c r="P99" s="82"/>
      <c r="Q99" s="82"/>
      <c r="R99" s="85"/>
      <c r="T99" s="87"/>
      <c r="U99" s="82"/>
      <c r="V99" s="82"/>
      <c r="W99" s="82"/>
      <c r="X99" s="82"/>
      <c r="Y99" s="82"/>
      <c r="Z99" s="82"/>
      <c r="AA99" s="88"/>
      <c r="AT99" s="89" t="s">
        <v>130</v>
      </c>
      <c r="AU99" s="89" t="s">
        <v>128</v>
      </c>
      <c r="AV99" s="86" t="s">
        <v>128</v>
      </c>
      <c r="AW99" s="86" t="s">
        <v>131</v>
      </c>
      <c r="AX99" s="86" t="s">
        <v>118</v>
      </c>
      <c r="AY99" s="89" t="s">
        <v>120</v>
      </c>
    </row>
    <row r="100" spans="2:64" s="17" customFormat="1" ht="31.5" customHeight="1" x14ac:dyDescent="0.25">
      <c r="B100" s="70"/>
      <c r="C100" s="71" t="s">
        <v>215</v>
      </c>
      <c r="D100" s="71" t="s">
        <v>121</v>
      </c>
      <c r="E100" s="72" t="s">
        <v>601</v>
      </c>
      <c r="F100" s="671" t="s">
        <v>602</v>
      </c>
      <c r="G100" s="667"/>
      <c r="H100" s="667"/>
      <c r="I100" s="667"/>
      <c r="J100" s="73" t="s">
        <v>191</v>
      </c>
      <c r="K100" s="74">
        <v>22.984000000000002</v>
      </c>
      <c r="L100" s="666"/>
      <c r="M100" s="667"/>
      <c r="N100" s="666">
        <f>ROUND(L100*K100,2)</f>
        <v>0</v>
      </c>
      <c r="O100" s="667"/>
      <c r="P100" s="667"/>
      <c r="Q100" s="667"/>
      <c r="R100" s="75"/>
      <c r="T100" s="76" t="s">
        <v>125</v>
      </c>
      <c r="U100" s="77" t="s">
        <v>126</v>
      </c>
      <c r="V100" s="78">
        <v>3.0000000000000001E-3</v>
      </c>
      <c r="W100" s="78">
        <f>V100*K100</f>
        <v>6.8952000000000013E-2</v>
      </c>
      <c r="X100" s="78">
        <v>0</v>
      </c>
      <c r="Y100" s="78">
        <f>X100*K100</f>
        <v>0</v>
      </c>
      <c r="Z100" s="78">
        <v>0</v>
      </c>
      <c r="AA100" s="79">
        <f>Z100*K100</f>
        <v>0</v>
      </c>
      <c r="AR100" s="30" t="s">
        <v>127</v>
      </c>
      <c r="AT100" s="30" t="s">
        <v>121</v>
      </c>
      <c r="AU100" s="30" t="s">
        <v>128</v>
      </c>
      <c r="AY100" s="30" t="s">
        <v>120</v>
      </c>
      <c r="BE100" s="80">
        <f>IF(U100="základní",N100,0)</f>
        <v>0</v>
      </c>
      <c r="BF100" s="80">
        <f>IF(U100="snížená",N100,0)</f>
        <v>0</v>
      </c>
      <c r="BG100" s="80">
        <f>IF(U100="zákl. přenesená",N100,0)</f>
        <v>0</v>
      </c>
      <c r="BH100" s="80">
        <f>IF(U100="sníž. přenesená",N100,0)</f>
        <v>0</v>
      </c>
      <c r="BI100" s="80">
        <f>IF(U100="nulová",N100,0)</f>
        <v>0</v>
      </c>
      <c r="BJ100" s="30" t="s">
        <v>118</v>
      </c>
      <c r="BK100" s="80">
        <f>ROUND(L100*K100,2)</f>
        <v>0</v>
      </c>
      <c r="BL100" s="30" t="s">
        <v>127</v>
      </c>
    </row>
    <row r="101" spans="2:64" s="86" customFormat="1" ht="22.5" customHeight="1" x14ac:dyDescent="0.25">
      <c r="B101" s="81"/>
      <c r="C101" s="82"/>
      <c r="D101" s="82"/>
      <c r="E101" s="83" t="s">
        <v>125</v>
      </c>
      <c r="F101" s="661" t="s">
        <v>2803</v>
      </c>
      <c r="G101" s="662"/>
      <c r="H101" s="662"/>
      <c r="I101" s="662"/>
      <c r="J101" s="82"/>
      <c r="K101" s="84">
        <v>22.984000000000002</v>
      </c>
      <c r="L101" s="82"/>
      <c r="M101" s="82"/>
      <c r="N101" s="82"/>
      <c r="O101" s="82"/>
      <c r="P101" s="82"/>
      <c r="Q101" s="82"/>
      <c r="R101" s="85"/>
      <c r="T101" s="87"/>
      <c r="U101" s="82"/>
      <c r="V101" s="82"/>
      <c r="W101" s="82"/>
      <c r="X101" s="82"/>
      <c r="Y101" s="82"/>
      <c r="Z101" s="82"/>
      <c r="AA101" s="88"/>
      <c r="AT101" s="89" t="s">
        <v>130</v>
      </c>
      <c r="AU101" s="89" t="s">
        <v>128</v>
      </c>
      <c r="AV101" s="86" t="s">
        <v>128</v>
      </c>
      <c r="AW101" s="86" t="s">
        <v>131</v>
      </c>
      <c r="AX101" s="86" t="s">
        <v>118</v>
      </c>
      <c r="AY101" s="89" t="s">
        <v>120</v>
      </c>
    </row>
    <row r="102" spans="2:64" s="17" customFormat="1" ht="31.5" customHeight="1" x14ac:dyDescent="0.25">
      <c r="B102" s="70"/>
      <c r="C102" s="71" t="s">
        <v>218</v>
      </c>
      <c r="D102" s="71" t="s">
        <v>121</v>
      </c>
      <c r="E102" s="72" t="s">
        <v>605</v>
      </c>
      <c r="F102" s="671" t="s">
        <v>606</v>
      </c>
      <c r="G102" s="667"/>
      <c r="H102" s="667"/>
      <c r="I102" s="667"/>
      <c r="J102" s="73" t="s">
        <v>191</v>
      </c>
      <c r="K102" s="74">
        <v>1.3520000000000001</v>
      </c>
      <c r="L102" s="666"/>
      <c r="M102" s="667"/>
      <c r="N102" s="666">
        <f>ROUND(L102*K102,2)</f>
        <v>0</v>
      </c>
      <c r="O102" s="667"/>
      <c r="P102" s="667"/>
      <c r="Q102" s="667"/>
      <c r="R102" s="75"/>
      <c r="T102" s="76" t="s">
        <v>125</v>
      </c>
      <c r="U102" s="77" t="s">
        <v>126</v>
      </c>
      <c r="V102" s="78">
        <v>0</v>
      </c>
      <c r="W102" s="78">
        <f>V102*K102</f>
        <v>0</v>
      </c>
      <c r="X102" s="78">
        <v>0</v>
      </c>
      <c r="Y102" s="78">
        <f>X102*K102</f>
        <v>0</v>
      </c>
      <c r="Z102" s="78">
        <v>0</v>
      </c>
      <c r="AA102" s="79">
        <f>Z102*K102</f>
        <v>0</v>
      </c>
      <c r="AR102" s="30" t="s">
        <v>127</v>
      </c>
      <c r="AT102" s="30" t="s">
        <v>121</v>
      </c>
      <c r="AU102" s="30" t="s">
        <v>128</v>
      </c>
      <c r="AY102" s="30" t="s">
        <v>120</v>
      </c>
      <c r="BE102" s="80">
        <f>IF(U102="základní",N102,0)</f>
        <v>0</v>
      </c>
      <c r="BF102" s="80">
        <f>IF(U102="snížená",N102,0)</f>
        <v>0</v>
      </c>
      <c r="BG102" s="80">
        <f>IF(U102="zákl. přenesená",N102,0)</f>
        <v>0</v>
      </c>
      <c r="BH102" s="80">
        <f>IF(U102="sníž. přenesená",N102,0)</f>
        <v>0</v>
      </c>
      <c r="BI102" s="80">
        <f>IF(U102="nulová",N102,0)</f>
        <v>0</v>
      </c>
      <c r="BJ102" s="30" t="s">
        <v>118</v>
      </c>
      <c r="BK102" s="80">
        <f>ROUND(L102*K102,2)</f>
        <v>0</v>
      </c>
      <c r="BL102" s="30" t="s">
        <v>127</v>
      </c>
    </row>
    <row r="103" spans="2:64" s="86" customFormat="1" ht="22.5" customHeight="1" x14ac:dyDescent="0.25">
      <c r="B103" s="81"/>
      <c r="C103" s="82"/>
      <c r="D103" s="82"/>
      <c r="E103" s="83" t="s">
        <v>125</v>
      </c>
      <c r="F103" s="661" t="s">
        <v>2804</v>
      </c>
      <c r="G103" s="662"/>
      <c r="H103" s="662"/>
      <c r="I103" s="662"/>
      <c r="J103" s="82"/>
      <c r="K103" s="84">
        <v>1.3520000000000001</v>
      </c>
      <c r="L103" s="82"/>
      <c r="M103" s="82"/>
      <c r="N103" s="82"/>
      <c r="O103" s="82"/>
      <c r="P103" s="82"/>
      <c r="Q103" s="82"/>
      <c r="R103" s="85"/>
      <c r="T103" s="87"/>
      <c r="U103" s="82"/>
      <c r="V103" s="82"/>
      <c r="W103" s="82"/>
      <c r="X103" s="82"/>
      <c r="Y103" s="82"/>
      <c r="Z103" s="82"/>
      <c r="AA103" s="88"/>
      <c r="AT103" s="89" t="s">
        <v>130</v>
      </c>
      <c r="AU103" s="89" t="s">
        <v>128</v>
      </c>
      <c r="AV103" s="86" t="s">
        <v>128</v>
      </c>
      <c r="AW103" s="86" t="s">
        <v>131</v>
      </c>
      <c r="AX103" s="86" t="s">
        <v>118</v>
      </c>
      <c r="AY103" s="89" t="s">
        <v>120</v>
      </c>
    </row>
    <row r="104" spans="2:64" s="17" customFormat="1" ht="31.5" customHeight="1" x14ac:dyDescent="0.25">
      <c r="B104" s="70"/>
      <c r="C104" s="71" t="s">
        <v>221</v>
      </c>
      <c r="D104" s="71" t="s">
        <v>121</v>
      </c>
      <c r="E104" s="72" t="s">
        <v>611</v>
      </c>
      <c r="F104" s="671" t="s">
        <v>612</v>
      </c>
      <c r="G104" s="667"/>
      <c r="H104" s="667"/>
      <c r="I104" s="667"/>
      <c r="J104" s="73" t="s">
        <v>191</v>
      </c>
      <c r="K104" s="74">
        <v>2.08</v>
      </c>
      <c r="L104" s="666"/>
      <c r="M104" s="667"/>
      <c r="N104" s="666">
        <f>ROUND(L104*K104,2)</f>
        <v>0</v>
      </c>
      <c r="O104" s="667"/>
      <c r="P104" s="667"/>
      <c r="Q104" s="667"/>
      <c r="R104" s="75"/>
      <c r="T104" s="76" t="s">
        <v>125</v>
      </c>
      <c r="U104" s="77" t="s">
        <v>126</v>
      </c>
      <c r="V104" s="78">
        <v>0</v>
      </c>
      <c r="W104" s="78">
        <f>V104*K104</f>
        <v>0</v>
      </c>
      <c r="X104" s="78">
        <v>0</v>
      </c>
      <c r="Y104" s="78">
        <f>X104*K104</f>
        <v>0</v>
      </c>
      <c r="Z104" s="78">
        <v>0</v>
      </c>
      <c r="AA104" s="79">
        <f>Z104*K104</f>
        <v>0</v>
      </c>
      <c r="AR104" s="30" t="s">
        <v>127</v>
      </c>
      <c r="AT104" s="30" t="s">
        <v>121</v>
      </c>
      <c r="AU104" s="30" t="s">
        <v>128</v>
      </c>
      <c r="AY104" s="30" t="s">
        <v>120</v>
      </c>
      <c r="BE104" s="80">
        <f>IF(U104="základní",N104,0)</f>
        <v>0</v>
      </c>
      <c r="BF104" s="80">
        <f>IF(U104="snížená",N104,0)</f>
        <v>0</v>
      </c>
      <c r="BG104" s="80">
        <f>IF(U104="zákl. přenesená",N104,0)</f>
        <v>0</v>
      </c>
      <c r="BH104" s="80">
        <f>IF(U104="sníž. přenesená",N104,0)</f>
        <v>0</v>
      </c>
      <c r="BI104" s="80">
        <f>IF(U104="nulová",N104,0)</f>
        <v>0</v>
      </c>
      <c r="BJ104" s="30" t="s">
        <v>118</v>
      </c>
      <c r="BK104" s="80">
        <f>ROUND(L104*K104,2)</f>
        <v>0</v>
      </c>
      <c r="BL104" s="30" t="s">
        <v>127</v>
      </c>
    </row>
    <row r="105" spans="2:64" s="86" customFormat="1" ht="22.5" customHeight="1" x14ac:dyDescent="0.25">
      <c r="B105" s="81"/>
      <c r="C105" s="82"/>
      <c r="D105" s="82"/>
      <c r="E105" s="83" t="s">
        <v>125</v>
      </c>
      <c r="F105" s="661" t="s">
        <v>2805</v>
      </c>
      <c r="G105" s="662"/>
      <c r="H105" s="662"/>
      <c r="I105" s="662"/>
      <c r="J105" s="82"/>
      <c r="K105" s="84">
        <v>2.08</v>
      </c>
      <c r="L105" s="82"/>
      <c r="M105" s="82"/>
      <c r="N105" s="82"/>
      <c r="O105" s="82"/>
      <c r="P105" s="82"/>
      <c r="Q105" s="82"/>
      <c r="R105" s="85"/>
      <c r="T105" s="126"/>
      <c r="U105" s="127"/>
      <c r="V105" s="127"/>
      <c r="W105" s="127"/>
      <c r="X105" s="127"/>
      <c r="Y105" s="127"/>
      <c r="Z105" s="127"/>
      <c r="AA105" s="128"/>
      <c r="AT105" s="89" t="s">
        <v>130</v>
      </c>
      <c r="AU105" s="89" t="s">
        <v>128</v>
      </c>
      <c r="AV105" s="86" t="s">
        <v>128</v>
      </c>
      <c r="AW105" s="86" t="s">
        <v>131</v>
      </c>
      <c r="AX105" s="86" t="s">
        <v>118</v>
      </c>
      <c r="AY105" s="89" t="s">
        <v>120</v>
      </c>
    </row>
    <row r="106" spans="2:64" s="17" customFormat="1" ht="6.95" customHeight="1" x14ac:dyDescent="0.25">
      <c r="B106" s="41"/>
      <c r="C106" s="42"/>
      <c r="D106" s="42"/>
      <c r="E106" s="42"/>
      <c r="F106" s="42"/>
      <c r="G106" s="42"/>
      <c r="H106" s="42"/>
      <c r="I106" s="42"/>
      <c r="J106" s="42"/>
      <c r="K106" s="42"/>
      <c r="L106" s="42"/>
      <c r="M106" s="42"/>
      <c r="N106" s="42"/>
      <c r="O106" s="42"/>
      <c r="P106" s="42"/>
      <c r="Q106" s="42"/>
      <c r="R106" s="43"/>
    </row>
  </sheetData>
  <mergeCells count="141">
    <mergeCell ref="C2:Q2"/>
    <mergeCell ref="F4:P4"/>
    <mergeCell ref="F5:P5"/>
    <mergeCell ref="F6:P6"/>
    <mergeCell ref="M8:P8"/>
    <mergeCell ref="M10:Q10"/>
    <mergeCell ref="N18:Q18"/>
    <mergeCell ref="N19:Q19"/>
    <mergeCell ref="N20:Q20"/>
    <mergeCell ref="C26:Q26"/>
    <mergeCell ref="F28:P28"/>
    <mergeCell ref="F29:P29"/>
    <mergeCell ref="M11:Q11"/>
    <mergeCell ref="C13:G13"/>
    <mergeCell ref="N13:Q13"/>
    <mergeCell ref="N15:Q15"/>
    <mergeCell ref="N16:Q16"/>
    <mergeCell ref="N17:Q17"/>
    <mergeCell ref="N38:Q38"/>
    <mergeCell ref="N39:Q39"/>
    <mergeCell ref="N40:Q40"/>
    <mergeCell ref="F41:I41"/>
    <mergeCell ref="L41:M41"/>
    <mergeCell ref="N41:Q41"/>
    <mergeCell ref="F30:P30"/>
    <mergeCell ref="M32:P32"/>
    <mergeCell ref="M34:Q34"/>
    <mergeCell ref="M35:Q35"/>
    <mergeCell ref="F37:I37"/>
    <mergeCell ref="L37:M37"/>
    <mergeCell ref="N37:Q37"/>
    <mergeCell ref="F46:I46"/>
    <mergeCell ref="F47:I47"/>
    <mergeCell ref="L47:M47"/>
    <mergeCell ref="N47:Q47"/>
    <mergeCell ref="F48:I48"/>
    <mergeCell ref="F49:I49"/>
    <mergeCell ref="F42:I42"/>
    <mergeCell ref="F43:I43"/>
    <mergeCell ref="F44:I44"/>
    <mergeCell ref="F45:I45"/>
    <mergeCell ref="L45:M45"/>
    <mergeCell ref="N45:Q45"/>
    <mergeCell ref="F54:I54"/>
    <mergeCell ref="F55:I55"/>
    <mergeCell ref="L55:M55"/>
    <mergeCell ref="N55:Q55"/>
    <mergeCell ref="F56:I56"/>
    <mergeCell ref="F57:I57"/>
    <mergeCell ref="F50:I50"/>
    <mergeCell ref="F51:I51"/>
    <mergeCell ref="L51:M51"/>
    <mergeCell ref="N51:Q51"/>
    <mergeCell ref="F52:I52"/>
    <mergeCell ref="F53:I53"/>
    <mergeCell ref="L53:M53"/>
    <mergeCell ref="N53:Q53"/>
    <mergeCell ref="F62:I62"/>
    <mergeCell ref="L62:M62"/>
    <mergeCell ref="N62:Q62"/>
    <mergeCell ref="F63:I63"/>
    <mergeCell ref="F64:I64"/>
    <mergeCell ref="L64:M64"/>
    <mergeCell ref="N64:Q64"/>
    <mergeCell ref="F58:I58"/>
    <mergeCell ref="F59:I59"/>
    <mergeCell ref="F60:I60"/>
    <mergeCell ref="L60:M60"/>
    <mergeCell ref="N60:Q60"/>
    <mergeCell ref="F61:I61"/>
    <mergeCell ref="L70:M70"/>
    <mergeCell ref="N70:Q70"/>
    <mergeCell ref="F71:I71"/>
    <mergeCell ref="F72:I72"/>
    <mergeCell ref="F73:I73"/>
    <mergeCell ref="F74:I74"/>
    <mergeCell ref="L74:M74"/>
    <mergeCell ref="N74:Q74"/>
    <mergeCell ref="F65:I65"/>
    <mergeCell ref="F66:I66"/>
    <mergeCell ref="F67:I67"/>
    <mergeCell ref="F68:I68"/>
    <mergeCell ref="F69:I69"/>
    <mergeCell ref="F70:I70"/>
    <mergeCell ref="F79:I79"/>
    <mergeCell ref="L79:M79"/>
    <mergeCell ref="N79:Q79"/>
    <mergeCell ref="F80:I80"/>
    <mergeCell ref="N81:Q81"/>
    <mergeCell ref="F82:I82"/>
    <mergeCell ref="L82:M82"/>
    <mergeCell ref="N82:Q82"/>
    <mergeCell ref="F75:I75"/>
    <mergeCell ref="F76:I76"/>
    <mergeCell ref="L76:M76"/>
    <mergeCell ref="N76:Q76"/>
    <mergeCell ref="F77:I77"/>
    <mergeCell ref="N78:Q78"/>
    <mergeCell ref="F87:I87"/>
    <mergeCell ref="F88:I88"/>
    <mergeCell ref="N89:Q89"/>
    <mergeCell ref="F90:I90"/>
    <mergeCell ref="L90:M90"/>
    <mergeCell ref="N90:Q90"/>
    <mergeCell ref="F83:I83"/>
    <mergeCell ref="F84:I84"/>
    <mergeCell ref="L84:M84"/>
    <mergeCell ref="N84:Q84"/>
    <mergeCell ref="F85:I85"/>
    <mergeCell ref="F86:I86"/>
    <mergeCell ref="L86:M86"/>
    <mergeCell ref="N86:Q86"/>
    <mergeCell ref="F95:I95"/>
    <mergeCell ref="F96:I96"/>
    <mergeCell ref="L96:M96"/>
    <mergeCell ref="N96:Q96"/>
    <mergeCell ref="F97:I97"/>
    <mergeCell ref="F98:I98"/>
    <mergeCell ref="L98:M98"/>
    <mergeCell ref="N98:Q98"/>
    <mergeCell ref="F91:I91"/>
    <mergeCell ref="F92:I92"/>
    <mergeCell ref="L92:M92"/>
    <mergeCell ref="N92:Q92"/>
    <mergeCell ref="F93:I93"/>
    <mergeCell ref="F94:I94"/>
    <mergeCell ref="L94:M94"/>
    <mergeCell ref="N94:Q94"/>
    <mergeCell ref="F103:I103"/>
    <mergeCell ref="F104:I104"/>
    <mergeCell ref="L104:M104"/>
    <mergeCell ref="N104:Q104"/>
    <mergeCell ref="F105:I105"/>
    <mergeCell ref="F99:I99"/>
    <mergeCell ref="F100:I100"/>
    <mergeCell ref="L100:M100"/>
    <mergeCell ref="N100:Q100"/>
    <mergeCell ref="F101:I101"/>
    <mergeCell ref="F102:I102"/>
    <mergeCell ref="L102:M102"/>
    <mergeCell ref="N102:Q102"/>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BL89"/>
  <sheetViews>
    <sheetView showGridLines="0" zoomScale="85" zoomScaleNormal="85" workbookViewId="0">
      <pane ySplit="1" topLeftCell="A2" activePane="bottomLeft" state="frozen"/>
      <selection activeCell="K10" sqref="K10"/>
      <selection pane="bottomLeft" activeCell="AC11" sqref="AC11"/>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4" width="8" style="25" hidden="1"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1" spans="2:47" s="17" customFormat="1" ht="6.95" customHeight="1" x14ac:dyDescent="0.25">
      <c r="B1" s="14"/>
      <c r="C1" s="15"/>
      <c r="D1" s="15"/>
      <c r="E1" s="15"/>
      <c r="F1" s="15"/>
      <c r="G1" s="15"/>
      <c r="H1" s="15"/>
      <c r="I1" s="15"/>
      <c r="J1" s="15"/>
      <c r="K1" s="15"/>
      <c r="L1" s="15"/>
      <c r="M1" s="15"/>
      <c r="N1" s="15"/>
      <c r="O1" s="15"/>
      <c r="P1" s="15"/>
      <c r="Q1" s="15"/>
      <c r="R1" s="16"/>
    </row>
    <row r="2" spans="2:47" s="17" customFormat="1" ht="36.950000000000003" customHeight="1" x14ac:dyDescent="0.25">
      <c r="B2" s="18"/>
      <c r="C2" s="686" t="s">
        <v>54</v>
      </c>
      <c r="D2" s="680"/>
      <c r="E2" s="680"/>
      <c r="F2" s="680"/>
      <c r="G2" s="680"/>
      <c r="H2" s="680"/>
      <c r="I2" s="680"/>
      <c r="J2" s="680"/>
      <c r="K2" s="680"/>
      <c r="L2" s="680"/>
      <c r="M2" s="680"/>
      <c r="N2" s="680"/>
      <c r="O2" s="680"/>
      <c r="P2" s="680"/>
      <c r="Q2" s="680"/>
      <c r="R2" s="19"/>
    </row>
    <row r="3" spans="2:47" s="17" customFormat="1" ht="6.95" customHeight="1" x14ac:dyDescent="0.25">
      <c r="B3" s="18"/>
      <c r="C3" s="20"/>
      <c r="D3" s="20"/>
      <c r="E3" s="20"/>
      <c r="F3" s="20"/>
      <c r="G3" s="20"/>
      <c r="H3" s="20"/>
      <c r="I3" s="20"/>
      <c r="J3" s="20"/>
      <c r="K3" s="20"/>
      <c r="L3" s="20"/>
      <c r="M3" s="20"/>
      <c r="N3" s="20"/>
      <c r="O3" s="20"/>
      <c r="P3" s="20"/>
      <c r="Q3" s="20"/>
      <c r="R3" s="19"/>
    </row>
    <row r="4" spans="2:47" s="17" customFormat="1" ht="30" customHeight="1" x14ac:dyDescent="0.25">
      <c r="B4" s="18"/>
      <c r="C4" s="21" t="s">
        <v>55</v>
      </c>
      <c r="D4" s="20"/>
      <c r="E4" s="20"/>
      <c r="F4" s="687" t="s">
        <v>56</v>
      </c>
      <c r="G4" s="680"/>
      <c r="H4" s="680"/>
      <c r="I4" s="680"/>
      <c r="J4" s="680"/>
      <c r="K4" s="680"/>
      <c r="L4" s="680"/>
      <c r="M4" s="680"/>
      <c r="N4" s="680"/>
      <c r="O4" s="680"/>
      <c r="P4" s="680"/>
      <c r="Q4" s="20"/>
      <c r="R4" s="19"/>
    </row>
    <row r="5" spans="2:47" ht="30" customHeight="1" x14ac:dyDescent="0.3">
      <c r="B5" s="22"/>
      <c r="C5" s="21" t="s">
        <v>57</v>
      </c>
      <c r="D5" s="23"/>
      <c r="E5" s="23"/>
      <c r="F5" s="687" t="s">
        <v>2806</v>
      </c>
      <c r="G5" s="688"/>
      <c r="H5" s="688"/>
      <c r="I5" s="688"/>
      <c r="J5" s="688"/>
      <c r="K5" s="688"/>
      <c r="L5" s="688"/>
      <c r="M5" s="688"/>
      <c r="N5" s="688"/>
      <c r="O5" s="688"/>
      <c r="P5" s="688"/>
      <c r="Q5" s="23"/>
      <c r="R5" s="24"/>
    </row>
    <row r="6" spans="2:47" s="17" customFormat="1" ht="36.950000000000003" customHeight="1" x14ac:dyDescent="0.25">
      <c r="B6" s="18"/>
      <c r="C6" s="26" t="s">
        <v>59</v>
      </c>
      <c r="D6" s="20"/>
      <c r="E6" s="20"/>
      <c r="F6" s="703" t="s">
        <v>2807</v>
      </c>
      <c r="G6" s="680"/>
      <c r="H6" s="680"/>
      <c r="I6" s="680"/>
      <c r="J6" s="680"/>
      <c r="K6" s="680"/>
      <c r="L6" s="680"/>
      <c r="M6" s="680"/>
      <c r="N6" s="680"/>
      <c r="O6" s="680"/>
      <c r="P6" s="680"/>
      <c r="Q6" s="20"/>
      <c r="R6" s="19"/>
    </row>
    <row r="7" spans="2:47" s="17" customFormat="1" ht="6.95" customHeight="1" x14ac:dyDescent="0.25">
      <c r="B7" s="18"/>
      <c r="C7" s="20"/>
      <c r="D7" s="20"/>
      <c r="E7" s="20"/>
      <c r="F7" s="20"/>
      <c r="G7" s="20"/>
      <c r="H7" s="20"/>
      <c r="I7" s="20"/>
      <c r="J7" s="20"/>
      <c r="K7" s="20"/>
      <c r="L7" s="20"/>
      <c r="M7" s="20"/>
      <c r="N7" s="20"/>
      <c r="O7" s="20"/>
      <c r="P7" s="20"/>
      <c r="Q7" s="20"/>
      <c r="R7" s="19"/>
    </row>
    <row r="8" spans="2:47" s="17" customFormat="1" ht="18" customHeight="1" x14ac:dyDescent="0.25">
      <c r="B8" s="18"/>
      <c r="C8" s="21" t="s">
        <v>61</v>
      </c>
      <c r="D8" s="20"/>
      <c r="E8" s="20"/>
      <c r="F8" s="27" t="s">
        <v>62</v>
      </c>
      <c r="G8" s="20"/>
      <c r="H8" s="20"/>
      <c r="I8" s="20"/>
      <c r="J8" s="20"/>
      <c r="K8" s="21" t="s">
        <v>63</v>
      </c>
      <c r="L8" s="20"/>
      <c r="M8" s="697">
        <v>42535</v>
      </c>
      <c r="N8" s="680"/>
      <c r="O8" s="680"/>
      <c r="P8" s="680"/>
      <c r="Q8" s="20"/>
      <c r="R8" s="19"/>
    </row>
    <row r="9" spans="2:47" s="17" customFormat="1" ht="6.95" customHeight="1" x14ac:dyDescent="0.25">
      <c r="B9" s="18"/>
      <c r="C9" s="20"/>
      <c r="D9" s="20"/>
      <c r="E9" s="20"/>
      <c r="F9" s="20"/>
      <c r="G9" s="20"/>
      <c r="H9" s="20"/>
      <c r="I9" s="20"/>
      <c r="J9" s="20"/>
      <c r="K9" s="20"/>
      <c r="L9" s="20"/>
      <c r="M9" s="20"/>
      <c r="N9" s="20"/>
      <c r="O9" s="20"/>
      <c r="P9" s="20"/>
      <c r="Q9" s="20"/>
      <c r="R9" s="19"/>
    </row>
    <row r="10" spans="2:47" s="17" customFormat="1" ht="15" x14ac:dyDescent="0.25">
      <c r="B10" s="18"/>
      <c r="C10" s="21" t="s">
        <v>64</v>
      </c>
      <c r="D10" s="20"/>
      <c r="E10" s="20"/>
      <c r="F10" s="27" t="s">
        <v>65</v>
      </c>
      <c r="G10" s="20"/>
      <c r="H10" s="20"/>
      <c r="I10" s="20"/>
      <c r="J10" s="20"/>
      <c r="K10" s="21" t="s">
        <v>66</v>
      </c>
      <c r="L10" s="20"/>
      <c r="M10" s="698" t="s">
        <v>67</v>
      </c>
      <c r="N10" s="680"/>
      <c r="O10" s="680"/>
      <c r="P10" s="680"/>
      <c r="Q10" s="680"/>
      <c r="R10" s="19"/>
    </row>
    <row r="11" spans="2:47" s="17" customFormat="1" ht="14.45" customHeight="1" x14ac:dyDescent="0.25">
      <c r="B11" s="18"/>
      <c r="C11" s="21" t="s">
        <v>68</v>
      </c>
      <c r="D11" s="20"/>
      <c r="E11" s="20"/>
      <c r="F11" s="27"/>
      <c r="G11" s="20"/>
      <c r="H11" s="20"/>
      <c r="I11" s="20"/>
      <c r="J11" s="20"/>
      <c r="K11" s="21" t="s">
        <v>69</v>
      </c>
      <c r="L11" s="20"/>
      <c r="M11" s="698" t="s">
        <v>70</v>
      </c>
      <c r="N11" s="680"/>
      <c r="O11" s="680"/>
      <c r="P11" s="680"/>
      <c r="Q11" s="680"/>
      <c r="R11" s="19"/>
    </row>
    <row r="12" spans="2:47" s="17" customFormat="1" ht="10.35" customHeight="1" x14ac:dyDescent="0.25">
      <c r="B12" s="18"/>
      <c r="C12" s="20"/>
      <c r="D12" s="20"/>
      <c r="E12" s="20"/>
      <c r="F12" s="20"/>
      <c r="G12" s="20"/>
      <c r="H12" s="20"/>
      <c r="I12" s="20"/>
      <c r="J12" s="20"/>
      <c r="K12" s="20"/>
      <c r="L12" s="20"/>
      <c r="M12" s="20"/>
      <c r="N12" s="20"/>
      <c r="O12" s="20"/>
      <c r="P12" s="20"/>
      <c r="Q12" s="20"/>
      <c r="R12" s="19"/>
    </row>
    <row r="13" spans="2:47" s="17" customFormat="1" ht="29.25" customHeight="1" x14ac:dyDescent="0.25">
      <c r="B13" s="18"/>
      <c r="C13" s="694" t="s">
        <v>71</v>
      </c>
      <c r="D13" s="695"/>
      <c r="E13" s="695"/>
      <c r="F13" s="695"/>
      <c r="G13" s="695"/>
      <c r="H13" s="28"/>
      <c r="I13" s="28"/>
      <c r="J13" s="28"/>
      <c r="K13" s="28"/>
      <c r="L13" s="28"/>
      <c r="M13" s="28"/>
      <c r="N13" s="694" t="s">
        <v>72</v>
      </c>
      <c r="O13" s="680"/>
      <c r="P13" s="680"/>
      <c r="Q13" s="680"/>
      <c r="R13" s="19"/>
    </row>
    <row r="14" spans="2:47" s="17" customFormat="1" ht="10.35" customHeight="1" x14ac:dyDescent="0.25">
      <c r="B14" s="18"/>
      <c r="C14" s="20"/>
      <c r="D14" s="20"/>
      <c r="E14" s="20"/>
      <c r="F14" s="20"/>
      <c r="G14" s="20"/>
      <c r="H14" s="20"/>
      <c r="I14" s="20"/>
      <c r="J14" s="20"/>
      <c r="K14" s="20"/>
      <c r="L14" s="20"/>
      <c r="M14" s="20"/>
      <c r="N14" s="20"/>
      <c r="O14" s="20"/>
      <c r="P14" s="20"/>
      <c r="Q14" s="20"/>
      <c r="R14" s="19"/>
    </row>
    <row r="15" spans="2:47" s="17" customFormat="1" ht="29.25" customHeight="1" x14ac:dyDescent="0.25">
      <c r="B15" s="18"/>
      <c r="C15" s="29" t="s">
        <v>73</v>
      </c>
      <c r="D15" s="20"/>
      <c r="E15" s="20"/>
      <c r="F15" s="20"/>
      <c r="G15" s="20"/>
      <c r="H15" s="20"/>
      <c r="I15" s="20"/>
      <c r="J15" s="20"/>
      <c r="K15" s="20"/>
      <c r="L15" s="20"/>
      <c r="M15" s="20"/>
      <c r="N15" s="696">
        <f>N43</f>
        <v>0</v>
      </c>
      <c r="O15" s="680"/>
      <c r="P15" s="680"/>
      <c r="Q15" s="680"/>
      <c r="R15" s="19"/>
      <c r="AC15" s="80">
        <f>N15</f>
        <v>0</v>
      </c>
      <c r="AU15" s="30" t="s">
        <v>74</v>
      </c>
    </row>
    <row r="16" spans="2:47" s="35" customFormat="1" ht="24.95" customHeight="1" x14ac:dyDescent="0.25">
      <c r="B16" s="31"/>
      <c r="C16" s="32"/>
      <c r="D16" s="33" t="s">
        <v>75</v>
      </c>
      <c r="E16" s="32"/>
      <c r="F16" s="32"/>
      <c r="G16" s="32"/>
      <c r="H16" s="32"/>
      <c r="I16" s="32"/>
      <c r="J16" s="32"/>
      <c r="K16" s="32"/>
      <c r="L16" s="32"/>
      <c r="M16" s="32"/>
      <c r="N16" s="669">
        <f>N44</f>
        <v>0</v>
      </c>
      <c r="O16" s="685"/>
      <c r="P16" s="685"/>
      <c r="Q16" s="685"/>
      <c r="R16" s="34"/>
    </row>
    <row r="17" spans="2:18" s="40" customFormat="1" ht="19.899999999999999" customHeight="1" x14ac:dyDescent="0.25">
      <c r="B17" s="36"/>
      <c r="C17" s="37"/>
      <c r="D17" s="38" t="s">
        <v>78</v>
      </c>
      <c r="E17" s="37"/>
      <c r="F17" s="37"/>
      <c r="G17" s="37"/>
      <c r="H17" s="37"/>
      <c r="I17" s="37"/>
      <c r="J17" s="37"/>
      <c r="K17" s="37"/>
      <c r="L17" s="37"/>
      <c r="M17" s="37"/>
      <c r="N17" s="683">
        <f>N45</f>
        <v>0</v>
      </c>
      <c r="O17" s="684"/>
      <c r="P17" s="684"/>
      <c r="Q17" s="684"/>
      <c r="R17" s="39"/>
    </row>
    <row r="18" spans="2:18" s="40" customFormat="1" ht="19.899999999999999" customHeight="1" x14ac:dyDescent="0.25">
      <c r="B18" s="36"/>
      <c r="C18" s="37"/>
      <c r="D18" s="38" t="s">
        <v>82</v>
      </c>
      <c r="E18" s="37"/>
      <c r="F18" s="37"/>
      <c r="G18" s="37"/>
      <c r="H18" s="37"/>
      <c r="I18" s="37"/>
      <c r="J18" s="37"/>
      <c r="K18" s="37"/>
      <c r="L18" s="37"/>
      <c r="M18" s="37"/>
      <c r="N18" s="683">
        <f>N51</f>
        <v>0</v>
      </c>
      <c r="O18" s="684"/>
      <c r="P18" s="684"/>
      <c r="Q18" s="684"/>
      <c r="R18" s="39"/>
    </row>
    <row r="19" spans="2:18" s="40" customFormat="1" ht="19.899999999999999" customHeight="1" x14ac:dyDescent="0.25">
      <c r="B19" s="36"/>
      <c r="C19" s="37"/>
      <c r="D19" s="38" t="s">
        <v>83</v>
      </c>
      <c r="E19" s="37"/>
      <c r="F19" s="37"/>
      <c r="G19" s="37"/>
      <c r="H19" s="37"/>
      <c r="I19" s="37"/>
      <c r="J19" s="37"/>
      <c r="K19" s="37"/>
      <c r="L19" s="37"/>
      <c r="M19" s="37"/>
      <c r="N19" s="683">
        <f>N60</f>
        <v>0</v>
      </c>
      <c r="O19" s="684"/>
      <c r="P19" s="684"/>
      <c r="Q19" s="684"/>
      <c r="R19" s="39"/>
    </row>
    <row r="20" spans="2:18" s="40" customFormat="1" ht="19.899999999999999" customHeight="1" x14ac:dyDescent="0.25">
      <c r="B20" s="36"/>
      <c r="C20" s="37"/>
      <c r="D20" s="38" t="s">
        <v>2708</v>
      </c>
      <c r="E20" s="37"/>
      <c r="F20" s="37"/>
      <c r="G20" s="37"/>
      <c r="H20" s="37"/>
      <c r="I20" s="37"/>
      <c r="J20" s="37"/>
      <c r="K20" s="37"/>
      <c r="L20" s="37"/>
      <c r="M20" s="37"/>
      <c r="N20" s="683">
        <f>N63</f>
        <v>0</v>
      </c>
      <c r="O20" s="684"/>
      <c r="P20" s="684"/>
      <c r="Q20" s="684"/>
      <c r="R20" s="39"/>
    </row>
    <row r="21" spans="2:18" s="40" customFormat="1" ht="19.899999999999999" customHeight="1" x14ac:dyDescent="0.25">
      <c r="B21" s="36"/>
      <c r="C21" s="37"/>
      <c r="D21" s="38" t="s">
        <v>84</v>
      </c>
      <c r="E21" s="37"/>
      <c r="F21" s="37"/>
      <c r="G21" s="37"/>
      <c r="H21" s="37"/>
      <c r="I21" s="37"/>
      <c r="J21" s="37"/>
      <c r="K21" s="37"/>
      <c r="L21" s="37"/>
      <c r="M21" s="37"/>
      <c r="N21" s="683">
        <f>N66</f>
        <v>0</v>
      </c>
      <c r="O21" s="684"/>
      <c r="P21" s="684"/>
      <c r="Q21" s="684"/>
      <c r="R21" s="39"/>
    </row>
    <row r="22" spans="2:18" s="40" customFormat="1" ht="19.899999999999999" customHeight="1" x14ac:dyDescent="0.25">
      <c r="B22" s="36"/>
      <c r="C22" s="37"/>
      <c r="D22" s="38" t="s">
        <v>85</v>
      </c>
      <c r="E22" s="37"/>
      <c r="F22" s="37"/>
      <c r="G22" s="37"/>
      <c r="H22" s="37"/>
      <c r="I22" s="37"/>
      <c r="J22" s="37"/>
      <c r="K22" s="37"/>
      <c r="L22" s="37"/>
      <c r="M22" s="37"/>
      <c r="N22" s="683">
        <f>N75</f>
        <v>0</v>
      </c>
      <c r="O22" s="684"/>
      <c r="P22" s="684"/>
      <c r="Q22" s="684"/>
      <c r="R22" s="39"/>
    </row>
    <row r="23" spans="2:18" s="35" customFormat="1" ht="24.95" customHeight="1" x14ac:dyDescent="0.25">
      <c r="B23" s="31"/>
      <c r="C23" s="32"/>
      <c r="D23" s="33" t="s">
        <v>87</v>
      </c>
      <c r="E23" s="32"/>
      <c r="F23" s="32"/>
      <c r="G23" s="32"/>
      <c r="H23" s="32"/>
      <c r="I23" s="32"/>
      <c r="J23" s="32"/>
      <c r="K23" s="32"/>
      <c r="L23" s="32"/>
      <c r="M23" s="32"/>
      <c r="N23" s="669">
        <f>N77</f>
        <v>0</v>
      </c>
      <c r="O23" s="685"/>
      <c r="P23" s="685"/>
      <c r="Q23" s="685"/>
      <c r="R23" s="34"/>
    </row>
    <row r="24" spans="2:18" s="40" customFormat="1" ht="19.899999999999999" customHeight="1" x14ac:dyDescent="0.25">
      <c r="B24" s="36"/>
      <c r="C24" s="37"/>
      <c r="D24" s="38" t="s">
        <v>89</v>
      </c>
      <c r="E24" s="37"/>
      <c r="F24" s="37"/>
      <c r="G24" s="37"/>
      <c r="H24" s="37"/>
      <c r="I24" s="37"/>
      <c r="J24" s="37"/>
      <c r="K24" s="37"/>
      <c r="L24" s="37"/>
      <c r="M24" s="37"/>
      <c r="N24" s="683">
        <f>N78</f>
        <v>0</v>
      </c>
      <c r="O24" s="684"/>
      <c r="P24" s="684"/>
      <c r="Q24" s="684"/>
      <c r="R24" s="39"/>
    </row>
    <row r="25" spans="2:18" s="40" customFormat="1" ht="19.899999999999999" customHeight="1" x14ac:dyDescent="0.25">
      <c r="B25" s="36"/>
      <c r="C25" s="37"/>
      <c r="D25" s="38" t="s">
        <v>99</v>
      </c>
      <c r="E25" s="37"/>
      <c r="F25" s="37"/>
      <c r="G25" s="37"/>
      <c r="H25" s="37"/>
      <c r="I25" s="37"/>
      <c r="J25" s="37"/>
      <c r="K25" s="37"/>
      <c r="L25" s="37"/>
      <c r="M25" s="37"/>
      <c r="N25" s="683">
        <f>N82</f>
        <v>0</v>
      </c>
      <c r="O25" s="684"/>
      <c r="P25" s="684"/>
      <c r="Q25" s="684"/>
      <c r="R25" s="39"/>
    </row>
    <row r="26" spans="2:18" s="17" customFormat="1" ht="6.95" customHeight="1" x14ac:dyDescent="0.25">
      <c r="B26" s="41"/>
      <c r="C26" s="42"/>
      <c r="D26" s="42"/>
      <c r="E26" s="42"/>
      <c r="F26" s="42"/>
      <c r="G26" s="42"/>
      <c r="H26" s="42"/>
      <c r="I26" s="42"/>
      <c r="J26" s="42"/>
      <c r="K26" s="42"/>
      <c r="L26" s="42"/>
      <c r="M26" s="42"/>
      <c r="N26" s="42"/>
      <c r="O26" s="42"/>
      <c r="P26" s="42"/>
      <c r="Q26" s="42"/>
      <c r="R26" s="43"/>
    </row>
    <row r="30" spans="2:18" s="17" customFormat="1" ht="6.95" customHeight="1" x14ac:dyDescent="0.25">
      <c r="B30" s="14"/>
      <c r="C30" s="15"/>
      <c r="D30" s="15"/>
      <c r="E30" s="15"/>
      <c r="F30" s="15"/>
      <c r="G30" s="15"/>
      <c r="H30" s="15"/>
      <c r="I30" s="15"/>
      <c r="J30" s="15"/>
      <c r="K30" s="15"/>
      <c r="L30" s="15"/>
      <c r="M30" s="15"/>
      <c r="N30" s="15"/>
      <c r="O30" s="15"/>
      <c r="P30" s="15"/>
      <c r="Q30" s="15"/>
      <c r="R30" s="16"/>
    </row>
    <row r="31" spans="2:18" s="17" customFormat="1" ht="36.950000000000003" customHeight="1" x14ac:dyDescent="0.25">
      <c r="B31" s="18"/>
      <c r="C31" s="686" t="s">
        <v>100</v>
      </c>
      <c r="D31" s="680"/>
      <c r="E31" s="680"/>
      <c r="F31" s="680"/>
      <c r="G31" s="680"/>
      <c r="H31" s="680"/>
      <c r="I31" s="680"/>
      <c r="J31" s="680"/>
      <c r="K31" s="680"/>
      <c r="L31" s="680"/>
      <c r="M31" s="680"/>
      <c r="N31" s="680"/>
      <c r="O31" s="680"/>
      <c r="P31" s="680"/>
      <c r="Q31" s="680"/>
      <c r="R31" s="19"/>
    </row>
    <row r="32" spans="2:18" s="17" customFormat="1" ht="6.95" customHeight="1" x14ac:dyDescent="0.25">
      <c r="B32" s="18"/>
      <c r="C32" s="20"/>
      <c r="D32" s="20"/>
      <c r="E32" s="20"/>
      <c r="F32" s="20"/>
      <c r="G32" s="20"/>
      <c r="H32" s="20"/>
      <c r="I32" s="20"/>
      <c r="J32" s="20"/>
      <c r="K32" s="20"/>
      <c r="L32" s="20"/>
      <c r="M32" s="20"/>
      <c r="N32" s="20"/>
      <c r="O32" s="20"/>
      <c r="P32" s="20"/>
      <c r="Q32" s="20"/>
      <c r="R32" s="19"/>
    </row>
    <row r="33" spans="2:64" s="17" customFormat="1" ht="30" customHeight="1" x14ac:dyDescent="0.25">
      <c r="B33" s="18"/>
      <c r="C33" s="21" t="s">
        <v>55</v>
      </c>
      <c r="D33" s="20"/>
      <c r="E33" s="20"/>
      <c r="F33" s="687" t="s">
        <v>56</v>
      </c>
      <c r="G33" s="680"/>
      <c r="H33" s="680"/>
      <c r="I33" s="680"/>
      <c r="J33" s="680"/>
      <c r="K33" s="680"/>
      <c r="L33" s="680"/>
      <c r="M33" s="680"/>
      <c r="N33" s="680"/>
      <c r="O33" s="680"/>
      <c r="P33" s="680"/>
      <c r="Q33" s="20"/>
      <c r="R33" s="19"/>
    </row>
    <row r="34" spans="2:64" ht="30" customHeight="1" x14ac:dyDescent="0.3">
      <c r="B34" s="22"/>
      <c r="C34" s="21" t="s">
        <v>57</v>
      </c>
      <c r="D34" s="23"/>
      <c r="E34" s="23"/>
      <c r="F34" s="687" t="s">
        <v>2806</v>
      </c>
      <c r="G34" s="688"/>
      <c r="H34" s="688"/>
      <c r="I34" s="688"/>
      <c r="J34" s="688"/>
      <c r="K34" s="688"/>
      <c r="L34" s="688"/>
      <c r="M34" s="688"/>
      <c r="N34" s="688"/>
      <c r="O34" s="688"/>
      <c r="P34" s="688"/>
      <c r="Q34" s="23"/>
      <c r="R34" s="24"/>
    </row>
    <row r="35" spans="2:64" s="17" customFormat="1" ht="36.950000000000003" customHeight="1" x14ac:dyDescent="0.25">
      <c r="B35" s="18"/>
      <c r="C35" s="26" t="s">
        <v>59</v>
      </c>
      <c r="D35" s="20"/>
      <c r="E35" s="20"/>
      <c r="F35" s="703" t="s">
        <v>2807</v>
      </c>
      <c r="G35" s="680"/>
      <c r="H35" s="680"/>
      <c r="I35" s="680"/>
      <c r="J35" s="680"/>
      <c r="K35" s="680"/>
      <c r="L35" s="680"/>
      <c r="M35" s="680"/>
      <c r="N35" s="680"/>
      <c r="O35" s="680"/>
      <c r="P35" s="680"/>
      <c r="Q35" s="20"/>
      <c r="R35" s="19"/>
    </row>
    <row r="36" spans="2:64" s="17" customFormat="1" ht="6.95" customHeight="1" x14ac:dyDescent="0.25">
      <c r="B36" s="18"/>
      <c r="C36" s="20"/>
      <c r="D36" s="20"/>
      <c r="E36" s="20"/>
      <c r="F36" s="20"/>
      <c r="G36" s="20"/>
      <c r="H36" s="20"/>
      <c r="I36" s="20"/>
      <c r="J36" s="20"/>
      <c r="K36" s="20"/>
      <c r="L36" s="20"/>
      <c r="M36" s="20"/>
      <c r="N36" s="20"/>
      <c r="O36" s="20"/>
      <c r="P36" s="20"/>
      <c r="Q36" s="20"/>
      <c r="R36" s="19"/>
    </row>
    <row r="37" spans="2:64" s="17" customFormat="1" ht="18" customHeight="1" x14ac:dyDescent="0.25">
      <c r="B37" s="18"/>
      <c r="C37" s="21" t="s">
        <v>61</v>
      </c>
      <c r="D37" s="20"/>
      <c r="E37" s="20"/>
      <c r="F37" s="27" t="s">
        <v>62</v>
      </c>
      <c r="G37" s="20"/>
      <c r="H37" s="20"/>
      <c r="I37" s="20"/>
      <c r="J37" s="20"/>
      <c r="K37" s="21" t="s">
        <v>63</v>
      </c>
      <c r="L37" s="20"/>
      <c r="M37" s="697">
        <v>42535</v>
      </c>
      <c r="N37" s="680"/>
      <c r="O37" s="680"/>
      <c r="P37" s="680"/>
      <c r="Q37" s="20"/>
      <c r="R37" s="19"/>
    </row>
    <row r="38" spans="2:64" s="17" customFormat="1" ht="6.95" customHeight="1" x14ac:dyDescent="0.25">
      <c r="B38" s="18"/>
      <c r="C38" s="20"/>
      <c r="D38" s="20"/>
      <c r="E38" s="20"/>
      <c r="F38" s="20"/>
      <c r="G38" s="20"/>
      <c r="H38" s="20"/>
      <c r="I38" s="20"/>
      <c r="J38" s="20"/>
      <c r="K38" s="20"/>
      <c r="L38" s="20"/>
      <c r="M38" s="20"/>
      <c r="N38" s="20"/>
      <c r="O38" s="20"/>
      <c r="P38" s="20"/>
      <c r="Q38" s="20"/>
      <c r="R38" s="19"/>
    </row>
    <row r="39" spans="2:64" s="17" customFormat="1" ht="15" x14ac:dyDescent="0.25">
      <c r="B39" s="18"/>
      <c r="C39" s="21" t="s">
        <v>64</v>
      </c>
      <c r="D39" s="20"/>
      <c r="E39" s="20"/>
      <c r="F39" s="27" t="s">
        <v>65</v>
      </c>
      <c r="G39" s="20"/>
      <c r="H39" s="20"/>
      <c r="I39" s="20"/>
      <c r="J39" s="20"/>
      <c r="K39" s="21" t="s">
        <v>66</v>
      </c>
      <c r="L39" s="20"/>
      <c r="M39" s="698" t="s">
        <v>67</v>
      </c>
      <c r="N39" s="680"/>
      <c r="O39" s="680"/>
      <c r="P39" s="680"/>
      <c r="Q39" s="680"/>
      <c r="R39" s="19"/>
    </row>
    <row r="40" spans="2:64" s="17" customFormat="1" ht="14.45" customHeight="1" x14ac:dyDescent="0.25">
      <c r="B40" s="18"/>
      <c r="C40" s="21" t="s">
        <v>68</v>
      </c>
      <c r="D40" s="20"/>
      <c r="E40" s="20"/>
      <c r="F40" s="27"/>
      <c r="G40" s="20"/>
      <c r="H40" s="20"/>
      <c r="I40" s="20"/>
      <c r="J40" s="20"/>
      <c r="K40" s="21" t="s">
        <v>69</v>
      </c>
      <c r="L40" s="20"/>
      <c r="M40" s="698" t="s">
        <v>70</v>
      </c>
      <c r="N40" s="680"/>
      <c r="O40" s="680"/>
      <c r="P40" s="680"/>
      <c r="Q40" s="680"/>
      <c r="R40" s="19"/>
    </row>
    <row r="41" spans="2:64" s="17" customFormat="1" ht="10.35" customHeight="1" x14ac:dyDescent="0.25">
      <c r="B41" s="18"/>
      <c r="C41" s="20"/>
      <c r="D41" s="20"/>
      <c r="E41" s="20"/>
      <c r="F41" s="20"/>
      <c r="G41" s="20"/>
      <c r="H41" s="20"/>
      <c r="I41" s="20"/>
      <c r="J41" s="20"/>
      <c r="K41" s="20"/>
      <c r="L41" s="20"/>
      <c r="M41" s="20"/>
      <c r="N41" s="20"/>
      <c r="O41" s="20"/>
      <c r="P41" s="20"/>
      <c r="Q41" s="20"/>
      <c r="R41" s="19"/>
    </row>
    <row r="42" spans="2:64" s="48" customFormat="1" ht="29.25" customHeight="1" x14ac:dyDescent="0.25">
      <c r="B42" s="44"/>
      <c r="C42" s="45" t="s">
        <v>101</v>
      </c>
      <c r="D42" s="46" t="s">
        <v>102</v>
      </c>
      <c r="E42" s="46" t="s">
        <v>103</v>
      </c>
      <c r="F42" s="690" t="s">
        <v>104</v>
      </c>
      <c r="G42" s="691"/>
      <c r="H42" s="691"/>
      <c r="I42" s="691"/>
      <c r="J42" s="46" t="s">
        <v>105</v>
      </c>
      <c r="K42" s="46" t="s">
        <v>106</v>
      </c>
      <c r="L42" s="692" t="s">
        <v>107</v>
      </c>
      <c r="M42" s="691"/>
      <c r="N42" s="690" t="s">
        <v>72</v>
      </c>
      <c r="O42" s="691"/>
      <c r="P42" s="691"/>
      <c r="Q42" s="693"/>
      <c r="R42" s="47"/>
      <c r="T42" s="49" t="s">
        <v>108</v>
      </c>
      <c r="U42" s="50" t="s">
        <v>109</v>
      </c>
      <c r="V42" s="50" t="s">
        <v>110</v>
      </c>
      <c r="W42" s="50" t="s">
        <v>111</v>
      </c>
      <c r="X42" s="50" t="s">
        <v>112</v>
      </c>
      <c r="Y42" s="50" t="s">
        <v>113</v>
      </c>
      <c r="Z42" s="50" t="s">
        <v>114</v>
      </c>
      <c r="AA42" s="51" t="s">
        <v>115</v>
      </c>
    </row>
    <row r="43" spans="2:64" s="17" customFormat="1" ht="29.25" customHeight="1" x14ac:dyDescent="0.35">
      <c r="B43" s="18"/>
      <c r="C43" s="52" t="s">
        <v>116</v>
      </c>
      <c r="D43" s="20"/>
      <c r="E43" s="20"/>
      <c r="F43" s="20"/>
      <c r="G43" s="20"/>
      <c r="H43" s="20"/>
      <c r="I43" s="20"/>
      <c r="J43" s="20"/>
      <c r="K43" s="20"/>
      <c r="L43" s="20"/>
      <c r="M43" s="20"/>
      <c r="N43" s="674">
        <f>BK43</f>
        <v>0</v>
      </c>
      <c r="O43" s="675"/>
      <c r="P43" s="675"/>
      <c r="Q43" s="675"/>
      <c r="R43" s="19"/>
      <c r="T43" s="53"/>
      <c r="U43" s="54"/>
      <c r="V43" s="54"/>
      <c r="W43" s="55">
        <f>W44+W77</f>
        <v>9.7120180000000005</v>
      </c>
      <c r="X43" s="54"/>
      <c r="Y43" s="55">
        <f>Y44+Y77</f>
        <v>0.44091460000000005</v>
      </c>
      <c r="Z43" s="54"/>
      <c r="AA43" s="56">
        <f>AA44+AA77</f>
        <v>1.04E-2</v>
      </c>
      <c r="AT43" s="30" t="s">
        <v>117</v>
      </c>
      <c r="AU43" s="30" t="s">
        <v>74</v>
      </c>
      <c r="BK43" s="57">
        <f>BK44+BK77</f>
        <v>0</v>
      </c>
    </row>
    <row r="44" spans="2:64" s="62" customFormat="1" ht="37.35" customHeight="1" x14ac:dyDescent="0.35">
      <c r="B44" s="58"/>
      <c r="C44" s="59"/>
      <c r="D44" s="60" t="s">
        <v>75</v>
      </c>
      <c r="E44" s="60"/>
      <c r="F44" s="60"/>
      <c r="G44" s="60"/>
      <c r="H44" s="60"/>
      <c r="I44" s="60"/>
      <c r="J44" s="60"/>
      <c r="K44" s="60"/>
      <c r="L44" s="60"/>
      <c r="M44" s="60"/>
      <c r="N44" s="668">
        <f>BK44</f>
        <v>0</v>
      </c>
      <c r="O44" s="669"/>
      <c r="P44" s="669"/>
      <c r="Q44" s="669"/>
      <c r="R44" s="61"/>
      <c r="T44" s="63"/>
      <c r="U44" s="59"/>
      <c r="V44" s="59"/>
      <c r="W44" s="64">
        <f>W45+W51+W60+W63+W66+W75</f>
        <v>9.3920180000000002</v>
      </c>
      <c r="X44" s="59"/>
      <c r="Y44" s="64">
        <f>Y45+Y51+Y60+Y63+Y66+Y75</f>
        <v>0.43993460000000006</v>
      </c>
      <c r="Z44" s="59"/>
      <c r="AA44" s="65">
        <f>AA45+AA51+AA60+AA63+AA66+AA75</f>
        <v>0.01</v>
      </c>
      <c r="AR44" s="66" t="s">
        <v>118</v>
      </c>
      <c r="AT44" s="67" t="s">
        <v>117</v>
      </c>
      <c r="AU44" s="67" t="s">
        <v>119</v>
      </c>
      <c r="AY44" s="66" t="s">
        <v>120</v>
      </c>
      <c r="BK44" s="68">
        <f>BK45+BK51+BK60+BK63+BK66+BK75</f>
        <v>0</v>
      </c>
    </row>
    <row r="45" spans="2:64" s="62" customFormat="1" ht="19.899999999999999" customHeight="1" x14ac:dyDescent="0.3">
      <c r="B45" s="58"/>
      <c r="C45" s="59"/>
      <c r="D45" s="69" t="s">
        <v>78</v>
      </c>
      <c r="E45" s="69"/>
      <c r="F45" s="69"/>
      <c r="G45" s="69"/>
      <c r="H45" s="69"/>
      <c r="I45" s="69"/>
      <c r="J45" s="69"/>
      <c r="K45" s="69"/>
      <c r="L45" s="69"/>
      <c r="M45" s="69"/>
      <c r="N45" s="659">
        <f>BK45</f>
        <v>0</v>
      </c>
      <c r="O45" s="660"/>
      <c r="P45" s="660"/>
      <c r="Q45" s="660"/>
      <c r="R45" s="61"/>
      <c r="T45" s="63"/>
      <c r="U45" s="59"/>
      <c r="V45" s="59"/>
      <c r="W45" s="64">
        <f>SUM(W46:W50)</f>
        <v>1.7478079999999998</v>
      </c>
      <c r="X45" s="59"/>
      <c r="Y45" s="64">
        <f>SUM(Y46:Y50)</f>
        <v>0.42347660000000004</v>
      </c>
      <c r="Z45" s="59"/>
      <c r="AA45" s="65">
        <f>SUM(AA46:AA50)</f>
        <v>0</v>
      </c>
      <c r="AR45" s="66" t="s">
        <v>118</v>
      </c>
      <c r="AT45" s="67" t="s">
        <v>117</v>
      </c>
      <c r="AU45" s="67" t="s">
        <v>118</v>
      </c>
      <c r="AY45" s="66" t="s">
        <v>120</v>
      </c>
      <c r="BK45" s="68">
        <f>SUM(BK46:BK50)</f>
        <v>0</v>
      </c>
    </row>
    <row r="46" spans="2:64" s="17" customFormat="1" ht="31.5" customHeight="1" x14ac:dyDescent="0.25">
      <c r="B46" s="70"/>
      <c r="C46" s="71" t="s">
        <v>118</v>
      </c>
      <c r="D46" s="71" t="s">
        <v>121</v>
      </c>
      <c r="E46" s="72" t="s">
        <v>2808</v>
      </c>
      <c r="F46" s="671" t="s">
        <v>2809</v>
      </c>
      <c r="G46" s="667"/>
      <c r="H46" s="667"/>
      <c r="I46" s="667"/>
      <c r="J46" s="73" t="s">
        <v>447</v>
      </c>
      <c r="K46" s="74">
        <v>1</v>
      </c>
      <c r="L46" s="666"/>
      <c r="M46" s="667"/>
      <c r="N46" s="666">
        <f>ROUND(L46*K46,2)</f>
        <v>0</v>
      </c>
      <c r="O46" s="667"/>
      <c r="P46" s="667"/>
      <c r="Q46" s="667"/>
      <c r="R46" s="75"/>
      <c r="T46" s="76" t="s">
        <v>125</v>
      </c>
      <c r="U46" s="77" t="s">
        <v>126</v>
      </c>
      <c r="V46" s="78">
        <v>0.34100000000000003</v>
      </c>
      <c r="W46" s="78">
        <f>V46*K46</f>
        <v>0.34100000000000003</v>
      </c>
      <c r="X46" s="78">
        <v>7.3669999999999999E-2</v>
      </c>
      <c r="Y46" s="78">
        <f>X46*K46</f>
        <v>7.3669999999999999E-2</v>
      </c>
      <c r="Z46" s="78">
        <v>0</v>
      </c>
      <c r="AA46" s="79">
        <f>Z46*K46</f>
        <v>0</v>
      </c>
      <c r="AR46" s="30" t="s">
        <v>127</v>
      </c>
      <c r="AT46" s="30" t="s">
        <v>121</v>
      </c>
      <c r="AU46" s="30" t="s">
        <v>128</v>
      </c>
      <c r="AY46" s="30" t="s">
        <v>120</v>
      </c>
      <c r="BE46" s="80">
        <f>IF(U46="základní",N46,0)</f>
        <v>0</v>
      </c>
      <c r="BF46" s="80">
        <f>IF(U46="snížená",N46,0)</f>
        <v>0</v>
      </c>
      <c r="BG46" s="80">
        <f>IF(U46="zákl. přenesená",N46,0)</f>
        <v>0</v>
      </c>
      <c r="BH46" s="80">
        <f>IF(U46="sníž. přenesená",N46,0)</f>
        <v>0</v>
      </c>
      <c r="BI46" s="80">
        <f>IF(U46="nulová",N46,0)</f>
        <v>0</v>
      </c>
      <c r="BJ46" s="30" t="s">
        <v>118</v>
      </c>
      <c r="BK46" s="80">
        <f>ROUND(L46*K46,2)</f>
        <v>0</v>
      </c>
      <c r="BL46" s="30" t="s">
        <v>127</v>
      </c>
    </row>
    <row r="47" spans="2:64" s="86" customFormat="1" ht="22.5" customHeight="1" x14ac:dyDescent="0.25">
      <c r="B47" s="81"/>
      <c r="C47" s="82"/>
      <c r="D47" s="82"/>
      <c r="E47" s="83" t="s">
        <v>125</v>
      </c>
      <c r="F47" s="661" t="s">
        <v>2810</v>
      </c>
      <c r="G47" s="662"/>
      <c r="H47" s="662"/>
      <c r="I47" s="662"/>
      <c r="J47" s="82"/>
      <c r="K47" s="84">
        <v>1</v>
      </c>
      <c r="L47" s="82"/>
      <c r="M47" s="82"/>
      <c r="N47" s="82"/>
      <c r="O47" s="82"/>
      <c r="P47" s="82"/>
      <c r="Q47" s="82"/>
      <c r="R47" s="85"/>
      <c r="T47" s="87"/>
      <c r="U47" s="82"/>
      <c r="V47" s="82"/>
      <c r="W47" s="82"/>
      <c r="X47" s="82"/>
      <c r="Y47" s="82"/>
      <c r="Z47" s="82"/>
      <c r="AA47" s="88"/>
      <c r="AT47" s="89" t="s">
        <v>130</v>
      </c>
      <c r="AU47" s="89" t="s">
        <v>128</v>
      </c>
      <c r="AV47" s="86" t="s">
        <v>128</v>
      </c>
      <c r="AW47" s="86" t="s">
        <v>131</v>
      </c>
      <c r="AX47" s="86" t="s">
        <v>118</v>
      </c>
      <c r="AY47" s="89" t="s">
        <v>120</v>
      </c>
    </row>
    <row r="48" spans="2:64" s="17" customFormat="1" ht="44.25" customHeight="1" x14ac:dyDescent="0.25">
      <c r="B48" s="70"/>
      <c r="C48" s="71" t="s">
        <v>128</v>
      </c>
      <c r="D48" s="71" t="s">
        <v>121</v>
      </c>
      <c r="E48" s="72" t="s">
        <v>1849</v>
      </c>
      <c r="F48" s="671" t="s">
        <v>1850</v>
      </c>
      <c r="G48" s="667"/>
      <c r="H48" s="667"/>
      <c r="I48" s="667"/>
      <c r="J48" s="73" t="s">
        <v>134</v>
      </c>
      <c r="K48" s="74">
        <v>0.32400000000000001</v>
      </c>
      <c r="L48" s="666"/>
      <c r="M48" s="667"/>
      <c r="N48" s="666">
        <f>ROUND(L48*K48,2)</f>
        <v>0</v>
      </c>
      <c r="O48" s="667"/>
      <c r="P48" s="667"/>
      <c r="Q48" s="667"/>
      <c r="R48" s="75"/>
      <c r="T48" s="76" t="s">
        <v>125</v>
      </c>
      <c r="U48" s="77" t="s">
        <v>126</v>
      </c>
      <c r="V48" s="78">
        <v>4.3419999999999996</v>
      </c>
      <c r="W48" s="78">
        <f>V48*K48</f>
        <v>1.4068079999999998</v>
      </c>
      <c r="X48" s="78">
        <v>1.07965</v>
      </c>
      <c r="Y48" s="78">
        <f>X48*K48</f>
        <v>0.34980660000000002</v>
      </c>
      <c r="Z48" s="78">
        <v>0</v>
      </c>
      <c r="AA48" s="79">
        <f>Z48*K48</f>
        <v>0</v>
      </c>
      <c r="AR48" s="30" t="s">
        <v>127</v>
      </c>
      <c r="AT48" s="30" t="s">
        <v>121</v>
      </c>
      <c r="AU48" s="30" t="s">
        <v>128</v>
      </c>
      <c r="AY48" s="30" t="s">
        <v>120</v>
      </c>
      <c r="BE48" s="80">
        <f>IF(U48="základní",N48,0)</f>
        <v>0</v>
      </c>
      <c r="BF48" s="80">
        <f>IF(U48="snížená",N48,0)</f>
        <v>0</v>
      </c>
      <c r="BG48" s="80">
        <f>IF(U48="zákl. přenesená",N48,0)</f>
        <v>0</v>
      </c>
      <c r="BH48" s="80">
        <f>IF(U48="sníž. přenesená",N48,0)</f>
        <v>0</v>
      </c>
      <c r="BI48" s="80">
        <f>IF(U48="nulová",N48,0)</f>
        <v>0</v>
      </c>
      <c r="BJ48" s="30" t="s">
        <v>118</v>
      </c>
      <c r="BK48" s="80">
        <f>ROUND(L48*K48,2)</f>
        <v>0</v>
      </c>
      <c r="BL48" s="30" t="s">
        <v>127</v>
      </c>
    </row>
    <row r="49" spans="2:64" s="109" customFormat="1" ht="22.5" customHeight="1" x14ac:dyDescent="0.25">
      <c r="B49" s="105"/>
      <c r="C49" s="106"/>
      <c r="D49" s="106"/>
      <c r="E49" s="107" t="s">
        <v>125</v>
      </c>
      <c r="F49" s="672" t="s">
        <v>2811</v>
      </c>
      <c r="G49" s="673"/>
      <c r="H49" s="673"/>
      <c r="I49" s="673"/>
      <c r="J49" s="106"/>
      <c r="K49" s="107" t="s">
        <v>125</v>
      </c>
      <c r="L49" s="106"/>
      <c r="M49" s="106"/>
      <c r="N49" s="106"/>
      <c r="O49" s="106"/>
      <c r="P49" s="106"/>
      <c r="Q49" s="106"/>
      <c r="R49" s="108"/>
      <c r="T49" s="110"/>
      <c r="U49" s="106"/>
      <c r="V49" s="106"/>
      <c r="W49" s="106"/>
      <c r="X49" s="106"/>
      <c r="Y49" s="106"/>
      <c r="Z49" s="106"/>
      <c r="AA49" s="111"/>
      <c r="AT49" s="112" t="s">
        <v>130</v>
      </c>
      <c r="AU49" s="112" t="s">
        <v>128</v>
      </c>
      <c r="AV49" s="109" t="s">
        <v>118</v>
      </c>
      <c r="AW49" s="109" t="s">
        <v>131</v>
      </c>
      <c r="AX49" s="109" t="s">
        <v>119</v>
      </c>
      <c r="AY49" s="112" t="s">
        <v>120</v>
      </c>
    </row>
    <row r="50" spans="2:64" s="86" customFormat="1" ht="22.5" customHeight="1" x14ac:dyDescent="0.25">
      <c r="B50" s="81"/>
      <c r="C50" s="82"/>
      <c r="D50" s="82"/>
      <c r="E50" s="83" t="s">
        <v>125</v>
      </c>
      <c r="F50" s="663" t="s">
        <v>2812</v>
      </c>
      <c r="G50" s="662"/>
      <c r="H50" s="662"/>
      <c r="I50" s="662"/>
      <c r="J50" s="82"/>
      <c r="K50" s="84">
        <v>0.32400000000000001</v>
      </c>
      <c r="L50" s="82"/>
      <c r="M50" s="82"/>
      <c r="N50" s="82"/>
      <c r="O50" s="82"/>
      <c r="P50" s="82"/>
      <c r="Q50" s="82"/>
      <c r="R50" s="85"/>
      <c r="T50" s="87"/>
      <c r="U50" s="82"/>
      <c r="V50" s="82"/>
      <c r="W50" s="82"/>
      <c r="X50" s="82"/>
      <c r="Y50" s="82"/>
      <c r="Z50" s="82"/>
      <c r="AA50" s="88"/>
      <c r="AT50" s="89" t="s">
        <v>130</v>
      </c>
      <c r="AU50" s="89" t="s">
        <v>128</v>
      </c>
      <c r="AV50" s="86" t="s">
        <v>128</v>
      </c>
      <c r="AW50" s="86" t="s">
        <v>131</v>
      </c>
      <c r="AX50" s="86" t="s">
        <v>118</v>
      </c>
      <c r="AY50" s="89" t="s">
        <v>120</v>
      </c>
    </row>
    <row r="51" spans="2:64" s="62" customFormat="1" ht="29.85" customHeight="1" x14ac:dyDescent="0.3">
      <c r="B51" s="58"/>
      <c r="C51" s="59"/>
      <c r="D51" s="69" t="s">
        <v>82</v>
      </c>
      <c r="E51" s="69"/>
      <c r="F51" s="69"/>
      <c r="G51" s="69"/>
      <c r="H51" s="69"/>
      <c r="I51" s="69"/>
      <c r="J51" s="69"/>
      <c r="K51" s="69"/>
      <c r="L51" s="69"/>
      <c r="M51" s="69"/>
      <c r="N51" s="659">
        <f>BK51</f>
        <v>0</v>
      </c>
      <c r="O51" s="660"/>
      <c r="P51" s="660"/>
      <c r="Q51" s="660"/>
      <c r="R51" s="61"/>
      <c r="T51" s="63"/>
      <c r="U51" s="59"/>
      <c r="V51" s="59"/>
      <c r="W51" s="64">
        <f>SUM(W52:W59)</f>
        <v>0.94940000000000002</v>
      </c>
      <c r="X51" s="59"/>
      <c r="Y51" s="64">
        <f>SUM(Y52:Y59)</f>
        <v>1.5496000000000001E-2</v>
      </c>
      <c r="Z51" s="59"/>
      <c r="AA51" s="65">
        <f>SUM(AA52:AA59)</f>
        <v>0</v>
      </c>
      <c r="AR51" s="66" t="s">
        <v>118</v>
      </c>
      <c r="AT51" s="67" t="s">
        <v>117</v>
      </c>
      <c r="AU51" s="67" t="s">
        <v>118</v>
      </c>
      <c r="AY51" s="66" t="s">
        <v>120</v>
      </c>
      <c r="BK51" s="68">
        <f>SUM(BK52:BK59)</f>
        <v>0</v>
      </c>
    </row>
    <row r="52" spans="2:64" s="17" customFormat="1" ht="31.5" customHeight="1" x14ac:dyDescent="0.25">
      <c r="B52" s="70"/>
      <c r="C52" s="71" t="s">
        <v>136</v>
      </c>
      <c r="D52" s="71" t="s">
        <v>121</v>
      </c>
      <c r="E52" s="72" t="s">
        <v>2713</v>
      </c>
      <c r="F52" s="671" t="s">
        <v>2714</v>
      </c>
      <c r="G52" s="667"/>
      <c r="H52" s="667"/>
      <c r="I52" s="667"/>
      <c r="J52" s="73" t="s">
        <v>447</v>
      </c>
      <c r="K52" s="74">
        <v>1</v>
      </c>
      <c r="L52" s="666"/>
      <c r="M52" s="667"/>
      <c r="N52" s="666">
        <f>ROUND(L52*K52,2)</f>
        <v>0</v>
      </c>
      <c r="O52" s="667"/>
      <c r="P52" s="667"/>
      <c r="Q52" s="667"/>
      <c r="R52" s="75"/>
      <c r="T52" s="76" t="s">
        <v>125</v>
      </c>
      <c r="U52" s="77" t="s">
        <v>126</v>
      </c>
      <c r="V52" s="78">
        <v>0.32</v>
      </c>
      <c r="W52" s="78">
        <f>V52*K52</f>
        <v>0.32</v>
      </c>
      <c r="X52" s="78">
        <v>3.7000000000000002E-3</v>
      </c>
      <c r="Y52" s="78">
        <f>X52*K52</f>
        <v>3.7000000000000002E-3</v>
      </c>
      <c r="Z52" s="78">
        <v>0</v>
      </c>
      <c r="AA52" s="79">
        <f>Z52*K52</f>
        <v>0</v>
      </c>
      <c r="AR52" s="30" t="s">
        <v>127</v>
      </c>
      <c r="AT52" s="30" t="s">
        <v>121</v>
      </c>
      <c r="AU52" s="30" t="s">
        <v>128</v>
      </c>
      <c r="AY52" s="30" t="s">
        <v>120</v>
      </c>
      <c r="BE52" s="80">
        <f>IF(U52="základní",N52,0)</f>
        <v>0</v>
      </c>
      <c r="BF52" s="80">
        <f>IF(U52="snížená",N52,0)</f>
        <v>0</v>
      </c>
      <c r="BG52" s="80">
        <f>IF(U52="zákl. přenesená",N52,0)</f>
        <v>0</v>
      </c>
      <c r="BH52" s="80">
        <f>IF(U52="sníž. přenesená",N52,0)</f>
        <v>0</v>
      </c>
      <c r="BI52" s="80">
        <f>IF(U52="nulová",N52,0)</f>
        <v>0</v>
      </c>
      <c r="BJ52" s="30" t="s">
        <v>118</v>
      </c>
      <c r="BK52" s="80">
        <f>ROUND(L52*K52,2)</f>
        <v>0</v>
      </c>
      <c r="BL52" s="30" t="s">
        <v>127</v>
      </c>
    </row>
    <row r="53" spans="2:64" s="86" customFormat="1" ht="22.5" customHeight="1" x14ac:dyDescent="0.25">
      <c r="B53" s="81"/>
      <c r="C53" s="82"/>
      <c r="D53" s="82"/>
      <c r="E53" s="83" t="s">
        <v>125</v>
      </c>
      <c r="F53" s="661" t="s">
        <v>2715</v>
      </c>
      <c r="G53" s="662"/>
      <c r="H53" s="662"/>
      <c r="I53" s="662"/>
      <c r="J53" s="82"/>
      <c r="K53" s="84">
        <v>1</v>
      </c>
      <c r="L53" s="82"/>
      <c r="M53" s="82"/>
      <c r="N53" s="82"/>
      <c r="O53" s="82"/>
      <c r="P53" s="82"/>
      <c r="Q53" s="82"/>
      <c r="R53" s="85"/>
      <c r="T53" s="87"/>
      <c r="U53" s="82"/>
      <c r="V53" s="82"/>
      <c r="W53" s="82"/>
      <c r="X53" s="82"/>
      <c r="Y53" s="82"/>
      <c r="Z53" s="82"/>
      <c r="AA53" s="88"/>
      <c r="AT53" s="89" t="s">
        <v>130</v>
      </c>
      <c r="AU53" s="89" t="s">
        <v>128</v>
      </c>
      <c r="AV53" s="86" t="s">
        <v>128</v>
      </c>
      <c r="AW53" s="86" t="s">
        <v>131</v>
      </c>
      <c r="AX53" s="86" t="s">
        <v>118</v>
      </c>
      <c r="AY53" s="89" t="s">
        <v>120</v>
      </c>
    </row>
    <row r="54" spans="2:64" s="17" customFormat="1" ht="31.5" customHeight="1" x14ac:dyDescent="0.25">
      <c r="B54" s="70"/>
      <c r="C54" s="71" t="s">
        <v>127</v>
      </c>
      <c r="D54" s="71" t="s">
        <v>121</v>
      </c>
      <c r="E54" s="72" t="s">
        <v>645</v>
      </c>
      <c r="F54" s="671" t="s">
        <v>646</v>
      </c>
      <c r="G54" s="667"/>
      <c r="H54" s="667"/>
      <c r="I54" s="667"/>
      <c r="J54" s="73" t="s">
        <v>447</v>
      </c>
      <c r="K54" s="74">
        <v>1</v>
      </c>
      <c r="L54" s="666"/>
      <c r="M54" s="667"/>
      <c r="N54" s="666">
        <f>ROUND(L54*K54,2)</f>
        <v>0</v>
      </c>
      <c r="O54" s="667"/>
      <c r="P54" s="667"/>
      <c r="Q54" s="667"/>
      <c r="R54" s="75"/>
      <c r="T54" s="76" t="s">
        <v>125</v>
      </c>
      <c r="U54" s="77" t="s">
        <v>126</v>
      </c>
      <c r="V54" s="78">
        <v>0.45200000000000001</v>
      </c>
      <c r="W54" s="78">
        <f>V54*K54</f>
        <v>0.45200000000000001</v>
      </c>
      <c r="X54" s="78">
        <v>1.0200000000000001E-2</v>
      </c>
      <c r="Y54" s="78">
        <f>X54*K54</f>
        <v>1.0200000000000001E-2</v>
      </c>
      <c r="Z54" s="78">
        <v>0</v>
      </c>
      <c r="AA54" s="79">
        <f>Z54*K54</f>
        <v>0</v>
      </c>
      <c r="AR54" s="30" t="s">
        <v>127</v>
      </c>
      <c r="AT54" s="30" t="s">
        <v>121</v>
      </c>
      <c r="AU54" s="30" t="s">
        <v>128</v>
      </c>
      <c r="AY54" s="30" t="s">
        <v>120</v>
      </c>
      <c r="BE54" s="80">
        <f>IF(U54="základní",N54,0)</f>
        <v>0</v>
      </c>
      <c r="BF54" s="80">
        <f>IF(U54="snížená",N54,0)</f>
        <v>0</v>
      </c>
      <c r="BG54" s="80">
        <f>IF(U54="zákl. přenesená",N54,0)</f>
        <v>0</v>
      </c>
      <c r="BH54" s="80">
        <f>IF(U54="sníž. přenesená",N54,0)</f>
        <v>0</v>
      </c>
      <c r="BI54" s="80">
        <f>IF(U54="nulová",N54,0)</f>
        <v>0</v>
      </c>
      <c r="BJ54" s="30" t="s">
        <v>118</v>
      </c>
      <c r="BK54" s="80">
        <f>ROUND(L54*K54,2)</f>
        <v>0</v>
      </c>
      <c r="BL54" s="30" t="s">
        <v>127</v>
      </c>
    </row>
    <row r="55" spans="2:64" s="86" customFormat="1" ht="22.5" customHeight="1" x14ac:dyDescent="0.25">
      <c r="B55" s="81"/>
      <c r="C55" s="82"/>
      <c r="D55" s="82"/>
      <c r="E55" s="83" t="s">
        <v>125</v>
      </c>
      <c r="F55" s="661" t="s">
        <v>2716</v>
      </c>
      <c r="G55" s="662"/>
      <c r="H55" s="662"/>
      <c r="I55" s="662"/>
      <c r="J55" s="82"/>
      <c r="K55" s="84">
        <v>1</v>
      </c>
      <c r="L55" s="82"/>
      <c r="M55" s="82"/>
      <c r="N55" s="82"/>
      <c r="O55" s="82"/>
      <c r="P55" s="82"/>
      <c r="Q55" s="82"/>
      <c r="R55" s="85"/>
      <c r="T55" s="87"/>
      <c r="U55" s="82"/>
      <c r="V55" s="82"/>
      <c r="W55" s="82"/>
      <c r="X55" s="82"/>
      <c r="Y55" s="82"/>
      <c r="Z55" s="82"/>
      <c r="AA55" s="88"/>
      <c r="AT55" s="89" t="s">
        <v>130</v>
      </c>
      <c r="AU55" s="89" t="s">
        <v>128</v>
      </c>
      <c r="AV55" s="86" t="s">
        <v>128</v>
      </c>
      <c r="AW55" s="86" t="s">
        <v>131</v>
      </c>
      <c r="AX55" s="86" t="s">
        <v>118</v>
      </c>
      <c r="AY55" s="89" t="s">
        <v>120</v>
      </c>
    </row>
    <row r="56" spans="2:64" s="17" customFormat="1" ht="31.5" customHeight="1" x14ac:dyDescent="0.25">
      <c r="B56" s="70"/>
      <c r="C56" s="71" t="s">
        <v>143</v>
      </c>
      <c r="D56" s="71" t="s">
        <v>121</v>
      </c>
      <c r="E56" s="72" t="s">
        <v>678</v>
      </c>
      <c r="F56" s="671" t="s">
        <v>679</v>
      </c>
      <c r="G56" s="667"/>
      <c r="H56" s="667"/>
      <c r="I56" s="667"/>
      <c r="J56" s="73" t="s">
        <v>172</v>
      </c>
      <c r="K56" s="74">
        <v>0.1</v>
      </c>
      <c r="L56" s="666"/>
      <c r="M56" s="667"/>
      <c r="N56" s="666">
        <f>ROUND(L56*K56,2)</f>
        <v>0</v>
      </c>
      <c r="O56" s="667"/>
      <c r="P56" s="667"/>
      <c r="Q56" s="667"/>
      <c r="R56" s="75"/>
      <c r="T56" s="76" t="s">
        <v>125</v>
      </c>
      <c r="U56" s="77" t="s">
        <v>126</v>
      </c>
      <c r="V56" s="78">
        <v>7.3999999999999996E-2</v>
      </c>
      <c r="W56" s="78">
        <f>V56*K56</f>
        <v>7.4000000000000003E-3</v>
      </c>
      <c r="X56" s="78">
        <v>2.5999999999999998E-4</v>
      </c>
      <c r="Y56" s="78">
        <f>X56*K56</f>
        <v>2.5999999999999998E-5</v>
      </c>
      <c r="Z56" s="78">
        <v>0</v>
      </c>
      <c r="AA56" s="79">
        <f>Z56*K56</f>
        <v>0</v>
      </c>
      <c r="AR56" s="30" t="s">
        <v>127</v>
      </c>
      <c r="AT56" s="30" t="s">
        <v>121</v>
      </c>
      <c r="AU56" s="30" t="s">
        <v>128</v>
      </c>
      <c r="AY56" s="30" t="s">
        <v>120</v>
      </c>
      <c r="BE56" s="80">
        <f>IF(U56="základní",N56,0)</f>
        <v>0</v>
      </c>
      <c r="BF56" s="80">
        <f>IF(U56="snížená",N56,0)</f>
        <v>0</v>
      </c>
      <c r="BG56" s="80">
        <f>IF(U56="zákl. přenesená",N56,0)</f>
        <v>0</v>
      </c>
      <c r="BH56" s="80">
        <f>IF(U56="sníž. přenesená",N56,0)</f>
        <v>0</v>
      </c>
      <c r="BI56" s="80">
        <f>IF(U56="nulová",N56,0)</f>
        <v>0</v>
      </c>
      <c r="BJ56" s="30" t="s">
        <v>118</v>
      </c>
      <c r="BK56" s="80">
        <f>ROUND(L56*K56,2)</f>
        <v>0</v>
      </c>
      <c r="BL56" s="30" t="s">
        <v>127</v>
      </c>
    </row>
    <row r="57" spans="2:64" s="86" customFormat="1" ht="22.5" customHeight="1" x14ac:dyDescent="0.25">
      <c r="B57" s="81"/>
      <c r="C57" s="82"/>
      <c r="D57" s="82"/>
      <c r="E57" s="83" t="s">
        <v>125</v>
      </c>
      <c r="F57" s="661" t="s">
        <v>2813</v>
      </c>
      <c r="G57" s="662"/>
      <c r="H57" s="662"/>
      <c r="I57" s="662"/>
      <c r="J57" s="82"/>
      <c r="K57" s="84">
        <v>0.1</v>
      </c>
      <c r="L57" s="82"/>
      <c r="M57" s="82"/>
      <c r="N57" s="82"/>
      <c r="O57" s="82"/>
      <c r="P57" s="82"/>
      <c r="Q57" s="82"/>
      <c r="R57" s="85"/>
      <c r="T57" s="87"/>
      <c r="U57" s="82"/>
      <c r="V57" s="82"/>
      <c r="W57" s="82"/>
      <c r="X57" s="82"/>
      <c r="Y57" s="82"/>
      <c r="Z57" s="82"/>
      <c r="AA57" s="88"/>
      <c r="AT57" s="89" t="s">
        <v>130</v>
      </c>
      <c r="AU57" s="89" t="s">
        <v>128</v>
      </c>
      <c r="AV57" s="86" t="s">
        <v>128</v>
      </c>
      <c r="AW57" s="86" t="s">
        <v>131</v>
      </c>
      <c r="AX57" s="86" t="s">
        <v>118</v>
      </c>
      <c r="AY57" s="89" t="s">
        <v>120</v>
      </c>
    </row>
    <row r="58" spans="2:64" s="17" customFormat="1" ht="44.25" customHeight="1" x14ac:dyDescent="0.25">
      <c r="B58" s="70"/>
      <c r="C58" s="71" t="s">
        <v>147</v>
      </c>
      <c r="D58" s="71" t="s">
        <v>121</v>
      </c>
      <c r="E58" s="72" t="s">
        <v>2814</v>
      </c>
      <c r="F58" s="671" t="s">
        <v>2815</v>
      </c>
      <c r="G58" s="667"/>
      <c r="H58" s="667"/>
      <c r="I58" s="667"/>
      <c r="J58" s="73" t="s">
        <v>447</v>
      </c>
      <c r="K58" s="74">
        <v>1</v>
      </c>
      <c r="L58" s="666"/>
      <c r="M58" s="667"/>
      <c r="N58" s="666">
        <f>ROUND(L58*K58,2)</f>
        <v>0</v>
      </c>
      <c r="O58" s="667"/>
      <c r="P58" s="667"/>
      <c r="Q58" s="667"/>
      <c r="R58" s="75"/>
      <c r="T58" s="76" t="s">
        <v>125</v>
      </c>
      <c r="U58" s="77" t="s">
        <v>126</v>
      </c>
      <c r="V58" s="78">
        <v>0.17</v>
      </c>
      <c r="W58" s="78">
        <f>V58*K58</f>
        <v>0.17</v>
      </c>
      <c r="X58" s="78">
        <v>1.57E-3</v>
      </c>
      <c r="Y58" s="78">
        <f>X58*K58</f>
        <v>1.57E-3</v>
      </c>
      <c r="Z58" s="78">
        <v>0</v>
      </c>
      <c r="AA58" s="79">
        <f>Z58*K58</f>
        <v>0</v>
      </c>
      <c r="AR58" s="30" t="s">
        <v>127</v>
      </c>
      <c r="AT58" s="30" t="s">
        <v>121</v>
      </c>
      <c r="AU58" s="30" t="s">
        <v>128</v>
      </c>
      <c r="AY58" s="30" t="s">
        <v>120</v>
      </c>
      <c r="BE58" s="80">
        <f>IF(U58="základní",N58,0)</f>
        <v>0</v>
      </c>
      <c r="BF58" s="80">
        <f>IF(U58="snížená",N58,0)</f>
        <v>0</v>
      </c>
      <c r="BG58" s="80">
        <f>IF(U58="zákl. přenesená",N58,0)</f>
        <v>0</v>
      </c>
      <c r="BH58" s="80">
        <f>IF(U58="sníž. přenesená",N58,0)</f>
        <v>0</v>
      </c>
      <c r="BI58" s="80">
        <f>IF(U58="nulová",N58,0)</f>
        <v>0</v>
      </c>
      <c r="BJ58" s="30" t="s">
        <v>118</v>
      </c>
      <c r="BK58" s="80">
        <f>ROUND(L58*K58,2)</f>
        <v>0</v>
      </c>
      <c r="BL58" s="30" t="s">
        <v>127</v>
      </c>
    </row>
    <row r="59" spans="2:64" s="86" customFormat="1" ht="22.5" customHeight="1" x14ac:dyDescent="0.25">
      <c r="B59" s="81"/>
      <c r="C59" s="82"/>
      <c r="D59" s="82"/>
      <c r="E59" s="83" t="s">
        <v>125</v>
      </c>
      <c r="F59" s="661" t="s">
        <v>2816</v>
      </c>
      <c r="G59" s="662"/>
      <c r="H59" s="662"/>
      <c r="I59" s="662"/>
      <c r="J59" s="82"/>
      <c r="K59" s="84">
        <v>1</v>
      </c>
      <c r="L59" s="82"/>
      <c r="M59" s="82"/>
      <c r="N59" s="82"/>
      <c r="O59" s="82"/>
      <c r="P59" s="82"/>
      <c r="Q59" s="82"/>
      <c r="R59" s="85"/>
      <c r="T59" s="87"/>
      <c r="U59" s="82"/>
      <c r="V59" s="82"/>
      <c r="W59" s="82"/>
      <c r="X59" s="82"/>
      <c r="Y59" s="82"/>
      <c r="Z59" s="82"/>
      <c r="AA59" s="88"/>
      <c r="AT59" s="89" t="s">
        <v>130</v>
      </c>
      <c r="AU59" s="89" t="s">
        <v>128</v>
      </c>
      <c r="AV59" s="86" t="s">
        <v>128</v>
      </c>
      <c r="AW59" s="86" t="s">
        <v>131</v>
      </c>
      <c r="AX59" s="86" t="s">
        <v>118</v>
      </c>
      <c r="AY59" s="89" t="s">
        <v>120</v>
      </c>
    </row>
    <row r="60" spans="2:64" s="62" customFormat="1" ht="29.85" customHeight="1" x14ac:dyDescent="0.3">
      <c r="B60" s="58"/>
      <c r="C60" s="59"/>
      <c r="D60" s="69" t="s">
        <v>83</v>
      </c>
      <c r="E60" s="69"/>
      <c r="F60" s="69"/>
      <c r="G60" s="69"/>
      <c r="H60" s="69"/>
      <c r="I60" s="69"/>
      <c r="J60" s="69"/>
      <c r="K60" s="69"/>
      <c r="L60" s="69"/>
      <c r="M60" s="69"/>
      <c r="N60" s="659">
        <f>BK60</f>
        <v>0</v>
      </c>
      <c r="O60" s="660"/>
      <c r="P60" s="660"/>
      <c r="Q60" s="660"/>
      <c r="R60" s="61"/>
      <c r="T60" s="63"/>
      <c r="U60" s="59"/>
      <c r="V60" s="59"/>
      <c r="W60" s="64">
        <f>SUM(W61:W62)</f>
        <v>5.4704000000000006</v>
      </c>
      <c r="X60" s="59"/>
      <c r="Y60" s="64">
        <f>SUM(Y61:Y62)</f>
        <v>8.3200000000000006E-4</v>
      </c>
      <c r="Z60" s="59"/>
      <c r="AA60" s="65">
        <f>SUM(AA61:AA62)</f>
        <v>0</v>
      </c>
      <c r="AR60" s="66" t="s">
        <v>118</v>
      </c>
      <c r="AT60" s="67" t="s">
        <v>117</v>
      </c>
      <c r="AU60" s="67" t="s">
        <v>118</v>
      </c>
      <c r="AY60" s="66" t="s">
        <v>120</v>
      </c>
      <c r="BK60" s="68">
        <f>SUM(BK61:BK62)</f>
        <v>0</v>
      </c>
    </row>
    <row r="61" spans="2:64" s="17" customFormat="1" ht="31.5" customHeight="1" x14ac:dyDescent="0.25">
      <c r="B61" s="70"/>
      <c r="C61" s="71" t="s">
        <v>151</v>
      </c>
      <c r="D61" s="71" t="s">
        <v>121</v>
      </c>
      <c r="E61" s="72" t="s">
        <v>764</v>
      </c>
      <c r="F61" s="671" t="s">
        <v>765</v>
      </c>
      <c r="G61" s="667"/>
      <c r="H61" s="667"/>
      <c r="I61" s="667"/>
      <c r="J61" s="73" t="s">
        <v>172</v>
      </c>
      <c r="K61" s="74">
        <v>20.8</v>
      </c>
      <c r="L61" s="666"/>
      <c r="M61" s="667"/>
      <c r="N61" s="666">
        <f>ROUND(L61*K61,2)</f>
        <v>0</v>
      </c>
      <c r="O61" s="667"/>
      <c r="P61" s="667"/>
      <c r="Q61" s="667"/>
      <c r="R61" s="75"/>
      <c r="T61" s="76" t="s">
        <v>125</v>
      </c>
      <c r="U61" s="77" t="s">
        <v>126</v>
      </c>
      <c r="V61" s="78">
        <v>0.26300000000000001</v>
      </c>
      <c r="W61" s="78">
        <f>V61*K61</f>
        <v>5.4704000000000006</v>
      </c>
      <c r="X61" s="78">
        <v>4.0000000000000003E-5</v>
      </c>
      <c r="Y61" s="78">
        <f>X61*K61</f>
        <v>8.3200000000000006E-4</v>
      </c>
      <c r="Z61" s="78">
        <v>0</v>
      </c>
      <c r="AA61" s="79">
        <f>Z61*K61</f>
        <v>0</v>
      </c>
      <c r="AR61" s="30" t="s">
        <v>127</v>
      </c>
      <c r="AT61" s="30" t="s">
        <v>121</v>
      </c>
      <c r="AU61" s="30" t="s">
        <v>128</v>
      </c>
      <c r="AY61" s="30" t="s">
        <v>120</v>
      </c>
      <c r="BE61" s="80">
        <f>IF(U61="základní",N61,0)</f>
        <v>0</v>
      </c>
      <c r="BF61" s="80">
        <f>IF(U61="snížená",N61,0)</f>
        <v>0</v>
      </c>
      <c r="BG61" s="80">
        <f>IF(U61="zákl. přenesená",N61,0)</f>
        <v>0</v>
      </c>
      <c r="BH61" s="80">
        <f>IF(U61="sníž. přenesená",N61,0)</f>
        <v>0</v>
      </c>
      <c r="BI61" s="80">
        <f>IF(U61="nulová",N61,0)</f>
        <v>0</v>
      </c>
      <c r="BJ61" s="30" t="s">
        <v>118</v>
      </c>
      <c r="BK61" s="80">
        <f>ROUND(L61*K61,2)</f>
        <v>0</v>
      </c>
      <c r="BL61" s="30" t="s">
        <v>127</v>
      </c>
    </row>
    <row r="62" spans="2:64" s="86" customFormat="1" ht="22.5" customHeight="1" x14ac:dyDescent="0.25">
      <c r="B62" s="81"/>
      <c r="C62" s="82"/>
      <c r="D62" s="82"/>
      <c r="E62" s="83" t="s">
        <v>125</v>
      </c>
      <c r="F62" s="661" t="s">
        <v>2817</v>
      </c>
      <c r="G62" s="662"/>
      <c r="H62" s="662"/>
      <c r="I62" s="662"/>
      <c r="J62" s="82"/>
      <c r="K62" s="84">
        <v>20.8</v>
      </c>
      <c r="L62" s="82"/>
      <c r="M62" s="82"/>
      <c r="N62" s="82"/>
      <c r="O62" s="82"/>
      <c r="P62" s="82"/>
      <c r="Q62" s="82"/>
      <c r="R62" s="85"/>
      <c r="T62" s="87"/>
      <c r="U62" s="82"/>
      <c r="V62" s="82"/>
      <c r="W62" s="82"/>
      <c r="X62" s="82"/>
      <c r="Y62" s="82"/>
      <c r="Z62" s="82"/>
      <c r="AA62" s="88"/>
      <c r="AT62" s="89" t="s">
        <v>130</v>
      </c>
      <c r="AU62" s="89" t="s">
        <v>128</v>
      </c>
      <c r="AV62" s="86" t="s">
        <v>128</v>
      </c>
      <c r="AW62" s="86" t="s">
        <v>131</v>
      </c>
      <c r="AX62" s="86" t="s">
        <v>118</v>
      </c>
      <c r="AY62" s="89" t="s">
        <v>120</v>
      </c>
    </row>
    <row r="63" spans="2:64" s="62" customFormat="1" ht="29.85" customHeight="1" x14ac:dyDescent="0.3">
      <c r="B63" s="58"/>
      <c r="C63" s="59"/>
      <c r="D63" s="69" t="s">
        <v>2708</v>
      </c>
      <c r="E63" s="69"/>
      <c r="F63" s="69"/>
      <c r="G63" s="69"/>
      <c r="H63" s="69"/>
      <c r="I63" s="69"/>
      <c r="J63" s="69"/>
      <c r="K63" s="69"/>
      <c r="L63" s="69"/>
      <c r="M63" s="69"/>
      <c r="N63" s="659">
        <f>BK63</f>
        <v>0</v>
      </c>
      <c r="O63" s="660"/>
      <c r="P63" s="660"/>
      <c r="Q63" s="660"/>
      <c r="R63" s="61"/>
      <c r="T63" s="63"/>
      <c r="U63" s="59"/>
      <c r="V63" s="59"/>
      <c r="W63" s="64">
        <f>SUM(W64:W65)</f>
        <v>0.105</v>
      </c>
      <c r="X63" s="59"/>
      <c r="Y63" s="64">
        <f>SUM(Y64:Y65)</f>
        <v>1.2999999999999999E-4</v>
      </c>
      <c r="Z63" s="59"/>
      <c r="AA63" s="65">
        <f>SUM(AA64:AA65)</f>
        <v>0</v>
      </c>
      <c r="AR63" s="66" t="s">
        <v>118</v>
      </c>
      <c r="AT63" s="67" t="s">
        <v>117</v>
      </c>
      <c r="AU63" s="67" t="s">
        <v>118</v>
      </c>
      <c r="AY63" s="66" t="s">
        <v>120</v>
      </c>
      <c r="BK63" s="68">
        <f>SUM(BK64:BK65)</f>
        <v>0</v>
      </c>
    </row>
    <row r="64" spans="2:64" s="17" customFormat="1" ht="44.25" customHeight="1" x14ac:dyDescent="0.25">
      <c r="B64" s="70"/>
      <c r="C64" s="71" t="s">
        <v>154</v>
      </c>
      <c r="D64" s="71" t="s">
        <v>121</v>
      </c>
      <c r="E64" s="72" t="s">
        <v>1092</v>
      </c>
      <c r="F64" s="671" t="s">
        <v>1093</v>
      </c>
      <c r="G64" s="667"/>
      <c r="H64" s="667"/>
      <c r="I64" s="667"/>
      <c r="J64" s="73" t="s">
        <v>172</v>
      </c>
      <c r="K64" s="74">
        <v>1</v>
      </c>
      <c r="L64" s="666"/>
      <c r="M64" s="667"/>
      <c r="N64" s="666">
        <f>ROUND(L64*K64,2)</f>
        <v>0</v>
      </c>
      <c r="O64" s="667"/>
      <c r="P64" s="667"/>
      <c r="Q64" s="667"/>
      <c r="R64" s="75"/>
      <c r="T64" s="76" t="s">
        <v>125</v>
      </c>
      <c r="U64" s="77" t="s">
        <v>126</v>
      </c>
      <c r="V64" s="78">
        <v>0.105</v>
      </c>
      <c r="W64" s="78">
        <f>V64*K64</f>
        <v>0.105</v>
      </c>
      <c r="X64" s="78">
        <v>1.2999999999999999E-4</v>
      </c>
      <c r="Y64" s="78">
        <f>X64*K64</f>
        <v>1.2999999999999999E-4</v>
      </c>
      <c r="Z64" s="78">
        <v>0</v>
      </c>
      <c r="AA64" s="79">
        <f>Z64*K64</f>
        <v>0</v>
      </c>
      <c r="AR64" s="30" t="s">
        <v>127</v>
      </c>
      <c r="AT64" s="30" t="s">
        <v>121</v>
      </c>
      <c r="AU64" s="30" t="s">
        <v>128</v>
      </c>
      <c r="AY64" s="30" t="s">
        <v>120</v>
      </c>
      <c r="BE64" s="80">
        <f>IF(U64="základní",N64,0)</f>
        <v>0</v>
      </c>
      <c r="BF64" s="80">
        <f>IF(U64="snížená",N64,0)</f>
        <v>0</v>
      </c>
      <c r="BG64" s="80">
        <f>IF(U64="zákl. přenesená",N64,0)</f>
        <v>0</v>
      </c>
      <c r="BH64" s="80">
        <f>IF(U64="sníž. přenesená",N64,0)</f>
        <v>0</v>
      </c>
      <c r="BI64" s="80">
        <f>IF(U64="nulová",N64,0)</f>
        <v>0</v>
      </c>
      <c r="BJ64" s="30" t="s">
        <v>118</v>
      </c>
      <c r="BK64" s="80">
        <f>ROUND(L64*K64,2)</f>
        <v>0</v>
      </c>
      <c r="BL64" s="30" t="s">
        <v>127</v>
      </c>
    </row>
    <row r="65" spans="2:64" s="86" customFormat="1" ht="22.5" customHeight="1" x14ac:dyDescent="0.25">
      <c r="B65" s="81"/>
      <c r="C65" s="82"/>
      <c r="D65" s="82"/>
      <c r="E65" s="83" t="s">
        <v>125</v>
      </c>
      <c r="F65" s="661" t="s">
        <v>2818</v>
      </c>
      <c r="G65" s="662"/>
      <c r="H65" s="662"/>
      <c r="I65" s="662"/>
      <c r="J65" s="82"/>
      <c r="K65" s="84">
        <v>1</v>
      </c>
      <c r="L65" s="82"/>
      <c r="M65" s="82"/>
      <c r="N65" s="82"/>
      <c r="O65" s="82"/>
      <c r="P65" s="82"/>
      <c r="Q65" s="82"/>
      <c r="R65" s="85"/>
      <c r="T65" s="87"/>
      <c r="U65" s="82"/>
      <c r="V65" s="82"/>
      <c r="W65" s="82"/>
      <c r="X65" s="82"/>
      <c r="Y65" s="82"/>
      <c r="Z65" s="82"/>
      <c r="AA65" s="88"/>
      <c r="AT65" s="89" t="s">
        <v>130</v>
      </c>
      <c r="AU65" s="89" t="s">
        <v>128</v>
      </c>
      <c r="AV65" s="86" t="s">
        <v>128</v>
      </c>
      <c r="AW65" s="86" t="s">
        <v>131</v>
      </c>
      <c r="AX65" s="86" t="s">
        <v>118</v>
      </c>
      <c r="AY65" s="89" t="s">
        <v>120</v>
      </c>
    </row>
    <row r="66" spans="2:64" s="62" customFormat="1" ht="29.85" customHeight="1" x14ac:dyDescent="0.3">
      <c r="B66" s="58"/>
      <c r="C66" s="59"/>
      <c r="D66" s="69" t="s">
        <v>84</v>
      </c>
      <c r="E66" s="69"/>
      <c r="F66" s="69"/>
      <c r="G66" s="69"/>
      <c r="H66" s="69"/>
      <c r="I66" s="69"/>
      <c r="J66" s="69"/>
      <c r="K66" s="69"/>
      <c r="L66" s="69"/>
      <c r="M66" s="69"/>
      <c r="N66" s="659">
        <f>BK66</f>
        <v>0</v>
      </c>
      <c r="O66" s="660"/>
      <c r="P66" s="660"/>
      <c r="Q66" s="660"/>
      <c r="R66" s="61"/>
      <c r="T66" s="63"/>
      <c r="U66" s="59"/>
      <c r="V66" s="59"/>
      <c r="W66" s="64">
        <f>SUM(W67:W74)</f>
        <v>0.75377000000000005</v>
      </c>
      <c r="X66" s="59"/>
      <c r="Y66" s="64">
        <f>SUM(Y67:Y74)</f>
        <v>0</v>
      </c>
      <c r="Z66" s="59"/>
      <c r="AA66" s="65">
        <f>SUM(AA67:AA74)</f>
        <v>0.01</v>
      </c>
      <c r="AR66" s="66" t="s">
        <v>118</v>
      </c>
      <c r="AT66" s="67" t="s">
        <v>117</v>
      </c>
      <c r="AU66" s="67" t="s">
        <v>118</v>
      </c>
      <c r="AY66" s="66" t="s">
        <v>120</v>
      </c>
      <c r="BK66" s="68">
        <f>SUM(BK67:BK74)</f>
        <v>0</v>
      </c>
    </row>
    <row r="67" spans="2:64" s="17" customFormat="1" ht="31.5" customHeight="1" x14ac:dyDescent="0.25">
      <c r="B67" s="70"/>
      <c r="C67" s="71" t="s">
        <v>157</v>
      </c>
      <c r="D67" s="71" t="s">
        <v>121</v>
      </c>
      <c r="E67" s="72" t="s">
        <v>2720</v>
      </c>
      <c r="F67" s="671" t="s">
        <v>2721</v>
      </c>
      <c r="G67" s="667"/>
      <c r="H67" s="667"/>
      <c r="I67" s="667"/>
      <c r="J67" s="73" t="s">
        <v>447</v>
      </c>
      <c r="K67" s="74">
        <v>2</v>
      </c>
      <c r="L67" s="666"/>
      <c r="M67" s="667"/>
      <c r="N67" s="666">
        <f>ROUND(L67*K67,2)</f>
        <v>0</v>
      </c>
      <c r="O67" s="667"/>
      <c r="P67" s="667"/>
      <c r="Q67" s="667"/>
      <c r="R67" s="75"/>
      <c r="T67" s="76" t="s">
        <v>125</v>
      </c>
      <c r="U67" s="77" t="s">
        <v>126</v>
      </c>
      <c r="V67" s="78">
        <v>0.36299999999999999</v>
      </c>
      <c r="W67" s="78">
        <f>V67*K67</f>
        <v>0.72599999999999998</v>
      </c>
      <c r="X67" s="78">
        <v>0</v>
      </c>
      <c r="Y67" s="78">
        <f>X67*K67</f>
        <v>0</v>
      </c>
      <c r="Z67" s="78">
        <v>5.0000000000000001E-3</v>
      </c>
      <c r="AA67" s="79">
        <f>Z67*K67</f>
        <v>0.01</v>
      </c>
      <c r="AR67" s="30" t="s">
        <v>127</v>
      </c>
      <c r="AT67" s="30" t="s">
        <v>121</v>
      </c>
      <c r="AU67" s="30" t="s">
        <v>128</v>
      </c>
      <c r="AY67" s="30" t="s">
        <v>120</v>
      </c>
      <c r="BE67" s="80">
        <f>IF(U67="základní",N67,0)</f>
        <v>0</v>
      </c>
      <c r="BF67" s="80">
        <f>IF(U67="snížená",N67,0)</f>
        <v>0</v>
      </c>
      <c r="BG67" s="80">
        <f>IF(U67="zákl. přenesená",N67,0)</f>
        <v>0</v>
      </c>
      <c r="BH67" s="80">
        <f>IF(U67="sníž. přenesená",N67,0)</f>
        <v>0</v>
      </c>
      <c r="BI67" s="80">
        <f>IF(U67="nulová",N67,0)</f>
        <v>0</v>
      </c>
      <c r="BJ67" s="30" t="s">
        <v>118</v>
      </c>
      <c r="BK67" s="80">
        <f>ROUND(L67*K67,2)</f>
        <v>0</v>
      </c>
      <c r="BL67" s="30" t="s">
        <v>127</v>
      </c>
    </row>
    <row r="68" spans="2:64" s="86" customFormat="1" ht="31.5" customHeight="1" x14ac:dyDescent="0.25">
      <c r="B68" s="81"/>
      <c r="C68" s="82"/>
      <c r="D68" s="82"/>
      <c r="E68" s="83" t="s">
        <v>125</v>
      </c>
      <c r="F68" s="661" t="s">
        <v>2819</v>
      </c>
      <c r="G68" s="662"/>
      <c r="H68" s="662"/>
      <c r="I68" s="662"/>
      <c r="J68" s="82"/>
      <c r="K68" s="84">
        <v>2</v>
      </c>
      <c r="L68" s="82"/>
      <c r="M68" s="82"/>
      <c r="N68" s="82"/>
      <c r="O68" s="82"/>
      <c r="P68" s="82"/>
      <c r="Q68" s="82"/>
      <c r="R68" s="85"/>
      <c r="T68" s="87"/>
      <c r="U68" s="82"/>
      <c r="V68" s="82"/>
      <c r="W68" s="82"/>
      <c r="X68" s="82"/>
      <c r="Y68" s="82"/>
      <c r="Z68" s="82"/>
      <c r="AA68" s="88"/>
      <c r="AT68" s="89" t="s">
        <v>130</v>
      </c>
      <c r="AU68" s="89" t="s">
        <v>128</v>
      </c>
      <c r="AV68" s="86" t="s">
        <v>128</v>
      </c>
      <c r="AW68" s="86" t="s">
        <v>131</v>
      </c>
      <c r="AX68" s="86" t="s">
        <v>118</v>
      </c>
      <c r="AY68" s="89" t="s">
        <v>120</v>
      </c>
    </row>
    <row r="69" spans="2:64" s="17" customFormat="1" ht="31.5" customHeight="1" x14ac:dyDescent="0.25">
      <c r="B69" s="70"/>
      <c r="C69" s="71" t="s">
        <v>163</v>
      </c>
      <c r="D69" s="71" t="s">
        <v>121</v>
      </c>
      <c r="E69" s="72" t="s">
        <v>1715</v>
      </c>
      <c r="F69" s="671" t="s">
        <v>1716</v>
      </c>
      <c r="G69" s="667"/>
      <c r="H69" s="667"/>
      <c r="I69" s="667"/>
      <c r="J69" s="73" t="s">
        <v>191</v>
      </c>
      <c r="K69" s="74">
        <v>0.01</v>
      </c>
      <c r="L69" s="666"/>
      <c r="M69" s="667"/>
      <c r="N69" s="666">
        <f>ROUND(L69*K69,2)</f>
        <v>0</v>
      </c>
      <c r="O69" s="667"/>
      <c r="P69" s="667"/>
      <c r="Q69" s="667"/>
      <c r="R69" s="75"/>
      <c r="T69" s="76" t="s">
        <v>125</v>
      </c>
      <c r="U69" s="77" t="s">
        <v>126</v>
      </c>
      <c r="V69" s="78">
        <v>2.42</v>
      </c>
      <c r="W69" s="78">
        <f>V69*K69</f>
        <v>2.4199999999999999E-2</v>
      </c>
      <c r="X69" s="78">
        <v>0</v>
      </c>
      <c r="Y69" s="78">
        <f>X69*K69</f>
        <v>0</v>
      </c>
      <c r="Z69" s="78">
        <v>0</v>
      </c>
      <c r="AA69" s="79">
        <f>Z69*K69</f>
        <v>0</v>
      </c>
      <c r="AR69" s="30" t="s">
        <v>127</v>
      </c>
      <c r="AT69" s="30" t="s">
        <v>121</v>
      </c>
      <c r="AU69" s="30" t="s">
        <v>128</v>
      </c>
      <c r="AY69" s="30" t="s">
        <v>120</v>
      </c>
      <c r="BE69" s="80">
        <f>IF(U69="základní",N69,0)</f>
        <v>0</v>
      </c>
      <c r="BF69" s="80">
        <f>IF(U69="snížená",N69,0)</f>
        <v>0</v>
      </c>
      <c r="BG69" s="80">
        <f>IF(U69="zákl. přenesená",N69,0)</f>
        <v>0</v>
      </c>
      <c r="BH69" s="80">
        <f>IF(U69="sníž. přenesená",N69,0)</f>
        <v>0</v>
      </c>
      <c r="BI69" s="80">
        <f>IF(U69="nulová",N69,0)</f>
        <v>0</v>
      </c>
      <c r="BJ69" s="30" t="s">
        <v>118</v>
      </c>
      <c r="BK69" s="80">
        <f>ROUND(L69*K69,2)</f>
        <v>0</v>
      </c>
      <c r="BL69" s="30" t="s">
        <v>127</v>
      </c>
    </row>
    <row r="70" spans="2:64" s="17" customFormat="1" ht="31.5" customHeight="1" x14ac:dyDescent="0.25">
      <c r="B70" s="70"/>
      <c r="C70" s="71" t="s">
        <v>169</v>
      </c>
      <c r="D70" s="71" t="s">
        <v>121</v>
      </c>
      <c r="E70" s="72" t="s">
        <v>1045</v>
      </c>
      <c r="F70" s="671" t="s">
        <v>1046</v>
      </c>
      <c r="G70" s="667"/>
      <c r="H70" s="667"/>
      <c r="I70" s="667"/>
      <c r="J70" s="73" t="s">
        <v>191</v>
      </c>
      <c r="K70" s="74">
        <v>0.01</v>
      </c>
      <c r="L70" s="666"/>
      <c r="M70" s="667"/>
      <c r="N70" s="666">
        <f>ROUND(L70*K70,2)</f>
        <v>0</v>
      </c>
      <c r="O70" s="667"/>
      <c r="P70" s="667"/>
      <c r="Q70" s="667"/>
      <c r="R70" s="75"/>
      <c r="T70" s="76" t="s">
        <v>125</v>
      </c>
      <c r="U70" s="77" t="s">
        <v>126</v>
      </c>
      <c r="V70" s="78">
        <v>0.255</v>
      </c>
      <c r="W70" s="78">
        <f>V70*K70</f>
        <v>2.5500000000000002E-3</v>
      </c>
      <c r="X70" s="78">
        <v>0</v>
      </c>
      <c r="Y70" s="78">
        <f>X70*K70</f>
        <v>0</v>
      </c>
      <c r="Z70" s="78">
        <v>0</v>
      </c>
      <c r="AA70" s="79">
        <f>Z70*K70</f>
        <v>0</v>
      </c>
      <c r="AR70" s="30" t="s">
        <v>127</v>
      </c>
      <c r="AT70" s="30" t="s">
        <v>121</v>
      </c>
      <c r="AU70" s="30" t="s">
        <v>128</v>
      </c>
      <c r="AY70" s="30" t="s">
        <v>120</v>
      </c>
      <c r="BE70" s="80">
        <f>IF(U70="základní",N70,0)</f>
        <v>0</v>
      </c>
      <c r="BF70" s="80">
        <f>IF(U70="snížená",N70,0)</f>
        <v>0</v>
      </c>
      <c r="BG70" s="80">
        <f>IF(U70="zákl. přenesená",N70,0)</f>
        <v>0</v>
      </c>
      <c r="BH70" s="80">
        <f>IF(U70="sníž. přenesená",N70,0)</f>
        <v>0</v>
      </c>
      <c r="BI70" s="80">
        <f>IF(U70="nulová",N70,0)</f>
        <v>0</v>
      </c>
      <c r="BJ70" s="30" t="s">
        <v>118</v>
      </c>
      <c r="BK70" s="80">
        <f>ROUND(L70*K70,2)</f>
        <v>0</v>
      </c>
      <c r="BL70" s="30" t="s">
        <v>127</v>
      </c>
    </row>
    <row r="71" spans="2:64" s="17" customFormat="1" ht="31.5" customHeight="1" x14ac:dyDescent="0.25">
      <c r="B71" s="70"/>
      <c r="C71" s="71" t="s">
        <v>175</v>
      </c>
      <c r="D71" s="71" t="s">
        <v>121</v>
      </c>
      <c r="E71" s="72" t="s">
        <v>1060</v>
      </c>
      <c r="F71" s="671" t="s">
        <v>1061</v>
      </c>
      <c r="G71" s="667"/>
      <c r="H71" s="667"/>
      <c r="I71" s="667"/>
      <c r="J71" s="73" t="s">
        <v>191</v>
      </c>
      <c r="K71" s="74">
        <v>0.17</v>
      </c>
      <c r="L71" s="666"/>
      <c r="M71" s="667"/>
      <c r="N71" s="666">
        <f>ROUND(L71*K71,2)</f>
        <v>0</v>
      </c>
      <c r="O71" s="667"/>
      <c r="P71" s="667"/>
      <c r="Q71" s="667"/>
      <c r="R71" s="75"/>
      <c r="T71" s="76" t="s">
        <v>125</v>
      </c>
      <c r="U71" s="77" t="s">
        <v>126</v>
      </c>
      <c r="V71" s="78">
        <v>6.0000000000000001E-3</v>
      </c>
      <c r="W71" s="78">
        <f>V71*K71</f>
        <v>1.0200000000000001E-3</v>
      </c>
      <c r="X71" s="78">
        <v>0</v>
      </c>
      <c r="Y71" s="78">
        <f>X71*K71</f>
        <v>0</v>
      </c>
      <c r="Z71" s="78">
        <v>0</v>
      </c>
      <c r="AA71" s="79">
        <f>Z71*K71</f>
        <v>0</v>
      </c>
      <c r="AR71" s="30" t="s">
        <v>127</v>
      </c>
      <c r="AT71" s="30" t="s">
        <v>121</v>
      </c>
      <c r="AU71" s="30" t="s">
        <v>128</v>
      </c>
      <c r="AY71" s="30" t="s">
        <v>120</v>
      </c>
      <c r="BE71" s="80">
        <f>IF(U71="základní",N71,0)</f>
        <v>0</v>
      </c>
      <c r="BF71" s="80">
        <f>IF(U71="snížená",N71,0)</f>
        <v>0</v>
      </c>
      <c r="BG71" s="80">
        <f>IF(U71="zákl. přenesená",N71,0)</f>
        <v>0</v>
      </c>
      <c r="BH71" s="80">
        <f>IF(U71="sníž. přenesená",N71,0)</f>
        <v>0</v>
      </c>
      <c r="BI71" s="80">
        <f>IF(U71="nulová",N71,0)</f>
        <v>0</v>
      </c>
      <c r="BJ71" s="30" t="s">
        <v>118</v>
      </c>
      <c r="BK71" s="80">
        <f>ROUND(L71*K71,2)</f>
        <v>0</v>
      </c>
      <c r="BL71" s="30" t="s">
        <v>127</v>
      </c>
    </row>
    <row r="72" spans="2:64" s="86" customFormat="1" ht="22.5" customHeight="1" x14ac:dyDescent="0.25">
      <c r="B72" s="81"/>
      <c r="C72" s="82"/>
      <c r="D72" s="82"/>
      <c r="E72" s="83" t="s">
        <v>125</v>
      </c>
      <c r="F72" s="661" t="s">
        <v>2723</v>
      </c>
      <c r="G72" s="662"/>
      <c r="H72" s="662"/>
      <c r="I72" s="662"/>
      <c r="J72" s="82"/>
      <c r="K72" s="84">
        <v>0.17</v>
      </c>
      <c r="L72" s="82"/>
      <c r="M72" s="82"/>
      <c r="N72" s="82"/>
      <c r="O72" s="82"/>
      <c r="P72" s="82"/>
      <c r="Q72" s="82"/>
      <c r="R72" s="85"/>
      <c r="T72" s="87"/>
      <c r="U72" s="82"/>
      <c r="V72" s="82"/>
      <c r="W72" s="82"/>
      <c r="X72" s="82"/>
      <c r="Y72" s="82"/>
      <c r="Z72" s="82"/>
      <c r="AA72" s="88"/>
      <c r="AT72" s="89" t="s">
        <v>130</v>
      </c>
      <c r="AU72" s="89" t="s">
        <v>128</v>
      </c>
      <c r="AV72" s="86" t="s">
        <v>128</v>
      </c>
      <c r="AW72" s="86" t="s">
        <v>131</v>
      </c>
      <c r="AX72" s="86" t="s">
        <v>118</v>
      </c>
      <c r="AY72" s="89" t="s">
        <v>120</v>
      </c>
    </row>
    <row r="73" spans="2:64" s="17" customFormat="1" ht="31.5" customHeight="1" x14ac:dyDescent="0.25">
      <c r="B73" s="70"/>
      <c r="C73" s="71" t="s">
        <v>179</v>
      </c>
      <c r="D73" s="71" t="s">
        <v>121</v>
      </c>
      <c r="E73" s="72" t="s">
        <v>1065</v>
      </c>
      <c r="F73" s="671" t="s">
        <v>1066</v>
      </c>
      <c r="G73" s="667"/>
      <c r="H73" s="667"/>
      <c r="I73" s="667"/>
      <c r="J73" s="73" t="s">
        <v>191</v>
      </c>
      <c r="K73" s="74">
        <v>0.01</v>
      </c>
      <c r="L73" s="666"/>
      <c r="M73" s="667"/>
      <c r="N73" s="666">
        <f>ROUND(L73*K73,2)</f>
        <v>0</v>
      </c>
      <c r="O73" s="667"/>
      <c r="P73" s="667"/>
      <c r="Q73" s="667"/>
      <c r="R73" s="75"/>
      <c r="T73" s="76" t="s">
        <v>125</v>
      </c>
      <c r="U73" s="77" t="s">
        <v>126</v>
      </c>
      <c r="V73" s="78">
        <v>0</v>
      </c>
      <c r="W73" s="78">
        <f>V73*K73</f>
        <v>0</v>
      </c>
      <c r="X73" s="78">
        <v>0</v>
      </c>
      <c r="Y73" s="78">
        <f>X73*K73</f>
        <v>0</v>
      </c>
      <c r="Z73" s="78">
        <v>0</v>
      </c>
      <c r="AA73" s="79">
        <f>Z73*K73</f>
        <v>0</v>
      </c>
      <c r="AR73" s="30" t="s">
        <v>127</v>
      </c>
      <c r="AT73" s="30" t="s">
        <v>121</v>
      </c>
      <c r="AU73" s="30" t="s">
        <v>128</v>
      </c>
      <c r="AY73" s="30" t="s">
        <v>120</v>
      </c>
      <c r="BE73" s="80">
        <f>IF(U73="základní",N73,0)</f>
        <v>0</v>
      </c>
      <c r="BF73" s="80">
        <f>IF(U73="snížená",N73,0)</f>
        <v>0</v>
      </c>
      <c r="BG73" s="80">
        <f>IF(U73="zákl. přenesená",N73,0)</f>
        <v>0</v>
      </c>
      <c r="BH73" s="80">
        <f>IF(U73="sníž. přenesená",N73,0)</f>
        <v>0</v>
      </c>
      <c r="BI73" s="80">
        <f>IF(U73="nulová",N73,0)</f>
        <v>0</v>
      </c>
      <c r="BJ73" s="30" t="s">
        <v>118</v>
      </c>
      <c r="BK73" s="80">
        <f>ROUND(L73*K73,2)</f>
        <v>0</v>
      </c>
      <c r="BL73" s="30" t="s">
        <v>127</v>
      </c>
    </row>
    <row r="74" spans="2:64" s="86" customFormat="1" ht="22.5" customHeight="1" x14ac:dyDescent="0.25">
      <c r="B74" s="81"/>
      <c r="C74" s="82"/>
      <c r="D74" s="82"/>
      <c r="E74" s="83" t="s">
        <v>125</v>
      </c>
      <c r="F74" s="661" t="s">
        <v>2724</v>
      </c>
      <c r="G74" s="662"/>
      <c r="H74" s="662"/>
      <c r="I74" s="662"/>
      <c r="J74" s="82"/>
      <c r="K74" s="84">
        <v>0.01</v>
      </c>
      <c r="L74" s="82"/>
      <c r="M74" s="82"/>
      <c r="N74" s="82"/>
      <c r="O74" s="82"/>
      <c r="P74" s="82"/>
      <c r="Q74" s="82"/>
      <c r="R74" s="85"/>
      <c r="T74" s="87"/>
      <c r="U74" s="82"/>
      <c r="V74" s="82"/>
      <c r="W74" s="82"/>
      <c r="X74" s="82"/>
      <c r="Y74" s="82"/>
      <c r="Z74" s="82"/>
      <c r="AA74" s="88"/>
      <c r="AT74" s="89" t="s">
        <v>130</v>
      </c>
      <c r="AU74" s="89" t="s">
        <v>128</v>
      </c>
      <c r="AV74" s="86" t="s">
        <v>128</v>
      </c>
      <c r="AW74" s="86" t="s">
        <v>131</v>
      </c>
      <c r="AX74" s="86" t="s">
        <v>118</v>
      </c>
      <c r="AY74" s="89" t="s">
        <v>120</v>
      </c>
    </row>
    <row r="75" spans="2:64" s="62" customFormat="1" ht="29.85" customHeight="1" x14ac:dyDescent="0.3">
      <c r="B75" s="58"/>
      <c r="C75" s="59"/>
      <c r="D75" s="69" t="s">
        <v>85</v>
      </c>
      <c r="E75" s="69"/>
      <c r="F75" s="69"/>
      <c r="G75" s="69"/>
      <c r="H75" s="69"/>
      <c r="I75" s="69"/>
      <c r="J75" s="69"/>
      <c r="K75" s="69"/>
      <c r="L75" s="69"/>
      <c r="M75" s="69"/>
      <c r="N75" s="659">
        <f>BK75</f>
        <v>0</v>
      </c>
      <c r="O75" s="660"/>
      <c r="P75" s="660"/>
      <c r="Q75" s="660"/>
      <c r="R75" s="61"/>
      <c r="T75" s="63"/>
      <c r="U75" s="59"/>
      <c r="V75" s="59"/>
      <c r="W75" s="64">
        <f>W76</f>
        <v>0.36563999999999997</v>
      </c>
      <c r="X75" s="59"/>
      <c r="Y75" s="64">
        <f>Y76</f>
        <v>0</v>
      </c>
      <c r="Z75" s="59"/>
      <c r="AA75" s="65">
        <f>AA76</f>
        <v>0</v>
      </c>
      <c r="AR75" s="66" t="s">
        <v>118</v>
      </c>
      <c r="AT75" s="67" t="s">
        <v>117</v>
      </c>
      <c r="AU75" s="67" t="s">
        <v>118</v>
      </c>
      <c r="AY75" s="66" t="s">
        <v>120</v>
      </c>
      <c r="BK75" s="68">
        <f>BK76</f>
        <v>0</v>
      </c>
    </row>
    <row r="76" spans="2:64" s="17" customFormat="1" ht="22.5" customHeight="1" x14ac:dyDescent="0.25">
      <c r="B76" s="70"/>
      <c r="C76" s="71" t="s">
        <v>184</v>
      </c>
      <c r="D76" s="71" t="s">
        <v>121</v>
      </c>
      <c r="E76" s="72" t="s">
        <v>1069</v>
      </c>
      <c r="F76" s="671" t="s">
        <v>1070</v>
      </c>
      <c r="G76" s="667"/>
      <c r="H76" s="667"/>
      <c r="I76" s="667"/>
      <c r="J76" s="73" t="s">
        <v>191</v>
      </c>
      <c r="K76" s="74">
        <v>0.44</v>
      </c>
      <c r="L76" s="666"/>
      <c r="M76" s="667"/>
      <c r="N76" s="666">
        <f>ROUND(L76*K76,2)</f>
        <v>0</v>
      </c>
      <c r="O76" s="667"/>
      <c r="P76" s="667"/>
      <c r="Q76" s="667"/>
      <c r="R76" s="75"/>
      <c r="T76" s="76" t="s">
        <v>125</v>
      </c>
      <c r="U76" s="77" t="s">
        <v>126</v>
      </c>
      <c r="V76" s="78">
        <v>0.83099999999999996</v>
      </c>
      <c r="W76" s="78">
        <f>V76*K76</f>
        <v>0.36563999999999997</v>
      </c>
      <c r="X76" s="78">
        <v>0</v>
      </c>
      <c r="Y76" s="78">
        <f>X76*K76</f>
        <v>0</v>
      </c>
      <c r="Z76" s="78">
        <v>0</v>
      </c>
      <c r="AA76" s="79">
        <f>Z76*K76</f>
        <v>0</v>
      </c>
      <c r="AR76" s="30" t="s">
        <v>127</v>
      </c>
      <c r="AT76" s="30" t="s">
        <v>121</v>
      </c>
      <c r="AU76" s="30" t="s">
        <v>128</v>
      </c>
      <c r="AY76" s="30" t="s">
        <v>120</v>
      </c>
      <c r="BE76" s="80">
        <f>IF(U76="základní",N76,0)</f>
        <v>0</v>
      </c>
      <c r="BF76" s="80">
        <f>IF(U76="snížená",N76,0)</f>
        <v>0</v>
      </c>
      <c r="BG76" s="80">
        <f>IF(U76="zákl. přenesená",N76,0)</f>
        <v>0</v>
      </c>
      <c r="BH76" s="80">
        <f>IF(U76="sníž. přenesená",N76,0)</f>
        <v>0</v>
      </c>
      <c r="BI76" s="80">
        <f>IF(U76="nulová",N76,0)</f>
        <v>0</v>
      </c>
      <c r="BJ76" s="30" t="s">
        <v>118</v>
      </c>
      <c r="BK76" s="80">
        <f>ROUND(L76*K76,2)</f>
        <v>0</v>
      </c>
      <c r="BL76" s="30" t="s">
        <v>127</v>
      </c>
    </row>
    <row r="77" spans="2:64" s="62" customFormat="1" ht="37.35" customHeight="1" x14ac:dyDescent="0.35">
      <c r="B77" s="58"/>
      <c r="C77" s="59"/>
      <c r="D77" s="60" t="s">
        <v>87</v>
      </c>
      <c r="E77" s="60"/>
      <c r="F77" s="60"/>
      <c r="G77" s="60"/>
      <c r="H77" s="60"/>
      <c r="I77" s="60"/>
      <c r="J77" s="60"/>
      <c r="K77" s="60"/>
      <c r="L77" s="60"/>
      <c r="M77" s="60"/>
      <c r="N77" s="701">
        <f>BK77</f>
        <v>0</v>
      </c>
      <c r="O77" s="702"/>
      <c r="P77" s="702"/>
      <c r="Q77" s="702"/>
      <c r="R77" s="61"/>
      <c r="T77" s="63"/>
      <c r="U77" s="59"/>
      <c r="V77" s="59"/>
      <c r="W77" s="64">
        <f>W78+W82</f>
        <v>0.32</v>
      </c>
      <c r="X77" s="59"/>
      <c r="Y77" s="64">
        <f>Y78+Y82</f>
        <v>9.7999999999999997E-4</v>
      </c>
      <c r="Z77" s="59"/>
      <c r="AA77" s="65">
        <f>AA78+AA82</f>
        <v>4.0000000000000002E-4</v>
      </c>
      <c r="AR77" s="66" t="s">
        <v>128</v>
      </c>
      <c r="AT77" s="67" t="s">
        <v>117</v>
      </c>
      <c r="AU77" s="67" t="s">
        <v>119</v>
      </c>
      <c r="AY77" s="66" t="s">
        <v>120</v>
      </c>
      <c r="BK77" s="68">
        <f>BK78+BK82</f>
        <v>0</v>
      </c>
    </row>
    <row r="78" spans="2:64" s="62" customFormat="1" ht="19.899999999999999" customHeight="1" x14ac:dyDescent="0.3">
      <c r="B78" s="58"/>
      <c r="C78" s="59"/>
      <c r="D78" s="69" t="s">
        <v>89</v>
      </c>
      <c r="E78" s="69"/>
      <c r="F78" s="69"/>
      <c r="G78" s="69"/>
      <c r="H78" s="69"/>
      <c r="I78" s="69"/>
      <c r="J78" s="69"/>
      <c r="K78" s="69"/>
      <c r="L78" s="69"/>
      <c r="M78" s="69"/>
      <c r="N78" s="659">
        <f>BK78</f>
        <v>0</v>
      </c>
      <c r="O78" s="660"/>
      <c r="P78" s="660"/>
      <c r="Q78" s="660"/>
      <c r="R78" s="61"/>
      <c r="T78" s="63"/>
      <c r="U78" s="59"/>
      <c r="V78" s="59"/>
      <c r="W78" s="64">
        <f>SUM(W79:W81)</f>
        <v>5.1999999999999998E-2</v>
      </c>
      <c r="X78" s="59"/>
      <c r="Y78" s="64">
        <f>SUM(Y79:Y81)</f>
        <v>0</v>
      </c>
      <c r="Z78" s="59"/>
      <c r="AA78" s="65">
        <f>SUM(AA79:AA81)</f>
        <v>4.0000000000000002E-4</v>
      </c>
      <c r="AR78" s="66" t="s">
        <v>128</v>
      </c>
      <c r="AT78" s="67" t="s">
        <v>117</v>
      </c>
      <c r="AU78" s="67" t="s">
        <v>118</v>
      </c>
      <c r="AY78" s="66" t="s">
        <v>120</v>
      </c>
      <c r="BK78" s="68">
        <f>SUM(BK79:BK81)</f>
        <v>0</v>
      </c>
    </row>
    <row r="79" spans="2:64" s="17" customFormat="1" ht="57" customHeight="1" x14ac:dyDescent="0.25">
      <c r="B79" s="70"/>
      <c r="C79" s="71" t="s">
        <v>188</v>
      </c>
      <c r="D79" s="71" t="s">
        <v>121</v>
      </c>
      <c r="E79" s="72" t="s">
        <v>2726</v>
      </c>
      <c r="F79" s="671" t="s">
        <v>2727</v>
      </c>
      <c r="G79" s="667"/>
      <c r="H79" s="667"/>
      <c r="I79" s="667"/>
      <c r="J79" s="73" t="s">
        <v>3065</v>
      </c>
      <c r="K79" s="74">
        <v>1</v>
      </c>
      <c r="L79" s="666"/>
      <c r="M79" s="667"/>
      <c r="N79" s="666">
        <f>ROUND(L79*K79,2)</f>
        <v>0</v>
      </c>
      <c r="O79" s="667"/>
      <c r="P79" s="667"/>
      <c r="Q79" s="667"/>
      <c r="R79" s="75"/>
      <c r="T79" s="76" t="s">
        <v>125</v>
      </c>
      <c r="U79" s="77" t="s">
        <v>126</v>
      </c>
      <c r="V79" s="78">
        <v>5.1999999999999998E-2</v>
      </c>
      <c r="W79" s="78">
        <f>V79*K79</f>
        <v>5.1999999999999998E-2</v>
      </c>
      <c r="X79" s="78">
        <v>0</v>
      </c>
      <c r="Y79" s="78">
        <f>X79*K79</f>
        <v>0</v>
      </c>
      <c r="Z79" s="78">
        <v>4.0000000000000002E-4</v>
      </c>
      <c r="AA79" s="79">
        <f>Z79*K79</f>
        <v>4.0000000000000002E-4</v>
      </c>
      <c r="AR79" s="30" t="s">
        <v>194</v>
      </c>
      <c r="AT79" s="30" t="s">
        <v>121</v>
      </c>
      <c r="AU79" s="30" t="s">
        <v>128</v>
      </c>
      <c r="AY79" s="30" t="s">
        <v>120</v>
      </c>
      <c r="BE79" s="80">
        <f>IF(U79="základní",N79,0)</f>
        <v>0</v>
      </c>
      <c r="BF79" s="80">
        <f>IF(U79="snížená",N79,0)</f>
        <v>0</v>
      </c>
      <c r="BG79" s="80">
        <f>IF(U79="zákl. přenesená",N79,0)</f>
        <v>0</v>
      </c>
      <c r="BH79" s="80">
        <f>IF(U79="sníž. přenesená",N79,0)</f>
        <v>0</v>
      </c>
      <c r="BI79" s="80">
        <f>IF(U79="nulová",N79,0)</f>
        <v>0</v>
      </c>
      <c r="BJ79" s="30" t="s">
        <v>118</v>
      </c>
      <c r="BK79" s="80">
        <f>ROUND(L79*K79,2)</f>
        <v>0</v>
      </c>
      <c r="BL79" s="30" t="s">
        <v>194</v>
      </c>
    </row>
    <row r="80" spans="2:64" s="17" customFormat="1" ht="78" customHeight="1" x14ac:dyDescent="0.25">
      <c r="B80" s="18"/>
      <c r="C80" s="20"/>
      <c r="D80" s="20"/>
      <c r="E80" s="20"/>
      <c r="F80" s="679" t="s">
        <v>2743</v>
      </c>
      <c r="G80" s="680"/>
      <c r="H80" s="680"/>
      <c r="I80" s="680"/>
      <c r="J80" s="20"/>
      <c r="K80" s="20"/>
      <c r="L80" s="20"/>
      <c r="M80" s="20"/>
      <c r="N80" s="20"/>
      <c r="O80" s="20"/>
      <c r="P80" s="20"/>
      <c r="Q80" s="20"/>
      <c r="R80" s="19"/>
      <c r="T80" s="99"/>
      <c r="U80" s="20"/>
      <c r="V80" s="20"/>
      <c r="W80" s="20"/>
      <c r="X80" s="20"/>
      <c r="Y80" s="20"/>
      <c r="Z80" s="20"/>
      <c r="AA80" s="100"/>
      <c r="AT80" s="30" t="s">
        <v>193</v>
      </c>
      <c r="AU80" s="30" t="s">
        <v>128</v>
      </c>
    </row>
    <row r="81" spans="2:64" s="86" customFormat="1" ht="22.5" customHeight="1" x14ac:dyDescent="0.25">
      <c r="B81" s="81"/>
      <c r="C81" s="82"/>
      <c r="D81" s="82"/>
      <c r="E81" s="83" t="s">
        <v>125</v>
      </c>
      <c r="F81" s="663" t="s">
        <v>2729</v>
      </c>
      <c r="G81" s="662"/>
      <c r="H81" s="662"/>
      <c r="I81" s="662"/>
      <c r="J81" s="82"/>
      <c r="K81" s="84">
        <v>1</v>
      </c>
      <c r="L81" s="82"/>
      <c r="M81" s="82"/>
      <c r="N81" s="82"/>
      <c r="O81" s="82"/>
      <c r="P81" s="82"/>
      <c r="Q81" s="82"/>
      <c r="R81" s="85"/>
      <c r="T81" s="87"/>
      <c r="U81" s="82"/>
      <c r="V81" s="82"/>
      <c r="W81" s="82"/>
      <c r="X81" s="82"/>
      <c r="Y81" s="82"/>
      <c r="Z81" s="82"/>
      <c r="AA81" s="88"/>
      <c r="AT81" s="89" t="s">
        <v>130</v>
      </c>
      <c r="AU81" s="89" t="s">
        <v>128</v>
      </c>
      <c r="AV81" s="86" t="s">
        <v>128</v>
      </c>
      <c r="AW81" s="86" t="s">
        <v>131</v>
      </c>
      <c r="AX81" s="86" t="s">
        <v>118</v>
      </c>
      <c r="AY81" s="89" t="s">
        <v>120</v>
      </c>
    </row>
    <row r="82" spans="2:64" s="62" customFormat="1" ht="29.85" customHeight="1" x14ac:dyDescent="0.3">
      <c r="B82" s="58"/>
      <c r="C82" s="59"/>
      <c r="D82" s="69" t="s">
        <v>99</v>
      </c>
      <c r="E82" s="69"/>
      <c r="F82" s="69"/>
      <c r="G82" s="69"/>
      <c r="H82" s="69"/>
      <c r="I82" s="69"/>
      <c r="J82" s="69"/>
      <c r="K82" s="69"/>
      <c r="L82" s="69"/>
      <c r="M82" s="69"/>
      <c r="N82" s="659">
        <f>BK82</f>
        <v>0</v>
      </c>
      <c r="O82" s="660"/>
      <c r="P82" s="660"/>
      <c r="Q82" s="660"/>
      <c r="R82" s="61"/>
      <c r="T82" s="63"/>
      <c r="U82" s="59"/>
      <c r="V82" s="59"/>
      <c r="W82" s="64">
        <f>SUM(W83:W88)</f>
        <v>0.26800000000000002</v>
      </c>
      <c r="X82" s="59"/>
      <c r="Y82" s="64">
        <f>SUM(Y83:Y88)</f>
        <v>9.7999999999999997E-4</v>
      </c>
      <c r="Z82" s="59"/>
      <c r="AA82" s="65">
        <f>SUM(AA83:AA88)</f>
        <v>0</v>
      </c>
      <c r="AR82" s="66" t="s">
        <v>128</v>
      </c>
      <c r="AT82" s="67" t="s">
        <v>117</v>
      </c>
      <c r="AU82" s="67" t="s">
        <v>118</v>
      </c>
      <c r="AY82" s="66" t="s">
        <v>120</v>
      </c>
      <c r="BK82" s="68">
        <f>SUM(BK83:BK88)</f>
        <v>0</v>
      </c>
    </row>
    <row r="83" spans="2:64" s="17" customFormat="1" ht="31.5" customHeight="1" x14ac:dyDescent="0.25">
      <c r="B83" s="70"/>
      <c r="C83" s="71" t="s">
        <v>194</v>
      </c>
      <c r="D83" s="71" t="s">
        <v>121</v>
      </c>
      <c r="E83" s="72" t="s">
        <v>1648</v>
      </c>
      <c r="F83" s="671" t="s">
        <v>1649</v>
      </c>
      <c r="G83" s="667"/>
      <c r="H83" s="667"/>
      <c r="I83" s="667"/>
      <c r="J83" s="73" t="s">
        <v>172</v>
      </c>
      <c r="K83" s="74">
        <v>2</v>
      </c>
      <c r="L83" s="666"/>
      <c r="M83" s="667"/>
      <c r="N83" s="666">
        <f>ROUND(L83*K83,2)</f>
        <v>0</v>
      </c>
      <c r="O83" s="667"/>
      <c r="P83" s="667"/>
      <c r="Q83" s="667"/>
      <c r="R83" s="75"/>
      <c r="T83" s="76" t="s">
        <v>125</v>
      </c>
      <c r="U83" s="77" t="s">
        <v>126</v>
      </c>
      <c r="V83" s="78">
        <v>3.3000000000000002E-2</v>
      </c>
      <c r="W83" s="78">
        <f>V83*K83</f>
        <v>6.6000000000000003E-2</v>
      </c>
      <c r="X83" s="78">
        <v>2.0000000000000001E-4</v>
      </c>
      <c r="Y83" s="78">
        <f>X83*K83</f>
        <v>4.0000000000000002E-4</v>
      </c>
      <c r="Z83" s="78">
        <v>0</v>
      </c>
      <c r="AA83" s="79">
        <f>Z83*K83</f>
        <v>0</v>
      </c>
      <c r="AR83" s="30" t="s">
        <v>194</v>
      </c>
      <c r="AT83" s="30" t="s">
        <v>121</v>
      </c>
      <c r="AU83" s="30" t="s">
        <v>128</v>
      </c>
      <c r="AY83" s="30" t="s">
        <v>120</v>
      </c>
      <c r="BE83" s="80">
        <f>IF(U83="základní",N83,0)</f>
        <v>0</v>
      </c>
      <c r="BF83" s="80">
        <f>IF(U83="snížená",N83,0)</f>
        <v>0</v>
      </c>
      <c r="BG83" s="80">
        <f>IF(U83="zákl. přenesená",N83,0)</f>
        <v>0</v>
      </c>
      <c r="BH83" s="80">
        <f>IF(U83="sníž. přenesená",N83,0)</f>
        <v>0</v>
      </c>
      <c r="BI83" s="80">
        <f>IF(U83="nulová",N83,0)</f>
        <v>0</v>
      </c>
      <c r="BJ83" s="30" t="s">
        <v>118</v>
      </c>
      <c r="BK83" s="80">
        <f>ROUND(L83*K83,2)</f>
        <v>0</v>
      </c>
      <c r="BL83" s="30" t="s">
        <v>194</v>
      </c>
    </row>
    <row r="84" spans="2:64" s="86" customFormat="1" ht="22.5" customHeight="1" x14ac:dyDescent="0.25">
      <c r="B84" s="81"/>
      <c r="C84" s="82"/>
      <c r="D84" s="82"/>
      <c r="E84" s="83" t="s">
        <v>125</v>
      </c>
      <c r="F84" s="661" t="s">
        <v>2772</v>
      </c>
      <c r="G84" s="662"/>
      <c r="H84" s="662"/>
      <c r="I84" s="662"/>
      <c r="J84" s="82"/>
      <c r="K84" s="84">
        <v>2</v>
      </c>
      <c r="L84" s="82"/>
      <c r="M84" s="82"/>
      <c r="N84" s="82"/>
      <c r="O84" s="82"/>
      <c r="P84" s="82"/>
      <c r="Q84" s="82"/>
      <c r="R84" s="85"/>
      <c r="T84" s="87"/>
      <c r="U84" s="82"/>
      <c r="V84" s="82"/>
      <c r="W84" s="82"/>
      <c r="X84" s="82"/>
      <c r="Y84" s="82"/>
      <c r="Z84" s="82"/>
      <c r="AA84" s="88"/>
      <c r="AT84" s="89" t="s">
        <v>130</v>
      </c>
      <c r="AU84" s="89" t="s">
        <v>128</v>
      </c>
      <c r="AV84" s="86" t="s">
        <v>128</v>
      </c>
      <c r="AW84" s="86" t="s">
        <v>131</v>
      </c>
      <c r="AX84" s="86" t="s">
        <v>118</v>
      </c>
      <c r="AY84" s="89" t="s">
        <v>120</v>
      </c>
    </row>
    <row r="85" spans="2:64" s="17" customFormat="1" ht="44.25" customHeight="1" x14ac:dyDescent="0.25">
      <c r="B85" s="70"/>
      <c r="C85" s="71" t="s">
        <v>199</v>
      </c>
      <c r="D85" s="71" t="s">
        <v>121</v>
      </c>
      <c r="E85" s="72" t="s">
        <v>1656</v>
      </c>
      <c r="F85" s="671" t="s">
        <v>1657</v>
      </c>
      <c r="G85" s="667"/>
      <c r="H85" s="667"/>
      <c r="I85" s="667"/>
      <c r="J85" s="73" t="s">
        <v>172</v>
      </c>
      <c r="K85" s="74">
        <v>2</v>
      </c>
      <c r="L85" s="666"/>
      <c r="M85" s="667"/>
      <c r="N85" s="666">
        <f>ROUND(L85*K85,2)</f>
        <v>0</v>
      </c>
      <c r="O85" s="667"/>
      <c r="P85" s="667"/>
      <c r="Q85" s="667"/>
      <c r="R85" s="75"/>
      <c r="T85" s="76" t="s">
        <v>125</v>
      </c>
      <c r="U85" s="77" t="s">
        <v>126</v>
      </c>
      <c r="V85" s="78">
        <v>0.10100000000000001</v>
      </c>
      <c r="W85" s="78">
        <f>V85*K85</f>
        <v>0.20200000000000001</v>
      </c>
      <c r="X85" s="78">
        <v>2.9E-4</v>
      </c>
      <c r="Y85" s="78">
        <f>X85*K85</f>
        <v>5.8E-4</v>
      </c>
      <c r="Z85" s="78">
        <v>0</v>
      </c>
      <c r="AA85" s="79">
        <f>Z85*K85</f>
        <v>0</v>
      </c>
      <c r="AR85" s="30" t="s">
        <v>194</v>
      </c>
      <c r="AT85" s="30" t="s">
        <v>121</v>
      </c>
      <c r="AU85" s="30" t="s">
        <v>128</v>
      </c>
      <c r="AY85" s="30" t="s">
        <v>120</v>
      </c>
      <c r="BE85" s="80">
        <f>IF(U85="základní",N85,0)</f>
        <v>0</v>
      </c>
      <c r="BF85" s="80">
        <f>IF(U85="snížená",N85,0)</f>
        <v>0</v>
      </c>
      <c r="BG85" s="80">
        <f>IF(U85="zákl. přenesená",N85,0)</f>
        <v>0</v>
      </c>
      <c r="BH85" s="80">
        <f>IF(U85="sníž. přenesená",N85,0)</f>
        <v>0</v>
      </c>
      <c r="BI85" s="80">
        <f>IF(U85="nulová",N85,0)</f>
        <v>0</v>
      </c>
      <c r="BJ85" s="30" t="s">
        <v>118</v>
      </c>
      <c r="BK85" s="80">
        <f>ROUND(L85*K85,2)</f>
        <v>0</v>
      </c>
      <c r="BL85" s="30" t="s">
        <v>194</v>
      </c>
    </row>
    <row r="86" spans="2:64" s="86" customFormat="1" ht="22.5" customHeight="1" x14ac:dyDescent="0.25">
      <c r="B86" s="81"/>
      <c r="C86" s="82"/>
      <c r="D86" s="82"/>
      <c r="E86" s="83" t="s">
        <v>125</v>
      </c>
      <c r="F86" s="661" t="s">
        <v>2773</v>
      </c>
      <c r="G86" s="662"/>
      <c r="H86" s="662"/>
      <c r="I86" s="662"/>
      <c r="J86" s="82"/>
      <c r="K86" s="84">
        <v>1</v>
      </c>
      <c r="L86" s="82"/>
      <c r="M86" s="82"/>
      <c r="N86" s="82"/>
      <c r="O86" s="82"/>
      <c r="P86" s="82"/>
      <c r="Q86" s="82"/>
      <c r="R86" s="85"/>
      <c r="T86" s="87"/>
      <c r="U86" s="82"/>
      <c r="V86" s="82"/>
      <c r="W86" s="82"/>
      <c r="X86" s="82"/>
      <c r="Y86" s="82"/>
      <c r="Z86" s="82"/>
      <c r="AA86" s="88"/>
      <c r="AT86" s="89" t="s">
        <v>130</v>
      </c>
      <c r="AU86" s="89" t="s">
        <v>128</v>
      </c>
      <c r="AV86" s="86" t="s">
        <v>128</v>
      </c>
      <c r="AW86" s="86" t="s">
        <v>131</v>
      </c>
      <c r="AX86" s="86" t="s">
        <v>119</v>
      </c>
      <c r="AY86" s="89" t="s">
        <v>120</v>
      </c>
    </row>
    <row r="87" spans="2:64" s="86" customFormat="1" ht="22.5" customHeight="1" x14ac:dyDescent="0.25">
      <c r="B87" s="81"/>
      <c r="C87" s="82"/>
      <c r="D87" s="82"/>
      <c r="E87" s="83" t="s">
        <v>125</v>
      </c>
      <c r="F87" s="663" t="s">
        <v>2774</v>
      </c>
      <c r="G87" s="662"/>
      <c r="H87" s="662"/>
      <c r="I87" s="662"/>
      <c r="J87" s="82"/>
      <c r="K87" s="84">
        <v>1</v>
      </c>
      <c r="L87" s="82"/>
      <c r="M87" s="82"/>
      <c r="N87" s="82"/>
      <c r="O87" s="82"/>
      <c r="P87" s="82"/>
      <c r="Q87" s="82"/>
      <c r="R87" s="85"/>
      <c r="T87" s="87"/>
      <c r="U87" s="82"/>
      <c r="V87" s="82"/>
      <c r="W87" s="82"/>
      <c r="X87" s="82"/>
      <c r="Y87" s="82"/>
      <c r="Z87" s="82"/>
      <c r="AA87" s="88"/>
      <c r="AT87" s="89" t="s">
        <v>130</v>
      </c>
      <c r="AU87" s="89" t="s">
        <v>128</v>
      </c>
      <c r="AV87" s="86" t="s">
        <v>128</v>
      </c>
      <c r="AW87" s="86" t="s">
        <v>131</v>
      </c>
      <c r="AX87" s="86" t="s">
        <v>119</v>
      </c>
      <c r="AY87" s="89" t="s">
        <v>120</v>
      </c>
    </row>
    <row r="88" spans="2:64" s="95" customFormat="1" ht="22.5" customHeight="1" x14ac:dyDescent="0.25">
      <c r="B88" s="90"/>
      <c r="C88" s="91"/>
      <c r="D88" s="91"/>
      <c r="E88" s="92" t="s">
        <v>125</v>
      </c>
      <c r="F88" s="664" t="s">
        <v>146</v>
      </c>
      <c r="G88" s="665"/>
      <c r="H88" s="665"/>
      <c r="I88" s="665"/>
      <c r="J88" s="91"/>
      <c r="K88" s="93">
        <v>2</v>
      </c>
      <c r="L88" s="91"/>
      <c r="M88" s="91"/>
      <c r="N88" s="91"/>
      <c r="O88" s="91"/>
      <c r="P88" s="91"/>
      <c r="Q88" s="91"/>
      <c r="R88" s="94"/>
      <c r="T88" s="122"/>
      <c r="U88" s="123"/>
      <c r="V88" s="123"/>
      <c r="W88" s="123"/>
      <c r="X88" s="123"/>
      <c r="Y88" s="123"/>
      <c r="Z88" s="123"/>
      <c r="AA88" s="124"/>
      <c r="AT88" s="98" t="s">
        <v>130</v>
      </c>
      <c r="AU88" s="98" t="s">
        <v>128</v>
      </c>
      <c r="AV88" s="95" t="s">
        <v>127</v>
      </c>
      <c r="AW88" s="95" t="s">
        <v>131</v>
      </c>
      <c r="AX88" s="95" t="s">
        <v>118</v>
      </c>
      <c r="AY88" s="98" t="s">
        <v>120</v>
      </c>
    </row>
    <row r="89" spans="2:64" s="17" customFormat="1" ht="6.95" customHeight="1" x14ac:dyDescent="0.25">
      <c r="B89" s="41"/>
      <c r="C89" s="42"/>
      <c r="D89" s="42"/>
      <c r="E89" s="42"/>
      <c r="F89" s="42"/>
      <c r="G89" s="42"/>
      <c r="H89" s="42"/>
      <c r="I89" s="42"/>
      <c r="J89" s="42"/>
      <c r="K89" s="42"/>
      <c r="L89" s="42"/>
      <c r="M89" s="42"/>
      <c r="N89" s="42"/>
      <c r="O89" s="42"/>
      <c r="P89" s="42"/>
      <c r="Q89" s="42"/>
      <c r="R89" s="43"/>
    </row>
  </sheetData>
  <mergeCells count="110">
    <mergeCell ref="C2:Q2"/>
    <mergeCell ref="F4:P4"/>
    <mergeCell ref="F5:P5"/>
    <mergeCell ref="F6:P6"/>
    <mergeCell ref="M8:P8"/>
    <mergeCell ref="M10:Q10"/>
    <mergeCell ref="N18:Q18"/>
    <mergeCell ref="N19:Q19"/>
    <mergeCell ref="N20:Q20"/>
    <mergeCell ref="N21:Q21"/>
    <mergeCell ref="N22:Q22"/>
    <mergeCell ref="N23:Q23"/>
    <mergeCell ref="M11:Q11"/>
    <mergeCell ref="C13:G13"/>
    <mergeCell ref="N13:Q13"/>
    <mergeCell ref="N15:Q15"/>
    <mergeCell ref="N16:Q16"/>
    <mergeCell ref="N17:Q17"/>
    <mergeCell ref="M37:P37"/>
    <mergeCell ref="M39:Q39"/>
    <mergeCell ref="M40:Q40"/>
    <mergeCell ref="F42:I42"/>
    <mergeCell ref="L42:M42"/>
    <mergeCell ref="N42:Q42"/>
    <mergeCell ref="N24:Q24"/>
    <mergeCell ref="N25:Q25"/>
    <mergeCell ref="C31:Q31"/>
    <mergeCell ref="F33:P33"/>
    <mergeCell ref="F34:P34"/>
    <mergeCell ref="F35:P35"/>
    <mergeCell ref="F47:I47"/>
    <mergeCell ref="F48:I48"/>
    <mergeCell ref="L48:M48"/>
    <mergeCell ref="N48:Q48"/>
    <mergeCell ref="F49:I49"/>
    <mergeCell ref="F50:I50"/>
    <mergeCell ref="N43:Q43"/>
    <mergeCell ref="N44:Q44"/>
    <mergeCell ref="N45:Q45"/>
    <mergeCell ref="F46:I46"/>
    <mergeCell ref="L46:M46"/>
    <mergeCell ref="N46:Q46"/>
    <mergeCell ref="F55:I55"/>
    <mergeCell ref="F56:I56"/>
    <mergeCell ref="L56:M56"/>
    <mergeCell ref="N56:Q56"/>
    <mergeCell ref="F57:I57"/>
    <mergeCell ref="F58:I58"/>
    <mergeCell ref="L58:M58"/>
    <mergeCell ref="N58:Q58"/>
    <mergeCell ref="N51:Q51"/>
    <mergeCell ref="F52:I52"/>
    <mergeCell ref="L52:M52"/>
    <mergeCell ref="N52:Q52"/>
    <mergeCell ref="F53:I53"/>
    <mergeCell ref="F54:I54"/>
    <mergeCell ref="L54:M54"/>
    <mergeCell ref="N54:Q54"/>
    <mergeCell ref="N63:Q63"/>
    <mergeCell ref="F64:I64"/>
    <mergeCell ref="L64:M64"/>
    <mergeCell ref="N64:Q64"/>
    <mergeCell ref="F65:I65"/>
    <mergeCell ref="N66:Q66"/>
    <mergeCell ref="F59:I59"/>
    <mergeCell ref="N60:Q60"/>
    <mergeCell ref="F61:I61"/>
    <mergeCell ref="L61:M61"/>
    <mergeCell ref="N61:Q61"/>
    <mergeCell ref="F62:I62"/>
    <mergeCell ref="F70:I70"/>
    <mergeCell ref="L70:M70"/>
    <mergeCell ref="N70:Q70"/>
    <mergeCell ref="F71:I71"/>
    <mergeCell ref="L71:M71"/>
    <mergeCell ref="N71:Q71"/>
    <mergeCell ref="F67:I67"/>
    <mergeCell ref="L67:M67"/>
    <mergeCell ref="N67:Q67"/>
    <mergeCell ref="F68:I68"/>
    <mergeCell ref="F69:I69"/>
    <mergeCell ref="L69:M69"/>
    <mergeCell ref="N69:Q69"/>
    <mergeCell ref="F76:I76"/>
    <mergeCell ref="L76:M76"/>
    <mergeCell ref="N76:Q76"/>
    <mergeCell ref="N77:Q77"/>
    <mergeCell ref="N78:Q78"/>
    <mergeCell ref="F79:I79"/>
    <mergeCell ref="L79:M79"/>
    <mergeCell ref="N79:Q79"/>
    <mergeCell ref="F72:I72"/>
    <mergeCell ref="F73:I73"/>
    <mergeCell ref="L73:M73"/>
    <mergeCell ref="N73:Q73"/>
    <mergeCell ref="F74:I74"/>
    <mergeCell ref="N75:Q75"/>
    <mergeCell ref="F88:I88"/>
    <mergeCell ref="F84:I84"/>
    <mergeCell ref="F85:I85"/>
    <mergeCell ref="L85:M85"/>
    <mergeCell ref="N85:Q85"/>
    <mergeCell ref="F86:I86"/>
    <mergeCell ref="F87:I87"/>
    <mergeCell ref="F80:I80"/>
    <mergeCell ref="F81:I81"/>
    <mergeCell ref="N82:Q82"/>
    <mergeCell ref="F83:I83"/>
    <mergeCell ref="L83:M83"/>
    <mergeCell ref="N83:Q83"/>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BL148"/>
  <sheetViews>
    <sheetView showGridLines="0" zoomScale="85" zoomScaleNormal="85" workbookViewId="0">
      <pane ySplit="1" topLeftCell="A2" activePane="bottomLeft" state="frozen"/>
      <selection activeCell="K10" sqref="K10"/>
      <selection pane="bottomLeft" activeCell="S13" sqref="S13"/>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4" width="8" style="25" hidden="1"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1" spans="2:47" s="17" customFormat="1" ht="6.95" customHeight="1" x14ac:dyDescent="0.25">
      <c r="B1" s="14"/>
      <c r="C1" s="15"/>
      <c r="D1" s="15"/>
      <c r="E1" s="15"/>
      <c r="F1" s="15"/>
      <c r="G1" s="15"/>
      <c r="H1" s="15"/>
      <c r="I1" s="15"/>
      <c r="J1" s="15"/>
      <c r="K1" s="15"/>
      <c r="L1" s="15"/>
      <c r="M1" s="15"/>
      <c r="N1" s="15"/>
      <c r="O1" s="15"/>
      <c r="P1" s="15"/>
      <c r="Q1" s="15"/>
      <c r="R1" s="16"/>
    </row>
    <row r="2" spans="2:47" s="17" customFormat="1" ht="36.950000000000003" customHeight="1" x14ac:dyDescent="0.25">
      <c r="B2" s="18"/>
      <c r="C2" s="686" t="s">
        <v>54</v>
      </c>
      <c r="D2" s="680"/>
      <c r="E2" s="680"/>
      <c r="F2" s="680"/>
      <c r="G2" s="680"/>
      <c r="H2" s="680"/>
      <c r="I2" s="680"/>
      <c r="J2" s="680"/>
      <c r="K2" s="680"/>
      <c r="L2" s="680"/>
      <c r="M2" s="680"/>
      <c r="N2" s="680"/>
      <c r="O2" s="680"/>
      <c r="P2" s="680"/>
      <c r="Q2" s="680"/>
      <c r="R2" s="19"/>
    </row>
    <row r="3" spans="2:47" s="17" customFormat="1" ht="6.95" customHeight="1" x14ac:dyDescent="0.25">
      <c r="B3" s="18"/>
      <c r="C3" s="20"/>
      <c r="D3" s="20"/>
      <c r="E3" s="20"/>
      <c r="F3" s="20"/>
      <c r="G3" s="20"/>
      <c r="H3" s="20"/>
      <c r="I3" s="20"/>
      <c r="J3" s="20"/>
      <c r="K3" s="20"/>
      <c r="L3" s="20"/>
      <c r="M3" s="20"/>
      <c r="N3" s="20"/>
      <c r="O3" s="20"/>
      <c r="P3" s="20"/>
      <c r="Q3" s="20"/>
      <c r="R3" s="19"/>
    </row>
    <row r="4" spans="2:47" s="17" customFormat="1" ht="30" customHeight="1" x14ac:dyDescent="0.25">
      <c r="B4" s="18"/>
      <c r="C4" s="21" t="s">
        <v>55</v>
      </c>
      <c r="D4" s="20"/>
      <c r="E4" s="20"/>
      <c r="F4" s="687" t="s">
        <v>56</v>
      </c>
      <c r="G4" s="680"/>
      <c r="H4" s="680"/>
      <c r="I4" s="680"/>
      <c r="J4" s="680"/>
      <c r="K4" s="680"/>
      <c r="L4" s="680"/>
      <c r="M4" s="680"/>
      <c r="N4" s="680"/>
      <c r="O4" s="680"/>
      <c r="P4" s="680"/>
      <c r="Q4" s="20"/>
      <c r="R4" s="19"/>
    </row>
    <row r="5" spans="2:47" ht="30" customHeight="1" x14ac:dyDescent="0.3">
      <c r="B5" s="22"/>
      <c r="C5" s="21" t="s">
        <v>57</v>
      </c>
      <c r="D5" s="23"/>
      <c r="E5" s="23"/>
      <c r="F5" s="687" t="s">
        <v>2806</v>
      </c>
      <c r="G5" s="688"/>
      <c r="H5" s="688"/>
      <c r="I5" s="688"/>
      <c r="J5" s="688"/>
      <c r="K5" s="688"/>
      <c r="L5" s="688"/>
      <c r="M5" s="688"/>
      <c r="N5" s="688"/>
      <c r="O5" s="688"/>
      <c r="P5" s="688"/>
      <c r="Q5" s="23"/>
      <c r="R5" s="24"/>
    </row>
    <row r="6" spans="2:47" s="17" customFormat="1" ht="36.950000000000003" customHeight="1" x14ac:dyDescent="0.25">
      <c r="B6" s="18"/>
      <c r="C6" s="26" t="s">
        <v>59</v>
      </c>
      <c r="D6" s="20"/>
      <c r="E6" s="20"/>
      <c r="F6" s="703" t="s">
        <v>2820</v>
      </c>
      <c r="G6" s="680"/>
      <c r="H6" s="680"/>
      <c r="I6" s="680"/>
      <c r="J6" s="680"/>
      <c r="K6" s="680"/>
      <c r="L6" s="680"/>
      <c r="M6" s="680"/>
      <c r="N6" s="680"/>
      <c r="O6" s="680"/>
      <c r="P6" s="680"/>
      <c r="Q6" s="20"/>
      <c r="R6" s="19"/>
    </row>
    <row r="7" spans="2:47" s="17" customFormat="1" ht="6.95" customHeight="1" x14ac:dyDescent="0.25">
      <c r="B7" s="18"/>
      <c r="C7" s="20"/>
      <c r="D7" s="20"/>
      <c r="E7" s="20"/>
      <c r="F7" s="20"/>
      <c r="G7" s="20"/>
      <c r="H7" s="20"/>
      <c r="I7" s="20"/>
      <c r="J7" s="20"/>
      <c r="K7" s="20"/>
      <c r="L7" s="20"/>
      <c r="M7" s="20"/>
      <c r="N7" s="20"/>
      <c r="O7" s="20"/>
      <c r="P7" s="20"/>
      <c r="Q7" s="20"/>
      <c r="R7" s="19"/>
    </row>
    <row r="8" spans="2:47" s="17" customFormat="1" ht="18" customHeight="1" x14ac:dyDescent="0.25">
      <c r="B8" s="18"/>
      <c r="C8" s="21" t="s">
        <v>61</v>
      </c>
      <c r="D8" s="20"/>
      <c r="E8" s="20"/>
      <c r="F8" s="27" t="s">
        <v>62</v>
      </c>
      <c r="G8" s="20"/>
      <c r="H8" s="20"/>
      <c r="I8" s="20"/>
      <c r="J8" s="20"/>
      <c r="K8" s="21" t="s">
        <v>63</v>
      </c>
      <c r="L8" s="20"/>
      <c r="M8" s="697">
        <v>42535</v>
      </c>
      <c r="N8" s="680"/>
      <c r="O8" s="680"/>
      <c r="P8" s="680"/>
      <c r="Q8" s="20"/>
      <c r="R8" s="19"/>
    </row>
    <row r="9" spans="2:47" s="17" customFormat="1" ht="6.95" customHeight="1" x14ac:dyDescent="0.25">
      <c r="B9" s="18"/>
      <c r="C9" s="20"/>
      <c r="D9" s="20"/>
      <c r="E9" s="20"/>
      <c r="F9" s="20"/>
      <c r="G9" s="20"/>
      <c r="H9" s="20"/>
      <c r="I9" s="20"/>
      <c r="J9" s="20"/>
      <c r="K9" s="20"/>
      <c r="L9" s="20"/>
      <c r="M9" s="20"/>
      <c r="N9" s="20"/>
      <c r="O9" s="20"/>
      <c r="P9" s="20"/>
      <c r="Q9" s="20"/>
      <c r="R9" s="19"/>
    </row>
    <row r="10" spans="2:47" s="17" customFormat="1" ht="15" x14ac:dyDescent="0.25">
      <c r="B10" s="18"/>
      <c r="C10" s="21" t="s">
        <v>64</v>
      </c>
      <c r="D10" s="20"/>
      <c r="E10" s="20"/>
      <c r="F10" s="27" t="s">
        <v>65</v>
      </c>
      <c r="G10" s="20"/>
      <c r="H10" s="20"/>
      <c r="I10" s="20"/>
      <c r="J10" s="20"/>
      <c r="K10" s="21" t="s">
        <v>66</v>
      </c>
      <c r="L10" s="20"/>
      <c r="M10" s="698" t="s">
        <v>67</v>
      </c>
      <c r="N10" s="680"/>
      <c r="O10" s="680"/>
      <c r="P10" s="680"/>
      <c r="Q10" s="680"/>
      <c r="R10" s="19"/>
    </row>
    <row r="11" spans="2:47" s="17" customFormat="1" ht="14.45" customHeight="1" x14ac:dyDescent="0.25">
      <c r="B11" s="18"/>
      <c r="C11" s="21" t="s">
        <v>68</v>
      </c>
      <c r="D11" s="20"/>
      <c r="E11" s="20"/>
      <c r="F11" s="27"/>
      <c r="G11" s="20"/>
      <c r="H11" s="20"/>
      <c r="I11" s="20"/>
      <c r="J11" s="20"/>
      <c r="K11" s="21" t="s">
        <v>69</v>
      </c>
      <c r="L11" s="20"/>
      <c r="M11" s="698" t="s">
        <v>70</v>
      </c>
      <c r="N11" s="680"/>
      <c r="O11" s="680"/>
      <c r="P11" s="680"/>
      <c r="Q11" s="680"/>
      <c r="R11" s="19"/>
    </row>
    <row r="12" spans="2:47" s="17" customFormat="1" ht="10.35" customHeight="1" x14ac:dyDescent="0.25">
      <c r="B12" s="18"/>
      <c r="C12" s="20"/>
      <c r="D12" s="20"/>
      <c r="E12" s="20"/>
      <c r="F12" s="20"/>
      <c r="G12" s="20"/>
      <c r="H12" s="20"/>
      <c r="I12" s="20"/>
      <c r="J12" s="20"/>
      <c r="K12" s="20"/>
      <c r="L12" s="20"/>
      <c r="M12" s="20"/>
      <c r="N12" s="20"/>
      <c r="O12" s="20"/>
      <c r="P12" s="20"/>
      <c r="Q12" s="20"/>
      <c r="R12" s="19"/>
    </row>
    <row r="13" spans="2:47" s="17" customFormat="1" ht="29.25" customHeight="1" x14ac:dyDescent="0.25">
      <c r="B13" s="18"/>
      <c r="C13" s="694" t="s">
        <v>71</v>
      </c>
      <c r="D13" s="695"/>
      <c r="E13" s="695"/>
      <c r="F13" s="695"/>
      <c r="G13" s="695"/>
      <c r="H13" s="28"/>
      <c r="I13" s="28"/>
      <c r="J13" s="28"/>
      <c r="K13" s="28"/>
      <c r="L13" s="28"/>
      <c r="M13" s="28"/>
      <c r="N13" s="694" t="s">
        <v>72</v>
      </c>
      <c r="O13" s="680"/>
      <c r="P13" s="680"/>
      <c r="Q13" s="680"/>
      <c r="R13" s="19"/>
    </row>
    <row r="14" spans="2:47" s="17" customFormat="1" ht="10.35" customHeight="1" x14ac:dyDescent="0.25">
      <c r="B14" s="18"/>
      <c r="C14" s="20"/>
      <c r="D14" s="20"/>
      <c r="E14" s="20"/>
      <c r="F14" s="20"/>
      <c r="G14" s="20"/>
      <c r="H14" s="20"/>
      <c r="I14" s="20"/>
      <c r="J14" s="20"/>
      <c r="K14" s="20"/>
      <c r="L14" s="20"/>
      <c r="M14" s="20"/>
      <c r="N14" s="20"/>
      <c r="O14" s="20"/>
      <c r="P14" s="20"/>
      <c r="Q14" s="20"/>
      <c r="R14" s="19"/>
    </row>
    <row r="15" spans="2:47" s="17" customFormat="1" ht="29.25" customHeight="1" x14ac:dyDescent="0.25">
      <c r="B15" s="18"/>
      <c r="C15" s="29" t="s">
        <v>73</v>
      </c>
      <c r="D15" s="20"/>
      <c r="E15" s="20"/>
      <c r="F15" s="20"/>
      <c r="G15" s="20"/>
      <c r="H15" s="20"/>
      <c r="I15" s="20"/>
      <c r="J15" s="20"/>
      <c r="K15" s="20"/>
      <c r="L15" s="20"/>
      <c r="M15" s="20"/>
      <c r="N15" s="696">
        <f>N40</f>
        <v>0</v>
      </c>
      <c r="O15" s="680"/>
      <c r="P15" s="680"/>
      <c r="Q15" s="680"/>
      <c r="R15" s="19"/>
      <c r="AC15" s="80">
        <f>N15</f>
        <v>0</v>
      </c>
      <c r="AU15" s="30" t="s">
        <v>74</v>
      </c>
    </row>
    <row r="16" spans="2:47" s="35" customFormat="1" ht="24.95" customHeight="1" x14ac:dyDescent="0.25">
      <c r="B16" s="31"/>
      <c r="C16" s="32"/>
      <c r="D16" s="33" t="s">
        <v>75</v>
      </c>
      <c r="E16" s="32"/>
      <c r="F16" s="32"/>
      <c r="G16" s="32"/>
      <c r="H16" s="32"/>
      <c r="I16" s="32"/>
      <c r="J16" s="32"/>
      <c r="K16" s="32"/>
      <c r="L16" s="32"/>
      <c r="M16" s="32"/>
      <c r="N16" s="669">
        <f>N41</f>
        <v>0</v>
      </c>
      <c r="O16" s="685"/>
      <c r="P16" s="685"/>
      <c r="Q16" s="685"/>
      <c r="R16" s="34"/>
    </row>
    <row r="17" spans="2:18" s="40" customFormat="1" ht="19.899999999999999" customHeight="1" x14ac:dyDescent="0.25">
      <c r="B17" s="36"/>
      <c r="C17" s="37"/>
      <c r="D17" s="38" t="s">
        <v>76</v>
      </c>
      <c r="E17" s="37"/>
      <c r="F17" s="37"/>
      <c r="G17" s="37"/>
      <c r="H17" s="37"/>
      <c r="I17" s="37"/>
      <c r="J17" s="37"/>
      <c r="K17" s="37"/>
      <c r="L17" s="37"/>
      <c r="M17" s="37"/>
      <c r="N17" s="683">
        <f>N42</f>
        <v>0</v>
      </c>
      <c r="O17" s="684"/>
      <c r="P17" s="684"/>
      <c r="Q17" s="684"/>
      <c r="R17" s="39"/>
    </row>
    <row r="18" spans="2:18" s="40" customFormat="1" ht="19.899999999999999" customHeight="1" x14ac:dyDescent="0.25">
      <c r="B18" s="36"/>
      <c r="C18" s="37"/>
      <c r="D18" s="38" t="s">
        <v>79</v>
      </c>
      <c r="E18" s="37"/>
      <c r="F18" s="37"/>
      <c r="G18" s="37"/>
      <c r="H18" s="37"/>
      <c r="I18" s="37"/>
      <c r="J18" s="37"/>
      <c r="K18" s="37"/>
      <c r="L18" s="37"/>
      <c r="M18" s="37"/>
      <c r="N18" s="683">
        <f>N71</f>
        <v>0</v>
      </c>
      <c r="O18" s="684"/>
      <c r="P18" s="684"/>
      <c r="Q18" s="684"/>
      <c r="R18" s="39"/>
    </row>
    <row r="19" spans="2:18" s="40" customFormat="1" ht="19.899999999999999" customHeight="1" x14ac:dyDescent="0.25">
      <c r="B19" s="36"/>
      <c r="C19" s="37"/>
      <c r="D19" s="38" t="s">
        <v>80</v>
      </c>
      <c r="E19" s="37"/>
      <c r="F19" s="37"/>
      <c r="G19" s="37"/>
      <c r="H19" s="37"/>
      <c r="I19" s="37"/>
      <c r="J19" s="37"/>
      <c r="K19" s="37"/>
      <c r="L19" s="37"/>
      <c r="M19" s="37"/>
      <c r="N19" s="683">
        <f>N74</f>
        <v>0</v>
      </c>
      <c r="O19" s="684"/>
      <c r="P19" s="684"/>
      <c r="Q19" s="684"/>
      <c r="R19" s="39"/>
    </row>
    <row r="20" spans="2:18" s="40" customFormat="1" ht="19.899999999999999" customHeight="1" x14ac:dyDescent="0.25">
      <c r="B20" s="36"/>
      <c r="C20" s="37"/>
      <c r="D20" s="38" t="s">
        <v>81</v>
      </c>
      <c r="E20" s="37"/>
      <c r="F20" s="37"/>
      <c r="G20" s="37"/>
      <c r="H20" s="37"/>
      <c r="I20" s="37"/>
      <c r="J20" s="37"/>
      <c r="K20" s="37"/>
      <c r="L20" s="37"/>
      <c r="M20" s="37"/>
      <c r="N20" s="683">
        <f>N102</f>
        <v>0</v>
      </c>
      <c r="O20" s="684"/>
      <c r="P20" s="684"/>
      <c r="Q20" s="684"/>
      <c r="R20" s="39"/>
    </row>
    <row r="21" spans="2:18" s="40" customFormat="1" ht="19.899999999999999" customHeight="1" x14ac:dyDescent="0.25">
      <c r="B21" s="36"/>
      <c r="C21" s="37"/>
      <c r="D21" s="38" t="s">
        <v>84</v>
      </c>
      <c r="E21" s="37"/>
      <c r="F21" s="37"/>
      <c r="G21" s="37"/>
      <c r="H21" s="37"/>
      <c r="I21" s="37"/>
      <c r="J21" s="37"/>
      <c r="K21" s="37"/>
      <c r="L21" s="37"/>
      <c r="M21" s="37"/>
      <c r="N21" s="683">
        <f>N137</f>
        <v>0</v>
      </c>
      <c r="O21" s="684"/>
      <c r="P21" s="684"/>
      <c r="Q21" s="684"/>
      <c r="R21" s="39"/>
    </row>
    <row r="22" spans="2:18" s="40" customFormat="1" ht="19.899999999999999" customHeight="1" x14ac:dyDescent="0.25">
      <c r="B22" s="36"/>
      <c r="C22" s="37"/>
      <c r="D22" s="38" t="s">
        <v>85</v>
      </c>
      <c r="E22" s="37"/>
      <c r="F22" s="37"/>
      <c r="G22" s="37"/>
      <c r="H22" s="37"/>
      <c r="I22" s="37"/>
      <c r="J22" s="37"/>
      <c r="K22" s="37"/>
      <c r="L22" s="37"/>
      <c r="M22" s="37"/>
      <c r="N22" s="683">
        <f>N146</f>
        <v>0</v>
      </c>
      <c r="O22" s="684"/>
      <c r="P22" s="684"/>
      <c r="Q22" s="684"/>
      <c r="R22" s="39"/>
    </row>
    <row r="23" spans="2:18" s="17" customFormat="1" ht="6.95" customHeight="1" x14ac:dyDescent="0.25">
      <c r="B23" s="41"/>
      <c r="C23" s="42"/>
      <c r="D23" s="42"/>
      <c r="E23" s="42"/>
      <c r="F23" s="42"/>
      <c r="G23" s="42"/>
      <c r="H23" s="42"/>
      <c r="I23" s="42"/>
      <c r="J23" s="42"/>
      <c r="K23" s="42"/>
      <c r="L23" s="42"/>
      <c r="M23" s="42"/>
      <c r="N23" s="42"/>
      <c r="O23" s="42"/>
      <c r="P23" s="42"/>
      <c r="Q23" s="42"/>
      <c r="R23" s="43"/>
    </row>
    <row r="27" spans="2:18" s="17" customFormat="1" ht="6.95" customHeight="1" x14ac:dyDescent="0.25">
      <c r="B27" s="14"/>
      <c r="C27" s="15"/>
      <c r="D27" s="15"/>
      <c r="E27" s="15"/>
      <c r="F27" s="15"/>
      <c r="G27" s="15"/>
      <c r="H27" s="15"/>
      <c r="I27" s="15"/>
      <c r="J27" s="15"/>
      <c r="K27" s="15"/>
      <c r="L27" s="15"/>
      <c r="M27" s="15"/>
      <c r="N27" s="15"/>
      <c r="O27" s="15"/>
      <c r="P27" s="15"/>
      <c r="Q27" s="15"/>
      <c r="R27" s="16"/>
    </row>
    <row r="28" spans="2:18" s="17" customFormat="1" ht="36.950000000000003" customHeight="1" x14ac:dyDescent="0.25">
      <c r="B28" s="18"/>
      <c r="C28" s="686" t="s">
        <v>100</v>
      </c>
      <c r="D28" s="680"/>
      <c r="E28" s="680"/>
      <c r="F28" s="680"/>
      <c r="G28" s="680"/>
      <c r="H28" s="680"/>
      <c r="I28" s="680"/>
      <c r="J28" s="680"/>
      <c r="K28" s="680"/>
      <c r="L28" s="680"/>
      <c r="M28" s="680"/>
      <c r="N28" s="680"/>
      <c r="O28" s="680"/>
      <c r="P28" s="680"/>
      <c r="Q28" s="680"/>
      <c r="R28" s="19"/>
    </row>
    <row r="29" spans="2:18" s="17" customFormat="1" ht="6.95" customHeight="1" x14ac:dyDescent="0.25">
      <c r="B29" s="18"/>
      <c r="C29" s="20"/>
      <c r="D29" s="20"/>
      <c r="E29" s="20"/>
      <c r="F29" s="20"/>
      <c r="G29" s="20"/>
      <c r="H29" s="20"/>
      <c r="I29" s="20"/>
      <c r="J29" s="20"/>
      <c r="K29" s="20"/>
      <c r="L29" s="20"/>
      <c r="M29" s="20"/>
      <c r="N29" s="20"/>
      <c r="O29" s="20"/>
      <c r="P29" s="20"/>
      <c r="Q29" s="20"/>
      <c r="R29" s="19"/>
    </row>
    <row r="30" spans="2:18" s="17" customFormat="1" ht="30" customHeight="1" x14ac:dyDescent="0.25">
      <c r="B30" s="18"/>
      <c r="C30" s="21" t="s">
        <v>55</v>
      </c>
      <c r="D30" s="20"/>
      <c r="E30" s="20"/>
      <c r="F30" s="687" t="s">
        <v>56</v>
      </c>
      <c r="G30" s="680"/>
      <c r="H30" s="680"/>
      <c r="I30" s="680"/>
      <c r="J30" s="680"/>
      <c r="K30" s="680"/>
      <c r="L30" s="680"/>
      <c r="M30" s="680"/>
      <c r="N30" s="680"/>
      <c r="O30" s="680"/>
      <c r="P30" s="680"/>
      <c r="Q30" s="20"/>
      <c r="R30" s="19"/>
    </row>
    <row r="31" spans="2:18" ht="30" customHeight="1" x14ac:dyDescent="0.3">
      <c r="B31" s="22"/>
      <c r="C31" s="21" t="s">
        <v>57</v>
      </c>
      <c r="D31" s="23"/>
      <c r="E31" s="23"/>
      <c r="F31" s="687" t="s">
        <v>2806</v>
      </c>
      <c r="G31" s="688"/>
      <c r="H31" s="688"/>
      <c r="I31" s="688"/>
      <c r="J31" s="688"/>
      <c r="K31" s="688"/>
      <c r="L31" s="688"/>
      <c r="M31" s="688"/>
      <c r="N31" s="688"/>
      <c r="O31" s="688"/>
      <c r="P31" s="688"/>
      <c r="Q31" s="23"/>
      <c r="R31" s="24"/>
    </row>
    <row r="32" spans="2:18" s="17" customFormat="1" ht="36.950000000000003" customHeight="1" x14ac:dyDescent="0.25">
      <c r="B32" s="18"/>
      <c r="C32" s="26" t="s">
        <v>59</v>
      </c>
      <c r="D32" s="20"/>
      <c r="E32" s="20"/>
      <c r="F32" s="703" t="s">
        <v>2820</v>
      </c>
      <c r="G32" s="680"/>
      <c r="H32" s="680"/>
      <c r="I32" s="680"/>
      <c r="J32" s="680"/>
      <c r="K32" s="680"/>
      <c r="L32" s="680"/>
      <c r="M32" s="680"/>
      <c r="N32" s="680"/>
      <c r="O32" s="680"/>
      <c r="P32" s="680"/>
      <c r="Q32" s="20"/>
      <c r="R32" s="19"/>
    </row>
    <row r="33" spans="2:64" s="17" customFormat="1" ht="6.95" customHeight="1" x14ac:dyDescent="0.25">
      <c r="B33" s="18"/>
      <c r="C33" s="20"/>
      <c r="D33" s="20"/>
      <c r="E33" s="20"/>
      <c r="F33" s="20"/>
      <c r="G33" s="20"/>
      <c r="H33" s="20"/>
      <c r="I33" s="20"/>
      <c r="J33" s="20"/>
      <c r="K33" s="20"/>
      <c r="L33" s="20"/>
      <c r="M33" s="20"/>
      <c r="N33" s="20"/>
      <c r="O33" s="20"/>
      <c r="P33" s="20"/>
      <c r="Q33" s="20"/>
      <c r="R33" s="19"/>
    </row>
    <row r="34" spans="2:64" s="17" customFormat="1" ht="18" customHeight="1" x14ac:dyDescent="0.25">
      <c r="B34" s="18"/>
      <c r="C34" s="21" t="s">
        <v>61</v>
      </c>
      <c r="D34" s="20"/>
      <c r="E34" s="20"/>
      <c r="F34" s="27" t="s">
        <v>62</v>
      </c>
      <c r="G34" s="20"/>
      <c r="H34" s="20"/>
      <c r="I34" s="20"/>
      <c r="J34" s="20"/>
      <c r="K34" s="21" t="s">
        <v>63</v>
      </c>
      <c r="L34" s="20"/>
      <c r="M34" s="697">
        <v>42535</v>
      </c>
      <c r="N34" s="680"/>
      <c r="O34" s="680"/>
      <c r="P34" s="680"/>
      <c r="Q34" s="20"/>
      <c r="R34" s="19"/>
    </row>
    <row r="35" spans="2:64" s="17" customFormat="1" ht="6.95" customHeight="1" x14ac:dyDescent="0.25">
      <c r="B35" s="18"/>
      <c r="C35" s="20"/>
      <c r="D35" s="20"/>
      <c r="E35" s="20"/>
      <c r="F35" s="20"/>
      <c r="G35" s="20"/>
      <c r="H35" s="20"/>
      <c r="I35" s="20"/>
      <c r="J35" s="20"/>
      <c r="K35" s="20"/>
      <c r="L35" s="20"/>
      <c r="M35" s="20"/>
      <c r="N35" s="20"/>
      <c r="O35" s="20"/>
      <c r="P35" s="20"/>
      <c r="Q35" s="20"/>
      <c r="R35" s="19"/>
    </row>
    <row r="36" spans="2:64" s="17" customFormat="1" ht="15" x14ac:dyDescent="0.25">
      <c r="B36" s="18"/>
      <c r="C36" s="21" t="s">
        <v>64</v>
      </c>
      <c r="D36" s="20"/>
      <c r="E36" s="20"/>
      <c r="F36" s="27" t="s">
        <v>65</v>
      </c>
      <c r="G36" s="20"/>
      <c r="H36" s="20"/>
      <c r="I36" s="20"/>
      <c r="J36" s="20"/>
      <c r="K36" s="21" t="s">
        <v>66</v>
      </c>
      <c r="L36" s="20"/>
      <c r="M36" s="698" t="s">
        <v>67</v>
      </c>
      <c r="N36" s="680"/>
      <c r="O36" s="680"/>
      <c r="P36" s="680"/>
      <c r="Q36" s="680"/>
      <c r="R36" s="19"/>
    </row>
    <row r="37" spans="2:64" s="17" customFormat="1" ht="14.45" customHeight="1" x14ac:dyDescent="0.25">
      <c r="B37" s="18"/>
      <c r="C37" s="21" t="s">
        <v>68</v>
      </c>
      <c r="D37" s="20"/>
      <c r="E37" s="20"/>
      <c r="F37" s="27"/>
      <c r="G37" s="20"/>
      <c r="H37" s="20"/>
      <c r="I37" s="20"/>
      <c r="J37" s="20"/>
      <c r="K37" s="21" t="s">
        <v>69</v>
      </c>
      <c r="L37" s="20"/>
      <c r="M37" s="698" t="s">
        <v>70</v>
      </c>
      <c r="N37" s="680"/>
      <c r="O37" s="680"/>
      <c r="P37" s="680"/>
      <c r="Q37" s="680"/>
      <c r="R37" s="19"/>
    </row>
    <row r="38" spans="2:64" s="17" customFormat="1" ht="10.35" customHeight="1" x14ac:dyDescent="0.25">
      <c r="B38" s="18"/>
      <c r="C38" s="20"/>
      <c r="D38" s="20"/>
      <c r="E38" s="20"/>
      <c r="F38" s="20"/>
      <c r="G38" s="20"/>
      <c r="H38" s="20"/>
      <c r="I38" s="20"/>
      <c r="J38" s="20"/>
      <c r="K38" s="20"/>
      <c r="L38" s="20"/>
      <c r="M38" s="20"/>
      <c r="N38" s="20"/>
      <c r="O38" s="20"/>
      <c r="P38" s="20"/>
      <c r="Q38" s="20"/>
      <c r="R38" s="19"/>
    </row>
    <row r="39" spans="2:64" s="48" customFormat="1" ht="29.25" customHeight="1" x14ac:dyDescent="0.25">
      <c r="B39" s="44"/>
      <c r="C39" s="45" t="s">
        <v>101</v>
      </c>
      <c r="D39" s="46" t="s">
        <v>102</v>
      </c>
      <c r="E39" s="46" t="s">
        <v>103</v>
      </c>
      <c r="F39" s="690" t="s">
        <v>104</v>
      </c>
      <c r="G39" s="691"/>
      <c r="H39" s="691"/>
      <c r="I39" s="691"/>
      <c r="J39" s="46" t="s">
        <v>105</v>
      </c>
      <c r="K39" s="46" t="s">
        <v>106</v>
      </c>
      <c r="L39" s="692" t="s">
        <v>107</v>
      </c>
      <c r="M39" s="691"/>
      <c r="N39" s="690" t="s">
        <v>72</v>
      </c>
      <c r="O39" s="691"/>
      <c r="P39" s="691"/>
      <c r="Q39" s="693"/>
      <c r="R39" s="47"/>
      <c r="T39" s="49" t="s">
        <v>108</v>
      </c>
      <c r="U39" s="50" t="s">
        <v>109</v>
      </c>
      <c r="V39" s="50" t="s">
        <v>110</v>
      </c>
      <c r="W39" s="50" t="s">
        <v>111</v>
      </c>
      <c r="X39" s="50" t="s">
        <v>112</v>
      </c>
      <c r="Y39" s="50" t="s">
        <v>113</v>
      </c>
      <c r="Z39" s="50" t="s">
        <v>114</v>
      </c>
      <c r="AA39" s="51" t="s">
        <v>115</v>
      </c>
    </row>
    <row r="40" spans="2:64" s="17" customFormat="1" ht="29.25" customHeight="1" x14ac:dyDescent="0.35">
      <c r="B40" s="18"/>
      <c r="C40" s="52" t="s">
        <v>116</v>
      </c>
      <c r="D40" s="20"/>
      <c r="E40" s="20"/>
      <c r="F40" s="20"/>
      <c r="G40" s="20"/>
      <c r="H40" s="20"/>
      <c r="I40" s="20"/>
      <c r="J40" s="20"/>
      <c r="K40" s="20"/>
      <c r="L40" s="20"/>
      <c r="M40" s="20"/>
      <c r="N40" s="674">
        <f>BK40</f>
        <v>0</v>
      </c>
      <c r="O40" s="675"/>
      <c r="P40" s="675"/>
      <c r="Q40" s="675"/>
      <c r="R40" s="19"/>
      <c r="T40" s="53"/>
      <c r="U40" s="54"/>
      <c r="V40" s="54"/>
      <c r="W40" s="55">
        <f>W41</f>
        <v>263.99044300000003</v>
      </c>
      <c r="X40" s="54"/>
      <c r="Y40" s="55">
        <f>Y41</f>
        <v>42.616707000000005</v>
      </c>
      <c r="Z40" s="54"/>
      <c r="AA40" s="56">
        <f>AA41</f>
        <v>74.920200000000008</v>
      </c>
      <c r="AT40" s="30" t="s">
        <v>117</v>
      </c>
      <c r="AU40" s="30" t="s">
        <v>74</v>
      </c>
      <c r="BK40" s="57">
        <f>BK41</f>
        <v>0</v>
      </c>
    </row>
    <row r="41" spans="2:64" s="62" customFormat="1" ht="37.35" customHeight="1" x14ac:dyDescent="0.35">
      <c r="B41" s="58"/>
      <c r="C41" s="59"/>
      <c r="D41" s="60" t="s">
        <v>75</v>
      </c>
      <c r="E41" s="60"/>
      <c r="F41" s="60"/>
      <c r="G41" s="60"/>
      <c r="H41" s="60"/>
      <c r="I41" s="60"/>
      <c r="J41" s="60"/>
      <c r="K41" s="60"/>
      <c r="L41" s="60"/>
      <c r="M41" s="60"/>
      <c r="N41" s="668">
        <f>BK41</f>
        <v>0</v>
      </c>
      <c r="O41" s="669"/>
      <c r="P41" s="669"/>
      <c r="Q41" s="669"/>
      <c r="R41" s="61"/>
      <c r="T41" s="63"/>
      <c r="U41" s="59"/>
      <c r="V41" s="59"/>
      <c r="W41" s="64">
        <f>W42+W71+W74+W102+W137+W146</f>
        <v>263.99044300000003</v>
      </c>
      <c r="X41" s="59"/>
      <c r="Y41" s="64">
        <f>Y42+Y71+Y74+Y102+Y137+Y146</f>
        <v>42.616707000000005</v>
      </c>
      <c r="Z41" s="59"/>
      <c r="AA41" s="65">
        <f>AA42+AA71+AA74+AA102+AA137+AA146</f>
        <v>74.920200000000008</v>
      </c>
      <c r="AR41" s="66" t="s">
        <v>118</v>
      </c>
      <c r="AT41" s="67" t="s">
        <v>117</v>
      </c>
      <c r="AU41" s="67" t="s">
        <v>119</v>
      </c>
      <c r="AY41" s="66" t="s">
        <v>120</v>
      </c>
      <c r="BK41" s="68">
        <f>BK42+BK71+BK74+BK102+BK137+BK146</f>
        <v>0</v>
      </c>
    </row>
    <row r="42" spans="2:64" s="62" customFormat="1" ht="19.899999999999999" customHeight="1" x14ac:dyDescent="0.3">
      <c r="B42" s="58"/>
      <c r="C42" s="59"/>
      <c r="D42" s="69" t="s">
        <v>76</v>
      </c>
      <c r="E42" s="69"/>
      <c r="F42" s="69"/>
      <c r="G42" s="69"/>
      <c r="H42" s="69"/>
      <c r="I42" s="69"/>
      <c r="J42" s="69"/>
      <c r="K42" s="69"/>
      <c r="L42" s="69"/>
      <c r="M42" s="69"/>
      <c r="N42" s="659">
        <f>BK42</f>
        <v>0</v>
      </c>
      <c r="O42" s="660"/>
      <c r="P42" s="660"/>
      <c r="Q42" s="660"/>
      <c r="R42" s="61"/>
      <c r="T42" s="63"/>
      <c r="U42" s="59"/>
      <c r="V42" s="59"/>
      <c r="W42" s="64">
        <f>SUM(W43:W70)</f>
        <v>25.142738000000001</v>
      </c>
      <c r="X42" s="59"/>
      <c r="Y42" s="64">
        <f>SUM(Y43:Y70)</f>
        <v>38.734000000000002</v>
      </c>
      <c r="Z42" s="59"/>
      <c r="AA42" s="65">
        <f>SUM(AA43:AA70)</f>
        <v>0</v>
      </c>
      <c r="AR42" s="66" t="s">
        <v>118</v>
      </c>
      <c r="AT42" s="67" t="s">
        <v>117</v>
      </c>
      <c r="AU42" s="67" t="s">
        <v>118</v>
      </c>
      <c r="AY42" s="66" t="s">
        <v>120</v>
      </c>
      <c r="BK42" s="68">
        <f>SUM(BK43:BK70)</f>
        <v>0</v>
      </c>
    </row>
    <row r="43" spans="2:64" s="17" customFormat="1" ht="31.5" customHeight="1" x14ac:dyDescent="0.25">
      <c r="B43" s="70"/>
      <c r="C43" s="71" t="s">
        <v>118</v>
      </c>
      <c r="D43" s="71" t="s">
        <v>121</v>
      </c>
      <c r="E43" s="72" t="s">
        <v>1826</v>
      </c>
      <c r="F43" s="671" t="s">
        <v>1827</v>
      </c>
      <c r="G43" s="667"/>
      <c r="H43" s="667"/>
      <c r="I43" s="667"/>
      <c r="J43" s="73" t="s">
        <v>134</v>
      </c>
      <c r="K43" s="74">
        <v>8.4890000000000008</v>
      </c>
      <c r="L43" s="666"/>
      <c r="M43" s="667"/>
      <c r="N43" s="666">
        <f>ROUND(L43*K43,2)</f>
        <v>0</v>
      </c>
      <c r="O43" s="667"/>
      <c r="P43" s="667"/>
      <c r="Q43" s="667"/>
      <c r="R43" s="75"/>
      <c r="T43" s="76" t="s">
        <v>125</v>
      </c>
      <c r="U43" s="77" t="s">
        <v>126</v>
      </c>
      <c r="V43" s="78">
        <v>0.78100000000000003</v>
      </c>
      <c r="W43" s="78">
        <f>V43*K43</f>
        <v>6.6299090000000005</v>
      </c>
      <c r="X43" s="78">
        <v>0</v>
      </c>
      <c r="Y43" s="78">
        <f>X43*K43</f>
        <v>0</v>
      </c>
      <c r="Z43" s="78">
        <v>0</v>
      </c>
      <c r="AA43" s="79">
        <f>Z43*K43</f>
        <v>0</v>
      </c>
      <c r="AR43" s="30" t="s">
        <v>127</v>
      </c>
      <c r="AT43" s="30" t="s">
        <v>121</v>
      </c>
      <c r="AU43" s="30" t="s">
        <v>128</v>
      </c>
      <c r="AY43" s="30" t="s">
        <v>120</v>
      </c>
      <c r="BE43" s="80">
        <f>IF(U43="základní",N43,0)</f>
        <v>0</v>
      </c>
      <c r="BF43" s="80">
        <f>IF(U43="snížená",N43,0)</f>
        <v>0</v>
      </c>
      <c r="BG43" s="80">
        <f>IF(U43="zákl. přenesená",N43,0)</f>
        <v>0</v>
      </c>
      <c r="BH43" s="80">
        <f>IF(U43="sníž. přenesená",N43,0)</f>
        <v>0</v>
      </c>
      <c r="BI43" s="80">
        <f>IF(U43="nulová",N43,0)</f>
        <v>0</v>
      </c>
      <c r="BJ43" s="30" t="s">
        <v>118</v>
      </c>
      <c r="BK43" s="80">
        <f>ROUND(L43*K43,2)</f>
        <v>0</v>
      </c>
      <c r="BL43" s="30" t="s">
        <v>127</v>
      </c>
    </row>
    <row r="44" spans="2:64" s="86" customFormat="1" ht="22.5" customHeight="1" x14ac:dyDescent="0.25">
      <c r="B44" s="81"/>
      <c r="C44" s="82"/>
      <c r="D44" s="82"/>
      <c r="E44" s="83" t="s">
        <v>125</v>
      </c>
      <c r="F44" s="661" t="s">
        <v>2821</v>
      </c>
      <c r="G44" s="662"/>
      <c r="H44" s="662"/>
      <c r="I44" s="662"/>
      <c r="J44" s="82"/>
      <c r="K44" s="84">
        <v>15.744</v>
      </c>
      <c r="L44" s="82"/>
      <c r="M44" s="82"/>
      <c r="N44" s="82"/>
      <c r="O44" s="82"/>
      <c r="P44" s="82"/>
      <c r="Q44" s="82"/>
      <c r="R44" s="85"/>
      <c r="T44" s="87"/>
      <c r="U44" s="82"/>
      <c r="V44" s="82"/>
      <c r="W44" s="82"/>
      <c r="X44" s="82"/>
      <c r="Y44" s="82"/>
      <c r="Z44" s="82"/>
      <c r="AA44" s="88"/>
      <c r="AT44" s="89" t="s">
        <v>130</v>
      </c>
      <c r="AU44" s="89" t="s">
        <v>128</v>
      </c>
      <c r="AV44" s="86" t="s">
        <v>128</v>
      </c>
      <c r="AW44" s="86" t="s">
        <v>131</v>
      </c>
      <c r="AX44" s="86" t="s">
        <v>119</v>
      </c>
      <c r="AY44" s="89" t="s">
        <v>120</v>
      </c>
    </row>
    <row r="45" spans="2:64" s="86" customFormat="1" ht="31.5" customHeight="1" x14ac:dyDescent="0.25">
      <c r="B45" s="81"/>
      <c r="C45" s="82"/>
      <c r="D45" s="82"/>
      <c r="E45" s="83" t="s">
        <v>125</v>
      </c>
      <c r="F45" s="663" t="s">
        <v>2822</v>
      </c>
      <c r="G45" s="662"/>
      <c r="H45" s="662"/>
      <c r="I45" s="662"/>
      <c r="J45" s="82"/>
      <c r="K45" s="84">
        <v>2.544</v>
      </c>
      <c r="L45" s="82"/>
      <c r="M45" s="82"/>
      <c r="N45" s="82"/>
      <c r="O45" s="82"/>
      <c r="P45" s="82"/>
      <c r="Q45" s="82"/>
      <c r="R45" s="85"/>
      <c r="T45" s="87"/>
      <c r="U45" s="82"/>
      <c r="V45" s="82"/>
      <c r="W45" s="82"/>
      <c r="X45" s="82"/>
      <c r="Y45" s="82"/>
      <c r="Z45" s="82"/>
      <c r="AA45" s="88"/>
      <c r="AT45" s="89" t="s">
        <v>130</v>
      </c>
      <c r="AU45" s="89" t="s">
        <v>128</v>
      </c>
      <c r="AV45" s="86" t="s">
        <v>128</v>
      </c>
      <c r="AW45" s="86" t="s">
        <v>131</v>
      </c>
      <c r="AX45" s="86" t="s">
        <v>119</v>
      </c>
      <c r="AY45" s="89" t="s">
        <v>120</v>
      </c>
    </row>
    <row r="46" spans="2:64" s="86" customFormat="1" ht="22.5" customHeight="1" x14ac:dyDescent="0.25">
      <c r="B46" s="81"/>
      <c r="C46" s="82"/>
      <c r="D46" s="82"/>
      <c r="E46" s="83" t="s">
        <v>125</v>
      </c>
      <c r="F46" s="663" t="s">
        <v>2823</v>
      </c>
      <c r="G46" s="662"/>
      <c r="H46" s="662"/>
      <c r="I46" s="662"/>
      <c r="J46" s="82"/>
      <c r="K46" s="84">
        <v>-8.8559999999999999</v>
      </c>
      <c r="L46" s="82"/>
      <c r="M46" s="82"/>
      <c r="N46" s="82"/>
      <c r="O46" s="82"/>
      <c r="P46" s="82"/>
      <c r="Q46" s="82"/>
      <c r="R46" s="85"/>
      <c r="T46" s="87"/>
      <c r="U46" s="82"/>
      <c r="V46" s="82"/>
      <c r="W46" s="82"/>
      <c r="X46" s="82"/>
      <c r="Y46" s="82"/>
      <c r="Z46" s="82"/>
      <c r="AA46" s="88"/>
      <c r="AT46" s="89" t="s">
        <v>130</v>
      </c>
      <c r="AU46" s="89" t="s">
        <v>128</v>
      </c>
      <c r="AV46" s="86" t="s">
        <v>128</v>
      </c>
      <c r="AW46" s="86" t="s">
        <v>131</v>
      </c>
      <c r="AX46" s="86" t="s">
        <v>119</v>
      </c>
      <c r="AY46" s="89" t="s">
        <v>120</v>
      </c>
    </row>
    <row r="47" spans="2:64" s="118" customFormat="1" ht="22.5" customHeight="1" x14ac:dyDescent="0.25">
      <c r="B47" s="113"/>
      <c r="C47" s="114"/>
      <c r="D47" s="114"/>
      <c r="E47" s="115" t="s">
        <v>125</v>
      </c>
      <c r="F47" s="681" t="s">
        <v>577</v>
      </c>
      <c r="G47" s="682"/>
      <c r="H47" s="682"/>
      <c r="I47" s="682"/>
      <c r="J47" s="114"/>
      <c r="K47" s="116">
        <v>9.4320000000000004</v>
      </c>
      <c r="L47" s="114"/>
      <c r="M47" s="114"/>
      <c r="N47" s="114"/>
      <c r="O47" s="114"/>
      <c r="P47" s="114"/>
      <c r="Q47" s="114"/>
      <c r="R47" s="117"/>
      <c r="T47" s="119"/>
      <c r="U47" s="114"/>
      <c r="V47" s="114"/>
      <c r="W47" s="114"/>
      <c r="X47" s="114"/>
      <c r="Y47" s="114"/>
      <c r="Z47" s="114"/>
      <c r="AA47" s="120"/>
      <c r="AT47" s="121" t="s">
        <v>130</v>
      </c>
      <c r="AU47" s="121" t="s">
        <v>128</v>
      </c>
      <c r="AV47" s="118" t="s">
        <v>136</v>
      </c>
      <c r="AW47" s="118" t="s">
        <v>131</v>
      </c>
      <c r="AX47" s="118" t="s">
        <v>119</v>
      </c>
      <c r="AY47" s="121" t="s">
        <v>120</v>
      </c>
    </row>
    <row r="48" spans="2:64" s="86" customFormat="1" ht="31.5" customHeight="1" x14ac:dyDescent="0.25">
      <c r="B48" s="81"/>
      <c r="C48" s="82"/>
      <c r="D48" s="82"/>
      <c r="E48" s="83" t="s">
        <v>125</v>
      </c>
      <c r="F48" s="663" t="s">
        <v>2824</v>
      </c>
      <c r="G48" s="662"/>
      <c r="H48" s="662"/>
      <c r="I48" s="662"/>
      <c r="J48" s="82"/>
      <c r="K48" s="84">
        <v>-0.94299999999999995</v>
      </c>
      <c r="L48" s="82"/>
      <c r="M48" s="82"/>
      <c r="N48" s="82"/>
      <c r="O48" s="82"/>
      <c r="P48" s="82"/>
      <c r="Q48" s="82"/>
      <c r="R48" s="85"/>
      <c r="T48" s="87"/>
      <c r="U48" s="82"/>
      <c r="V48" s="82"/>
      <c r="W48" s="82"/>
      <c r="X48" s="82"/>
      <c r="Y48" s="82"/>
      <c r="Z48" s="82"/>
      <c r="AA48" s="88"/>
      <c r="AT48" s="89" t="s">
        <v>130</v>
      </c>
      <c r="AU48" s="89" t="s">
        <v>128</v>
      </c>
      <c r="AV48" s="86" t="s">
        <v>128</v>
      </c>
      <c r="AW48" s="86" t="s">
        <v>131</v>
      </c>
      <c r="AX48" s="86" t="s">
        <v>119</v>
      </c>
      <c r="AY48" s="89" t="s">
        <v>120</v>
      </c>
    </row>
    <row r="49" spans="2:64" s="95" customFormat="1" ht="22.5" customHeight="1" x14ac:dyDescent="0.25">
      <c r="B49" s="90"/>
      <c r="C49" s="91"/>
      <c r="D49" s="91"/>
      <c r="E49" s="92" t="s">
        <v>125</v>
      </c>
      <c r="F49" s="664" t="s">
        <v>146</v>
      </c>
      <c r="G49" s="665"/>
      <c r="H49" s="665"/>
      <c r="I49" s="665"/>
      <c r="J49" s="91"/>
      <c r="K49" s="93">
        <v>8.4890000000000008</v>
      </c>
      <c r="L49" s="91"/>
      <c r="M49" s="91"/>
      <c r="N49" s="91"/>
      <c r="O49" s="91"/>
      <c r="P49" s="91"/>
      <c r="Q49" s="91"/>
      <c r="R49" s="94"/>
      <c r="T49" s="96"/>
      <c r="U49" s="91"/>
      <c r="V49" s="91"/>
      <c r="W49" s="91"/>
      <c r="X49" s="91"/>
      <c r="Y49" s="91"/>
      <c r="Z49" s="91"/>
      <c r="AA49" s="97"/>
      <c r="AT49" s="98" t="s">
        <v>130</v>
      </c>
      <c r="AU49" s="98" t="s">
        <v>128</v>
      </c>
      <c r="AV49" s="95" t="s">
        <v>127</v>
      </c>
      <c r="AW49" s="95" t="s">
        <v>131</v>
      </c>
      <c r="AX49" s="95" t="s">
        <v>118</v>
      </c>
      <c r="AY49" s="98" t="s">
        <v>120</v>
      </c>
    </row>
    <row r="50" spans="2:64" s="17" customFormat="1" ht="44.25" customHeight="1" x14ac:dyDescent="0.25">
      <c r="B50" s="70"/>
      <c r="C50" s="71" t="s">
        <v>128</v>
      </c>
      <c r="D50" s="71" t="s">
        <v>121</v>
      </c>
      <c r="E50" s="72" t="s">
        <v>164</v>
      </c>
      <c r="F50" s="671" t="s">
        <v>165</v>
      </c>
      <c r="G50" s="667"/>
      <c r="H50" s="667"/>
      <c r="I50" s="667"/>
      <c r="J50" s="73" t="s">
        <v>134</v>
      </c>
      <c r="K50" s="74">
        <v>0.94299999999999995</v>
      </c>
      <c r="L50" s="666"/>
      <c r="M50" s="667"/>
      <c r="N50" s="666">
        <f>ROUND(L50*K50,2)</f>
        <v>0</v>
      </c>
      <c r="O50" s="667"/>
      <c r="P50" s="667"/>
      <c r="Q50" s="667"/>
      <c r="R50" s="75"/>
      <c r="T50" s="76" t="s">
        <v>125</v>
      </c>
      <c r="U50" s="77" t="s">
        <v>126</v>
      </c>
      <c r="V50" s="78">
        <v>1.6930000000000001</v>
      </c>
      <c r="W50" s="78">
        <f>V50*K50</f>
        <v>1.5964989999999999</v>
      </c>
      <c r="X50" s="78">
        <v>0</v>
      </c>
      <c r="Y50" s="78">
        <f>X50*K50</f>
        <v>0</v>
      </c>
      <c r="Z50" s="78">
        <v>0</v>
      </c>
      <c r="AA50" s="79">
        <f>Z50*K50</f>
        <v>0</v>
      </c>
      <c r="AR50" s="30" t="s">
        <v>127</v>
      </c>
      <c r="AT50" s="30" t="s">
        <v>121</v>
      </c>
      <c r="AU50" s="30" t="s">
        <v>128</v>
      </c>
      <c r="AY50" s="30" t="s">
        <v>120</v>
      </c>
      <c r="BE50" s="80">
        <f>IF(U50="základní",N50,0)</f>
        <v>0</v>
      </c>
      <c r="BF50" s="80">
        <f>IF(U50="snížená",N50,0)</f>
        <v>0</v>
      </c>
      <c r="BG50" s="80">
        <f>IF(U50="zákl. přenesená",N50,0)</f>
        <v>0</v>
      </c>
      <c r="BH50" s="80">
        <f>IF(U50="sníž. přenesená",N50,0)</f>
        <v>0</v>
      </c>
      <c r="BI50" s="80">
        <f>IF(U50="nulová",N50,0)</f>
        <v>0</v>
      </c>
      <c r="BJ50" s="30" t="s">
        <v>118</v>
      </c>
      <c r="BK50" s="80">
        <f>ROUND(L50*K50,2)</f>
        <v>0</v>
      </c>
      <c r="BL50" s="30" t="s">
        <v>127</v>
      </c>
    </row>
    <row r="51" spans="2:64" s="86" customFormat="1" ht="31.5" customHeight="1" x14ac:dyDescent="0.25">
      <c r="B51" s="81"/>
      <c r="C51" s="82"/>
      <c r="D51" s="82"/>
      <c r="E51" s="83" t="s">
        <v>125</v>
      </c>
      <c r="F51" s="661" t="s">
        <v>2825</v>
      </c>
      <c r="G51" s="662"/>
      <c r="H51" s="662"/>
      <c r="I51" s="662"/>
      <c r="J51" s="82"/>
      <c r="K51" s="84">
        <v>0.94299999999999995</v>
      </c>
      <c r="L51" s="82"/>
      <c r="M51" s="82"/>
      <c r="N51" s="82"/>
      <c r="O51" s="82"/>
      <c r="P51" s="82"/>
      <c r="Q51" s="82"/>
      <c r="R51" s="85"/>
      <c r="T51" s="87"/>
      <c r="U51" s="82"/>
      <c r="V51" s="82"/>
      <c r="W51" s="82"/>
      <c r="X51" s="82"/>
      <c r="Y51" s="82"/>
      <c r="Z51" s="82"/>
      <c r="AA51" s="88"/>
      <c r="AT51" s="89" t="s">
        <v>130</v>
      </c>
      <c r="AU51" s="89" t="s">
        <v>128</v>
      </c>
      <c r="AV51" s="86" t="s">
        <v>128</v>
      </c>
      <c r="AW51" s="86" t="s">
        <v>131</v>
      </c>
      <c r="AX51" s="86" t="s">
        <v>118</v>
      </c>
      <c r="AY51" s="89" t="s">
        <v>120</v>
      </c>
    </row>
    <row r="52" spans="2:64" s="17" customFormat="1" ht="31.5" customHeight="1" x14ac:dyDescent="0.25">
      <c r="B52" s="70"/>
      <c r="C52" s="71" t="s">
        <v>136</v>
      </c>
      <c r="D52" s="71" t="s">
        <v>121</v>
      </c>
      <c r="E52" s="72" t="s">
        <v>1961</v>
      </c>
      <c r="F52" s="671" t="s">
        <v>1962</v>
      </c>
      <c r="G52" s="667"/>
      <c r="H52" s="667"/>
      <c r="I52" s="667"/>
      <c r="J52" s="73" t="s">
        <v>134</v>
      </c>
      <c r="K52" s="74">
        <v>8.8559999999999999</v>
      </c>
      <c r="L52" s="666"/>
      <c r="M52" s="667"/>
      <c r="N52" s="666">
        <f>ROUND(L52*K52,2)</f>
        <v>0</v>
      </c>
      <c r="O52" s="667"/>
      <c r="P52" s="667"/>
      <c r="Q52" s="667"/>
      <c r="R52" s="75"/>
      <c r="T52" s="76" t="s">
        <v>125</v>
      </c>
      <c r="U52" s="77" t="s">
        <v>126</v>
      </c>
      <c r="V52" s="78">
        <v>7.3999999999999996E-2</v>
      </c>
      <c r="W52" s="78">
        <f>V52*K52</f>
        <v>0.65534399999999993</v>
      </c>
      <c r="X52" s="78">
        <v>0</v>
      </c>
      <c r="Y52" s="78">
        <f>X52*K52</f>
        <v>0</v>
      </c>
      <c r="Z52" s="78">
        <v>0</v>
      </c>
      <c r="AA52" s="79">
        <f>Z52*K52</f>
        <v>0</v>
      </c>
      <c r="AR52" s="30" t="s">
        <v>127</v>
      </c>
      <c r="AT52" s="30" t="s">
        <v>121</v>
      </c>
      <c r="AU52" s="30" t="s">
        <v>128</v>
      </c>
      <c r="AY52" s="30" t="s">
        <v>120</v>
      </c>
      <c r="BE52" s="80">
        <f>IF(U52="základní",N52,0)</f>
        <v>0</v>
      </c>
      <c r="BF52" s="80">
        <f>IF(U52="snížená",N52,0)</f>
        <v>0</v>
      </c>
      <c r="BG52" s="80">
        <f>IF(U52="zákl. přenesená",N52,0)</f>
        <v>0</v>
      </c>
      <c r="BH52" s="80">
        <f>IF(U52="sníž. přenesená",N52,0)</f>
        <v>0</v>
      </c>
      <c r="BI52" s="80">
        <f>IF(U52="nulová",N52,0)</f>
        <v>0</v>
      </c>
      <c r="BJ52" s="30" t="s">
        <v>118</v>
      </c>
      <c r="BK52" s="80">
        <f>ROUND(L52*K52,2)</f>
        <v>0</v>
      </c>
      <c r="BL52" s="30" t="s">
        <v>127</v>
      </c>
    </row>
    <row r="53" spans="2:64" s="86" customFormat="1" ht="22.5" customHeight="1" x14ac:dyDescent="0.25">
      <c r="B53" s="81"/>
      <c r="C53" s="82"/>
      <c r="D53" s="82"/>
      <c r="E53" s="83" t="s">
        <v>125</v>
      </c>
      <c r="F53" s="661" t="s">
        <v>2826</v>
      </c>
      <c r="G53" s="662"/>
      <c r="H53" s="662"/>
      <c r="I53" s="662"/>
      <c r="J53" s="82"/>
      <c r="K53" s="84">
        <v>8.8559999999999999</v>
      </c>
      <c r="L53" s="82"/>
      <c r="M53" s="82"/>
      <c r="N53" s="82"/>
      <c r="O53" s="82"/>
      <c r="P53" s="82"/>
      <c r="Q53" s="82"/>
      <c r="R53" s="85"/>
      <c r="T53" s="87"/>
      <c r="U53" s="82"/>
      <c r="V53" s="82"/>
      <c r="W53" s="82"/>
      <c r="X53" s="82"/>
      <c r="Y53" s="82"/>
      <c r="Z53" s="82"/>
      <c r="AA53" s="88"/>
      <c r="AT53" s="89" t="s">
        <v>130</v>
      </c>
      <c r="AU53" s="89" t="s">
        <v>128</v>
      </c>
      <c r="AV53" s="86" t="s">
        <v>128</v>
      </c>
      <c r="AW53" s="86" t="s">
        <v>131</v>
      </c>
      <c r="AX53" s="86" t="s">
        <v>118</v>
      </c>
      <c r="AY53" s="89" t="s">
        <v>120</v>
      </c>
    </row>
    <row r="54" spans="2:64" s="17" customFormat="1" ht="22.5" customHeight="1" x14ac:dyDescent="0.25">
      <c r="B54" s="70"/>
      <c r="C54" s="71" t="s">
        <v>127</v>
      </c>
      <c r="D54" s="71" t="s">
        <v>121</v>
      </c>
      <c r="E54" s="72" t="s">
        <v>228</v>
      </c>
      <c r="F54" s="671" t="s">
        <v>229</v>
      </c>
      <c r="G54" s="667"/>
      <c r="H54" s="667"/>
      <c r="I54" s="667"/>
      <c r="J54" s="73" t="s">
        <v>134</v>
      </c>
      <c r="K54" s="74">
        <v>8.8559999999999999</v>
      </c>
      <c r="L54" s="666"/>
      <c r="M54" s="667"/>
      <c r="N54" s="666">
        <f>ROUND(L54*K54,2)</f>
        <v>0</v>
      </c>
      <c r="O54" s="667"/>
      <c r="P54" s="667"/>
      <c r="Q54" s="667"/>
      <c r="R54" s="75"/>
      <c r="T54" s="76" t="s">
        <v>125</v>
      </c>
      <c r="U54" s="77" t="s">
        <v>126</v>
      </c>
      <c r="V54" s="78">
        <v>0.65200000000000002</v>
      </c>
      <c r="W54" s="78">
        <f>V54*K54</f>
        <v>5.7741119999999997</v>
      </c>
      <c r="X54" s="78">
        <v>0</v>
      </c>
      <c r="Y54" s="78">
        <f>X54*K54</f>
        <v>0</v>
      </c>
      <c r="Z54" s="78">
        <v>0</v>
      </c>
      <c r="AA54" s="79">
        <f>Z54*K54</f>
        <v>0</v>
      </c>
      <c r="AR54" s="30" t="s">
        <v>127</v>
      </c>
      <c r="AT54" s="30" t="s">
        <v>121</v>
      </c>
      <c r="AU54" s="30" t="s">
        <v>128</v>
      </c>
      <c r="AY54" s="30" t="s">
        <v>120</v>
      </c>
      <c r="BE54" s="80">
        <f>IF(U54="základní",N54,0)</f>
        <v>0</v>
      </c>
      <c r="BF54" s="80">
        <f>IF(U54="snížená",N54,0)</f>
        <v>0</v>
      </c>
      <c r="BG54" s="80">
        <f>IF(U54="zákl. přenesená",N54,0)</f>
        <v>0</v>
      </c>
      <c r="BH54" s="80">
        <f>IF(U54="sníž. přenesená",N54,0)</f>
        <v>0</v>
      </c>
      <c r="BI54" s="80">
        <f>IF(U54="nulová",N54,0)</f>
        <v>0</v>
      </c>
      <c r="BJ54" s="30" t="s">
        <v>118</v>
      </c>
      <c r="BK54" s="80">
        <f>ROUND(L54*K54,2)</f>
        <v>0</v>
      </c>
      <c r="BL54" s="30" t="s">
        <v>127</v>
      </c>
    </row>
    <row r="55" spans="2:64" s="86" customFormat="1" ht="31.5" customHeight="1" x14ac:dyDescent="0.25">
      <c r="B55" s="81"/>
      <c r="C55" s="82"/>
      <c r="D55" s="82"/>
      <c r="E55" s="83" t="s">
        <v>125</v>
      </c>
      <c r="F55" s="661" t="s">
        <v>2827</v>
      </c>
      <c r="G55" s="662"/>
      <c r="H55" s="662"/>
      <c r="I55" s="662"/>
      <c r="J55" s="82"/>
      <c r="K55" s="84">
        <v>8.8559999999999999</v>
      </c>
      <c r="L55" s="82"/>
      <c r="M55" s="82"/>
      <c r="N55" s="82"/>
      <c r="O55" s="82"/>
      <c r="P55" s="82"/>
      <c r="Q55" s="82"/>
      <c r="R55" s="85"/>
      <c r="T55" s="87"/>
      <c r="U55" s="82"/>
      <c r="V55" s="82"/>
      <c r="W55" s="82"/>
      <c r="X55" s="82"/>
      <c r="Y55" s="82"/>
      <c r="Z55" s="82"/>
      <c r="AA55" s="88"/>
      <c r="AT55" s="89" t="s">
        <v>130</v>
      </c>
      <c r="AU55" s="89" t="s">
        <v>128</v>
      </c>
      <c r="AV55" s="86" t="s">
        <v>128</v>
      </c>
      <c r="AW55" s="86" t="s">
        <v>131</v>
      </c>
      <c r="AX55" s="86" t="s">
        <v>118</v>
      </c>
      <c r="AY55" s="89" t="s">
        <v>120</v>
      </c>
    </row>
    <row r="56" spans="2:64" s="17" customFormat="1" ht="31.5" customHeight="1" x14ac:dyDescent="0.25">
      <c r="B56" s="70"/>
      <c r="C56" s="71" t="s">
        <v>143</v>
      </c>
      <c r="D56" s="71" t="s">
        <v>121</v>
      </c>
      <c r="E56" s="72" t="s">
        <v>1835</v>
      </c>
      <c r="F56" s="671" t="s">
        <v>1836</v>
      </c>
      <c r="G56" s="667"/>
      <c r="H56" s="667"/>
      <c r="I56" s="667"/>
      <c r="J56" s="73" t="s">
        <v>134</v>
      </c>
      <c r="K56" s="74">
        <v>18.288</v>
      </c>
      <c r="L56" s="666"/>
      <c r="M56" s="667"/>
      <c r="N56" s="666">
        <f>ROUND(L56*K56,2)</f>
        <v>0</v>
      </c>
      <c r="O56" s="667"/>
      <c r="P56" s="667"/>
      <c r="Q56" s="667"/>
      <c r="R56" s="75"/>
      <c r="T56" s="76" t="s">
        <v>125</v>
      </c>
      <c r="U56" s="77" t="s">
        <v>126</v>
      </c>
      <c r="V56" s="78">
        <v>0.19900000000000001</v>
      </c>
      <c r="W56" s="78">
        <f>V56*K56</f>
        <v>3.6393120000000003</v>
      </c>
      <c r="X56" s="78">
        <v>0</v>
      </c>
      <c r="Y56" s="78">
        <f>X56*K56</f>
        <v>0</v>
      </c>
      <c r="Z56" s="78">
        <v>0</v>
      </c>
      <c r="AA56" s="79">
        <f>Z56*K56</f>
        <v>0</v>
      </c>
      <c r="AR56" s="30" t="s">
        <v>127</v>
      </c>
      <c r="AT56" s="30" t="s">
        <v>121</v>
      </c>
      <c r="AU56" s="30" t="s">
        <v>128</v>
      </c>
      <c r="AY56" s="30" t="s">
        <v>120</v>
      </c>
      <c r="BE56" s="80">
        <f>IF(U56="základní",N56,0)</f>
        <v>0</v>
      </c>
      <c r="BF56" s="80">
        <f>IF(U56="snížená",N56,0)</f>
        <v>0</v>
      </c>
      <c r="BG56" s="80">
        <f>IF(U56="zákl. přenesená",N56,0)</f>
        <v>0</v>
      </c>
      <c r="BH56" s="80">
        <f>IF(U56="sníž. přenesená",N56,0)</f>
        <v>0</v>
      </c>
      <c r="BI56" s="80">
        <f>IF(U56="nulová",N56,0)</f>
        <v>0</v>
      </c>
      <c r="BJ56" s="30" t="s">
        <v>118</v>
      </c>
      <c r="BK56" s="80">
        <f>ROUND(L56*K56,2)</f>
        <v>0</v>
      </c>
      <c r="BL56" s="30" t="s">
        <v>127</v>
      </c>
    </row>
    <row r="57" spans="2:64" s="17" customFormat="1" ht="30" customHeight="1" x14ac:dyDescent="0.25">
      <c r="B57" s="18"/>
      <c r="C57" s="20"/>
      <c r="D57" s="20"/>
      <c r="E57" s="20"/>
      <c r="F57" s="679" t="s">
        <v>2828</v>
      </c>
      <c r="G57" s="680"/>
      <c r="H57" s="680"/>
      <c r="I57" s="680"/>
      <c r="J57" s="20"/>
      <c r="K57" s="20"/>
      <c r="L57" s="20"/>
      <c r="M57" s="20"/>
      <c r="N57" s="20"/>
      <c r="O57" s="20"/>
      <c r="P57" s="20"/>
      <c r="Q57" s="20"/>
      <c r="R57" s="19"/>
      <c r="T57" s="99"/>
      <c r="U57" s="20"/>
      <c r="V57" s="20"/>
      <c r="W57" s="20"/>
      <c r="X57" s="20"/>
      <c r="Y57" s="20"/>
      <c r="Z57" s="20"/>
      <c r="AA57" s="100"/>
      <c r="AT57" s="30" t="s">
        <v>193</v>
      </c>
      <c r="AU57" s="30" t="s">
        <v>128</v>
      </c>
    </row>
    <row r="58" spans="2:64" s="86" customFormat="1" ht="22.5" customHeight="1" x14ac:dyDescent="0.25">
      <c r="B58" s="81"/>
      <c r="C58" s="82"/>
      <c r="D58" s="82"/>
      <c r="E58" s="83" t="s">
        <v>125</v>
      </c>
      <c r="F58" s="663" t="s">
        <v>2821</v>
      </c>
      <c r="G58" s="662"/>
      <c r="H58" s="662"/>
      <c r="I58" s="662"/>
      <c r="J58" s="82"/>
      <c r="K58" s="84">
        <v>15.744</v>
      </c>
      <c r="L58" s="82"/>
      <c r="M58" s="82"/>
      <c r="N58" s="82"/>
      <c r="O58" s="82"/>
      <c r="P58" s="82"/>
      <c r="Q58" s="82"/>
      <c r="R58" s="85"/>
      <c r="T58" s="87"/>
      <c r="U58" s="82"/>
      <c r="V58" s="82"/>
      <c r="W58" s="82"/>
      <c r="X58" s="82"/>
      <c r="Y58" s="82"/>
      <c r="Z58" s="82"/>
      <c r="AA58" s="88"/>
      <c r="AT58" s="89" t="s">
        <v>130</v>
      </c>
      <c r="AU58" s="89" t="s">
        <v>128</v>
      </c>
      <c r="AV58" s="86" t="s">
        <v>128</v>
      </c>
      <c r="AW58" s="86" t="s">
        <v>131</v>
      </c>
      <c r="AX58" s="86" t="s">
        <v>119</v>
      </c>
      <c r="AY58" s="89" t="s">
        <v>120</v>
      </c>
    </row>
    <row r="59" spans="2:64" s="86" customFormat="1" ht="31.5" customHeight="1" x14ac:dyDescent="0.25">
      <c r="B59" s="81"/>
      <c r="C59" s="82"/>
      <c r="D59" s="82"/>
      <c r="E59" s="83" t="s">
        <v>125</v>
      </c>
      <c r="F59" s="663" t="s">
        <v>2822</v>
      </c>
      <c r="G59" s="662"/>
      <c r="H59" s="662"/>
      <c r="I59" s="662"/>
      <c r="J59" s="82"/>
      <c r="K59" s="84">
        <v>2.544</v>
      </c>
      <c r="L59" s="82"/>
      <c r="M59" s="82"/>
      <c r="N59" s="82"/>
      <c r="O59" s="82"/>
      <c r="P59" s="82"/>
      <c r="Q59" s="82"/>
      <c r="R59" s="85"/>
      <c r="T59" s="87"/>
      <c r="U59" s="82"/>
      <c r="V59" s="82"/>
      <c r="W59" s="82"/>
      <c r="X59" s="82"/>
      <c r="Y59" s="82"/>
      <c r="Z59" s="82"/>
      <c r="AA59" s="88"/>
      <c r="AT59" s="89" t="s">
        <v>130</v>
      </c>
      <c r="AU59" s="89" t="s">
        <v>128</v>
      </c>
      <c r="AV59" s="86" t="s">
        <v>128</v>
      </c>
      <c r="AW59" s="86" t="s">
        <v>131</v>
      </c>
      <c r="AX59" s="86" t="s">
        <v>119</v>
      </c>
      <c r="AY59" s="89" t="s">
        <v>120</v>
      </c>
    </row>
    <row r="60" spans="2:64" s="95" customFormat="1" ht="22.5" customHeight="1" x14ac:dyDescent="0.25">
      <c r="B60" s="90"/>
      <c r="C60" s="91"/>
      <c r="D60" s="91"/>
      <c r="E60" s="92" t="s">
        <v>125</v>
      </c>
      <c r="F60" s="664" t="s">
        <v>146</v>
      </c>
      <c r="G60" s="665"/>
      <c r="H60" s="665"/>
      <c r="I60" s="665"/>
      <c r="J60" s="91"/>
      <c r="K60" s="93">
        <v>18.288</v>
      </c>
      <c r="L60" s="91"/>
      <c r="M60" s="91"/>
      <c r="N60" s="91"/>
      <c r="O60" s="91"/>
      <c r="P60" s="91"/>
      <c r="Q60" s="91"/>
      <c r="R60" s="94"/>
      <c r="T60" s="96"/>
      <c r="U60" s="91"/>
      <c r="V60" s="91"/>
      <c r="W60" s="91"/>
      <c r="X60" s="91"/>
      <c r="Y60" s="91"/>
      <c r="Z60" s="91"/>
      <c r="AA60" s="97"/>
      <c r="AT60" s="98" t="s">
        <v>130</v>
      </c>
      <c r="AU60" s="98" t="s">
        <v>128</v>
      </c>
      <c r="AV60" s="95" t="s">
        <v>127</v>
      </c>
      <c r="AW60" s="95" t="s">
        <v>131</v>
      </c>
      <c r="AX60" s="95" t="s">
        <v>118</v>
      </c>
      <c r="AY60" s="98" t="s">
        <v>120</v>
      </c>
    </row>
    <row r="61" spans="2:64" s="17" customFormat="1" ht="31.5" customHeight="1" x14ac:dyDescent="0.25">
      <c r="B61" s="70"/>
      <c r="C61" s="71" t="s">
        <v>147</v>
      </c>
      <c r="D61" s="71" t="s">
        <v>121</v>
      </c>
      <c r="E61" s="72" t="s">
        <v>1841</v>
      </c>
      <c r="F61" s="671" t="s">
        <v>1842</v>
      </c>
      <c r="G61" s="667"/>
      <c r="H61" s="667"/>
      <c r="I61" s="667"/>
      <c r="J61" s="73" t="s">
        <v>134</v>
      </c>
      <c r="K61" s="74">
        <v>19.367000000000001</v>
      </c>
      <c r="L61" s="666"/>
      <c r="M61" s="667"/>
      <c r="N61" s="666">
        <f>ROUND(L61*K61,2)</f>
        <v>0</v>
      </c>
      <c r="O61" s="667"/>
      <c r="P61" s="667"/>
      <c r="Q61" s="667"/>
      <c r="R61" s="75"/>
      <c r="T61" s="76" t="s">
        <v>125</v>
      </c>
      <c r="U61" s="77" t="s">
        <v>126</v>
      </c>
      <c r="V61" s="78">
        <v>0.28599999999999998</v>
      </c>
      <c r="W61" s="78">
        <f>V61*K61</f>
        <v>5.5389619999999997</v>
      </c>
      <c r="X61" s="78">
        <v>0</v>
      </c>
      <c r="Y61" s="78">
        <f>X61*K61</f>
        <v>0</v>
      </c>
      <c r="Z61" s="78">
        <v>0</v>
      </c>
      <c r="AA61" s="79">
        <f>Z61*K61</f>
        <v>0</v>
      </c>
      <c r="AR61" s="30" t="s">
        <v>127</v>
      </c>
      <c r="AT61" s="30" t="s">
        <v>121</v>
      </c>
      <c r="AU61" s="30" t="s">
        <v>128</v>
      </c>
      <c r="AY61" s="30" t="s">
        <v>120</v>
      </c>
      <c r="BE61" s="80">
        <f>IF(U61="základní",N61,0)</f>
        <v>0</v>
      </c>
      <c r="BF61" s="80">
        <f>IF(U61="snížená",N61,0)</f>
        <v>0</v>
      </c>
      <c r="BG61" s="80">
        <f>IF(U61="zákl. přenesená",N61,0)</f>
        <v>0</v>
      </c>
      <c r="BH61" s="80">
        <f>IF(U61="sníž. přenesená",N61,0)</f>
        <v>0</v>
      </c>
      <c r="BI61" s="80">
        <f>IF(U61="nulová",N61,0)</f>
        <v>0</v>
      </c>
      <c r="BJ61" s="30" t="s">
        <v>118</v>
      </c>
      <c r="BK61" s="80">
        <f>ROUND(L61*K61,2)</f>
        <v>0</v>
      </c>
      <c r="BL61" s="30" t="s">
        <v>127</v>
      </c>
    </row>
    <row r="62" spans="2:64" s="86" customFormat="1" ht="22.5" customHeight="1" x14ac:dyDescent="0.25">
      <c r="B62" s="81"/>
      <c r="C62" s="82"/>
      <c r="D62" s="82"/>
      <c r="E62" s="83" t="s">
        <v>125</v>
      </c>
      <c r="F62" s="661" t="s">
        <v>2829</v>
      </c>
      <c r="G62" s="662"/>
      <c r="H62" s="662"/>
      <c r="I62" s="662"/>
      <c r="J62" s="82"/>
      <c r="K62" s="84">
        <v>19.68</v>
      </c>
      <c r="L62" s="82"/>
      <c r="M62" s="82"/>
      <c r="N62" s="82"/>
      <c r="O62" s="82"/>
      <c r="P62" s="82"/>
      <c r="Q62" s="82"/>
      <c r="R62" s="85"/>
      <c r="T62" s="87"/>
      <c r="U62" s="82"/>
      <c r="V62" s="82"/>
      <c r="W62" s="82"/>
      <c r="X62" s="82"/>
      <c r="Y62" s="82"/>
      <c r="Z62" s="82"/>
      <c r="AA62" s="88"/>
      <c r="AT62" s="89" t="s">
        <v>130</v>
      </c>
      <c r="AU62" s="89" t="s">
        <v>128</v>
      </c>
      <c r="AV62" s="86" t="s">
        <v>128</v>
      </c>
      <c r="AW62" s="86" t="s">
        <v>131</v>
      </c>
      <c r="AX62" s="86" t="s">
        <v>119</v>
      </c>
      <c r="AY62" s="89" t="s">
        <v>120</v>
      </c>
    </row>
    <row r="63" spans="2:64" s="86" customFormat="1" ht="31.5" customHeight="1" x14ac:dyDescent="0.25">
      <c r="B63" s="81"/>
      <c r="C63" s="82"/>
      <c r="D63" s="82"/>
      <c r="E63" s="83" t="s">
        <v>125</v>
      </c>
      <c r="F63" s="663" t="s">
        <v>2830</v>
      </c>
      <c r="G63" s="662"/>
      <c r="H63" s="662"/>
      <c r="I63" s="662"/>
      <c r="J63" s="82"/>
      <c r="K63" s="84">
        <v>-0.313</v>
      </c>
      <c r="L63" s="82"/>
      <c r="M63" s="82"/>
      <c r="N63" s="82"/>
      <c r="O63" s="82"/>
      <c r="P63" s="82"/>
      <c r="Q63" s="82"/>
      <c r="R63" s="85"/>
      <c r="T63" s="87"/>
      <c r="U63" s="82"/>
      <c r="V63" s="82"/>
      <c r="W63" s="82"/>
      <c r="X63" s="82"/>
      <c r="Y63" s="82"/>
      <c r="Z63" s="82"/>
      <c r="AA63" s="88"/>
      <c r="AT63" s="89" t="s">
        <v>130</v>
      </c>
      <c r="AU63" s="89" t="s">
        <v>128</v>
      </c>
      <c r="AV63" s="86" t="s">
        <v>128</v>
      </c>
      <c r="AW63" s="86" t="s">
        <v>131</v>
      </c>
      <c r="AX63" s="86" t="s">
        <v>119</v>
      </c>
      <c r="AY63" s="89" t="s">
        <v>120</v>
      </c>
    </row>
    <row r="64" spans="2:64" s="95" customFormat="1" ht="22.5" customHeight="1" x14ac:dyDescent="0.25">
      <c r="B64" s="90"/>
      <c r="C64" s="91"/>
      <c r="D64" s="91"/>
      <c r="E64" s="92" t="s">
        <v>125</v>
      </c>
      <c r="F64" s="664" t="s">
        <v>146</v>
      </c>
      <c r="G64" s="665"/>
      <c r="H64" s="665"/>
      <c r="I64" s="665"/>
      <c r="J64" s="91"/>
      <c r="K64" s="93">
        <v>19.367000000000001</v>
      </c>
      <c r="L64" s="91"/>
      <c r="M64" s="91"/>
      <c r="N64" s="91"/>
      <c r="O64" s="91"/>
      <c r="P64" s="91"/>
      <c r="Q64" s="91"/>
      <c r="R64" s="94"/>
      <c r="T64" s="96"/>
      <c r="U64" s="91"/>
      <c r="V64" s="91"/>
      <c r="W64" s="91"/>
      <c r="X64" s="91"/>
      <c r="Y64" s="91"/>
      <c r="Z64" s="91"/>
      <c r="AA64" s="97"/>
      <c r="AT64" s="98" t="s">
        <v>130</v>
      </c>
      <c r="AU64" s="98" t="s">
        <v>128</v>
      </c>
      <c r="AV64" s="95" t="s">
        <v>127</v>
      </c>
      <c r="AW64" s="95" t="s">
        <v>131</v>
      </c>
      <c r="AX64" s="95" t="s">
        <v>118</v>
      </c>
      <c r="AY64" s="98" t="s">
        <v>120</v>
      </c>
    </row>
    <row r="65" spans="2:64" s="17" customFormat="1" ht="22.5" customHeight="1" x14ac:dyDescent="0.25">
      <c r="B65" s="70"/>
      <c r="C65" s="101" t="s">
        <v>151</v>
      </c>
      <c r="D65" s="101" t="s">
        <v>195</v>
      </c>
      <c r="E65" s="102" t="s">
        <v>259</v>
      </c>
      <c r="F65" s="677" t="s">
        <v>260</v>
      </c>
      <c r="G65" s="678"/>
      <c r="H65" s="678"/>
      <c r="I65" s="678"/>
      <c r="J65" s="103" t="s">
        <v>191</v>
      </c>
      <c r="K65" s="104">
        <v>38.734000000000002</v>
      </c>
      <c r="L65" s="670"/>
      <c r="M65" s="678"/>
      <c r="N65" s="670">
        <f>ROUND(L65*K65,2)</f>
        <v>0</v>
      </c>
      <c r="O65" s="667"/>
      <c r="P65" s="667"/>
      <c r="Q65" s="667"/>
      <c r="R65" s="75"/>
      <c r="T65" s="76" t="s">
        <v>125</v>
      </c>
      <c r="U65" s="77" t="s">
        <v>126</v>
      </c>
      <c r="V65" s="78">
        <v>0</v>
      </c>
      <c r="W65" s="78">
        <f>V65*K65</f>
        <v>0</v>
      </c>
      <c r="X65" s="78">
        <v>1</v>
      </c>
      <c r="Y65" s="78">
        <f>X65*K65</f>
        <v>38.734000000000002</v>
      </c>
      <c r="Z65" s="78">
        <v>0</v>
      </c>
      <c r="AA65" s="79">
        <f>Z65*K65</f>
        <v>0</v>
      </c>
      <c r="AR65" s="30" t="s">
        <v>154</v>
      </c>
      <c r="AT65" s="30" t="s">
        <v>195</v>
      </c>
      <c r="AU65" s="30" t="s">
        <v>128</v>
      </c>
      <c r="AY65" s="30" t="s">
        <v>120</v>
      </c>
      <c r="BE65" s="80">
        <f>IF(U65="základní",N65,0)</f>
        <v>0</v>
      </c>
      <c r="BF65" s="80">
        <f>IF(U65="snížená",N65,0)</f>
        <v>0</v>
      </c>
      <c r="BG65" s="80">
        <f>IF(U65="zákl. přenesená",N65,0)</f>
        <v>0</v>
      </c>
      <c r="BH65" s="80">
        <f>IF(U65="sníž. přenesená",N65,0)</f>
        <v>0</v>
      </c>
      <c r="BI65" s="80">
        <f>IF(U65="nulová",N65,0)</f>
        <v>0</v>
      </c>
      <c r="BJ65" s="30" t="s">
        <v>118</v>
      </c>
      <c r="BK65" s="80">
        <f>ROUND(L65*K65,2)</f>
        <v>0</v>
      </c>
      <c r="BL65" s="30" t="s">
        <v>127</v>
      </c>
    </row>
    <row r="66" spans="2:64" s="86" customFormat="1" ht="22.5" customHeight="1" x14ac:dyDescent="0.25">
      <c r="B66" s="81"/>
      <c r="C66" s="82"/>
      <c r="D66" s="82"/>
      <c r="E66" s="83" t="s">
        <v>125</v>
      </c>
      <c r="F66" s="661" t="s">
        <v>2831</v>
      </c>
      <c r="G66" s="662"/>
      <c r="H66" s="662"/>
      <c r="I66" s="662"/>
      <c r="J66" s="82"/>
      <c r="K66" s="84">
        <v>38.734000000000002</v>
      </c>
      <c r="L66" s="82"/>
      <c r="M66" s="82"/>
      <c r="N66" s="82"/>
      <c r="O66" s="82"/>
      <c r="P66" s="82"/>
      <c r="Q66" s="82"/>
      <c r="R66" s="85"/>
      <c r="T66" s="87"/>
      <c r="U66" s="82"/>
      <c r="V66" s="82"/>
      <c r="W66" s="82"/>
      <c r="X66" s="82"/>
      <c r="Y66" s="82"/>
      <c r="Z66" s="82"/>
      <c r="AA66" s="88"/>
      <c r="AT66" s="89" t="s">
        <v>130</v>
      </c>
      <c r="AU66" s="89" t="s">
        <v>128</v>
      </c>
      <c r="AV66" s="86" t="s">
        <v>128</v>
      </c>
      <c r="AW66" s="86" t="s">
        <v>131</v>
      </c>
      <c r="AX66" s="86" t="s">
        <v>118</v>
      </c>
      <c r="AY66" s="89" t="s">
        <v>120</v>
      </c>
    </row>
    <row r="67" spans="2:64" s="17" customFormat="1" ht="22.5" customHeight="1" x14ac:dyDescent="0.25">
      <c r="B67" s="70"/>
      <c r="C67" s="71" t="s">
        <v>154</v>
      </c>
      <c r="D67" s="71" t="s">
        <v>121</v>
      </c>
      <c r="E67" s="72" t="s">
        <v>276</v>
      </c>
      <c r="F67" s="671" t="s">
        <v>277</v>
      </c>
      <c r="G67" s="667"/>
      <c r="H67" s="667"/>
      <c r="I67" s="667"/>
      <c r="J67" s="73" t="s">
        <v>172</v>
      </c>
      <c r="K67" s="74">
        <v>72.7</v>
      </c>
      <c r="L67" s="666"/>
      <c r="M67" s="667"/>
      <c r="N67" s="666">
        <f>ROUND(L67*K67,2)</f>
        <v>0</v>
      </c>
      <c r="O67" s="667"/>
      <c r="P67" s="667"/>
      <c r="Q67" s="667"/>
      <c r="R67" s="75"/>
      <c r="T67" s="76" t="s">
        <v>125</v>
      </c>
      <c r="U67" s="77" t="s">
        <v>126</v>
      </c>
      <c r="V67" s="78">
        <v>1.7999999999999999E-2</v>
      </c>
      <c r="W67" s="78">
        <f>V67*K67</f>
        <v>1.3086</v>
      </c>
      <c r="X67" s="78">
        <v>0</v>
      </c>
      <c r="Y67" s="78">
        <f>X67*K67</f>
        <v>0</v>
      </c>
      <c r="Z67" s="78">
        <v>0</v>
      </c>
      <c r="AA67" s="79">
        <f>Z67*K67</f>
        <v>0</v>
      </c>
      <c r="AR67" s="30" t="s">
        <v>127</v>
      </c>
      <c r="AT67" s="30" t="s">
        <v>121</v>
      </c>
      <c r="AU67" s="30" t="s">
        <v>128</v>
      </c>
      <c r="AY67" s="30" t="s">
        <v>120</v>
      </c>
      <c r="BE67" s="80">
        <f>IF(U67="základní",N67,0)</f>
        <v>0</v>
      </c>
      <c r="BF67" s="80">
        <f>IF(U67="snížená",N67,0)</f>
        <v>0</v>
      </c>
      <c r="BG67" s="80">
        <f>IF(U67="zákl. přenesená",N67,0)</f>
        <v>0</v>
      </c>
      <c r="BH67" s="80">
        <f>IF(U67="sníž. přenesená",N67,0)</f>
        <v>0</v>
      </c>
      <c r="BI67" s="80">
        <f>IF(U67="nulová",N67,0)</f>
        <v>0</v>
      </c>
      <c r="BJ67" s="30" t="s">
        <v>118</v>
      </c>
      <c r="BK67" s="80">
        <f>ROUND(L67*K67,2)</f>
        <v>0</v>
      </c>
      <c r="BL67" s="30" t="s">
        <v>127</v>
      </c>
    </row>
    <row r="68" spans="2:64" s="86" customFormat="1" ht="22.5" customHeight="1" x14ac:dyDescent="0.25">
      <c r="B68" s="81"/>
      <c r="C68" s="82"/>
      <c r="D68" s="82"/>
      <c r="E68" s="83" t="s">
        <v>125</v>
      </c>
      <c r="F68" s="661" t="s">
        <v>2832</v>
      </c>
      <c r="G68" s="662"/>
      <c r="H68" s="662"/>
      <c r="I68" s="662"/>
      <c r="J68" s="82"/>
      <c r="K68" s="84">
        <v>16.7</v>
      </c>
      <c r="L68" s="82"/>
      <c r="M68" s="82"/>
      <c r="N68" s="82"/>
      <c r="O68" s="82"/>
      <c r="P68" s="82"/>
      <c r="Q68" s="82"/>
      <c r="R68" s="85"/>
      <c r="T68" s="87"/>
      <c r="U68" s="82"/>
      <c r="V68" s="82"/>
      <c r="W68" s="82"/>
      <c r="X68" s="82"/>
      <c r="Y68" s="82"/>
      <c r="Z68" s="82"/>
      <c r="AA68" s="88"/>
      <c r="AT68" s="89" t="s">
        <v>130</v>
      </c>
      <c r="AU68" s="89" t="s">
        <v>128</v>
      </c>
      <c r="AV68" s="86" t="s">
        <v>128</v>
      </c>
      <c r="AW68" s="86" t="s">
        <v>131</v>
      </c>
      <c r="AX68" s="86" t="s">
        <v>119</v>
      </c>
      <c r="AY68" s="89" t="s">
        <v>120</v>
      </c>
    </row>
    <row r="69" spans="2:64" s="86" customFormat="1" ht="22.5" customHeight="1" x14ac:dyDescent="0.25">
      <c r="B69" s="81"/>
      <c r="C69" s="82"/>
      <c r="D69" s="82"/>
      <c r="E69" s="83" t="s">
        <v>125</v>
      </c>
      <c r="F69" s="663" t="s">
        <v>2833</v>
      </c>
      <c r="G69" s="662"/>
      <c r="H69" s="662"/>
      <c r="I69" s="662"/>
      <c r="J69" s="82"/>
      <c r="K69" s="84">
        <v>56</v>
      </c>
      <c r="L69" s="82"/>
      <c r="M69" s="82"/>
      <c r="N69" s="82"/>
      <c r="O69" s="82"/>
      <c r="P69" s="82"/>
      <c r="Q69" s="82"/>
      <c r="R69" s="85"/>
      <c r="T69" s="87"/>
      <c r="U69" s="82"/>
      <c r="V69" s="82"/>
      <c r="W69" s="82"/>
      <c r="X69" s="82"/>
      <c r="Y69" s="82"/>
      <c r="Z69" s="82"/>
      <c r="AA69" s="88"/>
      <c r="AT69" s="89" t="s">
        <v>130</v>
      </c>
      <c r="AU69" s="89" t="s">
        <v>128</v>
      </c>
      <c r="AV69" s="86" t="s">
        <v>128</v>
      </c>
      <c r="AW69" s="86" t="s">
        <v>131</v>
      </c>
      <c r="AX69" s="86" t="s">
        <v>119</v>
      </c>
      <c r="AY69" s="89" t="s">
        <v>120</v>
      </c>
    </row>
    <row r="70" spans="2:64" s="95" customFormat="1" ht="22.5" customHeight="1" x14ac:dyDescent="0.25">
      <c r="B70" s="90"/>
      <c r="C70" s="91"/>
      <c r="D70" s="91"/>
      <c r="E70" s="92" t="s">
        <v>125</v>
      </c>
      <c r="F70" s="664" t="s">
        <v>146</v>
      </c>
      <c r="G70" s="665"/>
      <c r="H70" s="665"/>
      <c r="I70" s="665"/>
      <c r="J70" s="91"/>
      <c r="K70" s="93">
        <v>72.7</v>
      </c>
      <c r="L70" s="91"/>
      <c r="M70" s="91"/>
      <c r="N70" s="91"/>
      <c r="O70" s="91"/>
      <c r="P70" s="91"/>
      <c r="Q70" s="91"/>
      <c r="R70" s="94"/>
      <c r="T70" s="96"/>
      <c r="U70" s="91"/>
      <c r="V70" s="91"/>
      <c r="W70" s="91"/>
      <c r="X70" s="91"/>
      <c r="Y70" s="91"/>
      <c r="Z70" s="91"/>
      <c r="AA70" s="97"/>
      <c r="AT70" s="98" t="s">
        <v>130</v>
      </c>
      <c r="AU70" s="98" t="s">
        <v>128</v>
      </c>
      <c r="AV70" s="95" t="s">
        <v>127</v>
      </c>
      <c r="AW70" s="95" t="s">
        <v>131</v>
      </c>
      <c r="AX70" s="95" t="s">
        <v>118</v>
      </c>
      <c r="AY70" s="98" t="s">
        <v>120</v>
      </c>
    </row>
    <row r="71" spans="2:64" s="62" customFormat="1" ht="29.85" customHeight="1" x14ac:dyDescent="0.3">
      <c r="B71" s="58"/>
      <c r="C71" s="59"/>
      <c r="D71" s="69" t="s">
        <v>79</v>
      </c>
      <c r="E71" s="69"/>
      <c r="F71" s="69"/>
      <c r="G71" s="69"/>
      <c r="H71" s="69"/>
      <c r="I71" s="69"/>
      <c r="J71" s="69"/>
      <c r="K71" s="69"/>
      <c r="L71" s="69"/>
      <c r="M71" s="69"/>
      <c r="N71" s="659">
        <f>BK71</f>
        <v>0</v>
      </c>
      <c r="O71" s="660"/>
      <c r="P71" s="660"/>
      <c r="Q71" s="660"/>
      <c r="R71" s="61"/>
      <c r="T71" s="63"/>
      <c r="U71" s="59"/>
      <c r="V71" s="59"/>
      <c r="W71" s="64">
        <f>SUM(W72:W73)</f>
        <v>6.4796399999999998</v>
      </c>
      <c r="X71" s="59"/>
      <c r="Y71" s="64">
        <f>SUM(Y72:Y73)</f>
        <v>0</v>
      </c>
      <c r="Z71" s="59"/>
      <c r="AA71" s="65">
        <f>SUM(AA72:AA73)</f>
        <v>0</v>
      </c>
      <c r="AR71" s="66" t="s">
        <v>118</v>
      </c>
      <c r="AT71" s="67" t="s">
        <v>117</v>
      </c>
      <c r="AU71" s="67" t="s">
        <v>118</v>
      </c>
      <c r="AY71" s="66" t="s">
        <v>120</v>
      </c>
      <c r="BK71" s="68">
        <f>SUM(BK72:BK73)</f>
        <v>0</v>
      </c>
    </row>
    <row r="72" spans="2:64" s="17" customFormat="1" ht="31.5" customHeight="1" x14ac:dyDescent="0.25">
      <c r="B72" s="70"/>
      <c r="C72" s="71" t="s">
        <v>157</v>
      </c>
      <c r="D72" s="71" t="s">
        <v>121</v>
      </c>
      <c r="E72" s="72" t="s">
        <v>484</v>
      </c>
      <c r="F72" s="671" t="s">
        <v>485</v>
      </c>
      <c r="G72" s="667"/>
      <c r="H72" s="667"/>
      <c r="I72" s="667"/>
      <c r="J72" s="73" t="s">
        <v>134</v>
      </c>
      <c r="K72" s="74">
        <v>4.92</v>
      </c>
      <c r="L72" s="666"/>
      <c r="M72" s="667"/>
      <c r="N72" s="666">
        <f>ROUND(L72*K72,2)</f>
        <v>0</v>
      </c>
      <c r="O72" s="667"/>
      <c r="P72" s="667"/>
      <c r="Q72" s="667"/>
      <c r="R72" s="75"/>
      <c r="T72" s="76" t="s">
        <v>125</v>
      </c>
      <c r="U72" s="77" t="s">
        <v>126</v>
      </c>
      <c r="V72" s="78">
        <v>1.3169999999999999</v>
      </c>
      <c r="W72" s="78">
        <f>V72*K72</f>
        <v>6.4796399999999998</v>
      </c>
      <c r="X72" s="78">
        <v>0</v>
      </c>
      <c r="Y72" s="78">
        <f>X72*K72</f>
        <v>0</v>
      </c>
      <c r="Z72" s="78">
        <v>0</v>
      </c>
      <c r="AA72" s="79">
        <f>Z72*K72</f>
        <v>0</v>
      </c>
      <c r="AR72" s="30" t="s">
        <v>127</v>
      </c>
      <c r="AT72" s="30" t="s">
        <v>121</v>
      </c>
      <c r="AU72" s="30" t="s">
        <v>128</v>
      </c>
      <c r="AY72" s="30" t="s">
        <v>120</v>
      </c>
      <c r="BE72" s="80">
        <f>IF(U72="základní",N72,0)</f>
        <v>0</v>
      </c>
      <c r="BF72" s="80">
        <f>IF(U72="snížená",N72,0)</f>
        <v>0</v>
      </c>
      <c r="BG72" s="80">
        <f>IF(U72="zákl. přenesená",N72,0)</f>
        <v>0</v>
      </c>
      <c r="BH72" s="80">
        <f>IF(U72="sníž. přenesená",N72,0)</f>
        <v>0</v>
      </c>
      <c r="BI72" s="80">
        <f>IF(U72="nulová",N72,0)</f>
        <v>0</v>
      </c>
      <c r="BJ72" s="30" t="s">
        <v>118</v>
      </c>
      <c r="BK72" s="80">
        <f>ROUND(L72*K72,2)</f>
        <v>0</v>
      </c>
      <c r="BL72" s="30" t="s">
        <v>127</v>
      </c>
    </row>
    <row r="73" spans="2:64" s="86" customFormat="1" ht="22.5" customHeight="1" x14ac:dyDescent="0.25">
      <c r="B73" s="81"/>
      <c r="C73" s="82"/>
      <c r="D73" s="82"/>
      <c r="E73" s="83" t="s">
        <v>125</v>
      </c>
      <c r="F73" s="661" t="s">
        <v>2834</v>
      </c>
      <c r="G73" s="662"/>
      <c r="H73" s="662"/>
      <c r="I73" s="662"/>
      <c r="J73" s="82"/>
      <c r="K73" s="84">
        <v>4.92</v>
      </c>
      <c r="L73" s="82"/>
      <c r="M73" s="82"/>
      <c r="N73" s="82"/>
      <c r="O73" s="82"/>
      <c r="P73" s="82"/>
      <c r="Q73" s="82"/>
      <c r="R73" s="85"/>
      <c r="T73" s="87"/>
      <c r="U73" s="82"/>
      <c r="V73" s="82"/>
      <c r="W73" s="82"/>
      <c r="X73" s="82"/>
      <c r="Y73" s="82"/>
      <c r="Z73" s="82"/>
      <c r="AA73" s="88"/>
      <c r="AT73" s="89" t="s">
        <v>130</v>
      </c>
      <c r="AU73" s="89" t="s">
        <v>128</v>
      </c>
      <c r="AV73" s="86" t="s">
        <v>128</v>
      </c>
      <c r="AW73" s="86" t="s">
        <v>131</v>
      </c>
      <c r="AX73" s="86" t="s">
        <v>118</v>
      </c>
      <c r="AY73" s="89" t="s">
        <v>120</v>
      </c>
    </row>
    <row r="74" spans="2:64" s="62" customFormat="1" ht="29.85" customHeight="1" x14ac:dyDescent="0.3">
      <c r="B74" s="58"/>
      <c r="C74" s="59"/>
      <c r="D74" s="69" t="s">
        <v>80</v>
      </c>
      <c r="E74" s="69"/>
      <c r="F74" s="69"/>
      <c r="G74" s="69"/>
      <c r="H74" s="69"/>
      <c r="I74" s="69"/>
      <c r="J74" s="69"/>
      <c r="K74" s="69"/>
      <c r="L74" s="69"/>
      <c r="M74" s="69"/>
      <c r="N74" s="659">
        <f>BK74</f>
        <v>0</v>
      </c>
      <c r="O74" s="660"/>
      <c r="P74" s="660"/>
      <c r="Q74" s="660"/>
      <c r="R74" s="61"/>
      <c r="T74" s="63"/>
      <c r="U74" s="59"/>
      <c r="V74" s="59"/>
      <c r="W74" s="64">
        <f>SUM(W75:W101)</f>
        <v>24.408099999999997</v>
      </c>
      <c r="X74" s="59"/>
      <c r="Y74" s="64">
        <f>SUM(Y75:Y101)</f>
        <v>3.8827070000000008</v>
      </c>
      <c r="Z74" s="59"/>
      <c r="AA74" s="65">
        <f>SUM(AA75:AA101)</f>
        <v>0</v>
      </c>
      <c r="AR74" s="66" t="s">
        <v>118</v>
      </c>
      <c r="AT74" s="67" t="s">
        <v>117</v>
      </c>
      <c r="AU74" s="67" t="s">
        <v>118</v>
      </c>
      <c r="AY74" s="66" t="s">
        <v>120</v>
      </c>
      <c r="BK74" s="68">
        <f>SUM(BK75:BK101)</f>
        <v>0</v>
      </c>
    </row>
    <row r="75" spans="2:64" s="17" customFormat="1" ht="22.5" customHeight="1" x14ac:dyDescent="0.25">
      <c r="B75" s="70"/>
      <c r="C75" s="71" t="s">
        <v>163</v>
      </c>
      <c r="D75" s="71" t="s">
        <v>121</v>
      </c>
      <c r="E75" s="72" t="s">
        <v>2835</v>
      </c>
      <c r="F75" s="671" t="s">
        <v>2836</v>
      </c>
      <c r="G75" s="667"/>
      <c r="H75" s="667"/>
      <c r="I75" s="667"/>
      <c r="J75" s="73" t="s">
        <v>172</v>
      </c>
      <c r="K75" s="74">
        <v>16.8</v>
      </c>
      <c r="L75" s="666"/>
      <c r="M75" s="667"/>
      <c r="N75" s="666">
        <f>ROUND(L75*K75,2)</f>
        <v>0</v>
      </c>
      <c r="O75" s="667"/>
      <c r="P75" s="667"/>
      <c r="Q75" s="667"/>
      <c r="R75" s="75"/>
      <c r="T75" s="76" t="s">
        <v>125</v>
      </c>
      <c r="U75" s="77" t="s">
        <v>126</v>
      </c>
      <c r="V75" s="78">
        <v>2.3E-2</v>
      </c>
      <c r="W75" s="78">
        <f>V75*K75</f>
        <v>0.38640000000000002</v>
      </c>
      <c r="X75" s="78">
        <v>0</v>
      </c>
      <c r="Y75" s="78">
        <f>X75*K75</f>
        <v>0</v>
      </c>
      <c r="Z75" s="78">
        <v>0</v>
      </c>
      <c r="AA75" s="79">
        <f>Z75*K75</f>
        <v>0</v>
      </c>
      <c r="AR75" s="30" t="s">
        <v>127</v>
      </c>
      <c r="AT75" s="30" t="s">
        <v>121</v>
      </c>
      <c r="AU75" s="30" t="s">
        <v>128</v>
      </c>
      <c r="AY75" s="30" t="s">
        <v>120</v>
      </c>
      <c r="BE75" s="80">
        <f>IF(U75="základní",N75,0)</f>
        <v>0</v>
      </c>
      <c r="BF75" s="80">
        <f>IF(U75="snížená",N75,0)</f>
        <v>0</v>
      </c>
      <c r="BG75" s="80">
        <f>IF(U75="zákl. přenesená",N75,0)</f>
        <v>0</v>
      </c>
      <c r="BH75" s="80">
        <f>IF(U75="sníž. přenesená",N75,0)</f>
        <v>0</v>
      </c>
      <c r="BI75" s="80">
        <f>IF(U75="nulová",N75,0)</f>
        <v>0</v>
      </c>
      <c r="BJ75" s="30" t="s">
        <v>118</v>
      </c>
      <c r="BK75" s="80">
        <f>ROUND(L75*K75,2)</f>
        <v>0</v>
      </c>
      <c r="BL75" s="30" t="s">
        <v>127</v>
      </c>
    </row>
    <row r="76" spans="2:64" s="17" customFormat="1" ht="42" customHeight="1" x14ac:dyDescent="0.25">
      <c r="B76" s="18"/>
      <c r="C76" s="20"/>
      <c r="D76" s="20"/>
      <c r="E76" s="20"/>
      <c r="F76" s="679" t="s">
        <v>2837</v>
      </c>
      <c r="G76" s="680"/>
      <c r="H76" s="680"/>
      <c r="I76" s="680"/>
      <c r="J76" s="20"/>
      <c r="K76" s="20"/>
      <c r="L76" s="20"/>
      <c r="M76" s="20"/>
      <c r="N76" s="20"/>
      <c r="O76" s="20"/>
      <c r="P76" s="20"/>
      <c r="Q76" s="20"/>
      <c r="R76" s="19"/>
      <c r="T76" s="99"/>
      <c r="U76" s="20"/>
      <c r="V76" s="20"/>
      <c r="W76" s="20"/>
      <c r="X76" s="20"/>
      <c r="Y76" s="20"/>
      <c r="Z76" s="20"/>
      <c r="AA76" s="100"/>
      <c r="AT76" s="30" t="s">
        <v>193</v>
      </c>
      <c r="AU76" s="30" t="s">
        <v>128</v>
      </c>
    </row>
    <row r="77" spans="2:64" s="86" customFormat="1" ht="22.5" customHeight="1" x14ac:dyDescent="0.25">
      <c r="B77" s="81"/>
      <c r="C77" s="82"/>
      <c r="D77" s="82"/>
      <c r="E77" s="83" t="s">
        <v>125</v>
      </c>
      <c r="F77" s="663" t="s">
        <v>2838</v>
      </c>
      <c r="G77" s="662"/>
      <c r="H77" s="662"/>
      <c r="I77" s="662"/>
      <c r="J77" s="82"/>
      <c r="K77" s="84">
        <v>16.8</v>
      </c>
      <c r="L77" s="82"/>
      <c r="M77" s="82"/>
      <c r="N77" s="82"/>
      <c r="O77" s="82"/>
      <c r="P77" s="82"/>
      <c r="Q77" s="82"/>
      <c r="R77" s="85"/>
      <c r="T77" s="87"/>
      <c r="U77" s="82"/>
      <c r="V77" s="82"/>
      <c r="W77" s="82"/>
      <c r="X77" s="82"/>
      <c r="Y77" s="82"/>
      <c r="Z77" s="82"/>
      <c r="AA77" s="88"/>
      <c r="AT77" s="89" t="s">
        <v>130</v>
      </c>
      <c r="AU77" s="89" t="s">
        <v>128</v>
      </c>
      <c r="AV77" s="86" t="s">
        <v>128</v>
      </c>
      <c r="AW77" s="86" t="s">
        <v>131</v>
      </c>
      <c r="AX77" s="86" t="s">
        <v>118</v>
      </c>
      <c r="AY77" s="89" t="s">
        <v>120</v>
      </c>
    </row>
    <row r="78" spans="2:64" s="17" customFormat="1" ht="22.5" customHeight="1" x14ac:dyDescent="0.25">
      <c r="B78" s="70"/>
      <c r="C78" s="71" t="s">
        <v>169</v>
      </c>
      <c r="D78" s="71" t="s">
        <v>121</v>
      </c>
      <c r="E78" s="72" t="s">
        <v>488</v>
      </c>
      <c r="F78" s="671" t="s">
        <v>489</v>
      </c>
      <c r="G78" s="667"/>
      <c r="H78" s="667"/>
      <c r="I78" s="667"/>
      <c r="J78" s="73" t="s">
        <v>172</v>
      </c>
      <c r="K78" s="74">
        <v>56</v>
      </c>
      <c r="L78" s="666"/>
      <c r="M78" s="667"/>
      <c r="N78" s="666">
        <f>ROUND(L78*K78,2)</f>
        <v>0</v>
      </c>
      <c r="O78" s="667"/>
      <c r="P78" s="667"/>
      <c r="Q78" s="667"/>
      <c r="R78" s="75"/>
      <c r="T78" s="76" t="s">
        <v>125</v>
      </c>
      <c r="U78" s="77" t="s">
        <v>126</v>
      </c>
      <c r="V78" s="78">
        <v>2.9000000000000001E-2</v>
      </c>
      <c r="W78" s="78">
        <f>V78*K78</f>
        <v>1.6240000000000001</v>
      </c>
      <c r="X78" s="78">
        <v>0</v>
      </c>
      <c r="Y78" s="78">
        <f>X78*K78</f>
        <v>0</v>
      </c>
      <c r="Z78" s="78">
        <v>0</v>
      </c>
      <c r="AA78" s="79">
        <f>Z78*K78</f>
        <v>0</v>
      </c>
      <c r="AR78" s="30" t="s">
        <v>127</v>
      </c>
      <c r="AT78" s="30" t="s">
        <v>121</v>
      </c>
      <c r="AU78" s="30" t="s">
        <v>128</v>
      </c>
      <c r="AY78" s="30" t="s">
        <v>120</v>
      </c>
      <c r="BE78" s="80">
        <f>IF(U78="základní",N78,0)</f>
        <v>0</v>
      </c>
      <c r="BF78" s="80">
        <f>IF(U78="snížená",N78,0)</f>
        <v>0</v>
      </c>
      <c r="BG78" s="80">
        <f>IF(U78="zákl. přenesená",N78,0)</f>
        <v>0</v>
      </c>
      <c r="BH78" s="80">
        <f>IF(U78="sníž. přenesená",N78,0)</f>
        <v>0</v>
      </c>
      <c r="BI78" s="80">
        <f>IF(U78="nulová",N78,0)</f>
        <v>0</v>
      </c>
      <c r="BJ78" s="30" t="s">
        <v>118</v>
      </c>
      <c r="BK78" s="80">
        <f>ROUND(L78*K78,2)</f>
        <v>0</v>
      </c>
      <c r="BL78" s="30" t="s">
        <v>127</v>
      </c>
    </row>
    <row r="79" spans="2:64" s="86" customFormat="1" ht="31.5" customHeight="1" x14ac:dyDescent="0.25">
      <c r="B79" s="81"/>
      <c r="C79" s="82"/>
      <c r="D79" s="82"/>
      <c r="E79" s="83" t="s">
        <v>125</v>
      </c>
      <c r="F79" s="661" t="s">
        <v>2839</v>
      </c>
      <c r="G79" s="662"/>
      <c r="H79" s="662"/>
      <c r="I79" s="662"/>
      <c r="J79" s="82"/>
      <c r="K79" s="84">
        <v>39.200000000000003</v>
      </c>
      <c r="L79" s="82"/>
      <c r="M79" s="82"/>
      <c r="N79" s="82"/>
      <c r="O79" s="82"/>
      <c r="P79" s="82"/>
      <c r="Q79" s="82"/>
      <c r="R79" s="85"/>
      <c r="T79" s="87"/>
      <c r="U79" s="82"/>
      <c r="V79" s="82"/>
      <c r="W79" s="82"/>
      <c r="X79" s="82"/>
      <c r="Y79" s="82"/>
      <c r="Z79" s="82"/>
      <c r="AA79" s="88"/>
      <c r="AT79" s="89" t="s">
        <v>130</v>
      </c>
      <c r="AU79" s="89" t="s">
        <v>128</v>
      </c>
      <c r="AV79" s="86" t="s">
        <v>128</v>
      </c>
      <c r="AW79" s="86" t="s">
        <v>131</v>
      </c>
      <c r="AX79" s="86" t="s">
        <v>119</v>
      </c>
      <c r="AY79" s="89" t="s">
        <v>120</v>
      </c>
    </row>
    <row r="80" spans="2:64" s="86" customFormat="1" ht="31.5" customHeight="1" x14ac:dyDescent="0.25">
      <c r="B80" s="81"/>
      <c r="C80" s="82"/>
      <c r="D80" s="82"/>
      <c r="E80" s="83" t="s">
        <v>125</v>
      </c>
      <c r="F80" s="663" t="s">
        <v>2840</v>
      </c>
      <c r="G80" s="662"/>
      <c r="H80" s="662"/>
      <c r="I80" s="662"/>
      <c r="J80" s="82"/>
      <c r="K80" s="84">
        <v>16.8</v>
      </c>
      <c r="L80" s="82"/>
      <c r="M80" s="82"/>
      <c r="N80" s="82"/>
      <c r="O80" s="82"/>
      <c r="P80" s="82"/>
      <c r="Q80" s="82"/>
      <c r="R80" s="85"/>
      <c r="T80" s="87"/>
      <c r="U80" s="82"/>
      <c r="V80" s="82"/>
      <c r="W80" s="82"/>
      <c r="X80" s="82"/>
      <c r="Y80" s="82"/>
      <c r="Z80" s="82"/>
      <c r="AA80" s="88"/>
      <c r="AT80" s="89" t="s">
        <v>130</v>
      </c>
      <c r="AU80" s="89" t="s">
        <v>128</v>
      </c>
      <c r="AV80" s="86" t="s">
        <v>128</v>
      </c>
      <c r="AW80" s="86" t="s">
        <v>131</v>
      </c>
      <c r="AX80" s="86" t="s">
        <v>119</v>
      </c>
      <c r="AY80" s="89" t="s">
        <v>120</v>
      </c>
    </row>
    <row r="81" spans="2:64" s="95" customFormat="1" ht="22.5" customHeight="1" x14ac:dyDescent="0.25">
      <c r="B81" s="90"/>
      <c r="C81" s="91"/>
      <c r="D81" s="91"/>
      <c r="E81" s="92" t="s">
        <v>125</v>
      </c>
      <c r="F81" s="664" t="s">
        <v>146</v>
      </c>
      <c r="G81" s="665"/>
      <c r="H81" s="665"/>
      <c r="I81" s="665"/>
      <c r="J81" s="91"/>
      <c r="K81" s="93">
        <v>56</v>
      </c>
      <c r="L81" s="91"/>
      <c r="M81" s="91"/>
      <c r="N81" s="91"/>
      <c r="O81" s="91"/>
      <c r="P81" s="91"/>
      <c r="Q81" s="91"/>
      <c r="R81" s="94"/>
      <c r="T81" s="96"/>
      <c r="U81" s="91"/>
      <c r="V81" s="91"/>
      <c r="W81" s="91"/>
      <c r="X81" s="91"/>
      <c r="Y81" s="91"/>
      <c r="Z81" s="91"/>
      <c r="AA81" s="97"/>
      <c r="AT81" s="98" t="s">
        <v>130</v>
      </c>
      <c r="AU81" s="98" t="s">
        <v>128</v>
      </c>
      <c r="AV81" s="95" t="s">
        <v>127</v>
      </c>
      <c r="AW81" s="95" t="s">
        <v>131</v>
      </c>
      <c r="AX81" s="95" t="s">
        <v>118</v>
      </c>
      <c r="AY81" s="98" t="s">
        <v>120</v>
      </c>
    </row>
    <row r="82" spans="2:64" s="17" customFormat="1" ht="22.5" customHeight="1" x14ac:dyDescent="0.25">
      <c r="B82" s="70"/>
      <c r="C82" s="71" t="s">
        <v>175</v>
      </c>
      <c r="D82" s="71" t="s">
        <v>121</v>
      </c>
      <c r="E82" s="72" t="s">
        <v>492</v>
      </c>
      <c r="F82" s="671" t="s">
        <v>493</v>
      </c>
      <c r="G82" s="667"/>
      <c r="H82" s="667"/>
      <c r="I82" s="667"/>
      <c r="J82" s="73" t="s">
        <v>172</v>
      </c>
      <c r="K82" s="74">
        <v>16.7</v>
      </c>
      <c r="L82" s="666"/>
      <c r="M82" s="667"/>
      <c r="N82" s="666">
        <f>ROUND(L82*K82,2)</f>
        <v>0</v>
      </c>
      <c r="O82" s="667"/>
      <c r="P82" s="667"/>
      <c r="Q82" s="667"/>
      <c r="R82" s="75"/>
      <c r="T82" s="76" t="s">
        <v>125</v>
      </c>
      <c r="U82" s="77" t="s">
        <v>126</v>
      </c>
      <c r="V82" s="78">
        <v>3.1E-2</v>
      </c>
      <c r="W82" s="78">
        <f>V82*K82</f>
        <v>0.51769999999999994</v>
      </c>
      <c r="X82" s="78">
        <v>0</v>
      </c>
      <c r="Y82" s="78">
        <f>X82*K82</f>
        <v>0</v>
      </c>
      <c r="Z82" s="78">
        <v>0</v>
      </c>
      <c r="AA82" s="79">
        <f>Z82*K82</f>
        <v>0</v>
      </c>
      <c r="AR82" s="30" t="s">
        <v>127</v>
      </c>
      <c r="AT82" s="30" t="s">
        <v>121</v>
      </c>
      <c r="AU82" s="30" t="s">
        <v>128</v>
      </c>
      <c r="AY82" s="30" t="s">
        <v>120</v>
      </c>
      <c r="BE82" s="80">
        <f>IF(U82="základní",N82,0)</f>
        <v>0</v>
      </c>
      <c r="BF82" s="80">
        <f>IF(U82="snížená",N82,0)</f>
        <v>0</v>
      </c>
      <c r="BG82" s="80">
        <f>IF(U82="zákl. přenesená",N82,0)</f>
        <v>0</v>
      </c>
      <c r="BH82" s="80">
        <f>IF(U82="sníž. přenesená",N82,0)</f>
        <v>0</v>
      </c>
      <c r="BI82" s="80">
        <f>IF(U82="nulová",N82,0)</f>
        <v>0</v>
      </c>
      <c r="BJ82" s="30" t="s">
        <v>118</v>
      </c>
      <c r="BK82" s="80">
        <f>ROUND(L82*K82,2)</f>
        <v>0</v>
      </c>
      <c r="BL82" s="30" t="s">
        <v>127</v>
      </c>
    </row>
    <row r="83" spans="2:64" s="86" customFormat="1" ht="22.5" customHeight="1" x14ac:dyDescent="0.25">
      <c r="B83" s="81"/>
      <c r="C83" s="82"/>
      <c r="D83" s="82"/>
      <c r="E83" s="83" t="s">
        <v>125</v>
      </c>
      <c r="F83" s="661" t="s">
        <v>2841</v>
      </c>
      <c r="G83" s="662"/>
      <c r="H83" s="662"/>
      <c r="I83" s="662"/>
      <c r="J83" s="82"/>
      <c r="K83" s="84">
        <v>16.7</v>
      </c>
      <c r="L83" s="82"/>
      <c r="M83" s="82"/>
      <c r="N83" s="82"/>
      <c r="O83" s="82"/>
      <c r="P83" s="82"/>
      <c r="Q83" s="82"/>
      <c r="R83" s="85"/>
      <c r="T83" s="87"/>
      <c r="U83" s="82"/>
      <c r="V83" s="82"/>
      <c r="W83" s="82"/>
      <c r="X83" s="82"/>
      <c r="Y83" s="82"/>
      <c r="Z83" s="82"/>
      <c r="AA83" s="88"/>
      <c r="AT83" s="89" t="s">
        <v>130</v>
      </c>
      <c r="AU83" s="89" t="s">
        <v>128</v>
      </c>
      <c r="AV83" s="86" t="s">
        <v>128</v>
      </c>
      <c r="AW83" s="86" t="s">
        <v>131</v>
      </c>
      <c r="AX83" s="86" t="s">
        <v>118</v>
      </c>
      <c r="AY83" s="89" t="s">
        <v>120</v>
      </c>
    </row>
    <row r="84" spans="2:64" s="17" customFormat="1" ht="31.5" customHeight="1" x14ac:dyDescent="0.25">
      <c r="B84" s="70"/>
      <c r="C84" s="71" t="s">
        <v>179</v>
      </c>
      <c r="D84" s="71" t="s">
        <v>121</v>
      </c>
      <c r="E84" s="72" t="s">
        <v>498</v>
      </c>
      <c r="F84" s="671" t="s">
        <v>499</v>
      </c>
      <c r="G84" s="667"/>
      <c r="H84" s="667"/>
      <c r="I84" s="667"/>
      <c r="J84" s="73" t="s">
        <v>172</v>
      </c>
      <c r="K84" s="74">
        <v>56</v>
      </c>
      <c r="L84" s="666"/>
      <c r="M84" s="667"/>
      <c r="N84" s="666">
        <f>ROUND(L84*K84,2)</f>
        <v>0</v>
      </c>
      <c r="O84" s="667"/>
      <c r="P84" s="667"/>
      <c r="Q84" s="667"/>
      <c r="R84" s="75"/>
      <c r="T84" s="76" t="s">
        <v>125</v>
      </c>
      <c r="U84" s="77" t="s">
        <v>126</v>
      </c>
      <c r="V84" s="78">
        <v>5.6000000000000001E-2</v>
      </c>
      <c r="W84" s="78">
        <f>V84*K84</f>
        <v>3.1360000000000001</v>
      </c>
      <c r="X84" s="78">
        <v>0</v>
      </c>
      <c r="Y84" s="78">
        <f>X84*K84</f>
        <v>0</v>
      </c>
      <c r="Z84" s="78">
        <v>0</v>
      </c>
      <c r="AA84" s="79">
        <f>Z84*K84</f>
        <v>0</v>
      </c>
      <c r="AR84" s="30" t="s">
        <v>127</v>
      </c>
      <c r="AT84" s="30" t="s">
        <v>121</v>
      </c>
      <c r="AU84" s="30" t="s">
        <v>128</v>
      </c>
      <c r="AY84" s="30" t="s">
        <v>120</v>
      </c>
      <c r="BE84" s="80">
        <f>IF(U84="základní",N84,0)</f>
        <v>0</v>
      </c>
      <c r="BF84" s="80">
        <f>IF(U84="snížená",N84,0)</f>
        <v>0</v>
      </c>
      <c r="BG84" s="80">
        <f>IF(U84="zákl. přenesená",N84,0)</f>
        <v>0</v>
      </c>
      <c r="BH84" s="80">
        <f>IF(U84="sníž. přenesená",N84,0)</f>
        <v>0</v>
      </c>
      <c r="BI84" s="80">
        <f>IF(U84="nulová",N84,0)</f>
        <v>0</v>
      </c>
      <c r="BJ84" s="30" t="s">
        <v>118</v>
      </c>
      <c r="BK84" s="80">
        <f>ROUND(L84*K84,2)</f>
        <v>0</v>
      </c>
      <c r="BL84" s="30" t="s">
        <v>127</v>
      </c>
    </row>
    <row r="85" spans="2:64" s="86" customFormat="1" ht="22.5" customHeight="1" x14ac:dyDescent="0.25">
      <c r="B85" s="81"/>
      <c r="C85" s="82"/>
      <c r="D85" s="82"/>
      <c r="E85" s="83" t="s">
        <v>125</v>
      </c>
      <c r="F85" s="661" t="s">
        <v>2842</v>
      </c>
      <c r="G85" s="662"/>
      <c r="H85" s="662"/>
      <c r="I85" s="662"/>
      <c r="J85" s="82"/>
      <c r="K85" s="84">
        <v>56</v>
      </c>
      <c r="L85" s="82"/>
      <c r="M85" s="82"/>
      <c r="N85" s="82"/>
      <c r="O85" s="82"/>
      <c r="P85" s="82"/>
      <c r="Q85" s="82"/>
      <c r="R85" s="85"/>
      <c r="T85" s="87"/>
      <c r="U85" s="82"/>
      <c r="V85" s="82"/>
      <c r="W85" s="82"/>
      <c r="X85" s="82"/>
      <c r="Y85" s="82"/>
      <c r="Z85" s="82"/>
      <c r="AA85" s="88"/>
      <c r="AT85" s="89" t="s">
        <v>130</v>
      </c>
      <c r="AU85" s="89" t="s">
        <v>128</v>
      </c>
      <c r="AV85" s="86" t="s">
        <v>128</v>
      </c>
      <c r="AW85" s="86" t="s">
        <v>131</v>
      </c>
      <c r="AX85" s="86" t="s">
        <v>118</v>
      </c>
      <c r="AY85" s="89" t="s">
        <v>120</v>
      </c>
    </row>
    <row r="86" spans="2:64" s="17" customFormat="1" ht="31.5" customHeight="1" x14ac:dyDescent="0.25">
      <c r="B86" s="70"/>
      <c r="C86" s="71" t="s">
        <v>184</v>
      </c>
      <c r="D86" s="71" t="s">
        <v>121</v>
      </c>
      <c r="E86" s="72" t="s">
        <v>501</v>
      </c>
      <c r="F86" s="671" t="s">
        <v>502</v>
      </c>
      <c r="G86" s="667"/>
      <c r="H86" s="667"/>
      <c r="I86" s="667"/>
      <c r="J86" s="73" t="s">
        <v>172</v>
      </c>
      <c r="K86" s="74">
        <v>56</v>
      </c>
      <c r="L86" s="666"/>
      <c r="M86" s="667"/>
      <c r="N86" s="666">
        <f>ROUND(L86*K86,2)</f>
        <v>0</v>
      </c>
      <c r="O86" s="667"/>
      <c r="P86" s="667"/>
      <c r="Q86" s="667"/>
      <c r="R86" s="75"/>
      <c r="T86" s="76" t="s">
        <v>125</v>
      </c>
      <c r="U86" s="77" t="s">
        <v>126</v>
      </c>
      <c r="V86" s="78">
        <v>2.7E-2</v>
      </c>
      <c r="W86" s="78">
        <f>V86*K86</f>
        <v>1.512</v>
      </c>
      <c r="X86" s="78">
        <v>0</v>
      </c>
      <c r="Y86" s="78">
        <f>X86*K86</f>
        <v>0</v>
      </c>
      <c r="Z86" s="78">
        <v>0</v>
      </c>
      <c r="AA86" s="79">
        <f>Z86*K86</f>
        <v>0</v>
      </c>
      <c r="AR86" s="30" t="s">
        <v>127</v>
      </c>
      <c r="AT86" s="30" t="s">
        <v>121</v>
      </c>
      <c r="AU86" s="30" t="s">
        <v>128</v>
      </c>
      <c r="AY86" s="30" t="s">
        <v>120</v>
      </c>
      <c r="BE86" s="80">
        <f>IF(U86="základní",N86,0)</f>
        <v>0</v>
      </c>
      <c r="BF86" s="80">
        <f>IF(U86="snížená",N86,0)</f>
        <v>0</v>
      </c>
      <c r="BG86" s="80">
        <f>IF(U86="zákl. přenesená",N86,0)</f>
        <v>0</v>
      </c>
      <c r="BH86" s="80">
        <f>IF(U86="sníž. přenesená",N86,0)</f>
        <v>0</v>
      </c>
      <c r="BI86" s="80">
        <f>IF(U86="nulová",N86,0)</f>
        <v>0</v>
      </c>
      <c r="BJ86" s="30" t="s">
        <v>118</v>
      </c>
      <c r="BK86" s="80">
        <f>ROUND(L86*K86,2)</f>
        <v>0</v>
      </c>
      <c r="BL86" s="30" t="s">
        <v>127</v>
      </c>
    </row>
    <row r="87" spans="2:64" s="86" customFormat="1" ht="22.5" customHeight="1" x14ac:dyDescent="0.25">
      <c r="B87" s="81"/>
      <c r="C87" s="82"/>
      <c r="D87" s="82"/>
      <c r="E87" s="83" t="s">
        <v>125</v>
      </c>
      <c r="F87" s="661" t="s">
        <v>2842</v>
      </c>
      <c r="G87" s="662"/>
      <c r="H87" s="662"/>
      <c r="I87" s="662"/>
      <c r="J87" s="82"/>
      <c r="K87" s="84">
        <v>56</v>
      </c>
      <c r="L87" s="82"/>
      <c r="M87" s="82"/>
      <c r="N87" s="82"/>
      <c r="O87" s="82"/>
      <c r="P87" s="82"/>
      <c r="Q87" s="82"/>
      <c r="R87" s="85"/>
      <c r="T87" s="87"/>
      <c r="U87" s="82"/>
      <c r="V87" s="82"/>
      <c r="W87" s="82"/>
      <c r="X87" s="82"/>
      <c r="Y87" s="82"/>
      <c r="Z87" s="82"/>
      <c r="AA87" s="88"/>
      <c r="AT87" s="89" t="s">
        <v>130</v>
      </c>
      <c r="AU87" s="89" t="s">
        <v>128</v>
      </c>
      <c r="AV87" s="86" t="s">
        <v>128</v>
      </c>
      <c r="AW87" s="86" t="s">
        <v>131</v>
      </c>
      <c r="AX87" s="86" t="s">
        <v>118</v>
      </c>
      <c r="AY87" s="89" t="s">
        <v>120</v>
      </c>
    </row>
    <row r="88" spans="2:64" s="17" customFormat="1" ht="31.5" customHeight="1" x14ac:dyDescent="0.25">
      <c r="B88" s="70"/>
      <c r="C88" s="71" t="s">
        <v>188</v>
      </c>
      <c r="D88" s="71" t="s">
        <v>121</v>
      </c>
      <c r="E88" s="72" t="s">
        <v>504</v>
      </c>
      <c r="F88" s="671" t="s">
        <v>505</v>
      </c>
      <c r="G88" s="667"/>
      <c r="H88" s="667"/>
      <c r="I88" s="667"/>
      <c r="J88" s="73" t="s">
        <v>172</v>
      </c>
      <c r="K88" s="74">
        <v>95.2</v>
      </c>
      <c r="L88" s="666"/>
      <c r="M88" s="667"/>
      <c r="N88" s="666">
        <f>ROUND(L88*K88,2)</f>
        <v>0</v>
      </c>
      <c r="O88" s="667"/>
      <c r="P88" s="667"/>
      <c r="Q88" s="667"/>
      <c r="R88" s="75"/>
      <c r="T88" s="76" t="s">
        <v>125</v>
      </c>
      <c r="U88" s="77" t="s">
        <v>126</v>
      </c>
      <c r="V88" s="78">
        <v>2E-3</v>
      </c>
      <c r="W88" s="78">
        <f>V88*K88</f>
        <v>0.19040000000000001</v>
      </c>
      <c r="X88" s="78">
        <v>7.1000000000000002E-4</v>
      </c>
      <c r="Y88" s="78">
        <f>X88*K88</f>
        <v>6.7591999999999999E-2</v>
      </c>
      <c r="Z88" s="78">
        <v>0</v>
      </c>
      <c r="AA88" s="79">
        <f>Z88*K88</f>
        <v>0</v>
      </c>
      <c r="AR88" s="30" t="s">
        <v>127</v>
      </c>
      <c r="AT88" s="30" t="s">
        <v>121</v>
      </c>
      <c r="AU88" s="30" t="s">
        <v>128</v>
      </c>
      <c r="AY88" s="30" t="s">
        <v>120</v>
      </c>
      <c r="BE88" s="80">
        <f>IF(U88="základní",N88,0)</f>
        <v>0</v>
      </c>
      <c r="BF88" s="80">
        <f>IF(U88="snížená",N88,0)</f>
        <v>0</v>
      </c>
      <c r="BG88" s="80">
        <f>IF(U88="zákl. přenesená",N88,0)</f>
        <v>0</v>
      </c>
      <c r="BH88" s="80">
        <f>IF(U88="sníž. přenesená",N88,0)</f>
        <v>0</v>
      </c>
      <c r="BI88" s="80">
        <f>IF(U88="nulová",N88,0)</f>
        <v>0</v>
      </c>
      <c r="BJ88" s="30" t="s">
        <v>118</v>
      </c>
      <c r="BK88" s="80">
        <f>ROUND(L88*K88,2)</f>
        <v>0</v>
      </c>
      <c r="BL88" s="30" t="s">
        <v>127</v>
      </c>
    </row>
    <row r="89" spans="2:64" s="86" customFormat="1" ht="22.5" customHeight="1" x14ac:dyDescent="0.25">
      <c r="B89" s="81"/>
      <c r="C89" s="82"/>
      <c r="D89" s="82"/>
      <c r="E89" s="83" t="s">
        <v>125</v>
      </c>
      <c r="F89" s="661" t="s">
        <v>2843</v>
      </c>
      <c r="G89" s="662"/>
      <c r="H89" s="662"/>
      <c r="I89" s="662"/>
      <c r="J89" s="82"/>
      <c r="K89" s="84">
        <v>78.400000000000006</v>
      </c>
      <c r="L89" s="82"/>
      <c r="M89" s="82"/>
      <c r="N89" s="82"/>
      <c r="O89" s="82"/>
      <c r="P89" s="82"/>
      <c r="Q89" s="82"/>
      <c r="R89" s="85"/>
      <c r="T89" s="87"/>
      <c r="U89" s="82"/>
      <c r="V89" s="82"/>
      <c r="W89" s="82"/>
      <c r="X89" s="82"/>
      <c r="Y89" s="82"/>
      <c r="Z89" s="82"/>
      <c r="AA89" s="88"/>
      <c r="AT89" s="89" t="s">
        <v>130</v>
      </c>
      <c r="AU89" s="89" t="s">
        <v>128</v>
      </c>
      <c r="AV89" s="86" t="s">
        <v>128</v>
      </c>
      <c r="AW89" s="86" t="s">
        <v>131</v>
      </c>
      <c r="AX89" s="86" t="s">
        <v>119</v>
      </c>
      <c r="AY89" s="89" t="s">
        <v>120</v>
      </c>
    </row>
    <row r="90" spans="2:64" s="86" customFormat="1" ht="22.5" customHeight="1" x14ac:dyDescent="0.25">
      <c r="B90" s="81"/>
      <c r="C90" s="82"/>
      <c r="D90" s="82"/>
      <c r="E90" s="83" t="s">
        <v>125</v>
      </c>
      <c r="F90" s="663" t="s">
        <v>2838</v>
      </c>
      <c r="G90" s="662"/>
      <c r="H90" s="662"/>
      <c r="I90" s="662"/>
      <c r="J90" s="82"/>
      <c r="K90" s="84">
        <v>16.8</v>
      </c>
      <c r="L90" s="82"/>
      <c r="M90" s="82"/>
      <c r="N90" s="82"/>
      <c r="O90" s="82"/>
      <c r="P90" s="82"/>
      <c r="Q90" s="82"/>
      <c r="R90" s="85"/>
      <c r="T90" s="87"/>
      <c r="U90" s="82"/>
      <c r="V90" s="82"/>
      <c r="W90" s="82"/>
      <c r="X90" s="82"/>
      <c r="Y90" s="82"/>
      <c r="Z90" s="82"/>
      <c r="AA90" s="88"/>
      <c r="AT90" s="89" t="s">
        <v>130</v>
      </c>
      <c r="AU90" s="89" t="s">
        <v>128</v>
      </c>
      <c r="AV90" s="86" t="s">
        <v>128</v>
      </c>
      <c r="AW90" s="86" t="s">
        <v>131</v>
      </c>
      <c r="AX90" s="86" t="s">
        <v>119</v>
      </c>
      <c r="AY90" s="89" t="s">
        <v>120</v>
      </c>
    </row>
    <row r="91" spans="2:64" s="95" customFormat="1" ht="22.5" customHeight="1" x14ac:dyDescent="0.25">
      <c r="B91" s="90"/>
      <c r="C91" s="91"/>
      <c r="D91" s="91"/>
      <c r="E91" s="92" t="s">
        <v>125</v>
      </c>
      <c r="F91" s="664" t="s">
        <v>146</v>
      </c>
      <c r="G91" s="665"/>
      <c r="H91" s="665"/>
      <c r="I91" s="665"/>
      <c r="J91" s="91"/>
      <c r="K91" s="93">
        <v>95.2</v>
      </c>
      <c r="L91" s="91"/>
      <c r="M91" s="91"/>
      <c r="N91" s="91"/>
      <c r="O91" s="91"/>
      <c r="P91" s="91"/>
      <c r="Q91" s="91"/>
      <c r="R91" s="94"/>
      <c r="T91" s="96"/>
      <c r="U91" s="91"/>
      <c r="V91" s="91"/>
      <c r="W91" s="91"/>
      <c r="X91" s="91"/>
      <c r="Y91" s="91"/>
      <c r="Z91" s="91"/>
      <c r="AA91" s="97"/>
      <c r="AT91" s="98" t="s">
        <v>130</v>
      </c>
      <c r="AU91" s="98" t="s">
        <v>128</v>
      </c>
      <c r="AV91" s="95" t="s">
        <v>127</v>
      </c>
      <c r="AW91" s="95" t="s">
        <v>131</v>
      </c>
      <c r="AX91" s="95" t="s">
        <v>118</v>
      </c>
      <c r="AY91" s="98" t="s">
        <v>120</v>
      </c>
    </row>
    <row r="92" spans="2:64" s="17" customFormat="1" ht="31.5" customHeight="1" x14ac:dyDescent="0.25">
      <c r="B92" s="70"/>
      <c r="C92" s="71" t="s">
        <v>194</v>
      </c>
      <c r="D92" s="71" t="s">
        <v>121</v>
      </c>
      <c r="E92" s="72" t="s">
        <v>507</v>
      </c>
      <c r="F92" s="671" t="s">
        <v>508</v>
      </c>
      <c r="G92" s="667"/>
      <c r="H92" s="667"/>
      <c r="I92" s="667"/>
      <c r="J92" s="73" t="s">
        <v>172</v>
      </c>
      <c r="K92" s="74">
        <v>39.200000000000003</v>
      </c>
      <c r="L92" s="666"/>
      <c r="M92" s="667"/>
      <c r="N92" s="666">
        <f>ROUND(L92*K92,2)</f>
        <v>0</v>
      </c>
      <c r="O92" s="667"/>
      <c r="P92" s="667"/>
      <c r="Q92" s="667"/>
      <c r="R92" s="75"/>
      <c r="T92" s="76" t="s">
        <v>125</v>
      </c>
      <c r="U92" s="77" t="s">
        <v>126</v>
      </c>
      <c r="V92" s="78">
        <v>4.8000000000000001E-2</v>
      </c>
      <c r="W92" s="78">
        <f>V92*K92</f>
        <v>1.8816000000000002</v>
      </c>
      <c r="X92" s="78">
        <v>0</v>
      </c>
      <c r="Y92" s="78">
        <f>X92*K92</f>
        <v>0</v>
      </c>
      <c r="Z92" s="78">
        <v>0</v>
      </c>
      <c r="AA92" s="79">
        <f>Z92*K92</f>
        <v>0</v>
      </c>
      <c r="AR92" s="30" t="s">
        <v>127</v>
      </c>
      <c r="AT92" s="30" t="s">
        <v>121</v>
      </c>
      <c r="AU92" s="30" t="s">
        <v>128</v>
      </c>
      <c r="AY92" s="30" t="s">
        <v>120</v>
      </c>
      <c r="BE92" s="80">
        <f>IF(U92="základní",N92,0)</f>
        <v>0</v>
      </c>
      <c r="BF92" s="80">
        <f>IF(U92="snížená",N92,0)</f>
        <v>0</v>
      </c>
      <c r="BG92" s="80">
        <f>IF(U92="zákl. přenesená",N92,0)</f>
        <v>0</v>
      </c>
      <c r="BH92" s="80">
        <f>IF(U92="sníž. přenesená",N92,0)</f>
        <v>0</v>
      </c>
      <c r="BI92" s="80">
        <f>IF(U92="nulová",N92,0)</f>
        <v>0</v>
      </c>
      <c r="BJ92" s="30" t="s">
        <v>118</v>
      </c>
      <c r="BK92" s="80">
        <f>ROUND(L92*K92,2)</f>
        <v>0</v>
      </c>
      <c r="BL92" s="30" t="s">
        <v>127</v>
      </c>
    </row>
    <row r="93" spans="2:64" s="17" customFormat="1" ht="30" customHeight="1" x14ac:dyDescent="0.25">
      <c r="B93" s="18"/>
      <c r="C93" s="20"/>
      <c r="D93" s="20"/>
      <c r="E93" s="20"/>
      <c r="F93" s="679" t="s">
        <v>509</v>
      </c>
      <c r="G93" s="680"/>
      <c r="H93" s="680"/>
      <c r="I93" s="680"/>
      <c r="J93" s="20"/>
      <c r="K93" s="20"/>
      <c r="L93" s="20"/>
      <c r="M93" s="20"/>
      <c r="N93" s="20"/>
      <c r="O93" s="20"/>
      <c r="P93" s="20"/>
      <c r="Q93" s="20"/>
      <c r="R93" s="19"/>
      <c r="T93" s="99"/>
      <c r="U93" s="20"/>
      <c r="V93" s="20"/>
      <c r="W93" s="20"/>
      <c r="X93" s="20"/>
      <c r="Y93" s="20"/>
      <c r="Z93" s="20"/>
      <c r="AA93" s="100"/>
      <c r="AT93" s="30" t="s">
        <v>193</v>
      </c>
      <c r="AU93" s="30" t="s">
        <v>128</v>
      </c>
    </row>
    <row r="94" spans="2:64" s="86" customFormat="1" ht="22.5" customHeight="1" x14ac:dyDescent="0.25">
      <c r="B94" s="81"/>
      <c r="C94" s="82"/>
      <c r="D94" s="82"/>
      <c r="E94" s="83" t="s">
        <v>125</v>
      </c>
      <c r="F94" s="663" t="s">
        <v>2844</v>
      </c>
      <c r="G94" s="662"/>
      <c r="H94" s="662"/>
      <c r="I94" s="662"/>
      <c r="J94" s="82"/>
      <c r="K94" s="84">
        <v>39.200000000000003</v>
      </c>
      <c r="L94" s="82"/>
      <c r="M94" s="82"/>
      <c r="N94" s="82"/>
      <c r="O94" s="82"/>
      <c r="P94" s="82"/>
      <c r="Q94" s="82"/>
      <c r="R94" s="85"/>
      <c r="T94" s="87"/>
      <c r="U94" s="82"/>
      <c r="V94" s="82"/>
      <c r="W94" s="82"/>
      <c r="X94" s="82"/>
      <c r="Y94" s="82"/>
      <c r="Z94" s="82"/>
      <c r="AA94" s="88"/>
      <c r="AT94" s="89" t="s">
        <v>130</v>
      </c>
      <c r="AU94" s="89" t="s">
        <v>128</v>
      </c>
      <c r="AV94" s="86" t="s">
        <v>128</v>
      </c>
      <c r="AW94" s="86" t="s">
        <v>131</v>
      </c>
      <c r="AX94" s="86" t="s">
        <v>118</v>
      </c>
      <c r="AY94" s="89" t="s">
        <v>120</v>
      </c>
    </row>
    <row r="95" spans="2:64" s="17" customFormat="1" ht="31.5" customHeight="1" x14ac:dyDescent="0.25">
      <c r="B95" s="70"/>
      <c r="C95" s="71" t="s">
        <v>199</v>
      </c>
      <c r="D95" s="71" t="s">
        <v>121</v>
      </c>
      <c r="E95" s="72" t="s">
        <v>511</v>
      </c>
      <c r="F95" s="671" t="s">
        <v>512</v>
      </c>
      <c r="G95" s="667"/>
      <c r="H95" s="667"/>
      <c r="I95" s="667"/>
      <c r="J95" s="73" t="s">
        <v>172</v>
      </c>
      <c r="K95" s="74">
        <v>39.200000000000003</v>
      </c>
      <c r="L95" s="666"/>
      <c r="M95" s="667"/>
      <c r="N95" s="666">
        <f>ROUND(L95*K95,2)</f>
        <v>0</v>
      </c>
      <c r="O95" s="667"/>
      <c r="P95" s="667"/>
      <c r="Q95" s="667"/>
      <c r="R95" s="75"/>
      <c r="T95" s="76" t="s">
        <v>125</v>
      </c>
      <c r="U95" s="77" t="s">
        <v>126</v>
      </c>
      <c r="V95" s="78">
        <v>0.08</v>
      </c>
      <c r="W95" s="78">
        <f>V95*K95</f>
        <v>3.1360000000000001</v>
      </c>
      <c r="X95" s="78">
        <v>0</v>
      </c>
      <c r="Y95" s="78">
        <f>X95*K95</f>
        <v>0</v>
      </c>
      <c r="Z95" s="78">
        <v>0</v>
      </c>
      <c r="AA95" s="79">
        <f>Z95*K95</f>
        <v>0</v>
      </c>
      <c r="AR95" s="30" t="s">
        <v>127</v>
      </c>
      <c r="AT95" s="30" t="s">
        <v>121</v>
      </c>
      <c r="AU95" s="30" t="s">
        <v>128</v>
      </c>
      <c r="AY95" s="30" t="s">
        <v>120</v>
      </c>
      <c r="BE95" s="80">
        <f>IF(U95="základní",N95,0)</f>
        <v>0</v>
      </c>
      <c r="BF95" s="80">
        <f>IF(U95="snížená",N95,0)</f>
        <v>0</v>
      </c>
      <c r="BG95" s="80">
        <f>IF(U95="zákl. přenesená",N95,0)</f>
        <v>0</v>
      </c>
      <c r="BH95" s="80">
        <f>IF(U95="sníž. přenesená",N95,0)</f>
        <v>0</v>
      </c>
      <c r="BI95" s="80">
        <f>IF(U95="nulová",N95,0)</f>
        <v>0</v>
      </c>
      <c r="BJ95" s="30" t="s">
        <v>118</v>
      </c>
      <c r="BK95" s="80">
        <f>ROUND(L95*K95,2)</f>
        <v>0</v>
      </c>
      <c r="BL95" s="30" t="s">
        <v>127</v>
      </c>
    </row>
    <row r="96" spans="2:64" s="86" customFormat="1" ht="22.5" customHeight="1" x14ac:dyDescent="0.25">
      <c r="B96" s="81"/>
      <c r="C96" s="82"/>
      <c r="D96" s="82"/>
      <c r="E96" s="83" t="s">
        <v>125</v>
      </c>
      <c r="F96" s="661" t="s">
        <v>2844</v>
      </c>
      <c r="G96" s="662"/>
      <c r="H96" s="662"/>
      <c r="I96" s="662"/>
      <c r="J96" s="82"/>
      <c r="K96" s="84">
        <v>39.200000000000003</v>
      </c>
      <c r="L96" s="82"/>
      <c r="M96" s="82"/>
      <c r="N96" s="82"/>
      <c r="O96" s="82"/>
      <c r="P96" s="82"/>
      <c r="Q96" s="82"/>
      <c r="R96" s="85"/>
      <c r="T96" s="87"/>
      <c r="U96" s="82"/>
      <c r="V96" s="82"/>
      <c r="W96" s="82"/>
      <c r="X96" s="82"/>
      <c r="Y96" s="82"/>
      <c r="Z96" s="82"/>
      <c r="AA96" s="88"/>
      <c r="AT96" s="89" t="s">
        <v>130</v>
      </c>
      <c r="AU96" s="89" t="s">
        <v>128</v>
      </c>
      <c r="AV96" s="86" t="s">
        <v>128</v>
      </c>
      <c r="AW96" s="86" t="s">
        <v>131</v>
      </c>
      <c r="AX96" s="86" t="s">
        <v>118</v>
      </c>
      <c r="AY96" s="89" t="s">
        <v>120</v>
      </c>
    </row>
    <row r="97" spans="2:64" s="17" customFormat="1" ht="31.5" customHeight="1" x14ac:dyDescent="0.25">
      <c r="B97" s="70"/>
      <c r="C97" s="71" t="s">
        <v>203</v>
      </c>
      <c r="D97" s="71" t="s">
        <v>121</v>
      </c>
      <c r="E97" s="72" t="s">
        <v>2597</v>
      </c>
      <c r="F97" s="671" t="s">
        <v>2598</v>
      </c>
      <c r="G97" s="667"/>
      <c r="H97" s="667"/>
      <c r="I97" s="667"/>
      <c r="J97" s="73" t="s">
        <v>172</v>
      </c>
      <c r="K97" s="74">
        <v>16.7</v>
      </c>
      <c r="L97" s="666"/>
      <c r="M97" s="667"/>
      <c r="N97" s="666">
        <f>ROUND(L97*K97,2)</f>
        <v>0</v>
      </c>
      <c r="O97" s="667"/>
      <c r="P97" s="667"/>
      <c r="Q97" s="667"/>
      <c r="R97" s="75"/>
      <c r="T97" s="76" t="s">
        <v>125</v>
      </c>
      <c r="U97" s="77" t="s">
        <v>126</v>
      </c>
      <c r="V97" s="78">
        <v>0.72</v>
      </c>
      <c r="W97" s="78">
        <f>V97*K97</f>
        <v>12.023999999999999</v>
      </c>
      <c r="X97" s="78">
        <v>8.4250000000000005E-2</v>
      </c>
      <c r="Y97" s="78">
        <f>X97*K97</f>
        <v>1.4069750000000001</v>
      </c>
      <c r="Z97" s="78">
        <v>0</v>
      </c>
      <c r="AA97" s="79">
        <f>Z97*K97</f>
        <v>0</v>
      </c>
      <c r="AR97" s="30" t="s">
        <v>127</v>
      </c>
      <c r="AT97" s="30" t="s">
        <v>121</v>
      </c>
      <c r="AU97" s="30" t="s">
        <v>128</v>
      </c>
      <c r="AY97" s="30" t="s">
        <v>120</v>
      </c>
      <c r="BE97" s="80">
        <f>IF(U97="základní",N97,0)</f>
        <v>0</v>
      </c>
      <c r="BF97" s="80">
        <f>IF(U97="snížená",N97,0)</f>
        <v>0</v>
      </c>
      <c r="BG97" s="80">
        <f>IF(U97="zákl. přenesená",N97,0)</f>
        <v>0</v>
      </c>
      <c r="BH97" s="80">
        <f>IF(U97="sníž. přenesená",N97,0)</f>
        <v>0</v>
      </c>
      <c r="BI97" s="80">
        <f>IF(U97="nulová",N97,0)</f>
        <v>0</v>
      </c>
      <c r="BJ97" s="30" t="s">
        <v>118</v>
      </c>
      <c r="BK97" s="80">
        <f>ROUND(L97*K97,2)</f>
        <v>0</v>
      </c>
      <c r="BL97" s="30" t="s">
        <v>127</v>
      </c>
    </row>
    <row r="98" spans="2:64" s="86" customFormat="1" ht="22.5" customHeight="1" x14ac:dyDescent="0.25">
      <c r="B98" s="81"/>
      <c r="C98" s="82"/>
      <c r="D98" s="82"/>
      <c r="E98" s="83" t="s">
        <v>125</v>
      </c>
      <c r="F98" s="661" t="s">
        <v>2845</v>
      </c>
      <c r="G98" s="662"/>
      <c r="H98" s="662"/>
      <c r="I98" s="662"/>
      <c r="J98" s="82"/>
      <c r="K98" s="84">
        <v>16.7</v>
      </c>
      <c r="L98" s="82"/>
      <c r="M98" s="82"/>
      <c r="N98" s="82"/>
      <c r="O98" s="82"/>
      <c r="P98" s="82"/>
      <c r="Q98" s="82"/>
      <c r="R98" s="85"/>
      <c r="T98" s="87"/>
      <c r="U98" s="82"/>
      <c r="V98" s="82"/>
      <c r="W98" s="82"/>
      <c r="X98" s="82"/>
      <c r="Y98" s="82"/>
      <c r="Z98" s="82"/>
      <c r="AA98" s="88"/>
      <c r="AT98" s="89" t="s">
        <v>130</v>
      </c>
      <c r="AU98" s="89" t="s">
        <v>128</v>
      </c>
      <c r="AV98" s="86" t="s">
        <v>128</v>
      </c>
      <c r="AW98" s="86" t="s">
        <v>131</v>
      </c>
      <c r="AX98" s="86" t="s">
        <v>118</v>
      </c>
      <c r="AY98" s="89" t="s">
        <v>120</v>
      </c>
    </row>
    <row r="99" spans="2:64" s="17" customFormat="1" ht="22.5" customHeight="1" x14ac:dyDescent="0.25">
      <c r="B99" s="70"/>
      <c r="C99" s="101" t="s">
        <v>206</v>
      </c>
      <c r="D99" s="101" t="s">
        <v>195</v>
      </c>
      <c r="E99" s="102" t="s">
        <v>2101</v>
      </c>
      <c r="F99" s="677" t="s">
        <v>2102</v>
      </c>
      <c r="G99" s="678"/>
      <c r="H99" s="678"/>
      <c r="I99" s="678"/>
      <c r="J99" s="103" t="s">
        <v>172</v>
      </c>
      <c r="K99" s="104">
        <v>17.201000000000001</v>
      </c>
      <c r="L99" s="670"/>
      <c r="M99" s="678"/>
      <c r="N99" s="670">
        <f>ROUND(L99*K99,2)</f>
        <v>0</v>
      </c>
      <c r="O99" s="667"/>
      <c r="P99" s="667"/>
      <c r="Q99" s="667"/>
      <c r="R99" s="75"/>
      <c r="T99" s="76" t="s">
        <v>125</v>
      </c>
      <c r="U99" s="77" t="s">
        <v>126</v>
      </c>
      <c r="V99" s="78">
        <v>0</v>
      </c>
      <c r="W99" s="78">
        <f>V99*K99</f>
        <v>0</v>
      </c>
      <c r="X99" s="78">
        <v>0.14000000000000001</v>
      </c>
      <c r="Y99" s="78">
        <f>X99*K99</f>
        <v>2.4081400000000004</v>
      </c>
      <c r="Z99" s="78">
        <v>0</v>
      </c>
      <c r="AA99" s="79">
        <f>Z99*K99</f>
        <v>0</v>
      </c>
      <c r="AR99" s="30" t="s">
        <v>154</v>
      </c>
      <c r="AT99" s="30" t="s">
        <v>195</v>
      </c>
      <c r="AU99" s="30" t="s">
        <v>128</v>
      </c>
      <c r="AY99" s="30" t="s">
        <v>120</v>
      </c>
      <c r="BE99" s="80">
        <f>IF(U99="základní",N99,0)</f>
        <v>0</v>
      </c>
      <c r="BF99" s="80">
        <f>IF(U99="snížená",N99,0)</f>
        <v>0</v>
      </c>
      <c r="BG99" s="80">
        <f>IF(U99="zákl. přenesená",N99,0)</f>
        <v>0</v>
      </c>
      <c r="BH99" s="80">
        <f>IF(U99="sníž. přenesená",N99,0)</f>
        <v>0</v>
      </c>
      <c r="BI99" s="80">
        <f>IF(U99="nulová",N99,0)</f>
        <v>0</v>
      </c>
      <c r="BJ99" s="30" t="s">
        <v>118</v>
      </c>
      <c r="BK99" s="80">
        <f>ROUND(L99*K99,2)</f>
        <v>0</v>
      </c>
      <c r="BL99" s="30" t="s">
        <v>127</v>
      </c>
    </row>
    <row r="100" spans="2:64" s="17" customFormat="1" ht="22.5" customHeight="1" x14ac:dyDescent="0.25">
      <c r="B100" s="18"/>
      <c r="C100" s="20"/>
      <c r="D100" s="20"/>
      <c r="E100" s="20"/>
      <c r="F100" s="679" t="s">
        <v>519</v>
      </c>
      <c r="G100" s="680"/>
      <c r="H100" s="680"/>
      <c r="I100" s="680"/>
      <c r="J100" s="20"/>
      <c r="K100" s="20"/>
      <c r="L100" s="20"/>
      <c r="M100" s="20"/>
      <c r="N100" s="20"/>
      <c r="O100" s="20"/>
      <c r="P100" s="20"/>
      <c r="Q100" s="20"/>
      <c r="R100" s="19"/>
      <c r="T100" s="99"/>
      <c r="U100" s="20"/>
      <c r="V100" s="20"/>
      <c r="W100" s="20"/>
      <c r="X100" s="20"/>
      <c r="Y100" s="20"/>
      <c r="Z100" s="20"/>
      <c r="AA100" s="100"/>
      <c r="AT100" s="30" t="s">
        <v>193</v>
      </c>
      <c r="AU100" s="30" t="s">
        <v>128</v>
      </c>
    </row>
    <row r="101" spans="2:64" s="86" customFormat="1" ht="22.5" customHeight="1" x14ac:dyDescent="0.25">
      <c r="B101" s="81"/>
      <c r="C101" s="82"/>
      <c r="D101" s="82"/>
      <c r="E101" s="83" t="s">
        <v>125</v>
      </c>
      <c r="F101" s="663" t="s">
        <v>2846</v>
      </c>
      <c r="G101" s="662"/>
      <c r="H101" s="662"/>
      <c r="I101" s="662"/>
      <c r="J101" s="82"/>
      <c r="K101" s="84">
        <v>17.201000000000001</v>
      </c>
      <c r="L101" s="82"/>
      <c r="M101" s="82"/>
      <c r="N101" s="82"/>
      <c r="O101" s="82"/>
      <c r="P101" s="82"/>
      <c r="Q101" s="82"/>
      <c r="R101" s="85"/>
      <c r="T101" s="87"/>
      <c r="U101" s="82"/>
      <c r="V101" s="82"/>
      <c r="W101" s="82"/>
      <c r="X101" s="82"/>
      <c r="Y101" s="82"/>
      <c r="Z101" s="82"/>
      <c r="AA101" s="88"/>
      <c r="AT101" s="89" t="s">
        <v>130</v>
      </c>
      <c r="AU101" s="89" t="s">
        <v>128</v>
      </c>
      <c r="AV101" s="86" t="s">
        <v>128</v>
      </c>
      <c r="AW101" s="86" t="s">
        <v>131</v>
      </c>
      <c r="AX101" s="86" t="s">
        <v>118</v>
      </c>
      <c r="AY101" s="89" t="s">
        <v>120</v>
      </c>
    </row>
    <row r="102" spans="2:64" s="62" customFormat="1" ht="29.85" customHeight="1" x14ac:dyDescent="0.3">
      <c r="B102" s="58"/>
      <c r="C102" s="59"/>
      <c r="D102" s="69" t="s">
        <v>81</v>
      </c>
      <c r="E102" s="69"/>
      <c r="F102" s="69"/>
      <c r="G102" s="69"/>
      <c r="H102" s="69"/>
      <c r="I102" s="69"/>
      <c r="J102" s="69"/>
      <c r="K102" s="69"/>
      <c r="L102" s="69"/>
      <c r="M102" s="69"/>
      <c r="N102" s="659">
        <f>BK102</f>
        <v>0</v>
      </c>
      <c r="O102" s="660"/>
      <c r="P102" s="660"/>
      <c r="Q102" s="660"/>
      <c r="R102" s="61"/>
      <c r="T102" s="63"/>
      <c r="U102" s="59"/>
      <c r="V102" s="59"/>
      <c r="W102" s="64">
        <f>SUM(W103:W136)</f>
        <v>137.74488300000002</v>
      </c>
      <c r="X102" s="59"/>
      <c r="Y102" s="64">
        <f>SUM(Y103:Y136)</f>
        <v>0</v>
      </c>
      <c r="Z102" s="59"/>
      <c r="AA102" s="65">
        <f>SUM(AA103:AA136)</f>
        <v>55.240200000000009</v>
      </c>
      <c r="AR102" s="66" t="s">
        <v>118</v>
      </c>
      <c r="AT102" s="67" t="s">
        <v>117</v>
      </c>
      <c r="AU102" s="67" t="s">
        <v>118</v>
      </c>
      <c r="AY102" s="66" t="s">
        <v>120</v>
      </c>
      <c r="BK102" s="68">
        <f>SUM(BK103:BK136)</f>
        <v>0</v>
      </c>
    </row>
    <row r="103" spans="2:64" s="17" customFormat="1" ht="31.5" customHeight="1" x14ac:dyDescent="0.25">
      <c r="B103" s="70"/>
      <c r="C103" s="71" t="s">
        <v>209</v>
      </c>
      <c r="D103" s="71" t="s">
        <v>121</v>
      </c>
      <c r="E103" s="72" t="s">
        <v>2140</v>
      </c>
      <c r="F103" s="671" t="s">
        <v>2141</v>
      </c>
      <c r="G103" s="667"/>
      <c r="H103" s="667"/>
      <c r="I103" s="667"/>
      <c r="J103" s="73" t="s">
        <v>172</v>
      </c>
      <c r="K103" s="74">
        <v>16.7</v>
      </c>
      <c r="L103" s="666"/>
      <c r="M103" s="667"/>
      <c r="N103" s="666">
        <f>ROUND(L103*K103,2)</f>
        <v>0</v>
      </c>
      <c r="O103" s="667"/>
      <c r="P103" s="667"/>
      <c r="Q103" s="667"/>
      <c r="R103" s="75"/>
      <c r="T103" s="76" t="s">
        <v>125</v>
      </c>
      <c r="U103" s="77" t="s">
        <v>126</v>
      </c>
      <c r="V103" s="78">
        <v>0.21</v>
      </c>
      <c r="W103" s="78">
        <f>V103*K103</f>
        <v>3.5069999999999997</v>
      </c>
      <c r="X103" s="78">
        <v>0</v>
      </c>
      <c r="Y103" s="78">
        <f>X103*K103</f>
        <v>0</v>
      </c>
      <c r="Z103" s="78">
        <v>0.26</v>
      </c>
      <c r="AA103" s="79">
        <f>Z103*K103</f>
        <v>4.3419999999999996</v>
      </c>
      <c r="AR103" s="30" t="s">
        <v>127</v>
      </c>
      <c r="AT103" s="30" t="s">
        <v>121</v>
      </c>
      <c r="AU103" s="30" t="s">
        <v>128</v>
      </c>
      <c r="AY103" s="30" t="s">
        <v>120</v>
      </c>
      <c r="BE103" s="80">
        <f>IF(U103="základní",N103,0)</f>
        <v>0</v>
      </c>
      <c r="BF103" s="80">
        <f>IF(U103="snížená",N103,0)</f>
        <v>0</v>
      </c>
      <c r="BG103" s="80">
        <f>IF(U103="zákl. přenesená",N103,0)</f>
        <v>0</v>
      </c>
      <c r="BH103" s="80">
        <f>IF(U103="sníž. přenesená",N103,0)</f>
        <v>0</v>
      </c>
      <c r="BI103" s="80">
        <f>IF(U103="nulová",N103,0)</f>
        <v>0</v>
      </c>
      <c r="BJ103" s="30" t="s">
        <v>118</v>
      </c>
      <c r="BK103" s="80">
        <f>ROUND(L103*K103,2)</f>
        <v>0</v>
      </c>
      <c r="BL103" s="30" t="s">
        <v>127</v>
      </c>
    </row>
    <row r="104" spans="2:64" s="86" customFormat="1" ht="22.5" customHeight="1" x14ac:dyDescent="0.25">
      <c r="B104" s="81"/>
      <c r="C104" s="82"/>
      <c r="D104" s="82"/>
      <c r="E104" s="83" t="s">
        <v>125</v>
      </c>
      <c r="F104" s="661" t="s">
        <v>2847</v>
      </c>
      <c r="G104" s="662"/>
      <c r="H104" s="662"/>
      <c r="I104" s="662"/>
      <c r="J104" s="82"/>
      <c r="K104" s="84">
        <v>16.7</v>
      </c>
      <c r="L104" s="82"/>
      <c r="M104" s="82"/>
      <c r="N104" s="82"/>
      <c r="O104" s="82"/>
      <c r="P104" s="82"/>
      <c r="Q104" s="82"/>
      <c r="R104" s="85"/>
      <c r="T104" s="87"/>
      <c r="U104" s="82"/>
      <c r="V104" s="82"/>
      <c r="W104" s="82"/>
      <c r="X104" s="82"/>
      <c r="Y104" s="82"/>
      <c r="Z104" s="82"/>
      <c r="AA104" s="88"/>
      <c r="AT104" s="89" t="s">
        <v>130</v>
      </c>
      <c r="AU104" s="89" t="s">
        <v>128</v>
      </c>
      <c r="AV104" s="86" t="s">
        <v>128</v>
      </c>
      <c r="AW104" s="86" t="s">
        <v>131</v>
      </c>
      <c r="AX104" s="86" t="s">
        <v>118</v>
      </c>
      <c r="AY104" s="89" t="s">
        <v>120</v>
      </c>
    </row>
    <row r="105" spans="2:64" s="17" customFormat="1" ht="31.5" customHeight="1" x14ac:dyDescent="0.25">
      <c r="B105" s="70"/>
      <c r="C105" s="71" t="s">
        <v>212</v>
      </c>
      <c r="D105" s="71" t="s">
        <v>121</v>
      </c>
      <c r="E105" s="72" t="s">
        <v>561</v>
      </c>
      <c r="F105" s="671" t="s">
        <v>562</v>
      </c>
      <c r="G105" s="667"/>
      <c r="H105" s="667"/>
      <c r="I105" s="667"/>
      <c r="J105" s="73" t="s">
        <v>172</v>
      </c>
      <c r="K105" s="74">
        <v>16.7</v>
      </c>
      <c r="L105" s="666"/>
      <c r="M105" s="667"/>
      <c r="N105" s="666">
        <f>ROUND(L105*K105,2)</f>
        <v>0</v>
      </c>
      <c r="O105" s="667"/>
      <c r="P105" s="667"/>
      <c r="Q105" s="667"/>
      <c r="R105" s="75"/>
      <c r="T105" s="76" t="s">
        <v>125</v>
      </c>
      <c r="U105" s="77" t="s">
        <v>126</v>
      </c>
      <c r="V105" s="78">
        <v>1.1579999999999999</v>
      </c>
      <c r="W105" s="78">
        <f>V105*K105</f>
        <v>19.3386</v>
      </c>
      <c r="X105" s="78">
        <v>0</v>
      </c>
      <c r="Y105" s="78">
        <f>X105*K105</f>
        <v>0</v>
      </c>
      <c r="Z105" s="78">
        <v>0.4</v>
      </c>
      <c r="AA105" s="79">
        <f>Z105*K105</f>
        <v>6.68</v>
      </c>
      <c r="AR105" s="30" t="s">
        <v>127</v>
      </c>
      <c r="AT105" s="30" t="s">
        <v>121</v>
      </c>
      <c r="AU105" s="30" t="s">
        <v>128</v>
      </c>
      <c r="AY105" s="30" t="s">
        <v>120</v>
      </c>
      <c r="BE105" s="80">
        <f>IF(U105="základní",N105,0)</f>
        <v>0</v>
      </c>
      <c r="BF105" s="80">
        <f>IF(U105="snížená",N105,0)</f>
        <v>0</v>
      </c>
      <c r="BG105" s="80">
        <f>IF(U105="zákl. přenesená",N105,0)</f>
        <v>0</v>
      </c>
      <c r="BH105" s="80">
        <f>IF(U105="sníž. přenesená",N105,0)</f>
        <v>0</v>
      </c>
      <c r="BI105" s="80">
        <f>IF(U105="nulová",N105,0)</f>
        <v>0</v>
      </c>
      <c r="BJ105" s="30" t="s">
        <v>118</v>
      </c>
      <c r="BK105" s="80">
        <f>ROUND(L105*K105,2)</f>
        <v>0</v>
      </c>
      <c r="BL105" s="30" t="s">
        <v>127</v>
      </c>
    </row>
    <row r="106" spans="2:64" s="86" customFormat="1" ht="31.5" customHeight="1" x14ac:dyDescent="0.25">
      <c r="B106" s="81"/>
      <c r="C106" s="82"/>
      <c r="D106" s="82"/>
      <c r="E106" s="83" t="s">
        <v>125</v>
      </c>
      <c r="F106" s="661" t="s">
        <v>2848</v>
      </c>
      <c r="G106" s="662"/>
      <c r="H106" s="662"/>
      <c r="I106" s="662"/>
      <c r="J106" s="82"/>
      <c r="K106" s="84">
        <v>16.7</v>
      </c>
      <c r="L106" s="82"/>
      <c r="M106" s="82"/>
      <c r="N106" s="82"/>
      <c r="O106" s="82"/>
      <c r="P106" s="82"/>
      <c r="Q106" s="82"/>
      <c r="R106" s="85"/>
      <c r="T106" s="87"/>
      <c r="U106" s="82"/>
      <c r="V106" s="82"/>
      <c r="W106" s="82"/>
      <c r="X106" s="82"/>
      <c r="Y106" s="82"/>
      <c r="Z106" s="82"/>
      <c r="AA106" s="88"/>
      <c r="AT106" s="89" t="s">
        <v>130</v>
      </c>
      <c r="AU106" s="89" t="s">
        <v>128</v>
      </c>
      <c r="AV106" s="86" t="s">
        <v>128</v>
      </c>
      <c r="AW106" s="86" t="s">
        <v>131</v>
      </c>
      <c r="AX106" s="86" t="s">
        <v>118</v>
      </c>
      <c r="AY106" s="89" t="s">
        <v>120</v>
      </c>
    </row>
    <row r="107" spans="2:64" s="17" customFormat="1" ht="31.5" customHeight="1" x14ac:dyDescent="0.25">
      <c r="B107" s="70"/>
      <c r="C107" s="71" t="s">
        <v>215</v>
      </c>
      <c r="D107" s="71" t="s">
        <v>121</v>
      </c>
      <c r="E107" s="72" t="s">
        <v>2337</v>
      </c>
      <c r="F107" s="671" t="s">
        <v>2338</v>
      </c>
      <c r="G107" s="667"/>
      <c r="H107" s="667"/>
      <c r="I107" s="667"/>
      <c r="J107" s="73" t="s">
        <v>172</v>
      </c>
      <c r="K107" s="74">
        <v>39.200000000000003</v>
      </c>
      <c r="L107" s="666"/>
      <c r="M107" s="667"/>
      <c r="N107" s="666">
        <f>ROUND(L107*K107,2)</f>
        <v>0</v>
      </c>
      <c r="O107" s="667"/>
      <c r="P107" s="667"/>
      <c r="Q107" s="667"/>
      <c r="R107" s="75"/>
      <c r="T107" s="76" t="s">
        <v>125</v>
      </c>
      <c r="U107" s="77" t="s">
        <v>126</v>
      </c>
      <c r="V107" s="78">
        <v>1.373</v>
      </c>
      <c r="W107" s="78">
        <f>V107*K107</f>
        <v>53.821600000000004</v>
      </c>
      <c r="X107" s="78">
        <v>0</v>
      </c>
      <c r="Y107" s="78">
        <f>X107*K107</f>
        <v>0</v>
      </c>
      <c r="Z107" s="78">
        <v>0.56000000000000005</v>
      </c>
      <c r="AA107" s="79">
        <f>Z107*K107</f>
        <v>21.952000000000005</v>
      </c>
      <c r="AR107" s="30" t="s">
        <v>127</v>
      </c>
      <c r="AT107" s="30" t="s">
        <v>121</v>
      </c>
      <c r="AU107" s="30" t="s">
        <v>128</v>
      </c>
      <c r="AY107" s="30" t="s">
        <v>120</v>
      </c>
      <c r="BE107" s="80">
        <f>IF(U107="základní",N107,0)</f>
        <v>0</v>
      </c>
      <c r="BF107" s="80">
        <f>IF(U107="snížená",N107,0)</f>
        <v>0</v>
      </c>
      <c r="BG107" s="80">
        <f>IF(U107="zákl. přenesená",N107,0)</f>
        <v>0</v>
      </c>
      <c r="BH107" s="80">
        <f>IF(U107="sníž. přenesená",N107,0)</f>
        <v>0</v>
      </c>
      <c r="BI107" s="80">
        <f>IF(U107="nulová",N107,0)</f>
        <v>0</v>
      </c>
      <c r="BJ107" s="30" t="s">
        <v>118</v>
      </c>
      <c r="BK107" s="80">
        <f>ROUND(L107*K107,2)</f>
        <v>0</v>
      </c>
      <c r="BL107" s="30" t="s">
        <v>127</v>
      </c>
    </row>
    <row r="108" spans="2:64" s="86" customFormat="1" ht="31.5" customHeight="1" x14ac:dyDescent="0.25">
      <c r="B108" s="81"/>
      <c r="C108" s="82"/>
      <c r="D108" s="82"/>
      <c r="E108" s="83" t="s">
        <v>125</v>
      </c>
      <c r="F108" s="661" t="s">
        <v>2849</v>
      </c>
      <c r="G108" s="662"/>
      <c r="H108" s="662"/>
      <c r="I108" s="662"/>
      <c r="J108" s="82"/>
      <c r="K108" s="84">
        <v>39.200000000000003</v>
      </c>
      <c r="L108" s="82"/>
      <c r="M108" s="82"/>
      <c r="N108" s="82"/>
      <c r="O108" s="82"/>
      <c r="P108" s="82"/>
      <c r="Q108" s="82"/>
      <c r="R108" s="85"/>
      <c r="T108" s="87"/>
      <c r="U108" s="82"/>
      <c r="V108" s="82"/>
      <c r="W108" s="82"/>
      <c r="X108" s="82"/>
      <c r="Y108" s="82"/>
      <c r="Z108" s="82"/>
      <c r="AA108" s="88"/>
      <c r="AT108" s="89" t="s">
        <v>130</v>
      </c>
      <c r="AU108" s="89" t="s">
        <v>128</v>
      </c>
      <c r="AV108" s="86" t="s">
        <v>128</v>
      </c>
      <c r="AW108" s="86" t="s">
        <v>131</v>
      </c>
      <c r="AX108" s="86" t="s">
        <v>118</v>
      </c>
      <c r="AY108" s="89" t="s">
        <v>120</v>
      </c>
    </row>
    <row r="109" spans="2:64" s="17" customFormat="1" ht="31.5" customHeight="1" x14ac:dyDescent="0.25">
      <c r="B109" s="70"/>
      <c r="C109" s="71" t="s">
        <v>218</v>
      </c>
      <c r="D109" s="71" t="s">
        <v>121</v>
      </c>
      <c r="E109" s="72" t="s">
        <v>2850</v>
      </c>
      <c r="F109" s="671" t="s">
        <v>2851</v>
      </c>
      <c r="G109" s="667"/>
      <c r="H109" s="667"/>
      <c r="I109" s="667"/>
      <c r="J109" s="73" t="s">
        <v>172</v>
      </c>
      <c r="K109" s="74">
        <v>16.8</v>
      </c>
      <c r="L109" s="666"/>
      <c r="M109" s="667"/>
      <c r="N109" s="666">
        <f>ROUND(L109*K109,2)</f>
        <v>0</v>
      </c>
      <c r="O109" s="667"/>
      <c r="P109" s="667"/>
      <c r="Q109" s="667"/>
      <c r="R109" s="75"/>
      <c r="T109" s="76" t="s">
        <v>125</v>
      </c>
      <c r="U109" s="77" t="s">
        <v>126</v>
      </c>
      <c r="V109" s="78">
        <v>1.7649999999999999</v>
      </c>
      <c r="W109" s="78">
        <f>V109*K109</f>
        <v>29.652000000000001</v>
      </c>
      <c r="X109" s="78">
        <v>0</v>
      </c>
      <c r="Y109" s="78">
        <f>X109*K109</f>
        <v>0</v>
      </c>
      <c r="Z109" s="78">
        <v>0.72</v>
      </c>
      <c r="AA109" s="79">
        <f>Z109*K109</f>
        <v>12.096</v>
      </c>
      <c r="AR109" s="30" t="s">
        <v>127</v>
      </c>
      <c r="AT109" s="30" t="s">
        <v>121</v>
      </c>
      <c r="AU109" s="30" t="s">
        <v>128</v>
      </c>
      <c r="AY109" s="30" t="s">
        <v>120</v>
      </c>
      <c r="BE109" s="80">
        <f>IF(U109="základní",N109,0)</f>
        <v>0</v>
      </c>
      <c r="BF109" s="80">
        <f>IF(U109="snížená",N109,0)</f>
        <v>0</v>
      </c>
      <c r="BG109" s="80">
        <f>IF(U109="zákl. přenesená",N109,0)</f>
        <v>0</v>
      </c>
      <c r="BH109" s="80">
        <f>IF(U109="sníž. přenesená",N109,0)</f>
        <v>0</v>
      </c>
      <c r="BI109" s="80">
        <f>IF(U109="nulová",N109,0)</f>
        <v>0</v>
      </c>
      <c r="BJ109" s="30" t="s">
        <v>118</v>
      </c>
      <c r="BK109" s="80">
        <f>ROUND(L109*K109,2)</f>
        <v>0</v>
      </c>
      <c r="BL109" s="30" t="s">
        <v>127</v>
      </c>
    </row>
    <row r="110" spans="2:64" s="86" customFormat="1" ht="22.5" customHeight="1" x14ac:dyDescent="0.25">
      <c r="B110" s="81"/>
      <c r="C110" s="82"/>
      <c r="D110" s="82"/>
      <c r="E110" s="83" t="s">
        <v>125</v>
      </c>
      <c r="F110" s="661" t="s">
        <v>2852</v>
      </c>
      <c r="G110" s="662"/>
      <c r="H110" s="662"/>
      <c r="I110" s="662"/>
      <c r="J110" s="82"/>
      <c r="K110" s="84">
        <v>16.8</v>
      </c>
      <c r="L110" s="82"/>
      <c r="M110" s="82"/>
      <c r="N110" s="82"/>
      <c r="O110" s="82"/>
      <c r="P110" s="82"/>
      <c r="Q110" s="82"/>
      <c r="R110" s="85"/>
      <c r="T110" s="87"/>
      <c r="U110" s="82"/>
      <c r="V110" s="82"/>
      <c r="W110" s="82"/>
      <c r="X110" s="82"/>
      <c r="Y110" s="82"/>
      <c r="Z110" s="82"/>
      <c r="AA110" s="88"/>
      <c r="AT110" s="89" t="s">
        <v>130</v>
      </c>
      <c r="AU110" s="89" t="s">
        <v>128</v>
      </c>
      <c r="AV110" s="86" t="s">
        <v>128</v>
      </c>
      <c r="AW110" s="86" t="s">
        <v>131</v>
      </c>
      <c r="AX110" s="86" t="s">
        <v>118</v>
      </c>
      <c r="AY110" s="89" t="s">
        <v>120</v>
      </c>
    </row>
    <row r="111" spans="2:64" s="17" customFormat="1" ht="31.5" customHeight="1" x14ac:dyDescent="0.25">
      <c r="B111" s="70"/>
      <c r="C111" s="71" t="s">
        <v>221</v>
      </c>
      <c r="D111" s="71" t="s">
        <v>121</v>
      </c>
      <c r="E111" s="72" t="s">
        <v>2340</v>
      </c>
      <c r="F111" s="671" t="s">
        <v>2341</v>
      </c>
      <c r="G111" s="667"/>
      <c r="H111" s="667"/>
      <c r="I111" s="667"/>
      <c r="J111" s="73" t="s">
        <v>172</v>
      </c>
      <c r="K111" s="74">
        <v>39.200000000000003</v>
      </c>
      <c r="L111" s="666"/>
      <c r="M111" s="667"/>
      <c r="N111" s="666">
        <f>ROUND(L111*K111,2)</f>
        <v>0</v>
      </c>
      <c r="O111" s="667"/>
      <c r="P111" s="667"/>
      <c r="Q111" s="667"/>
      <c r="R111" s="75"/>
      <c r="T111" s="76" t="s">
        <v>125</v>
      </c>
      <c r="U111" s="77" t="s">
        <v>126</v>
      </c>
      <c r="V111" s="78">
        <v>0.41199999999999998</v>
      </c>
      <c r="W111" s="78">
        <f>V111*K111</f>
        <v>16.150400000000001</v>
      </c>
      <c r="X111" s="78">
        <v>0</v>
      </c>
      <c r="Y111" s="78">
        <f>X111*K111</f>
        <v>0</v>
      </c>
      <c r="Z111" s="78">
        <v>0.18099999999999999</v>
      </c>
      <c r="AA111" s="79">
        <f>Z111*K111</f>
        <v>7.0952000000000002</v>
      </c>
      <c r="AR111" s="30" t="s">
        <v>127</v>
      </c>
      <c r="AT111" s="30" t="s">
        <v>121</v>
      </c>
      <c r="AU111" s="30" t="s">
        <v>128</v>
      </c>
      <c r="AY111" s="30" t="s">
        <v>120</v>
      </c>
      <c r="BE111" s="80">
        <f>IF(U111="základní",N111,0)</f>
        <v>0</v>
      </c>
      <c r="BF111" s="80">
        <f>IF(U111="snížená",N111,0)</f>
        <v>0</v>
      </c>
      <c r="BG111" s="80">
        <f>IF(U111="zákl. přenesená",N111,0)</f>
        <v>0</v>
      </c>
      <c r="BH111" s="80">
        <f>IF(U111="sníž. přenesená",N111,0)</f>
        <v>0</v>
      </c>
      <c r="BI111" s="80">
        <f>IF(U111="nulová",N111,0)</f>
        <v>0</v>
      </c>
      <c r="BJ111" s="30" t="s">
        <v>118</v>
      </c>
      <c r="BK111" s="80">
        <f>ROUND(L111*K111,2)</f>
        <v>0</v>
      </c>
      <c r="BL111" s="30" t="s">
        <v>127</v>
      </c>
    </row>
    <row r="112" spans="2:64" s="86" customFormat="1" ht="22.5" customHeight="1" x14ac:dyDescent="0.25">
      <c r="B112" s="81"/>
      <c r="C112" s="82"/>
      <c r="D112" s="82"/>
      <c r="E112" s="83" t="s">
        <v>125</v>
      </c>
      <c r="F112" s="661" t="s">
        <v>2853</v>
      </c>
      <c r="G112" s="662"/>
      <c r="H112" s="662"/>
      <c r="I112" s="662"/>
      <c r="J112" s="82"/>
      <c r="K112" s="84">
        <v>39.200000000000003</v>
      </c>
      <c r="L112" s="82"/>
      <c r="M112" s="82"/>
      <c r="N112" s="82"/>
      <c r="O112" s="82"/>
      <c r="P112" s="82"/>
      <c r="Q112" s="82"/>
      <c r="R112" s="85"/>
      <c r="T112" s="87"/>
      <c r="U112" s="82"/>
      <c r="V112" s="82"/>
      <c r="W112" s="82"/>
      <c r="X112" s="82"/>
      <c r="Y112" s="82"/>
      <c r="Z112" s="82"/>
      <c r="AA112" s="88"/>
      <c r="AT112" s="89" t="s">
        <v>130</v>
      </c>
      <c r="AU112" s="89" t="s">
        <v>128</v>
      </c>
      <c r="AV112" s="86" t="s">
        <v>128</v>
      </c>
      <c r="AW112" s="86" t="s">
        <v>131</v>
      </c>
      <c r="AX112" s="86" t="s">
        <v>118</v>
      </c>
      <c r="AY112" s="89" t="s">
        <v>120</v>
      </c>
    </row>
    <row r="113" spans="2:64" s="17" customFormat="1" ht="22.5" customHeight="1" x14ac:dyDescent="0.25">
      <c r="B113" s="70"/>
      <c r="C113" s="71" t="s">
        <v>224</v>
      </c>
      <c r="D113" s="71" t="s">
        <v>121</v>
      </c>
      <c r="E113" s="72" t="s">
        <v>572</v>
      </c>
      <c r="F113" s="671" t="s">
        <v>573</v>
      </c>
      <c r="G113" s="667"/>
      <c r="H113" s="667"/>
      <c r="I113" s="667"/>
      <c r="J113" s="73" t="s">
        <v>532</v>
      </c>
      <c r="K113" s="74">
        <v>15</v>
      </c>
      <c r="L113" s="666"/>
      <c r="M113" s="667"/>
      <c r="N113" s="666">
        <f>ROUND(L113*K113,2)</f>
        <v>0</v>
      </c>
      <c r="O113" s="667"/>
      <c r="P113" s="667"/>
      <c r="Q113" s="667"/>
      <c r="R113" s="75"/>
      <c r="T113" s="76" t="s">
        <v>125</v>
      </c>
      <c r="U113" s="77" t="s">
        <v>126</v>
      </c>
      <c r="V113" s="78">
        <v>0.13300000000000001</v>
      </c>
      <c r="W113" s="78">
        <f>V113*K113</f>
        <v>1.9950000000000001</v>
      </c>
      <c r="X113" s="78">
        <v>0</v>
      </c>
      <c r="Y113" s="78">
        <f>X113*K113</f>
        <v>0</v>
      </c>
      <c r="Z113" s="78">
        <v>0.20499999999999999</v>
      </c>
      <c r="AA113" s="79">
        <f>Z113*K113</f>
        <v>3.0749999999999997</v>
      </c>
      <c r="AR113" s="30" t="s">
        <v>127</v>
      </c>
      <c r="AT113" s="30" t="s">
        <v>121</v>
      </c>
      <c r="AU113" s="30" t="s">
        <v>128</v>
      </c>
      <c r="AY113" s="30" t="s">
        <v>120</v>
      </c>
      <c r="BE113" s="80">
        <f>IF(U113="základní",N113,0)</f>
        <v>0</v>
      </c>
      <c r="BF113" s="80">
        <f>IF(U113="snížená",N113,0)</f>
        <v>0</v>
      </c>
      <c r="BG113" s="80">
        <f>IF(U113="zákl. přenesená",N113,0)</f>
        <v>0</v>
      </c>
      <c r="BH113" s="80">
        <f>IF(U113="sníž. přenesená",N113,0)</f>
        <v>0</v>
      </c>
      <c r="BI113" s="80">
        <f>IF(U113="nulová",N113,0)</f>
        <v>0</v>
      </c>
      <c r="BJ113" s="30" t="s">
        <v>118</v>
      </c>
      <c r="BK113" s="80">
        <f>ROUND(L113*K113,2)</f>
        <v>0</v>
      </c>
      <c r="BL113" s="30" t="s">
        <v>127</v>
      </c>
    </row>
    <row r="114" spans="2:64" s="86" customFormat="1" ht="22.5" customHeight="1" x14ac:dyDescent="0.25">
      <c r="B114" s="81"/>
      <c r="C114" s="82"/>
      <c r="D114" s="82"/>
      <c r="E114" s="83" t="s">
        <v>125</v>
      </c>
      <c r="F114" s="661" t="s">
        <v>2854</v>
      </c>
      <c r="G114" s="662"/>
      <c r="H114" s="662"/>
      <c r="I114" s="662"/>
      <c r="J114" s="82"/>
      <c r="K114" s="84">
        <v>3</v>
      </c>
      <c r="L114" s="82"/>
      <c r="M114" s="82"/>
      <c r="N114" s="82"/>
      <c r="O114" s="82"/>
      <c r="P114" s="82"/>
      <c r="Q114" s="82"/>
      <c r="R114" s="85"/>
      <c r="T114" s="87"/>
      <c r="U114" s="82"/>
      <c r="V114" s="82"/>
      <c r="W114" s="82"/>
      <c r="X114" s="82"/>
      <c r="Y114" s="82"/>
      <c r="Z114" s="82"/>
      <c r="AA114" s="88"/>
      <c r="AT114" s="89" t="s">
        <v>130</v>
      </c>
      <c r="AU114" s="89" t="s">
        <v>128</v>
      </c>
      <c r="AV114" s="86" t="s">
        <v>128</v>
      </c>
      <c r="AW114" s="86" t="s">
        <v>131</v>
      </c>
      <c r="AX114" s="86" t="s">
        <v>119</v>
      </c>
      <c r="AY114" s="89" t="s">
        <v>120</v>
      </c>
    </row>
    <row r="115" spans="2:64" s="86" customFormat="1" ht="22.5" customHeight="1" x14ac:dyDescent="0.25">
      <c r="B115" s="81"/>
      <c r="C115" s="82"/>
      <c r="D115" s="82"/>
      <c r="E115" s="83" t="s">
        <v>125</v>
      </c>
      <c r="F115" s="663" t="s">
        <v>2855</v>
      </c>
      <c r="G115" s="662"/>
      <c r="H115" s="662"/>
      <c r="I115" s="662"/>
      <c r="J115" s="82"/>
      <c r="K115" s="84">
        <v>12</v>
      </c>
      <c r="L115" s="82"/>
      <c r="M115" s="82"/>
      <c r="N115" s="82"/>
      <c r="O115" s="82"/>
      <c r="P115" s="82"/>
      <c r="Q115" s="82"/>
      <c r="R115" s="85"/>
      <c r="T115" s="87"/>
      <c r="U115" s="82"/>
      <c r="V115" s="82"/>
      <c r="W115" s="82"/>
      <c r="X115" s="82"/>
      <c r="Y115" s="82"/>
      <c r="Z115" s="82"/>
      <c r="AA115" s="88"/>
      <c r="AT115" s="89" t="s">
        <v>130</v>
      </c>
      <c r="AU115" s="89" t="s">
        <v>128</v>
      </c>
      <c r="AV115" s="86" t="s">
        <v>128</v>
      </c>
      <c r="AW115" s="86" t="s">
        <v>131</v>
      </c>
      <c r="AX115" s="86" t="s">
        <v>119</v>
      </c>
      <c r="AY115" s="89" t="s">
        <v>120</v>
      </c>
    </row>
    <row r="116" spans="2:64" s="95" customFormat="1" ht="22.5" customHeight="1" x14ac:dyDescent="0.25">
      <c r="B116" s="90"/>
      <c r="C116" s="91"/>
      <c r="D116" s="91"/>
      <c r="E116" s="92" t="s">
        <v>125</v>
      </c>
      <c r="F116" s="664" t="s">
        <v>146</v>
      </c>
      <c r="G116" s="665"/>
      <c r="H116" s="665"/>
      <c r="I116" s="665"/>
      <c r="J116" s="91"/>
      <c r="K116" s="93">
        <v>15</v>
      </c>
      <c r="L116" s="91"/>
      <c r="M116" s="91"/>
      <c r="N116" s="91"/>
      <c r="O116" s="91"/>
      <c r="P116" s="91"/>
      <c r="Q116" s="91"/>
      <c r="R116" s="94"/>
      <c r="T116" s="96"/>
      <c r="U116" s="91"/>
      <c r="V116" s="91"/>
      <c r="W116" s="91"/>
      <c r="X116" s="91"/>
      <c r="Y116" s="91"/>
      <c r="Z116" s="91"/>
      <c r="AA116" s="97"/>
      <c r="AT116" s="98" t="s">
        <v>130</v>
      </c>
      <c r="AU116" s="98" t="s">
        <v>128</v>
      </c>
      <c r="AV116" s="95" t="s">
        <v>127</v>
      </c>
      <c r="AW116" s="95" t="s">
        <v>131</v>
      </c>
      <c r="AX116" s="95" t="s">
        <v>118</v>
      </c>
      <c r="AY116" s="98" t="s">
        <v>120</v>
      </c>
    </row>
    <row r="117" spans="2:64" s="17" customFormat="1" ht="22.5" customHeight="1" x14ac:dyDescent="0.25">
      <c r="B117" s="70"/>
      <c r="C117" s="71" t="s">
        <v>227</v>
      </c>
      <c r="D117" s="71" t="s">
        <v>121</v>
      </c>
      <c r="E117" s="72" t="s">
        <v>584</v>
      </c>
      <c r="F117" s="671" t="s">
        <v>585</v>
      </c>
      <c r="G117" s="667"/>
      <c r="H117" s="667"/>
      <c r="I117" s="667"/>
      <c r="J117" s="73" t="s">
        <v>532</v>
      </c>
      <c r="K117" s="74">
        <v>49</v>
      </c>
      <c r="L117" s="666"/>
      <c r="M117" s="667"/>
      <c r="N117" s="666">
        <f>ROUND(L117*K117,2)</f>
        <v>0</v>
      </c>
      <c r="O117" s="667"/>
      <c r="P117" s="667"/>
      <c r="Q117" s="667"/>
      <c r="R117" s="75"/>
      <c r="T117" s="76" t="s">
        <v>125</v>
      </c>
      <c r="U117" s="77" t="s">
        <v>126</v>
      </c>
      <c r="V117" s="78">
        <v>0.19600000000000001</v>
      </c>
      <c r="W117" s="78">
        <f>V117*K117</f>
        <v>9.604000000000001</v>
      </c>
      <c r="X117" s="78">
        <v>0</v>
      </c>
      <c r="Y117" s="78">
        <f>X117*K117</f>
        <v>0</v>
      </c>
      <c r="Z117" s="78">
        <v>0</v>
      </c>
      <c r="AA117" s="79">
        <f>Z117*K117</f>
        <v>0</v>
      </c>
      <c r="AR117" s="30" t="s">
        <v>127</v>
      </c>
      <c r="AT117" s="30" t="s">
        <v>121</v>
      </c>
      <c r="AU117" s="30" t="s">
        <v>128</v>
      </c>
      <c r="AY117" s="30" t="s">
        <v>120</v>
      </c>
      <c r="BE117" s="80">
        <f>IF(U117="základní",N117,0)</f>
        <v>0</v>
      </c>
      <c r="BF117" s="80">
        <f>IF(U117="snížená",N117,0)</f>
        <v>0</v>
      </c>
      <c r="BG117" s="80">
        <f>IF(U117="zákl. přenesená",N117,0)</f>
        <v>0</v>
      </c>
      <c r="BH117" s="80">
        <f>IF(U117="sníž. přenesená",N117,0)</f>
        <v>0</v>
      </c>
      <c r="BI117" s="80">
        <f>IF(U117="nulová",N117,0)</f>
        <v>0</v>
      </c>
      <c r="BJ117" s="30" t="s">
        <v>118</v>
      </c>
      <c r="BK117" s="80">
        <f>ROUND(L117*K117,2)</f>
        <v>0</v>
      </c>
      <c r="BL117" s="30" t="s">
        <v>127</v>
      </c>
    </row>
    <row r="118" spans="2:64" s="86" customFormat="1" ht="22.5" customHeight="1" x14ac:dyDescent="0.25">
      <c r="B118" s="81"/>
      <c r="C118" s="82"/>
      <c r="D118" s="82"/>
      <c r="E118" s="83" t="s">
        <v>125</v>
      </c>
      <c r="F118" s="661" t="s">
        <v>2856</v>
      </c>
      <c r="G118" s="662"/>
      <c r="H118" s="662"/>
      <c r="I118" s="662"/>
      <c r="J118" s="82"/>
      <c r="K118" s="84">
        <v>49</v>
      </c>
      <c r="L118" s="82"/>
      <c r="M118" s="82"/>
      <c r="N118" s="82"/>
      <c r="O118" s="82"/>
      <c r="P118" s="82"/>
      <c r="Q118" s="82"/>
      <c r="R118" s="85"/>
      <c r="T118" s="87"/>
      <c r="U118" s="82"/>
      <c r="V118" s="82"/>
      <c r="W118" s="82"/>
      <c r="X118" s="82"/>
      <c r="Y118" s="82"/>
      <c r="Z118" s="82"/>
      <c r="AA118" s="88"/>
      <c r="AT118" s="89" t="s">
        <v>130</v>
      </c>
      <c r="AU118" s="89" t="s">
        <v>128</v>
      </c>
      <c r="AV118" s="86" t="s">
        <v>128</v>
      </c>
      <c r="AW118" s="86" t="s">
        <v>131</v>
      </c>
      <c r="AX118" s="86" t="s">
        <v>118</v>
      </c>
      <c r="AY118" s="89" t="s">
        <v>120</v>
      </c>
    </row>
    <row r="119" spans="2:64" s="17" customFormat="1" ht="31.5" customHeight="1" x14ac:dyDescent="0.25">
      <c r="B119" s="70"/>
      <c r="C119" s="71" t="s">
        <v>234</v>
      </c>
      <c r="D119" s="71" t="s">
        <v>121</v>
      </c>
      <c r="E119" s="72" t="s">
        <v>589</v>
      </c>
      <c r="F119" s="671" t="s">
        <v>590</v>
      </c>
      <c r="G119" s="667"/>
      <c r="H119" s="667"/>
      <c r="I119" s="667"/>
      <c r="J119" s="73" t="s">
        <v>191</v>
      </c>
      <c r="K119" s="74">
        <v>47.823</v>
      </c>
      <c r="L119" s="666"/>
      <c r="M119" s="667"/>
      <c r="N119" s="666">
        <f>ROUND(L119*K119,2)</f>
        <v>0</v>
      </c>
      <c r="O119" s="667"/>
      <c r="P119" s="667"/>
      <c r="Q119" s="667"/>
      <c r="R119" s="75"/>
      <c r="T119" s="76" t="s">
        <v>125</v>
      </c>
      <c r="U119" s="77" t="s">
        <v>126</v>
      </c>
      <c r="V119" s="78">
        <v>0.03</v>
      </c>
      <c r="W119" s="78">
        <f>V119*K119</f>
        <v>1.43469</v>
      </c>
      <c r="X119" s="78">
        <v>0</v>
      </c>
      <c r="Y119" s="78">
        <f>X119*K119</f>
        <v>0</v>
      </c>
      <c r="Z119" s="78">
        <v>0</v>
      </c>
      <c r="AA119" s="79">
        <f>Z119*K119</f>
        <v>0</v>
      </c>
      <c r="AR119" s="30" t="s">
        <v>127</v>
      </c>
      <c r="AT119" s="30" t="s">
        <v>121</v>
      </c>
      <c r="AU119" s="30" t="s">
        <v>128</v>
      </c>
      <c r="AY119" s="30" t="s">
        <v>120</v>
      </c>
      <c r="BE119" s="80">
        <f>IF(U119="základní",N119,0)</f>
        <v>0</v>
      </c>
      <c r="BF119" s="80">
        <f>IF(U119="snížená",N119,0)</f>
        <v>0</v>
      </c>
      <c r="BG119" s="80">
        <f>IF(U119="zákl. přenesená",N119,0)</f>
        <v>0</v>
      </c>
      <c r="BH119" s="80">
        <f>IF(U119="sníž. přenesená",N119,0)</f>
        <v>0</v>
      </c>
      <c r="BI119" s="80">
        <f>IF(U119="nulová",N119,0)</f>
        <v>0</v>
      </c>
      <c r="BJ119" s="30" t="s">
        <v>118</v>
      </c>
      <c r="BK119" s="80">
        <f>ROUND(L119*K119,2)</f>
        <v>0</v>
      </c>
      <c r="BL119" s="30" t="s">
        <v>127</v>
      </c>
    </row>
    <row r="120" spans="2:64" s="86" customFormat="1" ht="22.5" customHeight="1" x14ac:dyDescent="0.25">
      <c r="B120" s="81"/>
      <c r="C120" s="82"/>
      <c r="D120" s="82"/>
      <c r="E120" s="83" t="s">
        <v>125</v>
      </c>
      <c r="F120" s="661" t="s">
        <v>2857</v>
      </c>
      <c r="G120" s="662"/>
      <c r="H120" s="662"/>
      <c r="I120" s="662"/>
      <c r="J120" s="82"/>
      <c r="K120" s="84">
        <v>40.728000000000002</v>
      </c>
      <c r="L120" s="82"/>
      <c r="M120" s="82"/>
      <c r="N120" s="82"/>
      <c r="O120" s="82"/>
      <c r="P120" s="82"/>
      <c r="Q120" s="82"/>
      <c r="R120" s="85"/>
      <c r="T120" s="87"/>
      <c r="U120" s="82"/>
      <c r="V120" s="82"/>
      <c r="W120" s="82"/>
      <c r="X120" s="82"/>
      <c r="Y120" s="82"/>
      <c r="Z120" s="82"/>
      <c r="AA120" s="88"/>
      <c r="AT120" s="89" t="s">
        <v>130</v>
      </c>
      <c r="AU120" s="89" t="s">
        <v>128</v>
      </c>
      <c r="AV120" s="86" t="s">
        <v>128</v>
      </c>
      <c r="AW120" s="86" t="s">
        <v>131</v>
      </c>
      <c r="AX120" s="86" t="s">
        <v>119</v>
      </c>
      <c r="AY120" s="89" t="s">
        <v>120</v>
      </c>
    </row>
    <row r="121" spans="2:64" s="86" customFormat="1" ht="22.5" customHeight="1" x14ac:dyDescent="0.25">
      <c r="B121" s="81"/>
      <c r="C121" s="82"/>
      <c r="D121" s="82"/>
      <c r="E121" s="83" t="s">
        <v>125</v>
      </c>
      <c r="F121" s="663" t="s">
        <v>2858</v>
      </c>
      <c r="G121" s="662"/>
      <c r="H121" s="662"/>
      <c r="I121" s="662"/>
      <c r="J121" s="82"/>
      <c r="K121" s="84">
        <v>7.0949999999999998</v>
      </c>
      <c r="L121" s="82"/>
      <c r="M121" s="82"/>
      <c r="N121" s="82"/>
      <c r="O121" s="82"/>
      <c r="P121" s="82"/>
      <c r="Q121" s="82"/>
      <c r="R121" s="85"/>
      <c r="T121" s="87"/>
      <c r="U121" s="82"/>
      <c r="V121" s="82"/>
      <c r="W121" s="82"/>
      <c r="X121" s="82"/>
      <c r="Y121" s="82"/>
      <c r="Z121" s="82"/>
      <c r="AA121" s="88"/>
      <c r="AT121" s="89" t="s">
        <v>130</v>
      </c>
      <c r="AU121" s="89" t="s">
        <v>128</v>
      </c>
      <c r="AV121" s="86" t="s">
        <v>128</v>
      </c>
      <c r="AW121" s="86" t="s">
        <v>131</v>
      </c>
      <c r="AX121" s="86" t="s">
        <v>119</v>
      </c>
      <c r="AY121" s="89" t="s">
        <v>120</v>
      </c>
    </row>
    <row r="122" spans="2:64" s="95" customFormat="1" ht="22.5" customHeight="1" x14ac:dyDescent="0.25">
      <c r="B122" s="90"/>
      <c r="C122" s="91"/>
      <c r="D122" s="91"/>
      <c r="E122" s="92" t="s">
        <v>125</v>
      </c>
      <c r="F122" s="664" t="s">
        <v>146</v>
      </c>
      <c r="G122" s="665"/>
      <c r="H122" s="665"/>
      <c r="I122" s="665"/>
      <c r="J122" s="91"/>
      <c r="K122" s="93">
        <v>47.823</v>
      </c>
      <c r="L122" s="91"/>
      <c r="M122" s="91"/>
      <c r="N122" s="91"/>
      <c r="O122" s="91"/>
      <c r="P122" s="91"/>
      <c r="Q122" s="91"/>
      <c r="R122" s="94"/>
      <c r="T122" s="96"/>
      <c r="U122" s="91"/>
      <c r="V122" s="91"/>
      <c r="W122" s="91"/>
      <c r="X122" s="91"/>
      <c r="Y122" s="91"/>
      <c r="Z122" s="91"/>
      <c r="AA122" s="97"/>
      <c r="AT122" s="98" t="s">
        <v>130</v>
      </c>
      <c r="AU122" s="98" t="s">
        <v>128</v>
      </c>
      <c r="AV122" s="95" t="s">
        <v>127</v>
      </c>
      <c r="AW122" s="95" t="s">
        <v>131</v>
      </c>
      <c r="AX122" s="95" t="s">
        <v>118</v>
      </c>
      <c r="AY122" s="98" t="s">
        <v>120</v>
      </c>
    </row>
    <row r="123" spans="2:64" s="17" customFormat="1" ht="31.5" customHeight="1" x14ac:dyDescent="0.25">
      <c r="B123" s="70"/>
      <c r="C123" s="71" t="s">
        <v>237</v>
      </c>
      <c r="D123" s="71" t="s">
        <v>121</v>
      </c>
      <c r="E123" s="72" t="s">
        <v>592</v>
      </c>
      <c r="F123" s="671" t="s">
        <v>593</v>
      </c>
      <c r="G123" s="667"/>
      <c r="H123" s="667"/>
      <c r="I123" s="667"/>
      <c r="J123" s="73" t="s">
        <v>191</v>
      </c>
      <c r="K123" s="74">
        <v>812.99099999999999</v>
      </c>
      <c r="L123" s="666"/>
      <c r="M123" s="667"/>
      <c r="N123" s="666">
        <f>ROUND(L123*K123,2)</f>
        <v>0</v>
      </c>
      <c r="O123" s="667"/>
      <c r="P123" s="667"/>
      <c r="Q123" s="667"/>
      <c r="R123" s="75"/>
      <c r="T123" s="76" t="s">
        <v>125</v>
      </c>
      <c r="U123" s="77" t="s">
        <v>126</v>
      </c>
      <c r="V123" s="78">
        <v>2E-3</v>
      </c>
      <c r="W123" s="78">
        <f>V123*K123</f>
        <v>1.625982</v>
      </c>
      <c r="X123" s="78">
        <v>0</v>
      </c>
      <c r="Y123" s="78">
        <f>X123*K123</f>
        <v>0</v>
      </c>
      <c r="Z123" s="78">
        <v>0</v>
      </c>
      <c r="AA123" s="79">
        <f>Z123*K123</f>
        <v>0</v>
      </c>
      <c r="AR123" s="30" t="s">
        <v>127</v>
      </c>
      <c r="AT123" s="30" t="s">
        <v>121</v>
      </c>
      <c r="AU123" s="30" t="s">
        <v>128</v>
      </c>
      <c r="AY123" s="30" t="s">
        <v>120</v>
      </c>
      <c r="BE123" s="80">
        <f>IF(U123="základní",N123,0)</f>
        <v>0</v>
      </c>
      <c r="BF123" s="80">
        <f>IF(U123="snížená",N123,0)</f>
        <v>0</v>
      </c>
      <c r="BG123" s="80">
        <f>IF(U123="zákl. přenesená",N123,0)</f>
        <v>0</v>
      </c>
      <c r="BH123" s="80">
        <f>IF(U123="sníž. přenesená",N123,0)</f>
        <v>0</v>
      </c>
      <c r="BI123" s="80">
        <f>IF(U123="nulová",N123,0)</f>
        <v>0</v>
      </c>
      <c r="BJ123" s="30" t="s">
        <v>118</v>
      </c>
      <c r="BK123" s="80">
        <f>ROUND(L123*K123,2)</f>
        <v>0</v>
      </c>
      <c r="BL123" s="30" t="s">
        <v>127</v>
      </c>
    </row>
    <row r="124" spans="2:64" s="86" customFormat="1" ht="22.5" customHeight="1" x14ac:dyDescent="0.25">
      <c r="B124" s="81"/>
      <c r="C124" s="82"/>
      <c r="D124" s="82"/>
      <c r="E124" s="83" t="s">
        <v>125</v>
      </c>
      <c r="F124" s="661" t="s">
        <v>2859</v>
      </c>
      <c r="G124" s="662"/>
      <c r="H124" s="662"/>
      <c r="I124" s="662"/>
      <c r="J124" s="82"/>
      <c r="K124" s="84">
        <v>812.99099999999999</v>
      </c>
      <c r="L124" s="82"/>
      <c r="M124" s="82"/>
      <c r="N124" s="82"/>
      <c r="O124" s="82"/>
      <c r="P124" s="82"/>
      <c r="Q124" s="82"/>
      <c r="R124" s="85"/>
      <c r="T124" s="87"/>
      <c r="U124" s="82"/>
      <c r="V124" s="82"/>
      <c r="W124" s="82"/>
      <c r="X124" s="82"/>
      <c r="Y124" s="82"/>
      <c r="Z124" s="82"/>
      <c r="AA124" s="88"/>
      <c r="AT124" s="89" t="s">
        <v>130</v>
      </c>
      <c r="AU124" s="89" t="s">
        <v>128</v>
      </c>
      <c r="AV124" s="86" t="s">
        <v>128</v>
      </c>
      <c r="AW124" s="86" t="s">
        <v>131</v>
      </c>
      <c r="AX124" s="86" t="s">
        <v>118</v>
      </c>
      <c r="AY124" s="89" t="s">
        <v>120</v>
      </c>
    </row>
    <row r="125" spans="2:64" s="17" customFormat="1" ht="31.5" customHeight="1" x14ac:dyDescent="0.25">
      <c r="B125" s="70"/>
      <c r="C125" s="71" t="s">
        <v>240</v>
      </c>
      <c r="D125" s="71" t="s">
        <v>121</v>
      </c>
      <c r="E125" s="72" t="s">
        <v>595</v>
      </c>
      <c r="F125" s="671" t="s">
        <v>596</v>
      </c>
      <c r="G125" s="667"/>
      <c r="H125" s="667"/>
      <c r="I125" s="667"/>
      <c r="J125" s="73" t="s">
        <v>191</v>
      </c>
      <c r="K125" s="74">
        <v>7.4169999999999998</v>
      </c>
      <c r="L125" s="666"/>
      <c r="M125" s="667"/>
      <c r="N125" s="666">
        <f>ROUND(L125*K125,2)</f>
        <v>0</v>
      </c>
      <c r="O125" s="667"/>
      <c r="P125" s="667"/>
      <c r="Q125" s="667"/>
      <c r="R125" s="75"/>
      <c r="T125" s="76" t="s">
        <v>125</v>
      </c>
      <c r="U125" s="77" t="s">
        <v>126</v>
      </c>
      <c r="V125" s="78">
        <v>3.2000000000000001E-2</v>
      </c>
      <c r="W125" s="78">
        <f>V125*K125</f>
        <v>0.237344</v>
      </c>
      <c r="X125" s="78">
        <v>0</v>
      </c>
      <c r="Y125" s="78">
        <f>X125*K125</f>
        <v>0</v>
      </c>
      <c r="Z125" s="78">
        <v>0</v>
      </c>
      <c r="AA125" s="79">
        <f>Z125*K125</f>
        <v>0</v>
      </c>
      <c r="AR125" s="30" t="s">
        <v>127</v>
      </c>
      <c r="AT125" s="30" t="s">
        <v>121</v>
      </c>
      <c r="AU125" s="30" t="s">
        <v>128</v>
      </c>
      <c r="AY125" s="30" t="s">
        <v>120</v>
      </c>
      <c r="BE125" s="80">
        <f>IF(U125="základní",N125,0)</f>
        <v>0</v>
      </c>
      <c r="BF125" s="80">
        <f>IF(U125="snížená",N125,0)</f>
        <v>0</v>
      </c>
      <c r="BG125" s="80">
        <f>IF(U125="zákl. přenesená",N125,0)</f>
        <v>0</v>
      </c>
      <c r="BH125" s="80">
        <f>IF(U125="sníž. přenesená",N125,0)</f>
        <v>0</v>
      </c>
      <c r="BI125" s="80">
        <f>IF(U125="nulová",N125,0)</f>
        <v>0</v>
      </c>
      <c r="BJ125" s="30" t="s">
        <v>118</v>
      </c>
      <c r="BK125" s="80">
        <f>ROUND(L125*K125,2)</f>
        <v>0</v>
      </c>
      <c r="BL125" s="30" t="s">
        <v>127</v>
      </c>
    </row>
    <row r="126" spans="2:64" s="86" customFormat="1" ht="22.5" customHeight="1" x14ac:dyDescent="0.25">
      <c r="B126" s="81"/>
      <c r="C126" s="82"/>
      <c r="D126" s="82"/>
      <c r="E126" s="83" t="s">
        <v>125</v>
      </c>
      <c r="F126" s="661" t="s">
        <v>2860</v>
      </c>
      <c r="G126" s="662"/>
      <c r="H126" s="662"/>
      <c r="I126" s="662"/>
      <c r="J126" s="82"/>
      <c r="K126" s="84">
        <v>4.3419999999999996</v>
      </c>
      <c r="L126" s="82"/>
      <c r="M126" s="82"/>
      <c r="N126" s="82"/>
      <c r="O126" s="82"/>
      <c r="P126" s="82"/>
      <c r="Q126" s="82"/>
      <c r="R126" s="85"/>
      <c r="T126" s="87"/>
      <c r="U126" s="82"/>
      <c r="V126" s="82"/>
      <c r="W126" s="82"/>
      <c r="X126" s="82"/>
      <c r="Y126" s="82"/>
      <c r="Z126" s="82"/>
      <c r="AA126" s="88"/>
      <c r="AT126" s="89" t="s">
        <v>130</v>
      </c>
      <c r="AU126" s="89" t="s">
        <v>128</v>
      </c>
      <c r="AV126" s="86" t="s">
        <v>128</v>
      </c>
      <c r="AW126" s="86" t="s">
        <v>131</v>
      </c>
      <c r="AX126" s="86" t="s">
        <v>119</v>
      </c>
      <c r="AY126" s="89" t="s">
        <v>120</v>
      </c>
    </row>
    <row r="127" spans="2:64" s="86" customFormat="1" ht="22.5" customHeight="1" x14ac:dyDescent="0.25">
      <c r="B127" s="81"/>
      <c r="C127" s="82"/>
      <c r="D127" s="82"/>
      <c r="E127" s="83" t="s">
        <v>125</v>
      </c>
      <c r="F127" s="663" t="s">
        <v>2861</v>
      </c>
      <c r="G127" s="662"/>
      <c r="H127" s="662"/>
      <c r="I127" s="662"/>
      <c r="J127" s="82"/>
      <c r="K127" s="84">
        <v>3.0750000000000002</v>
      </c>
      <c r="L127" s="82"/>
      <c r="M127" s="82"/>
      <c r="N127" s="82"/>
      <c r="O127" s="82"/>
      <c r="P127" s="82"/>
      <c r="Q127" s="82"/>
      <c r="R127" s="85"/>
      <c r="T127" s="87"/>
      <c r="U127" s="82"/>
      <c r="V127" s="82"/>
      <c r="W127" s="82"/>
      <c r="X127" s="82"/>
      <c r="Y127" s="82"/>
      <c r="Z127" s="82"/>
      <c r="AA127" s="88"/>
      <c r="AT127" s="89" t="s">
        <v>130</v>
      </c>
      <c r="AU127" s="89" t="s">
        <v>128</v>
      </c>
      <c r="AV127" s="86" t="s">
        <v>128</v>
      </c>
      <c r="AW127" s="86" t="s">
        <v>131</v>
      </c>
      <c r="AX127" s="86" t="s">
        <v>119</v>
      </c>
      <c r="AY127" s="89" t="s">
        <v>120</v>
      </c>
    </row>
    <row r="128" spans="2:64" s="95" customFormat="1" ht="22.5" customHeight="1" x14ac:dyDescent="0.25">
      <c r="B128" s="90"/>
      <c r="C128" s="91"/>
      <c r="D128" s="91"/>
      <c r="E128" s="92" t="s">
        <v>125</v>
      </c>
      <c r="F128" s="664" t="s">
        <v>146</v>
      </c>
      <c r="G128" s="665"/>
      <c r="H128" s="665"/>
      <c r="I128" s="665"/>
      <c r="J128" s="91"/>
      <c r="K128" s="93">
        <v>7.4169999999999998</v>
      </c>
      <c r="L128" s="91"/>
      <c r="M128" s="91"/>
      <c r="N128" s="91"/>
      <c r="O128" s="91"/>
      <c r="P128" s="91"/>
      <c r="Q128" s="91"/>
      <c r="R128" s="94"/>
      <c r="T128" s="96"/>
      <c r="U128" s="91"/>
      <c r="V128" s="91"/>
      <c r="W128" s="91"/>
      <c r="X128" s="91"/>
      <c r="Y128" s="91"/>
      <c r="Z128" s="91"/>
      <c r="AA128" s="97"/>
      <c r="AT128" s="98" t="s">
        <v>130</v>
      </c>
      <c r="AU128" s="98" t="s">
        <v>128</v>
      </c>
      <c r="AV128" s="95" t="s">
        <v>127</v>
      </c>
      <c r="AW128" s="95" t="s">
        <v>131</v>
      </c>
      <c r="AX128" s="95" t="s">
        <v>118</v>
      </c>
      <c r="AY128" s="98" t="s">
        <v>120</v>
      </c>
    </row>
    <row r="129" spans="2:64" s="17" customFormat="1" ht="31.5" customHeight="1" x14ac:dyDescent="0.25">
      <c r="B129" s="70"/>
      <c r="C129" s="71" t="s">
        <v>247</v>
      </c>
      <c r="D129" s="71" t="s">
        <v>121</v>
      </c>
      <c r="E129" s="72" t="s">
        <v>601</v>
      </c>
      <c r="F129" s="671" t="s">
        <v>602</v>
      </c>
      <c r="G129" s="667"/>
      <c r="H129" s="667"/>
      <c r="I129" s="667"/>
      <c r="J129" s="73" t="s">
        <v>191</v>
      </c>
      <c r="K129" s="74">
        <v>126.089</v>
      </c>
      <c r="L129" s="666"/>
      <c r="M129" s="667"/>
      <c r="N129" s="666">
        <f>ROUND(L129*K129,2)</f>
        <v>0</v>
      </c>
      <c r="O129" s="667"/>
      <c r="P129" s="667"/>
      <c r="Q129" s="667"/>
      <c r="R129" s="75"/>
      <c r="T129" s="76" t="s">
        <v>125</v>
      </c>
      <c r="U129" s="77" t="s">
        <v>126</v>
      </c>
      <c r="V129" s="78">
        <v>3.0000000000000001E-3</v>
      </c>
      <c r="W129" s="78">
        <f>V129*K129</f>
        <v>0.37826700000000002</v>
      </c>
      <c r="X129" s="78">
        <v>0</v>
      </c>
      <c r="Y129" s="78">
        <f>X129*K129</f>
        <v>0</v>
      </c>
      <c r="Z129" s="78">
        <v>0</v>
      </c>
      <c r="AA129" s="79">
        <f>Z129*K129</f>
        <v>0</v>
      </c>
      <c r="AR129" s="30" t="s">
        <v>127</v>
      </c>
      <c r="AT129" s="30" t="s">
        <v>121</v>
      </c>
      <c r="AU129" s="30" t="s">
        <v>128</v>
      </c>
      <c r="AY129" s="30" t="s">
        <v>120</v>
      </c>
      <c r="BE129" s="80">
        <f>IF(U129="základní",N129,0)</f>
        <v>0</v>
      </c>
      <c r="BF129" s="80">
        <f>IF(U129="snížená",N129,0)</f>
        <v>0</v>
      </c>
      <c r="BG129" s="80">
        <f>IF(U129="zákl. přenesená",N129,0)</f>
        <v>0</v>
      </c>
      <c r="BH129" s="80">
        <f>IF(U129="sníž. přenesená",N129,0)</f>
        <v>0</v>
      </c>
      <c r="BI129" s="80">
        <f>IF(U129="nulová",N129,0)</f>
        <v>0</v>
      </c>
      <c r="BJ129" s="30" t="s">
        <v>118</v>
      </c>
      <c r="BK129" s="80">
        <f>ROUND(L129*K129,2)</f>
        <v>0</v>
      </c>
      <c r="BL129" s="30" t="s">
        <v>127</v>
      </c>
    </row>
    <row r="130" spans="2:64" s="86" customFormat="1" ht="22.5" customHeight="1" x14ac:dyDescent="0.25">
      <c r="B130" s="81"/>
      <c r="C130" s="82"/>
      <c r="D130" s="82"/>
      <c r="E130" s="83" t="s">
        <v>125</v>
      </c>
      <c r="F130" s="661" t="s">
        <v>2862</v>
      </c>
      <c r="G130" s="662"/>
      <c r="H130" s="662"/>
      <c r="I130" s="662"/>
      <c r="J130" s="82"/>
      <c r="K130" s="84">
        <v>126.089</v>
      </c>
      <c r="L130" s="82"/>
      <c r="M130" s="82"/>
      <c r="N130" s="82"/>
      <c r="O130" s="82"/>
      <c r="P130" s="82"/>
      <c r="Q130" s="82"/>
      <c r="R130" s="85"/>
      <c r="T130" s="87"/>
      <c r="U130" s="82"/>
      <c r="V130" s="82"/>
      <c r="W130" s="82"/>
      <c r="X130" s="82"/>
      <c r="Y130" s="82"/>
      <c r="Z130" s="82"/>
      <c r="AA130" s="88"/>
      <c r="AT130" s="89" t="s">
        <v>130</v>
      </c>
      <c r="AU130" s="89" t="s">
        <v>128</v>
      </c>
      <c r="AV130" s="86" t="s">
        <v>128</v>
      </c>
      <c r="AW130" s="86" t="s">
        <v>131</v>
      </c>
      <c r="AX130" s="86" t="s">
        <v>118</v>
      </c>
      <c r="AY130" s="89" t="s">
        <v>120</v>
      </c>
    </row>
    <row r="131" spans="2:64" s="17" customFormat="1" ht="31.5" customHeight="1" x14ac:dyDescent="0.25">
      <c r="B131" s="70"/>
      <c r="C131" s="71" t="s">
        <v>254</v>
      </c>
      <c r="D131" s="71" t="s">
        <v>121</v>
      </c>
      <c r="E131" s="72" t="s">
        <v>605</v>
      </c>
      <c r="F131" s="671" t="s">
        <v>606</v>
      </c>
      <c r="G131" s="667"/>
      <c r="H131" s="667"/>
      <c r="I131" s="667"/>
      <c r="J131" s="73" t="s">
        <v>191</v>
      </c>
      <c r="K131" s="74">
        <v>7.4169999999999998</v>
      </c>
      <c r="L131" s="666"/>
      <c r="M131" s="667"/>
      <c r="N131" s="666">
        <f>ROUND(L131*K131,2)</f>
        <v>0</v>
      </c>
      <c r="O131" s="667"/>
      <c r="P131" s="667"/>
      <c r="Q131" s="667"/>
      <c r="R131" s="75"/>
      <c r="T131" s="76" t="s">
        <v>125</v>
      </c>
      <c r="U131" s="77" t="s">
        <v>126</v>
      </c>
      <c r="V131" s="78">
        <v>0</v>
      </c>
      <c r="W131" s="78">
        <f>V131*K131</f>
        <v>0</v>
      </c>
      <c r="X131" s="78">
        <v>0</v>
      </c>
      <c r="Y131" s="78">
        <f>X131*K131</f>
        <v>0</v>
      </c>
      <c r="Z131" s="78">
        <v>0</v>
      </c>
      <c r="AA131" s="79">
        <f>Z131*K131</f>
        <v>0</v>
      </c>
      <c r="AR131" s="30" t="s">
        <v>127</v>
      </c>
      <c r="AT131" s="30" t="s">
        <v>121</v>
      </c>
      <c r="AU131" s="30" t="s">
        <v>128</v>
      </c>
      <c r="AY131" s="30" t="s">
        <v>120</v>
      </c>
      <c r="BE131" s="80">
        <f>IF(U131="základní",N131,0)</f>
        <v>0</v>
      </c>
      <c r="BF131" s="80">
        <f>IF(U131="snížená",N131,0)</f>
        <v>0</v>
      </c>
      <c r="BG131" s="80">
        <f>IF(U131="zákl. přenesená",N131,0)</f>
        <v>0</v>
      </c>
      <c r="BH131" s="80">
        <f>IF(U131="sníž. přenesená",N131,0)</f>
        <v>0</v>
      </c>
      <c r="BI131" s="80">
        <f>IF(U131="nulová",N131,0)</f>
        <v>0</v>
      </c>
      <c r="BJ131" s="30" t="s">
        <v>118</v>
      </c>
      <c r="BK131" s="80">
        <f>ROUND(L131*K131,2)</f>
        <v>0</v>
      </c>
      <c r="BL131" s="30" t="s">
        <v>127</v>
      </c>
    </row>
    <row r="132" spans="2:64" s="86" customFormat="1" ht="22.5" customHeight="1" x14ac:dyDescent="0.25">
      <c r="B132" s="81"/>
      <c r="C132" s="82"/>
      <c r="D132" s="82"/>
      <c r="E132" s="83" t="s">
        <v>125</v>
      </c>
      <c r="F132" s="661" t="s">
        <v>2863</v>
      </c>
      <c r="G132" s="662"/>
      <c r="H132" s="662"/>
      <c r="I132" s="662"/>
      <c r="J132" s="82"/>
      <c r="K132" s="84">
        <v>7.4169999999999998</v>
      </c>
      <c r="L132" s="82"/>
      <c r="M132" s="82"/>
      <c r="N132" s="82"/>
      <c r="O132" s="82"/>
      <c r="P132" s="82"/>
      <c r="Q132" s="82"/>
      <c r="R132" s="85"/>
      <c r="T132" s="87"/>
      <c r="U132" s="82"/>
      <c r="V132" s="82"/>
      <c r="W132" s="82"/>
      <c r="X132" s="82"/>
      <c r="Y132" s="82"/>
      <c r="Z132" s="82"/>
      <c r="AA132" s="88"/>
      <c r="AT132" s="89" t="s">
        <v>130</v>
      </c>
      <c r="AU132" s="89" t="s">
        <v>128</v>
      </c>
      <c r="AV132" s="86" t="s">
        <v>128</v>
      </c>
      <c r="AW132" s="86" t="s">
        <v>131</v>
      </c>
      <c r="AX132" s="86" t="s">
        <v>118</v>
      </c>
      <c r="AY132" s="89" t="s">
        <v>120</v>
      </c>
    </row>
    <row r="133" spans="2:64" s="17" customFormat="1" ht="31.5" customHeight="1" x14ac:dyDescent="0.25">
      <c r="B133" s="70"/>
      <c r="C133" s="71" t="s">
        <v>258</v>
      </c>
      <c r="D133" s="71" t="s">
        <v>121</v>
      </c>
      <c r="E133" s="72" t="s">
        <v>608</v>
      </c>
      <c r="F133" s="671" t="s">
        <v>609</v>
      </c>
      <c r="G133" s="667"/>
      <c r="H133" s="667"/>
      <c r="I133" s="667"/>
      <c r="J133" s="73" t="s">
        <v>191</v>
      </c>
      <c r="K133" s="74">
        <v>7.0949999999999998</v>
      </c>
      <c r="L133" s="666"/>
      <c r="M133" s="667"/>
      <c r="N133" s="666">
        <f>ROUND(L133*K133,2)</f>
        <v>0</v>
      </c>
      <c r="O133" s="667"/>
      <c r="P133" s="667"/>
      <c r="Q133" s="667"/>
      <c r="R133" s="75"/>
      <c r="T133" s="76" t="s">
        <v>125</v>
      </c>
      <c r="U133" s="77" t="s">
        <v>126</v>
      </c>
      <c r="V133" s="78">
        <v>0</v>
      </c>
      <c r="W133" s="78">
        <f>V133*K133</f>
        <v>0</v>
      </c>
      <c r="X133" s="78">
        <v>0</v>
      </c>
      <c r="Y133" s="78">
        <f>X133*K133</f>
        <v>0</v>
      </c>
      <c r="Z133" s="78">
        <v>0</v>
      </c>
      <c r="AA133" s="79">
        <f>Z133*K133</f>
        <v>0</v>
      </c>
      <c r="AR133" s="30" t="s">
        <v>127</v>
      </c>
      <c r="AT133" s="30" t="s">
        <v>121</v>
      </c>
      <c r="AU133" s="30" t="s">
        <v>128</v>
      </c>
      <c r="AY133" s="30" t="s">
        <v>120</v>
      </c>
      <c r="BE133" s="80">
        <f>IF(U133="základní",N133,0)</f>
        <v>0</v>
      </c>
      <c r="BF133" s="80">
        <f>IF(U133="snížená",N133,0)</f>
        <v>0</v>
      </c>
      <c r="BG133" s="80">
        <f>IF(U133="zákl. přenesená",N133,0)</f>
        <v>0</v>
      </c>
      <c r="BH133" s="80">
        <f>IF(U133="sníž. přenesená",N133,0)</f>
        <v>0</v>
      </c>
      <c r="BI133" s="80">
        <f>IF(U133="nulová",N133,0)</f>
        <v>0</v>
      </c>
      <c r="BJ133" s="30" t="s">
        <v>118</v>
      </c>
      <c r="BK133" s="80">
        <f>ROUND(L133*K133,2)</f>
        <v>0</v>
      </c>
      <c r="BL133" s="30" t="s">
        <v>127</v>
      </c>
    </row>
    <row r="134" spans="2:64" s="86" customFormat="1" ht="22.5" customHeight="1" x14ac:dyDescent="0.25">
      <c r="B134" s="81"/>
      <c r="C134" s="82"/>
      <c r="D134" s="82"/>
      <c r="E134" s="83" t="s">
        <v>125</v>
      </c>
      <c r="F134" s="661" t="s">
        <v>2864</v>
      </c>
      <c r="G134" s="662"/>
      <c r="H134" s="662"/>
      <c r="I134" s="662"/>
      <c r="J134" s="82"/>
      <c r="K134" s="84">
        <v>7.0949999999999998</v>
      </c>
      <c r="L134" s="82"/>
      <c r="M134" s="82"/>
      <c r="N134" s="82"/>
      <c r="O134" s="82"/>
      <c r="P134" s="82"/>
      <c r="Q134" s="82"/>
      <c r="R134" s="85"/>
      <c r="T134" s="87"/>
      <c r="U134" s="82"/>
      <c r="V134" s="82"/>
      <c r="W134" s="82"/>
      <c r="X134" s="82"/>
      <c r="Y134" s="82"/>
      <c r="Z134" s="82"/>
      <c r="AA134" s="88"/>
      <c r="AT134" s="89" t="s">
        <v>130</v>
      </c>
      <c r="AU134" s="89" t="s">
        <v>128</v>
      </c>
      <c r="AV134" s="86" t="s">
        <v>128</v>
      </c>
      <c r="AW134" s="86" t="s">
        <v>131</v>
      </c>
      <c r="AX134" s="86" t="s">
        <v>118</v>
      </c>
      <c r="AY134" s="89" t="s">
        <v>120</v>
      </c>
    </row>
    <row r="135" spans="2:64" s="17" customFormat="1" ht="31.5" customHeight="1" x14ac:dyDescent="0.25">
      <c r="B135" s="70"/>
      <c r="C135" s="71" t="s">
        <v>262</v>
      </c>
      <c r="D135" s="71" t="s">
        <v>121</v>
      </c>
      <c r="E135" s="72" t="s">
        <v>611</v>
      </c>
      <c r="F135" s="671" t="s">
        <v>612</v>
      </c>
      <c r="G135" s="667"/>
      <c r="H135" s="667"/>
      <c r="I135" s="667"/>
      <c r="J135" s="73" t="s">
        <v>191</v>
      </c>
      <c r="K135" s="74">
        <v>40.728000000000002</v>
      </c>
      <c r="L135" s="666"/>
      <c r="M135" s="667"/>
      <c r="N135" s="666">
        <f>ROUND(L135*K135,2)</f>
        <v>0</v>
      </c>
      <c r="O135" s="667"/>
      <c r="P135" s="667"/>
      <c r="Q135" s="667"/>
      <c r="R135" s="75"/>
      <c r="T135" s="76" t="s">
        <v>125</v>
      </c>
      <c r="U135" s="77" t="s">
        <v>126</v>
      </c>
      <c r="V135" s="78">
        <v>0</v>
      </c>
      <c r="W135" s="78">
        <f>V135*K135</f>
        <v>0</v>
      </c>
      <c r="X135" s="78">
        <v>0</v>
      </c>
      <c r="Y135" s="78">
        <f>X135*K135</f>
        <v>0</v>
      </c>
      <c r="Z135" s="78">
        <v>0</v>
      </c>
      <c r="AA135" s="79">
        <f>Z135*K135</f>
        <v>0</v>
      </c>
      <c r="AR135" s="30" t="s">
        <v>127</v>
      </c>
      <c r="AT135" s="30" t="s">
        <v>121</v>
      </c>
      <c r="AU135" s="30" t="s">
        <v>128</v>
      </c>
      <c r="AY135" s="30" t="s">
        <v>120</v>
      </c>
      <c r="BE135" s="80">
        <f>IF(U135="základní",N135,0)</f>
        <v>0</v>
      </c>
      <c r="BF135" s="80">
        <f>IF(U135="snížená",N135,0)</f>
        <v>0</v>
      </c>
      <c r="BG135" s="80">
        <f>IF(U135="zákl. přenesená",N135,0)</f>
        <v>0</v>
      </c>
      <c r="BH135" s="80">
        <f>IF(U135="sníž. přenesená",N135,0)</f>
        <v>0</v>
      </c>
      <c r="BI135" s="80">
        <f>IF(U135="nulová",N135,0)</f>
        <v>0</v>
      </c>
      <c r="BJ135" s="30" t="s">
        <v>118</v>
      </c>
      <c r="BK135" s="80">
        <f>ROUND(L135*K135,2)</f>
        <v>0</v>
      </c>
      <c r="BL135" s="30" t="s">
        <v>127</v>
      </c>
    </row>
    <row r="136" spans="2:64" s="86" customFormat="1" ht="22.5" customHeight="1" x14ac:dyDescent="0.25">
      <c r="B136" s="81"/>
      <c r="C136" s="82"/>
      <c r="D136" s="82"/>
      <c r="E136" s="83" t="s">
        <v>125</v>
      </c>
      <c r="F136" s="661" t="s">
        <v>2865</v>
      </c>
      <c r="G136" s="662"/>
      <c r="H136" s="662"/>
      <c r="I136" s="662"/>
      <c r="J136" s="82"/>
      <c r="K136" s="84">
        <v>40.728000000000002</v>
      </c>
      <c r="L136" s="82"/>
      <c r="M136" s="82"/>
      <c r="N136" s="82"/>
      <c r="O136" s="82"/>
      <c r="P136" s="82"/>
      <c r="Q136" s="82"/>
      <c r="R136" s="85"/>
      <c r="T136" s="87"/>
      <c r="U136" s="82"/>
      <c r="V136" s="82"/>
      <c r="W136" s="82"/>
      <c r="X136" s="82"/>
      <c r="Y136" s="82"/>
      <c r="Z136" s="82"/>
      <c r="AA136" s="88"/>
      <c r="AT136" s="89" t="s">
        <v>130</v>
      </c>
      <c r="AU136" s="89" t="s">
        <v>128</v>
      </c>
      <c r="AV136" s="86" t="s">
        <v>128</v>
      </c>
      <c r="AW136" s="86" t="s">
        <v>131</v>
      </c>
      <c r="AX136" s="86" t="s">
        <v>118</v>
      </c>
      <c r="AY136" s="89" t="s">
        <v>120</v>
      </c>
    </row>
    <row r="137" spans="2:64" s="62" customFormat="1" ht="29.85" customHeight="1" x14ac:dyDescent="0.3">
      <c r="B137" s="58"/>
      <c r="C137" s="59"/>
      <c r="D137" s="69" t="s">
        <v>84</v>
      </c>
      <c r="E137" s="69"/>
      <c r="F137" s="69"/>
      <c r="G137" s="69"/>
      <c r="H137" s="69"/>
      <c r="I137" s="69"/>
      <c r="J137" s="69"/>
      <c r="K137" s="69"/>
      <c r="L137" s="69"/>
      <c r="M137" s="69"/>
      <c r="N137" s="659">
        <f>BK137</f>
        <v>0</v>
      </c>
      <c r="O137" s="660"/>
      <c r="P137" s="660"/>
      <c r="Q137" s="660"/>
      <c r="R137" s="61"/>
      <c r="T137" s="63"/>
      <c r="U137" s="59"/>
      <c r="V137" s="59"/>
      <c r="W137" s="64">
        <f>SUM(W138:W145)</f>
        <v>67.402360000000002</v>
      </c>
      <c r="X137" s="59"/>
      <c r="Y137" s="64">
        <f>SUM(Y138:Y145)</f>
        <v>0</v>
      </c>
      <c r="Z137" s="59"/>
      <c r="AA137" s="65">
        <f>SUM(AA138:AA145)</f>
        <v>19.68</v>
      </c>
      <c r="AR137" s="66" t="s">
        <v>118</v>
      </c>
      <c r="AT137" s="67" t="s">
        <v>117</v>
      </c>
      <c r="AU137" s="67" t="s">
        <v>118</v>
      </c>
      <c r="AY137" s="66" t="s">
        <v>120</v>
      </c>
      <c r="BK137" s="68">
        <f>SUM(BK138:BK145)</f>
        <v>0</v>
      </c>
    </row>
    <row r="138" spans="2:64" s="17" customFormat="1" ht="31.5" customHeight="1" x14ac:dyDescent="0.25">
      <c r="B138" s="70"/>
      <c r="C138" s="71" t="s">
        <v>266</v>
      </c>
      <c r="D138" s="71" t="s">
        <v>121</v>
      </c>
      <c r="E138" s="72" t="s">
        <v>794</v>
      </c>
      <c r="F138" s="671" t="s">
        <v>795</v>
      </c>
      <c r="G138" s="667"/>
      <c r="H138" s="667"/>
      <c r="I138" s="667"/>
      <c r="J138" s="73" t="s">
        <v>447</v>
      </c>
      <c r="K138" s="74">
        <v>41</v>
      </c>
      <c r="L138" s="666"/>
      <c r="M138" s="667"/>
      <c r="N138" s="666">
        <f>ROUND(L138*K138,2)</f>
        <v>0</v>
      </c>
      <c r="O138" s="667"/>
      <c r="P138" s="667"/>
      <c r="Q138" s="667"/>
      <c r="R138" s="75"/>
      <c r="T138" s="76" t="s">
        <v>125</v>
      </c>
      <c r="U138" s="77" t="s">
        <v>126</v>
      </c>
      <c r="V138" s="78">
        <v>1.5349999999999999</v>
      </c>
      <c r="W138" s="78">
        <f>V138*K138</f>
        <v>62.934999999999995</v>
      </c>
      <c r="X138" s="78">
        <v>0</v>
      </c>
      <c r="Y138" s="78">
        <f>X138*K138</f>
        <v>0</v>
      </c>
      <c r="Z138" s="78">
        <v>0.48</v>
      </c>
      <c r="AA138" s="79">
        <f>Z138*K138</f>
        <v>19.68</v>
      </c>
      <c r="AR138" s="30" t="s">
        <v>127</v>
      </c>
      <c r="AT138" s="30" t="s">
        <v>121</v>
      </c>
      <c r="AU138" s="30" t="s">
        <v>128</v>
      </c>
      <c r="AY138" s="30" t="s">
        <v>120</v>
      </c>
      <c r="BE138" s="80">
        <f>IF(U138="základní",N138,0)</f>
        <v>0</v>
      </c>
      <c r="BF138" s="80">
        <f>IF(U138="snížená",N138,0)</f>
        <v>0</v>
      </c>
      <c r="BG138" s="80">
        <f>IF(U138="zákl. přenesená",N138,0)</f>
        <v>0</v>
      </c>
      <c r="BH138" s="80">
        <f>IF(U138="sníž. přenesená",N138,0)</f>
        <v>0</v>
      </c>
      <c r="BI138" s="80">
        <f>IF(U138="nulová",N138,0)</f>
        <v>0</v>
      </c>
      <c r="BJ138" s="30" t="s">
        <v>118</v>
      </c>
      <c r="BK138" s="80">
        <f>ROUND(L138*K138,2)</f>
        <v>0</v>
      </c>
      <c r="BL138" s="30" t="s">
        <v>127</v>
      </c>
    </row>
    <row r="139" spans="2:64" s="86" customFormat="1" ht="22.5" customHeight="1" x14ac:dyDescent="0.25">
      <c r="B139" s="81"/>
      <c r="C139" s="82"/>
      <c r="D139" s="82"/>
      <c r="E139" s="83" t="s">
        <v>125</v>
      </c>
      <c r="F139" s="661" t="s">
        <v>2866</v>
      </c>
      <c r="G139" s="662"/>
      <c r="H139" s="662"/>
      <c r="I139" s="662"/>
      <c r="J139" s="82"/>
      <c r="K139" s="84">
        <v>41</v>
      </c>
      <c r="L139" s="82"/>
      <c r="M139" s="82"/>
      <c r="N139" s="82"/>
      <c r="O139" s="82"/>
      <c r="P139" s="82"/>
      <c r="Q139" s="82"/>
      <c r="R139" s="85"/>
      <c r="T139" s="87"/>
      <c r="U139" s="82"/>
      <c r="V139" s="82"/>
      <c r="W139" s="82"/>
      <c r="X139" s="82"/>
      <c r="Y139" s="82"/>
      <c r="Z139" s="82"/>
      <c r="AA139" s="88"/>
      <c r="AT139" s="89" t="s">
        <v>130</v>
      </c>
      <c r="AU139" s="89" t="s">
        <v>128</v>
      </c>
      <c r="AV139" s="86" t="s">
        <v>128</v>
      </c>
      <c r="AW139" s="86" t="s">
        <v>131</v>
      </c>
      <c r="AX139" s="86" t="s">
        <v>118</v>
      </c>
      <c r="AY139" s="89" t="s">
        <v>120</v>
      </c>
    </row>
    <row r="140" spans="2:64" s="17" customFormat="1" ht="31.5" customHeight="1" x14ac:dyDescent="0.25">
      <c r="B140" s="70"/>
      <c r="C140" s="71" t="s">
        <v>270</v>
      </c>
      <c r="D140" s="71" t="s">
        <v>121</v>
      </c>
      <c r="E140" s="72" t="s">
        <v>1899</v>
      </c>
      <c r="F140" s="671" t="s">
        <v>1900</v>
      </c>
      <c r="G140" s="667"/>
      <c r="H140" s="667"/>
      <c r="I140" s="667"/>
      <c r="J140" s="73" t="s">
        <v>191</v>
      </c>
      <c r="K140" s="74">
        <v>19.68</v>
      </c>
      <c r="L140" s="666"/>
      <c r="M140" s="667"/>
      <c r="N140" s="666">
        <f>ROUND(L140*K140,2)</f>
        <v>0</v>
      </c>
      <c r="O140" s="667"/>
      <c r="P140" s="667"/>
      <c r="Q140" s="667"/>
      <c r="R140" s="75"/>
      <c r="T140" s="76" t="s">
        <v>125</v>
      </c>
      <c r="U140" s="77" t="s">
        <v>126</v>
      </c>
      <c r="V140" s="78">
        <v>0.125</v>
      </c>
      <c r="W140" s="78">
        <f>V140*K140</f>
        <v>2.46</v>
      </c>
      <c r="X140" s="78">
        <v>0</v>
      </c>
      <c r="Y140" s="78">
        <f>X140*K140</f>
        <v>0</v>
      </c>
      <c r="Z140" s="78">
        <v>0</v>
      </c>
      <c r="AA140" s="79">
        <f>Z140*K140</f>
        <v>0</v>
      </c>
      <c r="AR140" s="30" t="s">
        <v>127</v>
      </c>
      <c r="AT140" s="30" t="s">
        <v>121</v>
      </c>
      <c r="AU140" s="30" t="s">
        <v>128</v>
      </c>
      <c r="AY140" s="30" t="s">
        <v>120</v>
      </c>
      <c r="BE140" s="80">
        <f>IF(U140="základní",N140,0)</f>
        <v>0</v>
      </c>
      <c r="BF140" s="80">
        <f>IF(U140="snížená",N140,0)</f>
        <v>0</v>
      </c>
      <c r="BG140" s="80">
        <f>IF(U140="zákl. přenesená",N140,0)</f>
        <v>0</v>
      </c>
      <c r="BH140" s="80">
        <f>IF(U140="sníž. přenesená",N140,0)</f>
        <v>0</v>
      </c>
      <c r="BI140" s="80">
        <f>IF(U140="nulová",N140,0)</f>
        <v>0</v>
      </c>
      <c r="BJ140" s="30" t="s">
        <v>118</v>
      </c>
      <c r="BK140" s="80">
        <f>ROUND(L140*K140,2)</f>
        <v>0</v>
      </c>
      <c r="BL140" s="30" t="s">
        <v>127</v>
      </c>
    </row>
    <row r="141" spans="2:64" s="86" customFormat="1" ht="22.5" customHeight="1" x14ac:dyDescent="0.25">
      <c r="B141" s="81"/>
      <c r="C141" s="82"/>
      <c r="D141" s="82"/>
      <c r="E141" s="83" t="s">
        <v>125</v>
      </c>
      <c r="F141" s="661" t="s">
        <v>2867</v>
      </c>
      <c r="G141" s="662"/>
      <c r="H141" s="662"/>
      <c r="I141" s="662"/>
      <c r="J141" s="82"/>
      <c r="K141" s="84">
        <v>19.68</v>
      </c>
      <c r="L141" s="82"/>
      <c r="M141" s="82"/>
      <c r="N141" s="82"/>
      <c r="O141" s="82"/>
      <c r="P141" s="82"/>
      <c r="Q141" s="82"/>
      <c r="R141" s="85"/>
      <c r="T141" s="87"/>
      <c r="U141" s="82"/>
      <c r="V141" s="82"/>
      <c r="W141" s="82"/>
      <c r="X141" s="82"/>
      <c r="Y141" s="82"/>
      <c r="Z141" s="82"/>
      <c r="AA141" s="88"/>
      <c r="AT141" s="89" t="s">
        <v>130</v>
      </c>
      <c r="AU141" s="89" t="s">
        <v>128</v>
      </c>
      <c r="AV141" s="86" t="s">
        <v>128</v>
      </c>
      <c r="AW141" s="86" t="s">
        <v>131</v>
      </c>
      <c r="AX141" s="86" t="s">
        <v>118</v>
      </c>
      <c r="AY141" s="89" t="s">
        <v>120</v>
      </c>
    </row>
    <row r="142" spans="2:64" s="17" customFormat="1" ht="31.5" customHeight="1" x14ac:dyDescent="0.25">
      <c r="B142" s="70"/>
      <c r="C142" s="71" t="s">
        <v>275</v>
      </c>
      <c r="D142" s="71" t="s">
        <v>121</v>
      </c>
      <c r="E142" s="72" t="s">
        <v>1060</v>
      </c>
      <c r="F142" s="671" t="s">
        <v>1061</v>
      </c>
      <c r="G142" s="667"/>
      <c r="H142" s="667"/>
      <c r="I142" s="667"/>
      <c r="J142" s="73" t="s">
        <v>191</v>
      </c>
      <c r="K142" s="74">
        <v>334.56</v>
      </c>
      <c r="L142" s="666"/>
      <c r="M142" s="667"/>
      <c r="N142" s="666">
        <f>ROUND(L142*K142,2)</f>
        <v>0</v>
      </c>
      <c r="O142" s="667"/>
      <c r="P142" s="667"/>
      <c r="Q142" s="667"/>
      <c r="R142" s="75"/>
      <c r="T142" s="76" t="s">
        <v>125</v>
      </c>
      <c r="U142" s="77" t="s">
        <v>126</v>
      </c>
      <c r="V142" s="78">
        <v>6.0000000000000001E-3</v>
      </c>
      <c r="W142" s="78">
        <f>V142*K142</f>
        <v>2.0073600000000003</v>
      </c>
      <c r="X142" s="78">
        <v>0</v>
      </c>
      <c r="Y142" s="78">
        <f>X142*K142</f>
        <v>0</v>
      </c>
      <c r="Z142" s="78">
        <v>0</v>
      </c>
      <c r="AA142" s="79">
        <f>Z142*K142</f>
        <v>0</v>
      </c>
      <c r="AR142" s="30" t="s">
        <v>127</v>
      </c>
      <c r="AT142" s="30" t="s">
        <v>121</v>
      </c>
      <c r="AU142" s="30" t="s">
        <v>128</v>
      </c>
      <c r="AY142" s="30" t="s">
        <v>120</v>
      </c>
      <c r="BE142" s="80">
        <f>IF(U142="základní",N142,0)</f>
        <v>0</v>
      </c>
      <c r="BF142" s="80">
        <f>IF(U142="snížená",N142,0)</f>
        <v>0</v>
      </c>
      <c r="BG142" s="80">
        <f>IF(U142="zákl. přenesená",N142,0)</f>
        <v>0</v>
      </c>
      <c r="BH142" s="80">
        <f>IF(U142="sníž. přenesená",N142,0)</f>
        <v>0</v>
      </c>
      <c r="BI142" s="80">
        <f>IF(U142="nulová",N142,0)</f>
        <v>0</v>
      </c>
      <c r="BJ142" s="30" t="s">
        <v>118</v>
      </c>
      <c r="BK142" s="80">
        <f>ROUND(L142*K142,2)</f>
        <v>0</v>
      </c>
      <c r="BL142" s="30" t="s">
        <v>127</v>
      </c>
    </row>
    <row r="143" spans="2:64" s="86" customFormat="1" ht="22.5" customHeight="1" x14ac:dyDescent="0.25">
      <c r="B143" s="81"/>
      <c r="C143" s="82"/>
      <c r="D143" s="82"/>
      <c r="E143" s="83" t="s">
        <v>125</v>
      </c>
      <c r="F143" s="661" t="s">
        <v>2868</v>
      </c>
      <c r="G143" s="662"/>
      <c r="H143" s="662"/>
      <c r="I143" s="662"/>
      <c r="J143" s="82"/>
      <c r="K143" s="84">
        <v>334.56</v>
      </c>
      <c r="L143" s="82"/>
      <c r="M143" s="82"/>
      <c r="N143" s="82"/>
      <c r="O143" s="82"/>
      <c r="P143" s="82"/>
      <c r="Q143" s="82"/>
      <c r="R143" s="85"/>
      <c r="T143" s="87"/>
      <c r="U143" s="82"/>
      <c r="V143" s="82"/>
      <c r="W143" s="82"/>
      <c r="X143" s="82"/>
      <c r="Y143" s="82"/>
      <c r="Z143" s="82"/>
      <c r="AA143" s="88"/>
      <c r="AT143" s="89" t="s">
        <v>130</v>
      </c>
      <c r="AU143" s="89" t="s">
        <v>128</v>
      </c>
      <c r="AV143" s="86" t="s">
        <v>128</v>
      </c>
      <c r="AW143" s="86" t="s">
        <v>131</v>
      </c>
      <c r="AX143" s="86" t="s">
        <v>118</v>
      </c>
      <c r="AY143" s="89" t="s">
        <v>120</v>
      </c>
    </row>
    <row r="144" spans="2:64" s="17" customFormat="1" ht="44.25" customHeight="1" x14ac:dyDescent="0.25">
      <c r="B144" s="70"/>
      <c r="C144" s="71" t="s">
        <v>282</v>
      </c>
      <c r="D144" s="71" t="s">
        <v>121</v>
      </c>
      <c r="E144" s="72" t="s">
        <v>1903</v>
      </c>
      <c r="F144" s="671" t="s">
        <v>1904</v>
      </c>
      <c r="G144" s="667"/>
      <c r="H144" s="667"/>
      <c r="I144" s="667"/>
      <c r="J144" s="73" t="s">
        <v>191</v>
      </c>
      <c r="K144" s="74">
        <v>19.68</v>
      </c>
      <c r="L144" s="666"/>
      <c r="M144" s="667"/>
      <c r="N144" s="666">
        <f>ROUND(L144*K144,2)</f>
        <v>0</v>
      </c>
      <c r="O144" s="667"/>
      <c r="P144" s="667"/>
      <c r="Q144" s="667"/>
      <c r="R144" s="75"/>
      <c r="T144" s="76" t="s">
        <v>125</v>
      </c>
      <c r="U144" s="77" t="s">
        <v>126</v>
      </c>
      <c r="V144" s="78">
        <v>0</v>
      </c>
      <c r="W144" s="78">
        <f>V144*K144</f>
        <v>0</v>
      </c>
      <c r="X144" s="78">
        <v>0</v>
      </c>
      <c r="Y144" s="78">
        <f>X144*K144</f>
        <v>0</v>
      </c>
      <c r="Z144" s="78">
        <v>0</v>
      </c>
      <c r="AA144" s="79">
        <f>Z144*K144</f>
        <v>0</v>
      </c>
      <c r="AR144" s="30" t="s">
        <v>127</v>
      </c>
      <c r="AT144" s="30" t="s">
        <v>121</v>
      </c>
      <c r="AU144" s="30" t="s">
        <v>128</v>
      </c>
      <c r="AY144" s="30" t="s">
        <v>120</v>
      </c>
      <c r="BE144" s="80">
        <f>IF(U144="základní",N144,0)</f>
        <v>0</v>
      </c>
      <c r="BF144" s="80">
        <f>IF(U144="snížená",N144,0)</f>
        <v>0</v>
      </c>
      <c r="BG144" s="80">
        <f>IF(U144="zákl. přenesená",N144,0)</f>
        <v>0</v>
      </c>
      <c r="BH144" s="80">
        <f>IF(U144="sníž. přenesená",N144,0)</f>
        <v>0</v>
      </c>
      <c r="BI144" s="80">
        <f>IF(U144="nulová",N144,0)</f>
        <v>0</v>
      </c>
      <c r="BJ144" s="30" t="s">
        <v>118</v>
      </c>
      <c r="BK144" s="80">
        <f>ROUND(L144*K144,2)</f>
        <v>0</v>
      </c>
      <c r="BL144" s="30" t="s">
        <v>127</v>
      </c>
    </row>
    <row r="145" spans="2:64" s="86" customFormat="1" ht="22.5" customHeight="1" x14ac:dyDescent="0.25">
      <c r="B145" s="81"/>
      <c r="C145" s="82"/>
      <c r="D145" s="82"/>
      <c r="E145" s="83" t="s">
        <v>125</v>
      </c>
      <c r="F145" s="661" t="s">
        <v>2869</v>
      </c>
      <c r="G145" s="662"/>
      <c r="H145" s="662"/>
      <c r="I145" s="662"/>
      <c r="J145" s="82"/>
      <c r="K145" s="84">
        <v>19.68</v>
      </c>
      <c r="L145" s="82"/>
      <c r="M145" s="82"/>
      <c r="N145" s="82"/>
      <c r="O145" s="82"/>
      <c r="P145" s="82"/>
      <c r="Q145" s="82"/>
      <c r="R145" s="85"/>
      <c r="T145" s="87"/>
      <c r="U145" s="82"/>
      <c r="V145" s="82"/>
      <c r="W145" s="82"/>
      <c r="X145" s="82"/>
      <c r="Y145" s="82"/>
      <c r="Z145" s="82"/>
      <c r="AA145" s="88"/>
      <c r="AT145" s="89" t="s">
        <v>130</v>
      </c>
      <c r="AU145" s="89" t="s">
        <v>128</v>
      </c>
      <c r="AV145" s="86" t="s">
        <v>128</v>
      </c>
      <c r="AW145" s="86" t="s">
        <v>131</v>
      </c>
      <c r="AX145" s="86" t="s">
        <v>118</v>
      </c>
      <c r="AY145" s="89" t="s">
        <v>120</v>
      </c>
    </row>
    <row r="146" spans="2:64" s="62" customFormat="1" ht="29.85" customHeight="1" x14ac:dyDescent="0.3">
      <c r="B146" s="58"/>
      <c r="C146" s="59"/>
      <c r="D146" s="69" t="s">
        <v>85</v>
      </c>
      <c r="E146" s="69"/>
      <c r="F146" s="69"/>
      <c r="G146" s="69"/>
      <c r="H146" s="69"/>
      <c r="I146" s="69"/>
      <c r="J146" s="69"/>
      <c r="K146" s="69"/>
      <c r="L146" s="69"/>
      <c r="M146" s="69"/>
      <c r="N146" s="659">
        <f>BK146</f>
        <v>0</v>
      </c>
      <c r="O146" s="660"/>
      <c r="P146" s="660"/>
      <c r="Q146" s="660"/>
      <c r="R146" s="61"/>
      <c r="T146" s="63"/>
      <c r="U146" s="59"/>
      <c r="V146" s="59"/>
      <c r="W146" s="64">
        <f>W147</f>
        <v>2.8127219999999999</v>
      </c>
      <c r="X146" s="59"/>
      <c r="Y146" s="64">
        <f>Y147</f>
        <v>0</v>
      </c>
      <c r="Z146" s="59"/>
      <c r="AA146" s="65">
        <f>AA147</f>
        <v>0</v>
      </c>
      <c r="AR146" s="66" t="s">
        <v>118</v>
      </c>
      <c r="AT146" s="67" t="s">
        <v>117</v>
      </c>
      <c r="AU146" s="67" t="s">
        <v>118</v>
      </c>
      <c r="AY146" s="66" t="s">
        <v>120</v>
      </c>
      <c r="BK146" s="68">
        <f>BK147</f>
        <v>0</v>
      </c>
    </row>
    <row r="147" spans="2:64" s="17" customFormat="1" ht="31.5" customHeight="1" x14ac:dyDescent="0.25">
      <c r="B147" s="70"/>
      <c r="C147" s="71" t="s">
        <v>286</v>
      </c>
      <c r="D147" s="71" t="s">
        <v>121</v>
      </c>
      <c r="E147" s="72" t="s">
        <v>1906</v>
      </c>
      <c r="F147" s="671" t="s">
        <v>1907</v>
      </c>
      <c r="G147" s="667"/>
      <c r="H147" s="667"/>
      <c r="I147" s="667"/>
      <c r="J147" s="73" t="s">
        <v>191</v>
      </c>
      <c r="K147" s="74">
        <v>42.616999999999997</v>
      </c>
      <c r="L147" s="666"/>
      <c r="M147" s="667"/>
      <c r="N147" s="666">
        <f>ROUND(L147*K147,2)</f>
        <v>0</v>
      </c>
      <c r="O147" s="667"/>
      <c r="P147" s="667"/>
      <c r="Q147" s="667"/>
      <c r="R147" s="75"/>
      <c r="T147" s="76" t="s">
        <v>125</v>
      </c>
      <c r="U147" s="129" t="s">
        <v>126</v>
      </c>
      <c r="V147" s="130">
        <v>6.6000000000000003E-2</v>
      </c>
      <c r="W147" s="130">
        <f>V147*K147</f>
        <v>2.8127219999999999</v>
      </c>
      <c r="X147" s="130">
        <v>0</v>
      </c>
      <c r="Y147" s="130">
        <f>X147*K147</f>
        <v>0</v>
      </c>
      <c r="Z147" s="130">
        <v>0</v>
      </c>
      <c r="AA147" s="131">
        <f>Z147*K147</f>
        <v>0</v>
      </c>
      <c r="AR147" s="30" t="s">
        <v>127</v>
      </c>
      <c r="AT147" s="30" t="s">
        <v>121</v>
      </c>
      <c r="AU147" s="30" t="s">
        <v>128</v>
      </c>
      <c r="AY147" s="30" t="s">
        <v>120</v>
      </c>
      <c r="BE147" s="80">
        <f>IF(U147="základní",N147,0)</f>
        <v>0</v>
      </c>
      <c r="BF147" s="80">
        <f>IF(U147="snížená",N147,0)</f>
        <v>0</v>
      </c>
      <c r="BG147" s="80">
        <f>IF(U147="zákl. přenesená",N147,0)</f>
        <v>0</v>
      </c>
      <c r="BH147" s="80">
        <f>IF(U147="sníž. přenesená",N147,0)</f>
        <v>0</v>
      </c>
      <c r="BI147" s="80">
        <f>IF(U147="nulová",N147,0)</f>
        <v>0</v>
      </c>
      <c r="BJ147" s="30" t="s">
        <v>118</v>
      </c>
      <c r="BK147" s="80">
        <f>ROUND(L147*K147,2)</f>
        <v>0</v>
      </c>
      <c r="BL147" s="30" t="s">
        <v>127</v>
      </c>
    </row>
    <row r="148" spans="2:64" s="17" customFormat="1" ht="6.95" customHeight="1" x14ac:dyDescent="0.25">
      <c r="B148" s="41"/>
      <c r="C148" s="42"/>
      <c r="D148" s="42"/>
      <c r="E148" s="42"/>
      <c r="F148" s="42"/>
      <c r="G148" s="42"/>
      <c r="H148" s="42"/>
      <c r="I148" s="42"/>
      <c r="J148" s="42"/>
      <c r="K148" s="42"/>
      <c r="L148" s="42"/>
      <c r="M148" s="42"/>
      <c r="N148" s="42"/>
      <c r="O148" s="42"/>
      <c r="P148" s="42"/>
      <c r="Q148" s="42"/>
      <c r="R148" s="43"/>
    </row>
  </sheetData>
  <mergeCells count="211">
    <mergeCell ref="M11:Q11"/>
    <mergeCell ref="C13:G13"/>
    <mergeCell ref="N13:Q13"/>
    <mergeCell ref="N15:Q15"/>
    <mergeCell ref="N16:Q16"/>
    <mergeCell ref="N17:Q17"/>
    <mergeCell ref="C2:Q2"/>
    <mergeCell ref="F4:P4"/>
    <mergeCell ref="F5:P5"/>
    <mergeCell ref="F6:P6"/>
    <mergeCell ref="M8:P8"/>
    <mergeCell ref="M10:Q10"/>
    <mergeCell ref="F30:P30"/>
    <mergeCell ref="F31:P31"/>
    <mergeCell ref="F32:P32"/>
    <mergeCell ref="M34:P34"/>
    <mergeCell ref="M36:Q36"/>
    <mergeCell ref="M37:Q37"/>
    <mergeCell ref="N18:Q18"/>
    <mergeCell ref="N19:Q19"/>
    <mergeCell ref="N20:Q20"/>
    <mergeCell ref="N21:Q21"/>
    <mergeCell ref="N22:Q22"/>
    <mergeCell ref="C28:Q28"/>
    <mergeCell ref="F43:I43"/>
    <mergeCell ref="L43:M43"/>
    <mergeCell ref="N43:Q43"/>
    <mergeCell ref="F44:I44"/>
    <mergeCell ref="F45:I45"/>
    <mergeCell ref="F46:I46"/>
    <mergeCell ref="F39:I39"/>
    <mergeCell ref="L39:M39"/>
    <mergeCell ref="N39:Q39"/>
    <mergeCell ref="N40:Q40"/>
    <mergeCell ref="N41:Q41"/>
    <mergeCell ref="N42:Q42"/>
    <mergeCell ref="F51:I51"/>
    <mergeCell ref="F52:I52"/>
    <mergeCell ref="L52:M52"/>
    <mergeCell ref="N52:Q52"/>
    <mergeCell ref="F53:I53"/>
    <mergeCell ref="F54:I54"/>
    <mergeCell ref="L54:M54"/>
    <mergeCell ref="N54:Q54"/>
    <mergeCell ref="F47:I47"/>
    <mergeCell ref="F48:I48"/>
    <mergeCell ref="F49:I49"/>
    <mergeCell ref="F50:I50"/>
    <mergeCell ref="L50:M50"/>
    <mergeCell ref="N50:Q50"/>
    <mergeCell ref="F59:I59"/>
    <mergeCell ref="F60:I60"/>
    <mergeCell ref="F61:I61"/>
    <mergeCell ref="L61:M61"/>
    <mergeCell ref="N61:Q61"/>
    <mergeCell ref="F62:I62"/>
    <mergeCell ref="F55:I55"/>
    <mergeCell ref="F56:I56"/>
    <mergeCell ref="L56:M56"/>
    <mergeCell ref="N56:Q56"/>
    <mergeCell ref="F57:I57"/>
    <mergeCell ref="F58:I58"/>
    <mergeCell ref="F67:I67"/>
    <mergeCell ref="L67:M67"/>
    <mergeCell ref="N67:Q67"/>
    <mergeCell ref="F68:I68"/>
    <mergeCell ref="F69:I69"/>
    <mergeCell ref="F70:I70"/>
    <mergeCell ref="F63:I63"/>
    <mergeCell ref="F64:I64"/>
    <mergeCell ref="F65:I65"/>
    <mergeCell ref="L65:M65"/>
    <mergeCell ref="N65:Q65"/>
    <mergeCell ref="F66:I66"/>
    <mergeCell ref="F75:I75"/>
    <mergeCell ref="L75:M75"/>
    <mergeCell ref="N75:Q75"/>
    <mergeCell ref="F76:I76"/>
    <mergeCell ref="F77:I77"/>
    <mergeCell ref="F78:I78"/>
    <mergeCell ref="L78:M78"/>
    <mergeCell ref="N78:Q78"/>
    <mergeCell ref="N71:Q71"/>
    <mergeCell ref="F72:I72"/>
    <mergeCell ref="L72:M72"/>
    <mergeCell ref="N72:Q72"/>
    <mergeCell ref="F73:I73"/>
    <mergeCell ref="N74:Q74"/>
    <mergeCell ref="F83:I83"/>
    <mergeCell ref="F84:I84"/>
    <mergeCell ref="L84:M84"/>
    <mergeCell ref="N84:Q84"/>
    <mergeCell ref="F85:I85"/>
    <mergeCell ref="F86:I86"/>
    <mergeCell ref="L86:M86"/>
    <mergeCell ref="N86:Q86"/>
    <mergeCell ref="F79:I79"/>
    <mergeCell ref="F80:I80"/>
    <mergeCell ref="F81:I81"/>
    <mergeCell ref="F82:I82"/>
    <mergeCell ref="L82:M82"/>
    <mergeCell ref="N82:Q82"/>
    <mergeCell ref="F91:I91"/>
    <mergeCell ref="F92:I92"/>
    <mergeCell ref="L92:M92"/>
    <mergeCell ref="N92:Q92"/>
    <mergeCell ref="F93:I93"/>
    <mergeCell ref="F94:I94"/>
    <mergeCell ref="F87:I87"/>
    <mergeCell ref="F88:I88"/>
    <mergeCell ref="L88:M88"/>
    <mergeCell ref="N88:Q88"/>
    <mergeCell ref="F89:I89"/>
    <mergeCell ref="F90:I90"/>
    <mergeCell ref="F98:I98"/>
    <mergeCell ref="F99:I99"/>
    <mergeCell ref="L99:M99"/>
    <mergeCell ref="N99:Q99"/>
    <mergeCell ref="F100:I100"/>
    <mergeCell ref="F101:I101"/>
    <mergeCell ref="F95:I95"/>
    <mergeCell ref="L95:M95"/>
    <mergeCell ref="N95:Q95"/>
    <mergeCell ref="F96:I96"/>
    <mergeCell ref="F97:I97"/>
    <mergeCell ref="L97:M97"/>
    <mergeCell ref="N97:Q97"/>
    <mergeCell ref="F106:I106"/>
    <mergeCell ref="F107:I107"/>
    <mergeCell ref="L107:M107"/>
    <mergeCell ref="N107:Q107"/>
    <mergeCell ref="F108:I108"/>
    <mergeCell ref="F109:I109"/>
    <mergeCell ref="L109:M109"/>
    <mergeCell ref="N109:Q109"/>
    <mergeCell ref="N102:Q102"/>
    <mergeCell ref="F103:I103"/>
    <mergeCell ref="L103:M103"/>
    <mergeCell ref="N103:Q103"/>
    <mergeCell ref="F104:I104"/>
    <mergeCell ref="F105:I105"/>
    <mergeCell ref="L105:M105"/>
    <mergeCell ref="N105:Q105"/>
    <mergeCell ref="F114:I114"/>
    <mergeCell ref="F115:I115"/>
    <mergeCell ref="F116:I116"/>
    <mergeCell ref="F117:I117"/>
    <mergeCell ref="L117:M117"/>
    <mergeCell ref="N117:Q117"/>
    <mergeCell ref="F110:I110"/>
    <mergeCell ref="F111:I111"/>
    <mergeCell ref="L111:M111"/>
    <mergeCell ref="N111:Q111"/>
    <mergeCell ref="F112:I112"/>
    <mergeCell ref="F113:I113"/>
    <mergeCell ref="L113:M113"/>
    <mergeCell ref="N113:Q113"/>
    <mergeCell ref="F122:I122"/>
    <mergeCell ref="F123:I123"/>
    <mergeCell ref="L123:M123"/>
    <mergeCell ref="N123:Q123"/>
    <mergeCell ref="F124:I124"/>
    <mergeCell ref="F125:I125"/>
    <mergeCell ref="L125:M125"/>
    <mergeCell ref="N125:Q125"/>
    <mergeCell ref="F118:I118"/>
    <mergeCell ref="F119:I119"/>
    <mergeCell ref="L119:M119"/>
    <mergeCell ref="N119:Q119"/>
    <mergeCell ref="F120:I120"/>
    <mergeCell ref="F121:I121"/>
    <mergeCell ref="F130:I130"/>
    <mergeCell ref="F131:I131"/>
    <mergeCell ref="L131:M131"/>
    <mergeCell ref="N131:Q131"/>
    <mergeCell ref="F132:I132"/>
    <mergeCell ref="F133:I133"/>
    <mergeCell ref="L133:M133"/>
    <mergeCell ref="N133:Q133"/>
    <mergeCell ref="F126:I126"/>
    <mergeCell ref="F127:I127"/>
    <mergeCell ref="F128:I128"/>
    <mergeCell ref="F129:I129"/>
    <mergeCell ref="L129:M129"/>
    <mergeCell ref="N129:Q129"/>
    <mergeCell ref="F138:I138"/>
    <mergeCell ref="L138:M138"/>
    <mergeCell ref="N138:Q138"/>
    <mergeCell ref="F139:I139"/>
    <mergeCell ref="F140:I140"/>
    <mergeCell ref="L140:M140"/>
    <mergeCell ref="N140:Q140"/>
    <mergeCell ref="F134:I134"/>
    <mergeCell ref="F135:I135"/>
    <mergeCell ref="L135:M135"/>
    <mergeCell ref="N135:Q135"/>
    <mergeCell ref="F136:I136"/>
    <mergeCell ref="N137:Q137"/>
    <mergeCell ref="F145:I145"/>
    <mergeCell ref="N146:Q146"/>
    <mergeCell ref="F147:I147"/>
    <mergeCell ref="L147:M147"/>
    <mergeCell ref="N147:Q147"/>
    <mergeCell ref="F141:I141"/>
    <mergeCell ref="F142:I142"/>
    <mergeCell ref="L142:M142"/>
    <mergeCell ref="N142:Q142"/>
    <mergeCell ref="F143:I143"/>
    <mergeCell ref="F144:I144"/>
    <mergeCell ref="L144:M144"/>
    <mergeCell ref="N144:Q144"/>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BL199"/>
  <sheetViews>
    <sheetView showGridLines="0" zoomScaleNormal="100" workbookViewId="0">
      <pane ySplit="1" topLeftCell="A2" activePane="bottomLeft" state="frozen"/>
      <selection activeCell="K10" sqref="K10"/>
      <selection pane="bottomLeft" activeCell="AC11" sqref="AC11"/>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4" width="8" style="25" hidden="1"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1" spans="2:47" s="17" customFormat="1" ht="6.95" customHeight="1" x14ac:dyDescent="0.25">
      <c r="B1" s="14"/>
      <c r="C1" s="15"/>
      <c r="D1" s="15"/>
      <c r="E1" s="15"/>
      <c r="F1" s="15"/>
      <c r="G1" s="15"/>
      <c r="H1" s="15"/>
      <c r="I1" s="15"/>
      <c r="J1" s="15"/>
      <c r="K1" s="15"/>
      <c r="L1" s="15"/>
      <c r="M1" s="15"/>
      <c r="N1" s="15"/>
      <c r="O1" s="15"/>
      <c r="P1" s="15"/>
      <c r="Q1" s="15"/>
      <c r="R1" s="16"/>
    </row>
    <row r="2" spans="2:47" s="17" customFormat="1" ht="36.950000000000003" customHeight="1" x14ac:dyDescent="0.25">
      <c r="B2" s="18"/>
      <c r="C2" s="686" t="s">
        <v>54</v>
      </c>
      <c r="D2" s="680"/>
      <c r="E2" s="680"/>
      <c r="F2" s="680"/>
      <c r="G2" s="680"/>
      <c r="H2" s="680"/>
      <c r="I2" s="680"/>
      <c r="J2" s="680"/>
      <c r="K2" s="680"/>
      <c r="L2" s="680"/>
      <c r="M2" s="680"/>
      <c r="N2" s="680"/>
      <c r="O2" s="680"/>
      <c r="P2" s="680"/>
      <c r="Q2" s="680"/>
      <c r="R2" s="19"/>
    </row>
    <row r="3" spans="2:47" s="17" customFormat="1" ht="6.95" customHeight="1" x14ac:dyDescent="0.25">
      <c r="B3" s="18"/>
      <c r="C3" s="20"/>
      <c r="D3" s="20"/>
      <c r="E3" s="20"/>
      <c r="F3" s="20"/>
      <c r="G3" s="20"/>
      <c r="H3" s="20"/>
      <c r="I3" s="20"/>
      <c r="J3" s="20"/>
      <c r="K3" s="20"/>
      <c r="L3" s="20"/>
      <c r="M3" s="20"/>
      <c r="N3" s="20"/>
      <c r="O3" s="20"/>
      <c r="P3" s="20"/>
      <c r="Q3" s="20"/>
      <c r="R3" s="19"/>
    </row>
    <row r="4" spans="2:47" s="17" customFormat="1" ht="30" customHeight="1" x14ac:dyDescent="0.25">
      <c r="B4" s="18"/>
      <c r="C4" s="21" t="s">
        <v>55</v>
      </c>
      <c r="D4" s="20"/>
      <c r="E4" s="20"/>
      <c r="F4" s="687" t="s">
        <v>56</v>
      </c>
      <c r="G4" s="680"/>
      <c r="H4" s="680"/>
      <c r="I4" s="680"/>
      <c r="J4" s="680"/>
      <c r="K4" s="680"/>
      <c r="L4" s="680"/>
      <c r="M4" s="680"/>
      <c r="N4" s="680"/>
      <c r="O4" s="680"/>
      <c r="P4" s="680"/>
      <c r="Q4" s="20"/>
      <c r="R4" s="19"/>
    </row>
    <row r="5" spans="2:47" ht="30" customHeight="1" x14ac:dyDescent="0.3">
      <c r="B5" s="22"/>
      <c r="C5" s="21" t="s">
        <v>57</v>
      </c>
      <c r="D5" s="23"/>
      <c r="E5" s="23"/>
      <c r="F5" s="687" t="s">
        <v>2870</v>
      </c>
      <c r="G5" s="688"/>
      <c r="H5" s="688"/>
      <c r="I5" s="688"/>
      <c r="J5" s="688"/>
      <c r="K5" s="688"/>
      <c r="L5" s="688"/>
      <c r="M5" s="688"/>
      <c r="N5" s="688"/>
      <c r="O5" s="688"/>
      <c r="P5" s="688"/>
      <c r="Q5" s="23"/>
      <c r="R5" s="24"/>
    </row>
    <row r="6" spans="2:47" s="17" customFormat="1" ht="36.950000000000003" customHeight="1" x14ac:dyDescent="0.25">
      <c r="B6" s="18"/>
      <c r="C6" s="26" t="s">
        <v>59</v>
      </c>
      <c r="D6" s="20"/>
      <c r="E6" s="20"/>
      <c r="F6" s="703" t="s">
        <v>2871</v>
      </c>
      <c r="G6" s="680"/>
      <c r="H6" s="680"/>
      <c r="I6" s="680"/>
      <c r="J6" s="680"/>
      <c r="K6" s="680"/>
      <c r="L6" s="680"/>
      <c r="M6" s="680"/>
      <c r="N6" s="680"/>
      <c r="O6" s="680"/>
      <c r="P6" s="680"/>
      <c r="Q6" s="20"/>
      <c r="R6" s="19"/>
    </row>
    <row r="7" spans="2:47" s="17" customFormat="1" ht="6.95" customHeight="1" x14ac:dyDescent="0.25">
      <c r="B7" s="18"/>
      <c r="C7" s="20"/>
      <c r="D7" s="20"/>
      <c r="E7" s="20"/>
      <c r="F7" s="20"/>
      <c r="G7" s="20"/>
      <c r="H7" s="20"/>
      <c r="I7" s="20"/>
      <c r="J7" s="20"/>
      <c r="K7" s="20"/>
      <c r="L7" s="20"/>
      <c r="M7" s="20"/>
      <c r="N7" s="20"/>
      <c r="O7" s="20"/>
      <c r="P7" s="20"/>
      <c r="Q7" s="20"/>
      <c r="R7" s="19"/>
    </row>
    <row r="8" spans="2:47" s="17" customFormat="1" ht="18" customHeight="1" x14ac:dyDescent="0.25">
      <c r="B8" s="18"/>
      <c r="C8" s="21" t="s">
        <v>61</v>
      </c>
      <c r="D8" s="20"/>
      <c r="E8" s="20"/>
      <c r="F8" s="27" t="s">
        <v>62</v>
      </c>
      <c r="G8" s="20"/>
      <c r="H8" s="20"/>
      <c r="I8" s="20"/>
      <c r="J8" s="20"/>
      <c r="K8" s="21" t="s">
        <v>63</v>
      </c>
      <c r="L8" s="20"/>
      <c r="M8" s="697">
        <v>42535</v>
      </c>
      <c r="N8" s="680"/>
      <c r="O8" s="680"/>
      <c r="P8" s="680"/>
      <c r="Q8" s="20"/>
      <c r="R8" s="19"/>
    </row>
    <row r="9" spans="2:47" s="17" customFormat="1" ht="6.95" customHeight="1" x14ac:dyDescent="0.25">
      <c r="B9" s="18"/>
      <c r="C9" s="20"/>
      <c r="D9" s="20"/>
      <c r="E9" s="20"/>
      <c r="F9" s="20"/>
      <c r="G9" s="20"/>
      <c r="H9" s="20"/>
      <c r="I9" s="20"/>
      <c r="J9" s="20"/>
      <c r="K9" s="20"/>
      <c r="L9" s="20"/>
      <c r="M9" s="20"/>
      <c r="N9" s="20"/>
      <c r="O9" s="20"/>
      <c r="P9" s="20"/>
      <c r="Q9" s="20"/>
      <c r="R9" s="19"/>
    </row>
    <row r="10" spans="2:47" s="17" customFormat="1" ht="15" x14ac:dyDescent="0.25">
      <c r="B10" s="18"/>
      <c r="C10" s="21" t="s">
        <v>64</v>
      </c>
      <c r="D10" s="20"/>
      <c r="E10" s="20"/>
      <c r="F10" s="27" t="s">
        <v>65</v>
      </c>
      <c r="G10" s="20"/>
      <c r="H10" s="20"/>
      <c r="I10" s="20"/>
      <c r="J10" s="20"/>
      <c r="K10" s="21" t="s">
        <v>66</v>
      </c>
      <c r="L10" s="20"/>
      <c r="M10" s="698" t="s">
        <v>67</v>
      </c>
      <c r="N10" s="680"/>
      <c r="O10" s="680"/>
      <c r="P10" s="680"/>
      <c r="Q10" s="680"/>
      <c r="R10" s="19"/>
    </row>
    <row r="11" spans="2:47" s="17" customFormat="1" ht="14.45" customHeight="1" x14ac:dyDescent="0.25">
      <c r="B11" s="18"/>
      <c r="C11" s="21" t="s">
        <v>68</v>
      </c>
      <c r="D11" s="20"/>
      <c r="E11" s="20"/>
      <c r="F11" s="27"/>
      <c r="G11" s="20"/>
      <c r="H11" s="20"/>
      <c r="I11" s="20"/>
      <c r="J11" s="20"/>
      <c r="K11" s="21" t="s">
        <v>69</v>
      </c>
      <c r="L11" s="20"/>
      <c r="M11" s="698" t="s">
        <v>70</v>
      </c>
      <c r="N11" s="680"/>
      <c r="O11" s="680"/>
      <c r="P11" s="680"/>
      <c r="Q11" s="680"/>
      <c r="R11" s="19"/>
    </row>
    <row r="12" spans="2:47" s="17" customFormat="1" ht="10.35" customHeight="1" x14ac:dyDescent="0.25">
      <c r="B12" s="18"/>
      <c r="C12" s="20"/>
      <c r="D12" s="20"/>
      <c r="E12" s="20"/>
      <c r="F12" s="20"/>
      <c r="G12" s="20"/>
      <c r="H12" s="20"/>
      <c r="I12" s="20"/>
      <c r="J12" s="20"/>
      <c r="K12" s="20"/>
      <c r="L12" s="20"/>
      <c r="M12" s="20"/>
      <c r="N12" s="20"/>
      <c r="O12" s="20"/>
      <c r="P12" s="20"/>
      <c r="Q12" s="20"/>
      <c r="R12" s="19"/>
    </row>
    <row r="13" spans="2:47" s="17" customFormat="1" ht="29.25" customHeight="1" x14ac:dyDescent="0.25">
      <c r="B13" s="18"/>
      <c r="C13" s="694" t="s">
        <v>71</v>
      </c>
      <c r="D13" s="695"/>
      <c r="E13" s="695"/>
      <c r="F13" s="695"/>
      <c r="G13" s="695"/>
      <c r="H13" s="28"/>
      <c r="I13" s="28"/>
      <c r="J13" s="28"/>
      <c r="K13" s="28"/>
      <c r="L13" s="28"/>
      <c r="M13" s="28"/>
      <c r="N13" s="694" t="s">
        <v>72</v>
      </c>
      <c r="O13" s="680"/>
      <c r="P13" s="680"/>
      <c r="Q13" s="680"/>
      <c r="R13" s="19"/>
    </row>
    <row r="14" spans="2:47" s="17" customFormat="1" ht="10.35" customHeight="1" x14ac:dyDescent="0.25">
      <c r="B14" s="18"/>
      <c r="C14" s="20"/>
      <c r="D14" s="20"/>
      <c r="E14" s="20"/>
      <c r="F14" s="20"/>
      <c r="G14" s="20"/>
      <c r="H14" s="20"/>
      <c r="I14" s="20"/>
      <c r="J14" s="20"/>
      <c r="K14" s="20"/>
      <c r="L14" s="20"/>
      <c r="M14" s="20"/>
      <c r="N14" s="20"/>
      <c r="O14" s="20"/>
      <c r="P14" s="20"/>
      <c r="Q14" s="20"/>
      <c r="R14" s="19"/>
    </row>
    <row r="15" spans="2:47" s="17" customFormat="1" ht="29.25" customHeight="1" x14ac:dyDescent="0.25">
      <c r="B15" s="18"/>
      <c r="C15" s="29" t="s">
        <v>73</v>
      </c>
      <c r="D15" s="20"/>
      <c r="E15" s="20"/>
      <c r="F15" s="20"/>
      <c r="G15" s="20"/>
      <c r="H15" s="20"/>
      <c r="I15" s="20"/>
      <c r="J15" s="20"/>
      <c r="K15" s="20"/>
      <c r="L15" s="20"/>
      <c r="M15" s="20"/>
      <c r="N15" s="696">
        <f>N50</f>
        <v>0</v>
      </c>
      <c r="O15" s="680"/>
      <c r="P15" s="680"/>
      <c r="Q15" s="680"/>
      <c r="R15" s="19"/>
      <c r="AC15" s="80">
        <f>N15</f>
        <v>0</v>
      </c>
      <c r="AU15" s="30" t="s">
        <v>74</v>
      </c>
    </row>
    <row r="16" spans="2:47" s="35" customFormat="1" ht="24.95" customHeight="1" x14ac:dyDescent="0.25">
      <c r="B16" s="31"/>
      <c r="C16" s="32"/>
      <c r="D16" s="33" t="s">
        <v>75</v>
      </c>
      <c r="E16" s="32"/>
      <c r="F16" s="32"/>
      <c r="G16" s="32"/>
      <c r="H16" s="32"/>
      <c r="I16" s="32"/>
      <c r="J16" s="32"/>
      <c r="K16" s="32"/>
      <c r="L16" s="32"/>
      <c r="M16" s="32"/>
      <c r="N16" s="669">
        <f>N51</f>
        <v>0</v>
      </c>
      <c r="O16" s="685"/>
      <c r="P16" s="685"/>
      <c r="Q16" s="685"/>
      <c r="R16" s="34"/>
    </row>
    <row r="17" spans="2:18" s="40" customFormat="1" ht="19.899999999999999" customHeight="1" x14ac:dyDescent="0.25">
      <c r="B17" s="36"/>
      <c r="C17" s="37"/>
      <c r="D17" s="38" t="s">
        <v>78</v>
      </c>
      <c r="E17" s="37"/>
      <c r="F17" s="37"/>
      <c r="G17" s="37"/>
      <c r="H17" s="37"/>
      <c r="I17" s="37"/>
      <c r="J17" s="37"/>
      <c r="K17" s="37"/>
      <c r="L17" s="37"/>
      <c r="M17" s="37"/>
      <c r="N17" s="683">
        <f>N52</f>
        <v>0</v>
      </c>
      <c r="O17" s="684"/>
      <c r="P17" s="684"/>
      <c r="Q17" s="684"/>
      <c r="R17" s="39"/>
    </row>
    <row r="18" spans="2:18" s="40" customFormat="1" ht="19.899999999999999" customHeight="1" x14ac:dyDescent="0.25">
      <c r="B18" s="36"/>
      <c r="C18" s="37"/>
      <c r="D18" s="38" t="s">
        <v>82</v>
      </c>
      <c r="E18" s="37"/>
      <c r="F18" s="37"/>
      <c r="G18" s="37"/>
      <c r="H18" s="37"/>
      <c r="I18" s="37"/>
      <c r="J18" s="37"/>
      <c r="K18" s="37"/>
      <c r="L18" s="37"/>
      <c r="M18" s="37"/>
      <c r="N18" s="683">
        <f>N65</f>
        <v>0</v>
      </c>
      <c r="O18" s="684"/>
      <c r="P18" s="684"/>
      <c r="Q18" s="684"/>
      <c r="R18" s="39"/>
    </row>
    <row r="19" spans="2:18" s="40" customFormat="1" ht="19.899999999999999" customHeight="1" x14ac:dyDescent="0.25">
      <c r="B19" s="36"/>
      <c r="C19" s="37"/>
      <c r="D19" s="38" t="s">
        <v>83</v>
      </c>
      <c r="E19" s="37"/>
      <c r="F19" s="37"/>
      <c r="G19" s="37"/>
      <c r="H19" s="37"/>
      <c r="I19" s="37"/>
      <c r="J19" s="37"/>
      <c r="K19" s="37"/>
      <c r="L19" s="37"/>
      <c r="M19" s="37"/>
      <c r="N19" s="683">
        <f>N86</f>
        <v>0</v>
      </c>
      <c r="O19" s="684"/>
      <c r="P19" s="684"/>
      <c r="Q19" s="684"/>
      <c r="R19" s="39"/>
    </row>
    <row r="20" spans="2:18" s="40" customFormat="1" ht="19.899999999999999" customHeight="1" x14ac:dyDescent="0.25">
      <c r="B20" s="36"/>
      <c r="C20" s="37"/>
      <c r="D20" s="38" t="s">
        <v>2708</v>
      </c>
      <c r="E20" s="37"/>
      <c r="F20" s="37"/>
      <c r="G20" s="37"/>
      <c r="H20" s="37"/>
      <c r="I20" s="37"/>
      <c r="J20" s="37"/>
      <c r="K20" s="37"/>
      <c r="L20" s="37"/>
      <c r="M20" s="37"/>
      <c r="N20" s="683">
        <f>N92</f>
        <v>0</v>
      </c>
      <c r="O20" s="684"/>
      <c r="P20" s="684"/>
      <c r="Q20" s="684"/>
      <c r="R20" s="39"/>
    </row>
    <row r="21" spans="2:18" s="40" customFormat="1" ht="19.899999999999999" customHeight="1" x14ac:dyDescent="0.25">
      <c r="B21" s="36"/>
      <c r="C21" s="37"/>
      <c r="D21" s="38" t="s">
        <v>84</v>
      </c>
      <c r="E21" s="37"/>
      <c r="F21" s="37"/>
      <c r="G21" s="37"/>
      <c r="H21" s="37"/>
      <c r="I21" s="37"/>
      <c r="J21" s="37"/>
      <c r="K21" s="37"/>
      <c r="L21" s="37"/>
      <c r="M21" s="37"/>
      <c r="N21" s="683">
        <f>N96</f>
        <v>0</v>
      </c>
      <c r="O21" s="684"/>
      <c r="P21" s="684"/>
      <c r="Q21" s="684"/>
      <c r="R21" s="39"/>
    </row>
    <row r="22" spans="2:18" s="40" customFormat="1" ht="19.899999999999999" customHeight="1" x14ac:dyDescent="0.25">
      <c r="B22" s="36"/>
      <c r="C22" s="37"/>
      <c r="D22" s="38" t="s">
        <v>85</v>
      </c>
      <c r="E22" s="37"/>
      <c r="F22" s="37"/>
      <c r="G22" s="37"/>
      <c r="H22" s="37"/>
      <c r="I22" s="37"/>
      <c r="J22" s="37"/>
      <c r="K22" s="37"/>
      <c r="L22" s="37"/>
      <c r="M22" s="37"/>
      <c r="N22" s="683">
        <f>N111</f>
        <v>0</v>
      </c>
      <c r="O22" s="684"/>
      <c r="P22" s="684"/>
      <c r="Q22" s="684"/>
      <c r="R22" s="39"/>
    </row>
    <row r="23" spans="2:18" s="35" customFormat="1" ht="24.95" customHeight="1" x14ac:dyDescent="0.25">
      <c r="B23" s="31"/>
      <c r="C23" s="32"/>
      <c r="D23" s="33" t="s">
        <v>87</v>
      </c>
      <c r="E23" s="32"/>
      <c r="F23" s="32"/>
      <c r="G23" s="32"/>
      <c r="H23" s="32"/>
      <c r="I23" s="32"/>
      <c r="J23" s="32"/>
      <c r="K23" s="32"/>
      <c r="L23" s="32"/>
      <c r="M23" s="32"/>
      <c r="N23" s="669">
        <f>N113</f>
        <v>0</v>
      </c>
      <c r="O23" s="685"/>
      <c r="P23" s="685"/>
      <c r="Q23" s="685"/>
      <c r="R23" s="34"/>
    </row>
    <row r="24" spans="2:18" s="40" customFormat="1" ht="19.899999999999999" customHeight="1" x14ac:dyDescent="0.25">
      <c r="B24" s="36"/>
      <c r="C24" s="37"/>
      <c r="D24" s="38" t="s">
        <v>89</v>
      </c>
      <c r="E24" s="37"/>
      <c r="F24" s="37"/>
      <c r="G24" s="37"/>
      <c r="H24" s="37"/>
      <c r="I24" s="37"/>
      <c r="J24" s="37"/>
      <c r="K24" s="37"/>
      <c r="L24" s="37"/>
      <c r="M24" s="37"/>
      <c r="N24" s="683">
        <f>N114</f>
        <v>0</v>
      </c>
      <c r="O24" s="684"/>
      <c r="P24" s="684"/>
      <c r="Q24" s="684"/>
      <c r="R24" s="39"/>
    </row>
    <row r="25" spans="2:18" s="40" customFormat="1" ht="19.899999999999999" customHeight="1" x14ac:dyDescent="0.25">
      <c r="B25" s="36"/>
      <c r="C25" s="37"/>
      <c r="D25" s="38" t="s">
        <v>90</v>
      </c>
      <c r="E25" s="37"/>
      <c r="F25" s="37"/>
      <c r="G25" s="37"/>
      <c r="H25" s="37"/>
      <c r="I25" s="37"/>
      <c r="J25" s="37"/>
      <c r="K25" s="37"/>
      <c r="L25" s="37"/>
      <c r="M25" s="37"/>
      <c r="N25" s="683">
        <f>N120</f>
        <v>0</v>
      </c>
      <c r="O25" s="684"/>
      <c r="P25" s="684"/>
      <c r="Q25" s="684"/>
      <c r="R25" s="39"/>
    </row>
    <row r="26" spans="2:18" s="40" customFormat="1" ht="19.899999999999999" customHeight="1" x14ac:dyDescent="0.25">
      <c r="B26" s="36"/>
      <c r="C26" s="37"/>
      <c r="D26" s="38" t="s">
        <v>2872</v>
      </c>
      <c r="E26" s="37"/>
      <c r="F26" s="37"/>
      <c r="G26" s="37"/>
      <c r="H26" s="37"/>
      <c r="I26" s="37"/>
      <c r="J26" s="37"/>
      <c r="K26" s="37"/>
      <c r="L26" s="37"/>
      <c r="M26" s="37"/>
      <c r="N26" s="683">
        <f>N140</f>
        <v>0</v>
      </c>
      <c r="O26" s="684"/>
      <c r="P26" s="684"/>
      <c r="Q26" s="684"/>
      <c r="R26" s="39"/>
    </row>
    <row r="27" spans="2:18" s="40" customFormat="1" ht="19.899999999999999" customHeight="1" x14ac:dyDescent="0.25">
      <c r="B27" s="36"/>
      <c r="C27" s="37"/>
      <c r="D27" s="38" t="s">
        <v>2734</v>
      </c>
      <c r="E27" s="37"/>
      <c r="F27" s="37"/>
      <c r="G27" s="37"/>
      <c r="H27" s="37"/>
      <c r="I27" s="37"/>
      <c r="J27" s="37"/>
      <c r="K27" s="37"/>
      <c r="L27" s="37"/>
      <c r="M27" s="37"/>
      <c r="N27" s="683">
        <f>N146</f>
        <v>0</v>
      </c>
      <c r="O27" s="684"/>
      <c r="P27" s="684"/>
      <c r="Q27" s="684"/>
      <c r="R27" s="39"/>
    </row>
    <row r="28" spans="2:18" s="40" customFormat="1" ht="19.899999999999999" customHeight="1" x14ac:dyDescent="0.25">
      <c r="B28" s="36"/>
      <c r="C28" s="37"/>
      <c r="D28" s="38" t="s">
        <v>2735</v>
      </c>
      <c r="E28" s="37"/>
      <c r="F28" s="37"/>
      <c r="G28" s="37"/>
      <c r="H28" s="37"/>
      <c r="I28" s="37"/>
      <c r="J28" s="37"/>
      <c r="K28" s="37"/>
      <c r="L28" s="37"/>
      <c r="M28" s="37"/>
      <c r="N28" s="683">
        <f>N160</f>
        <v>0</v>
      </c>
      <c r="O28" s="684"/>
      <c r="P28" s="684"/>
      <c r="Q28" s="684"/>
      <c r="R28" s="39"/>
    </row>
    <row r="29" spans="2:18" s="40" customFormat="1" ht="19.899999999999999" customHeight="1" x14ac:dyDescent="0.25">
      <c r="B29" s="36"/>
      <c r="C29" s="37"/>
      <c r="D29" s="38" t="s">
        <v>95</v>
      </c>
      <c r="E29" s="37"/>
      <c r="F29" s="37"/>
      <c r="G29" s="37"/>
      <c r="H29" s="37"/>
      <c r="I29" s="37"/>
      <c r="J29" s="37"/>
      <c r="K29" s="37"/>
      <c r="L29" s="37"/>
      <c r="M29" s="37"/>
      <c r="N29" s="683">
        <f>N166</f>
        <v>0</v>
      </c>
      <c r="O29" s="684"/>
      <c r="P29" s="684"/>
      <c r="Q29" s="684"/>
      <c r="R29" s="39"/>
    </row>
    <row r="30" spans="2:18" s="40" customFormat="1" ht="19.899999999999999" customHeight="1" x14ac:dyDescent="0.25">
      <c r="B30" s="36"/>
      <c r="C30" s="37"/>
      <c r="D30" s="38" t="s">
        <v>2873</v>
      </c>
      <c r="E30" s="37"/>
      <c r="F30" s="37"/>
      <c r="G30" s="37"/>
      <c r="H30" s="37"/>
      <c r="I30" s="37"/>
      <c r="J30" s="37"/>
      <c r="K30" s="37"/>
      <c r="L30" s="37"/>
      <c r="M30" s="37"/>
      <c r="N30" s="683">
        <f>N172</f>
        <v>0</v>
      </c>
      <c r="O30" s="684"/>
      <c r="P30" s="684"/>
      <c r="Q30" s="684"/>
      <c r="R30" s="39"/>
    </row>
    <row r="31" spans="2:18" s="40" customFormat="1" ht="19.899999999999999" customHeight="1" x14ac:dyDescent="0.25">
      <c r="B31" s="36"/>
      <c r="C31" s="37"/>
      <c r="D31" s="38" t="s">
        <v>98</v>
      </c>
      <c r="E31" s="37"/>
      <c r="F31" s="37"/>
      <c r="G31" s="37"/>
      <c r="H31" s="37"/>
      <c r="I31" s="37"/>
      <c r="J31" s="37"/>
      <c r="K31" s="37"/>
      <c r="L31" s="37"/>
      <c r="M31" s="37"/>
      <c r="N31" s="683">
        <f>N176</f>
        <v>0</v>
      </c>
      <c r="O31" s="684"/>
      <c r="P31" s="684"/>
      <c r="Q31" s="684"/>
      <c r="R31" s="39"/>
    </row>
    <row r="32" spans="2:18" s="40" customFormat="1" ht="19.899999999999999" customHeight="1" x14ac:dyDescent="0.25">
      <c r="B32" s="36"/>
      <c r="C32" s="37"/>
      <c r="D32" s="38" t="s">
        <v>99</v>
      </c>
      <c r="E32" s="37"/>
      <c r="F32" s="37"/>
      <c r="G32" s="37"/>
      <c r="H32" s="37"/>
      <c r="I32" s="37"/>
      <c r="J32" s="37"/>
      <c r="K32" s="37"/>
      <c r="L32" s="37"/>
      <c r="M32" s="37"/>
      <c r="N32" s="683">
        <f>N191</f>
        <v>0</v>
      </c>
      <c r="O32" s="684"/>
      <c r="P32" s="684"/>
      <c r="Q32" s="684"/>
      <c r="R32" s="39"/>
    </row>
    <row r="33" spans="2:18" s="17" customFormat="1" ht="6.95" customHeight="1" x14ac:dyDescent="0.25">
      <c r="B33" s="41"/>
      <c r="C33" s="42"/>
      <c r="D33" s="42"/>
      <c r="E33" s="42"/>
      <c r="F33" s="42"/>
      <c r="G33" s="42"/>
      <c r="H33" s="42"/>
      <c r="I33" s="42"/>
      <c r="J33" s="42"/>
      <c r="K33" s="42"/>
      <c r="L33" s="42"/>
      <c r="M33" s="42"/>
      <c r="N33" s="42"/>
      <c r="O33" s="42"/>
      <c r="P33" s="42"/>
      <c r="Q33" s="42"/>
      <c r="R33" s="43"/>
    </row>
    <row r="37" spans="2:18" s="17" customFormat="1" ht="6.95" customHeight="1" x14ac:dyDescent="0.25">
      <c r="B37" s="14"/>
      <c r="C37" s="15"/>
      <c r="D37" s="15"/>
      <c r="E37" s="15"/>
      <c r="F37" s="15"/>
      <c r="G37" s="15"/>
      <c r="H37" s="15"/>
      <c r="I37" s="15"/>
      <c r="J37" s="15"/>
      <c r="K37" s="15"/>
      <c r="L37" s="15"/>
      <c r="M37" s="15"/>
      <c r="N37" s="15"/>
      <c r="O37" s="15"/>
      <c r="P37" s="15"/>
      <c r="Q37" s="15"/>
      <c r="R37" s="16"/>
    </row>
    <row r="38" spans="2:18" s="17" customFormat="1" ht="36.950000000000003" customHeight="1" x14ac:dyDescent="0.25">
      <c r="B38" s="18"/>
      <c r="C38" s="686" t="s">
        <v>100</v>
      </c>
      <c r="D38" s="680"/>
      <c r="E38" s="680"/>
      <c r="F38" s="680"/>
      <c r="G38" s="680"/>
      <c r="H38" s="680"/>
      <c r="I38" s="680"/>
      <c r="J38" s="680"/>
      <c r="K38" s="680"/>
      <c r="L38" s="680"/>
      <c r="M38" s="680"/>
      <c r="N38" s="680"/>
      <c r="O38" s="680"/>
      <c r="P38" s="680"/>
      <c r="Q38" s="680"/>
      <c r="R38" s="19"/>
    </row>
    <row r="39" spans="2:18" s="17" customFormat="1" ht="6.95" customHeight="1" x14ac:dyDescent="0.25">
      <c r="B39" s="18"/>
      <c r="C39" s="20"/>
      <c r="D39" s="20"/>
      <c r="E39" s="20"/>
      <c r="F39" s="20"/>
      <c r="G39" s="20"/>
      <c r="H39" s="20"/>
      <c r="I39" s="20"/>
      <c r="J39" s="20"/>
      <c r="K39" s="20"/>
      <c r="L39" s="20"/>
      <c r="M39" s="20"/>
      <c r="N39" s="20"/>
      <c r="O39" s="20"/>
      <c r="P39" s="20"/>
      <c r="Q39" s="20"/>
      <c r="R39" s="19"/>
    </row>
    <row r="40" spans="2:18" s="17" customFormat="1" ht="30" customHeight="1" x14ac:dyDescent="0.25">
      <c r="B40" s="18"/>
      <c r="C40" s="21" t="s">
        <v>55</v>
      </c>
      <c r="D40" s="20"/>
      <c r="E40" s="20"/>
      <c r="F40" s="687" t="s">
        <v>56</v>
      </c>
      <c r="G40" s="680"/>
      <c r="H40" s="680"/>
      <c r="I40" s="680"/>
      <c r="J40" s="680"/>
      <c r="K40" s="680"/>
      <c r="L40" s="680"/>
      <c r="M40" s="680"/>
      <c r="N40" s="680"/>
      <c r="O40" s="680"/>
      <c r="P40" s="680"/>
      <c r="Q40" s="20"/>
      <c r="R40" s="19"/>
    </row>
    <row r="41" spans="2:18" ht="30" customHeight="1" x14ac:dyDescent="0.3">
      <c r="B41" s="22"/>
      <c r="C41" s="21" t="s">
        <v>57</v>
      </c>
      <c r="D41" s="23"/>
      <c r="E41" s="23"/>
      <c r="F41" s="687" t="s">
        <v>2870</v>
      </c>
      <c r="G41" s="688"/>
      <c r="H41" s="688"/>
      <c r="I41" s="688"/>
      <c r="J41" s="688"/>
      <c r="K41" s="688"/>
      <c r="L41" s="688"/>
      <c r="M41" s="688"/>
      <c r="N41" s="688"/>
      <c r="O41" s="688"/>
      <c r="P41" s="688"/>
      <c r="Q41" s="23"/>
      <c r="R41" s="24"/>
    </row>
    <row r="42" spans="2:18" s="17" customFormat="1" ht="36.950000000000003" customHeight="1" x14ac:dyDescent="0.25">
      <c r="B42" s="18"/>
      <c r="C42" s="26" t="s">
        <v>59</v>
      </c>
      <c r="D42" s="20"/>
      <c r="E42" s="20"/>
      <c r="F42" s="703" t="s">
        <v>2871</v>
      </c>
      <c r="G42" s="680"/>
      <c r="H42" s="680"/>
      <c r="I42" s="680"/>
      <c r="J42" s="680"/>
      <c r="K42" s="680"/>
      <c r="L42" s="680"/>
      <c r="M42" s="680"/>
      <c r="N42" s="680"/>
      <c r="O42" s="680"/>
      <c r="P42" s="680"/>
      <c r="Q42" s="20"/>
      <c r="R42" s="19"/>
    </row>
    <row r="43" spans="2:18" s="17" customFormat="1" ht="6.95" customHeight="1" x14ac:dyDescent="0.25">
      <c r="B43" s="18"/>
      <c r="C43" s="20"/>
      <c r="D43" s="20"/>
      <c r="E43" s="20"/>
      <c r="F43" s="20"/>
      <c r="G43" s="20"/>
      <c r="H43" s="20"/>
      <c r="I43" s="20"/>
      <c r="J43" s="20"/>
      <c r="K43" s="20"/>
      <c r="L43" s="20"/>
      <c r="M43" s="20"/>
      <c r="N43" s="20"/>
      <c r="O43" s="20"/>
      <c r="P43" s="20"/>
      <c r="Q43" s="20"/>
      <c r="R43" s="19"/>
    </row>
    <row r="44" spans="2:18" s="17" customFormat="1" ht="18" customHeight="1" x14ac:dyDescent="0.25">
      <c r="B44" s="18"/>
      <c r="C44" s="21" t="s">
        <v>61</v>
      </c>
      <c r="D44" s="20"/>
      <c r="E44" s="20"/>
      <c r="F44" s="27" t="s">
        <v>62</v>
      </c>
      <c r="G44" s="20"/>
      <c r="H44" s="20"/>
      <c r="I44" s="20"/>
      <c r="J44" s="20"/>
      <c r="K44" s="21" t="s">
        <v>63</v>
      </c>
      <c r="L44" s="20"/>
      <c r="M44" s="697">
        <v>42535</v>
      </c>
      <c r="N44" s="680"/>
      <c r="O44" s="680"/>
      <c r="P44" s="680"/>
      <c r="Q44" s="20"/>
      <c r="R44" s="19"/>
    </row>
    <row r="45" spans="2:18" s="17" customFormat="1" ht="6.95" customHeight="1" x14ac:dyDescent="0.25">
      <c r="B45" s="18"/>
      <c r="C45" s="20"/>
      <c r="D45" s="20"/>
      <c r="E45" s="20"/>
      <c r="F45" s="20"/>
      <c r="G45" s="20"/>
      <c r="H45" s="20"/>
      <c r="I45" s="20"/>
      <c r="J45" s="20"/>
      <c r="K45" s="20"/>
      <c r="L45" s="20"/>
      <c r="M45" s="20"/>
      <c r="N45" s="20"/>
      <c r="O45" s="20"/>
      <c r="P45" s="20"/>
      <c r="Q45" s="20"/>
      <c r="R45" s="19"/>
    </row>
    <row r="46" spans="2:18" s="17" customFormat="1" ht="15" x14ac:dyDescent="0.25">
      <c r="B46" s="18"/>
      <c r="C46" s="21" t="s">
        <v>64</v>
      </c>
      <c r="D46" s="20"/>
      <c r="E46" s="20"/>
      <c r="F46" s="27" t="s">
        <v>65</v>
      </c>
      <c r="G46" s="20"/>
      <c r="H46" s="20"/>
      <c r="I46" s="20"/>
      <c r="J46" s="20"/>
      <c r="K46" s="21" t="s">
        <v>66</v>
      </c>
      <c r="L46" s="20"/>
      <c r="M46" s="698" t="s">
        <v>67</v>
      </c>
      <c r="N46" s="680"/>
      <c r="O46" s="680"/>
      <c r="P46" s="680"/>
      <c r="Q46" s="680"/>
      <c r="R46" s="19"/>
    </row>
    <row r="47" spans="2:18" s="17" customFormat="1" ht="14.45" customHeight="1" x14ac:dyDescent="0.25">
      <c r="B47" s="18"/>
      <c r="C47" s="21" t="s">
        <v>68</v>
      </c>
      <c r="D47" s="20"/>
      <c r="E47" s="20"/>
      <c r="F47" s="27"/>
      <c r="G47" s="20"/>
      <c r="H47" s="20"/>
      <c r="I47" s="20"/>
      <c r="J47" s="20"/>
      <c r="K47" s="21" t="s">
        <v>69</v>
      </c>
      <c r="L47" s="20"/>
      <c r="M47" s="698" t="s">
        <v>70</v>
      </c>
      <c r="N47" s="680"/>
      <c r="O47" s="680"/>
      <c r="P47" s="680"/>
      <c r="Q47" s="680"/>
      <c r="R47" s="19"/>
    </row>
    <row r="48" spans="2:18" s="17" customFormat="1" ht="10.35" customHeight="1" x14ac:dyDescent="0.25">
      <c r="B48" s="18"/>
      <c r="C48" s="20"/>
      <c r="D48" s="20"/>
      <c r="E48" s="20"/>
      <c r="F48" s="20"/>
      <c r="G48" s="20"/>
      <c r="H48" s="20"/>
      <c r="I48" s="20"/>
      <c r="J48" s="20"/>
      <c r="K48" s="20"/>
      <c r="L48" s="20"/>
      <c r="M48" s="20"/>
      <c r="N48" s="20"/>
      <c r="O48" s="20"/>
      <c r="P48" s="20"/>
      <c r="Q48" s="20"/>
      <c r="R48" s="19"/>
    </row>
    <row r="49" spans="2:64" s="48" customFormat="1" ht="29.25" customHeight="1" x14ac:dyDescent="0.25">
      <c r="B49" s="44"/>
      <c r="C49" s="45" t="s">
        <v>101</v>
      </c>
      <c r="D49" s="46" t="s">
        <v>102</v>
      </c>
      <c r="E49" s="46" t="s">
        <v>103</v>
      </c>
      <c r="F49" s="690" t="s">
        <v>104</v>
      </c>
      <c r="G49" s="691"/>
      <c r="H49" s="691"/>
      <c r="I49" s="691"/>
      <c r="J49" s="46" t="s">
        <v>105</v>
      </c>
      <c r="K49" s="46" t="s">
        <v>106</v>
      </c>
      <c r="L49" s="692" t="s">
        <v>107</v>
      </c>
      <c r="M49" s="691"/>
      <c r="N49" s="690" t="s">
        <v>72</v>
      </c>
      <c r="O49" s="691"/>
      <c r="P49" s="691"/>
      <c r="Q49" s="693"/>
      <c r="R49" s="47"/>
      <c r="T49" s="49" t="s">
        <v>108</v>
      </c>
      <c r="U49" s="50" t="s">
        <v>109</v>
      </c>
      <c r="V49" s="50" t="s">
        <v>110</v>
      </c>
      <c r="W49" s="50" t="s">
        <v>111</v>
      </c>
      <c r="X49" s="50" t="s">
        <v>112</v>
      </c>
      <c r="Y49" s="50" t="s">
        <v>113</v>
      </c>
      <c r="Z49" s="50" t="s">
        <v>114</v>
      </c>
      <c r="AA49" s="51" t="s">
        <v>115</v>
      </c>
    </row>
    <row r="50" spans="2:64" s="17" customFormat="1" ht="29.25" customHeight="1" x14ac:dyDescent="0.35">
      <c r="B50" s="18"/>
      <c r="C50" s="52" t="s">
        <v>116</v>
      </c>
      <c r="D50" s="20"/>
      <c r="E50" s="20"/>
      <c r="F50" s="20"/>
      <c r="G50" s="20"/>
      <c r="H50" s="20"/>
      <c r="I50" s="20"/>
      <c r="J50" s="20"/>
      <c r="K50" s="20"/>
      <c r="L50" s="20"/>
      <c r="M50" s="20"/>
      <c r="N50" s="674">
        <f>BK50</f>
        <v>0</v>
      </c>
      <c r="O50" s="675"/>
      <c r="P50" s="675"/>
      <c r="Q50" s="675"/>
      <c r="R50" s="19"/>
      <c r="T50" s="53"/>
      <c r="U50" s="54"/>
      <c r="V50" s="54"/>
      <c r="W50" s="55">
        <f>W51+W113</f>
        <v>75.989893000000009</v>
      </c>
      <c r="X50" s="54"/>
      <c r="Y50" s="55">
        <f>Y51+Y113</f>
        <v>1.7091470099999999</v>
      </c>
      <c r="Z50" s="54"/>
      <c r="AA50" s="56">
        <f>AA51+AA113</f>
        <v>0.32505200000000001</v>
      </c>
      <c r="AT50" s="30" t="s">
        <v>117</v>
      </c>
      <c r="AU50" s="30" t="s">
        <v>74</v>
      </c>
      <c r="BK50" s="57">
        <f>BK51+BK113</f>
        <v>0</v>
      </c>
    </row>
    <row r="51" spans="2:64" s="62" customFormat="1" ht="37.35" customHeight="1" x14ac:dyDescent="0.35">
      <c r="B51" s="58"/>
      <c r="C51" s="59"/>
      <c r="D51" s="60" t="s">
        <v>75</v>
      </c>
      <c r="E51" s="60"/>
      <c r="F51" s="60"/>
      <c r="G51" s="60"/>
      <c r="H51" s="60"/>
      <c r="I51" s="60"/>
      <c r="J51" s="60"/>
      <c r="K51" s="60"/>
      <c r="L51" s="60"/>
      <c r="M51" s="60"/>
      <c r="N51" s="668">
        <f>BK51</f>
        <v>0</v>
      </c>
      <c r="O51" s="669"/>
      <c r="P51" s="669"/>
      <c r="Q51" s="669"/>
      <c r="R51" s="61"/>
      <c r="T51" s="63"/>
      <c r="U51" s="59"/>
      <c r="V51" s="59"/>
      <c r="W51" s="64">
        <f>W52+W65+W86+W92+W96+W111</f>
        <v>29.441453000000003</v>
      </c>
      <c r="X51" s="59"/>
      <c r="Y51" s="64">
        <f>Y52+Y65+Y86+Y92+Y96+Y111</f>
        <v>1.2467087299999999</v>
      </c>
      <c r="Z51" s="59"/>
      <c r="AA51" s="65">
        <f>AA52+AA65+AA86+AA92+AA96+AA111</f>
        <v>0.30039199999999999</v>
      </c>
      <c r="AR51" s="66" t="s">
        <v>118</v>
      </c>
      <c r="AT51" s="67" t="s">
        <v>117</v>
      </c>
      <c r="AU51" s="67" t="s">
        <v>119</v>
      </c>
      <c r="AY51" s="66" t="s">
        <v>120</v>
      </c>
      <c r="BK51" s="68">
        <f>BK52+BK65+BK86+BK92+BK96+BK111</f>
        <v>0</v>
      </c>
    </row>
    <row r="52" spans="2:64" s="62" customFormat="1" ht="19.899999999999999" customHeight="1" x14ac:dyDescent="0.3">
      <c r="B52" s="58"/>
      <c r="C52" s="59"/>
      <c r="D52" s="69" t="s">
        <v>78</v>
      </c>
      <c r="E52" s="69"/>
      <c r="F52" s="69"/>
      <c r="G52" s="69"/>
      <c r="H52" s="69"/>
      <c r="I52" s="69"/>
      <c r="J52" s="69"/>
      <c r="K52" s="69"/>
      <c r="L52" s="69"/>
      <c r="M52" s="69"/>
      <c r="N52" s="659">
        <f>BK52</f>
        <v>0</v>
      </c>
      <c r="O52" s="660"/>
      <c r="P52" s="660"/>
      <c r="Q52" s="660"/>
      <c r="R52" s="61"/>
      <c r="T52" s="63"/>
      <c r="U52" s="59"/>
      <c r="V52" s="59"/>
      <c r="W52" s="64">
        <f>SUM(W53:W64)</f>
        <v>3.4950000000000001</v>
      </c>
      <c r="X52" s="59"/>
      <c r="Y52" s="64">
        <f>SUM(Y53:Y64)</f>
        <v>0.50953999999999999</v>
      </c>
      <c r="Z52" s="59"/>
      <c r="AA52" s="65">
        <f>SUM(AA53:AA64)</f>
        <v>0</v>
      </c>
      <c r="AR52" s="66" t="s">
        <v>118</v>
      </c>
      <c r="AT52" s="67" t="s">
        <v>117</v>
      </c>
      <c r="AU52" s="67" t="s">
        <v>118</v>
      </c>
      <c r="AY52" s="66" t="s">
        <v>120</v>
      </c>
      <c r="BK52" s="68">
        <f>SUM(BK53:BK64)</f>
        <v>0</v>
      </c>
    </row>
    <row r="53" spans="2:64" s="17" customFormat="1" ht="31.5" customHeight="1" x14ac:dyDescent="0.25">
      <c r="B53" s="70"/>
      <c r="C53" s="71" t="s">
        <v>118</v>
      </c>
      <c r="D53" s="71" t="s">
        <v>121</v>
      </c>
      <c r="E53" s="72" t="s">
        <v>2874</v>
      </c>
      <c r="F53" s="671" t="s">
        <v>2875</v>
      </c>
      <c r="G53" s="667"/>
      <c r="H53" s="667"/>
      <c r="I53" s="667"/>
      <c r="J53" s="73" t="s">
        <v>447</v>
      </c>
      <c r="K53" s="74">
        <v>5</v>
      </c>
      <c r="L53" s="666"/>
      <c r="M53" s="667"/>
      <c r="N53" s="666">
        <f>ROUND(L53*K53,2)</f>
        <v>0</v>
      </c>
      <c r="O53" s="667"/>
      <c r="P53" s="667"/>
      <c r="Q53" s="667"/>
      <c r="R53" s="75"/>
      <c r="T53" s="76" t="s">
        <v>125</v>
      </c>
      <c r="U53" s="77" t="s">
        <v>126</v>
      </c>
      <c r="V53" s="78">
        <v>0.316</v>
      </c>
      <c r="W53" s="78">
        <f>V53*K53</f>
        <v>1.58</v>
      </c>
      <c r="X53" s="78">
        <v>1.8929999999999999E-2</v>
      </c>
      <c r="Y53" s="78">
        <f>X53*K53</f>
        <v>9.4649999999999998E-2</v>
      </c>
      <c r="Z53" s="78">
        <v>0</v>
      </c>
      <c r="AA53" s="79">
        <f>Z53*K53</f>
        <v>0</v>
      </c>
      <c r="AR53" s="30" t="s">
        <v>127</v>
      </c>
      <c r="AT53" s="30" t="s">
        <v>121</v>
      </c>
      <c r="AU53" s="30" t="s">
        <v>128</v>
      </c>
      <c r="AY53" s="30" t="s">
        <v>120</v>
      </c>
      <c r="BE53" s="80">
        <f>IF(U53="základní",N53,0)</f>
        <v>0</v>
      </c>
      <c r="BF53" s="80">
        <f>IF(U53="snížená",N53,0)</f>
        <v>0</v>
      </c>
      <c r="BG53" s="80">
        <f>IF(U53="zákl. přenesená",N53,0)</f>
        <v>0</v>
      </c>
      <c r="BH53" s="80">
        <f>IF(U53="sníž. přenesená",N53,0)</f>
        <v>0</v>
      </c>
      <c r="BI53" s="80">
        <f>IF(U53="nulová",N53,0)</f>
        <v>0</v>
      </c>
      <c r="BJ53" s="30" t="s">
        <v>118</v>
      </c>
      <c r="BK53" s="80">
        <f>ROUND(L53*K53,2)</f>
        <v>0</v>
      </c>
      <c r="BL53" s="30" t="s">
        <v>127</v>
      </c>
    </row>
    <row r="54" spans="2:64" s="109" customFormat="1" ht="22.5" customHeight="1" x14ac:dyDescent="0.25">
      <c r="B54" s="105"/>
      <c r="C54" s="106"/>
      <c r="D54" s="106"/>
      <c r="E54" s="107" t="s">
        <v>125</v>
      </c>
      <c r="F54" s="672" t="s">
        <v>2876</v>
      </c>
      <c r="G54" s="673"/>
      <c r="H54" s="673"/>
      <c r="I54" s="673"/>
      <c r="J54" s="106"/>
      <c r="K54" s="107" t="s">
        <v>125</v>
      </c>
      <c r="L54" s="106"/>
      <c r="M54" s="106"/>
      <c r="N54" s="106"/>
      <c r="O54" s="106"/>
      <c r="P54" s="106"/>
      <c r="Q54" s="106"/>
      <c r="R54" s="108"/>
      <c r="T54" s="110"/>
      <c r="U54" s="106"/>
      <c r="V54" s="106"/>
      <c r="W54" s="106"/>
      <c r="X54" s="106"/>
      <c r="Y54" s="106"/>
      <c r="Z54" s="106"/>
      <c r="AA54" s="111"/>
      <c r="AT54" s="112" t="s">
        <v>130</v>
      </c>
      <c r="AU54" s="112" t="s">
        <v>128</v>
      </c>
      <c r="AV54" s="109" t="s">
        <v>118</v>
      </c>
      <c r="AW54" s="109" t="s">
        <v>131</v>
      </c>
      <c r="AX54" s="109" t="s">
        <v>119</v>
      </c>
      <c r="AY54" s="112" t="s">
        <v>120</v>
      </c>
    </row>
    <row r="55" spans="2:64" s="86" customFormat="1" ht="22.5" customHeight="1" x14ac:dyDescent="0.25">
      <c r="B55" s="81"/>
      <c r="C55" s="82"/>
      <c r="D55" s="82"/>
      <c r="E55" s="83" t="s">
        <v>125</v>
      </c>
      <c r="F55" s="663" t="s">
        <v>2877</v>
      </c>
      <c r="G55" s="662"/>
      <c r="H55" s="662"/>
      <c r="I55" s="662"/>
      <c r="J55" s="82"/>
      <c r="K55" s="84">
        <v>3</v>
      </c>
      <c r="L55" s="82"/>
      <c r="M55" s="82"/>
      <c r="N55" s="82"/>
      <c r="O55" s="82"/>
      <c r="P55" s="82"/>
      <c r="Q55" s="82"/>
      <c r="R55" s="85"/>
      <c r="T55" s="87"/>
      <c r="U55" s="82"/>
      <c r="V55" s="82"/>
      <c r="W55" s="82"/>
      <c r="X55" s="82"/>
      <c r="Y55" s="82"/>
      <c r="Z55" s="82"/>
      <c r="AA55" s="88"/>
      <c r="AT55" s="89" t="s">
        <v>130</v>
      </c>
      <c r="AU55" s="89" t="s">
        <v>128</v>
      </c>
      <c r="AV55" s="86" t="s">
        <v>128</v>
      </c>
      <c r="AW55" s="86" t="s">
        <v>131</v>
      </c>
      <c r="AX55" s="86" t="s">
        <v>119</v>
      </c>
      <c r="AY55" s="89" t="s">
        <v>120</v>
      </c>
    </row>
    <row r="56" spans="2:64" s="86" customFormat="1" ht="22.5" customHeight="1" x14ac:dyDescent="0.25">
      <c r="B56" s="81"/>
      <c r="C56" s="82"/>
      <c r="D56" s="82"/>
      <c r="E56" s="83" t="s">
        <v>125</v>
      </c>
      <c r="F56" s="663" t="s">
        <v>2878</v>
      </c>
      <c r="G56" s="662"/>
      <c r="H56" s="662"/>
      <c r="I56" s="662"/>
      <c r="J56" s="82"/>
      <c r="K56" s="84">
        <v>2</v>
      </c>
      <c r="L56" s="82"/>
      <c r="M56" s="82"/>
      <c r="N56" s="82"/>
      <c r="O56" s="82"/>
      <c r="P56" s="82"/>
      <c r="Q56" s="82"/>
      <c r="R56" s="85"/>
      <c r="T56" s="87"/>
      <c r="U56" s="82"/>
      <c r="V56" s="82"/>
      <c r="W56" s="82"/>
      <c r="X56" s="82"/>
      <c r="Y56" s="82"/>
      <c r="Z56" s="82"/>
      <c r="AA56" s="88"/>
      <c r="AT56" s="89" t="s">
        <v>130</v>
      </c>
      <c r="AU56" s="89" t="s">
        <v>128</v>
      </c>
      <c r="AV56" s="86" t="s">
        <v>128</v>
      </c>
      <c r="AW56" s="86" t="s">
        <v>131</v>
      </c>
      <c r="AX56" s="86" t="s">
        <v>119</v>
      </c>
      <c r="AY56" s="89" t="s">
        <v>120</v>
      </c>
    </row>
    <row r="57" spans="2:64" s="95" customFormat="1" ht="22.5" customHeight="1" x14ac:dyDescent="0.25">
      <c r="B57" s="90"/>
      <c r="C57" s="91"/>
      <c r="D57" s="91"/>
      <c r="E57" s="92" t="s">
        <v>125</v>
      </c>
      <c r="F57" s="664" t="s">
        <v>146</v>
      </c>
      <c r="G57" s="665"/>
      <c r="H57" s="665"/>
      <c r="I57" s="665"/>
      <c r="J57" s="91"/>
      <c r="K57" s="93">
        <v>5</v>
      </c>
      <c r="L57" s="91"/>
      <c r="M57" s="91"/>
      <c r="N57" s="91"/>
      <c r="O57" s="91"/>
      <c r="P57" s="91"/>
      <c r="Q57" s="91"/>
      <c r="R57" s="94"/>
      <c r="T57" s="96"/>
      <c r="U57" s="91"/>
      <c r="V57" s="91"/>
      <c r="W57" s="91"/>
      <c r="X57" s="91"/>
      <c r="Y57" s="91"/>
      <c r="Z57" s="91"/>
      <c r="AA57" s="97"/>
      <c r="AT57" s="98" t="s">
        <v>130</v>
      </c>
      <c r="AU57" s="98" t="s">
        <v>128</v>
      </c>
      <c r="AV57" s="95" t="s">
        <v>127</v>
      </c>
      <c r="AW57" s="95" t="s">
        <v>131</v>
      </c>
      <c r="AX57" s="95" t="s">
        <v>118</v>
      </c>
      <c r="AY57" s="98" t="s">
        <v>120</v>
      </c>
    </row>
    <row r="58" spans="2:64" s="17" customFormat="1" ht="31.5" customHeight="1" x14ac:dyDescent="0.25">
      <c r="B58" s="70"/>
      <c r="C58" s="71" t="s">
        <v>128</v>
      </c>
      <c r="D58" s="71" t="s">
        <v>121</v>
      </c>
      <c r="E58" s="72" t="s">
        <v>2808</v>
      </c>
      <c r="F58" s="671" t="s">
        <v>2809</v>
      </c>
      <c r="G58" s="667"/>
      <c r="H58" s="667"/>
      <c r="I58" s="667"/>
      <c r="J58" s="73" t="s">
        <v>447</v>
      </c>
      <c r="K58" s="74">
        <v>4</v>
      </c>
      <c r="L58" s="666"/>
      <c r="M58" s="667"/>
      <c r="N58" s="666">
        <f>ROUND(L58*K58,2)</f>
        <v>0</v>
      </c>
      <c r="O58" s="667"/>
      <c r="P58" s="667"/>
      <c r="Q58" s="667"/>
      <c r="R58" s="75"/>
      <c r="T58" s="76" t="s">
        <v>125</v>
      </c>
      <c r="U58" s="77" t="s">
        <v>126</v>
      </c>
      <c r="V58" s="78">
        <v>0.34100000000000003</v>
      </c>
      <c r="W58" s="78">
        <f>V58*K58</f>
        <v>1.3640000000000001</v>
      </c>
      <c r="X58" s="78">
        <v>7.3669999999999999E-2</v>
      </c>
      <c r="Y58" s="78">
        <f>X58*K58</f>
        <v>0.29468</v>
      </c>
      <c r="Z58" s="78">
        <v>0</v>
      </c>
      <c r="AA58" s="79">
        <f>Z58*K58</f>
        <v>0</v>
      </c>
      <c r="AR58" s="30" t="s">
        <v>127</v>
      </c>
      <c r="AT58" s="30" t="s">
        <v>121</v>
      </c>
      <c r="AU58" s="30" t="s">
        <v>128</v>
      </c>
      <c r="AY58" s="30" t="s">
        <v>120</v>
      </c>
      <c r="BE58" s="80">
        <f>IF(U58="základní",N58,0)</f>
        <v>0</v>
      </c>
      <c r="BF58" s="80">
        <f>IF(U58="snížená",N58,0)</f>
        <v>0</v>
      </c>
      <c r="BG58" s="80">
        <f>IF(U58="zákl. přenesená",N58,0)</f>
        <v>0</v>
      </c>
      <c r="BH58" s="80">
        <f>IF(U58="sníž. přenesená",N58,0)</f>
        <v>0</v>
      </c>
      <c r="BI58" s="80">
        <f>IF(U58="nulová",N58,0)</f>
        <v>0</v>
      </c>
      <c r="BJ58" s="30" t="s">
        <v>118</v>
      </c>
      <c r="BK58" s="80">
        <f>ROUND(L58*K58,2)</f>
        <v>0</v>
      </c>
      <c r="BL58" s="30" t="s">
        <v>127</v>
      </c>
    </row>
    <row r="59" spans="2:64" s="109" customFormat="1" ht="22.5" customHeight="1" x14ac:dyDescent="0.25">
      <c r="B59" s="105"/>
      <c r="C59" s="106"/>
      <c r="D59" s="106"/>
      <c r="E59" s="107" t="s">
        <v>125</v>
      </c>
      <c r="F59" s="672" t="s">
        <v>2876</v>
      </c>
      <c r="G59" s="673"/>
      <c r="H59" s="673"/>
      <c r="I59" s="673"/>
      <c r="J59" s="106"/>
      <c r="K59" s="107" t="s">
        <v>125</v>
      </c>
      <c r="L59" s="106"/>
      <c r="M59" s="106"/>
      <c r="N59" s="106"/>
      <c r="O59" s="106"/>
      <c r="P59" s="106"/>
      <c r="Q59" s="106"/>
      <c r="R59" s="108"/>
      <c r="T59" s="110"/>
      <c r="U59" s="106"/>
      <c r="V59" s="106"/>
      <c r="W59" s="106"/>
      <c r="X59" s="106"/>
      <c r="Y59" s="106"/>
      <c r="Z59" s="106"/>
      <c r="AA59" s="111"/>
      <c r="AT59" s="112" t="s">
        <v>130</v>
      </c>
      <c r="AU59" s="112" t="s">
        <v>128</v>
      </c>
      <c r="AV59" s="109" t="s">
        <v>118</v>
      </c>
      <c r="AW59" s="109" t="s">
        <v>131</v>
      </c>
      <c r="AX59" s="109" t="s">
        <v>119</v>
      </c>
      <c r="AY59" s="112" t="s">
        <v>120</v>
      </c>
    </row>
    <row r="60" spans="2:64" s="86" customFormat="1" ht="22.5" customHeight="1" x14ac:dyDescent="0.25">
      <c r="B60" s="81"/>
      <c r="C60" s="82"/>
      <c r="D60" s="82"/>
      <c r="E60" s="83" t="s">
        <v>125</v>
      </c>
      <c r="F60" s="663" t="s">
        <v>2879</v>
      </c>
      <c r="G60" s="662"/>
      <c r="H60" s="662"/>
      <c r="I60" s="662"/>
      <c r="J60" s="82"/>
      <c r="K60" s="84">
        <v>1</v>
      </c>
      <c r="L60" s="82"/>
      <c r="M60" s="82"/>
      <c r="N60" s="82"/>
      <c r="O60" s="82"/>
      <c r="P60" s="82"/>
      <c r="Q60" s="82"/>
      <c r="R60" s="85"/>
      <c r="T60" s="87"/>
      <c r="U60" s="82"/>
      <c r="V60" s="82"/>
      <c r="W60" s="82"/>
      <c r="X60" s="82"/>
      <c r="Y60" s="82"/>
      <c r="Z60" s="82"/>
      <c r="AA60" s="88"/>
      <c r="AT60" s="89" t="s">
        <v>130</v>
      </c>
      <c r="AU60" s="89" t="s">
        <v>128</v>
      </c>
      <c r="AV60" s="86" t="s">
        <v>128</v>
      </c>
      <c r="AW60" s="86" t="s">
        <v>131</v>
      </c>
      <c r="AX60" s="86" t="s">
        <v>119</v>
      </c>
      <c r="AY60" s="89" t="s">
        <v>120</v>
      </c>
    </row>
    <row r="61" spans="2:64" s="86" customFormat="1" ht="22.5" customHeight="1" x14ac:dyDescent="0.25">
      <c r="B61" s="81"/>
      <c r="C61" s="82"/>
      <c r="D61" s="82"/>
      <c r="E61" s="83" t="s">
        <v>125</v>
      </c>
      <c r="F61" s="663" t="s">
        <v>2880</v>
      </c>
      <c r="G61" s="662"/>
      <c r="H61" s="662"/>
      <c r="I61" s="662"/>
      <c r="J61" s="82"/>
      <c r="K61" s="84">
        <v>3</v>
      </c>
      <c r="L61" s="82"/>
      <c r="M61" s="82"/>
      <c r="N61" s="82"/>
      <c r="O61" s="82"/>
      <c r="P61" s="82"/>
      <c r="Q61" s="82"/>
      <c r="R61" s="85"/>
      <c r="T61" s="87"/>
      <c r="U61" s="82"/>
      <c r="V61" s="82"/>
      <c r="W61" s="82"/>
      <c r="X61" s="82"/>
      <c r="Y61" s="82"/>
      <c r="Z61" s="82"/>
      <c r="AA61" s="88"/>
      <c r="AT61" s="89" t="s">
        <v>130</v>
      </c>
      <c r="AU61" s="89" t="s">
        <v>128</v>
      </c>
      <c r="AV61" s="86" t="s">
        <v>128</v>
      </c>
      <c r="AW61" s="86" t="s">
        <v>131</v>
      </c>
      <c r="AX61" s="86" t="s">
        <v>119</v>
      </c>
      <c r="AY61" s="89" t="s">
        <v>120</v>
      </c>
    </row>
    <row r="62" spans="2:64" s="95" customFormat="1" ht="22.5" customHeight="1" x14ac:dyDescent="0.25">
      <c r="B62" s="90"/>
      <c r="C62" s="91"/>
      <c r="D62" s="91"/>
      <c r="E62" s="92" t="s">
        <v>125</v>
      </c>
      <c r="F62" s="664" t="s">
        <v>146</v>
      </c>
      <c r="G62" s="665"/>
      <c r="H62" s="665"/>
      <c r="I62" s="665"/>
      <c r="J62" s="91"/>
      <c r="K62" s="93">
        <v>4</v>
      </c>
      <c r="L62" s="91"/>
      <c r="M62" s="91"/>
      <c r="N62" s="91"/>
      <c r="O62" s="91"/>
      <c r="P62" s="91"/>
      <c r="Q62" s="91"/>
      <c r="R62" s="94"/>
      <c r="T62" s="96"/>
      <c r="U62" s="91"/>
      <c r="V62" s="91"/>
      <c r="W62" s="91"/>
      <c r="X62" s="91"/>
      <c r="Y62" s="91"/>
      <c r="Z62" s="91"/>
      <c r="AA62" s="97"/>
      <c r="AT62" s="98" t="s">
        <v>130</v>
      </c>
      <c r="AU62" s="98" t="s">
        <v>128</v>
      </c>
      <c r="AV62" s="95" t="s">
        <v>127</v>
      </c>
      <c r="AW62" s="95" t="s">
        <v>131</v>
      </c>
      <c r="AX62" s="95" t="s">
        <v>118</v>
      </c>
      <c r="AY62" s="98" t="s">
        <v>120</v>
      </c>
    </row>
    <row r="63" spans="2:64" s="17" customFormat="1" ht="31.5" customHeight="1" x14ac:dyDescent="0.25">
      <c r="B63" s="70"/>
      <c r="C63" s="71" t="s">
        <v>136</v>
      </c>
      <c r="D63" s="71" t="s">
        <v>121</v>
      </c>
      <c r="E63" s="72" t="s">
        <v>2881</v>
      </c>
      <c r="F63" s="671" t="s">
        <v>2882</v>
      </c>
      <c r="G63" s="667"/>
      <c r="H63" s="667"/>
      <c r="I63" s="667"/>
      <c r="J63" s="73" t="s">
        <v>447</v>
      </c>
      <c r="K63" s="74">
        <v>1</v>
      </c>
      <c r="L63" s="666"/>
      <c r="M63" s="667"/>
      <c r="N63" s="666">
        <f>ROUND(L63*K63,2)</f>
        <v>0</v>
      </c>
      <c r="O63" s="667"/>
      <c r="P63" s="667"/>
      <c r="Q63" s="667"/>
      <c r="R63" s="75"/>
      <c r="T63" s="76" t="s">
        <v>125</v>
      </c>
      <c r="U63" s="77" t="s">
        <v>126</v>
      </c>
      <c r="V63" s="78">
        <v>0.55100000000000005</v>
      </c>
      <c r="W63" s="78">
        <f>V63*K63</f>
        <v>0.55100000000000005</v>
      </c>
      <c r="X63" s="78">
        <v>0.12021</v>
      </c>
      <c r="Y63" s="78">
        <f>X63*K63</f>
        <v>0.12021</v>
      </c>
      <c r="Z63" s="78">
        <v>0</v>
      </c>
      <c r="AA63" s="79">
        <f>Z63*K63</f>
        <v>0</v>
      </c>
      <c r="AR63" s="30" t="s">
        <v>127</v>
      </c>
      <c r="AT63" s="30" t="s">
        <v>121</v>
      </c>
      <c r="AU63" s="30" t="s">
        <v>128</v>
      </c>
      <c r="AY63" s="30" t="s">
        <v>120</v>
      </c>
      <c r="BE63" s="80">
        <f>IF(U63="základní",N63,0)</f>
        <v>0</v>
      </c>
      <c r="BF63" s="80">
        <f>IF(U63="snížená",N63,0)</f>
        <v>0</v>
      </c>
      <c r="BG63" s="80">
        <f>IF(U63="zákl. přenesená",N63,0)</f>
        <v>0</v>
      </c>
      <c r="BH63" s="80">
        <f>IF(U63="sníž. přenesená",N63,0)</f>
        <v>0</v>
      </c>
      <c r="BI63" s="80">
        <f>IF(U63="nulová",N63,0)</f>
        <v>0</v>
      </c>
      <c r="BJ63" s="30" t="s">
        <v>118</v>
      </c>
      <c r="BK63" s="80">
        <f>ROUND(L63*K63,2)</f>
        <v>0</v>
      </c>
      <c r="BL63" s="30" t="s">
        <v>127</v>
      </c>
    </row>
    <row r="64" spans="2:64" s="86" customFormat="1" ht="22.5" customHeight="1" x14ac:dyDescent="0.25">
      <c r="B64" s="81"/>
      <c r="C64" s="82"/>
      <c r="D64" s="82"/>
      <c r="E64" s="83" t="s">
        <v>125</v>
      </c>
      <c r="F64" s="661" t="s">
        <v>2883</v>
      </c>
      <c r="G64" s="662"/>
      <c r="H64" s="662"/>
      <c r="I64" s="662"/>
      <c r="J64" s="82"/>
      <c r="K64" s="84">
        <v>1</v>
      </c>
      <c r="L64" s="82"/>
      <c r="M64" s="82"/>
      <c r="N64" s="82"/>
      <c r="O64" s="82"/>
      <c r="P64" s="82"/>
      <c r="Q64" s="82"/>
      <c r="R64" s="85"/>
      <c r="T64" s="87"/>
      <c r="U64" s="82"/>
      <c r="V64" s="82"/>
      <c r="W64" s="82"/>
      <c r="X64" s="82"/>
      <c r="Y64" s="82"/>
      <c r="Z64" s="82"/>
      <c r="AA64" s="88"/>
      <c r="AT64" s="89" t="s">
        <v>130</v>
      </c>
      <c r="AU64" s="89" t="s">
        <v>128</v>
      </c>
      <c r="AV64" s="86" t="s">
        <v>128</v>
      </c>
      <c r="AW64" s="86" t="s">
        <v>131</v>
      </c>
      <c r="AX64" s="86" t="s">
        <v>118</v>
      </c>
      <c r="AY64" s="89" t="s">
        <v>120</v>
      </c>
    </row>
    <row r="65" spans="2:64" s="62" customFormat="1" ht="29.85" customHeight="1" x14ac:dyDescent="0.3">
      <c r="B65" s="58"/>
      <c r="C65" s="59"/>
      <c r="D65" s="69" t="s">
        <v>82</v>
      </c>
      <c r="E65" s="69"/>
      <c r="F65" s="69"/>
      <c r="G65" s="69"/>
      <c r="H65" s="69"/>
      <c r="I65" s="69"/>
      <c r="J65" s="69"/>
      <c r="K65" s="69"/>
      <c r="L65" s="69"/>
      <c r="M65" s="69"/>
      <c r="N65" s="659">
        <f>BK65</f>
        <v>0</v>
      </c>
      <c r="O65" s="660"/>
      <c r="P65" s="660"/>
      <c r="Q65" s="660"/>
      <c r="R65" s="61"/>
      <c r="T65" s="63"/>
      <c r="U65" s="59"/>
      <c r="V65" s="59"/>
      <c r="W65" s="64">
        <f>SUM(W66:W85)</f>
        <v>16.956600000000002</v>
      </c>
      <c r="X65" s="59"/>
      <c r="Y65" s="64">
        <f>SUM(Y66:Y85)</f>
        <v>0.73514928000000002</v>
      </c>
      <c r="Z65" s="59"/>
      <c r="AA65" s="65">
        <f>SUM(AA66:AA85)</f>
        <v>0</v>
      </c>
      <c r="AR65" s="66" t="s">
        <v>118</v>
      </c>
      <c r="AT65" s="67" t="s">
        <v>117</v>
      </c>
      <c r="AU65" s="67" t="s">
        <v>118</v>
      </c>
      <c r="AY65" s="66" t="s">
        <v>120</v>
      </c>
      <c r="BK65" s="68">
        <f>SUM(BK66:BK85)</f>
        <v>0</v>
      </c>
    </row>
    <row r="66" spans="2:64" s="17" customFormat="1" ht="31.5" customHeight="1" x14ac:dyDescent="0.25">
      <c r="B66" s="70"/>
      <c r="C66" s="71" t="s">
        <v>127</v>
      </c>
      <c r="D66" s="71" t="s">
        <v>121</v>
      </c>
      <c r="E66" s="72" t="s">
        <v>1766</v>
      </c>
      <c r="F66" s="671" t="s">
        <v>1767</v>
      </c>
      <c r="G66" s="667"/>
      <c r="H66" s="667"/>
      <c r="I66" s="667"/>
      <c r="J66" s="73" t="s">
        <v>447</v>
      </c>
      <c r="K66" s="74">
        <v>3</v>
      </c>
      <c r="L66" s="666"/>
      <c r="M66" s="667"/>
      <c r="N66" s="666">
        <f>ROUND(L66*K66,2)</f>
        <v>0</v>
      </c>
      <c r="O66" s="667"/>
      <c r="P66" s="667"/>
      <c r="Q66" s="667"/>
      <c r="R66" s="75"/>
      <c r="T66" s="76" t="s">
        <v>125</v>
      </c>
      <c r="U66" s="77" t="s">
        <v>126</v>
      </c>
      <c r="V66" s="78">
        <v>0.253</v>
      </c>
      <c r="W66" s="78">
        <f>V66*K66</f>
        <v>0.75900000000000001</v>
      </c>
      <c r="X66" s="78">
        <v>3.7599999999999999E-3</v>
      </c>
      <c r="Y66" s="78">
        <f>X66*K66</f>
        <v>1.128E-2</v>
      </c>
      <c r="Z66" s="78">
        <v>0</v>
      </c>
      <c r="AA66" s="79">
        <f>Z66*K66</f>
        <v>0</v>
      </c>
      <c r="AR66" s="30" t="s">
        <v>127</v>
      </c>
      <c r="AT66" s="30" t="s">
        <v>121</v>
      </c>
      <c r="AU66" s="30" t="s">
        <v>128</v>
      </c>
      <c r="AY66" s="30" t="s">
        <v>120</v>
      </c>
      <c r="BE66" s="80">
        <f>IF(U66="základní",N66,0)</f>
        <v>0</v>
      </c>
      <c r="BF66" s="80">
        <f>IF(U66="snížená",N66,0)</f>
        <v>0</v>
      </c>
      <c r="BG66" s="80">
        <f>IF(U66="zákl. přenesená",N66,0)</f>
        <v>0</v>
      </c>
      <c r="BH66" s="80">
        <f>IF(U66="sníž. přenesená",N66,0)</f>
        <v>0</v>
      </c>
      <c r="BI66" s="80">
        <f>IF(U66="nulová",N66,0)</f>
        <v>0</v>
      </c>
      <c r="BJ66" s="30" t="s">
        <v>118</v>
      </c>
      <c r="BK66" s="80">
        <f>ROUND(L66*K66,2)</f>
        <v>0</v>
      </c>
      <c r="BL66" s="30" t="s">
        <v>127</v>
      </c>
    </row>
    <row r="67" spans="2:64" s="109" customFormat="1" ht="22.5" customHeight="1" x14ac:dyDescent="0.25">
      <c r="B67" s="105"/>
      <c r="C67" s="106"/>
      <c r="D67" s="106"/>
      <c r="E67" s="107" t="s">
        <v>125</v>
      </c>
      <c r="F67" s="672" t="s">
        <v>2876</v>
      </c>
      <c r="G67" s="673"/>
      <c r="H67" s="673"/>
      <c r="I67" s="673"/>
      <c r="J67" s="106"/>
      <c r="K67" s="107" t="s">
        <v>125</v>
      </c>
      <c r="L67" s="106"/>
      <c r="M67" s="106"/>
      <c r="N67" s="106"/>
      <c r="O67" s="106"/>
      <c r="P67" s="106"/>
      <c r="Q67" s="106"/>
      <c r="R67" s="108"/>
      <c r="T67" s="110"/>
      <c r="U67" s="106"/>
      <c r="V67" s="106"/>
      <c r="W67" s="106"/>
      <c r="X67" s="106"/>
      <c r="Y67" s="106"/>
      <c r="Z67" s="106"/>
      <c r="AA67" s="111"/>
      <c r="AT67" s="112" t="s">
        <v>130</v>
      </c>
      <c r="AU67" s="112" t="s">
        <v>128</v>
      </c>
      <c r="AV67" s="109" t="s">
        <v>118</v>
      </c>
      <c r="AW67" s="109" t="s">
        <v>131</v>
      </c>
      <c r="AX67" s="109" t="s">
        <v>119</v>
      </c>
      <c r="AY67" s="112" t="s">
        <v>120</v>
      </c>
    </row>
    <row r="68" spans="2:64" s="86" customFormat="1" ht="22.5" customHeight="1" x14ac:dyDescent="0.25">
      <c r="B68" s="81"/>
      <c r="C68" s="82"/>
      <c r="D68" s="82"/>
      <c r="E68" s="83" t="s">
        <v>125</v>
      </c>
      <c r="F68" s="663" t="s">
        <v>2884</v>
      </c>
      <c r="G68" s="662"/>
      <c r="H68" s="662"/>
      <c r="I68" s="662"/>
      <c r="J68" s="82"/>
      <c r="K68" s="84">
        <v>1</v>
      </c>
      <c r="L68" s="82"/>
      <c r="M68" s="82"/>
      <c r="N68" s="82"/>
      <c r="O68" s="82"/>
      <c r="P68" s="82"/>
      <c r="Q68" s="82"/>
      <c r="R68" s="85"/>
      <c r="T68" s="87"/>
      <c r="U68" s="82"/>
      <c r="V68" s="82"/>
      <c r="W68" s="82"/>
      <c r="X68" s="82"/>
      <c r="Y68" s="82"/>
      <c r="Z68" s="82"/>
      <c r="AA68" s="88"/>
      <c r="AT68" s="89" t="s">
        <v>130</v>
      </c>
      <c r="AU68" s="89" t="s">
        <v>128</v>
      </c>
      <c r="AV68" s="86" t="s">
        <v>128</v>
      </c>
      <c r="AW68" s="86" t="s">
        <v>131</v>
      </c>
      <c r="AX68" s="86" t="s">
        <v>119</v>
      </c>
      <c r="AY68" s="89" t="s">
        <v>120</v>
      </c>
    </row>
    <row r="69" spans="2:64" s="86" customFormat="1" ht="22.5" customHeight="1" x14ac:dyDescent="0.25">
      <c r="B69" s="81"/>
      <c r="C69" s="82"/>
      <c r="D69" s="82"/>
      <c r="E69" s="83" t="s">
        <v>125</v>
      </c>
      <c r="F69" s="663" t="s">
        <v>2885</v>
      </c>
      <c r="G69" s="662"/>
      <c r="H69" s="662"/>
      <c r="I69" s="662"/>
      <c r="J69" s="82"/>
      <c r="K69" s="84">
        <v>2</v>
      </c>
      <c r="L69" s="82"/>
      <c r="M69" s="82"/>
      <c r="N69" s="82"/>
      <c r="O69" s="82"/>
      <c r="P69" s="82"/>
      <c r="Q69" s="82"/>
      <c r="R69" s="85"/>
      <c r="T69" s="87"/>
      <c r="U69" s="82"/>
      <c r="V69" s="82"/>
      <c r="W69" s="82"/>
      <c r="X69" s="82"/>
      <c r="Y69" s="82"/>
      <c r="Z69" s="82"/>
      <c r="AA69" s="88"/>
      <c r="AT69" s="89" t="s">
        <v>130</v>
      </c>
      <c r="AU69" s="89" t="s">
        <v>128</v>
      </c>
      <c r="AV69" s="86" t="s">
        <v>128</v>
      </c>
      <c r="AW69" s="86" t="s">
        <v>131</v>
      </c>
      <c r="AX69" s="86" t="s">
        <v>119</v>
      </c>
      <c r="AY69" s="89" t="s">
        <v>120</v>
      </c>
    </row>
    <row r="70" spans="2:64" s="95" customFormat="1" ht="22.5" customHeight="1" x14ac:dyDescent="0.25">
      <c r="B70" s="90"/>
      <c r="C70" s="91"/>
      <c r="D70" s="91"/>
      <c r="E70" s="92" t="s">
        <v>125</v>
      </c>
      <c r="F70" s="664" t="s">
        <v>146</v>
      </c>
      <c r="G70" s="665"/>
      <c r="H70" s="665"/>
      <c r="I70" s="665"/>
      <c r="J70" s="91"/>
      <c r="K70" s="93">
        <v>3</v>
      </c>
      <c r="L70" s="91"/>
      <c r="M70" s="91"/>
      <c r="N70" s="91"/>
      <c r="O70" s="91"/>
      <c r="P70" s="91"/>
      <c r="Q70" s="91"/>
      <c r="R70" s="94"/>
      <c r="T70" s="96"/>
      <c r="U70" s="91"/>
      <c r="V70" s="91"/>
      <c r="W70" s="91"/>
      <c r="X70" s="91"/>
      <c r="Y70" s="91"/>
      <c r="Z70" s="91"/>
      <c r="AA70" s="97"/>
      <c r="AT70" s="98" t="s">
        <v>130</v>
      </c>
      <c r="AU70" s="98" t="s">
        <v>128</v>
      </c>
      <c r="AV70" s="95" t="s">
        <v>127</v>
      </c>
      <c r="AW70" s="95" t="s">
        <v>131</v>
      </c>
      <c r="AX70" s="95" t="s">
        <v>118</v>
      </c>
      <c r="AY70" s="98" t="s">
        <v>120</v>
      </c>
    </row>
    <row r="71" spans="2:64" s="17" customFormat="1" ht="31.5" customHeight="1" x14ac:dyDescent="0.25">
      <c r="B71" s="70"/>
      <c r="C71" s="71" t="s">
        <v>143</v>
      </c>
      <c r="D71" s="71" t="s">
        <v>121</v>
      </c>
      <c r="E71" s="72" t="s">
        <v>645</v>
      </c>
      <c r="F71" s="671" t="s">
        <v>646</v>
      </c>
      <c r="G71" s="667"/>
      <c r="H71" s="667"/>
      <c r="I71" s="667"/>
      <c r="J71" s="73" t="s">
        <v>447</v>
      </c>
      <c r="K71" s="74">
        <v>4</v>
      </c>
      <c r="L71" s="666"/>
      <c r="M71" s="667"/>
      <c r="N71" s="666">
        <f>ROUND(L71*K71,2)</f>
        <v>0</v>
      </c>
      <c r="O71" s="667"/>
      <c r="P71" s="667"/>
      <c r="Q71" s="667"/>
      <c r="R71" s="75"/>
      <c r="T71" s="76" t="s">
        <v>125</v>
      </c>
      <c r="U71" s="77" t="s">
        <v>126</v>
      </c>
      <c r="V71" s="78">
        <v>0.45200000000000001</v>
      </c>
      <c r="W71" s="78">
        <f>V71*K71</f>
        <v>1.8080000000000001</v>
      </c>
      <c r="X71" s="78">
        <v>1.0200000000000001E-2</v>
      </c>
      <c r="Y71" s="78">
        <f>X71*K71</f>
        <v>4.0800000000000003E-2</v>
      </c>
      <c r="Z71" s="78">
        <v>0</v>
      </c>
      <c r="AA71" s="79">
        <f>Z71*K71</f>
        <v>0</v>
      </c>
      <c r="AR71" s="30" t="s">
        <v>127</v>
      </c>
      <c r="AT71" s="30" t="s">
        <v>121</v>
      </c>
      <c r="AU71" s="30" t="s">
        <v>128</v>
      </c>
      <c r="AY71" s="30" t="s">
        <v>120</v>
      </c>
      <c r="BE71" s="80">
        <f>IF(U71="základní",N71,0)</f>
        <v>0</v>
      </c>
      <c r="BF71" s="80">
        <f>IF(U71="snížená",N71,0)</f>
        <v>0</v>
      </c>
      <c r="BG71" s="80">
        <f>IF(U71="zákl. přenesená",N71,0)</f>
        <v>0</v>
      </c>
      <c r="BH71" s="80">
        <f>IF(U71="sníž. přenesená",N71,0)</f>
        <v>0</v>
      </c>
      <c r="BI71" s="80">
        <f>IF(U71="nulová",N71,0)</f>
        <v>0</v>
      </c>
      <c r="BJ71" s="30" t="s">
        <v>118</v>
      </c>
      <c r="BK71" s="80">
        <f>ROUND(L71*K71,2)</f>
        <v>0</v>
      </c>
      <c r="BL71" s="30" t="s">
        <v>127</v>
      </c>
    </row>
    <row r="72" spans="2:64" s="109" customFormat="1" ht="22.5" customHeight="1" x14ac:dyDescent="0.25">
      <c r="B72" s="105"/>
      <c r="C72" s="106"/>
      <c r="D72" s="106"/>
      <c r="E72" s="107" t="s">
        <v>125</v>
      </c>
      <c r="F72" s="672" t="s">
        <v>2876</v>
      </c>
      <c r="G72" s="673"/>
      <c r="H72" s="673"/>
      <c r="I72" s="673"/>
      <c r="J72" s="106"/>
      <c r="K72" s="107" t="s">
        <v>125</v>
      </c>
      <c r="L72" s="106"/>
      <c r="M72" s="106"/>
      <c r="N72" s="106"/>
      <c r="O72" s="106"/>
      <c r="P72" s="106"/>
      <c r="Q72" s="106"/>
      <c r="R72" s="108"/>
      <c r="T72" s="110"/>
      <c r="U72" s="106"/>
      <c r="V72" s="106"/>
      <c r="W72" s="106"/>
      <c r="X72" s="106"/>
      <c r="Y72" s="106"/>
      <c r="Z72" s="106"/>
      <c r="AA72" s="111"/>
      <c r="AT72" s="112" t="s">
        <v>130</v>
      </c>
      <c r="AU72" s="112" t="s">
        <v>128</v>
      </c>
      <c r="AV72" s="109" t="s">
        <v>118</v>
      </c>
      <c r="AW72" s="109" t="s">
        <v>131</v>
      </c>
      <c r="AX72" s="109" t="s">
        <v>119</v>
      </c>
      <c r="AY72" s="112" t="s">
        <v>120</v>
      </c>
    </row>
    <row r="73" spans="2:64" s="86" customFormat="1" ht="22.5" customHeight="1" x14ac:dyDescent="0.25">
      <c r="B73" s="81"/>
      <c r="C73" s="82"/>
      <c r="D73" s="82"/>
      <c r="E73" s="83" t="s">
        <v>125</v>
      </c>
      <c r="F73" s="663" t="s">
        <v>2886</v>
      </c>
      <c r="G73" s="662"/>
      <c r="H73" s="662"/>
      <c r="I73" s="662"/>
      <c r="J73" s="82"/>
      <c r="K73" s="84">
        <v>4</v>
      </c>
      <c r="L73" s="82"/>
      <c r="M73" s="82"/>
      <c r="N73" s="82"/>
      <c r="O73" s="82"/>
      <c r="P73" s="82"/>
      <c r="Q73" s="82"/>
      <c r="R73" s="85"/>
      <c r="T73" s="87"/>
      <c r="U73" s="82"/>
      <c r="V73" s="82"/>
      <c r="W73" s="82"/>
      <c r="X73" s="82"/>
      <c r="Y73" s="82"/>
      <c r="Z73" s="82"/>
      <c r="AA73" s="88"/>
      <c r="AT73" s="89" t="s">
        <v>130</v>
      </c>
      <c r="AU73" s="89" t="s">
        <v>128</v>
      </c>
      <c r="AV73" s="86" t="s">
        <v>128</v>
      </c>
      <c r="AW73" s="86" t="s">
        <v>131</v>
      </c>
      <c r="AX73" s="86" t="s">
        <v>118</v>
      </c>
      <c r="AY73" s="89" t="s">
        <v>120</v>
      </c>
    </row>
    <row r="74" spans="2:64" s="17" customFormat="1" ht="31.5" customHeight="1" x14ac:dyDescent="0.25">
      <c r="B74" s="70"/>
      <c r="C74" s="71" t="s">
        <v>147</v>
      </c>
      <c r="D74" s="71" t="s">
        <v>121</v>
      </c>
      <c r="E74" s="72" t="s">
        <v>654</v>
      </c>
      <c r="F74" s="671" t="s">
        <v>655</v>
      </c>
      <c r="G74" s="667"/>
      <c r="H74" s="667"/>
      <c r="I74" s="667"/>
      <c r="J74" s="73" t="s">
        <v>172</v>
      </c>
      <c r="K74" s="74">
        <v>40.898000000000003</v>
      </c>
      <c r="L74" s="666"/>
      <c r="M74" s="667"/>
      <c r="N74" s="666">
        <f>ROUND(L74*K74,2)</f>
        <v>0</v>
      </c>
      <c r="O74" s="667"/>
      <c r="P74" s="667"/>
      <c r="Q74" s="667"/>
      <c r="R74" s="75"/>
      <c r="T74" s="76" t="s">
        <v>125</v>
      </c>
      <c r="U74" s="77" t="s">
        <v>126</v>
      </c>
      <c r="V74" s="78">
        <v>0.19</v>
      </c>
      <c r="W74" s="78">
        <f>V74*K74</f>
        <v>7.770620000000001</v>
      </c>
      <c r="X74" s="78">
        <v>5.7000000000000002E-3</v>
      </c>
      <c r="Y74" s="78">
        <f>X74*K74</f>
        <v>0.23311860000000004</v>
      </c>
      <c r="Z74" s="78">
        <v>0</v>
      </c>
      <c r="AA74" s="79">
        <f>Z74*K74</f>
        <v>0</v>
      </c>
      <c r="AR74" s="30" t="s">
        <v>127</v>
      </c>
      <c r="AT74" s="30" t="s">
        <v>121</v>
      </c>
      <c r="AU74" s="30" t="s">
        <v>128</v>
      </c>
      <c r="AY74" s="30" t="s">
        <v>120</v>
      </c>
      <c r="BE74" s="80">
        <f>IF(U74="základní",N74,0)</f>
        <v>0</v>
      </c>
      <c r="BF74" s="80">
        <f>IF(U74="snížená",N74,0)</f>
        <v>0</v>
      </c>
      <c r="BG74" s="80">
        <f>IF(U74="zákl. přenesená",N74,0)</f>
        <v>0</v>
      </c>
      <c r="BH74" s="80">
        <f>IF(U74="sníž. přenesená",N74,0)</f>
        <v>0</v>
      </c>
      <c r="BI74" s="80">
        <f>IF(U74="nulová",N74,0)</f>
        <v>0</v>
      </c>
      <c r="BJ74" s="30" t="s">
        <v>118</v>
      </c>
      <c r="BK74" s="80">
        <f>ROUND(L74*K74,2)</f>
        <v>0</v>
      </c>
      <c r="BL74" s="30" t="s">
        <v>127</v>
      </c>
    </row>
    <row r="75" spans="2:64" s="109" customFormat="1" ht="22.5" customHeight="1" x14ac:dyDescent="0.25">
      <c r="B75" s="105"/>
      <c r="C75" s="106"/>
      <c r="D75" s="106"/>
      <c r="E75" s="107" t="s">
        <v>125</v>
      </c>
      <c r="F75" s="672" t="s">
        <v>2887</v>
      </c>
      <c r="G75" s="673"/>
      <c r="H75" s="673"/>
      <c r="I75" s="673"/>
      <c r="J75" s="106"/>
      <c r="K75" s="107" t="s">
        <v>125</v>
      </c>
      <c r="L75" s="106"/>
      <c r="M75" s="106"/>
      <c r="N75" s="106"/>
      <c r="O75" s="106"/>
      <c r="P75" s="106"/>
      <c r="Q75" s="106"/>
      <c r="R75" s="108"/>
      <c r="T75" s="110"/>
      <c r="U75" s="106"/>
      <c r="V75" s="106"/>
      <c r="W75" s="106"/>
      <c r="X75" s="106"/>
      <c r="Y75" s="106"/>
      <c r="Z75" s="106"/>
      <c r="AA75" s="111"/>
      <c r="AT75" s="112" t="s">
        <v>130</v>
      </c>
      <c r="AU75" s="112" t="s">
        <v>128</v>
      </c>
      <c r="AV75" s="109" t="s">
        <v>118</v>
      </c>
      <c r="AW75" s="109" t="s">
        <v>131</v>
      </c>
      <c r="AX75" s="109" t="s">
        <v>119</v>
      </c>
      <c r="AY75" s="112" t="s">
        <v>120</v>
      </c>
    </row>
    <row r="76" spans="2:64" s="86" customFormat="1" ht="22.5" customHeight="1" x14ac:dyDescent="0.25">
      <c r="B76" s="81"/>
      <c r="C76" s="82"/>
      <c r="D76" s="82"/>
      <c r="E76" s="83" t="s">
        <v>125</v>
      </c>
      <c r="F76" s="663" t="s">
        <v>2888</v>
      </c>
      <c r="G76" s="662"/>
      <c r="H76" s="662"/>
      <c r="I76" s="662"/>
      <c r="J76" s="82"/>
      <c r="K76" s="84">
        <v>42.698</v>
      </c>
      <c r="L76" s="82"/>
      <c r="M76" s="82"/>
      <c r="N76" s="82"/>
      <c r="O76" s="82"/>
      <c r="P76" s="82"/>
      <c r="Q76" s="82"/>
      <c r="R76" s="85"/>
      <c r="T76" s="87"/>
      <c r="U76" s="82"/>
      <c r="V76" s="82"/>
      <c r="W76" s="82"/>
      <c r="X76" s="82"/>
      <c r="Y76" s="82"/>
      <c r="Z76" s="82"/>
      <c r="AA76" s="88"/>
      <c r="AT76" s="89" t="s">
        <v>130</v>
      </c>
      <c r="AU76" s="89" t="s">
        <v>128</v>
      </c>
      <c r="AV76" s="86" t="s">
        <v>128</v>
      </c>
      <c r="AW76" s="86" t="s">
        <v>131</v>
      </c>
      <c r="AX76" s="86" t="s">
        <v>119</v>
      </c>
      <c r="AY76" s="89" t="s">
        <v>120</v>
      </c>
    </row>
    <row r="77" spans="2:64" s="86" customFormat="1" ht="22.5" customHeight="1" x14ac:dyDescent="0.25">
      <c r="B77" s="81"/>
      <c r="C77" s="82"/>
      <c r="D77" s="82"/>
      <c r="E77" s="83" t="s">
        <v>125</v>
      </c>
      <c r="F77" s="663" t="s">
        <v>2889</v>
      </c>
      <c r="G77" s="662"/>
      <c r="H77" s="662"/>
      <c r="I77" s="662"/>
      <c r="J77" s="82"/>
      <c r="K77" s="84">
        <v>-1.8</v>
      </c>
      <c r="L77" s="82"/>
      <c r="M77" s="82"/>
      <c r="N77" s="82"/>
      <c r="O77" s="82"/>
      <c r="P77" s="82"/>
      <c r="Q77" s="82"/>
      <c r="R77" s="85"/>
      <c r="T77" s="87"/>
      <c r="U77" s="82"/>
      <c r="V77" s="82"/>
      <c r="W77" s="82"/>
      <c r="X77" s="82"/>
      <c r="Y77" s="82"/>
      <c r="Z77" s="82"/>
      <c r="AA77" s="88"/>
      <c r="AT77" s="89" t="s">
        <v>130</v>
      </c>
      <c r="AU77" s="89" t="s">
        <v>128</v>
      </c>
      <c r="AV77" s="86" t="s">
        <v>128</v>
      </c>
      <c r="AW77" s="86" t="s">
        <v>131</v>
      </c>
      <c r="AX77" s="86" t="s">
        <v>119</v>
      </c>
      <c r="AY77" s="89" t="s">
        <v>120</v>
      </c>
    </row>
    <row r="78" spans="2:64" s="95" customFormat="1" ht="22.5" customHeight="1" x14ac:dyDescent="0.25">
      <c r="B78" s="90"/>
      <c r="C78" s="91"/>
      <c r="D78" s="91"/>
      <c r="E78" s="92" t="s">
        <v>125</v>
      </c>
      <c r="F78" s="664" t="s">
        <v>146</v>
      </c>
      <c r="G78" s="665"/>
      <c r="H78" s="665"/>
      <c r="I78" s="665"/>
      <c r="J78" s="91"/>
      <c r="K78" s="93">
        <v>40.898000000000003</v>
      </c>
      <c r="L78" s="91"/>
      <c r="M78" s="91"/>
      <c r="N78" s="91"/>
      <c r="O78" s="91"/>
      <c r="P78" s="91"/>
      <c r="Q78" s="91"/>
      <c r="R78" s="94"/>
      <c r="T78" s="96"/>
      <c r="U78" s="91"/>
      <c r="V78" s="91"/>
      <c r="W78" s="91"/>
      <c r="X78" s="91"/>
      <c r="Y78" s="91"/>
      <c r="Z78" s="91"/>
      <c r="AA78" s="97"/>
      <c r="AT78" s="98" t="s">
        <v>130</v>
      </c>
      <c r="AU78" s="98" t="s">
        <v>128</v>
      </c>
      <c r="AV78" s="95" t="s">
        <v>127</v>
      </c>
      <c r="AW78" s="95" t="s">
        <v>131</v>
      </c>
      <c r="AX78" s="95" t="s">
        <v>118</v>
      </c>
      <c r="AY78" s="98" t="s">
        <v>120</v>
      </c>
    </row>
    <row r="79" spans="2:64" s="17" customFormat="1" ht="31.5" customHeight="1" x14ac:dyDescent="0.25">
      <c r="B79" s="70"/>
      <c r="C79" s="71" t="s">
        <v>151</v>
      </c>
      <c r="D79" s="71" t="s">
        <v>121</v>
      </c>
      <c r="E79" s="72" t="s">
        <v>2717</v>
      </c>
      <c r="F79" s="671" t="s">
        <v>2718</v>
      </c>
      <c r="G79" s="667"/>
      <c r="H79" s="667"/>
      <c r="I79" s="667"/>
      <c r="J79" s="73" t="s">
        <v>172</v>
      </c>
      <c r="K79" s="74">
        <v>0.313</v>
      </c>
      <c r="L79" s="666"/>
      <c r="M79" s="667"/>
      <c r="N79" s="666">
        <f>ROUND(L79*K79,2)</f>
        <v>0</v>
      </c>
      <c r="O79" s="667"/>
      <c r="P79" s="667"/>
      <c r="Q79" s="667"/>
      <c r="R79" s="75"/>
      <c r="T79" s="76" t="s">
        <v>125</v>
      </c>
      <c r="U79" s="77" t="s">
        <v>126</v>
      </c>
      <c r="V79" s="78">
        <v>0.46</v>
      </c>
      <c r="W79" s="78">
        <f>V79*K79</f>
        <v>0.14398</v>
      </c>
      <c r="X79" s="78">
        <v>2.6360000000000001E-2</v>
      </c>
      <c r="Y79" s="78">
        <f>X79*K79</f>
        <v>8.2506799999999998E-3</v>
      </c>
      <c r="Z79" s="78">
        <v>0</v>
      </c>
      <c r="AA79" s="79">
        <f>Z79*K79</f>
        <v>0</v>
      </c>
      <c r="AR79" s="30" t="s">
        <v>127</v>
      </c>
      <c r="AT79" s="30" t="s">
        <v>121</v>
      </c>
      <c r="AU79" s="30" t="s">
        <v>128</v>
      </c>
      <c r="AY79" s="30" t="s">
        <v>120</v>
      </c>
      <c r="BE79" s="80">
        <f>IF(U79="základní",N79,0)</f>
        <v>0</v>
      </c>
      <c r="BF79" s="80">
        <f>IF(U79="snížená",N79,0)</f>
        <v>0</v>
      </c>
      <c r="BG79" s="80">
        <f>IF(U79="zákl. přenesená",N79,0)</f>
        <v>0</v>
      </c>
      <c r="BH79" s="80">
        <f>IF(U79="sníž. přenesená",N79,0)</f>
        <v>0</v>
      </c>
      <c r="BI79" s="80">
        <f>IF(U79="nulová",N79,0)</f>
        <v>0</v>
      </c>
      <c r="BJ79" s="30" t="s">
        <v>118</v>
      </c>
      <c r="BK79" s="80">
        <f>ROUND(L79*K79,2)</f>
        <v>0</v>
      </c>
      <c r="BL79" s="30" t="s">
        <v>127</v>
      </c>
    </row>
    <row r="80" spans="2:64" s="109" customFormat="1" ht="22.5" customHeight="1" x14ac:dyDescent="0.25">
      <c r="B80" s="105"/>
      <c r="C80" s="106"/>
      <c r="D80" s="106"/>
      <c r="E80" s="107" t="s">
        <v>125</v>
      </c>
      <c r="F80" s="672" t="s">
        <v>2876</v>
      </c>
      <c r="G80" s="673"/>
      <c r="H80" s="673"/>
      <c r="I80" s="673"/>
      <c r="J80" s="106"/>
      <c r="K80" s="107" t="s">
        <v>125</v>
      </c>
      <c r="L80" s="106"/>
      <c r="M80" s="106"/>
      <c r="N80" s="106"/>
      <c r="O80" s="106"/>
      <c r="P80" s="106"/>
      <c r="Q80" s="106"/>
      <c r="R80" s="108"/>
      <c r="T80" s="110"/>
      <c r="U80" s="106"/>
      <c r="V80" s="106"/>
      <c r="W80" s="106"/>
      <c r="X80" s="106"/>
      <c r="Y80" s="106"/>
      <c r="Z80" s="106"/>
      <c r="AA80" s="111"/>
      <c r="AT80" s="112" t="s">
        <v>130</v>
      </c>
      <c r="AU80" s="112" t="s">
        <v>128</v>
      </c>
      <c r="AV80" s="109" t="s">
        <v>118</v>
      </c>
      <c r="AW80" s="109" t="s">
        <v>131</v>
      </c>
      <c r="AX80" s="109" t="s">
        <v>119</v>
      </c>
      <c r="AY80" s="112" t="s">
        <v>120</v>
      </c>
    </row>
    <row r="81" spans="2:64" s="86" customFormat="1" ht="22.5" customHeight="1" x14ac:dyDescent="0.25">
      <c r="B81" s="81"/>
      <c r="C81" s="82"/>
      <c r="D81" s="82"/>
      <c r="E81" s="83" t="s">
        <v>125</v>
      </c>
      <c r="F81" s="663" t="s">
        <v>2890</v>
      </c>
      <c r="G81" s="662"/>
      <c r="H81" s="662"/>
      <c r="I81" s="662"/>
      <c r="J81" s="82"/>
      <c r="K81" s="84">
        <v>0.188</v>
      </c>
      <c r="L81" s="82"/>
      <c r="M81" s="82"/>
      <c r="N81" s="82"/>
      <c r="O81" s="82"/>
      <c r="P81" s="82"/>
      <c r="Q81" s="82"/>
      <c r="R81" s="85"/>
      <c r="T81" s="87"/>
      <c r="U81" s="82"/>
      <c r="V81" s="82"/>
      <c r="W81" s="82"/>
      <c r="X81" s="82"/>
      <c r="Y81" s="82"/>
      <c r="Z81" s="82"/>
      <c r="AA81" s="88"/>
      <c r="AT81" s="89" t="s">
        <v>130</v>
      </c>
      <c r="AU81" s="89" t="s">
        <v>128</v>
      </c>
      <c r="AV81" s="86" t="s">
        <v>128</v>
      </c>
      <c r="AW81" s="86" t="s">
        <v>131</v>
      </c>
      <c r="AX81" s="86" t="s">
        <v>119</v>
      </c>
      <c r="AY81" s="89" t="s">
        <v>120</v>
      </c>
    </row>
    <row r="82" spans="2:64" s="86" customFormat="1" ht="22.5" customHeight="1" x14ac:dyDescent="0.25">
      <c r="B82" s="81"/>
      <c r="C82" s="82"/>
      <c r="D82" s="82"/>
      <c r="E82" s="83" t="s">
        <v>125</v>
      </c>
      <c r="F82" s="663" t="s">
        <v>2891</v>
      </c>
      <c r="G82" s="662"/>
      <c r="H82" s="662"/>
      <c r="I82" s="662"/>
      <c r="J82" s="82"/>
      <c r="K82" s="84">
        <v>0.125</v>
      </c>
      <c r="L82" s="82"/>
      <c r="M82" s="82"/>
      <c r="N82" s="82"/>
      <c r="O82" s="82"/>
      <c r="P82" s="82"/>
      <c r="Q82" s="82"/>
      <c r="R82" s="85"/>
      <c r="T82" s="87"/>
      <c r="U82" s="82"/>
      <c r="V82" s="82"/>
      <c r="W82" s="82"/>
      <c r="X82" s="82"/>
      <c r="Y82" s="82"/>
      <c r="Z82" s="82"/>
      <c r="AA82" s="88"/>
      <c r="AT82" s="89" t="s">
        <v>130</v>
      </c>
      <c r="AU82" s="89" t="s">
        <v>128</v>
      </c>
      <c r="AV82" s="86" t="s">
        <v>128</v>
      </c>
      <c r="AW82" s="86" t="s">
        <v>131</v>
      </c>
      <c r="AX82" s="86" t="s">
        <v>119</v>
      </c>
      <c r="AY82" s="89" t="s">
        <v>120</v>
      </c>
    </row>
    <row r="83" spans="2:64" s="95" customFormat="1" ht="22.5" customHeight="1" x14ac:dyDescent="0.25">
      <c r="B83" s="90"/>
      <c r="C83" s="91"/>
      <c r="D83" s="91"/>
      <c r="E83" s="92" t="s">
        <v>125</v>
      </c>
      <c r="F83" s="664" t="s">
        <v>146</v>
      </c>
      <c r="G83" s="665"/>
      <c r="H83" s="665"/>
      <c r="I83" s="665"/>
      <c r="J83" s="91"/>
      <c r="K83" s="93">
        <v>0.313</v>
      </c>
      <c r="L83" s="91"/>
      <c r="M83" s="91"/>
      <c r="N83" s="91"/>
      <c r="O83" s="91"/>
      <c r="P83" s="91"/>
      <c r="Q83" s="91"/>
      <c r="R83" s="94"/>
      <c r="T83" s="96"/>
      <c r="U83" s="91"/>
      <c r="V83" s="91"/>
      <c r="W83" s="91"/>
      <c r="X83" s="91"/>
      <c r="Y83" s="91"/>
      <c r="Z83" s="91"/>
      <c r="AA83" s="97"/>
      <c r="AT83" s="98" t="s">
        <v>130</v>
      </c>
      <c r="AU83" s="98" t="s">
        <v>128</v>
      </c>
      <c r="AV83" s="95" t="s">
        <v>127</v>
      </c>
      <c r="AW83" s="95" t="s">
        <v>131</v>
      </c>
      <c r="AX83" s="95" t="s">
        <v>118</v>
      </c>
      <c r="AY83" s="98" t="s">
        <v>120</v>
      </c>
    </row>
    <row r="84" spans="2:64" s="17" customFormat="1" ht="31.5" customHeight="1" x14ac:dyDescent="0.25">
      <c r="B84" s="70"/>
      <c r="C84" s="71" t="s">
        <v>154</v>
      </c>
      <c r="D84" s="71" t="s">
        <v>121</v>
      </c>
      <c r="E84" s="72" t="s">
        <v>2892</v>
      </c>
      <c r="F84" s="671" t="s">
        <v>2893</v>
      </c>
      <c r="G84" s="667"/>
      <c r="H84" s="667"/>
      <c r="I84" s="667"/>
      <c r="J84" s="73" t="s">
        <v>447</v>
      </c>
      <c r="K84" s="74">
        <v>1</v>
      </c>
      <c r="L84" s="666"/>
      <c r="M84" s="667"/>
      <c r="N84" s="666">
        <f>ROUND(L84*K84,2)</f>
        <v>0</v>
      </c>
      <c r="O84" s="667"/>
      <c r="P84" s="667"/>
      <c r="Q84" s="667"/>
      <c r="R84" s="75"/>
      <c r="T84" s="76" t="s">
        <v>125</v>
      </c>
      <c r="U84" s="77" t="s">
        <v>126</v>
      </c>
      <c r="V84" s="78">
        <v>6.4749999999999996</v>
      </c>
      <c r="W84" s="78">
        <f>V84*K84</f>
        <v>6.4749999999999996</v>
      </c>
      <c r="X84" s="78">
        <v>0.44169999999999998</v>
      </c>
      <c r="Y84" s="78">
        <f>X84*K84</f>
        <v>0.44169999999999998</v>
      </c>
      <c r="Z84" s="78">
        <v>0</v>
      </c>
      <c r="AA84" s="79">
        <f>Z84*K84</f>
        <v>0</v>
      </c>
      <c r="AR84" s="30" t="s">
        <v>127</v>
      </c>
      <c r="AT84" s="30" t="s">
        <v>121</v>
      </c>
      <c r="AU84" s="30" t="s">
        <v>128</v>
      </c>
      <c r="AY84" s="30" t="s">
        <v>120</v>
      </c>
      <c r="BE84" s="80">
        <f>IF(U84="základní",N84,0)</f>
        <v>0</v>
      </c>
      <c r="BF84" s="80">
        <f>IF(U84="snížená",N84,0)</f>
        <v>0</v>
      </c>
      <c r="BG84" s="80">
        <f>IF(U84="zákl. přenesená",N84,0)</f>
        <v>0</v>
      </c>
      <c r="BH84" s="80">
        <f>IF(U84="sníž. přenesená",N84,0)</f>
        <v>0</v>
      </c>
      <c r="BI84" s="80">
        <f>IF(U84="nulová",N84,0)</f>
        <v>0</v>
      </c>
      <c r="BJ84" s="30" t="s">
        <v>118</v>
      </c>
      <c r="BK84" s="80">
        <f>ROUND(L84*K84,2)</f>
        <v>0</v>
      </c>
      <c r="BL84" s="30" t="s">
        <v>127</v>
      </c>
    </row>
    <row r="85" spans="2:64" s="86" customFormat="1" ht="22.5" customHeight="1" x14ac:dyDescent="0.25">
      <c r="B85" s="81"/>
      <c r="C85" s="82"/>
      <c r="D85" s="82"/>
      <c r="E85" s="83" t="s">
        <v>125</v>
      </c>
      <c r="F85" s="661" t="s">
        <v>2894</v>
      </c>
      <c r="G85" s="662"/>
      <c r="H85" s="662"/>
      <c r="I85" s="662"/>
      <c r="J85" s="82"/>
      <c r="K85" s="84">
        <v>1</v>
      </c>
      <c r="L85" s="82"/>
      <c r="M85" s="82"/>
      <c r="N85" s="82"/>
      <c r="O85" s="82"/>
      <c r="P85" s="82"/>
      <c r="Q85" s="82"/>
      <c r="R85" s="85"/>
      <c r="T85" s="87"/>
      <c r="U85" s="82"/>
      <c r="V85" s="82"/>
      <c r="W85" s="82"/>
      <c r="X85" s="82"/>
      <c r="Y85" s="82"/>
      <c r="Z85" s="82"/>
      <c r="AA85" s="88"/>
      <c r="AT85" s="89" t="s">
        <v>130</v>
      </c>
      <c r="AU85" s="89" t="s">
        <v>128</v>
      </c>
      <c r="AV85" s="86" t="s">
        <v>128</v>
      </c>
      <c r="AW85" s="86" t="s">
        <v>131</v>
      </c>
      <c r="AX85" s="86" t="s">
        <v>118</v>
      </c>
      <c r="AY85" s="89" t="s">
        <v>120</v>
      </c>
    </row>
    <row r="86" spans="2:64" s="62" customFormat="1" ht="29.85" customHeight="1" x14ac:dyDescent="0.3">
      <c r="B86" s="58"/>
      <c r="C86" s="59"/>
      <c r="D86" s="69" t="s">
        <v>83</v>
      </c>
      <c r="E86" s="69"/>
      <c r="F86" s="69"/>
      <c r="G86" s="69"/>
      <c r="H86" s="69"/>
      <c r="I86" s="69"/>
      <c r="J86" s="69"/>
      <c r="K86" s="69"/>
      <c r="L86" s="69"/>
      <c r="M86" s="69"/>
      <c r="N86" s="659">
        <f>BK86</f>
        <v>0</v>
      </c>
      <c r="O86" s="660"/>
      <c r="P86" s="660"/>
      <c r="Q86" s="660"/>
      <c r="R86" s="61"/>
      <c r="T86" s="63"/>
      <c r="U86" s="59"/>
      <c r="V86" s="59"/>
      <c r="W86" s="64">
        <f>SUM(W87:W91)</f>
        <v>2.9264310000000004</v>
      </c>
      <c r="X86" s="59"/>
      <c r="Y86" s="64">
        <f>SUM(Y87:Y91)</f>
        <v>5.2445000000000009E-4</v>
      </c>
      <c r="Z86" s="59"/>
      <c r="AA86" s="65">
        <f>SUM(AA87:AA91)</f>
        <v>0</v>
      </c>
      <c r="AR86" s="66" t="s">
        <v>118</v>
      </c>
      <c r="AT86" s="67" t="s">
        <v>117</v>
      </c>
      <c r="AU86" s="67" t="s">
        <v>118</v>
      </c>
      <c r="AY86" s="66" t="s">
        <v>120</v>
      </c>
      <c r="BK86" s="68">
        <f>SUM(BK87:BK91)</f>
        <v>0</v>
      </c>
    </row>
    <row r="87" spans="2:64" s="17" customFormat="1" ht="31.5" customHeight="1" x14ac:dyDescent="0.25">
      <c r="B87" s="70"/>
      <c r="C87" s="71" t="s">
        <v>157</v>
      </c>
      <c r="D87" s="71" t="s">
        <v>121</v>
      </c>
      <c r="E87" s="72" t="s">
        <v>764</v>
      </c>
      <c r="F87" s="671" t="s">
        <v>765</v>
      </c>
      <c r="G87" s="667"/>
      <c r="H87" s="667"/>
      <c r="I87" s="667"/>
      <c r="J87" s="73" t="s">
        <v>172</v>
      </c>
      <c r="K87" s="74">
        <v>10.489000000000001</v>
      </c>
      <c r="L87" s="666"/>
      <c r="M87" s="667"/>
      <c r="N87" s="666">
        <f>ROUND(L87*K87,2)</f>
        <v>0</v>
      </c>
      <c r="O87" s="667"/>
      <c r="P87" s="667"/>
      <c r="Q87" s="667"/>
      <c r="R87" s="75"/>
      <c r="T87" s="76" t="s">
        <v>125</v>
      </c>
      <c r="U87" s="77" t="s">
        <v>126</v>
      </c>
      <c r="V87" s="78">
        <v>0.26300000000000001</v>
      </c>
      <c r="W87" s="78">
        <f>V87*K87</f>
        <v>2.7586070000000005</v>
      </c>
      <c r="X87" s="78">
        <v>4.0000000000000003E-5</v>
      </c>
      <c r="Y87" s="78">
        <f>X87*K87</f>
        <v>4.1956000000000008E-4</v>
      </c>
      <c r="Z87" s="78">
        <v>0</v>
      </c>
      <c r="AA87" s="79">
        <f>Z87*K87</f>
        <v>0</v>
      </c>
      <c r="AR87" s="30" t="s">
        <v>127</v>
      </c>
      <c r="AT87" s="30" t="s">
        <v>121</v>
      </c>
      <c r="AU87" s="30" t="s">
        <v>128</v>
      </c>
      <c r="AY87" s="30" t="s">
        <v>120</v>
      </c>
      <c r="BE87" s="80">
        <f>IF(U87="základní",N87,0)</f>
        <v>0</v>
      </c>
      <c r="BF87" s="80">
        <f>IF(U87="snížená",N87,0)</f>
        <v>0</v>
      </c>
      <c r="BG87" s="80">
        <f>IF(U87="zákl. přenesená",N87,0)</f>
        <v>0</v>
      </c>
      <c r="BH87" s="80">
        <f>IF(U87="sníž. přenesená",N87,0)</f>
        <v>0</v>
      </c>
      <c r="BI87" s="80">
        <f>IF(U87="nulová",N87,0)</f>
        <v>0</v>
      </c>
      <c r="BJ87" s="30" t="s">
        <v>118</v>
      </c>
      <c r="BK87" s="80">
        <f>ROUND(L87*K87,2)</f>
        <v>0</v>
      </c>
      <c r="BL87" s="30" t="s">
        <v>127</v>
      </c>
    </row>
    <row r="88" spans="2:64" s="86" customFormat="1" ht="22.5" customHeight="1" x14ac:dyDescent="0.25">
      <c r="B88" s="81"/>
      <c r="C88" s="82"/>
      <c r="D88" s="82"/>
      <c r="E88" s="83" t="s">
        <v>125</v>
      </c>
      <c r="F88" s="661" t="s">
        <v>2895</v>
      </c>
      <c r="G88" s="662"/>
      <c r="H88" s="662"/>
      <c r="I88" s="662"/>
      <c r="J88" s="82"/>
      <c r="K88" s="84">
        <v>10.489000000000001</v>
      </c>
      <c r="L88" s="82"/>
      <c r="M88" s="82"/>
      <c r="N88" s="82"/>
      <c r="O88" s="82"/>
      <c r="P88" s="82"/>
      <c r="Q88" s="82"/>
      <c r="R88" s="85"/>
      <c r="T88" s="87"/>
      <c r="U88" s="82"/>
      <c r="V88" s="82"/>
      <c r="W88" s="82"/>
      <c r="X88" s="82"/>
      <c r="Y88" s="82"/>
      <c r="Z88" s="82"/>
      <c r="AA88" s="88"/>
      <c r="AT88" s="89" t="s">
        <v>130</v>
      </c>
      <c r="AU88" s="89" t="s">
        <v>128</v>
      </c>
      <c r="AV88" s="86" t="s">
        <v>128</v>
      </c>
      <c r="AW88" s="86" t="s">
        <v>131</v>
      </c>
      <c r="AX88" s="86" t="s">
        <v>118</v>
      </c>
      <c r="AY88" s="89" t="s">
        <v>120</v>
      </c>
    </row>
    <row r="89" spans="2:64" s="17" customFormat="1" ht="22.5" customHeight="1" x14ac:dyDescent="0.25">
      <c r="B89" s="70"/>
      <c r="C89" s="71" t="s">
        <v>163</v>
      </c>
      <c r="D89" s="71" t="s">
        <v>121</v>
      </c>
      <c r="E89" s="72" t="s">
        <v>1698</v>
      </c>
      <c r="F89" s="671" t="s">
        <v>1699</v>
      </c>
      <c r="G89" s="667"/>
      <c r="H89" s="667"/>
      <c r="I89" s="667"/>
      <c r="J89" s="73" t="s">
        <v>172</v>
      </c>
      <c r="K89" s="74">
        <v>10.489000000000001</v>
      </c>
      <c r="L89" s="666"/>
      <c r="M89" s="667"/>
      <c r="N89" s="666">
        <f>ROUND(L89*K89,2)</f>
        <v>0</v>
      </c>
      <c r="O89" s="667"/>
      <c r="P89" s="667"/>
      <c r="Q89" s="667"/>
      <c r="R89" s="75"/>
      <c r="T89" s="76" t="s">
        <v>125</v>
      </c>
      <c r="U89" s="77" t="s">
        <v>126</v>
      </c>
      <c r="V89" s="78">
        <v>1.6E-2</v>
      </c>
      <c r="W89" s="78">
        <f>V89*K89</f>
        <v>0.16782400000000003</v>
      </c>
      <c r="X89" s="78">
        <v>1.0000000000000001E-5</v>
      </c>
      <c r="Y89" s="78">
        <f>X89*K89</f>
        <v>1.0489000000000002E-4</v>
      </c>
      <c r="Z89" s="78">
        <v>0</v>
      </c>
      <c r="AA89" s="79">
        <f>Z89*K89</f>
        <v>0</v>
      </c>
      <c r="AR89" s="30" t="s">
        <v>127</v>
      </c>
      <c r="AT89" s="30" t="s">
        <v>121</v>
      </c>
      <c r="AU89" s="30" t="s">
        <v>128</v>
      </c>
      <c r="AY89" s="30" t="s">
        <v>120</v>
      </c>
      <c r="BE89" s="80">
        <f>IF(U89="základní",N89,0)</f>
        <v>0</v>
      </c>
      <c r="BF89" s="80">
        <f>IF(U89="snížená",N89,0)</f>
        <v>0</v>
      </c>
      <c r="BG89" s="80">
        <f>IF(U89="zákl. přenesená",N89,0)</f>
        <v>0</v>
      </c>
      <c r="BH89" s="80">
        <f>IF(U89="sníž. přenesená",N89,0)</f>
        <v>0</v>
      </c>
      <c r="BI89" s="80">
        <f>IF(U89="nulová",N89,0)</f>
        <v>0</v>
      </c>
      <c r="BJ89" s="30" t="s">
        <v>118</v>
      </c>
      <c r="BK89" s="80">
        <f>ROUND(L89*K89,2)</f>
        <v>0</v>
      </c>
      <c r="BL89" s="30" t="s">
        <v>127</v>
      </c>
    </row>
    <row r="90" spans="2:64" s="109" customFormat="1" ht="22.5" customHeight="1" x14ac:dyDescent="0.25">
      <c r="B90" s="105"/>
      <c r="C90" s="106"/>
      <c r="D90" s="106"/>
      <c r="E90" s="107" t="s">
        <v>125</v>
      </c>
      <c r="F90" s="672" t="s">
        <v>2876</v>
      </c>
      <c r="G90" s="673"/>
      <c r="H90" s="673"/>
      <c r="I90" s="673"/>
      <c r="J90" s="106"/>
      <c r="K90" s="107" t="s">
        <v>125</v>
      </c>
      <c r="L90" s="106"/>
      <c r="M90" s="106"/>
      <c r="N90" s="106"/>
      <c r="O90" s="106"/>
      <c r="P90" s="106"/>
      <c r="Q90" s="106"/>
      <c r="R90" s="108"/>
      <c r="T90" s="110"/>
      <c r="U90" s="106"/>
      <c r="V90" s="106"/>
      <c r="W90" s="106"/>
      <c r="X90" s="106"/>
      <c r="Y90" s="106"/>
      <c r="Z90" s="106"/>
      <c r="AA90" s="111"/>
      <c r="AT90" s="112" t="s">
        <v>130</v>
      </c>
      <c r="AU90" s="112" t="s">
        <v>128</v>
      </c>
      <c r="AV90" s="109" t="s">
        <v>118</v>
      </c>
      <c r="AW90" s="109" t="s">
        <v>131</v>
      </c>
      <c r="AX90" s="109" t="s">
        <v>119</v>
      </c>
      <c r="AY90" s="112" t="s">
        <v>120</v>
      </c>
    </row>
    <row r="91" spans="2:64" s="86" customFormat="1" ht="22.5" customHeight="1" x14ac:dyDescent="0.25">
      <c r="B91" s="81"/>
      <c r="C91" s="82"/>
      <c r="D91" s="82"/>
      <c r="E91" s="83" t="s">
        <v>125</v>
      </c>
      <c r="F91" s="663" t="s">
        <v>2896</v>
      </c>
      <c r="G91" s="662"/>
      <c r="H91" s="662"/>
      <c r="I91" s="662"/>
      <c r="J91" s="82"/>
      <c r="K91" s="84">
        <v>10.489000000000001</v>
      </c>
      <c r="L91" s="82"/>
      <c r="M91" s="82"/>
      <c r="N91" s="82"/>
      <c r="O91" s="82"/>
      <c r="P91" s="82"/>
      <c r="Q91" s="82"/>
      <c r="R91" s="85"/>
      <c r="T91" s="87"/>
      <c r="U91" s="82"/>
      <c r="V91" s="82"/>
      <c r="W91" s="82"/>
      <c r="X91" s="82"/>
      <c r="Y91" s="82"/>
      <c r="Z91" s="82"/>
      <c r="AA91" s="88"/>
      <c r="AT91" s="89" t="s">
        <v>130</v>
      </c>
      <c r="AU91" s="89" t="s">
        <v>128</v>
      </c>
      <c r="AV91" s="86" t="s">
        <v>128</v>
      </c>
      <c r="AW91" s="86" t="s">
        <v>131</v>
      </c>
      <c r="AX91" s="86" t="s">
        <v>118</v>
      </c>
      <c r="AY91" s="89" t="s">
        <v>120</v>
      </c>
    </row>
    <row r="92" spans="2:64" s="62" customFormat="1" ht="29.85" customHeight="1" x14ac:dyDescent="0.3">
      <c r="B92" s="58"/>
      <c r="C92" s="59"/>
      <c r="D92" s="69" t="s">
        <v>2708</v>
      </c>
      <c r="E92" s="69"/>
      <c r="F92" s="69"/>
      <c r="G92" s="69"/>
      <c r="H92" s="69"/>
      <c r="I92" s="69"/>
      <c r="J92" s="69"/>
      <c r="K92" s="69"/>
      <c r="L92" s="69"/>
      <c r="M92" s="69"/>
      <c r="N92" s="659">
        <f>BK92</f>
        <v>0</v>
      </c>
      <c r="O92" s="660"/>
      <c r="P92" s="660"/>
      <c r="Q92" s="660"/>
      <c r="R92" s="61"/>
      <c r="T92" s="63"/>
      <c r="U92" s="59"/>
      <c r="V92" s="59"/>
      <c r="W92" s="64">
        <f>SUM(W93:W95)</f>
        <v>1.2075</v>
      </c>
      <c r="X92" s="59"/>
      <c r="Y92" s="64">
        <f>SUM(Y93:Y95)</f>
        <v>1.4949999999999998E-3</v>
      </c>
      <c r="Z92" s="59"/>
      <c r="AA92" s="65">
        <f>SUM(AA93:AA95)</f>
        <v>0</v>
      </c>
      <c r="AR92" s="66" t="s">
        <v>118</v>
      </c>
      <c r="AT92" s="67" t="s">
        <v>117</v>
      </c>
      <c r="AU92" s="67" t="s">
        <v>118</v>
      </c>
      <c r="AY92" s="66" t="s">
        <v>120</v>
      </c>
      <c r="BK92" s="68">
        <f>SUM(BK93:BK95)</f>
        <v>0</v>
      </c>
    </row>
    <row r="93" spans="2:64" s="17" customFormat="1" ht="44.25" customHeight="1" x14ac:dyDescent="0.25">
      <c r="B93" s="70"/>
      <c r="C93" s="71" t="s">
        <v>169</v>
      </c>
      <c r="D93" s="71" t="s">
        <v>121</v>
      </c>
      <c r="E93" s="72" t="s">
        <v>1092</v>
      </c>
      <c r="F93" s="671" t="s">
        <v>1093</v>
      </c>
      <c r="G93" s="667"/>
      <c r="H93" s="667"/>
      <c r="I93" s="667"/>
      <c r="J93" s="73" t="s">
        <v>172</v>
      </c>
      <c r="K93" s="74">
        <v>11.5</v>
      </c>
      <c r="L93" s="666"/>
      <c r="M93" s="667"/>
      <c r="N93" s="666">
        <f>ROUND(L93*K93,2)</f>
        <v>0</v>
      </c>
      <c r="O93" s="667"/>
      <c r="P93" s="667"/>
      <c r="Q93" s="667"/>
      <c r="R93" s="75"/>
      <c r="T93" s="76" t="s">
        <v>125</v>
      </c>
      <c r="U93" s="77" t="s">
        <v>126</v>
      </c>
      <c r="V93" s="78">
        <v>0.105</v>
      </c>
      <c r="W93" s="78">
        <f>V93*K93</f>
        <v>1.2075</v>
      </c>
      <c r="X93" s="78">
        <v>1.2999999999999999E-4</v>
      </c>
      <c r="Y93" s="78">
        <f>X93*K93</f>
        <v>1.4949999999999998E-3</v>
      </c>
      <c r="Z93" s="78">
        <v>0</v>
      </c>
      <c r="AA93" s="79">
        <f>Z93*K93</f>
        <v>0</v>
      </c>
      <c r="AR93" s="30" t="s">
        <v>127</v>
      </c>
      <c r="AT93" s="30" t="s">
        <v>121</v>
      </c>
      <c r="AU93" s="30" t="s">
        <v>128</v>
      </c>
      <c r="AY93" s="30" t="s">
        <v>120</v>
      </c>
      <c r="BE93" s="80">
        <f>IF(U93="základní",N93,0)</f>
        <v>0</v>
      </c>
      <c r="BF93" s="80">
        <f>IF(U93="snížená",N93,0)</f>
        <v>0</v>
      </c>
      <c r="BG93" s="80">
        <f>IF(U93="zákl. přenesená",N93,0)</f>
        <v>0</v>
      </c>
      <c r="BH93" s="80">
        <f>IF(U93="sníž. přenesená",N93,0)</f>
        <v>0</v>
      </c>
      <c r="BI93" s="80">
        <f>IF(U93="nulová",N93,0)</f>
        <v>0</v>
      </c>
      <c r="BJ93" s="30" t="s">
        <v>118</v>
      </c>
      <c r="BK93" s="80">
        <f>ROUND(L93*K93,2)</f>
        <v>0</v>
      </c>
      <c r="BL93" s="30" t="s">
        <v>127</v>
      </c>
    </row>
    <row r="94" spans="2:64" s="109" customFormat="1" ht="22.5" customHeight="1" x14ac:dyDescent="0.25">
      <c r="B94" s="105"/>
      <c r="C94" s="106"/>
      <c r="D94" s="106"/>
      <c r="E94" s="107" t="s">
        <v>125</v>
      </c>
      <c r="F94" s="672" t="s">
        <v>2876</v>
      </c>
      <c r="G94" s="673"/>
      <c r="H94" s="673"/>
      <c r="I94" s="673"/>
      <c r="J94" s="106"/>
      <c r="K94" s="107" t="s">
        <v>125</v>
      </c>
      <c r="L94" s="106"/>
      <c r="M94" s="106"/>
      <c r="N94" s="106"/>
      <c r="O94" s="106"/>
      <c r="P94" s="106"/>
      <c r="Q94" s="106"/>
      <c r="R94" s="108"/>
      <c r="T94" s="110"/>
      <c r="U94" s="106"/>
      <c r="V94" s="106"/>
      <c r="W94" s="106"/>
      <c r="X94" s="106"/>
      <c r="Y94" s="106"/>
      <c r="Z94" s="106"/>
      <c r="AA94" s="111"/>
      <c r="AT94" s="112" t="s">
        <v>130</v>
      </c>
      <c r="AU94" s="112" t="s">
        <v>128</v>
      </c>
      <c r="AV94" s="109" t="s">
        <v>118</v>
      </c>
      <c r="AW94" s="109" t="s">
        <v>131</v>
      </c>
      <c r="AX94" s="109" t="s">
        <v>119</v>
      </c>
      <c r="AY94" s="112" t="s">
        <v>120</v>
      </c>
    </row>
    <row r="95" spans="2:64" s="86" customFormat="1" ht="31.5" customHeight="1" x14ac:dyDescent="0.25">
      <c r="B95" s="81"/>
      <c r="C95" s="82"/>
      <c r="D95" s="82"/>
      <c r="E95" s="83" t="s">
        <v>125</v>
      </c>
      <c r="F95" s="663" t="s">
        <v>2897</v>
      </c>
      <c r="G95" s="662"/>
      <c r="H95" s="662"/>
      <c r="I95" s="662"/>
      <c r="J95" s="82"/>
      <c r="K95" s="84">
        <v>11.5</v>
      </c>
      <c r="L95" s="82"/>
      <c r="M95" s="82"/>
      <c r="N95" s="82"/>
      <c r="O95" s="82"/>
      <c r="P95" s="82"/>
      <c r="Q95" s="82"/>
      <c r="R95" s="85"/>
      <c r="T95" s="87"/>
      <c r="U95" s="82"/>
      <c r="V95" s="82"/>
      <c r="W95" s="82"/>
      <c r="X95" s="82"/>
      <c r="Y95" s="82"/>
      <c r="Z95" s="82"/>
      <c r="AA95" s="88"/>
      <c r="AT95" s="89" t="s">
        <v>130</v>
      </c>
      <c r="AU95" s="89" t="s">
        <v>128</v>
      </c>
      <c r="AV95" s="86" t="s">
        <v>128</v>
      </c>
      <c r="AW95" s="86" t="s">
        <v>131</v>
      </c>
      <c r="AX95" s="86" t="s">
        <v>118</v>
      </c>
      <c r="AY95" s="89" t="s">
        <v>120</v>
      </c>
    </row>
    <row r="96" spans="2:64" s="62" customFormat="1" ht="29.85" customHeight="1" x14ac:dyDescent="0.3">
      <c r="B96" s="58"/>
      <c r="C96" s="59"/>
      <c r="D96" s="69" t="s">
        <v>84</v>
      </c>
      <c r="E96" s="69"/>
      <c r="F96" s="69"/>
      <c r="G96" s="69"/>
      <c r="H96" s="69"/>
      <c r="I96" s="69"/>
      <c r="J96" s="69"/>
      <c r="K96" s="69"/>
      <c r="L96" s="69"/>
      <c r="M96" s="69"/>
      <c r="N96" s="659">
        <f>BK96</f>
        <v>0</v>
      </c>
      <c r="O96" s="660"/>
      <c r="P96" s="660"/>
      <c r="Q96" s="660"/>
      <c r="R96" s="61"/>
      <c r="T96" s="63"/>
      <c r="U96" s="59"/>
      <c r="V96" s="59"/>
      <c r="W96" s="64">
        <f>SUM(W97:W110)</f>
        <v>3.8196650000000001</v>
      </c>
      <c r="X96" s="59"/>
      <c r="Y96" s="64">
        <f>SUM(Y97:Y110)</f>
        <v>0</v>
      </c>
      <c r="Z96" s="59"/>
      <c r="AA96" s="65">
        <f>SUM(AA97:AA110)</f>
        <v>0.30039199999999999</v>
      </c>
      <c r="AR96" s="66" t="s">
        <v>118</v>
      </c>
      <c r="AT96" s="67" t="s">
        <v>117</v>
      </c>
      <c r="AU96" s="67" t="s">
        <v>118</v>
      </c>
      <c r="AY96" s="66" t="s">
        <v>120</v>
      </c>
      <c r="BK96" s="68">
        <f>SUM(BK97:BK110)</f>
        <v>0</v>
      </c>
    </row>
    <row r="97" spans="2:64" s="17" customFormat="1" ht="22.5" customHeight="1" x14ac:dyDescent="0.25">
      <c r="B97" s="70"/>
      <c r="C97" s="71" t="s">
        <v>175</v>
      </c>
      <c r="D97" s="71" t="s">
        <v>121</v>
      </c>
      <c r="E97" s="72" t="s">
        <v>905</v>
      </c>
      <c r="F97" s="671" t="s">
        <v>906</v>
      </c>
      <c r="G97" s="667"/>
      <c r="H97" s="667"/>
      <c r="I97" s="667"/>
      <c r="J97" s="73" t="s">
        <v>172</v>
      </c>
      <c r="K97" s="74">
        <v>1.8</v>
      </c>
      <c r="L97" s="666"/>
      <c r="M97" s="667"/>
      <c r="N97" s="666">
        <f>ROUND(L97*K97,2)</f>
        <v>0</v>
      </c>
      <c r="O97" s="667"/>
      <c r="P97" s="667"/>
      <c r="Q97" s="667"/>
      <c r="R97" s="75"/>
      <c r="T97" s="76" t="s">
        <v>125</v>
      </c>
      <c r="U97" s="77" t="s">
        <v>126</v>
      </c>
      <c r="V97" s="78">
        <v>0.93899999999999995</v>
      </c>
      <c r="W97" s="78">
        <f>V97*K97</f>
        <v>1.6901999999999999</v>
      </c>
      <c r="X97" s="78">
        <v>0</v>
      </c>
      <c r="Y97" s="78">
        <f>X97*K97</f>
        <v>0</v>
      </c>
      <c r="Z97" s="78">
        <v>7.5999999999999998E-2</v>
      </c>
      <c r="AA97" s="79">
        <f>Z97*K97</f>
        <v>0.1368</v>
      </c>
      <c r="AR97" s="30" t="s">
        <v>127</v>
      </c>
      <c r="AT97" s="30" t="s">
        <v>121</v>
      </c>
      <c r="AU97" s="30" t="s">
        <v>128</v>
      </c>
      <c r="AY97" s="30" t="s">
        <v>120</v>
      </c>
      <c r="BE97" s="80">
        <f>IF(U97="základní",N97,0)</f>
        <v>0</v>
      </c>
      <c r="BF97" s="80">
        <f>IF(U97="snížená",N97,0)</f>
        <v>0</v>
      </c>
      <c r="BG97" s="80">
        <f>IF(U97="zákl. přenesená",N97,0)</f>
        <v>0</v>
      </c>
      <c r="BH97" s="80">
        <f>IF(U97="sníž. přenesená",N97,0)</f>
        <v>0</v>
      </c>
      <c r="BI97" s="80">
        <f>IF(U97="nulová",N97,0)</f>
        <v>0</v>
      </c>
      <c r="BJ97" s="30" t="s">
        <v>118</v>
      </c>
      <c r="BK97" s="80">
        <f>ROUND(L97*K97,2)</f>
        <v>0</v>
      </c>
      <c r="BL97" s="30" t="s">
        <v>127</v>
      </c>
    </row>
    <row r="98" spans="2:64" s="109" customFormat="1" ht="22.5" customHeight="1" x14ac:dyDescent="0.25">
      <c r="B98" s="105"/>
      <c r="C98" s="106"/>
      <c r="D98" s="106"/>
      <c r="E98" s="107" t="s">
        <v>125</v>
      </c>
      <c r="F98" s="672" t="s">
        <v>2876</v>
      </c>
      <c r="G98" s="673"/>
      <c r="H98" s="673"/>
      <c r="I98" s="673"/>
      <c r="J98" s="106"/>
      <c r="K98" s="107" t="s">
        <v>125</v>
      </c>
      <c r="L98" s="106"/>
      <c r="M98" s="106"/>
      <c r="N98" s="106"/>
      <c r="O98" s="106"/>
      <c r="P98" s="106"/>
      <c r="Q98" s="106"/>
      <c r="R98" s="108"/>
      <c r="T98" s="110"/>
      <c r="U98" s="106"/>
      <c r="V98" s="106"/>
      <c r="W98" s="106"/>
      <c r="X98" s="106"/>
      <c r="Y98" s="106"/>
      <c r="Z98" s="106"/>
      <c r="AA98" s="111"/>
      <c r="AT98" s="112" t="s">
        <v>130</v>
      </c>
      <c r="AU98" s="112" t="s">
        <v>128</v>
      </c>
      <c r="AV98" s="109" t="s">
        <v>118</v>
      </c>
      <c r="AW98" s="109" t="s">
        <v>131</v>
      </c>
      <c r="AX98" s="109" t="s">
        <v>119</v>
      </c>
      <c r="AY98" s="112" t="s">
        <v>120</v>
      </c>
    </row>
    <row r="99" spans="2:64" s="86" customFormat="1" ht="22.5" customHeight="1" x14ac:dyDescent="0.25">
      <c r="B99" s="81"/>
      <c r="C99" s="82"/>
      <c r="D99" s="82"/>
      <c r="E99" s="83" t="s">
        <v>125</v>
      </c>
      <c r="F99" s="663" t="s">
        <v>2898</v>
      </c>
      <c r="G99" s="662"/>
      <c r="H99" s="662"/>
      <c r="I99" s="662"/>
      <c r="J99" s="82"/>
      <c r="K99" s="84">
        <v>1.8</v>
      </c>
      <c r="L99" s="82"/>
      <c r="M99" s="82"/>
      <c r="N99" s="82"/>
      <c r="O99" s="82"/>
      <c r="P99" s="82"/>
      <c r="Q99" s="82"/>
      <c r="R99" s="85"/>
      <c r="T99" s="87"/>
      <c r="U99" s="82"/>
      <c r="V99" s="82"/>
      <c r="W99" s="82"/>
      <c r="X99" s="82"/>
      <c r="Y99" s="82"/>
      <c r="Z99" s="82"/>
      <c r="AA99" s="88"/>
      <c r="AT99" s="89" t="s">
        <v>130</v>
      </c>
      <c r="AU99" s="89" t="s">
        <v>128</v>
      </c>
      <c r="AV99" s="86" t="s">
        <v>128</v>
      </c>
      <c r="AW99" s="86" t="s">
        <v>131</v>
      </c>
      <c r="AX99" s="86" t="s">
        <v>118</v>
      </c>
      <c r="AY99" s="89" t="s">
        <v>120</v>
      </c>
    </row>
    <row r="100" spans="2:64" s="17" customFormat="1" ht="31.5" customHeight="1" x14ac:dyDescent="0.25">
      <c r="B100" s="70"/>
      <c r="C100" s="71" t="s">
        <v>179</v>
      </c>
      <c r="D100" s="71" t="s">
        <v>121</v>
      </c>
      <c r="E100" s="72" t="s">
        <v>1025</v>
      </c>
      <c r="F100" s="671" t="s">
        <v>1026</v>
      </c>
      <c r="G100" s="667"/>
      <c r="H100" s="667"/>
      <c r="I100" s="667"/>
      <c r="J100" s="73" t="s">
        <v>172</v>
      </c>
      <c r="K100" s="74">
        <v>40.898000000000003</v>
      </c>
      <c r="L100" s="666"/>
      <c r="M100" s="667"/>
      <c r="N100" s="666">
        <f>ROUND(L100*K100,2)</f>
        <v>0</v>
      </c>
      <c r="O100" s="667"/>
      <c r="P100" s="667"/>
      <c r="Q100" s="667"/>
      <c r="R100" s="75"/>
      <c r="T100" s="76" t="s">
        <v>125</v>
      </c>
      <c r="U100" s="77" t="s">
        <v>126</v>
      </c>
      <c r="V100" s="78">
        <v>0.03</v>
      </c>
      <c r="W100" s="78">
        <f>V100*K100</f>
        <v>1.2269400000000001</v>
      </c>
      <c r="X100" s="78">
        <v>0</v>
      </c>
      <c r="Y100" s="78">
        <f>X100*K100</f>
        <v>0</v>
      </c>
      <c r="Z100" s="78">
        <v>4.0000000000000001E-3</v>
      </c>
      <c r="AA100" s="79">
        <f>Z100*K100</f>
        <v>0.16359200000000002</v>
      </c>
      <c r="AR100" s="30" t="s">
        <v>127</v>
      </c>
      <c r="AT100" s="30" t="s">
        <v>121</v>
      </c>
      <c r="AU100" s="30" t="s">
        <v>128</v>
      </c>
      <c r="AY100" s="30" t="s">
        <v>120</v>
      </c>
      <c r="BE100" s="80">
        <f>IF(U100="základní",N100,0)</f>
        <v>0</v>
      </c>
      <c r="BF100" s="80">
        <f>IF(U100="snížená",N100,0)</f>
        <v>0</v>
      </c>
      <c r="BG100" s="80">
        <f>IF(U100="zákl. přenesená",N100,0)</f>
        <v>0</v>
      </c>
      <c r="BH100" s="80">
        <f>IF(U100="sníž. přenesená",N100,0)</f>
        <v>0</v>
      </c>
      <c r="BI100" s="80">
        <f>IF(U100="nulová",N100,0)</f>
        <v>0</v>
      </c>
      <c r="BJ100" s="30" t="s">
        <v>118</v>
      </c>
      <c r="BK100" s="80">
        <f>ROUND(L100*K100,2)</f>
        <v>0</v>
      </c>
      <c r="BL100" s="30" t="s">
        <v>127</v>
      </c>
    </row>
    <row r="101" spans="2:64" s="109" customFormat="1" ht="22.5" customHeight="1" x14ac:dyDescent="0.25">
      <c r="B101" s="105"/>
      <c r="C101" s="106"/>
      <c r="D101" s="106"/>
      <c r="E101" s="107" t="s">
        <v>125</v>
      </c>
      <c r="F101" s="672" t="s">
        <v>2876</v>
      </c>
      <c r="G101" s="673"/>
      <c r="H101" s="673"/>
      <c r="I101" s="673"/>
      <c r="J101" s="106"/>
      <c r="K101" s="107" t="s">
        <v>125</v>
      </c>
      <c r="L101" s="106"/>
      <c r="M101" s="106"/>
      <c r="N101" s="106"/>
      <c r="O101" s="106"/>
      <c r="P101" s="106"/>
      <c r="Q101" s="106"/>
      <c r="R101" s="108"/>
      <c r="T101" s="110"/>
      <c r="U101" s="106"/>
      <c r="V101" s="106"/>
      <c r="W101" s="106"/>
      <c r="X101" s="106"/>
      <c r="Y101" s="106"/>
      <c r="Z101" s="106"/>
      <c r="AA101" s="111"/>
      <c r="AT101" s="112" t="s">
        <v>130</v>
      </c>
      <c r="AU101" s="112" t="s">
        <v>128</v>
      </c>
      <c r="AV101" s="109" t="s">
        <v>118</v>
      </c>
      <c r="AW101" s="109" t="s">
        <v>131</v>
      </c>
      <c r="AX101" s="109" t="s">
        <v>119</v>
      </c>
      <c r="AY101" s="112" t="s">
        <v>120</v>
      </c>
    </row>
    <row r="102" spans="2:64" s="86" customFormat="1" ht="22.5" customHeight="1" x14ac:dyDescent="0.25">
      <c r="B102" s="81"/>
      <c r="C102" s="82"/>
      <c r="D102" s="82"/>
      <c r="E102" s="83" t="s">
        <v>125</v>
      </c>
      <c r="F102" s="663" t="s">
        <v>2888</v>
      </c>
      <c r="G102" s="662"/>
      <c r="H102" s="662"/>
      <c r="I102" s="662"/>
      <c r="J102" s="82"/>
      <c r="K102" s="84">
        <v>42.698</v>
      </c>
      <c r="L102" s="82"/>
      <c r="M102" s="82"/>
      <c r="N102" s="82"/>
      <c r="O102" s="82"/>
      <c r="P102" s="82"/>
      <c r="Q102" s="82"/>
      <c r="R102" s="85"/>
      <c r="T102" s="87"/>
      <c r="U102" s="82"/>
      <c r="V102" s="82"/>
      <c r="W102" s="82"/>
      <c r="X102" s="82"/>
      <c r="Y102" s="82"/>
      <c r="Z102" s="82"/>
      <c r="AA102" s="88"/>
      <c r="AT102" s="89" t="s">
        <v>130</v>
      </c>
      <c r="AU102" s="89" t="s">
        <v>128</v>
      </c>
      <c r="AV102" s="86" t="s">
        <v>128</v>
      </c>
      <c r="AW102" s="86" t="s">
        <v>131</v>
      </c>
      <c r="AX102" s="86" t="s">
        <v>119</v>
      </c>
      <c r="AY102" s="89" t="s">
        <v>120</v>
      </c>
    </row>
    <row r="103" spans="2:64" s="86" customFormat="1" ht="22.5" customHeight="1" x14ac:dyDescent="0.25">
      <c r="B103" s="81"/>
      <c r="C103" s="82"/>
      <c r="D103" s="82"/>
      <c r="E103" s="83" t="s">
        <v>125</v>
      </c>
      <c r="F103" s="663" t="s">
        <v>2889</v>
      </c>
      <c r="G103" s="662"/>
      <c r="H103" s="662"/>
      <c r="I103" s="662"/>
      <c r="J103" s="82"/>
      <c r="K103" s="84">
        <v>-1.8</v>
      </c>
      <c r="L103" s="82"/>
      <c r="M103" s="82"/>
      <c r="N103" s="82"/>
      <c r="O103" s="82"/>
      <c r="P103" s="82"/>
      <c r="Q103" s="82"/>
      <c r="R103" s="85"/>
      <c r="T103" s="87"/>
      <c r="U103" s="82"/>
      <c r="V103" s="82"/>
      <c r="W103" s="82"/>
      <c r="X103" s="82"/>
      <c r="Y103" s="82"/>
      <c r="Z103" s="82"/>
      <c r="AA103" s="88"/>
      <c r="AT103" s="89" t="s">
        <v>130</v>
      </c>
      <c r="AU103" s="89" t="s">
        <v>128</v>
      </c>
      <c r="AV103" s="86" t="s">
        <v>128</v>
      </c>
      <c r="AW103" s="86" t="s">
        <v>131</v>
      </c>
      <c r="AX103" s="86" t="s">
        <v>119</v>
      </c>
      <c r="AY103" s="89" t="s">
        <v>120</v>
      </c>
    </row>
    <row r="104" spans="2:64" s="95" customFormat="1" ht="22.5" customHeight="1" x14ac:dyDescent="0.25">
      <c r="B104" s="90"/>
      <c r="C104" s="91"/>
      <c r="D104" s="91"/>
      <c r="E104" s="92" t="s">
        <v>125</v>
      </c>
      <c r="F104" s="664" t="s">
        <v>146</v>
      </c>
      <c r="G104" s="665"/>
      <c r="H104" s="665"/>
      <c r="I104" s="665"/>
      <c r="J104" s="91"/>
      <c r="K104" s="93">
        <v>40.898000000000003</v>
      </c>
      <c r="L104" s="91"/>
      <c r="M104" s="91"/>
      <c r="N104" s="91"/>
      <c r="O104" s="91"/>
      <c r="P104" s="91"/>
      <c r="Q104" s="91"/>
      <c r="R104" s="94"/>
      <c r="T104" s="96"/>
      <c r="U104" s="91"/>
      <c r="V104" s="91"/>
      <c r="W104" s="91"/>
      <c r="X104" s="91"/>
      <c r="Y104" s="91"/>
      <c r="Z104" s="91"/>
      <c r="AA104" s="97"/>
      <c r="AT104" s="98" t="s">
        <v>130</v>
      </c>
      <c r="AU104" s="98" t="s">
        <v>128</v>
      </c>
      <c r="AV104" s="95" t="s">
        <v>127</v>
      </c>
      <c r="AW104" s="95" t="s">
        <v>131</v>
      </c>
      <c r="AX104" s="95" t="s">
        <v>118</v>
      </c>
      <c r="AY104" s="98" t="s">
        <v>120</v>
      </c>
    </row>
    <row r="105" spans="2:64" s="17" customFormat="1" ht="31.5" customHeight="1" x14ac:dyDescent="0.25">
      <c r="B105" s="70"/>
      <c r="C105" s="71" t="s">
        <v>184</v>
      </c>
      <c r="D105" s="71" t="s">
        <v>121</v>
      </c>
      <c r="E105" s="72" t="s">
        <v>1715</v>
      </c>
      <c r="F105" s="671" t="s">
        <v>1716</v>
      </c>
      <c r="G105" s="667"/>
      <c r="H105" s="667"/>
      <c r="I105" s="667"/>
      <c r="J105" s="73" t="s">
        <v>191</v>
      </c>
      <c r="K105" s="74">
        <v>0.32500000000000001</v>
      </c>
      <c r="L105" s="666"/>
      <c r="M105" s="667"/>
      <c r="N105" s="666">
        <f>ROUND(L105*K105,2)</f>
        <v>0</v>
      </c>
      <c r="O105" s="667"/>
      <c r="P105" s="667"/>
      <c r="Q105" s="667"/>
      <c r="R105" s="75"/>
      <c r="T105" s="76" t="s">
        <v>125</v>
      </c>
      <c r="U105" s="77" t="s">
        <v>126</v>
      </c>
      <c r="V105" s="78">
        <v>2.42</v>
      </c>
      <c r="W105" s="78">
        <f>V105*K105</f>
        <v>0.78649999999999998</v>
      </c>
      <c r="X105" s="78">
        <v>0</v>
      </c>
      <c r="Y105" s="78">
        <f>X105*K105</f>
        <v>0</v>
      </c>
      <c r="Z105" s="78">
        <v>0</v>
      </c>
      <c r="AA105" s="79">
        <f>Z105*K105</f>
        <v>0</v>
      </c>
      <c r="AR105" s="30" t="s">
        <v>127</v>
      </c>
      <c r="AT105" s="30" t="s">
        <v>121</v>
      </c>
      <c r="AU105" s="30" t="s">
        <v>128</v>
      </c>
      <c r="AY105" s="30" t="s">
        <v>120</v>
      </c>
      <c r="BE105" s="80">
        <f>IF(U105="základní",N105,0)</f>
        <v>0</v>
      </c>
      <c r="BF105" s="80">
        <f>IF(U105="snížená",N105,0)</f>
        <v>0</v>
      </c>
      <c r="BG105" s="80">
        <f>IF(U105="zákl. přenesená",N105,0)</f>
        <v>0</v>
      </c>
      <c r="BH105" s="80">
        <f>IF(U105="sníž. přenesená",N105,0)</f>
        <v>0</v>
      </c>
      <c r="BI105" s="80">
        <f>IF(U105="nulová",N105,0)</f>
        <v>0</v>
      </c>
      <c r="BJ105" s="30" t="s">
        <v>118</v>
      </c>
      <c r="BK105" s="80">
        <f>ROUND(L105*K105,2)</f>
        <v>0</v>
      </c>
      <c r="BL105" s="30" t="s">
        <v>127</v>
      </c>
    </row>
    <row r="106" spans="2:64" s="17" customFormat="1" ht="31.5" customHeight="1" x14ac:dyDescent="0.25">
      <c r="B106" s="70"/>
      <c r="C106" s="71" t="s">
        <v>188</v>
      </c>
      <c r="D106" s="71" t="s">
        <v>121</v>
      </c>
      <c r="E106" s="72" t="s">
        <v>1045</v>
      </c>
      <c r="F106" s="671" t="s">
        <v>1046</v>
      </c>
      <c r="G106" s="667"/>
      <c r="H106" s="667"/>
      <c r="I106" s="667"/>
      <c r="J106" s="73" t="s">
        <v>191</v>
      </c>
      <c r="K106" s="74">
        <v>0.32500000000000001</v>
      </c>
      <c r="L106" s="666"/>
      <c r="M106" s="667"/>
      <c r="N106" s="666">
        <f>ROUND(L106*K106,2)</f>
        <v>0</v>
      </c>
      <c r="O106" s="667"/>
      <c r="P106" s="667"/>
      <c r="Q106" s="667"/>
      <c r="R106" s="75"/>
      <c r="T106" s="76" t="s">
        <v>125</v>
      </c>
      <c r="U106" s="77" t="s">
        <v>126</v>
      </c>
      <c r="V106" s="78">
        <v>0.255</v>
      </c>
      <c r="W106" s="78">
        <f>V106*K106</f>
        <v>8.2875000000000004E-2</v>
      </c>
      <c r="X106" s="78">
        <v>0</v>
      </c>
      <c r="Y106" s="78">
        <f>X106*K106</f>
        <v>0</v>
      </c>
      <c r="Z106" s="78">
        <v>0</v>
      </c>
      <c r="AA106" s="79">
        <f>Z106*K106</f>
        <v>0</v>
      </c>
      <c r="AR106" s="30" t="s">
        <v>127</v>
      </c>
      <c r="AT106" s="30" t="s">
        <v>121</v>
      </c>
      <c r="AU106" s="30" t="s">
        <v>128</v>
      </c>
      <c r="AY106" s="30" t="s">
        <v>120</v>
      </c>
      <c r="BE106" s="80">
        <f>IF(U106="základní",N106,0)</f>
        <v>0</v>
      </c>
      <c r="BF106" s="80">
        <f>IF(U106="snížená",N106,0)</f>
        <v>0</v>
      </c>
      <c r="BG106" s="80">
        <f>IF(U106="zákl. přenesená",N106,0)</f>
        <v>0</v>
      </c>
      <c r="BH106" s="80">
        <f>IF(U106="sníž. přenesená",N106,0)</f>
        <v>0</v>
      </c>
      <c r="BI106" s="80">
        <f>IF(U106="nulová",N106,0)</f>
        <v>0</v>
      </c>
      <c r="BJ106" s="30" t="s">
        <v>118</v>
      </c>
      <c r="BK106" s="80">
        <f>ROUND(L106*K106,2)</f>
        <v>0</v>
      </c>
      <c r="BL106" s="30" t="s">
        <v>127</v>
      </c>
    </row>
    <row r="107" spans="2:64" s="17" customFormat="1" ht="31.5" customHeight="1" x14ac:dyDescent="0.25">
      <c r="B107" s="70"/>
      <c r="C107" s="71" t="s">
        <v>194</v>
      </c>
      <c r="D107" s="71" t="s">
        <v>121</v>
      </c>
      <c r="E107" s="72" t="s">
        <v>1060</v>
      </c>
      <c r="F107" s="671" t="s">
        <v>1061</v>
      </c>
      <c r="G107" s="667"/>
      <c r="H107" s="667"/>
      <c r="I107" s="667"/>
      <c r="J107" s="73" t="s">
        <v>191</v>
      </c>
      <c r="K107" s="74">
        <v>5.5250000000000004</v>
      </c>
      <c r="L107" s="666"/>
      <c r="M107" s="667"/>
      <c r="N107" s="666">
        <f>ROUND(L107*K107,2)</f>
        <v>0</v>
      </c>
      <c r="O107" s="667"/>
      <c r="P107" s="667"/>
      <c r="Q107" s="667"/>
      <c r="R107" s="75"/>
      <c r="T107" s="76" t="s">
        <v>125</v>
      </c>
      <c r="U107" s="77" t="s">
        <v>126</v>
      </c>
      <c r="V107" s="78">
        <v>6.0000000000000001E-3</v>
      </c>
      <c r="W107" s="78">
        <f>V107*K107</f>
        <v>3.3150000000000006E-2</v>
      </c>
      <c r="X107" s="78">
        <v>0</v>
      </c>
      <c r="Y107" s="78">
        <f>X107*K107</f>
        <v>0</v>
      </c>
      <c r="Z107" s="78">
        <v>0</v>
      </c>
      <c r="AA107" s="79">
        <f>Z107*K107</f>
        <v>0</v>
      </c>
      <c r="AR107" s="30" t="s">
        <v>127</v>
      </c>
      <c r="AT107" s="30" t="s">
        <v>121</v>
      </c>
      <c r="AU107" s="30" t="s">
        <v>128</v>
      </c>
      <c r="AY107" s="30" t="s">
        <v>120</v>
      </c>
      <c r="BE107" s="80">
        <f>IF(U107="základní",N107,0)</f>
        <v>0</v>
      </c>
      <c r="BF107" s="80">
        <f>IF(U107="snížená",N107,0)</f>
        <v>0</v>
      </c>
      <c r="BG107" s="80">
        <f>IF(U107="zákl. přenesená",N107,0)</f>
        <v>0</v>
      </c>
      <c r="BH107" s="80">
        <f>IF(U107="sníž. přenesená",N107,0)</f>
        <v>0</v>
      </c>
      <c r="BI107" s="80">
        <f>IF(U107="nulová",N107,0)</f>
        <v>0</v>
      </c>
      <c r="BJ107" s="30" t="s">
        <v>118</v>
      </c>
      <c r="BK107" s="80">
        <f>ROUND(L107*K107,2)</f>
        <v>0</v>
      </c>
      <c r="BL107" s="30" t="s">
        <v>127</v>
      </c>
    </row>
    <row r="108" spans="2:64" s="86" customFormat="1" ht="22.5" customHeight="1" x14ac:dyDescent="0.25">
      <c r="B108" s="81"/>
      <c r="C108" s="82"/>
      <c r="D108" s="82"/>
      <c r="E108" s="83" t="s">
        <v>125</v>
      </c>
      <c r="F108" s="661" t="s">
        <v>2899</v>
      </c>
      <c r="G108" s="662"/>
      <c r="H108" s="662"/>
      <c r="I108" s="662"/>
      <c r="J108" s="82"/>
      <c r="K108" s="84">
        <v>5.5250000000000004</v>
      </c>
      <c r="L108" s="82"/>
      <c r="M108" s="82"/>
      <c r="N108" s="82"/>
      <c r="O108" s="82"/>
      <c r="P108" s="82"/>
      <c r="Q108" s="82"/>
      <c r="R108" s="85"/>
      <c r="T108" s="87"/>
      <c r="U108" s="82"/>
      <c r="V108" s="82"/>
      <c r="W108" s="82"/>
      <c r="X108" s="82"/>
      <c r="Y108" s="82"/>
      <c r="Z108" s="82"/>
      <c r="AA108" s="88"/>
      <c r="AT108" s="89" t="s">
        <v>130</v>
      </c>
      <c r="AU108" s="89" t="s">
        <v>128</v>
      </c>
      <c r="AV108" s="86" t="s">
        <v>128</v>
      </c>
      <c r="AW108" s="86" t="s">
        <v>131</v>
      </c>
      <c r="AX108" s="86" t="s">
        <v>118</v>
      </c>
      <c r="AY108" s="89" t="s">
        <v>120</v>
      </c>
    </row>
    <row r="109" spans="2:64" s="17" customFormat="1" ht="31.5" customHeight="1" x14ac:dyDescent="0.25">
      <c r="B109" s="70"/>
      <c r="C109" s="71" t="s">
        <v>199</v>
      </c>
      <c r="D109" s="71" t="s">
        <v>121</v>
      </c>
      <c r="E109" s="72" t="s">
        <v>1065</v>
      </c>
      <c r="F109" s="671" t="s">
        <v>1066</v>
      </c>
      <c r="G109" s="667"/>
      <c r="H109" s="667"/>
      <c r="I109" s="667"/>
      <c r="J109" s="73" t="s">
        <v>191</v>
      </c>
      <c r="K109" s="74">
        <v>0.32500000000000001</v>
      </c>
      <c r="L109" s="666"/>
      <c r="M109" s="667"/>
      <c r="N109" s="666">
        <f>ROUND(L109*K109,2)</f>
        <v>0</v>
      </c>
      <c r="O109" s="667"/>
      <c r="P109" s="667"/>
      <c r="Q109" s="667"/>
      <c r="R109" s="75"/>
      <c r="T109" s="76" t="s">
        <v>125</v>
      </c>
      <c r="U109" s="77" t="s">
        <v>126</v>
      </c>
      <c r="V109" s="78">
        <v>0</v>
      </c>
      <c r="W109" s="78">
        <f>V109*K109</f>
        <v>0</v>
      </c>
      <c r="X109" s="78">
        <v>0</v>
      </c>
      <c r="Y109" s="78">
        <f>X109*K109</f>
        <v>0</v>
      </c>
      <c r="Z109" s="78">
        <v>0</v>
      </c>
      <c r="AA109" s="79">
        <f>Z109*K109</f>
        <v>0</v>
      </c>
      <c r="AR109" s="30" t="s">
        <v>127</v>
      </c>
      <c r="AT109" s="30" t="s">
        <v>121</v>
      </c>
      <c r="AU109" s="30" t="s">
        <v>128</v>
      </c>
      <c r="AY109" s="30" t="s">
        <v>120</v>
      </c>
      <c r="BE109" s="80">
        <f>IF(U109="základní",N109,0)</f>
        <v>0</v>
      </c>
      <c r="BF109" s="80">
        <f>IF(U109="snížená",N109,0)</f>
        <v>0</v>
      </c>
      <c r="BG109" s="80">
        <f>IF(U109="zákl. přenesená",N109,0)</f>
        <v>0</v>
      </c>
      <c r="BH109" s="80">
        <f>IF(U109="sníž. přenesená",N109,0)</f>
        <v>0</v>
      </c>
      <c r="BI109" s="80">
        <f>IF(U109="nulová",N109,0)</f>
        <v>0</v>
      </c>
      <c r="BJ109" s="30" t="s">
        <v>118</v>
      </c>
      <c r="BK109" s="80">
        <f>ROUND(L109*K109,2)</f>
        <v>0</v>
      </c>
      <c r="BL109" s="30" t="s">
        <v>127</v>
      </c>
    </row>
    <row r="110" spans="2:64" s="86" customFormat="1" ht="22.5" customHeight="1" x14ac:dyDescent="0.25">
      <c r="B110" s="81"/>
      <c r="C110" s="82"/>
      <c r="D110" s="82"/>
      <c r="E110" s="83" t="s">
        <v>125</v>
      </c>
      <c r="F110" s="661" t="s">
        <v>2900</v>
      </c>
      <c r="G110" s="662"/>
      <c r="H110" s="662"/>
      <c r="I110" s="662"/>
      <c r="J110" s="82"/>
      <c r="K110" s="84">
        <v>0.32500000000000001</v>
      </c>
      <c r="L110" s="82"/>
      <c r="M110" s="82"/>
      <c r="N110" s="82"/>
      <c r="O110" s="82"/>
      <c r="P110" s="82"/>
      <c r="Q110" s="82"/>
      <c r="R110" s="85"/>
      <c r="T110" s="87"/>
      <c r="U110" s="82"/>
      <c r="V110" s="82"/>
      <c r="W110" s="82"/>
      <c r="X110" s="82"/>
      <c r="Y110" s="82"/>
      <c r="Z110" s="82"/>
      <c r="AA110" s="88"/>
      <c r="AT110" s="89" t="s">
        <v>130</v>
      </c>
      <c r="AU110" s="89" t="s">
        <v>128</v>
      </c>
      <c r="AV110" s="86" t="s">
        <v>128</v>
      </c>
      <c r="AW110" s="86" t="s">
        <v>131</v>
      </c>
      <c r="AX110" s="86" t="s">
        <v>118</v>
      </c>
      <c r="AY110" s="89" t="s">
        <v>120</v>
      </c>
    </row>
    <row r="111" spans="2:64" s="62" customFormat="1" ht="29.85" customHeight="1" x14ac:dyDescent="0.3">
      <c r="B111" s="58"/>
      <c r="C111" s="59"/>
      <c r="D111" s="69" t="s">
        <v>85</v>
      </c>
      <c r="E111" s="69"/>
      <c r="F111" s="69"/>
      <c r="G111" s="69"/>
      <c r="H111" s="69"/>
      <c r="I111" s="69"/>
      <c r="J111" s="69"/>
      <c r="K111" s="69"/>
      <c r="L111" s="69"/>
      <c r="M111" s="69"/>
      <c r="N111" s="659">
        <f>BK111</f>
        <v>0</v>
      </c>
      <c r="O111" s="660"/>
      <c r="P111" s="660"/>
      <c r="Q111" s="660"/>
      <c r="R111" s="61"/>
      <c r="T111" s="63"/>
      <c r="U111" s="59"/>
      <c r="V111" s="59"/>
      <c r="W111" s="64">
        <f>W112</f>
        <v>1.036257</v>
      </c>
      <c r="X111" s="59"/>
      <c r="Y111" s="64">
        <f>Y112</f>
        <v>0</v>
      </c>
      <c r="Z111" s="59"/>
      <c r="AA111" s="65">
        <f>AA112</f>
        <v>0</v>
      </c>
      <c r="AR111" s="66" t="s">
        <v>118</v>
      </c>
      <c r="AT111" s="67" t="s">
        <v>117</v>
      </c>
      <c r="AU111" s="67" t="s">
        <v>118</v>
      </c>
      <c r="AY111" s="66" t="s">
        <v>120</v>
      </c>
      <c r="BK111" s="68">
        <f>BK112</f>
        <v>0</v>
      </c>
    </row>
    <row r="112" spans="2:64" s="17" customFormat="1" ht="22.5" customHeight="1" x14ac:dyDescent="0.25">
      <c r="B112" s="70"/>
      <c r="C112" s="71" t="s">
        <v>203</v>
      </c>
      <c r="D112" s="71" t="s">
        <v>121</v>
      </c>
      <c r="E112" s="72" t="s">
        <v>1069</v>
      </c>
      <c r="F112" s="671" t="s">
        <v>1070</v>
      </c>
      <c r="G112" s="667"/>
      <c r="H112" s="667"/>
      <c r="I112" s="667"/>
      <c r="J112" s="73" t="s">
        <v>191</v>
      </c>
      <c r="K112" s="74">
        <v>1.2470000000000001</v>
      </c>
      <c r="L112" s="666"/>
      <c r="M112" s="667"/>
      <c r="N112" s="666">
        <f>ROUND(L112*K112,2)</f>
        <v>0</v>
      </c>
      <c r="O112" s="667"/>
      <c r="P112" s="667"/>
      <c r="Q112" s="667"/>
      <c r="R112" s="75"/>
      <c r="T112" s="76" t="s">
        <v>125</v>
      </c>
      <c r="U112" s="77" t="s">
        <v>126</v>
      </c>
      <c r="V112" s="78">
        <v>0.83099999999999996</v>
      </c>
      <c r="W112" s="78">
        <f>V112*K112</f>
        <v>1.036257</v>
      </c>
      <c r="X112" s="78">
        <v>0</v>
      </c>
      <c r="Y112" s="78">
        <f>X112*K112</f>
        <v>0</v>
      </c>
      <c r="Z112" s="78">
        <v>0</v>
      </c>
      <c r="AA112" s="79">
        <f>Z112*K112</f>
        <v>0</v>
      </c>
      <c r="AR112" s="30" t="s">
        <v>127</v>
      </c>
      <c r="AT112" s="30" t="s">
        <v>121</v>
      </c>
      <c r="AU112" s="30" t="s">
        <v>128</v>
      </c>
      <c r="AY112" s="30" t="s">
        <v>120</v>
      </c>
      <c r="BE112" s="80">
        <f>IF(U112="základní",N112,0)</f>
        <v>0</v>
      </c>
      <c r="BF112" s="80">
        <f>IF(U112="snížená",N112,0)</f>
        <v>0</v>
      </c>
      <c r="BG112" s="80">
        <f>IF(U112="zákl. přenesená",N112,0)</f>
        <v>0</v>
      </c>
      <c r="BH112" s="80">
        <f>IF(U112="sníž. přenesená",N112,0)</f>
        <v>0</v>
      </c>
      <c r="BI112" s="80">
        <f>IF(U112="nulová",N112,0)</f>
        <v>0</v>
      </c>
      <c r="BJ112" s="30" t="s">
        <v>118</v>
      </c>
      <c r="BK112" s="80">
        <f>ROUND(L112*K112,2)</f>
        <v>0</v>
      </c>
      <c r="BL112" s="30" t="s">
        <v>127</v>
      </c>
    </row>
    <row r="113" spans="2:64" s="62" customFormat="1" ht="37.35" customHeight="1" x14ac:dyDescent="0.35">
      <c r="B113" s="58"/>
      <c r="C113" s="59"/>
      <c r="D113" s="60" t="s">
        <v>87</v>
      </c>
      <c r="E113" s="60"/>
      <c r="F113" s="60"/>
      <c r="G113" s="60"/>
      <c r="H113" s="60"/>
      <c r="I113" s="60"/>
      <c r="J113" s="60"/>
      <c r="K113" s="60"/>
      <c r="L113" s="60"/>
      <c r="M113" s="60"/>
      <c r="N113" s="701">
        <f>BK113</f>
        <v>0</v>
      </c>
      <c r="O113" s="702"/>
      <c r="P113" s="702"/>
      <c r="Q113" s="702"/>
      <c r="R113" s="61"/>
      <c r="T113" s="63"/>
      <c r="U113" s="59"/>
      <c r="V113" s="59"/>
      <c r="W113" s="64">
        <f>W114+W120+W140+W146+W160+W166+W172+W176+W191</f>
        <v>46.548440000000006</v>
      </c>
      <c r="X113" s="59"/>
      <c r="Y113" s="64">
        <f>Y114+Y120+Y140+Y146+Y160+Y166+Y172+Y176+Y191</f>
        <v>0.46243828000000003</v>
      </c>
      <c r="Z113" s="59"/>
      <c r="AA113" s="65">
        <f>AA114+AA120+AA140+AA146+AA160+AA166+AA172+AA176+AA191</f>
        <v>2.4660000000000001E-2</v>
      </c>
      <c r="AR113" s="66" t="s">
        <v>128</v>
      </c>
      <c r="AT113" s="67" t="s">
        <v>117</v>
      </c>
      <c r="AU113" s="67" t="s">
        <v>119</v>
      </c>
      <c r="AY113" s="66" t="s">
        <v>120</v>
      </c>
      <c r="BK113" s="68">
        <f>BK114+BK120+BK140+BK146+BK160+BK166+BK172+BK176+BK191</f>
        <v>0</v>
      </c>
    </row>
    <row r="114" spans="2:64" s="62" customFormat="1" ht="19.899999999999999" customHeight="1" x14ac:dyDescent="0.3">
      <c r="B114" s="58"/>
      <c r="C114" s="59"/>
      <c r="D114" s="69" t="s">
        <v>89</v>
      </c>
      <c r="E114" s="69"/>
      <c r="F114" s="69"/>
      <c r="G114" s="69"/>
      <c r="H114" s="69"/>
      <c r="I114" s="69"/>
      <c r="J114" s="69"/>
      <c r="K114" s="69"/>
      <c r="L114" s="69"/>
      <c r="M114" s="69"/>
      <c r="N114" s="659">
        <f>BK114</f>
        <v>0</v>
      </c>
      <c r="O114" s="660"/>
      <c r="P114" s="660"/>
      <c r="Q114" s="660"/>
      <c r="R114" s="61"/>
      <c r="T114" s="63"/>
      <c r="U114" s="59"/>
      <c r="V114" s="59"/>
      <c r="W114" s="64">
        <f>SUM(W115:W119)</f>
        <v>0.20799999999999999</v>
      </c>
      <c r="X114" s="59"/>
      <c r="Y114" s="64">
        <f>SUM(Y115:Y119)</f>
        <v>0</v>
      </c>
      <c r="Z114" s="59"/>
      <c r="AA114" s="65">
        <f>SUM(AA115:AA119)</f>
        <v>1.6000000000000001E-3</v>
      </c>
      <c r="AR114" s="66" t="s">
        <v>128</v>
      </c>
      <c r="AT114" s="67" t="s">
        <v>117</v>
      </c>
      <c r="AU114" s="67" t="s">
        <v>118</v>
      </c>
      <c r="AY114" s="66" t="s">
        <v>120</v>
      </c>
      <c r="BK114" s="68">
        <f>SUM(BK115:BK119)</f>
        <v>0</v>
      </c>
    </row>
    <row r="115" spans="2:64" s="17" customFormat="1" ht="57" customHeight="1" x14ac:dyDescent="0.25">
      <c r="B115" s="70"/>
      <c r="C115" s="71" t="s">
        <v>206</v>
      </c>
      <c r="D115" s="71" t="s">
        <v>121</v>
      </c>
      <c r="E115" s="72" t="s">
        <v>2726</v>
      </c>
      <c r="F115" s="671" t="s">
        <v>2727</v>
      </c>
      <c r="G115" s="667"/>
      <c r="H115" s="667"/>
      <c r="I115" s="667"/>
      <c r="J115" s="73" t="s">
        <v>3065</v>
      </c>
      <c r="K115" s="74">
        <v>4</v>
      </c>
      <c r="L115" s="666"/>
      <c r="M115" s="667"/>
      <c r="N115" s="666">
        <f>ROUND(L115*K115,2)</f>
        <v>0</v>
      </c>
      <c r="O115" s="667"/>
      <c r="P115" s="667"/>
      <c r="Q115" s="667"/>
      <c r="R115" s="75"/>
      <c r="T115" s="76" t="s">
        <v>125</v>
      </c>
      <c r="U115" s="77" t="s">
        <v>126</v>
      </c>
      <c r="V115" s="78">
        <v>5.1999999999999998E-2</v>
      </c>
      <c r="W115" s="78">
        <f>V115*K115</f>
        <v>0.20799999999999999</v>
      </c>
      <c r="X115" s="78">
        <v>0</v>
      </c>
      <c r="Y115" s="78">
        <f>X115*K115</f>
        <v>0</v>
      </c>
      <c r="Z115" s="78">
        <v>4.0000000000000002E-4</v>
      </c>
      <c r="AA115" s="79">
        <f>Z115*K115</f>
        <v>1.6000000000000001E-3</v>
      </c>
      <c r="AR115" s="30" t="s">
        <v>194</v>
      </c>
      <c r="AT115" s="30" t="s">
        <v>121</v>
      </c>
      <c r="AU115" s="30" t="s">
        <v>128</v>
      </c>
      <c r="AY115" s="30" t="s">
        <v>120</v>
      </c>
      <c r="BE115" s="80">
        <f>IF(U115="základní",N115,0)</f>
        <v>0</v>
      </c>
      <c r="BF115" s="80">
        <f>IF(U115="snížená",N115,0)</f>
        <v>0</v>
      </c>
      <c r="BG115" s="80">
        <f>IF(U115="zákl. přenesená",N115,0)</f>
        <v>0</v>
      </c>
      <c r="BH115" s="80">
        <f>IF(U115="sníž. přenesená",N115,0)</f>
        <v>0</v>
      </c>
      <c r="BI115" s="80">
        <f>IF(U115="nulová",N115,0)</f>
        <v>0</v>
      </c>
      <c r="BJ115" s="30" t="s">
        <v>118</v>
      </c>
      <c r="BK115" s="80">
        <f>ROUND(L115*K115,2)</f>
        <v>0</v>
      </c>
      <c r="BL115" s="30" t="s">
        <v>194</v>
      </c>
    </row>
    <row r="116" spans="2:64" s="17" customFormat="1" ht="78" customHeight="1" x14ac:dyDescent="0.25">
      <c r="B116" s="18"/>
      <c r="C116" s="20"/>
      <c r="D116" s="20"/>
      <c r="E116" s="20"/>
      <c r="F116" s="679" t="s">
        <v>2743</v>
      </c>
      <c r="G116" s="680"/>
      <c r="H116" s="680"/>
      <c r="I116" s="680"/>
      <c r="J116" s="20"/>
      <c r="K116" s="20"/>
      <c r="L116" s="20"/>
      <c r="M116" s="20"/>
      <c r="N116" s="20"/>
      <c r="O116" s="20"/>
      <c r="P116" s="20"/>
      <c r="Q116" s="20"/>
      <c r="R116" s="19"/>
      <c r="T116" s="99"/>
      <c r="U116" s="20"/>
      <c r="V116" s="20"/>
      <c r="W116" s="20"/>
      <c r="X116" s="20"/>
      <c r="Y116" s="20"/>
      <c r="Z116" s="20"/>
      <c r="AA116" s="100"/>
      <c r="AT116" s="30" t="s">
        <v>193</v>
      </c>
      <c r="AU116" s="30" t="s">
        <v>128</v>
      </c>
    </row>
    <row r="117" spans="2:64" s="86" customFormat="1" ht="22.5" customHeight="1" x14ac:dyDescent="0.25">
      <c r="B117" s="81"/>
      <c r="C117" s="82"/>
      <c r="D117" s="82"/>
      <c r="E117" s="83" t="s">
        <v>125</v>
      </c>
      <c r="F117" s="663" t="s">
        <v>2901</v>
      </c>
      <c r="G117" s="662"/>
      <c r="H117" s="662"/>
      <c r="I117" s="662"/>
      <c r="J117" s="82"/>
      <c r="K117" s="84">
        <v>2</v>
      </c>
      <c r="L117" s="82"/>
      <c r="M117" s="82"/>
      <c r="N117" s="82"/>
      <c r="O117" s="82"/>
      <c r="P117" s="82"/>
      <c r="Q117" s="82"/>
      <c r="R117" s="85"/>
      <c r="T117" s="87"/>
      <c r="U117" s="82"/>
      <c r="V117" s="82"/>
      <c r="W117" s="82"/>
      <c r="X117" s="82"/>
      <c r="Y117" s="82"/>
      <c r="Z117" s="82"/>
      <c r="AA117" s="88"/>
      <c r="AT117" s="89" t="s">
        <v>130</v>
      </c>
      <c r="AU117" s="89" t="s">
        <v>128</v>
      </c>
      <c r="AV117" s="86" t="s">
        <v>128</v>
      </c>
      <c r="AW117" s="86" t="s">
        <v>131</v>
      </c>
      <c r="AX117" s="86" t="s">
        <v>119</v>
      </c>
      <c r="AY117" s="89" t="s">
        <v>120</v>
      </c>
    </row>
    <row r="118" spans="2:64" s="86" customFormat="1" ht="22.5" customHeight="1" x14ac:dyDescent="0.25">
      <c r="B118" s="81"/>
      <c r="C118" s="82"/>
      <c r="D118" s="82"/>
      <c r="E118" s="83" t="s">
        <v>125</v>
      </c>
      <c r="F118" s="663" t="s">
        <v>2902</v>
      </c>
      <c r="G118" s="662"/>
      <c r="H118" s="662"/>
      <c r="I118" s="662"/>
      <c r="J118" s="82"/>
      <c r="K118" s="84">
        <v>2</v>
      </c>
      <c r="L118" s="82"/>
      <c r="M118" s="82"/>
      <c r="N118" s="82"/>
      <c r="O118" s="82"/>
      <c r="P118" s="82"/>
      <c r="Q118" s="82"/>
      <c r="R118" s="85"/>
      <c r="T118" s="87"/>
      <c r="U118" s="82"/>
      <c r="V118" s="82"/>
      <c r="W118" s="82"/>
      <c r="X118" s="82"/>
      <c r="Y118" s="82"/>
      <c r="Z118" s="82"/>
      <c r="AA118" s="88"/>
      <c r="AT118" s="89" t="s">
        <v>130</v>
      </c>
      <c r="AU118" s="89" t="s">
        <v>128</v>
      </c>
      <c r="AV118" s="86" t="s">
        <v>128</v>
      </c>
      <c r="AW118" s="86" t="s">
        <v>131</v>
      </c>
      <c r="AX118" s="86" t="s">
        <v>119</v>
      </c>
      <c r="AY118" s="89" t="s">
        <v>120</v>
      </c>
    </row>
    <row r="119" spans="2:64" s="95" customFormat="1" ht="22.5" customHeight="1" x14ac:dyDescent="0.25">
      <c r="B119" s="90"/>
      <c r="C119" s="91"/>
      <c r="D119" s="91"/>
      <c r="E119" s="92" t="s">
        <v>125</v>
      </c>
      <c r="F119" s="664" t="s">
        <v>146</v>
      </c>
      <c r="G119" s="665"/>
      <c r="H119" s="665"/>
      <c r="I119" s="665"/>
      <c r="J119" s="91"/>
      <c r="K119" s="93">
        <v>4</v>
      </c>
      <c r="L119" s="91"/>
      <c r="M119" s="91"/>
      <c r="N119" s="91"/>
      <c r="O119" s="91"/>
      <c r="P119" s="91"/>
      <c r="Q119" s="91"/>
      <c r="R119" s="94"/>
      <c r="T119" s="96"/>
      <c r="U119" s="91"/>
      <c r="V119" s="91"/>
      <c r="W119" s="91"/>
      <c r="X119" s="91"/>
      <c r="Y119" s="91"/>
      <c r="Z119" s="91"/>
      <c r="AA119" s="97"/>
      <c r="AT119" s="98" t="s">
        <v>130</v>
      </c>
      <c r="AU119" s="98" t="s">
        <v>128</v>
      </c>
      <c r="AV119" s="95" t="s">
        <v>127</v>
      </c>
      <c r="AW119" s="95" t="s">
        <v>131</v>
      </c>
      <c r="AX119" s="95" t="s">
        <v>118</v>
      </c>
      <c r="AY119" s="98" t="s">
        <v>120</v>
      </c>
    </row>
    <row r="120" spans="2:64" s="62" customFormat="1" ht="29.85" customHeight="1" x14ac:dyDescent="0.3">
      <c r="B120" s="58"/>
      <c r="C120" s="59"/>
      <c r="D120" s="69" t="s">
        <v>90</v>
      </c>
      <c r="E120" s="69"/>
      <c r="F120" s="69"/>
      <c r="G120" s="69"/>
      <c r="H120" s="69"/>
      <c r="I120" s="69"/>
      <c r="J120" s="69"/>
      <c r="K120" s="69"/>
      <c r="L120" s="69"/>
      <c r="M120" s="69"/>
      <c r="N120" s="659">
        <f>BK120</f>
        <v>0</v>
      </c>
      <c r="O120" s="660"/>
      <c r="P120" s="660"/>
      <c r="Q120" s="660"/>
      <c r="R120" s="61"/>
      <c r="T120" s="63"/>
      <c r="U120" s="59"/>
      <c r="V120" s="59"/>
      <c r="W120" s="64">
        <f>SUM(W121:W139)</f>
        <v>0.78570000000000007</v>
      </c>
      <c r="X120" s="59"/>
      <c r="Y120" s="64">
        <f>SUM(Y121:Y139)</f>
        <v>1.49985E-2</v>
      </c>
      <c r="Z120" s="59"/>
      <c r="AA120" s="65">
        <f>SUM(AA121:AA139)</f>
        <v>5.0400000000000002E-3</v>
      </c>
      <c r="AR120" s="66" t="s">
        <v>128</v>
      </c>
      <c r="AT120" s="67" t="s">
        <v>117</v>
      </c>
      <c r="AU120" s="67" t="s">
        <v>118</v>
      </c>
      <c r="AY120" s="66" t="s">
        <v>120</v>
      </c>
      <c r="BK120" s="68">
        <f>SUM(BK121:BK139)</f>
        <v>0</v>
      </c>
    </row>
    <row r="121" spans="2:64" s="17" customFormat="1" ht="44.25" customHeight="1" x14ac:dyDescent="0.25">
      <c r="B121" s="70"/>
      <c r="C121" s="71" t="s">
        <v>209</v>
      </c>
      <c r="D121" s="71" t="s">
        <v>121</v>
      </c>
      <c r="E121" s="72" t="s">
        <v>2745</v>
      </c>
      <c r="F121" s="671" t="s">
        <v>2746</v>
      </c>
      <c r="G121" s="667"/>
      <c r="H121" s="667"/>
      <c r="I121" s="667"/>
      <c r="J121" s="73" t="s">
        <v>172</v>
      </c>
      <c r="K121" s="74">
        <v>2.88</v>
      </c>
      <c r="L121" s="666"/>
      <c r="M121" s="667"/>
      <c r="N121" s="666">
        <f>ROUND(L121*K121,2)</f>
        <v>0</v>
      </c>
      <c r="O121" s="667"/>
      <c r="P121" s="667"/>
      <c r="Q121" s="667"/>
      <c r="R121" s="75"/>
      <c r="T121" s="76" t="s">
        <v>125</v>
      </c>
      <c r="U121" s="77" t="s">
        <v>126</v>
      </c>
      <c r="V121" s="78">
        <v>0.08</v>
      </c>
      <c r="W121" s="78">
        <f>V121*K121</f>
        <v>0.23039999999999999</v>
      </c>
      <c r="X121" s="78">
        <v>0</v>
      </c>
      <c r="Y121" s="78">
        <f>X121*K121</f>
        <v>0</v>
      </c>
      <c r="Z121" s="78">
        <v>1.75E-3</v>
      </c>
      <c r="AA121" s="79">
        <f>Z121*K121</f>
        <v>5.0400000000000002E-3</v>
      </c>
      <c r="AR121" s="30" t="s">
        <v>194</v>
      </c>
      <c r="AT121" s="30" t="s">
        <v>121</v>
      </c>
      <c r="AU121" s="30" t="s">
        <v>128</v>
      </c>
      <c r="AY121" s="30" t="s">
        <v>120</v>
      </c>
      <c r="BE121" s="80">
        <f>IF(U121="základní",N121,0)</f>
        <v>0</v>
      </c>
      <c r="BF121" s="80">
        <f>IF(U121="snížená",N121,0)</f>
        <v>0</v>
      </c>
      <c r="BG121" s="80">
        <f>IF(U121="zákl. přenesená",N121,0)</f>
        <v>0</v>
      </c>
      <c r="BH121" s="80">
        <f>IF(U121="sníž. přenesená",N121,0)</f>
        <v>0</v>
      </c>
      <c r="BI121" s="80">
        <f>IF(U121="nulová",N121,0)</f>
        <v>0</v>
      </c>
      <c r="BJ121" s="30" t="s">
        <v>118</v>
      </c>
      <c r="BK121" s="80">
        <f>ROUND(L121*K121,2)</f>
        <v>0</v>
      </c>
      <c r="BL121" s="30" t="s">
        <v>194</v>
      </c>
    </row>
    <row r="122" spans="2:64" s="86" customFormat="1" ht="22.5" customHeight="1" x14ac:dyDescent="0.25">
      <c r="B122" s="81"/>
      <c r="C122" s="82"/>
      <c r="D122" s="82"/>
      <c r="E122" s="83" t="s">
        <v>125</v>
      </c>
      <c r="F122" s="661" t="s">
        <v>2903</v>
      </c>
      <c r="G122" s="662"/>
      <c r="H122" s="662"/>
      <c r="I122" s="662"/>
      <c r="J122" s="82"/>
      <c r="K122" s="84">
        <v>1.44</v>
      </c>
      <c r="L122" s="82"/>
      <c r="M122" s="82"/>
      <c r="N122" s="82"/>
      <c r="O122" s="82"/>
      <c r="P122" s="82"/>
      <c r="Q122" s="82"/>
      <c r="R122" s="85"/>
      <c r="T122" s="87"/>
      <c r="U122" s="82"/>
      <c r="V122" s="82"/>
      <c r="W122" s="82"/>
      <c r="X122" s="82"/>
      <c r="Y122" s="82"/>
      <c r="Z122" s="82"/>
      <c r="AA122" s="88"/>
      <c r="AT122" s="89" t="s">
        <v>130</v>
      </c>
      <c r="AU122" s="89" t="s">
        <v>128</v>
      </c>
      <c r="AV122" s="86" t="s">
        <v>128</v>
      </c>
      <c r="AW122" s="86" t="s">
        <v>131</v>
      </c>
      <c r="AX122" s="86" t="s">
        <v>119</v>
      </c>
      <c r="AY122" s="89" t="s">
        <v>120</v>
      </c>
    </row>
    <row r="123" spans="2:64" s="86" customFormat="1" ht="22.5" customHeight="1" x14ac:dyDescent="0.25">
      <c r="B123" s="81"/>
      <c r="C123" s="82"/>
      <c r="D123" s="82"/>
      <c r="E123" s="83" t="s">
        <v>125</v>
      </c>
      <c r="F123" s="663" t="s">
        <v>2904</v>
      </c>
      <c r="G123" s="662"/>
      <c r="H123" s="662"/>
      <c r="I123" s="662"/>
      <c r="J123" s="82"/>
      <c r="K123" s="84">
        <v>1.44</v>
      </c>
      <c r="L123" s="82"/>
      <c r="M123" s="82"/>
      <c r="N123" s="82"/>
      <c r="O123" s="82"/>
      <c r="P123" s="82"/>
      <c r="Q123" s="82"/>
      <c r="R123" s="85"/>
      <c r="T123" s="87"/>
      <c r="U123" s="82"/>
      <c r="V123" s="82"/>
      <c r="W123" s="82"/>
      <c r="X123" s="82"/>
      <c r="Y123" s="82"/>
      <c r="Z123" s="82"/>
      <c r="AA123" s="88"/>
      <c r="AT123" s="89" t="s">
        <v>130</v>
      </c>
      <c r="AU123" s="89" t="s">
        <v>128</v>
      </c>
      <c r="AV123" s="86" t="s">
        <v>128</v>
      </c>
      <c r="AW123" s="86" t="s">
        <v>131</v>
      </c>
      <c r="AX123" s="86" t="s">
        <v>119</v>
      </c>
      <c r="AY123" s="89" t="s">
        <v>120</v>
      </c>
    </row>
    <row r="124" spans="2:64" s="95" customFormat="1" ht="22.5" customHeight="1" x14ac:dyDescent="0.25">
      <c r="B124" s="90"/>
      <c r="C124" s="91"/>
      <c r="D124" s="91"/>
      <c r="E124" s="92" t="s">
        <v>125</v>
      </c>
      <c r="F124" s="664" t="s">
        <v>146</v>
      </c>
      <c r="G124" s="665"/>
      <c r="H124" s="665"/>
      <c r="I124" s="665"/>
      <c r="J124" s="91"/>
      <c r="K124" s="93">
        <v>2.88</v>
      </c>
      <c r="L124" s="91"/>
      <c r="M124" s="91"/>
      <c r="N124" s="91"/>
      <c r="O124" s="91"/>
      <c r="P124" s="91"/>
      <c r="Q124" s="91"/>
      <c r="R124" s="94"/>
      <c r="T124" s="96"/>
      <c r="U124" s="91"/>
      <c r="V124" s="91"/>
      <c r="W124" s="91"/>
      <c r="X124" s="91"/>
      <c r="Y124" s="91"/>
      <c r="Z124" s="91"/>
      <c r="AA124" s="97"/>
      <c r="AT124" s="98" t="s">
        <v>130</v>
      </c>
      <c r="AU124" s="98" t="s">
        <v>128</v>
      </c>
      <c r="AV124" s="95" t="s">
        <v>127</v>
      </c>
      <c r="AW124" s="95" t="s">
        <v>131</v>
      </c>
      <c r="AX124" s="95" t="s">
        <v>118</v>
      </c>
      <c r="AY124" s="98" t="s">
        <v>120</v>
      </c>
    </row>
    <row r="125" spans="2:64" s="17" customFormat="1" ht="31.5" customHeight="1" x14ac:dyDescent="0.25">
      <c r="B125" s="70"/>
      <c r="C125" s="71" t="s">
        <v>212</v>
      </c>
      <c r="D125" s="71" t="s">
        <v>121</v>
      </c>
      <c r="E125" s="72" t="s">
        <v>2905</v>
      </c>
      <c r="F125" s="671" t="s">
        <v>2906</v>
      </c>
      <c r="G125" s="667"/>
      <c r="H125" s="667"/>
      <c r="I125" s="667"/>
      <c r="J125" s="73" t="s">
        <v>172</v>
      </c>
      <c r="K125" s="74">
        <v>2.88</v>
      </c>
      <c r="L125" s="666"/>
      <c r="M125" s="667"/>
      <c r="N125" s="666">
        <f>ROUND(L125*K125,2)</f>
        <v>0</v>
      </c>
      <c r="O125" s="667"/>
      <c r="P125" s="667"/>
      <c r="Q125" s="667"/>
      <c r="R125" s="75"/>
      <c r="T125" s="76" t="s">
        <v>125</v>
      </c>
      <c r="U125" s="77" t="s">
        <v>126</v>
      </c>
      <c r="V125" s="78">
        <v>0.09</v>
      </c>
      <c r="W125" s="78">
        <f>V125*K125</f>
        <v>0.25919999999999999</v>
      </c>
      <c r="X125" s="78">
        <v>0</v>
      </c>
      <c r="Y125" s="78">
        <f>X125*K125</f>
        <v>0</v>
      </c>
      <c r="Z125" s="78">
        <v>0</v>
      </c>
      <c r="AA125" s="79">
        <f>Z125*K125</f>
        <v>0</v>
      </c>
      <c r="AR125" s="30" t="s">
        <v>194</v>
      </c>
      <c r="AT125" s="30" t="s">
        <v>121</v>
      </c>
      <c r="AU125" s="30" t="s">
        <v>128</v>
      </c>
      <c r="AY125" s="30" t="s">
        <v>120</v>
      </c>
      <c r="BE125" s="80">
        <f>IF(U125="základní",N125,0)</f>
        <v>0</v>
      </c>
      <c r="BF125" s="80">
        <f>IF(U125="snížená",N125,0)</f>
        <v>0</v>
      </c>
      <c r="BG125" s="80">
        <f>IF(U125="zákl. přenesená",N125,0)</f>
        <v>0</v>
      </c>
      <c r="BH125" s="80">
        <f>IF(U125="sníž. přenesená",N125,0)</f>
        <v>0</v>
      </c>
      <c r="BI125" s="80">
        <f>IF(U125="nulová",N125,0)</f>
        <v>0</v>
      </c>
      <c r="BJ125" s="30" t="s">
        <v>118</v>
      </c>
      <c r="BK125" s="80">
        <f>ROUND(L125*K125,2)</f>
        <v>0</v>
      </c>
      <c r="BL125" s="30" t="s">
        <v>194</v>
      </c>
    </row>
    <row r="126" spans="2:64" s="86" customFormat="1" ht="22.5" customHeight="1" x14ac:dyDescent="0.25">
      <c r="B126" s="81"/>
      <c r="C126" s="82"/>
      <c r="D126" s="82"/>
      <c r="E126" s="83" t="s">
        <v>125</v>
      </c>
      <c r="F126" s="661" t="s">
        <v>2907</v>
      </c>
      <c r="G126" s="662"/>
      <c r="H126" s="662"/>
      <c r="I126" s="662"/>
      <c r="J126" s="82"/>
      <c r="K126" s="84">
        <v>1.44</v>
      </c>
      <c r="L126" s="82"/>
      <c r="M126" s="82"/>
      <c r="N126" s="82"/>
      <c r="O126" s="82"/>
      <c r="P126" s="82"/>
      <c r="Q126" s="82"/>
      <c r="R126" s="85"/>
      <c r="T126" s="87"/>
      <c r="U126" s="82"/>
      <c r="V126" s="82"/>
      <c r="W126" s="82"/>
      <c r="X126" s="82"/>
      <c r="Y126" s="82"/>
      <c r="Z126" s="82"/>
      <c r="AA126" s="88"/>
      <c r="AT126" s="89" t="s">
        <v>130</v>
      </c>
      <c r="AU126" s="89" t="s">
        <v>128</v>
      </c>
      <c r="AV126" s="86" t="s">
        <v>128</v>
      </c>
      <c r="AW126" s="86" t="s">
        <v>131</v>
      </c>
      <c r="AX126" s="86" t="s">
        <v>119</v>
      </c>
      <c r="AY126" s="89" t="s">
        <v>120</v>
      </c>
    </row>
    <row r="127" spans="2:64" s="86" customFormat="1" ht="22.5" customHeight="1" x14ac:dyDescent="0.25">
      <c r="B127" s="81"/>
      <c r="C127" s="82"/>
      <c r="D127" s="82"/>
      <c r="E127" s="83" t="s">
        <v>125</v>
      </c>
      <c r="F127" s="663" t="s">
        <v>2908</v>
      </c>
      <c r="G127" s="662"/>
      <c r="H127" s="662"/>
      <c r="I127" s="662"/>
      <c r="J127" s="82"/>
      <c r="K127" s="84">
        <v>1.44</v>
      </c>
      <c r="L127" s="82"/>
      <c r="M127" s="82"/>
      <c r="N127" s="82"/>
      <c r="O127" s="82"/>
      <c r="P127" s="82"/>
      <c r="Q127" s="82"/>
      <c r="R127" s="85"/>
      <c r="T127" s="87"/>
      <c r="U127" s="82"/>
      <c r="V127" s="82"/>
      <c r="W127" s="82"/>
      <c r="X127" s="82"/>
      <c r="Y127" s="82"/>
      <c r="Z127" s="82"/>
      <c r="AA127" s="88"/>
      <c r="AT127" s="89" t="s">
        <v>130</v>
      </c>
      <c r="AU127" s="89" t="s">
        <v>128</v>
      </c>
      <c r="AV127" s="86" t="s">
        <v>128</v>
      </c>
      <c r="AW127" s="86" t="s">
        <v>131</v>
      </c>
      <c r="AX127" s="86" t="s">
        <v>119</v>
      </c>
      <c r="AY127" s="89" t="s">
        <v>120</v>
      </c>
    </row>
    <row r="128" spans="2:64" s="95" customFormat="1" ht="22.5" customHeight="1" x14ac:dyDescent="0.25">
      <c r="B128" s="90"/>
      <c r="C128" s="91"/>
      <c r="D128" s="91"/>
      <c r="E128" s="92" t="s">
        <v>125</v>
      </c>
      <c r="F128" s="664" t="s">
        <v>146</v>
      </c>
      <c r="G128" s="665"/>
      <c r="H128" s="665"/>
      <c r="I128" s="665"/>
      <c r="J128" s="91"/>
      <c r="K128" s="93">
        <v>2.88</v>
      </c>
      <c r="L128" s="91"/>
      <c r="M128" s="91"/>
      <c r="N128" s="91"/>
      <c r="O128" s="91"/>
      <c r="P128" s="91"/>
      <c r="Q128" s="91"/>
      <c r="R128" s="94"/>
      <c r="T128" s="96"/>
      <c r="U128" s="91"/>
      <c r="V128" s="91"/>
      <c r="W128" s="91"/>
      <c r="X128" s="91"/>
      <c r="Y128" s="91"/>
      <c r="Z128" s="91"/>
      <c r="AA128" s="97"/>
      <c r="AT128" s="98" t="s">
        <v>130</v>
      </c>
      <c r="AU128" s="98" t="s">
        <v>128</v>
      </c>
      <c r="AV128" s="95" t="s">
        <v>127</v>
      </c>
      <c r="AW128" s="95" t="s">
        <v>131</v>
      </c>
      <c r="AX128" s="95" t="s">
        <v>118</v>
      </c>
      <c r="AY128" s="98" t="s">
        <v>120</v>
      </c>
    </row>
    <row r="129" spans="2:64" s="17" customFormat="1" ht="31.5" customHeight="1" x14ac:dyDescent="0.25">
      <c r="B129" s="70"/>
      <c r="C129" s="101" t="s">
        <v>215</v>
      </c>
      <c r="D129" s="101" t="s">
        <v>195</v>
      </c>
      <c r="E129" s="102" t="s">
        <v>2761</v>
      </c>
      <c r="F129" s="677" t="s">
        <v>2762</v>
      </c>
      <c r="G129" s="678"/>
      <c r="H129" s="678"/>
      <c r="I129" s="678"/>
      <c r="J129" s="103" t="s">
        <v>172</v>
      </c>
      <c r="K129" s="104">
        <v>2.88</v>
      </c>
      <c r="L129" s="670"/>
      <c r="M129" s="678"/>
      <c r="N129" s="670">
        <f>ROUND(L129*K129,2)</f>
        <v>0</v>
      </c>
      <c r="O129" s="667"/>
      <c r="P129" s="667"/>
      <c r="Q129" s="667"/>
      <c r="R129" s="75"/>
      <c r="T129" s="76" t="s">
        <v>125</v>
      </c>
      <c r="U129" s="77" t="s">
        <v>126</v>
      </c>
      <c r="V129" s="78">
        <v>0</v>
      </c>
      <c r="W129" s="78">
        <f>V129*K129</f>
        <v>0</v>
      </c>
      <c r="X129" s="78">
        <v>4.8999999999999998E-3</v>
      </c>
      <c r="Y129" s="78">
        <f>X129*K129</f>
        <v>1.4112E-2</v>
      </c>
      <c r="Z129" s="78">
        <v>0</v>
      </c>
      <c r="AA129" s="79">
        <f>Z129*K129</f>
        <v>0</v>
      </c>
      <c r="AR129" s="30" t="s">
        <v>258</v>
      </c>
      <c r="AT129" s="30" t="s">
        <v>195</v>
      </c>
      <c r="AU129" s="30" t="s">
        <v>128</v>
      </c>
      <c r="AY129" s="30" t="s">
        <v>120</v>
      </c>
      <c r="BE129" s="80">
        <f>IF(U129="základní",N129,0)</f>
        <v>0</v>
      </c>
      <c r="BF129" s="80">
        <f>IF(U129="snížená",N129,0)</f>
        <v>0</v>
      </c>
      <c r="BG129" s="80">
        <f>IF(U129="zákl. přenesená",N129,0)</f>
        <v>0</v>
      </c>
      <c r="BH129" s="80">
        <f>IF(U129="sníž. přenesená",N129,0)</f>
        <v>0</v>
      </c>
      <c r="BI129" s="80">
        <f>IF(U129="nulová",N129,0)</f>
        <v>0</v>
      </c>
      <c r="BJ129" s="30" t="s">
        <v>118</v>
      </c>
      <c r="BK129" s="80">
        <f>ROUND(L129*K129,2)</f>
        <v>0</v>
      </c>
      <c r="BL129" s="30" t="s">
        <v>194</v>
      </c>
    </row>
    <row r="130" spans="2:64" s="86" customFormat="1" ht="22.5" customHeight="1" x14ac:dyDescent="0.25">
      <c r="B130" s="81"/>
      <c r="C130" s="82"/>
      <c r="D130" s="82"/>
      <c r="E130" s="83" t="s">
        <v>125</v>
      </c>
      <c r="F130" s="661" t="s">
        <v>2909</v>
      </c>
      <c r="G130" s="662"/>
      <c r="H130" s="662"/>
      <c r="I130" s="662"/>
      <c r="J130" s="82"/>
      <c r="K130" s="84">
        <v>2.88</v>
      </c>
      <c r="L130" s="82"/>
      <c r="M130" s="82"/>
      <c r="N130" s="82"/>
      <c r="O130" s="82"/>
      <c r="P130" s="82"/>
      <c r="Q130" s="82"/>
      <c r="R130" s="85"/>
      <c r="T130" s="87"/>
      <c r="U130" s="82"/>
      <c r="V130" s="82"/>
      <c r="W130" s="82"/>
      <c r="X130" s="82"/>
      <c r="Y130" s="82"/>
      <c r="Z130" s="82"/>
      <c r="AA130" s="88"/>
      <c r="AT130" s="89" t="s">
        <v>130</v>
      </c>
      <c r="AU130" s="89" t="s">
        <v>128</v>
      </c>
      <c r="AV130" s="86" t="s">
        <v>128</v>
      </c>
      <c r="AW130" s="86" t="s">
        <v>131</v>
      </c>
      <c r="AX130" s="86" t="s">
        <v>118</v>
      </c>
      <c r="AY130" s="89" t="s">
        <v>120</v>
      </c>
    </row>
    <row r="131" spans="2:64" s="17" customFormat="1" ht="31.5" customHeight="1" x14ac:dyDescent="0.25">
      <c r="B131" s="70"/>
      <c r="C131" s="71" t="s">
        <v>218</v>
      </c>
      <c r="D131" s="71" t="s">
        <v>121</v>
      </c>
      <c r="E131" s="72" t="s">
        <v>2910</v>
      </c>
      <c r="F131" s="671" t="s">
        <v>2911</v>
      </c>
      <c r="G131" s="667"/>
      <c r="H131" s="667"/>
      <c r="I131" s="667"/>
      <c r="J131" s="73" t="s">
        <v>172</v>
      </c>
      <c r="K131" s="74">
        <v>4.5</v>
      </c>
      <c r="L131" s="666"/>
      <c r="M131" s="667"/>
      <c r="N131" s="666">
        <f>ROUND(L131*K131,2)</f>
        <v>0</v>
      </c>
      <c r="O131" s="667"/>
      <c r="P131" s="667"/>
      <c r="Q131" s="667"/>
      <c r="R131" s="75"/>
      <c r="T131" s="76" t="s">
        <v>125</v>
      </c>
      <c r="U131" s="77" t="s">
        <v>126</v>
      </c>
      <c r="V131" s="78">
        <v>0.06</v>
      </c>
      <c r="W131" s="78">
        <f>V131*K131</f>
        <v>0.27</v>
      </c>
      <c r="X131" s="78">
        <v>1.0000000000000001E-5</v>
      </c>
      <c r="Y131" s="78">
        <f>X131*K131</f>
        <v>4.5000000000000003E-5</v>
      </c>
      <c r="Z131" s="78">
        <v>0</v>
      </c>
      <c r="AA131" s="79">
        <f>Z131*K131</f>
        <v>0</v>
      </c>
      <c r="AR131" s="30" t="s">
        <v>194</v>
      </c>
      <c r="AT131" s="30" t="s">
        <v>121</v>
      </c>
      <c r="AU131" s="30" t="s">
        <v>128</v>
      </c>
      <c r="AY131" s="30" t="s">
        <v>120</v>
      </c>
      <c r="BE131" s="80">
        <f>IF(U131="základní",N131,0)</f>
        <v>0</v>
      </c>
      <c r="BF131" s="80">
        <f>IF(U131="snížená",N131,0)</f>
        <v>0</v>
      </c>
      <c r="BG131" s="80">
        <f>IF(U131="zákl. přenesená",N131,0)</f>
        <v>0</v>
      </c>
      <c r="BH131" s="80">
        <f>IF(U131="sníž. přenesená",N131,0)</f>
        <v>0</v>
      </c>
      <c r="BI131" s="80">
        <f>IF(U131="nulová",N131,0)</f>
        <v>0</v>
      </c>
      <c r="BJ131" s="30" t="s">
        <v>118</v>
      </c>
      <c r="BK131" s="80">
        <f>ROUND(L131*K131,2)</f>
        <v>0</v>
      </c>
      <c r="BL131" s="30" t="s">
        <v>194</v>
      </c>
    </row>
    <row r="132" spans="2:64" s="109" customFormat="1" ht="22.5" customHeight="1" x14ac:dyDescent="0.25">
      <c r="B132" s="105"/>
      <c r="C132" s="106"/>
      <c r="D132" s="106"/>
      <c r="E132" s="107" t="s">
        <v>125</v>
      </c>
      <c r="F132" s="672" t="s">
        <v>2912</v>
      </c>
      <c r="G132" s="673"/>
      <c r="H132" s="673"/>
      <c r="I132" s="673"/>
      <c r="J132" s="106"/>
      <c r="K132" s="107" t="s">
        <v>125</v>
      </c>
      <c r="L132" s="106"/>
      <c r="M132" s="106"/>
      <c r="N132" s="106"/>
      <c r="O132" s="106"/>
      <c r="P132" s="106"/>
      <c r="Q132" s="106"/>
      <c r="R132" s="108"/>
      <c r="T132" s="110"/>
      <c r="U132" s="106"/>
      <c r="V132" s="106"/>
      <c r="W132" s="106"/>
      <c r="X132" s="106"/>
      <c r="Y132" s="106"/>
      <c r="Z132" s="106"/>
      <c r="AA132" s="111"/>
      <c r="AT132" s="112" t="s">
        <v>130</v>
      </c>
      <c r="AU132" s="112" t="s">
        <v>128</v>
      </c>
      <c r="AV132" s="109" t="s">
        <v>118</v>
      </c>
      <c r="AW132" s="109" t="s">
        <v>131</v>
      </c>
      <c r="AX132" s="109" t="s">
        <v>119</v>
      </c>
      <c r="AY132" s="112" t="s">
        <v>120</v>
      </c>
    </row>
    <row r="133" spans="2:64" s="86" customFormat="1" ht="22.5" customHeight="1" x14ac:dyDescent="0.25">
      <c r="B133" s="81"/>
      <c r="C133" s="82"/>
      <c r="D133" s="82"/>
      <c r="E133" s="83" t="s">
        <v>125</v>
      </c>
      <c r="F133" s="663" t="s">
        <v>2913</v>
      </c>
      <c r="G133" s="662"/>
      <c r="H133" s="662"/>
      <c r="I133" s="662"/>
      <c r="J133" s="82"/>
      <c r="K133" s="84">
        <v>2.25</v>
      </c>
      <c r="L133" s="82"/>
      <c r="M133" s="82"/>
      <c r="N133" s="82"/>
      <c r="O133" s="82"/>
      <c r="P133" s="82"/>
      <c r="Q133" s="82"/>
      <c r="R133" s="85"/>
      <c r="T133" s="87"/>
      <c r="U133" s="82"/>
      <c r="V133" s="82"/>
      <c r="W133" s="82"/>
      <c r="X133" s="82"/>
      <c r="Y133" s="82"/>
      <c r="Z133" s="82"/>
      <c r="AA133" s="88"/>
      <c r="AT133" s="89" t="s">
        <v>130</v>
      </c>
      <c r="AU133" s="89" t="s">
        <v>128</v>
      </c>
      <c r="AV133" s="86" t="s">
        <v>128</v>
      </c>
      <c r="AW133" s="86" t="s">
        <v>131</v>
      </c>
      <c r="AX133" s="86" t="s">
        <v>119</v>
      </c>
      <c r="AY133" s="89" t="s">
        <v>120</v>
      </c>
    </row>
    <row r="134" spans="2:64" s="86" customFormat="1" ht="22.5" customHeight="1" x14ac:dyDescent="0.25">
      <c r="B134" s="81"/>
      <c r="C134" s="82"/>
      <c r="D134" s="82"/>
      <c r="E134" s="83" t="s">
        <v>125</v>
      </c>
      <c r="F134" s="663" t="s">
        <v>2914</v>
      </c>
      <c r="G134" s="662"/>
      <c r="H134" s="662"/>
      <c r="I134" s="662"/>
      <c r="J134" s="82"/>
      <c r="K134" s="84">
        <v>2.25</v>
      </c>
      <c r="L134" s="82"/>
      <c r="M134" s="82"/>
      <c r="N134" s="82"/>
      <c r="O134" s="82"/>
      <c r="P134" s="82"/>
      <c r="Q134" s="82"/>
      <c r="R134" s="85"/>
      <c r="T134" s="87"/>
      <c r="U134" s="82"/>
      <c r="V134" s="82"/>
      <c r="W134" s="82"/>
      <c r="X134" s="82"/>
      <c r="Y134" s="82"/>
      <c r="Z134" s="82"/>
      <c r="AA134" s="88"/>
      <c r="AT134" s="89" t="s">
        <v>130</v>
      </c>
      <c r="AU134" s="89" t="s">
        <v>128</v>
      </c>
      <c r="AV134" s="86" t="s">
        <v>128</v>
      </c>
      <c r="AW134" s="86" t="s">
        <v>131</v>
      </c>
      <c r="AX134" s="86" t="s">
        <v>119</v>
      </c>
      <c r="AY134" s="89" t="s">
        <v>120</v>
      </c>
    </row>
    <row r="135" spans="2:64" s="95" customFormat="1" ht="22.5" customHeight="1" x14ac:dyDescent="0.25">
      <c r="B135" s="90"/>
      <c r="C135" s="91"/>
      <c r="D135" s="91"/>
      <c r="E135" s="92" t="s">
        <v>125</v>
      </c>
      <c r="F135" s="664" t="s">
        <v>146</v>
      </c>
      <c r="G135" s="665"/>
      <c r="H135" s="665"/>
      <c r="I135" s="665"/>
      <c r="J135" s="91"/>
      <c r="K135" s="93">
        <v>4.5</v>
      </c>
      <c r="L135" s="91"/>
      <c r="M135" s="91"/>
      <c r="N135" s="91"/>
      <c r="O135" s="91"/>
      <c r="P135" s="91"/>
      <c r="Q135" s="91"/>
      <c r="R135" s="94"/>
      <c r="T135" s="96"/>
      <c r="U135" s="91"/>
      <c r="V135" s="91"/>
      <c r="W135" s="91"/>
      <c r="X135" s="91"/>
      <c r="Y135" s="91"/>
      <c r="Z135" s="91"/>
      <c r="AA135" s="97"/>
      <c r="AT135" s="98" t="s">
        <v>130</v>
      </c>
      <c r="AU135" s="98" t="s">
        <v>128</v>
      </c>
      <c r="AV135" s="95" t="s">
        <v>127</v>
      </c>
      <c r="AW135" s="95" t="s">
        <v>131</v>
      </c>
      <c r="AX135" s="95" t="s">
        <v>118</v>
      </c>
      <c r="AY135" s="98" t="s">
        <v>120</v>
      </c>
    </row>
    <row r="136" spans="2:64" s="17" customFormat="1" ht="31.5" customHeight="1" x14ac:dyDescent="0.25">
      <c r="B136" s="70"/>
      <c r="C136" s="101" t="s">
        <v>221</v>
      </c>
      <c r="D136" s="101" t="s">
        <v>195</v>
      </c>
      <c r="E136" s="102" t="s">
        <v>2754</v>
      </c>
      <c r="F136" s="677" t="s">
        <v>2755</v>
      </c>
      <c r="G136" s="678"/>
      <c r="H136" s="678"/>
      <c r="I136" s="678"/>
      <c r="J136" s="103" t="s">
        <v>172</v>
      </c>
      <c r="K136" s="104">
        <v>4.95</v>
      </c>
      <c r="L136" s="670"/>
      <c r="M136" s="678"/>
      <c r="N136" s="670">
        <f>ROUND(L136*K136,2)</f>
        <v>0</v>
      </c>
      <c r="O136" s="667"/>
      <c r="P136" s="667"/>
      <c r="Q136" s="667"/>
      <c r="R136" s="75"/>
      <c r="T136" s="76" t="s">
        <v>125</v>
      </c>
      <c r="U136" s="77" t="s">
        <v>126</v>
      </c>
      <c r="V136" s="78">
        <v>0</v>
      </c>
      <c r="W136" s="78">
        <f>V136*K136</f>
        <v>0</v>
      </c>
      <c r="X136" s="78">
        <v>1.7000000000000001E-4</v>
      </c>
      <c r="Y136" s="78">
        <f>X136*K136</f>
        <v>8.4150000000000013E-4</v>
      </c>
      <c r="Z136" s="78">
        <v>0</v>
      </c>
      <c r="AA136" s="79">
        <f>Z136*K136</f>
        <v>0</v>
      </c>
      <c r="AR136" s="30" t="s">
        <v>258</v>
      </c>
      <c r="AT136" s="30" t="s">
        <v>195</v>
      </c>
      <c r="AU136" s="30" t="s">
        <v>128</v>
      </c>
      <c r="AY136" s="30" t="s">
        <v>120</v>
      </c>
      <c r="BE136" s="80">
        <f>IF(U136="základní",N136,0)</f>
        <v>0</v>
      </c>
      <c r="BF136" s="80">
        <f>IF(U136="snížená",N136,0)</f>
        <v>0</v>
      </c>
      <c r="BG136" s="80">
        <f>IF(U136="zákl. přenesená",N136,0)</f>
        <v>0</v>
      </c>
      <c r="BH136" s="80">
        <f>IF(U136="sníž. přenesená",N136,0)</f>
        <v>0</v>
      </c>
      <c r="BI136" s="80">
        <f>IF(U136="nulová",N136,0)</f>
        <v>0</v>
      </c>
      <c r="BJ136" s="30" t="s">
        <v>118</v>
      </c>
      <c r="BK136" s="80">
        <f>ROUND(L136*K136,2)</f>
        <v>0</v>
      </c>
      <c r="BL136" s="30" t="s">
        <v>194</v>
      </c>
    </row>
    <row r="137" spans="2:64" s="17" customFormat="1" ht="30" customHeight="1" x14ac:dyDescent="0.25">
      <c r="B137" s="18"/>
      <c r="C137" s="20"/>
      <c r="D137" s="20"/>
      <c r="E137" s="20"/>
      <c r="F137" s="679" t="s">
        <v>2756</v>
      </c>
      <c r="G137" s="680"/>
      <c r="H137" s="680"/>
      <c r="I137" s="680"/>
      <c r="J137" s="20"/>
      <c r="K137" s="20"/>
      <c r="L137" s="20"/>
      <c r="M137" s="20"/>
      <c r="N137" s="20"/>
      <c r="O137" s="20"/>
      <c r="P137" s="20"/>
      <c r="Q137" s="20"/>
      <c r="R137" s="19"/>
      <c r="T137" s="99"/>
      <c r="U137" s="20"/>
      <c r="V137" s="20"/>
      <c r="W137" s="20"/>
      <c r="X137" s="20"/>
      <c r="Y137" s="20"/>
      <c r="Z137" s="20"/>
      <c r="AA137" s="100"/>
      <c r="AT137" s="30" t="s">
        <v>193</v>
      </c>
      <c r="AU137" s="30" t="s">
        <v>128</v>
      </c>
    </row>
    <row r="138" spans="2:64" s="86" customFormat="1" ht="22.5" customHeight="1" x14ac:dyDescent="0.25">
      <c r="B138" s="81"/>
      <c r="C138" s="82"/>
      <c r="D138" s="82"/>
      <c r="E138" s="83" t="s">
        <v>125</v>
      </c>
      <c r="F138" s="663" t="s">
        <v>2915</v>
      </c>
      <c r="G138" s="662"/>
      <c r="H138" s="662"/>
      <c r="I138" s="662"/>
      <c r="J138" s="82"/>
      <c r="K138" s="84">
        <v>4.95</v>
      </c>
      <c r="L138" s="82"/>
      <c r="M138" s="82"/>
      <c r="N138" s="82"/>
      <c r="O138" s="82"/>
      <c r="P138" s="82"/>
      <c r="Q138" s="82"/>
      <c r="R138" s="85"/>
      <c r="T138" s="87"/>
      <c r="U138" s="82"/>
      <c r="V138" s="82"/>
      <c r="W138" s="82"/>
      <c r="X138" s="82"/>
      <c r="Y138" s="82"/>
      <c r="Z138" s="82"/>
      <c r="AA138" s="88"/>
      <c r="AT138" s="89" t="s">
        <v>130</v>
      </c>
      <c r="AU138" s="89" t="s">
        <v>128</v>
      </c>
      <c r="AV138" s="86" t="s">
        <v>128</v>
      </c>
      <c r="AW138" s="86" t="s">
        <v>131</v>
      </c>
      <c r="AX138" s="86" t="s">
        <v>118</v>
      </c>
      <c r="AY138" s="89" t="s">
        <v>120</v>
      </c>
    </row>
    <row r="139" spans="2:64" s="17" customFormat="1" ht="31.5" customHeight="1" x14ac:dyDescent="0.25">
      <c r="B139" s="70"/>
      <c r="C139" s="71" t="s">
        <v>224</v>
      </c>
      <c r="D139" s="71" t="s">
        <v>121</v>
      </c>
      <c r="E139" s="72" t="s">
        <v>1206</v>
      </c>
      <c r="F139" s="671" t="s">
        <v>1207</v>
      </c>
      <c r="G139" s="667"/>
      <c r="H139" s="667"/>
      <c r="I139" s="667"/>
      <c r="J139" s="73" t="s">
        <v>191</v>
      </c>
      <c r="K139" s="74">
        <v>1.4999999999999999E-2</v>
      </c>
      <c r="L139" s="666"/>
      <c r="M139" s="667"/>
      <c r="N139" s="666">
        <f>ROUND(L139*K139,2)</f>
        <v>0</v>
      </c>
      <c r="O139" s="667"/>
      <c r="P139" s="667"/>
      <c r="Q139" s="667"/>
      <c r="R139" s="75"/>
      <c r="T139" s="76" t="s">
        <v>125</v>
      </c>
      <c r="U139" s="77" t="s">
        <v>126</v>
      </c>
      <c r="V139" s="78">
        <v>1.74</v>
      </c>
      <c r="W139" s="78">
        <f>V139*K139</f>
        <v>2.6099999999999998E-2</v>
      </c>
      <c r="X139" s="78">
        <v>0</v>
      </c>
      <c r="Y139" s="78">
        <f>X139*K139</f>
        <v>0</v>
      </c>
      <c r="Z139" s="78">
        <v>0</v>
      </c>
      <c r="AA139" s="79">
        <f>Z139*K139</f>
        <v>0</v>
      </c>
      <c r="AR139" s="30" t="s">
        <v>194</v>
      </c>
      <c r="AT139" s="30" t="s">
        <v>121</v>
      </c>
      <c r="AU139" s="30" t="s">
        <v>128</v>
      </c>
      <c r="AY139" s="30" t="s">
        <v>120</v>
      </c>
      <c r="BE139" s="80">
        <f>IF(U139="základní",N139,0)</f>
        <v>0</v>
      </c>
      <c r="BF139" s="80">
        <f>IF(U139="snížená",N139,0)</f>
        <v>0</v>
      </c>
      <c r="BG139" s="80">
        <f>IF(U139="zákl. přenesená",N139,0)</f>
        <v>0</v>
      </c>
      <c r="BH139" s="80">
        <f>IF(U139="sníž. přenesená",N139,0)</f>
        <v>0</v>
      </c>
      <c r="BI139" s="80">
        <f>IF(U139="nulová",N139,0)</f>
        <v>0</v>
      </c>
      <c r="BJ139" s="30" t="s">
        <v>118</v>
      </c>
      <c r="BK139" s="80">
        <f>ROUND(L139*K139,2)</f>
        <v>0</v>
      </c>
      <c r="BL139" s="30" t="s">
        <v>194</v>
      </c>
    </row>
    <row r="140" spans="2:64" s="62" customFormat="1" ht="29.85" customHeight="1" x14ac:dyDescent="0.3">
      <c r="B140" s="58"/>
      <c r="C140" s="59"/>
      <c r="D140" s="69" t="s">
        <v>2872</v>
      </c>
      <c r="E140" s="69"/>
      <c r="F140" s="69"/>
      <c r="G140" s="69"/>
      <c r="H140" s="69"/>
      <c r="I140" s="69"/>
      <c r="J140" s="69"/>
      <c r="K140" s="69"/>
      <c r="L140" s="69"/>
      <c r="M140" s="69"/>
      <c r="N140" s="657">
        <f>BK140</f>
        <v>0</v>
      </c>
      <c r="O140" s="658"/>
      <c r="P140" s="658"/>
      <c r="Q140" s="658"/>
      <c r="R140" s="61"/>
      <c r="T140" s="63"/>
      <c r="U140" s="59"/>
      <c r="V140" s="59"/>
      <c r="W140" s="64">
        <f>SUM(W141:W145)</f>
        <v>4.1440000000000001</v>
      </c>
      <c r="X140" s="59"/>
      <c r="Y140" s="64">
        <f>SUM(Y141:Y145)</f>
        <v>0</v>
      </c>
      <c r="Z140" s="59"/>
      <c r="AA140" s="65">
        <f>SUM(AA141:AA145)</f>
        <v>4.2000000000000002E-4</v>
      </c>
      <c r="AR140" s="66" t="s">
        <v>128</v>
      </c>
      <c r="AT140" s="67" t="s">
        <v>117</v>
      </c>
      <c r="AU140" s="67" t="s">
        <v>118</v>
      </c>
      <c r="AY140" s="66" t="s">
        <v>120</v>
      </c>
      <c r="BK140" s="68">
        <f>SUM(BK141:BK145)</f>
        <v>0</v>
      </c>
    </row>
    <row r="141" spans="2:64" s="17" customFormat="1" ht="22.5" customHeight="1" x14ac:dyDescent="0.25">
      <c r="B141" s="70"/>
      <c r="C141" s="71" t="s">
        <v>227</v>
      </c>
      <c r="D141" s="71" t="s">
        <v>121</v>
      </c>
      <c r="E141" s="72" t="s">
        <v>2916</v>
      </c>
      <c r="F141" s="671" t="s">
        <v>2917</v>
      </c>
      <c r="G141" s="667"/>
      <c r="H141" s="667"/>
      <c r="I141" s="667"/>
      <c r="J141" s="73" t="s">
        <v>447</v>
      </c>
      <c r="K141" s="74">
        <v>7</v>
      </c>
      <c r="L141" s="666"/>
      <c r="M141" s="667"/>
      <c r="N141" s="666">
        <f>ROUND(L141*K141,2)</f>
        <v>0</v>
      </c>
      <c r="O141" s="667"/>
      <c r="P141" s="667"/>
      <c r="Q141" s="667"/>
      <c r="R141" s="75"/>
      <c r="T141" s="76" t="s">
        <v>125</v>
      </c>
      <c r="U141" s="77" t="s">
        <v>126</v>
      </c>
      <c r="V141" s="78">
        <v>0.59199999999999997</v>
      </c>
      <c r="W141" s="78">
        <f>V141*K141</f>
        <v>4.1440000000000001</v>
      </c>
      <c r="X141" s="78">
        <v>0</v>
      </c>
      <c r="Y141" s="78">
        <f>X141*K141</f>
        <v>0</v>
      </c>
      <c r="Z141" s="78">
        <v>6.0000000000000002E-5</v>
      </c>
      <c r="AA141" s="79">
        <f>Z141*K141</f>
        <v>4.2000000000000002E-4</v>
      </c>
      <c r="AR141" s="30" t="s">
        <v>194</v>
      </c>
      <c r="AT141" s="30" t="s">
        <v>121</v>
      </c>
      <c r="AU141" s="30" t="s">
        <v>128</v>
      </c>
      <c r="AY141" s="30" t="s">
        <v>120</v>
      </c>
      <c r="BE141" s="80">
        <f>IF(U141="základní",N141,0)</f>
        <v>0</v>
      </c>
      <c r="BF141" s="80">
        <f>IF(U141="snížená",N141,0)</f>
        <v>0</v>
      </c>
      <c r="BG141" s="80">
        <f>IF(U141="zákl. přenesená",N141,0)</f>
        <v>0</v>
      </c>
      <c r="BH141" s="80">
        <f>IF(U141="sníž. přenesená",N141,0)</f>
        <v>0</v>
      </c>
      <c r="BI141" s="80">
        <f>IF(U141="nulová",N141,0)</f>
        <v>0</v>
      </c>
      <c r="BJ141" s="30" t="s">
        <v>118</v>
      </c>
      <c r="BK141" s="80">
        <f>ROUND(L141*K141,2)</f>
        <v>0</v>
      </c>
      <c r="BL141" s="30" t="s">
        <v>194</v>
      </c>
    </row>
    <row r="142" spans="2:64" s="86" customFormat="1" ht="22.5" customHeight="1" x14ac:dyDescent="0.25">
      <c r="B142" s="81"/>
      <c r="C142" s="82"/>
      <c r="D142" s="82"/>
      <c r="E142" s="83" t="s">
        <v>125</v>
      </c>
      <c r="F142" s="661" t="s">
        <v>2918</v>
      </c>
      <c r="G142" s="662"/>
      <c r="H142" s="662"/>
      <c r="I142" s="662"/>
      <c r="J142" s="82"/>
      <c r="K142" s="84">
        <v>3</v>
      </c>
      <c r="L142" s="82"/>
      <c r="M142" s="82"/>
      <c r="N142" s="82"/>
      <c r="O142" s="82"/>
      <c r="P142" s="82"/>
      <c r="Q142" s="82"/>
      <c r="R142" s="85"/>
      <c r="T142" s="87"/>
      <c r="U142" s="82"/>
      <c r="V142" s="82"/>
      <c r="W142" s="82"/>
      <c r="X142" s="82"/>
      <c r="Y142" s="82"/>
      <c r="Z142" s="82"/>
      <c r="AA142" s="88"/>
      <c r="AT142" s="89" t="s">
        <v>130</v>
      </c>
      <c r="AU142" s="89" t="s">
        <v>128</v>
      </c>
      <c r="AV142" s="86" t="s">
        <v>128</v>
      </c>
      <c r="AW142" s="86" t="s">
        <v>131</v>
      </c>
      <c r="AX142" s="86" t="s">
        <v>119</v>
      </c>
      <c r="AY142" s="89" t="s">
        <v>120</v>
      </c>
    </row>
    <row r="143" spans="2:64" s="86" customFormat="1" ht="22.5" customHeight="1" x14ac:dyDescent="0.25">
      <c r="B143" s="81"/>
      <c r="C143" s="82"/>
      <c r="D143" s="82"/>
      <c r="E143" s="83" t="s">
        <v>125</v>
      </c>
      <c r="F143" s="663" t="s">
        <v>2919</v>
      </c>
      <c r="G143" s="662"/>
      <c r="H143" s="662"/>
      <c r="I143" s="662"/>
      <c r="J143" s="82"/>
      <c r="K143" s="84">
        <v>1</v>
      </c>
      <c r="L143" s="82"/>
      <c r="M143" s="82"/>
      <c r="N143" s="82"/>
      <c r="O143" s="82"/>
      <c r="P143" s="82"/>
      <c r="Q143" s="82"/>
      <c r="R143" s="85"/>
      <c r="T143" s="87"/>
      <c r="U143" s="82"/>
      <c r="V143" s="82"/>
      <c r="W143" s="82"/>
      <c r="X143" s="82"/>
      <c r="Y143" s="82"/>
      <c r="Z143" s="82"/>
      <c r="AA143" s="88"/>
      <c r="AT143" s="89" t="s">
        <v>130</v>
      </c>
      <c r="AU143" s="89" t="s">
        <v>128</v>
      </c>
      <c r="AV143" s="86" t="s">
        <v>128</v>
      </c>
      <c r="AW143" s="86" t="s">
        <v>131</v>
      </c>
      <c r="AX143" s="86" t="s">
        <v>119</v>
      </c>
      <c r="AY143" s="89" t="s">
        <v>120</v>
      </c>
    </row>
    <row r="144" spans="2:64" s="86" customFormat="1" ht="22.5" customHeight="1" x14ac:dyDescent="0.25">
      <c r="B144" s="81"/>
      <c r="C144" s="82"/>
      <c r="D144" s="82"/>
      <c r="E144" s="83" t="s">
        <v>125</v>
      </c>
      <c r="F144" s="663" t="s">
        <v>2920</v>
      </c>
      <c r="G144" s="662"/>
      <c r="H144" s="662"/>
      <c r="I144" s="662"/>
      <c r="J144" s="82"/>
      <c r="K144" s="84">
        <v>3</v>
      </c>
      <c r="L144" s="82"/>
      <c r="M144" s="82"/>
      <c r="N144" s="82"/>
      <c r="O144" s="82"/>
      <c r="P144" s="82"/>
      <c r="Q144" s="82"/>
      <c r="R144" s="85"/>
      <c r="T144" s="87"/>
      <c r="U144" s="82"/>
      <c r="V144" s="82"/>
      <c r="W144" s="82"/>
      <c r="X144" s="82"/>
      <c r="Y144" s="82"/>
      <c r="Z144" s="82"/>
      <c r="AA144" s="88"/>
      <c r="AT144" s="89" t="s">
        <v>130</v>
      </c>
      <c r="AU144" s="89" t="s">
        <v>128</v>
      </c>
      <c r="AV144" s="86" t="s">
        <v>128</v>
      </c>
      <c r="AW144" s="86" t="s">
        <v>131</v>
      </c>
      <c r="AX144" s="86" t="s">
        <v>119</v>
      </c>
      <c r="AY144" s="89" t="s">
        <v>120</v>
      </c>
    </row>
    <row r="145" spans="2:64" s="95" customFormat="1" ht="22.5" customHeight="1" x14ac:dyDescent="0.25">
      <c r="B145" s="90"/>
      <c r="C145" s="91"/>
      <c r="D145" s="91"/>
      <c r="E145" s="92" t="s">
        <v>125</v>
      </c>
      <c r="F145" s="664" t="s">
        <v>146</v>
      </c>
      <c r="G145" s="665"/>
      <c r="H145" s="665"/>
      <c r="I145" s="665"/>
      <c r="J145" s="91"/>
      <c r="K145" s="93">
        <v>7</v>
      </c>
      <c r="L145" s="91"/>
      <c r="M145" s="91"/>
      <c r="N145" s="91"/>
      <c r="O145" s="91"/>
      <c r="P145" s="91"/>
      <c r="Q145" s="91"/>
      <c r="R145" s="94"/>
      <c r="T145" s="96"/>
      <c r="U145" s="91"/>
      <c r="V145" s="91"/>
      <c r="W145" s="91"/>
      <c r="X145" s="91"/>
      <c r="Y145" s="91"/>
      <c r="Z145" s="91"/>
      <c r="AA145" s="97"/>
      <c r="AT145" s="98" t="s">
        <v>130</v>
      </c>
      <c r="AU145" s="98" t="s">
        <v>128</v>
      </c>
      <c r="AV145" s="95" t="s">
        <v>127</v>
      </c>
      <c r="AW145" s="95" t="s">
        <v>131</v>
      </c>
      <c r="AX145" s="95" t="s">
        <v>118</v>
      </c>
      <c r="AY145" s="98" t="s">
        <v>120</v>
      </c>
    </row>
    <row r="146" spans="2:64" s="62" customFormat="1" ht="29.85" customHeight="1" x14ac:dyDescent="0.3">
      <c r="B146" s="58"/>
      <c r="C146" s="59"/>
      <c r="D146" s="69" t="s">
        <v>2734</v>
      </c>
      <c r="E146" s="69"/>
      <c r="F146" s="69"/>
      <c r="G146" s="69"/>
      <c r="H146" s="69"/>
      <c r="I146" s="69"/>
      <c r="J146" s="69"/>
      <c r="K146" s="69"/>
      <c r="L146" s="69"/>
      <c r="M146" s="69"/>
      <c r="N146" s="659">
        <f>BK146</f>
        <v>0</v>
      </c>
      <c r="O146" s="660"/>
      <c r="P146" s="660"/>
      <c r="Q146" s="660"/>
      <c r="R146" s="61"/>
      <c r="T146" s="63"/>
      <c r="U146" s="59"/>
      <c r="V146" s="59"/>
      <c r="W146" s="64">
        <f>SUM(W147:W159)</f>
        <v>5.3747199999999999</v>
      </c>
      <c r="X146" s="59"/>
      <c r="Y146" s="64">
        <f>SUM(Y147:Y159)</f>
        <v>1.44E-4</v>
      </c>
      <c r="Z146" s="59"/>
      <c r="AA146" s="65">
        <f>SUM(AA147:AA159)</f>
        <v>1.7600000000000001E-2</v>
      </c>
      <c r="AR146" s="66" t="s">
        <v>128</v>
      </c>
      <c r="AT146" s="67" t="s">
        <v>117</v>
      </c>
      <c r="AU146" s="67" t="s">
        <v>118</v>
      </c>
      <c r="AY146" s="66" t="s">
        <v>120</v>
      </c>
      <c r="BK146" s="68">
        <f>SUM(BK147:BK159)</f>
        <v>0</v>
      </c>
    </row>
    <row r="147" spans="2:64" s="17" customFormat="1" ht="31.5" customHeight="1" x14ac:dyDescent="0.25">
      <c r="B147" s="70"/>
      <c r="C147" s="71" t="s">
        <v>234</v>
      </c>
      <c r="D147" s="71" t="s">
        <v>121</v>
      </c>
      <c r="E147" s="72" t="s">
        <v>2748</v>
      </c>
      <c r="F147" s="671" t="s">
        <v>2749</v>
      </c>
      <c r="G147" s="667"/>
      <c r="H147" s="667"/>
      <c r="I147" s="667"/>
      <c r="J147" s="73" t="s">
        <v>447</v>
      </c>
      <c r="K147" s="74">
        <v>4</v>
      </c>
      <c r="L147" s="666"/>
      <c r="M147" s="667"/>
      <c r="N147" s="666">
        <f>ROUND(L147*K147,2)</f>
        <v>0</v>
      </c>
      <c r="O147" s="667"/>
      <c r="P147" s="667"/>
      <c r="Q147" s="667"/>
      <c r="R147" s="75"/>
      <c r="T147" s="76" t="s">
        <v>125</v>
      </c>
      <c r="U147" s="77" t="s">
        <v>126</v>
      </c>
      <c r="V147" s="78">
        <v>0.31</v>
      </c>
      <c r="W147" s="78">
        <f>V147*K147</f>
        <v>1.24</v>
      </c>
      <c r="X147" s="78">
        <v>0</v>
      </c>
      <c r="Y147" s="78">
        <f>X147*K147</f>
        <v>0</v>
      </c>
      <c r="Z147" s="78">
        <v>4.4000000000000003E-3</v>
      </c>
      <c r="AA147" s="79">
        <f>Z147*K147</f>
        <v>1.7600000000000001E-2</v>
      </c>
      <c r="AR147" s="30" t="s">
        <v>194</v>
      </c>
      <c r="AT147" s="30" t="s">
        <v>121</v>
      </c>
      <c r="AU147" s="30" t="s">
        <v>128</v>
      </c>
      <c r="AY147" s="30" t="s">
        <v>120</v>
      </c>
      <c r="BE147" s="80">
        <f>IF(U147="základní",N147,0)</f>
        <v>0</v>
      </c>
      <c r="BF147" s="80">
        <f>IF(U147="snížená",N147,0)</f>
        <v>0</v>
      </c>
      <c r="BG147" s="80">
        <f>IF(U147="zákl. přenesená",N147,0)</f>
        <v>0</v>
      </c>
      <c r="BH147" s="80">
        <f>IF(U147="sníž. přenesená",N147,0)</f>
        <v>0</v>
      </c>
      <c r="BI147" s="80">
        <f>IF(U147="nulová",N147,0)</f>
        <v>0</v>
      </c>
      <c r="BJ147" s="30" t="s">
        <v>118</v>
      </c>
      <c r="BK147" s="80">
        <f>ROUND(L147*K147,2)</f>
        <v>0</v>
      </c>
      <c r="BL147" s="30" t="s">
        <v>194</v>
      </c>
    </row>
    <row r="148" spans="2:64" s="86" customFormat="1" ht="22.5" customHeight="1" x14ac:dyDescent="0.25">
      <c r="B148" s="81"/>
      <c r="C148" s="82"/>
      <c r="D148" s="82"/>
      <c r="E148" s="83" t="s">
        <v>125</v>
      </c>
      <c r="F148" s="661" t="s">
        <v>2921</v>
      </c>
      <c r="G148" s="662"/>
      <c r="H148" s="662"/>
      <c r="I148" s="662"/>
      <c r="J148" s="82"/>
      <c r="K148" s="84">
        <v>2</v>
      </c>
      <c r="L148" s="82"/>
      <c r="M148" s="82"/>
      <c r="N148" s="82"/>
      <c r="O148" s="82"/>
      <c r="P148" s="82"/>
      <c r="Q148" s="82"/>
      <c r="R148" s="85"/>
      <c r="T148" s="87"/>
      <c r="U148" s="82"/>
      <c r="V148" s="82"/>
      <c r="W148" s="82"/>
      <c r="X148" s="82"/>
      <c r="Y148" s="82"/>
      <c r="Z148" s="82"/>
      <c r="AA148" s="88"/>
      <c r="AT148" s="89" t="s">
        <v>130</v>
      </c>
      <c r="AU148" s="89" t="s">
        <v>128</v>
      </c>
      <c r="AV148" s="86" t="s">
        <v>128</v>
      </c>
      <c r="AW148" s="86" t="s">
        <v>131</v>
      </c>
      <c r="AX148" s="86" t="s">
        <v>119</v>
      </c>
      <c r="AY148" s="89" t="s">
        <v>120</v>
      </c>
    </row>
    <row r="149" spans="2:64" s="86" customFormat="1" ht="22.5" customHeight="1" x14ac:dyDescent="0.25">
      <c r="B149" s="81"/>
      <c r="C149" s="82"/>
      <c r="D149" s="82"/>
      <c r="E149" s="83" t="s">
        <v>125</v>
      </c>
      <c r="F149" s="663" t="s">
        <v>2922</v>
      </c>
      <c r="G149" s="662"/>
      <c r="H149" s="662"/>
      <c r="I149" s="662"/>
      <c r="J149" s="82"/>
      <c r="K149" s="84">
        <v>2</v>
      </c>
      <c r="L149" s="82"/>
      <c r="M149" s="82"/>
      <c r="N149" s="82"/>
      <c r="O149" s="82"/>
      <c r="P149" s="82"/>
      <c r="Q149" s="82"/>
      <c r="R149" s="85"/>
      <c r="T149" s="87"/>
      <c r="U149" s="82"/>
      <c r="V149" s="82"/>
      <c r="W149" s="82"/>
      <c r="X149" s="82"/>
      <c r="Y149" s="82"/>
      <c r="Z149" s="82"/>
      <c r="AA149" s="88"/>
      <c r="AT149" s="89" t="s">
        <v>130</v>
      </c>
      <c r="AU149" s="89" t="s">
        <v>128</v>
      </c>
      <c r="AV149" s="86" t="s">
        <v>128</v>
      </c>
      <c r="AW149" s="86" t="s">
        <v>131</v>
      </c>
      <c r="AX149" s="86" t="s">
        <v>119</v>
      </c>
      <c r="AY149" s="89" t="s">
        <v>120</v>
      </c>
    </row>
    <row r="150" spans="2:64" s="95" customFormat="1" ht="22.5" customHeight="1" x14ac:dyDescent="0.25">
      <c r="B150" s="90"/>
      <c r="C150" s="91"/>
      <c r="D150" s="91"/>
      <c r="E150" s="92" t="s">
        <v>125</v>
      </c>
      <c r="F150" s="664" t="s">
        <v>146</v>
      </c>
      <c r="G150" s="665"/>
      <c r="H150" s="665"/>
      <c r="I150" s="665"/>
      <c r="J150" s="91"/>
      <c r="K150" s="93">
        <v>4</v>
      </c>
      <c r="L150" s="91"/>
      <c r="M150" s="91"/>
      <c r="N150" s="91"/>
      <c r="O150" s="91"/>
      <c r="P150" s="91"/>
      <c r="Q150" s="91"/>
      <c r="R150" s="94"/>
      <c r="T150" s="96"/>
      <c r="U150" s="91"/>
      <c r="V150" s="91"/>
      <c r="W150" s="91"/>
      <c r="X150" s="91"/>
      <c r="Y150" s="91"/>
      <c r="Z150" s="91"/>
      <c r="AA150" s="97"/>
      <c r="AT150" s="98" t="s">
        <v>130</v>
      </c>
      <c r="AU150" s="98" t="s">
        <v>128</v>
      </c>
      <c r="AV150" s="95" t="s">
        <v>127</v>
      </c>
      <c r="AW150" s="95" t="s">
        <v>131</v>
      </c>
      <c r="AX150" s="95" t="s">
        <v>118</v>
      </c>
      <c r="AY150" s="98" t="s">
        <v>120</v>
      </c>
    </row>
    <row r="151" spans="2:64" s="17" customFormat="1" ht="44.25" customHeight="1" x14ac:dyDescent="0.25">
      <c r="B151" s="70"/>
      <c r="C151" s="71" t="s">
        <v>237</v>
      </c>
      <c r="D151" s="71" t="s">
        <v>121</v>
      </c>
      <c r="E151" s="72" t="s">
        <v>2923</v>
      </c>
      <c r="F151" s="671" t="s">
        <v>2924</v>
      </c>
      <c r="G151" s="667"/>
      <c r="H151" s="667"/>
      <c r="I151" s="667"/>
      <c r="J151" s="73" t="s">
        <v>532</v>
      </c>
      <c r="K151" s="74">
        <v>9.6</v>
      </c>
      <c r="L151" s="666"/>
      <c r="M151" s="667"/>
      <c r="N151" s="666">
        <f>ROUND(L151*K151,2)</f>
        <v>0</v>
      </c>
      <c r="O151" s="667"/>
      <c r="P151" s="667"/>
      <c r="Q151" s="667"/>
      <c r="R151" s="75"/>
      <c r="T151" s="76" t="s">
        <v>125</v>
      </c>
      <c r="U151" s="77" t="s">
        <v>126</v>
      </c>
      <c r="V151" s="78">
        <v>0.26600000000000001</v>
      </c>
      <c r="W151" s="78">
        <f>V151*K151</f>
        <v>2.5535999999999999</v>
      </c>
      <c r="X151" s="78">
        <v>0</v>
      </c>
      <c r="Y151" s="78">
        <f>X151*K151</f>
        <v>0</v>
      </c>
      <c r="Z151" s="78">
        <v>0</v>
      </c>
      <c r="AA151" s="79">
        <f>Z151*K151</f>
        <v>0</v>
      </c>
      <c r="AR151" s="30" t="s">
        <v>194</v>
      </c>
      <c r="AT151" s="30" t="s">
        <v>121</v>
      </c>
      <c r="AU151" s="30" t="s">
        <v>128</v>
      </c>
      <c r="AY151" s="30" t="s">
        <v>120</v>
      </c>
      <c r="BE151" s="80">
        <f>IF(U151="základní",N151,0)</f>
        <v>0</v>
      </c>
      <c r="BF151" s="80">
        <f>IF(U151="snížená",N151,0)</f>
        <v>0</v>
      </c>
      <c r="BG151" s="80">
        <f>IF(U151="zákl. přenesená",N151,0)</f>
        <v>0</v>
      </c>
      <c r="BH151" s="80">
        <f>IF(U151="sníž. přenesená",N151,0)</f>
        <v>0</v>
      </c>
      <c r="BI151" s="80">
        <f>IF(U151="nulová",N151,0)</f>
        <v>0</v>
      </c>
      <c r="BJ151" s="30" t="s">
        <v>118</v>
      </c>
      <c r="BK151" s="80">
        <f>ROUND(L151*K151,2)</f>
        <v>0</v>
      </c>
      <c r="BL151" s="30" t="s">
        <v>194</v>
      </c>
    </row>
    <row r="152" spans="2:64" s="86" customFormat="1" ht="22.5" customHeight="1" x14ac:dyDescent="0.25">
      <c r="B152" s="81"/>
      <c r="C152" s="82"/>
      <c r="D152" s="82"/>
      <c r="E152" s="83" t="s">
        <v>125</v>
      </c>
      <c r="F152" s="661" t="s">
        <v>2925</v>
      </c>
      <c r="G152" s="662"/>
      <c r="H152" s="662"/>
      <c r="I152" s="662"/>
      <c r="J152" s="82"/>
      <c r="K152" s="84">
        <v>4.8</v>
      </c>
      <c r="L152" s="82"/>
      <c r="M152" s="82"/>
      <c r="N152" s="82"/>
      <c r="O152" s="82"/>
      <c r="P152" s="82"/>
      <c r="Q152" s="82"/>
      <c r="R152" s="85"/>
      <c r="T152" s="87"/>
      <c r="U152" s="82"/>
      <c r="V152" s="82"/>
      <c r="W152" s="82"/>
      <c r="X152" s="82"/>
      <c r="Y152" s="82"/>
      <c r="Z152" s="82"/>
      <c r="AA152" s="88"/>
      <c r="AT152" s="89" t="s">
        <v>130</v>
      </c>
      <c r="AU152" s="89" t="s">
        <v>128</v>
      </c>
      <c r="AV152" s="86" t="s">
        <v>128</v>
      </c>
      <c r="AW152" s="86" t="s">
        <v>131</v>
      </c>
      <c r="AX152" s="86" t="s">
        <v>119</v>
      </c>
      <c r="AY152" s="89" t="s">
        <v>120</v>
      </c>
    </row>
    <row r="153" spans="2:64" s="86" customFormat="1" ht="22.5" customHeight="1" x14ac:dyDescent="0.25">
      <c r="B153" s="81"/>
      <c r="C153" s="82"/>
      <c r="D153" s="82"/>
      <c r="E153" s="83" t="s">
        <v>125</v>
      </c>
      <c r="F153" s="663" t="s">
        <v>2926</v>
      </c>
      <c r="G153" s="662"/>
      <c r="H153" s="662"/>
      <c r="I153" s="662"/>
      <c r="J153" s="82"/>
      <c r="K153" s="84">
        <v>4.8</v>
      </c>
      <c r="L153" s="82"/>
      <c r="M153" s="82"/>
      <c r="N153" s="82"/>
      <c r="O153" s="82"/>
      <c r="P153" s="82"/>
      <c r="Q153" s="82"/>
      <c r="R153" s="85"/>
      <c r="T153" s="87"/>
      <c r="U153" s="82"/>
      <c r="V153" s="82"/>
      <c r="W153" s="82"/>
      <c r="X153" s="82"/>
      <c r="Y153" s="82"/>
      <c r="Z153" s="82"/>
      <c r="AA153" s="88"/>
      <c r="AT153" s="89" t="s">
        <v>130</v>
      </c>
      <c r="AU153" s="89" t="s">
        <v>128</v>
      </c>
      <c r="AV153" s="86" t="s">
        <v>128</v>
      </c>
      <c r="AW153" s="86" t="s">
        <v>131</v>
      </c>
      <c r="AX153" s="86" t="s">
        <v>119</v>
      </c>
      <c r="AY153" s="89" t="s">
        <v>120</v>
      </c>
    </row>
    <row r="154" spans="2:64" s="95" customFormat="1" ht="22.5" customHeight="1" x14ac:dyDescent="0.25">
      <c r="B154" s="90"/>
      <c r="C154" s="91"/>
      <c r="D154" s="91"/>
      <c r="E154" s="92" t="s">
        <v>125</v>
      </c>
      <c r="F154" s="664" t="s">
        <v>146</v>
      </c>
      <c r="G154" s="665"/>
      <c r="H154" s="665"/>
      <c r="I154" s="665"/>
      <c r="J154" s="91"/>
      <c r="K154" s="93">
        <v>9.6</v>
      </c>
      <c r="L154" s="91"/>
      <c r="M154" s="91"/>
      <c r="N154" s="91"/>
      <c r="O154" s="91"/>
      <c r="P154" s="91"/>
      <c r="Q154" s="91"/>
      <c r="R154" s="94"/>
      <c r="T154" s="96"/>
      <c r="U154" s="91"/>
      <c r="V154" s="91"/>
      <c r="W154" s="91"/>
      <c r="X154" s="91"/>
      <c r="Y154" s="91"/>
      <c r="Z154" s="91"/>
      <c r="AA154" s="97"/>
      <c r="AT154" s="98" t="s">
        <v>130</v>
      </c>
      <c r="AU154" s="98" t="s">
        <v>128</v>
      </c>
      <c r="AV154" s="95" t="s">
        <v>127</v>
      </c>
      <c r="AW154" s="95" t="s">
        <v>131</v>
      </c>
      <c r="AX154" s="95" t="s">
        <v>118</v>
      </c>
      <c r="AY154" s="98" t="s">
        <v>120</v>
      </c>
    </row>
    <row r="155" spans="2:64" s="17" customFormat="1" ht="31.5" customHeight="1" x14ac:dyDescent="0.25">
      <c r="B155" s="70"/>
      <c r="C155" s="71" t="s">
        <v>240</v>
      </c>
      <c r="D155" s="71" t="s">
        <v>121</v>
      </c>
      <c r="E155" s="72" t="s">
        <v>2927</v>
      </c>
      <c r="F155" s="671" t="s">
        <v>2928</v>
      </c>
      <c r="G155" s="667"/>
      <c r="H155" s="667"/>
      <c r="I155" s="667"/>
      <c r="J155" s="73" t="s">
        <v>172</v>
      </c>
      <c r="K155" s="74">
        <v>2.88</v>
      </c>
      <c r="L155" s="666"/>
      <c r="M155" s="667"/>
      <c r="N155" s="666">
        <f>ROUND(L155*K155,2)</f>
        <v>0</v>
      </c>
      <c r="O155" s="667"/>
      <c r="P155" s="667"/>
      <c r="Q155" s="667"/>
      <c r="R155" s="75"/>
      <c r="T155" s="76" t="s">
        <v>125</v>
      </c>
      <c r="U155" s="77" t="s">
        <v>126</v>
      </c>
      <c r="V155" s="78">
        <v>0.54900000000000004</v>
      </c>
      <c r="W155" s="78">
        <f>V155*K155</f>
        <v>1.5811200000000001</v>
      </c>
      <c r="X155" s="78">
        <v>5.0000000000000002E-5</v>
      </c>
      <c r="Y155" s="78">
        <f>X155*K155</f>
        <v>1.44E-4</v>
      </c>
      <c r="Z155" s="78">
        <v>0</v>
      </c>
      <c r="AA155" s="79">
        <f>Z155*K155</f>
        <v>0</v>
      </c>
      <c r="AR155" s="30" t="s">
        <v>194</v>
      </c>
      <c r="AT155" s="30" t="s">
        <v>121</v>
      </c>
      <c r="AU155" s="30" t="s">
        <v>128</v>
      </c>
      <c r="AY155" s="30" t="s">
        <v>120</v>
      </c>
      <c r="BE155" s="80">
        <f>IF(U155="základní",N155,0)</f>
        <v>0</v>
      </c>
      <c r="BF155" s="80">
        <f>IF(U155="snížená",N155,0)</f>
        <v>0</v>
      </c>
      <c r="BG155" s="80">
        <f>IF(U155="zákl. přenesená",N155,0)</f>
        <v>0</v>
      </c>
      <c r="BH155" s="80">
        <f>IF(U155="sníž. přenesená",N155,0)</f>
        <v>0</v>
      </c>
      <c r="BI155" s="80">
        <f>IF(U155="nulová",N155,0)</f>
        <v>0</v>
      </c>
      <c r="BJ155" s="30" t="s">
        <v>118</v>
      </c>
      <c r="BK155" s="80">
        <f>ROUND(L155*K155,2)</f>
        <v>0</v>
      </c>
      <c r="BL155" s="30" t="s">
        <v>194</v>
      </c>
    </row>
    <row r="156" spans="2:64" s="109" customFormat="1" ht="22.5" customHeight="1" x14ac:dyDescent="0.25">
      <c r="B156" s="105"/>
      <c r="C156" s="106"/>
      <c r="D156" s="106"/>
      <c r="E156" s="107" t="s">
        <v>125</v>
      </c>
      <c r="F156" s="672" t="s">
        <v>2929</v>
      </c>
      <c r="G156" s="673"/>
      <c r="H156" s="673"/>
      <c r="I156" s="673"/>
      <c r="J156" s="106"/>
      <c r="K156" s="107" t="s">
        <v>125</v>
      </c>
      <c r="L156" s="106"/>
      <c r="M156" s="106"/>
      <c r="N156" s="106"/>
      <c r="O156" s="106"/>
      <c r="P156" s="106"/>
      <c r="Q156" s="106"/>
      <c r="R156" s="108"/>
      <c r="T156" s="110"/>
      <c r="U156" s="106"/>
      <c r="V156" s="106"/>
      <c r="W156" s="106"/>
      <c r="X156" s="106"/>
      <c r="Y156" s="106"/>
      <c r="Z156" s="106"/>
      <c r="AA156" s="111"/>
      <c r="AT156" s="112" t="s">
        <v>130</v>
      </c>
      <c r="AU156" s="112" t="s">
        <v>128</v>
      </c>
      <c r="AV156" s="109" t="s">
        <v>118</v>
      </c>
      <c r="AW156" s="109" t="s">
        <v>131</v>
      </c>
      <c r="AX156" s="109" t="s">
        <v>119</v>
      </c>
      <c r="AY156" s="112" t="s">
        <v>120</v>
      </c>
    </row>
    <row r="157" spans="2:64" s="86" customFormat="1" ht="22.5" customHeight="1" x14ac:dyDescent="0.25">
      <c r="B157" s="81"/>
      <c r="C157" s="82"/>
      <c r="D157" s="82"/>
      <c r="E157" s="83" t="s">
        <v>125</v>
      </c>
      <c r="F157" s="663" t="s">
        <v>2903</v>
      </c>
      <c r="G157" s="662"/>
      <c r="H157" s="662"/>
      <c r="I157" s="662"/>
      <c r="J157" s="82"/>
      <c r="K157" s="84">
        <v>1.44</v>
      </c>
      <c r="L157" s="82"/>
      <c r="M157" s="82"/>
      <c r="N157" s="82"/>
      <c r="O157" s="82"/>
      <c r="P157" s="82"/>
      <c r="Q157" s="82"/>
      <c r="R157" s="85"/>
      <c r="T157" s="87"/>
      <c r="U157" s="82"/>
      <c r="V157" s="82"/>
      <c r="W157" s="82"/>
      <c r="X157" s="82"/>
      <c r="Y157" s="82"/>
      <c r="Z157" s="82"/>
      <c r="AA157" s="88"/>
      <c r="AT157" s="89" t="s">
        <v>130</v>
      </c>
      <c r="AU157" s="89" t="s">
        <v>128</v>
      </c>
      <c r="AV157" s="86" t="s">
        <v>128</v>
      </c>
      <c r="AW157" s="86" t="s">
        <v>131</v>
      </c>
      <c r="AX157" s="86" t="s">
        <v>119</v>
      </c>
      <c r="AY157" s="89" t="s">
        <v>120</v>
      </c>
    </row>
    <row r="158" spans="2:64" s="86" customFormat="1" ht="22.5" customHeight="1" x14ac:dyDescent="0.25">
      <c r="B158" s="81"/>
      <c r="C158" s="82"/>
      <c r="D158" s="82"/>
      <c r="E158" s="83" t="s">
        <v>125</v>
      </c>
      <c r="F158" s="663" t="s">
        <v>2904</v>
      </c>
      <c r="G158" s="662"/>
      <c r="H158" s="662"/>
      <c r="I158" s="662"/>
      <c r="J158" s="82"/>
      <c r="K158" s="84">
        <v>1.44</v>
      </c>
      <c r="L158" s="82"/>
      <c r="M158" s="82"/>
      <c r="N158" s="82"/>
      <c r="O158" s="82"/>
      <c r="P158" s="82"/>
      <c r="Q158" s="82"/>
      <c r="R158" s="85"/>
      <c r="T158" s="87"/>
      <c r="U158" s="82"/>
      <c r="V158" s="82"/>
      <c r="W158" s="82"/>
      <c r="X158" s="82"/>
      <c r="Y158" s="82"/>
      <c r="Z158" s="82"/>
      <c r="AA158" s="88"/>
      <c r="AT158" s="89" t="s">
        <v>130</v>
      </c>
      <c r="AU158" s="89" t="s">
        <v>128</v>
      </c>
      <c r="AV158" s="86" t="s">
        <v>128</v>
      </c>
      <c r="AW158" s="86" t="s">
        <v>131</v>
      </c>
      <c r="AX158" s="86" t="s">
        <v>119</v>
      </c>
      <c r="AY158" s="89" t="s">
        <v>120</v>
      </c>
    </row>
    <row r="159" spans="2:64" s="95" customFormat="1" ht="22.5" customHeight="1" x14ac:dyDescent="0.25">
      <c r="B159" s="90"/>
      <c r="C159" s="91"/>
      <c r="D159" s="91"/>
      <c r="E159" s="92" t="s">
        <v>125</v>
      </c>
      <c r="F159" s="664" t="s">
        <v>146</v>
      </c>
      <c r="G159" s="665"/>
      <c r="H159" s="665"/>
      <c r="I159" s="665"/>
      <c r="J159" s="91"/>
      <c r="K159" s="93">
        <v>2.88</v>
      </c>
      <c r="L159" s="91"/>
      <c r="M159" s="91"/>
      <c r="N159" s="91"/>
      <c r="O159" s="91"/>
      <c r="P159" s="91"/>
      <c r="Q159" s="91"/>
      <c r="R159" s="94"/>
      <c r="T159" s="96"/>
      <c r="U159" s="91"/>
      <c r="V159" s="91"/>
      <c r="W159" s="91"/>
      <c r="X159" s="91"/>
      <c r="Y159" s="91"/>
      <c r="Z159" s="91"/>
      <c r="AA159" s="97"/>
      <c r="AT159" s="98" t="s">
        <v>130</v>
      </c>
      <c r="AU159" s="98" t="s">
        <v>128</v>
      </c>
      <c r="AV159" s="95" t="s">
        <v>127</v>
      </c>
      <c r="AW159" s="95" t="s">
        <v>131</v>
      </c>
      <c r="AX159" s="95" t="s">
        <v>118</v>
      </c>
      <c r="AY159" s="98" t="s">
        <v>120</v>
      </c>
    </row>
    <row r="160" spans="2:64" s="62" customFormat="1" ht="29.85" customHeight="1" x14ac:dyDescent="0.3">
      <c r="B160" s="58"/>
      <c r="C160" s="59"/>
      <c r="D160" s="69" t="s">
        <v>2735</v>
      </c>
      <c r="E160" s="69"/>
      <c r="F160" s="69"/>
      <c r="G160" s="69"/>
      <c r="H160" s="69"/>
      <c r="I160" s="69"/>
      <c r="J160" s="69"/>
      <c r="K160" s="69"/>
      <c r="L160" s="69"/>
      <c r="M160" s="69"/>
      <c r="N160" s="659">
        <f>BK160</f>
        <v>0</v>
      </c>
      <c r="O160" s="660"/>
      <c r="P160" s="660"/>
      <c r="Q160" s="660"/>
      <c r="R160" s="61"/>
      <c r="T160" s="63"/>
      <c r="U160" s="59"/>
      <c r="V160" s="59"/>
      <c r="W160" s="64">
        <f>SUM(W161:W165)</f>
        <v>11.484002000000002</v>
      </c>
      <c r="X160" s="59"/>
      <c r="Y160" s="64">
        <f>SUM(Y161:Y165)</f>
        <v>0.17873256000000001</v>
      </c>
      <c r="Z160" s="59"/>
      <c r="AA160" s="65">
        <f>SUM(AA161:AA165)</f>
        <v>0</v>
      </c>
      <c r="AR160" s="66" t="s">
        <v>128</v>
      </c>
      <c r="AT160" s="67" t="s">
        <v>117</v>
      </c>
      <c r="AU160" s="67" t="s">
        <v>118</v>
      </c>
      <c r="AY160" s="66" t="s">
        <v>120</v>
      </c>
      <c r="BK160" s="68">
        <f>SUM(BK161:BK165)</f>
        <v>0</v>
      </c>
    </row>
    <row r="161" spans="2:64" s="17" customFormat="1" ht="31.5" customHeight="1" x14ac:dyDescent="0.25">
      <c r="B161" s="70"/>
      <c r="C161" s="71" t="s">
        <v>247</v>
      </c>
      <c r="D161" s="71" t="s">
        <v>121</v>
      </c>
      <c r="E161" s="72" t="s">
        <v>2930</v>
      </c>
      <c r="F161" s="671" t="s">
        <v>2931</v>
      </c>
      <c r="G161" s="667"/>
      <c r="H161" s="667"/>
      <c r="I161" s="667"/>
      <c r="J161" s="73" t="s">
        <v>172</v>
      </c>
      <c r="K161" s="74">
        <v>10.489000000000001</v>
      </c>
      <c r="L161" s="666"/>
      <c r="M161" s="667"/>
      <c r="N161" s="666">
        <f>ROUND(L161*K161,2)</f>
        <v>0</v>
      </c>
      <c r="O161" s="667"/>
      <c r="P161" s="667"/>
      <c r="Q161" s="667"/>
      <c r="R161" s="75"/>
      <c r="T161" s="76" t="s">
        <v>125</v>
      </c>
      <c r="U161" s="77" t="s">
        <v>126</v>
      </c>
      <c r="V161" s="78">
        <v>1.018</v>
      </c>
      <c r="W161" s="78">
        <f>V161*K161</f>
        <v>10.677802000000002</v>
      </c>
      <c r="X161" s="78">
        <v>1.694E-2</v>
      </c>
      <c r="Y161" s="78">
        <f>X161*K161</f>
        <v>0.17768366000000002</v>
      </c>
      <c r="Z161" s="78">
        <v>0</v>
      </c>
      <c r="AA161" s="79">
        <f>Z161*K161</f>
        <v>0</v>
      </c>
      <c r="AR161" s="30" t="s">
        <v>194</v>
      </c>
      <c r="AT161" s="30" t="s">
        <v>121</v>
      </c>
      <c r="AU161" s="30" t="s">
        <v>128</v>
      </c>
      <c r="AY161" s="30" t="s">
        <v>120</v>
      </c>
      <c r="BE161" s="80">
        <f>IF(U161="základní",N161,0)</f>
        <v>0</v>
      </c>
      <c r="BF161" s="80">
        <f>IF(U161="snížená",N161,0)</f>
        <v>0</v>
      </c>
      <c r="BG161" s="80">
        <f>IF(U161="zákl. přenesená",N161,0)</f>
        <v>0</v>
      </c>
      <c r="BH161" s="80">
        <f>IF(U161="sníž. přenesená",N161,0)</f>
        <v>0</v>
      </c>
      <c r="BI161" s="80">
        <f>IF(U161="nulová",N161,0)</f>
        <v>0</v>
      </c>
      <c r="BJ161" s="30" t="s">
        <v>118</v>
      </c>
      <c r="BK161" s="80">
        <f>ROUND(L161*K161,2)</f>
        <v>0</v>
      </c>
      <c r="BL161" s="30" t="s">
        <v>194</v>
      </c>
    </row>
    <row r="162" spans="2:64" s="86" customFormat="1" ht="22.5" customHeight="1" x14ac:dyDescent="0.25">
      <c r="B162" s="81"/>
      <c r="C162" s="82"/>
      <c r="D162" s="82"/>
      <c r="E162" s="83" t="s">
        <v>125</v>
      </c>
      <c r="F162" s="661" t="s">
        <v>2932</v>
      </c>
      <c r="G162" s="662"/>
      <c r="H162" s="662"/>
      <c r="I162" s="662"/>
      <c r="J162" s="82"/>
      <c r="K162" s="84">
        <v>10.489000000000001</v>
      </c>
      <c r="L162" s="82"/>
      <c r="M162" s="82"/>
      <c r="N162" s="82"/>
      <c r="O162" s="82"/>
      <c r="P162" s="82"/>
      <c r="Q162" s="82"/>
      <c r="R162" s="85"/>
      <c r="T162" s="87"/>
      <c r="U162" s="82"/>
      <c r="V162" s="82"/>
      <c r="W162" s="82"/>
      <c r="X162" s="82"/>
      <c r="Y162" s="82"/>
      <c r="Z162" s="82"/>
      <c r="AA162" s="88"/>
      <c r="AT162" s="89" t="s">
        <v>130</v>
      </c>
      <c r="AU162" s="89" t="s">
        <v>128</v>
      </c>
      <c r="AV162" s="86" t="s">
        <v>128</v>
      </c>
      <c r="AW162" s="86" t="s">
        <v>131</v>
      </c>
      <c r="AX162" s="86" t="s">
        <v>118</v>
      </c>
      <c r="AY162" s="89" t="s">
        <v>120</v>
      </c>
    </row>
    <row r="163" spans="2:64" s="17" customFormat="1" ht="22.5" customHeight="1" x14ac:dyDescent="0.25">
      <c r="B163" s="70"/>
      <c r="C163" s="71" t="s">
        <v>254</v>
      </c>
      <c r="D163" s="71" t="s">
        <v>121</v>
      </c>
      <c r="E163" s="72" t="s">
        <v>2933</v>
      </c>
      <c r="F163" s="671" t="s">
        <v>2934</v>
      </c>
      <c r="G163" s="667"/>
      <c r="H163" s="667"/>
      <c r="I163" s="667"/>
      <c r="J163" s="73" t="s">
        <v>172</v>
      </c>
      <c r="K163" s="74">
        <v>10.489000000000001</v>
      </c>
      <c r="L163" s="666"/>
      <c r="M163" s="667"/>
      <c r="N163" s="666">
        <f>ROUND(L163*K163,2)</f>
        <v>0</v>
      </c>
      <c r="O163" s="667"/>
      <c r="P163" s="667"/>
      <c r="Q163" s="667"/>
      <c r="R163" s="75"/>
      <c r="T163" s="76" t="s">
        <v>125</v>
      </c>
      <c r="U163" s="77" t="s">
        <v>126</v>
      </c>
      <c r="V163" s="78">
        <v>0.04</v>
      </c>
      <c r="W163" s="78">
        <f>V163*K163</f>
        <v>0.41956000000000004</v>
      </c>
      <c r="X163" s="78">
        <v>1E-4</v>
      </c>
      <c r="Y163" s="78">
        <f>X163*K163</f>
        <v>1.0489000000000002E-3</v>
      </c>
      <c r="Z163" s="78">
        <v>0</v>
      </c>
      <c r="AA163" s="79">
        <f>Z163*K163</f>
        <v>0</v>
      </c>
      <c r="AR163" s="30" t="s">
        <v>194</v>
      </c>
      <c r="AT163" s="30" t="s">
        <v>121</v>
      </c>
      <c r="AU163" s="30" t="s">
        <v>128</v>
      </c>
      <c r="AY163" s="30" t="s">
        <v>120</v>
      </c>
      <c r="BE163" s="80">
        <f>IF(U163="základní",N163,0)</f>
        <v>0</v>
      </c>
      <c r="BF163" s="80">
        <f>IF(U163="snížená",N163,0)</f>
        <v>0</v>
      </c>
      <c r="BG163" s="80">
        <f>IF(U163="zákl. přenesená",N163,0)</f>
        <v>0</v>
      </c>
      <c r="BH163" s="80">
        <f>IF(U163="sníž. přenesená",N163,0)</f>
        <v>0</v>
      </c>
      <c r="BI163" s="80">
        <f>IF(U163="nulová",N163,0)</f>
        <v>0</v>
      </c>
      <c r="BJ163" s="30" t="s">
        <v>118</v>
      </c>
      <c r="BK163" s="80">
        <f>ROUND(L163*K163,2)</f>
        <v>0</v>
      </c>
      <c r="BL163" s="30" t="s">
        <v>194</v>
      </c>
    </row>
    <row r="164" spans="2:64" s="86" customFormat="1" ht="22.5" customHeight="1" x14ac:dyDescent="0.25">
      <c r="B164" s="81"/>
      <c r="C164" s="82"/>
      <c r="D164" s="82"/>
      <c r="E164" s="83" t="s">
        <v>125</v>
      </c>
      <c r="F164" s="661" t="s">
        <v>2935</v>
      </c>
      <c r="G164" s="662"/>
      <c r="H164" s="662"/>
      <c r="I164" s="662"/>
      <c r="J164" s="82"/>
      <c r="K164" s="84">
        <v>10.489000000000001</v>
      </c>
      <c r="L164" s="82"/>
      <c r="M164" s="82"/>
      <c r="N164" s="82"/>
      <c r="O164" s="82"/>
      <c r="P164" s="82"/>
      <c r="Q164" s="82"/>
      <c r="R164" s="85"/>
      <c r="T164" s="87"/>
      <c r="U164" s="82"/>
      <c r="V164" s="82"/>
      <c r="W164" s="82"/>
      <c r="X164" s="82"/>
      <c r="Y164" s="82"/>
      <c r="Z164" s="82"/>
      <c r="AA164" s="88"/>
      <c r="AT164" s="89" t="s">
        <v>130</v>
      </c>
      <c r="AU164" s="89" t="s">
        <v>128</v>
      </c>
      <c r="AV164" s="86" t="s">
        <v>128</v>
      </c>
      <c r="AW164" s="86" t="s">
        <v>131</v>
      </c>
      <c r="AX164" s="86" t="s">
        <v>118</v>
      </c>
      <c r="AY164" s="89" t="s">
        <v>120</v>
      </c>
    </row>
    <row r="165" spans="2:64" s="17" customFormat="1" ht="31.5" customHeight="1" x14ac:dyDescent="0.25">
      <c r="B165" s="70"/>
      <c r="C165" s="71" t="s">
        <v>258</v>
      </c>
      <c r="D165" s="71" t="s">
        <v>121</v>
      </c>
      <c r="E165" s="72" t="s">
        <v>2767</v>
      </c>
      <c r="F165" s="671" t="s">
        <v>2768</v>
      </c>
      <c r="G165" s="667"/>
      <c r="H165" s="667"/>
      <c r="I165" s="667"/>
      <c r="J165" s="73" t="s">
        <v>191</v>
      </c>
      <c r="K165" s="74">
        <v>0.17899999999999999</v>
      </c>
      <c r="L165" s="666"/>
      <c r="M165" s="667"/>
      <c r="N165" s="666">
        <f>ROUND(L165*K165,2)</f>
        <v>0</v>
      </c>
      <c r="O165" s="667"/>
      <c r="P165" s="667"/>
      <c r="Q165" s="667"/>
      <c r="R165" s="75"/>
      <c r="T165" s="76" t="s">
        <v>125</v>
      </c>
      <c r="U165" s="77" t="s">
        <v>126</v>
      </c>
      <c r="V165" s="78">
        <v>2.16</v>
      </c>
      <c r="W165" s="78">
        <f>V165*K165</f>
        <v>0.38663999999999998</v>
      </c>
      <c r="X165" s="78">
        <v>0</v>
      </c>
      <c r="Y165" s="78">
        <f>X165*K165</f>
        <v>0</v>
      </c>
      <c r="Z165" s="78">
        <v>0</v>
      </c>
      <c r="AA165" s="79">
        <f>Z165*K165</f>
        <v>0</v>
      </c>
      <c r="AR165" s="30" t="s">
        <v>194</v>
      </c>
      <c r="AT165" s="30" t="s">
        <v>121</v>
      </c>
      <c r="AU165" s="30" t="s">
        <v>128</v>
      </c>
      <c r="AY165" s="30" t="s">
        <v>120</v>
      </c>
      <c r="BE165" s="80">
        <f>IF(U165="základní",N165,0)</f>
        <v>0</v>
      </c>
      <c r="BF165" s="80">
        <f>IF(U165="snížená",N165,0)</f>
        <v>0</v>
      </c>
      <c r="BG165" s="80">
        <f>IF(U165="zákl. přenesená",N165,0)</f>
        <v>0</v>
      </c>
      <c r="BH165" s="80">
        <f>IF(U165="sníž. přenesená",N165,0)</f>
        <v>0</v>
      </c>
      <c r="BI165" s="80">
        <f>IF(U165="nulová",N165,0)</f>
        <v>0</v>
      </c>
      <c r="BJ165" s="30" t="s">
        <v>118</v>
      </c>
      <c r="BK165" s="80">
        <f>ROUND(L165*K165,2)</f>
        <v>0</v>
      </c>
      <c r="BL165" s="30" t="s">
        <v>194</v>
      </c>
    </row>
    <row r="166" spans="2:64" s="62" customFormat="1" ht="29.85" customHeight="1" x14ac:dyDescent="0.3">
      <c r="B166" s="58"/>
      <c r="C166" s="59"/>
      <c r="D166" s="69" t="s">
        <v>95</v>
      </c>
      <c r="E166" s="69"/>
      <c r="F166" s="69"/>
      <c r="G166" s="69"/>
      <c r="H166" s="69"/>
      <c r="I166" s="69"/>
      <c r="J166" s="69"/>
      <c r="K166" s="69"/>
      <c r="L166" s="69"/>
      <c r="M166" s="69"/>
      <c r="N166" s="657">
        <f>BK166</f>
        <v>0</v>
      </c>
      <c r="O166" s="658"/>
      <c r="P166" s="658"/>
      <c r="Q166" s="658"/>
      <c r="R166" s="61"/>
      <c r="T166" s="63"/>
      <c r="U166" s="59"/>
      <c r="V166" s="59"/>
      <c r="W166" s="64">
        <f>SUM(W167:W171)</f>
        <v>4.0994679999999999</v>
      </c>
      <c r="X166" s="59"/>
      <c r="Y166" s="64">
        <f>SUM(Y167:Y171)</f>
        <v>8.4330000000000002E-2</v>
      </c>
      <c r="Z166" s="59"/>
      <c r="AA166" s="65">
        <f>SUM(AA167:AA171)</f>
        <v>0</v>
      </c>
      <c r="AR166" s="66" t="s">
        <v>128</v>
      </c>
      <c r="AT166" s="67" t="s">
        <v>117</v>
      </c>
      <c r="AU166" s="67" t="s">
        <v>118</v>
      </c>
      <c r="AY166" s="66" t="s">
        <v>120</v>
      </c>
      <c r="BK166" s="68">
        <f>SUM(BK167:BK171)</f>
        <v>0</v>
      </c>
    </row>
    <row r="167" spans="2:64" s="17" customFormat="1" ht="31.5" customHeight="1" x14ac:dyDescent="0.25">
      <c r="B167" s="70"/>
      <c r="C167" s="71" t="s">
        <v>262</v>
      </c>
      <c r="D167" s="71" t="s">
        <v>121</v>
      </c>
      <c r="E167" s="72" t="s">
        <v>2936</v>
      </c>
      <c r="F167" s="671" t="s">
        <v>2937</v>
      </c>
      <c r="G167" s="667"/>
      <c r="H167" s="667"/>
      <c r="I167" s="667"/>
      <c r="J167" s="73" t="s">
        <v>447</v>
      </c>
      <c r="K167" s="74">
        <v>1</v>
      </c>
      <c r="L167" s="666"/>
      <c r="M167" s="667"/>
      <c r="N167" s="666">
        <f>ROUND(L167*K167,2)</f>
        <v>0</v>
      </c>
      <c r="O167" s="667"/>
      <c r="P167" s="667"/>
      <c r="Q167" s="667"/>
      <c r="R167" s="75"/>
      <c r="T167" s="76" t="s">
        <v>125</v>
      </c>
      <c r="U167" s="77" t="s">
        <v>126</v>
      </c>
      <c r="V167" s="78">
        <v>3.82</v>
      </c>
      <c r="W167" s="78">
        <f>V167*K167</f>
        <v>3.82</v>
      </c>
      <c r="X167" s="78">
        <v>3.3E-4</v>
      </c>
      <c r="Y167" s="78">
        <f>X167*K167</f>
        <v>3.3E-4</v>
      </c>
      <c r="Z167" s="78">
        <v>0</v>
      </c>
      <c r="AA167" s="79">
        <f>Z167*K167</f>
        <v>0</v>
      </c>
      <c r="AR167" s="30" t="s">
        <v>194</v>
      </c>
      <c r="AT167" s="30" t="s">
        <v>121</v>
      </c>
      <c r="AU167" s="30" t="s">
        <v>128</v>
      </c>
      <c r="AY167" s="30" t="s">
        <v>120</v>
      </c>
      <c r="BE167" s="80">
        <f>IF(U167="základní",N167,0)</f>
        <v>0</v>
      </c>
      <c r="BF167" s="80">
        <f>IF(U167="snížená",N167,0)</f>
        <v>0</v>
      </c>
      <c r="BG167" s="80">
        <f>IF(U167="zákl. přenesená",N167,0)</f>
        <v>0</v>
      </c>
      <c r="BH167" s="80">
        <f>IF(U167="sníž. přenesená",N167,0)</f>
        <v>0</v>
      </c>
      <c r="BI167" s="80">
        <f>IF(U167="nulová",N167,0)</f>
        <v>0</v>
      </c>
      <c r="BJ167" s="30" t="s">
        <v>118</v>
      </c>
      <c r="BK167" s="80">
        <f>ROUND(L167*K167,2)</f>
        <v>0</v>
      </c>
      <c r="BL167" s="30" t="s">
        <v>194</v>
      </c>
    </row>
    <row r="168" spans="2:64" s="86" customFormat="1" ht="22.5" customHeight="1" x14ac:dyDescent="0.25">
      <c r="B168" s="81"/>
      <c r="C168" s="82"/>
      <c r="D168" s="82"/>
      <c r="E168" s="83" t="s">
        <v>125</v>
      </c>
      <c r="F168" s="661" t="s">
        <v>2894</v>
      </c>
      <c r="G168" s="662"/>
      <c r="H168" s="662"/>
      <c r="I168" s="662"/>
      <c r="J168" s="82"/>
      <c r="K168" s="84">
        <v>1</v>
      </c>
      <c r="L168" s="82"/>
      <c r="M168" s="82"/>
      <c r="N168" s="82"/>
      <c r="O168" s="82"/>
      <c r="P168" s="82"/>
      <c r="Q168" s="82"/>
      <c r="R168" s="85"/>
      <c r="T168" s="87"/>
      <c r="U168" s="82"/>
      <c r="V168" s="82"/>
      <c r="W168" s="82"/>
      <c r="X168" s="82"/>
      <c r="Y168" s="82"/>
      <c r="Z168" s="82"/>
      <c r="AA168" s="88"/>
      <c r="AT168" s="89" t="s">
        <v>130</v>
      </c>
      <c r="AU168" s="89" t="s">
        <v>128</v>
      </c>
      <c r="AV168" s="86" t="s">
        <v>128</v>
      </c>
      <c r="AW168" s="86" t="s">
        <v>131</v>
      </c>
      <c r="AX168" s="86" t="s">
        <v>118</v>
      </c>
      <c r="AY168" s="89" t="s">
        <v>120</v>
      </c>
    </row>
    <row r="169" spans="2:64" s="17" customFormat="1" ht="44.25" customHeight="1" x14ac:dyDescent="0.25">
      <c r="B169" s="70"/>
      <c r="C169" s="101" t="s">
        <v>266</v>
      </c>
      <c r="D169" s="101" t="s">
        <v>195</v>
      </c>
      <c r="E169" s="102" t="s">
        <v>2938</v>
      </c>
      <c r="F169" s="677" t="s">
        <v>2939</v>
      </c>
      <c r="G169" s="678"/>
      <c r="H169" s="678"/>
      <c r="I169" s="678"/>
      <c r="J169" s="103" t="s">
        <v>447</v>
      </c>
      <c r="K169" s="104">
        <v>1</v>
      </c>
      <c r="L169" s="670"/>
      <c r="M169" s="678"/>
      <c r="N169" s="670">
        <f>ROUND(L169*K169,2)</f>
        <v>0</v>
      </c>
      <c r="O169" s="667"/>
      <c r="P169" s="667"/>
      <c r="Q169" s="667"/>
      <c r="R169" s="75"/>
      <c r="T169" s="76" t="s">
        <v>125</v>
      </c>
      <c r="U169" s="77" t="s">
        <v>126</v>
      </c>
      <c r="V169" s="78">
        <v>0</v>
      </c>
      <c r="W169" s="78">
        <f>V169*K169</f>
        <v>0</v>
      </c>
      <c r="X169" s="78">
        <v>8.4000000000000005E-2</v>
      </c>
      <c r="Y169" s="78">
        <f>X169*K169</f>
        <v>8.4000000000000005E-2</v>
      </c>
      <c r="Z169" s="78">
        <v>0</v>
      </c>
      <c r="AA169" s="79">
        <f>Z169*K169</f>
        <v>0</v>
      </c>
      <c r="AR169" s="30" t="s">
        <v>258</v>
      </c>
      <c r="AT169" s="30" t="s">
        <v>195</v>
      </c>
      <c r="AU169" s="30" t="s">
        <v>128</v>
      </c>
      <c r="AY169" s="30" t="s">
        <v>120</v>
      </c>
      <c r="BE169" s="80">
        <f>IF(U169="základní",N169,0)</f>
        <v>0</v>
      </c>
      <c r="BF169" s="80">
        <f>IF(U169="snížená",N169,0)</f>
        <v>0</v>
      </c>
      <c r="BG169" s="80">
        <f>IF(U169="zákl. přenesená",N169,0)</f>
        <v>0</v>
      </c>
      <c r="BH169" s="80">
        <f>IF(U169="sníž. přenesená",N169,0)</f>
        <v>0</v>
      </c>
      <c r="BI169" s="80">
        <f>IF(U169="nulová",N169,0)</f>
        <v>0</v>
      </c>
      <c r="BJ169" s="30" t="s">
        <v>118</v>
      </c>
      <c r="BK169" s="80">
        <f>ROUND(L169*K169,2)</f>
        <v>0</v>
      </c>
      <c r="BL169" s="30" t="s">
        <v>194</v>
      </c>
    </row>
    <row r="170" spans="2:64" s="86" customFormat="1" ht="22.5" customHeight="1" x14ac:dyDescent="0.25">
      <c r="B170" s="81"/>
      <c r="C170" s="82"/>
      <c r="D170" s="82"/>
      <c r="E170" s="83" t="s">
        <v>125</v>
      </c>
      <c r="F170" s="661" t="s">
        <v>2940</v>
      </c>
      <c r="G170" s="662"/>
      <c r="H170" s="662"/>
      <c r="I170" s="662"/>
      <c r="J170" s="82"/>
      <c r="K170" s="84">
        <v>1</v>
      </c>
      <c r="L170" s="82"/>
      <c r="M170" s="82"/>
      <c r="N170" s="82"/>
      <c r="O170" s="82"/>
      <c r="P170" s="82"/>
      <c r="Q170" s="82"/>
      <c r="R170" s="85"/>
      <c r="T170" s="87"/>
      <c r="U170" s="82"/>
      <c r="V170" s="82"/>
      <c r="W170" s="82"/>
      <c r="X170" s="82"/>
      <c r="Y170" s="82"/>
      <c r="Z170" s="82"/>
      <c r="AA170" s="88"/>
      <c r="AT170" s="89" t="s">
        <v>130</v>
      </c>
      <c r="AU170" s="89" t="s">
        <v>128</v>
      </c>
      <c r="AV170" s="86" t="s">
        <v>128</v>
      </c>
      <c r="AW170" s="86" t="s">
        <v>131</v>
      </c>
      <c r="AX170" s="86" t="s">
        <v>118</v>
      </c>
      <c r="AY170" s="89" t="s">
        <v>120</v>
      </c>
    </row>
    <row r="171" spans="2:64" s="17" customFormat="1" ht="31.5" customHeight="1" x14ac:dyDescent="0.25">
      <c r="B171" s="70"/>
      <c r="C171" s="71" t="s">
        <v>270</v>
      </c>
      <c r="D171" s="71" t="s">
        <v>121</v>
      </c>
      <c r="E171" s="72" t="s">
        <v>2941</v>
      </c>
      <c r="F171" s="671" t="s">
        <v>2942</v>
      </c>
      <c r="G171" s="667"/>
      <c r="H171" s="667"/>
      <c r="I171" s="667"/>
      <c r="J171" s="73" t="s">
        <v>191</v>
      </c>
      <c r="K171" s="74">
        <v>8.4000000000000005E-2</v>
      </c>
      <c r="L171" s="666"/>
      <c r="M171" s="667"/>
      <c r="N171" s="666">
        <f>ROUND(L171*K171,2)</f>
        <v>0</v>
      </c>
      <c r="O171" s="667"/>
      <c r="P171" s="667"/>
      <c r="Q171" s="667"/>
      <c r="R171" s="75"/>
      <c r="T171" s="76" t="s">
        <v>125</v>
      </c>
      <c r="U171" s="77" t="s">
        <v>126</v>
      </c>
      <c r="V171" s="78">
        <v>3.327</v>
      </c>
      <c r="W171" s="78">
        <f>V171*K171</f>
        <v>0.27946799999999999</v>
      </c>
      <c r="X171" s="78">
        <v>0</v>
      </c>
      <c r="Y171" s="78">
        <f>X171*K171</f>
        <v>0</v>
      </c>
      <c r="Z171" s="78">
        <v>0</v>
      </c>
      <c r="AA171" s="79">
        <f>Z171*K171</f>
        <v>0</v>
      </c>
      <c r="AR171" s="30" t="s">
        <v>194</v>
      </c>
      <c r="AT171" s="30" t="s">
        <v>121</v>
      </c>
      <c r="AU171" s="30" t="s">
        <v>128</v>
      </c>
      <c r="AY171" s="30" t="s">
        <v>120</v>
      </c>
      <c r="BE171" s="80">
        <f>IF(U171="základní",N171,0)</f>
        <v>0</v>
      </c>
      <c r="BF171" s="80">
        <f>IF(U171="snížená",N171,0)</f>
        <v>0</v>
      </c>
      <c r="BG171" s="80">
        <f>IF(U171="zákl. přenesená",N171,0)</f>
        <v>0</v>
      </c>
      <c r="BH171" s="80">
        <f>IF(U171="sníž. přenesená",N171,0)</f>
        <v>0</v>
      </c>
      <c r="BI171" s="80">
        <f>IF(U171="nulová",N171,0)</f>
        <v>0</v>
      </c>
      <c r="BJ171" s="30" t="s">
        <v>118</v>
      </c>
      <c r="BK171" s="80">
        <f>ROUND(L171*K171,2)</f>
        <v>0</v>
      </c>
      <c r="BL171" s="30" t="s">
        <v>194</v>
      </c>
    </row>
    <row r="172" spans="2:64" s="62" customFormat="1" ht="29.85" customHeight="1" x14ac:dyDescent="0.3">
      <c r="B172" s="58"/>
      <c r="C172" s="59"/>
      <c r="D172" s="69" t="s">
        <v>2873</v>
      </c>
      <c r="E172" s="69"/>
      <c r="F172" s="69"/>
      <c r="G172" s="69"/>
      <c r="H172" s="69"/>
      <c r="I172" s="69"/>
      <c r="J172" s="69"/>
      <c r="K172" s="69"/>
      <c r="L172" s="69"/>
      <c r="M172" s="69"/>
      <c r="N172" s="657">
        <f>BK172</f>
        <v>0</v>
      </c>
      <c r="O172" s="658"/>
      <c r="P172" s="658"/>
      <c r="Q172" s="658"/>
      <c r="R172" s="61"/>
      <c r="T172" s="63"/>
      <c r="U172" s="59"/>
      <c r="V172" s="59"/>
      <c r="W172" s="64">
        <f>SUM(W173:W175)</f>
        <v>7.033710000000001</v>
      </c>
      <c r="X172" s="59"/>
      <c r="Y172" s="64">
        <f>SUM(Y173:Y175)</f>
        <v>0.1510416</v>
      </c>
      <c r="Z172" s="59"/>
      <c r="AA172" s="65">
        <f>SUM(AA173:AA175)</f>
        <v>0</v>
      </c>
      <c r="AR172" s="66" t="s">
        <v>128</v>
      </c>
      <c r="AT172" s="67" t="s">
        <v>117</v>
      </c>
      <c r="AU172" s="67" t="s">
        <v>118</v>
      </c>
      <c r="AY172" s="66" t="s">
        <v>120</v>
      </c>
      <c r="BK172" s="68">
        <f>SUM(BK173:BK175)</f>
        <v>0</v>
      </c>
    </row>
    <row r="173" spans="2:64" s="17" customFormat="1" ht="31.5" customHeight="1" x14ac:dyDescent="0.25">
      <c r="B173" s="70"/>
      <c r="C173" s="71" t="s">
        <v>275</v>
      </c>
      <c r="D173" s="71" t="s">
        <v>121</v>
      </c>
      <c r="E173" s="72" t="s">
        <v>2943</v>
      </c>
      <c r="F173" s="671" t="s">
        <v>2944</v>
      </c>
      <c r="G173" s="667"/>
      <c r="H173" s="667"/>
      <c r="I173" s="667"/>
      <c r="J173" s="73" t="s">
        <v>172</v>
      </c>
      <c r="K173" s="74">
        <v>10.489000000000001</v>
      </c>
      <c r="L173" s="666"/>
      <c r="M173" s="667"/>
      <c r="N173" s="666">
        <f>ROUND(L173*K173,2)</f>
        <v>0</v>
      </c>
      <c r="O173" s="667"/>
      <c r="P173" s="667"/>
      <c r="Q173" s="667"/>
      <c r="R173" s="75"/>
      <c r="T173" s="76" t="s">
        <v>125</v>
      </c>
      <c r="U173" s="77" t="s">
        <v>126</v>
      </c>
      <c r="V173" s="78">
        <v>0.64900000000000002</v>
      </c>
      <c r="W173" s="78">
        <f>V173*K173</f>
        <v>6.8073610000000011</v>
      </c>
      <c r="X173" s="78">
        <v>1.44E-2</v>
      </c>
      <c r="Y173" s="78">
        <f>X173*K173</f>
        <v>0.1510416</v>
      </c>
      <c r="Z173" s="78">
        <v>0</v>
      </c>
      <c r="AA173" s="79">
        <f>Z173*K173</f>
        <v>0</v>
      </c>
      <c r="AR173" s="30" t="s">
        <v>194</v>
      </c>
      <c r="AT173" s="30" t="s">
        <v>121</v>
      </c>
      <c r="AU173" s="30" t="s">
        <v>128</v>
      </c>
      <c r="AY173" s="30" t="s">
        <v>120</v>
      </c>
      <c r="BE173" s="80">
        <f>IF(U173="základní",N173,0)</f>
        <v>0</v>
      </c>
      <c r="BF173" s="80">
        <f>IF(U173="snížená",N173,0)</f>
        <v>0</v>
      </c>
      <c r="BG173" s="80">
        <f>IF(U173="zákl. přenesená",N173,0)</f>
        <v>0</v>
      </c>
      <c r="BH173" s="80">
        <f>IF(U173="sníž. přenesená",N173,0)</f>
        <v>0</v>
      </c>
      <c r="BI173" s="80">
        <f>IF(U173="nulová",N173,0)</f>
        <v>0</v>
      </c>
      <c r="BJ173" s="30" t="s">
        <v>118</v>
      </c>
      <c r="BK173" s="80">
        <f>ROUND(L173*K173,2)</f>
        <v>0</v>
      </c>
      <c r="BL173" s="30" t="s">
        <v>194</v>
      </c>
    </row>
    <row r="174" spans="2:64" s="86" customFormat="1" ht="22.5" customHeight="1" x14ac:dyDescent="0.25">
      <c r="B174" s="81"/>
      <c r="C174" s="82"/>
      <c r="D174" s="82"/>
      <c r="E174" s="83" t="s">
        <v>125</v>
      </c>
      <c r="F174" s="661" t="s">
        <v>2932</v>
      </c>
      <c r="G174" s="662"/>
      <c r="H174" s="662"/>
      <c r="I174" s="662"/>
      <c r="J174" s="82"/>
      <c r="K174" s="84">
        <v>10.489000000000001</v>
      </c>
      <c r="L174" s="82"/>
      <c r="M174" s="82"/>
      <c r="N174" s="82"/>
      <c r="O174" s="82"/>
      <c r="P174" s="82"/>
      <c r="Q174" s="82"/>
      <c r="R174" s="85"/>
      <c r="T174" s="87"/>
      <c r="U174" s="82"/>
      <c r="V174" s="82"/>
      <c r="W174" s="82"/>
      <c r="X174" s="82"/>
      <c r="Y174" s="82"/>
      <c r="Z174" s="82"/>
      <c r="AA174" s="88"/>
      <c r="AT174" s="89" t="s">
        <v>130</v>
      </c>
      <c r="AU174" s="89" t="s">
        <v>128</v>
      </c>
      <c r="AV174" s="86" t="s">
        <v>128</v>
      </c>
      <c r="AW174" s="86" t="s">
        <v>131</v>
      </c>
      <c r="AX174" s="86" t="s">
        <v>118</v>
      </c>
      <c r="AY174" s="89" t="s">
        <v>120</v>
      </c>
    </row>
    <row r="175" spans="2:64" s="17" customFormat="1" ht="31.5" customHeight="1" x14ac:dyDescent="0.25">
      <c r="B175" s="70"/>
      <c r="C175" s="71" t="s">
        <v>282</v>
      </c>
      <c r="D175" s="71" t="s">
        <v>121</v>
      </c>
      <c r="E175" s="72" t="s">
        <v>2945</v>
      </c>
      <c r="F175" s="671" t="s">
        <v>2946</v>
      </c>
      <c r="G175" s="667"/>
      <c r="H175" s="667"/>
      <c r="I175" s="667"/>
      <c r="J175" s="73" t="s">
        <v>191</v>
      </c>
      <c r="K175" s="74">
        <v>0.151</v>
      </c>
      <c r="L175" s="666"/>
      <c r="M175" s="667"/>
      <c r="N175" s="666">
        <f>ROUND(L175*K175,2)</f>
        <v>0</v>
      </c>
      <c r="O175" s="667"/>
      <c r="P175" s="667"/>
      <c r="Q175" s="667"/>
      <c r="R175" s="75"/>
      <c r="T175" s="76" t="s">
        <v>125</v>
      </c>
      <c r="U175" s="77" t="s">
        <v>126</v>
      </c>
      <c r="V175" s="78">
        <v>1.4990000000000001</v>
      </c>
      <c r="W175" s="78">
        <f>V175*K175</f>
        <v>0.22634900000000002</v>
      </c>
      <c r="X175" s="78">
        <v>0</v>
      </c>
      <c r="Y175" s="78">
        <f>X175*K175</f>
        <v>0</v>
      </c>
      <c r="Z175" s="78">
        <v>0</v>
      </c>
      <c r="AA175" s="79">
        <f>Z175*K175</f>
        <v>0</v>
      </c>
      <c r="AR175" s="30" t="s">
        <v>194</v>
      </c>
      <c r="AT175" s="30" t="s">
        <v>121</v>
      </c>
      <c r="AU175" s="30" t="s">
        <v>128</v>
      </c>
      <c r="AY175" s="30" t="s">
        <v>120</v>
      </c>
      <c r="BE175" s="80">
        <f>IF(U175="základní",N175,0)</f>
        <v>0</v>
      </c>
      <c r="BF175" s="80">
        <f>IF(U175="snížená",N175,0)</f>
        <v>0</v>
      </c>
      <c r="BG175" s="80">
        <f>IF(U175="zákl. přenesená",N175,0)</f>
        <v>0</v>
      </c>
      <c r="BH175" s="80">
        <f>IF(U175="sníž. přenesená",N175,0)</f>
        <v>0</v>
      </c>
      <c r="BI175" s="80">
        <f>IF(U175="nulová",N175,0)</f>
        <v>0</v>
      </c>
      <c r="BJ175" s="30" t="s">
        <v>118</v>
      </c>
      <c r="BK175" s="80">
        <f>ROUND(L175*K175,2)</f>
        <v>0</v>
      </c>
      <c r="BL175" s="30" t="s">
        <v>194</v>
      </c>
    </row>
    <row r="176" spans="2:64" s="62" customFormat="1" ht="29.85" customHeight="1" x14ac:dyDescent="0.3">
      <c r="B176" s="58"/>
      <c r="C176" s="59"/>
      <c r="D176" s="69" t="s">
        <v>98</v>
      </c>
      <c r="E176" s="69"/>
      <c r="F176" s="69"/>
      <c r="G176" s="69"/>
      <c r="H176" s="69"/>
      <c r="I176" s="69"/>
      <c r="J176" s="69"/>
      <c r="K176" s="69"/>
      <c r="L176" s="69"/>
      <c r="M176" s="69"/>
      <c r="N176" s="657">
        <f>BK176</f>
        <v>0</v>
      </c>
      <c r="O176" s="658"/>
      <c r="P176" s="658"/>
      <c r="Q176" s="658"/>
      <c r="R176" s="61"/>
      <c r="T176" s="63"/>
      <c r="U176" s="59"/>
      <c r="V176" s="59"/>
      <c r="W176" s="64">
        <f>SUM(W177:W190)</f>
        <v>6.2834690000000011</v>
      </c>
      <c r="X176" s="59"/>
      <c r="Y176" s="64">
        <f>SUM(Y177:Y190)</f>
        <v>8.7126100000000008E-3</v>
      </c>
      <c r="Z176" s="59"/>
      <c r="AA176" s="65">
        <f>SUM(AA177:AA190)</f>
        <v>0</v>
      </c>
      <c r="AR176" s="66" t="s">
        <v>128</v>
      </c>
      <c r="AT176" s="67" t="s">
        <v>117</v>
      </c>
      <c r="AU176" s="67" t="s">
        <v>118</v>
      </c>
      <c r="AY176" s="66" t="s">
        <v>120</v>
      </c>
      <c r="BK176" s="68">
        <f>SUM(BK177:BK190)</f>
        <v>0</v>
      </c>
    </row>
    <row r="177" spans="2:64" s="17" customFormat="1" ht="31.5" customHeight="1" x14ac:dyDescent="0.25">
      <c r="B177" s="70"/>
      <c r="C177" s="71" t="s">
        <v>286</v>
      </c>
      <c r="D177" s="71" t="s">
        <v>121</v>
      </c>
      <c r="E177" s="72" t="s">
        <v>1575</v>
      </c>
      <c r="F177" s="671" t="s">
        <v>1576</v>
      </c>
      <c r="G177" s="667"/>
      <c r="H177" s="667"/>
      <c r="I177" s="667"/>
      <c r="J177" s="73" t="s">
        <v>172</v>
      </c>
      <c r="K177" s="74">
        <v>4.5540000000000003</v>
      </c>
      <c r="L177" s="666"/>
      <c r="M177" s="667"/>
      <c r="N177" s="666">
        <f>ROUND(L177*K177,2)</f>
        <v>0</v>
      </c>
      <c r="O177" s="667"/>
      <c r="P177" s="667"/>
      <c r="Q177" s="667"/>
      <c r="R177" s="75"/>
      <c r="T177" s="76" t="s">
        <v>125</v>
      </c>
      <c r="U177" s="77" t="s">
        <v>126</v>
      </c>
      <c r="V177" s="78">
        <v>0.11700000000000001</v>
      </c>
      <c r="W177" s="78">
        <f>V177*K177</f>
        <v>0.53281800000000001</v>
      </c>
      <c r="X177" s="78">
        <v>6.9999999999999994E-5</v>
      </c>
      <c r="Y177" s="78">
        <f>X177*K177</f>
        <v>3.1878000000000001E-4</v>
      </c>
      <c r="Z177" s="78">
        <v>0</v>
      </c>
      <c r="AA177" s="79">
        <f>Z177*K177</f>
        <v>0</v>
      </c>
      <c r="AR177" s="30" t="s">
        <v>194</v>
      </c>
      <c r="AT177" s="30" t="s">
        <v>121</v>
      </c>
      <c r="AU177" s="30" t="s">
        <v>128</v>
      </c>
      <c r="AY177" s="30" t="s">
        <v>120</v>
      </c>
      <c r="BE177" s="80">
        <f>IF(U177="základní",N177,0)</f>
        <v>0</v>
      </c>
      <c r="BF177" s="80">
        <f>IF(U177="snížená",N177,0)</f>
        <v>0</v>
      </c>
      <c r="BG177" s="80">
        <f>IF(U177="zákl. přenesená",N177,0)</f>
        <v>0</v>
      </c>
      <c r="BH177" s="80">
        <f>IF(U177="sníž. přenesená",N177,0)</f>
        <v>0</v>
      </c>
      <c r="BI177" s="80">
        <f>IF(U177="nulová",N177,0)</f>
        <v>0</v>
      </c>
      <c r="BJ177" s="30" t="s">
        <v>118</v>
      </c>
      <c r="BK177" s="80">
        <f>ROUND(L177*K177,2)</f>
        <v>0</v>
      </c>
      <c r="BL177" s="30" t="s">
        <v>194</v>
      </c>
    </row>
    <row r="178" spans="2:64" s="86" customFormat="1" ht="31.5" customHeight="1" x14ac:dyDescent="0.25">
      <c r="B178" s="81"/>
      <c r="C178" s="82"/>
      <c r="D178" s="82"/>
      <c r="E178" s="83" t="s">
        <v>125</v>
      </c>
      <c r="F178" s="661" t="s">
        <v>2947</v>
      </c>
      <c r="G178" s="662"/>
      <c r="H178" s="662"/>
      <c r="I178" s="662"/>
      <c r="J178" s="82"/>
      <c r="K178" s="84">
        <v>4.5540000000000003</v>
      </c>
      <c r="L178" s="82"/>
      <c r="M178" s="82"/>
      <c r="N178" s="82"/>
      <c r="O178" s="82"/>
      <c r="P178" s="82"/>
      <c r="Q178" s="82"/>
      <c r="R178" s="85"/>
      <c r="T178" s="87"/>
      <c r="U178" s="82"/>
      <c r="V178" s="82"/>
      <c r="W178" s="82"/>
      <c r="X178" s="82"/>
      <c r="Y178" s="82"/>
      <c r="Z178" s="82"/>
      <c r="AA178" s="88"/>
      <c r="AT178" s="89" t="s">
        <v>130</v>
      </c>
      <c r="AU178" s="89" t="s">
        <v>128</v>
      </c>
      <c r="AV178" s="86" t="s">
        <v>128</v>
      </c>
      <c r="AW178" s="86" t="s">
        <v>131</v>
      </c>
      <c r="AX178" s="86" t="s">
        <v>118</v>
      </c>
      <c r="AY178" s="89" t="s">
        <v>120</v>
      </c>
    </row>
    <row r="179" spans="2:64" s="17" customFormat="1" ht="31.5" customHeight="1" x14ac:dyDescent="0.25">
      <c r="B179" s="70"/>
      <c r="C179" s="71" t="s">
        <v>291</v>
      </c>
      <c r="D179" s="71" t="s">
        <v>121</v>
      </c>
      <c r="E179" s="72" t="s">
        <v>1580</v>
      </c>
      <c r="F179" s="671" t="s">
        <v>1581</v>
      </c>
      <c r="G179" s="667"/>
      <c r="H179" s="667"/>
      <c r="I179" s="667"/>
      <c r="J179" s="73" t="s">
        <v>172</v>
      </c>
      <c r="K179" s="74">
        <v>4.5540000000000003</v>
      </c>
      <c r="L179" s="666"/>
      <c r="M179" s="667"/>
      <c r="N179" s="666">
        <f>ROUND(L179*K179,2)</f>
        <v>0</v>
      </c>
      <c r="O179" s="667"/>
      <c r="P179" s="667"/>
      <c r="Q179" s="667"/>
      <c r="R179" s="75"/>
      <c r="T179" s="76" t="s">
        <v>125</v>
      </c>
      <c r="U179" s="77" t="s">
        <v>126</v>
      </c>
      <c r="V179" s="78">
        <v>0.16700000000000001</v>
      </c>
      <c r="W179" s="78">
        <f>V179*K179</f>
        <v>0.76051800000000014</v>
      </c>
      <c r="X179" s="78">
        <v>6.0000000000000002E-5</v>
      </c>
      <c r="Y179" s="78">
        <f>X179*K179</f>
        <v>2.7324000000000001E-4</v>
      </c>
      <c r="Z179" s="78">
        <v>0</v>
      </c>
      <c r="AA179" s="79">
        <f>Z179*K179</f>
        <v>0</v>
      </c>
      <c r="AR179" s="30" t="s">
        <v>194</v>
      </c>
      <c r="AT179" s="30" t="s">
        <v>121</v>
      </c>
      <c r="AU179" s="30" t="s">
        <v>128</v>
      </c>
      <c r="AY179" s="30" t="s">
        <v>120</v>
      </c>
      <c r="BE179" s="80">
        <f>IF(U179="základní",N179,0)</f>
        <v>0</v>
      </c>
      <c r="BF179" s="80">
        <f>IF(U179="snížená",N179,0)</f>
        <v>0</v>
      </c>
      <c r="BG179" s="80">
        <f>IF(U179="zákl. přenesená",N179,0)</f>
        <v>0</v>
      </c>
      <c r="BH179" s="80">
        <f>IF(U179="sníž. přenesená",N179,0)</f>
        <v>0</v>
      </c>
      <c r="BI179" s="80">
        <f>IF(U179="nulová",N179,0)</f>
        <v>0</v>
      </c>
      <c r="BJ179" s="30" t="s">
        <v>118</v>
      </c>
      <c r="BK179" s="80">
        <f>ROUND(L179*K179,2)</f>
        <v>0</v>
      </c>
      <c r="BL179" s="30" t="s">
        <v>194</v>
      </c>
    </row>
    <row r="180" spans="2:64" s="86" customFormat="1" ht="22.5" customHeight="1" x14ac:dyDescent="0.25">
      <c r="B180" s="81"/>
      <c r="C180" s="82"/>
      <c r="D180" s="82"/>
      <c r="E180" s="83" t="s">
        <v>125</v>
      </c>
      <c r="F180" s="661" t="s">
        <v>2948</v>
      </c>
      <c r="G180" s="662"/>
      <c r="H180" s="662"/>
      <c r="I180" s="662"/>
      <c r="J180" s="82"/>
      <c r="K180" s="84">
        <v>4.5540000000000003</v>
      </c>
      <c r="L180" s="82"/>
      <c r="M180" s="82"/>
      <c r="N180" s="82"/>
      <c r="O180" s="82"/>
      <c r="P180" s="82"/>
      <c r="Q180" s="82"/>
      <c r="R180" s="85"/>
      <c r="T180" s="87"/>
      <c r="U180" s="82"/>
      <c r="V180" s="82"/>
      <c r="W180" s="82"/>
      <c r="X180" s="82"/>
      <c r="Y180" s="82"/>
      <c r="Z180" s="82"/>
      <c r="AA180" s="88"/>
      <c r="AT180" s="89" t="s">
        <v>130</v>
      </c>
      <c r="AU180" s="89" t="s">
        <v>128</v>
      </c>
      <c r="AV180" s="86" t="s">
        <v>128</v>
      </c>
      <c r="AW180" s="86" t="s">
        <v>131</v>
      </c>
      <c r="AX180" s="86" t="s">
        <v>118</v>
      </c>
      <c r="AY180" s="89" t="s">
        <v>120</v>
      </c>
    </row>
    <row r="181" spans="2:64" s="17" customFormat="1" ht="31.5" customHeight="1" x14ac:dyDescent="0.25">
      <c r="B181" s="70"/>
      <c r="C181" s="71" t="s">
        <v>300</v>
      </c>
      <c r="D181" s="71" t="s">
        <v>121</v>
      </c>
      <c r="E181" s="72" t="s">
        <v>1584</v>
      </c>
      <c r="F181" s="671" t="s">
        <v>1585</v>
      </c>
      <c r="G181" s="667"/>
      <c r="H181" s="667"/>
      <c r="I181" s="667"/>
      <c r="J181" s="73" t="s">
        <v>172</v>
      </c>
      <c r="K181" s="74">
        <v>4.5540000000000003</v>
      </c>
      <c r="L181" s="666"/>
      <c r="M181" s="667"/>
      <c r="N181" s="666">
        <f>ROUND(L181*K181,2)</f>
        <v>0</v>
      </c>
      <c r="O181" s="667"/>
      <c r="P181" s="667"/>
      <c r="Q181" s="667"/>
      <c r="R181" s="75"/>
      <c r="T181" s="76" t="s">
        <v>125</v>
      </c>
      <c r="U181" s="77" t="s">
        <v>126</v>
      </c>
      <c r="V181" s="78">
        <v>0.16600000000000001</v>
      </c>
      <c r="W181" s="78">
        <f>V181*K181</f>
        <v>0.75596400000000008</v>
      </c>
      <c r="X181" s="78">
        <v>1.2E-4</v>
      </c>
      <c r="Y181" s="78">
        <f>X181*K181</f>
        <v>5.4648000000000001E-4</v>
      </c>
      <c r="Z181" s="78">
        <v>0</v>
      </c>
      <c r="AA181" s="79">
        <f>Z181*K181</f>
        <v>0</v>
      </c>
      <c r="AR181" s="30" t="s">
        <v>194</v>
      </c>
      <c r="AT181" s="30" t="s">
        <v>121</v>
      </c>
      <c r="AU181" s="30" t="s">
        <v>128</v>
      </c>
      <c r="AY181" s="30" t="s">
        <v>120</v>
      </c>
      <c r="BE181" s="80">
        <f>IF(U181="základní",N181,0)</f>
        <v>0</v>
      </c>
      <c r="BF181" s="80">
        <f>IF(U181="snížená",N181,0)</f>
        <v>0</v>
      </c>
      <c r="BG181" s="80">
        <f>IF(U181="zákl. přenesená",N181,0)</f>
        <v>0</v>
      </c>
      <c r="BH181" s="80">
        <f>IF(U181="sníž. přenesená",N181,0)</f>
        <v>0</v>
      </c>
      <c r="BI181" s="80">
        <f>IF(U181="nulová",N181,0)</f>
        <v>0</v>
      </c>
      <c r="BJ181" s="30" t="s">
        <v>118</v>
      </c>
      <c r="BK181" s="80">
        <f>ROUND(L181*K181,2)</f>
        <v>0</v>
      </c>
      <c r="BL181" s="30" t="s">
        <v>194</v>
      </c>
    </row>
    <row r="182" spans="2:64" s="86" customFormat="1" ht="22.5" customHeight="1" x14ac:dyDescent="0.25">
      <c r="B182" s="81"/>
      <c r="C182" s="82"/>
      <c r="D182" s="82"/>
      <c r="E182" s="83" t="s">
        <v>125</v>
      </c>
      <c r="F182" s="661" t="s">
        <v>2948</v>
      </c>
      <c r="G182" s="662"/>
      <c r="H182" s="662"/>
      <c r="I182" s="662"/>
      <c r="J182" s="82"/>
      <c r="K182" s="84">
        <v>4.5540000000000003</v>
      </c>
      <c r="L182" s="82"/>
      <c r="M182" s="82"/>
      <c r="N182" s="82"/>
      <c r="O182" s="82"/>
      <c r="P182" s="82"/>
      <c r="Q182" s="82"/>
      <c r="R182" s="85"/>
      <c r="T182" s="87"/>
      <c r="U182" s="82"/>
      <c r="V182" s="82"/>
      <c r="W182" s="82"/>
      <c r="X182" s="82"/>
      <c r="Y182" s="82"/>
      <c r="Z182" s="82"/>
      <c r="AA182" s="88"/>
      <c r="AT182" s="89" t="s">
        <v>130</v>
      </c>
      <c r="AU182" s="89" t="s">
        <v>128</v>
      </c>
      <c r="AV182" s="86" t="s">
        <v>128</v>
      </c>
      <c r="AW182" s="86" t="s">
        <v>131</v>
      </c>
      <c r="AX182" s="86" t="s">
        <v>118</v>
      </c>
      <c r="AY182" s="89" t="s">
        <v>120</v>
      </c>
    </row>
    <row r="183" spans="2:64" s="17" customFormat="1" ht="31.5" customHeight="1" x14ac:dyDescent="0.25">
      <c r="B183" s="70"/>
      <c r="C183" s="71" t="s">
        <v>304</v>
      </c>
      <c r="D183" s="71" t="s">
        <v>121</v>
      </c>
      <c r="E183" s="72" t="s">
        <v>1587</v>
      </c>
      <c r="F183" s="671" t="s">
        <v>1588</v>
      </c>
      <c r="G183" s="667"/>
      <c r="H183" s="667"/>
      <c r="I183" s="667"/>
      <c r="J183" s="73" t="s">
        <v>172</v>
      </c>
      <c r="K183" s="74">
        <v>4.5540000000000003</v>
      </c>
      <c r="L183" s="666"/>
      <c r="M183" s="667"/>
      <c r="N183" s="666">
        <f>ROUND(L183*K183,2)</f>
        <v>0</v>
      </c>
      <c r="O183" s="667"/>
      <c r="P183" s="667"/>
      <c r="Q183" s="667"/>
      <c r="R183" s="75"/>
      <c r="T183" s="76" t="s">
        <v>125</v>
      </c>
      <c r="U183" s="77" t="s">
        <v>126</v>
      </c>
      <c r="V183" s="78">
        <v>0.17199999999999999</v>
      </c>
      <c r="W183" s="78">
        <f>V183*K183</f>
        <v>0.78328799999999998</v>
      </c>
      <c r="X183" s="78">
        <v>1.2E-4</v>
      </c>
      <c r="Y183" s="78">
        <f>X183*K183</f>
        <v>5.4648000000000001E-4</v>
      </c>
      <c r="Z183" s="78">
        <v>0</v>
      </c>
      <c r="AA183" s="79">
        <f>Z183*K183</f>
        <v>0</v>
      </c>
      <c r="AR183" s="30" t="s">
        <v>194</v>
      </c>
      <c r="AT183" s="30" t="s">
        <v>121</v>
      </c>
      <c r="AU183" s="30" t="s">
        <v>128</v>
      </c>
      <c r="AY183" s="30" t="s">
        <v>120</v>
      </c>
      <c r="BE183" s="80">
        <f>IF(U183="základní",N183,0)</f>
        <v>0</v>
      </c>
      <c r="BF183" s="80">
        <f>IF(U183="snížená",N183,0)</f>
        <v>0</v>
      </c>
      <c r="BG183" s="80">
        <f>IF(U183="zákl. přenesená",N183,0)</f>
        <v>0</v>
      </c>
      <c r="BH183" s="80">
        <f>IF(U183="sníž. přenesená",N183,0)</f>
        <v>0</v>
      </c>
      <c r="BI183" s="80">
        <f>IF(U183="nulová",N183,0)</f>
        <v>0</v>
      </c>
      <c r="BJ183" s="30" t="s">
        <v>118</v>
      </c>
      <c r="BK183" s="80">
        <f>ROUND(L183*K183,2)</f>
        <v>0</v>
      </c>
      <c r="BL183" s="30" t="s">
        <v>194</v>
      </c>
    </row>
    <row r="184" spans="2:64" s="86" customFormat="1" ht="22.5" customHeight="1" x14ac:dyDescent="0.25">
      <c r="B184" s="81"/>
      <c r="C184" s="82"/>
      <c r="D184" s="82"/>
      <c r="E184" s="83" t="s">
        <v>125</v>
      </c>
      <c r="F184" s="661" t="s">
        <v>2948</v>
      </c>
      <c r="G184" s="662"/>
      <c r="H184" s="662"/>
      <c r="I184" s="662"/>
      <c r="J184" s="82"/>
      <c r="K184" s="84">
        <v>4.5540000000000003</v>
      </c>
      <c r="L184" s="82"/>
      <c r="M184" s="82"/>
      <c r="N184" s="82"/>
      <c r="O184" s="82"/>
      <c r="P184" s="82"/>
      <c r="Q184" s="82"/>
      <c r="R184" s="85"/>
      <c r="T184" s="87"/>
      <c r="U184" s="82"/>
      <c r="V184" s="82"/>
      <c r="W184" s="82"/>
      <c r="X184" s="82"/>
      <c r="Y184" s="82"/>
      <c r="Z184" s="82"/>
      <c r="AA184" s="88"/>
      <c r="AT184" s="89" t="s">
        <v>130</v>
      </c>
      <c r="AU184" s="89" t="s">
        <v>128</v>
      </c>
      <c r="AV184" s="86" t="s">
        <v>128</v>
      </c>
      <c r="AW184" s="86" t="s">
        <v>131</v>
      </c>
      <c r="AX184" s="86" t="s">
        <v>118</v>
      </c>
      <c r="AY184" s="89" t="s">
        <v>120</v>
      </c>
    </row>
    <row r="185" spans="2:64" s="17" customFormat="1" ht="31.5" customHeight="1" x14ac:dyDescent="0.25">
      <c r="B185" s="70"/>
      <c r="C185" s="71" t="s">
        <v>309</v>
      </c>
      <c r="D185" s="71" t="s">
        <v>121</v>
      </c>
      <c r="E185" s="72" t="s">
        <v>2949</v>
      </c>
      <c r="F185" s="671" t="s">
        <v>2950</v>
      </c>
      <c r="G185" s="667"/>
      <c r="H185" s="667"/>
      <c r="I185" s="667"/>
      <c r="J185" s="73" t="s">
        <v>172</v>
      </c>
      <c r="K185" s="74">
        <v>10.489000000000001</v>
      </c>
      <c r="L185" s="666"/>
      <c r="M185" s="667"/>
      <c r="N185" s="666">
        <f>ROUND(L185*K185,2)</f>
        <v>0</v>
      </c>
      <c r="O185" s="667"/>
      <c r="P185" s="667"/>
      <c r="Q185" s="667"/>
      <c r="R185" s="75"/>
      <c r="T185" s="76" t="s">
        <v>125</v>
      </c>
      <c r="U185" s="77" t="s">
        <v>126</v>
      </c>
      <c r="V185" s="78">
        <v>0.01</v>
      </c>
      <c r="W185" s="78">
        <f>V185*K185</f>
        <v>0.10489000000000001</v>
      </c>
      <c r="X185" s="78">
        <v>0</v>
      </c>
      <c r="Y185" s="78">
        <f>X185*K185</f>
        <v>0</v>
      </c>
      <c r="Z185" s="78">
        <v>0</v>
      </c>
      <c r="AA185" s="79">
        <f>Z185*K185</f>
        <v>0</v>
      </c>
      <c r="AR185" s="30" t="s">
        <v>194</v>
      </c>
      <c r="AT185" s="30" t="s">
        <v>121</v>
      </c>
      <c r="AU185" s="30" t="s">
        <v>128</v>
      </c>
      <c r="AY185" s="30" t="s">
        <v>120</v>
      </c>
      <c r="BE185" s="80">
        <f>IF(U185="základní",N185,0)</f>
        <v>0</v>
      </c>
      <c r="BF185" s="80">
        <f>IF(U185="snížená",N185,0)</f>
        <v>0</v>
      </c>
      <c r="BG185" s="80">
        <f>IF(U185="zákl. přenesená",N185,0)</f>
        <v>0</v>
      </c>
      <c r="BH185" s="80">
        <f>IF(U185="sníž. přenesená",N185,0)</f>
        <v>0</v>
      </c>
      <c r="BI185" s="80">
        <f>IF(U185="nulová",N185,0)</f>
        <v>0</v>
      </c>
      <c r="BJ185" s="30" t="s">
        <v>118</v>
      </c>
      <c r="BK185" s="80">
        <f>ROUND(L185*K185,2)</f>
        <v>0</v>
      </c>
      <c r="BL185" s="30" t="s">
        <v>194</v>
      </c>
    </row>
    <row r="186" spans="2:64" s="86" customFormat="1" ht="22.5" customHeight="1" x14ac:dyDescent="0.25">
      <c r="B186" s="81"/>
      <c r="C186" s="82"/>
      <c r="D186" s="82"/>
      <c r="E186" s="83" t="s">
        <v>125</v>
      </c>
      <c r="F186" s="661" t="s">
        <v>2951</v>
      </c>
      <c r="G186" s="662"/>
      <c r="H186" s="662"/>
      <c r="I186" s="662"/>
      <c r="J186" s="82"/>
      <c r="K186" s="84">
        <v>10.489000000000001</v>
      </c>
      <c r="L186" s="82"/>
      <c r="M186" s="82"/>
      <c r="N186" s="82"/>
      <c r="O186" s="82"/>
      <c r="P186" s="82"/>
      <c r="Q186" s="82"/>
      <c r="R186" s="85"/>
      <c r="T186" s="87"/>
      <c r="U186" s="82"/>
      <c r="V186" s="82"/>
      <c r="W186" s="82"/>
      <c r="X186" s="82"/>
      <c r="Y186" s="82"/>
      <c r="Z186" s="82"/>
      <c r="AA186" s="88"/>
      <c r="AT186" s="89" t="s">
        <v>130</v>
      </c>
      <c r="AU186" s="89" t="s">
        <v>128</v>
      </c>
      <c r="AV186" s="86" t="s">
        <v>128</v>
      </c>
      <c r="AW186" s="86" t="s">
        <v>131</v>
      </c>
      <c r="AX186" s="86" t="s">
        <v>118</v>
      </c>
      <c r="AY186" s="89" t="s">
        <v>120</v>
      </c>
    </row>
    <row r="187" spans="2:64" s="17" customFormat="1" ht="31.5" customHeight="1" x14ac:dyDescent="0.25">
      <c r="B187" s="70"/>
      <c r="C187" s="71" t="s">
        <v>314</v>
      </c>
      <c r="D187" s="71" t="s">
        <v>121</v>
      </c>
      <c r="E187" s="72" t="s">
        <v>1729</v>
      </c>
      <c r="F187" s="671" t="s">
        <v>1730</v>
      </c>
      <c r="G187" s="667"/>
      <c r="H187" s="667"/>
      <c r="I187" s="667"/>
      <c r="J187" s="73" t="s">
        <v>172</v>
      </c>
      <c r="K187" s="74">
        <v>10.489000000000001</v>
      </c>
      <c r="L187" s="666"/>
      <c r="M187" s="667"/>
      <c r="N187" s="666">
        <f>ROUND(L187*K187,2)</f>
        <v>0</v>
      </c>
      <c r="O187" s="667"/>
      <c r="P187" s="667"/>
      <c r="Q187" s="667"/>
      <c r="R187" s="75"/>
      <c r="T187" s="76" t="s">
        <v>125</v>
      </c>
      <c r="U187" s="77" t="s">
        <v>126</v>
      </c>
      <c r="V187" s="78">
        <v>0.108</v>
      </c>
      <c r="W187" s="78">
        <f>V187*K187</f>
        <v>1.1328120000000002</v>
      </c>
      <c r="X187" s="78">
        <v>1.9000000000000001E-4</v>
      </c>
      <c r="Y187" s="78">
        <f>X187*K187</f>
        <v>1.9929100000000001E-3</v>
      </c>
      <c r="Z187" s="78">
        <v>0</v>
      </c>
      <c r="AA187" s="79">
        <f>Z187*K187</f>
        <v>0</v>
      </c>
      <c r="AR187" s="30" t="s">
        <v>194</v>
      </c>
      <c r="AT187" s="30" t="s">
        <v>121</v>
      </c>
      <c r="AU187" s="30" t="s">
        <v>128</v>
      </c>
      <c r="AY187" s="30" t="s">
        <v>120</v>
      </c>
      <c r="BE187" s="80">
        <f>IF(U187="základní",N187,0)</f>
        <v>0</v>
      </c>
      <c r="BF187" s="80">
        <f>IF(U187="snížená",N187,0)</f>
        <v>0</v>
      </c>
      <c r="BG187" s="80">
        <f>IF(U187="zákl. přenesená",N187,0)</f>
        <v>0</v>
      </c>
      <c r="BH187" s="80">
        <f>IF(U187="sníž. přenesená",N187,0)</f>
        <v>0</v>
      </c>
      <c r="BI187" s="80">
        <f>IF(U187="nulová",N187,0)</f>
        <v>0</v>
      </c>
      <c r="BJ187" s="30" t="s">
        <v>118</v>
      </c>
      <c r="BK187" s="80">
        <f>ROUND(L187*K187,2)</f>
        <v>0</v>
      </c>
      <c r="BL187" s="30" t="s">
        <v>194</v>
      </c>
    </row>
    <row r="188" spans="2:64" s="86" customFormat="1" ht="22.5" customHeight="1" x14ac:dyDescent="0.25">
      <c r="B188" s="81"/>
      <c r="C188" s="82"/>
      <c r="D188" s="82"/>
      <c r="E188" s="83" t="s">
        <v>125</v>
      </c>
      <c r="F188" s="661" t="s">
        <v>2952</v>
      </c>
      <c r="G188" s="662"/>
      <c r="H188" s="662"/>
      <c r="I188" s="662"/>
      <c r="J188" s="82"/>
      <c r="K188" s="84">
        <v>10.489000000000001</v>
      </c>
      <c r="L188" s="82"/>
      <c r="M188" s="82"/>
      <c r="N188" s="82"/>
      <c r="O188" s="82"/>
      <c r="P188" s="82"/>
      <c r="Q188" s="82"/>
      <c r="R188" s="85"/>
      <c r="T188" s="87"/>
      <c r="U188" s="82"/>
      <c r="V188" s="82"/>
      <c r="W188" s="82"/>
      <c r="X188" s="82"/>
      <c r="Y188" s="82"/>
      <c r="Z188" s="82"/>
      <c r="AA188" s="88"/>
      <c r="AT188" s="89" t="s">
        <v>130</v>
      </c>
      <c r="AU188" s="89" t="s">
        <v>128</v>
      </c>
      <c r="AV188" s="86" t="s">
        <v>128</v>
      </c>
      <c r="AW188" s="86" t="s">
        <v>131</v>
      </c>
      <c r="AX188" s="86" t="s">
        <v>118</v>
      </c>
      <c r="AY188" s="89" t="s">
        <v>120</v>
      </c>
    </row>
    <row r="189" spans="2:64" s="17" customFormat="1" ht="31.5" customHeight="1" x14ac:dyDescent="0.25">
      <c r="B189" s="70"/>
      <c r="C189" s="71" t="s">
        <v>318</v>
      </c>
      <c r="D189" s="71" t="s">
        <v>121</v>
      </c>
      <c r="E189" s="72" t="s">
        <v>1731</v>
      </c>
      <c r="F189" s="671" t="s">
        <v>1732</v>
      </c>
      <c r="G189" s="667"/>
      <c r="H189" s="667"/>
      <c r="I189" s="667"/>
      <c r="J189" s="73" t="s">
        <v>172</v>
      </c>
      <c r="K189" s="74">
        <v>10.489000000000001</v>
      </c>
      <c r="L189" s="666"/>
      <c r="M189" s="667"/>
      <c r="N189" s="666">
        <f>ROUND(L189*K189,2)</f>
        <v>0</v>
      </c>
      <c r="O189" s="667"/>
      <c r="P189" s="667"/>
      <c r="Q189" s="667"/>
      <c r="R189" s="75"/>
      <c r="T189" s="76" t="s">
        <v>125</v>
      </c>
      <c r="U189" s="77" t="s">
        <v>126</v>
      </c>
      <c r="V189" s="78">
        <v>0.21099999999999999</v>
      </c>
      <c r="W189" s="78">
        <f>V189*K189</f>
        <v>2.2131790000000002</v>
      </c>
      <c r="X189" s="78">
        <v>4.8000000000000001E-4</v>
      </c>
      <c r="Y189" s="78">
        <f>X189*K189</f>
        <v>5.0347200000000003E-3</v>
      </c>
      <c r="Z189" s="78">
        <v>0</v>
      </c>
      <c r="AA189" s="79">
        <f>Z189*K189</f>
        <v>0</v>
      </c>
      <c r="AR189" s="30" t="s">
        <v>194</v>
      </c>
      <c r="AT189" s="30" t="s">
        <v>121</v>
      </c>
      <c r="AU189" s="30" t="s">
        <v>128</v>
      </c>
      <c r="AY189" s="30" t="s">
        <v>120</v>
      </c>
      <c r="BE189" s="80">
        <f>IF(U189="základní",N189,0)</f>
        <v>0</v>
      </c>
      <c r="BF189" s="80">
        <f>IF(U189="snížená",N189,0)</f>
        <v>0</v>
      </c>
      <c r="BG189" s="80">
        <f>IF(U189="zákl. přenesená",N189,0)</f>
        <v>0</v>
      </c>
      <c r="BH189" s="80">
        <f>IF(U189="sníž. přenesená",N189,0)</f>
        <v>0</v>
      </c>
      <c r="BI189" s="80">
        <f>IF(U189="nulová",N189,0)</f>
        <v>0</v>
      </c>
      <c r="BJ189" s="30" t="s">
        <v>118</v>
      </c>
      <c r="BK189" s="80">
        <f>ROUND(L189*K189,2)</f>
        <v>0</v>
      </c>
      <c r="BL189" s="30" t="s">
        <v>194</v>
      </c>
    </row>
    <row r="190" spans="2:64" s="86" customFormat="1" ht="22.5" customHeight="1" x14ac:dyDescent="0.25">
      <c r="B190" s="81"/>
      <c r="C190" s="82"/>
      <c r="D190" s="82"/>
      <c r="E190" s="83" t="s">
        <v>125</v>
      </c>
      <c r="F190" s="661" t="s">
        <v>2952</v>
      </c>
      <c r="G190" s="662"/>
      <c r="H190" s="662"/>
      <c r="I190" s="662"/>
      <c r="J190" s="82"/>
      <c r="K190" s="84">
        <v>10.489000000000001</v>
      </c>
      <c r="L190" s="82"/>
      <c r="M190" s="82"/>
      <c r="N190" s="82"/>
      <c r="O190" s="82"/>
      <c r="P190" s="82"/>
      <c r="Q190" s="82"/>
      <c r="R190" s="85"/>
      <c r="T190" s="87"/>
      <c r="U190" s="82"/>
      <c r="V190" s="82"/>
      <c r="W190" s="82"/>
      <c r="X190" s="82"/>
      <c r="Y190" s="82"/>
      <c r="Z190" s="82"/>
      <c r="AA190" s="88"/>
      <c r="AT190" s="89" t="s">
        <v>130</v>
      </c>
      <c r="AU190" s="89" t="s">
        <v>128</v>
      </c>
      <c r="AV190" s="86" t="s">
        <v>128</v>
      </c>
      <c r="AW190" s="86" t="s">
        <v>131</v>
      </c>
      <c r="AX190" s="86" t="s">
        <v>118</v>
      </c>
      <c r="AY190" s="89" t="s">
        <v>120</v>
      </c>
    </row>
    <row r="191" spans="2:64" s="62" customFormat="1" ht="29.85" customHeight="1" x14ac:dyDescent="0.3">
      <c r="B191" s="58"/>
      <c r="C191" s="59"/>
      <c r="D191" s="69" t="s">
        <v>99</v>
      </c>
      <c r="E191" s="69"/>
      <c r="F191" s="69"/>
      <c r="G191" s="69"/>
      <c r="H191" s="69"/>
      <c r="I191" s="69"/>
      <c r="J191" s="69"/>
      <c r="K191" s="69"/>
      <c r="L191" s="69"/>
      <c r="M191" s="69"/>
      <c r="N191" s="659">
        <f>BK191</f>
        <v>0</v>
      </c>
      <c r="O191" s="660"/>
      <c r="P191" s="660"/>
      <c r="Q191" s="660"/>
      <c r="R191" s="61"/>
      <c r="T191" s="63"/>
      <c r="U191" s="59"/>
      <c r="V191" s="59"/>
      <c r="W191" s="64">
        <f>SUM(W192:W198)</f>
        <v>7.1353710000000001</v>
      </c>
      <c r="X191" s="59"/>
      <c r="Y191" s="64">
        <f>SUM(Y192:Y198)</f>
        <v>2.4479009999999999E-2</v>
      </c>
      <c r="Z191" s="59"/>
      <c r="AA191" s="65">
        <f>SUM(AA192:AA198)</f>
        <v>0</v>
      </c>
      <c r="AR191" s="66" t="s">
        <v>128</v>
      </c>
      <c r="AT191" s="67" t="s">
        <v>117</v>
      </c>
      <c r="AU191" s="67" t="s">
        <v>118</v>
      </c>
      <c r="AY191" s="66" t="s">
        <v>120</v>
      </c>
      <c r="BK191" s="68">
        <f>SUM(BK192:BK198)</f>
        <v>0</v>
      </c>
    </row>
    <row r="192" spans="2:64" s="17" customFormat="1" ht="31.5" customHeight="1" x14ac:dyDescent="0.25">
      <c r="B192" s="70"/>
      <c r="C192" s="71" t="s">
        <v>322</v>
      </c>
      <c r="D192" s="71" t="s">
        <v>121</v>
      </c>
      <c r="E192" s="72" t="s">
        <v>2953</v>
      </c>
      <c r="F192" s="671" t="s">
        <v>2954</v>
      </c>
      <c r="G192" s="667"/>
      <c r="H192" s="667"/>
      <c r="I192" s="667"/>
      <c r="J192" s="73" t="s">
        <v>172</v>
      </c>
      <c r="K192" s="74">
        <v>52.082999999999998</v>
      </c>
      <c r="L192" s="666"/>
      <c r="M192" s="667"/>
      <c r="N192" s="666">
        <f>ROUND(L192*K192,2)</f>
        <v>0</v>
      </c>
      <c r="O192" s="667"/>
      <c r="P192" s="667"/>
      <c r="Q192" s="667"/>
      <c r="R192" s="75"/>
      <c r="T192" s="76" t="s">
        <v>125</v>
      </c>
      <c r="U192" s="77" t="s">
        <v>126</v>
      </c>
      <c r="V192" s="78">
        <v>3.3000000000000002E-2</v>
      </c>
      <c r="W192" s="78">
        <f>V192*K192</f>
        <v>1.718739</v>
      </c>
      <c r="X192" s="78">
        <v>2.1000000000000001E-4</v>
      </c>
      <c r="Y192" s="78">
        <f>X192*K192</f>
        <v>1.093743E-2</v>
      </c>
      <c r="Z192" s="78">
        <v>0</v>
      </c>
      <c r="AA192" s="79">
        <f>Z192*K192</f>
        <v>0</v>
      </c>
      <c r="AR192" s="30" t="s">
        <v>194</v>
      </c>
      <c r="AT192" s="30" t="s">
        <v>121</v>
      </c>
      <c r="AU192" s="30" t="s">
        <v>128</v>
      </c>
      <c r="AY192" s="30" t="s">
        <v>120</v>
      </c>
      <c r="BE192" s="80">
        <f>IF(U192="základní",N192,0)</f>
        <v>0</v>
      </c>
      <c r="BF192" s="80">
        <f>IF(U192="snížená",N192,0)</f>
        <v>0</v>
      </c>
      <c r="BG192" s="80">
        <f>IF(U192="zákl. přenesená",N192,0)</f>
        <v>0</v>
      </c>
      <c r="BH192" s="80">
        <f>IF(U192="sníž. přenesená",N192,0)</f>
        <v>0</v>
      </c>
      <c r="BI192" s="80">
        <f>IF(U192="nulová",N192,0)</f>
        <v>0</v>
      </c>
      <c r="BJ192" s="30" t="s">
        <v>118</v>
      </c>
      <c r="BK192" s="80">
        <f>ROUND(L192*K192,2)</f>
        <v>0</v>
      </c>
      <c r="BL192" s="30" t="s">
        <v>194</v>
      </c>
    </row>
    <row r="193" spans="2:64" s="109" customFormat="1" ht="22.5" customHeight="1" x14ac:dyDescent="0.25">
      <c r="B193" s="105"/>
      <c r="C193" s="106"/>
      <c r="D193" s="106"/>
      <c r="E193" s="107" t="s">
        <v>125</v>
      </c>
      <c r="F193" s="672" t="s">
        <v>2955</v>
      </c>
      <c r="G193" s="673"/>
      <c r="H193" s="673"/>
      <c r="I193" s="673"/>
      <c r="J193" s="106"/>
      <c r="K193" s="107" t="s">
        <v>125</v>
      </c>
      <c r="L193" s="106"/>
      <c r="M193" s="106"/>
      <c r="N193" s="106"/>
      <c r="O193" s="106"/>
      <c r="P193" s="106"/>
      <c r="Q193" s="106"/>
      <c r="R193" s="108"/>
      <c r="T193" s="110"/>
      <c r="U193" s="106"/>
      <c r="V193" s="106"/>
      <c r="W193" s="106"/>
      <c r="X193" s="106"/>
      <c r="Y193" s="106"/>
      <c r="Z193" s="106"/>
      <c r="AA193" s="111"/>
      <c r="AT193" s="112" t="s">
        <v>130</v>
      </c>
      <c r="AU193" s="112" t="s">
        <v>128</v>
      </c>
      <c r="AV193" s="109" t="s">
        <v>118</v>
      </c>
      <c r="AW193" s="109" t="s">
        <v>131</v>
      </c>
      <c r="AX193" s="109" t="s">
        <v>119</v>
      </c>
      <c r="AY193" s="112" t="s">
        <v>120</v>
      </c>
    </row>
    <row r="194" spans="2:64" s="86" customFormat="1" ht="22.5" customHeight="1" x14ac:dyDescent="0.25">
      <c r="B194" s="81"/>
      <c r="C194" s="82"/>
      <c r="D194" s="82"/>
      <c r="E194" s="83" t="s">
        <v>125</v>
      </c>
      <c r="F194" s="663" t="s">
        <v>2956</v>
      </c>
      <c r="G194" s="662"/>
      <c r="H194" s="662"/>
      <c r="I194" s="662"/>
      <c r="J194" s="82"/>
      <c r="K194" s="84">
        <v>41.594000000000001</v>
      </c>
      <c r="L194" s="82"/>
      <c r="M194" s="82"/>
      <c r="N194" s="82"/>
      <c r="O194" s="82"/>
      <c r="P194" s="82"/>
      <c r="Q194" s="82"/>
      <c r="R194" s="85"/>
      <c r="T194" s="87"/>
      <c r="U194" s="82"/>
      <c r="V194" s="82"/>
      <c r="W194" s="82"/>
      <c r="X194" s="82"/>
      <c r="Y194" s="82"/>
      <c r="Z194" s="82"/>
      <c r="AA194" s="88"/>
      <c r="AT194" s="89" t="s">
        <v>130</v>
      </c>
      <c r="AU194" s="89" t="s">
        <v>128</v>
      </c>
      <c r="AV194" s="86" t="s">
        <v>128</v>
      </c>
      <c r="AW194" s="86" t="s">
        <v>131</v>
      </c>
      <c r="AX194" s="86" t="s">
        <v>119</v>
      </c>
      <c r="AY194" s="89" t="s">
        <v>120</v>
      </c>
    </row>
    <row r="195" spans="2:64" s="86" customFormat="1" ht="22.5" customHeight="1" x14ac:dyDescent="0.25">
      <c r="B195" s="81"/>
      <c r="C195" s="82"/>
      <c r="D195" s="82"/>
      <c r="E195" s="83" t="s">
        <v>125</v>
      </c>
      <c r="F195" s="663" t="s">
        <v>2957</v>
      </c>
      <c r="G195" s="662"/>
      <c r="H195" s="662"/>
      <c r="I195" s="662"/>
      <c r="J195" s="82"/>
      <c r="K195" s="84">
        <v>10.489000000000001</v>
      </c>
      <c r="L195" s="82"/>
      <c r="M195" s="82"/>
      <c r="N195" s="82"/>
      <c r="O195" s="82"/>
      <c r="P195" s="82"/>
      <c r="Q195" s="82"/>
      <c r="R195" s="85"/>
      <c r="T195" s="87"/>
      <c r="U195" s="82"/>
      <c r="V195" s="82"/>
      <c r="W195" s="82"/>
      <c r="X195" s="82"/>
      <c r="Y195" s="82"/>
      <c r="Z195" s="82"/>
      <c r="AA195" s="88"/>
      <c r="AT195" s="89" t="s">
        <v>130</v>
      </c>
      <c r="AU195" s="89" t="s">
        <v>128</v>
      </c>
      <c r="AV195" s="86" t="s">
        <v>128</v>
      </c>
      <c r="AW195" s="86" t="s">
        <v>131</v>
      </c>
      <c r="AX195" s="86" t="s">
        <v>119</v>
      </c>
      <c r="AY195" s="89" t="s">
        <v>120</v>
      </c>
    </row>
    <row r="196" spans="2:64" s="95" customFormat="1" ht="22.5" customHeight="1" x14ac:dyDescent="0.25">
      <c r="B196" s="90"/>
      <c r="C196" s="91"/>
      <c r="D196" s="91"/>
      <c r="E196" s="92" t="s">
        <v>125</v>
      </c>
      <c r="F196" s="664" t="s">
        <v>146</v>
      </c>
      <c r="G196" s="665"/>
      <c r="H196" s="665"/>
      <c r="I196" s="665"/>
      <c r="J196" s="91"/>
      <c r="K196" s="93">
        <v>52.082999999999998</v>
      </c>
      <c r="L196" s="91"/>
      <c r="M196" s="91"/>
      <c r="N196" s="91"/>
      <c r="O196" s="91"/>
      <c r="P196" s="91"/>
      <c r="Q196" s="91"/>
      <c r="R196" s="94"/>
      <c r="T196" s="96"/>
      <c r="U196" s="91"/>
      <c r="V196" s="91"/>
      <c r="W196" s="91"/>
      <c r="X196" s="91"/>
      <c r="Y196" s="91"/>
      <c r="Z196" s="91"/>
      <c r="AA196" s="97"/>
      <c r="AT196" s="98" t="s">
        <v>130</v>
      </c>
      <c r="AU196" s="98" t="s">
        <v>128</v>
      </c>
      <c r="AV196" s="95" t="s">
        <v>127</v>
      </c>
      <c r="AW196" s="95" t="s">
        <v>131</v>
      </c>
      <c r="AX196" s="95" t="s">
        <v>118</v>
      </c>
      <c r="AY196" s="98" t="s">
        <v>120</v>
      </c>
    </row>
    <row r="197" spans="2:64" s="17" customFormat="1" ht="44.25" customHeight="1" x14ac:dyDescent="0.25">
      <c r="B197" s="70"/>
      <c r="C197" s="71" t="s">
        <v>328</v>
      </c>
      <c r="D197" s="71" t="s">
        <v>121</v>
      </c>
      <c r="E197" s="72" t="s">
        <v>2958</v>
      </c>
      <c r="F197" s="671" t="s">
        <v>2959</v>
      </c>
      <c r="G197" s="667"/>
      <c r="H197" s="667"/>
      <c r="I197" s="667"/>
      <c r="J197" s="73" t="s">
        <v>172</v>
      </c>
      <c r="K197" s="74">
        <v>52.082999999999998</v>
      </c>
      <c r="L197" s="666"/>
      <c r="M197" s="667"/>
      <c r="N197" s="666">
        <f>ROUND(L197*K197,2)</f>
        <v>0</v>
      </c>
      <c r="O197" s="667"/>
      <c r="P197" s="667"/>
      <c r="Q197" s="667"/>
      <c r="R197" s="75"/>
      <c r="T197" s="76" t="s">
        <v>125</v>
      </c>
      <c r="U197" s="77" t="s">
        <v>126</v>
      </c>
      <c r="V197" s="78">
        <v>0.104</v>
      </c>
      <c r="W197" s="78">
        <f>V197*K197</f>
        <v>5.4166319999999999</v>
      </c>
      <c r="X197" s="78">
        <v>2.5999999999999998E-4</v>
      </c>
      <c r="Y197" s="78">
        <f>X197*K197</f>
        <v>1.3541579999999999E-2</v>
      </c>
      <c r="Z197" s="78">
        <v>0</v>
      </c>
      <c r="AA197" s="79">
        <f>Z197*K197</f>
        <v>0</v>
      </c>
      <c r="AR197" s="30" t="s">
        <v>194</v>
      </c>
      <c r="AT197" s="30" t="s">
        <v>121</v>
      </c>
      <c r="AU197" s="30" t="s">
        <v>128</v>
      </c>
      <c r="AY197" s="30" t="s">
        <v>120</v>
      </c>
      <c r="BE197" s="80">
        <f>IF(U197="základní",N197,0)</f>
        <v>0</v>
      </c>
      <c r="BF197" s="80">
        <f>IF(U197="snížená",N197,0)</f>
        <v>0</v>
      </c>
      <c r="BG197" s="80">
        <f>IF(U197="zákl. přenesená",N197,0)</f>
        <v>0</v>
      </c>
      <c r="BH197" s="80">
        <f>IF(U197="sníž. přenesená",N197,0)</f>
        <v>0</v>
      </c>
      <c r="BI197" s="80">
        <f>IF(U197="nulová",N197,0)</f>
        <v>0</v>
      </c>
      <c r="BJ197" s="30" t="s">
        <v>118</v>
      </c>
      <c r="BK197" s="80">
        <f>ROUND(L197*K197,2)</f>
        <v>0</v>
      </c>
      <c r="BL197" s="30" t="s">
        <v>194</v>
      </c>
    </row>
    <row r="198" spans="2:64" s="86" customFormat="1" ht="22.5" customHeight="1" x14ac:dyDescent="0.25">
      <c r="B198" s="81"/>
      <c r="C198" s="82"/>
      <c r="D198" s="82"/>
      <c r="E198" s="83" t="s">
        <v>125</v>
      </c>
      <c r="F198" s="661" t="s">
        <v>2960</v>
      </c>
      <c r="G198" s="662"/>
      <c r="H198" s="662"/>
      <c r="I198" s="662"/>
      <c r="J198" s="82"/>
      <c r="K198" s="84">
        <v>52.082999999999998</v>
      </c>
      <c r="L198" s="82"/>
      <c r="M198" s="82"/>
      <c r="N198" s="82"/>
      <c r="O198" s="82"/>
      <c r="P198" s="82"/>
      <c r="Q198" s="82"/>
      <c r="R198" s="85"/>
      <c r="T198" s="126"/>
      <c r="U198" s="127"/>
      <c r="V198" s="127"/>
      <c r="W198" s="127"/>
      <c r="X198" s="127"/>
      <c r="Y198" s="127"/>
      <c r="Z198" s="127"/>
      <c r="AA198" s="128"/>
      <c r="AT198" s="89" t="s">
        <v>130</v>
      </c>
      <c r="AU198" s="89" t="s">
        <v>128</v>
      </c>
      <c r="AV198" s="86" t="s">
        <v>128</v>
      </c>
      <c r="AW198" s="86" t="s">
        <v>131</v>
      </c>
      <c r="AX198" s="86" t="s">
        <v>118</v>
      </c>
      <c r="AY198" s="89" t="s">
        <v>120</v>
      </c>
    </row>
    <row r="199" spans="2:64" s="17" customFormat="1" ht="6.95" customHeight="1" x14ac:dyDescent="0.25">
      <c r="B199" s="41"/>
      <c r="C199" s="42"/>
      <c r="D199" s="42"/>
      <c r="E199" s="42"/>
      <c r="F199" s="42"/>
      <c r="G199" s="42"/>
      <c r="H199" s="42"/>
      <c r="I199" s="42"/>
      <c r="J199" s="42"/>
      <c r="K199" s="42"/>
      <c r="L199" s="42"/>
      <c r="M199" s="42"/>
      <c r="N199" s="42"/>
      <c r="O199" s="42"/>
      <c r="P199" s="42"/>
      <c r="Q199" s="42"/>
      <c r="R199" s="43"/>
    </row>
  </sheetData>
  <mergeCells count="278">
    <mergeCell ref="M11:Q11"/>
    <mergeCell ref="C13:G13"/>
    <mergeCell ref="N13:Q13"/>
    <mergeCell ref="N15:Q15"/>
    <mergeCell ref="N16:Q16"/>
    <mergeCell ref="N17:Q17"/>
    <mergeCell ref="C2:Q2"/>
    <mergeCell ref="F4:P4"/>
    <mergeCell ref="F5:P5"/>
    <mergeCell ref="F6:P6"/>
    <mergeCell ref="M8:P8"/>
    <mergeCell ref="M10:Q10"/>
    <mergeCell ref="N24:Q24"/>
    <mergeCell ref="N25:Q25"/>
    <mergeCell ref="N26:Q26"/>
    <mergeCell ref="N27:Q27"/>
    <mergeCell ref="N28:Q28"/>
    <mergeCell ref="N29:Q29"/>
    <mergeCell ref="N18:Q18"/>
    <mergeCell ref="N19:Q19"/>
    <mergeCell ref="N20:Q20"/>
    <mergeCell ref="N21:Q21"/>
    <mergeCell ref="N22:Q22"/>
    <mergeCell ref="N23:Q23"/>
    <mergeCell ref="F42:P42"/>
    <mergeCell ref="M44:P44"/>
    <mergeCell ref="M46:Q46"/>
    <mergeCell ref="M47:Q47"/>
    <mergeCell ref="F49:I49"/>
    <mergeCell ref="L49:M49"/>
    <mergeCell ref="N49:Q49"/>
    <mergeCell ref="N30:Q30"/>
    <mergeCell ref="N31:Q31"/>
    <mergeCell ref="N32:Q32"/>
    <mergeCell ref="C38:Q38"/>
    <mergeCell ref="F40:P40"/>
    <mergeCell ref="F41:P41"/>
    <mergeCell ref="F54:I54"/>
    <mergeCell ref="F55:I55"/>
    <mergeCell ref="F56:I56"/>
    <mergeCell ref="F57:I57"/>
    <mergeCell ref="F58:I58"/>
    <mergeCell ref="L58:M58"/>
    <mergeCell ref="N50:Q50"/>
    <mergeCell ref="N51:Q51"/>
    <mergeCell ref="N52:Q52"/>
    <mergeCell ref="F53:I53"/>
    <mergeCell ref="L53:M53"/>
    <mergeCell ref="N53:Q53"/>
    <mergeCell ref="F64:I64"/>
    <mergeCell ref="N65:Q65"/>
    <mergeCell ref="F66:I66"/>
    <mergeCell ref="L66:M66"/>
    <mergeCell ref="N66:Q66"/>
    <mergeCell ref="F67:I67"/>
    <mergeCell ref="N58:Q58"/>
    <mergeCell ref="F59:I59"/>
    <mergeCell ref="F60:I60"/>
    <mergeCell ref="F61:I61"/>
    <mergeCell ref="F62:I62"/>
    <mergeCell ref="F63:I63"/>
    <mergeCell ref="L63:M63"/>
    <mergeCell ref="N63:Q63"/>
    <mergeCell ref="N79:Q79"/>
    <mergeCell ref="F72:I72"/>
    <mergeCell ref="F73:I73"/>
    <mergeCell ref="F74:I74"/>
    <mergeCell ref="L74:M74"/>
    <mergeCell ref="N74:Q74"/>
    <mergeCell ref="F75:I75"/>
    <mergeCell ref="F68:I68"/>
    <mergeCell ref="F69:I69"/>
    <mergeCell ref="F70:I70"/>
    <mergeCell ref="F71:I71"/>
    <mergeCell ref="L71:M71"/>
    <mergeCell ref="N71:Q71"/>
    <mergeCell ref="F80:I80"/>
    <mergeCell ref="F81:I81"/>
    <mergeCell ref="F82:I82"/>
    <mergeCell ref="F83:I83"/>
    <mergeCell ref="F84:I84"/>
    <mergeCell ref="L84:M84"/>
    <mergeCell ref="F76:I76"/>
    <mergeCell ref="F77:I77"/>
    <mergeCell ref="F78:I78"/>
    <mergeCell ref="F79:I79"/>
    <mergeCell ref="L79:M79"/>
    <mergeCell ref="F88:I88"/>
    <mergeCell ref="F89:I89"/>
    <mergeCell ref="L89:M89"/>
    <mergeCell ref="N89:Q89"/>
    <mergeCell ref="F90:I90"/>
    <mergeCell ref="F91:I91"/>
    <mergeCell ref="N84:Q84"/>
    <mergeCell ref="F85:I85"/>
    <mergeCell ref="N86:Q86"/>
    <mergeCell ref="F87:I87"/>
    <mergeCell ref="L87:M87"/>
    <mergeCell ref="N87:Q87"/>
    <mergeCell ref="N96:Q96"/>
    <mergeCell ref="F97:I97"/>
    <mergeCell ref="L97:M97"/>
    <mergeCell ref="N97:Q97"/>
    <mergeCell ref="F98:I98"/>
    <mergeCell ref="F99:I99"/>
    <mergeCell ref="N92:Q92"/>
    <mergeCell ref="F93:I93"/>
    <mergeCell ref="L93:M93"/>
    <mergeCell ref="N93:Q93"/>
    <mergeCell ref="F94:I94"/>
    <mergeCell ref="F95:I95"/>
    <mergeCell ref="F104:I104"/>
    <mergeCell ref="F105:I105"/>
    <mergeCell ref="L105:M105"/>
    <mergeCell ref="N105:Q105"/>
    <mergeCell ref="F106:I106"/>
    <mergeCell ref="L106:M106"/>
    <mergeCell ref="N106:Q106"/>
    <mergeCell ref="F100:I100"/>
    <mergeCell ref="L100:M100"/>
    <mergeCell ref="N100:Q100"/>
    <mergeCell ref="F101:I101"/>
    <mergeCell ref="F102:I102"/>
    <mergeCell ref="F103:I103"/>
    <mergeCell ref="F110:I110"/>
    <mergeCell ref="N111:Q111"/>
    <mergeCell ref="F112:I112"/>
    <mergeCell ref="L112:M112"/>
    <mergeCell ref="N112:Q112"/>
    <mergeCell ref="N113:Q113"/>
    <mergeCell ref="F107:I107"/>
    <mergeCell ref="L107:M107"/>
    <mergeCell ref="N107:Q107"/>
    <mergeCell ref="F108:I108"/>
    <mergeCell ref="F109:I109"/>
    <mergeCell ref="L109:M109"/>
    <mergeCell ref="N109:Q109"/>
    <mergeCell ref="F118:I118"/>
    <mergeCell ref="F119:I119"/>
    <mergeCell ref="N120:Q120"/>
    <mergeCell ref="F121:I121"/>
    <mergeCell ref="L121:M121"/>
    <mergeCell ref="N121:Q121"/>
    <mergeCell ref="N114:Q114"/>
    <mergeCell ref="F115:I115"/>
    <mergeCell ref="L115:M115"/>
    <mergeCell ref="N115:Q115"/>
    <mergeCell ref="F116:I116"/>
    <mergeCell ref="F117:I117"/>
    <mergeCell ref="F126:I126"/>
    <mergeCell ref="F127:I127"/>
    <mergeCell ref="F128:I128"/>
    <mergeCell ref="F129:I129"/>
    <mergeCell ref="L129:M129"/>
    <mergeCell ref="N129:Q129"/>
    <mergeCell ref="F122:I122"/>
    <mergeCell ref="F123:I123"/>
    <mergeCell ref="F124:I124"/>
    <mergeCell ref="F125:I125"/>
    <mergeCell ref="L125:M125"/>
    <mergeCell ref="N125:Q125"/>
    <mergeCell ref="F134:I134"/>
    <mergeCell ref="F135:I135"/>
    <mergeCell ref="F136:I136"/>
    <mergeCell ref="L136:M136"/>
    <mergeCell ref="N136:Q136"/>
    <mergeCell ref="F137:I137"/>
    <mergeCell ref="F130:I130"/>
    <mergeCell ref="F131:I131"/>
    <mergeCell ref="L131:M131"/>
    <mergeCell ref="N131:Q131"/>
    <mergeCell ref="F132:I132"/>
    <mergeCell ref="F133:I133"/>
    <mergeCell ref="F142:I142"/>
    <mergeCell ref="F143:I143"/>
    <mergeCell ref="F144:I144"/>
    <mergeCell ref="F145:I145"/>
    <mergeCell ref="N146:Q146"/>
    <mergeCell ref="F147:I147"/>
    <mergeCell ref="L147:M147"/>
    <mergeCell ref="N147:Q147"/>
    <mergeCell ref="F138:I138"/>
    <mergeCell ref="F139:I139"/>
    <mergeCell ref="L139:M139"/>
    <mergeCell ref="N139:Q139"/>
    <mergeCell ref="N140:Q140"/>
    <mergeCell ref="F141:I141"/>
    <mergeCell ref="L141:M141"/>
    <mergeCell ref="N141:Q141"/>
    <mergeCell ref="F152:I152"/>
    <mergeCell ref="F153:I153"/>
    <mergeCell ref="F154:I154"/>
    <mergeCell ref="F155:I155"/>
    <mergeCell ref="L155:M155"/>
    <mergeCell ref="N155:Q155"/>
    <mergeCell ref="F148:I148"/>
    <mergeCell ref="F149:I149"/>
    <mergeCell ref="F150:I150"/>
    <mergeCell ref="F151:I151"/>
    <mergeCell ref="L151:M151"/>
    <mergeCell ref="N151:Q151"/>
    <mergeCell ref="F162:I162"/>
    <mergeCell ref="F163:I163"/>
    <mergeCell ref="L163:M163"/>
    <mergeCell ref="N163:Q163"/>
    <mergeCell ref="F164:I164"/>
    <mergeCell ref="F165:I165"/>
    <mergeCell ref="L165:M165"/>
    <mergeCell ref="N165:Q165"/>
    <mergeCell ref="F156:I156"/>
    <mergeCell ref="F157:I157"/>
    <mergeCell ref="F158:I158"/>
    <mergeCell ref="F159:I159"/>
    <mergeCell ref="N160:Q160"/>
    <mergeCell ref="F161:I161"/>
    <mergeCell ref="L161:M161"/>
    <mergeCell ref="N161:Q161"/>
    <mergeCell ref="F170:I170"/>
    <mergeCell ref="F171:I171"/>
    <mergeCell ref="L171:M171"/>
    <mergeCell ref="N171:Q171"/>
    <mergeCell ref="N172:Q172"/>
    <mergeCell ref="F173:I173"/>
    <mergeCell ref="L173:M173"/>
    <mergeCell ref="N173:Q173"/>
    <mergeCell ref="N166:Q166"/>
    <mergeCell ref="F167:I167"/>
    <mergeCell ref="L167:M167"/>
    <mergeCell ref="N167:Q167"/>
    <mergeCell ref="F168:I168"/>
    <mergeCell ref="F169:I169"/>
    <mergeCell ref="L169:M169"/>
    <mergeCell ref="N169:Q169"/>
    <mergeCell ref="F178:I178"/>
    <mergeCell ref="F179:I179"/>
    <mergeCell ref="L179:M179"/>
    <mergeCell ref="N179:Q179"/>
    <mergeCell ref="F180:I180"/>
    <mergeCell ref="F181:I181"/>
    <mergeCell ref="L181:M181"/>
    <mergeCell ref="N181:Q181"/>
    <mergeCell ref="F174:I174"/>
    <mergeCell ref="F175:I175"/>
    <mergeCell ref="L175:M175"/>
    <mergeCell ref="N175:Q175"/>
    <mergeCell ref="N176:Q176"/>
    <mergeCell ref="F177:I177"/>
    <mergeCell ref="L177:M177"/>
    <mergeCell ref="N177:Q177"/>
    <mergeCell ref="F186:I186"/>
    <mergeCell ref="F187:I187"/>
    <mergeCell ref="L187:M187"/>
    <mergeCell ref="N187:Q187"/>
    <mergeCell ref="F188:I188"/>
    <mergeCell ref="F189:I189"/>
    <mergeCell ref="L189:M189"/>
    <mergeCell ref="N189:Q189"/>
    <mergeCell ref="F182:I182"/>
    <mergeCell ref="F183:I183"/>
    <mergeCell ref="L183:M183"/>
    <mergeCell ref="N183:Q183"/>
    <mergeCell ref="F184:I184"/>
    <mergeCell ref="F185:I185"/>
    <mergeCell ref="L185:M185"/>
    <mergeCell ref="N185:Q185"/>
    <mergeCell ref="F198:I198"/>
    <mergeCell ref="F194:I194"/>
    <mergeCell ref="F195:I195"/>
    <mergeCell ref="F196:I196"/>
    <mergeCell ref="F197:I197"/>
    <mergeCell ref="L197:M197"/>
    <mergeCell ref="N197:Q197"/>
    <mergeCell ref="F190:I190"/>
    <mergeCell ref="N191:Q191"/>
    <mergeCell ref="F192:I192"/>
    <mergeCell ref="L192:M192"/>
    <mergeCell ref="N192:Q192"/>
    <mergeCell ref="F193:I193"/>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3:AC125"/>
  <sheetViews>
    <sheetView showGridLines="0" zoomScale="85" zoomScaleNormal="85" workbookViewId="0">
      <pane ySplit="1" topLeftCell="A2" activePane="bottomLeft" state="frozen"/>
      <selection activeCell="F38" sqref="F38:F39"/>
      <selection pane="bottomLeft" activeCell="F38" sqref="F38:F39"/>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384" width="9.140625" style="25"/>
  </cols>
  <sheetData>
    <row r="3" spans="2:18" s="17" customFormat="1" ht="6.95" customHeight="1" x14ac:dyDescent="0.25">
      <c r="B3" s="14"/>
      <c r="C3" s="15"/>
      <c r="D3" s="15"/>
      <c r="E3" s="15"/>
      <c r="F3" s="15"/>
      <c r="G3" s="15"/>
      <c r="H3" s="15"/>
      <c r="I3" s="15"/>
      <c r="J3" s="15"/>
      <c r="K3" s="15"/>
      <c r="L3" s="15"/>
      <c r="M3" s="15"/>
      <c r="N3" s="15"/>
      <c r="O3" s="15"/>
      <c r="P3" s="15"/>
      <c r="Q3" s="15"/>
      <c r="R3" s="16"/>
    </row>
    <row r="4" spans="2:18" s="17" customFormat="1" ht="36.950000000000003" customHeight="1" x14ac:dyDescent="0.25">
      <c r="B4" s="18"/>
      <c r="C4" s="686" t="s">
        <v>54</v>
      </c>
      <c r="D4" s="680"/>
      <c r="E4" s="680"/>
      <c r="F4" s="680"/>
      <c r="G4" s="680"/>
      <c r="H4" s="680"/>
      <c r="I4" s="680"/>
      <c r="J4" s="680"/>
      <c r="K4" s="680"/>
      <c r="L4" s="680"/>
      <c r="M4" s="680"/>
      <c r="N4" s="680"/>
      <c r="O4" s="680"/>
      <c r="P4" s="680"/>
      <c r="Q4" s="680"/>
      <c r="R4" s="19"/>
    </row>
    <row r="5" spans="2:18" s="17" customFormat="1" ht="6.95" customHeight="1" x14ac:dyDescent="0.25">
      <c r="B5" s="18"/>
      <c r="C5" s="20"/>
      <c r="D5" s="20"/>
      <c r="E5" s="20"/>
      <c r="F5" s="20"/>
      <c r="G5" s="20"/>
      <c r="H5" s="20"/>
      <c r="I5" s="20"/>
      <c r="J5" s="20"/>
      <c r="K5" s="20"/>
      <c r="L5" s="20"/>
      <c r="M5" s="20"/>
      <c r="N5" s="20"/>
      <c r="O5" s="20"/>
      <c r="P5" s="20"/>
      <c r="Q5" s="20"/>
      <c r="R5" s="19"/>
    </row>
    <row r="6" spans="2:18" s="17" customFormat="1" ht="30" customHeight="1" x14ac:dyDescent="0.3">
      <c r="B6" s="18"/>
      <c r="C6" s="21" t="s">
        <v>55</v>
      </c>
      <c r="D6" s="20"/>
      <c r="E6" s="20"/>
      <c r="F6" s="687" t="s">
        <v>56</v>
      </c>
      <c r="G6" s="688"/>
      <c r="H6" s="688"/>
      <c r="I6" s="688"/>
      <c r="J6" s="688"/>
      <c r="K6" s="688"/>
      <c r="L6" s="688"/>
      <c r="M6" s="688"/>
      <c r="N6" s="688"/>
      <c r="O6" s="688"/>
      <c r="P6" s="688"/>
      <c r="Q6" s="20"/>
      <c r="R6" s="19"/>
    </row>
    <row r="7" spans="2:18" ht="30" customHeight="1" x14ac:dyDescent="0.3">
      <c r="B7" s="22"/>
      <c r="C7" s="21" t="s">
        <v>57</v>
      </c>
      <c r="D7" s="23"/>
      <c r="E7" s="23"/>
      <c r="F7" s="687" t="s">
        <v>1670</v>
      </c>
      <c r="G7" s="688"/>
      <c r="H7" s="688"/>
      <c r="I7" s="688"/>
      <c r="J7" s="688"/>
      <c r="K7" s="688"/>
      <c r="L7" s="688"/>
      <c r="M7" s="688"/>
      <c r="N7" s="688"/>
      <c r="O7" s="688"/>
      <c r="P7" s="688"/>
      <c r="Q7" s="23"/>
      <c r="R7" s="24"/>
    </row>
    <row r="8" spans="2:18" ht="30" customHeight="1" x14ac:dyDescent="0.3">
      <c r="B8" s="22"/>
      <c r="C8" s="21" t="s">
        <v>59</v>
      </c>
      <c r="D8" s="23"/>
      <c r="E8" s="23"/>
      <c r="F8" s="687" t="s">
        <v>1671</v>
      </c>
      <c r="G8" s="688"/>
      <c r="H8" s="688"/>
      <c r="I8" s="688"/>
      <c r="J8" s="688"/>
      <c r="K8" s="688"/>
      <c r="L8" s="688"/>
      <c r="M8" s="688"/>
      <c r="N8" s="688"/>
      <c r="O8" s="688"/>
      <c r="P8" s="688"/>
      <c r="Q8" s="23"/>
      <c r="R8" s="24"/>
    </row>
    <row r="9" spans="2:18" s="17" customFormat="1" ht="36.950000000000003" customHeight="1" x14ac:dyDescent="0.25">
      <c r="B9" s="18"/>
      <c r="C9" s="26" t="s">
        <v>1672</v>
      </c>
      <c r="D9" s="20"/>
      <c r="E9" s="20"/>
      <c r="F9" s="703" t="s">
        <v>1673</v>
      </c>
      <c r="G9" s="703"/>
      <c r="H9" s="703"/>
      <c r="I9" s="703"/>
      <c r="J9" s="703"/>
      <c r="K9" s="703"/>
      <c r="L9" s="703"/>
      <c r="M9" s="703"/>
      <c r="N9" s="703"/>
      <c r="O9" s="703"/>
      <c r="P9" s="703"/>
      <c r="Q9" s="20"/>
      <c r="R9" s="19"/>
    </row>
    <row r="10" spans="2:18" s="17" customFormat="1" ht="6.95" customHeight="1" x14ac:dyDescent="0.25">
      <c r="B10" s="18"/>
      <c r="C10" s="20"/>
      <c r="D10" s="20"/>
      <c r="E10" s="20"/>
      <c r="F10" s="20"/>
      <c r="G10" s="20"/>
      <c r="H10" s="20"/>
      <c r="I10" s="20"/>
      <c r="J10" s="20"/>
      <c r="K10" s="20"/>
      <c r="L10" s="20"/>
      <c r="M10" s="20"/>
      <c r="N10" s="20"/>
      <c r="O10" s="20"/>
      <c r="P10" s="20"/>
      <c r="Q10" s="20"/>
      <c r="R10" s="19"/>
    </row>
    <row r="11" spans="2:18" s="17" customFormat="1" ht="18" customHeight="1" x14ac:dyDescent="0.25">
      <c r="B11" s="18"/>
      <c r="C11" s="21" t="s">
        <v>61</v>
      </c>
      <c r="D11" s="20"/>
      <c r="E11" s="20"/>
      <c r="F11" s="27" t="s">
        <v>62</v>
      </c>
      <c r="G11" s="20"/>
      <c r="H11" s="20"/>
      <c r="I11" s="20"/>
      <c r="J11" s="20"/>
      <c r="K11" s="21" t="s">
        <v>63</v>
      </c>
      <c r="L11" s="20"/>
      <c r="M11" s="697">
        <v>42535</v>
      </c>
      <c r="N11" s="680"/>
      <c r="O11" s="680"/>
      <c r="P11" s="680"/>
      <c r="Q11" s="20"/>
      <c r="R11" s="19"/>
    </row>
    <row r="12" spans="2:18" s="17" customFormat="1" ht="6.95" customHeight="1" x14ac:dyDescent="0.25">
      <c r="B12" s="18"/>
      <c r="C12" s="20"/>
      <c r="D12" s="20"/>
      <c r="E12" s="20"/>
      <c r="F12" s="20"/>
      <c r="G12" s="20"/>
      <c r="H12" s="20"/>
      <c r="I12" s="20"/>
      <c r="J12" s="20"/>
      <c r="K12" s="20"/>
      <c r="L12" s="20"/>
      <c r="M12" s="20"/>
      <c r="N12" s="20"/>
      <c r="O12" s="20"/>
      <c r="P12" s="20"/>
      <c r="Q12" s="20"/>
      <c r="R12" s="19"/>
    </row>
    <row r="13" spans="2:18" s="17" customFormat="1" ht="15" x14ac:dyDescent="0.25">
      <c r="B13" s="18"/>
      <c r="C13" s="21" t="s">
        <v>64</v>
      </c>
      <c r="D13" s="20"/>
      <c r="E13" s="20"/>
      <c r="F13" s="27" t="s">
        <v>65</v>
      </c>
      <c r="G13" s="20"/>
      <c r="H13" s="20"/>
      <c r="I13" s="20"/>
      <c r="J13" s="20"/>
      <c r="K13" s="21" t="s">
        <v>66</v>
      </c>
      <c r="L13" s="20"/>
      <c r="M13" s="698" t="s">
        <v>67</v>
      </c>
      <c r="N13" s="680"/>
      <c r="O13" s="680"/>
      <c r="P13" s="680"/>
      <c r="Q13" s="680"/>
      <c r="R13" s="19"/>
    </row>
    <row r="14" spans="2:18" s="17" customFormat="1" ht="14.45" customHeight="1" x14ac:dyDescent="0.25">
      <c r="B14" s="18"/>
      <c r="C14" s="21" t="s">
        <v>68</v>
      </c>
      <c r="D14" s="20"/>
      <c r="E14" s="20"/>
      <c r="F14" s="27"/>
      <c r="G14" s="20"/>
      <c r="H14" s="20"/>
      <c r="I14" s="20"/>
      <c r="J14" s="20"/>
      <c r="K14" s="21" t="s">
        <v>69</v>
      </c>
      <c r="L14" s="20"/>
      <c r="M14" s="698" t="s">
        <v>70</v>
      </c>
      <c r="N14" s="680"/>
      <c r="O14" s="680"/>
      <c r="P14" s="680"/>
      <c r="Q14" s="680"/>
      <c r="R14" s="19"/>
    </row>
    <row r="15" spans="2:18" s="17" customFormat="1" ht="10.35" customHeight="1" x14ac:dyDescent="0.25">
      <c r="B15" s="18"/>
      <c r="C15" s="20"/>
      <c r="D15" s="20"/>
      <c r="E15" s="20"/>
      <c r="F15" s="20"/>
      <c r="G15" s="20"/>
      <c r="H15" s="20"/>
      <c r="I15" s="20"/>
      <c r="J15" s="20"/>
      <c r="K15" s="20"/>
      <c r="L15" s="20"/>
      <c r="M15" s="20"/>
      <c r="N15" s="20"/>
      <c r="O15" s="20"/>
      <c r="P15" s="20"/>
      <c r="Q15" s="20"/>
      <c r="R15" s="19"/>
    </row>
    <row r="16" spans="2:18" s="17" customFormat="1" ht="29.25" customHeight="1" x14ac:dyDescent="0.25">
      <c r="B16" s="18"/>
      <c r="C16" s="694" t="s">
        <v>71</v>
      </c>
      <c r="D16" s="695"/>
      <c r="E16" s="695"/>
      <c r="F16" s="695"/>
      <c r="G16" s="695"/>
      <c r="H16" s="28"/>
      <c r="I16" s="28"/>
      <c r="J16" s="28"/>
      <c r="K16" s="28"/>
      <c r="L16" s="28"/>
      <c r="M16" s="28"/>
      <c r="N16" s="694" t="s">
        <v>72</v>
      </c>
      <c r="O16" s="680"/>
      <c r="P16" s="680"/>
      <c r="Q16" s="680"/>
      <c r="R16" s="19"/>
    </row>
    <row r="17" spans="2:29" s="17" customFormat="1" ht="10.35" customHeight="1" x14ac:dyDescent="0.25">
      <c r="B17" s="18"/>
      <c r="C17" s="20"/>
      <c r="D17" s="20"/>
      <c r="E17" s="20"/>
      <c r="F17" s="20"/>
      <c r="G17" s="20"/>
      <c r="H17" s="20"/>
      <c r="I17" s="20"/>
      <c r="J17" s="20"/>
      <c r="K17" s="20"/>
      <c r="L17" s="20"/>
      <c r="M17" s="20"/>
      <c r="N17" s="20"/>
      <c r="O17" s="20"/>
      <c r="P17" s="20"/>
      <c r="Q17" s="20"/>
      <c r="R17" s="19"/>
    </row>
    <row r="18" spans="2:29" s="17" customFormat="1" ht="29.25" customHeight="1" x14ac:dyDescent="0.25">
      <c r="B18" s="18"/>
      <c r="C18" s="29" t="s">
        <v>73</v>
      </c>
      <c r="D18" s="20"/>
      <c r="E18" s="20"/>
      <c r="F18" s="20"/>
      <c r="G18" s="20"/>
      <c r="H18" s="20"/>
      <c r="I18" s="20"/>
      <c r="J18" s="20"/>
      <c r="K18" s="20"/>
      <c r="L18" s="20"/>
      <c r="M18" s="20"/>
      <c r="N18" s="696">
        <f>N47</f>
        <v>0</v>
      </c>
      <c r="O18" s="680"/>
      <c r="P18" s="680"/>
      <c r="Q18" s="680"/>
      <c r="R18" s="19"/>
      <c r="AC18" s="80">
        <f>N48+N107</f>
        <v>0</v>
      </c>
    </row>
    <row r="19" spans="2:29" s="35" customFormat="1" ht="24.95" customHeight="1" x14ac:dyDescent="0.25">
      <c r="B19" s="31"/>
      <c r="C19" s="32"/>
      <c r="D19" s="33" t="s">
        <v>75</v>
      </c>
      <c r="E19" s="32"/>
      <c r="F19" s="32"/>
      <c r="G19" s="32"/>
      <c r="H19" s="32"/>
      <c r="I19" s="32"/>
      <c r="J19" s="32"/>
      <c r="K19" s="32"/>
      <c r="L19" s="32"/>
      <c r="M19" s="32"/>
      <c r="N19" s="669">
        <f>N48</f>
        <v>0</v>
      </c>
      <c r="O19" s="685"/>
      <c r="P19" s="685"/>
      <c r="Q19" s="685"/>
      <c r="R19" s="34"/>
    </row>
    <row r="20" spans="2:29" s="40" customFormat="1" ht="19.899999999999999" customHeight="1" x14ac:dyDescent="0.25">
      <c r="B20" s="36"/>
      <c r="C20" s="37"/>
      <c r="D20" s="38" t="s">
        <v>76</v>
      </c>
      <c r="E20" s="37"/>
      <c r="F20" s="37"/>
      <c r="G20" s="37"/>
      <c r="H20" s="37"/>
      <c r="I20" s="37"/>
      <c r="J20" s="37"/>
      <c r="K20" s="37"/>
      <c r="L20" s="37"/>
      <c r="M20" s="37"/>
      <c r="N20" s="683">
        <f>N49</f>
        <v>0</v>
      </c>
      <c r="O20" s="684"/>
      <c r="P20" s="684"/>
      <c r="Q20" s="684"/>
      <c r="R20" s="39"/>
    </row>
    <row r="21" spans="2:29" s="40" customFormat="1" ht="19.899999999999999" customHeight="1" x14ac:dyDescent="0.25">
      <c r="B21" s="36"/>
      <c r="C21" s="37"/>
      <c r="D21" s="38" t="s">
        <v>82</v>
      </c>
      <c r="E21" s="37"/>
      <c r="F21" s="37"/>
      <c r="G21" s="37"/>
      <c r="H21" s="37"/>
      <c r="I21" s="37"/>
      <c r="J21" s="37"/>
      <c r="K21" s="37"/>
      <c r="L21" s="37"/>
      <c r="M21" s="37"/>
      <c r="N21" s="683">
        <f>N70</f>
        <v>0</v>
      </c>
      <c r="O21" s="684"/>
      <c r="P21" s="684"/>
      <c r="Q21" s="684"/>
      <c r="R21" s="39"/>
    </row>
    <row r="22" spans="2:29" s="40" customFormat="1" ht="19.899999999999999" customHeight="1" x14ac:dyDescent="0.25">
      <c r="B22" s="36"/>
      <c r="C22" s="37"/>
      <c r="D22" s="38" t="s">
        <v>83</v>
      </c>
      <c r="E22" s="37"/>
      <c r="F22" s="37"/>
      <c r="G22" s="37"/>
      <c r="H22" s="37"/>
      <c r="I22" s="37"/>
      <c r="J22" s="37"/>
      <c r="K22" s="37"/>
      <c r="L22" s="37"/>
      <c r="M22" s="37"/>
      <c r="N22" s="683">
        <f>N78</f>
        <v>0</v>
      </c>
      <c r="O22" s="684"/>
      <c r="P22" s="684"/>
      <c r="Q22" s="684"/>
      <c r="R22" s="39"/>
    </row>
    <row r="23" spans="2:29" s="40" customFormat="1" ht="19.899999999999999" customHeight="1" x14ac:dyDescent="0.25">
      <c r="B23" s="36"/>
      <c r="C23" s="37"/>
      <c r="D23" s="38" t="s">
        <v>84</v>
      </c>
      <c r="E23" s="37"/>
      <c r="F23" s="37"/>
      <c r="G23" s="37"/>
      <c r="H23" s="37"/>
      <c r="I23" s="37"/>
      <c r="J23" s="37"/>
      <c r="K23" s="37"/>
      <c r="L23" s="37"/>
      <c r="M23" s="37"/>
      <c r="N23" s="683">
        <f>N83</f>
        <v>0</v>
      </c>
      <c r="O23" s="684"/>
      <c r="P23" s="684"/>
      <c r="Q23" s="684"/>
      <c r="R23" s="39"/>
    </row>
    <row r="24" spans="2:29" s="40" customFormat="1" ht="19.899999999999999" customHeight="1" x14ac:dyDescent="0.25">
      <c r="B24" s="36"/>
      <c r="C24" s="37"/>
      <c r="D24" s="38" t="s">
        <v>85</v>
      </c>
      <c r="E24" s="37"/>
      <c r="F24" s="37"/>
      <c r="G24" s="37"/>
      <c r="H24" s="37"/>
      <c r="I24" s="37"/>
      <c r="J24" s="37"/>
      <c r="K24" s="37"/>
      <c r="L24" s="37"/>
      <c r="M24" s="37"/>
      <c r="N24" s="683">
        <f>N105</f>
        <v>0</v>
      </c>
      <c r="O24" s="684"/>
      <c r="P24" s="684"/>
      <c r="Q24" s="684"/>
      <c r="R24" s="39"/>
    </row>
    <row r="25" spans="2:29" s="35" customFormat="1" ht="24.95" customHeight="1" x14ac:dyDescent="0.25">
      <c r="B25" s="31"/>
      <c r="C25" s="32"/>
      <c r="D25" s="33" t="s">
        <v>87</v>
      </c>
      <c r="E25" s="32"/>
      <c r="F25" s="32"/>
      <c r="G25" s="32"/>
      <c r="H25" s="32"/>
      <c r="I25" s="32"/>
      <c r="J25" s="32"/>
      <c r="K25" s="32"/>
      <c r="L25" s="32"/>
      <c r="M25" s="32"/>
      <c r="N25" s="669">
        <f>N107</f>
        <v>0</v>
      </c>
      <c r="O25" s="685"/>
      <c r="P25" s="685"/>
      <c r="Q25" s="685"/>
      <c r="R25" s="34"/>
    </row>
    <row r="26" spans="2:29" s="40" customFormat="1" ht="19.899999999999999" customHeight="1" x14ac:dyDescent="0.25">
      <c r="B26" s="36"/>
      <c r="C26" s="37"/>
      <c r="D26" s="38" t="s">
        <v>88</v>
      </c>
      <c r="E26" s="37"/>
      <c r="F26" s="37"/>
      <c r="G26" s="37"/>
      <c r="H26" s="37"/>
      <c r="I26" s="37"/>
      <c r="J26" s="37"/>
      <c r="K26" s="37"/>
      <c r="L26" s="37"/>
      <c r="M26" s="37"/>
      <c r="N26" s="683">
        <f>N108</f>
        <v>0</v>
      </c>
      <c r="O26" s="684"/>
      <c r="P26" s="684"/>
      <c r="Q26" s="684"/>
      <c r="R26" s="39"/>
    </row>
    <row r="27" spans="2:29" s="40" customFormat="1" ht="19.899999999999999" customHeight="1" x14ac:dyDescent="0.25">
      <c r="B27" s="36"/>
      <c r="C27" s="37"/>
      <c r="D27" s="38" t="s">
        <v>98</v>
      </c>
      <c r="E27" s="37"/>
      <c r="F27" s="37"/>
      <c r="G27" s="37"/>
      <c r="H27" s="37"/>
      <c r="I27" s="37"/>
      <c r="J27" s="37"/>
      <c r="K27" s="37"/>
      <c r="L27" s="37"/>
      <c r="M27" s="37"/>
      <c r="N27" s="683">
        <f>N120</f>
        <v>0</v>
      </c>
      <c r="O27" s="684"/>
      <c r="P27" s="684"/>
      <c r="Q27" s="684"/>
      <c r="R27" s="39"/>
    </row>
    <row r="28" spans="2:29" s="17" customFormat="1" ht="6.95" customHeight="1" x14ac:dyDescent="0.25">
      <c r="B28" s="41"/>
      <c r="C28" s="42"/>
      <c r="D28" s="42"/>
      <c r="E28" s="42"/>
      <c r="F28" s="42"/>
      <c r="G28" s="42"/>
      <c r="H28" s="42"/>
      <c r="I28" s="42"/>
      <c r="J28" s="42"/>
      <c r="K28" s="42"/>
      <c r="L28" s="42"/>
      <c r="M28" s="42"/>
      <c r="N28" s="42"/>
      <c r="O28" s="42"/>
      <c r="P28" s="42"/>
      <c r="Q28" s="42"/>
      <c r="R28" s="43"/>
    </row>
    <row r="33" spans="2:27" s="17" customFormat="1" ht="6.95" customHeight="1" x14ac:dyDescent="0.25">
      <c r="B33" s="14"/>
      <c r="C33" s="15"/>
      <c r="D33" s="15"/>
      <c r="E33" s="15"/>
      <c r="F33" s="15"/>
      <c r="G33" s="15"/>
      <c r="H33" s="15"/>
      <c r="I33" s="15"/>
      <c r="J33" s="15"/>
      <c r="K33" s="15"/>
      <c r="L33" s="15"/>
      <c r="M33" s="15"/>
      <c r="N33" s="15"/>
      <c r="O33" s="15"/>
      <c r="P33" s="15"/>
      <c r="Q33" s="15"/>
      <c r="R33" s="16"/>
    </row>
    <row r="34" spans="2:27" s="17" customFormat="1" ht="36.950000000000003" customHeight="1" x14ac:dyDescent="0.25">
      <c r="B34" s="18"/>
      <c r="C34" s="686" t="s">
        <v>100</v>
      </c>
      <c r="D34" s="680"/>
      <c r="E34" s="680"/>
      <c r="F34" s="680"/>
      <c r="G34" s="680"/>
      <c r="H34" s="680"/>
      <c r="I34" s="680"/>
      <c r="J34" s="680"/>
      <c r="K34" s="680"/>
      <c r="L34" s="680"/>
      <c r="M34" s="680"/>
      <c r="N34" s="680"/>
      <c r="O34" s="680"/>
      <c r="P34" s="680"/>
      <c r="Q34" s="680"/>
      <c r="R34" s="19"/>
    </row>
    <row r="35" spans="2:27" s="17" customFormat="1" ht="6.95" customHeight="1" x14ac:dyDescent="0.25">
      <c r="B35" s="18"/>
      <c r="C35" s="20"/>
      <c r="D35" s="20"/>
      <c r="E35" s="20"/>
      <c r="F35" s="20"/>
      <c r="G35" s="20"/>
      <c r="H35" s="20"/>
      <c r="I35" s="20"/>
      <c r="J35" s="20"/>
      <c r="K35" s="20"/>
      <c r="L35" s="20"/>
      <c r="M35" s="20"/>
      <c r="N35" s="20"/>
      <c r="O35" s="20"/>
      <c r="P35" s="20"/>
      <c r="Q35" s="20"/>
      <c r="R35" s="19"/>
    </row>
    <row r="36" spans="2:27" s="17" customFormat="1" ht="30" customHeight="1" x14ac:dyDescent="0.3">
      <c r="B36" s="18"/>
      <c r="C36" s="21" t="s">
        <v>55</v>
      </c>
      <c r="D36" s="20"/>
      <c r="E36" s="20"/>
      <c r="F36" s="687" t="s">
        <v>56</v>
      </c>
      <c r="G36" s="688"/>
      <c r="H36" s="688"/>
      <c r="I36" s="688"/>
      <c r="J36" s="688"/>
      <c r="K36" s="688"/>
      <c r="L36" s="688"/>
      <c r="M36" s="688"/>
      <c r="N36" s="688"/>
      <c r="O36" s="688"/>
      <c r="P36" s="688"/>
      <c r="Q36" s="20"/>
      <c r="R36" s="19"/>
    </row>
    <row r="37" spans="2:27" ht="30" customHeight="1" x14ac:dyDescent="0.3">
      <c r="B37" s="22"/>
      <c r="C37" s="21" t="s">
        <v>57</v>
      </c>
      <c r="D37" s="23"/>
      <c r="E37" s="23"/>
      <c r="F37" s="687" t="s">
        <v>1670</v>
      </c>
      <c r="G37" s="688"/>
      <c r="H37" s="688"/>
      <c r="I37" s="688"/>
      <c r="J37" s="688"/>
      <c r="K37" s="688"/>
      <c r="L37" s="688"/>
      <c r="M37" s="688"/>
      <c r="N37" s="688"/>
      <c r="O37" s="688"/>
      <c r="P37" s="688"/>
      <c r="Q37" s="23"/>
      <c r="R37" s="24"/>
    </row>
    <row r="38" spans="2:27" ht="30" customHeight="1" x14ac:dyDescent="0.3">
      <c r="B38" s="22"/>
      <c r="C38" s="21" t="s">
        <v>59</v>
      </c>
      <c r="D38" s="23"/>
      <c r="E38" s="23"/>
      <c r="F38" s="687" t="s">
        <v>1671</v>
      </c>
      <c r="G38" s="688"/>
      <c r="H38" s="688"/>
      <c r="I38" s="688"/>
      <c r="J38" s="688"/>
      <c r="K38" s="688"/>
      <c r="L38" s="688"/>
      <c r="M38" s="688"/>
      <c r="N38" s="688"/>
      <c r="O38" s="688"/>
      <c r="P38" s="688"/>
      <c r="Q38" s="23"/>
      <c r="R38" s="24"/>
    </row>
    <row r="39" spans="2:27" s="17" customFormat="1" ht="36.950000000000003" customHeight="1" x14ac:dyDescent="0.25">
      <c r="B39" s="18"/>
      <c r="C39" s="26" t="s">
        <v>1672</v>
      </c>
      <c r="D39" s="20"/>
      <c r="E39" s="20"/>
      <c r="F39" s="703" t="s">
        <v>1673</v>
      </c>
      <c r="G39" s="703"/>
      <c r="H39" s="703"/>
      <c r="I39" s="703"/>
      <c r="J39" s="703"/>
      <c r="K39" s="703"/>
      <c r="L39" s="703"/>
      <c r="M39" s="703"/>
      <c r="N39" s="703"/>
      <c r="O39" s="703"/>
      <c r="P39" s="703"/>
      <c r="Q39" s="20"/>
      <c r="R39" s="19"/>
    </row>
    <row r="40" spans="2:27" s="17" customFormat="1" ht="6.95" customHeight="1" x14ac:dyDescent="0.25">
      <c r="B40" s="18"/>
      <c r="C40" s="20"/>
      <c r="D40" s="20"/>
      <c r="E40" s="20"/>
      <c r="F40" s="20"/>
      <c r="G40" s="20"/>
      <c r="H40" s="20"/>
      <c r="I40" s="20"/>
      <c r="J40" s="20"/>
      <c r="K40" s="20"/>
      <c r="L40" s="20"/>
      <c r="M40" s="20"/>
      <c r="N40" s="20"/>
      <c r="O40" s="20"/>
      <c r="P40" s="20"/>
      <c r="Q40" s="20"/>
      <c r="R40" s="19"/>
    </row>
    <row r="41" spans="2:27" s="17" customFormat="1" ht="18" customHeight="1" x14ac:dyDescent="0.25">
      <c r="B41" s="18"/>
      <c r="C41" s="21" t="s">
        <v>61</v>
      </c>
      <c r="D41" s="20"/>
      <c r="E41" s="20"/>
      <c r="F41" s="27" t="s">
        <v>62</v>
      </c>
      <c r="G41" s="20"/>
      <c r="H41" s="20"/>
      <c r="I41" s="20"/>
      <c r="J41" s="20"/>
      <c r="K41" s="21" t="s">
        <v>63</v>
      </c>
      <c r="L41" s="20"/>
      <c r="M41" s="697">
        <v>42535</v>
      </c>
      <c r="N41" s="680"/>
      <c r="O41" s="680"/>
      <c r="P41" s="680"/>
      <c r="Q41" s="20"/>
      <c r="R41" s="19"/>
    </row>
    <row r="42" spans="2:27" s="17" customFormat="1" ht="6.95" customHeight="1" x14ac:dyDescent="0.25">
      <c r="B42" s="18"/>
      <c r="C42" s="20"/>
      <c r="D42" s="20"/>
      <c r="E42" s="20"/>
      <c r="F42" s="20"/>
      <c r="G42" s="20"/>
      <c r="H42" s="20"/>
      <c r="I42" s="20"/>
      <c r="J42" s="20"/>
      <c r="K42" s="20"/>
      <c r="L42" s="20"/>
      <c r="M42" s="20"/>
      <c r="N42" s="20"/>
      <c r="O42" s="20"/>
      <c r="P42" s="20"/>
      <c r="Q42" s="20"/>
      <c r="R42" s="19"/>
    </row>
    <row r="43" spans="2:27" s="17" customFormat="1" ht="15" x14ac:dyDescent="0.25">
      <c r="B43" s="18"/>
      <c r="C43" s="21" t="s">
        <v>64</v>
      </c>
      <c r="D43" s="20"/>
      <c r="E43" s="20"/>
      <c r="F43" s="27" t="s">
        <v>65</v>
      </c>
      <c r="G43" s="20"/>
      <c r="H43" s="20"/>
      <c r="I43" s="20"/>
      <c r="J43" s="20"/>
      <c r="K43" s="21" t="s">
        <v>66</v>
      </c>
      <c r="L43" s="20"/>
      <c r="M43" s="698" t="s">
        <v>67</v>
      </c>
      <c r="N43" s="680"/>
      <c r="O43" s="680"/>
      <c r="P43" s="680"/>
      <c r="Q43" s="680"/>
      <c r="R43" s="19"/>
    </row>
    <row r="44" spans="2:27" s="17" customFormat="1" ht="14.45" customHeight="1" x14ac:dyDescent="0.25">
      <c r="B44" s="18"/>
      <c r="C44" s="21" t="s">
        <v>68</v>
      </c>
      <c r="D44" s="20"/>
      <c r="E44" s="20"/>
      <c r="F44" s="27"/>
      <c r="G44" s="20"/>
      <c r="H44" s="20"/>
      <c r="I44" s="20"/>
      <c r="J44" s="20"/>
      <c r="K44" s="21" t="s">
        <v>69</v>
      </c>
      <c r="L44" s="20"/>
      <c r="M44" s="698" t="s">
        <v>70</v>
      </c>
      <c r="N44" s="680"/>
      <c r="O44" s="680"/>
      <c r="P44" s="680"/>
      <c r="Q44" s="680"/>
      <c r="R44" s="19"/>
    </row>
    <row r="45" spans="2:27" s="17" customFormat="1" ht="10.35" customHeight="1" x14ac:dyDescent="0.25">
      <c r="B45" s="18"/>
      <c r="C45" s="20"/>
      <c r="D45" s="20"/>
      <c r="E45" s="20"/>
      <c r="F45" s="20"/>
      <c r="G45" s="20"/>
      <c r="H45" s="20"/>
      <c r="I45" s="20"/>
      <c r="J45" s="20"/>
      <c r="K45" s="20"/>
      <c r="L45" s="20"/>
      <c r="M45" s="20"/>
      <c r="N45" s="20"/>
      <c r="O45" s="20"/>
      <c r="P45" s="20"/>
      <c r="Q45" s="20"/>
      <c r="R45" s="19"/>
    </row>
    <row r="46" spans="2:27" s="48" customFormat="1" ht="29.25" customHeight="1" x14ac:dyDescent="0.25">
      <c r="B46" s="44"/>
      <c r="C46" s="45" t="s">
        <v>101</v>
      </c>
      <c r="D46" s="46" t="s">
        <v>102</v>
      </c>
      <c r="E46" s="46" t="s">
        <v>103</v>
      </c>
      <c r="F46" s="690" t="s">
        <v>104</v>
      </c>
      <c r="G46" s="691"/>
      <c r="H46" s="691"/>
      <c r="I46" s="691"/>
      <c r="J46" s="46" t="s">
        <v>105</v>
      </c>
      <c r="K46" s="46" t="s">
        <v>106</v>
      </c>
      <c r="L46" s="692" t="s">
        <v>107</v>
      </c>
      <c r="M46" s="691"/>
      <c r="N46" s="690" t="s">
        <v>72</v>
      </c>
      <c r="O46" s="691"/>
      <c r="P46" s="691"/>
      <c r="Q46" s="693"/>
      <c r="R46" s="47"/>
      <c r="T46" s="49" t="s">
        <v>108</v>
      </c>
      <c r="U46" s="50" t="s">
        <v>109</v>
      </c>
      <c r="V46" s="50" t="s">
        <v>110</v>
      </c>
      <c r="W46" s="50" t="s">
        <v>111</v>
      </c>
      <c r="X46" s="50" t="s">
        <v>112</v>
      </c>
      <c r="Y46" s="50" t="s">
        <v>113</v>
      </c>
      <c r="Z46" s="50" t="s">
        <v>114</v>
      </c>
      <c r="AA46" s="51" t="s">
        <v>115</v>
      </c>
    </row>
    <row r="47" spans="2:27" s="17" customFormat="1" ht="29.25" customHeight="1" x14ac:dyDescent="0.35">
      <c r="B47" s="18"/>
      <c r="C47" s="52" t="s">
        <v>116</v>
      </c>
      <c r="D47" s="20"/>
      <c r="E47" s="20"/>
      <c r="F47" s="20"/>
      <c r="G47" s="20"/>
      <c r="H47" s="20"/>
      <c r="I47" s="20"/>
      <c r="J47" s="20"/>
      <c r="K47" s="20"/>
      <c r="L47" s="20"/>
      <c r="M47" s="20"/>
      <c r="N47" s="674">
        <f>N48+N107</f>
        <v>0</v>
      </c>
      <c r="O47" s="675"/>
      <c r="P47" s="675"/>
      <c r="Q47" s="675"/>
      <c r="R47" s="19"/>
      <c r="T47" s="53"/>
      <c r="U47" s="54"/>
      <c r="V47" s="54"/>
      <c r="W47" s="55">
        <f>W48+W107</f>
        <v>34.068452000000001</v>
      </c>
      <c r="X47" s="54"/>
      <c r="Y47" s="55">
        <f>Y48+Y107</f>
        <v>0.86798679999999984</v>
      </c>
      <c r="Z47" s="54"/>
      <c r="AA47" s="56">
        <f>AA48+AA107</f>
        <v>0.98872500000000008</v>
      </c>
    </row>
    <row r="48" spans="2:27" s="62" customFormat="1" ht="37.35" customHeight="1" x14ac:dyDescent="0.35">
      <c r="B48" s="58"/>
      <c r="C48" s="59"/>
      <c r="D48" s="60" t="s">
        <v>75</v>
      </c>
      <c r="E48" s="60"/>
      <c r="F48" s="60"/>
      <c r="G48" s="60"/>
      <c r="H48" s="60"/>
      <c r="I48" s="60"/>
      <c r="J48" s="60"/>
      <c r="K48" s="60"/>
      <c r="L48" s="60"/>
      <c r="M48" s="60"/>
      <c r="N48" s="668">
        <f>N49+N70+N78+N83+N105</f>
        <v>0</v>
      </c>
      <c r="O48" s="669"/>
      <c r="P48" s="669"/>
      <c r="Q48" s="669"/>
      <c r="R48" s="61"/>
      <c r="T48" s="63"/>
      <c r="U48" s="59"/>
      <c r="V48" s="59"/>
      <c r="W48" s="64">
        <f>W49+W70+W78+W83+W105</f>
        <v>33.155915999999998</v>
      </c>
      <c r="X48" s="59"/>
      <c r="Y48" s="64">
        <f>Y49+Y70+Y78+Y83+Y105</f>
        <v>0.85923879999999986</v>
      </c>
      <c r="Z48" s="59"/>
      <c r="AA48" s="65">
        <f>AA49+AA70+AA78+AA83+AA105</f>
        <v>0.98272500000000007</v>
      </c>
    </row>
    <row r="49" spans="2:27" s="62" customFormat="1" ht="19.899999999999999" customHeight="1" x14ac:dyDescent="0.3">
      <c r="B49" s="58"/>
      <c r="C49" s="59"/>
      <c r="D49" s="69" t="s">
        <v>76</v>
      </c>
      <c r="E49" s="69"/>
      <c r="F49" s="69"/>
      <c r="G49" s="69"/>
      <c r="H49" s="69"/>
      <c r="I49" s="69"/>
      <c r="J49" s="69"/>
      <c r="K49" s="69"/>
      <c r="L49" s="69"/>
      <c r="M49" s="69"/>
      <c r="N49" s="659">
        <f>N50+N53+N56+N58+N61+N63+N65+N68</f>
        <v>0</v>
      </c>
      <c r="O49" s="660"/>
      <c r="P49" s="660"/>
      <c r="Q49" s="660"/>
      <c r="R49" s="61"/>
      <c r="T49" s="63"/>
      <c r="U49" s="59"/>
      <c r="V49" s="59"/>
      <c r="W49" s="64">
        <f>SUM(W50:W69)</f>
        <v>15.675274999999997</v>
      </c>
      <c r="X49" s="59"/>
      <c r="Y49" s="64">
        <f>SUM(Y50:Y69)</f>
        <v>4.0134999999999997E-3</v>
      </c>
      <c r="Z49" s="59"/>
      <c r="AA49" s="65">
        <f>SUM(AA50:AA69)</f>
        <v>0</v>
      </c>
    </row>
    <row r="50" spans="2:27" s="17" customFormat="1" ht="31.5" customHeight="1" x14ac:dyDescent="0.25">
      <c r="B50" s="70"/>
      <c r="C50" s="71" t="s">
        <v>118</v>
      </c>
      <c r="D50" s="71" t="s">
        <v>121</v>
      </c>
      <c r="E50" s="72" t="s">
        <v>1674</v>
      </c>
      <c r="F50" s="671" t="s">
        <v>1675</v>
      </c>
      <c r="G50" s="667"/>
      <c r="H50" s="667"/>
      <c r="I50" s="667"/>
      <c r="J50" s="73" t="s">
        <v>134</v>
      </c>
      <c r="K50" s="74">
        <v>1.5</v>
      </c>
      <c r="L50" s="666"/>
      <c r="M50" s="667"/>
      <c r="N50" s="666">
        <f>ROUND(L50*K50,2)</f>
        <v>0</v>
      </c>
      <c r="O50" s="667"/>
      <c r="P50" s="667"/>
      <c r="Q50" s="667"/>
      <c r="R50" s="75"/>
      <c r="T50" s="76" t="s">
        <v>125</v>
      </c>
      <c r="U50" s="77" t="s">
        <v>126</v>
      </c>
      <c r="V50" s="78">
        <v>7.7039999999999997</v>
      </c>
      <c r="W50" s="78">
        <f>V50*K50</f>
        <v>11.555999999999999</v>
      </c>
      <c r="X50" s="78">
        <v>0</v>
      </c>
      <c r="Y50" s="78">
        <f>X50*K50</f>
        <v>0</v>
      </c>
      <c r="Z50" s="78">
        <v>0</v>
      </c>
      <c r="AA50" s="79">
        <f>Z50*K50</f>
        <v>0</v>
      </c>
    </row>
    <row r="51" spans="2:27" s="109" customFormat="1" ht="22.5" customHeight="1" x14ac:dyDescent="0.25">
      <c r="B51" s="105"/>
      <c r="C51" s="106"/>
      <c r="D51" s="106"/>
      <c r="E51" s="107" t="s">
        <v>125</v>
      </c>
      <c r="F51" s="672" t="s">
        <v>1676</v>
      </c>
      <c r="G51" s="673"/>
      <c r="H51" s="673"/>
      <c r="I51" s="673"/>
      <c r="J51" s="106"/>
      <c r="K51" s="107" t="s">
        <v>125</v>
      </c>
      <c r="L51" s="106"/>
      <c r="M51" s="106"/>
      <c r="N51" s="106"/>
      <c r="O51" s="106"/>
      <c r="P51" s="106"/>
      <c r="Q51" s="106"/>
      <c r="R51" s="108"/>
      <c r="T51" s="110"/>
      <c r="U51" s="106"/>
      <c r="V51" s="106"/>
      <c r="W51" s="106"/>
      <c r="X51" s="106"/>
      <c r="Y51" s="106"/>
      <c r="Z51" s="106"/>
      <c r="AA51" s="111"/>
    </row>
    <row r="52" spans="2:27" s="86" customFormat="1" ht="22.5" customHeight="1" x14ac:dyDescent="0.25">
      <c r="B52" s="81"/>
      <c r="C52" s="82"/>
      <c r="D52" s="82"/>
      <c r="E52" s="83" t="s">
        <v>125</v>
      </c>
      <c r="F52" s="663" t="s">
        <v>1677</v>
      </c>
      <c r="G52" s="662"/>
      <c r="H52" s="662"/>
      <c r="I52" s="662"/>
      <c r="J52" s="82"/>
      <c r="K52" s="84">
        <v>1.5</v>
      </c>
      <c r="L52" s="82"/>
      <c r="M52" s="82"/>
      <c r="N52" s="82"/>
      <c r="O52" s="82"/>
      <c r="P52" s="82"/>
      <c r="Q52" s="82"/>
      <c r="R52" s="85"/>
      <c r="T52" s="87"/>
      <c r="U52" s="82"/>
      <c r="V52" s="82"/>
      <c r="W52" s="82"/>
      <c r="X52" s="82"/>
      <c r="Y52" s="82"/>
      <c r="Z52" s="82"/>
      <c r="AA52" s="88"/>
    </row>
    <row r="53" spans="2:27" s="17" customFormat="1" ht="22.5" customHeight="1" x14ac:dyDescent="0.25">
      <c r="B53" s="70"/>
      <c r="C53" s="71" t="s">
        <v>128</v>
      </c>
      <c r="D53" s="71" t="s">
        <v>121</v>
      </c>
      <c r="E53" s="72" t="s">
        <v>170</v>
      </c>
      <c r="F53" s="671" t="s">
        <v>171</v>
      </c>
      <c r="G53" s="667"/>
      <c r="H53" s="667"/>
      <c r="I53" s="667"/>
      <c r="J53" s="73" t="s">
        <v>172</v>
      </c>
      <c r="K53" s="74">
        <v>4.5999999999999996</v>
      </c>
      <c r="L53" s="666"/>
      <c r="M53" s="667"/>
      <c r="N53" s="666">
        <f>ROUND(L53*K53,2)</f>
        <v>0</v>
      </c>
      <c r="O53" s="667"/>
      <c r="P53" s="667"/>
      <c r="Q53" s="667"/>
      <c r="R53" s="75"/>
      <c r="T53" s="76" t="s">
        <v>125</v>
      </c>
      <c r="U53" s="77" t="s">
        <v>126</v>
      </c>
      <c r="V53" s="78">
        <v>0.156</v>
      </c>
      <c r="W53" s="78">
        <f>V53*K53</f>
        <v>0.7175999999999999</v>
      </c>
      <c r="X53" s="78">
        <v>6.9999999999999999E-4</v>
      </c>
      <c r="Y53" s="78">
        <f>X53*K53</f>
        <v>3.2199999999999998E-3</v>
      </c>
      <c r="Z53" s="78">
        <v>0</v>
      </c>
      <c r="AA53" s="79">
        <f>Z53*K53</f>
        <v>0</v>
      </c>
    </row>
    <row r="54" spans="2:27" s="109" customFormat="1" ht="22.5" customHeight="1" x14ac:dyDescent="0.25">
      <c r="B54" s="105"/>
      <c r="C54" s="106"/>
      <c r="D54" s="106"/>
      <c r="E54" s="107" t="s">
        <v>125</v>
      </c>
      <c r="F54" s="672" t="s">
        <v>1678</v>
      </c>
      <c r="G54" s="673"/>
      <c r="H54" s="673"/>
      <c r="I54" s="673"/>
      <c r="J54" s="106"/>
      <c r="K54" s="107" t="s">
        <v>125</v>
      </c>
      <c r="L54" s="106"/>
      <c r="M54" s="106"/>
      <c r="N54" s="106"/>
      <c r="O54" s="106"/>
      <c r="P54" s="106"/>
      <c r="Q54" s="106"/>
      <c r="R54" s="108"/>
      <c r="T54" s="110"/>
      <c r="U54" s="106"/>
      <c r="V54" s="106"/>
      <c r="W54" s="106"/>
      <c r="X54" s="106"/>
      <c r="Y54" s="106"/>
      <c r="Z54" s="106"/>
      <c r="AA54" s="111"/>
    </row>
    <row r="55" spans="2:27" s="86" customFormat="1" ht="22.5" customHeight="1" x14ac:dyDescent="0.25">
      <c r="B55" s="81"/>
      <c r="C55" s="82"/>
      <c r="D55" s="82"/>
      <c r="E55" s="83" t="s">
        <v>125</v>
      </c>
      <c r="F55" s="663" t="s">
        <v>1679</v>
      </c>
      <c r="G55" s="662"/>
      <c r="H55" s="662"/>
      <c r="I55" s="662"/>
      <c r="J55" s="82"/>
      <c r="K55" s="84">
        <v>4.5999999999999996</v>
      </c>
      <c r="L55" s="82"/>
      <c r="M55" s="82"/>
      <c r="N55" s="82"/>
      <c r="O55" s="82"/>
      <c r="P55" s="82"/>
      <c r="Q55" s="82"/>
      <c r="R55" s="85"/>
      <c r="T55" s="87"/>
      <c r="U55" s="82"/>
      <c r="V55" s="82"/>
      <c r="W55" s="82"/>
      <c r="X55" s="82"/>
      <c r="Y55" s="82"/>
      <c r="Z55" s="82"/>
      <c r="AA55" s="88"/>
    </row>
    <row r="56" spans="2:27" s="17" customFormat="1" ht="22.5" customHeight="1" x14ac:dyDescent="0.25">
      <c r="B56" s="70"/>
      <c r="C56" s="71" t="s">
        <v>136</v>
      </c>
      <c r="D56" s="71" t="s">
        <v>121</v>
      </c>
      <c r="E56" s="72" t="s">
        <v>176</v>
      </c>
      <c r="F56" s="671" t="s">
        <v>177</v>
      </c>
      <c r="G56" s="667"/>
      <c r="H56" s="667"/>
      <c r="I56" s="667"/>
      <c r="J56" s="73" t="s">
        <v>172</v>
      </c>
      <c r="K56" s="74">
        <v>4.5999999999999996</v>
      </c>
      <c r="L56" s="666"/>
      <c r="M56" s="667"/>
      <c r="N56" s="666">
        <f>ROUND(L56*K56,2)</f>
        <v>0</v>
      </c>
      <c r="O56" s="667"/>
      <c r="P56" s="667"/>
      <c r="Q56" s="667"/>
      <c r="R56" s="75"/>
      <c r="T56" s="76" t="s">
        <v>125</v>
      </c>
      <c r="U56" s="77" t="s">
        <v>126</v>
      </c>
      <c r="V56" s="78">
        <v>9.5000000000000001E-2</v>
      </c>
      <c r="W56" s="78">
        <f>V56*K56</f>
        <v>0.43699999999999994</v>
      </c>
      <c r="X56" s="78">
        <v>0</v>
      </c>
      <c r="Y56" s="78">
        <f>X56*K56</f>
        <v>0</v>
      </c>
      <c r="Z56" s="78">
        <v>0</v>
      </c>
      <c r="AA56" s="79">
        <f>Z56*K56</f>
        <v>0</v>
      </c>
    </row>
    <row r="57" spans="2:27" s="86" customFormat="1" ht="22.5" customHeight="1" x14ac:dyDescent="0.25">
      <c r="B57" s="81"/>
      <c r="C57" s="82"/>
      <c r="D57" s="82"/>
      <c r="E57" s="83" t="s">
        <v>125</v>
      </c>
      <c r="F57" s="661" t="s">
        <v>1680</v>
      </c>
      <c r="G57" s="662"/>
      <c r="H57" s="662"/>
      <c r="I57" s="662"/>
      <c r="J57" s="82"/>
      <c r="K57" s="84">
        <v>4.5999999999999996</v>
      </c>
      <c r="L57" s="82"/>
      <c r="M57" s="82"/>
      <c r="N57" s="82"/>
      <c r="O57" s="82"/>
      <c r="P57" s="82"/>
      <c r="Q57" s="82"/>
      <c r="R57" s="85"/>
      <c r="T57" s="87"/>
      <c r="U57" s="82"/>
      <c r="V57" s="82"/>
      <c r="W57" s="82"/>
      <c r="X57" s="82"/>
      <c r="Y57" s="82"/>
      <c r="Z57" s="82"/>
      <c r="AA57" s="88"/>
    </row>
    <row r="58" spans="2:27" s="17" customFormat="1" ht="31.5" customHeight="1" x14ac:dyDescent="0.25">
      <c r="B58" s="70"/>
      <c r="C58" s="71" t="s">
        <v>127</v>
      </c>
      <c r="D58" s="71" t="s">
        <v>121</v>
      </c>
      <c r="E58" s="72" t="s">
        <v>180</v>
      </c>
      <c r="F58" s="671" t="s">
        <v>181</v>
      </c>
      <c r="G58" s="667"/>
      <c r="H58" s="667"/>
      <c r="I58" s="667"/>
      <c r="J58" s="73" t="s">
        <v>134</v>
      </c>
      <c r="K58" s="74">
        <v>1.7250000000000001</v>
      </c>
      <c r="L58" s="666"/>
      <c r="M58" s="667"/>
      <c r="N58" s="666">
        <f>ROUND(L58*K58,2)</f>
        <v>0</v>
      </c>
      <c r="O58" s="667"/>
      <c r="P58" s="667"/>
      <c r="Q58" s="667"/>
      <c r="R58" s="75"/>
      <c r="T58" s="76" t="s">
        <v>125</v>
      </c>
      <c r="U58" s="77" t="s">
        <v>126</v>
      </c>
      <c r="V58" s="78">
        <v>0.126</v>
      </c>
      <c r="W58" s="78">
        <f>V58*K58</f>
        <v>0.21735000000000002</v>
      </c>
      <c r="X58" s="78">
        <v>4.6000000000000001E-4</v>
      </c>
      <c r="Y58" s="78">
        <f>X58*K58</f>
        <v>7.9350000000000004E-4</v>
      </c>
      <c r="Z58" s="78">
        <v>0</v>
      </c>
      <c r="AA58" s="79">
        <f>Z58*K58</f>
        <v>0</v>
      </c>
    </row>
    <row r="59" spans="2:27" s="109" customFormat="1" ht="22.5" customHeight="1" x14ac:dyDescent="0.25">
      <c r="B59" s="105"/>
      <c r="C59" s="106"/>
      <c r="D59" s="106"/>
      <c r="E59" s="107" t="s">
        <v>125</v>
      </c>
      <c r="F59" s="672" t="s">
        <v>1681</v>
      </c>
      <c r="G59" s="673"/>
      <c r="H59" s="673"/>
      <c r="I59" s="673"/>
      <c r="J59" s="106"/>
      <c r="K59" s="107" t="s">
        <v>125</v>
      </c>
      <c r="L59" s="106"/>
      <c r="M59" s="106"/>
      <c r="N59" s="106"/>
      <c r="O59" s="106"/>
      <c r="P59" s="106"/>
      <c r="Q59" s="106"/>
      <c r="R59" s="108"/>
      <c r="T59" s="110"/>
      <c r="U59" s="106"/>
      <c r="V59" s="106"/>
      <c r="W59" s="106"/>
      <c r="X59" s="106"/>
      <c r="Y59" s="106"/>
      <c r="Z59" s="106"/>
      <c r="AA59" s="111"/>
    </row>
    <row r="60" spans="2:27" s="86" customFormat="1" ht="22.5" customHeight="1" x14ac:dyDescent="0.25">
      <c r="B60" s="81"/>
      <c r="C60" s="82"/>
      <c r="D60" s="82"/>
      <c r="E60" s="83" t="s">
        <v>125</v>
      </c>
      <c r="F60" s="663" t="s">
        <v>1682</v>
      </c>
      <c r="G60" s="662"/>
      <c r="H60" s="662"/>
      <c r="I60" s="662"/>
      <c r="J60" s="82"/>
      <c r="K60" s="84">
        <v>1.7250000000000001</v>
      </c>
      <c r="L60" s="82"/>
      <c r="M60" s="82"/>
      <c r="N60" s="82"/>
      <c r="O60" s="82"/>
      <c r="P60" s="82"/>
      <c r="Q60" s="82"/>
      <c r="R60" s="85"/>
      <c r="T60" s="87"/>
      <c r="U60" s="82"/>
      <c r="V60" s="82"/>
      <c r="W60" s="82"/>
      <c r="X60" s="82"/>
      <c r="Y60" s="82"/>
      <c r="Z60" s="82"/>
      <c r="AA60" s="88"/>
    </row>
    <row r="61" spans="2:27" s="17" customFormat="1" ht="31.5" customHeight="1" x14ac:dyDescent="0.25">
      <c r="B61" s="70"/>
      <c r="C61" s="71" t="s">
        <v>143</v>
      </c>
      <c r="D61" s="71" t="s">
        <v>121</v>
      </c>
      <c r="E61" s="72" t="s">
        <v>185</v>
      </c>
      <c r="F61" s="671" t="s">
        <v>186</v>
      </c>
      <c r="G61" s="667"/>
      <c r="H61" s="667"/>
      <c r="I61" s="667"/>
      <c r="J61" s="73" t="s">
        <v>134</v>
      </c>
      <c r="K61" s="74">
        <v>1.7250000000000001</v>
      </c>
      <c r="L61" s="666"/>
      <c r="M61" s="667"/>
      <c r="N61" s="666">
        <f>ROUND(L61*K61,2)</f>
        <v>0</v>
      </c>
      <c r="O61" s="667"/>
      <c r="P61" s="667"/>
      <c r="Q61" s="667"/>
      <c r="R61" s="75"/>
      <c r="T61" s="76" t="s">
        <v>125</v>
      </c>
      <c r="U61" s="77" t="s">
        <v>126</v>
      </c>
      <c r="V61" s="78">
        <v>3.7999999999999999E-2</v>
      </c>
      <c r="W61" s="78">
        <f>V61*K61</f>
        <v>6.5549999999999997E-2</v>
      </c>
      <c r="X61" s="78">
        <v>0</v>
      </c>
      <c r="Y61" s="78">
        <f>X61*K61</f>
        <v>0</v>
      </c>
      <c r="Z61" s="78">
        <v>0</v>
      </c>
      <c r="AA61" s="79">
        <f>Z61*K61</f>
        <v>0</v>
      </c>
    </row>
    <row r="62" spans="2:27" s="86" customFormat="1" ht="22.5" customHeight="1" x14ac:dyDescent="0.25">
      <c r="B62" s="81"/>
      <c r="C62" s="82"/>
      <c r="D62" s="82"/>
      <c r="E62" s="83" t="s">
        <v>125</v>
      </c>
      <c r="F62" s="661" t="s">
        <v>1683</v>
      </c>
      <c r="G62" s="662"/>
      <c r="H62" s="662"/>
      <c r="I62" s="662"/>
      <c r="J62" s="82"/>
      <c r="K62" s="84">
        <v>1.7250000000000001</v>
      </c>
      <c r="L62" s="82"/>
      <c r="M62" s="82"/>
      <c r="N62" s="82"/>
      <c r="O62" s="82"/>
      <c r="P62" s="82"/>
      <c r="Q62" s="82"/>
      <c r="R62" s="85"/>
      <c r="T62" s="87"/>
      <c r="U62" s="82"/>
      <c r="V62" s="82"/>
      <c r="W62" s="82"/>
      <c r="X62" s="82"/>
      <c r="Y62" s="82"/>
      <c r="Z62" s="82"/>
      <c r="AA62" s="88"/>
    </row>
    <row r="63" spans="2:27" s="17" customFormat="1" ht="31.5" customHeight="1" x14ac:dyDescent="0.25">
      <c r="B63" s="70"/>
      <c r="C63" s="71" t="s">
        <v>147</v>
      </c>
      <c r="D63" s="71" t="s">
        <v>121</v>
      </c>
      <c r="E63" s="72" t="s">
        <v>216</v>
      </c>
      <c r="F63" s="671" t="s">
        <v>217</v>
      </c>
      <c r="G63" s="667"/>
      <c r="H63" s="667"/>
      <c r="I63" s="667"/>
      <c r="J63" s="73" t="s">
        <v>134</v>
      </c>
      <c r="K63" s="74">
        <v>1.5</v>
      </c>
      <c r="L63" s="666"/>
      <c r="M63" s="667"/>
      <c r="N63" s="666">
        <f>ROUND(L63*K63,2)</f>
        <v>0</v>
      </c>
      <c r="O63" s="667"/>
      <c r="P63" s="667"/>
      <c r="Q63" s="667"/>
      <c r="R63" s="75"/>
      <c r="T63" s="76" t="s">
        <v>125</v>
      </c>
      <c r="U63" s="77" t="s">
        <v>126</v>
      </c>
      <c r="V63" s="78">
        <v>0.34499999999999997</v>
      </c>
      <c r="W63" s="78">
        <f>V63*K63</f>
        <v>0.51749999999999996</v>
      </c>
      <c r="X63" s="78">
        <v>0</v>
      </c>
      <c r="Y63" s="78">
        <f>X63*K63</f>
        <v>0</v>
      </c>
      <c r="Z63" s="78">
        <v>0</v>
      </c>
      <c r="AA63" s="79">
        <f>Z63*K63</f>
        <v>0</v>
      </c>
    </row>
    <row r="64" spans="2:27" s="86" customFormat="1" ht="22.5" customHeight="1" x14ac:dyDescent="0.25">
      <c r="B64" s="81"/>
      <c r="C64" s="82"/>
      <c r="D64" s="82"/>
      <c r="E64" s="83" t="s">
        <v>125</v>
      </c>
      <c r="F64" s="661" t="s">
        <v>1684</v>
      </c>
      <c r="G64" s="662"/>
      <c r="H64" s="662"/>
      <c r="I64" s="662"/>
      <c r="J64" s="82"/>
      <c r="K64" s="84">
        <v>1.5</v>
      </c>
      <c r="L64" s="82"/>
      <c r="M64" s="82"/>
      <c r="N64" s="82"/>
      <c r="O64" s="82"/>
      <c r="P64" s="82"/>
      <c r="Q64" s="82"/>
      <c r="R64" s="85"/>
      <c r="T64" s="87"/>
      <c r="U64" s="82"/>
      <c r="V64" s="82"/>
      <c r="W64" s="82"/>
      <c r="X64" s="82"/>
      <c r="Y64" s="82"/>
      <c r="Z64" s="82"/>
      <c r="AA64" s="88"/>
    </row>
    <row r="65" spans="2:27" s="17" customFormat="1" ht="31.5" customHeight="1" x14ac:dyDescent="0.25">
      <c r="B65" s="70"/>
      <c r="C65" s="71" t="s">
        <v>151</v>
      </c>
      <c r="D65" s="71" t="s">
        <v>121</v>
      </c>
      <c r="E65" s="72" t="s">
        <v>248</v>
      </c>
      <c r="F65" s="671" t="s">
        <v>249</v>
      </c>
      <c r="G65" s="667"/>
      <c r="H65" s="667"/>
      <c r="I65" s="667"/>
      <c r="J65" s="73" t="s">
        <v>134</v>
      </c>
      <c r="K65" s="74">
        <v>1.7250000000000001</v>
      </c>
      <c r="L65" s="666"/>
      <c r="M65" s="667"/>
      <c r="N65" s="666">
        <f>ROUND(L65*K65,2)</f>
        <v>0</v>
      </c>
      <c r="O65" s="667"/>
      <c r="P65" s="667"/>
      <c r="Q65" s="667"/>
      <c r="R65" s="75"/>
      <c r="T65" s="76" t="s">
        <v>125</v>
      </c>
      <c r="U65" s="77" t="s">
        <v>126</v>
      </c>
      <c r="V65" s="78">
        <v>1.2390000000000001</v>
      </c>
      <c r="W65" s="78">
        <f>V65*K65</f>
        <v>2.1372750000000003</v>
      </c>
      <c r="X65" s="78">
        <v>0</v>
      </c>
      <c r="Y65" s="78">
        <f>X65*K65</f>
        <v>0</v>
      </c>
      <c r="Z65" s="78">
        <v>0</v>
      </c>
      <c r="AA65" s="79">
        <f>Z65*K65</f>
        <v>0</v>
      </c>
    </row>
    <row r="66" spans="2:27" s="109" customFormat="1" ht="31.5" customHeight="1" x14ac:dyDescent="0.25">
      <c r="B66" s="105"/>
      <c r="C66" s="106"/>
      <c r="D66" s="106"/>
      <c r="E66" s="107" t="s">
        <v>125</v>
      </c>
      <c r="F66" s="672" t="s">
        <v>1685</v>
      </c>
      <c r="G66" s="673"/>
      <c r="H66" s="673"/>
      <c r="I66" s="673"/>
      <c r="J66" s="106"/>
      <c r="K66" s="107" t="s">
        <v>125</v>
      </c>
      <c r="L66" s="106"/>
      <c r="M66" s="106"/>
      <c r="N66" s="106"/>
      <c r="O66" s="106"/>
      <c r="P66" s="106"/>
      <c r="Q66" s="106"/>
      <c r="R66" s="108"/>
      <c r="T66" s="110"/>
      <c r="U66" s="106"/>
      <c r="V66" s="106"/>
      <c r="W66" s="106"/>
      <c r="X66" s="106"/>
      <c r="Y66" s="106"/>
      <c r="Z66" s="106"/>
      <c r="AA66" s="111"/>
    </row>
    <row r="67" spans="2:27" s="86" customFormat="1" ht="22.5" customHeight="1" x14ac:dyDescent="0.25">
      <c r="B67" s="81"/>
      <c r="C67" s="82"/>
      <c r="D67" s="82"/>
      <c r="E67" s="83" t="s">
        <v>125</v>
      </c>
      <c r="F67" s="663" t="s">
        <v>1686</v>
      </c>
      <c r="G67" s="662"/>
      <c r="H67" s="662"/>
      <c r="I67" s="662"/>
      <c r="J67" s="82"/>
      <c r="K67" s="84">
        <v>1.7250000000000001</v>
      </c>
      <c r="L67" s="82"/>
      <c r="M67" s="82"/>
      <c r="N67" s="82"/>
      <c r="O67" s="82"/>
      <c r="P67" s="82"/>
      <c r="Q67" s="82"/>
      <c r="R67" s="85"/>
      <c r="T67" s="87"/>
      <c r="U67" s="82"/>
      <c r="V67" s="82"/>
      <c r="W67" s="82"/>
      <c r="X67" s="82"/>
      <c r="Y67" s="82"/>
      <c r="Z67" s="82"/>
      <c r="AA67" s="88"/>
    </row>
    <row r="68" spans="2:27" s="17" customFormat="1" ht="22.5" customHeight="1" x14ac:dyDescent="0.25">
      <c r="B68" s="70"/>
      <c r="C68" s="71" t="s">
        <v>154</v>
      </c>
      <c r="D68" s="71" t="s">
        <v>121</v>
      </c>
      <c r="E68" s="72" t="s">
        <v>276</v>
      </c>
      <c r="F68" s="671" t="s">
        <v>277</v>
      </c>
      <c r="G68" s="667"/>
      <c r="H68" s="667"/>
      <c r="I68" s="667"/>
      <c r="J68" s="73" t="s">
        <v>172</v>
      </c>
      <c r="K68" s="74">
        <v>1.5</v>
      </c>
      <c r="L68" s="666"/>
      <c r="M68" s="667"/>
      <c r="N68" s="666">
        <f>ROUND(L68*K68,2)</f>
        <v>0</v>
      </c>
      <c r="O68" s="667"/>
      <c r="P68" s="667"/>
      <c r="Q68" s="667"/>
      <c r="R68" s="75"/>
      <c r="T68" s="76" t="s">
        <v>125</v>
      </c>
      <c r="U68" s="77" t="s">
        <v>126</v>
      </c>
      <c r="V68" s="78">
        <v>1.7999999999999999E-2</v>
      </c>
      <c r="W68" s="78">
        <f>V68*K68</f>
        <v>2.6999999999999996E-2</v>
      </c>
      <c r="X68" s="78">
        <v>0</v>
      </c>
      <c r="Y68" s="78">
        <f>X68*K68</f>
        <v>0</v>
      </c>
      <c r="Z68" s="78">
        <v>0</v>
      </c>
      <c r="AA68" s="79">
        <f>Z68*K68</f>
        <v>0</v>
      </c>
    </row>
    <row r="69" spans="2:27" s="86" customFormat="1" ht="22.5" customHeight="1" x14ac:dyDescent="0.25">
      <c r="B69" s="81"/>
      <c r="C69" s="82"/>
      <c r="D69" s="82"/>
      <c r="E69" s="83" t="s">
        <v>125</v>
      </c>
      <c r="F69" s="661" t="s">
        <v>1687</v>
      </c>
      <c r="G69" s="662"/>
      <c r="H69" s="662"/>
      <c r="I69" s="662"/>
      <c r="J69" s="82"/>
      <c r="K69" s="84">
        <v>1.5</v>
      </c>
      <c r="L69" s="82"/>
      <c r="M69" s="82"/>
      <c r="N69" s="82"/>
      <c r="O69" s="82"/>
      <c r="P69" s="82"/>
      <c r="Q69" s="82"/>
      <c r="R69" s="85"/>
      <c r="T69" s="87"/>
      <c r="U69" s="82"/>
      <c r="V69" s="82"/>
      <c r="W69" s="82"/>
      <c r="X69" s="82"/>
      <c r="Y69" s="82"/>
      <c r="Z69" s="82"/>
      <c r="AA69" s="88"/>
    </row>
    <row r="70" spans="2:27" s="62" customFormat="1" ht="29.85" customHeight="1" x14ac:dyDescent="0.3">
      <c r="B70" s="58"/>
      <c r="C70" s="59"/>
      <c r="D70" s="69" t="s">
        <v>82</v>
      </c>
      <c r="E70" s="69"/>
      <c r="F70" s="69"/>
      <c r="G70" s="69"/>
      <c r="H70" s="69"/>
      <c r="I70" s="69"/>
      <c r="J70" s="69"/>
      <c r="K70" s="69"/>
      <c r="L70" s="69"/>
      <c r="M70" s="69"/>
      <c r="N70" s="659">
        <f>N71+N76</f>
        <v>0</v>
      </c>
      <c r="O70" s="660"/>
      <c r="P70" s="660"/>
      <c r="Q70" s="660"/>
      <c r="R70" s="61"/>
      <c r="T70" s="63"/>
      <c r="U70" s="59"/>
      <c r="V70" s="59"/>
      <c r="W70" s="64">
        <f>SUM(W71:W77)</f>
        <v>1.7429999999999999</v>
      </c>
      <c r="X70" s="59"/>
      <c r="Y70" s="64">
        <f>SUM(Y71:Y77)</f>
        <v>0.85145729999999986</v>
      </c>
      <c r="Z70" s="59"/>
      <c r="AA70" s="65">
        <f>SUM(AA71:AA77)</f>
        <v>0</v>
      </c>
    </row>
    <row r="71" spans="2:27" s="17" customFormat="1" ht="31.5" customHeight="1" x14ac:dyDescent="0.25">
      <c r="B71" s="70"/>
      <c r="C71" s="71" t="s">
        <v>157</v>
      </c>
      <c r="D71" s="71" t="s">
        <v>121</v>
      </c>
      <c r="E71" s="72" t="s">
        <v>1688</v>
      </c>
      <c r="F71" s="671" t="s">
        <v>1689</v>
      </c>
      <c r="G71" s="667"/>
      <c r="H71" s="667"/>
      <c r="I71" s="667"/>
      <c r="J71" s="73" t="s">
        <v>134</v>
      </c>
      <c r="K71" s="74">
        <v>0.34499999999999997</v>
      </c>
      <c r="L71" s="666"/>
      <c r="M71" s="667"/>
      <c r="N71" s="666">
        <f>ROUND(L71*K71,2)</f>
        <v>0</v>
      </c>
      <c r="O71" s="667"/>
      <c r="P71" s="667"/>
      <c r="Q71" s="667"/>
      <c r="R71" s="75"/>
      <c r="T71" s="76" t="s">
        <v>125</v>
      </c>
      <c r="U71" s="77" t="s">
        <v>126</v>
      </c>
      <c r="V71" s="78">
        <v>3.4</v>
      </c>
      <c r="W71" s="78">
        <f>V71*K71</f>
        <v>1.1729999999999998</v>
      </c>
      <c r="X71" s="78">
        <v>2.2563399999999998</v>
      </c>
      <c r="Y71" s="78">
        <f>X71*K71</f>
        <v>0.77843729999999989</v>
      </c>
      <c r="Z71" s="78">
        <v>0</v>
      </c>
      <c r="AA71" s="79">
        <f>Z71*K71</f>
        <v>0</v>
      </c>
    </row>
    <row r="72" spans="2:27" s="109" customFormat="1" ht="22.5" customHeight="1" x14ac:dyDescent="0.25">
      <c r="B72" s="105"/>
      <c r="C72" s="106"/>
      <c r="D72" s="106"/>
      <c r="E72" s="107" t="s">
        <v>125</v>
      </c>
      <c r="F72" s="672" t="s">
        <v>1676</v>
      </c>
      <c r="G72" s="673"/>
      <c r="H72" s="673"/>
      <c r="I72" s="673"/>
      <c r="J72" s="106"/>
      <c r="K72" s="107" t="s">
        <v>125</v>
      </c>
      <c r="L72" s="106"/>
      <c r="M72" s="106"/>
      <c r="N72" s="106"/>
      <c r="O72" s="106"/>
      <c r="P72" s="106"/>
      <c r="Q72" s="106"/>
      <c r="R72" s="108"/>
      <c r="T72" s="110"/>
      <c r="U72" s="106"/>
      <c r="V72" s="106"/>
      <c r="W72" s="106"/>
      <c r="X72" s="106"/>
      <c r="Y72" s="106"/>
      <c r="Z72" s="106"/>
      <c r="AA72" s="111"/>
    </row>
    <row r="73" spans="2:27" s="86" customFormat="1" ht="22.5" customHeight="1" x14ac:dyDescent="0.25">
      <c r="B73" s="81"/>
      <c r="C73" s="82"/>
      <c r="D73" s="82"/>
      <c r="E73" s="83" t="s">
        <v>125</v>
      </c>
      <c r="F73" s="663" t="s">
        <v>1690</v>
      </c>
      <c r="G73" s="662"/>
      <c r="H73" s="662"/>
      <c r="I73" s="662"/>
      <c r="J73" s="82"/>
      <c r="K73" s="84">
        <v>0.15</v>
      </c>
      <c r="L73" s="82"/>
      <c r="M73" s="82"/>
      <c r="N73" s="82"/>
      <c r="O73" s="82"/>
      <c r="P73" s="82"/>
      <c r="Q73" s="82"/>
      <c r="R73" s="85"/>
      <c r="T73" s="87"/>
      <c r="U73" s="82"/>
      <c r="V73" s="82"/>
      <c r="W73" s="82"/>
      <c r="X73" s="82"/>
      <c r="Y73" s="82"/>
      <c r="Z73" s="82"/>
      <c r="AA73" s="88"/>
    </row>
    <row r="74" spans="2:27" s="86" customFormat="1" ht="22.5" customHeight="1" x14ac:dyDescent="0.25">
      <c r="B74" s="81"/>
      <c r="C74" s="82"/>
      <c r="D74" s="82"/>
      <c r="E74" s="83" t="s">
        <v>125</v>
      </c>
      <c r="F74" s="663" t="s">
        <v>1691</v>
      </c>
      <c r="G74" s="662"/>
      <c r="H74" s="662"/>
      <c r="I74" s="662"/>
      <c r="J74" s="82"/>
      <c r="K74" s="84">
        <v>0.19500000000000001</v>
      </c>
      <c r="L74" s="82"/>
      <c r="M74" s="82"/>
      <c r="N74" s="82"/>
      <c r="O74" s="82"/>
      <c r="P74" s="82"/>
      <c r="Q74" s="82"/>
      <c r="R74" s="85"/>
      <c r="T74" s="87"/>
      <c r="U74" s="82"/>
      <c r="V74" s="82"/>
      <c r="W74" s="82"/>
      <c r="X74" s="82"/>
      <c r="Y74" s="82"/>
      <c r="Z74" s="82"/>
      <c r="AA74" s="88"/>
    </row>
    <row r="75" spans="2:27" s="95" customFormat="1" ht="22.5" customHeight="1" x14ac:dyDescent="0.25">
      <c r="B75" s="90"/>
      <c r="C75" s="91"/>
      <c r="D75" s="91"/>
      <c r="E75" s="92" t="s">
        <v>125</v>
      </c>
      <c r="F75" s="664" t="s">
        <v>146</v>
      </c>
      <c r="G75" s="665"/>
      <c r="H75" s="665"/>
      <c r="I75" s="665"/>
      <c r="J75" s="91"/>
      <c r="K75" s="93">
        <v>0.34499999999999997</v>
      </c>
      <c r="L75" s="91"/>
      <c r="M75" s="91"/>
      <c r="N75" s="91"/>
      <c r="O75" s="91"/>
      <c r="P75" s="91"/>
      <c r="Q75" s="91"/>
      <c r="R75" s="94"/>
      <c r="T75" s="96"/>
      <c r="U75" s="91"/>
      <c r="V75" s="91"/>
      <c r="W75" s="91"/>
      <c r="X75" s="91"/>
      <c r="Y75" s="91"/>
      <c r="Z75" s="91"/>
      <c r="AA75" s="97"/>
    </row>
    <row r="76" spans="2:27" s="17" customFormat="1" ht="31.5" customHeight="1" x14ac:dyDescent="0.25">
      <c r="B76" s="70"/>
      <c r="C76" s="71" t="s">
        <v>163</v>
      </c>
      <c r="D76" s="71" t="s">
        <v>121</v>
      </c>
      <c r="E76" s="72" t="s">
        <v>1692</v>
      </c>
      <c r="F76" s="671" t="s">
        <v>1693</v>
      </c>
      <c r="G76" s="667"/>
      <c r="H76" s="667"/>
      <c r="I76" s="667"/>
      <c r="J76" s="73" t="s">
        <v>172</v>
      </c>
      <c r="K76" s="74">
        <v>1.5</v>
      </c>
      <c r="L76" s="666"/>
      <c r="M76" s="667"/>
      <c r="N76" s="666">
        <f>ROUND(L76*K76,2)</f>
        <v>0</v>
      </c>
      <c r="O76" s="667"/>
      <c r="P76" s="667"/>
      <c r="Q76" s="667"/>
      <c r="R76" s="75"/>
      <c r="T76" s="76" t="s">
        <v>125</v>
      </c>
      <c r="U76" s="77" t="s">
        <v>126</v>
      </c>
      <c r="V76" s="78">
        <v>0.38</v>
      </c>
      <c r="W76" s="78">
        <f>V76*K76</f>
        <v>0.57000000000000006</v>
      </c>
      <c r="X76" s="78">
        <v>4.8680000000000001E-2</v>
      </c>
      <c r="Y76" s="78">
        <f>X76*K76</f>
        <v>7.3020000000000002E-2</v>
      </c>
      <c r="Z76" s="78">
        <v>0</v>
      </c>
      <c r="AA76" s="79">
        <f>Z76*K76</f>
        <v>0</v>
      </c>
    </row>
    <row r="77" spans="2:27" s="86" customFormat="1" ht="22.5" customHeight="1" x14ac:dyDescent="0.25">
      <c r="B77" s="81"/>
      <c r="C77" s="82"/>
      <c r="D77" s="82"/>
      <c r="E77" s="83" t="s">
        <v>125</v>
      </c>
      <c r="F77" s="661" t="s">
        <v>1694</v>
      </c>
      <c r="G77" s="662"/>
      <c r="H77" s="662"/>
      <c r="I77" s="662"/>
      <c r="J77" s="82"/>
      <c r="K77" s="84">
        <v>1.5</v>
      </c>
      <c r="L77" s="82"/>
      <c r="M77" s="82"/>
      <c r="N77" s="82"/>
      <c r="O77" s="82"/>
      <c r="P77" s="82"/>
      <c r="Q77" s="82"/>
      <c r="R77" s="85"/>
      <c r="T77" s="87"/>
      <c r="U77" s="82"/>
      <c r="V77" s="82"/>
      <c r="W77" s="82"/>
      <c r="X77" s="82"/>
      <c r="Y77" s="82"/>
      <c r="Z77" s="82"/>
      <c r="AA77" s="88"/>
    </row>
    <row r="78" spans="2:27" s="62" customFormat="1" ht="29.85" customHeight="1" x14ac:dyDescent="0.3">
      <c r="B78" s="58"/>
      <c r="C78" s="59"/>
      <c r="D78" s="69" t="s">
        <v>83</v>
      </c>
      <c r="E78" s="69"/>
      <c r="F78" s="69"/>
      <c r="G78" s="69"/>
      <c r="H78" s="69"/>
      <c r="I78" s="69"/>
      <c r="J78" s="69"/>
      <c r="K78" s="69"/>
      <c r="L78" s="69"/>
      <c r="M78" s="69"/>
      <c r="N78" s="659">
        <f>N79+N81</f>
        <v>0</v>
      </c>
      <c r="O78" s="660"/>
      <c r="P78" s="660"/>
      <c r="Q78" s="660"/>
      <c r="R78" s="61"/>
      <c r="T78" s="63"/>
      <c r="U78" s="59"/>
      <c r="V78" s="59"/>
      <c r="W78" s="64">
        <f>SUM(W79:W82)</f>
        <v>0.15</v>
      </c>
      <c r="X78" s="59"/>
      <c r="Y78" s="64">
        <f>SUM(Y79:Y82)</f>
        <v>6.0000000000000008E-5</v>
      </c>
      <c r="Z78" s="59"/>
      <c r="AA78" s="65">
        <f>SUM(AA79:AA82)</f>
        <v>0</v>
      </c>
    </row>
    <row r="79" spans="2:27" s="17" customFormat="1" ht="22.5" customHeight="1" x14ac:dyDescent="0.25">
      <c r="B79" s="70"/>
      <c r="C79" s="71" t="s">
        <v>169</v>
      </c>
      <c r="D79" s="71" t="s">
        <v>121</v>
      </c>
      <c r="E79" s="72" t="s">
        <v>1695</v>
      </c>
      <c r="F79" s="671" t="s">
        <v>1696</v>
      </c>
      <c r="G79" s="667"/>
      <c r="H79" s="667"/>
      <c r="I79" s="667"/>
      <c r="J79" s="73" t="s">
        <v>172</v>
      </c>
      <c r="K79" s="74">
        <v>6</v>
      </c>
      <c r="L79" s="666"/>
      <c r="M79" s="667"/>
      <c r="N79" s="666">
        <f>ROUND(L79*K79,2)</f>
        <v>0</v>
      </c>
      <c r="O79" s="667"/>
      <c r="P79" s="667"/>
      <c r="Q79" s="667"/>
      <c r="R79" s="75"/>
      <c r="T79" s="76" t="s">
        <v>125</v>
      </c>
      <c r="U79" s="77" t="s">
        <v>126</v>
      </c>
      <c r="V79" s="78">
        <v>8.9999999999999993E-3</v>
      </c>
      <c r="W79" s="78">
        <f>V79*K79</f>
        <v>5.3999999999999992E-2</v>
      </c>
      <c r="X79" s="78">
        <v>0</v>
      </c>
      <c r="Y79" s="78">
        <f>X79*K79</f>
        <v>0</v>
      </c>
      <c r="Z79" s="78">
        <v>0</v>
      </c>
      <c r="AA79" s="79">
        <f>Z79*K79</f>
        <v>0</v>
      </c>
    </row>
    <row r="80" spans="2:27" s="86" customFormat="1" ht="22.5" customHeight="1" x14ac:dyDescent="0.25">
      <c r="B80" s="81"/>
      <c r="C80" s="82"/>
      <c r="D80" s="82"/>
      <c r="E80" s="83" t="s">
        <v>125</v>
      </c>
      <c r="F80" s="661" t="s">
        <v>1697</v>
      </c>
      <c r="G80" s="662"/>
      <c r="H80" s="662"/>
      <c r="I80" s="662"/>
      <c r="J80" s="82"/>
      <c r="K80" s="84">
        <v>6</v>
      </c>
      <c r="L80" s="82"/>
      <c r="M80" s="82"/>
      <c r="N80" s="82"/>
      <c r="O80" s="82"/>
      <c r="P80" s="82"/>
      <c r="Q80" s="82"/>
      <c r="R80" s="85"/>
      <c r="T80" s="87"/>
      <c r="U80" s="82"/>
      <c r="V80" s="82"/>
      <c r="W80" s="82"/>
      <c r="X80" s="82"/>
      <c r="Y80" s="82"/>
      <c r="Z80" s="82"/>
      <c r="AA80" s="88"/>
    </row>
    <row r="81" spans="2:27" s="17" customFormat="1" ht="22.5" customHeight="1" x14ac:dyDescent="0.25">
      <c r="B81" s="70"/>
      <c r="C81" s="71" t="s">
        <v>175</v>
      </c>
      <c r="D81" s="71" t="s">
        <v>121</v>
      </c>
      <c r="E81" s="72" t="s">
        <v>1698</v>
      </c>
      <c r="F81" s="671" t="s">
        <v>1699</v>
      </c>
      <c r="G81" s="667"/>
      <c r="H81" s="667"/>
      <c r="I81" s="667"/>
      <c r="J81" s="73" t="s">
        <v>172</v>
      </c>
      <c r="K81" s="74">
        <v>6</v>
      </c>
      <c r="L81" s="666"/>
      <c r="M81" s="667"/>
      <c r="N81" s="666">
        <f>ROUND(L81*K81,2)</f>
        <v>0</v>
      </c>
      <c r="O81" s="667"/>
      <c r="P81" s="667"/>
      <c r="Q81" s="667"/>
      <c r="R81" s="75"/>
      <c r="T81" s="76" t="s">
        <v>125</v>
      </c>
      <c r="U81" s="77" t="s">
        <v>126</v>
      </c>
      <c r="V81" s="78">
        <v>1.6E-2</v>
      </c>
      <c r="W81" s="78">
        <f>V81*K81</f>
        <v>9.6000000000000002E-2</v>
      </c>
      <c r="X81" s="78">
        <v>1.0000000000000001E-5</v>
      </c>
      <c r="Y81" s="78">
        <f>X81*K81</f>
        <v>6.0000000000000008E-5</v>
      </c>
      <c r="Z81" s="78">
        <v>0</v>
      </c>
      <c r="AA81" s="79">
        <f>Z81*K81</f>
        <v>0</v>
      </c>
    </row>
    <row r="82" spans="2:27" s="86" customFormat="1" ht="22.5" customHeight="1" x14ac:dyDescent="0.25">
      <c r="B82" s="81"/>
      <c r="C82" s="82"/>
      <c r="D82" s="82"/>
      <c r="E82" s="83" t="s">
        <v>125</v>
      </c>
      <c r="F82" s="661" t="s">
        <v>1697</v>
      </c>
      <c r="G82" s="662"/>
      <c r="H82" s="662"/>
      <c r="I82" s="662"/>
      <c r="J82" s="82"/>
      <c r="K82" s="84">
        <v>6</v>
      </c>
      <c r="L82" s="82"/>
      <c r="M82" s="82"/>
      <c r="N82" s="82"/>
      <c r="O82" s="82"/>
      <c r="P82" s="82"/>
      <c r="Q82" s="82"/>
      <c r="R82" s="85"/>
      <c r="T82" s="87"/>
      <c r="U82" s="82"/>
      <c r="V82" s="82"/>
      <c r="W82" s="82"/>
      <c r="X82" s="82"/>
      <c r="Y82" s="82"/>
      <c r="Z82" s="82"/>
      <c r="AA82" s="88"/>
    </row>
    <row r="83" spans="2:27" s="62" customFormat="1" ht="29.85" customHeight="1" x14ac:dyDescent="0.3">
      <c r="B83" s="58"/>
      <c r="C83" s="59"/>
      <c r="D83" s="69" t="s">
        <v>84</v>
      </c>
      <c r="E83" s="69"/>
      <c r="F83" s="69"/>
      <c r="G83" s="69"/>
      <c r="H83" s="69"/>
      <c r="I83" s="69"/>
      <c r="J83" s="69"/>
      <c r="K83" s="69"/>
      <c r="L83" s="69"/>
      <c r="M83" s="69"/>
      <c r="N83" s="659">
        <f>N84+N87+N90+N92+N95+N97+N99+N100+N101+N103</f>
        <v>0</v>
      </c>
      <c r="O83" s="660"/>
      <c r="P83" s="660"/>
      <c r="Q83" s="660"/>
      <c r="R83" s="61"/>
      <c r="T83" s="63"/>
      <c r="U83" s="59"/>
      <c r="V83" s="59"/>
      <c r="W83" s="64">
        <f>SUM(W84:W104)</f>
        <v>14.873812000000001</v>
      </c>
      <c r="X83" s="59"/>
      <c r="Y83" s="64">
        <f>SUM(Y84:Y104)</f>
        <v>3.7079999999999995E-3</v>
      </c>
      <c r="Z83" s="59"/>
      <c r="AA83" s="65">
        <f>SUM(AA84:AA104)</f>
        <v>0.98272500000000007</v>
      </c>
    </row>
    <row r="84" spans="2:27" s="17" customFormat="1" ht="44.25" customHeight="1" x14ac:dyDescent="0.25">
      <c r="B84" s="70"/>
      <c r="C84" s="71" t="s">
        <v>179</v>
      </c>
      <c r="D84" s="71" t="s">
        <v>121</v>
      </c>
      <c r="E84" s="72" t="s">
        <v>812</v>
      </c>
      <c r="F84" s="671" t="s">
        <v>813</v>
      </c>
      <c r="G84" s="667"/>
      <c r="H84" s="667"/>
      <c r="I84" s="667"/>
      <c r="J84" s="73" t="s">
        <v>134</v>
      </c>
      <c r="K84" s="74">
        <v>0.15</v>
      </c>
      <c r="L84" s="666"/>
      <c r="M84" s="667"/>
      <c r="N84" s="666">
        <f>ROUND(L84*K84,2)</f>
        <v>0</v>
      </c>
      <c r="O84" s="667"/>
      <c r="P84" s="667"/>
      <c r="Q84" s="667"/>
      <c r="R84" s="75"/>
      <c r="T84" s="76" t="s">
        <v>125</v>
      </c>
      <c r="U84" s="77" t="s">
        <v>126</v>
      </c>
      <c r="V84" s="78">
        <v>10.88</v>
      </c>
      <c r="W84" s="78">
        <f>V84*K84</f>
        <v>1.6320000000000001</v>
      </c>
      <c r="X84" s="78">
        <v>0</v>
      </c>
      <c r="Y84" s="78">
        <f>X84*K84</f>
        <v>0</v>
      </c>
      <c r="Z84" s="78">
        <v>2.2000000000000002</v>
      </c>
      <c r="AA84" s="79">
        <f>Z84*K84</f>
        <v>0.33</v>
      </c>
    </row>
    <row r="85" spans="2:27" s="109" customFormat="1" ht="22.5" customHeight="1" x14ac:dyDescent="0.25">
      <c r="B85" s="105"/>
      <c r="C85" s="106"/>
      <c r="D85" s="106"/>
      <c r="E85" s="107" t="s">
        <v>125</v>
      </c>
      <c r="F85" s="672" t="s">
        <v>1676</v>
      </c>
      <c r="G85" s="673"/>
      <c r="H85" s="673"/>
      <c r="I85" s="673"/>
      <c r="J85" s="106"/>
      <c r="K85" s="107" t="s">
        <v>125</v>
      </c>
      <c r="L85" s="106"/>
      <c r="M85" s="106"/>
      <c r="N85" s="106"/>
      <c r="O85" s="106"/>
      <c r="P85" s="106"/>
      <c r="Q85" s="106"/>
      <c r="R85" s="108"/>
      <c r="T85" s="110"/>
      <c r="U85" s="106"/>
      <c r="V85" s="106"/>
      <c r="W85" s="106"/>
      <c r="X85" s="106"/>
      <c r="Y85" s="106"/>
      <c r="Z85" s="106"/>
      <c r="AA85" s="111"/>
    </row>
    <row r="86" spans="2:27" s="86" customFormat="1" ht="22.5" customHeight="1" x14ac:dyDescent="0.25">
      <c r="B86" s="81"/>
      <c r="C86" s="82"/>
      <c r="D86" s="82"/>
      <c r="E86" s="83" t="s">
        <v>125</v>
      </c>
      <c r="F86" s="663" t="s">
        <v>1690</v>
      </c>
      <c r="G86" s="662"/>
      <c r="H86" s="662"/>
      <c r="I86" s="662"/>
      <c r="J86" s="82"/>
      <c r="K86" s="84">
        <v>0.15</v>
      </c>
      <c r="L86" s="82"/>
      <c r="M86" s="82"/>
      <c r="N86" s="82"/>
      <c r="O86" s="82"/>
      <c r="P86" s="82"/>
      <c r="Q86" s="82"/>
      <c r="R86" s="85"/>
      <c r="T86" s="87"/>
      <c r="U86" s="82"/>
      <c r="V86" s="82"/>
      <c r="W86" s="82"/>
      <c r="X86" s="82"/>
      <c r="Y86" s="82"/>
      <c r="Z86" s="82"/>
      <c r="AA86" s="88"/>
    </row>
    <row r="87" spans="2:27" s="17" customFormat="1" ht="31.5" customHeight="1" x14ac:dyDescent="0.25">
      <c r="B87" s="70"/>
      <c r="C87" s="71" t="s">
        <v>184</v>
      </c>
      <c r="D87" s="71" t="s">
        <v>121</v>
      </c>
      <c r="E87" s="72" t="s">
        <v>1700</v>
      </c>
      <c r="F87" s="671" t="s">
        <v>1701</v>
      </c>
      <c r="G87" s="667"/>
      <c r="H87" s="667"/>
      <c r="I87" s="667"/>
      <c r="J87" s="73" t="s">
        <v>134</v>
      </c>
      <c r="K87" s="74">
        <v>0.22500000000000001</v>
      </c>
      <c r="L87" s="666"/>
      <c r="M87" s="667"/>
      <c r="N87" s="666">
        <f>ROUND(L87*K87,2)</f>
        <v>0</v>
      </c>
      <c r="O87" s="667"/>
      <c r="P87" s="667"/>
      <c r="Q87" s="667"/>
      <c r="R87" s="75"/>
      <c r="T87" s="76" t="s">
        <v>125</v>
      </c>
      <c r="U87" s="77" t="s">
        <v>126</v>
      </c>
      <c r="V87" s="78">
        <v>10.773</v>
      </c>
      <c r="W87" s="78">
        <f>V87*K87</f>
        <v>2.4239250000000001</v>
      </c>
      <c r="X87" s="78">
        <v>0</v>
      </c>
      <c r="Y87" s="78">
        <f>X87*K87</f>
        <v>0</v>
      </c>
      <c r="Z87" s="78">
        <v>2.2000000000000002</v>
      </c>
      <c r="AA87" s="79">
        <f>Z87*K87</f>
        <v>0.49500000000000005</v>
      </c>
    </row>
    <row r="88" spans="2:27" s="109" customFormat="1" ht="22.5" customHeight="1" x14ac:dyDescent="0.25">
      <c r="B88" s="105"/>
      <c r="C88" s="106"/>
      <c r="D88" s="106"/>
      <c r="E88" s="107" t="s">
        <v>125</v>
      </c>
      <c r="F88" s="672" t="s">
        <v>1676</v>
      </c>
      <c r="G88" s="673"/>
      <c r="H88" s="673"/>
      <c r="I88" s="673"/>
      <c r="J88" s="106"/>
      <c r="K88" s="107" t="s">
        <v>125</v>
      </c>
      <c r="L88" s="106"/>
      <c r="M88" s="106"/>
      <c r="N88" s="106"/>
      <c r="O88" s="106"/>
      <c r="P88" s="106"/>
      <c r="Q88" s="106"/>
      <c r="R88" s="108"/>
      <c r="T88" s="110"/>
      <c r="U88" s="106"/>
      <c r="V88" s="106"/>
      <c r="W88" s="106"/>
      <c r="X88" s="106"/>
      <c r="Y88" s="106"/>
      <c r="Z88" s="106"/>
      <c r="AA88" s="111"/>
    </row>
    <row r="89" spans="2:27" s="86" customFormat="1" ht="22.5" customHeight="1" x14ac:dyDescent="0.25">
      <c r="B89" s="81"/>
      <c r="C89" s="82"/>
      <c r="D89" s="82"/>
      <c r="E89" s="83" t="s">
        <v>125</v>
      </c>
      <c r="F89" s="663" t="s">
        <v>1702</v>
      </c>
      <c r="G89" s="662"/>
      <c r="H89" s="662"/>
      <c r="I89" s="662"/>
      <c r="J89" s="82"/>
      <c r="K89" s="84">
        <v>0.22500000000000001</v>
      </c>
      <c r="L89" s="82"/>
      <c r="M89" s="82"/>
      <c r="N89" s="82"/>
      <c r="O89" s="82"/>
      <c r="P89" s="82"/>
      <c r="Q89" s="82"/>
      <c r="R89" s="85"/>
      <c r="T89" s="87"/>
      <c r="U89" s="82"/>
      <c r="V89" s="82"/>
      <c r="W89" s="82"/>
      <c r="X89" s="82"/>
      <c r="Y89" s="82"/>
      <c r="Z89" s="82"/>
      <c r="AA89" s="88"/>
    </row>
    <row r="90" spans="2:27" s="17" customFormat="1" ht="31.5" customHeight="1" x14ac:dyDescent="0.25">
      <c r="B90" s="70"/>
      <c r="C90" s="71" t="s">
        <v>188</v>
      </c>
      <c r="D90" s="71" t="s">
        <v>121</v>
      </c>
      <c r="E90" s="72" t="s">
        <v>1703</v>
      </c>
      <c r="F90" s="671" t="s">
        <v>1704</v>
      </c>
      <c r="G90" s="667"/>
      <c r="H90" s="667"/>
      <c r="I90" s="667"/>
      <c r="J90" s="73" t="s">
        <v>134</v>
      </c>
      <c r="K90" s="74">
        <v>0.22500000000000001</v>
      </c>
      <c r="L90" s="666"/>
      <c r="M90" s="667"/>
      <c r="N90" s="666">
        <f>ROUND(L90*K90,2)</f>
        <v>0</v>
      </c>
      <c r="O90" s="667"/>
      <c r="P90" s="667"/>
      <c r="Q90" s="667"/>
      <c r="R90" s="75"/>
      <c r="T90" s="76" t="s">
        <v>125</v>
      </c>
      <c r="U90" s="77" t="s">
        <v>126</v>
      </c>
      <c r="V90" s="78">
        <v>4.0289999999999999</v>
      </c>
      <c r="W90" s="78">
        <f>V90*K90</f>
        <v>0.90652500000000003</v>
      </c>
      <c r="X90" s="78">
        <v>0</v>
      </c>
      <c r="Y90" s="78">
        <f>X90*K90</f>
        <v>0</v>
      </c>
      <c r="Z90" s="78">
        <v>2.9000000000000001E-2</v>
      </c>
      <c r="AA90" s="79">
        <f>Z90*K90</f>
        <v>6.5250000000000004E-3</v>
      </c>
    </row>
    <row r="91" spans="2:27" s="86" customFormat="1" ht="22.5" customHeight="1" x14ac:dyDescent="0.25">
      <c r="B91" s="81"/>
      <c r="C91" s="82"/>
      <c r="D91" s="82"/>
      <c r="E91" s="83" t="s">
        <v>125</v>
      </c>
      <c r="F91" s="661" t="s">
        <v>1705</v>
      </c>
      <c r="G91" s="662"/>
      <c r="H91" s="662"/>
      <c r="I91" s="662"/>
      <c r="J91" s="82"/>
      <c r="K91" s="84">
        <v>0.22500000000000001</v>
      </c>
      <c r="L91" s="82"/>
      <c r="M91" s="82"/>
      <c r="N91" s="82"/>
      <c r="O91" s="82"/>
      <c r="P91" s="82"/>
      <c r="Q91" s="82"/>
      <c r="R91" s="85"/>
      <c r="T91" s="87"/>
      <c r="U91" s="82"/>
      <c r="V91" s="82"/>
      <c r="W91" s="82"/>
      <c r="X91" s="82"/>
      <c r="Y91" s="82"/>
      <c r="Z91" s="82"/>
      <c r="AA91" s="88"/>
    </row>
    <row r="92" spans="2:27" s="17" customFormat="1" ht="31.5" customHeight="1" x14ac:dyDescent="0.25">
      <c r="B92" s="70"/>
      <c r="C92" s="71" t="s">
        <v>194</v>
      </c>
      <c r="D92" s="71" t="s">
        <v>121</v>
      </c>
      <c r="E92" s="72" t="s">
        <v>1706</v>
      </c>
      <c r="F92" s="671" t="s">
        <v>1707</v>
      </c>
      <c r="G92" s="667"/>
      <c r="H92" s="667"/>
      <c r="I92" s="667"/>
      <c r="J92" s="73" t="s">
        <v>134</v>
      </c>
      <c r="K92" s="74">
        <v>0.22500000000000001</v>
      </c>
      <c r="L92" s="666"/>
      <c r="M92" s="667"/>
      <c r="N92" s="666">
        <f>ROUND(L92*K92,2)</f>
        <v>0</v>
      </c>
      <c r="O92" s="667"/>
      <c r="P92" s="667"/>
      <c r="Q92" s="667"/>
      <c r="R92" s="75"/>
      <c r="T92" s="76" t="s">
        <v>125</v>
      </c>
      <c r="U92" s="77" t="s">
        <v>126</v>
      </c>
      <c r="V92" s="78">
        <v>1.151</v>
      </c>
      <c r="W92" s="78">
        <f>V92*K92</f>
        <v>0.25897500000000001</v>
      </c>
      <c r="X92" s="78">
        <v>0</v>
      </c>
      <c r="Y92" s="78">
        <f>X92*K92</f>
        <v>0</v>
      </c>
      <c r="Z92" s="78">
        <v>0</v>
      </c>
      <c r="AA92" s="79">
        <f>Z92*K92</f>
        <v>0</v>
      </c>
    </row>
    <row r="93" spans="2:27" s="109" customFormat="1" ht="22.5" customHeight="1" x14ac:dyDescent="0.25">
      <c r="B93" s="105"/>
      <c r="C93" s="106"/>
      <c r="D93" s="106"/>
      <c r="E93" s="107" t="s">
        <v>125</v>
      </c>
      <c r="F93" s="672" t="s">
        <v>1676</v>
      </c>
      <c r="G93" s="673"/>
      <c r="H93" s="673"/>
      <c r="I93" s="673"/>
      <c r="J93" s="106"/>
      <c r="K93" s="107" t="s">
        <v>125</v>
      </c>
      <c r="L93" s="106"/>
      <c r="M93" s="106"/>
      <c r="N93" s="106"/>
      <c r="O93" s="106"/>
      <c r="P93" s="106"/>
      <c r="Q93" s="106"/>
      <c r="R93" s="108"/>
      <c r="T93" s="110"/>
      <c r="U93" s="106"/>
      <c r="V93" s="106"/>
      <c r="W93" s="106"/>
      <c r="X93" s="106"/>
      <c r="Y93" s="106"/>
      <c r="Z93" s="106"/>
      <c r="AA93" s="111"/>
    </row>
    <row r="94" spans="2:27" s="86" customFormat="1" ht="22.5" customHeight="1" x14ac:dyDescent="0.25">
      <c r="B94" s="81"/>
      <c r="C94" s="82"/>
      <c r="D94" s="82"/>
      <c r="E94" s="83" t="s">
        <v>125</v>
      </c>
      <c r="F94" s="663" t="s">
        <v>1708</v>
      </c>
      <c r="G94" s="662"/>
      <c r="H94" s="662"/>
      <c r="I94" s="662"/>
      <c r="J94" s="82"/>
      <c r="K94" s="84">
        <v>0.22500000000000001</v>
      </c>
      <c r="L94" s="82"/>
      <c r="M94" s="82"/>
      <c r="N94" s="82"/>
      <c r="O94" s="82"/>
      <c r="P94" s="82"/>
      <c r="Q94" s="82"/>
      <c r="R94" s="85"/>
      <c r="T94" s="87"/>
      <c r="U94" s="82"/>
      <c r="V94" s="82"/>
      <c r="W94" s="82"/>
      <c r="X94" s="82"/>
      <c r="Y94" s="82"/>
      <c r="Z94" s="82"/>
      <c r="AA94" s="88"/>
    </row>
    <row r="95" spans="2:27" s="17" customFormat="1" ht="31.5" customHeight="1" x14ac:dyDescent="0.25">
      <c r="B95" s="70"/>
      <c r="C95" s="71" t="s">
        <v>199</v>
      </c>
      <c r="D95" s="71" t="s">
        <v>121</v>
      </c>
      <c r="E95" s="72" t="s">
        <v>1709</v>
      </c>
      <c r="F95" s="671" t="s">
        <v>1710</v>
      </c>
      <c r="G95" s="667"/>
      <c r="H95" s="667"/>
      <c r="I95" s="667"/>
      <c r="J95" s="73" t="s">
        <v>532</v>
      </c>
      <c r="K95" s="74">
        <v>1.2</v>
      </c>
      <c r="L95" s="666"/>
      <c r="M95" s="667"/>
      <c r="N95" s="666">
        <f>ROUND(L95*K95,2)</f>
        <v>0</v>
      </c>
      <c r="O95" s="667"/>
      <c r="P95" s="667"/>
      <c r="Q95" s="667"/>
      <c r="R95" s="75"/>
      <c r="T95" s="76" t="s">
        <v>125</v>
      </c>
      <c r="U95" s="77" t="s">
        <v>126</v>
      </c>
      <c r="V95" s="78">
        <v>3.2</v>
      </c>
      <c r="W95" s="78">
        <f>V95*K95</f>
        <v>3.84</v>
      </c>
      <c r="X95" s="78">
        <v>3.0899999999999999E-3</v>
      </c>
      <c r="Y95" s="78">
        <f>X95*K95</f>
        <v>3.7079999999999995E-3</v>
      </c>
      <c r="Z95" s="78">
        <v>0.126</v>
      </c>
      <c r="AA95" s="79">
        <f>Z95*K95</f>
        <v>0.1512</v>
      </c>
    </row>
    <row r="96" spans="2:27" s="86" customFormat="1" ht="22.5" customHeight="1" x14ac:dyDescent="0.25">
      <c r="B96" s="81"/>
      <c r="C96" s="82"/>
      <c r="D96" s="82"/>
      <c r="E96" s="83" t="s">
        <v>125</v>
      </c>
      <c r="F96" s="661" t="s">
        <v>1711</v>
      </c>
      <c r="G96" s="662"/>
      <c r="H96" s="662"/>
      <c r="I96" s="662"/>
      <c r="J96" s="82"/>
      <c r="K96" s="84">
        <v>1.2</v>
      </c>
      <c r="L96" s="82"/>
      <c r="M96" s="82"/>
      <c r="N96" s="82"/>
      <c r="O96" s="82"/>
      <c r="P96" s="82"/>
      <c r="Q96" s="82"/>
      <c r="R96" s="85"/>
      <c r="T96" s="87"/>
      <c r="U96" s="82"/>
      <c r="V96" s="82"/>
      <c r="W96" s="82"/>
      <c r="X96" s="82"/>
      <c r="Y96" s="82"/>
      <c r="Z96" s="82"/>
      <c r="AA96" s="88"/>
    </row>
    <row r="97" spans="2:27" s="17" customFormat="1" ht="31.5" customHeight="1" x14ac:dyDescent="0.25">
      <c r="B97" s="70"/>
      <c r="C97" s="71" t="s">
        <v>203</v>
      </c>
      <c r="D97" s="71" t="s">
        <v>121</v>
      </c>
      <c r="E97" s="72" t="s">
        <v>1712</v>
      </c>
      <c r="F97" s="671" t="s">
        <v>1713</v>
      </c>
      <c r="G97" s="667"/>
      <c r="H97" s="667"/>
      <c r="I97" s="667"/>
      <c r="J97" s="73" t="s">
        <v>532</v>
      </c>
      <c r="K97" s="74">
        <v>4</v>
      </c>
      <c r="L97" s="666"/>
      <c r="M97" s="667"/>
      <c r="N97" s="666">
        <f>ROUND(L97*K97,2)</f>
        <v>0</v>
      </c>
      <c r="O97" s="667"/>
      <c r="P97" s="667"/>
      <c r="Q97" s="667"/>
      <c r="R97" s="75"/>
      <c r="T97" s="76" t="s">
        <v>125</v>
      </c>
      <c r="U97" s="77" t="s">
        <v>126</v>
      </c>
      <c r="V97" s="78">
        <v>0.76500000000000001</v>
      </c>
      <c r="W97" s="78">
        <f>V97*K97</f>
        <v>3.06</v>
      </c>
      <c r="X97" s="78">
        <v>0</v>
      </c>
      <c r="Y97" s="78">
        <f>X97*K97</f>
        <v>0</v>
      </c>
      <c r="Z97" s="78">
        <v>0</v>
      </c>
      <c r="AA97" s="79">
        <f>Z97*K97</f>
        <v>0</v>
      </c>
    </row>
    <row r="98" spans="2:27" s="86" customFormat="1" ht="22.5" customHeight="1" x14ac:dyDescent="0.25">
      <c r="B98" s="81"/>
      <c r="C98" s="82"/>
      <c r="D98" s="82"/>
      <c r="E98" s="83" t="s">
        <v>125</v>
      </c>
      <c r="F98" s="661" t="s">
        <v>1714</v>
      </c>
      <c r="G98" s="662"/>
      <c r="H98" s="662"/>
      <c r="I98" s="662"/>
      <c r="J98" s="82"/>
      <c r="K98" s="84">
        <v>4</v>
      </c>
      <c r="L98" s="82"/>
      <c r="M98" s="82"/>
      <c r="N98" s="82"/>
      <c r="O98" s="82"/>
      <c r="P98" s="82"/>
      <c r="Q98" s="82"/>
      <c r="R98" s="85"/>
      <c r="T98" s="87"/>
      <c r="U98" s="82"/>
      <c r="V98" s="82"/>
      <c r="W98" s="82"/>
      <c r="X98" s="82"/>
      <c r="Y98" s="82"/>
      <c r="Z98" s="82"/>
      <c r="AA98" s="88"/>
    </row>
    <row r="99" spans="2:27" s="17" customFormat="1" ht="31.5" customHeight="1" x14ac:dyDescent="0.25">
      <c r="B99" s="70"/>
      <c r="C99" s="71" t="s">
        <v>206</v>
      </c>
      <c r="D99" s="71" t="s">
        <v>121</v>
      </c>
      <c r="E99" s="72" t="s">
        <v>1715</v>
      </c>
      <c r="F99" s="671" t="s">
        <v>1716</v>
      </c>
      <c r="G99" s="667"/>
      <c r="H99" s="667"/>
      <c r="I99" s="667"/>
      <c r="J99" s="73" t="s">
        <v>191</v>
      </c>
      <c r="K99" s="74">
        <v>0.98899999999999999</v>
      </c>
      <c r="L99" s="666"/>
      <c r="M99" s="667"/>
      <c r="N99" s="666">
        <f>ROUND(L99*K99,2)</f>
        <v>0</v>
      </c>
      <c r="O99" s="667"/>
      <c r="P99" s="667"/>
      <c r="Q99" s="667"/>
      <c r="R99" s="75"/>
      <c r="T99" s="76" t="s">
        <v>125</v>
      </c>
      <c r="U99" s="77" t="s">
        <v>126</v>
      </c>
      <c r="V99" s="78">
        <v>2.42</v>
      </c>
      <c r="W99" s="78">
        <f>V99*K99</f>
        <v>2.3933800000000001</v>
      </c>
      <c r="X99" s="78">
        <v>0</v>
      </c>
      <c r="Y99" s="78">
        <f>X99*K99</f>
        <v>0</v>
      </c>
      <c r="Z99" s="78">
        <v>0</v>
      </c>
      <c r="AA99" s="79">
        <f>Z99*K99</f>
        <v>0</v>
      </c>
    </row>
    <row r="100" spans="2:27" s="17" customFormat="1" ht="31.5" customHeight="1" x14ac:dyDescent="0.25">
      <c r="B100" s="70"/>
      <c r="C100" s="71" t="s">
        <v>209</v>
      </c>
      <c r="D100" s="71" t="s">
        <v>121</v>
      </c>
      <c r="E100" s="72" t="s">
        <v>1045</v>
      </c>
      <c r="F100" s="671" t="s">
        <v>1046</v>
      </c>
      <c r="G100" s="667"/>
      <c r="H100" s="667"/>
      <c r="I100" s="667"/>
      <c r="J100" s="73" t="s">
        <v>191</v>
      </c>
      <c r="K100" s="74">
        <v>0.98899999999999999</v>
      </c>
      <c r="L100" s="666"/>
      <c r="M100" s="667"/>
      <c r="N100" s="666">
        <f>ROUND(L100*K100,2)</f>
        <v>0</v>
      </c>
      <c r="O100" s="667"/>
      <c r="P100" s="667"/>
      <c r="Q100" s="667"/>
      <c r="R100" s="75"/>
      <c r="T100" s="76" t="s">
        <v>125</v>
      </c>
      <c r="U100" s="77" t="s">
        <v>126</v>
      </c>
      <c r="V100" s="78">
        <v>0.255</v>
      </c>
      <c r="W100" s="78">
        <f>V100*K100</f>
        <v>0.252195</v>
      </c>
      <c r="X100" s="78">
        <v>0</v>
      </c>
      <c r="Y100" s="78">
        <f>X100*K100</f>
        <v>0</v>
      </c>
      <c r="Z100" s="78">
        <v>0</v>
      </c>
      <c r="AA100" s="79">
        <f>Z100*K100</f>
        <v>0</v>
      </c>
    </row>
    <row r="101" spans="2:27" s="17" customFormat="1" ht="31.5" customHeight="1" x14ac:dyDescent="0.25">
      <c r="B101" s="70"/>
      <c r="C101" s="71" t="s">
        <v>212</v>
      </c>
      <c r="D101" s="71" t="s">
        <v>121</v>
      </c>
      <c r="E101" s="72" t="s">
        <v>1060</v>
      </c>
      <c r="F101" s="671" t="s">
        <v>1061</v>
      </c>
      <c r="G101" s="667"/>
      <c r="H101" s="667"/>
      <c r="I101" s="667"/>
      <c r="J101" s="73" t="s">
        <v>191</v>
      </c>
      <c r="K101" s="74">
        <v>17.802</v>
      </c>
      <c r="L101" s="666"/>
      <c r="M101" s="667"/>
      <c r="N101" s="666">
        <f>ROUND(L101*K101,2)</f>
        <v>0</v>
      </c>
      <c r="O101" s="667"/>
      <c r="P101" s="667"/>
      <c r="Q101" s="667"/>
      <c r="R101" s="75"/>
      <c r="T101" s="76" t="s">
        <v>125</v>
      </c>
      <c r="U101" s="77" t="s">
        <v>126</v>
      </c>
      <c r="V101" s="78">
        <v>6.0000000000000001E-3</v>
      </c>
      <c r="W101" s="78">
        <f>V101*K101</f>
        <v>0.106812</v>
      </c>
      <c r="X101" s="78">
        <v>0</v>
      </c>
      <c r="Y101" s="78">
        <f>X101*K101</f>
        <v>0</v>
      </c>
      <c r="Z101" s="78">
        <v>0</v>
      </c>
      <c r="AA101" s="79">
        <f>Z101*K101</f>
        <v>0</v>
      </c>
    </row>
    <row r="102" spans="2:27" s="86" customFormat="1" ht="22.5" customHeight="1" x14ac:dyDescent="0.25">
      <c r="B102" s="81"/>
      <c r="C102" s="82"/>
      <c r="D102" s="82"/>
      <c r="E102" s="83" t="s">
        <v>125</v>
      </c>
      <c r="F102" s="661" t="s">
        <v>1717</v>
      </c>
      <c r="G102" s="662"/>
      <c r="H102" s="662"/>
      <c r="I102" s="662"/>
      <c r="J102" s="82"/>
      <c r="K102" s="84">
        <v>17.802</v>
      </c>
      <c r="L102" s="82"/>
      <c r="M102" s="82"/>
      <c r="N102" s="82"/>
      <c r="O102" s="82"/>
      <c r="P102" s="82"/>
      <c r="Q102" s="82"/>
      <c r="R102" s="85"/>
      <c r="T102" s="87"/>
      <c r="U102" s="82"/>
      <c r="V102" s="82"/>
      <c r="W102" s="82"/>
      <c r="X102" s="82"/>
      <c r="Y102" s="82"/>
      <c r="Z102" s="82"/>
      <c r="AA102" s="88"/>
    </row>
    <row r="103" spans="2:27" s="17" customFormat="1" ht="31.5" customHeight="1" x14ac:dyDescent="0.25">
      <c r="B103" s="70"/>
      <c r="C103" s="71" t="s">
        <v>215</v>
      </c>
      <c r="D103" s="71" t="s">
        <v>121</v>
      </c>
      <c r="E103" s="72" t="s">
        <v>1065</v>
      </c>
      <c r="F103" s="671" t="s">
        <v>1066</v>
      </c>
      <c r="G103" s="667"/>
      <c r="H103" s="667"/>
      <c r="I103" s="667"/>
      <c r="J103" s="73" t="s">
        <v>191</v>
      </c>
      <c r="K103" s="74">
        <v>0.98899999999999999</v>
      </c>
      <c r="L103" s="666"/>
      <c r="M103" s="667"/>
      <c r="N103" s="666">
        <f>ROUND(L103*K103,2)</f>
        <v>0</v>
      </c>
      <c r="O103" s="667"/>
      <c r="P103" s="667"/>
      <c r="Q103" s="667"/>
      <c r="R103" s="75"/>
      <c r="T103" s="76" t="s">
        <v>125</v>
      </c>
      <c r="U103" s="77" t="s">
        <v>126</v>
      </c>
      <c r="V103" s="78">
        <v>0</v>
      </c>
      <c r="W103" s="78">
        <f>V103*K103</f>
        <v>0</v>
      </c>
      <c r="X103" s="78">
        <v>0</v>
      </c>
      <c r="Y103" s="78">
        <f>X103*K103</f>
        <v>0</v>
      </c>
      <c r="Z103" s="78">
        <v>0</v>
      </c>
      <c r="AA103" s="79">
        <f>Z103*K103</f>
        <v>0</v>
      </c>
    </row>
    <row r="104" spans="2:27" s="86" customFormat="1" ht="22.5" customHeight="1" x14ac:dyDescent="0.25">
      <c r="B104" s="81"/>
      <c r="C104" s="82"/>
      <c r="D104" s="82"/>
      <c r="E104" s="83" t="s">
        <v>125</v>
      </c>
      <c r="F104" s="661" t="s">
        <v>1718</v>
      </c>
      <c r="G104" s="662"/>
      <c r="H104" s="662"/>
      <c r="I104" s="662"/>
      <c r="J104" s="82"/>
      <c r="K104" s="84">
        <v>0.98899999999999999</v>
      </c>
      <c r="L104" s="82"/>
      <c r="M104" s="82"/>
      <c r="N104" s="82"/>
      <c r="O104" s="82"/>
      <c r="P104" s="82"/>
      <c r="Q104" s="82"/>
      <c r="R104" s="85"/>
      <c r="T104" s="87"/>
      <c r="U104" s="82"/>
      <c r="V104" s="82"/>
      <c r="W104" s="82"/>
      <c r="X104" s="82"/>
      <c r="Y104" s="82"/>
      <c r="Z104" s="82"/>
      <c r="AA104" s="88"/>
    </row>
    <row r="105" spans="2:27" s="62" customFormat="1" ht="29.85" customHeight="1" x14ac:dyDescent="0.3">
      <c r="B105" s="58"/>
      <c r="C105" s="59"/>
      <c r="D105" s="69" t="s">
        <v>85</v>
      </c>
      <c r="E105" s="69"/>
      <c r="F105" s="69"/>
      <c r="G105" s="69"/>
      <c r="H105" s="69"/>
      <c r="I105" s="69"/>
      <c r="J105" s="69"/>
      <c r="K105" s="69"/>
      <c r="L105" s="69"/>
      <c r="M105" s="69"/>
      <c r="N105" s="659">
        <f>N106</f>
        <v>0</v>
      </c>
      <c r="O105" s="660"/>
      <c r="P105" s="660"/>
      <c r="Q105" s="660"/>
      <c r="R105" s="61"/>
      <c r="T105" s="63"/>
      <c r="U105" s="59"/>
      <c r="V105" s="59"/>
      <c r="W105" s="64">
        <f>W106</f>
        <v>0.71382899999999994</v>
      </c>
      <c r="X105" s="59"/>
      <c r="Y105" s="64">
        <f>Y106</f>
        <v>0</v>
      </c>
      <c r="Z105" s="59"/>
      <c r="AA105" s="65">
        <f>AA106</f>
        <v>0</v>
      </c>
    </row>
    <row r="106" spans="2:27" s="17" customFormat="1" ht="22.5" customHeight="1" x14ac:dyDescent="0.25">
      <c r="B106" s="70"/>
      <c r="C106" s="71" t="s">
        <v>218</v>
      </c>
      <c r="D106" s="71" t="s">
        <v>121</v>
      </c>
      <c r="E106" s="72" t="s">
        <v>1069</v>
      </c>
      <c r="F106" s="671" t="s">
        <v>1070</v>
      </c>
      <c r="G106" s="667"/>
      <c r="H106" s="667"/>
      <c r="I106" s="667"/>
      <c r="J106" s="73" t="s">
        <v>191</v>
      </c>
      <c r="K106" s="74">
        <v>0.85899999999999999</v>
      </c>
      <c r="L106" s="666"/>
      <c r="M106" s="667"/>
      <c r="N106" s="666">
        <f>ROUND(L106*K106,2)</f>
        <v>0</v>
      </c>
      <c r="O106" s="667"/>
      <c r="P106" s="667"/>
      <c r="Q106" s="667"/>
      <c r="R106" s="75"/>
      <c r="T106" s="76" t="s">
        <v>125</v>
      </c>
      <c r="U106" s="77" t="s">
        <v>126</v>
      </c>
      <c r="V106" s="78">
        <v>0.83099999999999996</v>
      </c>
      <c r="W106" s="78">
        <f>V106*K106</f>
        <v>0.71382899999999994</v>
      </c>
      <c r="X106" s="78">
        <v>0</v>
      </c>
      <c r="Y106" s="78">
        <f>X106*K106</f>
        <v>0</v>
      </c>
      <c r="Z106" s="78">
        <v>0</v>
      </c>
      <c r="AA106" s="79">
        <f>Z106*K106</f>
        <v>0</v>
      </c>
    </row>
    <row r="107" spans="2:27" s="62" customFormat="1" ht="37.35" customHeight="1" x14ac:dyDescent="0.35">
      <c r="B107" s="58"/>
      <c r="C107" s="59"/>
      <c r="D107" s="60" t="s">
        <v>87</v>
      </c>
      <c r="E107" s="60"/>
      <c r="F107" s="60"/>
      <c r="G107" s="60"/>
      <c r="H107" s="60"/>
      <c r="I107" s="60"/>
      <c r="J107" s="60"/>
      <c r="K107" s="60"/>
      <c r="L107" s="60"/>
      <c r="M107" s="60"/>
      <c r="N107" s="701">
        <f>N108+N120</f>
        <v>0</v>
      </c>
      <c r="O107" s="702"/>
      <c r="P107" s="702"/>
      <c r="Q107" s="702"/>
      <c r="R107" s="61"/>
      <c r="T107" s="63"/>
      <c r="U107" s="59"/>
      <c r="V107" s="59"/>
      <c r="W107" s="64">
        <f>W108+W120</f>
        <v>0.91253600000000001</v>
      </c>
      <c r="X107" s="59"/>
      <c r="Y107" s="64">
        <f>Y108+Y120</f>
        <v>8.7480000000000023E-3</v>
      </c>
      <c r="Z107" s="59"/>
      <c r="AA107" s="65">
        <f>AA108+AA120</f>
        <v>6.0000000000000001E-3</v>
      </c>
    </row>
    <row r="108" spans="2:27" s="62" customFormat="1" ht="19.899999999999999" customHeight="1" x14ac:dyDescent="0.3">
      <c r="B108" s="58"/>
      <c r="C108" s="59"/>
      <c r="D108" s="69" t="s">
        <v>88</v>
      </c>
      <c r="E108" s="69"/>
      <c r="F108" s="69"/>
      <c r="G108" s="69"/>
      <c r="H108" s="69"/>
      <c r="I108" s="69"/>
      <c r="J108" s="69"/>
      <c r="K108" s="69"/>
      <c r="L108" s="69"/>
      <c r="M108" s="69"/>
      <c r="N108" s="659">
        <f>N109+N111+N113+N115+N117+N118</f>
        <v>0</v>
      </c>
      <c r="O108" s="660"/>
      <c r="P108" s="660"/>
      <c r="Q108" s="660"/>
      <c r="R108" s="61"/>
      <c r="T108" s="63"/>
      <c r="U108" s="59"/>
      <c r="V108" s="59"/>
      <c r="W108" s="64">
        <f>SUM(W109:W119)</f>
        <v>0.43403599999999998</v>
      </c>
      <c r="X108" s="59"/>
      <c r="Y108" s="64">
        <f>SUM(Y109:Y119)</f>
        <v>7.7430000000000016E-3</v>
      </c>
      <c r="Z108" s="59"/>
      <c r="AA108" s="65">
        <f>SUM(AA109:AA119)</f>
        <v>6.0000000000000001E-3</v>
      </c>
    </row>
    <row r="109" spans="2:27" s="17" customFormat="1" ht="31.5" customHeight="1" x14ac:dyDescent="0.25">
      <c r="B109" s="70"/>
      <c r="C109" s="71" t="s">
        <v>221</v>
      </c>
      <c r="D109" s="71" t="s">
        <v>121</v>
      </c>
      <c r="E109" s="72" t="s">
        <v>1719</v>
      </c>
      <c r="F109" s="671" t="s">
        <v>1720</v>
      </c>
      <c r="G109" s="667"/>
      <c r="H109" s="667"/>
      <c r="I109" s="667"/>
      <c r="J109" s="73" t="s">
        <v>172</v>
      </c>
      <c r="K109" s="74">
        <v>1.5</v>
      </c>
      <c r="L109" s="666"/>
      <c r="M109" s="667"/>
      <c r="N109" s="666">
        <f>ROUND(L109*K109,2)</f>
        <v>0</v>
      </c>
      <c r="O109" s="667"/>
      <c r="P109" s="667"/>
      <c r="Q109" s="667"/>
      <c r="R109" s="75"/>
      <c r="T109" s="76" t="s">
        <v>125</v>
      </c>
      <c r="U109" s="77" t="s">
        <v>126</v>
      </c>
      <c r="V109" s="78">
        <v>2.4E-2</v>
      </c>
      <c r="W109" s="78">
        <f>V109*K109</f>
        <v>3.6000000000000004E-2</v>
      </c>
      <c r="X109" s="78">
        <v>0</v>
      </c>
      <c r="Y109" s="78">
        <f>X109*K109</f>
        <v>0</v>
      </c>
      <c r="Z109" s="78">
        <v>0</v>
      </c>
      <c r="AA109" s="79">
        <f>Z109*K109</f>
        <v>0</v>
      </c>
    </row>
    <row r="110" spans="2:27" s="86" customFormat="1" ht="22.5" customHeight="1" x14ac:dyDescent="0.25">
      <c r="B110" s="81"/>
      <c r="C110" s="82"/>
      <c r="D110" s="82"/>
      <c r="E110" s="83" t="s">
        <v>125</v>
      </c>
      <c r="F110" s="661" t="s">
        <v>1694</v>
      </c>
      <c r="G110" s="662"/>
      <c r="H110" s="662"/>
      <c r="I110" s="662"/>
      <c r="J110" s="82"/>
      <c r="K110" s="84">
        <v>1.5</v>
      </c>
      <c r="L110" s="82"/>
      <c r="M110" s="82"/>
      <c r="N110" s="82"/>
      <c r="O110" s="82"/>
      <c r="P110" s="82"/>
      <c r="Q110" s="82"/>
      <c r="R110" s="85"/>
      <c r="T110" s="87"/>
      <c r="U110" s="82"/>
      <c r="V110" s="82"/>
      <c r="W110" s="82"/>
      <c r="X110" s="82"/>
      <c r="Y110" s="82"/>
      <c r="Z110" s="82"/>
      <c r="AA110" s="88"/>
    </row>
    <row r="111" spans="2:27" s="17" customFormat="1" ht="22.5" customHeight="1" x14ac:dyDescent="0.25">
      <c r="B111" s="70"/>
      <c r="C111" s="101" t="s">
        <v>224</v>
      </c>
      <c r="D111" s="101" t="s">
        <v>195</v>
      </c>
      <c r="E111" s="102" t="s">
        <v>1721</v>
      </c>
      <c r="F111" s="677" t="s">
        <v>1722</v>
      </c>
      <c r="G111" s="678"/>
      <c r="H111" s="678"/>
      <c r="I111" s="678"/>
      <c r="J111" s="103" t="s">
        <v>273</v>
      </c>
      <c r="K111" s="104">
        <v>0.45</v>
      </c>
      <c r="L111" s="670"/>
      <c r="M111" s="678"/>
      <c r="N111" s="670">
        <f>ROUND(L111*K111,2)</f>
        <v>0</v>
      </c>
      <c r="O111" s="667"/>
      <c r="P111" s="667"/>
      <c r="Q111" s="667"/>
      <c r="R111" s="75"/>
      <c r="T111" s="76" t="s">
        <v>125</v>
      </c>
      <c r="U111" s="77" t="s">
        <v>126</v>
      </c>
      <c r="V111" s="78">
        <v>0</v>
      </c>
      <c r="W111" s="78">
        <f>V111*K111</f>
        <v>0</v>
      </c>
      <c r="X111" s="78">
        <v>1E-3</v>
      </c>
      <c r="Y111" s="78">
        <f>X111*K111</f>
        <v>4.5000000000000004E-4</v>
      </c>
      <c r="Z111" s="78">
        <v>0</v>
      </c>
      <c r="AA111" s="79">
        <f>Z111*K111</f>
        <v>0</v>
      </c>
    </row>
    <row r="112" spans="2:27" s="86" customFormat="1" ht="22.5" customHeight="1" x14ac:dyDescent="0.25">
      <c r="B112" s="81"/>
      <c r="C112" s="82"/>
      <c r="D112" s="82"/>
      <c r="E112" s="83" t="s">
        <v>125</v>
      </c>
      <c r="F112" s="661" t="s">
        <v>1723</v>
      </c>
      <c r="G112" s="662"/>
      <c r="H112" s="662"/>
      <c r="I112" s="662"/>
      <c r="J112" s="82"/>
      <c r="K112" s="84">
        <v>0.45</v>
      </c>
      <c r="L112" s="82"/>
      <c r="M112" s="82"/>
      <c r="N112" s="82"/>
      <c r="O112" s="82"/>
      <c r="P112" s="82"/>
      <c r="Q112" s="82"/>
      <c r="R112" s="85"/>
      <c r="T112" s="87"/>
      <c r="U112" s="82"/>
      <c r="V112" s="82"/>
      <c r="W112" s="82"/>
      <c r="X112" s="82"/>
      <c r="Y112" s="82"/>
      <c r="Z112" s="82"/>
      <c r="AA112" s="88"/>
    </row>
    <row r="113" spans="2:27" s="17" customFormat="1" ht="31.5" customHeight="1" x14ac:dyDescent="0.25">
      <c r="B113" s="70"/>
      <c r="C113" s="71" t="s">
        <v>227</v>
      </c>
      <c r="D113" s="71" t="s">
        <v>121</v>
      </c>
      <c r="E113" s="72" t="s">
        <v>1724</v>
      </c>
      <c r="F113" s="671" t="s">
        <v>1725</v>
      </c>
      <c r="G113" s="667"/>
      <c r="H113" s="667"/>
      <c r="I113" s="667"/>
      <c r="J113" s="73" t="s">
        <v>172</v>
      </c>
      <c r="K113" s="74">
        <v>1.5</v>
      </c>
      <c r="L113" s="666"/>
      <c r="M113" s="667"/>
      <c r="N113" s="666">
        <f>ROUND(L113*K113,2)</f>
        <v>0</v>
      </c>
      <c r="O113" s="667"/>
      <c r="P113" s="667"/>
      <c r="Q113" s="667"/>
      <c r="R113" s="75"/>
      <c r="T113" s="76" t="s">
        <v>125</v>
      </c>
      <c r="U113" s="77" t="s">
        <v>126</v>
      </c>
      <c r="V113" s="78">
        <v>0.222</v>
      </c>
      <c r="W113" s="78">
        <f>V113*K113</f>
        <v>0.33300000000000002</v>
      </c>
      <c r="X113" s="78">
        <v>4.0000000000000002E-4</v>
      </c>
      <c r="Y113" s="78">
        <f>X113*K113</f>
        <v>6.0000000000000006E-4</v>
      </c>
      <c r="Z113" s="78">
        <v>0</v>
      </c>
      <c r="AA113" s="79">
        <f>Z113*K113</f>
        <v>0</v>
      </c>
    </row>
    <row r="114" spans="2:27" s="86" customFormat="1" ht="22.5" customHeight="1" x14ac:dyDescent="0.25">
      <c r="B114" s="81"/>
      <c r="C114" s="82"/>
      <c r="D114" s="82"/>
      <c r="E114" s="83" t="s">
        <v>125</v>
      </c>
      <c r="F114" s="661" t="s">
        <v>1694</v>
      </c>
      <c r="G114" s="662"/>
      <c r="H114" s="662"/>
      <c r="I114" s="662"/>
      <c r="J114" s="82"/>
      <c r="K114" s="84">
        <v>1.5</v>
      </c>
      <c r="L114" s="82"/>
      <c r="M114" s="82"/>
      <c r="N114" s="82"/>
      <c r="O114" s="82"/>
      <c r="P114" s="82"/>
      <c r="Q114" s="82"/>
      <c r="R114" s="85"/>
      <c r="T114" s="87"/>
      <c r="U114" s="82"/>
      <c r="V114" s="82"/>
      <c r="W114" s="82"/>
      <c r="X114" s="82"/>
      <c r="Y114" s="82"/>
      <c r="Z114" s="82"/>
      <c r="AA114" s="88"/>
    </row>
    <row r="115" spans="2:27" s="17" customFormat="1" ht="31.5" customHeight="1" x14ac:dyDescent="0.25">
      <c r="B115" s="70"/>
      <c r="C115" s="101" t="s">
        <v>234</v>
      </c>
      <c r="D115" s="101" t="s">
        <v>195</v>
      </c>
      <c r="E115" s="102" t="s">
        <v>1726</v>
      </c>
      <c r="F115" s="677" t="s">
        <v>1727</v>
      </c>
      <c r="G115" s="678"/>
      <c r="H115" s="678"/>
      <c r="I115" s="678"/>
      <c r="J115" s="103" t="s">
        <v>172</v>
      </c>
      <c r="K115" s="104">
        <v>1.7250000000000001</v>
      </c>
      <c r="L115" s="670"/>
      <c r="M115" s="678"/>
      <c r="N115" s="670">
        <f>ROUND(L115*K115,2)</f>
        <v>0</v>
      </c>
      <c r="O115" s="667"/>
      <c r="P115" s="667"/>
      <c r="Q115" s="667"/>
      <c r="R115" s="75"/>
      <c r="T115" s="76" t="s">
        <v>125</v>
      </c>
      <c r="U115" s="77" t="s">
        <v>126</v>
      </c>
      <c r="V115" s="78">
        <v>0</v>
      </c>
      <c r="W115" s="78">
        <f>V115*K115</f>
        <v>0</v>
      </c>
      <c r="X115" s="78">
        <v>3.8800000000000002E-3</v>
      </c>
      <c r="Y115" s="78">
        <f>X115*K115</f>
        <v>6.693000000000001E-3</v>
      </c>
      <c r="Z115" s="78">
        <v>0</v>
      </c>
      <c r="AA115" s="79">
        <f>Z115*K115</f>
        <v>0</v>
      </c>
    </row>
    <row r="116" spans="2:27" s="86" customFormat="1" ht="22.5" customHeight="1" x14ac:dyDescent="0.25">
      <c r="B116" s="81"/>
      <c r="C116" s="82"/>
      <c r="D116" s="82"/>
      <c r="E116" s="83" t="s">
        <v>125</v>
      </c>
      <c r="F116" s="661" t="s">
        <v>1728</v>
      </c>
      <c r="G116" s="662"/>
      <c r="H116" s="662"/>
      <c r="I116" s="662"/>
      <c r="J116" s="82"/>
      <c r="K116" s="84">
        <v>1.7250000000000001</v>
      </c>
      <c r="L116" s="82"/>
      <c r="M116" s="82"/>
      <c r="N116" s="82"/>
      <c r="O116" s="82"/>
      <c r="P116" s="82"/>
      <c r="Q116" s="82"/>
      <c r="R116" s="85"/>
      <c r="T116" s="87"/>
      <c r="U116" s="82"/>
      <c r="V116" s="82"/>
      <c r="W116" s="82"/>
      <c r="X116" s="82"/>
      <c r="Y116" s="82"/>
      <c r="Z116" s="82"/>
      <c r="AA116" s="88"/>
    </row>
    <row r="117" spans="2:27" s="17" customFormat="1" ht="31.5" customHeight="1" x14ac:dyDescent="0.25">
      <c r="B117" s="70"/>
      <c r="C117" s="71" t="s">
        <v>237</v>
      </c>
      <c r="D117" s="71" t="s">
        <v>121</v>
      </c>
      <c r="E117" s="72" t="s">
        <v>1156</v>
      </c>
      <c r="F117" s="671" t="s">
        <v>1157</v>
      </c>
      <c r="G117" s="667"/>
      <c r="H117" s="667"/>
      <c r="I117" s="667"/>
      <c r="J117" s="73" t="s">
        <v>191</v>
      </c>
      <c r="K117" s="74">
        <v>8.0000000000000002E-3</v>
      </c>
      <c r="L117" s="666"/>
      <c r="M117" s="667"/>
      <c r="N117" s="666">
        <f>ROUND(L117*K117,2)</f>
        <v>0</v>
      </c>
      <c r="O117" s="667"/>
      <c r="P117" s="667"/>
      <c r="Q117" s="667"/>
      <c r="R117" s="75"/>
      <c r="T117" s="76" t="s">
        <v>125</v>
      </c>
      <c r="U117" s="77" t="s">
        <v>126</v>
      </c>
      <c r="V117" s="78">
        <v>1.5669999999999999</v>
      </c>
      <c r="W117" s="78">
        <f>V117*K117</f>
        <v>1.2536E-2</v>
      </c>
      <c r="X117" s="78">
        <v>0</v>
      </c>
      <c r="Y117" s="78">
        <f>X117*K117</f>
        <v>0</v>
      </c>
      <c r="Z117" s="78">
        <v>0</v>
      </c>
      <c r="AA117" s="79">
        <f>Z117*K117</f>
        <v>0</v>
      </c>
    </row>
    <row r="118" spans="2:27" s="17" customFormat="1" ht="31.5" customHeight="1" x14ac:dyDescent="0.25">
      <c r="B118" s="70"/>
      <c r="C118" s="71" t="s">
        <v>240</v>
      </c>
      <c r="D118" s="71" t="s">
        <v>121</v>
      </c>
      <c r="E118" s="72" t="s">
        <v>1159</v>
      </c>
      <c r="F118" s="671" t="s">
        <v>1160</v>
      </c>
      <c r="G118" s="667"/>
      <c r="H118" s="667"/>
      <c r="I118" s="667"/>
      <c r="J118" s="73" t="s">
        <v>172</v>
      </c>
      <c r="K118" s="74">
        <v>1.5</v>
      </c>
      <c r="L118" s="666"/>
      <c r="M118" s="667"/>
      <c r="N118" s="666">
        <f>ROUND(L118*K118,2)</f>
        <v>0</v>
      </c>
      <c r="O118" s="667"/>
      <c r="P118" s="667"/>
      <c r="Q118" s="667"/>
      <c r="R118" s="75"/>
      <c r="T118" s="76" t="s">
        <v>125</v>
      </c>
      <c r="U118" s="77" t="s">
        <v>126</v>
      </c>
      <c r="V118" s="78">
        <v>3.5000000000000003E-2</v>
      </c>
      <c r="W118" s="78">
        <f>V118*K118</f>
        <v>5.2500000000000005E-2</v>
      </c>
      <c r="X118" s="78">
        <v>0</v>
      </c>
      <c r="Y118" s="78">
        <f>X118*K118</f>
        <v>0</v>
      </c>
      <c r="Z118" s="78">
        <v>4.0000000000000001E-3</v>
      </c>
      <c r="AA118" s="79">
        <f>Z118*K118</f>
        <v>6.0000000000000001E-3</v>
      </c>
    </row>
    <row r="119" spans="2:27" s="86" customFormat="1" ht="22.5" customHeight="1" x14ac:dyDescent="0.25">
      <c r="B119" s="81"/>
      <c r="C119" s="82"/>
      <c r="D119" s="82"/>
      <c r="E119" s="83" t="s">
        <v>125</v>
      </c>
      <c r="F119" s="661" t="s">
        <v>1694</v>
      </c>
      <c r="G119" s="662"/>
      <c r="H119" s="662"/>
      <c r="I119" s="662"/>
      <c r="J119" s="82"/>
      <c r="K119" s="84">
        <v>1.5</v>
      </c>
      <c r="L119" s="82"/>
      <c r="M119" s="82"/>
      <c r="N119" s="82"/>
      <c r="O119" s="82"/>
      <c r="P119" s="82"/>
      <c r="Q119" s="82"/>
      <c r="R119" s="85"/>
      <c r="T119" s="87"/>
      <c r="U119" s="82"/>
      <c r="V119" s="82"/>
      <c r="W119" s="82"/>
      <c r="X119" s="82"/>
      <c r="Y119" s="82"/>
      <c r="Z119" s="82"/>
      <c r="AA119" s="88"/>
    </row>
    <row r="120" spans="2:27" s="62" customFormat="1" ht="29.85" customHeight="1" x14ac:dyDescent="0.3">
      <c r="B120" s="58"/>
      <c r="C120" s="59"/>
      <c r="D120" s="69" t="s">
        <v>98</v>
      </c>
      <c r="E120" s="69"/>
      <c r="F120" s="69"/>
      <c r="G120" s="69"/>
      <c r="H120" s="69"/>
      <c r="I120" s="69"/>
      <c r="J120" s="69"/>
      <c r="K120" s="69"/>
      <c r="L120" s="69"/>
      <c r="M120" s="69"/>
      <c r="N120" s="659">
        <f>N121+N123</f>
        <v>0</v>
      </c>
      <c r="O120" s="660"/>
      <c r="P120" s="660"/>
      <c r="Q120" s="660"/>
      <c r="R120" s="61"/>
      <c r="T120" s="63"/>
      <c r="U120" s="59"/>
      <c r="V120" s="59"/>
      <c r="W120" s="64">
        <f>SUM(W121:W124)</f>
        <v>0.47850000000000004</v>
      </c>
      <c r="X120" s="59"/>
      <c r="Y120" s="64">
        <f>SUM(Y121:Y124)</f>
        <v>1.005E-3</v>
      </c>
      <c r="Z120" s="59"/>
      <c r="AA120" s="65">
        <f>SUM(AA121:AA124)</f>
        <v>0</v>
      </c>
    </row>
    <row r="121" spans="2:27" s="17" customFormat="1" ht="31.5" customHeight="1" x14ac:dyDescent="0.25">
      <c r="B121" s="70"/>
      <c r="C121" s="71" t="s">
        <v>247</v>
      </c>
      <c r="D121" s="71" t="s">
        <v>121</v>
      </c>
      <c r="E121" s="72" t="s">
        <v>1729</v>
      </c>
      <c r="F121" s="671" t="s">
        <v>1730</v>
      </c>
      <c r="G121" s="667"/>
      <c r="H121" s="667"/>
      <c r="I121" s="667"/>
      <c r="J121" s="73" t="s">
        <v>172</v>
      </c>
      <c r="K121" s="74">
        <v>1.5</v>
      </c>
      <c r="L121" s="666"/>
      <c r="M121" s="667"/>
      <c r="N121" s="666">
        <f>ROUND(L121*K121,2)</f>
        <v>0</v>
      </c>
      <c r="O121" s="667"/>
      <c r="P121" s="667"/>
      <c r="Q121" s="667"/>
      <c r="R121" s="75"/>
      <c r="T121" s="76" t="s">
        <v>125</v>
      </c>
      <c r="U121" s="77" t="s">
        <v>126</v>
      </c>
      <c r="V121" s="78">
        <v>0.108</v>
      </c>
      <c r="W121" s="78">
        <f>V121*K121</f>
        <v>0.16200000000000001</v>
      </c>
      <c r="X121" s="78">
        <v>1.9000000000000001E-4</v>
      </c>
      <c r="Y121" s="78">
        <f>X121*K121</f>
        <v>2.8499999999999999E-4</v>
      </c>
      <c r="Z121" s="78">
        <v>0</v>
      </c>
      <c r="AA121" s="79">
        <f>Z121*K121</f>
        <v>0</v>
      </c>
    </row>
    <row r="122" spans="2:27" s="86" customFormat="1" ht="22.5" customHeight="1" x14ac:dyDescent="0.25">
      <c r="B122" s="81"/>
      <c r="C122" s="82"/>
      <c r="D122" s="82"/>
      <c r="E122" s="83" t="s">
        <v>125</v>
      </c>
      <c r="F122" s="661" t="s">
        <v>1694</v>
      </c>
      <c r="G122" s="662"/>
      <c r="H122" s="662"/>
      <c r="I122" s="662"/>
      <c r="J122" s="82"/>
      <c r="K122" s="84">
        <v>1.5</v>
      </c>
      <c r="L122" s="82"/>
      <c r="M122" s="82"/>
      <c r="N122" s="82"/>
      <c r="O122" s="82"/>
      <c r="P122" s="82"/>
      <c r="Q122" s="82"/>
      <c r="R122" s="85"/>
      <c r="T122" s="87"/>
      <c r="U122" s="82"/>
      <c r="V122" s="82"/>
      <c r="W122" s="82"/>
      <c r="X122" s="82"/>
      <c r="Y122" s="82"/>
      <c r="Z122" s="82"/>
      <c r="AA122" s="88"/>
    </row>
    <row r="123" spans="2:27" s="17" customFormat="1" ht="31.5" customHeight="1" x14ac:dyDescent="0.25">
      <c r="B123" s="70"/>
      <c r="C123" s="71" t="s">
        <v>254</v>
      </c>
      <c r="D123" s="71" t="s">
        <v>121</v>
      </c>
      <c r="E123" s="72" t="s">
        <v>1731</v>
      </c>
      <c r="F123" s="671" t="s">
        <v>1732</v>
      </c>
      <c r="G123" s="667"/>
      <c r="H123" s="667"/>
      <c r="I123" s="667"/>
      <c r="J123" s="73" t="s">
        <v>172</v>
      </c>
      <c r="K123" s="74">
        <v>1.5</v>
      </c>
      <c r="L123" s="666"/>
      <c r="M123" s="667"/>
      <c r="N123" s="666">
        <f>ROUND(L123*K123,2)</f>
        <v>0</v>
      </c>
      <c r="O123" s="667"/>
      <c r="P123" s="667"/>
      <c r="Q123" s="667"/>
      <c r="R123" s="75"/>
      <c r="T123" s="76" t="s">
        <v>125</v>
      </c>
      <c r="U123" s="77" t="s">
        <v>126</v>
      </c>
      <c r="V123" s="78">
        <v>0.21099999999999999</v>
      </c>
      <c r="W123" s="78">
        <f>V123*K123</f>
        <v>0.3165</v>
      </c>
      <c r="X123" s="78">
        <v>4.8000000000000001E-4</v>
      </c>
      <c r="Y123" s="78">
        <f>X123*K123</f>
        <v>7.2000000000000005E-4</v>
      </c>
      <c r="Z123" s="78">
        <v>0</v>
      </c>
      <c r="AA123" s="79">
        <f>Z123*K123</f>
        <v>0</v>
      </c>
    </row>
    <row r="124" spans="2:27" s="86" customFormat="1" ht="22.5" customHeight="1" x14ac:dyDescent="0.25">
      <c r="B124" s="81"/>
      <c r="C124" s="82"/>
      <c r="D124" s="82"/>
      <c r="E124" s="83" t="s">
        <v>125</v>
      </c>
      <c r="F124" s="661" t="s">
        <v>1733</v>
      </c>
      <c r="G124" s="662"/>
      <c r="H124" s="662"/>
      <c r="I124" s="662"/>
      <c r="J124" s="82"/>
      <c r="K124" s="84">
        <v>1.5</v>
      </c>
      <c r="L124" s="82"/>
      <c r="M124" s="82"/>
      <c r="N124" s="82"/>
      <c r="O124" s="82"/>
      <c r="P124" s="82"/>
      <c r="Q124" s="82"/>
      <c r="R124" s="85"/>
      <c r="T124" s="126"/>
      <c r="U124" s="127"/>
      <c r="V124" s="127"/>
      <c r="W124" s="127"/>
      <c r="X124" s="127"/>
      <c r="Y124" s="127"/>
      <c r="Z124" s="127"/>
      <c r="AA124" s="128"/>
    </row>
    <row r="125" spans="2:27" s="17" customFormat="1" ht="6.95" customHeight="1" x14ac:dyDescent="0.25">
      <c r="B125" s="41"/>
      <c r="C125" s="42"/>
      <c r="D125" s="42"/>
      <c r="E125" s="42"/>
      <c r="F125" s="42"/>
      <c r="G125" s="42"/>
      <c r="H125" s="42"/>
      <c r="I125" s="42"/>
      <c r="J125" s="42"/>
      <c r="K125" s="42"/>
      <c r="L125" s="42"/>
      <c r="M125" s="42"/>
      <c r="N125" s="42"/>
      <c r="O125" s="42"/>
      <c r="P125" s="42"/>
      <c r="Q125" s="42"/>
      <c r="R125" s="43"/>
    </row>
  </sheetData>
  <mergeCells count="171">
    <mergeCell ref="M13:Q13"/>
    <mergeCell ref="M14:Q14"/>
    <mergeCell ref="C16:G16"/>
    <mergeCell ref="N16:Q16"/>
    <mergeCell ref="N18:Q18"/>
    <mergeCell ref="N19:Q19"/>
    <mergeCell ref="C4:Q4"/>
    <mergeCell ref="F6:P6"/>
    <mergeCell ref="F7:P7"/>
    <mergeCell ref="F8:P8"/>
    <mergeCell ref="F9:P9"/>
    <mergeCell ref="M11:P11"/>
    <mergeCell ref="N26:Q26"/>
    <mergeCell ref="N27:Q27"/>
    <mergeCell ref="C34:Q34"/>
    <mergeCell ref="F36:P36"/>
    <mergeCell ref="F37:P37"/>
    <mergeCell ref="F38:P38"/>
    <mergeCell ref="N20:Q20"/>
    <mergeCell ref="N21:Q21"/>
    <mergeCell ref="N22:Q22"/>
    <mergeCell ref="N23:Q23"/>
    <mergeCell ref="N24:Q24"/>
    <mergeCell ref="N25:Q25"/>
    <mergeCell ref="N47:Q47"/>
    <mergeCell ref="N48:Q48"/>
    <mergeCell ref="N49:Q49"/>
    <mergeCell ref="F50:I50"/>
    <mergeCell ref="L50:M50"/>
    <mergeCell ref="N50:Q50"/>
    <mergeCell ref="F39:P39"/>
    <mergeCell ref="M41:P41"/>
    <mergeCell ref="M43:Q43"/>
    <mergeCell ref="M44:Q44"/>
    <mergeCell ref="F46:I46"/>
    <mergeCell ref="L46:M46"/>
    <mergeCell ref="N46:Q46"/>
    <mergeCell ref="F55:I55"/>
    <mergeCell ref="F56:I56"/>
    <mergeCell ref="L56:M56"/>
    <mergeCell ref="N56:Q56"/>
    <mergeCell ref="F57:I57"/>
    <mergeCell ref="F58:I58"/>
    <mergeCell ref="L58:M58"/>
    <mergeCell ref="N58:Q58"/>
    <mergeCell ref="F51:I51"/>
    <mergeCell ref="F52:I52"/>
    <mergeCell ref="F53:I53"/>
    <mergeCell ref="L53:M53"/>
    <mergeCell ref="N53:Q53"/>
    <mergeCell ref="F54:I54"/>
    <mergeCell ref="F63:I63"/>
    <mergeCell ref="L63:M63"/>
    <mergeCell ref="N63:Q63"/>
    <mergeCell ref="F64:I64"/>
    <mergeCell ref="F65:I65"/>
    <mergeCell ref="L65:M65"/>
    <mergeCell ref="N65:Q65"/>
    <mergeCell ref="F59:I59"/>
    <mergeCell ref="F60:I60"/>
    <mergeCell ref="F61:I61"/>
    <mergeCell ref="L61:M61"/>
    <mergeCell ref="N61:Q61"/>
    <mergeCell ref="F62:I62"/>
    <mergeCell ref="N70:Q70"/>
    <mergeCell ref="F71:I71"/>
    <mergeCell ref="L71:M71"/>
    <mergeCell ref="N71:Q71"/>
    <mergeCell ref="F72:I72"/>
    <mergeCell ref="F73:I73"/>
    <mergeCell ref="F66:I66"/>
    <mergeCell ref="F67:I67"/>
    <mergeCell ref="F68:I68"/>
    <mergeCell ref="L68:M68"/>
    <mergeCell ref="N68:Q68"/>
    <mergeCell ref="F69:I69"/>
    <mergeCell ref="N78:Q78"/>
    <mergeCell ref="F79:I79"/>
    <mergeCell ref="L79:M79"/>
    <mergeCell ref="N79:Q79"/>
    <mergeCell ref="F80:I80"/>
    <mergeCell ref="F81:I81"/>
    <mergeCell ref="L81:M81"/>
    <mergeCell ref="N81:Q81"/>
    <mergeCell ref="F74:I74"/>
    <mergeCell ref="F75:I75"/>
    <mergeCell ref="F76:I76"/>
    <mergeCell ref="L76:M76"/>
    <mergeCell ref="N76:Q76"/>
    <mergeCell ref="F77:I77"/>
    <mergeCell ref="F86:I86"/>
    <mergeCell ref="F87:I87"/>
    <mergeCell ref="L87:M87"/>
    <mergeCell ref="N87:Q87"/>
    <mergeCell ref="F88:I88"/>
    <mergeCell ref="F89:I89"/>
    <mergeCell ref="F82:I82"/>
    <mergeCell ref="N83:Q83"/>
    <mergeCell ref="F84:I84"/>
    <mergeCell ref="L84:M84"/>
    <mergeCell ref="N84:Q84"/>
    <mergeCell ref="F85:I85"/>
    <mergeCell ref="F93:I93"/>
    <mergeCell ref="F94:I94"/>
    <mergeCell ref="F95:I95"/>
    <mergeCell ref="L95:M95"/>
    <mergeCell ref="N95:Q95"/>
    <mergeCell ref="F96:I96"/>
    <mergeCell ref="F90:I90"/>
    <mergeCell ref="L90:M90"/>
    <mergeCell ref="N90:Q90"/>
    <mergeCell ref="F91:I91"/>
    <mergeCell ref="F92:I92"/>
    <mergeCell ref="L92:M92"/>
    <mergeCell ref="N92:Q92"/>
    <mergeCell ref="F100:I100"/>
    <mergeCell ref="L100:M100"/>
    <mergeCell ref="N100:Q100"/>
    <mergeCell ref="F101:I101"/>
    <mergeCell ref="L101:M101"/>
    <mergeCell ref="N101:Q101"/>
    <mergeCell ref="F97:I97"/>
    <mergeCell ref="L97:M97"/>
    <mergeCell ref="N97:Q97"/>
    <mergeCell ref="F98:I98"/>
    <mergeCell ref="F99:I99"/>
    <mergeCell ref="L99:M99"/>
    <mergeCell ref="N99:Q99"/>
    <mergeCell ref="F106:I106"/>
    <mergeCell ref="L106:M106"/>
    <mergeCell ref="N106:Q106"/>
    <mergeCell ref="N107:Q107"/>
    <mergeCell ref="N108:Q108"/>
    <mergeCell ref="F109:I109"/>
    <mergeCell ref="L109:M109"/>
    <mergeCell ref="N109:Q109"/>
    <mergeCell ref="F102:I102"/>
    <mergeCell ref="F103:I103"/>
    <mergeCell ref="L103:M103"/>
    <mergeCell ref="N103:Q103"/>
    <mergeCell ref="F104:I104"/>
    <mergeCell ref="N105:Q105"/>
    <mergeCell ref="F114:I114"/>
    <mergeCell ref="F115:I115"/>
    <mergeCell ref="L115:M115"/>
    <mergeCell ref="N115:Q115"/>
    <mergeCell ref="F116:I116"/>
    <mergeCell ref="F117:I117"/>
    <mergeCell ref="L117:M117"/>
    <mergeCell ref="N117:Q117"/>
    <mergeCell ref="F110:I110"/>
    <mergeCell ref="F111:I111"/>
    <mergeCell ref="L111:M111"/>
    <mergeCell ref="N111:Q111"/>
    <mergeCell ref="F112:I112"/>
    <mergeCell ref="F113:I113"/>
    <mergeCell ref="L113:M113"/>
    <mergeCell ref="N113:Q113"/>
    <mergeCell ref="F122:I122"/>
    <mergeCell ref="F123:I123"/>
    <mergeCell ref="L123:M123"/>
    <mergeCell ref="N123:Q123"/>
    <mergeCell ref="F124:I124"/>
    <mergeCell ref="F118:I118"/>
    <mergeCell ref="L118:M118"/>
    <mergeCell ref="N118:Q118"/>
    <mergeCell ref="F119:I119"/>
    <mergeCell ref="N120:Q120"/>
    <mergeCell ref="F121:I121"/>
    <mergeCell ref="L121:M121"/>
    <mergeCell ref="N121:Q121"/>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BL193"/>
  <sheetViews>
    <sheetView showGridLines="0" zoomScale="85" zoomScaleNormal="85" workbookViewId="0">
      <pane ySplit="1" topLeftCell="A2" activePane="bottomLeft" state="frozen"/>
      <selection activeCell="K10" sqref="K10"/>
      <selection pane="bottomLeft" activeCell="AC12" sqref="AC12"/>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4" width="8" style="25" hidden="1"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1" spans="2:47" s="17" customFormat="1" ht="6.95" customHeight="1" x14ac:dyDescent="0.25">
      <c r="B1" s="14"/>
      <c r="C1" s="15"/>
      <c r="D1" s="15"/>
      <c r="E1" s="15"/>
      <c r="F1" s="15"/>
      <c r="G1" s="15"/>
      <c r="H1" s="15"/>
      <c r="I1" s="15"/>
      <c r="J1" s="15"/>
      <c r="K1" s="15"/>
      <c r="L1" s="15"/>
      <c r="M1" s="15"/>
      <c r="N1" s="15"/>
      <c r="O1" s="15"/>
      <c r="P1" s="15"/>
      <c r="Q1" s="15"/>
      <c r="R1" s="16"/>
    </row>
    <row r="2" spans="2:47" s="17" customFormat="1" ht="36.950000000000003" customHeight="1" x14ac:dyDescent="0.25">
      <c r="B2" s="18"/>
      <c r="C2" s="686" t="s">
        <v>54</v>
      </c>
      <c r="D2" s="680"/>
      <c r="E2" s="680"/>
      <c r="F2" s="680"/>
      <c r="G2" s="680"/>
      <c r="H2" s="680"/>
      <c r="I2" s="680"/>
      <c r="J2" s="680"/>
      <c r="K2" s="680"/>
      <c r="L2" s="680"/>
      <c r="M2" s="680"/>
      <c r="N2" s="680"/>
      <c r="O2" s="680"/>
      <c r="P2" s="680"/>
      <c r="Q2" s="680"/>
      <c r="R2" s="19"/>
    </row>
    <row r="3" spans="2:47" s="17" customFormat="1" ht="6.95" customHeight="1" x14ac:dyDescent="0.25">
      <c r="B3" s="18"/>
      <c r="C3" s="20"/>
      <c r="D3" s="20"/>
      <c r="E3" s="20"/>
      <c r="F3" s="20"/>
      <c r="G3" s="20"/>
      <c r="H3" s="20"/>
      <c r="I3" s="20"/>
      <c r="J3" s="20"/>
      <c r="K3" s="20"/>
      <c r="L3" s="20"/>
      <c r="M3" s="20"/>
      <c r="N3" s="20"/>
      <c r="O3" s="20"/>
      <c r="P3" s="20"/>
      <c r="Q3" s="20"/>
      <c r="R3" s="19"/>
    </row>
    <row r="4" spans="2:47" s="17" customFormat="1" ht="30" customHeight="1" x14ac:dyDescent="0.25">
      <c r="B4" s="18"/>
      <c r="C4" s="21" t="s">
        <v>55</v>
      </c>
      <c r="D4" s="20"/>
      <c r="E4" s="20"/>
      <c r="F4" s="687" t="s">
        <v>56</v>
      </c>
      <c r="G4" s="680"/>
      <c r="H4" s="680"/>
      <c r="I4" s="680"/>
      <c r="J4" s="680"/>
      <c r="K4" s="680"/>
      <c r="L4" s="680"/>
      <c r="M4" s="680"/>
      <c r="N4" s="680"/>
      <c r="O4" s="680"/>
      <c r="P4" s="680"/>
      <c r="Q4" s="20"/>
      <c r="R4" s="19"/>
    </row>
    <row r="5" spans="2:47" ht="30" customHeight="1" x14ac:dyDescent="0.3">
      <c r="B5" s="22"/>
      <c r="C5" s="21" t="s">
        <v>57</v>
      </c>
      <c r="D5" s="23"/>
      <c r="E5" s="23"/>
      <c r="F5" s="687" t="s">
        <v>2961</v>
      </c>
      <c r="G5" s="688"/>
      <c r="H5" s="688"/>
      <c r="I5" s="688"/>
      <c r="J5" s="688"/>
      <c r="K5" s="688"/>
      <c r="L5" s="688"/>
      <c r="M5" s="688"/>
      <c r="N5" s="688"/>
      <c r="O5" s="688"/>
      <c r="P5" s="688"/>
      <c r="Q5" s="23"/>
      <c r="R5" s="24"/>
    </row>
    <row r="6" spans="2:47" s="17" customFormat="1" ht="36.950000000000003" customHeight="1" x14ac:dyDescent="0.25">
      <c r="B6" s="18"/>
      <c r="C6" s="26" t="s">
        <v>59</v>
      </c>
      <c r="D6" s="20"/>
      <c r="E6" s="20"/>
      <c r="F6" s="703" t="s">
        <v>2962</v>
      </c>
      <c r="G6" s="680"/>
      <c r="H6" s="680"/>
      <c r="I6" s="680"/>
      <c r="J6" s="680"/>
      <c r="K6" s="680"/>
      <c r="L6" s="680"/>
      <c r="M6" s="680"/>
      <c r="N6" s="680"/>
      <c r="O6" s="680"/>
      <c r="P6" s="680"/>
      <c r="Q6" s="20"/>
      <c r="R6" s="19"/>
    </row>
    <row r="7" spans="2:47" s="17" customFormat="1" ht="6.95" customHeight="1" x14ac:dyDescent="0.25">
      <c r="B7" s="18"/>
      <c r="C7" s="20"/>
      <c r="D7" s="20"/>
      <c r="E7" s="20"/>
      <c r="F7" s="20"/>
      <c r="G7" s="20"/>
      <c r="H7" s="20"/>
      <c r="I7" s="20"/>
      <c r="J7" s="20"/>
      <c r="K7" s="20"/>
      <c r="L7" s="20"/>
      <c r="M7" s="20"/>
      <c r="N7" s="20"/>
      <c r="O7" s="20"/>
      <c r="P7" s="20"/>
      <c r="Q7" s="20"/>
      <c r="R7" s="19"/>
    </row>
    <row r="8" spans="2:47" s="17" customFormat="1" ht="18" customHeight="1" x14ac:dyDescent="0.25">
      <c r="B8" s="18"/>
      <c r="C8" s="21" t="s">
        <v>61</v>
      </c>
      <c r="D8" s="20"/>
      <c r="E8" s="20"/>
      <c r="F8" s="27" t="s">
        <v>62</v>
      </c>
      <c r="G8" s="20"/>
      <c r="H8" s="20"/>
      <c r="I8" s="20"/>
      <c r="J8" s="20"/>
      <c r="K8" s="21" t="s">
        <v>63</v>
      </c>
      <c r="L8" s="20"/>
      <c r="M8" s="697">
        <v>42535</v>
      </c>
      <c r="N8" s="680"/>
      <c r="O8" s="680"/>
      <c r="P8" s="680"/>
      <c r="Q8" s="20"/>
      <c r="R8" s="19"/>
    </row>
    <row r="9" spans="2:47" s="17" customFormat="1" ht="6.95" customHeight="1" x14ac:dyDescent="0.25">
      <c r="B9" s="18"/>
      <c r="C9" s="20"/>
      <c r="D9" s="20"/>
      <c r="E9" s="20"/>
      <c r="F9" s="20"/>
      <c r="G9" s="20"/>
      <c r="H9" s="20"/>
      <c r="I9" s="20"/>
      <c r="J9" s="20"/>
      <c r="K9" s="20"/>
      <c r="L9" s="20"/>
      <c r="M9" s="20"/>
      <c r="N9" s="20"/>
      <c r="O9" s="20"/>
      <c r="P9" s="20"/>
      <c r="Q9" s="20"/>
      <c r="R9" s="19"/>
    </row>
    <row r="10" spans="2:47" s="17" customFormat="1" ht="15" x14ac:dyDescent="0.25">
      <c r="B10" s="18"/>
      <c r="C10" s="21" t="s">
        <v>64</v>
      </c>
      <c r="D10" s="20"/>
      <c r="E10" s="20"/>
      <c r="F10" s="27" t="s">
        <v>65</v>
      </c>
      <c r="G10" s="20"/>
      <c r="H10" s="20"/>
      <c r="I10" s="20"/>
      <c r="J10" s="20"/>
      <c r="K10" s="21" t="s">
        <v>66</v>
      </c>
      <c r="L10" s="20"/>
      <c r="M10" s="698" t="s">
        <v>67</v>
      </c>
      <c r="N10" s="680"/>
      <c r="O10" s="680"/>
      <c r="P10" s="680"/>
      <c r="Q10" s="680"/>
      <c r="R10" s="19"/>
    </row>
    <row r="11" spans="2:47" s="17" customFormat="1" ht="14.45" customHeight="1" x14ac:dyDescent="0.25">
      <c r="B11" s="18"/>
      <c r="C11" s="21" t="s">
        <v>68</v>
      </c>
      <c r="D11" s="20"/>
      <c r="E11" s="20"/>
      <c r="F11" s="27"/>
      <c r="G11" s="20"/>
      <c r="H11" s="20"/>
      <c r="I11" s="20"/>
      <c r="J11" s="20"/>
      <c r="K11" s="21" t="s">
        <v>69</v>
      </c>
      <c r="L11" s="20"/>
      <c r="M11" s="698" t="s">
        <v>70</v>
      </c>
      <c r="N11" s="680"/>
      <c r="O11" s="680"/>
      <c r="P11" s="680"/>
      <c r="Q11" s="680"/>
      <c r="R11" s="19"/>
    </row>
    <row r="12" spans="2:47" s="17" customFormat="1" ht="10.35" customHeight="1" x14ac:dyDescent="0.25">
      <c r="B12" s="18"/>
      <c r="C12" s="20"/>
      <c r="D12" s="20"/>
      <c r="E12" s="20"/>
      <c r="F12" s="20"/>
      <c r="G12" s="20"/>
      <c r="H12" s="20"/>
      <c r="I12" s="20"/>
      <c r="J12" s="20"/>
      <c r="K12" s="20"/>
      <c r="L12" s="20"/>
      <c r="M12" s="20"/>
      <c r="N12" s="20"/>
      <c r="O12" s="20"/>
      <c r="P12" s="20"/>
      <c r="Q12" s="20"/>
      <c r="R12" s="19"/>
    </row>
    <row r="13" spans="2:47" s="17" customFormat="1" ht="29.25" customHeight="1" x14ac:dyDescent="0.25">
      <c r="B13" s="18"/>
      <c r="C13" s="694" t="s">
        <v>71</v>
      </c>
      <c r="D13" s="695"/>
      <c r="E13" s="695"/>
      <c r="F13" s="695"/>
      <c r="G13" s="695"/>
      <c r="H13" s="28"/>
      <c r="I13" s="28"/>
      <c r="J13" s="28"/>
      <c r="K13" s="28"/>
      <c r="L13" s="28"/>
      <c r="M13" s="28"/>
      <c r="N13" s="694" t="s">
        <v>72</v>
      </c>
      <c r="O13" s="680"/>
      <c r="P13" s="680"/>
      <c r="Q13" s="680"/>
      <c r="R13" s="19"/>
    </row>
    <row r="14" spans="2:47" s="17" customFormat="1" ht="10.35" customHeight="1" x14ac:dyDescent="0.25">
      <c r="B14" s="18"/>
      <c r="C14" s="20"/>
      <c r="D14" s="20"/>
      <c r="E14" s="20"/>
      <c r="F14" s="20"/>
      <c r="G14" s="20"/>
      <c r="H14" s="20"/>
      <c r="I14" s="20"/>
      <c r="J14" s="20"/>
      <c r="K14" s="20"/>
      <c r="L14" s="20"/>
      <c r="M14" s="20"/>
      <c r="N14" s="20"/>
      <c r="O14" s="20"/>
      <c r="P14" s="20"/>
      <c r="Q14" s="20"/>
      <c r="R14" s="19"/>
    </row>
    <row r="15" spans="2:47" s="17" customFormat="1" ht="29.25" customHeight="1" x14ac:dyDescent="0.25">
      <c r="B15" s="18"/>
      <c r="C15" s="29" t="s">
        <v>73</v>
      </c>
      <c r="D15" s="20"/>
      <c r="E15" s="20"/>
      <c r="F15" s="20"/>
      <c r="G15" s="20"/>
      <c r="H15" s="20"/>
      <c r="I15" s="20"/>
      <c r="J15" s="20"/>
      <c r="K15" s="20"/>
      <c r="L15" s="20"/>
      <c r="M15" s="20"/>
      <c r="N15" s="696">
        <f>N39</f>
        <v>0</v>
      </c>
      <c r="O15" s="680"/>
      <c r="P15" s="680"/>
      <c r="Q15" s="680"/>
      <c r="R15" s="19"/>
      <c r="AC15" s="80">
        <f>N15</f>
        <v>0</v>
      </c>
      <c r="AU15" s="30" t="s">
        <v>74</v>
      </c>
    </row>
    <row r="16" spans="2:47" s="35" customFormat="1" ht="24.95" customHeight="1" x14ac:dyDescent="0.25">
      <c r="B16" s="31"/>
      <c r="C16" s="32"/>
      <c r="D16" s="33" t="s">
        <v>75</v>
      </c>
      <c r="E16" s="32"/>
      <c r="F16" s="32"/>
      <c r="G16" s="32"/>
      <c r="H16" s="32"/>
      <c r="I16" s="32"/>
      <c r="J16" s="32"/>
      <c r="K16" s="32"/>
      <c r="L16" s="32"/>
      <c r="M16" s="32"/>
      <c r="N16" s="669">
        <f>N40</f>
        <v>0</v>
      </c>
      <c r="O16" s="685"/>
      <c r="P16" s="685"/>
      <c r="Q16" s="685"/>
      <c r="R16" s="34"/>
    </row>
    <row r="17" spans="2:18" s="40" customFormat="1" ht="19.899999999999999" customHeight="1" x14ac:dyDescent="0.25">
      <c r="B17" s="36"/>
      <c r="C17" s="37"/>
      <c r="D17" s="38" t="s">
        <v>76</v>
      </c>
      <c r="E17" s="37"/>
      <c r="F17" s="37"/>
      <c r="G17" s="37"/>
      <c r="H17" s="37"/>
      <c r="I17" s="37"/>
      <c r="J17" s="37"/>
      <c r="K17" s="37"/>
      <c r="L17" s="37"/>
      <c r="M17" s="37"/>
      <c r="N17" s="683">
        <f>N41</f>
        <v>0</v>
      </c>
      <c r="O17" s="684"/>
      <c r="P17" s="684"/>
      <c r="Q17" s="684"/>
      <c r="R17" s="39"/>
    </row>
    <row r="18" spans="2:18" s="40" customFormat="1" ht="19.899999999999999" customHeight="1" x14ac:dyDescent="0.25">
      <c r="B18" s="36"/>
      <c r="C18" s="37"/>
      <c r="D18" s="38" t="s">
        <v>79</v>
      </c>
      <c r="E18" s="37"/>
      <c r="F18" s="37"/>
      <c r="G18" s="37"/>
      <c r="H18" s="37"/>
      <c r="I18" s="37"/>
      <c r="J18" s="37"/>
      <c r="K18" s="37"/>
      <c r="L18" s="37"/>
      <c r="M18" s="37"/>
      <c r="N18" s="683">
        <f>N95</f>
        <v>0</v>
      </c>
      <c r="O18" s="684"/>
      <c r="P18" s="684"/>
      <c r="Q18" s="684"/>
      <c r="R18" s="39"/>
    </row>
    <row r="19" spans="2:18" s="40" customFormat="1" ht="19.899999999999999" customHeight="1" x14ac:dyDescent="0.25">
      <c r="B19" s="36"/>
      <c r="C19" s="37"/>
      <c r="D19" s="38" t="s">
        <v>80</v>
      </c>
      <c r="E19" s="37"/>
      <c r="F19" s="37"/>
      <c r="G19" s="37"/>
      <c r="H19" s="37"/>
      <c r="I19" s="37"/>
      <c r="J19" s="37"/>
      <c r="K19" s="37"/>
      <c r="L19" s="37"/>
      <c r="M19" s="37"/>
      <c r="N19" s="683">
        <f>N98</f>
        <v>0</v>
      </c>
      <c r="O19" s="684"/>
      <c r="P19" s="684"/>
      <c r="Q19" s="684"/>
      <c r="R19" s="39"/>
    </row>
    <row r="20" spans="2:18" s="40" customFormat="1" ht="19.899999999999999" customHeight="1" x14ac:dyDescent="0.25">
      <c r="B20" s="36"/>
      <c r="C20" s="37"/>
      <c r="D20" s="38" t="s">
        <v>81</v>
      </c>
      <c r="E20" s="37"/>
      <c r="F20" s="37"/>
      <c r="G20" s="37"/>
      <c r="H20" s="37"/>
      <c r="I20" s="37"/>
      <c r="J20" s="37"/>
      <c r="K20" s="37"/>
      <c r="L20" s="37"/>
      <c r="M20" s="37"/>
      <c r="N20" s="683">
        <f>N141</f>
        <v>0</v>
      </c>
      <c r="O20" s="684"/>
      <c r="P20" s="684"/>
      <c r="Q20" s="684"/>
      <c r="R20" s="39"/>
    </row>
    <row r="21" spans="2:18" s="40" customFormat="1" ht="19.899999999999999" customHeight="1" x14ac:dyDescent="0.25">
      <c r="B21" s="36"/>
      <c r="C21" s="37"/>
      <c r="D21" s="38" t="s">
        <v>85</v>
      </c>
      <c r="E21" s="37"/>
      <c r="F21" s="37"/>
      <c r="G21" s="37"/>
      <c r="H21" s="37"/>
      <c r="I21" s="37"/>
      <c r="J21" s="37"/>
      <c r="K21" s="37"/>
      <c r="L21" s="37"/>
      <c r="M21" s="37"/>
      <c r="N21" s="683">
        <f>N191</f>
        <v>0</v>
      </c>
      <c r="O21" s="684"/>
      <c r="P21" s="684"/>
      <c r="Q21" s="684"/>
      <c r="R21" s="39"/>
    </row>
    <row r="22" spans="2:18" s="17" customFormat="1" ht="6.95" customHeight="1" x14ac:dyDescent="0.25">
      <c r="B22" s="41"/>
      <c r="C22" s="42"/>
      <c r="D22" s="42"/>
      <c r="E22" s="42"/>
      <c r="F22" s="42"/>
      <c r="G22" s="42"/>
      <c r="H22" s="42"/>
      <c r="I22" s="42"/>
      <c r="J22" s="42"/>
      <c r="K22" s="42"/>
      <c r="L22" s="42"/>
      <c r="M22" s="42"/>
      <c r="N22" s="42"/>
      <c r="O22" s="42"/>
      <c r="P22" s="42"/>
      <c r="Q22" s="42"/>
      <c r="R22" s="43"/>
    </row>
    <row r="26" spans="2:18" s="17" customFormat="1" ht="6.95" customHeight="1" x14ac:dyDescent="0.25">
      <c r="B26" s="14"/>
      <c r="C26" s="15"/>
      <c r="D26" s="15"/>
      <c r="E26" s="15"/>
      <c r="F26" s="15"/>
      <c r="G26" s="15"/>
      <c r="H26" s="15"/>
      <c r="I26" s="15"/>
      <c r="J26" s="15"/>
      <c r="K26" s="15"/>
      <c r="L26" s="15"/>
      <c r="M26" s="15"/>
      <c r="N26" s="15"/>
      <c r="O26" s="15"/>
      <c r="P26" s="15"/>
      <c r="Q26" s="15"/>
      <c r="R26" s="16"/>
    </row>
    <row r="27" spans="2:18" s="17" customFormat="1" ht="36.950000000000003" customHeight="1" x14ac:dyDescent="0.25">
      <c r="B27" s="18"/>
      <c r="C27" s="686" t="s">
        <v>100</v>
      </c>
      <c r="D27" s="680"/>
      <c r="E27" s="680"/>
      <c r="F27" s="680"/>
      <c r="G27" s="680"/>
      <c r="H27" s="680"/>
      <c r="I27" s="680"/>
      <c r="J27" s="680"/>
      <c r="K27" s="680"/>
      <c r="L27" s="680"/>
      <c r="M27" s="680"/>
      <c r="N27" s="680"/>
      <c r="O27" s="680"/>
      <c r="P27" s="680"/>
      <c r="Q27" s="680"/>
      <c r="R27" s="19"/>
    </row>
    <row r="28" spans="2:18" s="17" customFormat="1" ht="6.95" customHeight="1" x14ac:dyDescent="0.25">
      <c r="B28" s="18"/>
      <c r="C28" s="20"/>
      <c r="D28" s="20"/>
      <c r="E28" s="20"/>
      <c r="F28" s="20"/>
      <c r="G28" s="20"/>
      <c r="H28" s="20"/>
      <c r="I28" s="20"/>
      <c r="J28" s="20"/>
      <c r="K28" s="20"/>
      <c r="L28" s="20"/>
      <c r="M28" s="20"/>
      <c r="N28" s="20"/>
      <c r="O28" s="20"/>
      <c r="P28" s="20"/>
      <c r="Q28" s="20"/>
      <c r="R28" s="19"/>
    </row>
    <row r="29" spans="2:18" s="17" customFormat="1" ht="30" customHeight="1" x14ac:dyDescent="0.25">
      <c r="B29" s="18"/>
      <c r="C29" s="21" t="s">
        <v>55</v>
      </c>
      <c r="D29" s="20"/>
      <c r="E29" s="20"/>
      <c r="F29" s="687" t="s">
        <v>56</v>
      </c>
      <c r="G29" s="680"/>
      <c r="H29" s="680"/>
      <c r="I29" s="680"/>
      <c r="J29" s="680"/>
      <c r="K29" s="680"/>
      <c r="L29" s="680"/>
      <c r="M29" s="680"/>
      <c r="N29" s="680"/>
      <c r="O29" s="680"/>
      <c r="P29" s="680"/>
      <c r="Q29" s="20"/>
      <c r="R29" s="19"/>
    </row>
    <row r="30" spans="2:18" ht="30" customHeight="1" x14ac:dyDescent="0.3">
      <c r="B30" s="22"/>
      <c r="C30" s="21" t="s">
        <v>57</v>
      </c>
      <c r="D30" s="23"/>
      <c r="E30" s="23"/>
      <c r="F30" s="687" t="s">
        <v>2961</v>
      </c>
      <c r="G30" s="688"/>
      <c r="H30" s="688"/>
      <c r="I30" s="688"/>
      <c r="J30" s="688"/>
      <c r="K30" s="688"/>
      <c r="L30" s="688"/>
      <c r="M30" s="688"/>
      <c r="N30" s="688"/>
      <c r="O30" s="688"/>
      <c r="P30" s="688"/>
      <c r="Q30" s="23"/>
      <c r="R30" s="24"/>
    </row>
    <row r="31" spans="2:18" s="17" customFormat="1" ht="36.950000000000003" customHeight="1" x14ac:dyDescent="0.25">
      <c r="B31" s="18"/>
      <c r="C31" s="26" t="s">
        <v>59</v>
      </c>
      <c r="D31" s="20"/>
      <c r="E31" s="20"/>
      <c r="F31" s="703" t="s">
        <v>2962</v>
      </c>
      <c r="G31" s="680"/>
      <c r="H31" s="680"/>
      <c r="I31" s="680"/>
      <c r="J31" s="680"/>
      <c r="K31" s="680"/>
      <c r="L31" s="680"/>
      <c r="M31" s="680"/>
      <c r="N31" s="680"/>
      <c r="O31" s="680"/>
      <c r="P31" s="680"/>
      <c r="Q31" s="20"/>
      <c r="R31" s="19"/>
    </row>
    <row r="32" spans="2:18" s="17" customFormat="1" ht="6.95" customHeight="1" x14ac:dyDescent="0.25">
      <c r="B32" s="18"/>
      <c r="C32" s="20"/>
      <c r="D32" s="20"/>
      <c r="E32" s="20"/>
      <c r="F32" s="20"/>
      <c r="G32" s="20"/>
      <c r="H32" s="20"/>
      <c r="I32" s="20"/>
      <c r="J32" s="20"/>
      <c r="K32" s="20"/>
      <c r="L32" s="20"/>
      <c r="M32" s="20"/>
      <c r="N32" s="20"/>
      <c r="O32" s="20"/>
      <c r="P32" s="20"/>
      <c r="Q32" s="20"/>
      <c r="R32" s="19"/>
    </row>
    <row r="33" spans="2:64" s="17" customFormat="1" ht="18" customHeight="1" x14ac:dyDescent="0.25">
      <c r="B33" s="18"/>
      <c r="C33" s="21" t="s">
        <v>61</v>
      </c>
      <c r="D33" s="20"/>
      <c r="E33" s="20"/>
      <c r="F33" s="27" t="s">
        <v>62</v>
      </c>
      <c r="G33" s="20"/>
      <c r="H33" s="20"/>
      <c r="I33" s="20"/>
      <c r="J33" s="20"/>
      <c r="K33" s="21" t="s">
        <v>63</v>
      </c>
      <c r="L33" s="20"/>
      <c r="M33" s="697">
        <v>42535</v>
      </c>
      <c r="N33" s="680"/>
      <c r="O33" s="680"/>
      <c r="P33" s="680"/>
      <c r="Q33" s="20"/>
      <c r="R33" s="19"/>
    </row>
    <row r="34" spans="2:64" s="17" customFormat="1" ht="6.95" customHeight="1" x14ac:dyDescent="0.25">
      <c r="B34" s="18"/>
      <c r="C34" s="20"/>
      <c r="D34" s="20"/>
      <c r="E34" s="20"/>
      <c r="F34" s="20"/>
      <c r="G34" s="20"/>
      <c r="H34" s="20"/>
      <c r="I34" s="20"/>
      <c r="J34" s="20"/>
      <c r="K34" s="20"/>
      <c r="L34" s="20"/>
      <c r="M34" s="20"/>
      <c r="N34" s="20"/>
      <c r="O34" s="20"/>
      <c r="P34" s="20"/>
      <c r="Q34" s="20"/>
      <c r="R34" s="19"/>
    </row>
    <row r="35" spans="2:64" s="17" customFormat="1" ht="15" x14ac:dyDescent="0.25">
      <c r="B35" s="18"/>
      <c r="C35" s="21" t="s">
        <v>64</v>
      </c>
      <c r="D35" s="20"/>
      <c r="E35" s="20"/>
      <c r="F35" s="27" t="s">
        <v>65</v>
      </c>
      <c r="G35" s="20"/>
      <c r="H35" s="20"/>
      <c r="I35" s="20"/>
      <c r="J35" s="20"/>
      <c r="K35" s="21" t="s">
        <v>66</v>
      </c>
      <c r="L35" s="20"/>
      <c r="M35" s="698" t="s">
        <v>67</v>
      </c>
      <c r="N35" s="680"/>
      <c r="O35" s="680"/>
      <c r="P35" s="680"/>
      <c r="Q35" s="680"/>
      <c r="R35" s="19"/>
    </row>
    <row r="36" spans="2:64" s="17" customFormat="1" ht="14.45" customHeight="1" x14ac:dyDescent="0.25">
      <c r="B36" s="18"/>
      <c r="C36" s="21" t="s">
        <v>68</v>
      </c>
      <c r="D36" s="20"/>
      <c r="E36" s="20"/>
      <c r="F36" s="27"/>
      <c r="G36" s="20"/>
      <c r="H36" s="20"/>
      <c r="I36" s="20"/>
      <c r="J36" s="20"/>
      <c r="K36" s="21" t="s">
        <v>69</v>
      </c>
      <c r="L36" s="20"/>
      <c r="M36" s="698" t="s">
        <v>70</v>
      </c>
      <c r="N36" s="680"/>
      <c r="O36" s="680"/>
      <c r="P36" s="680"/>
      <c r="Q36" s="680"/>
      <c r="R36" s="19"/>
    </row>
    <row r="37" spans="2:64" s="17" customFormat="1" ht="10.35" customHeight="1" x14ac:dyDescent="0.25">
      <c r="B37" s="18"/>
      <c r="C37" s="20"/>
      <c r="D37" s="20"/>
      <c r="E37" s="20"/>
      <c r="F37" s="20"/>
      <c r="G37" s="20"/>
      <c r="H37" s="20"/>
      <c r="I37" s="20"/>
      <c r="J37" s="20"/>
      <c r="K37" s="20"/>
      <c r="L37" s="20"/>
      <c r="M37" s="20"/>
      <c r="N37" s="20"/>
      <c r="O37" s="20"/>
      <c r="P37" s="20"/>
      <c r="Q37" s="20"/>
      <c r="R37" s="19"/>
    </row>
    <row r="38" spans="2:64" s="48" customFormat="1" ht="29.25" customHeight="1" x14ac:dyDescent="0.25">
      <c r="B38" s="44"/>
      <c r="C38" s="45" t="s">
        <v>101</v>
      </c>
      <c r="D38" s="46" t="s">
        <v>102</v>
      </c>
      <c r="E38" s="46" t="s">
        <v>103</v>
      </c>
      <c r="F38" s="690" t="s">
        <v>104</v>
      </c>
      <c r="G38" s="691"/>
      <c r="H38" s="691"/>
      <c r="I38" s="691"/>
      <c r="J38" s="46" t="s">
        <v>105</v>
      </c>
      <c r="K38" s="46" t="s">
        <v>106</v>
      </c>
      <c r="L38" s="692" t="s">
        <v>107</v>
      </c>
      <c r="M38" s="691"/>
      <c r="N38" s="690" t="s">
        <v>72</v>
      </c>
      <c r="O38" s="691"/>
      <c r="P38" s="691"/>
      <c r="Q38" s="693"/>
      <c r="R38" s="47"/>
      <c r="T38" s="49" t="s">
        <v>108</v>
      </c>
      <c r="U38" s="50" t="s">
        <v>109</v>
      </c>
      <c r="V38" s="50" t="s">
        <v>110</v>
      </c>
      <c r="W38" s="50" t="s">
        <v>111</v>
      </c>
      <c r="X38" s="50" t="s">
        <v>112</v>
      </c>
      <c r="Y38" s="50" t="s">
        <v>113</v>
      </c>
      <c r="Z38" s="50" t="s">
        <v>114</v>
      </c>
      <c r="AA38" s="51" t="s">
        <v>115</v>
      </c>
    </row>
    <row r="39" spans="2:64" s="17" customFormat="1" ht="29.25" customHeight="1" x14ac:dyDescent="0.35">
      <c r="B39" s="18"/>
      <c r="C39" s="52" t="s">
        <v>116</v>
      </c>
      <c r="D39" s="20"/>
      <c r="E39" s="20"/>
      <c r="F39" s="20"/>
      <c r="G39" s="20"/>
      <c r="H39" s="20"/>
      <c r="I39" s="20"/>
      <c r="J39" s="20"/>
      <c r="K39" s="20"/>
      <c r="L39" s="20"/>
      <c r="M39" s="20"/>
      <c r="N39" s="674">
        <f>BK39</f>
        <v>0</v>
      </c>
      <c r="O39" s="675"/>
      <c r="P39" s="675"/>
      <c r="Q39" s="675"/>
      <c r="R39" s="19"/>
      <c r="T39" s="53"/>
      <c r="U39" s="54"/>
      <c r="V39" s="54"/>
      <c r="W39" s="55">
        <f>W40</f>
        <v>718.41310900000008</v>
      </c>
      <c r="X39" s="54"/>
      <c r="Y39" s="55">
        <f>Y40</f>
        <v>143.98339199999998</v>
      </c>
      <c r="Z39" s="54"/>
      <c r="AA39" s="56">
        <f>AA40</f>
        <v>152.51819999999998</v>
      </c>
      <c r="AT39" s="30" t="s">
        <v>117</v>
      </c>
      <c r="AU39" s="30" t="s">
        <v>74</v>
      </c>
      <c r="BK39" s="57">
        <f>BK40</f>
        <v>0</v>
      </c>
    </row>
    <row r="40" spans="2:64" s="62" customFormat="1" ht="37.35" customHeight="1" x14ac:dyDescent="0.35">
      <c r="B40" s="58"/>
      <c r="C40" s="59"/>
      <c r="D40" s="60" t="s">
        <v>75</v>
      </c>
      <c r="E40" s="60"/>
      <c r="F40" s="60"/>
      <c r="G40" s="60"/>
      <c r="H40" s="60"/>
      <c r="I40" s="60"/>
      <c r="J40" s="60"/>
      <c r="K40" s="60"/>
      <c r="L40" s="60"/>
      <c r="M40" s="60"/>
      <c r="N40" s="668">
        <f>BK40</f>
        <v>0</v>
      </c>
      <c r="O40" s="669"/>
      <c r="P40" s="669"/>
      <c r="Q40" s="669"/>
      <c r="R40" s="61"/>
      <c r="T40" s="63"/>
      <c r="U40" s="59"/>
      <c r="V40" s="59"/>
      <c r="W40" s="64">
        <f>W41+W95+W98+W141+W191</f>
        <v>718.41310900000008</v>
      </c>
      <c r="X40" s="59"/>
      <c r="Y40" s="64">
        <f>Y41+Y95+Y98+Y141+Y191</f>
        <v>143.98339199999998</v>
      </c>
      <c r="Z40" s="59"/>
      <c r="AA40" s="65">
        <f>AA41+AA95+AA98+AA141+AA191</f>
        <v>152.51819999999998</v>
      </c>
      <c r="AR40" s="66" t="s">
        <v>118</v>
      </c>
      <c r="AT40" s="67" t="s">
        <v>117</v>
      </c>
      <c r="AU40" s="67" t="s">
        <v>119</v>
      </c>
      <c r="AY40" s="66" t="s">
        <v>120</v>
      </c>
      <c r="BK40" s="68">
        <f>BK41+BK95+BK98+BK141+BK191</f>
        <v>0</v>
      </c>
    </row>
    <row r="41" spans="2:64" s="62" customFormat="1" ht="19.899999999999999" customHeight="1" x14ac:dyDescent="0.3">
      <c r="B41" s="58"/>
      <c r="C41" s="59"/>
      <c r="D41" s="69" t="s">
        <v>76</v>
      </c>
      <c r="E41" s="69"/>
      <c r="F41" s="69"/>
      <c r="G41" s="69"/>
      <c r="H41" s="69"/>
      <c r="I41" s="69"/>
      <c r="J41" s="69"/>
      <c r="K41" s="69"/>
      <c r="L41" s="69"/>
      <c r="M41" s="69"/>
      <c r="N41" s="659">
        <f>BK41</f>
        <v>0</v>
      </c>
      <c r="O41" s="660"/>
      <c r="P41" s="660"/>
      <c r="Q41" s="660"/>
      <c r="R41" s="61"/>
      <c r="T41" s="63"/>
      <c r="U41" s="59"/>
      <c r="V41" s="59"/>
      <c r="W41" s="64">
        <f>SUM(W42:W94)</f>
        <v>320.67822699999999</v>
      </c>
      <c r="X41" s="59"/>
      <c r="Y41" s="64">
        <f>SUM(Y42:Y94)</f>
        <v>114.97005899999999</v>
      </c>
      <c r="Z41" s="59"/>
      <c r="AA41" s="65">
        <f>SUM(AA42:AA94)</f>
        <v>0</v>
      </c>
      <c r="AR41" s="66" t="s">
        <v>118</v>
      </c>
      <c r="AT41" s="67" t="s">
        <v>117</v>
      </c>
      <c r="AU41" s="67" t="s">
        <v>118</v>
      </c>
      <c r="AY41" s="66" t="s">
        <v>120</v>
      </c>
      <c r="BK41" s="68">
        <f>SUM(BK42:BK94)</f>
        <v>0</v>
      </c>
    </row>
    <row r="42" spans="2:64" s="17" customFormat="1" ht="31.5" customHeight="1" x14ac:dyDescent="0.25">
      <c r="B42" s="70"/>
      <c r="C42" s="71" t="s">
        <v>118</v>
      </c>
      <c r="D42" s="71" t="s">
        <v>121</v>
      </c>
      <c r="E42" s="72" t="s">
        <v>1927</v>
      </c>
      <c r="F42" s="671" t="s">
        <v>1928</v>
      </c>
      <c r="G42" s="667"/>
      <c r="H42" s="667"/>
      <c r="I42" s="667"/>
      <c r="J42" s="73" t="s">
        <v>134</v>
      </c>
      <c r="K42" s="74">
        <v>0.58499999999999996</v>
      </c>
      <c r="L42" s="666"/>
      <c r="M42" s="667"/>
      <c r="N42" s="666">
        <f>ROUND(L42*K42,2)</f>
        <v>0</v>
      </c>
      <c r="O42" s="667"/>
      <c r="P42" s="667"/>
      <c r="Q42" s="667"/>
      <c r="R42" s="75"/>
      <c r="T42" s="76" t="s">
        <v>125</v>
      </c>
      <c r="U42" s="77" t="s">
        <v>126</v>
      </c>
      <c r="V42" s="78">
        <v>9.7000000000000003E-2</v>
      </c>
      <c r="W42" s="78">
        <f>V42*K42</f>
        <v>5.6744999999999997E-2</v>
      </c>
      <c r="X42" s="78">
        <v>0</v>
      </c>
      <c r="Y42" s="78">
        <f>X42*K42</f>
        <v>0</v>
      </c>
      <c r="Z42" s="78">
        <v>0</v>
      </c>
      <c r="AA42" s="79">
        <f>Z42*K42</f>
        <v>0</v>
      </c>
      <c r="AR42" s="30" t="s">
        <v>127</v>
      </c>
      <c r="AT42" s="30" t="s">
        <v>121</v>
      </c>
      <c r="AU42" s="30" t="s">
        <v>128</v>
      </c>
      <c r="AY42" s="30" t="s">
        <v>120</v>
      </c>
      <c r="BE42" s="80">
        <f>IF(U42="základní",N42,0)</f>
        <v>0</v>
      </c>
      <c r="BF42" s="80">
        <f>IF(U42="snížená",N42,0)</f>
        <v>0</v>
      </c>
      <c r="BG42" s="80">
        <f>IF(U42="zákl. přenesená",N42,0)</f>
        <v>0</v>
      </c>
      <c r="BH42" s="80">
        <f>IF(U42="sníž. přenesená",N42,0)</f>
        <v>0</v>
      </c>
      <c r="BI42" s="80">
        <f>IF(U42="nulová",N42,0)</f>
        <v>0</v>
      </c>
      <c r="BJ42" s="30" t="s">
        <v>118</v>
      </c>
      <c r="BK42" s="80">
        <f>ROUND(L42*K42,2)</f>
        <v>0</v>
      </c>
      <c r="BL42" s="30" t="s">
        <v>127</v>
      </c>
    </row>
    <row r="43" spans="2:64" s="86" customFormat="1" ht="22.5" customHeight="1" x14ac:dyDescent="0.25">
      <c r="B43" s="81"/>
      <c r="C43" s="82"/>
      <c r="D43" s="82"/>
      <c r="E43" s="83" t="s">
        <v>125</v>
      </c>
      <c r="F43" s="661" t="s">
        <v>2963</v>
      </c>
      <c r="G43" s="662"/>
      <c r="H43" s="662"/>
      <c r="I43" s="662"/>
      <c r="J43" s="82"/>
      <c r="K43" s="84">
        <v>0.19500000000000001</v>
      </c>
      <c r="L43" s="82"/>
      <c r="M43" s="82"/>
      <c r="N43" s="82"/>
      <c r="O43" s="82"/>
      <c r="P43" s="82"/>
      <c r="Q43" s="82"/>
      <c r="R43" s="85"/>
      <c r="T43" s="87"/>
      <c r="U43" s="82"/>
      <c r="V43" s="82"/>
      <c r="W43" s="82"/>
      <c r="X43" s="82"/>
      <c r="Y43" s="82"/>
      <c r="Z43" s="82"/>
      <c r="AA43" s="88"/>
      <c r="AT43" s="89" t="s">
        <v>130</v>
      </c>
      <c r="AU43" s="89" t="s">
        <v>128</v>
      </c>
      <c r="AV43" s="86" t="s">
        <v>128</v>
      </c>
      <c r="AW43" s="86" t="s">
        <v>131</v>
      </c>
      <c r="AX43" s="86" t="s">
        <v>119</v>
      </c>
      <c r="AY43" s="89" t="s">
        <v>120</v>
      </c>
    </row>
    <row r="44" spans="2:64" s="86" customFormat="1" ht="22.5" customHeight="1" x14ac:dyDescent="0.25">
      <c r="B44" s="81"/>
      <c r="C44" s="82"/>
      <c r="D44" s="82"/>
      <c r="E44" s="83" t="s">
        <v>125</v>
      </c>
      <c r="F44" s="663" t="s">
        <v>2964</v>
      </c>
      <c r="G44" s="662"/>
      <c r="H44" s="662"/>
      <c r="I44" s="662"/>
      <c r="J44" s="82"/>
      <c r="K44" s="84">
        <v>0.39</v>
      </c>
      <c r="L44" s="82"/>
      <c r="M44" s="82"/>
      <c r="N44" s="82"/>
      <c r="O44" s="82"/>
      <c r="P44" s="82"/>
      <c r="Q44" s="82"/>
      <c r="R44" s="85"/>
      <c r="T44" s="87"/>
      <c r="U44" s="82"/>
      <c r="V44" s="82"/>
      <c r="W44" s="82"/>
      <c r="X44" s="82"/>
      <c r="Y44" s="82"/>
      <c r="Z44" s="82"/>
      <c r="AA44" s="88"/>
      <c r="AT44" s="89" t="s">
        <v>130</v>
      </c>
      <c r="AU44" s="89" t="s">
        <v>128</v>
      </c>
      <c r="AV44" s="86" t="s">
        <v>128</v>
      </c>
      <c r="AW44" s="86" t="s">
        <v>131</v>
      </c>
      <c r="AX44" s="86" t="s">
        <v>119</v>
      </c>
      <c r="AY44" s="89" t="s">
        <v>120</v>
      </c>
    </row>
    <row r="45" spans="2:64" s="95" customFormat="1" ht="22.5" customHeight="1" x14ac:dyDescent="0.25">
      <c r="B45" s="90"/>
      <c r="C45" s="91"/>
      <c r="D45" s="91"/>
      <c r="E45" s="92" t="s">
        <v>125</v>
      </c>
      <c r="F45" s="664" t="s">
        <v>146</v>
      </c>
      <c r="G45" s="665"/>
      <c r="H45" s="665"/>
      <c r="I45" s="665"/>
      <c r="J45" s="91"/>
      <c r="K45" s="93">
        <v>0.58499999999999996</v>
      </c>
      <c r="L45" s="91"/>
      <c r="M45" s="91"/>
      <c r="N45" s="91"/>
      <c r="O45" s="91"/>
      <c r="P45" s="91"/>
      <c r="Q45" s="91"/>
      <c r="R45" s="94"/>
      <c r="T45" s="96"/>
      <c r="U45" s="91"/>
      <c r="V45" s="91"/>
      <c r="W45" s="91"/>
      <c r="X45" s="91"/>
      <c r="Y45" s="91"/>
      <c r="Z45" s="91"/>
      <c r="AA45" s="97"/>
      <c r="AT45" s="98" t="s">
        <v>130</v>
      </c>
      <c r="AU45" s="98" t="s">
        <v>128</v>
      </c>
      <c r="AV45" s="95" t="s">
        <v>127</v>
      </c>
      <c r="AW45" s="95" t="s">
        <v>131</v>
      </c>
      <c r="AX45" s="95" t="s">
        <v>118</v>
      </c>
      <c r="AY45" s="98" t="s">
        <v>120</v>
      </c>
    </row>
    <row r="46" spans="2:64" s="17" customFormat="1" ht="31.5" customHeight="1" x14ac:dyDescent="0.25">
      <c r="B46" s="70"/>
      <c r="C46" s="71" t="s">
        <v>128</v>
      </c>
      <c r="D46" s="71" t="s">
        <v>121</v>
      </c>
      <c r="E46" s="72" t="s">
        <v>1826</v>
      </c>
      <c r="F46" s="671" t="s">
        <v>1827</v>
      </c>
      <c r="G46" s="667"/>
      <c r="H46" s="667"/>
      <c r="I46" s="667"/>
      <c r="J46" s="73" t="s">
        <v>134</v>
      </c>
      <c r="K46" s="74">
        <v>5.9640000000000004</v>
      </c>
      <c r="L46" s="666"/>
      <c r="M46" s="667"/>
      <c r="N46" s="666">
        <f>ROUND(L46*K46,2)</f>
        <v>0</v>
      </c>
      <c r="O46" s="667"/>
      <c r="P46" s="667"/>
      <c r="Q46" s="667"/>
      <c r="R46" s="75"/>
      <c r="T46" s="76" t="s">
        <v>125</v>
      </c>
      <c r="U46" s="77" t="s">
        <v>126</v>
      </c>
      <c r="V46" s="78">
        <v>0.78100000000000003</v>
      </c>
      <c r="W46" s="78">
        <f>V46*K46</f>
        <v>4.6578840000000001</v>
      </c>
      <c r="X46" s="78">
        <v>0</v>
      </c>
      <c r="Y46" s="78">
        <f>X46*K46</f>
        <v>0</v>
      </c>
      <c r="Z46" s="78">
        <v>0</v>
      </c>
      <c r="AA46" s="79">
        <f>Z46*K46</f>
        <v>0</v>
      </c>
      <c r="AR46" s="30" t="s">
        <v>127</v>
      </c>
      <c r="AT46" s="30" t="s">
        <v>121</v>
      </c>
      <c r="AU46" s="30" t="s">
        <v>128</v>
      </c>
      <c r="AY46" s="30" t="s">
        <v>120</v>
      </c>
      <c r="BE46" s="80">
        <f>IF(U46="základní",N46,0)</f>
        <v>0</v>
      </c>
      <c r="BF46" s="80">
        <f>IF(U46="snížená",N46,0)</f>
        <v>0</v>
      </c>
      <c r="BG46" s="80">
        <f>IF(U46="zákl. přenesená",N46,0)</f>
        <v>0</v>
      </c>
      <c r="BH46" s="80">
        <f>IF(U46="sníž. přenesená",N46,0)</f>
        <v>0</v>
      </c>
      <c r="BI46" s="80">
        <f>IF(U46="nulová",N46,0)</f>
        <v>0</v>
      </c>
      <c r="BJ46" s="30" t="s">
        <v>118</v>
      </c>
      <c r="BK46" s="80">
        <f>ROUND(L46*K46,2)</f>
        <v>0</v>
      </c>
      <c r="BL46" s="30" t="s">
        <v>127</v>
      </c>
    </row>
    <row r="47" spans="2:64" s="86" customFormat="1" ht="22.5" customHeight="1" x14ac:dyDescent="0.25">
      <c r="B47" s="81"/>
      <c r="C47" s="82"/>
      <c r="D47" s="82"/>
      <c r="E47" s="83" t="s">
        <v>125</v>
      </c>
      <c r="F47" s="661" t="s">
        <v>2965</v>
      </c>
      <c r="G47" s="662"/>
      <c r="H47" s="662"/>
      <c r="I47" s="662"/>
      <c r="J47" s="82"/>
      <c r="K47" s="84">
        <v>5.9640000000000004</v>
      </c>
      <c r="L47" s="82"/>
      <c r="M47" s="82"/>
      <c r="N47" s="82"/>
      <c r="O47" s="82"/>
      <c r="P47" s="82"/>
      <c r="Q47" s="82"/>
      <c r="R47" s="85"/>
      <c r="T47" s="87"/>
      <c r="U47" s="82"/>
      <c r="V47" s="82"/>
      <c r="W47" s="82"/>
      <c r="X47" s="82"/>
      <c r="Y47" s="82"/>
      <c r="Z47" s="82"/>
      <c r="AA47" s="88"/>
      <c r="AT47" s="89" t="s">
        <v>130</v>
      </c>
      <c r="AU47" s="89" t="s">
        <v>128</v>
      </c>
      <c r="AV47" s="86" t="s">
        <v>128</v>
      </c>
      <c r="AW47" s="86" t="s">
        <v>131</v>
      </c>
      <c r="AX47" s="86" t="s">
        <v>118</v>
      </c>
      <c r="AY47" s="89" t="s">
        <v>120</v>
      </c>
    </row>
    <row r="48" spans="2:64" s="17" customFormat="1" ht="44.25" customHeight="1" x14ac:dyDescent="0.25">
      <c r="B48" s="70"/>
      <c r="C48" s="71" t="s">
        <v>136</v>
      </c>
      <c r="D48" s="71" t="s">
        <v>121</v>
      </c>
      <c r="E48" s="72" t="s">
        <v>164</v>
      </c>
      <c r="F48" s="671" t="s">
        <v>165</v>
      </c>
      <c r="G48" s="667"/>
      <c r="H48" s="667"/>
      <c r="I48" s="667"/>
      <c r="J48" s="73" t="s">
        <v>134</v>
      </c>
      <c r="K48" s="74">
        <v>141.30000000000001</v>
      </c>
      <c r="L48" s="666"/>
      <c r="M48" s="667"/>
      <c r="N48" s="666">
        <f>ROUND(L48*K48,2)</f>
        <v>0</v>
      </c>
      <c r="O48" s="667"/>
      <c r="P48" s="667"/>
      <c r="Q48" s="667"/>
      <c r="R48" s="75"/>
      <c r="T48" s="76" t="s">
        <v>125</v>
      </c>
      <c r="U48" s="77" t="s">
        <v>126</v>
      </c>
      <c r="V48" s="78">
        <v>1.6930000000000001</v>
      </c>
      <c r="W48" s="78">
        <f>V48*K48</f>
        <v>239.22090000000003</v>
      </c>
      <c r="X48" s="78">
        <v>0</v>
      </c>
      <c r="Y48" s="78">
        <f>X48*K48</f>
        <v>0</v>
      </c>
      <c r="Z48" s="78">
        <v>0</v>
      </c>
      <c r="AA48" s="79">
        <f>Z48*K48</f>
        <v>0</v>
      </c>
      <c r="AR48" s="30" t="s">
        <v>127</v>
      </c>
      <c r="AT48" s="30" t="s">
        <v>121</v>
      </c>
      <c r="AU48" s="30" t="s">
        <v>128</v>
      </c>
      <c r="AY48" s="30" t="s">
        <v>120</v>
      </c>
      <c r="BE48" s="80">
        <f>IF(U48="základní",N48,0)</f>
        <v>0</v>
      </c>
      <c r="BF48" s="80">
        <f>IF(U48="snížená",N48,0)</f>
        <v>0</v>
      </c>
      <c r="BG48" s="80">
        <f>IF(U48="zákl. přenesená",N48,0)</f>
        <v>0</v>
      </c>
      <c r="BH48" s="80">
        <f>IF(U48="sníž. přenesená",N48,0)</f>
        <v>0</v>
      </c>
      <c r="BI48" s="80">
        <f>IF(U48="nulová",N48,0)</f>
        <v>0</v>
      </c>
      <c r="BJ48" s="30" t="s">
        <v>118</v>
      </c>
      <c r="BK48" s="80">
        <f>ROUND(L48*K48,2)</f>
        <v>0</v>
      </c>
      <c r="BL48" s="30" t="s">
        <v>127</v>
      </c>
    </row>
    <row r="49" spans="2:64" s="86" customFormat="1" ht="22.5" customHeight="1" x14ac:dyDescent="0.25">
      <c r="B49" s="81"/>
      <c r="C49" s="82"/>
      <c r="D49" s="82"/>
      <c r="E49" s="83" t="s">
        <v>125</v>
      </c>
      <c r="F49" s="661" t="s">
        <v>2966</v>
      </c>
      <c r="G49" s="662"/>
      <c r="H49" s="662"/>
      <c r="I49" s="662"/>
      <c r="J49" s="82"/>
      <c r="K49" s="84">
        <v>2.5990000000000002</v>
      </c>
      <c r="L49" s="82"/>
      <c r="M49" s="82"/>
      <c r="N49" s="82"/>
      <c r="O49" s="82"/>
      <c r="P49" s="82"/>
      <c r="Q49" s="82"/>
      <c r="R49" s="85"/>
      <c r="T49" s="87"/>
      <c r="U49" s="82"/>
      <c r="V49" s="82"/>
      <c r="W49" s="82"/>
      <c r="X49" s="82"/>
      <c r="Y49" s="82"/>
      <c r="Z49" s="82"/>
      <c r="AA49" s="88"/>
      <c r="AT49" s="89" t="s">
        <v>130</v>
      </c>
      <c r="AU49" s="89" t="s">
        <v>128</v>
      </c>
      <c r="AV49" s="86" t="s">
        <v>128</v>
      </c>
      <c r="AW49" s="86" t="s">
        <v>131</v>
      </c>
      <c r="AX49" s="86" t="s">
        <v>119</v>
      </c>
      <c r="AY49" s="89" t="s">
        <v>120</v>
      </c>
    </row>
    <row r="50" spans="2:64" s="86" customFormat="1" ht="22.5" customHeight="1" x14ac:dyDescent="0.25">
      <c r="B50" s="81"/>
      <c r="C50" s="82"/>
      <c r="D50" s="82"/>
      <c r="E50" s="83" t="s">
        <v>125</v>
      </c>
      <c r="F50" s="663" t="s">
        <v>2967</v>
      </c>
      <c r="G50" s="662"/>
      <c r="H50" s="662"/>
      <c r="I50" s="662"/>
      <c r="J50" s="82"/>
      <c r="K50" s="84">
        <v>3.4</v>
      </c>
      <c r="L50" s="82"/>
      <c r="M50" s="82"/>
      <c r="N50" s="82"/>
      <c r="O50" s="82"/>
      <c r="P50" s="82"/>
      <c r="Q50" s="82"/>
      <c r="R50" s="85"/>
      <c r="T50" s="87"/>
      <c r="U50" s="82"/>
      <c r="V50" s="82"/>
      <c r="W50" s="82"/>
      <c r="X50" s="82"/>
      <c r="Y50" s="82"/>
      <c r="Z50" s="82"/>
      <c r="AA50" s="88"/>
      <c r="AT50" s="89" t="s">
        <v>130</v>
      </c>
      <c r="AU50" s="89" t="s">
        <v>128</v>
      </c>
      <c r="AV50" s="86" t="s">
        <v>128</v>
      </c>
      <c r="AW50" s="86" t="s">
        <v>131</v>
      </c>
      <c r="AX50" s="86" t="s">
        <v>119</v>
      </c>
      <c r="AY50" s="89" t="s">
        <v>120</v>
      </c>
    </row>
    <row r="51" spans="2:64" s="86" customFormat="1" ht="44.25" customHeight="1" x14ac:dyDescent="0.25">
      <c r="B51" s="81"/>
      <c r="C51" s="82"/>
      <c r="D51" s="82"/>
      <c r="E51" s="83" t="s">
        <v>125</v>
      </c>
      <c r="F51" s="663" t="s">
        <v>2968</v>
      </c>
      <c r="G51" s="662"/>
      <c r="H51" s="662"/>
      <c r="I51" s="662"/>
      <c r="J51" s="82"/>
      <c r="K51" s="84">
        <v>116.663</v>
      </c>
      <c r="L51" s="82"/>
      <c r="M51" s="82"/>
      <c r="N51" s="82"/>
      <c r="O51" s="82"/>
      <c r="P51" s="82"/>
      <c r="Q51" s="82"/>
      <c r="R51" s="85"/>
      <c r="T51" s="87"/>
      <c r="U51" s="82"/>
      <c r="V51" s="82"/>
      <c r="W51" s="82"/>
      <c r="X51" s="82"/>
      <c r="Y51" s="82"/>
      <c r="Z51" s="82"/>
      <c r="AA51" s="88"/>
      <c r="AT51" s="89" t="s">
        <v>130</v>
      </c>
      <c r="AU51" s="89" t="s">
        <v>128</v>
      </c>
      <c r="AV51" s="86" t="s">
        <v>128</v>
      </c>
      <c r="AW51" s="86" t="s">
        <v>131</v>
      </c>
      <c r="AX51" s="86" t="s">
        <v>119</v>
      </c>
      <c r="AY51" s="89" t="s">
        <v>120</v>
      </c>
    </row>
    <row r="52" spans="2:64" s="86" customFormat="1" ht="44.25" customHeight="1" x14ac:dyDescent="0.25">
      <c r="B52" s="81"/>
      <c r="C52" s="82"/>
      <c r="D52" s="82"/>
      <c r="E52" s="83" t="s">
        <v>125</v>
      </c>
      <c r="F52" s="663" t="s">
        <v>2969</v>
      </c>
      <c r="G52" s="662"/>
      <c r="H52" s="662"/>
      <c r="I52" s="662"/>
      <c r="J52" s="82"/>
      <c r="K52" s="84">
        <v>24.602</v>
      </c>
      <c r="L52" s="82"/>
      <c r="M52" s="82"/>
      <c r="N52" s="82"/>
      <c r="O52" s="82"/>
      <c r="P52" s="82"/>
      <c r="Q52" s="82"/>
      <c r="R52" s="85"/>
      <c r="T52" s="87"/>
      <c r="U52" s="82"/>
      <c r="V52" s="82"/>
      <c r="W52" s="82"/>
      <c r="X52" s="82"/>
      <c r="Y52" s="82"/>
      <c r="Z52" s="82"/>
      <c r="AA52" s="88"/>
      <c r="AT52" s="89" t="s">
        <v>130</v>
      </c>
      <c r="AU52" s="89" t="s">
        <v>128</v>
      </c>
      <c r="AV52" s="86" t="s">
        <v>128</v>
      </c>
      <c r="AW52" s="86" t="s">
        <v>131</v>
      </c>
      <c r="AX52" s="86" t="s">
        <v>119</v>
      </c>
      <c r="AY52" s="89" t="s">
        <v>120</v>
      </c>
    </row>
    <row r="53" spans="2:64" s="86" customFormat="1" ht="31.5" customHeight="1" x14ac:dyDescent="0.25">
      <c r="B53" s="81"/>
      <c r="C53" s="82"/>
      <c r="D53" s="82"/>
      <c r="E53" s="83" t="s">
        <v>125</v>
      </c>
      <c r="F53" s="663" t="s">
        <v>2970</v>
      </c>
      <c r="G53" s="662"/>
      <c r="H53" s="662"/>
      <c r="I53" s="662"/>
      <c r="J53" s="82"/>
      <c r="K53" s="84">
        <v>-5.9640000000000004</v>
      </c>
      <c r="L53" s="82"/>
      <c r="M53" s="82"/>
      <c r="N53" s="82"/>
      <c r="O53" s="82"/>
      <c r="P53" s="82"/>
      <c r="Q53" s="82"/>
      <c r="R53" s="85"/>
      <c r="T53" s="87"/>
      <c r="U53" s="82"/>
      <c r="V53" s="82"/>
      <c r="W53" s="82"/>
      <c r="X53" s="82"/>
      <c r="Y53" s="82"/>
      <c r="Z53" s="82"/>
      <c r="AA53" s="88"/>
      <c r="AT53" s="89" t="s">
        <v>130</v>
      </c>
      <c r="AU53" s="89" t="s">
        <v>128</v>
      </c>
      <c r="AV53" s="86" t="s">
        <v>128</v>
      </c>
      <c r="AW53" s="86" t="s">
        <v>131</v>
      </c>
      <c r="AX53" s="86" t="s">
        <v>119</v>
      </c>
      <c r="AY53" s="89" t="s">
        <v>120</v>
      </c>
    </row>
    <row r="54" spans="2:64" s="95" customFormat="1" ht="22.5" customHeight="1" x14ac:dyDescent="0.25">
      <c r="B54" s="90"/>
      <c r="C54" s="91"/>
      <c r="D54" s="91"/>
      <c r="E54" s="92" t="s">
        <v>125</v>
      </c>
      <c r="F54" s="664" t="s">
        <v>146</v>
      </c>
      <c r="G54" s="665"/>
      <c r="H54" s="665"/>
      <c r="I54" s="665"/>
      <c r="J54" s="91"/>
      <c r="K54" s="93">
        <v>141.30000000000001</v>
      </c>
      <c r="L54" s="91"/>
      <c r="M54" s="91"/>
      <c r="N54" s="91"/>
      <c r="O54" s="91"/>
      <c r="P54" s="91"/>
      <c r="Q54" s="91"/>
      <c r="R54" s="94"/>
      <c r="T54" s="96"/>
      <c r="U54" s="91"/>
      <c r="V54" s="91"/>
      <c r="W54" s="91"/>
      <c r="X54" s="91"/>
      <c r="Y54" s="91"/>
      <c r="Z54" s="91"/>
      <c r="AA54" s="97"/>
      <c r="AT54" s="98" t="s">
        <v>130</v>
      </c>
      <c r="AU54" s="98" t="s">
        <v>128</v>
      </c>
      <c r="AV54" s="95" t="s">
        <v>127</v>
      </c>
      <c r="AW54" s="95" t="s">
        <v>131</v>
      </c>
      <c r="AX54" s="95" t="s">
        <v>118</v>
      </c>
      <c r="AY54" s="98" t="s">
        <v>120</v>
      </c>
    </row>
    <row r="55" spans="2:64" s="17" customFormat="1" ht="31.5" customHeight="1" x14ac:dyDescent="0.25">
      <c r="B55" s="70"/>
      <c r="C55" s="71" t="s">
        <v>127</v>
      </c>
      <c r="D55" s="71" t="s">
        <v>121</v>
      </c>
      <c r="E55" s="72" t="s">
        <v>216</v>
      </c>
      <c r="F55" s="671" t="s">
        <v>217</v>
      </c>
      <c r="G55" s="667"/>
      <c r="H55" s="667"/>
      <c r="I55" s="667"/>
      <c r="J55" s="73" t="s">
        <v>134</v>
      </c>
      <c r="K55" s="74">
        <v>73.632000000000005</v>
      </c>
      <c r="L55" s="666"/>
      <c r="M55" s="667"/>
      <c r="N55" s="666">
        <f>ROUND(L55*K55,2)</f>
        <v>0</v>
      </c>
      <c r="O55" s="667"/>
      <c r="P55" s="667"/>
      <c r="Q55" s="667"/>
      <c r="R55" s="75"/>
      <c r="T55" s="76" t="s">
        <v>125</v>
      </c>
      <c r="U55" s="77" t="s">
        <v>126</v>
      </c>
      <c r="V55" s="78">
        <v>0.34499999999999997</v>
      </c>
      <c r="W55" s="78">
        <f>V55*K55</f>
        <v>25.403040000000001</v>
      </c>
      <c r="X55" s="78">
        <v>0</v>
      </c>
      <c r="Y55" s="78">
        <f>X55*K55</f>
        <v>0</v>
      </c>
      <c r="Z55" s="78">
        <v>0</v>
      </c>
      <c r="AA55" s="79">
        <f>Z55*K55</f>
        <v>0</v>
      </c>
      <c r="AR55" s="30" t="s">
        <v>127</v>
      </c>
      <c r="AT55" s="30" t="s">
        <v>121</v>
      </c>
      <c r="AU55" s="30" t="s">
        <v>128</v>
      </c>
      <c r="AY55" s="30" t="s">
        <v>120</v>
      </c>
      <c r="BE55" s="80">
        <f>IF(U55="základní",N55,0)</f>
        <v>0</v>
      </c>
      <c r="BF55" s="80">
        <f>IF(U55="snížená",N55,0)</f>
        <v>0</v>
      </c>
      <c r="BG55" s="80">
        <f>IF(U55="zákl. přenesená",N55,0)</f>
        <v>0</v>
      </c>
      <c r="BH55" s="80">
        <f>IF(U55="sníž. přenesená",N55,0)</f>
        <v>0</v>
      </c>
      <c r="BI55" s="80">
        <f>IF(U55="nulová",N55,0)</f>
        <v>0</v>
      </c>
      <c r="BJ55" s="30" t="s">
        <v>118</v>
      </c>
      <c r="BK55" s="80">
        <f>ROUND(L55*K55,2)</f>
        <v>0</v>
      </c>
      <c r="BL55" s="30" t="s">
        <v>127</v>
      </c>
    </row>
    <row r="56" spans="2:64" s="86" customFormat="1" ht="22.5" customHeight="1" x14ac:dyDescent="0.25">
      <c r="B56" s="81"/>
      <c r="C56" s="82"/>
      <c r="D56" s="82"/>
      <c r="E56" s="83" t="s">
        <v>125</v>
      </c>
      <c r="F56" s="661" t="s">
        <v>2971</v>
      </c>
      <c r="G56" s="662"/>
      <c r="H56" s="662"/>
      <c r="I56" s="662"/>
      <c r="J56" s="82"/>
      <c r="K56" s="84">
        <v>2.9820000000000002</v>
      </c>
      <c r="L56" s="82"/>
      <c r="M56" s="82"/>
      <c r="N56" s="82"/>
      <c r="O56" s="82"/>
      <c r="P56" s="82"/>
      <c r="Q56" s="82"/>
      <c r="R56" s="85"/>
      <c r="T56" s="87"/>
      <c r="U56" s="82"/>
      <c r="V56" s="82"/>
      <c r="W56" s="82"/>
      <c r="X56" s="82"/>
      <c r="Y56" s="82"/>
      <c r="Z56" s="82"/>
      <c r="AA56" s="88"/>
      <c r="AT56" s="89" t="s">
        <v>130</v>
      </c>
      <c r="AU56" s="89" t="s">
        <v>128</v>
      </c>
      <c r="AV56" s="86" t="s">
        <v>128</v>
      </c>
      <c r="AW56" s="86" t="s">
        <v>131</v>
      </c>
      <c r="AX56" s="86" t="s">
        <v>119</v>
      </c>
      <c r="AY56" s="89" t="s">
        <v>120</v>
      </c>
    </row>
    <row r="57" spans="2:64" s="86" customFormat="1" ht="22.5" customHeight="1" x14ac:dyDescent="0.25">
      <c r="B57" s="81"/>
      <c r="C57" s="82"/>
      <c r="D57" s="82"/>
      <c r="E57" s="83" t="s">
        <v>125</v>
      </c>
      <c r="F57" s="663" t="s">
        <v>2972</v>
      </c>
      <c r="G57" s="662"/>
      <c r="H57" s="662"/>
      <c r="I57" s="662"/>
      <c r="J57" s="82"/>
      <c r="K57" s="84">
        <v>70.650000000000006</v>
      </c>
      <c r="L57" s="82"/>
      <c r="M57" s="82"/>
      <c r="N57" s="82"/>
      <c r="O57" s="82"/>
      <c r="P57" s="82"/>
      <c r="Q57" s="82"/>
      <c r="R57" s="85"/>
      <c r="T57" s="87"/>
      <c r="U57" s="82"/>
      <c r="V57" s="82"/>
      <c r="W57" s="82"/>
      <c r="X57" s="82"/>
      <c r="Y57" s="82"/>
      <c r="Z57" s="82"/>
      <c r="AA57" s="88"/>
      <c r="AT57" s="89" t="s">
        <v>130</v>
      </c>
      <c r="AU57" s="89" t="s">
        <v>128</v>
      </c>
      <c r="AV57" s="86" t="s">
        <v>128</v>
      </c>
      <c r="AW57" s="86" t="s">
        <v>131</v>
      </c>
      <c r="AX57" s="86" t="s">
        <v>119</v>
      </c>
      <c r="AY57" s="89" t="s">
        <v>120</v>
      </c>
    </row>
    <row r="58" spans="2:64" s="95" customFormat="1" ht="22.5" customHeight="1" x14ac:dyDescent="0.25">
      <c r="B58" s="90"/>
      <c r="C58" s="91"/>
      <c r="D58" s="91"/>
      <c r="E58" s="92" t="s">
        <v>125</v>
      </c>
      <c r="F58" s="664" t="s">
        <v>146</v>
      </c>
      <c r="G58" s="665"/>
      <c r="H58" s="665"/>
      <c r="I58" s="665"/>
      <c r="J58" s="91"/>
      <c r="K58" s="93">
        <v>73.632000000000005</v>
      </c>
      <c r="L58" s="91"/>
      <c r="M58" s="91"/>
      <c r="N58" s="91"/>
      <c r="O58" s="91"/>
      <c r="P58" s="91"/>
      <c r="Q58" s="91"/>
      <c r="R58" s="94"/>
      <c r="T58" s="96"/>
      <c r="U58" s="91"/>
      <c r="V58" s="91"/>
      <c r="W58" s="91"/>
      <c r="X58" s="91"/>
      <c r="Y58" s="91"/>
      <c r="Z58" s="91"/>
      <c r="AA58" s="97"/>
      <c r="AT58" s="98" t="s">
        <v>130</v>
      </c>
      <c r="AU58" s="98" t="s">
        <v>128</v>
      </c>
      <c r="AV58" s="95" t="s">
        <v>127</v>
      </c>
      <c r="AW58" s="95" t="s">
        <v>131</v>
      </c>
      <c r="AX58" s="95" t="s">
        <v>118</v>
      </c>
      <c r="AY58" s="98" t="s">
        <v>120</v>
      </c>
    </row>
    <row r="59" spans="2:64" s="17" customFormat="1" ht="31.5" customHeight="1" x14ac:dyDescent="0.25">
      <c r="B59" s="70"/>
      <c r="C59" s="71" t="s">
        <v>143</v>
      </c>
      <c r="D59" s="71" t="s">
        <v>121</v>
      </c>
      <c r="E59" s="72" t="s">
        <v>222</v>
      </c>
      <c r="F59" s="671" t="s">
        <v>223</v>
      </c>
      <c r="G59" s="667"/>
      <c r="H59" s="667"/>
      <c r="I59" s="667"/>
      <c r="J59" s="73" t="s">
        <v>134</v>
      </c>
      <c r="K59" s="74">
        <v>61.148000000000003</v>
      </c>
      <c r="L59" s="666"/>
      <c r="M59" s="667"/>
      <c r="N59" s="666">
        <f>ROUND(L59*K59,2)</f>
        <v>0</v>
      </c>
      <c r="O59" s="667"/>
      <c r="P59" s="667"/>
      <c r="Q59" s="667"/>
      <c r="R59" s="75"/>
      <c r="T59" s="76" t="s">
        <v>125</v>
      </c>
      <c r="U59" s="77" t="s">
        <v>126</v>
      </c>
      <c r="V59" s="78">
        <v>8.3000000000000004E-2</v>
      </c>
      <c r="W59" s="78">
        <f>V59*K59</f>
        <v>5.0752840000000008</v>
      </c>
      <c r="X59" s="78">
        <v>0</v>
      </c>
      <c r="Y59" s="78">
        <f>X59*K59</f>
        <v>0</v>
      </c>
      <c r="Z59" s="78">
        <v>0</v>
      </c>
      <c r="AA59" s="79">
        <f>Z59*K59</f>
        <v>0</v>
      </c>
      <c r="AR59" s="30" t="s">
        <v>127</v>
      </c>
      <c r="AT59" s="30" t="s">
        <v>121</v>
      </c>
      <c r="AU59" s="30" t="s">
        <v>128</v>
      </c>
      <c r="AY59" s="30" t="s">
        <v>120</v>
      </c>
      <c r="BE59" s="80">
        <f>IF(U59="základní",N59,0)</f>
        <v>0</v>
      </c>
      <c r="BF59" s="80">
        <f>IF(U59="snížená",N59,0)</f>
        <v>0</v>
      </c>
      <c r="BG59" s="80">
        <f>IF(U59="zákl. přenesená",N59,0)</f>
        <v>0</v>
      </c>
      <c r="BH59" s="80">
        <f>IF(U59="sníž. přenesená",N59,0)</f>
        <v>0</v>
      </c>
      <c r="BI59" s="80">
        <f>IF(U59="nulová",N59,0)</f>
        <v>0</v>
      </c>
      <c r="BJ59" s="30" t="s">
        <v>118</v>
      </c>
      <c r="BK59" s="80">
        <f>ROUND(L59*K59,2)</f>
        <v>0</v>
      </c>
      <c r="BL59" s="30" t="s">
        <v>127</v>
      </c>
    </row>
    <row r="60" spans="2:64" s="86" customFormat="1" ht="22.5" customHeight="1" x14ac:dyDescent="0.25">
      <c r="B60" s="81"/>
      <c r="C60" s="82"/>
      <c r="D60" s="82"/>
      <c r="E60" s="83" t="s">
        <v>125</v>
      </c>
      <c r="F60" s="661" t="s">
        <v>2973</v>
      </c>
      <c r="G60" s="662"/>
      <c r="H60" s="662"/>
      <c r="I60" s="662"/>
      <c r="J60" s="82"/>
      <c r="K60" s="84">
        <v>61.148000000000003</v>
      </c>
      <c r="L60" s="82"/>
      <c r="M60" s="82"/>
      <c r="N60" s="82"/>
      <c r="O60" s="82"/>
      <c r="P60" s="82"/>
      <c r="Q60" s="82"/>
      <c r="R60" s="85"/>
      <c r="T60" s="87"/>
      <c r="U60" s="82"/>
      <c r="V60" s="82"/>
      <c r="W60" s="82"/>
      <c r="X60" s="82"/>
      <c r="Y60" s="82"/>
      <c r="Z60" s="82"/>
      <c r="AA60" s="88"/>
      <c r="AT60" s="89" t="s">
        <v>130</v>
      </c>
      <c r="AU60" s="89" t="s">
        <v>128</v>
      </c>
      <c r="AV60" s="86" t="s">
        <v>128</v>
      </c>
      <c r="AW60" s="86" t="s">
        <v>131</v>
      </c>
      <c r="AX60" s="86" t="s">
        <v>118</v>
      </c>
      <c r="AY60" s="89" t="s">
        <v>120</v>
      </c>
    </row>
    <row r="61" spans="2:64" s="17" customFormat="1" ht="44.25" customHeight="1" x14ac:dyDescent="0.25">
      <c r="B61" s="70"/>
      <c r="C61" s="71" t="s">
        <v>147</v>
      </c>
      <c r="D61" s="71" t="s">
        <v>121</v>
      </c>
      <c r="E61" s="72" t="s">
        <v>225</v>
      </c>
      <c r="F61" s="671" t="s">
        <v>226</v>
      </c>
      <c r="G61" s="667"/>
      <c r="H61" s="667"/>
      <c r="I61" s="667"/>
      <c r="J61" s="73" t="s">
        <v>134</v>
      </c>
      <c r="K61" s="74">
        <v>489.18400000000003</v>
      </c>
      <c r="L61" s="666"/>
      <c r="M61" s="667"/>
      <c r="N61" s="666">
        <f>ROUND(L61*K61,2)</f>
        <v>0</v>
      </c>
      <c r="O61" s="667"/>
      <c r="P61" s="667"/>
      <c r="Q61" s="667"/>
      <c r="R61" s="75"/>
      <c r="T61" s="76" t="s">
        <v>125</v>
      </c>
      <c r="U61" s="77" t="s">
        <v>126</v>
      </c>
      <c r="V61" s="78">
        <v>4.0000000000000001E-3</v>
      </c>
      <c r="W61" s="78">
        <f>V61*K61</f>
        <v>1.9567360000000003</v>
      </c>
      <c r="X61" s="78">
        <v>0</v>
      </c>
      <c r="Y61" s="78">
        <f>X61*K61</f>
        <v>0</v>
      </c>
      <c r="Z61" s="78">
        <v>0</v>
      </c>
      <c r="AA61" s="79">
        <f>Z61*K61</f>
        <v>0</v>
      </c>
      <c r="AR61" s="30" t="s">
        <v>127</v>
      </c>
      <c r="AT61" s="30" t="s">
        <v>121</v>
      </c>
      <c r="AU61" s="30" t="s">
        <v>128</v>
      </c>
      <c r="AY61" s="30" t="s">
        <v>120</v>
      </c>
      <c r="BE61" s="80">
        <f>IF(U61="základní",N61,0)</f>
        <v>0</v>
      </c>
      <c r="BF61" s="80">
        <f>IF(U61="snížená",N61,0)</f>
        <v>0</v>
      </c>
      <c r="BG61" s="80">
        <f>IF(U61="zákl. přenesená",N61,0)</f>
        <v>0</v>
      </c>
      <c r="BH61" s="80">
        <f>IF(U61="sníž. přenesená",N61,0)</f>
        <v>0</v>
      </c>
      <c r="BI61" s="80">
        <f>IF(U61="nulová",N61,0)</f>
        <v>0</v>
      </c>
      <c r="BJ61" s="30" t="s">
        <v>118</v>
      </c>
      <c r="BK61" s="80">
        <f>ROUND(L61*K61,2)</f>
        <v>0</v>
      </c>
      <c r="BL61" s="30" t="s">
        <v>127</v>
      </c>
    </row>
    <row r="62" spans="2:64" s="86" customFormat="1" ht="22.5" customHeight="1" x14ac:dyDescent="0.25">
      <c r="B62" s="81"/>
      <c r="C62" s="82"/>
      <c r="D62" s="82"/>
      <c r="E62" s="83" t="s">
        <v>125</v>
      </c>
      <c r="F62" s="661" t="s">
        <v>2974</v>
      </c>
      <c r="G62" s="662"/>
      <c r="H62" s="662"/>
      <c r="I62" s="662"/>
      <c r="J62" s="82"/>
      <c r="K62" s="84">
        <v>489.18400000000003</v>
      </c>
      <c r="L62" s="82"/>
      <c r="M62" s="82"/>
      <c r="N62" s="82"/>
      <c r="O62" s="82"/>
      <c r="P62" s="82"/>
      <c r="Q62" s="82"/>
      <c r="R62" s="85"/>
      <c r="T62" s="87"/>
      <c r="U62" s="82"/>
      <c r="V62" s="82"/>
      <c r="W62" s="82"/>
      <c r="X62" s="82"/>
      <c r="Y62" s="82"/>
      <c r="Z62" s="82"/>
      <c r="AA62" s="88"/>
      <c r="AT62" s="89" t="s">
        <v>130</v>
      </c>
      <c r="AU62" s="89" t="s">
        <v>128</v>
      </c>
      <c r="AV62" s="86" t="s">
        <v>128</v>
      </c>
      <c r="AW62" s="86" t="s">
        <v>131</v>
      </c>
      <c r="AX62" s="86" t="s">
        <v>118</v>
      </c>
      <c r="AY62" s="89" t="s">
        <v>120</v>
      </c>
    </row>
    <row r="63" spans="2:64" s="17" customFormat="1" ht="31.5" customHeight="1" x14ac:dyDescent="0.25">
      <c r="B63" s="70"/>
      <c r="C63" s="71" t="s">
        <v>151</v>
      </c>
      <c r="D63" s="71" t="s">
        <v>121</v>
      </c>
      <c r="E63" s="72" t="s">
        <v>1998</v>
      </c>
      <c r="F63" s="671" t="s">
        <v>1999</v>
      </c>
      <c r="G63" s="667"/>
      <c r="H63" s="667"/>
      <c r="I63" s="667"/>
      <c r="J63" s="73" t="s">
        <v>134</v>
      </c>
      <c r="K63" s="74">
        <v>61.148000000000003</v>
      </c>
      <c r="L63" s="666"/>
      <c r="M63" s="667"/>
      <c r="N63" s="666">
        <f>ROUND(L63*K63,2)</f>
        <v>0</v>
      </c>
      <c r="O63" s="667"/>
      <c r="P63" s="667"/>
      <c r="Q63" s="667"/>
      <c r="R63" s="75"/>
      <c r="T63" s="76" t="s">
        <v>125</v>
      </c>
      <c r="U63" s="77" t="s">
        <v>126</v>
      </c>
      <c r="V63" s="78">
        <v>9.7000000000000003E-2</v>
      </c>
      <c r="W63" s="78">
        <f>V63*K63</f>
        <v>5.9313560000000001</v>
      </c>
      <c r="X63" s="78">
        <v>0</v>
      </c>
      <c r="Y63" s="78">
        <f>X63*K63</f>
        <v>0</v>
      </c>
      <c r="Z63" s="78">
        <v>0</v>
      </c>
      <c r="AA63" s="79">
        <f>Z63*K63</f>
        <v>0</v>
      </c>
      <c r="AR63" s="30" t="s">
        <v>127</v>
      </c>
      <c r="AT63" s="30" t="s">
        <v>121</v>
      </c>
      <c r="AU63" s="30" t="s">
        <v>128</v>
      </c>
      <c r="AY63" s="30" t="s">
        <v>120</v>
      </c>
      <c r="BE63" s="80">
        <f>IF(U63="základní",N63,0)</f>
        <v>0</v>
      </c>
      <c r="BF63" s="80">
        <f>IF(U63="snížená",N63,0)</f>
        <v>0</v>
      </c>
      <c r="BG63" s="80">
        <f>IF(U63="zákl. přenesená",N63,0)</f>
        <v>0</v>
      </c>
      <c r="BH63" s="80">
        <f>IF(U63="sníž. přenesená",N63,0)</f>
        <v>0</v>
      </c>
      <c r="BI63" s="80">
        <f>IF(U63="nulová",N63,0)</f>
        <v>0</v>
      </c>
      <c r="BJ63" s="30" t="s">
        <v>118</v>
      </c>
      <c r="BK63" s="80">
        <f>ROUND(L63*K63,2)</f>
        <v>0</v>
      </c>
      <c r="BL63" s="30" t="s">
        <v>127</v>
      </c>
    </row>
    <row r="64" spans="2:64" s="86" customFormat="1" ht="22.5" customHeight="1" x14ac:dyDescent="0.25">
      <c r="B64" s="81"/>
      <c r="C64" s="82"/>
      <c r="D64" s="82"/>
      <c r="E64" s="83" t="s">
        <v>125</v>
      </c>
      <c r="F64" s="661" t="s">
        <v>2975</v>
      </c>
      <c r="G64" s="662"/>
      <c r="H64" s="662"/>
      <c r="I64" s="662"/>
      <c r="J64" s="82"/>
      <c r="K64" s="84">
        <v>5.9640000000000004</v>
      </c>
      <c r="L64" s="82"/>
      <c r="M64" s="82"/>
      <c r="N64" s="82"/>
      <c r="O64" s="82"/>
      <c r="P64" s="82"/>
      <c r="Q64" s="82"/>
      <c r="R64" s="85"/>
      <c r="T64" s="87"/>
      <c r="U64" s="82"/>
      <c r="V64" s="82"/>
      <c r="W64" s="82"/>
      <c r="X64" s="82"/>
      <c r="Y64" s="82"/>
      <c r="Z64" s="82"/>
      <c r="AA64" s="88"/>
      <c r="AT64" s="89" t="s">
        <v>130</v>
      </c>
      <c r="AU64" s="89" t="s">
        <v>128</v>
      </c>
      <c r="AV64" s="86" t="s">
        <v>128</v>
      </c>
      <c r="AW64" s="86" t="s">
        <v>131</v>
      </c>
      <c r="AX64" s="86" t="s">
        <v>119</v>
      </c>
      <c r="AY64" s="89" t="s">
        <v>120</v>
      </c>
    </row>
    <row r="65" spans="2:64" s="86" customFormat="1" ht="22.5" customHeight="1" x14ac:dyDescent="0.25">
      <c r="B65" s="81"/>
      <c r="C65" s="82"/>
      <c r="D65" s="82"/>
      <c r="E65" s="83" t="s">
        <v>125</v>
      </c>
      <c r="F65" s="663" t="s">
        <v>2976</v>
      </c>
      <c r="G65" s="662"/>
      <c r="H65" s="662"/>
      <c r="I65" s="662"/>
      <c r="J65" s="82"/>
      <c r="K65" s="84">
        <v>141.30000000000001</v>
      </c>
      <c r="L65" s="82"/>
      <c r="M65" s="82"/>
      <c r="N65" s="82"/>
      <c r="O65" s="82"/>
      <c r="P65" s="82"/>
      <c r="Q65" s="82"/>
      <c r="R65" s="85"/>
      <c r="T65" s="87"/>
      <c r="U65" s="82"/>
      <c r="V65" s="82"/>
      <c r="W65" s="82"/>
      <c r="X65" s="82"/>
      <c r="Y65" s="82"/>
      <c r="Z65" s="82"/>
      <c r="AA65" s="88"/>
      <c r="AT65" s="89" t="s">
        <v>130</v>
      </c>
      <c r="AU65" s="89" t="s">
        <v>128</v>
      </c>
      <c r="AV65" s="86" t="s">
        <v>128</v>
      </c>
      <c r="AW65" s="86" t="s">
        <v>131</v>
      </c>
      <c r="AX65" s="86" t="s">
        <v>119</v>
      </c>
      <c r="AY65" s="89" t="s">
        <v>120</v>
      </c>
    </row>
    <row r="66" spans="2:64" s="86" customFormat="1" ht="22.5" customHeight="1" x14ac:dyDescent="0.25">
      <c r="B66" s="81"/>
      <c r="C66" s="82"/>
      <c r="D66" s="82"/>
      <c r="E66" s="83" t="s">
        <v>125</v>
      </c>
      <c r="F66" s="663" t="s">
        <v>2977</v>
      </c>
      <c r="G66" s="662"/>
      <c r="H66" s="662"/>
      <c r="I66" s="662"/>
      <c r="J66" s="82"/>
      <c r="K66" s="84">
        <v>-77.260000000000005</v>
      </c>
      <c r="L66" s="82"/>
      <c r="M66" s="82"/>
      <c r="N66" s="82"/>
      <c r="O66" s="82"/>
      <c r="P66" s="82"/>
      <c r="Q66" s="82"/>
      <c r="R66" s="85"/>
      <c r="T66" s="87"/>
      <c r="U66" s="82"/>
      <c r="V66" s="82"/>
      <c r="W66" s="82"/>
      <c r="X66" s="82"/>
      <c r="Y66" s="82"/>
      <c r="Z66" s="82"/>
      <c r="AA66" s="88"/>
      <c r="AT66" s="89" t="s">
        <v>130</v>
      </c>
      <c r="AU66" s="89" t="s">
        <v>128</v>
      </c>
      <c r="AV66" s="86" t="s">
        <v>128</v>
      </c>
      <c r="AW66" s="86" t="s">
        <v>131</v>
      </c>
      <c r="AX66" s="86" t="s">
        <v>119</v>
      </c>
      <c r="AY66" s="89" t="s">
        <v>120</v>
      </c>
    </row>
    <row r="67" spans="2:64" s="86" customFormat="1" ht="31.5" customHeight="1" x14ac:dyDescent="0.25">
      <c r="B67" s="81"/>
      <c r="C67" s="82"/>
      <c r="D67" s="82"/>
      <c r="E67" s="83" t="s">
        <v>125</v>
      </c>
      <c r="F67" s="663" t="s">
        <v>2978</v>
      </c>
      <c r="G67" s="662"/>
      <c r="H67" s="662"/>
      <c r="I67" s="662"/>
      <c r="J67" s="82"/>
      <c r="K67" s="84">
        <v>-8.8559999999999999</v>
      </c>
      <c r="L67" s="82"/>
      <c r="M67" s="82"/>
      <c r="N67" s="82"/>
      <c r="O67" s="82"/>
      <c r="P67" s="82"/>
      <c r="Q67" s="82"/>
      <c r="R67" s="85"/>
      <c r="T67" s="87"/>
      <c r="U67" s="82"/>
      <c r="V67" s="82"/>
      <c r="W67" s="82"/>
      <c r="X67" s="82"/>
      <c r="Y67" s="82"/>
      <c r="Z67" s="82"/>
      <c r="AA67" s="88"/>
      <c r="AT67" s="89" t="s">
        <v>130</v>
      </c>
      <c r="AU67" s="89" t="s">
        <v>128</v>
      </c>
      <c r="AV67" s="86" t="s">
        <v>128</v>
      </c>
      <c r="AW67" s="86" t="s">
        <v>131</v>
      </c>
      <c r="AX67" s="86" t="s">
        <v>119</v>
      </c>
      <c r="AY67" s="89" t="s">
        <v>120</v>
      </c>
    </row>
    <row r="68" spans="2:64" s="95" customFormat="1" ht="22.5" customHeight="1" x14ac:dyDescent="0.25">
      <c r="B68" s="90"/>
      <c r="C68" s="91"/>
      <c r="D68" s="91"/>
      <c r="E68" s="92" t="s">
        <v>125</v>
      </c>
      <c r="F68" s="664" t="s">
        <v>146</v>
      </c>
      <c r="G68" s="665"/>
      <c r="H68" s="665"/>
      <c r="I68" s="665"/>
      <c r="J68" s="91"/>
      <c r="K68" s="93">
        <v>61.148000000000003</v>
      </c>
      <c r="L68" s="91"/>
      <c r="M68" s="91"/>
      <c r="N68" s="91"/>
      <c r="O68" s="91"/>
      <c r="P68" s="91"/>
      <c r="Q68" s="91"/>
      <c r="R68" s="94"/>
      <c r="T68" s="96"/>
      <c r="U68" s="91"/>
      <c r="V68" s="91"/>
      <c r="W68" s="91"/>
      <c r="X68" s="91"/>
      <c r="Y68" s="91"/>
      <c r="Z68" s="91"/>
      <c r="AA68" s="97"/>
      <c r="AT68" s="98" t="s">
        <v>130</v>
      </c>
      <c r="AU68" s="98" t="s">
        <v>128</v>
      </c>
      <c r="AV68" s="95" t="s">
        <v>127</v>
      </c>
      <c r="AW68" s="95" t="s">
        <v>131</v>
      </c>
      <c r="AX68" s="95" t="s">
        <v>118</v>
      </c>
      <c r="AY68" s="98" t="s">
        <v>120</v>
      </c>
    </row>
    <row r="69" spans="2:64" s="17" customFormat="1" ht="22.5" customHeight="1" x14ac:dyDescent="0.25">
      <c r="B69" s="70"/>
      <c r="C69" s="71" t="s">
        <v>154</v>
      </c>
      <c r="D69" s="71" t="s">
        <v>121</v>
      </c>
      <c r="E69" s="72" t="s">
        <v>235</v>
      </c>
      <c r="F69" s="671" t="s">
        <v>236</v>
      </c>
      <c r="G69" s="667"/>
      <c r="H69" s="667"/>
      <c r="I69" s="667"/>
      <c r="J69" s="73" t="s">
        <v>134</v>
      </c>
      <c r="K69" s="74">
        <v>61.148000000000003</v>
      </c>
      <c r="L69" s="666"/>
      <c r="M69" s="667"/>
      <c r="N69" s="666">
        <f>ROUND(L69*K69,2)</f>
        <v>0</v>
      </c>
      <c r="O69" s="667"/>
      <c r="P69" s="667"/>
      <c r="Q69" s="667"/>
      <c r="R69" s="75"/>
      <c r="T69" s="76" t="s">
        <v>125</v>
      </c>
      <c r="U69" s="77" t="s">
        <v>126</v>
      </c>
      <c r="V69" s="78">
        <v>8.9999999999999993E-3</v>
      </c>
      <c r="W69" s="78">
        <f>V69*K69</f>
        <v>0.55033199999999993</v>
      </c>
      <c r="X69" s="78">
        <v>0</v>
      </c>
      <c r="Y69" s="78">
        <f>X69*K69</f>
        <v>0</v>
      </c>
      <c r="Z69" s="78">
        <v>0</v>
      </c>
      <c r="AA69" s="79">
        <f>Z69*K69</f>
        <v>0</v>
      </c>
      <c r="AR69" s="30" t="s">
        <v>127</v>
      </c>
      <c r="AT69" s="30" t="s">
        <v>121</v>
      </c>
      <c r="AU69" s="30" t="s">
        <v>128</v>
      </c>
      <c r="AY69" s="30" t="s">
        <v>120</v>
      </c>
      <c r="BE69" s="80">
        <f>IF(U69="základní",N69,0)</f>
        <v>0</v>
      </c>
      <c r="BF69" s="80">
        <f>IF(U69="snížená",N69,0)</f>
        <v>0</v>
      </c>
      <c r="BG69" s="80">
        <f>IF(U69="zákl. přenesená",N69,0)</f>
        <v>0</v>
      </c>
      <c r="BH69" s="80">
        <f>IF(U69="sníž. přenesená",N69,0)</f>
        <v>0</v>
      </c>
      <c r="BI69" s="80">
        <f>IF(U69="nulová",N69,0)</f>
        <v>0</v>
      </c>
      <c r="BJ69" s="30" t="s">
        <v>118</v>
      </c>
      <c r="BK69" s="80">
        <f>ROUND(L69*K69,2)</f>
        <v>0</v>
      </c>
      <c r="BL69" s="30" t="s">
        <v>127</v>
      </c>
    </row>
    <row r="70" spans="2:64" s="86" customFormat="1" ht="22.5" customHeight="1" x14ac:dyDescent="0.25">
      <c r="B70" s="81"/>
      <c r="C70" s="82"/>
      <c r="D70" s="82"/>
      <c r="E70" s="83" t="s">
        <v>125</v>
      </c>
      <c r="F70" s="661" t="s">
        <v>2979</v>
      </c>
      <c r="G70" s="662"/>
      <c r="H70" s="662"/>
      <c r="I70" s="662"/>
      <c r="J70" s="82"/>
      <c r="K70" s="84">
        <v>61.148000000000003</v>
      </c>
      <c r="L70" s="82"/>
      <c r="M70" s="82"/>
      <c r="N70" s="82"/>
      <c r="O70" s="82"/>
      <c r="P70" s="82"/>
      <c r="Q70" s="82"/>
      <c r="R70" s="85"/>
      <c r="T70" s="87"/>
      <c r="U70" s="82"/>
      <c r="V70" s="82"/>
      <c r="W70" s="82"/>
      <c r="X70" s="82"/>
      <c r="Y70" s="82"/>
      <c r="Z70" s="82"/>
      <c r="AA70" s="88"/>
      <c r="AT70" s="89" t="s">
        <v>130</v>
      </c>
      <c r="AU70" s="89" t="s">
        <v>128</v>
      </c>
      <c r="AV70" s="86" t="s">
        <v>128</v>
      </c>
      <c r="AW70" s="86" t="s">
        <v>131</v>
      </c>
      <c r="AX70" s="86" t="s">
        <v>118</v>
      </c>
      <c r="AY70" s="89" t="s">
        <v>120</v>
      </c>
    </row>
    <row r="71" spans="2:64" s="17" customFormat="1" ht="31.5" customHeight="1" x14ac:dyDescent="0.25">
      <c r="B71" s="70"/>
      <c r="C71" s="71" t="s">
        <v>157</v>
      </c>
      <c r="D71" s="71" t="s">
        <v>121</v>
      </c>
      <c r="E71" s="72" t="s">
        <v>238</v>
      </c>
      <c r="F71" s="671" t="s">
        <v>239</v>
      </c>
      <c r="G71" s="667"/>
      <c r="H71" s="667"/>
      <c r="I71" s="667"/>
      <c r="J71" s="73" t="s">
        <v>191</v>
      </c>
      <c r="K71" s="74">
        <v>110.066</v>
      </c>
      <c r="L71" s="666"/>
      <c r="M71" s="667"/>
      <c r="N71" s="666">
        <f>ROUND(L71*K71,2)</f>
        <v>0</v>
      </c>
      <c r="O71" s="667"/>
      <c r="P71" s="667"/>
      <c r="Q71" s="667"/>
      <c r="R71" s="75"/>
      <c r="T71" s="76" t="s">
        <v>125</v>
      </c>
      <c r="U71" s="77" t="s">
        <v>126</v>
      </c>
      <c r="V71" s="78">
        <v>0</v>
      </c>
      <c r="W71" s="78">
        <f>V71*K71</f>
        <v>0</v>
      </c>
      <c r="X71" s="78">
        <v>0</v>
      </c>
      <c r="Y71" s="78">
        <f>X71*K71</f>
        <v>0</v>
      </c>
      <c r="Z71" s="78">
        <v>0</v>
      </c>
      <c r="AA71" s="79">
        <f>Z71*K71</f>
        <v>0</v>
      </c>
      <c r="AR71" s="30" t="s">
        <v>127</v>
      </c>
      <c r="AT71" s="30" t="s">
        <v>121</v>
      </c>
      <c r="AU71" s="30" t="s">
        <v>128</v>
      </c>
      <c r="AY71" s="30" t="s">
        <v>120</v>
      </c>
      <c r="BE71" s="80">
        <f>IF(U71="základní",N71,0)</f>
        <v>0</v>
      </c>
      <c r="BF71" s="80">
        <f>IF(U71="snížená",N71,0)</f>
        <v>0</v>
      </c>
      <c r="BG71" s="80">
        <f>IF(U71="zákl. přenesená",N71,0)</f>
        <v>0</v>
      </c>
      <c r="BH71" s="80">
        <f>IF(U71="sníž. přenesená",N71,0)</f>
        <v>0</v>
      </c>
      <c r="BI71" s="80">
        <f>IF(U71="nulová",N71,0)</f>
        <v>0</v>
      </c>
      <c r="BJ71" s="30" t="s">
        <v>118</v>
      </c>
      <c r="BK71" s="80">
        <f>ROUND(L71*K71,2)</f>
        <v>0</v>
      </c>
      <c r="BL71" s="30" t="s">
        <v>127</v>
      </c>
    </row>
    <row r="72" spans="2:64" s="86" customFormat="1" ht="22.5" customHeight="1" x14ac:dyDescent="0.25">
      <c r="B72" s="81"/>
      <c r="C72" s="82"/>
      <c r="D72" s="82"/>
      <c r="E72" s="83" t="s">
        <v>125</v>
      </c>
      <c r="F72" s="661" t="s">
        <v>2980</v>
      </c>
      <c r="G72" s="662"/>
      <c r="H72" s="662"/>
      <c r="I72" s="662"/>
      <c r="J72" s="82"/>
      <c r="K72" s="84">
        <v>110.066</v>
      </c>
      <c r="L72" s="82"/>
      <c r="M72" s="82"/>
      <c r="N72" s="82"/>
      <c r="O72" s="82"/>
      <c r="P72" s="82"/>
      <c r="Q72" s="82"/>
      <c r="R72" s="85"/>
      <c r="T72" s="87"/>
      <c r="U72" s="82"/>
      <c r="V72" s="82"/>
      <c r="W72" s="82"/>
      <c r="X72" s="82"/>
      <c r="Y72" s="82"/>
      <c r="Z72" s="82"/>
      <c r="AA72" s="88"/>
      <c r="AT72" s="89" t="s">
        <v>130</v>
      </c>
      <c r="AU72" s="89" t="s">
        <v>128</v>
      </c>
      <c r="AV72" s="86" t="s">
        <v>128</v>
      </c>
      <c r="AW72" s="86" t="s">
        <v>131</v>
      </c>
      <c r="AX72" s="86" t="s">
        <v>118</v>
      </c>
      <c r="AY72" s="89" t="s">
        <v>120</v>
      </c>
    </row>
    <row r="73" spans="2:64" s="17" customFormat="1" ht="31.5" customHeight="1" x14ac:dyDescent="0.25">
      <c r="B73" s="70"/>
      <c r="C73" s="71" t="s">
        <v>163</v>
      </c>
      <c r="D73" s="71" t="s">
        <v>121</v>
      </c>
      <c r="E73" s="72" t="s">
        <v>1835</v>
      </c>
      <c r="F73" s="671" t="s">
        <v>1836</v>
      </c>
      <c r="G73" s="667"/>
      <c r="H73" s="667"/>
      <c r="I73" s="667"/>
      <c r="J73" s="73" t="s">
        <v>134</v>
      </c>
      <c r="K73" s="74">
        <v>77.260000000000005</v>
      </c>
      <c r="L73" s="666"/>
      <c r="M73" s="667"/>
      <c r="N73" s="666">
        <f>ROUND(L73*K73,2)</f>
        <v>0</v>
      </c>
      <c r="O73" s="667"/>
      <c r="P73" s="667"/>
      <c r="Q73" s="667"/>
      <c r="R73" s="75"/>
      <c r="T73" s="76" t="s">
        <v>125</v>
      </c>
      <c r="U73" s="77" t="s">
        <v>126</v>
      </c>
      <c r="V73" s="78">
        <v>0.19900000000000001</v>
      </c>
      <c r="W73" s="78">
        <f>V73*K73</f>
        <v>15.374740000000001</v>
      </c>
      <c r="X73" s="78">
        <v>0</v>
      </c>
      <c r="Y73" s="78">
        <f>X73*K73</f>
        <v>0</v>
      </c>
      <c r="Z73" s="78">
        <v>0</v>
      </c>
      <c r="AA73" s="79">
        <f>Z73*K73</f>
        <v>0</v>
      </c>
      <c r="AR73" s="30" t="s">
        <v>127</v>
      </c>
      <c r="AT73" s="30" t="s">
        <v>121</v>
      </c>
      <c r="AU73" s="30" t="s">
        <v>128</v>
      </c>
      <c r="AY73" s="30" t="s">
        <v>120</v>
      </c>
      <c r="BE73" s="80">
        <f>IF(U73="základní",N73,0)</f>
        <v>0</v>
      </c>
      <c r="BF73" s="80">
        <f>IF(U73="snížená",N73,0)</f>
        <v>0</v>
      </c>
      <c r="BG73" s="80">
        <f>IF(U73="zákl. přenesená",N73,0)</f>
        <v>0</v>
      </c>
      <c r="BH73" s="80">
        <f>IF(U73="sníž. přenesená",N73,0)</f>
        <v>0</v>
      </c>
      <c r="BI73" s="80">
        <f>IF(U73="nulová",N73,0)</f>
        <v>0</v>
      </c>
      <c r="BJ73" s="30" t="s">
        <v>118</v>
      </c>
      <c r="BK73" s="80">
        <f>ROUND(L73*K73,2)</f>
        <v>0</v>
      </c>
      <c r="BL73" s="30" t="s">
        <v>127</v>
      </c>
    </row>
    <row r="74" spans="2:64" s="86" customFormat="1" ht="22.5" customHeight="1" x14ac:dyDescent="0.25">
      <c r="B74" s="81"/>
      <c r="C74" s="82"/>
      <c r="D74" s="82"/>
      <c r="E74" s="83" t="s">
        <v>125</v>
      </c>
      <c r="F74" s="661" t="s">
        <v>2975</v>
      </c>
      <c r="G74" s="662"/>
      <c r="H74" s="662"/>
      <c r="I74" s="662"/>
      <c r="J74" s="82"/>
      <c r="K74" s="84">
        <v>5.9640000000000004</v>
      </c>
      <c r="L74" s="82"/>
      <c r="M74" s="82"/>
      <c r="N74" s="82"/>
      <c r="O74" s="82"/>
      <c r="P74" s="82"/>
      <c r="Q74" s="82"/>
      <c r="R74" s="85"/>
      <c r="T74" s="87"/>
      <c r="U74" s="82"/>
      <c r="V74" s="82"/>
      <c r="W74" s="82"/>
      <c r="X74" s="82"/>
      <c r="Y74" s="82"/>
      <c r="Z74" s="82"/>
      <c r="AA74" s="88"/>
      <c r="AT74" s="89" t="s">
        <v>130</v>
      </c>
      <c r="AU74" s="89" t="s">
        <v>128</v>
      </c>
      <c r="AV74" s="86" t="s">
        <v>128</v>
      </c>
      <c r="AW74" s="86" t="s">
        <v>131</v>
      </c>
      <c r="AX74" s="86" t="s">
        <v>119</v>
      </c>
      <c r="AY74" s="89" t="s">
        <v>120</v>
      </c>
    </row>
    <row r="75" spans="2:64" s="86" customFormat="1" ht="22.5" customHeight="1" x14ac:dyDescent="0.25">
      <c r="B75" s="81"/>
      <c r="C75" s="82"/>
      <c r="D75" s="82"/>
      <c r="E75" s="83" t="s">
        <v>125</v>
      </c>
      <c r="F75" s="663" t="s">
        <v>2976</v>
      </c>
      <c r="G75" s="662"/>
      <c r="H75" s="662"/>
      <c r="I75" s="662"/>
      <c r="J75" s="82"/>
      <c r="K75" s="84">
        <v>141.30000000000001</v>
      </c>
      <c r="L75" s="82"/>
      <c r="M75" s="82"/>
      <c r="N75" s="82"/>
      <c r="O75" s="82"/>
      <c r="P75" s="82"/>
      <c r="Q75" s="82"/>
      <c r="R75" s="85"/>
      <c r="T75" s="87"/>
      <c r="U75" s="82"/>
      <c r="V75" s="82"/>
      <c r="W75" s="82"/>
      <c r="X75" s="82"/>
      <c r="Y75" s="82"/>
      <c r="Z75" s="82"/>
      <c r="AA75" s="88"/>
      <c r="AT75" s="89" t="s">
        <v>130</v>
      </c>
      <c r="AU75" s="89" t="s">
        <v>128</v>
      </c>
      <c r="AV75" s="86" t="s">
        <v>128</v>
      </c>
      <c r="AW75" s="86" t="s">
        <v>131</v>
      </c>
      <c r="AX75" s="86" t="s">
        <v>119</v>
      </c>
      <c r="AY75" s="89" t="s">
        <v>120</v>
      </c>
    </row>
    <row r="76" spans="2:64" s="86" customFormat="1" ht="22.5" customHeight="1" x14ac:dyDescent="0.25">
      <c r="B76" s="81"/>
      <c r="C76" s="82"/>
      <c r="D76" s="82"/>
      <c r="E76" s="83" t="s">
        <v>125</v>
      </c>
      <c r="F76" s="663" t="s">
        <v>2981</v>
      </c>
      <c r="G76" s="662"/>
      <c r="H76" s="662"/>
      <c r="I76" s="662"/>
      <c r="J76" s="82"/>
      <c r="K76" s="84">
        <v>-12.519</v>
      </c>
      <c r="L76" s="82"/>
      <c r="M76" s="82"/>
      <c r="N76" s="82"/>
      <c r="O76" s="82"/>
      <c r="P76" s="82"/>
      <c r="Q76" s="82"/>
      <c r="R76" s="85"/>
      <c r="T76" s="87"/>
      <c r="U76" s="82"/>
      <c r="V76" s="82"/>
      <c r="W76" s="82"/>
      <c r="X76" s="82"/>
      <c r="Y76" s="82"/>
      <c r="Z76" s="82"/>
      <c r="AA76" s="88"/>
      <c r="AT76" s="89" t="s">
        <v>130</v>
      </c>
      <c r="AU76" s="89" t="s">
        <v>128</v>
      </c>
      <c r="AV76" s="86" t="s">
        <v>128</v>
      </c>
      <c r="AW76" s="86" t="s">
        <v>131</v>
      </c>
      <c r="AX76" s="86" t="s">
        <v>119</v>
      </c>
      <c r="AY76" s="89" t="s">
        <v>120</v>
      </c>
    </row>
    <row r="77" spans="2:64" s="86" customFormat="1" ht="31.5" customHeight="1" x14ac:dyDescent="0.25">
      <c r="B77" s="81"/>
      <c r="C77" s="82"/>
      <c r="D77" s="82"/>
      <c r="E77" s="83" t="s">
        <v>125</v>
      </c>
      <c r="F77" s="663" t="s">
        <v>2982</v>
      </c>
      <c r="G77" s="662"/>
      <c r="H77" s="662"/>
      <c r="I77" s="662"/>
      <c r="J77" s="82"/>
      <c r="K77" s="84">
        <v>-57.484999999999999</v>
      </c>
      <c r="L77" s="82"/>
      <c r="M77" s="82"/>
      <c r="N77" s="82"/>
      <c r="O77" s="82"/>
      <c r="P77" s="82"/>
      <c r="Q77" s="82"/>
      <c r="R77" s="85"/>
      <c r="T77" s="87"/>
      <c r="U77" s="82"/>
      <c r="V77" s="82"/>
      <c r="W77" s="82"/>
      <c r="X77" s="82"/>
      <c r="Y77" s="82"/>
      <c r="Z77" s="82"/>
      <c r="AA77" s="88"/>
      <c r="AT77" s="89" t="s">
        <v>130</v>
      </c>
      <c r="AU77" s="89" t="s">
        <v>128</v>
      </c>
      <c r="AV77" s="86" t="s">
        <v>128</v>
      </c>
      <c r="AW77" s="86" t="s">
        <v>131</v>
      </c>
      <c r="AX77" s="86" t="s">
        <v>119</v>
      </c>
      <c r="AY77" s="89" t="s">
        <v>120</v>
      </c>
    </row>
    <row r="78" spans="2:64" s="95" customFormat="1" ht="22.5" customHeight="1" x14ac:dyDescent="0.25">
      <c r="B78" s="90"/>
      <c r="C78" s="91"/>
      <c r="D78" s="91"/>
      <c r="E78" s="92" t="s">
        <v>125</v>
      </c>
      <c r="F78" s="664" t="s">
        <v>146</v>
      </c>
      <c r="G78" s="665"/>
      <c r="H78" s="665"/>
      <c r="I78" s="665"/>
      <c r="J78" s="91"/>
      <c r="K78" s="93">
        <v>77.260000000000005</v>
      </c>
      <c r="L78" s="91"/>
      <c r="M78" s="91"/>
      <c r="N78" s="91"/>
      <c r="O78" s="91"/>
      <c r="P78" s="91"/>
      <c r="Q78" s="91"/>
      <c r="R78" s="94"/>
      <c r="T78" s="96"/>
      <c r="U78" s="91"/>
      <c r="V78" s="91"/>
      <c r="W78" s="91"/>
      <c r="X78" s="91"/>
      <c r="Y78" s="91"/>
      <c r="Z78" s="91"/>
      <c r="AA78" s="97"/>
      <c r="AT78" s="98" t="s">
        <v>130</v>
      </c>
      <c r="AU78" s="98" t="s">
        <v>128</v>
      </c>
      <c r="AV78" s="95" t="s">
        <v>127</v>
      </c>
      <c r="AW78" s="95" t="s">
        <v>131</v>
      </c>
      <c r="AX78" s="95" t="s">
        <v>118</v>
      </c>
      <c r="AY78" s="98" t="s">
        <v>120</v>
      </c>
    </row>
    <row r="79" spans="2:64" s="17" customFormat="1" ht="31.5" customHeight="1" x14ac:dyDescent="0.25">
      <c r="B79" s="70"/>
      <c r="C79" s="71" t="s">
        <v>169</v>
      </c>
      <c r="D79" s="71" t="s">
        <v>121</v>
      </c>
      <c r="E79" s="72" t="s">
        <v>1841</v>
      </c>
      <c r="F79" s="671" t="s">
        <v>1842</v>
      </c>
      <c r="G79" s="667"/>
      <c r="H79" s="667"/>
      <c r="I79" s="667"/>
      <c r="J79" s="73" t="s">
        <v>134</v>
      </c>
      <c r="K79" s="74">
        <v>57.484999999999999</v>
      </c>
      <c r="L79" s="666"/>
      <c r="M79" s="667"/>
      <c r="N79" s="666">
        <f>ROUND(L79*K79,2)</f>
        <v>0</v>
      </c>
      <c r="O79" s="667"/>
      <c r="P79" s="667"/>
      <c r="Q79" s="667"/>
      <c r="R79" s="75"/>
      <c r="T79" s="76" t="s">
        <v>125</v>
      </c>
      <c r="U79" s="77" t="s">
        <v>126</v>
      </c>
      <c r="V79" s="78">
        <v>0.28599999999999998</v>
      </c>
      <c r="W79" s="78">
        <f>V79*K79</f>
        <v>16.440709999999999</v>
      </c>
      <c r="X79" s="78">
        <v>0</v>
      </c>
      <c r="Y79" s="78">
        <f>X79*K79</f>
        <v>0</v>
      </c>
      <c r="Z79" s="78">
        <v>0</v>
      </c>
      <c r="AA79" s="79">
        <f>Z79*K79</f>
        <v>0</v>
      </c>
      <c r="AR79" s="30" t="s">
        <v>127</v>
      </c>
      <c r="AT79" s="30" t="s">
        <v>121</v>
      </c>
      <c r="AU79" s="30" t="s">
        <v>128</v>
      </c>
      <c r="AY79" s="30" t="s">
        <v>120</v>
      </c>
      <c r="BE79" s="80">
        <f>IF(U79="základní",N79,0)</f>
        <v>0</v>
      </c>
      <c r="BF79" s="80">
        <f>IF(U79="snížená",N79,0)</f>
        <v>0</v>
      </c>
      <c r="BG79" s="80">
        <f>IF(U79="zákl. přenesená",N79,0)</f>
        <v>0</v>
      </c>
      <c r="BH79" s="80">
        <f>IF(U79="sníž. přenesená",N79,0)</f>
        <v>0</v>
      </c>
      <c r="BI79" s="80">
        <f>IF(U79="nulová",N79,0)</f>
        <v>0</v>
      </c>
      <c r="BJ79" s="30" t="s">
        <v>118</v>
      </c>
      <c r="BK79" s="80">
        <f>ROUND(L79*K79,2)</f>
        <v>0</v>
      </c>
      <c r="BL79" s="30" t="s">
        <v>127</v>
      </c>
    </row>
    <row r="80" spans="2:64" s="86" customFormat="1" ht="31.5" customHeight="1" x14ac:dyDescent="0.25">
      <c r="B80" s="81"/>
      <c r="C80" s="82"/>
      <c r="D80" s="82"/>
      <c r="E80" s="83" t="s">
        <v>125</v>
      </c>
      <c r="F80" s="661" t="s">
        <v>2983</v>
      </c>
      <c r="G80" s="662"/>
      <c r="H80" s="662"/>
      <c r="I80" s="662"/>
      <c r="J80" s="82"/>
      <c r="K80" s="84">
        <v>49.98</v>
      </c>
      <c r="L80" s="82"/>
      <c r="M80" s="82"/>
      <c r="N80" s="82"/>
      <c r="O80" s="82"/>
      <c r="P80" s="82"/>
      <c r="Q80" s="82"/>
      <c r="R80" s="85"/>
      <c r="T80" s="87"/>
      <c r="U80" s="82"/>
      <c r="V80" s="82"/>
      <c r="W80" s="82"/>
      <c r="X80" s="82"/>
      <c r="Y80" s="82"/>
      <c r="Z80" s="82"/>
      <c r="AA80" s="88"/>
      <c r="AT80" s="89" t="s">
        <v>130</v>
      </c>
      <c r="AU80" s="89" t="s">
        <v>128</v>
      </c>
      <c r="AV80" s="86" t="s">
        <v>128</v>
      </c>
      <c r="AW80" s="86" t="s">
        <v>131</v>
      </c>
      <c r="AX80" s="86" t="s">
        <v>119</v>
      </c>
      <c r="AY80" s="89" t="s">
        <v>120</v>
      </c>
    </row>
    <row r="81" spans="2:64" s="86" customFormat="1" ht="31.5" customHeight="1" x14ac:dyDescent="0.25">
      <c r="B81" s="81"/>
      <c r="C81" s="82"/>
      <c r="D81" s="82"/>
      <c r="E81" s="83" t="s">
        <v>125</v>
      </c>
      <c r="F81" s="663" t="s">
        <v>2984</v>
      </c>
      <c r="G81" s="662"/>
      <c r="H81" s="662"/>
      <c r="I81" s="662"/>
      <c r="J81" s="82"/>
      <c r="K81" s="84">
        <v>7.5049999999999999</v>
      </c>
      <c r="L81" s="82"/>
      <c r="M81" s="82"/>
      <c r="N81" s="82"/>
      <c r="O81" s="82"/>
      <c r="P81" s="82"/>
      <c r="Q81" s="82"/>
      <c r="R81" s="85"/>
      <c r="T81" s="87"/>
      <c r="U81" s="82"/>
      <c r="V81" s="82"/>
      <c r="W81" s="82"/>
      <c r="X81" s="82"/>
      <c r="Y81" s="82"/>
      <c r="Z81" s="82"/>
      <c r="AA81" s="88"/>
      <c r="AT81" s="89" t="s">
        <v>130</v>
      </c>
      <c r="AU81" s="89" t="s">
        <v>128</v>
      </c>
      <c r="AV81" s="86" t="s">
        <v>128</v>
      </c>
      <c r="AW81" s="86" t="s">
        <v>131</v>
      </c>
      <c r="AX81" s="86" t="s">
        <v>119</v>
      </c>
      <c r="AY81" s="89" t="s">
        <v>120</v>
      </c>
    </row>
    <row r="82" spans="2:64" s="95" customFormat="1" ht="22.5" customHeight="1" x14ac:dyDescent="0.25">
      <c r="B82" s="90"/>
      <c r="C82" s="91"/>
      <c r="D82" s="91"/>
      <c r="E82" s="92" t="s">
        <v>125</v>
      </c>
      <c r="F82" s="664" t="s">
        <v>146</v>
      </c>
      <c r="G82" s="665"/>
      <c r="H82" s="665"/>
      <c r="I82" s="665"/>
      <c r="J82" s="91"/>
      <c r="K82" s="93">
        <v>57.484999999999999</v>
      </c>
      <c r="L82" s="91"/>
      <c r="M82" s="91"/>
      <c r="N82" s="91"/>
      <c r="O82" s="91"/>
      <c r="P82" s="91"/>
      <c r="Q82" s="91"/>
      <c r="R82" s="94"/>
      <c r="T82" s="96"/>
      <c r="U82" s="91"/>
      <c r="V82" s="91"/>
      <c r="W82" s="91"/>
      <c r="X82" s="91"/>
      <c r="Y82" s="91"/>
      <c r="Z82" s="91"/>
      <c r="AA82" s="97"/>
      <c r="AT82" s="98" t="s">
        <v>130</v>
      </c>
      <c r="AU82" s="98" t="s">
        <v>128</v>
      </c>
      <c r="AV82" s="95" t="s">
        <v>127</v>
      </c>
      <c r="AW82" s="95" t="s">
        <v>131</v>
      </c>
      <c r="AX82" s="95" t="s">
        <v>118</v>
      </c>
      <c r="AY82" s="98" t="s">
        <v>120</v>
      </c>
    </row>
    <row r="83" spans="2:64" s="17" customFormat="1" ht="22.5" customHeight="1" x14ac:dyDescent="0.25">
      <c r="B83" s="70"/>
      <c r="C83" s="101" t="s">
        <v>175</v>
      </c>
      <c r="D83" s="101" t="s">
        <v>195</v>
      </c>
      <c r="E83" s="102" t="s">
        <v>259</v>
      </c>
      <c r="F83" s="677" t="s">
        <v>260</v>
      </c>
      <c r="G83" s="678"/>
      <c r="H83" s="678"/>
      <c r="I83" s="678"/>
      <c r="J83" s="103" t="s">
        <v>191</v>
      </c>
      <c r="K83" s="104">
        <v>114.97</v>
      </c>
      <c r="L83" s="670"/>
      <c r="M83" s="678"/>
      <c r="N83" s="670">
        <f>ROUND(L83*K83,2)</f>
        <v>0</v>
      </c>
      <c r="O83" s="667"/>
      <c r="P83" s="667"/>
      <c r="Q83" s="667"/>
      <c r="R83" s="75"/>
      <c r="T83" s="76" t="s">
        <v>125</v>
      </c>
      <c r="U83" s="77" t="s">
        <v>126</v>
      </c>
      <c r="V83" s="78">
        <v>0</v>
      </c>
      <c r="W83" s="78">
        <f>V83*K83</f>
        <v>0</v>
      </c>
      <c r="X83" s="78">
        <v>1</v>
      </c>
      <c r="Y83" s="78">
        <f>X83*K83</f>
        <v>114.97</v>
      </c>
      <c r="Z83" s="78">
        <v>0</v>
      </c>
      <c r="AA83" s="79">
        <f>Z83*K83</f>
        <v>0</v>
      </c>
      <c r="AR83" s="30" t="s">
        <v>154</v>
      </c>
      <c r="AT83" s="30" t="s">
        <v>195</v>
      </c>
      <c r="AU83" s="30" t="s">
        <v>128</v>
      </c>
      <c r="AY83" s="30" t="s">
        <v>120</v>
      </c>
      <c r="BE83" s="80">
        <f>IF(U83="základní",N83,0)</f>
        <v>0</v>
      </c>
      <c r="BF83" s="80">
        <f>IF(U83="snížená",N83,0)</f>
        <v>0</v>
      </c>
      <c r="BG83" s="80">
        <f>IF(U83="zákl. přenesená",N83,0)</f>
        <v>0</v>
      </c>
      <c r="BH83" s="80">
        <f>IF(U83="sníž. přenesená",N83,0)</f>
        <v>0</v>
      </c>
      <c r="BI83" s="80">
        <f>IF(U83="nulová",N83,0)</f>
        <v>0</v>
      </c>
      <c r="BJ83" s="30" t="s">
        <v>118</v>
      </c>
      <c r="BK83" s="80">
        <f>ROUND(L83*K83,2)</f>
        <v>0</v>
      </c>
      <c r="BL83" s="30" t="s">
        <v>127</v>
      </c>
    </row>
    <row r="84" spans="2:64" s="86" customFormat="1" ht="22.5" customHeight="1" x14ac:dyDescent="0.25">
      <c r="B84" s="81"/>
      <c r="C84" s="82"/>
      <c r="D84" s="82"/>
      <c r="E84" s="83" t="s">
        <v>125</v>
      </c>
      <c r="F84" s="661" t="s">
        <v>2985</v>
      </c>
      <c r="G84" s="662"/>
      <c r="H84" s="662"/>
      <c r="I84" s="662"/>
      <c r="J84" s="82"/>
      <c r="K84" s="84">
        <v>114.97</v>
      </c>
      <c r="L84" s="82"/>
      <c r="M84" s="82"/>
      <c r="N84" s="82"/>
      <c r="O84" s="82"/>
      <c r="P84" s="82"/>
      <c r="Q84" s="82"/>
      <c r="R84" s="85"/>
      <c r="T84" s="87"/>
      <c r="U84" s="82"/>
      <c r="V84" s="82"/>
      <c r="W84" s="82"/>
      <c r="X84" s="82"/>
      <c r="Y84" s="82"/>
      <c r="Z84" s="82"/>
      <c r="AA84" s="88"/>
      <c r="AT84" s="89" t="s">
        <v>130</v>
      </c>
      <c r="AU84" s="89" t="s">
        <v>128</v>
      </c>
      <c r="AV84" s="86" t="s">
        <v>128</v>
      </c>
      <c r="AW84" s="86" t="s">
        <v>131</v>
      </c>
      <c r="AX84" s="86" t="s">
        <v>118</v>
      </c>
      <c r="AY84" s="89" t="s">
        <v>120</v>
      </c>
    </row>
    <row r="85" spans="2:64" s="17" customFormat="1" ht="31.5" customHeight="1" x14ac:dyDescent="0.25">
      <c r="B85" s="70"/>
      <c r="C85" s="71" t="s">
        <v>179</v>
      </c>
      <c r="D85" s="71" t="s">
        <v>121</v>
      </c>
      <c r="E85" s="72" t="s">
        <v>263</v>
      </c>
      <c r="F85" s="671" t="s">
        <v>264</v>
      </c>
      <c r="G85" s="667"/>
      <c r="H85" s="667"/>
      <c r="I85" s="667"/>
      <c r="J85" s="73" t="s">
        <v>172</v>
      </c>
      <c r="K85" s="74">
        <v>3.9</v>
      </c>
      <c r="L85" s="666"/>
      <c r="M85" s="667"/>
      <c r="N85" s="666">
        <f>ROUND(L85*K85,2)</f>
        <v>0</v>
      </c>
      <c r="O85" s="667"/>
      <c r="P85" s="667"/>
      <c r="Q85" s="667"/>
      <c r="R85" s="75"/>
      <c r="T85" s="76" t="s">
        <v>125</v>
      </c>
      <c r="U85" s="77" t="s">
        <v>126</v>
      </c>
      <c r="V85" s="78">
        <v>0.17699999999999999</v>
      </c>
      <c r="W85" s="78">
        <f>V85*K85</f>
        <v>0.69029999999999991</v>
      </c>
      <c r="X85" s="78">
        <v>0</v>
      </c>
      <c r="Y85" s="78">
        <f>X85*K85</f>
        <v>0</v>
      </c>
      <c r="Z85" s="78">
        <v>0</v>
      </c>
      <c r="AA85" s="79">
        <f>Z85*K85</f>
        <v>0</v>
      </c>
      <c r="AR85" s="30" t="s">
        <v>127</v>
      </c>
      <c r="AT85" s="30" t="s">
        <v>121</v>
      </c>
      <c r="AU85" s="30" t="s">
        <v>128</v>
      </c>
      <c r="AY85" s="30" t="s">
        <v>120</v>
      </c>
      <c r="BE85" s="80">
        <f>IF(U85="základní",N85,0)</f>
        <v>0</v>
      </c>
      <c r="BF85" s="80">
        <f>IF(U85="snížená",N85,0)</f>
        <v>0</v>
      </c>
      <c r="BG85" s="80">
        <f>IF(U85="zákl. přenesená",N85,0)</f>
        <v>0</v>
      </c>
      <c r="BH85" s="80">
        <f>IF(U85="sníž. přenesená",N85,0)</f>
        <v>0</v>
      </c>
      <c r="BI85" s="80">
        <f>IF(U85="nulová",N85,0)</f>
        <v>0</v>
      </c>
      <c r="BJ85" s="30" t="s">
        <v>118</v>
      </c>
      <c r="BK85" s="80">
        <f>ROUND(L85*K85,2)</f>
        <v>0</v>
      </c>
      <c r="BL85" s="30" t="s">
        <v>127</v>
      </c>
    </row>
    <row r="86" spans="2:64" s="86" customFormat="1" ht="22.5" customHeight="1" x14ac:dyDescent="0.25">
      <c r="B86" s="81"/>
      <c r="C86" s="82"/>
      <c r="D86" s="82"/>
      <c r="E86" s="83" t="s">
        <v>125</v>
      </c>
      <c r="F86" s="661" t="s">
        <v>2986</v>
      </c>
      <c r="G86" s="662"/>
      <c r="H86" s="662"/>
      <c r="I86" s="662"/>
      <c r="J86" s="82"/>
      <c r="K86" s="84">
        <v>3.9</v>
      </c>
      <c r="L86" s="82"/>
      <c r="M86" s="82"/>
      <c r="N86" s="82"/>
      <c r="O86" s="82"/>
      <c r="P86" s="82"/>
      <c r="Q86" s="82"/>
      <c r="R86" s="85"/>
      <c r="T86" s="87"/>
      <c r="U86" s="82"/>
      <c r="V86" s="82"/>
      <c r="W86" s="82"/>
      <c r="X86" s="82"/>
      <c r="Y86" s="82"/>
      <c r="Z86" s="82"/>
      <c r="AA86" s="88"/>
      <c r="AT86" s="89" t="s">
        <v>130</v>
      </c>
      <c r="AU86" s="89" t="s">
        <v>128</v>
      </c>
      <c r="AV86" s="86" t="s">
        <v>128</v>
      </c>
      <c r="AW86" s="86" t="s">
        <v>131</v>
      </c>
      <c r="AX86" s="86" t="s">
        <v>118</v>
      </c>
      <c r="AY86" s="89" t="s">
        <v>120</v>
      </c>
    </row>
    <row r="87" spans="2:64" s="17" customFormat="1" ht="31.5" customHeight="1" x14ac:dyDescent="0.25">
      <c r="B87" s="70"/>
      <c r="C87" s="71" t="s">
        <v>184</v>
      </c>
      <c r="D87" s="71" t="s">
        <v>121</v>
      </c>
      <c r="E87" s="72" t="s">
        <v>267</v>
      </c>
      <c r="F87" s="671" t="s">
        <v>268</v>
      </c>
      <c r="G87" s="667"/>
      <c r="H87" s="667"/>
      <c r="I87" s="667"/>
      <c r="J87" s="73" t="s">
        <v>172</v>
      </c>
      <c r="K87" s="74">
        <v>3.9</v>
      </c>
      <c r="L87" s="666"/>
      <c r="M87" s="667"/>
      <c r="N87" s="666">
        <f>ROUND(L87*K87,2)</f>
        <v>0</v>
      </c>
      <c r="O87" s="667"/>
      <c r="P87" s="667"/>
      <c r="Q87" s="667"/>
      <c r="R87" s="75"/>
      <c r="T87" s="76" t="s">
        <v>125</v>
      </c>
      <c r="U87" s="77" t="s">
        <v>126</v>
      </c>
      <c r="V87" s="78">
        <v>5.8000000000000003E-2</v>
      </c>
      <c r="W87" s="78">
        <f>V87*K87</f>
        <v>0.22620000000000001</v>
      </c>
      <c r="X87" s="78">
        <v>0</v>
      </c>
      <c r="Y87" s="78">
        <f>X87*K87</f>
        <v>0</v>
      </c>
      <c r="Z87" s="78">
        <v>0</v>
      </c>
      <c r="AA87" s="79">
        <f>Z87*K87</f>
        <v>0</v>
      </c>
      <c r="AR87" s="30" t="s">
        <v>127</v>
      </c>
      <c r="AT87" s="30" t="s">
        <v>121</v>
      </c>
      <c r="AU87" s="30" t="s">
        <v>128</v>
      </c>
      <c r="AY87" s="30" t="s">
        <v>120</v>
      </c>
      <c r="BE87" s="80">
        <f>IF(U87="základní",N87,0)</f>
        <v>0</v>
      </c>
      <c r="BF87" s="80">
        <f>IF(U87="snížená",N87,0)</f>
        <v>0</v>
      </c>
      <c r="BG87" s="80">
        <f>IF(U87="zákl. přenesená",N87,0)</f>
        <v>0</v>
      </c>
      <c r="BH87" s="80">
        <f>IF(U87="sníž. přenesená",N87,0)</f>
        <v>0</v>
      </c>
      <c r="BI87" s="80">
        <f>IF(U87="nulová",N87,0)</f>
        <v>0</v>
      </c>
      <c r="BJ87" s="30" t="s">
        <v>118</v>
      </c>
      <c r="BK87" s="80">
        <f>ROUND(L87*K87,2)</f>
        <v>0</v>
      </c>
      <c r="BL87" s="30" t="s">
        <v>127</v>
      </c>
    </row>
    <row r="88" spans="2:64" s="86" customFormat="1" ht="22.5" customHeight="1" x14ac:dyDescent="0.25">
      <c r="B88" s="81"/>
      <c r="C88" s="82"/>
      <c r="D88" s="82"/>
      <c r="E88" s="83" t="s">
        <v>125</v>
      </c>
      <c r="F88" s="661" t="s">
        <v>2987</v>
      </c>
      <c r="G88" s="662"/>
      <c r="H88" s="662"/>
      <c r="I88" s="662"/>
      <c r="J88" s="82"/>
      <c r="K88" s="84">
        <v>3.9</v>
      </c>
      <c r="L88" s="82"/>
      <c r="M88" s="82"/>
      <c r="N88" s="82"/>
      <c r="O88" s="82"/>
      <c r="P88" s="82"/>
      <c r="Q88" s="82"/>
      <c r="R88" s="85"/>
      <c r="T88" s="87"/>
      <c r="U88" s="82"/>
      <c r="V88" s="82"/>
      <c r="W88" s="82"/>
      <c r="X88" s="82"/>
      <c r="Y88" s="82"/>
      <c r="Z88" s="82"/>
      <c r="AA88" s="88"/>
      <c r="AT88" s="89" t="s">
        <v>130</v>
      </c>
      <c r="AU88" s="89" t="s">
        <v>128</v>
      </c>
      <c r="AV88" s="86" t="s">
        <v>128</v>
      </c>
      <c r="AW88" s="86" t="s">
        <v>131</v>
      </c>
      <c r="AX88" s="86" t="s">
        <v>118</v>
      </c>
      <c r="AY88" s="89" t="s">
        <v>120</v>
      </c>
    </row>
    <row r="89" spans="2:64" s="17" customFormat="1" ht="22.5" customHeight="1" x14ac:dyDescent="0.25">
      <c r="B89" s="70"/>
      <c r="C89" s="101" t="s">
        <v>188</v>
      </c>
      <c r="D89" s="101" t="s">
        <v>195</v>
      </c>
      <c r="E89" s="102" t="s">
        <v>271</v>
      </c>
      <c r="F89" s="677" t="s">
        <v>272</v>
      </c>
      <c r="G89" s="678"/>
      <c r="H89" s="678"/>
      <c r="I89" s="678"/>
      <c r="J89" s="103" t="s">
        <v>273</v>
      </c>
      <c r="K89" s="104">
        <v>5.8999999999999997E-2</v>
      </c>
      <c r="L89" s="670"/>
      <c r="M89" s="678"/>
      <c r="N89" s="670">
        <f>ROUND(L89*K89,2)</f>
        <v>0</v>
      </c>
      <c r="O89" s="667"/>
      <c r="P89" s="667"/>
      <c r="Q89" s="667"/>
      <c r="R89" s="75"/>
      <c r="T89" s="76" t="s">
        <v>125</v>
      </c>
      <c r="U89" s="77" t="s">
        <v>126</v>
      </c>
      <c r="V89" s="78">
        <v>0</v>
      </c>
      <c r="W89" s="78">
        <f>V89*K89</f>
        <v>0</v>
      </c>
      <c r="X89" s="78">
        <v>1E-3</v>
      </c>
      <c r="Y89" s="78">
        <f>X89*K89</f>
        <v>5.8999999999999998E-5</v>
      </c>
      <c r="Z89" s="78">
        <v>0</v>
      </c>
      <c r="AA89" s="79">
        <f>Z89*K89</f>
        <v>0</v>
      </c>
      <c r="AR89" s="30" t="s">
        <v>154</v>
      </c>
      <c r="AT89" s="30" t="s">
        <v>195</v>
      </c>
      <c r="AU89" s="30" t="s">
        <v>128</v>
      </c>
      <c r="AY89" s="30" t="s">
        <v>120</v>
      </c>
      <c r="BE89" s="80">
        <f>IF(U89="základní",N89,0)</f>
        <v>0</v>
      </c>
      <c r="BF89" s="80">
        <f>IF(U89="snížená",N89,0)</f>
        <v>0</v>
      </c>
      <c r="BG89" s="80">
        <f>IF(U89="zákl. přenesená",N89,0)</f>
        <v>0</v>
      </c>
      <c r="BH89" s="80">
        <f>IF(U89="sníž. přenesená",N89,0)</f>
        <v>0</v>
      </c>
      <c r="BI89" s="80">
        <f>IF(U89="nulová",N89,0)</f>
        <v>0</v>
      </c>
      <c r="BJ89" s="30" t="s">
        <v>118</v>
      </c>
      <c r="BK89" s="80">
        <f>ROUND(L89*K89,2)</f>
        <v>0</v>
      </c>
      <c r="BL89" s="30" t="s">
        <v>127</v>
      </c>
    </row>
    <row r="90" spans="2:64" s="86" customFormat="1" ht="22.5" customHeight="1" x14ac:dyDescent="0.25">
      <c r="B90" s="81"/>
      <c r="C90" s="82"/>
      <c r="D90" s="82"/>
      <c r="E90" s="83" t="s">
        <v>125</v>
      </c>
      <c r="F90" s="661" t="s">
        <v>2988</v>
      </c>
      <c r="G90" s="662"/>
      <c r="H90" s="662"/>
      <c r="I90" s="662"/>
      <c r="J90" s="82"/>
      <c r="K90" s="84">
        <v>5.8999999999999997E-2</v>
      </c>
      <c r="L90" s="82"/>
      <c r="M90" s="82"/>
      <c r="N90" s="82"/>
      <c r="O90" s="82"/>
      <c r="P90" s="82"/>
      <c r="Q90" s="82"/>
      <c r="R90" s="85"/>
      <c r="T90" s="87"/>
      <c r="U90" s="82"/>
      <c r="V90" s="82"/>
      <c r="W90" s="82"/>
      <c r="X90" s="82"/>
      <c r="Y90" s="82"/>
      <c r="Z90" s="82"/>
      <c r="AA90" s="88"/>
      <c r="AT90" s="89" t="s">
        <v>130</v>
      </c>
      <c r="AU90" s="89" t="s">
        <v>128</v>
      </c>
      <c r="AV90" s="86" t="s">
        <v>128</v>
      </c>
      <c r="AW90" s="86" t="s">
        <v>131</v>
      </c>
      <c r="AX90" s="86" t="s">
        <v>118</v>
      </c>
      <c r="AY90" s="89" t="s">
        <v>120</v>
      </c>
    </row>
    <row r="91" spans="2:64" s="17" customFormat="1" ht="22.5" customHeight="1" x14ac:dyDescent="0.25">
      <c r="B91" s="70"/>
      <c r="C91" s="71" t="s">
        <v>194</v>
      </c>
      <c r="D91" s="71" t="s">
        <v>121</v>
      </c>
      <c r="E91" s="72" t="s">
        <v>276</v>
      </c>
      <c r="F91" s="671" t="s">
        <v>277</v>
      </c>
      <c r="G91" s="667"/>
      <c r="H91" s="667"/>
      <c r="I91" s="667"/>
      <c r="J91" s="73" t="s">
        <v>172</v>
      </c>
      <c r="K91" s="74">
        <v>283</v>
      </c>
      <c r="L91" s="666"/>
      <c r="M91" s="667"/>
      <c r="N91" s="666">
        <f>ROUND(L91*K91,2)</f>
        <v>0</v>
      </c>
      <c r="O91" s="667"/>
      <c r="P91" s="667"/>
      <c r="Q91" s="667"/>
      <c r="R91" s="75"/>
      <c r="T91" s="76" t="s">
        <v>125</v>
      </c>
      <c r="U91" s="77" t="s">
        <v>126</v>
      </c>
      <c r="V91" s="78">
        <v>1.7999999999999999E-2</v>
      </c>
      <c r="W91" s="78">
        <f>V91*K91</f>
        <v>5.0939999999999994</v>
      </c>
      <c r="X91" s="78">
        <v>0</v>
      </c>
      <c r="Y91" s="78">
        <f>X91*K91</f>
        <v>0</v>
      </c>
      <c r="Z91" s="78">
        <v>0</v>
      </c>
      <c r="AA91" s="79">
        <f>Z91*K91</f>
        <v>0</v>
      </c>
      <c r="AR91" s="30" t="s">
        <v>127</v>
      </c>
      <c r="AT91" s="30" t="s">
        <v>121</v>
      </c>
      <c r="AU91" s="30" t="s">
        <v>128</v>
      </c>
      <c r="AY91" s="30" t="s">
        <v>120</v>
      </c>
      <c r="BE91" s="80">
        <f>IF(U91="základní",N91,0)</f>
        <v>0</v>
      </c>
      <c r="BF91" s="80">
        <f>IF(U91="snížená",N91,0)</f>
        <v>0</v>
      </c>
      <c r="BG91" s="80">
        <f>IF(U91="zákl. přenesená",N91,0)</f>
        <v>0</v>
      </c>
      <c r="BH91" s="80">
        <f>IF(U91="sníž. přenesená",N91,0)</f>
        <v>0</v>
      </c>
      <c r="BI91" s="80">
        <f>IF(U91="nulová",N91,0)</f>
        <v>0</v>
      </c>
      <c r="BJ91" s="30" t="s">
        <v>118</v>
      </c>
      <c r="BK91" s="80">
        <f>ROUND(L91*K91,2)</f>
        <v>0</v>
      </c>
      <c r="BL91" s="30" t="s">
        <v>127</v>
      </c>
    </row>
    <row r="92" spans="2:64" s="86" customFormat="1" ht="22.5" customHeight="1" x14ac:dyDescent="0.25">
      <c r="B92" s="81"/>
      <c r="C92" s="82"/>
      <c r="D92" s="82"/>
      <c r="E92" s="83" t="s">
        <v>125</v>
      </c>
      <c r="F92" s="661" t="s">
        <v>2989</v>
      </c>
      <c r="G92" s="662"/>
      <c r="H92" s="662"/>
      <c r="I92" s="662"/>
      <c r="J92" s="82"/>
      <c r="K92" s="84">
        <v>59.4</v>
      </c>
      <c r="L92" s="82"/>
      <c r="M92" s="82"/>
      <c r="N92" s="82"/>
      <c r="O92" s="82"/>
      <c r="P92" s="82"/>
      <c r="Q92" s="82"/>
      <c r="R92" s="85"/>
      <c r="T92" s="87"/>
      <c r="U92" s="82"/>
      <c r="V92" s="82"/>
      <c r="W92" s="82"/>
      <c r="X92" s="82"/>
      <c r="Y92" s="82"/>
      <c r="Z92" s="82"/>
      <c r="AA92" s="88"/>
      <c r="AT92" s="89" t="s">
        <v>130</v>
      </c>
      <c r="AU92" s="89" t="s">
        <v>128</v>
      </c>
      <c r="AV92" s="86" t="s">
        <v>128</v>
      </c>
      <c r="AW92" s="86" t="s">
        <v>131</v>
      </c>
      <c r="AX92" s="86" t="s">
        <v>119</v>
      </c>
      <c r="AY92" s="89" t="s">
        <v>120</v>
      </c>
    </row>
    <row r="93" spans="2:64" s="86" customFormat="1" ht="22.5" customHeight="1" x14ac:dyDescent="0.25">
      <c r="B93" s="81"/>
      <c r="C93" s="82"/>
      <c r="D93" s="82"/>
      <c r="E93" s="83" t="s">
        <v>125</v>
      </c>
      <c r="F93" s="663" t="s">
        <v>2990</v>
      </c>
      <c r="G93" s="662"/>
      <c r="H93" s="662"/>
      <c r="I93" s="662"/>
      <c r="J93" s="82"/>
      <c r="K93" s="84">
        <v>223.6</v>
      </c>
      <c r="L93" s="82"/>
      <c r="M93" s="82"/>
      <c r="N93" s="82"/>
      <c r="O93" s="82"/>
      <c r="P93" s="82"/>
      <c r="Q93" s="82"/>
      <c r="R93" s="85"/>
      <c r="T93" s="87"/>
      <c r="U93" s="82"/>
      <c r="V93" s="82"/>
      <c r="W93" s="82"/>
      <c r="X93" s="82"/>
      <c r="Y93" s="82"/>
      <c r="Z93" s="82"/>
      <c r="AA93" s="88"/>
      <c r="AT93" s="89" t="s">
        <v>130</v>
      </c>
      <c r="AU93" s="89" t="s">
        <v>128</v>
      </c>
      <c r="AV93" s="86" t="s">
        <v>128</v>
      </c>
      <c r="AW93" s="86" t="s">
        <v>131</v>
      </c>
      <c r="AX93" s="86" t="s">
        <v>119</v>
      </c>
      <c r="AY93" s="89" t="s">
        <v>120</v>
      </c>
    </row>
    <row r="94" spans="2:64" s="95" customFormat="1" ht="22.5" customHeight="1" x14ac:dyDescent="0.25">
      <c r="B94" s="90"/>
      <c r="C94" s="91"/>
      <c r="D94" s="91"/>
      <c r="E94" s="92" t="s">
        <v>125</v>
      </c>
      <c r="F94" s="664" t="s">
        <v>146</v>
      </c>
      <c r="G94" s="665"/>
      <c r="H94" s="665"/>
      <c r="I94" s="665"/>
      <c r="J94" s="91"/>
      <c r="K94" s="93">
        <v>283</v>
      </c>
      <c r="L94" s="91"/>
      <c r="M94" s="91"/>
      <c r="N94" s="91"/>
      <c r="O94" s="91"/>
      <c r="P94" s="91"/>
      <c r="Q94" s="91"/>
      <c r="R94" s="94"/>
      <c r="T94" s="96"/>
      <c r="U94" s="91"/>
      <c r="V94" s="91"/>
      <c r="W94" s="91"/>
      <c r="X94" s="91"/>
      <c r="Y94" s="91"/>
      <c r="Z94" s="91"/>
      <c r="AA94" s="97"/>
      <c r="AT94" s="98" t="s">
        <v>130</v>
      </c>
      <c r="AU94" s="98" t="s">
        <v>128</v>
      </c>
      <c r="AV94" s="95" t="s">
        <v>127</v>
      </c>
      <c r="AW94" s="95" t="s">
        <v>131</v>
      </c>
      <c r="AX94" s="95" t="s">
        <v>118</v>
      </c>
      <c r="AY94" s="98" t="s">
        <v>120</v>
      </c>
    </row>
    <row r="95" spans="2:64" s="62" customFormat="1" ht="29.85" customHeight="1" x14ac:dyDescent="0.3">
      <c r="B95" s="58"/>
      <c r="C95" s="59"/>
      <c r="D95" s="69" t="s">
        <v>79</v>
      </c>
      <c r="E95" s="69"/>
      <c r="F95" s="69"/>
      <c r="G95" s="69"/>
      <c r="H95" s="69"/>
      <c r="I95" s="69"/>
      <c r="J95" s="69"/>
      <c r="K95" s="69"/>
      <c r="L95" s="69"/>
      <c r="M95" s="69"/>
      <c r="N95" s="659">
        <f>BK95</f>
        <v>0</v>
      </c>
      <c r="O95" s="660"/>
      <c r="P95" s="660"/>
      <c r="Q95" s="660"/>
      <c r="R95" s="61"/>
      <c r="T95" s="63"/>
      <c r="U95" s="59"/>
      <c r="V95" s="59"/>
      <c r="W95" s="64">
        <f>SUM(W96:W97)</f>
        <v>16.487522999999999</v>
      </c>
      <c r="X95" s="59"/>
      <c r="Y95" s="64">
        <f>SUM(Y96:Y97)</f>
        <v>0</v>
      </c>
      <c r="Z95" s="59"/>
      <c r="AA95" s="65">
        <f>SUM(AA96:AA97)</f>
        <v>0</v>
      </c>
      <c r="AR95" s="66" t="s">
        <v>118</v>
      </c>
      <c r="AT95" s="67" t="s">
        <v>117</v>
      </c>
      <c r="AU95" s="67" t="s">
        <v>118</v>
      </c>
      <c r="AY95" s="66" t="s">
        <v>120</v>
      </c>
      <c r="BK95" s="68">
        <f>SUM(BK96:BK97)</f>
        <v>0</v>
      </c>
    </row>
    <row r="96" spans="2:64" s="17" customFormat="1" ht="31.5" customHeight="1" x14ac:dyDescent="0.25">
      <c r="B96" s="70"/>
      <c r="C96" s="71" t="s">
        <v>199</v>
      </c>
      <c r="D96" s="71" t="s">
        <v>121</v>
      </c>
      <c r="E96" s="72" t="s">
        <v>484</v>
      </c>
      <c r="F96" s="671" t="s">
        <v>485</v>
      </c>
      <c r="G96" s="667"/>
      <c r="H96" s="667"/>
      <c r="I96" s="667"/>
      <c r="J96" s="73" t="s">
        <v>134</v>
      </c>
      <c r="K96" s="74">
        <v>12.519</v>
      </c>
      <c r="L96" s="666"/>
      <c r="M96" s="667"/>
      <c r="N96" s="666">
        <f>ROUND(L96*K96,2)</f>
        <v>0</v>
      </c>
      <c r="O96" s="667"/>
      <c r="P96" s="667"/>
      <c r="Q96" s="667"/>
      <c r="R96" s="75"/>
      <c r="T96" s="76" t="s">
        <v>125</v>
      </c>
      <c r="U96" s="77" t="s">
        <v>126</v>
      </c>
      <c r="V96" s="78">
        <v>1.3169999999999999</v>
      </c>
      <c r="W96" s="78">
        <f>V96*K96</f>
        <v>16.487522999999999</v>
      </c>
      <c r="X96" s="78">
        <v>0</v>
      </c>
      <c r="Y96" s="78">
        <f>X96*K96</f>
        <v>0</v>
      </c>
      <c r="Z96" s="78">
        <v>0</v>
      </c>
      <c r="AA96" s="79">
        <f>Z96*K96</f>
        <v>0</v>
      </c>
      <c r="AR96" s="30" t="s">
        <v>127</v>
      </c>
      <c r="AT96" s="30" t="s">
        <v>121</v>
      </c>
      <c r="AU96" s="30" t="s">
        <v>128</v>
      </c>
      <c r="AY96" s="30" t="s">
        <v>120</v>
      </c>
      <c r="BE96" s="80">
        <f>IF(U96="základní",N96,0)</f>
        <v>0</v>
      </c>
      <c r="BF96" s="80">
        <f>IF(U96="snížená",N96,0)</f>
        <v>0</v>
      </c>
      <c r="BG96" s="80">
        <f>IF(U96="zákl. přenesená",N96,0)</f>
        <v>0</v>
      </c>
      <c r="BH96" s="80">
        <f>IF(U96="sníž. přenesená",N96,0)</f>
        <v>0</v>
      </c>
      <c r="BI96" s="80">
        <f>IF(U96="nulová",N96,0)</f>
        <v>0</v>
      </c>
      <c r="BJ96" s="30" t="s">
        <v>118</v>
      </c>
      <c r="BK96" s="80">
        <f>ROUND(L96*K96,2)</f>
        <v>0</v>
      </c>
      <c r="BL96" s="30" t="s">
        <v>127</v>
      </c>
    </row>
    <row r="97" spans="2:64" s="86" customFormat="1" ht="44.25" customHeight="1" x14ac:dyDescent="0.25">
      <c r="B97" s="81"/>
      <c r="C97" s="82"/>
      <c r="D97" s="82"/>
      <c r="E97" s="83" t="s">
        <v>125</v>
      </c>
      <c r="F97" s="661" t="s">
        <v>2991</v>
      </c>
      <c r="G97" s="662"/>
      <c r="H97" s="662"/>
      <c r="I97" s="662"/>
      <c r="J97" s="82"/>
      <c r="K97" s="84">
        <v>12.519</v>
      </c>
      <c r="L97" s="82"/>
      <c r="M97" s="82"/>
      <c r="N97" s="82"/>
      <c r="O97" s="82"/>
      <c r="P97" s="82"/>
      <c r="Q97" s="82"/>
      <c r="R97" s="85"/>
      <c r="T97" s="87"/>
      <c r="U97" s="82"/>
      <c r="V97" s="82"/>
      <c r="W97" s="82"/>
      <c r="X97" s="82"/>
      <c r="Y97" s="82"/>
      <c r="Z97" s="82"/>
      <c r="AA97" s="88"/>
      <c r="AT97" s="89" t="s">
        <v>130</v>
      </c>
      <c r="AU97" s="89" t="s">
        <v>128</v>
      </c>
      <c r="AV97" s="86" t="s">
        <v>128</v>
      </c>
      <c r="AW97" s="86" t="s">
        <v>131</v>
      </c>
      <c r="AX97" s="86" t="s">
        <v>118</v>
      </c>
      <c r="AY97" s="89" t="s">
        <v>120</v>
      </c>
    </row>
    <row r="98" spans="2:64" s="62" customFormat="1" ht="29.85" customHeight="1" x14ac:dyDescent="0.3">
      <c r="B98" s="58"/>
      <c r="C98" s="59"/>
      <c r="D98" s="69" t="s">
        <v>80</v>
      </c>
      <c r="E98" s="69"/>
      <c r="F98" s="69"/>
      <c r="G98" s="69"/>
      <c r="H98" s="69"/>
      <c r="I98" s="69"/>
      <c r="J98" s="69"/>
      <c r="K98" s="69"/>
      <c r="L98" s="69"/>
      <c r="M98" s="69"/>
      <c r="N98" s="659">
        <f>BK98</f>
        <v>0</v>
      </c>
      <c r="O98" s="660"/>
      <c r="P98" s="660"/>
      <c r="Q98" s="660"/>
      <c r="R98" s="61"/>
      <c r="T98" s="63"/>
      <c r="U98" s="59"/>
      <c r="V98" s="59"/>
      <c r="W98" s="64">
        <f>SUM(W99:W140)</f>
        <v>147.88320000000002</v>
      </c>
      <c r="X98" s="59"/>
      <c r="Y98" s="64">
        <f>SUM(Y99:Y140)</f>
        <v>29.013333000000003</v>
      </c>
      <c r="Z98" s="59"/>
      <c r="AA98" s="65">
        <f>SUM(AA99:AA140)</f>
        <v>0</v>
      </c>
      <c r="AR98" s="66" t="s">
        <v>118</v>
      </c>
      <c r="AT98" s="67" t="s">
        <v>117</v>
      </c>
      <c r="AU98" s="67" t="s">
        <v>118</v>
      </c>
      <c r="AY98" s="66" t="s">
        <v>120</v>
      </c>
      <c r="BK98" s="68">
        <f>SUM(BK99:BK140)</f>
        <v>0</v>
      </c>
    </row>
    <row r="99" spans="2:64" s="17" customFormat="1" ht="22.5" customHeight="1" x14ac:dyDescent="0.25">
      <c r="B99" s="70"/>
      <c r="C99" s="71" t="s">
        <v>203</v>
      </c>
      <c r="D99" s="71" t="s">
        <v>121</v>
      </c>
      <c r="E99" s="72" t="s">
        <v>488</v>
      </c>
      <c r="F99" s="671" t="s">
        <v>489</v>
      </c>
      <c r="G99" s="667"/>
      <c r="H99" s="667"/>
      <c r="I99" s="667"/>
      <c r="J99" s="73" t="s">
        <v>172</v>
      </c>
      <c r="K99" s="74">
        <v>59.4</v>
      </c>
      <c r="L99" s="666"/>
      <c r="M99" s="667"/>
      <c r="N99" s="666">
        <f>ROUND(L99*K99,2)</f>
        <v>0</v>
      </c>
      <c r="O99" s="667"/>
      <c r="P99" s="667"/>
      <c r="Q99" s="667"/>
      <c r="R99" s="75"/>
      <c r="T99" s="76" t="s">
        <v>125</v>
      </c>
      <c r="U99" s="77" t="s">
        <v>126</v>
      </c>
      <c r="V99" s="78">
        <v>2.9000000000000001E-2</v>
      </c>
      <c r="W99" s="78">
        <f>V99*K99</f>
        <v>1.7226000000000001</v>
      </c>
      <c r="X99" s="78">
        <v>0</v>
      </c>
      <c r="Y99" s="78">
        <f>X99*K99</f>
        <v>0</v>
      </c>
      <c r="Z99" s="78">
        <v>0</v>
      </c>
      <c r="AA99" s="79">
        <f>Z99*K99</f>
        <v>0</v>
      </c>
      <c r="AR99" s="30" t="s">
        <v>127</v>
      </c>
      <c r="AT99" s="30" t="s">
        <v>121</v>
      </c>
      <c r="AU99" s="30" t="s">
        <v>128</v>
      </c>
      <c r="AY99" s="30" t="s">
        <v>120</v>
      </c>
      <c r="BE99" s="80">
        <f>IF(U99="základní",N99,0)</f>
        <v>0</v>
      </c>
      <c r="BF99" s="80">
        <f>IF(U99="snížená",N99,0)</f>
        <v>0</v>
      </c>
      <c r="BG99" s="80">
        <f>IF(U99="zákl. přenesená",N99,0)</f>
        <v>0</v>
      </c>
      <c r="BH99" s="80">
        <f>IF(U99="sníž. přenesená",N99,0)</f>
        <v>0</v>
      </c>
      <c r="BI99" s="80">
        <f>IF(U99="nulová",N99,0)</f>
        <v>0</v>
      </c>
      <c r="BJ99" s="30" t="s">
        <v>118</v>
      </c>
      <c r="BK99" s="80">
        <f>ROUND(L99*K99,2)</f>
        <v>0</v>
      </c>
      <c r="BL99" s="30" t="s">
        <v>127</v>
      </c>
    </row>
    <row r="100" spans="2:64" s="86" customFormat="1" ht="22.5" customHeight="1" x14ac:dyDescent="0.25">
      <c r="B100" s="81"/>
      <c r="C100" s="82"/>
      <c r="D100" s="82"/>
      <c r="E100" s="83" t="s">
        <v>125</v>
      </c>
      <c r="F100" s="661" t="s">
        <v>2992</v>
      </c>
      <c r="G100" s="662"/>
      <c r="H100" s="662"/>
      <c r="I100" s="662"/>
      <c r="J100" s="82"/>
      <c r="K100" s="84">
        <v>59.4</v>
      </c>
      <c r="L100" s="82"/>
      <c r="M100" s="82"/>
      <c r="N100" s="82"/>
      <c r="O100" s="82"/>
      <c r="P100" s="82"/>
      <c r="Q100" s="82"/>
      <c r="R100" s="85"/>
      <c r="T100" s="87"/>
      <c r="U100" s="82"/>
      <c r="V100" s="82"/>
      <c r="W100" s="82"/>
      <c r="X100" s="82"/>
      <c r="Y100" s="82"/>
      <c r="Z100" s="82"/>
      <c r="AA100" s="88"/>
      <c r="AT100" s="89" t="s">
        <v>130</v>
      </c>
      <c r="AU100" s="89" t="s">
        <v>128</v>
      </c>
      <c r="AV100" s="86" t="s">
        <v>128</v>
      </c>
      <c r="AW100" s="86" t="s">
        <v>131</v>
      </c>
      <c r="AX100" s="86" t="s">
        <v>118</v>
      </c>
      <c r="AY100" s="89" t="s">
        <v>120</v>
      </c>
    </row>
    <row r="101" spans="2:64" s="17" customFormat="1" ht="22.5" customHeight="1" x14ac:dyDescent="0.25">
      <c r="B101" s="70"/>
      <c r="C101" s="71" t="s">
        <v>206</v>
      </c>
      <c r="D101" s="71" t="s">
        <v>121</v>
      </c>
      <c r="E101" s="72" t="s">
        <v>492</v>
      </c>
      <c r="F101" s="671" t="s">
        <v>493</v>
      </c>
      <c r="G101" s="667"/>
      <c r="H101" s="667"/>
      <c r="I101" s="667"/>
      <c r="J101" s="73" t="s">
        <v>172</v>
      </c>
      <c r="K101" s="74">
        <v>223.6</v>
      </c>
      <c r="L101" s="666"/>
      <c r="M101" s="667"/>
      <c r="N101" s="666">
        <f>ROUND(L101*K101,2)</f>
        <v>0</v>
      </c>
      <c r="O101" s="667"/>
      <c r="P101" s="667"/>
      <c r="Q101" s="667"/>
      <c r="R101" s="75"/>
      <c r="T101" s="76" t="s">
        <v>125</v>
      </c>
      <c r="U101" s="77" t="s">
        <v>126</v>
      </c>
      <c r="V101" s="78">
        <v>3.1E-2</v>
      </c>
      <c r="W101" s="78">
        <f>V101*K101</f>
        <v>6.9315999999999995</v>
      </c>
      <c r="X101" s="78">
        <v>0</v>
      </c>
      <c r="Y101" s="78">
        <f>X101*K101</f>
        <v>0</v>
      </c>
      <c r="Z101" s="78">
        <v>0</v>
      </c>
      <c r="AA101" s="79">
        <f>Z101*K101</f>
        <v>0</v>
      </c>
      <c r="AR101" s="30" t="s">
        <v>127</v>
      </c>
      <c r="AT101" s="30" t="s">
        <v>121</v>
      </c>
      <c r="AU101" s="30" t="s">
        <v>128</v>
      </c>
      <c r="AY101" s="30" t="s">
        <v>120</v>
      </c>
      <c r="BE101" s="80">
        <f>IF(U101="základní",N101,0)</f>
        <v>0</v>
      </c>
      <c r="BF101" s="80">
        <f>IF(U101="snížená",N101,0)</f>
        <v>0</v>
      </c>
      <c r="BG101" s="80">
        <f>IF(U101="zákl. přenesená",N101,0)</f>
        <v>0</v>
      </c>
      <c r="BH101" s="80">
        <f>IF(U101="sníž. přenesená",N101,0)</f>
        <v>0</v>
      </c>
      <c r="BI101" s="80">
        <f>IF(U101="nulová",N101,0)</f>
        <v>0</v>
      </c>
      <c r="BJ101" s="30" t="s">
        <v>118</v>
      </c>
      <c r="BK101" s="80">
        <f>ROUND(L101*K101,2)</f>
        <v>0</v>
      </c>
      <c r="BL101" s="30" t="s">
        <v>127</v>
      </c>
    </row>
    <row r="102" spans="2:64" s="86" customFormat="1" ht="22.5" customHeight="1" x14ac:dyDescent="0.25">
      <c r="B102" s="81"/>
      <c r="C102" s="82"/>
      <c r="D102" s="82"/>
      <c r="E102" s="83" t="s">
        <v>125</v>
      </c>
      <c r="F102" s="661" t="s">
        <v>2993</v>
      </c>
      <c r="G102" s="662"/>
      <c r="H102" s="662"/>
      <c r="I102" s="662"/>
      <c r="J102" s="82"/>
      <c r="K102" s="84">
        <v>4</v>
      </c>
      <c r="L102" s="82"/>
      <c r="M102" s="82"/>
      <c r="N102" s="82"/>
      <c r="O102" s="82"/>
      <c r="P102" s="82"/>
      <c r="Q102" s="82"/>
      <c r="R102" s="85"/>
      <c r="T102" s="87"/>
      <c r="U102" s="82"/>
      <c r="V102" s="82"/>
      <c r="W102" s="82"/>
      <c r="X102" s="82"/>
      <c r="Y102" s="82"/>
      <c r="Z102" s="82"/>
      <c r="AA102" s="88"/>
      <c r="AT102" s="89" t="s">
        <v>130</v>
      </c>
      <c r="AU102" s="89" t="s">
        <v>128</v>
      </c>
      <c r="AV102" s="86" t="s">
        <v>128</v>
      </c>
      <c r="AW102" s="86" t="s">
        <v>131</v>
      </c>
      <c r="AX102" s="86" t="s">
        <v>119</v>
      </c>
      <c r="AY102" s="89" t="s">
        <v>120</v>
      </c>
    </row>
    <row r="103" spans="2:64" s="86" customFormat="1" ht="31.5" customHeight="1" x14ac:dyDescent="0.25">
      <c r="B103" s="81"/>
      <c r="C103" s="82"/>
      <c r="D103" s="82"/>
      <c r="E103" s="83" t="s">
        <v>125</v>
      </c>
      <c r="F103" s="663" t="s">
        <v>2994</v>
      </c>
      <c r="G103" s="662"/>
      <c r="H103" s="662"/>
      <c r="I103" s="662"/>
      <c r="J103" s="82"/>
      <c r="K103" s="84">
        <v>219.6</v>
      </c>
      <c r="L103" s="82"/>
      <c r="M103" s="82"/>
      <c r="N103" s="82"/>
      <c r="O103" s="82"/>
      <c r="P103" s="82"/>
      <c r="Q103" s="82"/>
      <c r="R103" s="85"/>
      <c r="T103" s="87"/>
      <c r="U103" s="82"/>
      <c r="V103" s="82"/>
      <c r="W103" s="82"/>
      <c r="X103" s="82"/>
      <c r="Y103" s="82"/>
      <c r="Z103" s="82"/>
      <c r="AA103" s="88"/>
      <c r="AT103" s="89" t="s">
        <v>130</v>
      </c>
      <c r="AU103" s="89" t="s">
        <v>128</v>
      </c>
      <c r="AV103" s="86" t="s">
        <v>128</v>
      </c>
      <c r="AW103" s="86" t="s">
        <v>131</v>
      </c>
      <c r="AX103" s="86" t="s">
        <v>119</v>
      </c>
      <c r="AY103" s="89" t="s">
        <v>120</v>
      </c>
    </row>
    <row r="104" spans="2:64" s="95" customFormat="1" ht="22.5" customHeight="1" x14ac:dyDescent="0.25">
      <c r="B104" s="90"/>
      <c r="C104" s="91"/>
      <c r="D104" s="91"/>
      <c r="E104" s="92" t="s">
        <v>125</v>
      </c>
      <c r="F104" s="664" t="s">
        <v>146</v>
      </c>
      <c r="G104" s="665"/>
      <c r="H104" s="665"/>
      <c r="I104" s="665"/>
      <c r="J104" s="91"/>
      <c r="K104" s="93">
        <v>223.6</v>
      </c>
      <c r="L104" s="91"/>
      <c r="M104" s="91"/>
      <c r="N104" s="91"/>
      <c r="O104" s="91"/>
      <c r="P104" s="91"/>
      <c r="Q104" s="91"/>
      <c r="R104" s="94"/>
      <c r="T104" s="96"/>
      <c r="U104" s="91"/>
      <c r="V104" s="91"/>
      <c r="W104" s="91"/>
      <c r="X104" s="91"/>
      <c r="Y104" s="91"/>
      <c r="Z104" s="91"/>
      <c r="AA104" s="97"/>
      <c r="AT104" s="98" t="s">
        <v>130</v>
      </c>
      <c r="AU104" s="98" t="s">
        <v>128</v>
      </c>
      <c r="AV104" s="95" t="s">
        <v>127</v>
      </c>
      <c r="AW104" s="95" t="s">
        <v>131</v>
      </c>
      <c r="AX104" s="95" t="s">
        <v>118</v>
      </c>
      <c r="AY104" s="98" t="s">
        <v>120</v>
      </c>
    </row>
    <row r="105" spans="2:64" s="17" customFormat="1" ht="31.5" customHeight="1" x14ac:dyDescent="0.25">
      <c r="B105" s="70"/>
      <c r="C105" s="71" t="s">
        <v>209</v>
      </c>
      <c r="D105" s="71" t="s">
        <v>121</v>
      </c>
      <c r="E105" s="72" t="s">
        <v>498</v>
      </c>
      <c r="F105" s="671" t="s">
        <v>499</v>
      </c>
      <c r="G105" s="667"/>
      <c r="H105" s="667"/>
      <c r="I105" s="667"/>
      <c r="J105" s="73" t="s">
        <v>172</v>
      </c>
      <c r="K105" s="74">
        <v>59.4</v>
      </c>
      <c r="L105" s="666"/>
      <c r="M105" s="667"/>
      <c r="N105" s="666">
        <f>ROUND(L105*K105,2)</f>
        <v>0</v>
      </c>
      <c r="O105" s="667"/>
      <c r="P105" s="667"/>
      <c r="Q105" s="667"/>
      <c r="R105" s="75"/>
      <c r="T105" s="76" t="s">
        <v>125</v>
      </c>
      <c r="U105" s="77" t="s">
        <v>126</v>
      </c>
      <c r="V105" s="78">
        <v>5.6000000000000001E-2</v>
      </c>
      <c r="W105" s="78">
        <f>V105*K105</f>
        <v>3.3264</v>
      </c>
      <c r="X105" s="78">
        <v>0</v>
      </c>
      <c r="Y105" s="78">
        <f>X105*K105</f>
        <v>0</v>
      </c>
      <c r="Z105" s="78">
        <v>0</v>
      </c>
      <c r="AA105" s="79">
        <f>Z105*K105</f>
        <v>0</v>
      </c>
      <c r="AR105" s="30" t="s">
        <v>127</v>
      </c>
      <c r="AT105" s="30" t="s">
        <v>121</v>
      </c>
      <c r="AU105" s="30" t="s">
        <v>128</v>
      </c>
      <c r="AY105" s="30" t="s">
        <v>120</v>
      </c>
      <c r="BE105" s="80">
        <f>IF(U105="základní",N105,0)</f>
        <v>0</v>
      </c>
      <c r="BF105" s="80">
        <f>IF(U105="snížená",N105,0)</f>
        <v>0</v>
      </c>
      <c r="BG105" s="80">
        <f>IF(U105="zákl. přenesená",N105,0)</f>
        <v>0</v>
      </c>
      <c r="BH105" s="80">
        <f>IF(U105="sníž. přenesená",N105,0)</f>
        <v>0</v>
      </c>
      <c r="BI105" s="80">
        <f>IF(U105="nulová",N105,0)</f>
        <v>0</v>
      </c>
      <c r="BJ105" s="30" t="s">
        <v>118</v>
      </c>
      <c r="BK105" s="80">
        <f>ROUND(L105*K105,2)</f>
        <v>0</v>
      </c>
      <c r="BL105" s="30" t="s">
        <v>127</v>
      </c>
    </row>
    <row r="106" spans="2:64" s="86" customFormat="1" ht="22.5" customHeight="1" x14ac:dyDescent="0.25">
      <c r="B106" s="81"/>
      <c r="C106" s="82"/>
      <c r="D106" s="82"/>
      <c r="E106" s="83" t="s">
        <v>125</v>
      </c>
      <c r="F106" s="661" t="s">
        <v>2995</v>
      </c>
      <c r="G106" s="662"/>
      <c r="H106" s="662"/>
      <c r="I106" s="662"/>
      <c r="J106" s="82"/>
      <c r="K106" s="84">
        <v>59.4</v>
      </c>
      <c r="L106" s="82"/>
      <c r="M106" s="82"/>
      <c r="N106" s="82"/>
      <c r="O106" s="82"/>
      <c r="P106" s="82"/>
      <c r="Q106" s="82"/>
      <c r="R106" s="85"/>
      <c r="T106" s="87"/>
      <c r="U106" s="82"/>
      <c r="V106" s="82"/>
      <c r="W106" s="82"/>
      <c r="X106" s="82"/>
      <c r="Y106" s="82"/>
      <c r="Z106" s="82"/>
      <c r="AA106" s="88"/>
      <c r="AT106" s="89" t="s">
        <v>130</v>
      </c>
      <c r="AU106" s="89" t="s">
        <v>128</v>
      </c>
      <c r="AV106" s="86" t="s">
        <v>128</v>
      </c>
      <c r="AW106" s="86" t="s">
        <v>131</v>
      </c>
      <c r="AX106" s="86" t="s">
        <v>118</v>
      </c>
      <c r="AY106" s="89" t="s">
        <v>120</v>
      </c>
    </row>
    <row r="107" spans="2:64" s="17" customFormat="1" ht="31.5" customHeight="1" x14ac:dyDescent="0.25">
      <c r="B107" s="70"/>
      <c r="C107" s="71" t="s">
        <v>212</v>
      </c>
      <c r="D107" s="71" t="s">
        <v>121</v>
      </c>
      <c r="E107" s="72" t="s">
        <v>501</v>
      </c>
      <c r="F107" s="671" t="s">
        <v>502</v>
      </c>
      <c r="G107" s="667"/>
      <c r="H107" s="667"/>
      <c r="I107" s="667"/>
      <c r="J107" s="73" t="s">
        <v>172</v>
      </c>
      <c r="K107" s="74">
        <v>59.4</v>
      </c>
      <c r="L107" s="666"/>
      <c r="M107" s="667"/>
      <c r="N107" s="666">
        <f>ROUND(L107*K107,2)</f>
        <v>0</v>
      </c>
      <c r="O107" s="667"/>
      <c r="P107" s="667"/>
      <c r="Q107" s="667"/>
      <c r="R107" s="75"/>
      <c r="T107" s="76" t="s">
        <v>125</v>
      </c>
      <c r="U107" s="77" t="s">
        <v>126</v>
      </c>
      <c r="V107" s="78">
        <v>2.7E-2</v>
      </c>
      <c r="W107" s="78">
        <f>V107*K107</f>
        <v>1.6037999999999999</v>
      </c>
      <c r="X107" s="78">
        <v>0</v>
      </c>
      <c r="Y107" s="78">
        <f>X107*K107</f>
        <v>0</v>
      </c>
      <c r="Z107" s="78">
        <v>0</v>
      </c>
      <c r="AA107" s="79">
        <f>Z107*K107</f>
        <v>0</v>
      </c>
      <c r="AR107" s="30" t="s">
        <v>127</v>
      </c>
      <c r="AT107" s="30" t="s">
        <v>121</v>
      </c>
      <c r="AU107" s="30" t="s">
        <v>128</v>
      </c>
      <c r="AY107" s="30" t="s">
        <v>120</v>
      </c>
      <c r="BE107" s="80">
        <f>IF(U107="základní",N107,0)</f>
        <v>0</v>
      </c>
      <c r="BF107" s="80">
        <f>IF(U107="snížená",N107,0)</f>
        <v>0</v>
      </c>
      <c r="BG107" s="80">
        <f>IF(U107="zákl. přenesená",N107,0)</f>
        <v>0</v>
      </c>
      <c r="BH107" s="80">
        <f>IF(U107="sníž. přenesená",N107,0)</f>
        <v>0</v>
      </c>
      <c r="BI107" s="80">
        <f>IF(U107="nulová",N107,0)</f>
        <v>0</v>
      </c>
      <c r="BJ107" s="30" t="s">
        <v>118</v>
      </c>
      <c r="BK107" s="80">
        <f>ROUND(L107*K107,2)</f>
        <v>0</v>
      </c>
      <c r="BL107" s="30" t="s">
        <v>127</v>
      </c>
    </row>
    <row r="108" spans="2:64" s="86" customFormat="1" ht="22.5" customHeight="1" x14ac:dyDescent="0.25">
      <c r="B108" s="81"/>
      <c r="C108" s="82"/>
      <c r="D108" s="82"/>
      <c r="E108" s="83" t="s">
        <v>125</v>
      </c>
      <c r="F108" s="661" t="s">
        <v>2995</v>
      </c>
      <c r="G108" s="662"/>
      <c r="H108" s="662"/>
      <c r="I108" s="662"/>
      <c r="J108" s="82"/>
      <c r="K108" s="84">
        <v>59.4</v>
      </c>
      <c r="L108" s="82"/>
      <c r="M108" s="82"/>
      <c r="N108" s="82"/>
      <c r="O108" s="82"/>
      <c r="P108" s="82"/>
      <c r="Q108" s="82"/>
      <c r="R108" s="85"/>
      <c r="T108" s="87"/>
      <c r="U108" s="82"/>
      <c r="V108" s="82"/>
      <c r="W108" s="82"/>
      <c r="X108" s="82"/>
      <c r="Y108" s="82"/>
      <c r="Z108" s="82"/>
      <c r="AA108" s="88"/>
      <c r="AT108" s="89" t="s">
        <v>130</v>
      </c>
      <c r="AU108" s="89" t="s">
        <v>128</v>
      </c>
      <c r="AV108" s="86" t="s">
        <v>128</v>
      </c>
      <c r="AW108" s="86" t="s">
        <v>131</v>
      </c>
      <c r="AX108" s="86" t="s">
        <v>118</v>
      </c>
      <c r="AY108" s="89" t="s">
        <v>120</v>
      </c>
    </row>
    <row r="109" spans="2:64" s="17" customFormat="1" ht="31.5" customHeight="1" x14ac:dyDescent="0.25">
      <c r="B109" s="70"/>
      <c r="C109" s="71" t="s">
        <v>215</v>
      </c>
      <c r="D109" s="71" t="s">
        <v>121</v>
      </c>
      <c r="E109" s="72" t="s">
        <v>504</v>
      </c>
      <c r="F109" s="671" t="s">
        <v>505</v>
      </c>
      <c r="G109" s="667"/>
      <c r="H109" s="667"/>
      <c r="I109" s="667"/>
      <c r="J109" s="73" t="s">
        <v>172</v>
      </c>
      <c r="K109" s="74">
        <v>118.8</v>
      </c>
      <c r="L109" s="666"/>
      <c r="M109" s="667"/>
      <c r="N109" s="666">
        <f>ROUND(L109*K109,2)</f>
        <v>0</v>
      </c>
      <c r="O109" s="667"/>
      <c r="P109" s="667"/>
      <c r="Q109" s="667"/>
      <c r="R109" s="75"/>
      <c r="T109" s="76" t="s">
        <v>125</v>
      </c>
      <c r="U109" s="77" t="s">
        <v>126</v>
      </c>
      <c r="V109" s="78">
        <v>2E-3</v>
      </c>
      <c r="W109" s="78">
        <f>V109*K109</f>
        <v>0.23760000000000001</v>
      </c>
      <c r="X109" s="78">
        <v>7.1000000000000002E-4</v>
      </c>
      <c r="Y109" s="78">
        <f>X109*K109</f>
        <v>8.4348000000000006E-2</v>
      </c>
      <c r="Z109" s="78">
        <v>0</v>
      </c>
      <c r="AA109" s="79">
        <f>Z109*K109</f>
        <v>0</v>
      </c>
      <c r="AR109" s="30" t="s">
        <v>127</v>
      </c>
      <c r="AT109" s="30" t="s">
        <v>121</v>
      </c>
      <c r="AU109" s="30" t="s">
        <v>128</v>
      </c>
      <c r="AY109" s="30" t="s">
        <v>120</v>
      </c>
      <c r="BE109" s="80">
        <f>IF(U109="základní",N109,0)</f>
        <v>0</v>
      </c>
      <c r="BF109" s="80">
        <f>IF(U109="snížená",N109,0)</f>
        <v>0</v>
      </c>
      <c r="BG109" s="80">
        <f>IF(U109="zákl. přenesená",N109,0)</f>
        <v>0</v>
      </c>
      <c r="BH109" s="80">
        <f>IF(U109="sníž. přenesená",N109,0)</f>
        <v>0</v>
      </c>
      <c r="BI109" s="80">
        <f>IF(U109="nulová",N109,0)</f>
        <v>0</v>
      </c>
      <c r="BJ109" s="30" t="s">
        <v>118</v>
      </c>
      <c r="BK109" s="80">
        <f>ROUND(L109*K109,2)</f>
        <v>0</v>
      </c>
      <c r="BL109" s="30" t="s">
        <v>127</v>
      </c>
    </row>
    <row r="110" spans="2:64" s="86" customFormat="1" ht="22.5" customHeight="1" x14ac:dyDescent="0.25">
      <c r="B110" s="81"/>
      <c r="C110" s="82"/>
      <c r="D110" s="82"/>
      <c r="E110" s="83" t="s">
        <v>125</v>
      </c>
      <c r="F110" s="661" t="s">
        <v>2996</v>
      </c>
      <c r="G110" s="662"/>
      <c r="H110" s="662"/>
      <c r="I110" s="662"/>
      <c r="J110" s="82"/>
      <c r="K110" s="84">
        <v>118.8</v>
      </c>
      <c r="L110" s="82"/>
      <c r="M110" s="82"/>
      <c r="N110" s="82"/>
      <c r="O110" s="82"/>
      <c r="P110" s="82"/>
      <c r="Q110" s="82"/>
      <c r="R110" s="85"/>
      <c r="T110" s="87"/>
      <c r="U110" s="82"/>
      <c r="V110" s="82"/>
      <c r="W110" s="82"/>
      <c r="X110" s="82"/>
      <c r="Y110" s="82"/>
      <c r="Z110" s="82"/>
      <c r="AA110" s="88"/>
      <c r="AT110" s="89" t="s">
        <v>130</v>
      </c>
      <c r="AU110" s="89" t="s">
        <v>128</v>
      </c>
      <c r="AV110" s="86" t="s">
        <v>128</v>
      </c>
      <c r="AW110" s="86" t="s">
        <v>131</v>
      </c>
      <c r="AX110" s="86" t="s">
        <v>118</v>
      </c>
      <c r="AY110" s="89" t="s">
        <v>120</v>
      </c>
    </row>
    <row r="111" spans="2:64" s="17" customFormat="1" ht="31.5" customHeight="1" x14ac:dyDescent="0.25">
      <c r="B111" s="70"/>
      <c r="C111" s="71" t="s">
        <v>218</v>
      </c>
      <c r="D111" s="71" t="s">
        <v>121</v>
      </c>
      <c r="E111" s="72" t="s">
        <v>507</v>
      </c>
      <c r="F111" s="671" t="s">
        <v>508</v>
      </c>
      <c r="G111" s="667"/>
      <c r="H111" s="667"/>
      <c r="I111" s="667"/>
      <c r="J111" s="73" t="s">
        <v>172</v>
      </c>
      <c r="K111" s="74">
        <v>59.4</v>
      </c>
      <c r="L111" s="666"/>
      <c r="M111" s="667"/>
      <c r="N111" s="666">
        <f>ROUND(L111*K111,2)</f>
        <v>0</v>
      </c>
      <c r="O111" s="667"/>
      <c r="P111" s="667"/>
      <c r="Q111" s="667"/>
      <c r="R111" s="75"/>
      <c r="T111" s="76" t="s">
        <v>125</v>
      </c>
      <c r="U111" s="77" t="s">
        <v>126</v>
      </c>
      <c r="V111" s="78">
        <v>4.8000000000000001E-2</v>
      </c>
      <c r="W111" s="78">
        <f>V111*K111</f>
        <v>2.8512</v>
      </c>
      <c r="X111" s="78">
        <v>0</v>
      </c>
      <c r="Y111" s="78">
        <f>X111*K111</f>
        <v>0</v>
      </c>
      <c r="Z111" s="78">
        <v>0</v>
      </c>
      <c r="AA111" s="79">
        <f>Z111*K111</f>
        <v>0</v>
      </c>
      <c r="AR111" s="30" t="s">
        <v>127</v>
      </c>
      <c r="AT111" s="30" t="s">
        <v>121</v>
      </c>
      <c r="AU111" s="30" t="s">
        <v>128</v>
      </c>
      <c r="AY111" s="30" t="s">
        <v>120</v>
      </c>
      <c r="BE111" s="80">
        <f>IF(U111="základní",N111,0)</f>
        <v>0</v>
      </c>
      <c r="BF111" s="80">
        <f>IF(U111="snížená",N111,0)</f>
        <v>0</v>
      </c>
      <c r="BG111" s="80">
        <f>IF(U111="zákl. přenesená",N111,0)</f>
        <v>0</v>
      </c>
      <c r="BH111" s="80">
        <f>IF(U111="sníž. přenesená",N111,0)</f>
        <v>0</v>
      </c>
      <c r="BI111" s="80">
        <f>IF(U111="nulová",N111,0)</f>
        <v>0</v>
      </c>
      <c r="BJ111" s="30" t="s">
        <v>118</v>
      </c>
      <c r="BK111" s="80">
        <f>ROUND(L111*K111,2)</f>
        <v>0</v>
      </c>
      <c r="BL111" s="30" t="s">
        <v>127</v>
      </c>
    </row>
    <row r="112" spans="2:64" s="17" customFormat="1" ht="30" customHeight="1" x14ac:dyDescent="0.25">
      <c r="B112" s="18"/>
      <c r="C112" s="20"/>
      <c r="D112" s="20"/>
      <c r="E112" s="20"/>
      <c r="F112" s="679" t="s">
        <v>509</v>
      </c>
      <c r="G112" s="680"/>
      <c r="H112" s="680"/>
      <c r="I112" s="680"/>
      <c r="J112" s="20"/>
      <c r="K112" s="20"/>
      <c r="L112" s="20"/>
      <c r="M112" s="20"/>
      <c r="N112" s="20"/>
      <c r="O112" s="20"/>
      <c r="P112" s="20"/>
      <c r="Q112" s="20"/>
      <c r="R112" s="19"/>
      <c r="T112" s="99"/>
      <c r="U112" s="20"/>
      <c r="V112" s="20"/>
      <c r="W112" s="20"/>
      <c r="X112" s="20"/>
      <c r="Y112" s="20"/>
      <c r="Z112" s="20"/>
      <c r="AA112" s="100"/>
      <c r="AT112" s="30" t="s">
        <v>193</v>
      </c>
      <c r="AU112" s="30" t="s">
        <v>128</v>
      </c>
    </row>
    <row r="113" spans="2:64" s="86" customFormat="1" ht="22.5" customHeight="1" x14ac:dyDescent="0.25">
      <c r="B113" s="81"/>
      <c r="C113" s="82"/>
      <c r="D113" s="82"/>
      <c r="E113" s="83" t="s">
        <v>125</v>
      </c>
      <c r="F113" s="663" t="s">
        <v>2995</v>
      </c>
      <c r="G113" s="662"/>
      <c r="H113" s="662"/>
      <c r="I113" s="662"/>
      <c r="J113" s="82"/>
      <c r="K113" s="84">
        <v>59.4</v>
      </c>
      <c r="L113" s="82"/>
      <c r="M113" s="82"/>
      <c r="N113" s="82"/>
      <c r="O113" s="82"/>
      <c r="P113" s="82"/>
      <c r="Q113" s="82"/>
      <c r="R113" s="85"/>
      <c r="T113" s="87"/>
      <c r="U113" s="82"/>
      <c r="V113" s="82"/>
      <c r="W113" s="82"/>
      <c r="X113" s="82"/>
      <c r="Y113" s="82"/>
      <c r="Z113" s="82"/>
      <c r="AA113" s="88"/>
      <c r="AT113" s="89" t="s">
        <v>130</v>
      </c>
      <c r="AU113" s="89" t="s">
        <v>128</v>
      </c>
      <c r="AV113" s="86" t="s">
        <v>128</v>
      </c>
      <c r="AW113" s="86" t="s">
        <v>131</v>
      </c>
      <c r="AX113" s="86" t="s">
        <v>118</v>
      </c>
      <c r="AY113" s="89" t="s">
        <v>120</v>
      </c>
    </row>
    <row r="114" spans="2:64" s="17" customFormat="1" ht="31.5" customHeight="1" x14ac:dyDescent="0.25">
      <c r="B114" s="70"/>
      <c r="C114" s="71" t="s">
        <v>221</v>
      </c>
      <c r="D114" s="71" t="s">
        <v>121</v>
      </c>
      <c r="E114" s="72" t="s">
        <v>511</v>
      </c>
      <c r="F114" s="671" t="s">
        <v>512</v>
      </c>
      <c r="G114" s="667"/>
      <c r="H114" s="667"/>
      <c r="I114" s="667"/>
      <c r="J114" s="73" t="s">
        <v>172</v>
      </c>
      <c r="K114" s="74">
        <v>59.4</v>
      </c>
      <c r="L114" s="666"/>
      <c r="M114" s="667"/>
      <c r="N114" s="666">
        <f>ROUND(L114*K114,2)</f>
        <v>0</v>
      </c>
      <c r="O114" s="667"/>
      <c r="P114" s="667"/>
      <c r="Q114" s="667"/>
      <c r="R114" s="75"/>
      <c r="T114" s="76" t="s">
        <v>125</v>
      </c>
      <c r="U114" s="77" t="s">
        <v>126</v>
      </c>
      <c r="V114" s="78">
        <v>0.08</v>
      </c>
      <c r="W114" s="78">
        <f>V114*K114</f>
        <v>4.7519999999999998</v>
      </c>
      <c r="X114" s="78">
        <v>0</v>
      </c>
      <c r="Y114" s="78">
        <f>X114*K114</f>
        <v>0</v>
      </c>
      <c r="Z114" s="78">
        <v>0</v>
      </c>
      <c r="AA114" s="79">
        <f>Z114*K114</f>
        <v>0</v>
      </c>
      <c r="AR114" s="30" t="s">
        <v>127</v>
      </c>
      <c r="AT114" s="30" t="s">
        <v>121</v>
      </c>
      <c r="AU114" s="30" t="s">
        <v>128</v>
      </c>
      <c r="AY114" s="30" t="s">
        <v>120</v>
      </c>
      <c r="BE114" s="80">
        <f>IF(U114="základní",N114,0)</f>
        <v>0</v>
      </c>
      <c r="BF114" s="80">
        <f>IF(U114="snížená",N114,0)</f>
        <v>0</v>
      </c>
      <c r="BG114" s="80">
        <f>IF(U114="zákl. přenesená",N114,0)</f>
        <v>0</v>
      </c>
      <c r="BH114" s="80">
        <f>IF(U114="sníž. přenesená",N114,0)</f>
        <v>0</v>
      </c>
      <c r="BI114" s="80">
        <f>IF(U114="nulová",N114,0)</f>
        <v>0</v>
      </c>
      <c r="BJ114" s="30" t="s">
        <v>118</v>
      </c>
      <c r="BK114" s="80">
        <f>ROUND(L114*K114,2)</f>
        <v>0</v>
      </c>
      <c r="BL114" s="30" t="s">
        <v>127</v>
      </c>
    </row>
    <row r="115" spans="2:64" s="86" customFormat="1" ht="22.5" customHeight="1" x14ac:dyDescent="0.25">
      <c r="B115" s="81"/>
      <c r="C115" s="82"/>
      <c r="D115" s="82"/>
      <c r="E115" s="83" t="s">
        <v>125</v>
      </c>
      <c r="F115" s="661" t="s">
        <v>2995</v>
      </c>
      <c r="G115" s="662"/>
      <c r="H115" s="662"/>
      <c r="I115" s="662"/>
      <c r="J115" s="82"/>
      <c r="K115" s="84">
        <v>59.4</v>
      </c>
      <c r="L115" s="82"/>
      <c r="M115" s="82"/>
      <c r="N115" s="82"/>
      <c r="O115" s="82"/>
      <c r="P115" s="82"/>
      <c r="Q115" s="82"/>
      <c r="R115" s="85"/>
      <c r="T115" s="87"/>
      <c r="U115" s="82"/>
      <c r="V115" s="82"/>
      <c r="W115" s="82"/>
      <c r="X115" s="82"/>
      <c r="Y115" s="82"/>
      <c r="Z115" s="82"/>
      <c r="AA115" s="88"/>
      <c r="AT115" s="89" t="s">
        <v>130</v>
      </c>
      <c r="AU115" s="89" t="s">
        <v>128</v>
      </c>
      <c r="AV115" s="86" t="s">
        <v>128</v>
      </c>
      <c r="AW115" s="86" t="s">
        <v>131</v>
      </c>
      <c r="AX115" s="86" t="s">
        <v>118</v>
      </c>
      <c r="AY115" s="89" t="s">
        <v>120</v>
      </c>
    </row>
    <row r="116" spans="2:64" s="17" customFormat="1" ht="31.5" customHeight="1" x14ac:dyDescent="0.25">
      <c r="B116" s="70"/>
      <c r="C116" s="71" t="s">
        <v>224</v>
      </c>
      <c r="D116" s="71" t="s">
        <v>121</v>
      </c>
      <c r="E116" s="72" t="s">
        <v>2097</v>
      </c>
      <c r="F116" s="671" t="s">
        <v>2098</v>
      </c>
      <c r="G116" s="667"/>
      <c r="H116" s="667"/>
      <c r="I116" s="667"/>
      <c r="J116" s="73" t="s">
        <v>172</v>
      </c>
      <c r="K116" s="74">
        <v>219.6</v>
      </c>
      <c r="L116" s="666"/>
      <c r="M116" s="667"/>
      <c r="N116" s="666">
        <f>ROUND(L116*K116,2)</f>
        <v>0</v>
      </c>
      <c r="O116" s="667"/>
      <c r="P116" s="667"/>
      <c r="Q116" s="667"/>
      <c r="R116" s="75"/>
      <c r="T116" s="76" t="s">
        <v>125</v>
      </c>
      <c r="U116" s="77" t="s">
        <v>126</v>
      </c>
      <c r="V116" s="78">
        <v>0.53</v>
      </c>
      <c r="W116" s="78">
        <f>V116*K116</f>
        <v>116.38800000000001</v>
      </c>
      <c r="X116" s="78">
        <v>8.4250000000000005E-2</v>
      </c>
      <c r="Y116" s="78">
        <f>X116*K116</f>
        <v>18.501300000000001</v>
      </c>
      <c r="Z116" s="78">
        <v>0</v>
      </c>
      <c r="AA116" s="79">
        <f>Z116*K116</f>
        <v>0</v>
      </c>
      <c r="AR116" s="30" t="s">
        <v>127</v>
      </c>
      <c r="AT116" s="30" t="s">
        <v>121</v>
      </c>
      <c r="AU116" s="30" t="s">
        <v>128</v>
      </c>
      <c r="AY116" s="30" t="s">
        <v>120</v>
      </c>
      <c r="BE116" s="80">
        <f>IF(U116="základní",N116,0)</f>
        <v>0</v>
      </c>
      <c r="BF116" s="80">
        <f>IF(U116="snížená",N116,0)</f>
        <v>0</v>
      </c>
      <c r="BG116" s="80">
        <f>IF(U116="zákl. přenesená",N116,0)</f>
        <v>0</v>
      </c>
      <c r="BH116" s="80">
        <f>IF(U116="sníž. přenesená",N116,0)</f>
        <v>0</v>
      </c>
      <c r="BI116" s="80">
        <f>IF(U116="nulová",N116,0)</f>
        <v>0</v>
      </c>
      <c r="BJ116" s="30" t="s">
        <v>118</v>
      </c>
      <c r="BK116" s="80">
        <f>ROUND(L116*K116,2)</f>
        <v>0</v>
      </c>
      <c r="BL116" s="30" t="s">
        <v>127</v>
      </c>
    </row>
    <row r="117" spans="2:64" s="86" customFormat="1" ht="22.5" customHeight="1" x14ac:dyDescent="0.25">
      <c r="B117" s="81"/>
      <c r="C117" s="82"/>
      <c r="D117" s="82"/>
      <c r="E117" s="83" t="s">
        <v>125</v>
      </c>
      <c r="F117" s="661" t="s">
        <v>2997</v>
      </c>
      <c r="G117" s="662"/>
      <c r="H117" s="662"/>
      <c r="I117" s="662"/>
      <c r="J117" s="82"/>
      <c r="K117" s="84">
        <v>219.6</v>
      </c>
      <c r="L117" s="82"/>
      <c r="M117" s="82"/>
      <c r="N117" s="82"/>
      <c r="O117" s="82"/>
      <c r="P117" s="82"/>
      <c r="Q117" s="82"/>
      <c r="R117" s="85"/>
      <c r="T117" s="87"/>
      <c r="U117" s="82"/>
      <c r="V117" s="82"/>
      <c r="W117" s="82"/>
      <c r="X117" s="82"/>
      <c r="Y117" s="82"/>
      <c r="Z117" s="82"/>
      <c r="AA117" s="88"/>
      <c r="AT117" s="89" t="s">
        <v>130</v>
      </c>
      <c r="AU117" s="89" t="s">
        <v>128</v>
      </c>
      <c r="AV117" s="86" t="s">
        <v>128</v>
      </c>
      <c r="AW117" s="86" t="s">
        <v>131</v>
      </c>
      <c r="AX117" s="86" t="s">
        <v>118</v>
      </c>
      <c r="AY117" s="89" t="s">
        <v>120</v>
      </c>
    </row>
    <row r="118" spans="2:64" s="17" customFormat="1" ht="22.5" customHeight="1" x14ac:dyDescent="0.25">
      <c r="B118" s="70"/>
      <c r="C118" s="101" t="s">
        <v>227</v>
      </c>
      <c r="D118" s="101" t="s">
        <v>195</v>
      </c>
      <c r="E118" s="102" t="s">
        <v>2101</v>
      </c>
      <c r="F118" s="677" t="s">
        <v>2102</v>
      </c>
      <c r="G118" s="678"/>
      <c r="H118" s="678"/>
      <c r="I118" s="678"/>
      <c r="J118" s="103" t="s">
        <v>172</v>
      </c>
      <c r="K118" s="104">
        <v>21.96</v>
      </c>
      <c r="L118" s="670"/>
      <c r="M118" s="678"/>
      <c r="N118" s="670">
        <f>ROUND(L118*K118,2)</f>
        <v>0</v>
      </c>
      <c r="O118" s="667"/>
      <c r="P118" s="667"/>
      <c r="Q118" s="667"/>
      <c r="R118" s="75"/>
      <c r="T118" s="76" t="s">
        <v>125</v>
      </c>
      <c r="U118" s="77" t="s">
        <v>126</v>
      </c>
      <c r="V118" s="78">
        <v>0</v>
      </c>
      <c r="W118" s="78">
        <f>V118*K118</f>
        <v>0</v>
      </c>
      <c r="X118" s="78">
        <v>0.14000000000000001</v>
      </c>
      <c r="Y118" s="78">
        <f>X118*K118</f>
        <v>3.0744000000000002</v>
      </c>
      <c r="Z118" s="78">
        <v>0</v>
      </c>
      <c r="AA118" s="79">
        <f>Z118*K118</f>
        <v>0</v>
      </c>
      <c r="AR118" s="30" t="s">
        <v>154</v>
      </c>
      <c r="AT118" s="30" t="s">
        <v>195</v>
      </c>
      <c r="AU118" s="30" t="s">
        <v>128</v>
      </c>
      <c r="AY118" s="30" t="s">
        <v>120</v>
      </c>
      <c r="BE118" s="80">
        <f>IF(U118="základní",N118,0)</f>
        <v>0</v>
      </c>
      <c r="BF118" s="80">
        <f>IF(U118="snížená",N118,0)</f>
        <v>0</v>
      </c>
      <c r="BG118" s="80">
        <f>IF(U118="zákl. přenesená",N118,0)</f>
        <v>0</v>
      </c>
      <c r="BH118" s="80">
        <f>IF(U118="sníž. přenesená",N118,0)</f>
        <v>0</v>
      </c>
      <c r="BI118" s="80">
        <f>IF(U118="nulová",N118,0)</f>
        <v>0</v>
      </c>
      <c r="BJ118" s="30" t="s">
        <v>118</v>
      </c>
      <c r="BK118" s="80">
        <f>ROUND(L118*K118,2)</f>
        <v>0</v>
      </c>
      <c r="BL118" s="30" t="s">
        <v>127</v>
      </c>
    </row>
    <row r="119" spans="2:64" s="17" customFormat="1" ht="22.5" customHeight="1" x14ac:dyDescent="0.25">
      <c r="B119" s="18"/>
      <c r="C119" s="20"/>
      <c r="D119" s="20"/>
      <c r="E119" s="20"/>
      <c r="F119" s="679" t="s">
        <v>519</v>
      </c>
      <c r="G119" s="680"/>
      <c r="H119" s="680"/>
      <c r="I119" s="680"/>
      <c r="J119" s="20"/>
      <c r="K119" s="20"/>
      <c r="L119" s="20"/>
      <c r="M119" s="20"/>
      <c r="N119" s="20"/>
      <c r="O119" s="20"/>
      <c r="P119" s="20"/>
      <c r="Q119" s="20"/>
      <c r="R119" s="19"/>
      <c r="T119" s="99"/>
      <c r="U119" s="20"/>
      <c r="V119" s="20"/>
      <c r="W119" s="20"/>
      <c r="X119" s="20"/>
      <c r="Y119" s="20"/>
      <c r="Z119" s="20"/>
      <c r="AA119" s="100"/>
      <c r="AT119" s="30" t="s">
        <v>193</v>
      </c>
      <c r="AU119" s="30" t="s">
        <v>128</v>
      </c>
    </row>
    <row r="120" spans="2:64" s="86" customFormat="1" ht="31.5" customHeight="1" x14ac:dyDescent="0.25">
      <c r="B120" s="81"/>
      <c r="C120" s="82"/>
      <c r="D120" s="82"/>
      <c r="E120" s="83" t="s">
        <v>125</v>
      </c>
      <c r="F120" s="663" t="s">
        <v>2998</v>
      </c>
      <c r="G120" s="662"/>
      <c r="H120" s="662"/>
      <c r="I120" s="662"/>
      <c r="J120" s="82"/>
      <c r="K120" s="84">
        <v>21.96</v>
      </c>
      <c r="L120" s="82"/>
      <c r="M120" s="82"/>
      <c r="N120" s="82"/>
      <c r="O120" s="82"/>
      <c r="P120" s="82"/>
      <c r="Q120" s="82"/>
      <c r="R120" s="85"/>
      <c r="T120" s="87"/>
      <c r="U120" s="82"/>
      <c r="V120" s="82"/>
      <c r="W120" s="82"/>
      <c r="X120" s="82"/>
      <c r="Y120" s="82"/>
      <c r="Z120" s="82"/>
      <c r="AA120" s="88"/>
      <c r="AT120" s="89" t="s">
        <v>130</v>
      </c>
      <c r="AU120" s="89" t="s">
        <v>128</v>
      </c>
      <c r="AV120" s="86" t="s">
        <v>128</v>
      </c>
      <c r="AW120" s="86" t="s">
        <v>131</v>
      </c>
      <c r="AX120" s="86" t="s">
        <v>118</v>
      </c>
      <c r="AY120" s="89" t="s">
        <v>120</v>
      </c>
    </row>
    <row r="121" spans="2:64" s="17" customFormat="1" ht="31.5" customHeight="1" x14ac:dyDescent="0.25">
      <c r="B121" s="70"/>
      <c r="C121" s="71" t="s">
        <v>234</v>
      </c>
      <c r="D121" s="71" t="s">
        <v>121</v>
      </c>
      <c r="E121" s="72" t="s">
        <v>522</v>
      </c>
      <c r="F121" s="671" t="s">
        <v>523</v>
      </c>
      <c r="G121" s="667"/>
      <c r="H121" s="667"/>
      <c r="I121" s="667"/>
      <c r="J121" s="73" t="s">
        <v>172</v>
      </c>
      <c r="K121" s="74">
        <v>4</v>
      </c>
      <c r="L121" s="666"/>
      <c r="M121" s="667"/>
      <c r="N121" s="666">
        <f>ROUND(L121*K121,2)</f>
        <v>0</v>
      </c>
      <c r="O121" s="667"/>
      <c r="P121" s="667"/>
      <c r="Q121" s="667"/>
      <c r="R121" s="75"/>
      <c r="T121" s="76" t="s">
        <v>125</v>
      </c>
      <c r="U121" s="77" t="s">
        <v>126</v>
      </c>
      <c r="V121" s="78">
        <v>0.77700000000000002</v>
      </c>
      <c r="W121" s="78">
        <f>V121*K121</f>
        <v>3.1080000000000001</v>
      </c>
      <c r="X121" s="78">
        <v>0.10100000000000001</v>
      </c>
      <c r="Y121" s="78">
        <f>X121*K121</f>
        <v>0.40400000000000003</v>
      </c>
      <c r="Z121" s="78">
        <v>0</v>
      </c>
      <c r="AA121" s="79">
        <f>Z121*K121</f>
        <v>0</v>
      </c>
      <c r="AR121" s="30" t="s">
        <v>127</v>
      </c>
      <c r="AT121" s="30" t="s">
        <v>121</v>
      </c>
      <c r="AU121" s="30" t="s">
        <v>128</v>
      </c>
      <c r="AY121" s="30" t="s">
        <v>120</v>
      </c>
      <c r="BE121" s="80">
        <f>IF(U121="základní",N121,0)</f>
        <v>0</v>
      </c>
      <c r="BF121" s="80">
        <f>IF(U121="snížená",N121,0)</f>
        <v>0</v>
      </c>
      <c r="BG121" s="80">
        <f>IF(U121="zákl. přenesená",N121,0)</f>
        <v>0</v>
      </c>
      <c r="BH121" s="80">
        <f>IF(U121="sníž. přenesená",N121,0)</f>
        <v>0</v>
      </c>
      <c r="BI121" s="80">
        <f>IF(U121="nulová",N121,0)</f>
        <v>0</v>
      </c>
      <c r="BJ121" s="30" t="s">
        <v>118</v>
      </c>
      <c r="BK121" s="80">
        <f>ROUND(L121*K121,2)</f>
        <v>0</v>
      </c>
      <c r="BL121" s="30" t="s">
        <v>127</v>
      </c>
    </row>
    <row r="122" spans="2:64" s="86" customFormat="1" ht="22.5" customHeight="1" x14ac:dyDescent="0.25">
      <c r="B122" s="81"/>
      <c r="C122" s="82"/>
      <c r="D122" s="82"/>
      <c r="E122" s="83" t="s">
        <v>125</v>
      </c>
      <c r="F122" s="661" t="s">
        <v>2999</v>
      </c>
      <c r="G122" s="662"/>
      <c r="H122" s="662"/>
      <c r="I122" s="662"/>
      <c r="J122" s="82"/>
      <c r="K122" s="84">
        <v>4</v>
      </c>
      <c r="L122" s="82"/>
      <c r="M122" s="82"/>
      <c r="N122" s="82"/>
      <c r="O122" s="82"/>
      <c r="P122" s="82"/>
      <c r="Q122" s="82"/>
      <c r="R122" s="85"/>
      <c r="T122" s="87"/>
      <c r="U122" s="82"/>
      <c r="V122" s="82"/>
      <c r="W122" s="82"/>
      <c r="X122" s="82"/>
      <c r="Y122" s="82"/>
      <c r="Z122" s="82"/>
      <c r="AA122" s="88"/>
      <c r="AT122" s="89" t="s">
        <v>130</v>
      </c>
      <c r="AU122" s="89" t="s">
        <v>128</v>
      </c>
      <c r="AV122" s="86" t="s">
        <v>128</v>
      </c>
      <c r="AW122" s="86" t="s">
        <v>131</v>
      </c>
      <c r="AX122" s="86" t="s">
        <v>118</v>
      </c>
      <c r="AY122" s="89" t="s">
        <v>120</v>
      </c>
    </row>
    <row r="123" spans="2:64" s="17" customFormat="1" ht="31.5" customHeight="1" x14ac:dyDescent="0.25">
      <c r="B123" s="70"/>
      <c r="C123" s="101" t="s">
        <v>237</v>
      </c>
      <c r="D123" s="101" t="s">
        <v>195</v>
      </c>
      <c r="E123" s="102" t="s">
        <v>525</v>
      </c>
      <c r="F123" s="677" t="s">
        <v>526</v>
      </c>
      <c r="G123" s="678"/>
      <c r="H123" s="678"/>
      <c r="I123" s="678"/>
      <c r="J123" s="103" t="s">
        <v>172</v>
      </c>
      <c r="K123" s="104">
        <v>4.12</v>
      </c>
      <c r="L123" s="670"/>
      <c r="M123" s="678"/>
      <c r="N123" s="670">
        <f>ROUND(L123*K123,2)</f>
        <v>0</v>
      </c>
      <c r="O123" s="667"/>
      <c r="P123" s="667"/>
      <c r="Q123" s="667"/>
      <c r="R123" s="75"/>
      <c r="T123" s="76" t="s">
        <v>125</v>
      </c>
      <c r="U123" s="77" t="s">
        <v>126</v>
      </c>
      <c r="V123" s="78">
        <v>0</v>
      </c>
      <c r="W123" s="78">
        <f>V123*K123</f>
        <v>0</v>
      </c>
      <c r="X123" s="78">
        <v>9.7000000000000003E-2</v>
      </c>
      <c r="Y123" s="78">
        <f>X123*K123</f>
        <v>0.39964</v>
      </c>
      <c r="Z123" s="78">
        <v>0</v>
      </c>
      <c r="AA123" s="79">
        <f>Z123*K123</f>
        <v>0</v>
      </c>
      <c r="AR123" s="30" t="s">
        <v>154</v>
      </c>
      <c r="AT123" s="30" t="s">
        <v>195</v>
      </c>
      <c r="AU123" s="30" t="s">
        <v>128</v>
      </c>
      <c r="AY123" s="30" t="s">
        <v>120</v>
      </c>
      <c r="BE123" s="80">
        <f>IF(U123="základní",N123,0)</f>
        <v>0</v>
      </c>
      <c r="BF123" s="80">
        <f>IF(U123="snížená",N123,0)</f>
        <v>0</v>
      </c>
      <c r="BG123" s="80">
        <f>IF(U123="zákl. přenesená",N123,0)</f>
        <v>0</v>
      </c>
      <c r="BH123" s="80">
        <f>IF(U123="sníž. přenesená",N123,0)</f>
        <v>0</v>
      </c>
      <c r="BI123" s="80">
        <f>IF(U123="nulová",N123,0)</f>
        <v>0</v>
      </c>
      <c r="BJ123" s="30" t="s">
        <v>118</v>
      </c>
      <c r="BK123" s="80">
        <f>ROUND(L123*K123,2)</f>
        <v>0</v>
      </c>
      <c r="BL123" s="30" t="s">
        <v>127</v>
      </c>
    </row>
    <row r="124" spans="2:64" s="17" customFormat="1" ht="22.5" customHeight="1" x14ac:dyDescent="0.25">
      <c r="B124" s="18"/>
      <c r="C124" s="20"/>
      <c r="D124" s="20"/>
      <c r="E124" s="20"/>
      <c r="F124" s="679" t="s">
        <v>527</v>
      </c>
      <c r="G124" s="680"/>
      <c r="H124" s="680"/>
      <c r="I124" s="680"/>
      <c r="J124" s="20"/>
      <c r="K124" s="20"/>
      <c r="L124" s="20"/>
      <c r="M124" s="20"/>
      <c r="N124" s="20"/>
      <c r="O124" s="20"/>
      <c r="P124" s="20"/>
      <c r="Q124" s="20"/>
      <c r="R124" s="19"/>
      <c r="T124" s="99"/>
      <c r="U124" s="20"/>
      <c r="V124" s="20"/>
      <c r="W124" s="20"/>
      <c r="X124" s="20"/>
      <c r="Y124" s="20"/>
      <c r="Z124" s="20"/>
      <c r="AA124" s="100"/>
      <c r="AT124" s="30" t="s">
        <v>193</v>
      </c>
      <c r="AU124" s="30" t="s">
        <v>128</v>
      </c>
    </row>
    <row r="125" spans="2:64" s="86" customFormat="1" ht="22.5" customHeight="1" x14ac:dyDescent="0.25">
      <c r="B125" s="81"/>
      <c r="C125" s="82"/>
      <c r="D125" s="82"/>
      <c r="E125" s="83" t="s">
        <v>125</v>
      </c>
      <c r="F125" s="663" t="s">
        <v>3000</v>
      </c>
      <c r="G125" s="662"/>
      <c r="H125" s="662"/>
      <c r="I125" s="662"/>
      <c r="J125" s="82"/>
      <c r="K125" s="84">
        <v>4.12</v>
      </c>
      <c r="L125" s="82"/>
      <c r="M125" s="82"/>
      <c r="N125" s="82"/>
      <c r="O125" s="82"/>
      <c r="P125" s="82"/>
      <c r="Q125" s="82"/>
      <c r="R125" s="85"/>
      <c r="T125" s="87"/>
      <c r="U125" s="82"/>
      <c r="V125" s="82"/>
      <c r="W125" s="82"/>
      <c r="X125" s="82"/>
      <c r="Y125" s="82"/>
      <c r="Z125" s="82"/>
      <c r="AA125" s="88"/>
      <c r="AT125" s="89" t="s">
        <v>130</v>
      </c>
      <c r="AU125" s="89" t="s">
        <v>128</v>
      </c>
      <c r="AV125" s="86" t="s">
        <v>128</v>
      </c>
      <c r="AW125" s="86" t="s">
        <v>131</v>
      </c>
      <c r="AX125" s="86" t="s">
        <v>118</v>
      </c>
      <c r="AY125" s="89" t="s">
        <v>120</v>
      </c>
    </row>
    <row r="126" spans="2:64" s="17" customFormat="1" ht="44.25" customHeight="1" x14ac:dyDescent="0.25">
      <c r="B126" s="70"/>
      <c r="C126" s="71" t="s">
        <v>240</v>
      </c>
      <c r="D126" s="71" t="s">
        <v>121</v>
      </c>
      <c r="E126" s="72" t="s">
        <v>530</v>
      </c>
      <c r="F126" s="671" t="s">
        <v>531</v>
      </c>
      <c r="G126" s="667"/>
      <c r="H126" s="667"/>
      <c r="I126" s="667"/>
      <c r="J126" s="73" t="s">
        <v>532</v>
      </c>
      <c r="K126" s="74">
        <v>14</v>
      </c>
      <c r="L126" s="666"/>
      <c r="M126" s="667"/>
      <c r="N126" s="666">
        <f>ROUND(L126*K126,2)</f>
        <v>0</v>
      </c>
      <c r="O126" s="667"/>
      <c r="P126" s="667"/>
      <c r="Q126" s="667"/>
      <c r="R126" s="75"/>
      <c r="T126" s="76" t="s">
        <v>125</v>
      </c>
      <c r="U126" s="77" t="s">
        <v>126</v>
      </c>
      <c r="V126" s="78">
        <v>0.13600000000000001</v>
      </c>
      <c r="W126" s="78">
        <f>V126*K126</f>
        <v>1.9040000000000001</v>
      </c>
      <c r="X126" s="78">
        <v>8.0879999999999994E-2</v>
      </c>
      <c r="Y126" s="78">
        <f>X126*K126</f>
        <v>1.13232</v>
      </c>
      <c r="Z126" s="78">
        <v>0</v>
      </c>
      <c r="AA126" s="79">
        <f>Z126*K126</f>
        <v>0</v>
      </c>
      <c r="AR126" s="30" t="s">
        <v>127</v>
      </c>
      <c r="AT126" s="30" t="s">
        <v>121</v>
      </c>
      <c r="AU126" s="30" t="s">
        <v>128</v>
      </c>
      <c r="AY126" s="30" t="s">
        <v>120</v>
      </c>
      <c r="BE126" s="80">
        <f>IF(U126="základní",N126,0)</f>
        <v>0</v>
      </c>
      <c r="BF126" s="80">
        <f>IF(U126="snížená",N126,0)</f>
        <v>0</v>
      </c>
      <c r="BG126" s="80">
        <f>IF(U126="zákl. přenesená",N126,0)</f>
        <v>0</v>
      </c>
      <c r="BH126" s="80">
        <f>IF(U126="sníž. přenesená",N126,0)</f>
        <v>0</v>
      </c>
      <c r="BI126" s="80">
        <f>IF(U126="nulová",N126,0)</f>
        <v>0</v>
      </c>
      <c r="BJ126" s="30" t="s">
        <v>118</v>
      </c>
      <c r="BK126" s="80">
        <f>ROUND(L126*K126,2)</f>
        <v>0</v>
      </c>
      <c r="BL126" s="30" t="s">
        <v>127</v>
      </c>
    </row>
    <row r="127" spans="2:64" s="17" customFormat="1" ht="22.5" customHeight="1" x14ac:dyDescent="0.25">
      <c r="B127" s="18"/>
      <c r="C127" s="20"/>
      <c r="D127" s="20"/>
      <c r="E127" s="20"/>
      <c r="F127" s="679" t="s">
        <v>533</v>
      </c>
      <c r="G127" s="680"/>
      <c r="H127" s="680"/>
      <c r="I127" s="680"/>
      <c r="J127" s="20"/>
      <c r="K127" s="20"/>
      <c r="L127" s="20"/>
      <c r="M127" s="20"/>
      <c r="N127" s="20"/>
      <c r="O127" s="20"/>
      <c r="P127" s="20"/>
      <c r="Q127" s="20"/>
      <c r="R127" s="19"/>
      <c r="T127" s="99"/>
      <c r="U127" s="20"/>
      <c r="V127" s="20"/>
      <c r="W127" s="20"/>
      <c r="X127" s="20"/>
      <c r="Y127" s="20"/>
      <c r="Z127" s="20"/>
      <c r="AA127" s="100"/>
      <c r="AT127" s="30" t="s">
        <v>193</v>
      </c>
      <c r="AU127" s="30" t="s">
        <v>128</v>
      </c>
    </row>
    <row r="128" spans="2:64" s="86" customFormat="1" ht="22.5" customHeight="1" x14ac:dyDescent="0.25">
      <c r="B128" s="81"/>
      <c r="C128" s="82"/>
      <c r="D128" s="82"/>
      <c r="E128" s="83" t="s">
        <v>125</v>
      </c>
      <c r="F128" s="663" t="s">
        <v>3001</v>
      </c>
      <c r="G128" s="662"/>
      <c r="H128" s="662"/>
      <c r="I128" s="662"/>
      <c r="J128" s="82"/>
      <c r="K128" s="84">
        <v>14</v>
      </c>
      <c r="L128" s="82"/>
      <c r="M128" s="82"/>
      <c r="N128" s="82"/>
      <c r="O128" s="82"/>
      <c r="P128" s="82"/>
      <c r="Q128" s="82"/>
      <c r="R128" s="85"/>
      <c r="T128" s="87"/>
      <c r="U128" s="82"/>
      <c r="V128" s="82"/>
      <c r="W128" s="82"/>
      <c r="X128" s="82"/>
      <c r="Y128" s="82"/>
      <c r="Z128" s="82"/>
      <c r="AA128" s="88"/>
      <c r="AT128" s="89" t="s">
        <v>130</v>
      </c>
      <c r="AU128" s="89" t="s">
        <v>128</v>
      </c>
      <c r="AV128" s="86" t="s">
        <v>128</v>
      </c>
      <c r="AW128" s="86" t="s">
        <v>131</v>
      </c>
      <c r="AX128" s="86" t="s">
        <v>118</v>
      </c>
      <c r="AY128" s="89" t="s">
        <v>120</v>
      </c>
    </row>
    <row r="129" spans="2:64" s="17" customFormat="1" ht="22.5" customHeight="1" x14ac:dyDescent="0.25">
      <c r="B129" s="70"/>
      <c r="C129" s="101" t="s">
        <v>247</v>
      </c>
      <c r="D129" s="101" t="s">
        <v>195</v>
      </c>
      <c r="E129" s="102" t="s">
        <v>535</v>
      </c>
      <c r="F129" s="677" t="s">
        <v>536</v>
      </c>
      <c r="G129" s="678"/>
      <c r="H129" s="678"/>
      <c r="I129" s="678"/>
      <c r="J129" s="103" t="s">
        <v>447</v>
      </c>
      <c r="K129" s="104">
        <v>29</v>
      </c>
      <c r="L129" s="670"/>
      <c r="M129" s="678"/>
      <c r="N129" s="670">
        <f>ROUND(L129*K129,2)</f>
        <v>0</v>
      </c>
      <c r="O129" s="667"/>
      <c r="P129" s="667"/>
      <c r="Q129" s="667"/>
      <c r="R129" s="75"/>
      <c r="T129" s="76" t="s">
        <v>125</v>
      </c>
      <c r="U129" s="77" t="s">
        <v>126</v>
      </c>
      <c r="V129" s="78">
        <v>0</v>
      </c>
      <c r="W129" s="78">
        <f>V129*K129</f>
        <v>0</v>
      </c>
      <c r="X129" s="78">
        <v>2.8000000000000001E-2</v>
      </c>
      <c r="Y129" s="78">
        <f>X129*K129</f>
        <v>0.81200000000000006</v>
      </c>
      <c r="Z129" s="78">
        <v>0</v>
      </c>
      <c r="AA129" s="79">
        <f>Z129*K129</f>
        <v>0</v>
      </c>
      <c r="AR129" s="30" t="s">
        <v>154</v>
      </c>
      <c r="AT129" s="30" t="s">
        <v>195</v>
      </c>
      <c r="AU129" s="30" t="s">
        <v>128</v>
      </c>
      <c r="AY129" s="30" t="s">
        <v>120</v>
      </c>
      <c r="BE129" s="80">
        <f>IF(U129="základní",N129,0)</f>
        <v>0</v>
      </c>
      <c r="BF129" s="80">
        <f>IF(U129="snížená",N129,0)</f>
        <v>0</v>
      </c>
      <c r="BG129" s="80">
        <f>IF(U129="zákl. přenesená",N129,0)</f>
        <v>0</v>
      </c>
      <c r="BH129" s="80">
        <f>IF(U129="sníž. přenesená",N129,0)</f>
        <v>0</v>
      </c>
      <c r="BI129" s="80">
        <f>IF(U129="nulová",N129,0)</f>
        <v>0</v>
      </c>
      <c r="BJ129" s="30" t="s">
        <v>118</v>
      </c>
      <c r="BK129" s="80">
        <f>ROUND(L129*K129,2)</f>
        <v>0</v>
      </c>
      <c r="BL129" s="30" t="s">
        <v>127</v>
      </c>
    </row>
    <row r="130" spans="2:64" s="86" customFormat="1" ht="22.5" customHeight="1" x14ac:dyDescent="0.25">
      <c r="B130" s="81"/>
      <c r="C130" s="82"/>
      <c r="D130" s="82"/>
      <c r="E130" s="83" t="s">
        <v>125</v>
      </c>
      <c r="F130" s="661" t="s">
        <v>3002</v>
      </c>
      <c r="G130" s="662"/>
      <c r="H130" s="662"/>
      <c r="I130" s="662"/>
      <c r="J130" s="82"/>
      <c r="K130" s="84">
        <v>29</v>
      </c>
      <c r="L130" s="82"/>
      <c r="M130" s="82"/>
      <c r="N130" s="82"/>
      <c r="O130" s="82"/>
      <c r="P130" s="82"/>
      <c r="Q130" s="82"/>
      <c r="R130" s="85"/>
      <c r="T130" s="87"/>
      <c r="U130" s="82"/>
      <c r="V130" s="82"/>
      <c r="W130" s="82"/>
      <c r="X130" s="82"/>
      <c r="Y130" s="82"/>
      <c r="Z130" s="82"/>
      <c r="AA130" s="88"/>
      <c r="AT130" s="89" t="s">
        <v>130</v>
      </c>
      <c r="AU130" s="89" t="s">
        <v>128</v>
      </c>
      <c r="AV130" s="86" t="s">
        <v>128</v>
      </c>
      <c r="AW130" s="86" t="s">
        <v>131</v>
      </c>
      <c r="AX130" s="86" t="s">
        <v>118</v>
      </c>
      <c r="AY130" s="89" t="s">
        <v>120</v>
      </c>
    </row>
    <row r="131" spans="2:64" s="17" customFormat="1" ht="44.25" customHeight="1" x14ac:dyDescent="0.25">
      <c r="B131" s="70"/>
      <c r="C131" s="71" t="s">
        <v>254</v>
      </c>
      <c r="D131" s="71" t="s">
        <v>121</v>
      </c>
      <c r="E131" s="72" t="s">
        <v>539</v>
      </c>
      <c r="F131" s="671" t="s">
        <v>540</v>
      </c>
      <c r="G131" s="667"/>
      <c r="H131" s="667"/>
      <c r="I131" s="667"/>
      <c r="J131" s="73" t="s">
        <v>532</v>
      </c>
      <c r="K131" s="74">
        <v>16</v>
      </c>
      <c r="L131" s="666"/>
      <c r="M131" s="667"/>
      <c r="N131" s="666">
        <f>ROUND(L131*K131,2)</f>
        <v>0</v>
      </c>
      <c r="O131" s="667"/>
      <c r="P131" s="667"/>
      <c r="Q131" s="667"/>
      <c r="R131" s="75"/>
      <c r="T131" s="76" t="s">
        <v>125</v>
      </c>
      <c r="U131" s="77" t="s">
        <v>126</v>
      </c>
      <c r="V131" s="78">
        <v>0.26800000000000002</v>
      </c>
      <c r="W131" s="78">
        <f>V131*K131</f>
        <v>4.2880000000000003</v>
      </c>
      <c r="X131" s="78">
        <v>0.15540000000000001</v>
      </c>
      <c r="Y131" s="78">
        <f>X131*K131</f>
        <v>2.4864000000000002</v>
      </c>
      <c r="Z131" s="78">
        <v>0</v>
      </c>
      <c r="AA131" s="79">
        <f>Z131*K131</f>
        <v>0</v>
      </c>
      <c r="AR131" s="30" t="s">
        <v>127</v>
      </c>
      <c r="AT131" s="30" t="s">
        <v>121</v>
      </c>
      <c r="AU131" s="30" t="s">
        <v>128</v>
      </c>
      <c r="AY131" s="30" t="s">
        <v>120</v>
      </c>
      <c r="BE131" s="80">
        <f>IF(U131="základní",N131,0)</f>
        <v>0</v>
      </c>
      <c r="BF131" s="80">
        <f>IF(U131="snížená",N131,0)</f>
        <v>0</v>
      </c>
      <c r="BG131" s="80">
        <f>IF(U131="zákl. přenesená",N131,0)</f>
        <v>0</v>
      </c>
      <c r="BH131" s="80">
        <f>IF(U131="sníž. přenesená",N131,0)</f>
        <v>0</v>
      </c>
      <c r="BI131" s="80">
        <f>IF(U131="nulová",N131,0)</f>
        <v>0</v>
      </c>
      <c r="BJ131" s="30" t="s">
        <v>118</v>
      </c>
      <c r="BK131" s="80">
        <f>ROUND(L131*K131,2)</f>
        <v>0</v>
      </c>
      <c r="BL131" s="30" t="s">
        <v>127</v>
      </c>
    </row>
    <row r="132" spans="2:64" s="17" customFormat="1" ht="22.5" customHeight="1" x14ac:dyDescent="0.25">
      <c r="B132" s="18"/>
      <c r="C132" s="20"/>
      <c r="D132" s="20"/>
      <c r="E132" s="20"/>
      <c r="F132" s="679" t="s">
        <v>533</v>
      </c>
      <c r="G132" s="680"/>
      <c r="H132" s="680"/>
      <c r="I132" s="680"/>
      <c r="J132" s="20"/>
      <c r="K132" s="20"/>
      <c r="L132" s="20"/>
      <c r="M132" s="20"/>
      <c r="N132" s="20"/>
      <c r="O132" s="20"/>
      <c r="P132" s="20"/>
      <c r="Q132" s="20"/>
      <c r="R132" s="19"/>
      <c r="T132" s="99"/>
      <c r="U132" s="20"/>
      <c r="V132" s="20"/>
      <c r="W132" s="20"/>
      <c r="X132" s="20"/>
      <c r="Y132" s="20"/>
      <c r="Z132" s="20"/>
      <c r="AA132" s="100"/>
      <c r="AT132" s="30" t="s">
        <v>193</v>
      </c>
      <c r="AU132" s="30" t="s">
        <v>128</v>
      </c>
    </row>
    <row r="133" spans="2:64" s="86" customFormat="1" ht="22.5" customHeight="1" x14ac:dyDescent="0.25">
      <c r="B133" s="81"/>
      <c r="C133" s="82"/>
      <c r="D133" s="82"/>
      <c r="E133" s="83" t="s">
        <v>125</v>
      </c>
      <c r="F133" s="663" t="s">
        <v>3003</v>
      </c>
      <c r="G133" s="662"/>
      <c r="H133" s="662"/>
      <c r="I133" s="662"/>
      <c r="J133" s="82"/>
      <c r="K133" s="84">
        <v>16</v>
      </c>
      <c r="L133" s="82"/>
      <c r="M133" s="82"/>
      <c r="N133" s="82"/>
      <c r="O133" s="82"/>
      <c r="P133" s="82"/>
      <c r="Q133" s="82"/>
      <c r="R133" s="85"/>
      <c r="T133" s="87"/>
      <c r="U133" s="82"/>
      <c r="V133" s="82"/>
      <c r="W133" s="82"/>
      <c r="X133" s="82"/>
      <c r="Y133" s="82"/>
      <c r="Z133" s="82"/>
      <c r="AA133" s="88"/>
      <c r="AT133" s="89" t="s">
        <v>130</v>
      </c>
      <c r="AU133" s="89" t="s">
        <v>128</v>
      </c>
      <c r="AV133" s="86" t="s">
        <v>128</v>
      </c>
      <c r="AW133" s="86" t="s">
        <v>131</v>
      </c>
      <c r="AX133" s="86" t="s">
        <v>118</v>
      </c>
      <c r="AY133" s="89" t="s">
        <v>120</v>
      </c>
    </row>
    <row r="134" spans="2:64" s="17" customFormat="1" ht="31.5" customHeight="1" x14ac:dyDescent="0.25">
      <c r="B134" s="70"/>
      <c r="C134" s="101" t="s">
        <v>258</v>
      </c>
      <c r="D134" s="101" t="s">
        <v>195</v>
      </c>
      <c r="E134" s="102" t="s">
        <v>543</v>
      </c>
      <c r="F134" s="677" t="s">
        <v>544</v>
      </c>
      <c r="G134" s="678"/>
      <c r="H134" s="678"/>
      <c r="I134" s="678"/>
      <c r="J134" s="103" t="s">
        <v>447</v>
      </c>
      <c r="K134" s="104">
        <v>17</v>
      </c>
      <c r="L134" s="670"/>
      <c r="M134" s="678"/>
      <c r="N134" s="670">
        <f>ROUND(L134*K134,2)</f>
        <v>0</v>
      </c>
      <c r="O134" s="667"/>
      <c r="P134" s="667"/>
      <c r="Q134" s="667"/>
      <c r="R134" s="75"/>
      <c r="T134" s="76" t="s">
        <v>125</v>
      </c>
      <c r="U134" s="77" t="s">
        <v>126</v>
      </c>
      <c r="V134" s="78">
        <v>0</v>
      </c>
      <c r="W134" s="78">
        <f>V134*K134</f>
        <v>0</v>
      </c>
      <c r="X134" s="78">
        <v>8.2100000000000006E-2</v>
      </c>
      <c r="Y134" s="78">
        <f>X134*K134</f>
        <v>1.3957000000000002</v>
      </c>
      <c r="Z134" s="78">
        <v>0</v>
      </c>
      <c r="AA134" s="79">
        <f>Z134*K134</f>
        <v>0</v>
      </c>
      <c r="AR134" s="30" t="s">
        <v>154</v>
      </c>
      <c r="AT134" s="30" t="s">
        <v>195</v>
      </c>
      <c r="AU134" s="30" t="s">
        <v>128</v>
      </c>
      <c r="AY134" s="30" t="s">
        <v>120</v>
      </c>
      <c r="BE134" s="80">
        <f>IF(U134="základní",N134,0)</f>
        <v>0</v>
      </c>
      <c r="BF134" s="80">
        <f>IF(U134="snížená",N134,0)</f>
        <v>0</v>
      </c>
      <c r="BG134" s="80">
        <f>IF(U134="zákl. přenesená",N134,0)</f>
        <v>0</v>
      </c>
      <c r="BH134" s="80">
        <f>IF(U134="sníž. přenesená",N134,0)</f>
        <v>0</v>
      </c>
      <c r="BI134" s="80">
        <f>IF(U134="nulová",N134,0)</f>
        <v>0</v>
      </c>
      <c r="BJ134" s="30" t="s">
        <v>118</v>
      </c>
      <c r="BK134" s="80">
        <f>ROUND(L134*K134,2)</f>
        <v>0</v>
      </c>
      <c r="BL134" s="30" t="s">
        <v>127</v>
      </c>
    </row>
    <row r="135" spans="2:64" s="86" customFormat="1" ht="22.5" customHeight="1" x14ac:dyDescent="0.25">
      <c r="B135" s="81"/>
      <c r="C135" s="82"/>
      <c r="D135" s="82"/>
      <c r="E135" s="83" t="s">
        <v>125</v>
      </c>
      <c r="F135" s="661" t="s">
        <v>3004</v>
      </c>
      <c r="G135" s="662"/>
      <c r="H135" s="662"/>
      <c r="I135" s="662"/>
      <c r="J135" s="82"/>
      <c r="K135" s="84">
        <v>17</v>
      </c>
      <c r="L135" s="82"/>
      <c r="M135" s="82"/>
      <c r="N135" s="82"/>
      <c r="O135" s="82"/>
      <c r="P135" s="82"/>
      <c r="Q135" s="82"/>
      <c r="R135" s="85"/>
      <c r="T135" s="87"/>
      <c r="U135" s="82"/>
      <c r="V135" s="82"/>
      <c r="W135" s="82"/>
      <c r="X135" s="82"/>
      <c r="Y135" s="82"/>
      <c r="Z135" s="82"/>
      <c r="AA135" s="88"/>
      <c r="AT135" s="89" t="s">
        <v>130</v>
      </c>
      <c r="AU135" s="89" t="s">
        <v>128</v>
      </c>
      <c r="AV135" s="86" t="s">
        <v>128</v>
      </c>
      <c r="AW135" s="86" t="s">
        <v>131</v>
      </c>
      <c r="AX135" s="86" t="s">
        <v>118</v>
      </c>
      <c r="AY135" s="89" t="s">
        <v>120</v>
      </c>
    </row>
    <row r="136" spans="2:64" s="17" customFormat="1" ht="31.5" customHeight="1" x14ac:dyDescent="0.25">
      <c r="B136" s="70"/>
      <c r="C136" s="71" t="s">
        <v>262</v>
      </c>
      <c r="D136" s="71" t="s">
        <v>121</v>
      </c>
      <c r="E136" s="72" t="s">
        <v>547</v>
      </c>
      <c r="F136" s="671" t="s">
        <v>548</v>
      </c>
      <c r="G136" s="667"/>
      <c r="H136" s="667"/>
      <c r="I136" s="667"/>
      <c r="J136" s="73" t="s">
        <v>532</v>
      </c>
      <c r="K136" s="74">
        <v>5.5</v>
      </c>
      <c r="L136" s="666"/>
      <c r="M136" s="667"/>
      <c r="N136" s="666">
        <f>ROUND(L136*K136,2)</f>
        <v>0</v>
      </c>
      <c r="O136" s="667"/>
      <c r="P136" s="667"/>
      <c r="Q136" s="667"/>
      <c r="R136" s="75"/>
      <c r="T136" s="76" t="s">
        <v>125</v>
      </c>
      <c r="U136" s="77" t="s">
        <v>126</v>
      </c>
      <c r="V136" s="78">
        <v>0.14000000000000001</v>
      </c>
      <c r="W136" s="78">
        <f>V136*K136</f>
        <v>0.77</v>
      </c>
      <c r="X136" s="78">
        <v>0.10095</v>
      </c>
      <c r="Y136" s="78">
        <f>X136*K136</f>
        <v>0.55522499999999997</v>
      </c>
      <c r="Z136" s="78">
        <v>0</v>
      </c>
      <c r="AA136" s="79">
        <f>Z136*K136</f>
        <v>0</v>
      </c>
      <c r="AR136" s="30" t="s">
        <v>127</v>
      </c>
      <c r="AT136" s="30" t="s">
        <v>121</v>
      </c>
      <c r="AU136" s="30" t="s">
        <v>128</v>
      </c>
      <c r="AY136" s="30" t="s">
        <v>120</v>
      </c>
      <c r="BE136" s="80">
        <f>IF(U136="základní",N136,0)</f>
        <v>0</v>
      </c>
      <c r="BF136" s="80">
        <f>IF(U136="snížená",N136,0)</f>
        <v>0</v>
      </c>
      <c r="BG136" s="80">
        <f>IF(U136="zákl. přenesená",N136,0)</f>
        <v>0</v>
      </c>
      <c r="BH136" s="80">
        <f>IF(U136="sníž. přenesená",N136,0)</f>
        <v>0</v>
      </c>
      <c r="BI136" s="80">
        <f>IF(U136="nulová",N136,0)</f>
        <v>0</v>
      </c>
      <c r="BJ136" s="30" t="s">
        <v>118</v>
      </c>
      <c r="BK136" s="80">
        <f>ROUND(L136*K136,2)</f>
        <v>0</v>
      </c>
      <c r="BL136" s="30" t="s">
        <v>127</v>
      </c>
    </row>
    <row r="137" spans="2:64" s="17" customFormat="1" ht="22.5" customHeight="1" x14ac:dyDescent="0.25">
      <c r="B137" s="18"/>
      <c r="C137" s="20"/>
      <c r="D137" s="20"/>
      <c r="E137" s="20"/>
      <c r="F137" s="679" t="s">
        <v>533</v>
      </c>
      <c r="G137" s="680"/>
      <c r="H137" s="680"/>
      <c r="I137" s="680"/>
      <c r="J137" s="20"/>
      <c r="K137" s="20"/>
      <c r="L137" s="20"/>
      <c r="M137" s="20"/>
      <c r="N137" s="20"/>
      <c r="O137" s="20"/>
      <c r="P137" s="20"/>
      <c r="Q137" s="20"/>
      <c r="R137" s="19"/>
      <c r="T137" s="99"/>
      <c r="U137" s="20"/>
      <c r="V137" s="20"/>
      <c r="W137" s="20"/>
      <c r="X137" s="20"/>
      <c r="Y137" s="20"/>
      <c r="Z137" s="20"/>
      <c r="AA137" s="100"/>
      <c r="AT137" s="30" t="s">
        <v>193</v>
      </c>
      <c r="AU137" s="30" t="s">
        <v>128</v>
      </c>
    </row>
    <row r="138" spans="2:64" s="86" customFormat="1" ht="22.5" customHeight="1" x14ac:dyDescent="0.25">
      <c r="B138" s="81"/>
      <c r="C138" s="82"/>
      <c r="D138" s="82"/>
      <c r="E138" s="83" t="s">
        <v>125</v>
      </c>
      <c r="F138" s="663" t="s">
        <v>3005</v>
      </c>
      <c r="G138" s="662"/>
      <c r="H138" s="662"/>
      <c r="I138" s="662"/>
      <c r="J138" s="82"/>
      <c r="K138" s="84">
        <v>5.5</v>
      </c>
      <c r="L138" s="82"/>
      <c r="M138" s="82"/>
      <c r="N138" s="82"/>
      <c r="O138" s="82"/>
      <c r="P138" s="82"/>
      <c r="Q138" s="82"/>
      <c r="R138" s="85"/>
      <c r="T138" s="87"/>
      <c r="U138" s="82"/>
      <c r="V138" s="82"/>
      <c r="W138" s="82"/>
      <c r="X138" s="82"/>
      <c r="Y138" s="82"/>
      <c r="Z138" s="82"/>
      <c r="AA138" s="88"/>
      <c r="AT138" s="89" t="s">
        <v>130</v>
      </c>
      <c r="AU138" s="89" t="s">
        <v>128</v>
      </c>
      <c r="AV138" s="86" t="s">
        <v>128</v>
      </c>
      <c r="AW138" s="86" t="s">
        <v>131</v>
      </c>
      <c r="AX138" s="86" t="s">
        <v>118</v>
      </c>
      <c r="AY138" s="89" t="s">
        <v>120</v>
      </c>
    </row>
    <row r="139" spans="2:64" s="17" customFormat="1" ht="31.5" customHeight="1" x14ac:dyDescent="0.25">
      <c r="B139" s="70"/>
      <c r="C139" s="101" t="s">
        <v>266</v>
      </c>
      <c r="D139" s="101" t="s">
        <v>195</v>
      </c>
      <c r="E139" s="102" t="s">
        <v>2135</v>
      </c>
      <c r="F139" s="677" t="s">
        <v>2136</v>
      </c>
      <c r="G139" s="678"/>
      <c r="H139" s="678"/>
      <c r="I139" s="678"/>
      <c r="J139" s="103" t="s">
        <v>447</v>
      </c>
      <c r="K139" s="104">
        <v>12</v>
      </c>
      <c r="L139" s="670"/>
      <c r="M139" s="678"/>
      <c r="N139" s="670">
        <f>ROUND(L139*K139,2)</f>
        <v>0</v>
      </c>
      <c r="O139" s="667"/>
      <c r="P139" s="667"/>
      <c r="Q139" s="667"/>
      <c r="R139" s="75"/>
      <c r="T139" s="76" t="s">
        <v>125</v>
      </c>
      <c r="U139" s="77" t="s">
        <v>126</v>
      </c>
      <c r="V139" s="78">
        <v>0</v>
      </c>
      <c r="W139" s="78">
        <f>V139*K139</f>
        <v>0</v>
      </c>
      <c r="X139" s="78">
        <v>1.4E-2</v>
      </c>
      <c r="Y139" s="78">
        <f>X139*K139</f>
        <v>0.16800000000000001</v>
      </c>
      <c r="Z139" s="78">
        <v>0</v>
      </c>
      <c r="AA139" s="79">
        <f>Z139*K139</f>
        <v>0</v>
      </c>
      <c r="AR139" s="30" t="s">
        <v>154</v>
      </c>
      <c r="AT139" s="30" t="s">
        <v>195</v>
      </c>
      <c r="AU139" s="30" t="s">
        <v>128</v>
      </c>
      <c r="AY139" s="30" t="s">
        <v>120</v>
      </c>
      <c r="BE139" s="80">
        <f>IF(U139="základní",N139,0)</f>
        <v>0</v>
      </c>
      <c r="BF139" s="80">
        <f>IF(U139="snížená",N139,0)</f>
        <v>0</v>
      </c>
      <c r="BG139" s="80">
        <f>IF(U139="zákl. přenesená",N139,0)</f>
        <v>0</v>
      </c>
      <c r="BH139" s="80">
        <f>IF(U139="sníž. přenesená",N139,0)</f>
        <v>0</v>
      </c>
      <c r="BI139" s="80">
        <f>IF(U139="nulová",N139,0)</f>
        <v>0</v>
      </c>
      <c r="BJ139" s="30" t="s">
        <v>118</v>
      </c>
      <c r="BK139" s="80">
        <f>ROUND(L139*K139,2)</f>
        <v>0</v>
      </c>
      <c r="BL139" s="30" t="s">
        <v>127</v>
      </c>
    </row>
    <row r="140" spans="2:64" s="86" customFormat="1" ht="22.5" customHeight="1" x14ac:dyDescent="0.25">
      <c r="B140" s="81"/>
      <c r="C140" s="82"/>
      <c r="D140" s="82"/>
      <c r="E140" s="83" t="s">
        <v>125</v>
      </c>
      <c r="F140" s="661" t="s">
        <v>3006</v>
      </c>
      <c r="G140" s="662"/>
      <c r="H140" s="662"/>
      <c r="I140" s="662"/>
      <c r="J140" s="82"/>
      <c r="K140" s="84">
        <v>12</v>
      </c>
      <c r="L140" s="82"/>
      <c r="M140" s="82"/>
      <c r="N140" s="82"/>
      <c r="O140" s="82"/>
      <c r="P140" s="82"/>
      <c r="Q140" s="82"/>
      <c r="R140" s="85"/>
      <c r="T140" s="87"/>
      <c r="U140" s="82"/>
      <c r="V140" s="82"/>
      <c r="W140" s="82"/>
      <c r="X140" s="82"/>
      <c r="Y140" s="82"/>
      <c r="Z140" s="82"/>
      <c r="AA140" s="88"/>
      <c r="AT140" s="89" t="s">
        <v>130</v>
      </c>
      <c r="AU140" s="89" t="s">
        <v>128</v>
      </c>
      <c r="AV140" s="86" t="s">
        <v>128</v>
      </c>
      <c r="AW140" s="86" t="s">
        <v>131</v>
      </c>
      <c r="AX140" s="86" t="s">
        <v>118</v>
      </c>
      <c r="AY140" s="89" t="s">
        <v>120</v>
      </c>
    </row>
    <row r="141" spans="2:64" s="62" customFormat="1" ht="29.85" customHeight="1" x14ac:dyDescent="0.3">
      <c r="B141" s="58"/>
      <c r="C141" s="59"/>
      <c r="D141" s="69" t="s">
        <v>81</v>
      </c>
      <c r="E141" s="69"/>
      <c r="F141" s="69"/>
      <c r="G141" s="69"/>
      <c r="H141" s="69"/>
      <c r="I141" s="69"/>
      <c r="J141" s="69"/>
      <c r="K141" s="69"/>
      <c r="L141" s="69"/>
      <c r="M141" s="69"/>
      <c r="N141" s="659">
        <f>BK141</f>
        <v>0</v>
      </c>
      <c r="O141" s="660"/>
      <c r="P141" s="660"/>
      <c r="Q141" s="660"/>
      <c r="R141" s="61"/>
      <c r="T141" s="63"/>
      <c r="U141" s="59"/>
      <c r="V141" s="59"/>
      <c r="W141" s="64">
        <f>SUM(W142:W190)</f>
        <v>176.20290800000004</v>
      </c>
      <c r="X141" s="59"/>
      <c r="Y141" s="64">
        <f>SUM(Y142:Y190)</f>
        <v>0</v>
      </c>
      <c r="Z141" s="59"/>
      <c r="AA141" s="65">
        <f>SUM(AA142:AA190)</f>
        <v>152.51819999999998</v>
      </c>
      <c r="AR141" s="66" t="s">
        <v>118</v>
      </c>
      <c r="AT141" s="67" t="s">
        <v>117</v>
      </c>
      <c r="AU141" s="67" t="s">
        <v>118</v>
      </c>
      <c r="AY141" s="66" t="s">
        <v>120</v>
      </c>
      <c r="BK141" s="68">
        <f>SUM(BK142:BK190)</f>
        <v>0</v>
      </c>
    </row>
    <row r="142" spans="2:64" s="17" customFormat="1" ht="31.5" customHeight="1" x14ac:dyDescent="0.25">
      <c r="B142" s="70"/>
      <c r="C142" s="71" t="s">
        <v>270</v>
      </c>
      <c r="D142" s="71" t="s">
        <v>121</v>
      </c>
      <c r="E142" s="72" t="s">
        <v>555</v>
      </c>
      <c r="F142" s="671" t="s">
        <v>556</v>
      </c>
      <c r="G142" s="667"/>
      <c r="H142" s="667"/>
      <c r="I142" s="667"/>
      <c r="J142" s="73" t="s">
        <v>172</v>
      </c>
      <c r="K142" s="74">
        <v>4</v>
      </c>
      <c r="L142" s="666"/>
      <c r="M142" s="667"/>
      <c r="N142" s="666">
        <f>ROUND(L142*K142,2)</f>
        <v>0</v>
      </c>
      <c r="O142" s="667"/>
      <c r="P142" s="667"/>
      <c r="Q142" s="667"/>
      <c r="R142" s="75"/>
      <c r="T142" s="76" t="s">
        <v>125</v>
      </c>
      <c r="U142" s="77" t="s">
        <v>126</v>
      </c>
      <c r="V142" s="78">
        <v>0.16</v>
      </c>
      <c r="W142" s="78">
        <f>V142*K142</f>
        <v>0.64</v>
      </c>
      <c r="X142" s="78">
        <v>0</v>
      </c>
      <c r="Y142" s="78">
        <f>X142*K142</f>
        <v>0</v>
      </c>
      <c r="Z142" s="78">
        <v>0.255</v>
      </c>
      <c r="AA142" s="79">
        <f>Z142*K142</f>
        <v>1.02</v>
      </c>
      <c r="AR142" s="30" t="s">
        <v>127</v>
      </c>
      <c r="AT142" s="30" t="s">
        <v>121</v>
      </c>
      <c r="AU142" s="30" t="s">
        <v>128</v>
      </c>
      <c r="AY142" s="30" t="s">
        <v>120</v>
      </c>
      <c r="BE142" s="80">
        <f>IF(U142="základní",N142,0)</f>
        <v>0</v>
      </c>
      <c r="BF142" s="80">
        <f>IF(U142="snížená",N142,0)</f>
        <v>0</v>
      </c>
      <c r="BG142" s="80">
        <f>IF(U142="zákl. přenesená",N142,0)</f>
        <v>0</v>
      </c>
      <c r="BH142" s="80">
        <f>IF(U142="sníž. přenesená",N142,0)</f>
        <v>0</v>
      </c>
      <c r="BI142" s="80">
        <f>IF(U142="nulová",N142,0)</f>
        <v>0</v>
      </c>
      <c r="BJ142" s="30" t="s">
        <v>118</v>
      </c>
      <c r="BK142" s="80">
        <f>ROUND(L142*K142,2)</f>
        <v>0</v>
      </c>
      <c r="BL142" s="30" t="s">
        <v>127</v>
      </c>
    </row>
    <row r="143" spans="2:64" s="86" customFormat="1" ht="22.5" customHeight="1" x14ac:dyDescent="0.25">
      <c r="B143" s="81"/>
      <c r="C143" s="82"/>
      <c r="D143" s="82"/>
      <c r="E143" s="83" t="s">
        <v>125</v>
      </c>
      <c r="F143" s="661" t="s">
        <v>3007</v>
      </c>
      <c r="G143" s="662"/>
      <c r="H143" s="662"/>
      <c r="I143" s="662"/>
      <c r="J143" s="82"/>
      <c r="K143" s="84">
        <v>4</v>
      </c>
      <c r="L143" s="82"/>
      <c r="M143" s="82"/>
      <c r="N143" s="82"/>
      <c r="O143" s="82"/>
      <c r="P143" s="82"/>
      <c r="Q143" s="82"/>
      <c r="R143" s="85"/>
      <c r="T143" s="87"/>
      <c r="U143" s="82"/>
      <c r="V143" s="82"/>
      <c r="W143" s="82"/>
      <c r="X143" s="82"/>
      <c r="Y143" s="82"/>
      <c r="Z143" s="82"/>
      <c r="AA143" s="88"/>
      <c r="AT143" s="89" t="s">
        <v>130</v>
      </c>
      <c r="AU143" s="89" t="s">
        <v>128</v>
      </c>
      <c r="AV143" s="86" t="s">
        <v>128</v>
      </c>
      <c r="AW143" s="86" t="s">
        <v>131</v>
      </c>
      <c r="AX143" s="86" t="s">
        <v>118</v>
      </c>
      <c r="AY143" s="89" t="s">
        <v>120</v>
      </c>
    </row>
    <row r="144" spans="2:64" s="17" customFormat="1" ht="31.5" customHeight="1" x14ac:dyDescent="0.25">
      <c r="B144" s="70"/>
      <c r="C144" s="71" t="s">
        <v>275</v>
      </c>
      <c r="D144" s="71" t="s">
        <v>121</v>
      </c>
      <c r="E144" s="72" t="s">
        <v>2143</v>
      </c>
      <c r="F144" s="671" t="s">
        <v>2144</v>
      </c>
      <c r="G144" s="667"/>
      <c r="H144" s="667"/>
      <c r="I144" s="667"/>
      <c r="J144" s="73" t="s">
        <v>172</v>
      </c>
      <c r="K144" s="74">
        <v>219.6</v>
      </c>
      <c r="L144" s="666"/>
      <c r="M144" s="667"/>
      <c r="N144" s="666">
        <f>ROUND(L144*K144,2)</f>
        <v>0</v>
      </c>
      <c r="O144" s="667"/>
      <c r="P144" s="667"/>
      <c r="Q144" s="667"/>
      <c r="R144" s="75"/>
      <c r="T144" s="76" t="s">
        <v>125</v>
      </c>
      <c r="U144" s="77" t="s">
        <v>126</v>
      </c>
      <c r="V144" s="78">
        <v>0.21</v>
      </c>
      <c r="W144" s="78">
        <f>V144*K144</f>
        <v>46.116</v>
      </c>
      <c r="X144" s="78">
        <v>0</v>
      </c>
      <c r="Y144" s="78">
        <f>X144*K144</f>
        <v>0</v>
      </c>
      <c r="Z144" s="78">
        <v>5.2999999999999999E-2</v>
      </c>
      <c r="AA144" s="79">
        <f>Z144*K144</f>
        <v>11.6388</v>
      </c>
      <c r="AR144" s="30" t="s">
        <v>127</v>
      </c>
      <c r="AT144" s="30" t="s">
        <v>121</v>
      </c>
      <c r="AU144" s="30" t="s">
        <v>128</v>
      </c>
      <c r="AY144" s="30" t="s">
        <v>120</v>
      </c>
      <c r="BE144" s="80">
        <f>IF(U144="základní",N144,0)</f>
        <v>0</v>
      </c>
      <c r="BF144" s="80">
        <f>IF(U144="snížená",N144,0)</f>
        <v>0</v>
      </c>
      <c r="BG144" s="80">
        <f>IF(U144="zákl. přenesená",N144,0)</f>
        <v>0</v>
      </c>
      <c r="BH144" s="80">
        <f>IF(U144="sníž. přenesená",N144,0)</f>
        <v>0</v>
      </c>
      <c r="BI144" s="80">
        <f>IF(U144="nulová",N144,0)</f>
        <v>0</v>
      </c>
      <c r="BJ144" s="30" t="s">
        <v>118</v>
      </c>
      <c r="BK144" s="80">
        <f>ROUND(L144*K144,2)</f>
        <v>0</v>
      </c>
      <c r="BL144" s="30" t="s">
        <v>127</v>
      </c>
    </row>
    <row r="145" spans="2:64" s="17" customFormat="1" ht="126" customHeight="1" x14ac:dyDescent="0.25">
      <c r="B145" s="18"/>
      <c r="C145" s="20"/>
      <c r="D145" s="20"/>
      <c r="E145" s="20"/>
      <c r="F145" s="679" t="s">
        <v>2145</v>
      </c>
      <c r="G145" s="680"/>
      <c r="H145" s="680"/>
      <c r="I145" s="680"/>
      <c r="J145" s="20"/>
      <c r="K145" s="20"/>
      <c r="L145" s="20"/>
      <c r="M145" s="20"/>
      <c r="N145" s="20"/>
      <c r="O145" s="20"/>
      <c r="P145" s="20"/>
      <c r="Q145" s="20"/>
      <c r="R145" s="19"/>
      <c r="T145" s="99"/>
      <c r="U145" s="20"/>
      <c r="V145" s="20"/>
      <c r="W145" s="20"/>
      <c r="X145" s="20"/>
      <c r="Y145" s="20"/>
      <c r="Z145" s="20"/>
      <c r="AA145" s="100"/>
      <c r="AT145" s="30" t="s">
        <v>193</v>
      </c>
      <c r="AU145" s="30" t="s">
        <v>128</v>
      </c>
    </row>
    <row r="146" spans="2:64" s="86" customFormat="1" ht="22.5" customHeight="1" x14ac:dyDescent="0.25">
      <c r="B146" s="81"/>
      <c r="C146" s="82"/>
      <c r="D146" s="82"/>
      <c r="E146" s="83" t="s">
        <v>125</v>
      </c>
      <c r="F146" s="663" t="s">
        <v>3008</v>
      </c>
      <c r="G146" s="662"/>
      <c r="H146" s="662"/>
      <c r="I146" s="662"/>
      <c r="J146" s="82"/>
      <c r="K146" s="84">
        <v>219.6</v>
      </c>
      <c r="L146" s="82"/>
      <c r="M146" s="82"/>
      <c r="N146" s="82"/>
      <c r="O146" s="82"/>
      <c r="P146" s="82"/>
      <c r="Q146" s="82"/>
      <c r="R146" s="85"/>
      <c r="T146" s="87"/>
      <c r="U146" s="82"/>
      <c r="V146" s="82"/>
      <c r="W146" s="82"/>
      <c r="X146" s="82"/>
      <c r="Y146" s="82"/>
      <c r="Z146" s="82"/>
      <c r="AA146" s="88"/>
      <c r="AT146" s="89" t="s">
        <v>130</v>
      </c>
      <c r="AU146" s="89" t="s">
        <v>128</v>
      </c>
      <c r="AV146" s="86" t="s">
        <v>128</v>
      </c>
      <c r="AW146" s="86" t="s">
        <v>131</v>
      </c>
      <c r="AX146" s="86" t="s">
        <v>118</v>
      </c>
      <c r="AY146" s="89" t="s">
        <v>120</v>
      </c>
    </row>
    <row r="147" spans="2:64" s="17" customFormat="1" ht="31.5" customHeight="1" x14ac:dyDescent="0.25">
      <c r="B147" s="70"/>
      <c r="C147" s="71" t="s">
        <v>282</v>
      </c>
      <c r="D147" s="71" t="s">
        <v>121</v>
      </c>
      <c r="E147" s="72" t="s">
        <v>2147</v>
      </c>
      <c r="F147" s="671" t="s">
        <v>2148</v>
      </c>
      <c r="G147" s="667"/>
      <c r="H147" s="667"/>
      <c r="I147" s="667"/>
      <c r="J147" s="73" t="s">
        <v>172</v>
      </c>
      <c r="K147" s="74">
        <v>223.6</v>
      </c>
      <c r="L147" s="666"/>
      <c r="M147" s="667"/>
      <c r="N147" s="666">
        <f>ROUND(L147*K147,2)</f>
        <v>0</v>
      </c>
      <c r="O147" s="667"/>
      <c r="P147" s="667"/>
      <c r="Q147" s="667"/>
      <c r="R147" s="75"/>
      <c r="T147" s="76" t="s">
        <v>125</v>
      </c>
      <c r="U147" s="77" t="s">
        <v>126</v>
      </c>
      <c r="V147" s="78">
        <v>0.11899999999999999</v>
      </c>
      <c r="W147" s="78">
        <f>V147*K147</f>
        <v>26.6084</v>
      </c>
      <c r="X147" s="78">
        <v>0</v>
      </c>
      <c r="Y147" s="78">
        <f>X147*K147</f>
        <v>0</v>
      </c>
      <c r="Z147" s="78">
        <v>0.4</v>
      </c>
      <c r="AA147" s="79">
        <f>Z147*K147</f>
        <v>89.44</v>
      </c>
      <c r="AR147" s="30" t="s">
        <v>127</v>
      </c>
      <c r="AT147" s="30" t="s">
        <v>121</v>
      </c>
      <c r="AU147" s="30" t="s">
        <v>128</v>
      </c>
      <c r="AY147" s="30" t="s">
        <v>120</v>
      </c>
      <c r="BE147" s="80">
        <f>IF(U147="základní",N147,0)</f>
        <v>0</v>
      </c>
      <c r="BF147" s="80">
        <f>IF(U147="snížená",N147,0)</f>
        <v>0</v>
      </c>
      <c r="BG147" s="80">
        <f>IF(U147="zákl. přenesená",N147,0)</f>
        <v>0</v>
      </c>
      <c r="BH147" s="80">
        <f>IF(U147="sníž. přenesená",N147,0)</f>
        <v>0</v>
      </c>
      <c r="BI147" s="80">
        <f>IF(U147="nulová",N147,0)</f>
        <v>0</v>
      </c>
      <c r="BJ147" s="30" t="s">
        <v>118</v>
      </c>
      <c r="BK147" s="80">
        <f>ROUND(L147*K147,2)</f>
        <v>0</v>
      </c>
      <c r="BL147" s="30" t="s">
        <v>127</v>
      </c>
    </row>
    <row r="148" spans="2:64" s="86" customFormat="1" ht="31.5" customHeight="1" x14ac:dyDescent="0.25">
      <c r="B148" s="81"/>
      <c r="C148" s="82"/>
      <c r="D148" s="82"/>
      <c r="E148" s="83" t="s">
        <v>125</v>
      </c>
      <c r="F148" s="661" t="s">
        <v>3009</v>
      </c>
      <c r="G148" s="662"/>
      <c r="H148" s="662"/>
      <c r="I148" s="662"/>
      <c r="J148" s="82"/>
      <c r="K148" s="84">
        <v>4</v>
      </c>
      <c r="L148" s="82"/>
      <c r="M148" s="82"/>
      <c r="N148" s="82"/>
      <c r="O148" s="82"/>
      <c r="P148" s="82"/>
      <c r="Q148" s="82"/>
      <c r="R148" s="85"/>
      <c r="T148" s="87"/>
      <c r="U148" s="82"/>
      <c r="V148" s="82"/>
      <c r="W148" s="82"/>
      <c r="X148" s="82"/>
      <c r="Y148" s="82"/>
      <c r="Z148" s="82"/>
      <c r="AA148" s="88"/>
      <c r="AT148" s="89" t="s">
        <v>130</v>
      </c>
      <c r="AU148" s="89" t="s">
        <v>128</v>
      </c>
      <c r="AV148" s="86" t="s">
        <v>128</v>
      </c>
      <c r="AW148" s="86" t="s">
        <v>131</v>
      </c>
      <c r="AX148" s="86" t="s">
        <v>119</v>
      </c>
      <c r="AY148" s="89" t="s">
        <v>120</v>
      </c>
    </row>
    <row r="149" spans="2:64" s="86" customFormat="1" ht="31.5" customHeight="1" x14ac:dyDescent="0.25">
      <c r="B149" s="81"/>
      <c r="C149" s="82"/>
      <c r="D149" s="82"/>
      <c r="E149" s="83" t="s">
        <v>125</v>
      </c>
      <c r="F149" s="663" t="s">
        <v>3010</v>
      </c>
      <c r="G149" s="662"/>
      <c r="H149" s="662"/>
      <c r="I149" s="662"/>
      <c r="J149" s="82"/>
      <c r="K149" s="84">
        <v>219.6</v>
      </c>
      <c r="L149" s="82"/>
      <c r="M149" s="82"/>
      <c r="N149" s="82"/>
      <c r="O149" s="82"/>
      <c r="P149" s="82"/>
      <c r="Q149" s="82"/>
      <c r="R149" s="85"/>
      <c r="T149" s="87"/>
      <c r="U149" s="82"/>
      <c r="V149" s="82"/>
      <c r="W149" s="82"/>
      <c r="X149" s="82"/>
      <c r="Y149" s="82"/>
      <c r="Z149" s="82"/>
      <c r="AA149" s="88"/>
      <c r="AT149" s="89" t="s">
        <v>130</v>
      </c>
      <c r="AU149" s="89" t="s">
        <v>128</v>
      </c>
      <c r="AV149" s="86" t="s">
        <v>128</v>
      </c>
      <c r="AW149" s="86" t="s">
        <v>131</v>
      </c>
      <c r="AX149" s="86" t="s">
        <v>119</v>
      </c>
      <c r="AY149" s="89" t="s">
        <v>120</v>
      </c>
    </row>
    <row r="150" spans="2:64" s="95" customFormat="1" ht="22.5" customHeight="1" x14ac:dyDescent="0.25">
      <c r="B150" s="90"/>
      <c r="C150" s="91"/>
      <c r="D150" s="91"/>
      <c r="E150" s="92" t="s">
        <v>125</v>
      </c>
      <c r="F150" s="664" t="s">
        <v>146</v>
      </c>
      <c r="G150" s="665"/>
      <c r="H150" s="665"/>
      <c r="I150" s="665"/>
      <c r="J150" s="91"/>
      <c r="K150" s="93">
        <v>223.6</v>
      </c>
      <c r="L150" s="91"/>
      <c r="M150" s="91"/>
      <c r="N150" s="91"/>
      <c r="O150" s="91"/>
      <c r="P150" s="91"/>
      <c r="Q150" s="91"/>
      <c r="R150" s="94"/>
      <c r="T150" s="96"/>
      <c r="U150" s="91"/>
      <c r="V150" s="91"/>
      <c r="W150" s="91"/>
      <c r="X150" s="91"/>
      <c r="Y150" s="91"/>
      <c r="Z150" s="91"/>
      <c r="AA150" s="97"/>
      <c r="AT150" s="98" t="s">
        <v>130</v>
      </c>
      <c r="AU150" s="98" t="s">
        <v>128</v>
      </c>
      <c r="AV150" s="95" t="s">
        <v>127</v>
      </c>
      <c r="AW150" s="95" t="s">
        <v>131</v>
      </c>
      <c r="AX150" s="95" t="s">
        <v>118</v>
      </c>
      <c r="AY150" s="98" t="s">
        <v>120</v>
      </c>
    </row>
    <row r="151" spans="2:64" s="17" customFormat="1" ht="31.5" customHeight="1" x14ac:dyDescent="0.25">
      <c r="B151" s="70"/>
      <c r="C151" s="71" t="s">
        <v>286</v>
      </c>
      <c r="D151" s="71" t="s">
        <v>121</v>
      </c>
      <c r="E151" s="72" t="s">
        <v>565</v>
      </c>
      <c r="F151" s="671" t="s">
        <v>566</v>
      </c>
      <c r="G151" s="667"/>
      <c r="H151" s="667"/>
      <c r="I151" s="667"/>
      <c r="J151" s="73" t="s">
        <v>172</v>
      </c>
      <c r="K151" s="74">
        <v>59.4</v>
      </c>
      <c r="L151" s="666"/>
      <c r="M151" s="667"/>
      <c r="N151" s="666">
        <f>ROUND(L151*K151,2)</f>
        <v>0</v>
      </c>
      <c r="O151" s="667"/>
      <c r="P151" s="667"/>
      <c r="Q151" s="667"/>
      <c r="R151" s="75"/>
      <c r="T151" s="76" t="s">
        <v>125</v>
      </c>
      <c r="U151" s="77" t="s">
        <v>126</v>
      </c>
      <c r="V151" s="78">
        <v>0.20100000000000001</v>
      </c>
      <c r="W151" s="78">
        <f>V151*K151</f>
        <v>11.939400000000001</v>
      </c>
      <c r="X151" s="78">
        <v>0</v>
      </c>
      <c r="Y151" s="78">
        <f>X151*K151</f>
        <v>0</v>
      </c>
      <c r="Z151" s="78">
        <v>0.56000000000000005</v>
      </c>
      <c r="AA151" s="79">
        <f>Z151*K151</f>
        <v>33.264000000000003</v>
      </c>
      <c r="AR151" s="30" t="s">
        <v>127</v>
      </c>
      <c r="AT151" s="30" t="s">
        <v>121</v>
      </c>
      <c r="AU151" s="30" t="s">
        <v>128</v>
      </c>
      <c r="AY151" s="30" t="s">
        <v>120</v>
      </c>
      <c r="BE151" s="80">
        <f>IF(U151="základní",N151,0)</f>
        <v>0</v>
      </c>
      <c r="BF151" s="80">
        <f>IF(U151="snížená",N151,0)</f>
        <v>0</v>
      </c>
      <c r="BG151" s="80">
        <f>IF(U151="zákl. přenesená",N151,0)</f>
        <v>0</v>
      </c>
      <c r="BH151" s="80">
        <f>IF(U151="sníž. přenesená",N151,0)</f>
        <v>0</v>
      </c>
      <c r="BI151" s="80">
        <f>IF(U151="nulová",N151,0)</f>
        <v>0</v>
      </c>
      <c r="BJ151" s="30" t="s">
        <v>118</v>
      </c>
      <c r="BK151" s="80">
        <f>ROUND(L151*K151,2)</f>
        <v>0</v>
      </c>
      <c r="BL151" s="30" t="s">
        <v>127</v>
      </c>
    </row>
    <row r="152" spans="2:64" s="86" customFormat="1" ht="31.5" customHeight="1" x14ac:dyDescent="0.25">
      <c r="B152" s="81"/>
      <c r="C152" s="82"/>
      <c r="D152" s="82"/>
      <c r="E152" s="83" t="s">
        <v>125</v>
      </c>
      <c r="F152" s="661" t="s">
        <v>3011</v>
      </c>
      <c r="G152" s="662"/>
      <c r="H152" s="662"/>
      <c r="I152" s="662"/>
      <c r="J152" s="82"/>
      <c r="K152" s="84">
        <v>59.4</v>
      </c>
      <c r="L152" s="82"/>
      <c r="M152" s="82"/>
      <c r="N152" s="82"/>
      <c r="O152" s="82"/>
      <c r="P152" s="82"/>
      <c r="Q152" s="82"/>
      <c r="R152" s="85"/>
      <c r="T152" s="87"/>
      <c r="U152" s="82"/>
      <c r="V152" s="82"/>
      <c r="W152" s="82"/>
      <c r="X152" s="82"/>
      <c r="Y152" s="82"/>
      <c r="Z152" s="82"/>
      <c r="AA152" s="88"/>
      <c r="AT152" s="89" t="s">
        <v>130</v>
      </c>
      <c r="AU152" s="89" t="s">
        <v>128</v>
      </c>
      <c r="AV152" s="86" t="s">
        <v>128</v>
      </c>
      <c r="AW152" s="86" t="s">
        <v>131</v>
      </c>
      <c r="AX152" s="86" t="s">
        <v>118</v>
      </c>
      <c r="AY152" s="89" t="s">
        <v>120</v>
      </c>
    </row>
    <row r="153" spans="2:64" s="17" customFormat="1" ht="31.5" customHeight="1" x14ac:dyDescent="0.25">
      <c r="B153" s="70"/>
      <c r="C153" s="71" t="s">
        <v>291</v>
      </c>
      <c r="D153" s="71" t="s">
        <v>121</v>
      </c>
      <c r="E153" s="72" t="s">
        <v>568</v>
      </c>
      <c r="F153" s="671" t="s">
        <v>569</v>
      </c>
      <c r="G153" s="667"/>
      <c r="H153" s="667"/>
      <c r="I153" s="667"/>
      <c r="J153" s="73" t="s">
        <v>172</v>
      </c>
      <c r="K153" s="74">
        <v>59.4</v>
      </c>
      <c r="L153" s="666"/>
      <c r="M153" s="667"/>
      <c r="N153" s="666">
        <f>ROUND(L153*K153,2)</f>
        <v>0</v>
      </c>
      <c r="O153" s="667"/>
      <c r="P153" s="667"/>
      <c r="Q153" s="667"/>
      <c r="R153" s="75"/>
      <c r="T153" s="76" t="s">
        <v>125</v>
      </c>
      <c r="U153" s="77" t="s">
        <v>126</v>
      </c>
      <c r="V153" s="78">
        <v>0.108</v>
      </c>
      <c r="W153" s="78">
        <f>V153*K153</f>
        <v>6.4151999999999996</v>
      </c>
      <c r="X153" s="78">
        <v>0</v>
      </c>
      <c r="Y153" s="78">
        <f>X153*K153</f>
        <v>0</v>
      </c>
      <c r="Z153" s="78">
        <v>0.18099999999999999</v>
      </c>
      <c r="AA153" s="79">
        <f>Z153*K153</f>
        <v>10.751399999999999</v>
      </c>
      <c r="AR153" s="30" t="s">
        <v>127</v>
      </c>
      <c r="AT153" s="30" t="s">
        <v>121</v>
      </c>
      <c r="AU153" s="30" t="s">
        <v>128</v>
      </c>
      <c r="AY153" s="30" t="s">
        <v>120</v>
      </c>
      <c r="BE153" s="80">
        <f>IF(U153="základní",N153,0)</f>
        <v>0</v>
      </c>
      <c r="BF153" s="80">
        <f>IF(U153="snížená",N153,0)</f>
        <v>0</v>
      </c>
      <c r="BG153" s="80">
        <f>IF(U153="zákl. přenesená",N153,0)</f>
        <v>0</v>
      </c>
      <c r="BH153" s="80">
        <f>IF(U153="sníž. přenesená",N153,0)</f>
        <v>0</v>
      </c>
      <c r="BI153" s="80">
        <f>IF(U153="nulová",N153,0)</f>
        <v>0</v>
      </c>
      <c r="BJ153" s="30" t="s">
        <v>118</v>
      </c>
      <c r="BK153" s="80">
        <f>ROUND(L153*K153,2)</f>
        <v>0</v>
      </c>
      <c r="BL153" s="30" t="s">
        <v>127</v>
      </c>
    </row>
    <row r="154" spans="2:64" s="86" customFormat="1" ht="31.5" customHeight="1" x14ac:dyDescent="0.25">
      <c r="B154" s="81"/>
      <c r="C154" s="82"/>
      <c r="D154" s="82"/>
      <c r="E154" s="83" t="s">
        <v>125</v>
      </c>
      <c r="F154" s="661" t="s">
        <v>3012</v>
      </c>
      <c r="G154" s="662"/>
      <c r="H154" s="662"/>
      <c r="I154" s="662"/>
      <c r="J154" s="82"/>
      <c r="K154" s="84">
        <v>59.4</v>
      </c>
      <c r="L154" s="82"/>
      <c r="M154" s="82"/>
      <c r="N154" s="82"/>
      <c r="O154" s="82"/>
      <c r="P154" s="82"/>
      <c r="Q154" s="82"/>
      <c r="R154" s="85"/>
      <c r="T154" s="87"/>
      <c r="U154" s="82"/>
      <c r="V154" s="82"/>
      <c r="W154" s="82"/>
      <c r="X154" s="82"/>
      <c r="Y154" s="82"/>
      <c r="Z154" s="82"/>
      <c r="AA154" s="88"/>
      <c r="AT154" s="89" t="s">
        <v>130</v>
      </c>
      <c r="AU154" s="89" t="s">
        <v>128</v>
      </c>
      <c r="AV154" s="86" t="s">
        <v>128</v>
      </c>
      <c r="AW154" s="86" t="s">
        <v>131</v>
      </c>
      <c r="AX154" s="86" t="s">
        <v>118</v>
      </c>
      <c r="AY154" s="89" t="s">
        <v>120</v>
      </c>
    </row>
    <row r="155" spans="2:64" s="17" customFormat="1" ht="22.5" customHeight="1" x14ac:dyDescent="0.25">
      <c r="B155" s="70"/>
      <c r="C155" s="71" t="s">
        <v>300</v>
      </c>
      <c r="D155" s="71" t="s">
        <v>121</v>
      </c>
      <c r="E155" s="72" t="s">
        <v>572</v>
      </c>
      <c r="F155" s="671" t="s">
        <v>573</v>
      </c>
      <c r="G155" s="667"/>
      <c r="H155" s="667"/>
      <c r="I155" s="667"/>
      <c r="J155" s="73" t="s">
        <v>532</v>
      </c>
      <c r="K155" s="74">
        <v>30</v>
      </c>
      <c r="L155" s="666"/>
      <c r="M155" s="667"/>
      <c r="N155" s="666">
        <f>ROUND(L155*K155,2)</f>
        <v>0</v>
      </c>
      <c r="O155" s="667"/>
      <c r="P155" s="667"/>
      <c r="Q155" s="667"/>
      <c r="R155" s="75"/>
      <c r="T155" s="76" t="s">
        <v>125</v>
      </c>
      <c r="U155" s="77" t="s">
        <v>126</v>
      </c>
      <c r="V155" s="78">
        <v>0.13300000000000001</v>
      </c>
      <c r="W155" s="78">
        <f>V155*K155</f>
        <v>3.99</v>
      </c>
      <c r="X155" s="78">
        <v>0</v>
      </c>
      <c r="Y155" s="78">
        <f>X155*K155</f>
        <v>0</v>
      </c>
      <c r="Z155" s="78">
        <v>0.20499999999999999</v>
      </c>
      <c r="AA155" s="79">
        <f>Z155*K155</f>
        <v>6.1499999999999995</v>
      </c>
      <c r="AR155" s="30" t="s">
        <v>127</v>
      </c>
      <c r="AT155" s="30" t="s">
        <v>121</v>
      </c>
      <c r="AU155" s="30" t="s">
        <v>128</v>
      </c>
      <c r="AY155" s="30" t="s">
        <v>120</v>
      </c>
      <c r="BE155" s="80">
        <f>IF(U155="základní",N155,0)</f>
        <v>0</v>
      </c>
      <c r="BF155" s="80">
        <f>IF(U155="snížená",N155,0)</f>
        <v>0</v>
      </c>
      <c r="BG155" s="80">
        <f>IF(U155="zákl. přenesená",N155,0)</f>
        <v>0</v>
      </c>
      <c r="BH155" s="80">
        <f>IF(U155="sníž. přenesená",N155,0)</f>
        <v>0</v>
      </c>
      <c r="BI155" s="80">
        <f>IF(U155="nulová",N155,0)</f>
        <v>0</v>
      </c>
      <c r="BJ155" s="30" t="s">
        <v>118</v>
      </c>
      <c r="BK155" s="80">
        <f>ROUND(L155*K155,2)</f>
        <v>0</v>
      </c>
      <c r="BL155" s="30" t="s">
        <v>127</v>
      </c>
    </row>
    <row r="156" spans="2:64" s="86" customFormat="1" ht="22.5" customHeight="1" x14ac:dyDescent="0.25">
      <c r="B156" s="81"/>
      <c r="C156" s="82"/>
      <c r="D156" s="82"/>
      <c r="E156" s="83" t="s">
        <v>125</v>
      </c>
      <c r="F156" s="661" t="s">
        <v>3013</v>
      </c>
      <c r="G156" s="662"/>
      <c r="H156" s="662"/>
      <c r="I156" s="662"/>
      <c r="J156" s="82"/>
      <c r="K156" s="84">
        <v>14</v>
      </c>
      <c r="L156" s="82"/>
      <c r="M156" s="82"/>
      <c r="N156" s="82"/>
      <c r="O156" s="82"/>
      <c r="P156" s="82"/>
      <c r="Q156" s="82"/>
      <c r="R156" s="85"/>
      <c r="T156" s="87"/>
      <c r="U156" s="82"/>
      <c r="V156" s="82"/>
      <c r="W156" s="82"/>
      <c r="X156" s="82"/>
      <c r="Y156" s="82"/>
      <c r="Z156" s="82"/>
      <c r="AA156" s="88"/>
      <c r="AT156" s="89" t="s">
        <v>130</v>
      </c>
      <c r="AU156" s="89" t="s">
        <v>128</v>
      </c>
      <c r="AV156" s="86" t="s">
        <v>128</v>
      </c>
      <c r="AW156" s="86" t="s">
        <v>131</v>
      </c>
      <c r="AX156" s="86" t="s">
        <v>119</v>
      </c>
      <c r="AY156" s="89" t="s">
        <v>120</v>
      </c>
    </row>
    <row r="157" spans="2:64" s="86" customFormat="1" ht="22.5" customHeight="1" x14ac:dyDescent="0.25">
      <c r="B157" s="81"/>
      <c r="C157" s="82"/>
      <c r="D157" s="82"/>
      <c r="E157" s="83" t="s">
        <v>125</v>
      </c>
      <c r="F157" s="663" t="s">
        <v>3014</v>
      </c>
      <c r="G157" s="662"/>
      <c r="H157" s="662"/>
      <c r="I157" s="662"/>
      <c r="J157" s="82"/>
      <c r="K157" s="84">
        <v>16</v>
      </c>
      <c r="L157" s="82"/>
      <c r="M157" s="82"/>
      <c r="N157" s="82"/>
      <c r="O157" s="82"/>
      <c r="P157" s="82"/>
      <c r="Q157" s="82"/>
      <c r="R157" s="85"/>
      <c r="T157" s="87"/>
      <c r="U157" s="82"/>
      <c r="V157" s="82"/>
      <c r="W157" s="82"/>
      <c r="X157" s="82"/>
      <c r="Y157" s="82"/>
      <c r="Z157" s="82"/>
      <c r="AA157" s="88"/>
      <c r="AT157" s="89" t="s">
        <v>130</v>
      </c>
      <c r="AU157" s="89" t="s">
        <v>128</v>
      </c>
      <c r="AV157" s="86" t="s">
        <v>128</v>
      </c>
      <c r="AW157" s="86" t="s">
        <v>131</v>
      </c>
      <c r="AX157" s="86" t="s">
        <v>119</v>
      </c>
      <c r="AY157" s="89" t="s">
        <v>120</v>
      </c>
    </row>
    <row r="158" spans="2:64" s="95" customFormat="1" ht="22.5" customHeight="1" x14ac:dyDescent="0.25">
      <c r="B158" s="90"/>
      <c r="C158" s="91"/>
      <c r="D158" s="91"/>
      <c r="E158" s="92" t="s">
        <v>125</v>
      </c>
      <c r="F158" s="664" t="s">
        <v>146</v>
      </c>
      <c r="G158" s="665"/>
      <c r="H158" s="665"/>
      <c r="I158" s="665"/>
      <c r="J158" s="91"/>
      <c r="K158" s="93">
        <v>30</v>
      </c>
      <c r="L158" s="91"/>
      <c r="M158" s="91"/>
      <c r="N158" s="91"/>
      <c r="O158" s="91"/>
      <c r="P158" s="91"/>
      <c r="Q158" s="91"/>
      <c r="R158" s="94"/>
      <c r="T158" s="96"/>
      <c r="U158" s="91"/>
      <c r="V158" s="91"/>
      <c r="W158" s="91"/>
      <c r="X158" s="91"/>
      <c r="Y158" s="91"/>
      <c r="Z158" s="91"/>
      <c r="AA158" s="97"/>
      <c r="AT158" s="98" t="s">
        <v>130</v>
      </c>
      <c r="AU158" s="98" t="s">
        <v>128</v>
      </c>
      <c r="AV158" s="95" t="s">
        <v>127</v>
      </c>
      <c r="AW158" s="95" t="s">
        <v>131</v>
      </c>
      <c r="AX158" s="95" t="s">
        <v>118</v>
      </c>
      <c r="AY158" s="98" t="s">
        <v>120</v>
      </c>
    </row>
    <row r="159" spans="2:64" s="17" customFormat="1" ht="22.5" customHeight="1" x14ac:dyDescent="0.25">
      <c r="B159" s="70"/>
      <c r="C159" s="71" t="s">
        <v>304</v>
      </c>
      <c r="D159" s="71" t="s">
        <v>121</v>
      </c>
      <c r="E159" s="72" t="s">
        <v>580</v>
      </c>
      <c r="F159" s="671" t="s">
        <v>581</v>
      </c>
      <c r="G159" s="667"/>
      <c r="H159" s="667"/>
      <c r="I159" s="667"/>
      <c r="J159" s="73" t="s">
        <v>532</v>
      </c>
      <c r="K159" s="74">
        <v>5.5</v>
      </c>
      <c r="L159" s="666"/>
      <c r="M159" s="667"/>
      <c r="N159" s="666">
        <f>ROUND(L159*K159,2)</f>
        <v>0</v>
      </c>
      <c r="O159" s="667"/>
      <c r="P159" s="667"/>
      <c r="Q159" s="667"/>
      <c r="R159" s="75"/>
      <c r="T159" s="76" t="s">
        <v>125</v>
      </c>
      <c r="U159" s="77" t="s">
        <v>126</v>
      </c>
      <c r="V159" s="78">
        <v>9.5000000000000001E-2</v>
      </c>
      <c r="W159" s="78">
        <f>V159*K159</f>
        <v>0.52249999999999996</v>
      </c>
      <c r="X159" s="78">
        <v>0</v>
      </c>
      <c r="Y159" s="78">
        <f>X159*K159</f>
        <v>0</v>
      </c>
      <c r="Z159" s="78">
        <v>0.04</v>
      </c>
      <c r="AA159" s="79">
        <f>Z159*K159</f>
        <v>0.22</v>
      </c>
      <c r="AR159" s="30" t="s">
        <v>127</v>
      </c>
      <c r="AT159" s="30" t="s">
        <v>121</v>
      </c>
      <c r="AU159" s="30" t="s">
        <v>128</v>
      </c>
      <c r="AY159" s="30" t="s">
        <v>120</v>
      </c>
      <c r="BE159" s="80">
        <f>IF(U159="základní",N159,0)</f>
        <v>0</v>
      </c>
      <c r="BF159" s="80">
        <f>IF(U159="snížená",N159,0)</f>
        <v>0</v>
      </c>
      <c r="BG159" s="80">
        <f>IF(U159="zákl. přenesená",N159,0)</f>
        <v>0</v>
      </c>
      <c r="BH159" s="80">
        <f>IF(U159="sníž. přenesená",N159,0)</f>
        <v>0</v>
      </c>
      <c r="BI159" s="80">
        <f>IF(U159="nulová",N159,0)</f>
        <v>0</v>
      </c>
      <c r="BJ159" s="30" t="s">
        <v>118</v>
      </c>
      <c r="BK159" s="80">
        <f>ROUND(L159*K159,2)</f>
        <v>0</v>
      </c>
      <c r="BL159" s="30" t="s">
        <v>127</v>
      </c>
    </row>
    <row r="160" spans="2:64" s="86" customFormat="1" ht="22.5" customHeight="1" x14ac:dyDescent="0.25">
      <c r="B160" s="81"/>
      <c r="C160" s="82"/>
      <c r="D160" s="82"/>
      <c r="E160" s="83" t="s">
        <v>125</v>
      </c>
      <c r="F160" s="661" t="s">
        <v>3015</v>
      </c>
      <c r="G160" s="662"/>
      <c r="H160" s="662"/>
      <c r="I160" s="662"/>
      <c r="J160" s="82"/>
      <c r="K160" s="84">
        <v>2</v>
      </c>
      <c r="L160" s="82"/>
      <c r="M160" s="82"/>
      <c r="N160" s="82"/>
      <c r="O160" s="82"/>
      <c r="P160" s="82"/>
      <c r="Q160" s="82"/>
      <c r="R160" s="85"/>
      <c r="T160" s="87"/>
      <c r="U160" s="82"/>
      <c r="V160" s="82"/>
      <c r="W160" s="82"/>
      <c r="X160" s="82"/>
      <c r="Y160" s="82"/>
      <c r="Z160" s="82"/>
      <c r="AA160" s="88"/>
      <c r="AT160" s="89" t="s">
        <v>130</v>
      </c>
      <c r="AU160" s="89" t="s">
        <v>128</v>
      </c>
      <c r="AV160" s="86" t="s">
        <v>128</v>
      </c>
      <c r="AW160" s="86" t="s">
        <v>131</v>
      </c>
      <c r="AX160" s="86" t="s">
        <v>119</v>
      </c>
      <c r="AY160" s="89" t="s">
        <v>120</v>
      </c>
    </row>
    <row r="161" spans="2:64" s="86" customFormat="1" ht="22.5" customHeight="1" x14ac:dyDescent="0.25">
      <c r="B161" s="81"/>
      <c r="C161" s="82"/>
      <c r="D161" s="82"/>
      <c r="E161" s="83" t="s">
        <v>125</v>
      </c>
      <c r="F161" s="663" t="s">
        <v>3016</v>
      </c>
      <c r="G161" s="662"/>
      <c r="H161" s="662"/>
      <c r="I161" s="662"/>
      <c r="J161" s="82"/>
      <c r="K161" s="84">
        <v>3.5</v>
      </c>
      <c r="L161" s="82"/>
      <c r="M161" s="82"/>
      <c r="N161" s="82"/>
      <c r="O161" s="82"/>
      <c r="P161" s="82"/>
      <c r="Q161" s="82"/>
      <c r="R161" s="85"/>
      <c r="T161" s="87"/>
      <c r="U161" s="82"/>
      <c r="V161" s="82"/>
      <c r="W161" s="82"/>
      <c r="X161" s="82"/>
      <c r="Y161" s="82"/>
      <c r="Z161" s="82"/>
      <c r="AA161" s="88"/>
      <c r="AT161" s="89" t="s">
        <v>130</v>
      </c>
      <c r="AU161" s="89" t="s">
        <v>128</v>
      </c>
      <c r="AV161" s="86" t="s">
        <v>128</v>
      </c>
      <c r="AW161" s="86" t="s">
        <v>131</v>
      </c>
      <c r="AX161" s="86" t="s">
        <v>119</v>
      </c>
      <c r="AY161" s="89" t="s">
        <v>120</v>
      </c>
    </row>
    <row r="162" spans="2:64" s="95" customFormat="1" ht="22.5" customHeight="1" x14ac:dyDescent="0.25">
      <c r="B162" s="90"/>
      <c r="C162" s="91"/>
      <c r="D162" s="91"/>
      <c r="E162" s="92" t="s">
        <v>125</v>
      </c>
      <c r="F162" s="664" t="s">
        <v>146</v>
      </c>
      <c r="G162" s="665"/>
      <c r="H162" s="665"/>
      <c r="I162" s="665"/>
      <c r="J162" s="91"/>
      <c r="K162" s="93">
        <v>5.5</v>
      </c>
      <c r="L162" s="91"/>
      <c r="M162" s="91"/>
      <c r="N162" s="91"/>
      <c r="O162" s="91"/>
      <c r="P162" s="91"/>
      <c r="Q162" s="91"/>
      <c r="R162" s="94"/>
      <c r="T162" s="96"/>
      <c r="U162" s="91"/>
      <c r="V162" s="91"/>
      <c r="W162" s="91"/>
      <c r="X162" s="91"/>
      <c r="Y162" s="91"/>
      <c r="Z162" s="91"/>
      <c r="AA162" s="97"/>
      <c r="AT162" s="98" t="s">
        <v>130</v>
      </c>
      <c r="AU162" s="98" t="s">
        <v>128</v>
      </c>
      <c r="AV162" s="95" t="s">
        <v>127</v>
      </c>
      <c r="AW162" s="95" t="s">
        <v>131</v>
      </c>
      <c r="AX162" s="95" t="s">
        <v>118</v>
      </c>
      <c r="AY162" s="98" t="s">
        <v>120</v>
      </c>
    </row>
    <row r="163" spans="2:64" s="17" customFormat="1" ht="22.5" customHeight="1" x14ac:dyDescent="0.25">
      <c r="B163" s="70"/>
      <c r="C163" s="71" t="s">
        <v>309</v>
      </c>
      <c r="D163" s="71" t="s">
        <v>121</v>
      </c>
      <c r="E163" s="72" t="s">
        <v>584</v>
      </c>
      <c r="F163" s="671" t="s">
        <v>585</v>
      </c>
      <c r="G163" s="667"/>
      <c r="H163" s="667"/>
      <c r="I163" s="667"/>
      <c r="J163" s="73" t="s">
        <v>532</v>
      </c>
      <c r="K163" s="74">
        <v>98.2</v>
      </c>
      <c r="L163" s="666"/>
      <c r="M163" s="667"/>
      <c r="N163" s="666">
        <f>ROUND(L163*K163,2)</f>
        <v>0</v>
      </c>
      <c r="O163" s="667"/>
      <c r="P163" s="667"/>
      <c r="Q163" s="667"/>
      <c r="R163" s="75"/>
      <c r="T163" s="76" t="s">
        <v>125</v>
      </c>
      <c r="U163" s="77" t="s">
        <v>126</v>
      </c>
      <c r="V163" s="78">
        <v>0.19600000000000001</v>
      </c>
      <c r="W163" s="78">
        <f>V163*K163</f>
        <v>19.247200000000003</v>
      </c>
      <c r="X163" s="78">
        <v>0</v>
      </c>
      <c r="Y163" s="78">
        <f>X163*K163</f>
        <v>0</v>
      </c>
      <c r="Z163" s="78">
        <v>0</v>
      </c>
      <c r="AA163" s="79">
        <f>Z163*K163</f>
        <v>0</v>
      </c>
      <c r="AR163" s="30" t="s">
        <v>127</v>
      </c>
      <c r="AT163" s="30" t="s">
        <v>121</v>
      </c>
      <c r="AU163" s="30" t="s">
        <v>128</v>
      </c>
      <c r="AY163" s="30" t="s">
        <v>120</v>
      </c>
      <c r="BE163" s="80">
        <f>IF(U163="základní",N163,0)</f>
        <v>0</v>
      </c>
      <c r="BF163" s="80">
        <f>IF(U163="snížená",N163,0)</f>
        <v>0</v>
      </c>
      <c r="BG163" s="80">
        <f>IF(U163="zákl. přenesená",N163,0)</f>
        <v>0</v>
      </c>
      <c r="BH163" s="80">
        <f>IF(U163="sníž. přenesená",N163,0)</f>
        <v>0</v>
      </c>
      <c r="BI163" s="80">
        <f>IF(U163="nulová",N163,0)</f>
        <v>0</v>
      </c>
      <c r="BJ163" s="30" t="s">
        <v>118</v>
      </c>
      <c r="BK163" s="80">
        <f>ROUND(L163*K163,2)</f>
        <v>0</v>
      </c>
      <c r="BL163" s="30" t="s">
        <v>127</v>
      </c>
    </row>
    <row r="164" spans="2:64" s="86" customFormat="1" ht="31.5" customHeight="1" x14ac:dyDescent="0.25">
      <c r="B164" s="81"/>
      <c r="C164" s="82"/>
      <c r="D164" s="82"/>
      <c r="E164" s="83" t="s">
        <v>125</v>
      </c>
      <c r="F164" s="661" t="s">
        <v>3017</v>
      </c>
      <c r="G164" s="662"/>
      <c r="H164" s="662"/>
      <c r="I164" s="662"/>
      <c r="J164" s="82"/>
      <c r="K164" s="84">
        <v>98.2</v>
      </c>
      <c r="L164" s="82"/>
      <c r="M164" s="82"/>
      <c r="N164" s="82"/>
      <c r="O164" s="82"/>
      <c r="P164" s="82"/>
      <c r="Q164" s="82"/>
      <c r="R164" s="85"/>
      <c r="T164" s="87"/>
      <c r="U164" s="82"/>
      <c r="V164" s="82"/>
      <c r="W164" s="82"/>
      <c r="X164" s="82"/>
      <c r="Y164" s="82"/>
      <c r="Z164" s="82"/>
      <c r="AA164" s="88"/>
      <c r="AT164" s="89" t="s">
        <v>130</v>
      </c>
      <c r="AU164" s="89" t="s">
        <v>128</v>
      </c>
      <c r="AV164" s="86" t="s">
        <v>128</v>
      </c>
      <c r="AW164" s="86" t="s">
        <v>131</v>
      </c>
      <c r="AX164" s="86" t="s">
        <v>118</v>
      </c>
      <c r="AY164" s="89" t="s">
        <v>120</v>
      </c>
    </row>
    <row r="165" spans="2:64" s="17" customFormat="1" ht="31.5" customHeight="1" x14ac:dyDescent="0.25">
      <c r="B165" s="70"/>
      <c r="C165" s="71" t="s">
        <v>314</v>
      </c>
      <c r="D165" s="71" t="s">
        <v>121</v>
      </c>
      <c r="E165" s="72" t="s">
        <v>3018</v>
      </c>
      <c r="F165" s="671" t="s">
        <v>3019</v>
      </c>
      <c r="G165" s="667"/>
      <c r="H165" s="667"/>
      <c r="I165" s="667"/>
      <c r="J165" s="73" t="s">
        <v>447</v>
      </c>
      <c r="K165" s="74">
        <v>2</v>
      </c>
      <c r="L165" s="666"/>
      <c r="M165" s="667"/>
      <c r="N165" s="666">
        <f>ROUND(L165*K165,2)</f>
        <v>0</v>
      </c>
      <c r="O165" s="667"/>
      <c r="P165" s="667"/>
      <c r="Q165" s="667"/>
      <c r="R165" s="75"/>
      <c r="T165" s="76" t="s">
        <v>125</v>
      </c>
      <c r="U165" s="77" t="s">
        <v>126</v>
      </c>
      <c r="V165" s="78">
        <v>1.2549999999999999</v>
      </c>
      <c r="W165" s="78">
        <f>V165*K165</f>
        <v>2.5099999999999998</v>
      </c>
      <c r="X165" s="78">
        <v>0</v>
      </c>
      <c r="Y165" s="78">
        <f>X165*K165</f>
        <v>0</v>
      </c>
      <c r="Z165" s="78">
        <v>1.7000000000000001E-2</v>
      </c>
      <c r="AA165" s="79">
        <f>Z165*K165</f>
        <v>3.4000000000000002E-2</v>
      </c>
      <c r="AR165" s="30" t="s">
        <v>127</v>
      </c>
      <c r="AT165" s="30" t="s">
        <v>121</v>
      </c>
      <c r="AU165" s="30" t="s">
        <v>128</v>
      </c>
      <c r="AY165" s="30" t="s">
        <v>120</v>
      </c>
      <c r="BE165" s="80">
        <f>IF(U165="základní",N165,0)</f>
        <v>0</v>
      </c>
      <c r="BF165" s="80">
        <f>IF(U165="snížená",N165,0)</f>
        <v>0</v>
      </c>
      <c r="BG165" s="80">
        <f>IF(U165="zákl. přenesená",N165,0)</f>
        <v>0</v>
      </c>
      <c r="BH165" s="80">
        <f>IF(U165="sníž. přenesená",N165,0)</f>
        <v>0</v>
      </c>
      <c r="BI165" s="80">
        <f>IF(U165="nulová",N165,0)</f>
        <v>0</v>
      </c>
      <c r="BJ165" s="30" t="s">
        <v>118</v>
      </c>
      <c r="BK165" s="80">
        <f>ROUND(L165*K165,2)</f>
        <v>0</v>
      </c>
      <c r="BL165" s="30" t="s">
        <v>127</v>
      </c>
    </row>
    <row r="166" spans="2:64" s="86" customFormat="1" ht="22.5" customHeight="1" x14ac:dyDescent="0.25">
      <c r="B166" s="81"/>
      <c r="C166" s="82"/>
      <c r="D166" s="82"/>
      <c r="E166" s="83" t="s">
        <v>125</v>
      </c>
      <c r="F166" s="661" t="s">
        <v>3020</v>
      </c>
      <c r="G166" s="662"/>
      <c r="H166" s="662"/>
      <c r="I166" s="662"/>
      <c r="J166" s="82"/>
      <c r="K166" s="84">
        <v>1</v>
      </c>
      <c r="L166" s="82"/>
      <c r="M166" s="82"/>
      <c r="N166" s="82"/>
      <c r="O166" s="82"/>
      <c r="P166" s="82"/>
      <c r="Q166" s="82"/>
      <c r="R166" s="85"/>
      <c r="T166" s="87"/>
      <c r="U166" s="82"/>
      <c r="V166" s="82"/>
      <c r="W166" s="82"/>
      <c r="X166" s="82"/>
      <c r="Y166" s="82"/>
      <c r="Z166" s="82"/>
      <c r="AA166" s="88"/>
      <c r="AT166" s="89" t="s">
        <v>130</v>
      </c>
      <c r="AU166" s="89" t="s">
        <v>128</v>
      </c>
      <c r="AV166" s="86" t="s">
        <v>128</v>
      </c>
      <c r="AW166" s="86" t="s">
        <v>131</v>
      </c>
      <c r="AX166" s="86" t="s">
        <v>119</v>
      </c>
      <c r="AY166" s="89" t="s">
        <v>120</v>
      </c>
    </row>
    <row r="167" spans="2:64" s="86" customFormat="1" ht="22.5" customHeight="1" x14ac:dyDescent="0.25">
      <c r="B167" s="81"/>
      <c r="C167" s="82"/>
      <c r="D167" s="82"/>
      <c r="E167" s="83" t="s">
        <v>125</v>
      </c>
      <c r="F167" s="663" t="s">
        <v>3021</v>
      </c>
      <c r="G167" s="662"/>
      <c r="H167" s="662"/>
      <c r="I167" s="662"/>
      <c r="J167" s="82"/>
      <c r="K167" s="84">
        <v>1</v>
      </c>
      <c r="L167" s="82"/>
      <c r="M167" s="82"/>
      <c r="N167" s="82"/>
      <c r="O167" s="82"/>
      <c r="P167" s="82"/>
      <c r="Q167" s="82"/>
      <c r="R167" s="85"/>
      <c r="T167" s="87"/>
      <c r="U167" s="82"/>
      <c r="V167" s="82"/>
      <c r="W167" s="82"/>
      <c r="X167" s="82"/>
      <c r="Y167" s="82"/>
      <c r="Z167" s="82"/>
      <c r="AA167" s="88"/>
      <c r="AT167" s="89" t="s">
        <v>130</v>
      </c>
      <c r="AU167" s="89" t="s">
        <v>128</v>
      </c>
      <c r="AV167" s="86" t="s">
        <v>128</v>
      </c>
      <c r="AW167" s="86" t="s">
        <v>131</v>
      </c>
      <c r="AX167" s="86" t="s">
        <v>119</v>
      </c>
      <c r="AY167" s="89" t="s">
        <v>120</v>
      </c>
    </row>
    <row r="168" spans="2:64" s="95" customFormat="1" ht="22.5" customHeight="1" x14ac:dyDescent="0.25">
      <c r="B168" s="90"/>
      <c r="C168" s="91"/>
      <c r="D168" s="91"/>
      <c r="E168" s="92" t="s">
        <v>125</v>
      </c>
      <c r="F168" s="664" t="s">
        <v>146</v>
      </c>
      <c r="G168" s="665"/>
      <c r="H168" s="665"/>
      <c r="I168" s="665"/>
      <c r="J168" s="91"/>
      <c r="K168" s="93">
        <v>2</v>
      </c>
      <c r="L168" s="91"/>
      <c r="M168" s="91"/>
      <c r="N168" s="91"/>
      <c r="O168" s="91"/>
      <c r="P168" s="91"/>
      <c r="Q168" s="91"/>
      <c r="R168" s="94"/>
      <c r="T168" s="96"/>
      <c r="U168" s="91"/>
      <c r="V168" s="91"/>
      <c r="W168" s="91"/>
      <c r="X168" s="91"/>
      <c r="Y168" s="91"/>
      <c r="Z168" s="91"/>
      <c r="AA168" s="97"/>
      <c r="AT168" s="98" t="s">
        <v>130</v>
      </c>
      <c r="AU168" s="98" t="s">
        <v>128</v>
      </c>
      <c r="AV168" s="95" t="s">
        <v>127</v>
      </c>
      <c r="AW168" s="95" t="s">
        <v>131</v>
      </c>
      <c r="AX168" s="95" t="s">
        <v>118</v>
      </c>
      <c r="AY168" s="98" t="s">
        <v>120</v>
      </c>
    </row>
    <row r="169" spans="2:64" s="17" customFormat="1" ht="31.5" customHeight="1" x14ac:dyDescent="0.25">
      <c r="B169" s="70"/>
      <c r="C169" s="71" t="s">
        <v>318</v>
      </c>
      <c r="D169" s="71" t="s">
        <v>121</v>
      </c>
      <c r="E169" s="72" t="s">
        <v>2175</v>
      </c>
      <c r="F169" s="671" t="s">
        <v>2176</v>
      </c>
      <c r="G169" s="667"/>
      <c r="H169" s="667"/>
      <c r="I169" s="667"/>
      <c r="J169" s="73" t="s">
        <v>172</v>
      </c>
      <c r="K169" s="74">
        <v>219.6</v>
      </c>
      <c r="L169" s="666"/>
      <c r="M169" s="667"/>
      <c r="N169" s="666">
        <f>ROUND(L169*K169,2)</f>
        <v>0</v>
      </c>
      <c r="O169" s="667"/>
      <c r="P169" s="667"/>
      <c r="Q169" s="667"/>
      <c r="R169" s="75"/>
      <c r="T169" s="76" t="s">
        <v>125</v>
      </c>
      <c r="U169" s="77" t="s">
        <v>126</v>
      </c>
      <c r="V169" s="78">
        <v>0.22</v>
      </c>
      <c r="W169" s="78">
        <f>V169*K169</f>
        <v>48.311999999999998</v>
      </c>
      <c r="X169" s="78">
        <v>0</v>
      </c>
      <c r="Y169" s="78">
        <f>X169*K169</f>
        <v>0</v>
      </c>
      <c r="Z169" s="78">
        <v>0</v>
      </c>
      <c r="AA169" s="79">
        <f>Z169*K169</f>
        <v>0</v>
      </c>
      <c r="AR169" s="30" t="s">
        <v>127</v>
      </c>
      <c r="AT169" s="30" t="s">
        <v>121</v>
      </c>
      <c r="AU169" s="30" t="s">
        <v>128</v>
      </c>
      <c r="AY169" s="30" t="s">
        <v>120</v>
      </c>
      <c r="BE169" s="80">
        <f>IF(U169="základní",N169,0)</f>
        <v>0</v>
      </c>
      <c r="BF169" s="80">
        <f>IF(U169="snížená",N169,0)</f>
        <v>0</v>
      </c>
      <c r="BG169" s="80">
        <f>IF(U169="zákl. přenesená",N169,0)</f>
        <v>0</v>
      </c>
      <c r="BH169" s="80">
        <f>IF(U169="sníž. přenesená",N169,0)</f>
        <v>0</v>
      </c>
      <c r="BI169" s="80">
        <f>IF(U169="nulová",N169,0)</f>
        <v>0</v>
      </c>
      <c r="BJ169" s="30" t="s">
        <v>118</v>
      </c>
      <c r="BK169" s="80">
        <f>ROUND(L169*K169,2)</f>
        <v>0</v>
      </c>
      <c r="BL169" s="30" t="s">
        <v>127</v>
      </c>
    </row>
    <row r="170" spans="2:64" s="86" customFormat="1" ht="22.5" customHeight="1" x14ac:dyDescent="0.25">
      <c r="B170" s="81"/>
      <c r="C170" s="82"/>
      <c r="D170" s="82"/>
      <c r="E170" s="83" t="s">
        <v>125</v>
      </c>
      <c r="F170" s="661" t="s">
        <v>3022</v>
      </c>
      <c r="G170" s="662"/>
      <c r="H170" s="662"/>
      <c r="I170" s="662"/>
      <c r="J170" s="82"/>
      <c r="K170" s="84">
        <v>219.6</v>
      </c>
      <c r="L170" s="82"/>
      <c r="M170" s="82"/>
      <c r="N170" s="82"/>
      <c r="O170" s="82"/>
      <c r="P170" s="82"/>
      <c r="Q170" s="82"/>
      <c r="R170" s="85"/>
      <c r="T170" s="87"/>
      <c r="U170" s="82"/>
      <c r="V170" s="82"/>
      <c r="W170" s="82"/>
      <c r="X170" s="82"/>
      <c r="Y170" s="82"/>
      <c r="Z170" s="82"/>
      <c r="AA170" s="88"/>
      <c r="AT170" s="89" t="s">
        <v>130</v>
      </c>
      <c r="AU170" s="89" t="s">
        <v>128</v>
      </c>
      <c r="AV170" s="86" t="s">
        <v>128</v>
      </c>
      <c r="AW170" s="86" t="s">
        <v>131</v>
      </c>
      <c r="AX170" s="86" t="s">
        <v>118</v>
      </c>
      <c r="AY170" s="89" t="s">
        <v>120</v>
      </c>
    </row>
    <row r="171" spans="2:64" s="17" customFormat="1" ht="31.5" customHeight="1" x14ac:dyDescent="0.25">
      <c r="B171" s="70"/>
      <c r="C171" s="71" t="s">
        <v>322</v>
      </c>
      <c r="D171" s="71" t="s">
        <v>121</v>
      </c>
      <c r="E171" s="72" t="s">
        <v>589</v>
      </c>
      <c r="F171" s="671" t="s">
        <v>590</v>
      </c>
      <c r="G171" s="667"/>
      <c r="H171" s="667"/>
      <c r="I171" s="667"/>
      <c r="J171" s="73" t="s">
        <v>191</v>
      </c>
      <c r="K171" s="74">
        <v>145.09399999999999</v>
      </c>
      <c r="L171" s="666"/>
      <c r="M171" s="667"/>
      <c r="N171" s="666">
        <f>ROUND(L171*K171,2)</f>
        <v>0</v>
      </c>
      <c r="O171" s="667"/>
      <c r="P171" s="667"/>
      <c r="Q171" s="667"/>
      <c r="R171" s="75"/>
      <c r="T171" s="76" t="s">
        <v>125</v>
      </c>
      <c r="U171" s="77" t="s">
        <v>126</v>
      </c>
      <c r="V171" s="78">
        <v>0.03</v>
      </c>
      <c r="W171" s="78">
        <f>V171*K171</f>
        <v>4.3528199999999995</v>
      </c>
      <c r="X171" s="78">
        <v>0</v>
      </c>
      <c r="Y171" s="78">
        <f>X171*K171</f>
        <v>0</v>
      </c>
      <c r="Z171" s="78">
        <v>0</v>
      </c>
      <c r="AA171" s="79">
        <f>Z171*K171</f>
        <v>0</v>
      </c>
      <c r="AR171" s="30" t="s">
        <v>127</v>
      </c>
      <c r="AT171" s="30" t="s">
        <v>121</v>
      </c>
      <c r="AU171" s="30" t="s">
        <v>128</v>
      </c>
      <c r="AY171" s="30" t="s">
        <v>120</v>
      </c>
      <c r="BE171" s="80">
        <f>IF(U171="základní",N171,0)</f>
        <v>0</v>
      </c>
      <c r="BF171" s="80">
        <f>IF(U171="snížená",N171,0)</f>
        <v>0</v>
      </c>
      <c r="BG171" s="80">
        <f>IF(U171="zákl. přenesená",N171,0)</f>
        <v>0</v>
      </c>
      <c r="BH171" s="80">
        <f>IF(U171="sníž. přenesená",N171,0)</f>
        <v>0</v>
      </c>
      <c r="BI171" s="80">
        <f>IF(U171="nulová",N171,0)</f>
        <v>0</v>
      </c>
      <c r="BJ171" s="30" t="s">
        <v>118</v>
      </c>
      <c r="BK171" s="80">
        <f>ROUND(L171*K171,2)</f>
        <v>0</v>
      </c>
      <c r="BL171" s="30" t="s">
        <v>127</v>
      </c>
    </row>
    <row r="172" spans="2:64" s="86" customFormat="1" ht="22.5" customHeight="1" x14ac:dyDescent="0.25">
      <c r="B172" s="81"/>
      <c r="C172" s="82"/>
      <c r="D172" s="82"/>
      <c r="E172" s="83" t="s">
        <v>125</v>
      </c>
      <c r="F172" s="661" t="s">
        <v>3023</v>
      </c>
      <c r="G172" s="662"/>
      <c r="H172" s="662"/>
      <c r="I172" s="662"/>
      <c r="J172" s="82"/>
      <c r="K172" s="84">
        <v>134.34299999999999</v>
      </c>
      <c r="L172" s="82"/>
      <c r="M172" s="82"/>
      <c r="N172" s="82"/>
      <c r="O172" s="82"/>
      <c r="P172" s="82"/>
      <c r="Q172" s="82"/>
      <c r="R172" s="85"/>
      <c r="T172" s="87"/>
      <c r="U172" s="82"/>
      <c r="V172" s="82"/>
      <c r="W172" s="82"/>
      <c r="X172" s="82"/>
      <c r="Y172" s="82"/>
      <c r="Z172" s="82"/>
      <c r="AA172" s="88"/>
      <c r="AT172" s="89" t="s">
        <v>130</v>
      </c>
      <c r="AU172" s="89" t="s">
        <v>128</v>
      </c>
      <c r="AV172" s="86" t="s">
        <v>128</v>
      </c>
      <c r="AW172" s="86" t="s">
        <v>131</v>
      </c>
      <c r="AX172" s="86" t="s">
        <v>119</v>
      </c>
      <c r="AY172" s="89" t="s">
        <v>120</v>
      </c>
    </row>
    <row r="173" spans="2:64" s="86" customFormat="1" ht="22.5" customHeight="1" x14ac:dyDescent="0.25">
      <c r="B173" s="81"/>
      <c r="C173" s="82"/>
      <c r="D173" s="82"/>
      <c r="E173" s="83" t="s">
        <v>125</v>
      </c>
      <c r="F173" s="663" t="s">
        <v>3024</v>
      </c>
      <c r="G173" s="662"/>
      <c r="H173" s="662"/>
      <c r="I173" s="662"/>
      <c r="J173" s="82"/>
      <c r="K173" s="84">
        <v>10.750999999999999</v>
      </c>
      <c r="L173" s="82"/>
      <c r="M173" s="82"/>
      <c r="N173" s="82"/>
      <c r="O173" s="82"/>
      <c r="P173" s="82"/>
      <c r="Q173" s="82"/>
      <c r="R173" s="85"/>
      <c r="T173" s="87"/>
      <c r="U173" s="82"/>
      <c r="V173" s="82"/>
      <c r="W173" s="82"/>
      <c r="X173" s="82"/>
      <c r="Y173" s="82"/>
      <c r="Z173" s="82"/>
      <c r="AA173" s="88"/>
      <c r="AT173" s="89" t="s">
        <v>130</v>
      </c>
      <c r="AU173" s="89" t="s">
        <v>128</v>
      </c>
      <c r="AV173" s="86" t="s">
        <v>128</v>
      </c>
      <c r="AW173" s="86" t="s">
        <v>131</v>
      </c>
      <c r="AX173" s="86" t="s">
        <v>119</v>
      </c>
      <c r="AY173" s="89" t="s">
        <v>120</v>
      </c>
    </row>
    <row r="174" spans="2:64" s="95" customFormat="1" ht="22.5" customHeight="1" x14ac:dyDescent="0.25">
      <c r="B174" s="90"/>
      <c r="C174" s="91"/>
      <c r="D174" s="91"/>
      <c r="E174" s="92" t="s">
        <v>125</v>
      </c>
      <c r="F174" s="664" t="s">
        <v>146</v>
      </c>
      <c r="G174" s="665"/>
      <c r="H174" s="665"/>
      <c r="I174" s="665"/>
      <c r="J174" s="91"/>
      <c r="K174" s="93">
        <v>145.09399999999999</v>
      </c>
      <c r="L174" s="91"/>
      <c r="M174" s="91"/>
      <c r="N174" s="91"/>
      <c r="O174" s="91"/>
      <c r="P174" s="91"/>
      <c r="Q174" s="91"/>
      <c r="R174" s="94"/>
      <c r="T174" s="96"/>
      <c r="U174" s="91"/>
      <c r="V174" s="91"/>
      <c r="W174" s="91"/>
      <c r="X174" s="91"/>
      <c r="Y174" s="91"/>
      <c r="Z174" s="91"/>
      <c r="AA174" s="97"/>
      <c r="AT174" s="98" t="s">
        <v>130</v>
      </c>
      <c r="AU174" s="98" t="s">
        <v>128</v>
      </c>
      <c r="AV174" s="95" t="s">
        <v>127</v>
      </c>
      <c r="AW174" s="95" t="s">
        <v>131</v>
      </c>
      <c r="AX174" s="95" t="s">
        <v>118</v>
      </c>
      <c r="AY174" s="98" t="s">
        <v>120</v>
      </c>
    </row>
    <row r="175" spans="2:64" s="17" customFormat="1" ht="31.5" customHeight="1" x14ac:dyDescent="0.25">
      <c r="B175" s="70"/>
      <c r="C175" s="71" t="s">
        <v>328</v>
      </c>
      <c r="D175" s="71" t="s">
        <v>121</v>
      </c>
      <c r="E175" s="72" t="s">
        <v>592</v>
      </c>
      <c r="F175" s="671" t="s">
        <v>593</v>
      </c>
      <c r="G175" s="667"/>
      <c r="H175" s="667"/>
      <c r="I175" s="667"/>
      <c r="J175" s="73" t="s">
        <v>191</v>
      </c>
      <c r="K175" s="74">
        <v>2466.598</v>
      </c>
      <c r="L175" s="666"/>
      <c r="M175" s="667"/>
      <c r="N175" s="666">
        <f>ROUND(L175*K175,2)</f>
        <v>0</v>
      </c>
      <c r="O175" s="667"/>
      <c r="P175" s="667"/>
      <c r="Q175" s="667"/>
      <c r="R175" s="75"/>
      <c r="T175" s="76" t="s">
        <v>125</v>
      </c>
      <c r="U175" s="77" t="s">
        <v>126</v>
      </c>
      <c r="V175" s="78">
        <v>2E-3</v>
      </c>
      <c r="W175" s="78">
        <f>V175*K175</f>
        <v>4.9331959999999997</v>
      </c>
      <c r="X175" s="78">
        <v>0</v>
      </c>
      <c r="Y175" s="78">
        <f>X175*K175</f>
        <v>0</v>
      </c>
      <c r="Z175" s="78">
        <v>0</v>
      </c>
      <c r="AA175" s="79">
        <f>Z175*K175</f>
        <v>0</v>
      </c>
      <c r="AR175" s="30" t="s">
        <v>127</v>
      </c>
      <c r="AT175" s="30" t="s">
        <v>121</v>
      </c>
      <c r="AU175" s="30" t="s">
        <v>128</v>
      </c>
      <c r="AY175" s="30" t="s">
        <v>120</v>
      </c>
      <c r="BE175" s="80">
        <f>IF(U175="základní",N175,0)</f>
        <v>0</v>
      </c>
      <c r="BF175" s="80">
        <f>IF(U175="snížená",N175,0)</f>
        <v>0</v>
      </c>
      <c r="BG175" s="80">
        <f>IF(U175="zákl. přenesená",N175,0)</f>
        <v>0</v>
      </c>
      <c r="BH175" s="80">
        <f>IF(U175="sníž. přenesená",N175,0)</f>
        <v>0</v>
      </c>
      <c r="BI175" s="80">
        <f>IF(U175="nulová",N175,0)</f>
        <v>0</v>
      </c>
      <c r="BJ175" s="30" t="s">
        <v>118</v>
      </c>
      <c r="BK175" s="80">
        <f>ROUND(L175*K175,2)</f>
        <v>0</v>
      </c>
      <c r="BL175" s="30" t="s">
        <v>127</v>
      </c>
    </row>
    <row r="176" spans="2:64" s="86" customFormat="1" ht="22.5" customHeight="1" x14ac:dyDescent="0.25">
      <c r="B176" s="81"/>
      <c r="C176" s="82"/>
      <c r="D176" s="82"/>
      <c r="E176" s="83" t="s">
        <v>125</v>
      </c>
      <c r="F176" s="661" t="s">
        <v>3025</v>
      </c>
      <c r="G176" s="662"/>
      <c r="H176" s="662"/>
      <c r="I176" s="662"/>
      <c r="J176" s="82"/>
      <c r="K176" s="84">
        <v>2466.598</v>
      </c>
      <c r="L176" s="82"/>
      <c r="M176" s="82"/>
      <c r="N176" s="82"/>
      <c r="O176" s="82"/>
      <c r="P176" s="82"/>
      <c r="Q176" s="82"/>
      <c r="R176" s="85"/>
      <c r="T176" s="87"/>
      <c r="U176" s="82"/>
      <c r="V176" s="82"/>
      <c r="W176" s="82"/>
      <c r="X176" s="82"/>
      <c r="Y176" s="82"/>
      <c r="Z176" s="82"/>
      <c r="AA176" s="88"/>
      <c r="AT176" s="89" t="s">
        <v>130</v>
      </c>
      <c r="AU176" s="89" t="s">
        <v>128</v>
      </c>
      <c r="AV176" s="86" t="s">
        <v>128</v>
      </c>
      <c r="AW176" s="86" t="s">
        <v>131</v>
      </c>
      <c r="AX176" s="86" t="s">
        <v>118</v>
      </c>
      <c r="AY176" s="89" t="s">
        <v>120</v>
      </c>
    </row>
    <row r="177" spans="2:64" s="17" customFormat="1" ht="31.5" customHeight="1" x14ac:dyDescent="0.25">
      <c r="B177" s="70"/>
      <c r="C177" s="71" t="s">
        <v>333</v>
      </c>
      <c r="D177" s="71" t="s">
        <v>121</v>
      </c>
      <c r="E177" s="72" t="s">
        <v>595</v>
      </c>
      <c r="F177" s="671" t="s">
        <v>596</v>
      </c>
      <c r="G177" s="667"/>
      <c r="H177" s="667"/>
      <c r="I177" s="667"/>
      <c r="J177" s="73" t="s">
        <v>191</v>
      </c>
      <c r="K177" s="74">
        <v>7.4240000000000004</v>
      </c>
      <c r="L177" s="666"/>
      <c r="M177" s="667"/>
      <c r="N177" s="666">
        <f>ROUND(L177*K177,2)</f>
        <v>0</v>
      </c>
      <c r="O177" s="667"/>
      <c r="P177" s="667"/>
      <c r="Q177" s="667"/>
      <c r="R177" s="75"/>
      <c r="T177" s="76" t="s">
        <v>125</v>
      </c>
      <c r="U177" s="77" t="s">
        <v>126</v>
      </c>
      <c r="V177" s="78">
        <v>3.2000000000000001E-2</v>
      </c>
      <c r="W177" s="78">
        <f>V177*K177</f>
        <v>0.23756800000000003</v>
      </c>
      <c r="X177" s="78">
        <v>0</v>
      </c>
      <c r="Y177" s="78">
        <f>X177*K177</f>
        <v>0</v>
      </c>
      <c r="Z177" s="78">
        <v>0</v>
      </c>
      <c r="AA177" s="79">
        <f>Z177*K177</f>
        <v>0</v>
      </c>
      <c r="AR177" s="30" t="s">
        <v>127</v>
      </c>
      <c r="AT177" s="30" t="s">
        <v>121</v>
      </c>
      <c r="AU177" s="30" t="s">
        <v>128</v>
      </c>
      <c r="AY177" s="30" t="s">
        <v>120</v>
      </c>
      <c r="BE177" s="80">
        <f>IF(U177="základní",N177,0)</f>
        <v>0</v>
      </c>
      <c r="BF177" s="80">
        <f>IF(U177="snížená",N177,0)</f>
        <v>0</v>
      </c>
      <c r="BG177" s="80">
        <f>IF(U177="zákl. přenesená",N177,0)</f>
        <v>0</v>
      </c>
      <c r="BH177" s="80">
        <f>IF(U177="sníž. přenesená",N177,0)</f>
        <v>0</v>
      </c>
      <c r="BI177" s="80">
        <f>IF(U177="nulová",N177,0)</f>
        <v>0</v>
      </c>
      <c r="BJ177" s="30" t="s">
        <v>118</v>
      </c>
      <c r="BK177" s="80">
        <f>ROUND(L177*K177,2)</f>
        <v>0</v>
      </c>
      <c r="BL177" s="30" t="s">
        <v>127</v>
      </c>
    </row>
    <row r="178" spans="2:64" s="86" customFormat="1" ht="22.5" customHeight="1" x14ac:dyDescent="0.25">
      <c r="B178" s="81"/>
      <c r="C178" s="82"/>
      <c r="D178" s="82"/>
      <c r="E178" s="83" t="s">
        <v>125</v>
      </c>
      <c r="F178" s="661" t="s">
        <v>3026</v>
      </c>
      <c r="G178" s="662"/>
      <c r="H178" s="662"/>
      <c r="I178" s="662"/>
      <c r="J178" s="82"/>
      <c r="K178" s="84">
        <v>1.02</v>
      </c>
      <c r="L178" s="82"/>
      <c r="M178" s="82"/>
      <c r="N178" s="82"/>
      <c r="O178" s="82"/>
      <c r="P178" s="82"/>
      <c r="Q178" s="82"/>
      <c r="R178" s="85"/>
      <c r="T178" s="87"/>
      <c r="U178" s="82"/>
      <c r="V178" s="82"/>
      <c r="W178" s="82"/>
      <c r="X178" s="82"/>
      <c r="Y178" s="82"/>
      <c r="Z178" s="82"/>
      <c r="AA178" s="88"/>
      <c r="AT178" s="89" t="s">
        <v>130</v>
      </c>
      <c r="AU178" s="89" t="s">
        <v>128</v>
      </c>
      <c r="AV178" s="86" t="s">
        <v>128</v>
      </c>
      <c r="AW178" s="86" t="s">
        <v>131</v>
      </c>
      <c r="AX178" s="86" t="s">
        <v>119</v>
      </c>
      <c r="AY178" s="89" t="s">
        <v>120</v>
      </c>
    </row>
    <row r="179" spans="2:64" s="86" customFormat="1" ht="22.5" customHeight="1" x14ac:dyDescent="0.25">
      <c r="B179" s="81"/>
      <c r="C179" s="82"/>
      <c r="D179" s="82"/>
      <c r="E179" s="83" t="s">
        <v>125</v>
      </c>
      <c r="F179" s="663" t="s">
        <v>3027</v>
      </c>
      <c r="G179" s="662"/>
      <c r="H179" s="662"/>
      <c r="I179" s="662"/>
      <c r="J179" s="82"/>
      <c r="K179" s="84">
        <v>6.15</v>
      </c>
      <c r="L179" s="82"/>
      <c r="M179" s="82"/>
      <c r="N179" s="82"/>
      <c r="O179" s="82"/>
      <c r="P179" s="82"/>
      <c r="Q179" s="82"/>
      <c r="R179" s="85"/>
      <c r="T179" s="87"/>
      <c r="U179" s="82"/>
      <c r="V179" s="82"/>
      <c r="W179" s="82"/>
      <c r="X179" s="82"/>
      <c r="Y179" s="82"/>
      <c r="Z179" s="82"/>
      <c r="AA179" s="88"/>
      <c r="AT179" s="89" t="s">
        <v>130</v>
      </c>
      <c r="AU179" s="89" t="s">
        <v>128</v>
      </c>
      <c r="AV179" s="86" t="s">
        <v>128</v>
      </c>
      <c r="AW179" s="86" t="s">
        <v>131</v>
      </c>
      <c r="AX179" s="86" t="s">
        <v>119</v>
      </c>
      <c r="AY179" s="89" t="s">
        <v>120</v>
      </c>
    </row>
    <row r="180" spans="2:64" s="86" customFormat="1" ht="22.5" customHeight="1" x14ac:dyDescent="0.25">
      <c r="B180" s="81"/>
      <c r="C180" s="82"/>
      <c r="D180" s="82"/>
      <c r="E180" s="83" t="s">
        <v>125</v>
      </c>
      <c r="F180" s="663" t="s">
        <v>3028</v>
      </c>
      <c r="G180" s="662"/>
      <c r="H180" s="662"/>
      <c r="I180" s="662"/>
      <c r="J180" s="82"/>
      <c r="K180" s="84">
        <v>0.22</v>
      </c>
      <c r="L180" s="82"/>
      <c r="M180" s="82"/>
      <c r="N180" s="82"/>
      <c r="O180" s="82"/>
      <c r="P180" s="82"/>
      <c r="Q180" s="82"/>
      <c r="R180" s="85"/>
      <c r="T180" s="87"/>
      <c r="U180" s="82"/>
      <c r="V180" s="82"/>
      <c r="W180" s="82"/>
      <c r="X180" s="82"/>
      <c r="Y180" s="82"/>
      <c r="Z180" s="82"/>
      <c r="AA180" s="88"/>
      <c r="AT180" s="89" t="s">
        <v>130</v>
      </c>
      <c r="AU180" s="89" t="s">
        <v>128</v>
      </c>
      <c r="AV180" s="86" t="s">
        <v>128</v>
      </c>
      <c r="AW180" s="86" t="s">
        <v>131</v>
      </c>
      <c r="AX180" s="86" t="s">
        <v>119</v>
      </c>
      <c r="AY180" s="89" t="s">
        <v>120</v>
      </c>
    </row>
    <row r="181" spans="2:64" s="86" customFormat="1" ht="22.5" customHeight="1" x14ac:dyDescent="0.25">
      <c r="B181" s="81"/>
      <c r="C181" s="82"/>
      <c r="D181" s="82"/>
      <c r="E181" s="83" t="s">
        <v>125</v>
      </c>
      <c r="F181" s="663" t="s">
        <v>3029</v>
      </c>
      <c r="G181" s="662"/>
      <c r="H181" s="662"/>
      <c r="I181" s="662"/>
      <c r="J181" s="82"/>
      <c r="K181" s="84">
        <v>3.4000000000000002E-2</v>
      </c>
      <c r="L181" s="82"/>
      <c r="M181" s="82"/>
      <c r="N181" s="82"/>
      <c r="O181" s="82"/>
      <c r="P181" s="82"/>
      <c r="Q181" s="82"/>
      <c r="R181" s="85"/>
      <c r="T181" s="87"/>
      <c r="U181" s="82"/>
      <c r="V181" s="82"/>
      <c r="W181" s="82"/>
      <c r="X181" s="82"/>
      <c r="Y181" s="82"/>
      <c r="Z181" s="82"/>
      <c r="AA181" s="88"/>
      <c r="AT181" s="89" t="s">
        <v>130</v>
      </c>
      <c r="AU181" s="89" t="s">
        <v>128</v>
      </c>
      <c r="AV181" s="86" t="s">
        <v>128</v>
      </c>
      <c r="AW181" s="86" t="s">
        <v>131</v>
      </c>
      <c r="AX181" s="86" t="s">
        <v>119</v>
      </c>
      <c r="AY181" s="89" t="s">
        <v>120</v>
      </c>
    </row>
    <row r="182" spans="2:64" s="95" customFormat="1" ht="22.5" customHeight="1" x14ac:dyDescent="0.25">
      <c r="B182" s="90"/>
      <c r="C182" s="91"/>
      <c r="D182" s="91"/>
      <c r="E182" s="92" t="s">
        <v>125</v>
      </c>
      <c r="F182" s="664" t="s">
        <v>146</v>
      </c>
      <c r="G182" s="665"/>
      <c r="H182" s="665"/>
      <c r="I182" s="665"/>
      <c r="J182" s="91"/>
      <c r="K182" s="93">
        <v>7.4240000000000004</v>
      </c>
      <c r="L182" s="91"/>
      <c r="M182" s="91"/>
      <c r="N182" s="91"/>
      <c r="O182" s="91"/>
      <c r="P182" s="91"/>
      <c r="Q182" s="91"/>
      <c r="R182" s="94"/>
      <c r="T182" s="96"/>
      <c r="U182" s="91"/>
      <c r="V182" s="91"/>
      <c r="W182" s="91"/>
      <c r="X182" s="91"/>
      <c r="Y182" s="91"/>
      <c r="Z182" s="91"/>
      <c r="AA182" s="97"/>
      <c r="AT182" s="98" t="s">
        <v>130</v>
      </c>
      <c r="AU182" s="98" t="s">
        <v>128</v>
      </c>
      <c r="AV182" s="95" t="s">
        <v>127</v>
      </c>
      <c r="AW182" s="95" t="s">
        <v>131</v>
      </c>
      <c r="AX182" s="95" t="s">
        <v>118</v>
      </c>
      <c r="AY182" s="98" t="s">
        <v>120</v>
      </c>
    </row>
    <row r="183" spans="2:64" s="17" customFormat="1" ht="31.5" customHeight="1" x14ac:dyDescent="0.25">
      <c r="B183" s="70"/>
      <c r="C183" s="71" t="s">
        <v>339</v>
      </c>
      <c r="D183" s="71" t="s">
        <v>121</v>
      </c>
      <c r="E183" s="72" t="s">
        <v>601</v>
      </c>
      <c r="F183" s="671" t="s">
        <v>602</v>
      </c>
      <c r="G183" s="667"/>
      <c r="H183" s="667"/>
      <c r="I183" s="667"/>
      <c r="J183" s="73" t="s">
        <v>191</v>
      </c>
      <c r="K183" s="74">
        <v>126.208</v>
      </c>
      <c r="L183" s="666"/>
      <c r="M183" s="667"/>
      <c r="N183" s="666">
        <f>ROUND(L183*K183,2)</f>
        <v>0</v>
      </c>
      <c r="O183" s="667"/>
      <c r="P183" s="667"/>
      <c r="Q183" s="667"/>
      <c r="R183" s="75"/>
      <c r="T183" s="76" t="s">
        <v>125</v>
      </c>
      <c r="U183" s="77" t="s">
        <v>126</v>
      </c>
      <c r="V183" s="78">
        <v>3.0000000000000001E-3</v>
      </c>
      <c r="W183" s="78">
        <f>V183*K183</f>
        <v>0.37862400000000002</v>
      </c>
      <c r="X183" s="78">
        <v>0</v>
      </c>
      <c r="Y183" s="78">
        <f>X183*K183</f>
        <v>0</v>
      </c>
      <c r="Z183" s="78">
        <v>0</v>
      </c>
      <c r="AA183" s="79">
        <f>Z183*K183</f>
        <v>0</v>
      </c>
      <c r="AR183" s="30" t="s">
        <v>127</v>
      </c>
      <c r="AT183" s="30" t="s">
        <v>121</v>
      </c>
      <c r="AU183" s="30" t="s">
        <v>128</v>
      </c>
      <c r="AY183" s="30" t="s">
        <v>120</v>
      </c>
      <c r="BE183" s="80">
        <f>IF(U183="základní",N183,0)</f>
        <v>0</v>
      </c>
      <c r="BF183" s="80">
        <f>IF(U183="snížená",N183,0)</f>
        <v>0</v>
      </c>
      <c r="BG183" s="80">
        <f>IF(U183="zákl. přenesená",N183,0)</f>
        <v>0</v>
      </c>
      <c r="BH183" s="80">
        <f>IF(U183="sníž. přenesená",N183,0)</f>
        <v>0</v>
      </c>
      <c r="BI183" s="80">
        <f>IF(U183="nulová",N183,0)</f>
        <v>0</v>
      </c>
      <c r="BJ183" s="30" t="s">
        <v>118</v>
      </c>
      <c r="BK183" s="80">
        <f>ROUND(L183*K183,2)</f>
        <v>0</v>
      </c>
      <c r="BL183" s="30" t="s">
        <v>127</v>
      </c>
    </row>
    <row r="184" spans="2:64" s="86" customFormat="1" ht="22.5" customHeight="1" x14ac:dyDescent="0.25">
      <c r="B184" s="81"/>
      <c r="C184" s="82"/>
      <c r="D184" s="82"/>
      <c r="E184" s="83" t="s">
        <v>125</v>
      </c>
      <c r="F184" s="661" t="s">
        <v>3030</v>
      </c>
      <c r="G184" s="662"/>
      <c r="H184" s="662"/>
      <c r="I184" s="662"/>
      <c r="J184" s="82"/>
      <c r="K184" s="84">
        <v>126.208</v>
      </c>
      <c r="L184" s="82"/>
      <c r="M184" s="82"/>
      <c r="N184" s="82"/>
      <c r="O184" s="82"/>
      <c r="P184" s="82"/>
      <c r="Q184" s="82"/>
      <c r="R184" s="85"/>
      <c r="T184" s="87"/>
      <c r="U184" s="82"/>
      <c r="V184" s="82"/>
      <c r="W184" s="82"/>
      <c r="X184" s="82"/>
      <c r="Y184" s="82"/>
      <c r="Z184" s="82"/>
      <c r="AA184" s="88"/>
      <c r="AT184" s="89" t="s">
        <v>130</v>
      </c>
      <c r="AU184" s="89" t="s">
        <v>128</v>
      </c>
      <c r="AV184" s="86" t="s">
        <v>128</v>
      </c>
      <c r="AW184" s="86" t="s">
        <v>131</v>
      </c>
      <c r="AX184" s="86" t="s">
        <v>118</v>
      </c>
      <c r="AY184" s="89" t="s">
        <v>120</v>
      </c>
    </row>
    <row r="185" spans="2:64" s="17" customFormat="1" ht="31.5" customHeight="1" x14ac:dyDescent="0.25">
      <c r="B185" s="70"/>
      <c r="C185" s="71" t="s">
        <v>344</v>
      </c>
      <c r="D185" s="71" t="s">
        <v>121</v>
      </c>
      <c r="E185" s="72" t="s">
        <v>605</v>
      </c>
      <c r="F185" s="671" t="s">
        <v>606</v>
      </c>
      <c r="G185" s="667"/>
      <c r="H185" s="667"/>
      <c r="I185" s="667"/>
      <c r="J185" s="73" t="s">
        <v>191</v>
      </c>
      <c r="K185" s="74">
        <v>7.4240000000000004</v>
      </c>
      <c r="L185" s="666"/>
      <c r="M185" s="667"/>
      <c r="N185" s="666">
        <f>ROUND(L185*K185,2)</f>
        <v>0</v>
      </c>
      <c r="O185" s="667"/>
      <c r="P185" s="667"/>
      <c r="Q185" s="667"/>
      <c r="R185" s="75"/>
      <c r="T185" s="76" t="s">
        <v>125</v>
      </c>
      <c r="U185" s="77" t="s">
        <v>126</v>
      </c>
      <c r="V185" s="78">
        <v>0</v>
      </c>
      <c r="W185" s="78">
        <f>V185*K185</f>
        <v>0</v>
      </c>
      <c r="X185" s="78">
        <v>0</v>
      </c>
      <c r="Y185" s="78">
        <f>X185*K185</f>
        <v>0</v>
      </c>
      <c r="Z185" s="78">
        <v>0</v>
      </c>
      <c r="AA185" s="79">
        <f>Z185*K185</f>
        <v>0</v>
      </c>
      <c r="AR185" s="30" t="s">
        <v>127</v>
      </c>
      <c r="AT185" s="30" t="s">
        <v>121</v>
      </c>
      <c r="AU185" s="30" t="s">
        <v>128</v>
      </c>
      <c r="AY185" s="30" t="s">
        <v>120</v>
      </c>
      <c r="BE185" s="80">
        <f>IF(U185="základní",N185,0)</f>
        <v>0</v>
      </c>
      <c r="BF185" s="80">
        <f>IF(U185="snížená",N185,0)</f>
        <v>0</v>
      </c>
      <c r="BG185" s="80">
        <f>IF(U185="zákl. přenesená",N185,0)</f>
        <v>0</v>
      </c>
      <c r="BH185" s="80">
        <f>IF(U185="sníž. přenesená",N185,0)</f>
        <v>0</v>
      </c>
      <c r="BI185" s="80">
        <f>IF(U185="nulová",N185,0)</f>
        <v>0</v>
      </c>
      <c r="BJ185" s="30" t="s">
        <v>118</v>
      </c>
      <c r="BK185" s="80">
        <f>ROUND(L185*K185,2)</f>
        <v>0</v>
      </c>
      <c r="BL185" s="30" t="s">
        <v>127</v>
      </c>
    </row>
    <row r="186" spans="2:64" s="86" customFormat="1" ht="22.5" customHeight="1" x14ac:dyDescent="0.25">
      <c r="B186" s="81"/>
      <c r="C186" s="82"/>
      <c r="D186" s="82"/>
      <c r="E186" s="83" t="s">
        <v>125</v>
      </c>
      <c r="F186" s="661" t="s">
        <v>3031</v>
      </c>
      <c r="G186" s="662"/>
      <c r="H186" s="662"/>
      <c r="I186" s="662"/>
      <c r="J186" s="82"/>
      <c r="K186" s="84">
        <v>7.4240000000000004</v>
      </c>
      <c r="L186" s="82"/>
      <c r="M186" s="82"/>
      <c r="N186" s="82"/>
      <c r="O186" s="82"/>
      <c r="P186" s="82"/>
      <c r="Q186" s="82"/>
      <c r="R186" s="85"/>
      <c r="T186" s="87"/>
      <c r="U186" s="82"/>
      <c r="V186" s="82"/>
      <c r="W186" s="82"/>
      <c r="X186" s="82"/>
      <c r="Y186" s="82"/>
      <c r="Z186" s="82"/>
      <c r="AA186" s="88"/>
      <c r="AT186" s="89" t="s">
        <v>130</v>
      </c>
      <c r="AU186" s="89" t="s">
        <v>128</v>
      </c>
      <c r="AV186" s="86" t="s">
        <v>128</v>
      </c>
      <c r="AW186" s="86" t="s">
        <v>131</v>
      </c>
      <c r="AX186" s="86" t="s">
        <v>118</v>
      </c>
      <c r="AY186" s="89" t="s">
        <v>120</v>
      </c>
    </row>
    <row r="187" spans="2:64" s="17" customFormat="1" ht="31.5" customHeight="1" x14ac:dyDescent="0.25">
      <c r="B187" s="70"/>
      <c r="C187" s="71" t="s">
        <v>348</v>
      </c>
      <c r="D187" s="71" t="s">
        <v>121</v>
      </c>
      <c r="E187" s="72" t="s">
        <v>608</v>
      </c>
      <c r="F187" s="671" t="s">
        <v>609</v>
      </c>
      <c r="G187" s="667"/>
      <c r="H187" s="667"/>
      <c r="I187" s="667"/>
      <c r="J187" s="73" t="s">
        <v>191</v>
      </c>
      <c r="K187" s="74">
        <v>10.750999999999999</v>
      </c>
      <c r="L187" s="666"/>
      <c r="M187" s="667"/>
      <c r="N187" s="666">
        <f>ROUND(L187*K187,2)</f>
        <v>0</v>
      </c>
      <c r="O187" s="667"/>
      <c r="P187" s="667"/>
      <c r="Q187" s="667"/>
      <c r="R187" s="75"/>
      <c r="T187" s="76" t="s">
        <v>125</v>
      </c>
      <c r="U187" s="77" t="s">
        <v>126</v>
      </c>
      <c r="V187" s="78">
        <v>0</v>
      </c>
      <c r="W187" s="78">
        <f>V187*K187</f>
        <v>0</v>
      </c>
      <c r="X187" s="78">
        <v>0</v>
      </c>
      <c r="Y187" s="78">
        <f>X187*K187</f>
        <v>0</v>
      </c>
      <c r="Z187" s="78">
        <v>0</v>
      </c>
      <c r="AA187" s="79">
        <f>Z187*K187</f>
        <v>0</v>
      </c>
      <c r="AR187" s="30" t="s">
        <v>127</v>
      </c>
      <c r="AT187" s="30" t="s">
        <v>121</v>
      </c>
      <c r="AU187" s="30" t="s">
        <v>128</v>
      </c>
      <c r="AY187" s="30" t="s">
        <v>120</v>
      </c>
      <c r="BE187" s="80">
        <f>IF(U187="základní",N187,0)</f>
        <v>0</v>
      </c>
      <c r="BF187" s="80">
        <f>IF(U187="snížená",N187,0)</f>
        <v>0</v>
      </c>
      <c r="BG187" s="80">
        <f>IF(U187="zákl. přenesená",N187,0)</f>
        <v>0</v>
      </c>
      <c r="BH187" s="80">
        <f>IF(U187="sníž. přenesená",N187,0)</f>
        <v>0</v>
      </c>
      <c r="BI187" s="80">
        <f>IF(U187="nulová",N187,0)</f>
        <v>0</v>
      </c>
      <c r="BJ187" s="30" t="s">
        <v>118</v>
      </c>
      <c r="BK187" s="80">
        <f>ROUND(L187*K187,2)</f>
        <v>0</v>
      </c>
      <c r="BL187" s="30" t="s">
        <v>127</v>
      </c>
    </row>
    <row r="188" spans="2:64" s="86" customFormat="1" ht="22.5" customHeight="1" x14ac:dyDescent="0.25">
      <c r="B188" s="81"/>
      <c r="C188" s="82"/>
      <c r="D188" s="82"/>
      <c r="E188" s="83" t="s">
        <v>125</v>
      </c>
      <c r="F188" s="661" t="s">
        <v>3032</v>
      </c>
      <c r="G188" s="662"/>
      <c r="H188" s="662"/>
      <c r="I188" s="662"/>
      <c r="J188" s="82"/>
      <c r="K188" s="84">
        <v>10.750999999999999</v>
      </c>
      <c r="L188" s="82"/>
      <c r="M188" s="82"/>
      <c r="N188" s="82"/>
      <c r="O188" s="82"/>
      <c r="P188" s="82"/>
      <c r="Q188" s="82"/>
      <c r="R188" s="85"/>
      <c r="T188" s="87"/>
      <c r="U188" s="82"/>
      <c r="V188" s="82"/>
      <c r="W188" s="82"/>
      <c r="X188" s="82"/>
      <c r="Y188" s="82"/>
      <c r="Z188" s="82"/>
      <c r="AA188" s="88"/>
      <c r="AT188" s="89" t="s">
        <v>130</v>
      </c>
      <c r="AU188" s="89" t="s">
        <v>128</v>
      </c>
      <c r="AV188" s="86" t="s">
        <v>128</v>
      </c>
      <c r="AW188" s="86" t="s">
        <v>131</v>
      </c>
      <c r="AX188" s="86" t="s">
        <v>118</v>
      </c>
      <c r="AY188" s="89" t="s">
        <v>120</v>
      </c>
    </row>
    <row r="189" spans="2:64" s="17" customFormat="1" ht="31.5" customHeight="1" x14ac:dyDescent="0.25">
      <c r="B189" s="70"/>
      <c r="C189" s="71" t="s">
        <v>353</v>
      </c>
      <c r="D189" s="71" t="s">
        <v>121</v>
      </c>
      <c r="E189" s="72" t="s">
        <v>611</v>
      </c>
      <c r="F189" s="671" t="s">
        <v>612</v>
      </c>
      <c r="G189" s="667"/>
      <c r="H189" s="667"/>
      <c r="I189" s="667"/>
      <c r="J189" s="73" t="s">
        <v>191</v>
      </c>
      <c r="K189" s="74">
        <v>134.34299999999999</v>
      </c>
      <c r="L189" s="666"/>
      <c r="M189" s="667"/>
      <c r="N189" s="666">
        <f>ROUND(L189*K189,2)</f>
        <v>0</v>
      </c>
      <c r="O189" s="667"/>
      <c r="P189" s="667"/>
      <c r="Q189" s="667"/>
      <c r="R189" s="75"/>
      <c r="T189" s="76" t="s">
        <v>125</v>
      </c>
      <c r="U189" s="77" t="s">
        <v>126</v>
      </c>
      <c r="V189" s="78">
        <v>0</v>
      </c>
      <c r="W189" s="78">
        <f>V189*K189</f>
        <v>0</v>
      </c>
      <c r="X189" s="78">
        <v>0</v>
      </c>
      <c r="Y189" s="78">
        <f>X189*K189</f>
        <v>0</v>
      </c>
      <c r="Z189" s="78">
        <v>0</v>
      </c>
      <c r="AA189" s="79">
        <f>Z189*K189</f>
        <v>0</v>
      </c>
      <c r="AR189" s="30" t="s">
        <v>127</v>
      </c>
      <c r="AT189" s="30" t="s">
        <v>121</v>
      </c>
      <c r="AU189" s="30" t="s">
        <v>128</v>
      </c>
      <c r="AY189" s="30" t="s">
        <v>120</v>
      </c>
      <c r="BE189" s="80">
        <f>IF(U189="základní",N189,0)</f>
        <v>0</v>
      </c>
      <c r="BF189" s="80">
        <f>IF(U189="snížená",N189,0)</f>
        <v>0</v>
      </c>
      <c r="BG189" s="80">
        <f>IF(U189="zákl. přenesená",N189,0)</f>
        <v>0</v>
      </c>
      <c r="BH189" s="80">
        <f>IF(U189="sníž. přenesená",N189,0)</f>
        <v>0</v>
      </c>
      <c r="BI189" s="80">
        <f>IF(U189="nulová",N189,0)</f>
        <v>0</v>
      </c>
      <c r="BJ189" s="30" t="s">
        <v>118</v>
      </c>
      <c r="BK189" s="80">
        <f>ROUND(L189*K189,2)</f>
        <v>0</v>
      </c>
      <c r="BL189" s="30" t="s">
        <v>127</v>
      </c>
    </row>
    <row r="190" spans="2:64" s="86" customFormat="1" ht="22.5" customHeight="1" x14ac:dyDescent="0.25">
      <c r="B190" s="81"/>
      <c r="C190" s="82"/>
      <c r="D190" s="82"/>
      <c r="E190" s="83" t="s">
        <v>125</v>
      </c>
      <c r="F190" s="661" t="s">
        <v>3033</v>
      </c>
      <c r="G190" s="662"/>
      <c r="H190" s="662"/>
      <c r="I190" s="662"/>
      <c r="J190" s="82"/>
      <c r="K190" s="84">
        <v>134.34299999999999</v>
      </c>
      <c r="L190" s="82"/>
      <c r="M190" s="82"/>
      <c r="N190" s="82"/>
      <c r="O190" s="82"/>
      <c r="P190" s="82"/>
      <c r="Q190" s="82"/>
      <c r="R190" s="85"/>
      <c r="T190" s="87"/>
      <c r="U190" s="82"/>
      <c r="V190" s="82"/>
      <c r="W190" s="82"/>
      <c r="X190" s="82"/>
      <c r="Y190" s="82"/>
      <c r="Z190" s="82"/>
      <c r="AA190" s="88"/>
      <c r="AT190" s="89" t="s">
        <v>130</v>
      </c>
      <c r="AU190" s="89" t="s">
        <v>128</v>
      </c>
      <c r="AV190" s="86" t="s">
        <v>128</v>
      </c>
      <c r="AW190" s="86" t="s">
        <v>131</v>
      </c>
      <c r="AX190" s="86" t="s">
        <v>118</v>
      </c>
      <c r="AY190" s="89" t="s">
        <v>120</v>
      </c>
    </row>
    <row r="191" spans="2:64" s="62" customFormat="1" ht="29.85" customHeight="1" x14ac:dyDescent="0.3">
      <c r="B191" s="58"/>
      <c r="C191" s="59"/>
      <c r="D191" s="69" t="s">
        <v>85</v>
      </c>
      <c r="E191" s="69"/>
      <c r="F191" s="69"/>
      <c r="G191" s="69"/>
      <c r="H191" s="69"/>
      <c r="I191" s="69"/>
      <c r="J191" s="69"/>
      <c r="K191" s="69"/>
      <c r="L191" s="69"/>
      <c r="M191" s="69"/>
      <c r="N191" s="659">
        <f>BK191</f>
        <v>0</v>
      </c>
      <c r="O191" s="660"/>
      <c r="P191" s="660"/>
      <c r="Q191" s="660"/>
      <c r="R191" s="61"/>
      <c r="T191" s="63"/>
      <c r="U191" s="59"/>
      <c r="V191" s="59"/>
      <c r="W191" s="64">
        <f>W192</f>
        <v>57.161251000000007</v>
      </c>
      <c r="X191" s="59"/>
      <c r="Y191" s="64">
        <f>Y192</f>
        <v>0</v>
      </c>
      <c r="Z191" s="59"/>
      <c r="AA191" s="65">
        <f>AA192</f>
        <v>0</v>
      </c>
      <c r="AR191" s="66" t="s">
        <v>118</v>
      </c>
      <c r="AT191" s="67" t="s">
        <v>117</v>
      </c>
      <c r="AU191" s="67" t="s">
        <v>118</v>
      </c>
      <c r="AY191" s="66" t="s">
        <v>120</v>
      </c>
      <c r="BK191" s="68">
        <f>BK192</f>
        <v>0</v>
      </c>
    </row>
    <row r="192" spans="2:64" s="17" customFormat="1" ht="31.5" customHeight="1" x14ac:dyDescent="0.25">
      <c r="B192" s="70"/>
      <c r="C192" s="71" t="s">
        <v>357</v>
      </c>
      <c r="D192" s="71" t="s">
        <v>121</v>
      </c>
      <c r="E192" s="72" t="s">
        <v>3034</v>
      </c>
      <c r="F192" s="671" t="s">
        <v>3035</v>
      </c>
      <c r="G192" s="667"/>
      <c r="H192" s="667"/>
      <c r="I192" s="667"/>
      <c r="J192" s="73" t="s">
        <v>191</v>
      </c>
      <c r="K192" s="74">
        <v>143.983</v>
      </c>
      <c r="L192" s="666"/>
      <c r="M192" s="667"/>
      <c r="N192" s="666">
        <f>ROUND(L192*K192,2)</f>
        <v>0</v>
      </c>
      <c r="O192" s="667"/>
      <c r="P192" s="667"/>
      <c r="Q192" s="667"/>
      <c r="R192" s="75"/>
      <c r="T192" s="76" t="s">
        <v>125</v>
      </c>
      <c r="U192" s="129" t="s">
        <v>126</v>
      </c>
      <c r="V192" s="130">
        <v>0.39700000000000002</v>
      </c>
      <c r="W192" s="130">
        <f>V192*K192</f>
        <v>57.161251000000007</v>
      </c>
      <c r="X192" s="130">
        <v>0</v>
      </c>
      <c r="Y192" s="130">
        <f>X192*K192</f>
        <v>0</v>
      </c>
      <c r="Z192" s="130">
        <v>0</v>
      </c>
      <c r="AA192" s="131">
        <f>Z192*K192</f>
        <v>0</v>
      </c>
      <c r="AR192" s="30" t="s">
        <v>127</v>
      </c>
      <c r="AT192" s="30" t="s">
        <v>121</v>
      </c>
      <c r="AU192" s="30" t="s">
        <v>128</v>
      </c>
      <c r="AY192" s="30" t="s">
        <v>120</v>
      </c>
      <c r="BE192" s="80">
        <f>IF(U192="základní",N192,0)</f>
        <v>0</v>
      </c>
      <c r="BF192" s="80">
        <f>IF(U192="snížená",N192,0)</f>
        <v>0</v>
      </c>
      <c r="BG192" s="80">
        <f>IF(U192="zákl. přenesená",N192,0)</f>
        <v>0</v>
      </c>
      <c r="BH192" s="80">
        <f>IF(U192="sníž. přenesená",N192,0)</f>
        <v>0</v>
      </c>
      <c r="BI192" s="80">
        <f>IF(U192="nulová",N192,0)</f>
        <v>0</v>
      </c>
      <c r="BJ192" s="30" t="s">
        <v>118</v>
      </c>
      <c r="BK192" s="80">
        <f>ROUND(L192*K192,2)</f>
        <v>0</v>
      </c>
      <c r="BL192" s="30" t="s">
        <v>127</v>
      </c>
    </row>
    <row r="193" spans="2:18" s="17" customFormat="1" ht="6.95" customHeight="1" x14ac:dyDescent="0.25">
      <c r="B193" s="41"/>
      <c r="C193" s="42"/>
      <c r="D193" s="42"/>
      <c r="E193" s="42"/>
      <c r="F193" s="42"/>
      <c r="G193" s="42"/>
      <c r="H193" s="42"/>
      <c r="I193" s="42"/>
      <c r="J193" s="42"/>
      <c r="K193" s="42"/>
      <c r="L193" s="42"/>
      <c r="M193" s="42"/>
      <c r="N193" s="42"/>
      <c r="O193" s="42"/>
      <c r="P193" s="42"/>
      <c r="Q193" s="42"/>
      <c r="R193" s="43"/>
    </row>
  </sheetData>
  <mergeCells count="284">
    <mergeCell ref="C2:Q2"/>
    <mergeCell ref="F4:P4"/>
    <mergeCell ref="F5:P5"/>
    <mergeCell ref="F6:P6"/>
    <mergeCell ref="M8:P8"/>
    <mergeCell ref="M10:Q10"/>
    <mergeCell ref="N18:Q18"/>
    <mergeCell ref="N19:Q19"/>
    <mergeCell ref="N20:Q20"/>
    <mergeCell ref="N21:Q21"/>
    <mergeCell ref="C27:Q27"/>
    <mergeCell ref="F29:P29"/>
    <mergeCell ref="M11:Q11"/>
    <mergeCell ref="C13:G13"/>
    <mergeCell ref="N13:Q13"/>
    <mergeCell ref="N15:Q15"/>
    <mergeCell ref="N16:Q16"/>
    <mergeCell ref="N17:Q17"/>
    <mergeCell ref="N39:Q39"/>
    <mergeCell ref="N40:Q40"/>
    <mergeCell ref="N41:Q41"/>
    <mergeCell ref="F42:I42"/>
    <mergeCell ref="L42:M42"/>
    <mergeCell ref="N42:Q42"/>
    <mergeCell ref="F30:P30"/>
    <mergeCell ref="F31:P31"/>
    <mergeCell ref="M33:P33"/>
    <mergeCell ref="M35:Q35"/>
    <mergeCell ref="M36:Q36"/>
    <mergeCell ref="F38:I38"/>
    <mergeCell ref="L38:M38"/>
    <mergeCell ref="N38:Q38"/>
    <mergeCell ref="N48:Q48"/>
    <mergeCell ref="F49:I49"/>
    <mergeCell ref="F50:I50"/>
    <mergeCell ref="F43:I43"/>
    <mergeCell ref="F44:I44"/>
    <mergeCell ref="F45:I45"/>
    <mergeCell ref="F46:I46"/>
    <mergeCell ref="L46:M46"/>
    <mergeCell ref="N46:Q46"/>
    <mergeCell ref="F51:I51"/>
    <mergeCell ref="F52:I52"/>
    <mergeCell ref="F53:I53"/>
    <mergeCell ref="F54:I54"/>
    <mergeCell ref="F55:I55"/>
    <mergeCell ref="L55:M55"/>
    <mergeCell ref="F47:I47"/>
    <mergeCell ref="F48:I48"/>
    <mergeCell ref="L48:M48"/>
    <mergeCell ref="N61:Q61"/>
    <mergeCell ref="F62:I62"/>
    <mergeCell ref="F63:I63"/>
    <mergeCell ref="L63:M63"/>
    <mergeCell ref="N63:Q63"/>
    <mergeCell ref="N55:Q55"/>
    <mergeCell ref="F56:I56"/>
    <mergeCell ref="F57:I57"/>
    <mergeCell ref="F58:I58"/>
    <mergeCell ref="F59:I59"/>
    <mergeCell ref="L59:M59"/>
    <mergeCell ref="N59:Q59"/>
    <mergeCell ref="F64:I64"/>
    <mergeCell ref="F65:I65"/>
    <mergeCell ref="F66:I66"/>
    <mergeCell ref="F67:I67"/>
    <mergeCell ref="F68:I68"/>
    <mergeCell ref="F69:I69"/>
    <mergeCell ref="F60:I60"/>
    <mergeCell ref="F61:I61"/>
    <mergeCell ref="L61:M61"/>
    <mergeCell ref="F72:I72"/>
    <mergeCell ref="F73:I73"/>
    <mergeCell ref="L73:M73"/>
    <mergeCell ref="N73:Q73"/>
    <mergeCell ref="F74:I74"/>
    <mergeCell ref="F75:I75"/>
    <mergeCell ref="L69:M69"/>
    <mergeCell ref="N69:Q69"/>
    <mergeCell ref="F70:I70"/>
    <mergeCell ref="F71:I71"/>
    <mergeCell ref="L71:M71"/>
    <mergeCell ref="N71:Q71"/>
    <mergeCell ref="F80:I80"/>
    <mergeCell ref="F81:I81"/>
    <mergeCell ref="F82:I82"/>
    <mergeCell ref="F83:I83"/>
    <mergeCell ref="L83:M83"/>
    <mergeCell ref="N83:Q83"/>
    <mergeCell ref="F76:I76"/>
    <mergeCell ref="F77:I77"/>
    <mergeCell ref="F78:I78"/>
    <mergeCell ref="F79:I79"/>
    <mergeCell ref="L79:M79"/>
    <mergeCell ref="N79:Q79"/>
    <mergeCell ref="F88:I88"/>
    <mergeCell ref="F89:I89"/>
    <mergeCell ref="L89:M89"/>
    <mergeCell ref="N89:Q89"/>
    <mergeCell ref="F90:I90"/>
    <mergeCell ref="F91:I91"/>
    <mergeCell ref="L91:M91"/>
    <mergeCell ref="N91:Q91"/>
    <mergeCell ref="F84:I84"/>
    <mergeCell ref="F85:I85"/>
    <mergeCell ref="L85:M85"/>
    <mergeCell ref="N85:Q85"/>
    <mergeCell ref="F86:I86"/>
    <mergeCell ref="F87:I87"/>
    <mergeCell ref="L87:M87"/>
    <mergeCell ref="N87:Q87"/>
    <mergeCell ref="F97:I97"/>
    <mergeCell ref="N98:Q98"/>
    <mergeCell ref="F99:I99"/>
    <mergeCell ref="L99:M99"/>
    <mergeCell ref="N99:Q99"/>
    <mergeCell ref="F100:I100"/>
    <mergeCell ref="F92:I92"/>
    <mergeCell ref="F93:I93"/>
    <mergeCell ref="F94:I94"/>
    <mergeCell ref="N95:Q95"/>
    <mergeCell ref="F96:I96"/>
    <mergeCell ref="L96:M96"/>
    <mergeCell ref="N96:Q96"/>
    <mergeCell ref="F105:I105"/>
    <mergeCell ref="L105:M105"/>
    <mergeCell ref="N105:Q105"/>
    <mergeCell ref="F106:I106"/>
    <mergeCell ref="F107:I107"/>
    <mergeCell ref="L107:M107"/>
    <mergeCell ref="N107:Q107"/>
    <mergeCell ref="F101:I101"/>
    <mergeCell ref="L101:M101"/>
    <mergeCell ref="N101:Q101"/>
    <mergeCell ref="F102:I102"/>
    <mergeCell ref="F103:I103"/>
    <mergeCell ref="F104:I104"/>
    <mergeCell ref="F112:I112"/>
    <mergeCell ref="F113:I113"/>
    <mergeCell ref="F114:I114"/>
    <mergeCell ref="L114:M114"/>
    <mergeCell ref="N114:Q114"/>
    <mergeCell ref="F115:I115"/>
    <mergeCell ref="F108:I108"/>
    <mergeCell ref="F109:I109"/>
    <mergeCell ref="L109:M109"/>
    <mergeCell ref="N109:Q109"/>
    <mergeCell ref="F110:I110"/>
    <mergeCell ref="F111:I111"/>
    <mergeCell ref="L111:M111"/>
    <mergeCell ref="N111:Q111"/>
    <mergeCell ref="F119:I119"/>
    <mergeCell ref="F120:I120"/>
    <mergeCell ref="F121:I121"/>
    <mergeCell ref="L121:M121"/>
    <mergeCell ref="N121:Q121"/>
    <mergeCell ref="F122:I122"/>
    <mergeCell ref="F116:I116"/>
    <mergeCell ref="L116:M116"/>
    <mergeCell ref="N116:Q116"/>
    <mergeCell ref="F117:I117"/>
    <mergeCell ref="F118:I118"/>
    <mergeCell ref="L118:M118"/>
    <mergeCell ref="N118:Q118"/>
    <mergeCell ref="F127:I127"/>
    <mergeCell ref="F128:I128"/>
    <mergeCell ref="F129:I129"/>
    <mergeCell ref="L129:M129"/>
    <mergeCell ref="N129:Q129"/>
    <mergeCell ref="F130:I130"/>
    <mergeCell ref="F123:I123"/>
    <mergeCell ref="L123:M123"/>
    <mergeCell ref="N123:Q123"/>
    <mergeCell ref="F124:I124"/>
    <mergeCell ref="F125:I125"/>
    <mergeCell ref="F126:I126"/>
    <mergeCell ref="L126:M126"/>
    <mergeCell ref="N126:Q126"/>
    <mergeCell ref="F135:I135"/>
    <mergeCell ref="F136:I136"/>
    <mergeCell ref="L136:M136"/>
    <mergeCell ref="N136:Q136"/>
    <mergeCell ref="F137:I137"/>
    <mergeCell ref="F138:I138"/>
    <mergeCell ref="F131:I131"/>
    <mergeCell ref="L131:M131"/>
    <mergeCell ref="N131:Q131"/>
    <mergeCell ref="F132:I132"/>
    <mergeCell ref="F133:I133"/>
    <mergeCell ref="F134:I134"/>
    <mergeCell ref="L134:M134"/>
    <mergeCell ref="N134:Q134"/>
    <mergeCell ref="F143:I143"/>
    <mergeCell ref="F144:I144"/>
    <mergeCell ref="L144:M144"/>
    <mergeCell ref="N144:Q144"/>
    <mergeCell ref="F145:I145"/>
    <mergeCell ref="F146:I146"/>
    <mergeCell ref="F139:I139"/>
    <mergeCell ref="L139:M139"/>
    <mergeCell ref="N139:Q139"/>
    <mergeCell ref="F140:I140"/>
    <mergeCell ref="N141:Q141"/>
    <mergeCell ref="F142:I142"/>
    <mergeCell ref="L142:M142"/>
    <mergeCell ref="N142:Q142"/>
    <mergeCell ref="F151:I151"/>
    <mergeCell ref="L151:M151"/>
    <mergeCell ref="N151:Q151"/>
    <mergeCell ref="F152:I152"/>
    <mergeCell ref="F153:I153"/>
    <mergeCell ref="L153:M153"/>
    <mergeCell ref="N153:Q153"/>
    <mergeCell ref="F147:I147"/>
    <mergeCell ref="L147:M147"/>
    <mergeCell ref="N147:Q147"/>
    <mergeCell ref="F148:I148"/>
    <mergeCell ref="F149:I149"/>
    <mergeCell ref="F150:I150"/>
    <mergeCell ref="F158:I158"/>
    <mergeCell ref="F159:I159"/>
    <mergeCell ref="L159:M159"/>
    <mergeCell ref="N159:Q159"/>
    <mergeCell ref="F160:I160"/>
    <mergeCell ref="F161:I161"/>
    <mergeCell ref="F154:I154"/>
    <mergeCell ref="F155:I155"/>
    <mergeCell ref="L155:M155"/>
    <mergeCell ref="N155:Q155"/>
    <mergeCell ref="F156:I156"/>
    <mergeCell ref="F157:I157"/>
    <mergeCell ref="F166:I166"/>
    <mergeCell ref="F167:I167"/>
    <mergeCell ref="F168:I168"/>
    <mergeCell ref="F169:I169"/>
    <mergeCell ref="L169:M169"/>
    <mergeCell ref="N169:Q169"/>
    <mergeCell ref="F162:I162"/>
    <mergeCell ref="F163:I163"/>
    <mergeCell ref="L163:M163"/>
    <mergeCell ref="N163:Q163"/>
    <mergeCell ref="F164:I164"/>
    <mergeCell ref="F165:I165"/>
    <mergeCell ref="L165:M165"/>
    <mergeCell ref="N165:Q165"/>
    <mergeCell ref="F174:I174"/>
    <mergeCell ref="F175:I175"/>
    <mergeCell ref="L175:M175"/>
    <mergeCell ref="N175:Q175"/>
    <mergeCell ref="F176:I176"/>
    <mergeCell ref="F177:I177"/>
    <mergeCell ref="L177:M177"/>
    <mergeCell ref="N177:Q177"/>
    <mergeCell ref="F170:I170"/>
    <mergeCell ref="F171:I171"/>
    <mergeCell ref="L171:M171"/>
    <mergeCell ref="N171:Q171"/>
    <mergeCell ref="F172:I172"/>
    <mergeCell ref="F173:I173"/>
    <mergeCell ref="L183:M183"/>
    <mergeCell ref="N183:Q183"/>
    <mergeCell ref="F184:I184"/>
    <mergeCell ref="F185:I185"/>
    <mergeCell ref="L185:M185"/>
    <mergeCell ref="N185:Q185"/>
    <mergeCell ref="F178:I178"/>
    <mergeCell ref="F179:I179"/>
    <mergeCell ref="F180:I180"/>
    <mergeCell ref="F181:I181"/>
    <mergeCell ref="F182:I182"/>
    <mergeCell ref="F183:I183"/>
    <mergeCell ref="F190:I190"/>
    <mergeCell ref="N191:Q191"/>
    <mergeCell ref="F192:I192"/>
    <mergeCell ref="L192:M192"/>
    <mergeCell ref="N192:Q192"/>
    <mergeCell ref="F186:I186"/>
    <mergeCell ref="F187:I187"/>
    <mergeCell ref="L187:M187"/>
    <mergeCell ref="N187:Q187"/>
    <mergeCell ref="F188:I188"/>
    <mergeCell ref="F189:I189"/>
    <mergeCell ref="L189:M189"/>
    <mergeCell ref="N189:Q189"/>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pageSetUpPr fitToPage="1"/>
  </sheetPr>
  <dimension ref="A1:F24"/>
  <sheetViews>
    <sheetView topLeftCell="B1" workbookViewId="0">
      <pane ySplit="7" topLeftCell="A8" activePane="bottomLeft" state="frozen"/>
      <selection activeCell="K10" sqref="K10"/>
      <selection pane="bottomLeft" activeCell="C23" sqref="C23"/>
    </sheetView>
  </sheetViews>
  <sheetFormatPr defaultRowHeight="12.75" outlineLevelRow="1" x14ac:dyDescent="0.2"/>
  <cols>
    <col min="1" max="1" width="12.42578125" style="210" hidden="1" customWidth="1"/>
    <col min="2" max="2" width="80.7109375" style="210" customWidth="1"/>
    <col min="3" max="3" width="15.7109375" style="210" customWidth="1"/>
    <col min="4" max="16384" width="9.140625" style="210"/>
  </cols>
  <sheetData>
    <row r="1" spans="1:5" ht="15.75" customHeight="1" x14ac:dyDescent="0.25">
      <c r="A1" s="206"/>
      <c r="B1" s="207" t="s">
        <v>3352</v>
      </c>
      <c r="C1" s="208"/>
      <c r="D1" s="209"/>
    </row>
    <row r="2" spans="1:5" ht="15.75" customHeight="1" x14ac:dyDescent="0.25">
      <c r="A2" s="206"/>
      <c r="B2" s="225" t="s">
        <v>51</v>
      </c>
      <c r="C2" s="208"/>
      <c r="D2" s="209"/>
    </row>
    <row r="3" spans="1:5" ht="15.75" customHeight="1" x14ac:dyDescent="0.25">
      <c r="A3" s="206"/>
      <c r="B3" s="225" t="s">
        <v>3</v>
      </c>
      <c r="C3" s="208"/>
      <c r="D3" s="209"/>
    </row>
    <row r="4" spans="1:5" ht="15.75" customHeight="1" x14ac:dyDescent="0.25">
      <c r="A4" s="206"/>
      <c r="B4" s="225" t="s">
        <v>3353</v>
      </c>
      <c r="C4" s="208"/>
      <c r="D4" s="209"/>
    </row>
    <row r="5" spans="1:5" ht="15.75" customHeight="1" x14ac:dyDescent="0.25">
      <c r="A5" s="206"/>
      <c r="B5" s="226" t="s">
        <v>3354</v>
      </c>
      <c r="C5" s="208"/>
      <c r="D5" s="209"/>
    </row>
    <row r="6" spans="1:5" ht="14.25" customHeight="1" x14ac:dyDescent="0.25">
      <c r="A6" s="210" t="e">
        <f t="array" ref="A6">INDEX(__SAZBA__,MATCH(0,COUNTIF($A$1:A1,__SAZBA__),0))</f>
        <v>#REF!</v>
      </c>
      <c r="B6" s="211"/>
      <c r="C6" s="208"/>
      <c r="D6" s="209"/>
    </row>
    <row r="7" spans="1:5" ht="13.5" thickBot="1" x14ac:dyDescent="0.25">
      <c r="A7" s="210" t="e">
        <f t="array" ref="A7">INDEX(__SAZBA__,MATCH(0,COUNTIF($A$1:A6,__SAZBA__),0))</f>
        <v>#REF!</v>
      </c>
      <c r="B7" s="212" t="s">
        <v>104</v>
      </c>
      <c r="C7" s="212" t="s">
        <v>3043</v>
      </c>
      <c r="D7" s="213"/>
    </row>
    <row r="8" spans="1:5" x14ac:dyDescent="0.2">
      <c r="A8" s="210" t="e">
        <f t="array" ref="A8">INDEX(__SAZBA__,MATCH(0,COUNTIF($A$1:A7,__SAZBA__),0))</f>
        <v>#REF!</v>
      </c>
      <c r="B8" s="214"/>
      <c r="C8" s="215"/>
      <c r="D8" s="213"/>
    </row>
    <row r="9" spans="1:5" s="216" customFormat="1" ht="15.75" customHeight="1" x14ac:dyDescent="0.2">
      <c r="B9" s="217" t="str">
        <f>IF([8]Zakazka!$J$9=0,"",[8]Zakazka!$J$9)</f>
        <v>Trafostanice, KGJ, kotelna</v>
      </c>
      <c r="C9" s="218">
        <f>'EL Zakazka KO KGJ'!P9</f>
        <v>0</v>
      </c>
      <c r="E9" s="218"/>
    </row>
    <row r="10" spans="1:5" s="219" customFormat="1" ht="15" customHeight="1" outlineLevel="1" x14ac:dyDescent="0.2">
      <c r="B10" s="220" t="str">
        <f>IF([8]Zakazka!$J$10=0,"",[8]Zakazka!$J$10)</f>
        <v>Transformátor</v>
      </c>
      <c r="C10" s="221">
        <f>'EL Zakazka KO KGJ'!P10</f>
        <v>0</v>
      </c>
      <c r="E10" s="221"/>
    </row>
    <row r="11" spans="1:5" s="219" customFormat="1" ht="15" customHeight="1" outlineLevel="1" x14ac:dyDescent="0.2">
      <c r="B11" s="220" t="str">
        <f>IF([8]Zakazka!$J$20=0,"",[8]Zakazka!$J$20)</f>
        <v>MX3 - pomocná rozvodnice 230V AC, 40A</v>
      </c>
      <c r="C11" s="221">
        <f>'EL Zakazka KO KGJ'!P20</f>
        <v>0</v>
      </c>
      <c r="E11" s="221"/>
    </row>
    <row r="12" spans="1:5" s="219" customFormat="1" ht="15" customHeight="1" outlineLevel="1" x14ac:dyDescent="0.2">
      <c r="B12" s="220" t="str">
        <f>IF([8]Zakazka!$J$27=0,"",[8]Zakazka!$J$27)</f>
        <v>Rozvodna 10kV</v>
      </c>
      <c r="C12" s="221">
        <f>'EL Zakazka KO KGJ'!P27</f>
        <v>0</v>
      </c>
      <c r="E12" s="221"/>
    </row>
    <row r="13" spans="1:5" s="219" customFormat="1" ht="15" customHeight="1" outlineLevel="1" x14ac:dyDescent="0.2">
      <c r="B13" s="220" t="str">
        <f>IF([8]Zakazka!$J$38=0,"",[8]Zakazka!$J$38)</f>
        <v>Rozváděč dispečerského řízení +AXY01</v>
      </c>
      <c r="C13" s="221">
        <f>'EL Zakazka KO KGJ'!P38</f>
        <v>0</v>
      </c>
      <c r="E13" s="221"/>
    </row>
    <row r="14" spans="1:5" s="219" customFormat="1" ht="15" customHeight="1" outlineLevel="1" x14ac:dyDescent="0.2">
      <c r="B14" s="220" t="s">
        <v>3107</v>
      </c>
      <c r="C14" s="221">
        <f>'EL Zakazka KO KGJ'!P42</f>
        <v>0</v>
      </c>
      <c r="E14" s="221"/>
    </row>
    <row r="15" spans="1:5" s="219" customFormat="1" ht="15" customHeight="1" outlineLevel="1" x14ac:dyDescent="0.2">
      <c r="B15" s="220" t="str">
        <f>IF([8]Zakazka!$J$46=0,"",[8]Zakazka!$J$46)</f>
        <v>Záložní zdroj UPS</v>
      </c>
      <c r="C15" s="221">
        <f>'EL Zakazka KO KGJ'!P46</f>
        <v>0</v>
      </c>
      <c r="E15" s="221"/>
    </row>
    <row r="16" spans="1:5" s="219" customFormat="1" ht="15" customHeight="1" outlineLevel="1" x14ac:dyDescent="0.2">
      <c r="B16" s="220" t="str">
        <f>IF([8]Zakazka!$J$50=0,"",[8]Zakazka!$J$50)</f>
        <v>Rozváděč RVS</v>
      </c>
      <c r="C16" s="221">
        <f>'EL Zakazka KO KGJ'!P50</f>
        <v>0</v>
      </c>
      <c r="E16" s="221"/>
    </row>
    <row r="17" spans="1:6" s="219" customFormat="1" ht="15" customHeight="1" outlineLevel="1" x14ac:dyDescent="0.2">
      <c r="B17" s="220" t="str">
        <f>IF([8]Zakazka!$J$69=0,"",[8]Zakazka!$J$69)</f>
        <v>Elektro</v>
      </c>
      <c r="C17" s="221">
        <f>'EL Zakazka KO KGJ'!P69</f>
        <v>0</v>
      </c>
      <c r="E17" s="221"/>
    </row>
    <row r="18" spans="1:6" outlineLevel="1" x14ac:dyDescent="0.2">
      <c r="B18" s="220" t="str">
        <f>IF([8]Zakazka!$J$82=0,"",[8]Zakazka!$J$82)</f>
        <v>Uzemnění, hromosvod</v>
      </c>
      <c r="C18" s="221">
        <f>'EL Zakazka KO KGJ'!P82</f>
        <v>0</v>
      </c>
      <c r="E18" s="221"/>
    </row>
    <row r="19" spans="1:6" x14ac:dyDescent="0.2">
      <c r="B19" s="220" t="str">
        <f>IF([8]Zakazka!$J$106=0,"",[8]Zakazka!$J$106)</f>
        <v>Kabely</v>
      </c>
      <c r="C19" s="221">
        <f>'EL Zakazka KO KGJ'!P106</f>
        <v>0</v>
      </c>
      <c r="E19" s="221"/>
    </row>
    <row r="20" spans="1:6" x14ac:dyDescent="0.2">
      <c r="B20" s="220" t="str">
        <f>IF([8]Zakazka!$J$157=0,"",[8]Zakazka!$J$157)</f>
        <v>Nosný a montážní materiál</v>
      </c>
      <c r="C20" s="221">
        <f>'EL Zakazka KO KGJ'!P157</f>
        <v>0</v>
      </c>
      <c r="E20" s="221"/>
    </row>
    <row r="21" spans="1:6" x14ac:dyDescent="0.2">
      <c r="B21" s="220" t="str">
        <f>IF([8]Zakazka!$J$179=0,"",[8]Zakazka!$J$179)</f>
        <v>Inženýrská činnost</v>
      </c>
      <c r="C21" s="221">
        <f>'EL Zakazka KO KGJ'!P179</f>
        <v>0</v>
      </c>
      <c r="E21" s="221"/>
    </row>
    <row r="22" spans="1:6" ht="13.5" thickBot="1" x14ac:dyDescent="0.25">
      <c r="B22" s="220"/>
    </row>
    <row r="23" spans="1:6" s="222" customFormat="1" ht="15" x14ac:dyDescent="0.25">
      <c r="A23" s="222" t="e">
        <f>SUM(#REF!)</f>
        <v>#REF!</v>
      </c>
      <c r="B23" s="223" t="s">
        <v>3355</v>
      </c>
      <c r="C23" s="224">
        <f>SUBTOTAL(9,C10:C21)</f>
        <v>0</v>
      </c>
    </row>
    <row r="24" spans="1:6" x14ac:dyDescent="0.2">
      <c r="F24" s="227"/>
    </row>
  </sheetData>
  <dataConsolidate/>
  <pageMargins left="0.78740157480314965" right="0.78740157480314965" top="0.78740157480314965" bottom="0.78740157480314965" header="0.39370078740157483" footer="0.39370078740157483"/>
  <pageSetup paperSize="9" scale="88" orientation="portrait" r:id="rId1"/>
  <headerFooter>
    <oddFooter>&amp;C&amp;8&amp;P z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pageSetUpPr fitToPage="1"/>
  </sheetPr>
  <dimension ref="A1:S200"/>
  <sheetViews>
    <sheetView topLeftCell="F1" zoomScaleNormal="100" zoomScaleSheetLayoutView="100" workbookViewId="0">
      <selection activeCell="O11" sqref="O11:O197"/>
    </sheetView>
  </sheetViews>
  <sheetFormatPr defaultRowHeight="12.75" outlineLevelRow="2" x14ac:dyDescent="0.2"/>
  <cols>
    <col min="1" max="5" width="9.140625" style="135" hidden="1" customWidth="1"/>
    <col min="6" max="6" width="5.42578125" style="199" customWidth="1"/>
    <col min="7" max="7" width="4.28515625" style="200" customWidth="1"/>
    <col min="8" max="8" width="14.28515625" style="201" customWidth="1"/>
    <col min="9" max="9" width="10" style="201" customWidth="1"/>
    <col min="10" max="10" width="57.140625" style="202" customWidth="1"/>
    <col min="11" max="11" width="7.5703125" style="200" customWidth="1"/>
    <col min="12" max="12" width="13.7109375" style="203" hidden="1" customWidth="1"/>
    <col min="13" max="13" width="6.85546875" style="204" hidden="1" customWidth="1"/>
    <col min="14" max="14" width="13.42578125" style="203" customWidth="1"/>
    <col min="15" max="15" width="12.42578125" style="204" customWidth="1"/>
    <col min="16" max="16" width="15.7109375" style="205" customWidth="1"/>
    <col min="17" max="17" width="14.28515625" style="204" hidden="1" customWidth="1"/>
    <col min="18" max="18" width="11.42578125" style="204" hidden="1" customWidth="1"/>
    <col min="19" max="19" width="14.28515625" style="204" hidden="1" customWidth="1"/>
    <col min="20" max="16384" width="9.140625" style="135"/>
  </cols>
  <sheetData>
    <row r="1" spans="1:19" ht="21.6" customHeight="1" x14ac:dyDescent="0.25">
      <c r="F1" s="207" t="s">
        <v>3352</v>
      </c>
      <c r="G1" s="137"/>
      <c r="H1" s="137"/>
      <c r="I1" s="137"/>
      <c r="J1" s="137"/>
      <c r="K1" s="137"/>
      <c r="L1" s="138"/>
      <c r="M1" s="139"/>
      <c r="N1" s="138"/>
      <c r="O1" s="139"/>
      <c r="P1" s="140"/>
      <c r="Q1" s="139"/>
      <c r="R1" s="139"/>
      <c r="S1" s="139"/>
    </row>
    <row r="2" spans="1:19" ht="21.6" customHeight="1" x14ac:dyDescent="0.25">
      <c r="F2" s="225" t="s">
        <v>51</v>
      </c>
      <c r="G2" s="137"/>
      <c r="H2" s="137"/>
      <c r="I2" s="137"/>
      <c r="J2" s="137"/>
      <c r="K2" s="137"/>
      <c r="L2" s="138"/>
      <c r="M2" s="139"/>
      <c r="N2" s="138"/>
      <c r="O2" s="139"/>
      <c r="P2" s="140"/>
      <c r="Q2" s="139"/>
      <c r="R2" s="139"/>
      <c r="S2" s="139"/>
    </row>
    <row r="3" spans="1:19" ht="21.6" customHeight="1" x14ac:dyDescent="0.25">
      <c r="F3" s="225" t="s">
        <v>3</v>
      </c>
      <c r="G3" s="137"/>
      <c r="H3" s="137"/>
      <c r="I3" s="137"/>
      <c r="J3" s="137"/>
      <c r="K3" s="137"/>
      <c r="L3" s="138"/>
      <c r="M3" s="139"/>
      <c r="N3" s="138"/>
      <c r="O3" s="139"/>
      <c r="P3" s="140"/>
      <c r="Q3" s="139"/>
      <c r="R3" s="139"/>
      <c r="S3" s="139"/>
    </row>
    <row r="4" spans="1:19" ht="21.6" customHeight="1" x14ac:dyDescent="0.25">
      <c r="F4" s="225" t="s">
        <v>3353</v>
      </c>
      <c r="G4" s="137"/>
      <c r="H4" s="137"/>
      <c r="I4" s="137"/>
      <c r="J4" s="137"/>
      <c r="K4" s="137"/>
      <c r="L4" s="138"/>
      <c r="M4" s="139"/>
      <c r="N4" s="138"/>
      <c r="O4" s="139"/>
      <c r="P4" s="140"/>
      <c r="Q4" s="139"/>
      <c r="R4" s="139"/>
      <c r="S4" s="139"/>
    </row>
    <row r="5" spans="1:19" ht="21.6" customHeight="1" x14ac:dyDescent="0.25">
      <c r="F5" s="226" t="s">
        <v>3354</v>
      </c>
      <c r="G5" s="137"/>
      <c r="H5" s="137"/>
      <c r="I5" s="137"/>
      <c r="J5" s="137"/>
      <c r="K5" s="137"/>
      <c r="L5" s="138"/>
      <c r="M5" s="139"/>
      <c r="N5" s="138"/>
      <c r="O5" s="139"/>
      <c r="P5" s="140"/>
      <c r="Q5" s="139"/>
      <c r="R5" s="139"/>
      <c r="S5" s="139"/>
    </row>
    <row r="6" spans="1:19" ht="21.6" customHeight="1" x14ac:dyDescent="0.25">
      <c r="F6" s="136"/>
      <c r="G6" s="137"/>
      <c r="H6" s="137"/>
      <c r="I6" s="137"/>
      <c r="J6" s="137"/>
      <c r="K6" s="137"/>
      <c r="L6" s="138"/>
      <c r="M6" s="139"/>
      <c r="N6" s="138"/>
      <c r="O6" s="139"/>
      <c r="P6" s="140"/>
      <c r="Q6" s="139"/>
      <c r="R6" s="139"/>
      <c r="S6" s="139"/>
    </row>
    <row r="7" spans="1:19" s="141" customFormat="1" ht="13.5" thickBot="1" x14ac:dyDescent="0.25">
      <c r="F7" s="142" t="s">
        <v>3037</v>
      </c>
      <c r="G7" s="142" t="s">
        <v>102</v>
      </c>
      <c r="H7" s="142" t="s">
        <v>103</v>
      </c>
      <c r="I7" s="142" t="s">
        <v>3038</v>
      </c>
      <c r="J7" s="143" t="s">
        <v>104</v>
      </c>
      <c r="K7" s="142" t="s">
        <v>105</v>
      </c>
      <c r="L7" s="142" t="s">
        <v>3039</v>
      </c>
      <c r="M7" s="142" t="s">
        <v>3040</v>
      </c>
      <c r="N7" s="142" t="s">
        <v>3041</v>
      </c>
      <c r="O7" s="142" t="s">
        <v>3042</v>
      </c>
      <c r="P7" s="142" t="s">
        <v>3043</v>
      </c>
      <c r="Q7" s="142" t="s">
        <v>3044</v>
      </c>
      <c r="R7" s="142" t="s">
        <v>3045</v>
      </c>
      <c r="S7" s="142" t="s">
        <v>3046</v>
      </c>
    </row>
    <row r="8" spans="1:19" ht="11.25" customHeight="1" x14ac:dyDescent="0.2">
      <c r="F8" s="144"/>
      <c r="G8" s="145"/>
      <c r="H8" s="146"/>
      <c r="I8" s="146"/>
      <c r="J8" s="147"/>
      <c r="K8" s="145"/>
      <c r="L8" s="144"/>
      <c r="M8" s="144"/>
      <c r="N8" s="144"/>
      <c r="O8" s="144"/>
      <c r="P8" s="144"/>
      <c r="Q8" s="144"/>
      <c r="R8" s="144"/>
      <c r="S8" s="144"/>
    </row>
    <row r="9" spans="1:19" s="148" customFormat="1" ht="18.75" customHeight="1" x14ac:dyDescent="0.2">
      <c r="F9" s="149"/>
      <c r="G9" s="150"/>
      <c r="H9" s="151"/>
      <c r="I9" s="151"/>
      <c r="J9" s="151" t="s">
        <v>3047</v>
      </c>
      <c r="K9" s="150"/>
      <c r="L9" s="152"/>
      <c r="M9" s="153"/>
      <c r="N9" s="152"/>
      <c r="O9" s="153"/>
      <c r="P9" s="154">
        <f>SUBTOTAL(9,P10:P198)</f>
        <v>0</v>
      </c>
      <c r="Q9" s="155">
        <f>SUBTOTAL(9,Q10:Q199)</f>
        <v>0</v>
      </c>
      <c r="R9" s="153"/>
      <c r="S9" s="155">
        <f>SUBTOTAL(9,S10:S199)</f>
        <v>0</v>
      </c>
    </row>
    <row r="10" spans="1:19" s="156" customFormat="1" ht="16.5" customHeight="1" outlineLevel="1" x14ac:dyDescent="0.2">
      <c r="F10" s="157"/>
      <c r="G10" s="145"/>
      <c r="H10" s="158"/>
      <c r="I10" s="158"/>
      <c r="J10" s="158" t="s">
        <v>3048</v>
      </c>
      <c r="K10" s="145"/>
      <c r="L10" s="159"/>
      <c r="M10" s="160"/>
      <c r="N10" s="159"/>
      <c r="O10" s="160"/>
      <c r="P10" s="161">
        <f>SUBTOTAL(9,P11:P18)</f>
        <v>0</v>
      </c>
      <c r="Q10" s="162">
        <f>SUBTOTAL(9,Q11:Q19)</f>
        <v>0</v>
      </c>
      <c r="R10" s="160"/>
      <c r="S10" s="162">
        <f>SUBTOTAL(9,S11:S19)</f>
        <v>0</v>
      </c>
    </row>
    <row r="11" spans="1:19" s="163" customFormat="1" ht="166.5" customHeight="1" outlineLevel="2" x14ac:dyDescent="0.2">
      <c r="A11" s="163" t="s">
        <v>3049</v>
      </c>
      <c r="B11" s="163" t="s">
        <v>3050</v>
      </c>
      <c r="C11" s="163" t="s">
        <v>3051</v>
      </c>
      <c r="D11" s="163" t="s">
        <v>3052</v>
      </c>
      <c r="E11" s="163" t="s">
        <v>3053</v>
      </c>
      <c r="F11" s="164">
        <v>1</v>
      </c>
      <c r="G11" s="165" t="s">
        <v>3054</v>
      </c>
      <c r="H11" s="166" t="s">
        <v>3055</v>
      </c>
      <c r="I11" s="166" t="s">
        <v>3056</v>
      </c>
      <c r="J11" s="167" t="s">
        <v>3057</v>
      </c>
      <c r="K11" s="165" t="s">
        <v>447</v>
      </c>
      <c r="L11" s="168">
        <v>2</v>
      </c>
      <c r="M11" s="169">
        <v>0</v>
      </c>
      <c r="N11" s="168">
        <v>1</v>
      </c>
      <c r="O11" s="169"/>
      <c r="P11" s="170">
        <f>N11*O11</f>
        <v>0</v>
      </c>
      <c r="Q11" s="172"/>
      <c r="R11" s="171"/>
      <c r="S11" s="172">
        <f t="shared" ref="S11:S18" si="0">N11*R11</f>
        <v>0</v>
      </c>
    </row>
    <row r="12" spans="1:19" s="163" customFormat="1" ht="24" outlineLevel="2" x14ac:dyDescent="0.2">
      <c r="F12" s="164">
        <v>2</v>
      </c>
      <c r="G12" s="165" t="s">
        <v>3054</v>
      </c>
      <c r="H12" s="166" t="s">
        <v>3058</v>
      </c>
      <c r="I12" s="166"/>
      <c r="J12" s="167" t="s">
        <v>3059</v>
      </c>
      <c r="K12" s="165" t="s">
        <v>447</v>
      </c>
      <c r="L12" s="168">
        <v>6</v>
      </c>
      <c r="M12" s="169">
        <v>0</v>
      </c>
      <c r="N12" s="168">
        <v>1</v>
      </c>
      <c r="O12" s="169"/>
      <c r="P12" s="170">
        <f t="shared" ref="P12:P18" si="1">N12*O12</f>
        <v>0</v>
      </c>
      <c r="Q12" s="172"/>
      <c r="R12" s="171"/>
      <c r="S12" s="172">
        <f t="shared" si="0"/>
        <v>0</v>
      </c>
    </row>
    <row r="13" spans="1:19" s="163" customFormat="1" ht="13.5" outlineLevel="2" x14ac:dyDescent="0.2">
      <c r="F13" s="164">
        <v>3</v>
      </c>
      <c r="G13" s="165" t="s">
        <v>3054</v>
      </c>
      <c r="H13" s="166" t="s">
        <v>3060</v>
      </c>
      <c r="I13" s="166"/>
      <c r="J13" s="167" t="s">
        <v>3061</v>
      </c>
      <c r="K13" s="165" t="s">
        <v>447</v>
      </c>
      <c r="L13" s="168">
        <v>3</v>
      </c>
      <c r="M13" s="169">
        <v>0</v>
      </c>
      <c r="N13" s="168">
        <v>1</v>
      </c>
      <c r="O13" s="169"/>
      <c r="P13" s="170">
        <f t="shared" si="1"/>
        <v>0</v>
      </c>
      <c r="Q13" s="172"/>
      <c r="R13" s="171"/>
      <c r="S13" s="172">
        <f t="shared" si="0"/>
        <v>0</v>
      </c>
    </row>
    <row r="14" spans="1:19" s="163" customFormat="1" ht="114" customHeight="1" outlineLevel="2" x14ac:dyDescent="0.2">
      <c r="F14" s="164">
        <v>4</v>
      </c>
      <c r="G14" s="165" t="s">
        <v>3054</v>
      </c>
      <c r="H14" s="166" t="s">
        <v>3062</v>
      </c>
      <c r="I14" s="173" t="s">
        <v>3063</v>
      </c>
      <c r="J14" s="167" t="s">
        <v>3064</v>
      </c>
      <c r="K14" s="165" t="s">
        <v>3065</v>
      </c>
      <c r="L14" s="168">
        <v>1</v>
      </c>
      <c r="M14" s="169">
        <v>0</v>
      </c>
      <c r="N14" s="168">
        <v>1</v>
      </c>
      <c r="O14" s="169"/>
      <c r="P14" s="170">
        <f t="shared" si="1"/>
        <v>0</v>
      </c>
      <c r="Q14" s="172"/>
      <c r="R14" s="171"/>
      <c r="S14" s="172">
        <f t="shared" si="0"/>
        <v>0</v>
      </c>
    </row>
    <row r="15" spans="1:19" s="163" customFormat="1" ht="12" outlineLevel="2" x14ac:dyDescent="0.2">
      <c r="F15" s="164">
        <v>5</v>
      </c>
      <c r="G15" s="165" t="s">
        <v>3066</v>
      </c>
      <c r="H15" s="166" t="s">
        <v>3067</v>
      </c>
      <c r="I15" s="173"/>
      <c r="J15" s="167" t="s">
        <v>3068</v>
      </c>
      <c r="K15" s="165" t="s">
        <v>447</v>
      </c>
      <c r="L15" s="168">
        <v>1</v>
      </c>
      <c r="M15" s="169">
        <v>0</v>
      </c>
      <c r="N15" s="168">
        <v>1</v>
      </c>
      <c r="O15" s="169"/>
      <c r="P15" s="170">
        <f t="shared" si="1"/>
        <v>0</v>
      </c>
      <c r="Q15" s="172"/>
      <c r="R15" s="171"/>
      <c r="S15" s="172">
        <f t="shared" si="0"/>
        <v>0</v>
      </c>
    </row>
    <row r="16" spans="1:19" s="163" customFormat="1" ht="24" outlineLevel="2" x14ac:dyDescent="0.2">
      <c r="F16" s="164">
        <v>6</v>
      </c>
      <c r="G16" s="165" t="s">
        <v>3054</v>
      </c>
      <c r="H16" s="166" t="s">
        <v>3069</v>
      </c>
      <c r="I16" s="173"/>
      <c r="J16" s="167" t="s">
        <v>3070</v>
      </c>
      <c r="K16" s="165" t="s">
        <v>447</v>
      </c>
      <c r="L16" s="168">
        <v>1</v>
      </c>
      <c r="M16" s="169">
        <v>0</v>
      </c>
      <c r="N16" s="168">
        <v>1</v>
      </c>
      <c r="O16" s="169"/>
      <c r="P16" s="170">
        <f t="shared" si="1"/>
        <v>0</v>
      </c>
      <c r="Q16" s="172"/>
      <c r="R16" s="171"/>
      <c r="S16" s="172">
        <f t="shared" si="0"/>
        <v>0</v>
      </c>
    </row>
    <row r="17" spans="6:19" s="163" customFormat="1" ht="12" outlineLevel="2" x14ac:dyDescent="0.2">
      <c r="F17" s="164">
        <v>7</v>
      </c>
      <c r="G17" s="165" t="s">
        <v>3066</v>
      </c>
      <c r="H17" s="166" t="s">
        <v>3071</v>
      </c>
      <c r="I17" s="173"/>
      <c r="J17" s="167" t="s">
        <v>3072</v>
      </c>
      <c r="K17" s="165" t="s">
        <v>447</v>
      </c>
      <c r="L17" s="168">
        <v>1</v>
      </c>
      <c r="M17" s="169">
        <v>0</v>
      </c>
      <c r="N17" s="168">
        <v>1</v>
      </c>
      <c r="O17" s="169"/>
      <c r="P17" s="170">
        <f t="shared" si="1"/>
        <v>0</v>
      </c>
      <c r="Q17" s="172"/>
      <c r="R17" s="171"/>
      <c r="S17" s="172">
        <f t="shared" si="0"/>
        <v>0</v>
      </c>
    </row>
    <row r="18" spans="6:19" s="163" customFormat="1" ht="12" outlineLevel="2" x14ac:dyDescent="0.2">
      <c r="F18" s="164">
        <v>8</v>
      </c>
      <c r="G18" s="165" t="s">
        <v>3066</v>
      </c>
      <c r="H18" s="166" t="s">
        <v>3073</v>
      </c>
      <c r="I18" s="173"/>
      <c r="J18" s="167" t="s">
        <v>3074</v>
      </c>
      <c r="K18" s="165" t="s">
        <v>447</v>
      </c>
      <c r="L18" s="168">
        <v>1</v>
      </c>
      <c r="M18" s="169">
        <v>0</v>
      </c>
      <c r="N18" s="168">
        <v>1</v>
      </c>
      <c r="O18" s="169"/>
      <c r="P18" s="170">
        <f t="shared" si="1"/>
        <v>0</v>
      </c>
      <c r="Q18" s="172"/>
      <c r="R18" s="171"/>
      <c r="S18" s="172">
        <f t="shared" si="0"/>
        <v>0</v>
      </c>
    </row>
    <row r="19" spans="6:19" s="163" customFormat="1" ht="12" outlineLevel="2" x14ac:dyDescent="0.2">
      <c r="F19" s="174"/>
      <c r="G19" s="175"/>
      <c r="H19" s="176"/>
      <c r="I19" s="177"/>
      <c r="J19" s="178"/>
      <c r="K19" s="175"/>
      <c r="L19" s="179"/>
      <c r="M19" s="180"/>
      <c r="N19" s="179"/>
      <c r="O19" s="180"/>
      <c r="P19" s="181"/>
      <c r="Q19" s="183"/>
      <c r="R19" s="182"/>
      <c r="S19" s="183"/>
    </row>
    <row r="20" spans="6:19" s="156" customFormat="1" ht="16.5" customHeight="1" outlineLevel="1" x14ac:dyDescent="0.2">
      <c r="F20" s="157"/>
      <c r="G20" s="145"/>
      <c r="H20" s="158"/>
      <c r="I20" s="158"/>
      <c r="J20" s="158" t="s">
        <v>3075</v>
      </c>
      <c r="K20" s="145"/>
      <c r="L20" s="159"/>
      <c r="M20" s="160"/>
      <c r="N20" s="159"/>
      <c r="O20" s="160"/>
      <c r="P20" s="161">
        <f>SUBTOTAL(9,P21:P25)</f>
        <v>0</v>
      </c>
      <c r="Q20" s="162"/>
      <c r="R20" s="160"/>
      <c r="S20" s="162">
        <f>SUBTOTAL(9,S21:S26)</f>
        <v>0</v>
      </c>
    </row>
    <row r="21" spans="6:19" s="163" customFormat="1" ht="24" outlineLevel="2" x14ac:dyDescent="0.2">
      <c r="F21" s="164">
        <v>1</v>
      </c>
      <c r="G21" s="165" t="s">
        <v>3054</v>
      </c>
      <c r="H21" s="173" t="s">
        <v>3076</v>
      </c>
      <c r="I21" s="173" t="s">
        <v>3077</v>
      </c>
      <c r="J21" s="167" t="s">
        <v>3078</v>
      </c>
      <c r="K21" s="165" t="s">
        <v>447</v>
      </c>
      <c r="L21" s="168">
        <v>1</v>
      </c>
      <c r="M21" s="169">
        <v>0</v>
      </c>
      <c r="N21" s="168">
        <v>1</v>
      </c>
      <c r="O21" s="169"/>
      <c r="P21" s="170">
        <f>N21*O21</f>
        <v>0</v>
      </c>
      <c r="Q21" s="172"/>
      <c r="R21" s="171"/>
      <c r="S21" s="172">
        <f>N21*R21</f>
        <v>0</v>
      </c>
    </row>
    <row r="22" spans="6:19" s="163" customFormat="1" ht="12" outlineLevel="2" x14ac:dyDescent="0.2">
      <c r="F22" s="164">
        <v>2</v>
      </c>
      <c r="G22" s="165" t="s">
        <v>3054</v>
      </c>
      <c r="H22" s="173" t="s">
        <v>3079</v>
      </c>
      <c r="I22" s="173"/>
      <c r="J22" s="167" t="s">
        <v>3080</v>
      </c>
      <c r="K22" s="165" t="s">
        <v>447</v>
      </c>
      <c r="L22" s="168">
        <v>75</v>
      </c>
      <c r="M22" s="169">
        <v>0</v>
      </c>
      <c r="N22" s="168">
        <v>1</v>
      </c>
      <c r="O22" s="169"/>
      <c r="P22" s="170">
        <f>N22*O22</f>
        <v>0</v>
      </c>
      <c r="Q22" s="172"/>
      <c r="R22" s="171"/>
      <c r="S22" s="172"/>
    </row>
    <row r="23" spans="6:19" s="163" customFormat="1" ht="12" outlineLevel="2" x14ac:dyDescent="0.2">
      <c r="F23" s="164">
        <v>3</v>
      </c>
      <c r="G23" s="165" t="s">
        <v>3054</v>
      </c>
      <c r="H23" s="173" t="s">
        <v>3081</v>
      </c>
      <c r="I23" s="173"/>
      <c r="J23" s="167" t="s">
        <v>3082</v>
      </c>
      <c r="K23" s="165"/>
      <c r="L23" s="168"/>
      <c r="M23" s="169"/>
      <c r="N23" s="168">
        <v>1</v>
      </c>
      <c r="O23" s="169"/>
      <c r="P23" s="170">
        <f t="shared" ref="P23:P24" si="2">N23*O23</f>
        <v>0</v>
      </c>
      <c r="Q23" s="172"/>
      <c r="R23" s="171"/>
      <c r="S23" s="172"/>
    </row>
    <row r="24" spans="6:19" s="163" customFormat="1" ht="12" outlineLevel="2" x14ac:dyDescent="0.2">
      <c r="F24" s="164">
        <v>4</v>
      </c>
      <c r="G24" s="165" t="s">
        <v>3054</v>
      </c>
      <c r="H24" s="173" t="s">
        <v>3083</v>
      </c>
      <c r="I24" s="173"/>
      <c r="J24" s="167" t="s">
        <v>3084</v>
      </c>
      <c r="K24" s="165"/>
      <c r="L24" s="168"/>
      <c r="M24" s="169"/>
      <c r="N24" s="168">
        <v>1</v>
      </c>
      <c r="O24" s="169"/>
      <c r="P24" s="170">
        <f t="shared" si="2"/>
        <v>0</v>
      </c>
      <c r="Q24" s="172"/>
      <c r="R24" s="171"/>
      <c r="S24" s="172"/>
    </row>
    <row r="25" spans="6:19" s="163" customFormat="1" ht="12" outlineLevel="2" x14ac:dyDescent="0.2">
      <c r="F25" s="164">
        <v>5</v>
      </c>
      <c r="G25" s="165" t="s">
        <v>3066</v>
      </c>
      <c r="H25" s="173" t="s">
        <v>3085</v>
      </c>
      <c r="I25" s="173"/>
      <c r="J25" s="167" t="s">
        <v>3086</v>
      </c>
      <c r="K25" s="165" t="s">
        <v>447</v>
      </c>
      <c r="L25" s="168">
        <v>1</v>
      </c>
      <c r="M25" s="169">
        <v>0</v>
      </c>
      <c r="N25" s="168">
        <v>1</v>
      </c>
      <c r="O25" s="169"/>
      <c r="P25" s="170">
        <f>N25*O25</f>
        <v>0</v>
      </c>
      <c r="Q25" s="172"/>
      <c r="R25" s="171"/>
      <c r="S25" s="172"/>
    </row>
    <row r="26" spans="6:19" s="190" customFormat="1" ht="12.75" customHeight="1" outlineLevel="2" x14ac:dyDescent="0.25">
      <c r="F26" s="184"/>
      <c r="G26" s="185"/>
      <c r="H26" s="185"/>
      <c r="I26" s="185"/>
      <c r="J26" s="186"/>
      <c r="K26" s="185"/>
      <c r="L26" s="187"/>
      <c r="M26" s="188"/>
      <c r="N26" s="187"/>
      <c r="O26" s="188"/>
      <c r="P26" s="189"/>
      <c r="Q26" s="188"/>
      <c r="R26" s="188"/>
      <c r="S26" s="188"/>
    </row>
    <row r="27" spans="6:19" s="156" customFormat="1" ht="16.5" customHeight="1" outlineLevel="1" x14ac:dyDescent="0.2">
      <c r="F27" s="157"/>
      <c r="G27" s="145"/>
      <c r="H27" s="158"/>
      <c r="I27" s="158"/>
      <c r="J27" s="158" t="s">
        <v>3087</v>
      </c>
      <c r="K27" s="145"/>
      <c r="L27" s="159"/>
      <c r="M27" s="160"/>
      <c r="N27" s="159"/>
      <c r="O27" s="160"/>
      <c r="P27" s="161">
        <f>SUBTOTAL(9,P28:P36)</f>
        <v>0</v>
      </c>
      <c r="Q27" s="162"/>
      <c r="R27" s="160"/>
      <c r="S27" s="162">
        <f>SUBTOTAL(9,S28:S36)</f>
        <v>0</v>
      </c>
    </row>
    <row r="28" spans="6:19" s="163" customFormat="1" ht="156" outlineLevel="2" x14ac:dyDescent="0.2">
      <c r="F28" s="164">
        <v>1</v>
      </c>
      <c r="G28" s="165" t="s">
        <v>3054</v>
      </c>
      <c r="H28" s="173" t="s">
        <v>3088</v>
      </c>
      <c r="I28" s="173"/>
      <c r="J28" s="167" t="s">
        <v>3089</v>
      </c>
      <c r="K28" s="165" t="s">
        <v>447</v>
      </c>
      <c r="L28" s="168">
        <v>1</v>
      </c>
      <c r="M28" s="169">
        <v>0</v>
      </c>
      <c r="N28" s="168">
        <f>L28*(1+M28/100)</f>
        <v>1</v>
      </c>
      <c r="O28" s="169"/>
      <c r="P28" s="170">
        <f>N28*O28</f>
        <v>0</v>
      </c>
      <c r="Q28" s="172"/>
      <c r="R28" s="171"/>
      <c r="S28" s="172">
        <f>N28*R28</f>
        <v>0</v>
      </c>
    </row>
    <row r="29" spans="6:19" s="163" customFormat="1" ht="300" outlineLevel="2" x14ac:dyDescent="0.2">
      <c r="F29" s="164"/>
      <c r="G29" s="165"/>
      <c r="H29" s="173"/>
      <c r="I29" s="173" t="s">
        <v>3090</v>
      </c>
      <c r="J29" s="167" t="s">
        <v>3091</v>
      </c>
      <c r="K29" s="165"/>
      <c r="L29" s="168"/>
      <c r="M29" s="169"/>
      <c r="N29" s="168"/>
      <c r="O29" s="169"/>
      <c r="P29" s="170"/>
      <c r="Q29" s="172"/>
      <c r="R29" s="171"/>
      <c r="S29" s="172"/>
    </row>
    <row r="30" spans="6:19" s="163" customFormat="1" ht="183.75" customHeight="1" outlineLevel="2" x14ac:dyDescent="0.2">
      <c r="F30" s="164"/>
      <c r="G30" s="165"/>
      <c r="H30" s="173"/>
      <c r="I30" s="173" t="s">
        <v>3092</v>
      </c>
      <c r="J30" s="167" t="s">
        <v>3093</v>
      </c>
      <c r="K30" s="165"/>
      <c r="L30" s="168"/>
      <c r="M30" s="169"/>
      <c r="N30" s="168"/>
      <c r="O30" s="169"/>
      <c r="P30" s="170"/>
      <c r="Q30" s="172"/>
      <c r="R30" s="171"/>
      <c r="S30" s="172"/>
    </row>
    <row r="31" spans="6:19" s="163" customFormat="1" ht="191.25" customHeight="1" outlineLevel="2" x14ac:dyDescent="0.2">
      <c r="F31" s="164"/>
      <c r="G31" s="165"/>
      <c r="H31" s="173"/>
      <c r="I31" s="173" t="s">
        <v>3094</v>
      </c>
      <c r="J31" s="167" t="s">
        <v>3095</v>
      </c>
      <c r="K31" s="165"/>
      <c r="L31" s="168"/>
      <c r="M31" s="169"/>
      <c r="N31" s="168"/>
      <c r="O31" s="169"/>
      <c r="P31" s="170"/>
      <c r="Q31" s="172"/>
      <c r="R31" s="171"/>
      <c r="S31" s="172"/>
    </row>
    <row r="32" spans="6:19" s="163" customFormat="1" ht="36" outlineLevel="2" x14ac:dyDescent="0.2">
      <c r="F32" s="164">
        <v>2</v>
      </c>
      <c r="G32" s="165" t="s">
        <v>3054</v>
      </c>
      <c r="H32" s="173" t="s">
        <v>3096</v>
      </c>
      <c r="I32" s="173"/>
      <c r="J32" s="167" t="s">
        <v>3097</v>
      </c>
      <c r="K32" s="165" t="s">
        <v>447</v>
      </c>
      <c r="L32" s="168">
        <v>1</v>
      </c>
      <c r="M32" s="169">
        <v>0</v>
      </c>
      <c r="N32" s="168">
        <f>L32*(1+M32/100)</f>
        <v>1</v>
      </c>
      <c r="O32" s="169"/>
      <c r="P32" s="170">
        <f>N32*O32</f>
        <v>0</v>
      </c>
      <c r="Q32" s="172"/>
      <c r="R32" s="171"/>
      <c r="S32" s="172">
        <f>N32*R32</f>
        <v>0</v>
      </c>
    </row>
    <row r="33" spans="6:19" s="163" customFormat="1" ht="12" outlineLevel="2" x14ac:dyDescent="0.2">
      <c r="F33" s="164">
        <v>3</v>
      </c>
      <c r="G33" s="165" t="s">
        <v>3054</v>
      </c>
      <c r="H33" s="173" t="s">
        <v>3098</v>
      </c>
      <c r="I33" s="173"/>
      <c r="J33" s="167" t="s">
        <v>3099</v>
      </c>
      <c r="K33" s="165" t="s">
        <v>447</v>
      </c>
      <c r="L33" s="168">
        <v>1</v>
      </c>
      <c r="M33" s="169">
        <v>0</v>
      </c>
      <c r="N33" s="168">
        <f>L33*(1+M33/100)</f>
        <v>1</v>
      </c>
      <c r="O33" s="169"/>
      <c r="P33" s="170">
        <f>N33*O33</f>
        <v>0</v>
      </c>
      <c r="Q33" s="172"/>
      <c r="R33" s="171"/>
      <c r="S33" s="172">
        <f>N33*R33</f>
        <v>0</v>
      </c>
    </row>
    <row r="34" spans="6:19" s="163" customFormat="1" ht="12" outlineLevel="2" x14ac:dyDescent="0.2">
      <c r="F34" s="164">
        <v>4</v>
      </c>
      <c r="G34" s="165" t="s">
        <v>3066</v>
      </c>
      <c r="H34" s="173" t="s">
        <v>3100</v>
      </c>
      <c r="I34" s="173"/>
      <c r="J34" s="167" t="s">
        <v>3101</v>
      </c>
      <c r="K34" s="165" t="s">
        <v>3065</v>
      </c>
      <c r="L34" s="168"/>
      <c r="M34" s="169"/>
      <c r="N34" s="168">
        <v>1</v>
      </c>
      <c r="O34" s="169"/>
      <c r="P34" s="170">
        <f>N34*O34</f>
        <v>0</v>
      </c>
      <c r="Q34" s="172"/>
      <c r="R34" s="171"/>
      <c r="S34" s="172">
        <f>N34*R34</f>
        <v>0</v>
      </c>
    </row>
    <row r="35" spans="6:19" s="163" customFormat="1" ht="12" outlineLevel="2" x14ac:dyDescent="0.2">
      <c r="F35" s="164"/>
      <c r="G35" s="165"/>
      <c r="H35" s="173"/>
      <c r="I35" s="173"/>
      <c r="J35" s="167"/>
      <c r="K35" s="165"/>
      <c r="L35" s="168"/>
      <c r="M35" s="169"/>
      <c r="N35" s="168"/>
      <c r="O35" s="169"/>
      <c r="P35" s="170"/>
      <c r="Q35" s="172"/>
      <c r="R35" s="171"/>
      <c r="S35" s="172"/>
    </row>
    <row r="36" spans="6:19" s="163" customFormat="1" ht="12" outlineLevel="2" x14ac:dyDescent="0.2">
      <c r="F36" s="164"/>
      <c r="G36" s="165"/>
      <c r="H36" s="173"/>
      <c r="I36" s="173"/>
      <c r="J36" s="167"/>
      <c r="K36" s="165"/>
      <c r="L36" s="168"/>
      <c r="M36" s="169"/>
      <c r="N36" s="168"/>
      <c r="O36" s="169"/>
      <c r="P36" s="170"/>
      <c r="Q36" s="172"/>
      <c r="R36" s="171"/>
      <c r="S36" s="172"/>
    </row>
    <row r="37" spans="6:19" s="163" customFormat="1" ht="12" outlineLevel="2" x14ac:dyDescent="0.2">
      <c r="F37" s="174"/>
      <c r="G37" s="175"/>
      <c r="H37" s="177"/>
      <c r="I37" s="177"/>
      <c r="J37" s="178"/>
      <c r="K37" s="175"/>
      <c r="L37" s="179"/>
      <c r="M37" s="180"/>
      <c r="N37" s="179"/>
      <c r="O37" s="180"/>
      <c r="P37" s="181"/>
      <c r="Q37" s="183"/>
      <c r="R37" s="182"/>
      <c r="S37" s="183"/>
    </row>
    <row r="38" spans="6:19" s="156" customFormat="1" ht="16.5" customHeight="1" outlineLevel="1" x14ac:dyDescent="0.2">
      <c r="F38" s="157"/>
      <c r="G38" s="145"/>
      <c r="H38" s="158"/>
      <c r="I38" s="158"/>
      <c r="J38" s="158" t="s">
        <v>3103</v>
      </c>
      <c r="K38" s="145"/>
      <c r="L38" s="159"/>
      <c r="M38" s="160"/>
      <c r="N38" s="159"/>
      <c r="O38" s="160"/>
      <c r="P38" s="161">
        <f>SUBTOTAL(9,P39:P40)</f>
        <v>0</v>
      </c>
      <c r="Q38" s="162"/>
      <c r="R38" s="160"/>
      <c r="S38" s="162">
        <f>SUBTOTAL(9,S39:S40)</f>
        <v>0</v>
      </c>
    </row>
    <row r="39" spans="6:19" s="163" customFormat="1" ht="88.5" customHeight="1" outlineLevel="2" x14ac:dyDescent="0.2">
      <c r="F39" s="164">
        <v>1</v>
      </c>
      <c r="G39" s="165" t="s">
        <v>3054</v>
      </c>
      <c r="H39" s="173" t="s">
        <v>3104</v>
      </c>
      <c r="I39" s="173" t="s">
        <v>3105</v>
      </c>
      <c r="J39" s="167" t="s">
        <v>3106</v>
      </c>
      <c r="K39" s="165" t="s">
        <v>447</v>
      </c>
      <c r="L39" s="168">
        <v>1</v>
      </c>
      <c r="M39" s="169">
        <v>0</v>
      </c>
      <c r="N39" s="168">
        <f>L39*(1+M39/100)</f>
        <v>1</v>
      </c>
      <c r="O39" s="169"/>
      <c r="P39" s="170">
        <f>N39*O39</f>
        <v>0</v>
      </c>
      <c r="Q39" s="172"/>
      <c r="R39" s="171"/>
      <c r="S39" s="172">
        <f>N39*R39</f>
        <v>0</v>
      </c>
    </row>
    <row r="40" spans="6:19" s="163" customFormat="1" ht="12" outlineLevel="2" x14ac:dyDescent="0.2">
      <c r="F40" s="164"/>
      <c r="G40" s="165"/>
      <c r="H40" s="173"/>
      <c r="I40" s="173"/>
      <c r="J40" s="167"/>
      <c r="K40" s="165"/>
      <c r="L40" s="168"/>
      <c r="M40" s="169"/>
      <c r="N40" s="168"/>
      <c r="O40" s="169"/>
      <c r="P40" s="170"/>
      <c r="Q40" s="172"/>
      <c r="R40" s="171"/>
      <c r="S40" s="172"/>
    </row>
    <row r="41" spans="6:19" s="163" customFormat="1" ht="12" outlineLevel="2" x14ac:dyDescent="0.2">
      <c r="F41" s="174"/>
      <c r="G41" s="175"/>
      <c r="H41" s="177"/>
      <c r="I41" s="177"/>
      <c r="J41" s="178"/>
      <c r="K41" s="175"/>
      <c r="L41" s="179"/>
      <c r="M41" s="180"/>
      <c r="N41" s="179"/>
      <c r="O41" s="180"/>
      <c r="P41" s="181"/>
      <c r="Q41" s="183"/>
      <c r="R41" s="182"/>
      <c r="S41" s="183"/>
    </row>
    <row r="42" spans="6:19" s="156" customFormat="1" ht="16.5" customHeight="1" outlineLevel="1" x14ac:dyDescent="0.2">
      <c r="F42" s="157"/>
      <c r="G42" s="145"/>
      <c r="H42" s="158"/>
      <c r="I42" s="158"/>
      <c r="J42" s="158" t="s">
        <v>3107</v>
      </c>
      <c r="K42" s="145"/>
      <c r="L42" s="159"/>
      <c r="M42" s="160"/>
      <c r="N42" s="159"/>
      <c r="O42" s="160"/>
      <c r="P42" s="161">
        <f>SUBTOTAL(9,P43:P44)</f>
        <v>0</v>
      </c>
      <c r="Q42" s="162"/>
      <c r="R42" s="160"/>
      <c r="S42" s="162">
        <f>SUBTOTAL(9,S43:S44)</f>
        <v>0</v>
      </c>
    </row>
    <row r="43" spans="6:19" s="163" customFormat="1" ht="48" outlineLevel="2" x14ac:dyDescent="0.2">
      <c r="F43" s="164">
        <v>1</v>
      </c>
      <c r="G43" s="165" t="s">
        <v>3054</v>
      </c>
      <c r="H43" s="173" t="s">
        <v>3108</v>
      </c>
      <c r="I43" s="173" t="s">
        <v>3109</v>
      </c>
      <c r="J43" s="167" t="s">
        <v>3110</v>
      </c>
      <c r="K43" s="165" t="s">
        <v>447</v>
      </c>
      <c r="L43" s="168">
        <v>1</v>
      </c>
      <c r="M43" s="169">
        <v>0</v>
      </c>
      <c r="N43" s="168">
        <f>L43*(1+M43/100)</f>
        <v>1</v>
      </c>
      <c r="O43" s="169"/>
      <c r="P43" s="170">
        <f>N43*O43</f>
        <v>0</v>
      </c>
      <c r="Q43" s="172"/>
      <c r="R43" s="171"/>
      <c r="S43" s="172">
        <f>N43*R43</f>
        <v>0</v>
      </c>
    </row>
    <row r="44" spans="6:19" s="163" customFormat="1" ht="12" outlineLevel="2" x14ac:dyDescent="0.2">
      <c r="F44" s="164">
        <v>2</v>
      </c>
      <c r="G44" s="165" t="s">
        <v>3066</v>
      </c>
      <c r="H44" s="173" t="s">
        <v>3111</v>
      </c>
      <c r="I44" s="173"/>
      <c r="J44" s="167" t="s">
        <v>3112</v>
      </c>
      <c r="K44" s="165" t="s">
        <v>447</v>
      </c>
      <c r="L44" s="168">
        <v>1</v>
      </c>
      <c r="M44" s="169">
        <v>0</v>
      </c>
      <c r="N44" s="168">
        <f>L44*(1+M44/100)</f>
        <v>1</v>
      </c>
      <c r="O44" s="169"/>
      <c r="P44" s="170">
        <f>N44*O44</f>
        <v>0</v>
      </c>
      <c r="Q44" s="172"/>
      <c r="R44" s="171"/>
      <c r="S44" s="172">
        <f>N44*R44</f>
        <v>0</v>
      </c>
    </row>
    <row r="45" spans="6:19" s="163" customFormat="1" ht="12" outlineLevel="2" x14ac:dyDescent="0.2">
      <c r="F45" s="174"/>
      <c r="G45" s="175"/>
      <c r="H45" s="177"/>
      <c r="I45" s="177"/>
      <c r="J45" s="178"/>
      <c r="K45" s="175"/>
      <c r="L45" s="179"/>
      <c r="M45" s="180"/>
      <c r="N45" s="179"/>
      <c r="O45" s="180"/>
      <c r="P45" s="181"/>
      <c r="Q45" s="183"/>
      <c r="R45" s="182"/>
      <c r="S45" s="183"/>
    </row>
    <row r="46" spans="6:19" s="156" customFormat="1" ht="16.5" customHeight="1" outlineLevel="1" x14ac:dyDescent="0.2">
      <c r="F46" s="157"/>
      <c r="G46" s="145"/>
      <c r="H46" s="158"/>
      <c r="I46" s="158"/>
      <c r="J46" s="158" t="s">
        <v>3113</v>
      </c>
      <c r="K46" s="145"/>
      <c r="L46" s="159"/>
      <c r="M46" s="160"/>
      <c r="N46" s="159"/>
      <c r="O46" s="160"/>
      <c r="P46" s="161">
        <f>SUBTOTAL(9,P47:P48)</f>
        <v>0</v>
      </c>
      <c r="Q46" s="162"/>
      <c r="R46" s="160"/>
      <c r="S46" s="162">
        <f>SUBTOTAL(9,S47:S48)</f>
        <v>0</v>
      </c>
    </row>
    <row r="47" spans="6:19" s="163" customFormat="1" ht="102.75" customHeight="1" outlineLevel="2" x14ac:dyDescent="0.2">
      <c r="F47" s="164">
        <v>1</v>
      </c>
      <c r="G47" s="165" t="s">
        <v>3054</v>
      </c>
      <c r="H47" s="173" t="s">
        <v>3114</v>
      </c>
      <c r="I47" s="173" t="s">
        <v>3115</v>
      </c>
      <c r="J47" s="167" t="s">
        <v>3116</v>
      </c>
      <c r="K47" s="165" t="s">
        <v>447</v>
      </c>
      <c r="L47" s="168">
        <v>1</v>
      </c>
      <c r="M47" s="169">
        <v>0</v>
      </c>
      <c r="N47" s="168">
        <f>L47*(1+M47/100)</f>
        <v>1</v>
      </c>
      <c r="O47" s="169"/>
      <c r="P47" s="170">
        <f>N47*O47</f>
        <v>0</v>
      </c>
      <c r="Q47" s="172"/>
      <c r="R47" s="171"/>
      <c r="S47" s="172">
        <f>N47*R47</f>
        <v>0</v>
      </c>
    </row>
    <row r="48" spans="6:19" s="163" customFormat="1" ht="12" outlineLevel="2" x14ac:dyDescent="0.2">
      <c r="F48" s="164">
        <v>2</v>
      </c>
      <c r="G48" s="165" t="s">
        <v>3066</v>
      </c>
      <c r="H48" s="173" t="s">
        <v>3117</v>
      </c>
      <c r="I48" s="173"/>
      <c r="J48" s="167" t="s">
        <v>3118</v>
      </c>
      <c r="K48" s="165" t="s">
        <v>447</v>
      </c>
      <c r="L48" s="168">
        <v>1</v>
      </c>
      <c r="M48" s="169">
        <v>0</v>
      </c>
      <c r="N48" s="168">
        <f>L48*(1+M48/100)</f>
        <v>1</v>
      </c>
      <c r="O48" s="169"/>
      <c r="P48" s="170">
        <f>N48*O48</f>
        <v>0</v>
      </c>
      <c r="Q48" s="172"/>
      <c r="R48" s="171"/>
      <c r="S48" s="172">
        <f>N48*R48</f>
        <v>0</v>
      </c>
    </row>
    <row r="49" spans="6:19" s="163" customFormat="1" ht="12" outlineLevel="2" x14ac:dyDescent="0.2">
      <c r="F49" s="174"/>
      <c r="G49" s="175"/>
      <c r="H49" s="177"/>
      <c r="I49" s="177"/>
      <c r="J49" s="178"/>
      <c r="K49" s="175"/>
      <c r="L49" s="179"/>
      <c r="M49" s="180"/>
      <c r="N49" s="179"/>
      <c r="O49" s="180"/>
      <c r="P49" s="181"/>
      <c r="Q49" s="183"/>
      <c r="R49" s="182"/>
      <c r="S49" s="183"/>
    </row>
    <row r="50" spans="6:19" s="156" customFormat="1" ht="16.5" customHeight="1" outlineLevel="1" x14ac:dyDescent="0.2">
      <c r="F50" s="157"/>
      <c r="G50" s="145"/>
      <c r="H50" s="158"/>
      <c r="I50" s="158"/>
      <c r="J50" s="158" t="s">
        <v>3119</v>
      </c>
      <c r="K50" s="145"/>
      <c r="L50" s="159"/>
      <c r="M50" s="160"/>
      <c r="N50" s="159"/>
      <c r="O50" s="160"/>
      <c r="P50" s="161">
        <f>SUBTOTAL(9,P51:P67)</f>
        <v>0</v>
      </c>
      <c r="Q50" s="162"/>
      <c r="R50" s="160"/>
      <c r="S50" s="162">
        <f>SUBTOTAL(9,S51:S66)</f>
        <v>0</v>
      </c>
    </row>
    <row r="51" spans="6:19" s="163" customFormat="1" ht="24" outlineLevel="2" x14ac:dyDescent="0.2">
      <c r="F51" s="164">
        <v>1</v>
      </c>
      <c r="G51" s="165" t="s">
        <v>3054</v>
      </c>
      <c r="H51" s="173" t="s">
        <v>3120</v>
      </c>
      <c r="I51" s="173" t="s">
        <v>3121</v>
      </c>
      <c r="J51" s="167" t="s">
        <v>3122</v>
      </c>
      <c r="K51" s="165" t="s">
        <v>447</v>
      </c>
      <c r="L51" s="168">
        <v>1</v>
      </c>
      <c r="M51" s="169">
        <v>0</v>
      </c>
      <c r="N51" s="168">
        <f>L51*(1+M51/100)</f>
        <v>1</v>
      </c>
      <c r="O51" s="169"/>
      <c r="P51" s="170">
        <f>N51*O51</f>
        <v>0</v>
      </c>
      <c r="Q51" s="172"/>
      <c r="R51" s="171"/>
      <c r="S51" s="172">
        <f>N51*R51</f>
        <v>0</v>
      </c>
    </row>
    <row r="52" spans="6:19" s="163" customFormat="1" ht="12" outlineLevel="2" x14ac:dyDescent="0.2">
      <c r="F52" s="164">
        <v>2</v>
      </c>
      <c r="G52" s="165" t="s">
        <v>3054</v>
      </c>
      <c r="H52" s="173" t="s">
        <v>3123</v>
      </c>
      <c r="I52" s="173"/>
      <c r="J52" s="167" t="s">
        <v>3124</v>
      </c>
      <c r="K52" s="165" t="s">
        <v>447</v>
      </c>
      <c r="L52" s="168">
        <v>1</v>
      </c>
      <c r="M52" s="169">
        <v>0</v>
      </c>
      <c r="N52" s="168">
        <f t="shared" ref="N52:N53" si="3">L52*(1+M52/100)</f>
        <v>1</v>
      </c>
      <c r="O52" s="169"/>
      <c r="P52" s="170">
        <f t="shared" ref="P52:P65" si="4">N52*O52</f>
        <v>0</v>
      </c>
      <c r="Q52" s="172"/>
      <c r="R52" s="171"/>
      <c r="S52" s="172"/>
    </row>
    <row r="53" spans="6:19" s="163" customFormat="1" ht="12" outlineLevel="2" x14ac:dyDescent="0.2">
      <c r="F53" s="164">
        <v>3</v>
      </c>
      <c r="G53" s="165" t="s">
        <v>3054</v>
      </c>
      <c r="H53" s="173" t="s">
        <v>3125</v>
      </c>
      <c r="I53" s="173"/>
      <c r="J53" s="167" t="s">
        <v>3126</v>
      </c>
      <c r="K53" s="165" t="s">
        <v>447</v>
      </c>
      <c r="L53" s="168">
        <v>1</v>
      </c>
      <c r="M53" s="169">
        <v>0</v>
      </c>
      <c r="N53" s="168">
        <f t="shared" si="3"/>
        <v>1</v>
      </c>
      <c r="O53" s="169"/>
      <c r="P53" s="170">
        <f t="shared" si="4"/>
        <v>0</v>
      </c>
      <c r="Q53" s="172"/>
      <c r="R53" s="171"/>
      <c r="S53" s="172">
        <f>N53*R53</f>
        <v>0</v>
      </c>
    </row>
    <row r="54" spans="6:19" s="163" customFormat="1" ht="12" outlineLevel="2" x14ac:dyDescent="0.2">
      <c r="F54" s="164">
        <v>4</v>
      </c>
      <c r="G54" s="165" t="s">
        <v>3054</v>
      </c>
      <c r="H54" s="173" t="s">
        <v>3127</v>
      </c>
      <c r="I54" s="173"/>
      <c r="J54" s="167" t="s">
        <v>3128</v>
      </c>
      <c r="K54" s="165" t="s">
        <v>447</v>
      </c>
      <c r="L54" s="168">
        <v>1</v>
      </c>
      <c r="M54" s="169">
        <v>0</v>
      </c>
      <c r="N54" s="168">
        <v>2</v>
      </c>
      <c r="O54" s="169"/>
      <c r="P54" s="170">
        <f t="shared" si="4"/>
        <v>0</v>
      </c>
      <c r="Q54" s="172"/>
      <c r="R54" s="171"/>
      <c r="S54" s="172">
        <f>N54*R54</f>
        <v>0</v>
      </c>
    </row>
    <row r="55" spans="6:19" s="163" customFormat="1" ht="12" outlineLevel="2" x14ac:dyDescent="0.2">
      <c r="F55" s="164">
        <v>5</v>
      </c>
      <c r="G55" s="165" t="s">
        <v>3054</v>
      </c>
      <c r="H55" s="173" t="s">
        <v>3129</v>
      </c>
      <c r="I55" s="173"/>
      <c r="J55" s="167" t="s">
        <v>3130</v>
      </c>
      <c r="K55" s="165" t="s">
        <v>447</v>
      </c>
      <c r="L55" s="168">
        <v>1</v>
      </c>
      <c r="M55" s="169">
        <v>0</v>
      </c>
      <c r="N55" s="168">
        <v>3</v>
      </c>
      <c r="O55" s="169"/>
      <c r="P55" s="170">
        <f t="shared" si="4"/>
        <v>0</v>
      </c>
      <c r="Q55" s="172"/>
      <c r="R55" s="171"/>
      <c r="S55" s="172">
        <f>N55*R55</f>
        <v>0</v>
      </c>
    </row>
    <row r="56" spans="6:19" s="163" customFormat="1" ht="12" outlineLevel="2" x14ac:dyDescent="0.2">
      <c r="F56" s="164">
        <v>6</v>
      </c>
      <c r="G56" s="165" t="s">
        <v>3054</v>
      </c>
      <c r="H56" s="173" t="s">
        <v>3131</v>
      </c>
      <c r="I56" s="173"/>
      <c r="J56" s="167" t="s">
        <v>3132</v>
      </c>
      <c r="K56" s="165" t="s">
        <v>447</v>
      </c>
      <c r="L56" s="168">
        <v>1</v>
      </c>
      <c r="M56" s="169">
        <v>0</v>
      </c>
      <c r="N56" s="168">
        <v>3</v>
      </c>
      <c r="O56" s="169"/>
      <c r="P56" s="170">
        <f t="shared" si="4"/>
        <v>0</v>
      </c>
      <c r="Q56" s="172"/>
      <c r="R56" s="171"/>
      <c r="S56" s="172"/>
    </row>
    <row r="57" spans="6:19" s="163" customFormat="1" ht="12" outlineLevel="2" x14ac:dyDescent="0.2">
      <c r="F57" s="164">
        <v>7</v>
      </c>
      <c r="G57" s="165" t="s">
        <v>3054</v>
      </c>
      <c r="H57" s="173" t="s">
        <v>3133</v>
      </c>
      <c r="I57" s="173"/>
      <c r="J57" s="167" t="s">
        <v>3134</v>
      </c>
      <c r="K57" s="165" t="s">
        <v>447</v>
      </c>
      <c r="L57" s="168">
        <v>1</v>
      </c>
      <c r="M57" s="169">
        <v>0</v>
      </c>
      <c r="N57" s="168">
        <v>5</v>
      </c>
      <c r="O57" s="169"/>
      <c r="P57" s="170">
        <f t="shared" si="4"/>
        <v>0</v>
      </c>
      <c r="Q57" s="172"/>
      <c r="R57" s="171"/>
      <c r="S57" s="172">
        <f t="shared" ref="S57:S67" si="5">N57*R57</f>
        <v>0</v>
      </c>
    </row>
    <row r="58" spans="6:19" s="163" customFormat="1" ht="12" outlineLevel="2" x14ac:dyDescent="0.2">
      <c r="F58" s="164">
        <v>8</v>
      </c>
      <c r="G58" s="165" t="s">
        <v>3054</v>
      </c>
      <c r="H58" s="173" t="s">
        <v>3135</v>
      </c>
      <c r="I58" s="173"/>
      <c r="J58" s="167" t="s">
        <v>3136</v>
      </c>
      <c r="K58" s="165" t="s">
        <v>447</v>
      </c>
      <c r="L58" s="168">
        <v>1</v>
      </c>
      <c r="M58" s="169">
        <v>0</v>
      </c>
      <c r="N58" s="168">
        <v>2</v>
      </c>
      <c r="O58" s="169"/>
      <c r="P58" s="170">
        <f t="shared" si="4"/>
        <v>0</v>
      </c>
      <c r="Q58" s="172"/>
      <c r="R58" s="171"/>
      <c r="S58" s="172">
        <f t="shared" si="5"/>
        <v>0</v>
      </c>
    </row>
    <row r="59" spans="6:19" s="163" customFormat="1" ht="12" outlineLevel="2" x14ac:dyDescent="0.2">
      <c r="F59" s="164">
        <v>9</v>
      </c>
      <c r="G59" s="165" t="s">
        <v>3054</v>
      </c>
      <c r="H59" s="173" t="s">
        <v>3137</v>
      </c>
      <c r="I59" s="173"/>
      <c r="J59" s="167" t="s">
        <v>3138</v>
      </c>
      <c r="K59" s="165" t="s">
        <v>447</v>
      </c>
      <c r="L59" s="168">
        <v>1</v>
      </c>
      <c r="M59" s="169">
        <v>0</v>
      </c>
      <c r="N59" s="168">
        <v>5</v>
      </c>
      <c r="O59" s="169"/>
      <c r="P59" s="170">
        <f t="shared" si="4"/>
        <v>0</v>
      </c>
      <c r="Q59" s="172"/>
      <c r="R59" s="171"/>
      <c r="S59" s="172">
        <f t="shared" si="5"/>
        <v>0</v>
      </c>
    </row>
    <row r="60" spans="6:19" s="163" customFormat="1" ht="12" outlineLevel="2" x14ac:dyDescent="0.2">
      <c r="F60" s="164">
        <v>10</v>
      </c>
      <c r="G60" s="165" t="s">
        <v>3054</v>
      </c>
      <c r="H60" s="173" t="s">
        <v>3139</v>
      </c>
      <c r="I60" s="173"/>
      <c r="J60" s="167" t="s">
        <v>3140</v>
      </c>
      <c r="K60" s="165" t="s">
        <v>447</v>
      </c>
      <c r="L60" s="168">
        <v>1</v>
      </c>
      <c r="M60" s="169">
        <v>0</v>
      </c>
      <c r="N60" s="168">
        <v>1</v>
      </c>
      <c r="O60" s="169"/>
      <c r="P60" s="170">
        <f t="shared" si="4"/>
        <v>0</v>
      </c>
      <c r="Q60" s="172"/>
      <c r="R60" s="171"/>
      <c r="S60" s="172">
        <f t="shared" si="5"/>
        <v>0</v>
      </c>
    </row>
    <row r="61" spans="6:19" s="163" customFormat="1" ht="12" outlineLevel="2" x14ac:dyDescent="0.2">
      <c r="F61" s="164">
        <v>11</v>
      </c>
      <c r="G61" s="165" t="s">
        <v>3054</v>
      </c>
      <c r="H61" s="173" t="s">
        <v>3141</v>
      </c>
      <c r="I61" s="173"/>
      <c r="J61" s="167" t="s">
        <v>3142</v>
      </c>
      <c r="K61" s="165" t="s">
        <v>447</v>
      </c>
      <c r="L61" s="168">
        <v>1</v>
      </c>
      <c r="M61" s="169">
        <v>0</v>
      </c>
      <c r="N61" s="168">
        <v>1</v>
      </c>
      <c r="O61" s="169"/>
      <c r="P61" s="170">
        <f t="shared" si="4"/>
        <v>0</v>
      </c>
      <c r="Q61" s="172"/>
      <c r="R61" s="171"/>
      <c r="S61" s="172">
        <f t="shared" si="5"/>
        <v>0</v>
      </c>
    </row>
    <row r="62" spans="6:19" s="163" customFormat="1" ht="12" outlineLevel="2" x14ac:dyDescent="0.2">
      <c r="F62" s="164">
        <v>12</v>
      </c>
      <c r="G62" s="165" t="s">
        <v>3054</v>
      </c>
      <c r="H62" s="173" t="s">
        <v>3143</v>
      </c>
      <c r="I62" s="173"/>
      <c r="J62" s="167" t="s">
        <v>3144</v>
      </c>
      <c r="K62" s="165" t="s">
        <v>447</v>
      </c>
      <c r="L62" s="168">
        <v>1</v>
      </c>
      <c r="M62" s="169">
        <v>0</v>
      </c>
      <c r="N62" s="168">
        <v>1</v>
      </c>
      <c r="O62" s="169"/>
      <c r="P62" s="170">
        <f t="shared" si="4"/>
        <v>0</v>
      </c>
      <c r="Q62" s="172"/>
      <c r="R62" s="171"/>
      <c r="S62" s="172">
        <f t="shared" si="5"/>
        <v>0</v>
      </c>
    </row>
    <row r="63" spans="6:19" s="163" customFormat="1" ht="12" outlineLevel="2" x14ac:dyDescent="0.2">
      <c r="F63" s="164">
        <v>13</v>
      </c>
      <c r="G63" s="165" t="s">
        <v>3054</v>
      </c>
      <c r="H63" s="173" t="s">
        <v>3145</v>
      </c>
      <c r="I63" s="173"/>
      <c r="J63" s="167" t="s">
        <v>3146</v>
      </c>
      <c r="K63" s="165" t="s">
        <v>447</v>
      </c>
      <c r="L63" s="168">
        <v>1</v>
      </c>
      <c r="M63" s="169">
        <v>0</v>
      </c>
      <c r="N63" s="168">
        <v>1</v>
      </c>
      <c r="O63" s="169"/>
      <c r="P63" s="170">
        <f t="shared" si="4"/>
        <v>0</v>
      </c>
      <c r="Q63" s="172"/>
      <c r="R63" s="171"/>
      <c r="S63" s="172">
        <f t="shared" si="5"/>
        <v>0</v>
      </c>
    </row>
    <row r="64" spans="6:19" s="163" customFormat="1" ht="12" outlineLevel="2" x14ac:dyDescent="0.2">
      <c r="F64" s="164">
        <v>14</v>
      </c>
      <c r="G64" s="165" t="s">
        <v>3054</v>
      </c>
      <c r="H64" s="173" t="s">
        <v>3147</v>
      </c>
      <c r="I64" s="173"/>
      <c r="J64" s="167" t="s">
        <v>3148</v>
      </c>
      <c r="K64" s="165" t="s">
        <v>447</v>
      </c>
      <c r="L64" s="168">
        <v>1</v>
      </c>
      <c r="M64" s="169">
        <v>0</v>
      </c>
      <c r="N64" s="168">
        <v>3</v>
      </c>
      <c r="O64" s="169"/>
      <c r="P64" s="170">
        <f t="shared" si="4"/>
        <v>0</v>
      </c>
      <c r="Q64" s="172"/>
      <c r="R64" s="171"/>
      <c r="S64" s="172">
        <f t="shared" si="5"/>
        <v>0</v>
      </c>
    </row>
    <row r="65" spans="6:19" s="163" customFormat="1" ht="12" outlineLevel="2" x14ac:dyDescent="0.2">
      <c r="F65" s="164">
        <v>15</v>
      </c>
      <c r="G65" s="165" t="s">
        <v>3054</v>
      </c>
      <c r="H65" s="173" t="s">
        <v>3149</v>
      </c>
      <c r="I65" s="173"/>
      <c r="J65" s="167" t="s">
        <v>3150</v>
      </c>
      <c r="K65" s="165" t="s">
        <v>447</v>
      </c>
      <c r="L65" s="168">
        <v>1</v>
      </c>
      <c r="M65" s="169">
        <v>0</v>
      </c>
      <c r="N65" s="168">
        <v>1</v>
      </c>
      <c r="O65" s="169"/>
      <c r="P65" s="170">
        <f t="shared" si="4"/>
        <v>0</v>
      </c>
      <c r="Q65" s="172"/>
      <c r="R65" s="171"/>
      <c r="S65" s="172">
        <f t="shared" si="5"/>
        <v>0</v>
      </c>
    </row>
    <row r="66" spans="6:19" s="163" customFormat="1" ht="12" outlineLevel="2" x14ac:dyDescent="0.2">
      <c r="F66" s="164">
        <v>16</v>
      </c>
      <c r="G66" s="165" t="s">
        <v>3066</v>
      </c>
      <c r="H66" s="173" t="s">
        <v>3151</v>
      </c>
      <c r="I66" s="173"/>
      <c r="J66" s="167" t="s">
        <v>3152</v>
      </c>
      <c r="K66" s="165" t="s">
        <v>447</v>
      </c>
      <c r="L66" s="168">
        <v>1</v>
      </c>
      <c r="M66" s="169">
        <v>0</v>
      </c>
      <c r="N66" s="168">
        <f>L66*(1+M66/100)</f>
        <v>1</v>
      </c>
      <c r="O66" s="169"/>
      <c r="P66" s="170">
        <f>N66*O66</f>
        <v>0</v>
      </c>
      <c r="Q66" s="172"/>
      <c r="R66" s="171"/>
      <c r="S66" s="172">
        <f t="shared" si="5"/>
        <v>0</v>
      </c>
    </row>
    <row r="67" spans="6:19" s="163" customFormat="1" ht="12" outlineLevel="2" x14ac:dyDescent="0.2">
      <c r="F67" s="164">
        <v>17</v>
      </c>
      <c r="G67" s="165" t="s">
        <v>3066</v>
      </c>
      <c r="H67" s="173" t="s">
        <v>3153</v>
      </c>
      <c r="I67" s="173"/>
      <c r="J67" s="167" t="s">
        <v>3154</v>
      </c>
      <c r="K67" s="165" t="s">
        <v>447</v>
      </c>
      <c r="L67" s="168">
        <v>1</v>
      </c>
      <c r="M67" s="169">
        <v>0</v>
      </c>
      <c r="N67" s="168">
        <f>L67*(1+M67/100)</f>
        <v>1</v>
      </c>
      <c r="O67" s="169"/>
      <c r="P67" s="170">
        <f>N67*O67</f>
        <v>0</v>
      </c>
      <c r="Q67" s="172"/>
      <c r="R67" s="171"/>
      <c r="S67" s="172">
        <f t="shared" si="5"/>
        <v>0</v>
      </c>
    </row>
    <row r="68" spans="6:19" s="190" customFormat="1" ht="12.75" customHeight="1" outlineLevel="2" x14ac:dyDescent="0.25">
      <c r="F68" s="184"/>
      <c r="G68" s="185"/>
      <c r="H68" s="185"/>
      <c r="I68" s="185"/>
      <c r="J68" s="186"/>
      <c r="K68" s="185"/>
      <c r="L68" s="187"/>
      <c r="M68" s="188"/>
      <c r="N68" s="187"/>
      <c r="O68" s="188"/>
      <c r="P68" s="189"/>
      <c r="Q68" s="188"/>
      <c r="R68" s="188"/>
      <c r="S68" s="188"/>
    </row>
    <row r="69" spans="6:19" s="156" customFormat="1" ht="16.5" customHeight="1" outlineLevel="1" x14ac:dyDescent="0.2">
      <c r="F69" s="157"/>
      <c r="G69" s="145"/>
      <c r="H69" s="158"/>
      <c r="I69" s="158"/>
      <c r="J69" s="158" t="s">
        <v>3155</v>
      </c>
      <c r="K69" s="145"/>
      <c r="L69" s="159"/>
      <c r="M69" s="160"/>
      <c r="N69" s="159"/>
      <c r="O69" s="160"/>
      <c r="P69" s="161">
        <f>SUBTOTAL(9,P70:P80)</f>
        <v>0</v>
      </c>
      <c r="Q69" s="162"/>
      <c r="R69" s="160"/>
      <c r="S69" s="162">
        <f>SUBTOTAL(9,S70:S79)</f>
        <v>0</v>
      </c>
    </row>
    <row r="70" spans="6:19" s="163" customFormat="1" ht="24" outlineLevel="2" x14ac:dyDescent="0.2">
      <c r="F70" s="164">
        <v>1</v>
      </c>
      <c r="G70" s="165" t="s">
        <v>3054</v>
      </c>
      <c r="H70" s="173" t="s">
        <v>3156</v>
      </c>
      <c r="I70" s="173"/>
      <c r="J70" s="167" t="s">
        <v>3157</v>
      </c>
      <c r="K70" s="165" t="s">
        <v>447</v>
      </c>
      <c r="L70" s="168">
        <v>9</v>
      </c>
      <c r="M70" s="169">
        <v>0</v>
      </c>
      <c r="N70" s="168">
        <v>30</v>
      </c>
      <c r="O70" s="169"/>
      <c r="P70" s="170">
        <f t="shared" ref="P70:P78" si="6">N70*O70</f>
        <v>0</v>
      </c>
      <c r="Q70" s="172"/>
      <c r="R70" s="171"/>
      <c r="S70" s="172"/>
    </row>
    <row r="71" spans="6:19" s="163" customFormat="1" ht="12" outlineLevel="2" x14ac:dyDescent="0.2">
      <c r="F71" s="164">
        <v>2</v>
      </c>
      <c r="G71" s="165" t="s">
        <v>3054</v>
      </c>
      <c r="H71" s="173" t="s">
        <v>3158</v>
      </c>
      <c r="I71" s="173"/>
      <c r="J71" s="167" t="s">
        <v>3159</v>
      </c>
      <c r="K71" s="165" t="s">
        <v>447</v>
      </c>
      <c r="L71" s="168">
        <v>18</v>
      </c>
      <c r="M71" s="169">
        <v>0</v>
      </c>
      <c r="N71" s="168">
        <v>60</v>
      </c>
      <c r="O71" s="169"/>
      <c r="P71" s="170">
        <f t="shared" si="6"/>
        <v>0</v>
      </c>
      <c r="Q71" s="172"/>
      <c r="R71" s="171"/>
      <c r="S71" s="172"/>
    </row>
    <row r="72" spans="6:19" s="163" customFormat="1" ht="24" outlineLevel="2" x14ac:dyDescent="0.2">
      <c r="F72" s="164">
        <v>3</v>
      </c>
      <c r="G72" s="165" t="s">
        <v>3054</v>
      </c>
      <c r="H72" s="173" t="s">
        <v>3160</v>
      </c>
      <c r="I72" s="173"/>
      <c r="J72" s="167" t="s">
        <v>3161</v>
      </c>
      <c r="K72" s="165" t="s">
        <v>447</v>
      </c>
      <c r="L72" s="168">
        <v>4</v>
      </c>
      <c r="M72" s="169">
        <v>0</v>
      </c>
      <c r="N72" s="168">
        <v>7</v>
      </c>
      <c r="O72" s="169"/>
      <c r="P72" s="170">
        <f t="shared" si="6"/>
        <v>0</v>
      </c>
      <c r="Q72" s="172"/>
      <c r="R72" s="171"/>
      <c r="S72" s="172"/>
    </row>
    <row r="73" spans="6:19" s="163" customFormat="1" ht="24" outlineLevel="2" x14ac:dyDescent="0.2">
      <c r="F73" s="164">
        <v>4</v>
      </c>
      <c r="G73" s="165" t="s">
        <v>3054</v>
      </c>
      <c r="H73" s="173" t="s">
        <v>3162</v>
      </c>
      <c r="I73" s="173"/>
      <c r="J73" s="167" t="s">
        <v>3163</v>
      </c>
      <c r="K73" s="165" t="s">
        <v>447</v>
      </c>
      <c r="L73" s="168">
        <v>4</v>
      </c>
      <c r="M73" s="169">
        <v>0</v>
      </c>
      <c r="N73" s="168">
        <v>8</v>
      </c>
      <c r="O73" s="169"/>
      <c r="P73" s="170">
        <f t="shared" si="6"/>
        <v>0</v>
      </c>
      <c r="Q73" s="172"/>
      <c r="R73" s="171"/>
      <c r="S73" s="172"/>
    </row>
    <row r="74" spans="6:19" s="163" customFormat="1" ht="12" outlineLevel="2" x14ac:dyDescent="0.2">
      <c r="F74" s="164">
        <v>5</v>
      </c>
      <c r="G74" s="165" t="s">
        <v>3054</v>
      </c>
      <c r="H74" s="173" t="s">
        <v>3164</v>
      </c>
      <c r="I74" s="173"/>
      <c r="J74" s="167" t="s">
        <v>3165</v>
      </c>
      <c r="K74" s="165" t="s">
        <v>447</v>
      </c>
      <c r="L74" s="168">
        <v>3</v>
      </c>
      <c r="M74" s="169">
        <v>0</v>
      </c>
      <c r="N74" s="168">
        <v>8</v>
      </c>
      <c r="O74" s="169"/>
      <c r="P74" s="170">
        <f t="shared" si="6"/>
        <v>0</v>
      </c>
      <c r="Q74" s="172"/>
      <c r="R74" s="171"/>
      <c r="S74" s="172"/>
    </row>
    <row r="75" spans="6:19" s="163" customFormat="1" ht="12" outlineLevel="2" x14ac:dyDescent="0.2">
      <c r="F75" s="164">
        <v>6</v>
      </c>
      <c r="G75" s="165"/>
      <c r="H75" s="173" t="s">
        <v>3166</v>
      </c>
      <c r="I75" s="173"/>
      <c r="J75" s="167" t="s">
        <v>3167</v>
      </c>
      <c r="K75" s="165" t="s">
        <v>447</v>
      </c>
      <c r="L75" s="168">
        <v>3</v>
      </c>
      <c r="M75" s="169">
        <v>0</v>
      </c>
      <c r="N75" s="168">
        <v>2</v>
      </c>
      <c r="O75" s="169"/>
      <c r="P75" s="170">
        <f t="shared" si="6"/>
        <v>0</v>
      </c>
      <c r="Q75" s="172"/>
      <c r="R75" s="171"/>
      <c r="S75" s="172"/>
    </row>
    <row r="76" spans="6:19" s="163" customFormat="1" ht="12" outlineLevel="2" x14ac:dyDescent="0.2">
      <c r="F76" s="164">
        <v>7</v>
      </c>
      <c r="G76" s="165" t="s">
        <v>3054</v>
      </c>
      <c r="H76" s="173" t="s">
        <v>3168</v>
      </c>
      <c r="I76" s="173"/>
      <c r="J76" s="167" t="s">
        <v>3169</v>
      </c>
      <c r="K76" s="165" t="s">
        <v>447</v>
      </c>
      <c r="L76" s="168">
        <v>1</v>
      </c>
      <c r="M76" s="169">
        <v>0</v>
      </c>
      <c r="N76" s="168">
        <v>4</v>
      </c>
      <c r="O76" s="169"/>
      <c r="P76" s="170">
        <f t="shared" si="6"/>
        <v>0</v>
      </c>
      <c r="Q76" s="172"/>
      <c r="R76" s="171"/>
      <c r="S76" s="172"/>
    </row>
    <row r="77" spans="6:19" s="163" customFormat="1" ht="24" outlineLevel="2" x14ac:dyDescent="0.2">
      <c r="F77" s="164">
        <v>8</v>
      </c>
      <c r="G77" s="165" t="s">
        <v>3054</v>
      </c>
      <c r="H77" s="173" t="s">
        <v>3170</v>
      </c>
      <c r="I77" s="173"/>
      <c r="J77" s="167" t="s">
        <v>3171</v>
      </c>
      <c r="K77" s="165" t="s">
        <v>447</v>
      </c>
      <c r="L77" s="168">
        <v>1</v>
      </c>
      <c r="M77" s="169">
        <v>0</v>
      </c>
      <c r="N77" s="168">
        <v>3</v>
      </c>
      <c r="O77" s="169"/>
      <c r="P77" s="170">
        <f t="shared" si="6"/>
        <v>0</v>
      </c>
      <c r="Q77" s="172"/>
      <c r="R77" s="171"/>
      <c r="S77" s="172"/>
    </row>
    <row r="78" spans="6:19" s="163" customFormat="1" ht="12" outlineLevel="2" x14ac:dyDescent="0.2">
      <c r="F78" s="164">
        <v>9</v>
      </c>
      <c r="G78" s="165" t="s">
        <v>3054</v>
      </c>
      <c r="H78" s="173" t="s">
        <v>3172</v>
      </c>
      <c r="I78" s="173"/>
      <c r="J78" s="167" t="s">
        <v>3173</v>
      </c>
      <c r="K78" s="165" t="s">
        <v>447</v>
      </c>
      <c r="L78" s="168">
        <v>1</v>
      </c>
      <c r="M78" s="169">
        <v>0</v>
      </c>
      <c r="N78" s="168">
        <v>2</v>
      </c>
      <c r="O78" s="169"/>
      <c r="P78" s="170">
        <f t="shared" si="6"/>
        <v>0</v>
      </c>
      <c r="Q78" s="172"/>
      <c r="R78" s="171"/>
      <c r="S78" s="172"/>
    </row>
    <row r="79" spans="6:19" s="163" customFormat="1" ht="12" outlineLevel="2" x14ac:dyDescent="0.2">
      <c r="F79" s="164">
        <v>10</v>
      </c>
      <c r="G79" s="165" t="s">
        <v>3054</v>
      </c>
      <c r="H79" s="173" t="s">
        <v>3174</v>
      </c>
      <c r="I79" s="173"/>
      <c r="J79" s="167" t="s">
        <v>3175</v>
      </c>
      <c r="K79" s="165" t="s">
        <v>447</v>
      </c>
      <c r="L79" s="168">
        <v>7</v>
      </c>
      <c r="M79" s="169">
        <v>0</v>
      </c>
      <c r="N79" s="168">
        <v>65</v>
      </c>
      <c r="O79" s="169"/>
      <c r="P79" s="170">
        <f>N79*O79</f>
        <v>0</v>
      </c>
      <c r="Q79" s="172"/>
      <c r="R79" s="171"/>
      <c r="S79" s="172"/>
    </row>
    <row r="80" spans="6:19" s="163" customFormat="1" ht="12" outlineLevel="2" x14ac:dyDescent="0.2">
      <c r="F80" s="164">
        <v>11</v>
      </c>
      <c r="G80" s="165" t="s">
        <v>3066</v>
      </c>
      <c r="H80" s="173" t="s">
        <v>3176</v>
      </c>
      <c r="I80" s="173"/>
      <c r="J80" s="167" t="s">
        <v>3177</v>
      </c>
      <c r="K80" s="165" t="s">
        <v>3102</v>
      </c>
      <c r="L80" s="168">
        <v>1</v>
      </c>
      <c r="M80" s="169">
        <v>0</v>
      </c>
      <c r="N80" s="168">
        <f t="shared" ref="N80" si="7">L80*(1+M80/100)</f>
        <v>1</v>
      </c>
      <c r="O80" s="169"/>
      <c r="P80" s="170">
        <f t="shared" ref="P80" si="8">N80*O80</f>
        <v>0</v>
      </c>
      <c r="Q80" s="172"/>
      <c r="R80" s="171"/>
      <c r="S80" s="172"/>
    </row>
    <row r="81" spans="6:19" s="163" customFormat="1" ht="12" outlineLevel="2" x14ac:dyDescent="0.2">
      <c r="F81" s="164"/>
      <c r="G81" s="165"/>
      <c r="H81" s="173"/>
      <c r="I81" s="173"/>
    </row>
    <row r="82" spans="6:19" s="156" customFormat="1" ht="16.5" customHeight="1" outlineLevel="1" x14ac:dyDescent="0.2">
      <c r="F82" s="157"/>
      <c r="G82" s="145"/>
      <c r="H82" s="158"/>
      <c r="I82" s="158"/>
      <c r="J82" s="158" t="s">
        <v>3178</v>
      </c>
      <c r="K82" s="145"/>
      <c r="L82" s="159"/>
      <c r="M82" s="160"/>
      <c r="N82" s="159"/>
      <c r="O82" s="160"/>
      <c r="P82" s="161">
        <f>SUBTOTAL(9,P83:P104)</f>
        <v>0</v>
      </c>
      <c r="Q82" s="162"/>
      <c r="R82" s="160"/>
      <c r="S82" s="162">
        <f>SUBTOTAL(9,S83:S104)</f>
        <v>0</v>
      </c>
    </row>
    <row r="83" spans="6:19" s="163" customFormat="1" ht="12" outlineLevel="2" x14ac:dyDescent="0.2">
      <c r="F83" s="164">
        <v>1</v>
      </c>
      <c r="G83" s="165" t="s">
        <v>3054</v>
      </c>
      <c r="H83" s="173" t="s">
        <v>3179</v>
      </c>
      <c r="I83" s="173"/>
      <c r="J83" s="167" t="s">
        <v>3180</v>
      </c>
      <c r="K83" s="165" t="s">
        <v>447</v>
      </c>
      <c r="L83" s="168">
        <v>22</v>
      </c>
      <c r="M83" s="169">
        <v>0</v>
      </c>
      <c r="N83" s="168">
        <v>20</v>
      </c>
      <c r="O83" s="169"/>
      <c r="P83" s="170">
        <f t="shared" ref="P83:P104" si="9">N83*O83</f>
        <v>0</v>
      </c>
      <c r="Q83" s="172"/>
      <c r="R83" s="171"/>
      <c r="S83" s="172"/>
    </row>
    <row r="84" spans="6:19" s="163" customFormat="1" ht="12" outlineLevel="2" x14ac:dyDescent="0.2">
      <c r="F84" s="164">
        <v>2</v>
      </c>
      <c r="G84" s="165" t="s">
        <v>3054</v>
      </c>
      <c r="H84" s="173" t="s">
        <v>3181</v>
      </c>
      <c r="I84" s="173"/>
      <c r="J84" s="167" t="s">
        <v>3182</v>
      </c>
      <c r="K84" s="165" t="s">
        <v>447</v>
      </c>
      <c r="L84" s="168">
        <v>22</v>
      </c>
      <c r="M84" s="169">
        <v>0</v>
      </c>
      <c r="N84" s="168">
        <v>5</v>
      </c>
      <c r="O84" s="169"/>
      <c r="P84" s="170">
        <f t="shared" si="9"/>
        <v>0</v>
      </c>
      <c r="Q84" s="172"/>
      <c r="R84" s="171"/>
      <c r="S84" s="172"/>
    </row>
    <row r="85" spans="6:19" s="163" customFormat="1" ht="12" outlineLevel="2" x14ac:dyDescent="0.2">
      <c r="F85" s="164">
        <v>3</v>
      </c>
      <c r="G85" s="165" t="s">
        <v>3054</v>
      </c>
      <c r="H85" s="173" t="s">
        <v>3183</v>
      </c>
      <c r="I85" s="173"/>
      <c r="J85" s="167" t="s">
        <v>3184</v>
      </c>
      <c r="K85" s="165" t="s">
        <v>447</v>
      </c>
      <c r="L85" s="168">
        <v>22</v>
      </c>
      <c r="M85" s="169">
        <v>0</v>
      </c>
      <c r="N85" s="168">
        <v>2</v>
      </c>
      <c r="O85" s="169"/>
      <c r="P85" s="170">
        <f t="shared" si="9"/>
        <v>0</v>
      </c>
      <c r="Q85" s="172"/>
      <c r="R85" s="171"/>
      <c r="S85" s="172"/>
    </row>
    <row r="86" spans="6:19" s="163" customFormat="1" ht="12" outlineLevel="2" x14ac:dyDescent="0.2">
      <c r="F86" s="164">
        <v>4</v>
      </c>
      <c r="G86" s="165" t="s">
        <v>3054</v>
      </c>
      <c r="H86" s="173" t="s">
        <v>3185</v>
      </c>
      <c r="I86" s="173"/>
      <c r="J86" s="167" t="s">
        <v>3186</v>
      </c>
      <c r="K86" s="165" t="s">
        <v>447</v>
      </c>
      <c r="L86" s="168">
        <v>22</v>
      </c>
      <c r="M86" s="169">
        <v>0</v>
      </c>
      <c r="N86" s="168">
        <v>3</v>
      </c>
      <c r="O86" s="169"/>
      <c r="P86" s="170">
        <f t="shared" si="9"/>
        <v>0</v>
      </c>
      <c r="Q86" s="172"/>
      <c r="R86" s="171"/>
      <c r="S86" s="172"/>
    </row>
    <row r="87" spans="6:19" s="163" customFormat="1" ht="12" outlineLevel="2" x14ac:dyDescent="0.2">
      <c r="F87" s="164">
        <v>5</v>
      </c>
      <c r="G87" s="165" t="s">
        <v>3054</v>
      </c>
      <c r="H87" s="173" t="s">
        <v>3187</v>
      </c>
      <c r="I87" s="173"/>
      <c r="J87" s="167" t="s">
        <v>3188</v>
      </c>
      <c r="K87" s="165" t="s">
        <v>447</v>
      </c>
      <c r="L87" s="168">
        <v>22</v>
      </c>
      <c r="M87" s="169">
        <v>0</v>
      </c>
      <c r="N87" s="168">
        <v>20</v>
      </c>
      <c r="O87" s="169"/>
      <c r="P87" s="170">
        <f t="shared" si="9"/>
        <v>0</v>
      </c>
      <c r="Q87" s="172"/>
      <c r="R87" s="171"/>
      <c r="S87" s="172"/>
    </row>
    <row r="88" spans="6:19" s="163" customFormat="1" ht="12" outlineLevel="2" x14ac:dyDescent="0.2">
      <c r="F88" s="164">
        <v>6</v>
      </c>
      <c r="G88" s="165"/>
      <c r="H88" s="173" t="s">
        <v>3189</v>
      </c>
      <c r="I88" s="173"/>
      <c r="J88" s="167" t="s">
        <v>3190</v>
      </c>
      <c r="K88" s="165" t="s">
        <v>447</v>
      </c>
      <c r="L88" s="168">
        <v>22</v>
      </c>
      <c r="M88" s="169">
        <v>0</v>
      </c>
      <c r="N88" s="168">
        <v>10</v>
      </c>
      <c r="O88" s="169"/>
      <c r="P88" s="170">
        <f t="shared" si="9"/>
        <v>0</v>
      </c>
      <c r="Q88" s="172"/>
      <c r="R88" s="171"/>
      <c r="S88" s="172"/>
    </row>
    <row r="89" spans="6:19" s="163" customFormat="1" ht="12" outlineLevel="2" x14ac:dyDescent="0.2">
      <c r="F89" s="164">
        <v>7</v>
      </c>
      <c r="G89" s="165"/>
      <c r="H89" s="173" t="s">
        <v>3191</v>
      </c>
      <c r="I89" s="173"/>
      <c r="J89" s="167" t="s">
        <v>3192</v>
      </c>
      <c r="K89" s="165" t="s">
        <v>447</v>
      </c>
      <c r="L89" s="168">
        <v>22</v>
      </c>
      <c r="M89" s="169">
        <v>0</v>
      </c>
      <c r="N89" s="168">
        <v>70</v>
      </c>
      <c r="O89" s="169"/>
      <c r="P89" s="170">
        <f t="shared" si="9"/>
        <v>0</v>
      </c>
      <c r="Q89" s="172"/>
      <c r="R89" s="171"/>
      <c r="S89" s="172"/>
    </row>
    <row r="90" spans="6:19" s="163" customFormat="1" ht="12" outlineLevel="2" x14ac:dyDescent="0.2">
      <c r="F90" s="164">
        <v>8</v>
      </c>
      <c r="G90" s="165" t="s">
        <v>3054</v>
      </c>
      <c r="H90" s="173" t="s">
        <v>3193</v>
      </c>
      <c r="I90" s="173"/>
      <c r="J90" s="167" t="s">
        <v>3194</v>
      </c>
      <c r="K90" s="165" t="s">
        <v>447</v>
      </c>
      <c r="L90" s="168">
        <v>22</v>
      </c>
      <c r="M90" s="169">
        <v>0</v>
      </c>
      <c r="N90" s="168">
        <v>1</v>
      </c>
      <c r="O90" s="169"/>
      <c r="P90" s="170">
        <f t="shared" si="9"/>
        <v>0</v>
      </c>
      <c r="Q90" s="172"/>
      <c r="R90" s="171"/>
      <c r="S90" s="172"/>
    </row>
    <row r="91" spans="6:19" s="163" customFormat="1" ht="12" outlineLevel="2" x14ac:dyDescent="0.2">
      <c r="F91" s="164">
        <v>9</v>
      </c>
      <c r="G91" s="165" t="s">
        <v>3054</v>
      </c>
      <c r="H91" s="173" t="s">
        <v>3195</v>
      </c>
      <c r="I91" s="173"/>
      <c r="J91" s="167" t="s">
        <v>3196</v>
      </c>
      <c r="K91" s="165" t="s">
        <v>447</v>
      </c>
      <c r="L91" s="168">
        <v>22</v>
      </c>
      <c r="M91" s="169">
        <v>0</v>
      </c>
      <c r="N91" s="168">
        <v>1</v>
      </c>
      <c r="O91" s="169"/>
      <c r="P91" s="170">
        <f t="shared" si="9"/>
        <v>0</v>
      </c>
      <c r="Q91" s="172"/>
      <c r="R91" s="171"/>
      <c r="S91" s="172"/>
    </row>
    <row r="92" spans="6:19" s="163" customFormat="1" ht="12" outlineLevel="2" x14ac:dyDescent="0.2">
      <c r="F92" s="164">
        <v>10</v>
      </c>
      <c r="G92" s="165"/>
      <c r="H92" s="173" t="s">
        <v>3197</v>
      </c>
      <c r="I92" s="173"/>
      <c r="J92" s="167" t="s">
        <v>3198</v>
      </c>
      <c r="K92" s="165" t="s">
        <v>447</v>
      </c>
      <c r="L92" s="168">
        <v>22</v>
      </c>
      <c r="M92" s="169">
        <v>0</v>
      </c>
      <c r="N92" s="168">
        <v>2</v>
      </c>
      <c r="O92" s="169"/>
      <c r="P92" s="170">
        <f t="shared" si="9"/>
        <v>0</v>
      </c>
      <c r="Q92" s="172"/>
      <c r="R92" s="171"/>
      <c r="S92" s="172"/>
    </row>
    <row r="93" spans="6:19" s="163" customFormat="1" ht="12" outlineLevel="2" x14ac:dyDescent="0.2">
      <c r="F93" s="164">
        <v>11</v>
      </c>
      <c r="G93" s="165" t="s">
        <v>3054</v>
      </c>
      <c r="H93" s="173" t="s">
        <v>3199</v>
      </c>
      <c r="I93" s="173"/>
      <c r="J93" s="167" t="s">
        <v>3200</v>
      </c>
      <c r="K93" s="165" t="s">
        <v>447</v>
      </c>
      <c r="L93" s="168">
        <v>18</v>
      </c>
      <c r="M93" s="169">
        <v>0</v>
      </c>
      <c r="N93" s="168">
        <v>2</v>
      </c>
      <c r="O93" s="169"/>
      <c r="P93" s="170">
        <f>N93*O93</f>
        <v>0</v>
      </c>
      <c r="Q93" s="172"/>
      <c r="R93" s="171"/>
      <c r="S93" s="172"/>
    </row>
    <row r="94" spans="6:19" s="163" customFormat="1" ht="12" outlineLevel="2" x14ac:dyDescent="0.2">
      <c r="F94" s="164">
        <v>12</v>
      </c>
      <c r="G94" s="165" t="s">
        <v>3054</v>
      </c>
      <c r="H94" s="173" t="s">
        <v>3201</v>
      </c>
      <c r="I94" s="173"/>
      <c r="J94" s="167" t="s">
        <v>3202</v>
      </c>
      <c r="K94" s="165" t="s">
        <v>447</v>
      </c>
      <c r="L94" s="168">
        <v>4</v>
      </c>
      <c r="M94" s="169">
        <v>0</v>
      </c>
      <c r="N94" s="168">
        <v>2</v>
      </c>
      <c r="O94" s="169"/>
      <c r="P94" s="170">
        <f>N94*O94</f>
        <v>0</v>
      </c>
      <c r="Q94" s="172"/>
      <c r="R94" s="171"/>
      <c r="S94" s="172"/>
    </row>
    <row r="95" spans="6:19" s="163" customFormat="1" ht="12" outlineLevel="2" x14ac:dyDescent="0.2">
      <c r="F95" s="164">
        <v>13</v>
      </c>
      <c r="G95" s="165" t="s">
        <v>3054</v>
      </c>
      <c r="H95" s="173" t="s">
        <v>3203</v>
      </c>
      <c r="I95" s="173"/>
      <c r="J95" s="167" t="s">
        <v>3204</v>
      </c>
      <c r="K95" s="165" t="s">
        <v>532</v>
      </c>
      <c r="L95" s="168">
        <v>115</v>
      </c>
      <c r="M95" s="169">
        <v>0</v>
      </c>
      <c r="N95" s="168">
        <v>197</v>
      </c>
      <c r="O95" s="169"/>
      <c r="P95" s="170">
        <f t="shared" si="9"/>
        <v>0</v>
      </c>
      <c r="Q95" s="172"/>
      <c r="R95" s="171"/>
      <c r="S95" s="172"/>
    </row>
    <row r="96" spans="6:19" s="163" customFormat="1" ht="12" outlineLevel="2" x14ac:dyDescent="0.2">
      <c r="F96" s="164"/>
      <c r="G96" s="165"/>
      <c r="H96" s="173"/>
      <c r="I96" s="173"/>
      <c r="J96" s="191" t="s">
        <v>3205</v>
      </c>
      <c r="K96" s="165"/>
      <c r="L96" s="168"/>
      <c r="M96" s="169"/>
      <c r="N96" s="168"/>
      <c r="O96" s="169"/>
      <c r="P96" s="170"/>
      <c r="Q96" s="172"/>
      <c r="R96" s="171"/>
      <c r="S96" s="172"/>
    </row>
    <row r="97" spans="6:19" s="163" customFormat="1" outlineLevel="2" x14ac:dyDescent="0.2">
      <c r="F97" s="164">
        <v>14</v>
      </c>
      <c r="G97" s="165" t="s">
        <v>3054</v>
      </c>
      <c r="H97" s="173" t="s">
        <v>3206</v>
      </c>
      <c r="I97" s="173"/>
      <c r="J97" s="167" t="s">
        <v>3207</v>
      </c>
      <c r="K97" s="165" t="s">
        <v>532</v>
      </c>
      <c r="L97" s="168">
        <v>15</v>
      </c>
      <c r="M97" s="169">
        <v>0</v>
      </c>
      <c r="N97" s="168">
        <v>105</v>
      </c>
      <c r="O97" s="169"/>
      <c r="P97" s="170">
        <f t="shared" si="9"/>
        <v>0</v>
      </c>
      <c r="Q97" s="172"/>
      <c r="R97" s="171"/>
      <c r="S97" s="172"/>
    </row>
    <row r="98" spans="6:19" s="163" customFormat="1" ht="12" outlineLevel="2" x14ac:dyDescent="0.2">
      <c r="F98" s="164"/>
      <c r="J98" s="191" t="s">
        <v>3208</v>
      </c>
      <c r="Q98" s="172"/>
      <c r="R98" s="171"/>
      <c r="S98" s="172"/>
    </row>
    <row r="99" spans="6:19" s="163" customFormat="1" outlineLevel="2" x14ac:dyDescent="0.2">
      <c r="F99" s="164">
        <v>15</v>
      </c>
      <c r="G99" s="165" t="s">
        <v>3054</v>
      </c>
      <c r="H99" s="173" t="s">
        <v>3209</v>
      </c>
      <c r="J99" s="167" t="s">
        <v>3210</v>
      </c>
      <c r="K99" s="165" t="s">
        <v>532</v>
      </c>
      <c r="L99" s="168">
        <v>15</v>
      </c>
      <c r="M99" s="169">
        <v>0</v>
      </c>
      <c r="N99" s="168">
        <v>20</v>
      </c>
      <c r="O99" s="169"/>
      <c r="P99" s="170">
        <f t="shared" ref="P99" si="10">N99*O99</f>
        <v>0</v>
      </c>
      <c r="Q99" s="172"/>
      <c r="R99" s="171"/>
      <c r="S99" s="172"/>
    </row>
    <row r="100" spans="6:19" s="163" customFormat="1" ht="12" outlineLevel="2" x14ac:dyDescent="0.2">
      <c r="F100" s="164"/>
      <c r="J100" s="191" t="s">
        <v>3211</v>
      </c>
      <c r="Q100" s="172"/>
      <c r="R100" s="171"/>
      <c r="S100" s="172"/>
    </row>
    <row r="101" spans="6:19" s="163" customFormat="1" ht="12" outlineLevel="2" x14ac:dyDescent="0.2">
      <c r="F101" s="164">
        <v>16</v>
      </c>
      <c r="G101" s="165" t="s">
        <v>3054</v>
      </c>
      <c r="H101" s="173" t="s">
        <v>3212</v>
      </c>
      <c r="I101" s="173"/>
      <c r="J101" s="167" t="s">
        <v>3213</v>
      </c>
      <c r="K101" s="165" t="s">
        <v>325</v>
      </c>
      <c r="L101" s="168">
        <v>15</v>
      </c>
      <c r="M101" s="169">
        <v>0</v>
      </c>
      <c r="N101" s="168">
        <v>32</v>
      </c>
      <c r="O101" s="169"/>
      <c r="P101" s="170">
        <f t="shared" ref="P101" si="11">N101*O101</f>
        <v>0</v>
      </c>
      <c r="Q101" s="172"/>
      <c r="R101" s="171"/>
      <c r="S101" s="172"/>
    </row>
    <row r="102" spans="6:19" s="163" customFormat="1" ht="24" outlineLevel="2" x14ac:dyDescent="0.2">
      <c r="F102" s="164">
        <v>17</v>
      </c>
      <c r="G102" s="165" t="s">
        <v>3054</v>
      </c>
      <c r="H102" s="173" t="s">
        <v>3214</v>
      </c>
      <c r="I102" s="173"/>
      <c r="J102" s="167" t="s">
        <v>3215</v>
      </c>
      <c r="K102" s="165" t="s">
        <v>447</v>
      </c>
      <c r="L102" s="168">
        <v>1</v>
      </c>
      <c r="M102" s="169">
        <v>0</v>
      </c>
      <c r="N102" s="168">
        <v>3</v>
      </c>
      <c r="O102" s="169"/>
      <c r="P102" s="170">
        <f t="shared" si="9"/>
        <v>0</v>
      </c>
      <c r="Q102" s="172"/>
      <c r="R102" s="171"/>
      <c r="S102" s="172"/>
    </row>
    <row r="103" spans="6:19" s="163" customFormat="1" ht="12" outlineLevel="2" x14ac:dyDescent="0.2">
      <c r="F103" s="164">
        <v>18</v>
      </c>
      <c r="G103" s="165" t="s">
        <v>3066</v>
      </c>
      <c r="H103" s="173" t="s">
        <v>3216</v>
      </c>
      <c r="I103" s="173"/>
      <c r="J103" s="167" t="s">
        <v>3217</v>
      </c>
      <c r="K103" s="165" t="s">
        <v>3065</v>
      </c>
      <c r="L103" s="168">
        <v>7</v>
      </c>
      <c r="M103" s="169">
        <v>0</v>
      </c>
      <c r="N103" s="168">
        <v>1</v>
      </c>
      <c r="O103" s="169"/>
      <c r="P103" s="170">
        <f t="shared" si="9"/>
        <v>0</v>
      </c>
      <c r="Q103" s="172"/>
      <c r="R103" s="171"/>
      <c r="S103" s="172"/>
    </row>
    <row r="104" spans="6:19" s="163" customFormat="1" ht="12" outlineLevel="2" x14ac:dyDescent="0.2">
      <c r="F104" s="164">
        <v>19</v>
      </c>
      <c r="G104" s="165" t="s">
        <v>3066</v>
      </c>
      <c r="H104" s="173" t="s">
        <v>3218</v>
      </c>
      <c r="I104" s="173"/>
      <c r="J104" s="167" t="s">
        <v>3219</v>
      </c>
      <c r="K104" s="165" t="s">
        <v>3065</v>
      </c>
      <c r="L104" s="168">
        <v>7</v>
      </c>
      <c r="M104" s="169">
        <v>0</v>
      </c>
      <c r="N104" s="168">
        <v>1</v>
      </c>
      <c r="O104" s="169"/>
      <c r="P104" s="170">
        <f t="shared" si="9"/>
        <v>0</v>
      </c>
      <c r="Q104" s="172"/>
      <c r="R104" s="171"/>
      <c r="S104" s="172"/>
    </row>
    <row r="105" spans="6:19" s="190" customFormat="1" ht="12.75" customHeight="1" outlineLevel="2" x14ac:dyDescent="0.25">
      <c r="F105" s="184"/>
      <c r="G105" s="185"/>
      <c r="H105" s="185"/>
      <c r="I105" s="185"/>
      <c r="J105" s="186"/>
      <c r="K105" s="185"/>
      <c r="L105" s="187"/>
      <c r="M105" s="188"/>
      <c r="N105" s="168"/>
      <c r="O105" s="169"/>
      <c r="P105" s="170"/>
      <c r="Q105" s="188"/>
      <c r="R105" s="188"/>
      <c r="S105" s="188"/>
    </row>
    <row r="106" spans="6:19" s="156" customFormat="1" ht="16.5" customHeight="1" outlineLevel="1" x14ac:dyDescent="0.2">
      <c r="F106" s="157"/>
      <c r="G106" s="145"/>
      <c r="H106" s="158"/>
      <c r="I106" s="158"/>
      <c r="J106" s="158" t="s">
        <v>3220</v>
      </c>
      <c r="K106" s="145"/>
      <c r="L106" s="159"/>
      <c r="M106" s="160"/>
      <c r="N106" s="159"/>
      <c r="O106" s="160"/>
      <c r="P106" s="161">
        <f>SUBTOTAL(9,P107:P155)</f>
        <v>0</v>
      </c>
      <c r="Q106" s="162"/>
      <c r="R106" s="160"/>
      <c r="S106" s="162">
        <f>SUBTOTAL(9,S165:S181)</f>
        <v>0</v>
      </c>
    </row>
    <row r="107" spans="6:19" s="163" customFormat="1" ht="51" outlineLevel="2" x14ac:dyDescent="0.2">
      <c r="F107" s="164" t="s">
        <v>3221</v>
      </c>
      <c r="G107" s="165" t="s">
        <v>3054</v>
      </c>
      <c r="H107" s="173" t="s">
        <v>3222</v>
      </c>
      <c r="I107" s="173"/>
      <c r="J107" s="167" t="s">
        <v>3223</v>
      </c>
      <c r="K107" s="165" t="s">
        <v>532</v>
      </c>
      <c r="L107" s="168">
        <f>163+37</f>
        <v>200</v>
      </c>
      <c r="M107" s="169">
        <v>0</v>
      </c>
      <c r="N107" s="168">
        <v>120</v>
      </c>
      <c r="O107" s="169"/>
      <c r="P107" s="170">
        <f t="shared" ref="P107:P155" si="12">N107*O107</f>
        <v>0</v>
      </c>
      <c r="Q107" s="172"/>
      <c r="R107" s="171"/>
      <c r="S107" s="172">
        <f>N107*R107</f>
        <v>0</v>
      </c>
    </row>
    <row r="108" spans="6:19" s="163" customFormat="1" ht="12" outlineLevel="2" x14ac:dyDescent="0.2">
      <c r="F108" s="164"/>
      <c r="G108" s="165"/>
      <c r="H108" s="173"/>
      <c r="I108" s="173"/>
      <c r="J108" s="191" t="s">
        <v>3224</v>
      </c>
      <c r="K108" s="165"/>
      <c r="L108" s="168"/>
      <c r="M108" s="169"/>
      <c r="N108" s="168"/>
      <c r="O108" s="169"/>
      <c r="P108" s="170"/>
      <c r="Q108" s="172"/>
      <c r="R108" s="171"/>
      <c r="S108" s="172"/>
    </row>
    <row r="109" spans="6:19" s="163" customFormat="1" ht="39" outlineLevel="2" x14ac:dyDescent="0.2">
      <c r="F109" s="164">
        <v>2</v>
      </c>
      <c r="G109" s="165" t="s">
        <v>3054</v>
      </c>
      <c r="H109" s="173" t="s">
        <v>3225</v>
      </c>
      <c r="I109" s="173"/>
      <c r="J109" s="167" t="s">
        <v>3226</v>
      </c>
      <c r="K109" s="165" t="s">
        <v>532</v>
      </c>
      <c r="L109" s="168">
        <f>163+37</f>
        <v>200</v>
      </c>
      <c r="M109" s="169">
        <v>0</v>
      </c>
      <c r="N109" s="168">
        <v>60</v>
      </c>
      <c r="O109" s="169"/>
      <c r="P109" s="170">
        <f t="shared" ref="P109" si="13">N109*O109</f>
        <v>0</v>
      </c>
      <c r="Q109" s="172"/>
      <c r="R109" s="171"/>
      <c r="S109" s="172">
        <f>N109*R109</f>
        <v>0</v>
      </c>
    </row>
    <row r="110" spans="6:19" s="163" customFormat="1" ht="12" outlineLevel="2" x14ac:dyDescent="0.2">
      <c r="F110" s="164"/>
      <c r="G110" s="165"/>
      <c r="I110" s="173"/>
      <c r="J110" s="191" t="s">
        <v>3227</v>
      </c>
      <c r="K110" s="165"/>
      <c r="L110" s="168"/>
      <c r="M110" s="169"/>
      <c r="N110" s="168"/>
      <c r="O110" s="169"/>
      <c r="P110" s="170"/>
      <c r="Q110" s="172"/>
      <c r="R110" s="171"/>
      <c r="S110" s="172"/>
    </row>
    <row r="111" spans="6:19" s="163" customFormat="1" ht="37.5" outlineLevel="2" x14ac:dyDescent="0.2">
      <c r="F111" s="164">
        <v>3</v>
      </c>
      <c r="G111" s="165" t="s">
        <v>3054</v>
      </c>
      <c r="H111" s="173" t="s">
        <v>3228</v>
      </c>
      <c r="I111" s="173"/>
      <c r="J111" s="167" t="s">
        <v>3229</v>
      </c>
      <c r="K111" s="165" t="s">
        <v>532</v>
      </c>
      <c r="L111" s="168">
        <f>163+37</f>
        <v>200</v>
      </c>
      <c r="M111" s="169">
        <v>0</v>
      </c>
      <c r="N111" s="168">
        <v>189</v>
      </c>
      <c r="O111" s="169"/>
      <c r="P111" s="170">
        <f t="shared" ref="P111" si="14">N111*O111</f>
        <v>0</v>
      </c>
      <c r="Q111" s="172"/>
      <c r="R111" s="171"/>
      <c r="S111" s="172">
        <f>N111*R111</f>
        <v>0</v>
      </c>
    </row>
    <row r="112" spans="6:19" s="163" customFormat="1" ht="12" outlineLevel="2" x14ac:dyDescent="0.2">
      <c r="F112" s="164"/>
      <c r="G112" s="165"/>
      <c r="H112" s="173"/>
      <c r="I112" s="173"/>
      <c r="J112" s="191" t="s">
        <v>3230</v>
      </c>
      <c r="K112" s="165"/>
      <c r="L112" s="168"/>
      <c r="M112" s="169"/>
      <c r="N112" s="168"/>
      <c r="O112" s="169"/>
      <c r="P112" s="170"/>
      <c r="Q112" s="172"/>
      <c r="R112" s="171"/>
      <c r="S112" s="172"/>
    </row>
    <row r="113" spans="6:19" s="163" customFormat="1" ht="37.5" outlineLevel="2" x14ac:dyDescent="0.2">
      <c r="F113" s="164">
        <v>4</v>
      </c>
      <c r="G113" s="165" t="s">
        <v>3054</v>
      </c>
      <c r="H113" s="173" t="s">
        <v>3231</v>
      </c>
      <c r="I113" s="173"/>
      <c r="J113" s="167" t="s">
        <v>3232</v>
      </c>
      <c r="K113" s="165" t="s">
        <v>532</v>
      </c>
      <c r="L113" s="168">
        <f>163+37</f>
        <v>200</v>
      </c>
      <c r="M113" s="169">
        <v>0</v>
      </c>
      <c r="N113" s="168">
        <v>40</v>
      </c>
      <c r="O113" s="169"/>
      <c r="P113" s="170">
        <f t="shared" ref="P113" si="15">N113*O113</f>
        <v>0</v>
      </c>
      <c r="Q113" s="172"/>
      <c r="R113" s="171"/>
      <c r="S113" s="172">
        <f>N113*R113</f>
        <v>0</v>
      </c>
    </row>
    <row r="114" spans="6:19" s="163" customFormat="1" ht="12" outlineLevel="2" x14ac:dyDescent="0.2">
      <c r="F114" s="164"/>
      <c r="G114" s="165"/>
      <c r="H114" s="173"/>
      <c r="I114" s="173"/>
      <c r="J114" s="191" t="s">
        <v>3233</v>
      </c>
      <c r="K114" s="165"/>
      <c r="L114" s="168"/>
      <c r="M114" s="169"/>
      <c r="N114" s="168"/>
      <c r="O114" s="169"/>
      <c r="P114" s="170"/>
      <c r="Q114" s="172"/>
      <c r="R114" s="171"/>
      <c r="S114" s="172"/>
    </row>
    <row r="115" spans="6:19" s="163" customFormat="1" ht="49.5" outlineLevel="2" x14ac:dyDescent="0.2">
      <c r="F115" s="164">
        <v>5</v>
      </c>
      <c r="G115" s="165" t="s">
        <v>3054</v>
      </c>
      <c r="H115" s="173" t="s">
        <v>3234</v>
      </c>
      <c r="I115" s="173"/>
      <c r="J115" s="167" t="s">
        <v>3235</v>
      </c>
      <c r="K115" s="165" t="s">
        <v>532</v>
      </c>
      <c r="L115" s="168">
        <f>163+37</f>
        <v>200</v>
      </c>
      <c r="M115" s="169">
        <v>0</v>
      </c>
      <c r="N115" s="168">
        <v>10</v>
      </c>
      <c r="O115" s="169"/>
      <c r="P115" s="170">
        <f t="shared" ref="P115" si="16">N115*O115</f>
        <v>0</v>
      </c>
      <c r="Q115" s="172"/>
      <c r="R115" s="171"/>
      <c r="S115" s="172">
        <f>N115*R115</f>
        <v>0</v>
      </c>
    </row>
    <row r="116" spans="6:19" s="163" customFormat="1" ht="12" outlineLevel="2" x14ac:dyDescent="0.2">
      <c r="F116" s="164"/>
      <c r="G116" s="165"/>
      <c r="H116" s="173"/>
      <c r="I116" s="173"/>
      <c r="J116" s="191">
        <v>10</v>
      </c>
      <c r="K116" s="165"/>
      <c r="L116" s="168"/>
      <c r="M116" s="169"/>
      <c r="N116" s="168"/>
      <c r="O116" s="169"/>
      <c r="P116" s="170"/>
      <c r="Q116" s="172"/>
      <c r="R116" s="171"/>
      <c r="S116" s="172"/>
    </row>
    <row r="117" spans="6:19" s="163" customFormat="1" ht="36" outlineLevel="2" x14ac:dyDescent="0.2">
      <c r="F117" s="164">
        <v>6</v>
      </c>
      <c r="G117" s="165"/>
      <c r="H117" s="173" t="s">
        <v>3236</v>
      </c>
      <c r="I117" s="173"/>
      <c r="J117" s="167" t="s">
        <v>3237</v>
      </c>
      <c r="K117" s="165" t="s">
        <v>532</v>
      </c>
      <c r="L117" s="168">
        <f>163+37</f>
        <v>200</v>
      </c>
      <c r="M117" s="169">
        <v>0</v>
      </c>
      <c r="N117" s="168">
        <v>20</v>
      </c>
      <c r="O117" s="169"/>
      <c r="P117" s="170">
        <f t="shared" ref="P117" si="17">N117*O117</f>
        <v>0</v>
      </c>
      <c r="Q117" s="172"/>
      <c r="R117" s="171"/>
      <c r="S117" s="172"/>
    </row>
    <row r="118" spans="6:19" s="163" customFormat="1" ht="12" outlineLevel="2" x14ac:dyDescent="0.2">
      <c r="F118" s="164"/>
      <c r="G118" s="165"/>
      <c r="H118" s="173"/>
      <c r="I118" s="173"/>
      <c r="J118" s="191">
        <v>20</v>
      </c>
      <c r="K118" s="165"/>
      <c r="L118" s="168"/>
      <c r="M118" s="169"/>
      <c r="N118" s="168"/>
      <c r="O118" s="169"/>
      <c r="P118" s="170"/>
      <c r="Q118" s="172"/>
      <c r="R118" s="171"/>
      <c r="S118" s="172"/>
    </row>
    <row r="119" spans="6:19" s="163" customFormat="1" ht="36" outlineLevel="2" x14ac:dyDescent="0.2">
      <c r="F119" s="164">
        <v>7</v>
      </c>
      <c r="G119" s="165" t="s">
        <v>3054</v>
      </c>
      <c r="H119" s="173" t="s">
        <v>3238</v>
      </c>
      <c r="I119" s="173"/>
      <c r="J119" s="167" t="s">
        <v>3239</v>
      </c>
      <c r="K119" s="165" t="s">
        <v>532</v>
      </c>
      <c r="L119" s="168">
        <f>163+37</f>
        <v>200</v>
      </c>
      <c r="M119" s="169">
        <v>0</v>
      </c>
      <c r="N119" s="168">
        <v>427</v>
      </c>
      <c r="O119" s="169"/>
      <c r="P119" s="170">
        <f t="shared" ref="P119" si="18">N119*O119</f>
        <v>0</v>
      </c>
      <c r="Q119" s="172"/>
      <c r="R119" s="171"/>
      <c r="S119" s="172">
        <f>N119*R119</f>
        <v>0</v>
      </c>
    </row>
    <row r="120" spans="6:19" s="163" customFormat="1" ht="22.5" outlineLevel="2" x14ac:dyDescent="0.2">
      <c r="F120" s="164"/>
      <c r="G120" s="165"/>
      <c r="H120" s="173"/>
      <c r="I120" s="173"/>
      <c r="J120" s="191" t="s">
        <v>3240</v>
      </c>
      <c r="K120" s="165"/>
      <c r="L120" s="168"/>
      <c r="M120" s="169"/>
      <c r="N120" s="168"/>
      <c r="O120" s="169"/>
      <c r="P120" s="170"/>
      <c r="Q120" s="172"/>
      <c r="R120" s="171"/>
      <c r="S120" s="172"/>
    </row>
    <row r="121" spans="6:19" s="163" customFormat="1" ht="36" outlineLevel="2" x14ac:dyDescent="0.2">
      <c r="F121" s="164">
        <v>8</v>
      </c>
      <c r="G121" s="165"/>
      <c r="H121" s="173" t="s">
        <v>3241</v>
      </c>
      <c r="I121" s="173"/>
      <c r="J121" s="167" t="s">
        <v>3242</v>
      </c>
      <c r="K121" s="165" t="s">
        <v>532</v>
      </c>
      <c r="L121" s="168">
        <v>18</v>
      </c>
      <c r="M121" s="169">
        <v>0</v>
      </c>
      <c r="N121" s="168">
        <v>55</v>
      </c>
      <c r="O121" s="169"/>
      <c r="P121" s="170">
        <f t="shared" ref="P121" si="19">N121*O121</f>
        <v>0</v>
      </c>
      <c r="Q121" s="172"/>
      <c r="R121" s="171"/>
      <c r="S121" s="172"/>
    </row>
    <row r="122" spans="6:19" s="163" customFormat="1" ht="12" outlineLevel="2" x14ac:dyDescent="0.2">
      <c r="F122" s="164"/>
      <c r="G122" s="165"/>
      <c r="H122" s="173"/>
      <c r="I122" s="173"/>
      <c r="J122" s="191" t="s">
        <v>3243</v>
      </c>
      <c r="K122" s="165"/>
      <c r="L122" s="168"/>
      <c r="M122" s="169"/>
      <c r="N122" s="168"/>
      <c r="O122" s="169"/>
      <c r="P122" s="170"/>
      <c r="Q122" s="172"/>
      <c r="R122" s="171"/>
      <c r="S122" s="172"/>
    </row>
    <row r="123" spans="6:19" s="163" customFormat="1" ht="36" outlineLevel="2" x14ac:dyDescent="0.2">
      <c r="F123" s="164">
        <v>9</v>
      </c>
      <c r="G123" s="165" t="s">
        <v>3054</v>
      </c>
      <c r="H123" s="173" t="s">
        <v>3244</v>
      </c>
      <c r="I123" s="173"/>
      <c r="J123" s="167" t="s">
        <v>3245</v>
      </c>
      <c r="K123" s="165" t="s">
        <v>532</v>
      </c>
      <c r="L123" s="168">
        <v>18</v>
      </c>
      <c r="M123" s="169">
        <v>0</v>
      </c>
      <c r="N123" s="168">
        <v>30</v>
      </c>
      <c r="O123" s="169"/>
      <c r="P123" s="170">
        <f t="shared" ref="P123" si="20">N123*O123</f>
        <v>0</v>
      </c>
      <c r="Q123" s="172"/>
      <c r="R123" s="171"/>
      <c r="S123" s="172">
        <f>N123*R123</f>
        <v>0</v>
      </c>
    </row>
    <row r="124" spans="6:19" s="163" customFormat="1" ht="12" outlineLevel="2" x14ac:dyDescent="0.2">
      <c r="F124" s="164"/>
      <c r="G124" s="165"/>
      <c r="H124" s="173"/>
      <c r="I124" s="173"/>
      <c r="J124" s="191">
        <v>30</v>
      </c>
      <c r="K124" s="165"/>
      <c r="L124" s="168"/>
      <c r="M124" s="169"/>
      <c r="N124" s="168"/>
      <c r="O124" s="169"/>
      <c r="P124" s="170"/>
      <c r="Q124" s="172"/>
      <c r="R124" s="171"/>
      <c r="S124" s="172"/>
    </row>
    <row r="125" spans="6:19" s="163" customFormat="1" ht="36" outlineLevel="2" x14ac:dyDescent="0.2">
      <c r="F125" s="164">
        <v>10</v>
      </c>
      <c r="G125" s="165"/>
      <c r="H125" s="173" t="s">
        <v>3246</v>
      </c>
      <c r="I125" s="173"/>
      <c r="J125" s="167" t="s">
        <v>3247</v>
      </c>
      <c r="K125" s="165" t="s">
        <v>532</v>
      </c>
      <c r="L125" s="168">
        <v>18</v>
      </c>
      <c r="M125" s="169">
        <v>0</v>
      </c>
      <c r="N125" s="168">
        <v>15</v>
      </c>
      <c r="O125" s="169"/>
      <c r="P125" s="170">
        <f t="shared" ref="P125" si="21">N125*O125</f>
        <v>0</v>
      </c>
      <c r="Q125" s="172"/>
      <c r="R125" s="171"/>
      <c r="S125" s="172"/>
    </row>
    <row r="126" spans="6:19" s="163" customFormat="1" ht="12" outlineLevel="2" x14ac:dyDescent="0.2">
      <c r="F126" s="164"/>
      <c r="G126" s="165"/>
      <c r="H126" s="173"/>
      <c r="I126" s="173"/>
      <c r="J126" s="191">
        <v>15</v>
      </c>
      <c r="K126" s="165"/>
      <c r="L126" s="168"/>
      <c r="M126" s="169"/>
      <c r="N126" s="168"/>
      <c r="O126" s="169"/>
      <c r="P126" s="170"/>
      <c r="Q126" s="172"/>
      <c r="R126" s="171"/>
      <c r="S126" s="172"/>
    </row>
    <row r="127" spans="6:19" s="163" customFormat="1" ht="36" outlineLevel="2" x14ac:dyDescent="0.2">
      <c r="F127" s="164">
        <v>11</v>
      </c>
      <c r="G127" s="165" t="s">
        <v>3054</v>
      </c>
      <c r="H127" s="173" t="s">
        <v>3248</v>
      </c>
      <c r="I127" s="173"/>
      <c r="J127" s="167" t="s">
        <v>3249</v>
      </c>
      <c r="K127" s="165" t="s">
        <v>532</v>
      </c>
      <c r="L127" s="168">
        <v>90</v>
      </c>
      <c r="M127" s="169">
        <v>0</v>
      </c>
      <c r="N127" s="168">
        <v>40</v>
      </c>
      <c r="O127" s="169"/>
      <c r="P127" s="170">
        <f t="shared" ref="P127" si="22">N127*O127</f>
        <v>0</v>
      </c>
      <c r="Q127" s="172"/>
      <c r="R127" s="171"/>
      <c r="S127" s="172"/>
    </row>
    <row r="128" spans="6:19" s="163" customFormat="1" ht="12" outlineLevel="2" x14ac:dyDescent="0.2">
      <c r="F128" s="164"/>
      <c r="G128" s="165"/>
      <c r="H128" s="173"/>
      <c r="I128" s="173"/>
      <c r="J128" s="191" t="s">
        <v>3233</v>
      </c>
      <c r="K128" s="165"/>
      <c r="L128" s="168"/>
      <c r="M128" s="169"/>
      <c r="N128" s="168"/>
      <c r="O128" s="169"/>
      <c r="P128" s="170"/>
      <c r="Q128" s="172"/>
      <c r="R128" s="171"/>
      <c r="S128" s="172"/>
    </row>
    <row r="129" spans="6:19" s="163" customFormat="1" ht="36" outlineLevel="2" x14ac:dyDescent="0.2">
      <c r="F129" s="164">
        <v>12</v>
      </c>
      <c r="G129" s="165" t="s">
        <v>3054</v>
      </c>
      <c r="H129" s="173" t="s">
        <v>3250</v>
      </c>
      <c r="I129" s="173"/>
      <c r="J129" s="167" t="s">
        <v>3251</v>
      </c>
      <c r="K129" s="165" t="s">
        <v>532</v>
      </c>
      <c r="L129" s="168">
        <f>55+435</f>
        <v>490</v>
      </c>
      <c r="M129" s="169">
        <v>0</v>
      </c>
      <c r="N129" s="168">
        <v>47</v>
      </c>
      <c r="O129" s="169"/>
      <c r="P129" s="170">
        <f t="shared" si="12"/>
        <v>0</v>
      </c>
      <c r="Q129" s="172"/>
      <c r="R129" s="171"/>
      <c r="S129" s="172"/>
    </row>
    <row r="130" spans="6:19" s="163" customFormat="1" ht="12" outlineLevel="2" x14ac:dyDescent="0.2">
      <c r="F130" s="164"/>
      <c r="G130" s="165"/>
      <c r="H130" s="173"/>
      <c r="I130" s="173"/>
      <c r="J130" s="191" t="s">
        <v>3252</v>
      </c>
      <c r="K130" s="165"/>
      <c r="L130" s="168"/>
      <c r="M130" s="169"/>
      <c r="N130" s="168"/>
      <c r="O130" s="169"/>
      <c r="P130" s="170"/>
      <c r="Q130" s="172"/>
      <c r="R130" s="171"/>
      <c r="S130" s="172"/>
    </row>
    <row r="131" spans="6:19" s="163" customFormat="1" ht="36" outlineLevel="2" x14ac:dyDescent="0.2">
      <c r="F131" s="164">
        <v>13</v>
      </c>
      <c r="G131" s="165" t="s">
        <v>3054</v>
      </c>
      <c r="H131" s="173" t="s">
        <v>3253</v>
      </c>
      <c r="I131" s="173"/>
      <c r="J131" s="167" t="s">
        <v>3254</v>
      </c>
      <c r="K131" s="165" t="s">
        <v>532</v>
      </c>
      <c r="L131" s="168">
        <f>55+435</f>
        <v>490</v>
      </c>
      <c r="M131" s="169">
        <v>0</v>
      </c>
      <c r="N131" s="168">
        <v>60</v>
      </c>
      <c r="O131" s="169"/>
      <c r="P131" s="170">
        <f t="shared" ref="P131" si="23">N131*O131</f>
        <v>0</v>
      </c>
      <c r="Q131" s="172"/>
      <c r="R131" s="171"/>
      <c r="S131" s="172"/>
    </row>
    <row r="132" spans="6:19" s="163" customFormat="1" ht="12" outlineLevel="2" x14ac:dyDescent="0.2">
      <c r="F132" s="164"/>
      <c r="G132" s="165"/>
      <c r="H132" s="173"/>
      <c r="I132" s="173"/>
      <c r="J132" s="191" t="s">
        <v>3255</v>
      </c>
      <c r="K132" s="165"/>
      <c r="L132" s="168"/>
      <c r="M132" s="169"/>
      <c r="N132" s="168"/>
      <c r="O132" s="169"/>
      <c r="P132" s="170"/>
      <c r="Q132" s="172"/>
      <c r="R132" s="171"/>
      <c r="S132" s="172"/>
    </row>
    <row r="133" spans="6:19" s="163" customFormat="1" ht="36" outlineLevel="2" x14ac:dyDescent="0.2">
      <c r="F133" s="164">
        <v>14</v>
      </c>
      <c r="G133" s="165" t="s">
        <v>3054</v>
      </c>
      <c r="H133" s="173" t="s">
        <v>3256</v>
      </c>
      <c r="I133" s="173"/>
      <c r="J133" s="167" t="s">
        <v>3257</v>
      </c>
      <c r="K133" s="165" t="s">
        <v>532</v>
      </c>
      <c r="L133" s="168">
        <f>15+25</f>
        <v>40</v>
      </c>
      <c r="M133" s="169">
        <v>0</v>
      </c>
      <c r="N133" s="168">
        <v>37</v>
      </c>
      <c r="O133" s="169"/>
      <c r="P133" s="170">
        <f t="shared" ref="P133" si="24">N133*O133</f>
        <v>0</v>
      </c>
      <c r="Q133" s="172"/>
      <c r="R133" s="171"/>
      <c r="S133" s="172"/>
    </row>
    <row r="134" spans="6:19" s="163" customFormat="1" ht="12" outlineLevel="2" x14ac:dyDescent="0.2">
      <c r="F134" s="164"/>
      <c r="G134" s="165"/>
      <c r="H134" s="173"/>
      <c r="I134" s="173"/>
      <c r="J134" s="191" t="s">
        <v>3258</v>
      </c>
      <c r="K134" s="165"/>
      <c r="L134" s="168"/>
      <c r="M134" s="169"/>
      <c r="N134" s="168"/>
      <c r="O134" s="169"/>
      <c r="P134" s="170"/>
      <c r="Q134" s="172"/>
      <c r="R134" s="171"/>
      <c r="S134" s="172"/>
    </row>
    <row r="135" spans="6:19" s="163" customFormat="1" ht="36" outlineLevel="2" x14ac:dyDescent="0.2">
      <c r="F135" s="164">
        <v>15</v>
      </c>
      <c r="G135" s="165" t="s">
        <v>3054</v>
      </c>
      <c r="H135" s="173" t="s">
        <v>3259</v>
      </c>
      <c r="I135" s="173"/>
      <c r="J135" s="167" t="s">
        <v>3260</v>
      </c>
      <c r="K135" s="165" t="s">
        <v>532</v>
      </c>
      <c r="L135" s="168"/>
      <c r="M135" s="169">
        <v>0</v>
      </c>
      <c r="N135" s="168">
        <v>112</v>
      </c>
      <c r="O135" s="169"/>
      <c r="P135" s="170">
        <f t="shared" si="12"/>
        <v>0</v>
      </c>
      <c r="Q135" s="172"/>
      <c r="R135" s="171"/>
      <c r="S135" s="172"/>
    </row>
    <row r="136" spans="6:19" s="163" customFormat="1" ht="12" outlineLevel="2" x14ac:dyDescent="0.2">
      <c r="F136" s="164"/>
      <c r="G136" s="165"/>
      <c r="H136" s="173"/>
      <c r="I136" s="173"/>
      <c r="J136" s="191" t="s">
        <v>3261</v>
      </c>
      <c r="K136" s="165"/>
      <c r="L136" s="168"/>
      <c r="M136" s="169"/>
      <c r="N136" s="168"/>
      <c r="O136" s="169"/>
      <c r="P136" s="170"/>
      <c r="Q136" s="172"/>
      <c r="R136" s="171"/>
      <c r="S136" s="172"/>
    </row>
    <row r="137" spans="6:19" s="163" customFormat="1" ht="36" outlineLevel="2" x14ac:dyDescent="0.2">
      <c r="F137" s="164">
        <v>16</v>
      </c>
      <c r="G137" s="165" t="s">
        <v>3054</v>
      </c>
      <c r="H137" s="173" t="s">
        <v>3262</v>
      </c>
      <c r="I137" s="173"/>
      <c r="J137" s="167" t="s">
        <v>3263</v>
      </c>
      <c r="K137" s="165" t="s">
        <v>532</v>
      </c>
      <c r="L137" s="168">
        <v>30</v>
      </c>
      <c r="M137" s="169">
        <v>0</v>
      </c>
      <c r="N137" s="168">
        <v>22</v>
      </c>
      <c r="O137" s="169"/>
      <c r="P137" s="170">
        <f t="shared" ref="P137" si="25">N137*O137</f>
        <v>0</v>
      </c>
      <c r="Q137" s="172"/>
      <c r="R137" s="171"/>
      <c r="S137" s="172"/>
    </row>
    <row r="138" spans="6:19" s="163" customFormat="1" ht="12" outlineLevel="2" x14ac:dyDescent="0.2">
      <c r="F138" s="164"/>
      <c r="G138" s="165"/>
      <c r="H138" s="173"/>
      <c r="I138" s="173"/>
      <c r="J138" s="191">
        <v>22</v>
      </c>
      <c r="K138" s="165"/>
      <c r="L138" s="168"/>
      <c r="M138" s="169"/>
      <c r="N138" s="168"/>
      <c r="O138" s="169"/>
      <c r="P138" s="170"/>
      <c r="Q138" s="172"/>
      <c r="R138" s="171"/>
      <c r="S138" s="172"/>
    </row>
    <row r="139" spans="6:19" s="163" customFormat="1" ht="36" outlineLevel="2" x14ac:dyDescent="0.2">
      <c r="F139" s="164">
        <v>17</v>
      </c>
      <c r="G139" s="165" t="s">
        <v>3054</v>
      </c>
      <c r="H139" s="173" t="s">
        <v>3264</v>
      </c>
      <c r="I139" s="173"/>
      <c r="J139" s="167" t="s">
        <v>3265</v>
      </c>
      <c r="K139" s="165" t="s">
        <v>532</v>
      </c>
      <c r="L139" s="168">
        <v>30</v>
      </c>
      <c r="M139" s="169">
        <v>0</v>
      </c>
      <c r="N139" s="168">
        <v>37</v>
      </c>
      <c r="O139" s="169"/>
      <c r="P139" s="170">
        <f t="shared" ref="P139" si="26">N139*O139</f>
        <v>0</v>
      </c>
      <c r="Q139" s="172"/>
      <c r="R139" s="171"/>
      <c r="S139" s="172"/>
    </row>
    <row r="140" spans="6:19" s="163" customFormat="1" ht="12" outlineLevel="2" x14ac:dyDescent="0.2">
      <c r="F140" s="164"/>
      <c r="G140" s="165"/>
      <c r="H140" s="173"/>
      <c r="I140" s="173"/>
      <c r="J140" s="191" t="s">
        <v>3258</v>
      </c>
      <c r="K140" s="165"/>
      <c r="L140" s="168"/>
      <c r="M140" s="169"/>
      <c r="N140" s="168"/>
      <c r="O140" s="169"/>
      <c r="P140" s="170"/>
      <c r="Q140" s="172"/>
      <c r="R140" s="171"/>
      <c r="S140" s="172"/>
    </row>
    <row r="141" spans="6:19" s="163" customFormat="1" ht="36" outlineLevel="2" x14ac:dyDescent="0.2">
      <c r="F141" s="164">
        <v>18</v>
      </c>
      <c r="G141" s="165" t="s">
        <v>3054</v>
      </c>
      <c r="H141" s="173" t="s">
        <v>3266</v>
      </c>
      <c r="I141" s="173"/>
      <c r="J141" s="167" t="s">
        <v>3267</v>
      </c>
      <c r="K141" s="165" t="s">
        <v>532</v>
      </c>
      <c r="L141" s="168">
        <v>30</v>
      </c>
      <c r="M141" s="169">
        <v>0</v>
      </c>
      <c r="N141" s="168">
        <v>22</v>
      </c>
      <c r="O141" s="169"/>
      <c r="P141" s="170">
        <f t="shared" ref="P141" si="27">N141*O141</f>
        <v>0</v>
      </c>
      <c r="Q141" s="172"/>
      <c r="R141" s="171"/>
      <c r="S141" s="172"/>
    </row>
    <row r="142" spans="6:19" s="163" customFormat="1" ht="12" outlineLevel="2" x14ac:dyDescent="0.2">
      <c r="F142" s="164"/>
      <c r="G142" s="165"/>
      <c r="H142" s="173"/>
      <c r="I142" s="173"/>
      <c r="J142" s="191">
        <v>22</v>
      </c>
      <c r="K142" s="165"/>
      <c r="L142" s="168"/>
      <c r="M142" s="169"/>
      <c r="N142" s="168"/>
      <c r="O142" s="169"/>
      <c r="P142" s="170"/>
      <c r="Q142" s="172"/>
      <c r="R142" s="171"/>
      <c r="S142" s="172"/>
    </row>
    <row r="143" spans="6:19" s="163" customFormat="1" ht="36" outlineLevel="2" x14ac:dyDescent="0.2">
      <c r="F143" s="164">
        <v>19</v>
      </c>
      <c r="G143" s="165" t="s">
        <v>3054</v>
      </c>
      <c r="H143" s="173" t="s">
        <v>3268</v>
      </c>
      <c r="I143" s="173"/>
      <c r="J143" s="167" t="s">
        <v>3269</v>
      </c>
      <c r="K143" s="165" t="s">
        <v>532</v>
      </c>
      <c r="L143" s="168">
        <v>825</v>
      </c>
      <c r="M143" s="169">
        <v>0</v>
      </c>
      <c r="N143" s="168">
        <v>30</v>
      </c>
      <c r="O143" s="169"/>
      <c r="P143" s="170">
        <f t="shared" si="12"/>
        <v>0</v>
      </c>
      <c r="Q143" s="172"/>
      <c r="R143" s="171"/>
      <c r="S143" s="172">
        <f>N143*R143</f>
        <v>0</v>
      </c>
    </row>
    <row r="144" spans="6:19" s="163" customFormat="1" ht="12" outlineLevel="2" x14ac:dyDescent="0.2">
      <c r="F144" s="164"/>
      <c r="G144" s="165"/>
      <c r="H144" s="173"/>
      <c r="I144" s="173"/>
      <c r="J144" s="191" t="s">
        <v>3270</v>
      </c>
      <c r="K144" s="165"/>
      <c r="L144" s="168"/>
      <c r="M144" s="169"/>
      <c r="N144" s="168"/>
      <c r="O144" s="169"/>
      <c r="P144" s="170"/>
      <c r="Q144" s="172"/>
      <c r="R144" s="171"/>
      <c r="S144" s="172"/>
    </row>
    <row r="145" spans="6:19" s="163" customFormat="1" ht="36" outlineLevel="2" x14ac:dyDescent="0.2">
      <c r="F145" s="164">
        <v>20</v>
      </c>
      <c r="G145" s="165" t="s">
        <v>3054</v>
      </c>
      <c r="H145" s="173" t="s">
        <v>3271</v>
      </c>
      <c r="I145" s="173"/>
      <c r="J145" s="167" t="s">
        <v>3272</v>
      </c>
      <c r="K145" s="165" t="s">
        <v>532</v>
      </c>
      <c r="L145" s="168">
        <v>585</v>
      </c>
      <c r="M145" s="169">
        <v>0</v>
      </c>
      <c r="N145" s="168">
        <v>30</v>
      </c>
      <c r="O145" s="169"/>
      <c r="P145" s="170">
        <f t="shared" ref="P145" si="28">N145*O145</f>
        <v>0</v>
      </c>
      <c r="Q145" s="172"/>
      <c r="R145" s="171"/>
      <c r="S145" s="172">
        <f>N145*R145</f>
        <v>0</v>
      </c>
    </row>
    <row r="146" spans="6:19" s="163" customFormat="1" ht="12" outlineLevel="2" x14ac:dyDescent="0.2">
      <c r="F146" s="164"/>
      <c r="G146" s="165"/>
      <c r="H146" s="173"/>
      <c r="I146" s="173"/>
      <c r="J146" s="191" t="s">
        <v>3270</v>
      </c>
      <c r="K146" s="165"/>
      <c r="L146" s="168"/>
      <c r="M146" s="169"/>
      <c r="N146" s="168"/>
      <c r="O146" s="169"/>
      <c r="P146" s="170"/>
      <c r="Q146" s="172"/>
      <c r="R146" s="171"/>
      <c r="S146" s="172"/>
    </row>
    <row r="147" spans="6:19" s="163" customFormat="1" ht="36" outlineLevel="2" x14ac:dyDescent="0.2">
      <c r="F147" s="164">
        <v>21</v>
      </c>
      <c r="G147" s="165" t="s">
        <v>3054</v>
      </c>
      <c r="H147" s="173" t="s">
        <v>3264</v>
      </c>
      <c r="I147" s="173"/>
      <c r="J147" s="167" t="s">
        <v>3273</v>
      </c>
      <c r="K147" s="165" t="s">
        <v>532</v>
      </c>
      <c r="L147" s="168">
        <v>585</v>
      </c>
      <c r="M147" s="169">
        <v>0</v>
      </c>
      <c r="N147" s="168">
        <v>9</v>
      </c>
      <c r="O147" s="169"/>
      <c r="P147" s="170">
        <f t="shared" ref="P147" si="29">N147*O147</f>
        <v>0</v>
      </c>
      <c r="Q147" s="172"/>
      <c r="R147" s="171"/>
      <c r="S147" s="172"/>
    </row>
    <row r="148" spans="6:19" s="163" customFormat="1" ht="12" outlineLevel="2" x14ac:dyDescent="0.2">
      <c r="F148" s="164"/>
      <c r="G148" s="165"/>
      <c r="H148" s="173"/>
      <c r="I148" s="173"/>
      <c r="J148" s="191">
        <v>20</v>
      </c>
      <c r="K148" s="165"/>
      <c r="L148" s="168"/>
      <c r="M148" s="169"/>
      <c r="N148" s="168"/>
      <c r="O148" s="169"/>
      <c r="P148" s="170"/>
      <c r="Q148" s="172"/>
      <c r="R148" s="171"/>
      <c r="S148" s="172"/>
    </row>
    <row r="149" spans="6:19" s="163" customFormat="1" ht="25.5" outlineLevel="2" x14ac:dyDescent="0.2">
      <c r="F149" s="164">
        <v>22</v>
      </c>
      <c r="G149" s="165" t="s">
        <v>3054</v>
      </c>
      <c r="H149" s="173" t="s">
        <v>3264</v>
      </c>
      <c r="I149" s="173"/>
      <c r="J149" s="167" t="s">
        <v>3274</v>
      </c>
      <c r="K149" s="165" t="s">
        <v>532</v>
      </c>
      <c r="L149" s="168">
        <v>585</v>
      </c>
      <c r="M149" s="169">
        <v>0</v>
      </c>
      <c r="N149" s="168">
        <v>120</v>
      </c>
      <c r="O149" s="169"/>
      <c r="P149" s="170">
        <f t="shared" ref="P149" si="30">N149*O149</f>
        <v>0</v>
      </c>
      <c r="Q149" s="172"/>
      <c r="R149" s="171"/>
      <c r="S149" s="172"/>
    </row>
    <row r="150" spans="6:19" s="163" customFormat="1" ht="12" outlineLevel="2" x14ac:dyDescent="0.2">
      <c r="F150" s="164"/>
      <c r="G150" s="165"/>
      <c r="H150" s="173"/>
      <c r="I150" s="173"/>
      <c r="J150" s="191" t="s">
        <v>3275</v>
      </c>
      <c r="K150" s="165"/>
      <c r="L150" s="168"/>
      <c r="M150" s="169"/>
      <c r="N150" s="168"/>
      <c r="O150" s="169"/>
      <c r="P150" s="170"/>
      <c r="Q150" s="172"/>
      <c r="R150" s="171"/>
      <c r="S150" s="172"/>
    </row>
    <row r="151" spans="6:19" s="163" customFormat="1" ht="25.5" outlineLevel="2" x14ac:dyDescent="0.2">
      <c r="F151" s="164">
        <v>23</v>
      </c>
      <c r="G151" s="165" t="s">
        <v>3054</v>
      </c>
      <c r="H151" s="173" t="s">
        <v>3264</v>
      </c>
      <c r="I151" s="173"/>
      <c r="J151" s="167" t="s">
        <v>3276</v>
      </c>
      <c r="K151" s="165" t="s">
        <v>532</v>
      </c>
      <c r="L151" s="168">
        <v>585</v>
      </c>
      <c r="M151" s="169">
        <v>0</v>
      </c>
      <c r="N151" s="168">
        <v>85</v>
      </c>
      <c r="O151" s="169"/>
      <c r="P151" s="170">
        <f t="shared" ref="P151" si="31">N151*O151</f>
        <v>0</v>
      </c>
      <c r="Q151" s="172"/>
      <c r="R151" s="171"/>
      <c r="S151" s="172"/>
    </row>
    <row r="152" spans="6:19" s="163" customFormat="1" ht="12" outlineLevel="2" x14ac:dyDescent="0.2">
      <c r="F152" s="164"/>
      <c r="G152" s="165"/>
      <c r="H152" s="173"/>
      <c r="I152" s="173"/>
      <c r="J152" s="191" t="s">
        <v>3277</v>
      </c>
      <c r="K152" s="165"/>
      <c r="L152" s="168"/>
      <c r="M152" s="169"/>
      <c r="N152" s="168"/>
      <c r="O152" s="169"/>
      <c r="P152" s="170"/>
      <c r="Q152" s="172"/>
      <c r="R152" s="171"/>
      <c r="S152" s="172"/>
    </row>
    <row r="153" spans="6:19" s="163" customFormat="1" ht="24" outlineLevel="2" x14ac:dyDescent="0.2">
      <c r="F153" s="164">
        <v>24</v>
      </c>
      <c r="G153" s="165" t="s">
        <v>3054</v>
      </c>
      <c r="H153" s="173" t="s">
        <v>3278</v>
      </c>
      <c r="I153" s="173"/>
      <c r="J153" s="167" t="s">
        <v>3279</v>
      </c>
      <c r="K153" s="165" t="s">
        <v>3065</v>
      </c>
      <c r="L153" s="168">
        <v>2308</v>
      </c>
      <c r="M153" s="169"/>
      <c r="N153" s="168">
        <v>1</v>
      </c>
      <c r="O153" s="169"/>
      <c r="P153" s="170">
        <f t="shared" ref="P153" si="32">N153*O153</f>
        <v>0</v>
      </c>
      <c r="Q153" s="172"/>
      <c r="R153" s="171"/>
      <c r="S153" s="172"/>
    </row>
    <row r="154" spans="6:19" s="163" customFormat="1" ht="12" outlineLevel="2" x14ac:dyDescent="0.2">
      <c r="F154" s="164">
        <v>25</v>
      </c>
      <c r="G154" s="165" t="s">
        <v>3066</v>
      </c>
      <c r="H154" s="173" t="s">
        <v>3280</v>
      </c>
      <c r="I154" s="173"/>
      <c r="J154" s="167" t="s">
        <v>3281</v>
      </c>
      <c r="K154" s="165" t="s">
        <v>532</v>
      </c>
      <c r="L154" s="168">
        <v>2308</v>
      </c>
      <c r="M154" s="169"/>
      <c r="N154" s="168">
        <v>1062</v>
      </c>
      <c r="O154" s="169"/>
      <c r="P154" s="170">
        <f t="shared" si="12"/>
        <v>0</v>
      </c>
      <c r="Q154" s="172"/>
      <c r="R154" s="171"/>
      <c r="S154" s="172"/>
    </row>
    <row r="155" spans="6:19" s="163" customFormat="1" ht="12" outlineLevel="2" x14ac:dyDescent="0.2">
      <c r="F155" s="164">
        <v>26</v>
      </c>
      <c r="G155" s="165" t="s">
        <v>3066</v>
      </c>
      <c r="H155" s="173" t="s">
        <v>3282</v>
      </c>
      <c r="I155" s="173"/>
      <c r="J155" s="167" t="s">
        <v>3283</v>
      </c>
      <c r="K155" s="165" t="s">
        <v>447</v>
      </c>
      <c r="L155" s="168">
        <v>65</v>
      </c>
      <c r="M155" s="169"/>
      <c r="N155" s="168">
        <v>222</v>
      </c>
      <c r="O155" s="169"/>
      <c r="P155" s="170">
        <f t="shared" si="12"/>
        <v>0</v>
      </c>
      <c r="Q155" s="172"/>
      <c r="R155" s="171"/>
      <c r="S155" s="172"/>
    </row>
    <row r="156" spans="6:19" s="190" customFormat="1" ht="12.75" customHeight="1" outlineLevel="2" x14ac:dyDescent="0.25">
      <c r="F156" s="184"/>
      <c r="G156" s="185"/>
      <c r="H156" s="185"/>
      <c r="I156" s="185"/>
      <c r="J156" s="186"/>
      <c r="K156" s="185"/>
      <c r="L156" s="187"/>
      <c r="M156" s="188"/>
      <c r="N156" s="187"/>
      <c r="O156" s="188"/>
      <c r="P156" s="189"/>
      <c r="Q156" s="188"/>
      <c r="R156" s="188"/>
      <c r="S156" s="188"/>
    </row>
    <row r="157" spans="6:19" s="156" customFormat="1" ht="16.5" customHeight="1" outlineLevel="1" x14ac:dyDescent="0.2">
      <c r="F157" s="157"/>
      <c r="G157" s="145"/>
      <c r="H157" s="158"/>
      <c r="I157" s="158"/>
      <c r="J157" s="158" t="s">
        <v>3284</v>
      </c>
      <c r="K157" s="145"/>
      <c r="L157" s="159"/>
      <c r="M157" s="160"/>
      <c r="N157" s="159"/>
      <c r="O157" s="160"/>
      <c r="P157" s="161">
        <f>SUBTOTAL(9,P158:P177)</f>
        <v>0</v>
      </c>
      <c r="Q157" s="162"/>
      <c r="R157" s="160"/>
      <c r="S157" s="162">
        <f>SUBTOTAL(9,S158:S177)</f>
        <v>0</v>
      </c>
    </row>
    <row r="158" spans="6:19" s="163" customFormat="1" ht="24" outlineLevel="2" x14ac:dyDescent="0.2">
      <c r="F158" s="164">
        <v>1</v>
      </c>
      <c r="G158" s="165" t="s">
        <v>3054</v>
      </c>
      <c r="H158" s="173" t="s">
        <v>3285</v>
      </c>
      <c r="I158" s="173"/>
      <c r="J158" s="167" t="s">
        <v>3286</v>
      </c>
      <c r="K158" s="165" t="s">
        <v>532</v>
      </c>
      <c r="L158" s="168">
        <v>6</v>
      </c>
      <c r="M158" s="169">
        <v>0</v>
      </c>
      <c r="N158" s="168">
        <v>20</v>
      </c>
      <c r="O158" s="169"/>
      <c r="P158" s="170">
        <f>N158*O158</f>
        <v>0</v>
      </c>
      <c r="Q158" s="172"/>
      <c r="R158" s="171"/>
      <c r="S158" s="172">
        <f>N158*R158</f>
        <v>0</v>
      </c>
    </row>
    <row r="159" spans="6:19" s="163" customFormat="1" ht="12" outlineLevel="2" x14ac:dyDescent="0.2">
      <c r="F159" s="164"/>
      <c r="G159" s="165"/>
      <c r="H159" s="173"/>
      <c r="I159" s="173"/>
      <c r="J159" s="191">
        <v>20</v>
      </c>
      <c r="K159" s="165"/>
      <c r="L159" s="168"/>
      <c r="M159" s="169"/>
      <c r="N159" s="168"/>
      <c r="O159" s="169"/>
      <c r="P159" s="170"/>
      <c r="Q159" s="172"/>
      <c r="R159" s="171"/>
      <c r="S159" s="172"/>
    </row>
    <row r="160" spans="6:19" s="163" customFormat="1" ht="24" outlineLevel="2" x14ac:dyDescent="0.2">
      <c r="F160" s="164">
        <v>2</v>
      </c>
      <c r="G160" s="165" t="s">
        <v>3054</v>
      </c>
      <c r="H160" s="173" t="s">
        <v>3287</v>
      </c>
      <c r="I160" s="173"/>
      <c r="J160" s="167" t="s">
        <v>3288</v>
      </c>
      <c r="K160" s="165" t="s">
        <v>532</v>
      </c>
      <c r="L160" s="168">
        <v>5</v>
      </c>
      <c r="M160" s="169">
        <v>0</v>
      </c>
      <c r="N160" s="168">
        <v>23</v>
      </c>
      <c r="O160" s="169"/>
      <c r="P160" s="170">
        <f>N160*O160</f>
        <v>0</v>
      </c>
      <c r="Q160" s="172"/>
      <c r="R160" s="171"/>
      <c r="S160" s="172">
        <f>N160*R160</f>
        <v>0</v>
      </c>
    </row>
    <row r="161" spans="6:19" s="163" customFormat="1" ht="12" outlineLevel="2" x14ac:dyDescent="0.2">
      <c r="F161" s="164"/>
      <c r="G161" s="165"/>
      <c r="H161" s="173"/>
      <c r="I161" s="173"/>
      <c r="J161" s="191" t="s">
        <v>3289</v>
      </c>
      <c r="K161" s="165"/>
      <c r="L161" s="168"/>
      <c r="M161" s="169"/>
      <c r="N161" s="168"/>
      <c r="O161" s="169"/>
      <c r="P161" s="170"/>
      <c r="Q161" s="172"/>
      <c r="R161" s="171"/>
      <c r="S161" s="172"/>
    </row>
    <row r="162" spans="6:19" s="163" customFormat="1" ht="24" outlineLevel="2" x14ac:dyDescent="0.2">
      <c r="F162" s="164">
        <v>3</v>
      </c>
      <c r="G162" s="165" t="s">
        <v>3054</v>
      </c>
      <c r="H162" s="173" t="s">
        <v>3290</v>
      </c>
      <c r="I162" s="173"/>
      <c r="J162" s="167" t="s">
        <v>3291</v>
      </c>
      <c r="K162" s="165" t="s">
        <v>532</v>
      </c>
      <c r="L162" s="168">
        <v>15</v>
      </c>
      <c r="M162" s="169">
        <v>0</v>
      </c>
      <c r="N162" s="168">
        <v>22</v>
      </c>
      <c r="O162" s="169"/>
      <c r="P162" s="170">
        <f>N162*O162</f>
        <v>0</v>
      </c>
      <c r="Q162" s="172"/>
      <c r="R162" s="171"/>
      <c r="S162" s="172">
        <f>N162*R162</f>
        <v>0</v>
      </c>
    </row>
    <row r="163" spans="6:19" s="163" customFormat="1" ht="12" outlineLevel="2" x14ac:dyDescent="0.2">
      <c r="F163" s="164"/>
      <c r="G163" s="165"/>
      <c r="H163" s="173"/>
      <c r="I163" s="173"/>
      <c r="J163" s="191" t="s">
        <v>3292</v>
      </c>
      <c r="K163" s="165"/>
      <c r="L163" s="168"/>
      <c r="M163" s="169"/>
      <c r="N163" s="168"/>
      <c r="O163" s="169"/>
      <c r="P163" s="170"/>
      <c r="Q163" s="172"/>
      <c r="R163" s="171"/>
      <c r="S163" s="172"/>
    </row>
    <row r="164" spans="6:19" s="163" customFormat="1" ht="24" outlineLevel="2" x14ac:dyDescent="0.2">
      <c r="F164" s="164">
        <v>4</v>
      </c>
      <c r="G164" s="165" t="s">
        <v>3054</v>
      </c>
      <c r="H164" s="173" t="s">
        <v>3293</v>
      </c>
      <c r="I164" s="173"/>
      <c r="J164" s="167" t="s">
        <v>3294</v>
      </c>
      <c r="K164" s="165" t="s">
        <v>532</v>
      </c>
      <c r="L164" s="168">
        <v>107</v>
      </c>
      <c r="M164" s="169">
        <v>0</v>
      </c>
      <c r="N164" s="168">
        <v>32</v>
      </c>
      <c r="O164" s="169"/>
      <c r="P164" s="170">
        <f>N164*O164</f>
        <v>0</v>
      </c>
      <c r="Q164" s="172"/>
      <c r="R164" s="171"/>
      <c r="S164" s="172"/>
    </row>
    <row r="165" spans="6:19" s="163" customFormat="1" ht="12" outlineLevel="2" x14ac:dyDescent="0.2">
      <c r="F165" s="164"/>
      <c r="G165" s="165"/>
      <c r="H165" s="173"/>
      <c r="I165" s="173"/>
      <c r="J165" s="191" t="s">
        <v>3295</v>
      </c>
      <c r="K165" s="165"/>
      <c r="L165" s="168"/>
      <c r="M165" s="169"/>
      <c r="N165" s="168"/>
      <c r="O165" s="169"/>
      <c r="P165" s="170"/>
      <c r="Q165" s="172"/>
      <c r="R165" s="171"/>
      <c r="S165" s="172"/>
    </row>
    <row r="166" spans="6:19" s="163" customFormat="1" ht="24" outlineLevel="2" x14ac:dyDescent="0.2">
      <c r="F166" s="164">
        <v>5</v>
      </c>
      <c r="G166" s="165" t="s">
        <v>3054</v>
      </c>
      <c r="H166" s="173" t="s">
        <v>3296</v>
      </c>
      <c r="I166" s="173"/>
      <c r="J166" s="167" t="s">
        <v>3297</v>
      </c>
      <c r="K166" s="165" t="s">
        <v>532</v>
      </c>
      <c r="L166" s="168">
        <v>5</v>
      </c>
      <c r="M166" s="169">
        <v>0</v>
      </c>
      <c r="N166" s="168">
        <v>15</v>
      </c>
      <c r="O166" s="169"/>
      <c r="P166" s="170">
        <f>N166*O166</f>
        <v>0</v>
      </c>
      <c r="Q166" s="172"/>
      <c r="R166" s="171"/>
      <c r="S166" s="172"/>
    </row>
    <row r="167" spans="6:19" s="163" customFormat="1" ht="12" outlineLevel="2" x14ac:dyDescent="0.2">
      <c r="F167" s="164"/>
      <c r="G167" s="165"/>
      <c r="H167" s="173"/>
      <c r="I167" s="173"/>
      <c r="J167" s="191">
        <v>15</v>
      </c>
      <c r="K167" s="165"/>
      <c r="L167" s="168"/>
      <c r="M167" s="169"/>
      <c r="N167" s="168"/>
      <c r="O167" s="169"/>
      <c r="P167" s="170"/>
      <c r="Q167" s="172"/>
      <c r="R167" s="171"/>
      <c r="S167" s="172"/>
    </row>
    <row r="168" spans="6:19" s="163" customFormat="1" ht="24" outlineLevel="2" x14ac:dyDescent="0.2">
      <c r="F168" s="164">
        <v>6</v>
      </c>
      <c r="G168" s="165" t="s">
        <v>3054</v>
      </c>
      <c r="H168" s="173" t="s">
        <v>3298</v>
      </c>
      <c r="I168" s="173"/>
      <c r="J168" s="167" t="s">
        <v>3299</v>
      </c>
      <c r="K168" s="165" t="s">
        <v>532</v>
      </c>
      <c r="L168" s="168">
        <v>5</v>
      </c>
      <c r="M168" s="169">
        <v>0</v>
      </c>
      <c r="N168" s="168">
        <v>162</v>
      </c>
      <c r="O168" s="169"/>
      <c r="P168" s="170">
        <f>N168*O168</f>
        <v>0</v>
      </c>
      <c r="Q168" s="172"/>
      <c r="R168" s="171"/>
      <c r="S168" s="172"/>
    </row>
    <row r="169" spans="6:19" s="163" customFormat="1" ht="12" outlineLevel="2" x14ac:dyDescent="0.2">
      <c r="F169" s="164"/>
      <c r="G169" s="165"/>
      <c r="H169" s="173"/>
      <c r="I169" s="173"/>
      <c r="J169" s="191" t="s">
        <v>3300</v>
      </c>
      <c r="K169" s="165"/>
      <c r="L169" s="168"/>
      <c r="M169" s="169"/>
      <c r="N169" s="168"/>
      <c r="O169" s="169"/>
      <c r="P169" s="170"/>
      <c r="Q169" s="172"/>
      <c r="R169" s="171"/>
      <c r="S169" s="172"/>
    </row>
    <row r="170" spans="6:19" s="163" customFormat="1" ht="12" outlineLevel="2" x14ac:dyDescent="0.2">
      <c r="F170" s="164">
        <v>7</v>
      </c>
      <c r="G170" s="165" t="s">
        <v>3054</v>
      </c>
      <c r="H170" s="173" t="s">
        <v>3301</v>
      </c>
      <c r="I170" s="173"/>
      <c r="J170" s="167" t="s">
        <v>3302</v>
      </c>
      <c r="K170" s="165" t="s">
        <v>532</v>
      </c>
      <c r="L170" s="168">
        <v>24</v>
      </c>
      <c r="M170" s="169">
        <v>0</v>
      </c>
      <c r="N170" s="168">
        <v>45</v>
      </c>
      <c r="O170" s="169"/>
      <c r="P170" s="170">
        <f>N170*O170</f>
        <v>0</v>
      </c>
      <c r="Q170" s="172"/>
      <c r="R170" s="171"/>
      <c r="S170" s="172"/>
    </row>
    <row r="171" spans="6:19" s="163" customFormat="1" ht="12" outlineLevel="2" x14ac:dyDescent="0.2">
      <c r="F171" s="164"/>
      <c r="G171" s="165"/>
      <c r="H171" s="173"/>
      <c r="I171" s="173"/>
      <c r="J171" s="191" t="s">
        <v>3303</v>
      </c>
      <c r="K171" s="165"/>
      <c r="L171" s="168"/>
      <c r="M171" s="169"/>
      <c r="N171" s="168"/>
      <c r="O171" s="169"/>
      <c r="P171" s="170"/>
      <c r="Q171" s="172"/>
      <c r="R171" s="171"/>
      <c r="S171" s="172"/>
    </row>
    <row r="172" spans="6:19" s="163" customFormat="1" ht="12" outlineLevel="2" x14ac:dyDescent="0.2">
      <c r="F172" s="164">
        <v>8</v>
      </c>
      <c r="G172" s="165" t="s">
        <v>3054</v>
      </c>
      <c r="H172" s="173" t="s">
        <v>3304</v>
      </c>
      <c r="I172" s="173"/>
      <c r="J172" s="167" t="s">
        <v>3305</v>
      </c>
      <c r="K172" s="165" t="s">
        <v>532</v>
      </c>
      <c r="L172" s="168">
        <v>195</v>
      </c>
      <c r="M172" s="169">
        <v>0</v>
      </c>
      <c r="N172" s="168">
        <v>80</v>
      </c>
      <c r="O172" s="169"/>
      <c r="P172" s="170">
        <f>N172*O172</f>
        <v>0</v>
      </c>
      <c r="Q172" s="172"/>
      <c r="R172" s="171"/>
      <c r="S172" s="172"/>
    </row>
    <row r="173" spans="6:19" s="163" customFormat="1" ht="22.5" outlineLevel="2" x14ac:dyDescent="0.2">
      <c r="F173" s="164"/>
      <c r="G173" s="165"/>
      <c r="H173" s="173"/>
      <c r="I173" s="173"/>
      <c r="J173" s="191" t="s">
        <v>3306</v>
      </c>
      <c r="K173" s="165"/>
      <c r="L173" s="168"/>
      <c r="M173" s="169"/>
      <c r="N173" s="168"/>
      <c r="O173" s="169"/>
      <c r="P173" s="170"/>
      <c r="Q173" s="172"/>
      <c r="R173" s="171"/>
      <c r="S173" s="172"/>
    </row>
    <row r="174" spans="6:19" s="163" customFormat="1" ht="12" outlineLevel="2" x14ac:dyDescent="0.2">
      <c r="F174" s="164">
        <v>9</v>
      </c>
      <c r="G174" s="165" t="s">
        <v>3054</v>
      </c>
      <c r="H174" s="173" t="s">
        <v>3307</v>
      </c>
      <c r="I174" s="173"/>
      <c r="J174" s="167" t="s">
        <v>3308</v>
      </c>
      <c r="K174" s="165" t="s">
        <v>3065</v>
      </c>
      <c r="L174" s="168">
        <v>195</v>
      </c>
      <c r="M174" s="169">
        <v>0</v>
      </c>
      <c r="N174" s="168">
        <v>4</v>
      </c>
      <c r="O174" s="169"/>
      <c r="P174" s="170">
        <f>N174*O174</f>
        <v>0</v>
      </c>
      <c r="Q174" s="172"/>
      <c r="R174" s="171"/>
      <c r="S174" s="172"/>
    </row>
    <row r="175" spans="6:19" s="163" customFormat="1" ht="12" outlineLevel="2" x14ac:dyDescent="0.2">
      <c r="F175" s="164">
        <v>10</v>
      </c>
      <c r="G175" s="165" t="s">
        <v>3066</v>
      </c>
      <c r="H175" s="173" t="s">
        <v>3309</v>
      </c>
      <c r="I175" s="173"/>
      <c r="J175" s="167" t="s">
        <v>3310</v>
      </c>
      <c r="K175" s="165" t="s">
        <v>172</v>
      </c>
      <c r="L175" s="168">
        <v>195</v>
      </c>
      <c r="M175" s="169">
        <v>0</v>
      </c>
      <c r="N175" s="168">
        <v>1.5</v>
      </c>
      <c r="O175" s="169"/>
      <c r="P175" s="170">
        <f>N175*O175</f>
        <v>0</v>
      </c>
      <c r="Q175" s="172"/>
      <c r="R175" s="171"/>
      <c r="S175" s="172"/>
    </row>
    <row r="176" spans="6:19" s="163" customFormat="1" ht="12" outlineLevel="2" x14ac:dyDescent="0.2">
      <c r="F176" s="164"/>
      <c r="G176" s="165"/>
      <c r="H176" s="173"/>
      <c r="I176" s="173"/>
      <c r="J176" s="191" t="s">
        <v>3311</v>
      </c>
      <c r="K176" s="165"/>
      <c r="L176" s="168"/>
      <c r="M176" s="169"/>
      <c r="N176" s="168"/>
      <c r="O176" s="169"/>
      <c r="P176" s="170"/>
      <c r="Q176" s="172"/>
      <c r="R176" s="171"/>
      <c r="S176" s="172"/>
    </row>
    <row r="177" spans="6:19" s="163" customFormat="1" ht="12" outlineLevel="2" x14ac:dyDescent="0.2">
      <c r="F177" s="164">
        <v>11</v>
      </c>
      <c r="G177" s="165" t="s">
        <v>3066</v>
      </c>
      <c r="H177" s="173" t="s">
        <v>3312</v>
      </c>
      <c r="I177" s="173"/>
      <c r="J177" s="167" t="s">
        <v>3313</v>
      </c>
      <c r="K177" s="165" t="s">
        <v>532</v>
      </c>
      <c r="L177" s="168">
        <v>352</v>
      </c>
      <c r="M177" s="169"/>
      <c r="N177" s="168">
        <v>319</v>
      </c>
      <c r="O177" s="169"/>
      <c r="P177" s="170">
        <f>N177*O177</f>
        <v>0</v>
      </c>
      <c r="Q177" s="172"/>
      <c r="R177" s="171"/>
      <c r="S177" s="172"/>
    </row>
    <row r="178" spans="6:19" s="190" customFormat="1" ht="12.75" customHeight="1" outlineLevel="2" x14ac:dyDescent="0.25">
      <c r="F178" s="184"/>
      <c r="G178" s="185"/>
      <c r="H178" s="185"/>
      <c r="I178" s="185"/>
      <c r="J178" s="186"/>
      <c r="K178" s="185"/>
      <c r="L178" s="187"/>
      <c r="M178" s="188"/>
      <c r="N178" s="187"/>
      <c r="O178" s="188"/>
      <c r="P178" s="189"/>
      <c r="Q178" s="188"/>
      <c r="R178" s="188"/>
      <c r="S178" s="188"/>
    </row>
    <row r="179" spans="6:19" s="156" customFormat="1" ht="16.5" customHeight="1" outlineLevel="1" x14ac:dyDescent="0.2">
      <c r="F179" s="157"/>
      <c r="G179" s="145"/>
      <c r="H179" s="158"/>
      <c r="I179" s="158"/>
      <c r="J179" s="158" t="s">
        <v>3314</v>
      </c>
      <c r="K179" s="145"/>
      <c r="L179" s="159"/>
      <c r="M179" s="160"/>
      <c r="N179" s="159"/>
      <c r="O179" s="160"/>
      <c r="P179" s="161">
        <f>SUBTOTAL(9,P180:P197)</f>
        <v>0</v>
      </c>
      <c r="Q179" s="162"/>
      <c r="R179" s="160"/>
      <c r="S179" s="162">
        <f>SUBTOTAL(9,S180:S198)</f>
        <v>0</v>
      </c>
    </row>
    <row r="180" spans="6:19" s="163" customFormat="1" ht="12" outlineLevel="2" x14ac:dyDescent="0.2">
      <c r="F180" s="164">
        <v>1</v>
      </c>
      <c r="G180" s="165" t="s">
        <v>3315</v>
      </c>
      <c r="H180" s="173" t="s">
        <v>3316</v>
      </c>
      <c r="I180" s="173"/>
      <c r="J180" s="192" t="s">
        <v>3317</v>
      </c>
      <c r="K180" s="165" t="s">
        <v>124</v>
      </c>
      <c r="L180" s="193">
        <v>1</v>
      </c>
      <c r="M180" s="169">
        <v>0</v>
      </c>
      <c r="N180" s="194">
        <v>64</v>
      </c>
      <c r="O180" s="169"/>
      <c r="P180" s="170">
        <f t="shared" ref="P180:P197" si="33">N180*O180</f>
        <v>0</v>
      </c>
      <c r="Q180" s="172"/>
      <c r="R180" s="171"/>
      <c r="S180" s="172">
        <f t="shared" ref="S180:S186" si="34">N180*R180</f>
        <v>0</v>
      </c>
    </row>
    <row r="181" spans="6:19" s="163" customFormat="1" ht="12" outlineLevel="2" x14ac:dyDescent="0.2">
      <c r="F181" s="164">
        <v>2</v>
      </c>
      <c r="G181" s="165" t="s">
        <v>3315</v>
      </c>
      <c r="H181" s="173" t="s">
        <v>3318</v>
      </c>
      <c r="I181" s="173"/>
      <c r="J181" s="195" t="s">
        <v>3319</v>
      </c>
      <c r="K181" s="196" t="s">
        <v>3065</v>
      </c>
      <c r="L181" s="193">
        <v>1</v>
      </c>
      <c r="M181" s="169">
        <v>0</v>
      </c>
      <c r="N181" s="193">
        <f t="shared" ref="N181:N186" si="35">L181*(1+M181/100)</f>
        <v>1</v>
      </c>
      <c r="O181" s="194"/>
      <c r="P181" s="170">
        <f t="shared" si="33"/>
        <v>0</v>
      </c>
      <c r="Q181" s="172"/>
      <c r="R181" s="171"/>
      <c r="S181" s="172">
        <f t="shared" si="34"/>
        <v>0</v>
      </c>
    </row>
    <row r="182" spans="6:19" s="163" customFormat="1" ht="12" outlineLevel="2" x14ac:dyDescent="0.2">
      <c r="F182" s="164">
        <v>3</v>
      </c>
      <c r="G182" s="165" t="s">
        <v>3315</v>
      </c>
      <c r="H182" s="173" t="s">
        <v>3320</v>
      </c>
      <c r="I182" s="173"/>
      <c r="J182" s="195" t="s">
        <v>3321</v>
      </c>
      <c r="K182" s="196" t="s">
        <v>3065</v>
      </c>
      <c r="L182" s="193">
        <v>1</v>
      </c>
      <c r="M182" s="169">
        <v>0</v>
      </c>
      <c r="N182" s="193">
        <f t="shared" si="35"/>
        <v>1</v>
      </c>
      <c r="O182" s="194"/>
      <c r="P182" s="170">
        <f t="shared" si="33"/>
        <v>0</v>
      </c>
      <c r="Q182" s="172"/>
      <c r="R182" s="171"/>
      <c r="S182" s="172">
        <f t="shared" si="34"/>
        <v>0</v>
      </c>
    </row>
    <row r="183" spans="6:19" s="163" customFormat="1" ht="12" outlineLevel="2" x14ac:dyDescent="0.2">
      <c r="F183" s="164">
        <v>4</v>
      </c>
      <c r="G183" s="165" t="s">
        <v>3315</v>
      </c>
      <c r="H183" s="173" t="s">
        <v>3322</v>
      </c>
      <c r="I183" s="173"/>
      <c r="J183" s="195" t="s">
        <v>3323</v>
      </c>
      <c r="K183" s="196" t="s">
        <v>3065</v>
      </c>
      <c r="L183" s="193">
        <v>35</v>
      </c>
      <c r="M183" s="169">
        <v>0</v>
      </c>
      <c r="N183" s="193">
        <v>1</v>
      </c>
      <c r="O183" s="194"/>
      <c r="P183" s="170">
        <f t="shared" si="33"/>
        <v>0</v>
      </c>
      <c r="Q183" s="172"/>
      <c r="R183" s="171"/>
      <c r="S183" s="172">
        <f t="shared" si="34"/>
        <v>0</v>
      </c>
    </row>
    <row r="184" spans="6:19" s="163" customFormat="1" ht="12" outlineLevel="2" x14ac:dyDescent="0.2">
      <c r="F184" s="164">
        <v>5</v>
      </c>
      <c r="G184" s="165" t="s">
        <v>3315</v>
      </c>
      <c r="H184" s="173" t="s">
        <v>3324</v>
      </c>
      <c r="I184" s="173"/>
      <c r="J184" s="195" t="s">
        <v>3325</v>
      </c>
      <c r="K184" s="196" t="s">
        <v>3065</v>
      </c>
      <c r="L184" s="193">
        <v>1</v>
      </c>
      <c r="M184" s="169">
        <v>0</v>
      </c>
      <c r="N184" s="193">
        <f t="shared" si="35"/>
        <v>1</v>
      </c>
      <c r="O184" s="194"/>
      <c r="P184" s="170">
        <f t="shared" si="33"/>
        <v>0</v>
      </c>
      <c r="Q184" s="172"/>
      <c r="R184" s="171"/>
      <c r="S184" s="172">
        <f t="shared" si="34"/>
        <v>0</v>
      </c>
    </row>
    <row r="185" spans="6:19" s="163" customFormat="1" ht="12" outlineLevel="2" x14ac:dyDescent="0.2">
      <c r="F185" s="164">
        <v>6</v>
      </c>
      <c r="G185" s="165" t="s">
        <v>3315</v>
      </c>
      <c r="H185" s="173" t="s">
        <v>3326</v>
      </c>
      <c r="I185" s="173"/>
      <c r="J185" s="195" t="s">
        <v>3327</v>
      </c>
      <c r="K185" s="196" t="s">
        <v>3065</v>
      </c>
      <c r="L185" s="193">
        <v>1</v>
      </c>
      <c r="M185" s="169">
        <v>0</v>
      </c>
      <c r="N185" s="193">
        <f t="shared" si="35"/>
        <v>1</v>
      </c>
      <c r="O185" s="194"/>
      <c r="P185" s="170">
        <f t="shared" si="33"/>
        <v>0</v>
      </c>
      <c r="Q185" s="172"/>
      <c r="R185" s="171"/>
      <c r="S185" s="172">
        <f t="shared" si="34"/>
        <v>0</v>
      </c>
    </row>
    <row r="186" spans="6:19" s="163" customFormat="1" ht="12" outlineLevel="2" x14ac:dyDescent="0.2">
      <c r="F186" s="164">
        <v>7</v>
      </c>
      <c r="G186" s="165" t="s">
        <v>3315</v>
      </c>
      <c r="H186" s="173" t="s">
        <v>3328</v>
      </c>
      <c r="I186" s="173"/>
      <c r="J186" s="195" t="s">
        <v>3329</v>
      </c>
      <c r="K186" s="196" t="s">
        <v>3065</v>
      </c>
      <c r="L186" s="193">
        <v>1</v>
      </c>
      <c r="M186" s="169">
        <v>0</v>
      </c>
      <c r="N186" s="193">
        <f t="shared" si="35"/>
        <v>1</v>
      </c>
      <c r="O186" s="194"/>
      <c r="P186" s="170">
        <f t="shared" si="33"/>
        <v>0</v>
      </c>
      <c r="Q186" s="172"/>
      <c r="R186" s="171"/>
      <c r="S186" s="172">
        <f t="shared" si="34"/>
        <v>0</v>
      </c>
    </row>
    <row r="187" spans="6:19" s="163" customFormat="1" ht="12" outlineLevel="2" x14ac:dyDescent="0.2">
      <c r="F187" s="164">
        <v>8</v>
      </c>
      <c r="G187" s="165" t="s">
        <v>3315</v>
      </c>
      <c r="H187" s="173" t="s">
        <v>3330</v>
      </c>
      <c r="I187" s="173"/>
      <c r="J187" s="195" t="s">
        <v>3331</v>
      </c>
      <c r="K187" s="196" t="s">
        <v>3065</v>
      </c>
      <c r="L187" s="193"/>
      <c r="M187" s="169"/>
      <c r="N187" s="193">
        <v>1</v>
      </c>
      <c r="O187" s="194"/>
      <c r="P187" s="170">
        <f t="shared" si="33"/>
        <v>0</v>
      </c>
      <c r="Q187" s="172"/>
      <c r="R187" s="171"/>
      <c r="S187" s="172"/>
    </row>
    <row r="188" spans="6:19" s="163" customFormat="1" ht="12" outlineLevel="2" x14ac:dyDescent="0.2">
      <c r="F188" s="164">
        <v>9</v>
      </c>
      <c r="G188" s="165" t="s">
        <v>3315</v>
      </c>
      <c r="H188" s="173" t="s">
        <v>3332</v>
      </c>
      <c r="I188" s="173"/>
      <c r="J188" s="195" t="s">
        <v>3333</v>
      </c>
      <c r="K188" s="196" t="s">
        <v>3065</v>
      </c>
      <c r="L188" s="193"/>
      <c r="M188" s="169"/>
      <c r="N188" s="193">
        <v>1</v>
      </c>
      <c r="O188" s="194"/>
      <c r="P188" s="170">
        <f t="shared" si="33"/>
        <v>0</v>
      </c>
      <c r="Q188" s="172"/>
      <c r="R188" s="171"/>
      <c r="S188" s="172"/>
    </row>
    <row r="189" spans="6:19" s="163" customFormat="1" ht="24" outlineLevel="2" x14ac:dyDescent="0.2">
      <c r="F189" s="164">
        <v>10</v>
      </c>
      <c r="G189" s="165" t="s">
        <v>3315</v>
      </c>
      <c r="H189" s="173" t="s">
        <v>3334</v>
      </c>
      <c r="I189" s="173"/>
      <c r="J189" s="197" t="s">
        <v>3335</v>
      </c>
      <c r="K189" s="196" t="s">
        <v>3065</v>
      </c>
      <c r="L189" s="193"/>
      <c r="M189" s="169"/>
      <c r="N189" s="193">
        <v>1</v>
      </c>
      <c r="O189" s="198"/>
      <c r="P189" s="170">
        <f t="shared" si="33"/>
        <v>0</v>
      </c>
      <c r="Q189" s="172"/>
      <c r="R189" s="171"/>
      <c r="S189" s="172"/>
    </row>
    <row r="190" spans="6:19" s="163" customFormat="1" ht="24" outlineLevel="2" x14ac:dyDescent="0.2">
      <c r="F190" s="164">
        <v>11</v>
      </c>
      <c r="G190" s="165" t="s">
        <v>3315</v>
      </c>
      <c r="H190" s="173" t="s">
        <v>3336</v>
      </c>
      <c r="I190" s="173"/>
      <c r="J190" s="167" t="s">
        <v>3337</v>
      </c>
      <c r="K190" s="165" t="s">
        <v>3065</v>
      </c>
      <c r="L190" s="193"/>
      <c r="M190" s="169"/>
      <c r="N190" s="193">
        <v>1</v>
      </c>
      <c r="O190" s="198"/>
      <c r="P190" s="170">
        <f t="shared" si="33"/>
        <v>0</v>
      </c>
      <c r="Q190" s="172"/>
      <c r="R190" s="171"/>
      <c r="S190" s="172"/>
    </row>
    <row r="191" spans="6:19" s="163" customFormat="1" ht="12" outlineLevel="2" x14ac:dyDescent="0.2">
      <c r="F191" s="164">
        <v>12</v>
      </c>
      <c r="G191" s="165" t="s">
        <v>3315</v>
      </c>
      <c r="H191" s="173" t="s">
        <v>3338</v>
      </c>
      <c r="I191" s="173"/>
      <c r="J191" s="167" t="s">
        <v>3339</v>
      </c>
      <c r="K191" s="165" t="s">
        <v>124</v>
      </c>
      <c r="L191" s="193"/>
      <c r="M191" s="169"/>
      <c r="N191" s="193">
        <v>50</v>
      </c>
      <c r="O191" s="198"/>
      <c r="P191" s="170">
        <f t="shared" si="33"/>
        <v>0</v>
      </c>
      <c r="Q191" s="172"/>
      <c r="R191" s="171"/>
      <c r="S191" s="172"/>
    </row>
    <row r="192" spans="6:19" s="163" customFormat="1" ht="12" outlineLevel="2" x14ac:dyDescent="0.2">
      <c r="F192" s="164">
        <v>13</v>
      </c>
      <c r="G192" s="165" t="s">
        <v>3315</v>
      </c>
      <c r="H192" s="173" t="s">
        <v>3340</v>
      </c>
      <c r="I192" s="173"/>
      <c r="J192" s="167" t="s">
        <v>3341</v>
      </c>
      <c r="K192" s="196" t="s">
        <v>3065</v>
      </c>
      <c r="L192" s="193"/>
      <c r="M192" s="169"/>
      <c r="N192" s="193">
        <v>1</v>
      </c>
      <c r="O192" s="198"/>
      <c r="P192" s="170">
        <f t="shared" si="33"/>
        <v>0</v>
      </c>
      <c r="Q192" s="172"/>
      <c r="R192" s="171"/>
      <c r="S192" s="172"/>
    </row>
    <row r="193" spans="6:19" s="163" customFormat="1" ht="12" outlineLevel="2" x14ac:dyDescent="0.2">
      <c r="F193" s="164">
        <v>14</v>
      </c>
      <c r="G193" s="165" t="s">
        <v>3315</v>
      </c>
      <c r="H193" s="173" t="s">
        <v>3342</v>
      </c>
      <c r="I193" s="173"/>
      <c r="J193" s="167" t="s">
        <v>3343</v>
      </c>
      <c r="K193" s="196" t="s">
        <v>3065</v>
      </c>
      <c r="L193" s="193"/>
      <c r="M193" s="169"/>
      <c r="N193" s="193">
        <v>1</v>
      </c>
      <c r="O193" s="198"/>
      <c r="P193" s="170">
        <f t="shared" si="33"/>
        <v>0</v>
      </c>
      <c r="Q193" s="172"/>
      <c r="R193" s="171"/>
      <c r="S193" s="172"/>
    </row>
    <row r="194" spans="6:19" s="163" customFormat="1" ht="12" outlineLevel="2" x14ac:dyDescent="0.2">
      <c r="F194" s="164">
        <v>15</v>
      </c>
      <c r="G194" s="165" t="s">
        <v>3315</v>
      </c>
      <c r="H194" s="173" t="s">
        <v>3344</v>
      </c>
      <c r="I194" s="173"/>
      <c r="J194" s="167" t="s">
        <v>3345</v>
      </c>
      <c r="K194" s="196" t="s">
        <v>3065</v>
      </c>
      <c r="L194" s="193"/>
      <c r="M194" s="169"/>
      <c r="N194" s="193">
        <v>1</v>
      </c>
      <c r="O194" s="198"/>
      <c r="P194" s="170">
        <f t="shared" si="33"/>
        <v>0</v>
      </c>
      <c r="Q194" s="172"/>
      <c r="R194" s="171"/>
      <c r="S194" s="172"/>
    </row>
    <row r="195" spans="6:19" s="163" customFormat="1" ht="12" outlineLevel="2" x14ac:dyDescent="0.2">
      <c r="F195" s="164">
        <v>16</v>
      </c>
      <c r="G195" s="165" t="s">
        <v>3315</v>
      </c>
      <c r="H195" s="173" t="s">
        <v>3346</v>
      </c>
      <c r="I195" s="173"/>
      <c r="J195" s="167" t="s">
        <v>3347</v>
      </c>
      <c r="K195" s="196" t="s">
        <v>3065</v>
      </c>
      <c r="L195" s="193"/>
      <c r="M195" s="169"/>
      <c r="N195" s="193">
        <v>1</v>
      </c>
      <c r="O195" s="198"/>
      <c r="P195" s="170">
        <f t="shared" si="33"/>
        <v>0</v>
      </c>
      <c r="Q195" s="172"/>
      <c r="R195" s="171"/>
      <c r="S195" s="172"/>
    </row>
    <row r="196" spans="6:19" s="163" customFormat="1" ht="12" outlineLevel="2" x14ac:dyDescent="0.2">
      <c r="F196" s="164">
        <v>17</v>
      </c>
      <c r="G196" s="165" t="s">
        <v>3315</v>
      </c>
      <c r="H196" s="173" t="s">
        <v>3348</v>
      </c>
      <c r="I196" s="173"/>
      <c r="J196" s="167" t="s">
        <v>3349</v>
      </c>
      <c r="K196" s="196" t="s">
        <v>3065</v>
      </c>
      <c r="L196" s="193"/>
      <c r="M196" s="169"/>
      <c r="N196" s="193">
        <v>1</v>
      </c>
      <c r="O196" s="198"/>
      <c r="P196" s="170">
        <f t="shared" si="33"/>
        <v>0</v>
      </c>
      <c r="Q196" s="172"/>
      <c r="R196" s="171"/>
      <c r="S196" s="172"/>
    </row>
    <row r="197" spans="6:19" s="163" customFormat="1" ht="12" outlineLevel="2" x14ac:dyDescent="0.2">
      <c r="F197" s="164">
        <v>18</v>
      </c>
      <c r="G197" s="165" t="s">
        <v>3315</v>
      </c>
      <c r="H197" s="173" t="s">
        <v>3350</v>
      </c>
      <c r="I197" s="173"/>
      <c r="J197" s="167" t="s">
        <v>3351</v>
      </c>
      <c r="K197" s="196" t="s">
        <v>3065</v>
      </c>
      <c r="L197" s="193"/>
      <c r="M197" s="169"/>
      <c r="N197" s="193">
        <v>1</v>
      </c>
      <c r="O197" s="198"/>
      <c r="P197" s="170">
        <f t="shared" si="33"/>
        <v>0</v>
      </c>
      <c r="Q197" s="172"/>
      <c r="R197" s="171"/>
      <c r="S197" s="172"/>
    </row>
    <row r="198" spans="6:19" s="190" customFormat="1" ht="12.75" customHeight="1" outlineLevel="2" x14ac:dyDescent="0.25">
      <c r="F198" s="184"/>
      <c r="G198" s="185"/>
      <c r="H198" s="185"/>
      <c r="I198" s="185"/>
      <c r="J198" s="186"/>
      <c r="K198" s="185"/>
      <c r="L198" s="187"/>
      <c r="M198" s="188"/>
      <c r="N198" s="187"/>
      <c r="O198" s="188"/>
      <c r="P198" s="189"/>
      <c r="Q198" s="188"/>
      <c r="R198" s="188"/>
      <c r="S198" s="188"/>
    </row>
    <row r="199" spans="6:19" s="190" customFormat="1" ht="12.75" customHeight="1" outlineLevel="1" x14ac:dyDescent="0.25">
      <c r="F199" s="184"/>
      <c r="G199" s="185"/>
      <c r="H199" s="185"/>
      <c r="I199" s="185"/>
      <c r="J199" s="186"/>
      <c r="K199" s="185"/>
      <c r="L199" s="187"/>
      <c r="M199" s="188"/>
      <c r="N199" s="187"/>
      <c r="O199" s="188"/>
      <c r="P199" s="189"/>
      <c r="Q199" s="188"/>
      <c r="R199" s="188"/>
      <c r="S199" s="188"/>
    </row>
    <row r="200" spans="6:19" s="190" customFormat="1" ht="12.75" customHeight="1" outlineLevel="2" x14ac:dyDescent="0.25">
      <c r="F200" s="184"/>
      <c r="G200" s="185"/>
      <c r="H200" s="185"/>
      <c r="I200" s="185"/>
      <c r="J200" s="186"/>
      <c r="K200" s="185"/>
      <c r="L200" s="187"/>
      <c r="M200" s="188"/>
      <c r="N200" s="187"/>
      <c r="O200" s="188"/>
      <c r="P200" s="189"/>
      <c r="Q200" s="188"/>
      <c r="R200" s="188"/>
      <c r="S200" s="188"/>
    </row>
  </sheetData>
  <pageMargins left="0.39370078740157483" right="0.39370078740157483" top="0.59055118110236227" bottom="0.59055118110236227" header="0.39370078740157483" footer="0.39370078740157483"/>
  <pageSetup paperSize="9" scale="68" fitToHeight="9999" orientation="portrait" r:id="rId1"/>
  <headerFooter alignWithMargins="0">
    <oddFooter>&amp;C&amp;8&amp;P z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pageSetUpPr fitToPage="1"/>
  </sheetPr>
  <dimension ref="A1:E30"/>
  <sheetViews>
    <sheetView topLeftCell="B1" workbookViewId="0">
      <pane ySplit="6" topLeftCell="A7" activePane="bottomLeft" state="frozen"/>
      <selection activeCell="K10" sqref="K10"/>
      <selection pane="bottomLeft" activeCell="C28" sqref="C8:C28"/>
    </sheetView>
  </sheetViews>
  <sheetFormatPr defaultRowHeight="12.75" outlineLevelRow="1" x14ac:dyDescent="0.2"/>
  <cols>
    <col min="1" max="1" width="12.42578125" style="210" hidden="1" customWidth="1"/>
    <col min="2" max="2" width="80.7109375" style="210" customWidth="1"/>
    <col min="3" max="3" width="15.7109375" style="210" customWidth="1"/>
    <col min="4" max="16384" width="9.140625" style="210"/>
  </cols>
  <sheetData>
    <row r="1" spans="1:5" ht="15.75" customHeight="1" x14ac:dyDescent="0.25">
      <c r="A1" s="206"/>
      <c r="B1" s="207" t="s">
        <v>3352</v>
      </c>
      <c r="C1" s="208"/>
      <c r="D1" s="209"/>
    </row>
    <row r="2" spans="1:5" ht="15.75" customHeight="1" x14ac:dyDescent="0.25">
      <c r="A2" s="206"/>
      <c r="B2" s="225" t="s">
        <v>51</v>
      </c>
      <c r="C2" s="208"/>
      <c r="D2" s="209"/>
    </row>
    <row r="3" spans="1:5" ht="15.75" customHeight="1" x14ac:dyDescent="0.25">
      <c r="A3" s="206"/>
      <c r="B3" s="225" t="s">
        <v>3</v>
      </c>
      <c r="C3" s="208"/>
      <c r="D3" s="209"/>
    </row>
    <row r="4" spans="1:5" ht="15.75" customHeight="1" x14ac:dyDescent="0.25">
      <c r="A4" s="206"/>
      <c r="B4" s="225" t="s">
        <v>53</v>
      </c>
      <c r="C4" s="208"/>
      <c r="D4" s="209"/>
    </row>
    <row r="5" spans="1:5" ht="14.25" customHeight="1" x14ac:dyDescent="0.25">
      <c r="A5" s="210" t="e">
        <f t="array" ref="A5">INDEX(__SAZBA__,MATCH(0,COUNTIF($A$1:A1,__SAZBA__),0))</f>
        <v>#REF!</v>
      </c>
      <c r="B5" s="211"/>
      <c r="C5" s="208"/>
      <c r="D5" s="209"/>
    </row>
    <row r="6" spans="1:5" ht="13.5" thickBot="1" x14ac:dyDescent="0.25">
      <c r="A6" s="210" t="e">
        <f t="array" ref="A6">INDEX(__SAZBA__,MATCH(0,COUNTIF($A$1:A5,__SAZBA__),0))</f>
        <v>#REF!</v>
      </c>
      <c r="B6" s="212" t="s">
        <v>104</v>
      </c>
      <c r="C6" s="212" t="s">
        <v>3043</v>
      </c>
      <c r="D6" s="213"/>
    </row>
    <row r="7" spans="1:5" x14ac:dyDescent="0.2">
      <c r="A7" s="210" t="e">
        <f t="array" ref="A7">INDEX(__SAZBA__,MATCH(0,COUNTIF($A$1:A6,__SAZBA__),0))</f>
        <v>#REF!</v>
      </c>
      <c r="B7" s="214"/>
      <c r="C7" s="215"/>
      <c r="D7" s="213"/>
    </row>
    <row r="8" spans="1:5" s="216" customFormat="1" ht="15.75" customHeight="1" x14ac:dyDescent="0.2">
      <c r="B8" s="217" t="str">
        <f>IF([16]Zakazka!$J$8=0,"",[16]Zakazka!$J$8)</f>
        <v>Kogenerační jednotka</v>
      </c>
      <c r="C8" s="218">
        <f>'MaR Zakazka KO KGJ'!O8</f>
        <v>0</v>
      </c>
      <c r="E8" s="218"/>
    </row>
    <row r="9" spans="1:5" s="219" customFormat="1" ht="15" customHeight="1" outlineLevel="1" x14ac:dyDescent="0.2">
      <c r="B9" s="220" t="str">
        <f>IF([16]Zakazka!$J$9=0,"",[16]Zakazka!$J$9)</f>
        <v>Polní přístroje</v>
      </c>
      <c r="C9" s="221">
        <f>'MaR Zakazka KO KGJ'!O9</f>
        <v>0</v>
      </c>
      <c r="E9" s="221"/>
    </row>
    <row r="10" spans="1:5" s="219" customFormat="1" ht="15" customHeight="1" outlineLevel="1" x14ac:dyDescent="0.2">
      <c r="B10" s="220" t="str">
        <f>IF([16]Zakazka!$J$33=0,"",[16]Zakazka!$J$33)</f>
        <v>Řídicí systém</v>
      </c>
      <c r="C10" s="221">
        <f>'MaR Zakazka KO KGJ'!O33</f>
        <v>0</v>
      </c>
      <c r="E10" s="221"/>
    </row>
    <row r="11" spans="1:5" s="219" customFormat="1" ht="15" customHeight="1" outlineLevel="1" x14ac:dyDescent="0.2">
      <c r="B11" s="220" t="str">
        <f>IF([16]Zakazka!$J$40=0,"",[16]Zakazka!$J$40)</f>
        <v>Rozváděč +RD1</v>
      </c>
      <c r="C11" s="221">
        <f>'MaR Zakazka KO KGJ'!O40</f>
        <v>0</v>
      </c>
      <c r="E11" s="221"/>
    </row>
    <row r="12" spans="1:5" s="219" customFormat="1" ht="15" customHeight="1" outlineLevel="1" x14ac:dyDescent="0.2">
      <c r="B12" s="220" t="str">
        <f>IF([16]Zakazka!$J$44=0,"",[16]Zakazka!$J$44)</f>
        <v>Elektro</v>
      </c>
      <c r="C12" s="221">
        <f>'MaR Zakazka KO KGJ'!O44</f>
        <v>0</v>
      </c>
      <c r="E12" s="221"/>
    </row>
    <row r="13" spans="1:5" s="219" customFormat="1" ht="15" customHeight="1" outlineLevel="1" x14ac:dyDescent="0.2">
      <c r="B13" s="220" t="str">
        <f>IF([16]Zakazka!$J$48=0,"",[16]Zakazka!$J$48)</f>
        <v>Kabely</v>
      </c>
      <c r="C13" s="221">
        <f>'MaR Zakazka KO KGJ'!O48</f>
        <v>0</v>
      </c>
      <c r="E13" s="221"/>
    </row>
    <row r="14" spans="1:5" s="219" customFormat="1" ht="15" customHeight="1" outlineLevel="1" x14ac:dyDescent="0.2">
      <c r="B14" s="220" t="str">
        <f>IF([16]Zakazka!$J$66=0,"",[16]Zakazka!$J$66)</f>
        <v>Nosný a montážní materiál</v>
      </c>
      <c r="C14" s="221">
        <f>'MaR Zakazka KO KGJ'!O66</f>
        <v>0</v>
      </c>
      <c r="E14" s="221"/>
    </row>
    <row r="15" spans="1:5" s="219" customFormat="1" ht="15" customHeight="1" outlineLevel="1" x14ac:dyDescent="0.2">
      <c r="B15" s="220" t="str">
        <f>IF([16]Zakazka!$J$81=0,"",[16]Zakazka!$J$81)</f>
        <v>V04: Inženýrská činnost</v>
      </c>
      <c r="C15" s="221">
        <f>'MaR Zakazka KO KGJ'!O81</f>
        <v>0</v>
      </c>
      <c r="E15" s="221"/>
    </row>
    <row r="16" spans="1:5" outlineLevel="1" x14ac:dyDescent="0.2">
      <c r="B16" s="220"/>
    </row>
    <row r="17" spans="1:5" s="216" customFormat="1" ht="15.75" customHeight="1" x14ac:dyDescent="0.2">
      <c r="B17" s="217" t="str">
        <f>IF([16]Zakazka!$J$91=0,"",[16]Zakazka!$J$91)</f>
        <v>Plynová kotelna</v>
      </c>
      <c r="C17" s="218">
        <f>'MaR Zakazka KO KGJ'!O91</f>
        <v>0</v>
      </c>
      <c r="E17" s="218"/>
    </row>
    <row r="18" spans="1:5" s="219" customFormat="1" ht="15" customHeight="1" outlineLevel="1" x14ac:dyDescent="0.2">
      <c r="B18" s="220" t="str">
        <f>IF([16]Zakazka!$J$92=0,"",[16]Zakazka!$J$92)</f>
        <v>Polní přístroje</v>
      </c>
      <c r="C18" s="221">
        <f>'MaR Zakazka KO KGJ'!O92</f>
        <v>0</v>
      </c>
      <c r="E18" s="221"/>
    </row>
    <row r="19" spans="1:5" s="219" customFormat="1" ht="15" customHeight="1" outlineLevel="1" x14ac:dyDescent="0.2">
      <c r="B19" s="220" t="str">
        <f>IF([16]Zakazka!$J$109=0,"",[16]Zakazka!$J$109)</f>
        <v>Řídicí systém</v>
      </c>
      <c r="C19" s="221">
        <f>'MaR Zakazka KO KGJ'!O109</f>
        <v>0</v>
      </c>
      <c r="E19" s="221"/>
    </row>
    <row r="20" spans="1:5" s="219" customFormat="1" ht="15" customHeight="1" outlineLevel="1" x14ac:dyDescent="0.2">
      <c r="B20" s="220" t="str">
        <f>IF([16]Zakazka!$J$116=0,"",[16]Zakazka!$J$116)</f>
        <v>Rozváděč +RD2</v>
      </c>
      <c r="C20" s="221">
        <f>'MaR Zakazka KO KGJ'!O116</f>
        <v>0</v>
      </c>
      <c r="E20" s="221"/>
    </row>
    <row r="21" spans="1:5" s="219" customFormat="1" ht="15" customHeight="1" outlineLevel="1" x14ac:dyDescent="0.2">
      <c r="B21" s="220" t="str">
        <f>IF([16]Zakazka!$J$120=0,"",[16]Zakazka!$J$120)</f>
        <v>Elektro</v>
      </c>
      <c r="C21" s="221">
        <f>'MaR Zakazka KO KGJ'!O120</f>
        <v>0</v>
      </c>
      <c r="E21" s="221"/>
    </row>
    <row r="22" spans="1:5" s="219" customFormat="1" ht="15" customHeight="1" outlineLevel="1" x14ac:dyDescent="0.2">
      <c r="B22" s="220" t="str">
        <f>IF([16]Zakazka!$J$124=0,"",[16]Zakazka!$J$124)</f>
        <v>Kabely</v>
      </c>
      <c r="C22" s="221">
        <f>'MaR Zakazka KO KGJ'!O124</f>
        <v>0</v>
      </c>
      <c r="E22" s="221"/>
    </row>
    <row r="23" spans="1:5" s="219" customFormat="1" ht="15" customHeight="1" outlineLevel="1" x14ac:dyDescent="0.2">
      <c r="B23" s="220" t="str">
        <f>IF([16]Zakazka!$J$144=0,"",[16]Zakazka!$J$144)</f>
        <v>Nosný a montážní materiál</v>
      </c>
      <c r="C23" s="221">
        <f>'MaR Zakazka KO KGJ'!O144</f>
        <v>0</v>
      </c>
      <c r="E23" s="221"/>
    </row>
    <row r="24" spans="1:5" s="219" customFormat="1" ht="15" customHeight="1" outlineLevel="1" x14ac:dyDescent="0.2">
      <c r="B24" s="220" t="str">
        <f>IF([16]Zakazka!$J$159=0,"",[16]Zakazka!$J$159)</f>
        <v>V04: Inženýrská činnost</v>
      </c>
      <c r="C24" s="221">
        <f>'MaR Zakazka KO KGJ'!O159</f>
        <v>0</v>
      </c>
      <c r="E24" s="221"/>
    </row>
    <row r="25" spans="1:5" x14ac:dyDescent="0.2">
      <c r="B25" s="220"/>
      <c r="C25" s="221"/>
      <c r="E25" s="221"/>
    </row>
    <row r="26" spans="1:5" s="216" customFormat="1" ht="15.75" customHeight="1" x14ac:dyDescent="0.2">
      <c r="B26" s="217" t="str">
        <f>IF([16]Zakazka!$J$167=0,"",[16]Zakazka!$J$167)</f>
        <v>Dispečerské pracoviště</v>
      </c>
      <c r="C26" s="218">
        <f>'MaR Zakazka KO KGJ'!O167</f>
        <v>0</v>
      </c>
      <c r="E26" s="218"/>
    </row>
    <row r="27" spans="1:5" s="219" customFormat="1" ht="15" customHeight="1" outlineLevel="1" x14ac:dyDescent="0.2">
      <c r="B27" s="220" t="str">
        <f>IF([16]Zakazka!$J$168=0,"",[16]Zakazka!$J$168)</f>
        <v>Stanice PC</v>
      </c>
      <c r="C27" s="221">
        <f>'MaR Zakazka KO KGJ'!O168</f>
        <v>0</v>
      </c>
      <c r="E27" s="221"/>
    </row>
    <row r="28" spans="1:5" s="219" customFormat="1" ht="15" customHeight="1" outlineLevel="1" x14ac:dyDescent="0.2">
      <c r="B28" s="220" t="str">
        <f>IF([16]Zakazka!$J$172=0,"",[16]Zakazka!$J$172)</f>
        <v>Vizualizace</v>
      </c>
      <c r="C28" s="221">
        <f>'MaR Zakazka KO KGJ'!O172</f>
        <v>0</v>
      </c>
      <c r="E28" s="221"/>
    </row>
    <row r="29" spans="1:5" ht="13.5" thickBot="1" x14ac:dyDescent="0.25">
      <c r="B29" s="220"/>
      <c r="C29" s="221"/>
    </row>
    <row r="30" spans="1:5" s="222" customFormat="1" ht="15" x14ac:dyDescent="0.25">
      <c r="A30" s="222" t="e">
        <f>SUM(#REF!)</f>
        <v>#REF!</v>
      </c>
      <c r="B30" s="223" t="s">
        <v>3355</v>
      </c>
      <c r="C30" s="224">
        <f>C8+C17+C26</f>
        <v>0</v>
      </c>
    </row>
  </sheetData>
  <dataConsolidate/>
  <pageMargins left="0.78740157480314965" right="0.78740157480314965" top="0.78740157480314965" bottom="0.78740157480314965" header="0.39370078740157483" footer="0.39370078740157483"/>
  <pageSetup paperSize="9" scale="88" orientation="portrait" r:id="rId1"/>
  <headerFooter>
    <oddFooter>&amp;C&amp;8&amp;P z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pageSetUpPr fitToPage="1"/>
  </sheetPr>
  <dimension ref="A1:W209"/>
  <sheetViews>
    <sheetView topLeftCell="F1" zoomScaleNormal="100" zoomScaleSheetLayoutView="100" workbookViewId="0">
      <selection activeCell="T9" sqref="T9"/>
    </sheetView>
  </sheetViews>
  <sheetFormatPr defaultRowHeight="12.75" outlineLevelRow="2" x14ac:dyDescent="0.2"/>
  <cols>
    <col min="1" max="5" width="9.140625" style="210" hidden="1" customWidth="1"/>
    <col min="6" max="6" width="5.42578125" style="297" customWidth="1"/>
    <col min="7" max="7" width="4.28515625" style="228" customWidth="1"/>
    <col min="8" max="8" width="14.28515625" style="229" customWidth="1"/>
    <col min="9" max="9" width="10" style="229" customWidth="1"/>
    <col min="10" max="10" width="57.140625" style="230" customWidth="1"/>
    <col min="11" max="11" width="7.5703125" style="228" customWidth="1"/>
    <col min="12" max="12" width="6.85546875" style="231" hidden="1" customWidth="1"/>
    <col min="13" max="13" width="13.42578125" style="203" customWidth="1"/>
    <col min="14" max="14" width="12.42578125" style="231" customWidth="1"/>
    <col min="15" max="15" width="15.7109375" style="232" customWidth="1"/>
    <col min="16" max="16" width="14.28515625" style="231" hidden="1" customWidth="1"/>
    <col min="17" max="17" width="11.42578125" style="231" hidden="1" customWidth="1"/>
    <col min="18" max="18" width="14.28515625" style="231" hidden="1" customWidth="1"/>
    <col min="19" max="21" width="9.140625" style="210"/>
    <col min="22" max="22" width="13" style="210" customWidth="1"/>
    <col min="23" max="23" width="24.5703125" style="210" customWidth="1"/>
    <col min="24" max="16384" width="9.140625" style="210"/>
  </cols>
  <sheetData>
    <row r="1" spans="1:21" x14ac:dyDescent="0.2">
      <c r="F1" s="207" t="s">
        <v>3352</v>
      </c>
    </row>
    <row r="2" spans="1:21" ht="15" x14ac:dyDescent="0.25">
      <c r="F2" s="225" t="s">
        <v>51</v>
      </c>
    </row>
    <row r="3" spans="1:21" ht="15" x14ac:dyDescent="0.25">
      <c r="F3" s="225" t="s">
        <v>3</v>
      </c>
    </row>
    <row r="4" spans="1:21" ht="15" x14ac:dyDescent="0.25">
      <c r="F4" s="225" t="s">
        <v>53</v>
      </c>
    </row>
    <row r="5" spans="1:21" ht="21.6" customHeight="1" x14ac:dyDescent="0.25">
      <c r="F5" s="233"/>
      <c r="G5" s="208"/>
      <c r="H5" s="208"/>
      <c r="I5" s="208"/>
      <c r="J5" s="208"/>
      <c r="K5" s="208"/>
      <c r="L5" s="234"/>
      <c r="M5" s="138"/>
      <c r="N5" s="234"/>
      <c r="O5" s="235"/>
      <c r="P5" s="234"/>
      <c r="Q5" s="234"/>
      <c r="R5" s="234"/>
      <c r="T5" s="236"/>
    </row>
    <row r="6" spans="1:21" s="237" customFormat="1" ht="13.5" thickBot="1" x14ac:dyDescent="0.25">
      <c r="F6" s="212" t="s">
        <v>3037</v>
      </c>
      <c r="G6" s="212" t="s">
        <v>102</v>
      </c>
      <c r="H6" s="212" t="s">
        <v>103</v>
      </c>
      <c r="I6" s="212" t="s">
        <v>3038</v>
      </c>
      <c r="J6" s="238" t="s">
        <v>104</v>
      </c>
      <c r="K6" s="212" t="s">
        <v>105</v>
      </c>
      <c r="L6" s="212" t="s">
        <v>3040</v>
      </c>
      <c r="M6" s="212" t="s">
        <v>3041</v>
      </c>
      <c r="N6" s="212" t="s">
        <v>3042</v>
      </c>
      <c r="O6" s="212" t="s">
        <v>3043</v>
      </c>
      <c r="P6" s="212" t="s">
        <v>3044</v>
      </c>
      <c r="Q6" s="212" t="s">
        <v>3045</v>
      </c>
      <c r="R6" s="212" t="s">
        <v>3046</v>
      </c>
    </row>
    <row r="7" spans="1:21" ht="11.25" customHeight="1" x14ac:dyDescent="0.2">
      <c r="F7" s="239"/>
      <c r="G7" s="240"/>
      <c r="H7" s="241"/>
      <c r="I7" s="241"/>
      <c r="J7" s="242"/>
      <c r="K7" s="240"/>
      <c r="L7" s="239"/>
      <c r="M7" s="239"/>
      <c r="N7" s="239"/>
      <c r="O7" s="239"/>
      <c r="P7" s="239"/>
      <c r="Q7" s="239"/>
      <c r="R7" s="239"/>
    </row>
    <row r="8" spans="1:21" s="243" customFormat="1" ht="18.75" customHeight="1" x14ac:dyDescent="0.2">
      <c r="F8" s="244"/>
      <c r="G8" s="245"/>
      <c r="H8" s="246"/>
      <c r="I8" s="246"/>
      <c r="J8" s="246" t="s">
        <v>3356</v>
      </c>
      <c r="K8" s="245"/>
      <c r="L8" s="247"/>
      <c r="M8" s="152"/>
      <c r="N8" s="247"/>
      <c r="O8" s="218">
        <f>SUBTOTAL(9,O9:O88)</f>
        <v>0</v>
      </c>
      <c r="P8" s="248">
        <f>SUBTOTAL(9,P9:P89)</f>
        <v>0</v>
      </c>
      <c r="Q8" s="247"/>
      <c r="R8" s="248">
        <f>SUBTOTAL(9,R9:R89)</f>
        <v>0</v>
      </c>
    </row>
    <row r="9" spans="1:21" s="249" customFormat="1" ht="16.5" customHeight="1" outlineLevel="1" x14ac:dyDescent="0.2">
      <c r="F9" s="250"/>
      <c r="G9" s="240"/>
      <c r="H9" s="251"/>
      <c r="I9" s="251"/>
      <c r="J9" s="251" t="s">
        <v>3357</v>
      </c>
      <c r="K9" s="240"/>
      <c r="L9" s="252"/>
      <c r="M9" s="159"/>
      <c r="N9" s="252"/>
      <c r="O9" s="221">
        <f>SUBTOTAL(9,O10:O31)</f>
        <v>0</v>
      </c>
      <c r="P9" s="253">
        <f>SUBTOTAL(9,P10:P32)</f>
        <v>0</v>
      </c>
      <c r="Q9" s="252"/>
      <c r="R9" s="253">
        <f>SUBTOTAL(9,R10:R32)</f>
        <v>0</v>
      </c>
    </row>
    <row r="10" spans="1:21" s="254" customFormat="1" ht="48" outlineLevel="2" x14ac:dyDescent="0.2">
      <c r="A10" s="254" t="s">
        <v>3049</v>
      </c>
      <c r="B10" s="254" t="s">
        <v>3050</v>
      </c>
      <c r="C10" s="254" t="s">
        <v>3051</v>
      </c>
      <c r="D10" s="254" t="s">
        <v>3052</v>
      </c>
      <c r="E10" s="254" t="s">
        <v>3053</v>
      </c>
      <c r="F10" s="255">
        <v>1</v>
      </c>
      <c r="G10" s="256" t="s">
        <v>3054</v>
      </c>
      <c r="H10" s="257" t="s">
        <v>3055</v>
      </c>
      <c r="I10" s="258" t="s">
        <v>3358</v>
      </c>
      <c r="J10" s="259" t="s">
        <v>3359</v>
      </c>
      <c r="K10" s="256" t="s">
        <v>447</v>
      </c>
      <c r="L10" s="260">
        <v>0</v>
      </c>
      <c r="M10" s="261">
        <v>4</v>
      </c>
      <c r="N10" s="260"/>
      <c r="O10" s="262">
        <f t="shared" ref="O10:O31" si="0">M10*N10</f>
        <v>0</v>
      </c>
      <c r="P10" s="263"/>
      <c r="Q10" s="264"/>
      <c r="R10" s="263">
        <f t="shared" ref="R10:R16" si="1">M10*Q10</f>
        <v>0</v>
      </c>
      <c r="S10" s="265"/>
      <c r="T10" s="265"/>
      <c r="U10" s="265"/>
    </row>
    <row r="11" spans="1:21" s="254" customFormat="1" ht="60" outlineLevel="2" x14ac:dyDescent="0.2">
      <c r="F11" s="255">
        <v>2</v>
      </c>
      <c r="G11" s="256" t="s">
        <v>3054</v>
      </c>
      <c r="H11" s="257" t="s">
        <v>3058</v>
      </c>
      <c r="I11" s="258" t="s">
        <v>3360</v>
      </c>
      <c r="J11" s="259" t="s">
        <v>3361</v>
      </c>
      <c r="K11" s="256" t="s">
        <v>447</v>
      </c>
      <c r="L11" s="260">
        <v>0</v>
      </c>
      <c r="M11" s="261">
        <v>2</v>
      </c>
      <c r="N11" s="260"/>
      <c r="O11" s="262">
        <f t="shared" si="0"/>
        <v>0</v>
      </c>
      <c r="P11" s="263"/>
      <c r="Q11" s="264"/>
      <c r="R11" s="263">
        <f t="shared" si="1"/>
        <v>0</v>
      </c>
      <c r="S11" s="265"/>
      <c r="T11" s="265"/>
    </row>
    <row r="12" spans="1:21" s="254" customFormat="1" ht="48" outlineLevel="2" x14ac:dyDescent="0.2">
      <c r="F12" s="255">
        <v>3</v>
      </c>
      <c r="G12" s="256" t="s">
        <v>3054</v>
      </c>
      <c r="H12" s="257" t="s">
        <v>3060</v>
      </c>
      <c r="I12" s="258" t="s">
        <v>3362</v>
      </c>
      <c r="J12" s="259" t="s">
        <v>3363</v>
      </c>
      <c r="K12" s="256" t="s">
        <v>447</v>
      </c>
      <c r="L12" s="260">
        <v>0</v>
      </c>
      <c r="M12" s="261">
        <v>4</v>
      </c>
      <c r="N12" s="260"/>
      <c r="O12" s="262">
        <f t="shared" si="0"/>
        <v>0</v>
      </c>
      <c r="P12" s="263"/>
      <c r="Q12" s="264"/>
      <c r="R12" s="263">
        <f t="shared" si="1"/>
        <v>0</v>
      </c>
      <c r="S12" s="265"/>
      <c r="T12" s="265"/>
    </row>
    <row r="13" spans="1:21" s="254" customFormat="1" ht="36" outlineLevel="2" x14ac:dyDescent="0.2">
      <c r="F13" s="255">
        <v>4</v>
      </c>
      <c r="G13" s="256" t="s">
        <v>3054</v>
      </c>
      <c r="H13" s="257" t="s">
        <v>3062</v>
      </c>
      <c r="I13" s="258" t="s">
        <v>3364</v>
      </c>
      <c r="J13" s="259" t="s">
        <v>3365</v>
      </c>
      <c r="K13" s="256" t="s">
        <v>447</v>
      </c>
      <c r="L13" s="260">
        <v>0</v>
      </c>
      <c r="M13" s="261">
        <v>1</v>
      </c>
      <c r="N13" s="260"/>
      <c r="O13" s="262">
        <f t="shared" si="0"/>
        <v>0</v>
      </c>
      <c r="P13" s="263"/>
      <c r="Q13" s="264"/>
      <c r="R13" s="263">
        <f t="shared" si="1"/>
        <v>0</v>
      </c>
      <c r="S13" s="265"/>
      <c r="T13" s="265"/>
    </row>
    <row r="14" spans="1:21" s="254" customFormat="1" ht="24" outlineLevel="2" x14ac:dyDescent="0.2">
      <c r="F14" s="255">
        <v>5</v>
      </c>
      <c r="G14" s="256" t="s">
        <v>3054</v>
      </c>
      <c r="H14" s="257" t="s">
        <v>3067</v>
      </c>
      <c r="I14" s="258" t="s">
        <v>3366</v>
      </c>
      <c r="J14" s="259" t="s">
        <v>3367</v>
      </c>
      <c r="K14" s="256" t="s">
        <v>447</v>
      </c>
      <c r="L14" s="260">
        <v>0</v>
      </c>
      <c r="M14" s="261">
        <v>1</v>
      </c>
      <c r="N14" s="260"/>
      <c r="O14" s="262">
        <f t="shared" si="0"/>
        <v>0</v>
      </c>
      <c r="P14" s="263"/>
      <c r="Q14" s="264"/>
      <c r="R14" s="263">
        <f t="shared" si="1"/>
        <v>0</v>
      </c>
      <c r="S14" s="265"/>
      <c r="T14" s="265"/>
    </row>
    <row r="15" spans="1:21" s="254" customFormat="1" ht="24" outlineLevel="2" x14ac:dyDescent="0.2">
      <c r="F15" s="255">
        <v>6</v>
      </c>
      <c r="G15" s="256" t="s">
        <v>3054</v>
      </c>
      <c r="H15" s="257" t="s">
        <v>3069</v>
      </c>
      <c r="I15" s="266" t="s">
        <v>3368</v>
      </c>
      <c r="J15" s="267" t="s">
        <v>3369</v>
      </c>
      <c r="K15" s="256" t="s">
        <v>447</v>
      </c>
      <c r="L15" s="260">
        <v>0</v>
      </c>
      <c r="M15" s="261">
        <v>1</v>
      </c>
      <c r="N15" s="260"/>
      <c r="O15" s="262">
        <f t="shared" si="0"/>
        <v>0</v>
      </c>
      <c r="P15" s="263"/>
      <c r="Q15" s="264"/>
      <c r="R15" s="263">
        <f t="shared" si="1"/>
        <v>0</v>
      </c>
      <c r="S15" s="265"/>
      <c r="T15" s="265"/>
    </row>
    <row r="16" spans="1:21" s="254" customFormat="1" ht="48" outlineLevel="2" x14ac:dyDescent="0.2">
      <c r="F16" s="255">
        <v>7</v>
      </c>
      <c r="G16" s="256" t="s">
        <v>3054</v>
      </c>
      <c r="H16" s="257" t="s">
        <v>3071</v>
      </c>
      <c r="I16" s="266" t="s">
        <v>3370</v>
      </c>
      <c r="J16" s="267" t="s">
        <v>3371</v>
      </c>
      <c r="K16" s="256" t="s">
        <v>447</v>
      </c>
      <c r="L16" s="260">
        <v>0</v>
      </c>
      <c r="M16" s="261">
        <v>1</v>
      </c>
      <c r="N16" s="260"/>
      <c r="O16" s="262">
        <f t="shared" si="0"/>
        <v>0</v>
      </c>
      <c r="P16" s="263"/>
      <c r="Q16" s="264"/>
      <c r="R16" s="263">
        <f t="shared" si="1"/>
        <v>0</v>
      </c>
      <c r="S16" s="265"/>
      <c r="T16" s="265"/>
    </row>
    <row r="17" spans="6:20" s="254" customFormat="1" ht="24" outlineLevel="2" x14ac:dyDescent="0.2">
      <c r="F17" s="255">
        <v>8</v>
      </c>
      <c r="G17" s="256" t="s">
        <v>3054</v>
      </c>
      <c r="H17" s="257" t="s">
        <v>3073</v>
      </c>
      <c r="I17" s="268" t="s">
        <v>3372</v>
      </c>
      <c r="J17" s="267" t="s">
        <v>3373</v>
      </c>
      <c r="K17" s="256" t="s">
        <v>447</v>
      </c>
      <c r="L17" s="260">
        <v>0</v>
      </c>
      <c r="M17" s="261">
        <v>2</v>
      </c>
      <c r="N17" s="260"/>
      <c r="O17" s="262">
        <f t="shared" si="0"/>
        <v>0</v>
      </c>
      <c r="P17" s="263"/>
      <c r="Q17" s="264"/>
      <c r="R17" s="263"/>
      <c r="S17" s="265"/>
      <c r="T17" s="265"/>
    </row>
    <row r="18" spans="6:20" s="254" customFormat="1" ht="12" outlineLevel="2" x14ac:dyDescent="0.2">
      <c r="F18" s="255">
        <v>9</v>
      </c>
      <c r="G18" s="256" t="s">
        <v>3054</v>
      </c>
      <c r="H18" s="257" t="s">
        <v>3374</v>
      </c>
      <c r="I18" s="266" t="s">
        <v>3375</v>
      </c>
      <c r="J18" s="259" t="s">
        <v>3376</v>
      </c>
      <c r="K18" s="256" t="s">
        <v>447</v>
      </c>
      <c r="L18" s="260">
        <v>0</v>
      </c>
      <c r="M18" s="261">
        <v>1</v>
      </c>
      <c r="N18" s="260"/>
      <c r="O18" s="262">
        <f t="shared" si="0"/>
        <v>0</v>
      </c>
      <c r="P18" s="263"/>
      <c r="Q18" s="264"/>
      <c r="R18" s="263"/>
      <c r="S18" s="265"/>
      <c r="T18" s="265"/>
    </row>
    <row r="19" spans="6:20" s="254" customFormat="1" ht="24" outlineLevel="2" x14ac:dyDescent="0.2">
      <c r="F19" s="255">
        <v>10</v>
      </c>
      <c r="G19" s="256" t="s">
        <v>3054</v>
      </c>
      <c r="H19" s="257" t="s">
        <v>3377</v>
      </c>
      <c r="I19" s="266" t="s">
        <v>3378</v>
      </c>
      <c r="J19" s="267" t="s">
        <v>3379</v>
      </c>
      <c r="K19" s="256" t="s">
        <v>447</v>
      </c>
      <c r="L19" s="260">
        <v>0</v>
      </c>
      <c r="M19" s="261">
        <v>1</v>
      </c>
      <c r="N19" s="260"/>
      <c r="O19" s="262">
        <f t="shared" si="0"/>
        <v>0</v>
      </c>
      <c r="P19" s="263"/>
      <c r="Q19" s="264"/>
      <c r="R19" s="263"/>
      <c r="S19" s="265"/>
      <c r="T19" s="265"/>
    </row>
    <row r="20" spans="6:20" s="254" customFormat="1" ht="24" outlineLevel="2" x14ac:dyDescent="0.2">
      <c r="F20" s="255">
        <v>11</v>
      </c>
      <c r="G20" s="256" t="s">
        <v>3054</v>
      </c>
      <c r="H20" s="257" t="s">
        <v>3380</v>
      </c>
      <c r="I20" s="266" t="s">
        <v>3381</v>
      </c>
      <c r="J20" s="267" t="s">
        <v>3382</v>
      </c>
      <c r="K20" s="256" t="s">
        <v>532</v>
      </c>
      <c r="L20" s="260">
        <v>0</v>
      </c>
      <c r="M20" s="261">
        <v>40</v>
      </c>
      <c r="N20" s="260"/>
      <c r="O20" s="262">
        <f t="shared" si="0"/>
        <v>0</v>
      </c>
      <c r="P20" s="263"/>
      <c r="Q20" s="264"/>
      <c r="R20" s="263"/>
      <c r="S20" s="265"/>
      <c r="T20" s="265"/>
    </row>
    <row r="21" spans="6:20" s="254" customFormat="1" ht="12" outlineLevel="2" x14ac:dyDescent="0.2">
      <c r="F21" s="255">
        <v>12</v>
      </c>
      <c r="G21" s="256" t="s">
        <v>3054</v>
      </c>
      <c r="H21" s="257" t="s">
        <v>3383</v>
      </c>
      <c r="I21" s="266" t="s">
        <v>3381</v>
      </c>
      <c r="J21" s="267" t="s">
        <v>3384</v>
      </c>
      <c r="K21" s="256" t="s">
        <v>447</v>
      </c>
      <c r="L21" s="260">
        <v>0</v>
      </c>
      <c r="M21" s="261">
        <v>2</v>
      </c>
      <c r="N21" s="260"/>
      <c r="O21" s="262">
        <f t="shared" si="0"/>
        <v>0</v>
      </c>
      <c r="P21" s="263"/>
      <c r="Q21" s="264"/>
      <c r="R21" s="263"/>
      <c r="S21" s="265"/>
      <c r="T21" s="265"/>
    </row>
    <row r="22" spans="6:20" s="254" customFormat="1" ht="12" outlineLevel="2" x14ac:dyDescent="0.2">
      <c r="F22" s="255">
        <v>13</v>
      </c>
      <c r="G22" s="256" t="s">
        <v>3054</v>
      </c>
      <c r="H22" s="257" t="s">
        <v>3385</v>
      </c>
      <c r="I22" s="266" t="s">
        <v>3381</v>
      </c>
      <c r="J22" s="267" t="s">
        <v>3386</v>
      </c>
      <c r="K22" s="256" t="s">
        <v>447</v>
      </c>
      <c r="L22" s="260">
        <v>0</v>
      </c>
      <c r="M22" s="261">
        <v>2</v>
      </c>
      <c r="N22" s="260"/>
      <c r="O22" s="262">
        <f t="shared" si="0"/>
        <v>0</v>
      </c>
      <c r="P22" s="263"/>
      <c r="Q22" s="264"/>
      <c r="R22" s="263"/>
      <c r="S22" s="265"/>
      <c r="T22" s="265"/>
    </row>
    <row r="23" spans="6:20" s="254" customFormat="1" ht="12" outlineLevel="2" x14ac:dyDescent="0.2">
      <c r="F23" s="255">
        <v>14</v>
      </c>
      <c r="G23" s="256" t="s">
        <v>3054</v>
      </c>
      <c r="H23" s="257" t="s">
        <v>3387</v>
      </c>
      <c r="I23" s="266" t="s">
        <v>3381</v>
      </c>
      <c r="J23" s="267" t="s">
        <v>3388</v>
      </c>
      <c r="K23" s="256" t="s">
        <v>447</v>
      </c>
      <c r="L23" s="260">
        <v>0</v>
      </c>
      <c r="M23" s="261">
        <v>2</v>
      </c>
      <c r="N23" s="260"/>
      <c r="O23" s="262">
        <f t="shared" si="0"/>
        <v>0</v>
      </c>
      <c r="P23" s="263"/>
      <c r="Q23" s="264"/>
      <c r="R23" s="263"/>
      <c r="S23" s="265"/>
      <c r="T23" s="265"/>
    </row>
    <row r="24" spans="6:20" s="254" customFormat="1" ht="12" outlineLevel="2" x14ac:dyDescent="0.2">
      <c r="F24" s="255">
        <v>15</v>
      </c>
      <c r="G24" s="256" t="s">
        <v>3054</v>
      </c>
      <c r="H24" s="257" t="s">
        <v>3389</v>
      </c>
      <c r="I24" s="266" t="s">
        <v>3381</v>
      </c>
      <c r="J24" s="267" t="s">
        <v>3390</v>
      </c>
      <c r="K24" s="256" t="s">
        <v>447</v>
      </c>
      <c r="L24" s="260">
        <v>0</v>
      </c>
      <c r="M24" s="261">
        <v>2</v>
      </c>
      <c r="N24" s="260"/>
      <c r="O24" s="262">
        <f t="shared" si="0"/>
        <v>0</v>
      </c>
      <c r="P24" s="263"/>
      <c r="Q24" s="264"/>
      <c r="R24" s="263"/>
      <c r="S24" s="265"/>
      <c r="T24" s="265"/>
    </row>
    <row r="25" spans="6:20" s="254" customFormat="1" ht="12" outlineLevel="2" x14ac:dyDescent="0.2">
      <c r="F25" s="255">
        <v>16</v>
      </c>
      <c r="G25" s="256" t="s">
        <v>3054</v>
      </c>
      <c r="H25" s="257" t="s">
        <v>3391</v>
      </c>
      <c r="I25" s="266" t="s">
        <v>3381</v>
      </c>
      <c r="J25" s="267" t="s">
        <v>3392</v>
      </c>
      <c r="K25" s="256" t="s">
        <v>447</v>
      </c>
      <c r="L25" s="260">
        <v>0</v>
      </c>
      <c r="M25" s="261">
        <v>2</v>
      </c>
      <c r="N25" s="260"/>
      <c r="O25" s="262">
        <f t="shared" si="0"/>
        <v>0</v>
      </c>
      <c r="P25" s="263"/>
      <c r="Q25" s="264"/>
      <c r="R25" s="263"/>
      <c r="S25" s="265"/>
      <c r="T25" s="265"/>
    </row>
    <row r="26" spans="6:20" s="254" customFormat="1" ht="12" outlineLevel="2" x14ac:dyDescent="0.2">
      <c r="F26" s="255">
        <v>17</v>
      </c>
      <c r="G26" s="256" t="s">
        <v>3054</v>
      </c>
      <c r="H26" s="257" t="s">
        <v>3393</v>
      </c>
      <c r="I26" s="266" t="s">
        <v>3381</v>
      </c>
      <c r="J26" s="267" t="s">
        <v>3394</v>
      </c>
      <c r="K26" s="256" t="s">
        <v>447</v>
      </c>
      <c r="L26" s="260">
        <v>0</v>
      </c>
      <c r="M26" s="261">
        <v>8</v>
      </c>
      <c r="N26" s="260"/>
      <c r="O26" s="262">
        <f t="shared" si="0"/>
        <v>0</v>
      </c>
      <c r="P26" s="263"/>
      <c r="Q26" s="264"/>
      <c r="R26" s="263"/>
      <c r="S26" s="265"/>
      <c r="T26" s="265"/>
    </row>
    <row r="27" spans="6:20" s="254" customFormat="1" ht="24" outlineLevel="2" x14ac:dyDescent="0.2">
      <c r="F27" s="255">
        <v>18</v>
      </c>
      <c r="G27" s="256" t="s">
        <v>3054</v>
      </c>
      <c r="H27" s="257" t="s">
        <v>3395</v>
      </c>
      <c r="I27" s="268" t="s">
        <v>3396</v>
      </c>
      <c r="J27" s="267" t="s">
        <v>3397</v>
      </c>
      <c r="K27" s="256" t="s">
        <v>447</v>
      </c>
      <c r="L27" s="260">
        <v>0</v>
      </c>
      <c r="M27" s="261">
        <v>2</v>
      </c>
      <c r="N27" s="260"/>
      <c r="O27" s="262">
        <f t="shared" si="0"/>
        <v>0</v>
      </c>
      <c r="P27" s="263"/>
      <c r="Q27" s="264"/>
      <c r="R27" s="263"/>
      <c r="S27" s="265"/>
      <c r="T27" s="265"/>
    </row>
    <row r="28" spans="6:20" s="254" customFormat="1" ht="36" outlineLevel="2" x14ac:dyDescent="0.2">
      <c r="F28" s="255">
        <v>19</v>
      </c>
      <c r="G28" s="256" t="s">
        <v>3054</v>
      </c>
      <c r="H28" s="257" t="s">
        <v>3398</v>
      </c>
      <c r="I28" s="268" t="s">
        <v>3399</v>
      </c>
      <c r="J28" s="267" t="s">
        <v>3400</v>
      </c>
      <c r="K28" s="256" t="s">
        <v>447</v>
      </c>
      <c r="L28" s="260">
        <v>0</v>
      </c>
      <c r="M28" s="261">
        <v>2</v>
      </c>
      <c r="N28" s="260"/>
      <c r="O28" s="262">
        <f t="shared" si="0"/>
        <v>0</v>
      </c>
      <c r="P28" s="263"/>
      <c r="Q28" s="264"/>
      <c r="R28" s="263"/>
      <c r="S28" s="265"/>
      <c r="T28" s="265"/>
    </row>
    <row r="29" spans="6:20" s="254" customFormat="1" ht="24" outlineLevel="2" x14ac:dyDescent="0.2">
      <c r="F29" s="255">
        <v>20</v>
      </c>
      <c r="G29" s="256" t="s">
        <v>3054</v>
      </c>
      <c r="H29" s="257" t="s">
        <v>3401</v>
      </c>
      <c r="I29" s="266" t="s">
        <v>3402</v>
      </c>
      <c r="J29" s="267" t="s">
        <v>3403</v>
      </c>
      <c r="K29" s="256" t="s">
        <v>447</v>
      </c>
      <c r="L29" s="260">
        <v>0</v>
      </c>
      <c r="M29" s="261">
        <v>1</v>
      </c>
      <c r="N29" s="260"/>
      <c r="O29" s="262">
        <f t="shared" si="0"/>
        <v>0</v>
      </c>
      <c r="P29" s="263"/>
      <c r="Q29" s="264"/>
      <c r="R29" s="263"/>
      <c r="S29" s="265"/>
      <c r="T29" s="265"/>
    </row>
    <row r="30" spans="6:20" s="254" customFormat="1" ht="12" outlineLevel="2" x14ac:dyDescent="0.2">
      <c r="F30" s="255">
        <v>21</v>
      </c>
      <c r="G30" s="256" t="s">
        <v>3054</v>
      </c>
      <c r="H30" s="257" t="s">
        <v>3404</v>
      </c>
      <c r="I30" s="266"/>
      <c r="J30" s="267" t="s">
        <v>3405</v>
      </c>
      <c r="K30" s="256" t="s">
        <v>532</v>
      </c>
      <c r="L30" s="260"/>
      <c r="M30" s="261">
        <v>40</v>
      </c>
      <c r="N30" s="260"/>
      <c r="O30" s="262">
        <f t="shared" si="0"/>
        <v>0</v>
      </c>
      <c r="P30" s="263"/>
      <c r="Q30" s="264"/>
      <c r="R30" s="263"/>
      <c r="S30" s="265"/>
      <c r="T30" s="265"/>
    </row>
    <row r="31" spans="6:20" s="254" customFormat="1" ht="12" outlineLevel="2" x14ac:dyDescent="0.2">
      <c r="F31" s="255">
        <v>22</v>
      </c>
      <c r="G31" s="256" t="s">
        <v>3066</v>
      </c>
      <c r="H31" s="257" t="s">
        <v>3406</v>
      </c>
      <c r="I31" s="269"/>
      <c r="J31" s="259" t="s">
        <v>3175</v>
      </c>
      <c r="K31" s="256" t="s">
        <v>447</v>
      </c>
      <c r="L31" s="260">
        <v>0</v>
      </c>
      <c r="M31" s="261">
        <v>21</v>
      </c>
      <c r="N31" s="260"/>
      <c r="O31" s="262">
        <f t="shared" si="0"/>
        <v>0</v>
      </c>
      <c r="P31" s="263"/>
      <c r="Q31" s="264"/>
      <c r="R31" s="263">
        <f>M31*Q31</f>
        <v>0</v>
      </c>
      <c r="S31" s="265"/>
      <c r="T31" s="265"/>
    </row>
    <row r="32" spans="6:20" s="254" customFormat="1" ht="12" outlineLevel="2" x14ac:dyDescent="0.2">
      <c r="F32" s="270"/>
      <c r="G32" s="271"/>
      <c r="H32" s="272"/>
      <c r="I32" s="273"/>
      <c r="J32" s="274"/>
      <c r="K32" s="271"/>
      <c r="L32" s="275"/>
      <c r="M32" s="276"/>
      <c r="N32" s="275"/>
      <c r="O32" s="277"/>
      <c r="P32" s="278"/>
      <c r="Q32" s="279"/>
      <c r="R32" s="278"/>
      <c r="S32" s="265"/>
      <c r="T32" s="265"/>
    </row>
    <row r="33" spans="6:23" s="249" customFormat="1" ht="16.5" customHeight="1" outlineLevel="1" x14ac:dyDescent="0.2">
      <c r="F33" s="250"/>
      <c r="G33" s="240"/>
      <c r="H33" s="251"/>
      <c r="I33" s="251"/>
      <c r="J33" s="251" t="s">
        <v>3407</v>
      </c>
      <c r="K33" s="240"/>
      <c r="L33" s="280"/>
      <c r="M33" s="281"/>
      <c r="N33" s="280"/>
      <c r="O33" s="282">
        <f>SUBTOTAL(9,O34:O38)</f>
        <v>0</v>
      </c>
      <c r="P33" s="253"/>
      <c r="Q33" s="252"/>
      <c r="R33" s="253">
        <f>SUBTOTAL(9,R34:R39)</f>
        <v>0</v>
      </c>
    </row>
    <row r="34" spans="6:23" s="254" customFormat="1" ht="84" outlineLevel="2" x14ac:dyDescent="0.2">
      <c r="F34" s="255">
        <v>1</v>
      </c>
      <c r="G34" s="256" t="s">
        <v>3054</v>
      </c>
      <c r="H34" s="269" t="s">
        <v>3076</v>
      </c>
      <c r="I34" s="269"/>
      <c r="J34" s="267" t="s">
        <v>3408</v>
      </c>
      <c r="K34" s="256" t="s">
        <v>447</v>
      </c>
      <c r="L34" s="260">
        <v>0</v>
      </c>
      <c r="M34" s="261">
        <v>1</v>
      </c>
      <c r="N34" s="260"/>
      <c r="O34" s="262">
        <f>M34*N34</f>
        <v>0</v>
      </c>
      <c r="P34" s="263"/>
      <c r="Q34" s="264"/>
      <c r="R34" s="263">
        <f>M34*Q34</f>
        <v>0</v>
      </c>
      <c r="S34" s="265"/>
      <c r="V34" s="283"/>
      <c r="W34" s="283"/>
    </row>
    <row r="35" spans="6:23" s="254" customFormat="1" ht="24" outlineLevel="2" x14ac:dyDescent="0.2">
      <c r="F35" s="255">
        <v>2</v>
      </c>
      <c r="G35" s="256" t="s">
        <v>3054</v>
      </c>
      <c r="H35" s="269" t="s">
        <v>3079</v>
      </c>
      <c r="I35" s="269"/>
      <c r="J35" s="267" t="s">
        <v>3409</v>
      </c>
      <c r="K35" s="256" t="s">
        <v>447</v>
      </c>
      <c r="L35" s="260">
        <v>0</v>
      </c>
      <c r="M35" s="261">
        <v>1</v>
      </c>
      <c r="N35" s="260"/>
      <c r="O35" s="262">
        <f>M35*N35</f>
        <v>0</v>
      </c>
      <c r="P35" s="263"/>
      <c r="Q35" s="264"/>
      <c r="R35" s="263"/>
      <c r="S35" s="265"/>
      <c r="V35" s="283"/>
      <c r="W35" s="283"/>
    </row>
    <row r="36" spans="6:23" s="254" customFormat="1" ht="12" outlineLevel="2" x14ac:dyDescent="0.2">
      <c r="F36" s="255">
        <v>3</v>
      </c>
      <c r="G36" s="256" t="s">
        <v>3054</v>
      </c>
      <c r="H36" s="269" t="s">
        <v>3081</v>
      </c>
      <c r="I36" s="269"/>
      <c r="J36" s="267" t="s">
        <v>3410</v>
      </c>
      <c r="K36" s="256" t="s">
        <v>3411</v>
      </c>
      <c r="L36" s="260">
        <v>0</v>
      </c>
      <c r="M36" s="261">
        <v>43</v>
      </c>
      <c r="N36" s="260"/>
      <c r="O36" s="262">
        <f>M36*N36</f>
        <v>0</v>
      </c>
      <c r="P36" s="263"/>
      <c r="Q36" s="264"/>
      <c r="R36" s="263"/>
      <c r="S36" s="265"/>
      <c r="T36" s="265"/>
    </row>
    <row r="37" spans="6:23" s="254" customFormat="1" ht="48" outlineLevel="2" x14ac:dyDescent="0.2">
      <c r="F37" s="255">
        <v>4</v>
      </c>
      <c r="G37" s="256" t="s">
        <v>3054</v>
      </c>
      <c r="H37" s="269" t="s">
        <v>3083</v>
      </c>
      <c r="I37" s="269"/>
      <c r="J37" s="267" t="s">
        <v>3412</v>
      </c>
      <c r="K37" s="256" t="s">
        <v>447</v>
      </c>
      <c r="L37" s="260">
        <v>0</v>
      </c>
      <c r="M37" s="261">
        <v>1</v>
      </c>
      <c r="N37" s="260"/>
      <c r="O37" s="262">
        <f>M37*N37</f>
        <v>0</v>
      </c>
      <c r="P37" s="263"/>
      <c r="Q37" s="264"/>
      <c r="R37" s="263"/>
      <c r="S37" s="265"/>
      <c r="T37" s="265"/>
    </row>
    <row r="38" spans="6:23" s="254" customFormat="1" ht="12" outlineLevel="2" x14ac:dyDescent="0.2">
      <c r="F38" s="255">
        <v>5</v>
      </c>
      <c r="G38" s="256" t="s">
        <v>3054</v>
      </c>
      <c r="H38" s="269" t="s">
        <v>3085</v>
      </c>
      <c r="I38" s="269"/>
      <c r="J38" s="267" t="s">
        <v>3413</v>
      </c>
      <c r="K38" s="256" t="s">
        <v>447</v>
      </c>
      <c r="L38" s="260">
        <v>0</v>
      </c>
      <c r="M38" s="261">
        <v>1</v>
      </c>
      <c r="N38" s="260"/>
      <c r="O38" s="262">
        <f>M38*N38</f>
        <v>0</v>
      </c>
      <c r="P38" s="263"/>
      <c r="Q38" s="264"/>
      <c r="R38" s="263"/>
      <c r="S38" s="265"/>
      <c r="T38" s="265"/>
    </row>
    <row r="39" spans="6:23" s="291" customFormat="1" ht="12.75" customHeight="1" outlineLevel="2" x14ac:dyDescent="0.25">
      <c r="F39" s="284"/>
      <c r="G39" s="285"/>
      <c r="H39" s="285"/>
      <c r="I39" s="285"/>
      <c r="J39" s="286"/>
      <c r="K39" s="285"/>
      <c r="L39" s="287"/>
      <c r="M39" s="288"/>
      <c r="N39" s="287"/>
      <c r="O39" s="289"/>
      <c r="P39" s="290"/>
      <c r="Q39" s="290"/>
      <c r="R39" s="290"/>
    </row>
    <row r="40" spans="6:23" s="249" customFormat="1" ht="16.5" customHeight="1" outlineLevel="1" x14ac:dyDescent="0.2">
      <c r="F40" s="250"/>
      <c r="G40" s="240"/>
      <c r="H40" s="251"/>
      <c r="I40" s="251"/>
      <c r="J40" s="292" t="s">
        <v>3414</v>
      </c>
      <c r="K40" s="240"/>
      <c r="L40" s="280"/>
      <c r="M40" s="281"/>
      <c r="N40" s="280"/>
      <c r="O40" s="282">
        <f>SUBTOTAL(9,O41:O42)</f>
        <v>0</v>
      </c>
      <c r="P40" s="253"/>
      <c r="Q40" s="252"/>
      <c r="R40" s="253">
        <f>SUBTOTAL(9,R41:R42)</f>
        <v>0</v>
      </c>
    </row>
    <row r="41" spans="6:23" s="254" customFormat="1" ht="48" outlineLevel="2" x14ac:dyDescent="0.2">
      <c r="F41" s="255">
        <v>1</v>
      </c>
      <c r="G41" s="256" t="s">
        <v>3054</v>
      </c>
      <c r="H41" s="269" t="s">
        <v>3088</v>
      </c>
      <c r="I41" s="269"/>
      <c r="J41" s="267" t="s">
        <v>3415</v>
      </c>
      <c r="K41" s="256" t="s">
        <v>447</v>
      </c>
      <c r="L41" s="260">
        <v>0</v>
      </c>
      <c r="M41" s="261">
        <v>1</v>
      </c>
      <c r="N41" s="260"/>
      <c r="O41" s="262">
        <f>M41*N41</f>
        <v>0</v>
      </c>
      <c r="P41" s="263"/>
      <c r="Q41" s="264"/>
      <c r="R41" s="263">
        <f>M41*Q41</f>
        <v>0</v>
      </c>
      <c r="S41" s="265"/>
      <c r="T41" s="265"/>
    </row>
    <row r="42" spans="6:23" s="254" customFormat="1" ht="12" outlineLevel="2" x14ac:dyDescent="0.2">
      <c r="F42" s="255" t="s">
        <v>3416</v>
      </c>
      <c r="G42" s="256" t="s">
        <v>3066</v>
      </c>
      <c r="H42" s="269" t="s">
        <v>3096</v>
      </c>
      <c r="I42" s="269"/>
      <c r="J42" s="267" t="s">
        <v>3417</v>
      </c>
      <c r="K42" s="256" t="s">
        <v>447</v>
      </c>
      <c r="L42" s="260">
        <v>0</v>
      </c>
      <c r="M42" s="261">
        <v>1</v>
      </c>
      <c r="N42" s="260"/>
      <c r="O42" s="262">
        <f>M42*N42</f>
        <v>0</v>
      </c>
      <c r="P42" s="263"/>
      <c r="Q42" s="264"/>
      <c r="R42" s="263">
        <f>M42*Q42</f>
        <v>0</v>
      </c>
      <c r="S42" s="265"/>
      <c r="T42" s="265"/>
    </row>
    <row r="43" spans="6:23" s="291" customFormat="1" ht="12.75" customHeight="1" outlineLevel="2" x14ac:dyDescent="0.25">
      <c r="F43" s="284"/>
      <c r="G43" s="285"/>
      <c r="H43" s="285"/>
      <c r="I43" s="285"/>
      <c r="J43" s="286"/>
      <c r="K43" s="285"/>
      <c r="L43" s="287"/>
      <c r="M43" s="288"/>
      <c r="N43" s="287"/>
      <c r="O43" s="289"/>
      <c r="P43" s="290"/>
      <c r="Q43" s="290"/>
      <c r="R43" s="290"/>
    </row>
    <row r="44" spans="6:23" s="249" customFormat="1" ht="16.5" customHeight="1" outlineLevel="1" x14ac:dyDescent="0.2">
      <c r="F44" s="250"/>
      <c r="G44" s="240"/>
      <c r="H44" s="251"/>
      <c r="I44" s="251"/>
      <c r="J44" s="292" t="s">
        <v>3155</v>
      </c>
      <c r="K44" s="240"/>
      <c r="L44" s="280"/>
      <c r="M44" s="281"/>
      <c r="N44" s="280"/>
      <c r="O44" s="282">
        <f>SUBTOTAL(9,O45:O46)</f>
        <v>0</v>
      </c>
      <c r="P44" s="253"/>
      <c r="Q44" s="252"/>
      <c r="R44" s="253">
        <f>SUBTOTAL(9,R45:R46)</f>
        <v>0</v>
      </c>
    </row>
    <row r="45" spans="6:23" s="254" customFormat="1" ht="24" outlineLevel="2" x14ac:dyDescent="0.2">
      <c r="F45" s="255" t="s">
        <v>3221</v>
      </c>
      <c r="G45" s="256" t="s">
        <v>3054</v>
      </c>
      <c r="H45" s="269" t="s">
        <v>3418</v>
      </c>
      <c r="I45" s="269"/>
      <c r="J45" s="267" t="s">
        <v>3215</v>
      </c>
      <c r="K45" s="256" t="s">
        <v>447</v>
      </c>
      <c r="L45" s="260">
        <v>0</v>
      </c>
      <c r="M45" s="261">
        <v>1</v>
      </c>
      <c r="N45" s="260"/>
      <c r="O45" s="262">
        <f t="shared" ref="O45:O46" si="2">M45*N45</f>
        <v>0</v>
      </c>
      <c r="P45" s="263"/>
      <c r="Q45" s="264"/>
      <c r="R45" s="263"/>
      <c r="S45" s="265"/>
      <c r="T45" s="265"/>
    </row>
    <row r="46" spans="6:23" s="254" customFormat="1" ht="12" outlineLevel="2" x14ac:dyDescent="0.2">
      <c r="F46" s="255" t="s">
        <v>3416</v>
      </c>
      <c r="G46" s="256" t="s">
        <v>3066</v>
      </c>
      <c r="H46" s="269" t="s">
        <v>3419</v>
      </c>
      <c r="I46" s="269"/>
      <c r="J46" s="267" t="s">
        <v>3175</v>
      </c>
      <c r="K46" s="256" t="s">
        <v>447</v>
      </c>
      <c r="L46" s="260">
        <v>0</v>
      </c>
      <c r="M46" s="261">
        <v>1</v>
      </c>
      <c r="N46" s="260"/>
      <c r="O46" s="262">
        <f t="shared" si="2"/>
        <v>0</v>
      </c>
      <c r="P46" s="263"/>
      <c r="Q46" s="264"/>
      <c r="R46" s="263"/>
      <c r="S46" s="265"/>
      <c r="T46" s="265"/>
    </row>
    <row r="47" spans="6:23" s="291" customFormat="1" ht="12.75" customHeight="1" outlineLevel="2" x14ac:dyDescent="0.25">
      <c r="F47" s="284"/>
      <c r="G47" s="285"/>
      <c r="H47" s="285"/>
      <c r="I47" s="285"/>
      <c r="J47" s="286"/>
      <c r="K47" s="285"/>
      <c r="L47" s="287"/>
      <c r="M47" s="288"/>
      <c r="N47" s="287"/>
      <c r="O47" s="289"/>
      <c r="P47" s="290"/>
      <c r="Q47" s="290"/>
      <c r="R47" s="290"/>
    </row>
    <row r="48" spans="6:23" s="249" customFormat="1" ht="16.5" customHeight="1" outlineLevel="1" x14ac:dyDescent="0.2">
      <c r="F48" s="250"/>
      <c r="G48" s="240"/>
      <c r="H48" s="251"/>
      <c r="I48" s="251"/>
      <c r="J48" s="292" t="s">
        <v>3220</v>
      </c>
      <c r="K48" s="240"/>
      <c r="L48" s="280"/>
      <c r="M48" s="281"/>
      <c r="N48" s="280"/>
      <c r="O48" s="282">
        <f>SUBTOTAL(9,O49:O64)</f>
        <v>0</v>
      </c>
      <c r="P48" s="253"/>
      <c r="Q48" s="252"/>
      <c r="R48" s="253">
        <f>SUBTOTAL(9,R74:R83)</f>
        <v>0</v>
      </c>
    </row>
    <row r="49" spans="6:21" s="254" customFormat="1" ht="36" outlineLevel="2" x14ac:dyDescent="0.2">
      <c r="F49" s="255" t="s">
        <v>3221</v>
      </c>
      <c r="G49" s="256" t="s">
        <v>3054</v>
      </c>
      <c r="H49" s="269" t="s">
        <v>3111</v>
      </c>
      <c r="I49" s="269"/>
      <c r="J49" s="267" t="s">
        <v>3239</v>
      </c>
      <c r="K49" s="256" t="s">
        <v>532</v>
      </c>
      <c r="L49" s="260">
        <v>0</v>
      </c>
      <c r="M49" s="261">
        <v>36</v>
      </c>
      <c r="N49" s="260"/>
      <c r="O49" s="262">
        <f t="shared" ref="O49:O64" si="3">M49*N49</f>
        <v>0</v>
      </c>
      <c r="P49" s="263"/>
      <c r="Q49" s="264"/>
      <c r="R49" s="263">
        <f>M49*Q49</f>
        <v>0</v>
      </c>
      <c r="S49" s="265"/>
      <c r="T49" s="265"/>
    </row>
    <row r="50" spans="6:21" s="254" customFormat="1" ht="12" outlineLevel="2" x14ac:dyDescent="0.2">
      <c r="F50" s="255"/>
      <c r="G50" s="256"/>
      <c r="H50" s="269"/>
      <c r="I50" s="269"/>
      <c r="J50" s="293" t="s">
        <v>3420</v>
      </c>
      <c r="K50" s="256"/>
      <c r="L50" s="260"/>
      <c r="M50" s="261"/>
      <c r="N50" s="260"/>
      <c r="O50" s="262"/>
      <c r="P50" s="263"/>
      <c r="Q50" s="264"/>
      <c r="R50" s="263"/>
    </row>
    <row r="51" spans="6:21" s="254" customFormat="1" ht="36" outlineLevel="2" x14ac:dyDescent="0.2">
      <c r="F51" s="255" t="s">
        <v>3416</v>
      </c>
      <c r="G51" s="256" t="s">
        <v>3054</v>
      </c>
      <c r="H51" s="269" t="s">
        <v>3421</v>
      </c>
      <c r="I51" s="269"/>
      <c r="J51" s="267" t="s">
        <v>3422</v>
      </c>
      <c r="K51" s="256" t="s">
        <v>532</v>
      </c>
      <c r="L51" s="260"/>
      <c r="M51" s="261">
        <v>54</v>
      </c>
      <c r="N51" s="260"/>
      <c r="O51" s="262">
        <f t="shared" ref="O51" si="4">M51*N51</f>
        <v>0</v>
      </c>
      <c r="P51" s="263"/>
      <c r="Q51" s="264"/>
      <c r="R51" s="263"/>
      <c r="S51" s="265"/>
      <c r="T51" s="265"/>
    </row>
    <row r="52" spans="6:21" s="254" customFormat="1" ht="12" outlineLevel="2" x14ac:dyDescent="0.2">
      <c r="F52" s="255"/>
      <c r="G52" s="256"/>
      <c r="H52" s="269"/>
      <c r="I52" s="269"/>
      <c r="J52" s="293" t="s">
        <v>3423</v>
      </c>
      <c r="K52" s="256"/>
      <c r="L52" s="260"/>
      <c r="M52" s="261"/>
      <c r="N52" s="260"/>
      <c r="O52" s="262"/>
      <c r="P52" s="263"/>
      <c r="Q52" s="264"/>
      <c r="R52" s="263"/>
    </row>
    <row r="53" spans="6:21" s="254" customFormat="1" ht="36" outlineLevel="2" x14ac:dyDescent="0.2">
      <c r="F53" s="255" t="s">
        <v>3424</v>
      </c>
      <c r="G53" s="256" t="s">
        <v>3054</v>
      </c>
      <c r="H53" s="269" t="s">
        <v>3425</v>
      </c>
      <c r="I53" s="269"/>
      <c r="J53" s="267" t="s">
        <v>3426</v>
      </c>
      <c r="K53" s="256" t="s">
        <v>532</v>
      </c>
      <c r="L53" s="260">
        <v>0</v>
      </c>
      <c r="M53" s="261">
        <v>40</v>
      </c>
      <c r="N53" s="260"/>
      <c r="O53" s="262">
        <f t="shared" si="3"/>
        <v>0</v>
      </c>
      <c r="P53" s="263"/>
      <c r="Q53" s="264"/>
      <c r="R53" s="263"/>
      <c r="S53" s="265"/>
      <c r="T53" s="265"/>
    </row>
    <row r="54" spans="6:21" s="254" customFormat="1" ht="12" outlineLevel="2" x14ac:dyDescent="0.2">
      <c r="F54" s="255"/>
      <c r="G54" s="256"/>
      <c r="H54" s="269"/>
      <c r="I54" s="269"/>
      <c r="J54" s="293" t="s">
        <v>3233</v>
      </c>
      <c r="K54" s="256"/>
      <c r="L54" s="260"/>
      <c r="M54" s="261"/>
      <c r="N54" s="260"/>
      <c r="O54" s="262"/>
      <c r="P54" s="263"/>
      <c r="Q54" s="264"/>
      <c r="R54" s="263"/>
    </row>
    <row r="55" spans="6:21" s="254" customFormat="1" ht="48" outlineLevel="2" x14ac:dyDescent="0.2">
      <c r="F55" s="255" t="s">
        <v>3427</v>
      </c>
      <c r="G55" s="256" t="s">
        <v>3054</v>
      </c>
      <c r="H55" s="269" t="s">
        <v>3428</v>
      </c>
      <c r="I55" s="269"/>
      <c r="J55" s="267" t="s">
        <v>3429</v>
      </c>
      <c r="K55" s="256" t="s">
        <v>532</v>
      </c>
      <c r="L55" s="260">
        <v>0</v>
      </c>
      <c r="M55" s="261">
        <v>326</v>
      </c>
      <c r="N55" s="260"/>
      <c r="O55" s="262">
        <f t="shared" si="3"/>
        <v>0</v>
      </c>
      <c r="P55" s="263"/>
      <c r="Q55" s="264"/>
      <c r="R55" s="263">
        <f>M55*Q55</f>
        <v>0</v>
      </c>
      <c r="S55" s="265"/>
      <c r="T55" s="265"/>
    </row>
    <row r="56" spans="6:21" s="254" customFormat="1" ht="12" outlineLevel="2" x14ac:dyDescent="0.2">
      <c r="F56" s="255"/>
      <c r="G56" s="256"/>
      <c r="H56" s="269"/>
      <c r="I56" s="269"/>
      <c r="J56" s="293" t="s">
        <v>3430</v>
      </c>
      <c r="K56" s="256"/>
      <c r="L56" s="260"/>
      <c r="M56" s="261"/>
      <c r="N56" s="260"/>
      <c r="O56" s="262"/>
      <c r="P56" s="263"/>
      <c r="Q56" s="264"/>
      <c r="R56" s="263"/>
    </row>
    <row r="57" spans="6:21" s="254" customFormat="1" ht="48" outlineLevel="2" x14ac:dyDescent="0.2">
      <c r="F57" s="255" t="s">
        <v>3431</v>
      </c>
      <c r="G57" s="256" t="s">
        <v>3054</v>
      </c>
      <c r="H57" s="269" t="s">
        <v>3432</v>
      </c>
      <c r="I57" s="269"/>
      <c r="J57" s="267" t="s">
        <v>3433</v>
      </c>
      <c r="K57" s="256" t="s">
        <v>532</v>
      </c>
      <c r="L57" s="260">
        <v>0</v>
      </c>
      <c r="M57" s="261">
        <v>148</v>
      </c>
      <c r="N57" s="260"/>
      <c r="O57" s="262">
        <f t="shared" ref="O57" si="5">M57*N57</f>
        <v>0</v>
      </c>
      <c r="P57" s="263"/>
      <c r="Q57" s="264"/>
      <c r="R57" s="263">
        <f>M57*Q57</f>
        <v>0</v>
      </c>
      <c r="S57" s="265"/>
      <c r="T57" s="265"/>
    </row>
    <row r="58" spans="6:21" s="254" customFormat="1" ht="12" outlineLevel="2" x14ac:dyDescent="0.2">
      <c r="F58" s="255"/>
      <c r="G58" s="256"/>
      <c r="H58" s="269"/>
      <c r="I58" s="269"/>
      <c r="J58" s="293" t="s">
        <v>3434</v>
      </c>
      <c r="K58" s="256"/>
      <c r="L58" s="260"/>
      <c r="M58" s="261"/>
      <c r="N58" s="260"/>
      <c r="O58" s="262"/>
      <c r="P58" s="263"/>
      <c r="Q58" s="264"/>
      <c r="R58" s="263"/>
    </row>
    <row r="59" spans="6:21" s="254" customFormat="1" ht="36" outlineLevel="2" x14ac:dyDescent="0.2">
      <c r="F59" s="255" t="s">
        <v>3435</v>
      </c>
      <c r="G59" s="256" t="s">
        <v>3054</v>
      </c>
      <c r="H59" s="269" t="s">
        <v>3436</v>
      </c>
      <c r="I59" s="269"/>
      <c r="J59" s="267" t="s">
        <v>3437</v>
      </c>
      <c r="K59" s="256" t="s">
        <v>532</v>
      </c>
      <c r="L59" s="260">
        <v>0</v>
      </c>
      <c r="M59" s="261">
        <v>38</v>
      </c>
      <c r="N59" s="260"/>
      <c r="O59" s="262">
        <f t="shared" ref="O59" si="6">M59*N59</f>
        <v>0</v>
      </c>
      <c r="P59" s="263"/>
      <c r="Q59" s="264"/>
      <c r="R59" s="263">
        <f>M59*Q59</f>
        <v>0</v>
      </c>
      <c r="S59" s="265"/>
      <c r="T59" s="265"/>
    </row>
    <row r="60" spans="6:21" s="254" customFormat="1" ht="12" outlineLevel="2" x14ac:dyDescent="0.2">
      <c r="F60" s="255"/>
      <c r="G60" s="256"/>
      <c r="H60" s="269"/>
      <c r="I60" s="269"/>
      <c r="J60" s="293" t="s">
        <v>3438</v>
      </c>
      <c r="K60" s="256"/>
      <c r="L60" s="260"/>
      <c r="M60" s="261"/>
      <c r="N60" s="260"/>
      <c r="O60" s="262"/>
      <c r="P60" s="263"/>
      <c r="Q60" s="264"/>
      <c r="R60" s="263"/>
    </row>
    <row r="61" spans="6:21" s="254" customFormat="1" ht="48" outlineLevel="2" x14ac:dyDescent="0.2">
      <c r="F61" s="255" t="s">
        <v>3439</v>
      </c>
      <c r="G61" s="256" t="s">
        <v>3054</v>
      </c>
      <c r="H61" s="269" t="s">
        <v>3440</v>
      </c>
      <c r="I61" s="269"/>
      <c r="J61" s="267" t="s">
        <v>3441</v>
      </c>
      <c r="K61" s="256" t="s">
        <v>532</v>
      </c>
      <c r="L61" s="260">
        <v>0</v>
      </c>
      <c r="M61" s="261">
        <v>10</v>
      </c>
      <c r="N61" s="260"/>
      <c r="O61" s="262">
        <f t="shared" ref="O61" si="7">M61*N61</f>
        <v>0</v>
      </c>
      <c r="P61" s="263"/>
      <c r="Q61" s="264"/>
      <c r="R61" s="263">
        <f>M61*Q61</f>
        <v>0</v>
      </c>
      <c r="S61" s="265"/>
      <c r="T61" s="265"/>
    </row>
    <row r="62" spans="6:21" s="254" customFormat="1" ht="12" outlineLevel="2" x14ac:dyDescent="0.2">
      <c r="F62" s="255"/>
      <c r="G62" s="256"/>
      <c r="H62" s="269"/>
      <c r="I62" s="269"/>
      <c r="J62" s="293">
        <v>10</v>
      </c>
      <c r="K62" s="256"/>
      <c r="L62" s="260"/>
      <c r="M62" s="261"/>
      <c r="N62" s="260"/>
      <c r="O62" s="262"/>
      <c r="P62" s="263"/>
      <c r="Q62" s="264"/>
      <c r="R62" s="263"/>
      <c r="S62" s="265"/>
      <c r="T62" s="265"/>
    </row>
    <row r="63" spans="6:21" s="254" customFormat="1" ht="12" outlineLevel="2" x14ac:dyDescent="0.2">
      <c r="F63" s="255" t="s">
        <v>3442</v>
      </c>
      <c r="G63" s="256" t="s">
        <v>3066</v>
      </c>
      <c r="H63" s="269" t="s">
        <v>3443</v>
      </c>
      <c r="I63" s="269"/>
      <c r="J63" s="267" t="s">
        <v>3281</v>
      </c>
      <c r="K63" s="256" t="s">
        <v>532</v>
      </c>
      <c r="L63" s="260"/>
      <c r="M63" s="261">
        <v>652</v>
      </c>
      <c r="N63" s="260"/>
      <c r="O63" s="262">
        <f t="shared" si="3"/>
        <v>0</v>
      </c>
      <c r="P63" s="263"/>
      <c r="Q63" s="264"/>
      <c r="R63" s="263"/>
      <c r="S63" s="265"/>
      <c r="T63" s="265"/>
      <c r="U63" s="265"/>
    </row>
    <row r="64" spans="6:21" s="254" customFormat="1" ht="12" outlineLevel="2" x14ac:dyDescent="0.2">
      <c r="F64" s="255" t="s">
        <v>3444</v>
      </c>
      <c r="G64" s="256" t="s">
        <v>3066</v>
      </c>
      <c r="H64" s="269" t="s">
        <v>3445</v>
      </c>
      <c r="I64" s="269"/>
      <c r="J64" s="267" t="s">
        <v>3283</v>
      </c>
      <c r="K64" s="256" t="s">
        <v>447</v>
      </c>
      <c r="L64" s="260"/>
      <c r="M64" s="261">
        <v>62</v>
      </c>
      <c r="N64" s="260"/>
      <c r="O64" s="262">
        <f t="shared" si="3"/>
        <v>0</v>
      </c>
      <c r="P64" s="263"/>
      <c r="Q64" s="264"/>
      <c r="R64" s="263"/>
      <c r="S64" s="265"/>
      <c r="T64" s="265"/>
      <c r="U64" s="265"/>
    </row>
    <row r="65" spans="6:20" s="291" customFormat="1" ht="12.75" customHeight="1" outlineLevel="2" x14ac:dyDescent="0.25">
      <c r="F65" s="284"/>
      <c r="G65" s="285"/>
      <c r="H65" s="285"/>
      <c r="I65" s="285"/>
      <c r="J65" s="286"/>
      <c r="K65" s="285"/>
      <c r="L65" s="287"/>
      <c r="M65" s="288"/>
      <c r="N65" s="287"/>
      <c r="O65" s="289"/>
      <c r="P65" s="290"/>
      <c r="Q65" s="290"/>
      <c r="R65" s="290"/>
    </row>
    <row r="66" spans="6:20" s="249" customFormat="1" ht="16.5" customHeight="1" outlineLevel="1" x14ac:dyDescent="0.2">
      <c r="F66" s="250"/>
      <c r="G66" s="240"/>
      <c r="H66" s="251"/>
      <c r="I66" s="251"/>
      <c r="J66" s="292" t="s">
        <v>3284</v>
      </c>
      <c r="K66" s="240"/>
      <c r="L66" s="280"/>
      <c r="M66" s="281"/>
      <c r="N66" s="280"/>
      <c r="O66" s="282">
        <f>SUBTOTAL(9,O67:O79)</f>
        <v>0</v>
      </c>
      <c r="P66" s="253"/>
      <c r="Q66" s="252"/>
      <c r="R66" s="253">
        <f>SUBTOTAL(9,R67:R79)</f>
        <v>0</v>
      </c>
    </row>
    <row r="67" spans="6:20" s="254" customFormat="1" ht="24" outlineLevel="2" x14ac:dyDescent="0.2">
      <c r="F67" s="255" t="s">
        <v>3221</v>
      </c>
      <c r="G67" s="256" t="s">
        <v>3315</v>
      </c>
      <c r="H67" s="269" t="s">
        <v>3117</v>
      </c>
      <c r="I67" s="269"/>
      <c r="J67" s="267" t="s">
        <v>3446</v>
      </c>
      <c r="K67" s="256" t="s">
        <v>532</v>
      </c>
      <c r="L67" s="260">
        <v>0</v>
      </c>
      <c r="M67" s="261">
        <v>5</v>
      </c>
      <c r="N67" s="260"/>
      <c r="O67" s="262">
        <f>M67*N67</f>
        <v>0</v>
      </c>
      <c r="P67" s="263"/>
      <c r="Q67" s="264"/>
      <c r="R67" s="263">
        <f>M67*Q67</f>
        <v>0</v>
      </c>
      <c r="S67" s="265"/>
      <c r="T67" s="265"/>
    </row>
    <row r="68" spans="6:20" s="254" customFormat="1" ht="12" outlineLevel="2" x14ac:dyDescent="0.2">
      <c r="F68" s="255"/>
      <c r="G68" s="256"/>
      <c r="H68" s="269"/>
      <c r="I68" s="269"/>
      <c r="J68" s="294">
        <v>5</v>
      </c>
      <c r="K68" s="256"/>
      <c r="L68" s="260"/>
      <c r="M68" s="261"/>
      <c r="N68" s="260"/>
      <c r="O68" s="262"/>
      <c r="P68" s="263"/>
      <c r="Q68" s="264"/>
      <c r="R68" s="263"/>
    </row>
    <row r="69" spans="6:20" s="254" customFormat="1" ht="24" outlineLevel="2" x14ac:dyDescent="0.2">
      <c r="F69" s="255" t="s">
        <v>3416</v>
      </c>
      <c r="G69" s="256" t="s">
        <v>3315</v>
      </c>
      <c r="H69" s="269" t="s">
        <v>3447</v>
      </c>
      <c r="I69" s="269"/>
      <c r="J69" s="267" t="s">
        <v>3448</v>
      </c>
      <c r="K69" s="256" t="s">
        <v>532</v>
      </c>
      <c r="L69" s="260"/>
      <c r="M69" s="261">
        <v>30</v>
      </c>
      <c r="N69" s="260"/>
      <c r="O69" s="262">
        <f>M69*N69</f>
        <v>0</v>
      </c>
      <c r="P69" s="263"/>
      <c r="Q69" s="264"/>
      <c r="R69" s="263"/>
      <c r="S69" s="265"/>
      <c r="T69" s="265"/>
    </row>
    <row r="70" spans="6:20" s="254" customFormat="1" ht="12" outlineLevel="2" x14ac:dyDescent="0.2">
      <c r="F70" s="255"/>
      <c r="G70" s="256"/>
      <c r="H70" s="269"/>
      <c r="I70" s="269"/>
      <c r="J70" s="294">
        <v>30</v>
      </c>
      <c r="K70" s="256"/>
      <c r="L70" s="260"/>
      <c r="M70" s="261"/>
      <c r="N70" s="260"/>
      <c r="O70" s="262"/>
      <c r="P70" s="263"/>
      <c r="Q70" s="264"/>
      <c r="R70" s="263"/>
    </row>
    <row r="71" spans="6:20" s="254" customFormat="1" ht="24" outlineLevel="2" x14ac:dyDescent="0.2">
      <c r="F71" s="255" t="s">
        <v>3424</v>
      </c>
      <c r="G71" s="256" t="s">
        <v>3315</v>
      </c>
      <c r="H71" s="269" t="s">
        <v>3449</v>
      </c>
      <c r="I71" s="269"/>
      <c r="J71" s="267" t="s">
        <v>3450</v>
      </c>
      <c r="K71" s="256" t="s">
        <v>532</v>
      </c>
      <c r="L71" s="260">
        <v>0</v>
      </c>
      <c r="M71" s="261">
        <v>10</v>
      </c>
      <c r="N71" s="260"/>
      <c r="O71" s="262">
        <f>M71*N71</f>
        <v>0</v>
      </c>
      <c r="P71" s="263"/>
      <c r="Q71" s="264"/>
      <c r="R71" s="263">
        <f>M71*Q71</f>
        <v>0</v>
      </c>
      <c r="S71" s="265"/>
      <c r="T71" s="265"/>
    </row>
    <row r="72" spans="6:20" s="254" customFormat="1" ht="12" outlineLevel="2" x14ac:dyDescent="0.2">
      <c r="F72" s="255"/>
      <c r="G72" s="256"/>
      <c r="H72" s="269"/>
      <c r="I72" s="269"/>
      <c r="J72" s="293" t="s">
        <v>3451</v>
      </c>
      <c r="K72" s="256"/>
      <c r="L72" s="260"/>
      <c r="M72" s="261"/>
      <c r="N72" s="260"/>
      <c r="O72" s="262"/>
      <c r="P72" s="263"/>
      <c r="Q72" s="264"/>
      <c r="R72" s="263"/>
    </row>
    <row r="73" spans="6:20" s="254" customFormat="1" ht="24" outlineLevel="2" x14ac:dyDescent="0.2">
      <c r="F73" s="255" t="s">
        <v>3427</v>
      </c>
      <c r="G73" s="256" t="s">
        <v>3315</v>
      </c>
      <c r="H73" s="269" t="s">
        <v>3452</v>
      </c>
      <c r="I73" s="269"/>
      <c r="J73" s="267" t="s">
        <v>3453</v>
      </c>
      <c r="K73" s="256" t="s">
        <v>532</v>
      </c>
      <c r="L73" s="260">
        <v>0</v>
      </c>
      <c r="M73" s="261">
        <v>65</v>
      </c>
      <c r="N73" s="260"/>
      <c r="O73" s="262">
        <f>M73*N73</f>
        <v>0</v>
      </c>
      <c r="P73" s="263"/>
      <c r="Q73" s="264"/>
      <c r="R73" s="263"/>
      <c r="S73" s="265"/>
      <c r="T73" s="265"/>
    </row>
    <row r="74" spans="6:20" s="254" customFormat="1" ht="12" outlineLevel="2" x14ac:dyDescent="0.2">
      <c r="F74" s="255"/>
      <c r="G74" s="256"/>
      <c r="H74" s="269"/>
      <c r="I74" s="269"/>
      <c r="J74" s="293" t="s">
        <v>3454</v>
      </c>
      <c r="K74" s="256"/>
      <c r="L74" s="260"/>
      <c r="M74" s="261"/>
      <c r="N74" s="260"/>
      <c r="O74" s="262"/>
      <c r="P74" s="263"/>
      <c r="Q74" s="264"/>
      <c r="R74" s="263"/>
    </row>
    <row r="75" spans="6:20" s="254" customFormat="1" ht="12" outlineLevel="2" x14ac:dyDescent="0.2">
      <c r="F75" s="255" t="s">
        <v>3431</v>
      </c>
      <c r="G75" s="256" t="s">
        <v>3315</v>
      </c>
      <c r="H75" s="269" t="s">
        <v>3455</v>
      </c>
      <c r="I75" s="269"/>
      <c r="J75" s="267" t="s">
        <v>3456</v>
      </c>
      <c r="K75" s="256" t="s">
        <v>532</v>
      </c>
      <c r="L75" s="260">
        <v>0</v>
      </c>
      <c r="M75" s="261">
        <v>36</v>
      </c>
      <c r="N75" s="260"/>
      <c r="O75" s="262">
        <f>M75*N75</f>
        <v>0</v>
      </c>
      <c r="P75" s="263"/>
      <c r="Q75" s="264"/>
      <c r="R75" s="263"/>
      <c r="S75" s="265"/>
      <c r="T75" s="265"/>
    </row>
    <row r="76" spans="6:20" s="254" customFormat="1" ht="12" outlineLevel="2" x14ac:dyDescent="0.2">
      <c r="F76" s="255"/>
      <c r="G76" s="256"/>
      <c r="H76" s="269"/>
      <c r="I76" s="269"/>
      <c r="J76" s="293" t="s">
        <v>3457</v>
      </c>
      <c r="K76" s="256"/>
      <c r="L76" s="260"/>
      <c r="M76" s="261"/>
      <c r="N76" s="260"/>
      <c r="O76" s="262"/>
      <c r="P76" s="263"/>
      <c r="Q76" s="264"/>
      <c r="R76" s="263"/>
    </row>
    <row r="77" spans="6:20" s="254" customFormat="1" ht="12" outlineLevel="2" x14ac:dyDescent="0.2">
      <c r="F77" s="255" t="s">
        <v>3435</v>
      </c>
      <c r="G77" s="256" t="s">
        <v>3315</v>
      </c>
      <c r="H77" s="269" t="s">
        <v>3458</v>
      </c>
      <c r="I77" s="269"/>
      <c r="J77" s="267" t="s">
        <v>3305</v>
      </c>
      <c r="K77" s="256" t="s">
        <v>532</v>
      </c>
      <c r="L77" s="260">
        <v>0</v>
      </c>
      <c r="M77" s="261">
        <v>90</v>
      </c>
      <c r="N77" s="260"/>
      <c r="O77" s="262">
        <f>M77*N77</f>
        <v>0</v>
      </c>
      <c r="P77" s="263"/>
      <c r="Q77" s="264"/>
      <c r="R77" s="263"/>
      <c r="S77" s="265"/>
      <c r="T77" s="265"/>
    </row>
    <row r="78" spans="6:20" s="254" customFormat="1" ht="12" outlineLevel="2" x14ac:dyDescent="0.2">
      <c r="F78" s="255"/>
      <c r="G78" s="256"/>
      <c r="H78" s="269"/>
      <c r="I78" s="269"/>
      <c r="J78" s="294" t="s">
        <v>3459</v>
      </c>
      <c r="K78" s="256"/>
      <c r="L78" s="260"/>
      <c r="M78" s="261"/>
      <c r="N78" s="260"/>
      <c r="O78" s="262"/>
      <c r="P78" s="263"/>
      <c r="Q78" s="264"/>
      <c r="R78" s="263"/>
    </row>
    <row r="79" spans="6:20" s="254" customFormat="1" ht="12" outlineLevel="2" x14ac:dyDescent="0.2">
      <c r="F79" s="255" t="s">
        <v>3439</v>
      </c>
      <c r="G79" s="256" t="s">
        <v>3066</v>
      </c>
      <c r="H79" s="269" t="s">
        <v>3460</v>
      </c>
      <c r="I79" s="269"/>
      <c r="J79" s="267" t="s">
        <v>3313</v>
      </c>
      <c r="K79" s="256" t="s">
        <v>532</v>
      </c>
      <c r="L79" s="260"/>
      <c r="M79" s="261">
        <v>192</v>
      </c>
      <c r="N79" s="260"/>
      <c r="O79" s="262">
        <f>M79*N79</f>
        <v>0</v>
      </c>
      <c r="P79" s="263"/>
      <c r="Q79" s="264"/>
      <c r="R79" s="263"/>
      <c r="S79" s="265"/>
      <c r="T79" s="265"/>
    </row>
    <row r="80" spans="6:20" s="291" customFormat="1" ht="12.75" customHeight="1" outlineLevel="2" x14ac:dyDescent="0.25">
      <c r="F80" s="284"/>
      <c r="G80" s="285"/>
      <c r="H80" s="285"/>
      <c r="I80" s="285"/>
      <c r="J80" s="295"/>
      <c r="K80" s="285"/>
      <c r="L80" s="287"/>
      <c r="M80" s="288"/>
      <c r="N80" s="287"/>
      <c r="O80" s="289"/>
      <c r="P80" s="290"/>
      <c r="Q80" s="290"/>
      <c r="R80" s="290"/>
    </row>
    <row r="81" spans="1:21" s="249" customFormat="1" ht="16.5" customHeight="1" outlineLevel="1" x14ac:dyDescent="0.2">
      <c r="F81" s="250"/>
      <c r="G81" s="240"/>
      <c r="H81" s="251"/>
      <c r="I81" s="251"/>
      <c r="J81" s="251" t="s">
        <v>3461</v>
      </c>
      <c r="K81" s="240"/>
      <c r="L81" s="280"/>
      <c r="M81" s="281"/>
      <c r="N81" s="280"/>
      <c r="O81" s="282">
        <f>SUBTOTAL(9,O82:O88)</f>
        <v>0</v>
      </c>
      <c r="P81" s="253"/>
      <c r="Q81" s="252"/>
      <c r="R81" s="253">
        <f>SUBTOTAL(9,R82:R88)</f>
        <v>0</v>
      </c>
    </row>
    <row r="82" spans="1:21" s="254" customFormat="1" ht="12" outlineLevel="2" x14ac:dyDescent="0.2">
      <c r="F82" s="255">
        <v>1</v>
      </c>
      <c r="G82" s="256" t="s">
        <v>3315</v>
      </c>
      <c r="H82" s="269" t="s">
        <v>3462</v>
      </c>
      <c r="I82" s="269"/>
      <c r="J82" s="267" t="s">
        <v>3463</v>
      </c>
      <c r="K82" s="256" t="s">
        <v>3065</v>
      </c>
      <c r="L82" s="260">
        <v>0</v>
      </c>
      <c r="M82" s="261">
        <v>1</v>
      </c>
      <c r="N82" s="260"/>
      <c r="O82" s="262">
        <f t="shared" ref="O82:O88" si="8">M82*N82</f>
        <v>0</v>
      </c>
      <c r="P82" s="263"/>
      <c r="Q82" s="264"/>
      <c r="R82" s="263">
        <f t="shared" ref="R82:R88" si="9">M82*Q82</f>
        <v>0</v>
      </c>
      <c r="S82" s="265"/>
      <c r="T82" s="265"/>
    </row>
    <row r="83" spans="1:21" s="254" customFormat="1" ht="12" outlineLevel="2" x14ac:dyDescent="0.2">
      <c r="F83" s="255">
        <v>2</v>
      </c>
      <c r="G83" s="256" t="s">
        <v>3315</v>
      </c>
      <c r="H83" s="269" t="s">
        <v>3156</v>
      </c>
      <c r="I83" s="269"/>
      <c r="J83" s="267" t="s">
        <v>3464</v>
      </c>
      <c r="K83" s="256" t="s">
        <v>447</v>
      </c>
      <c r="L83" s="260">
        <v>0</v>
      </c>
      <c r="M83" s="261">
        <v>1</v>
      </c>
      <c r="N83" s="260"/>
      <c r="O83" s="262">
        <f t="shared" si="8"/>
        <v>0</v>
      </c>
      <c r="P83" s="263"/>
      <c r="Q83" s="264"/>
      <c r="R83" s="263">
        <f t="shared" si="9"/>
        <v>0</v>
      </c>
      <c r="S83" s="265"/>
      <c r="T83" s="265"/>
    </row>
    <row r="84" spans="1:21" s="254" customFormat="1" ht="12" outlineLevel="2" x14ac:dyDescent="0.2">
      <c r="F84" s="255">
        <v>3</v>
      </c>
      <c r="G84" s="256" t="s">
        <v>3315</v>
      </c>
      <c r="H84" s="269" t="s">
        <v>3158</v>
      </c>
      <c r="I84" s="269"/>
      <c r="J84" s="267" t="s">
        <v>3465</v>
      </c>
      <c r="K84" s="256" t="s">
        <v>3065</v>
      </c>
      <c r="L84" s="260">
        <v>0</v>
      </c>
      <c r="M84" s="261">
        <v>1</v>
      </c>
      <c r="N84" s="260"/>
      <c r="O84" s="262">
        <f t="shared" si="8"/>
        <v>0</v>
      </c>
      <c r="P84" s="263"/>
      <c r="Q84" s="264"/>
      <c r="R84" s="263">
        <f t="shared" si="9"/>
        <v>0</v>
      </c>
      <c r="S84" s="265"/>
      <c r="T84" s="265"/>
    </row>
    <row r="85" spans="1:21" s="254" customFormat="1" ht="12" outlineLevel="2" x14ac:dyDescent="0.2">
      <c r="F85" s="255">
        <v>4</v>
      </c>
      <c r="G85" s="256" t="s">
        <v>3315</v>
      </c>
      <c r="H85" s="269" t="s">
        <v>3160</v>
      </c>
      <c r="I85" s="269"/>
      <c r="J85" s="267" t="s">
        <v>3466</v>
      </c>
      <c r="K85" s="256" t="s">
        <v>124</v>
      </c>
      <c r="L85" s="260">
        <v>0</v>
      </c>
      <c r="M85" s="261">
        <v>35</v>
      </c>
      <c r="N85" s="260"/>
      <c r="O85" s="262">
        <f t="shared" si="8"/>
        <v>0</v>
      </c>
      <c r="P85" s="263"/>
      <c r="Q85" s="264"/>
      <c r="R85" s="263">
        <f t="shared" si="9"/>
        <v>0</v>
      </c>
      <c r="S85" s="265"/>
      <c r="T85" s="265"/>
    </row>
    <row r="86" spans="1:21" s="254" customFormat="1" ht="12" outlineLevel="2" x14ac:dyDescent="0.2">
      <c r="F86" s="255">
        <v>5</v>
      </c>
      <c r="G86" s="256" t="s">
        <v>3315</v>
      </c>
      <c r="H86" s="269" t="s">
        <v>3162</v>
      </c>
      <c r="I86" s="269"/>
      <c r="J86" s="267" t="s">
        <v>3467</v>
      </c>
      <c r="K86" s="256" t="s">
        <v>447</v>
      </c>
      <c r="L86" s="260">
        <v>0</v>
      </c>
      <c r="M86" s="261">
        <v>1</v>
      </c>
      <c r="N86" s="260"/>
      <c r="O86" s="262">
        <f t="shared" si="8"/>
        <v>0</v>
      </c>
      <c r="P86" s="263"/>
      <c r="Q86" s="264"/>
      <c r="R86" s="263">
        <f t="shared" si="9"/>
        <v>0</v>
      </c>
      <c r="S86" s="265"/>
      <c r="T86" s="265"/>
    </row>
    <row r="87" spans="1:21" s="254" customFormat="1" ht="12" outlineLevel="2" x14ac:dyDescent="0.2">
      <c r="F87" s="255">
        <v>6</v>
      </c>
      <c r="G87" s="256" t="s">
        <v>3315</v>
      </c>
      <c r="H87" s="269" t="s">
        <v>3164</v>
      </c>
      <c r="I87" s="269"/>
      <c r="J87" s="267" t="s">
        <v>3468</v>
      </c>
      <c r="K87" s="256" t="s">
        <v>447</v>
      </c>
      <c r="L87" s="260">
        <v>0</v>
      </c>
      <c r="M87" s="261">
        <v>1</v>
      </c>
      <c r="N87" s="260"/>
      <c r="O87" s="262">
        <f t="shared" si="8"/>
        <v>0</v>
      </c>
      <c r="P87" s="263"/>
      <c r="Q87" s="264"/>
      <c r="R87" s="263">
        <f t="shared" si="9"/>
        <v>0</v>
      </c>
      <c r="S87" s="265"/>
      <c r="T87" s="265"/>
    </row>
    <row r="88" spans="1:21" s="254" customFormat="1" ht="12" outlineLevel="2" x14ac:dyDescent="0.2">
      <c r="F88" s="255">
        <v>7</v>
      </c>
      <c r="G88" s="256" t="s">
        <v>3315</v>
      </c>
      <c r="H88" s="269" t="s">
        <v>3166</v>
      </c>
      <c r="I88" s="269"/>
      <c r="J88" s="267" t="s">
        <v>3469</v>
      </c>
      <c r="K88" s="256" t="s">
        <v>447</v>
      </c>
      <c r="L88" s="260">
        <v>0</v>
      </c>
      <c r="M88" s="261">
        <v>1</v>
      </c>
      <c r="N88" s="260"/>
      <c r="O88" s="262">
        <f t="shared" si="8"/>
        <v>0</v>
      </c>
      <c r="P88" s="263"/>
      <c r="Q88" s="264"/>
      <c r="R88" s="263">
        <f t="shared" si="9"/>
        <v>0</v>
      </c>
      <c r="S88" s="265"/>
      <c r="T88" s="265"/>
    </row>
    <row r="89" spans="1:21" s="291" customFormat="1" ht="12.75" customHeight="1" outlineLevel="1" x14ac:dyDescent="0.25">
      <c r="F89" s="284"/>
      <c r="G89" s="285"/>
      <c r="H89" s="285"/>
      <c r="I89" s="285"/>
      <c r="J89" s="295"/>
      <c r="K89" s="285"/>
      <c r="L89" s="290"/>
      <c r="M89" s="187"/>
      <c r="N89" s="290"/>
      <c r="O89" s="296"/>
      <c r="P89" s="290"/>
      <c r="Q89" s="290"/>
      <c r="R89" s="290"/>
    </row>
    <row r="91" spans="1:21" s="243" customFormat="1" ht="18.75" customHeight="1" x14ac:dyDescent="0.2">
      <c r="F91" s="244"/>
      <c r="G91" s="245"/>
      <c r="H91" s="246"/>
      <c r="I91" s="246"/>
      <c r="J91" s="246" t="s">
        <v>3470</v>
      </c>
      <c r="K91" s="245"/>
      <c r="L91" s="247"/>
      <c r="M91" s="152"/>
      <c r="N91" s="247"/>
      <c r="O91" s="218">
        <f>SUBTOTAL(9,O92:O165)</f>
        <v>0</v>
      </c>
      <c r="P91" s="248">
        <f>SUBTOTAL(9,P92:P166)</f>
        <v>0</v>
      </c>
      <c r="Q91" s="247"/>
      <c r="R91" s="248">
        <f>SUBTOTAL(9,R92:R166)</f>
        <v>0</v>
      </c>
    </row>
    <row r="92" spans="1:21" s="249" customFormat="1" ht="16.5" customHeight="1" outlineLevel="1" x14ac:dyDescent="0.2">
      <c r="F92" s="250"/>
      <c r="G92" s="240"/>
      <c r="H92" s="251"/>
      <c r="I92" s="251"/>
      <c r="J92" s="251" t="s">
        <v>3357</v>
      </c>
      <c r="K92" s="240"/>
      <c r="L92" s="252"/>
      <c r="M92" s="159"/>
      <c r="N92" s="252"/>
      <c r="O92" s="221">
        <f>SUBTOTAL(9,O93:O107)</f>
        <v>0</v>
      </c>
      <c r="P92" s="253">
        <f>SUBTOTAL(9,P93:P108)</f>
        <v>0</v>
      </c>
      <c r="Q92" s="252"/>
      <c r="R92" s="253">
        <f>SUBTOTAL(9,R93:R108)</f>
        <v>0</v>
      </c>
    </row>
    <row r="93" spans="1:21" s="254" customFormat="1" ht="48" outlineLevel="2" x14ac:dyDescent="0.2">
      <c r="A93" s="254" t="s">
        <v>3049</v>
      </c>
      <c r="B93" s="254" t="s">
        <v>3050</v>
      </c>
      <c r="C93" s="254" t="s">
        <v>3051</v>
      </c>
      <c r="D93" s="254" t="s">
        <v>3052</v>
      </c>
      <c r="E93" s="254" t="s">
        <v>3053</v>
      </c>
      <c r="F93" s="255">
        <v>1</v>
      </c>
      <c r="G93" s="256" t="s">
        <v>3054</v>
      </c>
      <c r="H93" s="257" t="s">
        <v>3055</v>
      </c>
      <c r="I93" s="258" t="s">
        <v>3471</v>
      </c>
      <c r="J93" s="259" t="s">
        <v>3359</v>
      </c>
      <c r="K93" s="256" t="s">
        <v>447</v>
      </c>
      <c r="L93" s="260">
        <v>0</v>
      </c>
      <c r="M93" s="261">
        <v>2</v>
      </c>
      <c r="N93" s="260"/>
      <c r="O93" s="262">
        <f t="shared" ref="O93:O107" si="10">M93*N93</f>
        <v>0</v>
      </c>
      <c r="P93" s="263"/>
      <c r="Q93" s="264"/>
      <c r="R93" s="263">
        <f>M93*Q93</f>
        <v>0</v>
      </c>
      <c r="S93" s="265"/>
      <c r="T93" s="265"/>
      <c r="U93" s="265"/>
    </row>
    <row r="94" spans="1:21" s="254" customFormat="1" ht="60" outlineLevel="2" x14ac:dyDescent="0.2">
      <c r="F94" s="255">
        <v>2</v>
      </c>
      <c r="G94" s="256" t="s">
        <v>3054</v>
      </c>
      <c r="H94" s="257" t="s">
        <v>3058</v>
      </c>
      <c r="I94" s="258" t="s">
        <v>3472</v>
      </c>
      <c r="J94" s="259" t="s">
        <v>3361</v>
      </c>
      <c r="K94" s="256" t="s">
        <v>447</v>
      </c>
      <c r="L94" s="260">
        <v>0</v>
      </c>
      <c r="M94" s="261">
        <v>5</v>
      </c>
      <c r="N94" s="260"/>
      <c r="O94" s="262">
        <f t="shared" si="10"/>
        <v>0</v>
      </c>
      <c r="P94" s="263"/>
      <c r="Q94" s="264"/>
      <c r="R94" s="263">
        <f>M94*Q94</f>
        <v>0</v>
      </c>
      <c r="S94" s="265"/>
      <c r="T94" s="265"/>
    </row>
    <row r="95" spans="1:21" s="254" customFormat="1" ht="48" outlineLevel="2" x14ac:dyDescent="0.2">
      <c r="F95" s="255">
        <v>3</v>
      </c>
      <c r="G95" s="256" t="s">
        <v>3054</v>
      </c>
      <c r="H95" s="257" t="s">
        <v>3060</v>
      </c>
      <c r="I95" s="258" t="s">
        <v>3473</v>
      </c>
      <c r="J95" s="267" t="s">
        <v>3474</v>
      </c>
      <c r="K95" s="256" t="s">
        <v>447</v>
      </c>
      <c r="L95" s="260"/>
      <c r="M95" s="168">
        <v>2</v>
      </c>
      <c r="N95" s="169"/>
      <c r="O95" s="262">
        <f t="shared" si="10"/>
        <v>0</v>
      </c>
      <c r="P95" s="263"/>
      <c r="Q95" s="264"/>
      <c r="R95" s="263"/>
      <c r="S95" s="265"/>
      <c r="T95" s="265"/>
    </row>
    <row r="96" spans="1:21" s="254" customFormat="1" ht="24" outlineLevel="2" x14ac:dyDescent="0.2">
      <c r="F96" s="255">
        <v>4</v>
      </c>
      <c r="G96" s="256" t="s">
        <v>3054</v>
      </c>
      <c r="H96" s="257" t="s">
        <v>3062</v>
      </c>
      <c r="I96" s="258" t="s">
        <v>3473</v>
      </c>
      <c r="J96" s="267" t="s">
        <v>3475</v>
      </c>
      <c r="K96" s="256" t="s">
        <v>447</v>
      </c>
      <c r="L96" s="260"/>
      <c r="M96" s="168">
        <v>2</v>
      </c>
      <c r="N96" s="169"/>
      <c r="O96" s="262">
        <f t="shared" si="10"/>
        <v>0</v>
      </c>
      <c r="P96" s="263"/>
      <c r="Q96" s="264"/>
      <c r="R96" s="263"/>
      <c r="S96" s="265"/>
      <c r="T96" s="265"/>
    </row>
    <row r="97" spans="6:23" s="254" customFormat="1" ht="24" outlineLevel="2" x14ac:dyDescent="0.2">
      <c r="F97" s="255">
        <v>5</v>
      </c>
      <c r="G97" s="256" t="s">
        <v>3054</v>
      </c>
      <c r="H97" s="257" t="s">
        <v>3067</v>
      </c>
      <c r="I97" s="258" t="s">
        <v>3473</v>
      </c>
      <c r="J97" s="267" t="s">
        <v>3476</v>
      </c>
      <c r="K97" s="256" t="s">
        <v>447</v>
      </c>
      <c r="L97" s="260"/>
      <c r="M97" s="168">
        <v>2</v>
      </c>
      <c r="N97" s="169"/>
      <c r="O97" s="262">
        <f t="shared" si="10"/>
        <v>0</v>
      </c>
      <c r="P97" s="263"/>
      <c r="Q97" s="264"/>
      <c r="R97" s="263"/>
      <c r="S97" s="265"/>
      <c r="T97" s="265"/>
    </row>
    <row r="98" spans="6:23" s="254" customFormat="1" ht="24" outlineLevel="2" x14ac:dyDescent="0.2">
      <c r="F98" s="255">
        <v>6</v>
      </c>
      <c r="G98" s="256" t="s">
        <v>3054</v>
      </c>
      <c r="H98" s="257" t="s">
        <v>3069</v>
      </c>
      <c r="I98" s="258" t="s">
        <v>3473</v>
      </c>
      <c r="J98" s="267" t="s">
        <v>3477</v>
      </c>
      <c r="K98" s="256" t="s">
        <v>447</v>
      </c>
      <c r="L98" s="260"/>
      <c r="M98" s="168">
        <v>2</v>
      </c>
      <c r="N98" s="169"/>
      <c r="O98" s="262">
        <f t="shared" si="10"/>
        <v>0</v>
      </c>
      <c r="P98" s="263"/>
      <c r="Q98" s="264"/>
      <c r="R98" s="263"/>
      <c r="S98" s="265"/>
      <c r="T98" s="265"/>
    </row>
    <row r="99" spans="6:23" s="254" customFormat="1" ht="24" outlineLevel="2" x14ac:dyDescent="0.2">
      <c r="F99" s="255">
        <v>7</v>
      </c>
      <c r="G99" s="256" t="s">
        <v>3054</v>
      </c>
      <c r="H99" s="257" t="s">
        <v>3071</v>
      </c>
      <c r="I99" s="266" t="s">
        <v>3478</v>
      </c>
      <c r="J99" s="267" t="s">
        <v>3369</v>
      </c>
      <c r="K99" s="256" t="s">
        <v>447</v>
      </c>
      <c r="L99" s="260">
        <v>0</v>
      </c>
      <c r="M99" s="261">
        <v>1</v>
      </c>
      <c r="N99" s="260"/>
      <c r="O99" s="262">
        <f t="shared" si="10"/>
        <v>0</v>
      </c>
      <c r="P99" s="263"/>
      <c r="Q99" s="264"/>
      <c r="R99" s="263">
        <f>M99*Q99</f>
        <v>0</v>
      </c>
      <c r="S99" s="265"/>
      <c r="T99" s="265"/>
    </row>
    <row r="100" spans="6:23" s="254" customFormat="1" ht="48" outlineLevel="2" x14ac:dyDescent="0.2">
      <c r="F100" s="255">
        <v>8</v>
      </c>
      <c r="G100" s="256" t="s">
        <v>3054</v>
      </c>
      <c r="H100" s="257" t="s">
        <v>3073</v>
      </c>
      <c r="I100" s="266" t="s">
        <v>3479</v>
      </c>
      <c r="J100" s="267" t="s">
        <v>3371</v>
      </c>
      <c r="K100" s="256" t="s">
        <v>447</v>
      </c>
      <c r="L100" s="260">
        <v>0</v>
      </c>
      <c r="M100" s="261">
        <v>1</v>
      </c>
      <c r="N100" s="260"/>
      <c r="O100" s="262">
        <f t="shared" si="10"/>
        <v>0</v>
      </c>
      <c r="P100" s="263"/>
      <c r="Q100" s="264"/>
      <c r="R100" s="263">
        <f>M100*Q100</f>
        <v>0</v>
      </c>
      <c r="S100" s="265"/>
      <c r="T100" s="265"/>
    </row>
    <row r="101" spans="6:23" s="254" customFormat="1" ht="24" outlineLevel="2" x14ac:dyDescent="0.2">
      <c r="F101" s="255">
        <v>9</v>
      </c>
      <c r="G101" s="256" t="s">
        <v>3054</v>
      </c>
      <c r="H101" s="257" t="s">
        <v>3374</v>
      </c>
      <c r="I101" s="268" t="s">
        <v>3480</v>
      </c>
      <c r="J101" s="267" t="s">
        <v>3373</v>
      </c>
      <c r="K101" s="256" t="s">
        <v>447</v>
      </c>
      <c r="L101" s="260">
        <v>0</v>
      </c>
      <c r="M101" s="261">
        <v>2</v>
      </c>
      <c r="N101" s="260"/>
      <c r="O101" s="262">
        <f t="shared" si="10"/>
        <v>0</v>
      </c>
      <c r="P101" s="263"/>
      <c r="Q101" s="264"/>
      <c r="R101" s="263"/>
      <c r="S101" s="265"/>
      <c r="T101" s="265"/>
    </row>
    <row r="102" spans="6:23" s="254" customFormat="1" ht="12" outlineLevel="2" x14ac:dyDescent="0.2">
      <c r="F102" s="255">
        <v>10</v>
      </c>
      <c r="G102" s="256" t="s">
        <v>3054</v>
      </c>
      <c r="H102" s="257" t="s">
        <v>3377</v>
      </c>
      <c r="I102" s="266" t="s">
        <v>3375</v>
      </c>
      <c r="J102" s="259" t="s">
        <v>3376</v>
      </c>
      <c r="K102" s="256" t="s">
        <v>447</v>
      </c>
      <c r="L102" s="260">
        <v>0</v>
      </c>
      <c r="M102" s="261">
        <v>1</v>
      </c>
      <c r="N102" s="260"/>
      <c r="O102" s="262">
        <f t="shared" si="10"/>
        <v>0</v>
      </c>
      <c r="P102" s="263"/>
      <c r="Q102" s="264"/>
      <c r="R102" s="263"/>
      <c r="S102" s="265"/>
      <c r="T102" s="265"/>
    </row>
    <row r="103" spans="6:23" s="254" customFormat="1" ht="24" outlineLevel="2" x14ac:dyDescent="0.2">
      <c r="F103" s="255">
        <v>11</v>
      </c>
      <c r="G103" s="256" t="s">
        <v>3054</v>
      </c>
      <c r="H103" s="257" t="s">
        <v>3380</v>
      </c>
      <c r="I103" s="266" t="s">
        <v>3378</v>
      </c>
      <c r="J103" s="267" t="s">
        <v>3379</v>
      </c>
      <c r="K103" s="256" t="s">
        <v>447</v>
      </c>
      <c r="L103" s="260">
        <v>0</v>
      </c>
      <c r="M103" s="261">
        <v>1</v>
      </c>
      <c r="N103" s="260"/>
      <c r="O103" s="262">
        <f t="shared" si="10"/>
        <v>0</v>
      </c>
      <c r="P103" s="263"/>
      <c r="Q103" s="264"/>
      <c r="R103" s="263"/>
      <c r="S103" s="265"/>
      <c r="T103" s="265"/>
    </row>
    <row r="104" spans="6:23" s="254" customFormat="1" ht="24" outlineLevel="2" x14ac:dyDescent="0.2">
      <c r="F104" s="255">
        <v>12</v>
      </c>
      <c r="G104" s="256" t="s">
        <v>3054</v>
      </c>
      <c r="H104" s="257" t="s">
        <v>3383</v>
      </c>
      <c r="I104" s="268" t="s">
        <v>3481</v>
      </c>
      <c r="J104" s="267" t="s">
        <v>3397</v>
      </c>
      <c r="K104" s="256" t="s">
        <v>447</v>
      </c>
      <c r="L104" s="260">
        <v>0</v>
      </c>
      <c r="M104" s="261">
        <v>2</v>
      </c>
      <c r="N104" s="260"/>
      <c r="O104" s="262">
        <f t="shared" si="10"/>
        <v>0</v>
      </c>
      <c r="P104" s="263"/>
      <c r="Q104" s="264"/>
      <c r="R104" s="263"/>
      <c r="S104" s="265"/>
      <c r="T104" s="265"/>
    </row>
    <row r="105" spans="6:23" s="254" customFormat="1" ht="36" outlineLevel="2" x14ac:dyDescent="0.2">
      <c r="F105" s="255">
        <v>13</v>
      </c>
      <c r="G105" s="256" t="s">
        <v>3054</v>
      </c>
      <c r="H105" s="257" t="s">
        <v>3385</v>
      </c>
      <c r="I105" s="268" t="s">
        <v>3482</v>
      </c>
      <c r="J105" s="267" t="s">
        <v>3400</v>
      </c>
      <c r="K105" s="256" t="s">
        <v>447</v>
      </c>
      <c r="L105" s="260">
        <v>0</v>
      </c>
      <c r="M105" s="261">
        <v>1</v>
      </c>
      <c r="N105" s="260"/>
      <c r="O105" s="262">
        <f t="shared" si="10"/>
        <v>0</v>
      </c>
      <c r="P105" s="263"/>
      <c r="Q105" s="264"/>
      <c r="R105" s="263"/>
      <c r="S105" s="265"/>
      <c r="T105" s="265"/>
    </row>
    <row r="106" spans="6:23" s="254" customFormat="1" ht="24" outlineLevel="2" x14ac:dyDescent="0.2">
      <c r="F106" s="255">
        <v>14</v>
      </c>
      <c r="G106" s="256" t="s">
        <v>3054</v>
      </c>
      <c r="H106" s="257" t="s">
        <v>3387</v>
      </c>
      <c r="I106" s="266" t="s">
        <v>3483</v>
      </c>
      <c r="J106" s="267" t="s">
        <v>3403</v>
      </c>
      <c r="K106" s="256" t="s">
        <v>447</v>
      </c>
      <c r="L106" s="260">
        <v>0</v>
      </c>
      <c r="M106" s="261">
        <v>1</v>
      </c>
      <c r="N106" s="260"/>
      <c r="O106" s="262">
        <f t="shared" si="10"/>
        <v>0</v>
      </c>
      <c r="P106" s="263"/>
      <c r="Q106" s="264"/>
      <c r="R106" s="263"/>
      <c r="S106" s="265"/>
      <c r="T106" s="265"/>
    </row>
    <row r="107" spans="6:23" s="254" customFormat="1" ht="12" outlineLevel="2" x14ac:dyDescent="0.2">
      <c r="F107" s="255" t="s">
        <v>3484</v>
      </c>
      <c r="G107" s="256" t="s">
        <v>3066</v>
      </c>
      <c r="H107" s="257" t="s">
        <v>3389</v>
      </c>
      <c r="I107" s="269"/>
      <c r="J107" s="259" t="s">
        <v>3175</v>
      </c>
      <c r="K107" s="256" t="s">
        <v>447</v>
      </c>
      <c r="L107" s="260">
        <v>0</v>
      </c>
      <c r="M107" s="261">
        <v>25</v>
      </c>
      <c r="N107" s="260"/>
      <c r="O107" s="262">
        <f t="shared" si="10"/>
        <v>0</v>
      </c>
      <c r="P107" s="263"/>
      <c r="Q107" s="264"/>
      <c r="R107" s="263">
        <f>M107*Q107</f>
        <v>0</v>
      </c>
      <c r="S107" s="265"/>
      <c r="T107" s="265"/>
    </row>
    <row r="108" spans="6:23" s="254" customFormat="1" ht="12" outlineLevel="2" x14ac:dyDescent="0.2">
      <c r="F108" s="270"/>
      <c r="G108" s="271"/>
      <c r="H108" s="272"/>
      <c r="I108" s="273"/>
      <c r="J108" s="274"/>
      <c r="K108" s="271"/>
      <c r="L108" s="275"/>
      <c r="M108" s="276"/>
      <c r="N108" s="275"/>
      <c r="O108" s="277"/>
      <c r="P108" s="278"/>
      <c r="Q108" s="279"/>
      <c r="R108" s="278"/>
      <c r="S108" s="265"/>
      <c r="T108" s="265"/>
    </row>
    <row r="109" spans="6:23" s="249" customFormat="1" ht="16.5" customHeight="1" outlineLevel="1" x14ac:dyDescent="0.2">
      <c r="F109" s="250"/>
      <c r="G109" s="240"/>
      <c r="H109" s="251"/>
      <c r="I109" s="251"/>
      <c r="J109" s="251" t="s">
        <v>3407</v>
      </c>
      <c r="K109" s="240"/>
      <c r="L109" s="280"/>
      <c r="M109" s="281"/>
      <c r="N109" s="280"/>
      <c r="O109" s="282">
        <f>SUBTOTAL(9,O110:O114)</f>
        <v>0</v>
      </c>
      <c r="P109" s="253"/>
      <c r="Q109" s="252"/>
      <c r="R109" s="253">
        <f>SUBTOTAL(9,R110:R115)</f>
        <v>0</v>
      </c>
    </row>
    <row r="110" spans="6:23" s="254" customFormat="1" ht="84" outlineLevel="2" x14ac:dyDescent="0.2">
      <c r="F110" s="255">
        <v>1</v>
      </c>
      <c r="G110" s="256" t="s">
        <v>3054</v>
      </c>
      <c r="H110" s="269" t="s">
        <v>3076</v>
      </c>
      <c r="I110" s="269"/>
      <c r="J110" s="267" t="s">
        <v>3485</v>
      </c>
      <c r="K110" s="256" t="s">
        <v>447</v>
      </c>
      <c r="L110" s="260">
        <v>0</v>
      </c>
      <c r="M110" s="261">
        <v>1</v>
      </c>
      <c r="N110" s="260"/>
      <c r="O110" s="262">
        <f>M110*N110</f>
        <v>0</v>
      </c>
      <c r="P110" s="263"/>
      <c r="Q110" s="264"/>
      <c r="R110" s="263">
        <f>M110*Q110</f>
        <v>0</v>
      </c>
      <c r="S110" s="265"/>
      <c r="V110" s="283"/>
      <c r="W110" s="283"/>
    </row>
    <row r="111" spans="6:23" s="254" customFormat="1" ht="24" outlineLevel="2" x14ac:dyDescent="0.2">
      <c r="F111" s="255">
        <v>2</v>
      </c>
      <c r="G111" s="256" t="s">
        <v>3054</v>
      </c>
      <c r="H111" s="269" t="s">
        <v>3079</v>
      </c>
      <c r="I111" s="269"/>
      <c r="J111" s="267" t="s">
        <v>3409</v>
      </c>
      <c r="K111" s="256" t="s">
        <v>447</v>
      </c>
      <c r="L111" s="260">
        <v>0</v>
      </c>
      <c r="M111" s="261">
        <v>1</v>
      </c>
      <c r="N111" s="260"/>
      <c r="O111" s="262">
        <f>M111*N111</f>
        <v>0</v>
      </c>
      <c r="P111" s="263"/>
      <c r="Q111" s="264"/>
      <c r="R111" s="263"/>
      <c r="S111" s="265"/>
      <c r="V111" s="283"/>
      <c r="W111" s="283"/>
    </row>
    <row r="112" spans="6:23" s="254" customFormat="1" ht="12" outlineLevel="2" x14ac:dyDescent="0.2">
      <c r="F112" s="255">
        <v>3</v>
      </c>
      <c r="G112" s="256" t="s">
        <v>3054</v>
      </c>
      <c r="H112" s="269" t="s">
        <v>3081</v>
      </c>
      <c r="I112" s="269"/>
      <c r="J112" s="267" t="s">
        <v>3410</v>
      </c>
      <c r="K112" s="256" t="s">
        <v>3411</v>
      </c>
      <c r="L112" s="260">
        <v>0</v>
      </c>
      <c r="M112" s="261">
        <v>47</v>
      </c>
      <c r="N112" s="260"/>
      <c r="O112" s="262">
        <f>M112*N112</f>
        <v>0</v>
      </c>
      <c r="P112" s="263"/>
      <c r="Q112" s="264"/>
      <c r="R112" s="263"/>
      <c r="S112" s="265"/>
      <c r="T112" s="265"/>
    </row>
    <row r="113" spans="6:20" s="254" customFormat="1" ht="48" outlineLevel="2" x14ac:dyDescent="0.2">
      <c r="F113" s="255">
        <v>4</v>
      </c>
      <c r="G113" s="256" t="s">
        <v>3054</v>
      </c>
      <c r="H113" s="269" t="s">
        <v>3083</v>
      </c>
      <c r="I113" s="269"/>
      <c r="J113" s="267" t="s">
        <v>3412</v>
      </c>
      <c r="K113" s="256" t="s">
        <v>447</v>
      </c>
      <c r="L113" s="260">
        <v>0</v>
      </c>
      <c r="M113" s="261">
        <v>1</v>
      </c>
      <c r="N113" s="260"/>
      <c r="O113" s="262">
        <f>M113*N113</f>
        <v>0</v>
      </c>
      <c r="P113" s="263"/>
      <c r="Q113" s="264"/>
      <c r="R113" s="263"/>
      <c r="S113" s="265"/>
      <c r="T113" s="265"/>
    </row>
    <row r="114" spans="6:20" s="254" customFormat="1" ht="12" outlineLevel="2" x14ac:dyDescent="0.2">
      <c r="F114" s="255">
        <v>5</v>
      </c>
      <c r="G114" s="256" t="s">
        <v>3054</v>
      </c>
      <c r="H114" s="269" t="s">
        <v>3085</v>
      </c>
      <c r="I114" s="269"/>
      <c r="J114" s="267" t="s">
        <v>3413</v>
      </c>
      <c r="K114" s="256" t="s">
        <v>447</v>
      </c>
      <c r="L114" s="260">
        <v>0</v>
      </c>
      <c r="M114" s="261">
        <v>1</v>
      </c>
      <c r="N114" s="260"/>
      <c r="O114" s="262">
        <f>M114*N114</f>
        <v>0</v>
      </c>
      <c r="P114" s="263"/>
      <c r="Q114" s="264"/>
      <c r="R114" s="263"/>
      <c r="S114" s="265"/>
      <c r="T114" s="265"/>
    </row>
    <row r="115" spans="6:20" s="291" customFormat="1" ht="12.75" customHeight="1" outlineLevel="2" x14ac:dyDescent="0.25">
      <c r="F115" s="284"/>
      <c r="G115" s="285"/>
      <c r="H115" s="285"/>
      <c r="I115" s="285"/>
      <c r="J115" s="286"/>
      <c r="K115" s="285"/>
      <c r="L115" s="287"/>
      <c r="M115" s="288"/>
      <c r="N115" s="287"/>
      <c r="O115" s="289"/>
      <c r="P115" s="290"/>
      <c r="Q115" s="290"/>
      <c r="R115" s="290"/>
    </row>
    <row r="116" spans="6:20" s="249" customFormat="1" ht="16.5" customHeight="1" outlineLevel="1" x14ac:dyDescent="0.2">
      <c r="F116" s="250"/>
      <c r="G116" s="240"/>
      <c r="H116" s="251"/>
      <c r="I116" s="251"/>
      <c r="J116" s="292" t="s">
        <v>3486</v>
      </c>
      <c r="K116" s="240"/>
      <c r="L116" s="280"/>
      <c r="M116" s="281"/>
      <c r="N116" s="280"/>
      <c r="O116" s="282">
        <f>SUBTOTAL(9,O117:O118)</f>
        <v>0</v>
      </c>
      <c r="P116" s="253"/>
      <c r="Q116" s="252"/>
      <c r="R116" s="253">
        <f>SUBTOTAL(9,R117:R118)</f>
        <v>0</v>
      </c>
    </row>
    <row r="117" spans="6:20" s="254" customFormat="1" ht="72" outlineLevel="2" x14ac:dyDescent="0.2">
      <c r="F117" s="255">
        <v>1</v>
      </c>
      <c r="G117" s="256" t="s">
        <v>3054</v>
      </c>
      <c r="H117" s="269" t="s">
        <v>3088</v>
      </c>
      <c r="I117" s="269"/>
      <c r="J117" s="267" t="s">
        <v>3487</v>
      </c>
      <c r="K117" s="256" t="s">
        <v>447</v>
      </c>
      <c r="L117" s="260">
        <v>0</v>
      </c>
      <c r="M117" s="261">
        <v>1</v>
      </c>
      <c r="N117" s="260"/>
      <c r="O117" s="262">
        <f>M117*N117</f>
        <v>0</v>
      </c>
      <c r="P117" s="263"/>
      <c r="Q117" s="264"/>
      <c r="R117" s="263">
        <f>M117*Q117</f>
        <v>0</v>
      </c>
      <c r="S117" s="265"/>
      <c r="T117" s="265"/>
    </row>
    <row r="118" spans="6:20" s="254" customFormat="1" ht="12" outlineLevel="2" x14ac:dyDescent="0.2">
      <c r="F118" s="255" t="s">
        <v>3416</v>
      </c>
      <c r="G118" s="256" t="s">
        <v>3066</v>
      </c>
      <c r="H118" s="269" t="s">
        <v>3096</v>
      </c>
      <c r="I118" s="269"/>
      <c r="J118" s="267" t="s">
        <v>3417</v>
      </c>
      <c r="K118" s="256" t="s">
        <v>447</v>
      </c>
      <c r="L118" s="260">
        <v>0</v>
      </c>
      <c r="M118" s="261">
        <v>1</v>
      </c>
      <c r="N118" s="260"/>
      <c r="O118" s="262">
        <f>M118*N118</f>
        <v>0</v>
      </c>
      <c r="P118" s="263"/>
      <c r="Q118" s="264"/>
      <c r="R118" s="263">
        <f>M118*Q118</f>
        <v>0</v>
      </c>
      <c r="S118" s="265"/>
      <c r="T118" s="265"/>
    </row>
    <row r="119" spans="6:20" s="291" customFormat="1" ht="12.75" customHeight="1" outlineLevel="2" x14ac:dyDescent="0.25">
      <c r="F119" s="284"/>
      <c r="G119" s="285"/>
      <c r="H119" s="285"/>
      <c r="I119" s="285"/>
      <c r="J119" s="286"/>
      <c r="K119" s="285"/>
      <c r="L119" s="287"/>
      <c r="M119" s="288"/>
      <c r="N119" s="287"/>
      <c r="O119" s="289"/>
      <c r="P119" s="290"/>
      <c r="Q119" s="290"/>
      <c r="R119" s="290"/>
    </row>
    <row r="120" spans="6:20" s="249" customFormat="1" ht="16.5" customHeight="1" outlineLevel="1" x14ac:dyDescent="0.2">
      <c r="F120" s="250"/>
      <c r="G120" s="240"/>
      <c r="H120" s="251"/>
      <c r="I120" s="251"/>
      <c r="J120" s="292" t="s">
        <v>3155</v>
      </c>
      <c r="K120" s="240"/>
      <c r="L120" s="280"/>
      <c r="M120" s="281"/>
      <c r="N120" s="280"/>
      <c r="O120" s="282">
        <f>SUBTOTAL(9,O121:O122)</f>
        <v>0</v>
      </c>
      <c r="P120" s="253"/>
      <c r="Q120" s="252"/>
      <c r="R120" s="253">
        <f>SUBTOTAL(9,R121:R122)</f>
        <v>0</v>
      </c>
    </row>
    <row r="121" spans="6:20" s="254" customFormat="1" ht="24" outlineLevel="2" x14ac:dyDescent="0.2">
      <c r="F121" s="255" t="s">
        <v>3221</v>
      </c>
      <c r="G121" s="256" t="s">
        <v>3054</v>
      </c>
      <c r="H121" s="269" t="s">
        <v>3418</v>
      </c>
      <c r="I121" s="269"/>
      <c r="J121" s="267" t="s">
        <v>3215</v>
      </c>
      <c r="K121" s="256" t="s">
        <v>447</v>
      </c>
      <c r="L121" s="260">
        <v>0</v>
      </c>
      <c r="M121" s="261">
        <v>1</v>
      </c>
      <c r="N121" s="260"/>
      <c r="O121" s="262">
        <f t="shared" ref="O121:O122" si="11">M121*N121</f>
        <v>0</v>
      </c>
      <c r="P121" s="263"/>
      <c r="Q121" s="264"/>
      <c r="R121" s="263"/>
      <c r="S121" s="265"/>
      <c r="T121" s="265"/>
    </row>
    <row r="122" spans="6:20" s="254" customFormat="1" ht="12" outlineLevel="2" x14ac:dyDescent="0.2">
      <c r="F122" s="255" t="s">
        <v>3416</v>
      </c>
      <c r="G122" s="256" t="s">
        <v>3066</v>
      </c>
      <c r="H122" s="269" t="s">
        <v>3419</v>
      </c>
      <c r="I122" s="269"/>
      <c r="J122" s="267" t="s">
        <v>3175</v>
      </c>
      <c r="K122" s="256" t="s">
        <v>447</v>
      </c>
      <c r="L122" s="260">
        <v>0</v>
      </c>
      <c r="M122" s="261">
        <v>1</v>
      </c>
      <c r="N122" s="260"/>
      <c r="O122" s="262">
        <f t="shared" si="11"/>
        <v>0</v>
      </c>
      <c r="P122" s="263"/>
      <c r="Q122" s="264"/>
      <c r="R122" s="263"/>
      <c r="S122" s="265"/>
      <c r="T122" s="265"/>
    </row>
    <row r="123" spans="6:20" s="291" customFormat="1" ht="12.75" customHeight="1" outlineLevel="2" x14ac:dyDescent="0.25">
      <c r="F123" s="284"/>
      <c r="G123" s="285"/>
      <c r="H123" s="285"/>
      <c r="I123" s="285"/>
      <c r="J123" s="286"/>
      <c r="K123" s="285"/>
      <c r="L123" s="287"/>
      <c r="M123" s="288"/>
      <c r="N123" s="287"/>
      <c r="O123" s="289"/>
      <c r="P123" s="290"/>
      <c r="Q123" s="290"/>
      <c r="R123" s="290"/>
    </row>
    <row r="124" spans="6:20" s="249" customFormat="1" ht="16.5" customHeight="1" outlineLevel="1" x14ac:dyDescent="0.2">
      <c r="F124" s="250"/>
      <c r="G124" s="240"/>
      <c r="H124" s="251"/>
      <c r="I124" s="251"/>
      <c r="J124" s="292" t="s">
        <v>3220</v>
      </c>
      <c r="K124" s="240"/>
      <c r="L124" s="280"/>
      <c r="M124" s="281"/>
      <c r="N124" s="280"/>
      <c r="O124" s="282">
        <f>SUBTOTAL(9,O125:O142)</f>
        <v>0</v>
      </c>
      <c r="P124" s="253"/>
      <c r="Q124" s="252"/>
      <c r="R124" s="253">
        <f>SUBTOTAL(9,R158:R160)</f>
        <v>0</v>
      </c>
    </row>
    <row r="125" spans="6:20" s="254" customFormat="1" ht="36" outlineLevel="2" x14ac:dyDescent="0.2">
      <c r="F125" s="255" t="s">
        <v>3221</v>
      </c>
      <c r="G125" s="256" t="s">
        <v>3054</v>
      </c>
      <c r="H125" s="269" t="s">
        <v>3111</v>
      </c>
      <c r="I125" s="269"/>
      <c r="J125" s="267" t="s">
        <v>3239</v>
      </c>
      <c r="K125" s="256" t="s">
        <v>532</v>
      </c>
      <c r="L125" s="260">
        <v>0</v>
      </c>
      <c r="M125" s="261">
        <v>36</v>
      </c>
      <c r="N125" s="260"/>
      <c r="O125" s="262">
        <f t="shared" ref="O125" si="12">M125*N125</f>
        <v>0</v>
      </c>
      <c r="P125" s="263"/>
      <c r="Q125" s="264"/>
      <c r="R125" s="263">
        <f>M125*Q125</f>
        <v>0</v>
      </c>
      <c r="S125" s="265"/>
      <c r="T125" s="265"/>
    </row>
    <row r="126" spans="6:20" s="254" customFormat="1" ht="12" outlineLevel="2" x14ac:dyDescent="0.2">
      <c r="F126" s="255"/>
      <c r="G126" s="256"/>
      <c r="H126" s="269"/>
      <c r="I126" s="269"/>
      <c r="J126" s="293" t="s">
        <v>3488</v>
      </c>
      <c r="K126" s="256"/>
      <c r="L126" s="260"/>
      <c r="M126" s="261"/>
      <c r="N126" s="260"/>
      <c r="O126" s="262"/>
      <c r="P126" s="263"/>
      <c r="Q126" s="264"/>
      <c r="R126" s="263"/>
    </row>
    <row r="127" spans="6:20" s="254" customFormat="1" ht="36" outlineLevel="2" x14ac:dyDescent="0.2">
      <c r="F127" s="255" t="s">
        <v>3416</v>
      </c>
      <c r="G127" s="256" t="s">
        <v>3054</v>
      </c>
      <c r="H127" s="269" t="s">
        <v>3421</v>
      </c>
      <c r="I127" s="269"/>
      <c r="J127" s="267" t="s">
        <v>3422</v>
      </c>
      <c r="K127" s="256" t="s">
        <v>532</v>
      </c>
      <c r="L127" s="260"/>
      <c r="M127" s="261">
        <v>54</v>
      </c>
      <c r="N127" s="260"/>
      <c r="O127" s="262">
        <f t="shared" ref="O127" si="13">M127*N127</f>
        <v>0</v>
      </c>
      <c r="P127" s="263"/>
      <c r="Q127" s="264"/>
      <c r="R127" s="263"/>
      <c r="S127" s="265"/>
      <c r="T127" s="265"/>
    </row>
    <row r="128" spans="6:20" s="254" customFormat="1" ht="12" outlineLevel="2" x14ac:dyDescent="0.2">
      <c r="F128" s="255"/>
      <c r="G128" s="256"/>
      <c r="H128" s="269"/>
      <c r="I128" s="269"/>
      <c r="J128" s="293">
        <v>30</v>
      </c>
      <c r="K128" s="256"/>
      <c r="L128" s="260"/>
      <c r="M128" s="261"/>
      <c r="N128" s="260"/>
      <c r="O128" s="262"/>
      <c r="P128" s="263"/>
      <c r="Q128" s="264"/>
      <c r="R128" s="263"/>
    </row>
    <row r="129" spans="6:21" s="254" customFormat="1" ht="36" outlineLevel="2" x14ac:dyDescent="0.2">
      <c r="F129" s="255" t="s">
        <v>3424</v>
      </c>
      <c r="G129" s="256" t="s">
        <v>3054</v>
      </c>
      <c r="H129" s="269" t="s">
        <v>3425</v>
      </c>
      <c r="I129" s="269"/>
      <c r="J129" s="267" t="s">
        <v>3489</v>
      </c>
      <c r="K129" s="256" t="s">
        <v>532</v>
      </c>
      <c r="L129" s="260"/>
      <c r="M129" s="261">
        <v>54</v>
      </c>
      <c r="N129" s="260"/>
      <c r="O129" s="262">
        <f t="shared" ref="O129" si="14">M129*N129</f>
        <v>0</v>
      </c>
      <c r="P129" s="263"/>
      <c r="Q129" s="264"/>
      <c r="R129" s="263"/>
      <c r="S129" s="265"/>
      <c r="T129" s="265"/>
    </row>
    <row r="130" spans="6:21" s="254" customFormat="1" ht="12" outlineLevel="2" x14ac:dyDescent="0.2">
      <c r="F130" s="255"/>
      <c r="G130" s="256"/>
      <c r="H130" s="269"/>
      <c r="I130" s="269"/>
      <c r="J130" s="293" t="s">
        <v>3490</v>
      </c>
      <c r="K130" s="256"/>
      <c r="L130" s="260"/>
      <c r="M130" s="261"/>
      <c r="N130" s="260"/>
      <c r="O130" s="262"/>
      <c r="P130" s="263"/>
      <c r="Q130" s="264"/>
      <c r="R130" s="263"/>
    </row>
    <row r="131" spans="6:21" s="254" customFormat="1" ht="36" outlineLevel="2" x14ac:dyDescent="0.2">
      <c r="F131" s="255" t="s">
        <v>3427</v>
      </c>
      <c r="G131" s="256" t="s">
        <v>3054</v>
      </c>
      <c r="H131" s="269" t="s">
        <v>3428</v>
      </c>
      <c r="I131" s="269"/>
      <c r="J131" s="267" t="s">
        <v>3426</v>
      </c>
      <c r="K131" s="256" t="s">
        <v>532</v>
      </c>
      <c r="L131" s="260">
        <v>0</v>
      </c>
      <c r="M131" s="261">
        <v>45</v>
      </c>
      <c r="N131" s="260"/>
      <c r="O131" s="262">
        <f t="shared" ref="O131" si="15">M131*N131</f>
        <v>0</v>
      </c>
      <c r="P131" s="263"/>
      <c r="Q131" s="264"/>
      <c r="R131" s="263"/>
      <c r="S131" s="265"/>
      <c r="T131" s="265"/>
    </row>
    <row r="132" spans="6:21" s="254" customFormat="1" ht="12" outlineLevel="2" x14ac:dyDescent="0.2">
      <c r="F132" s="255"/>
      <c r="G132" s="256"/>
      <c r="H132" s="269"/>
      <c r="I132" s="269"/>
      <c r="J132" s="293" t="s">
        <v>3491</v>
      </c>
      <c r="K132" s="256"/>
      <c r="L132" s="260"/>
      <c r="M132" s="261"/>
      <c r="N132" s="260"/>
      <c r="O132" s="262"/>
      <c r="P132" s="263"/>
      <c r="Q132" s="264"/>
      <c r="R132" s="263"/>
    </row>
    <row r="133" spans="6:21" s="254" customFormat="1" ht="48" outlineLevel="2" x14ac:dyDescent="0.2">
      <c r="F133" s="255" t="s">
        <v>3431</v>
      </c>
      <c r="G133" s="256" t="s">
        <v>3054</v>
      </c>
      <c r="H133" s="269" t="s">
        <v>3432</v>
      </c>
      <c r="I133" s="269"/>
      <c r="J133" s="267" t="s">
        <v>3429</v>
      </c>
      <c r="K133" s="256" t="s">
        <v>532</v>
      </c>
      <c r="L133" s="260">
        <v>0</v>
      </c>
      <c r="M133" s="261">
        <v>336</v>
      </c>
      <c r="N133" s="260"/>
      <c r="O133" s="262">
        <f t="shared" ref="O133" si="16">M133*N133</f>
        <v>0</v>
      </c>
      <c r="P133" s="263"/>
      <c r="Q133" s="264"/>
      <c r="R133" s="263">
        <f>M133*Q133</f>
        <v>0</v>
      </c>
      <c r="S133" s="265"/>
      <c r="T133" s="265"/>
    </row>
    <row r="134" spans="6:21" s="254" customFormat="1" ht="12" outlineLevel="2" x14ac:dyDescent="0.2">
      <c r="F134" s="255"/>
      <c r="G134" s="256"/>
      <c r="H134" s="269"/>
      <c r="I134" s="269"/>
      <c r="J134" s="293" t="s">
        <v>3492</v>
      </c>
      <c r="K134" s="256"/>
      <c r="L134" s="260"/>
      <c r="M134" s="261"/>
      <c r="N134" s="260"/>
      <c r="O134" s="262"/>
      <c r="P134" s="263"/>
      <c r="Q134" s="264"/>
      <c r="R134" s="263"/>
    </row>
    <row r="135" spans="6:21" s="254" customFormat="1" ht="48" outlineLevel="2" x14ac:dyDescent="0.2">
      <c r="F135" s="255" t="s">
        <v>3435</v>
      </c>
      <c r="G135" s="256"/>
      <c r="H135" s="269" t="s">
        <v>3436</v>
      </c>
      <c r="I135" s="269"/>
      <c r="J135" s="267" t="s">
        <v>3433</v>
      </c>
      <c r="K135" s="256" t="s">
        <v>532</v>
      </c>
      <c r="L135" s="260">
        <v>0</v>
      </c>
      <c r="M135" s="261">
        <v>76</v>
      </c>
      <c r="N135" s="260"/>
      <c r="O135" s="262">
        <f t="shared" ref="O135" si="17">M135*N135</f>
        <v>0</v>
      </c>
      <c r="P135" s="263"/>
      <c r="Q135" s="264"/>
      <c r="R135" s="263">
        <f>M135*Q135</f>
        <v>0</v>
      </c>
      <c r="S135" s="265"/>
      <c r="T135" s="265"/>
    </row>
    <row r="136" spans="6:21" s="254" customFormat="1" ht="12" outlineLevel="2" x14ac:dyDescent="0.2">
      <c r="F136" s="255"/>
      <c r="G136" s="256"/>
      <c r="H136" s="269"/>
      <c r="I136" s="269"/>
      <c r="J136" s="293" t="s">
        <v>3493</v>
      </c>
      <c r="K136" s="256"/>
      <c r="L136" s="260"/>
      <c r="M136" s="261"/>
      <c r="N136" s="260"/>
      <c r="O136" s="262"/>
      <c r="P136" s="263"/>
      <c r="Q136" s="264"/>
      <c r="R136" s="263"/>
    </row>
    <row r="137" spans="6:21" s="254" customFormat="1" ht="36" outlineLevel="2" x14ac:dyDescent="0.2">
      <c r="F137" s="255" t="s">
        <v>3439</v>
      </c>
      <c r="G137" s="256" t="s">
        <v>3054</v>
      </c>
      <c r="H137" s="269" t="s">
        <v>3440</v>
      </c>
      <c r="I137" s="269"/>
      <c r="J137" s="267" t="s">
        <v>3437</v>
      </c>
      <c r="K137" s="256" t="s">
        <v>532</v>
      </c>
      <c r="L137" s="260">
        <v>0</v>
      </c>
      <c r="M137" s="261">
        <v>38</v>
      </c>
      <c r="N137" s="260"/>
      <c r="O137" s="262">
        <f t="shared" ref="O137" si="18">M137*N137</f>
        <v>0</v>
      </c>
      <c r="P137" s="263"/>
      <c r="Q137" s="264"/>
      <c r="R137" s="263">
        <f>M137*Q137</f>
        <v>0</v>
      </c>
      <c r="S137" s="265"/>
      <c r="T137" s="265"/>
    </row>
    <row r="138" spans="6:21" s="254" customFormat="1" ht="12" outlineLevel="2" x14ac:dyDescent="0.2">
      <c r="F138" s="255"/>
      <c r="G138" s="256"/>
      <c r="H138" s="269"/>
      <c r="I138" s="269"/>
      <c r="J138" s="293" t="s">
        <v>3438</v>
      </c>
      <c r="K138" s="256"/>
      <c r="L138" s="260"/>
      <c r="M138" s="261"/>
      <c r="N138" s="260"/>
      <c r="O138" s="262"/>
      <c r="P138" s="263"/>
      <c r="Q138" s="264"/>
      <c r="R138" s="263"/>
    </row>
    <row r="139" spans="6:21" s="254" customFormat="1" ht="48" outlineLevel="2" x14ac:dyDescent="0.2">
      <c r="F139" s="255" t="s">
        <v>3442</v>
      </c>
      <c r="G139" s="256"/>
      <c r="H139" s="269" t="s">
        <v>3443</v>
      </c>
      <c r="I139" s="269"/>
      <c r="J139" s="267" t="s">
        <v>3441</v>
      </c>
      <c r="K139" s="256" t="s">
        <v>532</v>
      </c>
      <c r="L139" s="260">
        <v>0</v>
      </c>
      <c r="M139" s="261">
        <v>10</v>
      </c>
      <c r="N139" s="260"/>
      <c r="O139" s="262">
        <f t="shared" ref="O139" si="19">M139*N139</f>
        <v>0</v>
      </c>
      <c r="P139" s="263"/>
      <c r="Q139" s="264"/>
      <c r="R139" s="263">
        <f>M139*Q139</f>
        <v>0</v>
      </c>
      <c r="S139" s="265"/>
      <c r="T139" s="265"/>
    </row>
    <row r="140" spans="6:21" s="254" customFormat="1" ht="12" outlineLevel="2" x14ac:dyDescent="0.2">
      <c r="F140" s="255"/>
      <c r="G140" s="256"/>
      <c r="H140" s="269"/>
      <c r="I140" s="269"/>
      <c r="J140" s="293" t="s">
        <v>3494</v>
      </c>
      <c r="K140" s="256"/>
      <c r="L140" s="260"/>
      <c r="M140" s="261"/>
      <c r="N140" s="260"/>
      <c r="O140" s="262"/>
      <c r="P140" s="263"/>
      <c r="Q140" s="264"/>
      <c r="R140" s="263"/>
      <c r="S140" s="265"/>
      <c r="T140" s="265"/>
    </row>
    <row r="141" spans="6:21" s="254" customFormat="1" ht="12" outlineLevel="2" x14ac:dyDescent="0.2">
      <c r="F141" s="255">
        <v>9</v>
      </c>
      <c r="G141" s="256" t="s">
        <v>3066</v>
      </c>
      <c r="H141" s="269" t="s">
        <v>3445</v>
      </c>
      <c r="I141" s="269"/>
      <c r="J141" s="267" t="s">
        <v>3281</v>
      </c>
      <c r="K141" s="256" t="s">
        <v>532</v>
      </c>
      <c r="L141" s="260"/>
      <c r="M141" s="261">
        <v>649</v>
      </c>
      <c r="N141" s="260"/>
      <c r="O141" s="262">
        <f t="shared" ref="O141:O142" si="20">M141*N141</f>
        <v>0</v>
      </c>
      <c r="P141" s="263"/>
      <c r="Q141" s="264"/>
      <c r="R141" s="263"/>
      <c r="S141" s="265"/>
      <c r="T141" s="265"/>
      <c r="U141" s="265"/>
    </row>
    <row r="142" spans="6:21" s="254" customFormat="1" ht="12" outlineLevel="2" x14ac:dyDescent="0.2">
      <c r="F142" s="255" t="s">
        <v>3495</v>
      </c>
      <c r="G142" s="256" t="s">
        <v>3066</v>
      </c>
      <c r="H142" s="269" t="s">
        <v>3496</v>
      </c>
      <c r="I142" s="269"/>
      <c r="J142" s="267" t="s">
        <v>3283</v>
      </c>
      <c r="K142" s="256" t="s">
        <v>447</v>
      </c>
      <c r="L142" s="260"/>
      <c r="M142" s="261">
        <v>80</v>
      </c>
      <c r="N142" s="260"/>
      <c r="O142" s="262">
        <f t="shared" si="20"/>
        <v>0</v>
      </c>
      <c r="P142" s="263"/>
      <c r="Q142" s="264"/>
      <c r="R142" s="263"/>
      <c r="S142" s="265"/>
      <c r="T142" s="265"/>
      <c r="U142" s="265"/>
    </row>
    <row r="143" spans="6:21" s="291" customFormat="1" ht="12.75" customHeight="1" outlineLevel="2" x14ac:dyDescent="0.25">
      <c r="F143" s="284"/>
      <c r="G143" s="285"/>
      <c r="H143" s="285"/>
      <c r="I143" s="285"/>
      <c r="J143" s="286"/>
      <c r="K143" s="285"/>
      <c r="L143" s="287"/>
      <c r="M143" s="288"/>
      <c r="N143" s="287"/>
      <c r="O143" s="289"/>
      <c r="P143" s="290"/>
      <c r="Q143" s="290"/>
      <c r="R143" s="290"/>
    </row>
    <row r="144" spans="6:21" s="249" customFormat="1" ht="16.5" customHeight="1" outlineLevel="1" x14ac:dyDescent="0.2">
      <c r="F144" s="250"/>
      <c r="G144" s="240"/>
      <c r="H144" s="251"/>
      <c r="I144" s="251"/>
      <c r="J144" s="292" t="s">
        <v>3284</v>
      </c>
      <c r="K144" s="240"/>
      <c r="L144" s="280"/>
      <c r="M144" s="281"/>
      <c r="N144" s="280"/>
      <c r="O144" s="282">
        <f>SUBTOTAL(9,O145:O157)</f>
        <v>0</v>
      </c>
      <c r="P144" s="253"/>
      <c r="Q144" s="252"/>
      <c r="R144" s="253">
        <f>SUBTOTAL(9,R145:R157)</f>
        <v>0</v>
      </c>
    </row>
    <row r="145" spans="6:20" s="254" customFormat="1" ht="24" outlineLevel="2" x14ac:dyDescent="0.2">
      <c r="F145" s="255" t="s">
        <v>3221</v>
      </c>
      <c r="G145" s="256" t="s">
        <v>3315</v>
      </c>
      <c r="H145" s="269" t="s">
        <v>3117</v>
      </c>
      <c r="I145" s="269"/>
      <c r="J145" s="267" t="s">
        <v>3446</v>
      </c>
      <c r="K145" s="256" t="s">
        <v>532</v>
      </c>
      <c r="L145" s="260">
        <v>0</v>
      </c>
      <c r="M145" s="261">
        <v>5</v>
      </c>
      <c r="N145" s="260"/>
      <c r="O145" s="262">
        <f>M145*N145</f>
        <v>0</v>
      </c>
      <c r="P145" s="263"/>
      <c r="Q145" s="264"/>
      <c r="R145" s="263">
        <f>M145*Q145</f>
        <v>0</v>
      </c>
      <c r="S145" s="265"/>
      <c r="T145" s="265"/>
    </row>
    <row r="146" spans="6:20" s="254" customFormat="1" ht="12" outlineLevel="2" x14ac:dyDescent="0.2">
      <c r="F146" s="255"/>
      <c r="G146" s="256"/>
      <c r="H146" s="269"/>
      <c r="I146" s="269"/>
      <c r="J146" s="294">
        <v>5</v>
      </c>
      <c r="K146" s="256"/>
      <c r="L146" s="260"/>
      <c r="M146" s="261"/>
      <c r="N146" s="260"/>
      <c r="O146" s="262"/>
      <c r="P146" s="263"/>
      <c r="Q146" s="264"/>
      <c r="R146" s="263"/>
    </row>
    <row r="147" spans="6:20" s="254" customFormat="1" ht="24" outlineLevel="2" x14ac:dyDescent="0.2">
      <c r="F147" s="255" t="s">
        <v>3416</v>
      </c>
      <c r="G147" s="256" t="s">
        <v>3315</v>
      </c>
      <c r="H147" s="269" t="s">
        <v>3447</v>
      </c>
      <c r="I147" s="269"/>
      <c r="J147" s="267" t="s">
        <v>3448</v>
      </c>
      <c r="K147" s="256" t="s">
        <v>532</v>
      </c>
      <c r="L147" s="260"/>
      <c r="M147" s="261">
        <v>30</v>
      </c>
      <c r="N147" s="260"/>
      <c r="O147" s="262">
        <f>M147*N147</f>
        <v>0</v>
      </c>
      <c r="P147" s="263"/>
      <c r="Q147" s="264"/>
      <c r="R147" s="263"/>
      <c r="S147" s="265"/>
      <c r="T147" s="265"/>
    </row>
    <row r="148" spans="6:20" s="254" customFormat="1" ht="12" outlineLevel="2" x14ac:dyDescent="0.2">
      <c r="F148" s="255"/>
      <c r="G148" s="256"/>
      <c r="H148" s="269"/>
      <c r="I148" s="269"/>
      <c r="J148" s="294">
        <v>30</v>
      </c>
      <c r="K148" s="256"/>
      <c r="L148" s="260"/>
      <c r="M148" s="261"/>
      <c r="N148" s="260"/>
      <c r="O148" s="262"/>
      <c r="P148" s="263"/>
      <c r="Q148" s="264"/>
      <c r="R148" s="263"/>
    </row>
    <row r="149" spans="6:20" s="254" customFormat="1" ht="24" outlineLevel="2" x14ac:dyDescent="0.2">
      <c r="F149" s="255" t="s">
        <v>3424</v>
      </c>
      <c r="G149" s="256" t="s">
        <v>3315</v>
      </c>
      <c r="H149" s="269" t="s">
        <v>3449</v>
      </c>
      <c r="I149" s="269"/>
      <c r="J149" s="267" t="s">
        <v>3450</v>
      </c>
      <c r="K149" s="256" t="s">
        <v>532</v>
      </c>
      <c r="L149" s="260">
        <v>0</v>
      </c>
      <c r="M149" s="261">
        <v>10</v>
      </c>
      <c r="N149" s="260"/>
      <c r="O149" s="262">
        <f>M149*N149</f>
        <v>0</v>
      </c>
      <c r="P149" s="263"/>
      <c r="Q149" s="264"/>
      <c r="R149" s="263">
        <f>M149*Q149</f>
        <v>0</v>
      </c>
      <c r="S149" s="265"/>
      <c r="T149" s="265"/>
    </row>
    <row r="150" spans="6:20" s="254" customFormat="1" ht="12" outlineLevel="2" x14ac:dyDescent="0.2">
      <c r="F150" s="255"/>
      <c r="G150" s="256"/>
      <c r="H150" s="269"/>
      <c r="I150" s="269"/>
      <c r="J150" s="293" t="s">
        <v>3211</v>
      </c>
      <c r="K150" s="256"/>
      <c r="L150" s="260"/>
      <c r="M150" s="261"/>
      <c r="N150" s="260"/>
      <c r="O150" s="262"/>
      <c r="P150" s="263"/>
      <c r="Q150" s="264"/>
      <c r="R150" s="263"/>
    </row>
    <row r="151" spans="6:20" s="254" customFormat="1" ht="24" outlineLevel="2" x14ac:dyDescent="0.2">
      <c r="F151" s="255" t="s">
        <v>3427</v>
      </c>
      <c r="G151" s="256" t="s">
        <v>3315</v>
      </c>
      <c r="H151" s="269" t="s">
        <v>3452</v>
      </c>
      <c r="I151" s="269"/>
      <c r="J151" s="267" t="s">
        <v>3453</v>
      </c>
      <c r="K151" s="256" t="s">
        <v>532</v>
      </c>
      <c r="L151" s="260">
        <v>0</v>
      </c>
      <c r="M151" s="261">
        <v>65</v>
      </c>
      <c r="N151" s="260"/>
      <c r="O151" s="262">
        <f>M151*N151</f>
        <v>0</v>
      </c>
      <c r="P151" s="263"/>
      <c r="Q151" s="264"/>
      <c r="R151" s="263"/>
      <c r="S151" s="265"/>
      <c r="T151" s="265"/>
    </row>
    <row r="152" spans="6:20" s="254" customFormat="1" ht="12" outlineLevel="2" x14ac:dyDescent="0.2">
      <c r="F152" s="255"/>
      <c r="G152" s="256"/>
      <c r="H152" s="269"/>
      <c r="I152" s="269"/>
      <c r="J152" s="293" t="s">
        <v>3497</v>
      </c>
      <c r="K152" s="256"/>
      <c r="L152" s="260"/>
      <c r="M152" s="261"/>
      <c r="N152" s="260"/>
      <c r="O152" s="262"/>
      <c r="P152" s="263"/>
      <c r="Q152" s="264"/>
      <c r="R152" s="263"/>
    </row>
    <row r="153" spans="6:20" s="254" customFormat="1" ht="12" outlineLevel="2" x14ac:dyDescent="0.2">
      <c r="F153" s="255" t="s">
        <v>3431</v>
      </c>
      <c r="G153" s="256" t="s">
        <v>3315</v>
      </c>
      <c r="H153" s="269" t="s">
        <v>3455</v>
      </c>
      <c r="I153" s="269"/>
      <c r="J153" s="267" t="s">
        <v>3456</v>
      </c>
      <c r="K153" s="256" t="s">
        <v>532</v>
      </c>
      <c r="L153" s="260">
        <v>0</v>
      </c>
      <c r="M153" s="261">
        <v>36</v>
      </c>
      <c r="N153" s="260"/>
      <c r="O153" s="262">
        <f>M153*N153</f>
        <v>0</v>
      </c>
      <c r="P153" s="263"/>
      <c r="Q153" s="264"/>
      <c r="R153" s="263"/>
      <c r="S153" s="265"/>
      <c r="T153" s="265"/>
    </row>
    <row r="154" spans="6:20" s="254" customFormat="1" ht="12" outlineLevel="2" x14ac:dyDescent="0.2">
      <c r="F154" s="255"/>
      <c r="G154" s="256"/>
      <c r="H154" s="269"/>
      <c r="I154" s="269"/>
      <c r="J154" s="293" t="s">
        <v>3498</v>
      </c>
      <c r="K154" s="256"/>
      <c r="L154" s="260"/>
      <c r="M154" s="261"/>
      <c r="N154" s="260"/>
      <c r="O154" s="262"/>
      <c r="P154" s="263"/>
      <c r="Q154" s="264"/>
      <c r="R154" s="263"/>
    </row>
    <row r="155" spans="6:20" s="254" customFormat="1" ht="12" outlineLevel="2" x14ac:dyDescent="0.2">
      <c r="F155" s="255" t="s">
        <v>3435</v>
      </c>
      <c r="G155" s="256" t="s">
        <v>3315</v>
      </c>
      <c r="H155" s="269" t="s">
        <v>3458</v>
      </c>
      <c r="I155" s="269"/>
      <c r="J155" s="267" t="s">
        <v>3305</v>
      </c>
      <c r="K155" s="256" t="s">
        <v>532</v>
      </c>
      <c r="L155" s="260">
        <v>0</v>
      </c>
      <c r="M155" s="261">
        <v>90</v>
      </c>
      <c r="N155" s="260"/>
      <c r="O155" s="262">
        <f>M155*N155</f>
        <v>0</v>
      </c>
      <c r="P155" s="263"/>
      <c r="Q155" s="264"/>
      <c r="R155" s="263"/>
      <c r="S155" s="265"/>
      <c r="T155" s="265"/>
    </row>
    <row r="156" spans="6:20" s="254" customFormat="1" ht="22.5" outlineLevel="2" x14ac:dyDescent="0.2">
      <c r="F156" s="255"/>
      <c r="G156" s="256"/>
      <c r="H156" s="269"/>
      <c r="I156" s="269"/>
      <c r="J156" s="294" t="s">
        <v>3499</v>
      </c>
      <c r="K156" s="256"/>
      <c r="L156" s="260"/>
      <c r="M156" s="261"/>
      <c r="N156" s="260"/>
      <c r="O156" s="262"/>
      <c r="P156" s="263"/>
      <c r="Q156" s="264"/>
      <c r="R156" s="263"/>
    </row>
    <row r="157" spans="6:20" s="254" customFormat="1" ht="12" outlineLevel="2" x14ac:dyDescent="0.2">
      <c r="F157" s="255" t="s">
        <v>3439</v>
      </c>
      <c r="G157" s="256" t="s">
        <v>3066</v>
      </c>
      <c r="H157" s="269" t="s">
        <v>3460</v>
      </c>
      <c r="I157" s="269"/>
      <c r="J157" s="267" t="s">
        <v>3313</v>
      </c>
      <c r="K157" s="256" t="s">
        <v>532</v>
      </c>
      <c r="L157" s="260"/>
      <c r="M157" s="261">
        <v>236</v>
      </c>
      <c r="N157" s="260"/>
      <c r="O157" s="262">
        <f>M157*N157</f>
        <v>0</v>
      </c>
      <c r="P157" s="263"/>
      <c r="Q157" s="264"/>
      <c r="R157" s="263"/>
      <c r="S157" s="265"/>
      <c r="T157" s="265"/>
    </row>
    <row r="158" spans="6:20" s="291" customFormat="1" ht="12.75" customHeight="1" outlineLevel="2" x14ac:dyDescent="0.25">
      <c r="F158" s="284"/>
      <c r="G158" s="285"/>
      <c r="H158" s="285"/>
      <c r="I158" s="285"/>
      <c r="J158" s="295"/>
      <c r="K158" s="285"/>
      <c r="L158" s="287"/>
      <c r="M158" s="288"/>
      <c r="N158" s="287"/>
      <c r="O158" s="289"/>
      <c r="P158" s="290"/>
      <c r="Q158" s="290"/>
      <c r="R158" s="290"/>
    </row>
    <row r="159" spans="6:20" s="249" customFormat="1" ht="16.5" customHeight="1" outlineLevel="1" x14ac:dyDescent="0.2">
      <c r="F159" s="250"/>
      <c r="G159" s="240"/>
      <c r="H159" s="251"/>
      <c r="I159" s="251"/>
      <c r="J159" s="251" t="s">
        <v>3461</v>
      </c>
      <c r="K159" s="240"/>
      <c r="L159" s="280"/>
      <c r="M159" s="281"/>
      <c r="N159" s="280"/>
      <c r="O159" s="282">
        <f>SUBTOTAL(9,O160:O165)</f>
        <v>0</v>
      </c>
      <c r="P159" s="253"/>
      <c r="Q159" s="252"/>
      <c r="R159" s="253">
        <f>SUBTOTAL(9,R160:R165)</f>
        <v>0</v>
      </c>
    </row>
    <row r="160" spans="6:20" s="254" customFormat="1" ht="12" outlineLevel="2" x14ac:dyDescent="0.2">
      <c r="F160" s="255">
        <v>1</v>
      </c>
      <c r="G160" s="256" t="s">
        <v>3315</v>
      </c>
      <c r="H160" s="269" t="s">
        <v>3462</v>
      </c>
      <c r="I160" s="269"/>
      <c r="J160" s="267" t="s">
        <v>3463</v>
      </c>
      <c r="K160" s="256" t="s">
        <v>3065</v>
      </c>
      <c r="L160" s="260">
        <v>0</v>
      </c>
      <c r="M160" s="261">
        <v>1</v>
      </c>
      <c r="N160" s="260"/>
      <c r="O160" s="262">
        <f t="shared" ref="O160:O165" si="21">M160*N160</f>
        <v>0</v>
      </c>
      <c r="P160" s="263"/>
      <c r="Q160" s="264"/>
      <c r="R160" s="263">
        <f t="shared" ref="R160:R165" si="22">M160*Q160</f>
        <v>0</v>
      </c>
      <c r="S160" s="265"/>
      <c r="T160" s="265"/>
    </row>
    <row r="161" spans="1:21" s="254" customFormat="1" ht="12" outlineLevel="2" x14ac:dyDescent="0.2">
      <c r="F161" s="255">
        <v>2</v>
      </c>
      <c r="G161" s="256" t="s">
        <v>3315</v>
      </c>
      <c r="H161" s="269" t="s">
        <v>3158</v>
      </c>
      <c r="I161" s="269"/>
      <c r="J161" s="267" t="s">
        <v>3465</v>
      </c>
      <c r="K161" s="256" t="s">
        <v>3065</v>
      </c>
      <c r="L161" s="260">
        <v>0</v>
      </c>
      <c r="M161" s="261">
        <v>1</v>
      </c>
      <c r="N161" s="260"/>
      <c r="O161" s="262">
        <f t="shared" si="21"/>
        <v>0</v>
      </c>
      <c r="P161" s="263"/>
      <c r="Q161" s="264"/>
      <c r="R161" s="263">
        <f t="shared" si="22"/>
        <v>0</v>
      </c>
      <c r="S161" s="265"/>
      <c r="T161" s="265"/>
    </row>
    <row r="162" spans="1:21" s="254" customFormat="1" ht="12" outlineLevel="2" x14ac:dyDescent="0.2">
      <c r="F162" s="255">
        <v>3</v>
      </c>
      <c r="G162" s="256" t="s">
        <v>3315</v>
      </c>
      <c r="H162" s="269" t="s">
        <v>3160</v>
      </c>
      <c r="I162" s="269"/>
      <c r="J162" s="267" t="s">
        <v>3466</v>
      </c>
      <c r="K162" s="256" t="s">
        <v>124</v>
      </c>
      <c r="L162" s="260">
        <v>0</v>
      </c>
      <c r="M162" s="261">
        <v>35</v>
      </c>
      <c r="N162" s="260"/>
      <c r="O162" s="262">
        <f t="shared" si="21"/>
        <v>0</v>
      </c>
      <c r="P162" s="263"/>
      <c r="Q162" s="264"/>
      <c r="R162" s="263">
        <f t="shared" si="22"/>
        <v>0</v>
      </c>
      <c r="S162" s="265"/>
      <c r="T162" s="265"/>
    </row>
    <row r="163" spans="1:21" s="254" customFormat="1" ht="12" outlineLevel="2" x14ac:dyDescent="0.2">
      <c r="F163" s="255">
        <v>4</v>
      </c>
      <c r="G163" s="256" t="s">
        <v>3315</v>
      </c>
      <c r="H163" s="269" t="s">
        <v>3162</v>
      </c>
      <c r="I163" s="269"/>
      <c r="J163" s="267" t="s">
        <v>3467</v>
      </c>
      <c r="K163" s="256" t="s">
        <v>447</v>
      </c>
      <c r="L163" s="260">
        <v>0</v>
      </c>
      <c r="M163" s="261">
        <v>1</v>
      </c>
      <c r="N163" s="260"/>
      <c r="O163" s="262">
        <f t="shared" si="21"/>
        <v>0</v>
      </c>
      <c r="P163" s="263"/>
      <c r="Q163" s="264"/>
      <c r="R163" s="263">
        <f t="shared" si="22"/>
        <v>0</v>
      </c>
      <c r="S163" s="265"/>
      <c r="T163" s="265"/>
    </row>
    <row r="164" spans="1:21" s="254" customFormat="1" ht="12" outlineLevel="2" x14ac:dyDescent="0.2">
      <c r="F164" s="255">
        <v>5</v>
      </c>
      <c r="G164" s="256" t="s">
        <v>3315</v>
      </c>
      <c r="H164" s="269" t="s">
        <v>3164</v>
      </c>
      <c r="I164" s="269"/>
      <c r="J164" s="267" t="s">
        <v>3468</v>
      </c>
      <c r="K164" s="256" t="s">
        <v>447</v>
      </c>
      <c r="L164" s="260">
        <v>0</v>
      </c>
      <c r="M164" s="261">
        <v>1</v>
      </c>
      <c r="N164" s="260"/>
      <c r="O164" s="262">
        <f t="shared" si="21"/>
        <v>0</v>
      </c>
      <c r="P164" s="263"/>
      <c r="Q164" s="264"/>
      <c r="R164" s="263">
        <f t="shared" si="22"/>
        <v>0</v>
      </c>
      <c r="S164" s="265"/>
      <c r="T164" s="265"/>
    </row>
    <row r="165" spans="1:21" s="254" customFormat="1" ht="12" outlineLevel="2" x14ac:dyDescent="0.2">
      <c r="F165" s="255">
        <v>6</v>
      </c>
      <c r="G165" s="256" t="s">
        <v>3315</v>
      </c>
      <c r="H165" s="269" t="s">
        <v>3166</v>
      </c>
      <c r="I165" s="269"/>
      <c r="J165" s="267" t="s">
        <v>3469</v>
      </c>
      <c r="K165" s="256" t="s">
        <v>447</v>
      </c>
      <c r="L165" s="260">
        <v>0</v>
      </c>
      <c r="M165" s="261">
        <v>1</v>
      </c>
      <c r="N165" s="260"/>
      <c r="O165" s="262">
        <f t="shared" si="21"/>
        <v>0</v>
      </c>
      <c r="P165" s="263"/>
      <c r="Q165" s="264"/>
      <c r="R165" s="263">
        <f t="shared" si="22"/>
        <v>0</v>
      </c>
      <c r="S165" s="265"/>
      <c r="T165" s="265"/>
    </row>
    <row r="166" spans="1:21" s="291" customFormat="1" ht="12.75" customHeight="1" outlineLevel="1" x14ac:dyDescent="0.25">
      <c r="F166" s="284"/>
      <c r="G166" s="285"/>
      <c r="H166" s="285"/>
      <c r="I166" s="285"/>
      <c r="J166" s="295"/>
      <c r="K166" s="285"/>
      <c r="L166" s="290"/>
      <c r="M166" s="187"/>
      <c r="N166" s="290"/>
      <c r="O166" s="296"/>
      <c r="P166" s="290"/>
      <c r="Q166" s="290"/>
      <c r="R166" s="290"/>
    </row>
    <row r="167" spans="1:21" s="243" customFormat="1" ht="18.75" customHeight="1" x14ac:dyDescent="0.2">
      <c r="F167" s="244"/>
      <c r="G167" s="245"/>
      <c r="H167" s="246"/>
      <c r="I167" s="246"/>
      <c r="J167" s="246" t="s">
        <v>3500</v>
      </c>
      <c r="K167" s="245"/>
      <c r="L167" s="247"/>
      <c r="M167" s="152"/>
      <c r="N167" s="247"/>
      <c r="O167" s="218">
        <f>SUBTOTAL(9,O168:O175)</f>
        <v>0</v>
      </c>
      <c r="P167" s="248">
        <f>SUBTOTAL(9,P168:P265)</f>
        <v>0</v>
      </c>
      <c r="Q167" s="247"/>
      <c r="R167" s="248">
        <f>SUBTOTAL(9,R168:R265)</f>
        <v>0</v>
      </c>
    </row>
    <row r="168" spans="1:21" s="249" customFormat="1" ht="16.5" customHeight="1" outlineLevel="1" x14ac:dyDescent="0.2">
      <c r="F168" s="250"/>
      <c r="G168" s="240"/>
      <c r="H168" s="251"/>
      <c r="I168" s="251"/>
      <c r="J168" s="251" t="s">
        <v>3501</v>
      </c>
      <c r="K168" s="240"/>
      <c r="L168" s="252"/>
      <c r="M168" s="159"/>
      <c r="N168" s="252"/>
      <c r="O168" s="221">
        <f>SUBTOTAL(9,O169:O170)</f>
        <v>0</v>
      </c>
      <c r="P168" s="253">
        <f>SUBTOTAL(9,P169:P171)</f>
        <v>0</v>
      </c>
      <c r="Q168" s="252"/>
      <c r="R168" s="253">
        <f>SUBTOTAL(9,R169:R171)</f>
        <v>0</v>
      </c>
    </row>
    <row r="169" spans="1:21" s="254" customFormat="1" ht="48" outlineLevel="2" x14ac:dyDescent="0.2">
      <c r="A169" s="254" t="s">
        <v>3049</v>
      </c>
      <c r="B169" s="254" t="s">
        <v>3050</v>
      </c>
      <c r="C169" s="254" t="s">
        <v>3051</v>
      </c>
      <c r="D169" s="254" t="s">
        <v>3052</v>
      </c>
      <c r="E169" s="254" t="s">
        <v>3053</v>
      </c>
      <c r="F169" s="255">
        <v>1</v>
      </c>
      <c r="G169" s="256" t="s">
        <v>3054</v>
      </c>
      <c r="H169" s="257" t="s">
        <v>3055</v>
      </c>
      <c r="I169" s="258" t="s">
        <v>3502</v>
      </c>
      <c r="J169" s="259" t="s">
        <v>3503</v>
      </c>
      <c r="K169" s="256" t="s">
        <v>447</v>
      </c>
      <c r="L169" s="260">
        <v>0</v>
      </c>
      <c r="M169" s="261">
        <v>1</v>
      </c>
      <c r="N169" s="260"/>
      <c r="O169" s="262">
        <f t="shared" ref="O169:O170" si="23">M169*N169</f>
        <v>0</v>
      </c>
      <c r="P169" s="263"/>
      <c r="Q169" s="264"/>
      <c r="R169" s="263">
        <f>M169*Q169</f>
        <v>0</v>
      </c>
      <c r="S169" s="265"/>
      <c r="T169" s="265"/>
      <c r="U169" s="265"/>
    </row>
    <row r="170" spans="1:21" s="254" customFormat="1" ht="12" outlineLevel="2" x14ac:dyDescent="0.2">
      <c r="F170" s="255" t="s">
        <v>3416</v>
      </c>
      <c r="G170" s="256" t="s">
        <v>3054</v>
      </c>
      <c r="H170" s="257" t="s">
        <v>3058</v>
      </c>
      <c r="I170" s="258" t="s">
        <v>3115</v>
      </c>
      <c r="J170" s="259" t="s">
        <v>3504</v>
      </c>
      <c r="K170" s="256" t="s">
        <v>447</v>
      </c>
      <c r="L170" s="260">
        <v>0</v>
      </c>
      <c r="M170" s="261">
        <v>1</v>
      </c>
      <c r="N170" s="260"/>
      <c r="O170" s="262">
        <f t="shared" si="23"/>
        <v>0</v>
      </c>
      <c r="P170" s="263"/>
      <c r="Q170" s="264"/>
      <c r="R170" s="263">
        <f>M170*Q170</f>
        <v>0</v>
      </c>
      <c r="S170" s="265"/>
      <c r="T170" s="265"/>
      <c r="U170" s="265"/>
    </row>
    <row r="171" spans="1:21" outlineLevel="2" x14ac:dyDescent="0.2"/>
    <row r="172" spans="1:21" s="249" customFormat="1" ht="16.5" customHeight="1" outlineLevel="1" x14ac:dyDescent="0.2">
      <c r="F172" s="250"/>
      <c r="G172" s="240"/>
      <c r="H172" s="251"/>
      <c r="I172" s="251"/>
      <c r="J172" s="251" t="s">
        <v>3505</v>
      </c>
      <c r="K172" s="240"/>
      <c r="L172" s="252"/>
      <c r="M172" s="159"/>
      <c r="N172" s="252"/>
      <c r="O172" s="221">
        <f>SUBTOTAL(9,O173:O175)</f>
        <v>0</v>
      </c>
      <c r="P172" s="253">
        <f>SUBTOTAL(9,P173:P174)</f>
        <v>0</v>
      </c>
      <c r="Q172" s="252"/>
      <c r="R172" s="253">
        <f>SUBTOTAL(9,R173:R174)</f>
        <v>0</v>
      </c>
    </row>
    <row r="173" spans="1:21" s="254" customFormat="1" ht="48" outlineLevel="2" x14ac:dyDescent="0.2">
      <c r="A173" s="254" t="s">
        <v>3049</v>
      </c>
      <c r="B173" s="254" t="s">
        <v>3050</v>
      </c>
      <c r="C173" s="254" t="s">
        <v>3051</v>
      </c>
      <c r="D173" s="254" t="s">
        <v>3052</v>
      </c>
      <c r="E173" s="254" t="s">
        <v>3053</v>
      </c>
      <c r="F173" s="255">
        <v>1</v>
      </c>
      <c r="G173" s="256" t="s">
        <v>3054</v>
      </c>
      <c r="H173" s="257" t="s">
        <v>3055</v>
      </c>
      <c r="I173" s="258" t="s">
        <v>3506</v>
      </c>
      <c r="J173" s="259" t="s">
        <v>3507</v>
      </c>
      <c r="K173" s="256" t="s">
        <v>447</v>
      </c>
      <c r="L173" s="260">
        <v>0</v>
      </c>
      <c r="M173" s="261">
        <v>1</v>
      </c>
      <c r="N173" s="260"/>
      <c r="O173" s="262">
        <f t="shared" ref="O173:O175" si="24">M173*N173</f>
        <v>0</v>
      </c>
      <c r="P173" s="263"/>
      <c r="Q173" s="264"/>
      <c r="R173" s="263">
        <f>M173*Q173</f>
        <v>0</v>
      </c>
      <c r="S173" s="265"/>
      <c r="T173" s="265"/>
      <c r="U173" s="265"/>
    </row>
    <row r="174" spans="1:21" outlineLevel="2" x14ac:dyDescent="0.2">
      <c r="F174" s="255">
        <v>1</v>
      </c>
      <c r="G174" s="256" t="s">
        <v>3054</v>
      </c>
      <c r="H174" s="257" t="s">
        <v>3055</v>
      </c>
      <c r="I174" s="258" t="s">
        <v>3506</v>
      </c>
      <c r="J174" s="259" t="s">
        <v>3508</v>
      </c>
      <c r="K174" s="256" t="s">
        <v>447</v>
      </c>
      <c r="L174" s="260">
        <v>0</v>
      </c>
      <c r="M174" s="261">
        <v>1</v>
      </c>
      <c r="N174" s="260"/>
      <c r="O174" s="262">
        <f t="shared" si="24"/>
        <v>0</v>
      </c>
      <c r="P174" s="263"/>
      <c r="Q174" s="264"/>
      <c r="R174" s="263">
        <f>M174*Q174</f>
        <v>0</v>
      </c>
      <c r="S174" s="265"/>
      <c r="T174" s="265"/>
    </row>
    <row r="175" spans="1:21" outlineLevel="1" x14ac:dyDescent="0.2">
      <c r="F175" s="255">
        <v>1</v>
      </c>
      <c r="G175" s="256" t="s">
        <v>3054</v>
      </c>
      <c r="H175" s="257" t="s">
        <v>3055</v>
      </c>
      <c r="I175" s="258" t="s">
        <v>3506</v>
      </c>
      <c r="J175" s="259" t="s">
        <v>3509</v>
      </c>
      <c r="K175" s="256" t="s">
        <v>447</v>
      </c>
      <c r="L175" s="260">
        <v>0</v>
      </c>
      <c r="M175" s="261">
        <v>1</v>
      </c>
      <c r="N175" s="260"/>
      <c r="O175" s="262">
        <f t="shared" si="24"/>
        <v>0</v>
      </c>
      <c r="P175" s="263"/>
      <c r="Q175" s="264"/>
      <c r="R175" s="263">
        <f>M175*Q175</f>
        <v>0</v>
      </c>
      <c r="S175" s="265"/>
      <c r="T175" s="265"/>
    </row>
    <row r="176" spans="1:21" outlineLevel="1" x14ac:dyDescent="0.2"/>
    <row r="177" outlineLevel="1" x14ac:dyDescent="0.2"/>
    <row r="178" outlineLevel="1" x14ac:dyDescent="0.2"/>
    <row r="179" outlineLevel="1" x14ac:dyDescent="0.2"/>
    <row r="180" outlineLevel="1" x14ac:dyDescent="0.2"/>
    <row r="181" outlineLevel="1" x14ac:dyDescent="0.2"/>
    <row r="182" outlineLevel="1" x14ac:dyDescent="0.2"/>
    <row r="183" outlineLevel="1" x14ac:dyDescent="0.2"/>
    <row r="184" outlineLevel="1" x14ac:dyDescent="0.2"/>
    <row r="185" outlineLevel="1" x14ac:dyDescent="0.2"/>
    <row r="186" outlineLevel="1" x14ac:dyDescent="0.2"/>
    <row r="187" outlineLevel="1" x14ac:dyDescent="0.2"/>
    <row r="188" outlineLevel="1" x14ac:dyDescent="0.2"/>
    <row r="189" outlineLevel="1" x14ac:dyDescent="0.2"/>
    <row r="190" outlineLevel="1" x14ac:dyDescent="0.2"/>
    <row r="191" outlineLevel="1" x14ac:dyDescent="0.2"/>
    <row r="192" outlineLevel="1" x14ac:dyDescent="0.2"/>
    <row r="193" outlineLevel="1" x14ac:dyDescent="0.2"/>
    <row r="194" outlineLevel="1" x14ac:dyDescent="0.2"/>
    <row r="195" outlineLevel="1" x14ac:dyDescent="0.2"/>
    <row r="196" outlineLevel="1" x14ac:dyDescent="0.2"/>
    <row r="197" outlineLevel="1" x14ac:dyDescent="0.2"/>
    <row r="198" outlineLevel="1" x14ac:dyDescent="0.2"/>
    <row r="199" outlineLevel="1" x14ac:dyDescent="0.2"/>
    <row r="200" outlineLevel="1" x14ac:dyDescent="0.2"/>
    <row r="201" outlineLevel="1" x14ac:dyDescent="0.2"/>
    <row r="202" outlineLevel="1" x14ac:dyDescent="0.2"/>
    <row r="203" outlineLevel="1" x14ac:dyDescent="0.2"/>
    <row r="204" outlineLevel="1" x14ac:dyDescent="0.2"/>
    <row r="205" outlineLevel="1" x14ac:dyDescent="0.2"/>
    <row r="206" outlineLevel="1" x14ac:dyDescent="0.2"/>
    <row r="207" outlineLevel="1" x14ac:dyDescent="0.2"/>
    <row r="208" outlineLevel="1" x14ac:dyDescent="0.2"/>
    <row r="209" outlineLevel="1" x14ac:dyDescent="0.2"/>
  </sheetData>
  <pageMargins left="0.39370078740157483" right="0.39370078740157483" top="0.59055118110236227" bottom="0.59055118110236227" header="0.39370078740157483" footer="0.39370078740157483"/>
  <pageSetup paperSize="9" scale="68" fitToHeight="9999" orientation="portrait" r:id="rId1"/>
  <headerFooter alignWithMargins="0">
    <oddFooter>&amp;C&amp;8&amp;P z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pageSetUpPr fitToPage="1"/>
  </sheetPr>
  <dimension ref="A1:E15"/>
  <sheetViews>
    <sheetView topLeftCell="B1" workbookViewId="0">
      <pane ySplit="7" topLeftCell="A8" activePane="bottomLeft" state="frozen"/>
      <selection activeCell="K10" sqref="K10"/>
      <selection pane="bottomLeft" activeCell="C9" sqref="C9"/>
    </sheetView>
  </sheetViews>
  <sheetFormatPr defaultRowHeight="12.75" outlineLevelRow="1" x14ac:dyDescent="0.2"/>
  <cols>
    <col min="1" max="1" width="12.42578125" style="210" hidden="1" customWidth="1"/>
    <col min="2" max="2" width="80.7109375" style="210" customWidth="1"/>
    <col min="3" max="3" width="15.7109375" style="210" customWidth="1"/>
    <col min="4" max="16384" width="9.140625" style="210"/>
  </cols>
  <sheetData>
    <row r="1" spans="1:5" ht="15.75" customHeight="1" x14ac:dyDescent="0.25">
      <c r="A1" s="206"/>
      <c r="B1" s="207" t="s">
        <v>3352</v>
      </c>
      <c r="C1" s="208"/>
      <c r="D1" s="209"/>
    </row>
    <row r="2" spans="1:5" ht="15.75" customHeight="1" x14ac:dyDescent="0.25">
      <c r="A2" s="206"/>
      <c r="B2" s="225" t="s">
        <v>51</v>
      </c>
      <c r="C2" s="208"/>
      <c r="D2" s="209"/>
    </row>
    <row r="3" spans="1:5" ht="15.75" customHeight="1" x14ac:dyDescent="0.25">
      <c r="A3" s="206"/>
      <c r="B3" s="225" t="s">
        <v>3</v>
      </c>
      <c r="C3" s="208"/>
      <c r="D3" s="209"/>
    </row>
    <row r="4" spans="1:5" ht="15.75" customHeight="1" x14ac:dyDescent="0.25">
      <c r="A4" s="206"/>
      <c r="B4" s="225" t="s">
        <v>13</v>
      </c>
      <c r="C4" s="208"/>
      <c r="D4" s="209"/>
    </row>
    <row r="5" spans="1:5" ht="15.75" customHeight="1" x14ac:dyDescent="0.25">
      <c r="A5" s="206"/>
      <c r="B5" s="225" t="s">
        <v>3510</v>
      </c>
      <c r="C5" s="208"/>
      <c r="D5" s="209"/>
    </row>
    <row r="6" spans="1:5" ht="14.25" customHeight="1" x14ac:dyDescent="0.25">
      <c r="A6" s="210" t="e">
        <f t="array" ref="A6">INDEX(__SAZBA__,MATCH(0,COUNTIF($A$1:A1,__SAZBA__),0))</f>
        <v>#REF!</v>
      </c>
      <c r="B6" s="211"/>
      <c r="C6" s="208"/>
      <c r="D6" s="209"/>
    </row>
    <row r="7" spans="1:5" ht="13.5" thickBot="1" x14ac:dyDescent="0.25">
      <c r="A7" s="210" t="e">
        <f t="array" ref="A7">INDEX(__SAZBA__,MATCH(0,COUNTIF($A$1:A6,__SAZBA__),0))</f>
        <v>#REF!</v>
      </c>
      <c r="B7" s="212" t="s">
        <v>104</v>
      </c>
      <c r="C7" s="212" t="s">
        <v>3043</v>
      </c>
      <c r="D7" s="213"/>
    </row>
    <row r="8" spans="1:5" x14ac:dyDescent="0.2">
      <c r="A8" s="210" t="e">
        <f t="array" ref="A8">INDEX(__SAZBA__,MATCH(0,COUNTIF($A$1:A7,__SAZBA__),0))</f>
        <v>#REF!</v>
      </c>
      <c r="B8" s="214"/>
      <c r="C8" s="215"/>
      <c r="D8" s="213"/>
    </row>
    <row r="9" spans="1:5" s="216" customFormat="1" ht="15.75" customHeight="1" x14ac:dyDescent="0.2">
      <c r="B9" s="217" t="str">
        <f>IF('[15]Zakazka VS A'!$J$9=0,"",'[15]Zakazka VS A'!$J$9)</f>
        <v>Výměníková stanice A (KOVÁŘ)</v>
      </c>
      <c r="C9" s="218">
        <f>'EL Zakazka VS A'!O9</f>
        <v>0</v>
      </c>
      <c r="E9" s="218"/>
    </row>
    <row r="10" spans="1:5" s="219" customFormat="1" ht="15" customHeight="1" outlineLevel="1" x14ac:dyDescent="0.2">
      <c r="B10" s="220" t="str">
        <f>IF('[15]Zakazka VS A'!$J$11=0,"",'[15]Zakazka VS A'!$J$11)</f>
        <v>Elektro</v>
      </c>
      <c r="C10" s="221">
        <f>'EL Zakazka VS A'!O11</f>
        <v>0</v>
      </c>
      <c r="E10" s="221"/>
    </row>
    <row r="11" spans="1:5" s="219" customFormat="1" ht="15" customHeight="1" outlineLevel="1" x14ac:dyDescent="0.2">
      <c r="B11" s="220" t="str">
        <f>IF('[15]Zakazka VS A'!$J$16=0,"",'[15]Zakazka VS A'!$J$16)</f>
        <v>Kabely</v>
      </c>
      <c r="C11" s="221">
        <f>'EL Zakazka VS A'!O16</f>
        <v>0</v>
      </c>
      <c r="E11" s="221"/>
    </row>
    <row r="12" spans="1:5" s="219" customFormat="1" ht="15" customHeight="1" outlineLevel="1" x14ac:dyDescent="0.2">
      <c r="B12" s="220" t="str">
        <f>IF('[15]Zakazka VS A'!$J$28=0,"",'[15]Zakazka VS A'!$J$28)</f>
        <v>Nosný a montážní materiál</v>
      </c>
      <c r="C12" s="221">
        <f>'EL Zakazka VS A'!O28</f>
        <v>0</v>
      </c>
      <c r="E12" s="221"/>
    </row>
    <row r="13" spans="1:5" s="219" customFormat="1" ht="15" customHeight="1" outlineLevel="1" x14ac:dyDescent="0.2">
      <c r="B13" s="220" t="str">
        <f>IF('[15]Zakazka VS A'!$J$37=0,"",'[15]Zakazka VS A'!$J$37)</f>
        <v>V04: Inženýrská činnost</v>
      </c>
      <c r="C13" s="221">
        <f>'EL Zakazka VS A'!O37</f>
        <v>0</v>
      </c>
      <c r="E13" s="221"/>
    </row>
    <row r="14" spans="1:5" ht="13.5" thickBot="1" x14ac:dyDescent="0.25">
      <c r="B14" s="220"/>
    </row>
    <row r="15" spans="1:5" s="222" customFormat="1" ht="15" x14ac:dyDescent="0.25">
      <c r="A15" s="222" t="e">
        <f>SUM(#REF!)</f>
        <v>#REF!</v>
      </c>
      <c r="B15" s="223" t="s">
        <v>3355</v>
      </c>
      <c r="C15" s="224">
        <f>SUM(C10:C14)</f>
        <v>0</v>
      </c>
    </row>
  </sheetData>
  <dataConsolidate/>
  <pageMargins left="0.78740157480314965" right="0.78740157480314965" top="0.78740157480314965" bottom="0.78740157480314965" header="0.39370078740157483" footer="0.39370078740157483"/>
  <pageSetup paperSize="9" scale="88" orientation="portrait" r:id="rId1"/>
  <headerFooter>
    <oddFooter>&amp;C&amp;8&amp;P z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pageSetUpPr fitToPage="1"/>
  </sheetPr>
  <dimension ref="A1:U43"/>
  <sheetViews>
    <sheetView topLeftCell="F1" zoomScaleNormal="100" zoomScaleSheetLayoutView="100" workbookViewId="0">
      <selection activeCell="N12" sqref="N12:N42"/>
    </sheetView>
  </sheetViews>
  <sheetFormatPr defaultRowHeight="12.75" outlineLevelRow="2" x14ac:dyDescent="0.2"/>
  <cols>
    <col min="1" max="5" width="9.140625" style="210" hidden="1" customWidth="1"/>
    <col min="6" max="6" width="5.42578125" style="297" customWidth="1"/>
    <col min="7" max="7" width="4.28515625" style="228" customWidth="1"/>
    <col min="8" max="8" width="14.28515625" style="229" customWidth="1"/>
    <col min="9" max="9" width="10" style="229" customWidth="1"/>
    <col min="10" max="10" width="57.140625" style="230" customWidth="1"/>
    <col min="11" max="11" width="7.5703125" style="228" customWidth="1"/>
    <col min="12" max="12" width="6.85546875" style="231" hidden="1" customWidth="1"/>
    <col min="13" max="13" width="13.42578125" style="203" customWidth="1"/>
    <col min="14" max="14" width="12.42578125" style="231" customWidth="1"/>
    <col min="15" max="15" width="15.7109375" style="232" customWidth="1"/>
    <col min="16" max="16" width="14.28515625" style="231" hidden="1" customWidth="1"/>
    <col min="17" max="17" width="11.42578125" style="231" hidden="1" customWidth="1"/>
    <col min="18" max="18" width="14.28515625" style="231" hidden="1" customWidth="1"/>
    <col min="19" max="21" width="9.140625" style="210"/>
    <col min="22" max="22" width="13" style="210" customWidth="1"/>
    <col min="23" max="23" width="24.5703125" style="210" customWidth="1"/>
    <col min="24" max="16384" width="9.140625" style="210"/>
  </cols>
  <sheetData>
    <row r="1" spans="6:20" ht="21.6" customHeight="1" x14ac:dyDescent="0.25">
      <c r="F1" s="207" t="s">
        <v>3352</v>
      </c>
      <c r="G1" s="208"/>
      <c r="H1" s="208"/>
      <c r="I1" s="208"/>
      <c r="J1" s="208"/>
      <c r="K1" s="208"/>
      <c r="L1" s="234"/>
      <c r="M1" s="138"/>
      <c r="N1" s="234"/>
      <c r="O1" s="235"/>
      <c r="P1" s="234"/>
      <c r="Q1" s="234"/>
      <c r="R1" s="234"/>
    </row>
    <row r="2" spans="6:20" ht="21.6" customHeight="1" x14ac:dyDescent="0.25">
      <c r="F2" s="225" t="s">
        <v>51</v>
      </c>
      <c r="G2" s="208"/>
      <c r="H2" s="208"/>
      <c r="I2" s="208"/>
      <c r="J2" s="208"/>
      <c r="K2" s="208"/>
      <c r="L2" s="234"/>
      <c r="M2" s="138"/>
      <c r="N2" s="234"/>
      <c r="O2" s="235"/>
      <c r="P2" s="234"/>
      <c r="Q2" s="234"/>
      <c r="R2" s="234"/>
    </row>
    <row r="3" spans="6:20" ht="21.6" customHeight="1" x14ac:dyDescent="0.25">
      <c r="F3" s="225" t="s">
        <v>3</v>
      </c>
      <c r="G3" s="208"/>
      <c r="H3" s="208"/>
      <c r="I3" s="208"/>
      <c r="J3" s="208"/>
      <c r="K3" s="208"/>
      <c r="L3" s="234"/>
      <c r="M3" s="138"/>
      <c r="N3" s="234"/>
      <c r="O3" s="235"/>
      <c r="P3" s="234"/>
      <c r="Q3" s="234"/>
      <c r="R3" s="234"/>
    </row>
    <row r="4" spans="6:20" ht="21.6" customHeight="1" x14ac:dyDescent="0.25">
      <c r="F4" s="225" t="s">
        <v>13</v>
      </c>
      <c r="G4" s="208"/>
      <c r="H4" s="208"/>
      <c r="I4" s="208"/>
      <c r="J4" s="208"/>
      <c r="K4" s="208"/>
      <c r="L4" s="234"/>
      <c r="M4" s="138"/>
      <c r="N4" s="234"/>
      <c r="O4" s="235"/>
      <c r="P4" s="234"/>
      <c r="Q4" s="234"/>
      <c r="R4" s="234"/>
    </row>
    <row r="5" spans="6:20" ht="21.6" customHeight="1" x14ac:dyDescent="0.25">
      <c r="F5" s="225" t="s">
        <v>3510</v>
      </c>
      <c r="G5" s="208"/>
      <c r="H5" s="208"/>
      <c r="I5" s="208"/>
      <c r="J5" s="208"/>
      <c r="K5" s="208"/>
      <c r="L5" s="234"/>
      <c r="M5" s="138"/>
      <c r="N5" s="234"/>
      <c r="O5" s="235"/>
      <c r="P5" s="234"/>
      <c r="Q5" s="234"/>
      <c r="R5" s="234"/>
    </row>
    <row r="6" spans="6:20" ht="21.6" customHeight="1" x14ac:dyDescent="0.25">
      <c r="F6" s="233"/>
      <c r="G6" s="208"/>
      <c r="H6" s="208"/>
      <c r="I6" s="208"/>
      <c r="J6" s="208"/>
      <c r="K6" s="208"/>
      <c r="L6" s="234"/>
      <c r="M6" s="138"/>
      <c r="N6" s="234"/>
      <c r="O6" s="235"/>
      <c r="P6" s="234"/>
      <c r="Q6" s="234"/>
      <c r="R6" s="234"/>
      <c r="T6" s="236"/>
    </row>
    <row r="7" spans="6:20" s="237" customFormat="1" ht="13.5" thickBot="1" x14ac:dyDescent="0.25">
      <c r="F7" s="212" t="s">
        <v>3037</v>
      </c>
      <c r="G7" s="212" t="s">
        <v>102</v>
      </c>
      <c r="H7" s="212" t="s">
        <v>103</v>
      </c>
      <c r="I7" s="212" t="s">
        <v>3038</v>
      </c>
      <c r="J7" s="238" t="s">
        <v>104</v>
      </c>
      <c r="K7" s="212" t="s">
        <v>105</v>
      </c>
      <c r="L7" s="212" t="s">
        <v>3040</v>
      </c>
      <c r="M7" s="212" t="s">
        <v>3041</v>
      </c>
      <c r="N7" s="212" t="s">
        <v>3042</v>
      </c>
      <c r="O7" s="212" t="s">
        <v>3043</v>
      </c>
      <c r="P7" s="212" t="s">
        <v>3044</v>
      </c>
      <c r="Q7" s="212" t="s">
        <v>3045</v>
      </c>
      <c r="R7" s="212" t="s">
        <v>3046</v>
      </c>
    </row>
    <row r="8" spans="6:20" ht="11.25" customHeight="1" x14ac:dyDescent="0.2">
      <c r="F8" s="239"/>
      <c r="G8" s="240"/>
      <c r="H8" s="241"/>
      <c r="I8" s="241"/>
      <c r="J8" s="242"/>
      <c r="K8" s="240"/>
      <c r="L8" s="239"/>
      <c r="M8" s="239"/>
      <c r="N8" s="239"/>
      <c r="O8" s="239"/>
      <c r="P8" s="239"/>
      <c r="Q8" s="239"/>
      <c r="R8" s="239"/>
    </row>
    <row r="9" spans="6:20" s="243" customFormat="1" ht="18.75" customHeight="1" x14ac:dyDescent="0.2">
      <c r="F9" s="244"/>
      <c r="G9" s="245"/>
      <c r="H9" s="246"/>
      <c r="I9" s="246"/>
      <c r="J9" s="246" t="s">
        <v>3510</v>
      </c>
      <c r="K9" s="245"/>
      <c r="L9" s="247"/>
      <c r="M9" s="152"/>
      <c r="N9" s="247"/>
      <c r="O9" s="218">
        <f>SUBTOTAL(9,O10:O42)</f>
        <v>0</v>
      </c>
      <c r="P9" s="248">
        <f>SUBTOTAL(9,P10:P43)</f>
        <v>0</v>
      </c>
      <c r="Q9" s="247"/>
      <c r="R9" s="248">
        <f>SUBTOTAL(9,R10:R43)</f>
        <v>0</v>
      </c>
    </row>
    <row r="10" spans="6:20" s="291" customFormat="1" ht="12.75" customHeight="1" outlineLevel="2" x14ac:dyDescent="0.25">
      <c r="F10" s="284"/>
      <c r="G10" s="285"/>
      <c r="H10" s="285"/>
      <c r="I10" s="285"/>
      <c r="J10" s="286"/>
      <c r="K10" s="285"/>
      <c r="L10" s="287"/>
      <c r="M10" s="288"/>
      <c r="N10" s="287"/>
      <c r="O10" s="289"/>
      <c r="P10" s="290"/>
      <c r="Q10" s="290"/>
      <c r="R10" s="290"/>
    </row>
    <row r="11" spans="6:20" s="249" customFormat="1" ht="16.5" customHeight="1" outlineLevel="1" x14ac:dyDescent="0.2">
      <c r="F11" s="250"/>
      <c r="G11" s="240"/>
      <c r="H11" s="251"/>
      <c r="I11" s="251"/>
      <c r="J11" s="292" t="s">
        <v>3155</v>
      </c>
      <c r="K11" s="240"/>
      <c r="L11" s="280"/>
      <c r="M11" s="281"/>
      <c r="N11" s="280"/>
      <c r="O11" s="282">
        <f>SUBTOTAL(9,O12:O14)</f>
        <v>0</v>
      </c>
      <c r="P11" s="253"/>
      <c r="Q11" s="252"/>
      <c r="R11" s="253">
        <f>SUBTOTAL(9,R12:R14)</f>
        <v>0</v>
      </c>
    </row>
    <row r="12" spans="6:20" s="254" customFormat="1" ht="24" outlineLevel="2" x14ac:dyDescent="0.2">
      <c r="F12" s="255" t="s">
        <v>3221</v>
      </c>
      <c r="G12" s="256" t="s">
        <v>3054</v>
      </c>
      <c r="H12" s="269" t="s">
        <v>3418</v>
      </c>
      <c r="I12" s="269"/>
      <c r="J12" s="267" t="s">
        <v>3215</v>
      </c>
      <c r="K12" s="256" t="s">
        <v>447</v>
      </c>
      <c r="L12" s="260">
        <v>0</v>
      </c>
      <c r="M12" s="261">
        <v>1</v>
      </c>
      <c r="N12" s="260"/>
      <c r="O12" s="262">
        <f t="shared" ref="O12:O14" si="0">M12*N12</f>
        <v>0</v>
      </c>
      <c r="P12" s="263"/>
      <c r="Q12" s="264"/>
      <c r="R12" s="263"/>
      <c r="S12" s="265"/>
      <c r="T12" s="265"/>
    </row>
    <row r="13" spans="6:20" s="254" customFormat="1" ht="12" outlineLevel="2" x14ac:dyDescent="0.2">
      <c r="F13" s="255"/>
      <c r="G13" s="256"/>
      <c r="H13" s="269"/>
      <c r="I13" s="269"/>
      <c r="J13" s="267" t="s">
        <v>3511</v>
      </c>
      <c r="K13" s="256" t="s">
        <v>447</v>
      </c>
      <c r="L13" s="260">
        <v>0</v>
      </c>
      <c r="M13" s="261">
        <v>1</v>
      </c>
      <c r="N13" s="260"/>
      <c r="O13" s="262">
        <f t="shared" si="0"/>
        <v>0</v>
      </c>
      <c r="P13" s="263"/>
      <c r="Q13" s="264"/>
      <c r="R13" s="263"/>
      <c r="S13" s="265"/>
      <c r="T13" s="265"/>
    </row>
    <row r="14" spans="6:20" s="254" customFormat="1" ht="12" outlineLevel="2" x14ac:dyDescent="0.2">
      <c r="F14" s="255" t="s">
        <v>3416</v>
      </c>
      <c r="G14" s="256" t="s">
        <v>3066</v>
      </c>
      <c r="H14" s="269" t="s">
        <v>3419</v>
      </c>
      <c r="I14" s="269"/>
      <c r="J14" s="267" t="s">
        <v>3175</v>
      </c>
      <c r="K14" s="256" t="s">
        <v>447</v>
      </c>
      <c r="L14" s="260">
        <v>0</v>
      </c>
      <c r="M14" s="261">
        <v>1</v>
      </c>
      <c r="N14" s="260"/>
      <c r="O14" s="262">
        <f t="shared" si="0"/>
        <v>0</v>
      </c>
      <c r="P14" s="263"/>
      <c r="Q14" s="264"/>
      <c r="R14" s="263"/>
      <c r="S14" s="265"/>
      <c r="T14" s="265"/>
    </row>
    <row r="15" spans="6:20" s="291" customFormat="1" ht="12.75" customHeight="1" outlineLevel="2" x14ac:dyDescent="0.25">
      <c r="F15" s="284"/>
      <c r="G15" s="285"/>
      <c r="H15" s="285"/>
      <c r="I15" s="285"/>
      <c r="J15" s="286"/>
      <c r="K15" s="285"/>
      <c r="L15" s="287"/>
      <c r="M15" s="288"/>
      <c r="N15" s="287"/>
      <c r="O15" s="289"/>
      <c r="P15" s="290"/>
      <c r="Q15" s="290"/>
      <c r="R15" s="290"/>
    </row>
    <row r="16" spans="6:20" s="249" customFormat="1" ht="16.5" customHeight="1" outlineLevel="1" x14ac:dyDescent="0.2">
      <c r="F16" s="250"/>
      <c r="G16" s="240"/>
      <c r="H16" s="251"/>
      <c r="I16" s="251"/>
      <c r="J16" s="292" t="s">
        <v>3220</v>
      </c>
      <c r="K16" s="240"/>
      <c r="L16" s="280"/>
      <c r="M16" s="281"/>
      <c r="N16" s="280"/>
      <c r="O16" s="282">
        <f>SUBTOTAL(9,O17:O26)</f>
        <v>0</v>
      </c>
      <c r="P16" s="253"/>
      <c r="Q16" s="252"/>
      <c r="R16" s="253">
        <f>SUBTOTAL(9,R32:R37)</f>
        <v>0</v>
      </c>
    </row>
    <row r="17" spans="6:21" s="254" customFormat="1" ht="36" outlineLevel="2" x14ac:dyDescent="0.2">
      <c r="F17" s="255" t="s">
        <v>3221</v>
      </c>
      <c r="G17" s="256" t="s">
        <v>3054</v>
      </c>
      <c r="H17" s="269" t="s">
        <v>3111</v>
      </c>
      <c r="I17" s="269"/>
      <c r="J17" s="267" t="s">
        <v>3245</v>
      </c>
      <c r="K17" s="256" t="s">
        <v>532</v>
      </c>
      <c r="L17" s="260">
        <v>0</v>
      </c>
      <c r="M17" s="261">
        <v>25</v>
      </c>
      <c r="N17" s="260"/>
      <c r="O17" s="262">
        <f t="shared" ref="O17:O26" si="1">M17*N17</f>
        <v>0</v>
      </c>
      <c r="P17" s="263"/>
      <c r="Q17" s="264"/>
      <c r="R17" s="263">
        <f>M17*Q17</f>
        <v>0</v>
      </c>
      <c r="S17" s="265"/>
      <c r="T17" s="265"/>
    </row>
    <row r="18" spans="6:21" s="254" customFormat="1" ht="12" outlineLevel="2" x14ac:dyDescent="0.2">
      <c r="F18" s="255"/>
      <c r="G18" s="256"/>
      <c r="H18" s="269"/>
      <c r="I18" s="269"/>
      <c r="J18" s="293">
        <v>25</v>
      </c>
      <c r="K18" s="256"/>
      <c r="L18" s="260"/>
      <c r="M18" s="261"/>
      <c r="N18" s="260"/>
      <c r="O18" s="262"/>
      <c r="P18" s="263"/>
      <c r="Q18" s="264"/>
      <c r="R18" s="263"/>
    </row>
    <row r="19" spans="6:21" s="254" customFormat="1" ht="48" outlineLevel="2" x14ac:dyDescent="0.2">
      <c r="F19" s="255" t="s">
        <v>3416</v>
      </c>
      <c r="G19" s="256" t="s">
        <v>3054</v>
      </c>
      <c r="H19" s="269" t="s">
        <v>3421</v>
      </c>
      <c r="I19" s="269"/>
      <c r="J19" s="267" t="s">
        <v>3429</v>
      </c>
      <c r="K19" s="256" t="s">
        <v>532</v>
      </c>
      <c r="L19" s="260">
        <v>0</v>
      </c>
      <c r="M19" s="261">
        <v>28</v>
      </c>
      <c r="N19" s="260"/>
      <c r="O19" s="262">
        <f t="shared" ref="O19" si="2">M19*N19</f>
        <v>0</v>
      </c>
      <c r="P19" s="263"/>
      <c r="Q19" s="264"/>
      <c r="R19" s="263">
        <f>M19*Q19</f>
        <v>0</v>
      </c>
      <c r="S19" s="265"/>
      <c r="T19" s="265"/>
    </row>
    <row r="20" spans="6:21" s="254" customFormat="1" ht="12" outlineLevel="2" x14ac:dyDescent="0.2">
      <c r="F20" s="255"/>
      <c r="G20" s="256"/>
      <c r="H20" s="269"/>
      <c r="I20" s="269"/>
      <c r="J20" s="293" t="s">
        <v>3512</v>
      </c>
      <c r="K20" s="256"/>
      <c r="L20" s="260"/>
      <c r="M20" s="261"/>
      <c r="N20" s="260"/>
      <c r="O20" s="262"/>
      <c r="P20" s="263"/>
      <c r="Q20" s="264"/>
      <c r="R20" s="263"/>
    </row>
    <row r="21" spans="6:21" s="254" customFormat="1" ht="36" outlineLevel="2" x14ac:dyDescent="0.2">
      <c r="F21" s="255" t="s">
        <v>3424</v>
      </c>
      <c r="G21" s="256" t="s">
        <v>3054</v>
      </c>
      <c r="H21" s="269" t="s">
        <v>3425</v>
      </c>
      <c r="I21" s="269"/>
      <c r="J21" s="267" t="s">
        <v>3437</v>
      </c>
      <c r="K21" s="256" t="s">
        <v>532</v>
      </c>
      <c r="L21" s="260">
        <v>0</v>
      </c>
      <c r="M21" s="261">
        <v>18</v>
      </c>
      <c r="N21" s="260"/>
      <c r="O21" s="262">
        <f t="shared" ref="O21" si="3">M21*N21</f>
        <v>0</v>
      </c>
      <c r="P21" s="263"/>
      <c r="Q21" s="264"/>
      <c r="R21" s="263">
        <f>M21*Q21</f>
        <v>0</v>
      </c>
      <c r="S21" s="265"/>
      <c r="T21" s="265"/>
    </row>
    <row r="22" spans="6:21" s="254" customFormat="1" ht="12" outlineLevel="2" x14ac:dyDescent="0.2">
      <c r="F22" s="255"/>
      <c r="G22" s="256"/>
      <c r="H22" s="269"/>
      <c r="I22" s="269"/>
      <c r="J22" s="293" t="s">
        <v>3513</v>
      </c>
      <c r="K22" s="256"/>
      <c r="L22" s="260"/>
      <c r="M22" s="261"/>
      <c r="N22" s="260"/>
      <c r="O22" s="262"/>
      <c r="P22" s="263"/>
      <c r="Q22" s="264"/>
      <c r="R22" s="263"/>
    </row>
    <row r="23" spans="6:21" s="254" customFormat="1" ht="48" outlineLevel="2" x14ac:dyDescent="0.2">
      <c r="F23" s="255" t="s">
        <v>3427</v>
      </c>
      <c r="G23" s="256"/>
      <c r="H23" s="269" t="s">
        <v>3428</v>
      </c>
      <c r="I23" s="269"/>
      <c r="J23" s="267" t="s">
        <v>3441</v>
      </c>
      <c r="K23" s="256" t="s">
        <v>532</v>
      </c>
      <c r="L23" s="260">
        <v>0</v>
      </c>
      <c r="M23" s="261">
        <v>20</v>
      </c>
      <c r="N23" s="260"/>
      <c r="O23" s="262">
        <f t="shared" ref="O23" si="4">M23*N23</f>
        <v>0</v>
      </c>
      <c r="P23" s="263"/>
      <c r="Q23" s="264"/>
      <c r="R23" s="263">
        <f>M23*Q23</f>
        <v>0</v>
      </c>
      <c r="S23" s="265"/>
      <c r="T23" s="265"/>
    </row>
    <row r="24" spans="6:21" s="254" customFormat="1" ht="12" outlineLevel="2" x14ac:dyDescent="0.2">
      <c r="F24" s="255"/>
      <c r="G24" s="256"/>
      <c r="H24" s="269"/>
      <c r="I24" s="269"/>
      <c r="J24" s="293">
        <v>20</v>
      </c>
      <c r="K24" s="256"/>
      <c r="L24" s="260"/>
      <c r="M24" s="261"/>
      <c r="N24" s="260"/>
      <c r="O24" s="262"/>
      <c r="P24" s="263"/>
      <c r="Q24" s="264"/>
      <c r="R24" s="263"/>
      <c r="S24" s="265"/>
      <c r="T24" s="265"/>
    </row>
    <row r="25" spans="6:21" s="254" customFormat="1" ht="12" outlineLevel="2" x14ac:dyDescent="0.2">
      <c r="F25" s="255" t="s">
        <v>3431</v>
      </c>
      <c r="G25" s="256" t="s">
        <v>3066</v>
      </c>
      <c r="H25" s="269" t="s">
        <v>3432</v>
      </c>
      <c r="I25" s="269"/>
      <c r="J25" s="267" t="s">
        <v>3281</v>
      </c>
      <c r="K25" s="256" t="s">
        <v>532</v>
      </c>
      <c r="L25" s="260"/>
      <c r="M25" s="261">
        <v>91</v>
      </c>
      <c r="N25" s="260"/>
      <c r="O25" s="262">
        <f t="shared" si="1"/>
        <v>0</v>
      </c>
      <c r="P25" s="263"/>
      <c r="Q25" s="264"/>
      <c r="R25" s="263"/>
      <c r="S25" s="265"/>
      <c r="T25" s="265"/>
      <c r="U25" s="265"/>
    </row>
    <row r="26" spans="6:21" s="254" customFormat="1" ht="12" outlineLevel="2" x14ac:dyDescent="0.2">
      <c r="F26" s="255" t="s">
        <v>3435</v>
      </c>
      <c r="G26" s="256" t="s">
        <v>3066</v>
      </c>
      <c r="H26" s="269" t="s">
        <v>3436</v>
      </c>
      <c r="I26" s="269"/>
      <c r="J26" s="267" t="s">
        <v>3283</v>
      </c>
      <c r="K26" s="256" t="s">
        <v>447</v>
      </c>
      <c r="L26" s="260"/>
      <c r="M26" s="261">
        <v>20</v>
      </c>
      <c r="N26" s="260"/>
      <c r="O26" s="262">
        <f t="shared" si="1"/>
        <v>0</v>
      </c>
      <c r="P26" s="263"/>
      <c r="Q26" s="264"/>
      <c r="R26" s="263"/>
      <c r="S26" s="265"/>
      <c r="T26" s="265"/>
      <c r="U26" s="265"/>
    </row>
    <row r="27" spans="6:21" s="291" customFormat="1" ht="12.75" customHeight="1" outlineLevel="2" x14ac:dyDescent="0.25">
      <c r="F27" s="284"/>
      <c r="G27" s="285"/>
      <c r="H27" s="285"/>
      <c r="I27" s="285"/>
      <c r="J27" s="286"/>
      <c r="K27" s="285"/>
      <c r="L27" s="287"/>
      <c r="M27" s="288"/>
      <c r="N27" s="287"/>
      <c r="O27" s="289"/>
      <c r="P27" s="290"/>
      <c r="Q27" s="290"/>
      <c r="R27" s="290"/>
    </row>
    <row r="28" spans="6:21" s="249" customFormat="1" ht="16.5" customHeight="1" outlineLevel="1" x14ac:dyDescent="0.2">
      <c r="F28" s="250"/>
      <c r="G28" s="240"/>
      <c r="H28" s="251"/>
      <c r="I28" s="251"/>
      <c r="J28" s="292" t="s">
        <v>3284</v>
      </c>
      <c r="K28" s="240"/>
      <c r="L28" s="280"/>
      <c r="M28" s="281"/>
      <c r="N28" s="280"/>
      <c r="O28" s="282">
        <f>SUBTOTAL(9,O29:O35)</f>
        <v>0</v>
      </c>
      <c r="P28" s="253"/>
      <c r="Q28" s="252"/>
      <c r="R28" s="253">
        <f>SUBTOTAL(9,R29:R35)</f>
        <v>0</v>
      </c>
    </row>
    <row r="29" spans="6:21" s="254" customFormat="1" ht="24" outlineLevel="2" x14ac:dyDescent="0.2">
      <c r="F29" s="255" t="s">
        <v>3221</v>
      </c>
      <c r="G29" s="256" t="s">
        <v>3315</v>
      </c>
      <c r="H29" s="269" t="s">
        <v>3117</v>
      </c>
      <c r="I29" s="269"/>
      <c r="J29" s="267" t="s">
        <v>3453</v>
      </c>
      <c r="K29" s="256" t="s">
        <v>532</v>
      </c>
      <c r="L29" s="260">
        <v>0</v>
      </c>
      <c r="M29" s="261">
        <v>25</v>
      </c>
      <c r="N29" s="260"/>
      <c r="O29" s="262">
        <f>M29*N29</f>
        <v>0</v>
      </c>
      <c r="P29" s="263"/>
      <c r="Q29" s="264"/>
      <c r="R29" s="263"/>
      <c r="S29" s="265"/>
      <c r="T29" s="265"/>
    </row>
    <row r="30" spans="6:21" s="254" customFormat="1" ht="12" outlineLevel="2" x14ac:dyDescent="0.2">
      <c r="F30" s="255"/>
      <c r="G30" s="256"/>
      <c r="H30" s="269"/>
      <c r="I30" s="269"/>
      <c r="J30" s="293" t="s">
        <v>3514</v>
      </c>
      <c r="K30" s="256"/>
      <c r="L30" s="260"/>
      <c r="M30" s="261"/>
      <c r="N30" s="260"/>
      <c r="O30" s="262"/>
      <c r="P30" s="263"/>
      <c r="Q30" s="264"/>
      <c r="R30" s="263"/>
    </row>
    <row r="31" spans="6:21" s="254" customFormat="1" ht="12" outlineLevel="2" x14ac:dyDescent="0.2">
      <c r="F31" s="255" t="s">
        <v>3416</v>
      </c>
      <c r="G31" s="256" t="s">
        <v>3315</v>
      </c>
      <c r="H31" s="269" t="s">
        <v>3447</v>
      </c>
      <c r="I31" s="269"/>
      <c r="J31" s="267" t="s">
        <v>3456</v>
      </c>
      <c r="K31" s="256" t="s">
        <v>532</v>
      </c>
      <c r="L31" s="260">
        <v>0</v>
      </c>
      <c r="M31" s="261">
        <v>20</v>
      </c>
      <c r="N31" s="260"/>
      <c r="O31" s="262">
        <f>M31*N31</f>
        <v>0</v>
      </c>
      <c r="P31" s="263"/>
      <c r="Q31" s="264"/>
      <c r="R31" s="263"/>
      <c r="S31" s="265"/>
      <c r="T31" s="265"/>
    </row>
    <row r="32" spans="6:21" s="254" customFormat="1" ht="12" outlineLevel="2" x14ac:dyDescent="0.2">
      <c r="F32" s="255"/>
      <c r="G32" s="256"/>
      <c r="H32" s="269"/>
      <c r="I32" s="269"/>
      <c r="J32" s="293" t="s">
        <v>3515</v>
      </c>
      <c r="K32" s="256"/>
      <c r="L32" s="260"/>
      <c r="M32" s="261"/>
      <c r="N32" s="260"/>
      <c r="O32" s="262"/>
      <c r="P32" s="263"/>
      <c r="Q32" s="264"/>
      <c r="R32" s="263"/>
    </row>
    <row r="33" spans="6:20" s="254" customFormat="1" ht="12" outlineLevel="2" x14ac:dyDescent="0.2">
      <c r="F33" s="255" t="s">
        <v>3424</v>
      </c>
      <c r="G33" s="256" t="s">
        <v>3315</v>
      </c>
      <c r="H33" s="269" t="s">
        <v>3449</v>
      </c>
      <c r="I33" s="269"/>
      <c r="J33" s="267" t="s">
        <v>3305</v>
      </c>
      <c r="K33" s="256" t="s">
        <v>532</v>
      </c>
      <c r="L33" s="260">
        <v>0</v>
      </c>
      <c r="M33" s="261">
        <v>9</v>
      </c>
      <c r="N33" s="260"/>
      <c r="O33" s="262">
        <f>M33*N33</f>
        <v>0</v>
      </c>
      <c r="P33" s="263"/>
      <c r="Q33" s="264"/>
      <c r="R33" s="263"/>
      <c r="S33" s="265"/>
      <c r="T33" s="265"/>
    </row>
    <row r="34" spans="6:20" s="254" customFormat="1" ht="12" outlineLevel="2" x14ac:dyDescent="0.2">
      <c r="F34" s="255"/>
      <c r="G34" s="256"/>
      <c r="H34" s="269"/>
      <c r="I34" s="269"/>
      <c r="J34" s="294" t="s">
        <v>3516</v>
      </c>
      <c r="K34" s="256"/>
      <c r="L34" s="260"/>
      <c r="M34" s="261"/>
      <c r="N34" s="260"/>
      <c r="O34" s="262"/>
      <c r="P34" s="263"/>
      <c r="Q34" s="264"/>
      <c r="R34" s="263"/>
    </row>
    <row r="35" spans="6:20" s="254" customFormat="1" ht="12" outlineLevel="2" x14ac:dyDescent="0.2">
      <c r="F35" s="255" t="s">
        <v>3427</v>
      </c>
      <c r="G35" s="256" t="s">
        <v>3066</v>
      </c>
      <c r="H35" s="269" t="s">
        <v>3452</v>
      </c>
      <c r="I35" s="269"/>
      <c r="J35" s="267" t="s">
        <v>3313</v>
      </c>
      <c r="K35" s="256" t="s">
        <v>532</v>
      </c>
      <c r="L35" s="260"/>
      <c r="M35" s="261">
        <v>54</v>
      </c>
      <c r="N35" s="260"/>
      <c r="O35" s="262">
        <f>M35*N35</f>
        <v>0</v>
      </c>
      <c r="P35" s="263"/>
      <c r="Q35" s="264"/>
      <c r="R35" s="263"/>
      <c r="S35" s="265"/>
      <c r="T35" s="265"/>
    </row>
    <row r="36" spans="6:20" s="291" customFormat="1" ht="12.75" customHeight="1" outlineLevel="2" x14ac:dyDescent="0.25">
      <c r="F36" s="284"/>
      <c r="G36" s="285"/>
      <c r="H36" s="285"/>
      <c r="I36" s="285"/>
      <c r="J36" s="295"/>
      <c r="K36" s="285"/>
      <c r="L36" s="287"/>
      <c r="M36" s="288"/>
      <c r="N36" s="287"/>
      <c r="O36" s="289"/>
      <c r="P36" s="290"/>
      <c r="Q36" s="290"/>
      <c r="R36" s="290"/>
    </row>
    <row r="37" spans="6:20" s="249" customFormat="1" ht="16.5" customHeight="1" outlineLevel="1" x14ac:dyDescent="0.2">
      <c r="F37" s="250"/>
      <c r="G37" s="240"/>
      <c r="H37" s="251"/>
      <c r="I37" s="251"/>
      <c r="J37" s="251" t="s">
        <v>3461</v>
      </c>
      <c r="K37" s="240"/>
      <c r="L37" s="280"/>
      <c r="M37" s="281"/>
      <c r="N37" s="280"/>
      <c r="O37" s="282">
        <f>SUBTOTAL(9,O38:O42)</f>
        <v>0</v>
      </c>
      <c r="P37" s="253"/>
      <c r="Q37" s="252"/>
      <c r="R37" s="253">
        <f>SUBTOTAL(9,R38:R42)</f>
        <v>0</v>
      </c>
    </row>
    <row r="38" spans="6:20" s="254" customFormat="1" ht="12" outlineLevel="2" x14ac:dyDescent="0.2">
      <c r="F38" s="255">
        <v>1</v>
      </c>
      <c r="G38" s="256" t="s">
        <v>3315</v>
      </c>
      <c r="H38" s="269" t="s">
        <v>3156</v>
      </c>
      <c r="I38" s="269"/>
      <c r="J38" s="267" t="s">
        <v>3465</v>
      </c>
      <c r="K38" s="256" t="s">
        <v>3065</v>
      </c>
      <c r="L38" s="260">
        <v>0</v>
      </c>
      <c r="M38" s="261">
        <v>1</v>
      </c>
      <c r="N38" s="260"/>
      <c r="O38" s="262">
        <f t="shared" ref="O38:O42" si="5">M38*N38</f>
        <v>0</v>
      </c>
      <c r="P38" s="263"/>
      <c r="Q38" s="264"/>
      <c r="R38" s="263">
        <f>M38*Q38</f>
        <v>0</v>
      </c>
      <c r="S38" s="265"/>
      <c r="T38" s="265"/>
    </row>
    <row r="39" spans="6:20" s="254" customFormat="1" ht="12" outlineLevel="2" x14ac:dyDescent="0.2">
      <c r="F39" s="255">
        <v>2</v>
      </c>
      <c r="G39" s="256" t="s">
        <v>3315</v>
      </c>
      <c r="H39" s="269" t="s">
        <v>3158</v>
      </c>
      <c r="I39" s="269"/>
      <c r="J39" s="267" t="s">
        <v>3466</v>
      </c>
      <c r="K39" s="256" t="s">
        <v>124</v>
      </c>
      <c r="L39" s="260">
        <v>0</v>
      </c>
      <c r="M39" s="261">
        <v>8</v>
      </c>
      <c r="N39" s="260"/>
      <c r="O39" s="262">
        <f t="shared" si="5"/>
        <v>0</v>
      </c>
      <c r="P39" s="263"/>
      <c r="Q39" s="264"/>
      <c r="R39" s="263">
        <f>M39*Q39</f>
        <v>0</v>
      </c>
      <c r="S39" s="265"/>
      <c r="T39" s="265"/>
    </row>
    <row r="40" spans="6:20" s="254" customFormat="1" ht="12" outlineLevel="2" x14ac:dyDescent="0.2">
      <c r="F40" s="255">
        <v>3</v>
      </c>
      <c r="G40" s="256" t="s">
        <v>3315</v>
      </c>
      <c r="H40" s="269" t="s">
        <v>3160</v>
      </c>
      <c r="I40" s="269"/>
      <c r="J40" s="267" t="s">
        <v>3467</v>
      </c>
      <c r="K40" s="256" t="s">
        <v>447</v>
      </c>
      <c r="L40" s="260">
        <v>0</v>
      </c>
      <c r="M40" s="261">
        <v>1</v>
      </c>
      <c r="N40" s="260"/>
      <c r="O40" s="262">
        <f t="shared" si="5"/>
        <v>0</v>
      </c>
      <c r="P40" s="263"/>
      <c r="Q40" s="264"/>
      <c r="R40" s="263">
        <f>M40*Q40</f>
        <v>0</v>
      </c>
      <c r="S40" s="265"/>
      <c r="T40" s="265"/>
    </row>
    <row r="41" spans="6:20" s="254" customFormat="1" ht="12" outlineLevel="2" x14ac:dyDescent="0.2">
      <c r="F41" s="255">
        <v>4</v>
      </c>
      <c r="G41" s="256" t="s">
        <v>3315</v>
      </c>
      <c r="H41" s="269" t="s">
        <v>3162</v>
      </c>
      <c r="I41" s="269"/>
      <c r="J41" s="267" t="s">
        <v>3468</v>
      </c>
      <c r="K41" s="256" t="s">
        <v>447</v>
      </c>
      <c r="L41" s="260">
        <v>0</v>
      </c>
      <c r="M41" s="261">
        <v>1</v>
      </c>
      <c r="N41" s="260"/>
      <c r="O41" s="262">
        <f t="shared" si="5"/>
        <v>0</v>
      </c>
      <c r="P41" s="263"/>
      <c r="Q41" s="264"/>
      <c r="R41" s="263">
        <f>M41*Q41</f>
        <v>0</v>
      </c>
      <c r="S41" s="265"/>
      <c r="T41" s="265"/>
    </row>
    <row r="42" spans="6:20" s="254" customFormat="1" ht="12" outlineLevel="2" x14ac:dyDescent="0.2">
      <c r="F42" s="255">
        <v>5</v>
      </c>
      <c r="G42" s="256" t="s">
        <v>3315</v>
      </c>
      <c r="H42" s="269" t="s">
        <v>3164</v>
      </c>
      <c r="I42" s="269"/>
      <c r="J42" s="267" t="s">
        <v>3469</v>
      </c>
      <c r="K42" s="256" t="s">
        <v>447</v>
      </c>
      <c r="L42" s="260">
        <v>0</v>
      </c>
      <c r="M42" s="261">
        <v>1</v>
      </c>
      <c r="N42" s="260"/>
      <c r="O42" s="262">
        <f t="shared" si="5"/>
        <v>0</v>
      </c>
      <c r="P42" s="263"/>
      <c r="Q42" s="264"/>
      <c r="R42" s="263">
        <f>M42*Q42</f>
        <v>0</v>
      </c>
      <c r="S42" s="265"/>
      <c r="T42" s="265"/>
    </row>
    <row r="43" spans="6:20" s="291" customFormat="1" ht="12.75" customHeight="1" outlineLevel="1" x14ac:dyDescent="0.25">
      <c r="F43" s="284"/>
      <c r="G43" s="285"/>
      <c r="H43" s="285"/>
      <c r="I43" s="285"/>
      <c r="J43" s="295"/>
      <c r="K43" s="285"/>
      <c r="L43" s="290"/>
      <c r="M43" s="187"/>
      <c r="N43" s="290"/>
      <c r="O43" s="296"/>
      <c r="P43" s="290"/>
      <c r="Q43" s="290"/>
      <c r="R43" s="290"/>
    </row>
  </sheetData>
  <pageMargins left="0.39370078740157483" right="0.39370078740157483" top="0.59055118110236227" bottom="0.59055118110236227" header="0.39370078740157483" footer="0.39370078740157483"/>
  <pageSetup paperSize="9" scale="68" fitToHeight="9999" orientation="portrait" r:id="rId1"/>
  <headerFooter alignWithMargins="0">
    <oddFooter>&amp;C&amp;8&amp;P z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pageSetUpPr fitToPage="1"/>
  </sheetPr>
  <dimension ref="A1:E15"/>
  <sheetViews>
    <sheetView topLeftCell="B1" workbookViewId="0">
      <pane ySplit="6" topLeftCell="A7" activePane="bottomLeft" state="frozen"/>
      <selection activeCell="K10" sqref="K10"/>
      <selection pane="bottomLeft" activeCell="C15" sqref="C15"/>
    </sheetView>
  </sheetViews>
  <sheetFormatPr defaultRowHeight="12.75" outlineLevelRow="1" x14ac:dyDescent="0.2"/>
  <cols>
    <col min="1" max="1" width="12.42578125" style="210" hidden="1" customWidth="1"/>
    <col min="2" max="2" width="80.7109375" style="210" customWidth="1"/>
    <col min="3" max="3" width="15.7109375" style="210" customWidth="1"/>
    <col min="4" max="16384" width="9.140625" style="210"/>
  </cols>
  <sheetData>
    <row r="1" spans="1:5" ht="15.75" customHeight="1" x14ac:dyDescent="0.25">
      <c r="A1" s="206"/>
      <c r="B1" s="207" t="s">
        <v>3352</v>
      </c>
      <c r="C1" s="208"/>
      <c r="D1" s="209"/>
    </row>
    <row r="2" spans="1:5" ht="15.75" customHeight="1" x14ac:dyDescent="0.25">
      <c r="A2" s="206"/>
      <c r="B2" s="225" t="s">
        <v>51</v>
      </c>
      <c r="C2" s="208"/>
      <c r="D2" s="209"/>
    </row>
    <row r="3" spans="1:5" ht="15.75" customHeight="1" x14ac:dyDescent="0.25">
      <c r="A3" s="206"/>
      <c r="B3" s="225" t="s">
        <v>3</v>
      </c>
      <c r="C3" s="208"/>
      <c r="D3" s="209"/>
    </row>
    <row r="4" spans="1:5" ht="15.75" customHeight="1" x14ac:dyDescent="0.25">
      <c r="A4" s="206"/>
      <c r="B4" s="225" t="s">
        <v>13</v>
      </c>
      <c r="C4" s="208"/>
      <c r="D4" s="209"/>
    </row>
    <row r="5" spans="1:5" ht="15.75" customHeight="1" x14ac:dyDescent="0.25">
      <c r="A5" s="206"/>
      <c r="B5" s="225" t="s">
        <v>3517</v>
      </c>
      <c r="C5" s="208"/>
      <c r="D5" s="209"/>
    </row>
    <row r="6" spans="1:5" ht="14.25" customHeight="1" x14ac:dyDescent="0.25">
      <c r="A6" s="210" t="e">
        <f t="array" ref="A6">INDEX(__SAZBA__,MATCH(0,COUNTIF($A$1:A1,__SAZBA__),0))</f>
        <v>#REF!</v>
      </c>
      <c r="B6" s="211"/>
      <c r="C6" s="208"/>
      <c r="D6" s="209"/>
    </row>
    <row r="7" spans="1:5" x14ac:dyDescent="0.2">
      <c r="A7" s="210" t="e">
        <f t="array" ref="A7">INDEX(__SAZBA__,MATCH(0,COUNTIF($A$1:A6,__SAZBA__),0))</f>
        <v>#REF!</v>
      </c>
      <c r="B7" s="214"/>
      <c r="C7" s="215"/>
      <c r="D7" s="213"/>
    </row>
    <row r="8" spans="1:5" s="216" customFormat="1" ht="15.75" customHeight="1" x14ac:dyDescent="0.2">
      <c r="B8" s="217" t="str">
        <f>IF('[15]Zakazka VS B'!$J$9=0,"",'[15]Zakazka VS B'!$J$9)</f>
        <v>Výměníková stanice B (MONTACE 2)</v>
      </c>
      <c r="C8" s="218">
        <f>'EL Zakazka VS B'!O9</f>
        <v>0</v>
      </c>
      <c r="E8" s="218"/>
    </row>
    <row r="9" spans="1:5" s="219" customFormat="1" ht="15" customHeight="1" outlineLevel="1" x14ac:dyDescent="0.2">
      <c r="B9" s="220" t="str">
        <f>IF('[15]Zakazka VS B'!$J$10=0,"",'[15]Zakazka VS B'!$J$10)</f>
        <v>Rozváděč +RE1</v>
      </c>
      <c r="C9" s="221">
        <f>'EL Zakazka VS B'!O10</f>
        <v>0</v>
      </c>
      <c r="E9" s="221"/>
    </row>
    <row r="10" spans="1:5" s="219" customFormat="1" ht="15" customHeight="1" outlineLevel="1" x14ac:dyDescent="0.2">
      <c r="B10" s="220" t="str">
        <f>IF('[15]Zakazka VS B'!$J$14=0,"",'[15]Zakazka VS B'!$J$14)</f>
        <v>Elektro</v>
      </c>
      <c r="C10" s="221">
        <f>'EL Zakazka VS B'!O14</f>
        <v>0</v>
      </c>
      <c r="E10" s="221"/>
    </row>
    <row r="11" spans="1:5" s="219" customFormat="1" ht="15" customHeight="1" outlineLevel="1" x14ac:dyDescent="0.2">
      <c r="B11" s="220" t="str">
        <f>IF('[15]Zakazka VS B'!$J$18=0,"",'[15]Zakazka VS B'!$J$18)</f>
        <v>Kabely</v>
      </c>
      <c r="C11" s="221">
        <f>'EL Zakazka VS B'!O18</f>
        <v>0</v>
      </c>
      <c r="E11" s="221"/>
    </row>
    <row r="12" spans="1:5" s="219" customFormat="1" ht="15" customHeight="1" outlineLevel="1" x14ac:dyDescent="0.2">
      <c r="B12" s="220" t="str">
        <f>IF('[15]Zakazka VS B'!$J$34=0,"",'[15]Zakazka VS B'!$J$34)</f>
        <v>Nosný a montážní materiál</v>
      </c>
      <c r="C12" s="221">
        <f>'EL Zakazka VS B'!O34</f>
        <v>0</v>
      </c>
      <c r="E12" s="221"/>
    </row>
    <row r="13" spans="1:5" s="219" customFormat="1" ht="15" customHeight="1" outlineLevel="1" x14ac:dyDescent="0.2">
      <c r="B13" s="220" t="str">
        <f>IF('[15]Zakazka VS B'!$J$43=0,"",'[15]Zakazka VS B'!$J$43)</f>
        <v>V04: Inženýrská činnost</v>
      </c>
      <c r="C13" s="221">
        <f>'EL Zakazka VS B'!O43</f>
        <v>0</v>
      </c>
      <c r="E13" s="221"/>
    </row>
    <row r="14" spans="1:5" ht="13.5" thickBot="1" x14ac:dyDescent="0.25">
      <c r="B14" s="220"/>
    </row>
    <row r="15" spans="1:5" s="222" customFormat="1" ht="15" x14ac:dyDescent="0.25">
      <c r="A15" s="222" t="e">
        <f>SUM(#REF!)</f>
        <v>#REF!</v>
      </c>
      <c r="B15" s="223" t="s">
        <v>3355</v>
      </c>
      <c r="C15" s="224">
        <f>SUM(C9:C14)</f>
        <v>0</v>
      </c>
    </row>
  </sheetData>
  <dataConsolidate/>
  <pageMargins left="0.78740157480314965" right="0.78740157480314965" top="0.78740157480314965" bottom="0.78740157480314965" header="0.39370078740157483" footer="0.39370078740157483"/>
  <pageSetup paperSize="9" scale="88" orientation="portrait" r:id="rId1"/>
  <headerFooter>
    <oddFooter>&amp;C&amp;8&amp;P z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pageSetUpPr fitToPage="1"/>
  </sheetPr>
  <dimension ref="A1:V50"/>
  <sheetViews>
    <sheetView topLeftCell="F1" zoomScaleNormal="100" zoomScaleSheetLayoutView="100" workbookViewId="0">
      <selection activeCell="N11" sqref="N11:N49"/>
    </sheetView>
  </sheetViews>
  <sheetFormatPr defaultRowHeight="12.75" outlineLevelRow="2" x14ac:dyDescent="0.2"/>
  <cols>
    <col min="1" max="5" width="9.140625" style="210" hidden="1" customWidth="1"/>
    <col min="6" max="6" width="5.42578125" style="297" customWidth="1"/>
    <col min="7" max="7" width="4.28515625" style="228" customWidth="1"/>
    <col min="8" max="8" width="14.28515625" style="229" customWidth="1"/>
    <col min="9" max="9" width="10" style="229" customWidth="1"/>
    <col min="10" max="10" width="57.140625" style="230" customWidth="1"/>
    <col min="11" max="11" width="7.5703125" style="228" customWidth="1"/>
    <col min="12" max="12" width="6.85546875" style="231" hidden="1" customWidth="1"/>
    <col min="13" max="13" width="13.42578125" style="203" customWidth="1"/>
    <col min="14" max="14" width="12.42578125" style="231" customWidth="1"/>
    <col min="15" max="15" width="15.7109375" style="232" customWidth="1"/>
    <col min="16" max="16" width="14.28515625" style="231" hidden="1" customWidth="1"/>
    <col min="17" max="17" width="11.42578125" style="231" hidden="1" customWidth="1"/>
    <col min="18" max="18" width="14.28515625" style="231" hidden="1" customWidth="1"/>
    <col min="19" max="19" width="4.28515625" style="210" customWidth="1"/>
    <col min="20" max="22" width="9.140625" style="210"/>
    <col min="23" max="23" width="13" style="210" customWidth="1"/>
    <col min="24" max="24" width="24.5703125" style="210" customWidth="1"/>
    <col min="25" max="16384" width="9.140625" style="210"/>
  </cols>
  <sheetData>
    <row r="1" spans="6:21" ht="21.6" customHeight="1" x14ac:dyDescent="0.25">
      <c r="F1" s="207" t="s">
        <v>3352</v>
      </c>
      <c r="G1" s="208"/>
      <c r="H1" s="208"/>
      <c r="I1" s="208"/>
      <c r="J1" s="208"/>
      <c r="K1" s="208"/>
      <c r="L1" s="234"/>
      <c r="M1" s="138"/>
      <c r="N1" s="234"/>
      <c r="O1" s="235"/>
      <c r="P1" s="234"/>
      <c r="Q1" s="234"/>
      <c r="R1" s="234"/>
    </row>
    <row r="2" spans="6:21" ht="21.6" customHeight="1" x14ac:dyDescent="0.25">
      <c r="F2" s="225" t="s">
        <v>51</v>
      </c>
      <c r="G2" s="208"/>
      <c r="H2" s="208"/>
      <c r="I2" s="208"/>
      <c r="J2" s="208"/>
      <c r="K2" s="208"/>
      <c r="L2" s="234"/>
      <c r="M2" s="138"/>
      <c r="N2" s="234"/>
      <c r="O2" s="235"/>
      <c r="P2" s="234"/>
      <c r="Q2" s="234"/>
      <c r="R2" s="234"/>
    </row>
    <row r="3" spans="6:21" ht="21.6" customHeight="1" x14ac:dyDescent="0.25">
      <c r="F3" s="225" t="s">
        <v>3</v>
      </c>
      <c r="G3" s="208"/>
      <c r="H3" s="208"/>
      <c r="I3" s="208"/>
      <c r="J3" s="208"/>
      <c r="K3" s="208"/>
      <c r="L3" s="234"/>
      <c r="M3" s="138"/>
      <c r="N3" s="234"/>
      <c r="O3" s="235"/>
      <c r="P3" s="234"/>
      <c r="Q3" s="234"/>
      <c r="R3" s="234"/>
    </row>
    <row r="4" spans="6:21" ht="21.6" customHeight="1" x14ac:dyDescent="0.25">
      <c r="F4" s="225" t="s">
        <v>13</v>
      </c>
      <c r="G4" s="208"/>
      <c r="H4" s="208"/>
      <c r="I4" s="208"/>
      <c r="J4" s="208"/>
      <c r="K4" s="208"/>
      <c r="L4" s="234"/>
      <c r="M4" s="138"/>
      <c r="N4" s="234"/>
      <c r="O4" s="235"/>
      <c r="P4" s="234"/>
      <c r="Q4" s="234"/>
      <c r="R4" s="234"/>
    </row>
    <row r="5" spans="6:21" ht="21.6" customHeight="1" x14ac:dyDescent="0.25">
      <c r="F5" s="225" t="s">
        <v>3517</v>
      </c>
      <c r="G5" s="208"/>
      <c r="H5" s="208"/>
      <c r="I5" s="208"/>
      <c r="J5" s="208"/>
      <c r="K5" s="208"/>
      <c r="L5" s="234"/>
      <c r="M5" s="138"/>
      <c r="N5" s="234"/>
      <c r="O5" s="235"/>
      <c r="P5" s="234"/>
      <c r="Q5" s="234"/>
      <c r="R5" s="234"/>
    </row>
    <row r="6" spans="6:21" ht="21.6" customHeight="1" x14ac:dyDescent="0.25">
      <c r="F6" s="233"/>
      <c r="G6" s="208"/>
      <c r="H6" s="208"/>
      <c r="I6" s="208"/>
      <c r="J6" s="208"/>
      <c r="K6" s="208"/>
      <c r="L6" s="234"/>
      <c r="M6" s="138"/>
      <c r="N6" s="234"/>
      <c r="O6" s="235"/>
      <c r="P6" s="234"/>
      <c r="Q6" s="234"/>
      <c r="R6" s="234"/>
      <c r="U6" s="236"/>
    </row>
    <row r="7" spans="6:21" s="237" customFormat="1" ht="13.5" thickBot="1" x14ac:dyDescent="0.25">
      <c r="F7" s="212" t="s">
        <v>3037</v>
      </c>
      <c r="G7" s="212" t="s">
        <v>102</v>
      </c>
      <c r="H7" s="212" t="s">
        <v>103</v>
      </c>
      <c r="I7" s="212" t="s">
        <v>3038</v>
      </c>
      <c r="J7" s="238" t="s">
        <v>104</v>
      </c>
      <c r="K7" s="212" t="s">
        <v>105</v>
      </c>
      <c r="L7" s="212" t="s">
        <v>3040</v>
      </c>
      <c r="M7" s="212" t="s">
        <v>3041</v>
      </c>
      <c r="N7" s="212" t="s">
        <v>3042</v>
      </c>
      <c r="O7" s="212" t="s">
        <v>3043</v>
      </c>
      <c r="P7" s="212" t="s">
        <v>3044</v>
      </c>
      <c r="Q7" s="212" t="s">
        <v>3045</v>
      </c>
      <c r="R7" s="212" t="s">
        <v>3046</v>
      </c>
    </row>
    <row r="8" spans="6:21" ht="11.25" customHeight="1" x14ac:dyDescent="0.2">
      <c r="F8" s="239"/>
      <c r="G8" s="240"/>
      <c r="H8" s="241"/>
      <c r="I8" s="241"/>
      <c r="J8" s="242"/>
      <c r="K8" s="240"/>
      <c r="L8" s="239"/>
      <c r="M8" s="239"/>
      <c r="N8" s="239"/>
      <c r="O8" s="239"/>
      <c r="P8" s="239"/>
      <c r="Q8" s="239"/>
      <c r="R8" s="239"/>
    </row>
    <row r="9" spans="6:21" s="243" customFormat="1" ht="18.75" customHeight="1" x14ac:dyDescent="0.2">
      <c r="F9" s="244"/>
      <c r="G9" s="245"/>
      <c r="H9" s="246"/>
      <c r="I9" s="246"/>
      <c r="J9" s="246" t="s">
        <v>3518</v>
      </c>
      <c r="K9" s="245"/>
      <c r="L9" s="247"/>
      <c r="M9" s="152"/>
      <c r="N9" s="247"/>
      <c r="O9" s="218">
        <f>SUBTOTAL(9,O10:O49)</f>
        <v>0</v>
      </c>
      <c r="P9" s="248">
        <f>SUBTOTAL(9,P10:P50)</f>
        <v>0</v>
      </c>
      <c r="Q9" s="247"/>
      <c r="R9" s="248">
        <f>SUBTOTAL(9,R10:R50)</f>
        <v>0</v>
      </c>
    </row>
    <row r="10" spans="6:21" s="249" customFormat="1" ht="16.5" customHeight="1" outlineLevel="1" x14ac:dyDescent="0.2">
      <c r="F10" s="250"/>
      <c r="G10" s="240"/>
      <c r="H10" s="251"/>
      <c r="I10" s="251"/>
      <c r="J10" s="292" t="s">
        <v>3519</v>
      </c>
      <c r="K10" s="240"/>
      <c r="L10" s="280"/>
      <c r="M10" s="281"/>
      <c r="N10" s="280"/>
      <c r="O10" s="282">
        <f>SUBTOTAL(9,O11:O12)</f>
        <v>0</v>
      </c>
      <c r="P10" s="253"/>
      <c r="Q10" s="252"/>
      <c r="R10" s="253">
        <f>SUBTOTAL(9,R11:R12)</f>
        <v>0</v>
      </c>
    </row>
    <row r="11" spans="6:21" s="254" customFormat="1" ht="72" outlineLevel="2" x14ac:dyDescent="0.2">
      <c r="F11" s="255">
        <v>1</v>
      </c>
      <c r="G11" s="256" t="s">
        <v>3054</v>
      </c>
      <c r="H11" s="269" t="s">
        <v>3088</v>
      </c>
      <c r="I11" s="269"/>
      <c r="J11" s="267" t="s">
        <v>3520</v>
      </c>
      <c r="K11" s="256" t="s">
        <v>447</v>
      </c>
      <c r="L11" s="260">
        <v>0</v>
      </c>
      <c r="M11" s="261">
        <v>1</v>
      </c>
      <c r="N11" s="260"/>
      <c r="O11" s="262">
        <f>M11*N11</f>
        <v>0</v>
      </c>
      <c r="P11" s="263"/>
      <c r="Q11" s="264"/>
      <c r="R11" s="263">
        <f>M11*Q11</f>
        <v>0</v>
      </c>
      <c r="T11" s="265"/>
      <c r="U11" s="265"/>
    </row>
    <row r="12" spans="6:21" s="254" customFormat="1" ht="12" outlineLevel="2" x14ac:dyDescent="0.2">
      <c r="F12" s="255" t="s">
        <v>3416</v>
      </c>
      <c r="G12" s="256" t="s">
        <v>3066</v>
      </c>
      <c r="H12" s="269" t="s">
        <v>3096</v>
      </c>
      <c r="I12" s="269"/>
      <c r="J12" s="267" t="s">
        <v>3417</v>
      </c>
      <c r="K12" s="256" t="s">
        <v>447</v>
      </c>
      <c r="L12" s="260">
        <v>0</v>
      </c>
      <c r="M12" s="261">
        <v>1</v>
      </c>
      <c r="N12" s="260"/>
      <c r="O12" s="262">
        <f>M12*N12</f>
        <v>0</v>
      </c>
      <c r="P12" s="263"/>
      <c r="Q12" s="264"/>
      <c r="R12" s="263">
        <f>M12*Q12</f>
        <v>0</v>
      </c>
      <c r="T12" s="265"/>
      <c r="U12" s="265"/>
    </row>
    <row r="13" spans="6:21" s="291" customFormat="1" ht="12.75" customHeight="1" outlineLevel="2" x14ac:dyDescent="0.25">
      <c r="F13" s="284"/>
      <c r="G13" s="285"/>
      <c r="H13" s="285"/>
      <c r="I13" s="285"/>
      <c r="J13" s="286"/>
      <c r="K13" s="285"/>
      <c r="L13" s="287"/>
      <c r="M13" s="288"/>
      <c r="N13" s="287"/>
      <c r="O13" s="289"/>
      <c r="P13" s="290"/>
      <c r="Q13" s="290"/>
      <c r="R13" s="290"/>
    </row>
    <row r="14" spans="6:21" s="249" customFormat="1" ht="16.5" customHeight="1" outlineLevel="1" x14ac:dyDescent="0.2">
      <c r="F14" s="250"/>
      <c r="G14" s="240"/>
      <c r="H14" s="251"/>
      <c r="I14" s="251"/>
      <c r="J14" s="292" t="s">
        <v>3155</v>
      </c>
      <c r="K14" s="240"/>
      <c r="L14" s="280"/>
      <c r="M14" s="281"/>
      <c r="N14" s="280"/>
      <c r="O14" s="282">
        <f>SUBTOTAL(9,O15:O16)</f>
        <v>0</v>
      </c>
      <c r="P14" s="253"/>
      <c r="Q14" s="252"/>
      <c r="R14" s="253">
        <f>SUBTOTAL(9,R15:R16)</f>
        <v>0</v>
      </c>
    </row>
    <row r="15" spans="6:21" s="254" customFormat="1" ht="24" outlineLevel="2" x14ac:dyDescent="0.2">
      <c r="F15" s="255" t="s">
        <v>3221</v>
      </c>
      <c r="G15" s="256" t="s">
        <v>3054</v>
      </c>
      <c r="H15" s="269" t="s">
        <v>3418</v>
      </c>
      <c r="I15" s="269"/>
      <c r="J15" s="267" t="s">
        <v>3215</v>
      </c>
      <c r="K15" s="256" t="s">
        <v>447</v>
      </c>
      <c r="L15" s="260">
        <v>0</v>
      </c>
      <c r="M15" s="261">
        <v>1</v>
      </c>
      <c r="N15" s="260"/>
      <c r="O15" s="262">
        <f t="shared" ref="O15:O16" si="0">M15*N15</f>
        <v>0</v>
      </c>
      <c r="P15" s="263"/>
      <c r="Q15" s="264"/>
      <c r="R15" s="263"/>
      <c r="T15" s="265"/>
      <c r="U15" s="265"/>
    </row>
    <row r="16" spans="6:21" s="254" customFormat="1" ht="12" outlineLevel="2" x14ac:dyDescent="0.2">
      <c r="F16" s="255" t="s">
        <v>3416</v>
      </c>
      <c r="G16" s="256" t="s">
        <v>3066</v>
      </c>
      <c r="H16" s="269" t="s">
        <v>3419</v>
      </c>
      <c r="I16" s="269"/>
      <c r="J16" s="267" t="s">
        <v>3175</v>
      </c>
      <c r="K16" s="256" t="s">
        <v>447</v>
      </c>
      <c r="L16" s="260">
        <v>0</v>
      </c>
      <c r="M16" s="261">
        <v>1</v>
      </c>
      <c r="N16" s="260"/>
      <c r="O16" s="262">
        <f t="shared" si="0"/>
        <v>0</v>
      </c>
      <c r="P16" s="263"/>
      <c r="Q16" s="264"/>
      <c r="R16" s="263"/>
      <c r="T16" s="265"/>
      <c r="U16" s="265"/>
    </row>
    <row r="17" spans="6:22" s="291" customFormat="1" ht="12.75" customHeight="1" outlineLevel="2" x14ac:dyDescent="0.25">
      <c r="F17" s="284"/>
      <c r="G17" s="285"/>
      <c r="H17" s="285"/>
      <c r="I17" s="285"/>
      <c r="J17" s="286"/>
      <c r="K17" s="285"/>
      <c r="L17" s="287"/>
      <c r="M17" s="288"/>
      <c r="N17" s="287"/>
      <c r="O17" s="289"/>
      <c r="P17" s="290"/>
      <c r="Q17" s="290"/>
      <c r="R17" s="290"/>
    </row>
    <row r="18" spans="6:22" s="249" customFormat="1" ht="16.5" customHeight="1" outlineLevel="1" x14ac:dyDescent="0.2">
      <c r="F18" s="250"/>
      <c r="G18" s="240"/>
      <c r="H18" s="251"/>
      <c r="I18" s="251"/>
      <c r="J18" s="292" t="s">
        <v>3220</v>
      </c>
      <c r="K18" s="240"/>
      <c r="L18" s="280"/>
      <c r="M18" s="281"/>
      <c r="N18" s="280"/>
      <c r="O18" s="282">
        <f>SUBTOTAL(9,O19:O32)</f>
        <v>0</v>
      </c>
      <c r="P18" s="253"/>
      <c r="Q18" s="252"/>
      <c r="R18" s="253">
        <f>SUBTOTAL(9,R38:R44)</f>
        <v>0</v>
      </c>
    </row>
    <row r="19" spans="6:22" s="254" customFormat="1" ht="36" outlineLevel="2" x14ac:dyDescent="0.2">
      <c r="F19" s="255" t="s">
        <v>3221</v>
      </c>
      <c r="G19" s="256" t="s">
        <v>3054</v>
      </c>
      <c r="H19" s="269" t="s">
        <v>3111</v>
      </c>
      <c r="I19" s="269"/>
      <c r="J19" s="267" t="s">
        <v>3245</v>
      </c>
      <c r="K19" s="256" t="s">
        <v>532</v>
      </c>
      <c r="L19" s="260">
        <v>0</v>
      </c>
      <c r="M19" s="261">
        <v>8</v>
      </c>
      <c r="N19" s="260"/>
      <c r="O19" s="262">
        <f t="shared" ref="O19:O32" si="1">M19*N19</f>
        <v>0</v>
      </c>
      <c r="P19" s="263"/>
      <c r="Q19" s="264"/>
      <c r="R19" s="263">
        <f>M19*Q19</f>
        <v>0</v>
      </c>
      <c r="T19" s="265"/>
      <c r="U19" s="265"/>
    </row>
    <row r="20" spans="6:22" s="254" customFormat="1" ht="12" outlineLevel="2" x14ac:dyDescent="0.2">
      <c r="F20" s="255"/>
      <c r="G20" s="256"/>
      <c r="H20" s="269"/>
      <c r="I20" s="269"/>
      <c r="J20" s="293">
        <v>8</v>
      </c>
      <c r="K20" s="256"/>
      <c r="L20" s="260"/>
      <c r="M20" s="261"/>
      <c r="N20" s="260"/>
      <c r="O20" s="262"/>
      <c r="P20" s="263"/>
      <c r="Q20" s="264"/>
      <c r="R20" s="263"/>
    </row>
    <row r="21" spans="6:22" s="254" customFormat="1" ht="36" outlineLevel="2" x14ac:dyDescent="0.2">
      <c r="F21" s="255" t="s">
        <v>3416</v>
      </c>
      <c r="G21" s="256" t="s">
        <v>3054</v>
      </c>
      <c r="H21" s="269" t="s">
        <v>3421</v>
      </c>
      <c r="I21" s="269"/>
      <c r="J21" s="267" t="s">
        <v>3260</v>
      </c>
      <c r="K21" s="256" t="s">
        <v>532</v>
      </c>
      <c r="L21" s="260">
        <v>0</v>
      </c>
      <c r="M21" s="261">
        <v>30</v>
      </c>
      <c r="N21" s="260"/>
      <c r="O21" s="262">
        <f t="shared" si="1"/>
        <v>0</v>
      </c>
      <c r="P21" s="263"/>
      <c r="Q21" s="264"/>
      <c r="R21" s="263"/>
      <c r="T21" s="265"/>
      <c r="U21" s="265"/>
    </row>
    <row r="22" spans="6:22" s="254" customFormat="1" ht="12" outlineLevel="2" x14ac:dyDescent="0.2">
      <c r="F22" s="255"/>
      <c r="G22" s="256"/>
      <c r="H22" s="269"/>
      <c r="I22" s="269"/>
      <c r="J22" s="293">
        <v>30</v>
      </c>
      <c r="K22" s="256"/>
      <c r="L22" s="260"/>
      <c r="M22" s="261"/>
      <c r="N22" s="260"/>
      <c r="O22" s="262"/>
      <c r="P22" s="263"/>
      <c r="Q22" s="264"/>
      <c r="R22" s="263"/>
    </row>
    <row r="23" spans="6:22" s="254" customFormat="1" ht="48" outlineLevel="2" x14ac:dyDescent="0.2">
      <c r="F23" s="255" t="s">
        <v>3424</v>
      </c>
      <c r="G23" s="256" t="s">
        <v>3054</v>
      </c>
      <c r="H23" s="269" t="s">
        <v>3425</v>
      </c>
      <c r="I23" s="269"/>
      <c r="J23" s="267" t="s">
        <v>3521</v>
      </c>
      <c r="K23" s="256" t="s">
        <v>532</v>
      </c>
      <c r="L23" s="260">
        <v>0</v>
      </c>
      <c r="M23" s="261">
        <v>30</v>
      </c>
      <c r="N23" s="260"/>
      <c r="O23" s="262">
        <f t="shared" si="1"/>
        <v>0</v>
      </c>
      <c r="P23" s="263"/>
      <c r="Q23" s="264"/>
      <c r="R23" s="263">
        <f>M23*Q23</f>
        <v>0</v>
      </c>
      <c r="T23" s="265"/>
      <c r="U23" s="265"/>
    </row>
    <row r="24" spans="6:22" s="254" customFormat="1" ht="12" outlineLevel="2" x14ac:dyDescent="0.2">
      <c r="F24" s="255"/>
      <c r="G24" s="256"/>
      <c r="H24" s="269"/>
      <c r="I24" s="269"/>
      <c r="J24" s="293">
        <v>30</v>
      </c>
      <c r="K24" s="256"/>
      <c r="L24" s="260"/>
      <c r="M24" s="261"/>
      <c r="N24" s="260"/>
      <c r="O24" s="262"/>
      <c r="P24" s="263"/>
      <c r="Q24" s="264"/>
      <c r="R24" s="263"/>
    </row>
    <row r="25" spans="6:22" s="254" customFormat="1" ht="48" outlineLevel="2" x14ac:dyDescent="0.2">
      <c r="F25" s="255" t="s">
        <v>3427</v>
      </c>
      <c r="G25" s="256" t="s">
        <v>3054</v>
      </c>
      <c r="H25" s="269" t="s">
        <v>3428</v>
      </c>
      <c r="I25" s="269"/>
      <c r="J25" s="267" t="s">
        <v>3429</v>
      </c>
      <c r="K25" s="256" t="s">
        <v>532</v>
      </c>
      <c r="L25" s="260">
        <v>0</v>
      </c>
      <c r="M25" s="261">
        <v>28</v>
      </c>
      <c r="N25" s="260"/>
      <c r="O25" s="262">
        <f t="shared" ref="O25" si="2">M25*N25</f>
        <v>0</v>
      </c>
      <c r="P25" s="263"/>
      <c r="Q25" s="264"/>
      <c r="R25" s="263">
        <f>M25*Q25</f>
        <v>0</v>
      </c>
      <c r="T25" s="265"/>
      <c r="U25" s="265"/>
    </row>
    <row r="26" spans="6:22" s="254" customFormat="1" ht="12" outlineLevel="2" x14ac:dyDescent="0.2">
      <c r="F26" s="255"/>
      <c r="G26" s="256"/>
      <c r="H26" s="269"/>
      <c r="I26" s="269"/>
      <c r="J26" s="293" t="s">
        <v>3512</v>
      </c>
      <c r="K26" s="256"/>
      <c r="L26" s="260"/>
      <c r="M26" s="261"/>
      <c r="N26" s="260"/>
      <c r="O26" s="262"/>
      <c r="P26" s="263"/>
      <c r="Q26" s="264"/>
      <c r="R26" s="263"/>
    </row>
    <row r="27" spans="6:22" s="254" customFormat="1" ht="36" outlineLevel="2" x14ac:dyDescent="0.2">
      <c r="F27" s="255" t="s">
        <v>3431</v>
      </c>
      <c r="G27" s="256" t="s">
        <v>3054</v>
      </c>
      <c r="H27" s="269" t="s">
        <v>3432</v>
      </c>
      <c r="I27" s="269"/>
      <c r="J27" s="267" t="s">
        <v>3437</v>
      </c>
      <c r="K27" s="256" t="s">
        <v>532</v>
      </c>
      <c r="L27" s="260">
        <v>0</v>
      </c>
      <c r="M27" s="261">
        <v>18</v>
      </c>
      <c r="N27" s="260"/>
      <c r="O27" s="262">
        <f t="shared" ref="O27" si="3">M27*N27</f>
        <v>0</v>
      </c>
      <c r="P27" s="263"/>
      <c r="Q27" s="264"/>
      <c r="R27" s="263">
        <f>M27*Q27</f>
        <v>0</v>
      </c>
      <c r="T27" s="265"/>
      <c r="U27" s="265"/>
    </row>
    <row r="28" spans="6:22" s="254" customFormat="1" ht="12" outlineLevel="2" x14ac:dyDescent="0.2">
      <c r="F28" s="255"/>
      <c r="G28" s="256"/>
      <c r="H28" s="269"/>
      <c r="I28" s="269"/>
      <c r="J28" s="293" t="s">
        <v>3513</v>
      </c>
      <c r="K28" s="256"/>
      <c r="L28" s="260"/>
      <c r="M28" s="261"/>
      <c r="N28" s="260"/>
      <c r="O28" s="262"/>
      <c r="P28" s="263"/>
      <c r="Q28" s="264"/>
      <c r="R28" s="263"/>
    </row>
    <row r="29" spans="6:22" s="254" customFormat="1" ht="48" outlineLevel="2" x14ac:dyDescent="0.2">
      <c r="F29" s="255" t="s">
        <v>3435</v>
      </c>
      <c r="G29" s="256"/>
      <c r="H29" s="269" t="s">
        <v>3436</v>
      </c>
      <c r="I29" s="269"/>
      <c r="J29" s="267" t="s">
        <v>3441</v>
      </c>
      <c r="K29" s="256" t="s">
        <v>532</v>
      </c>
      <c r="L29" s="260">
        <v>0</v>
      </c>
      <c r="M29" s="261">
        <v>30</v>
      </c>
      <c r="N29" s="260"/>
      <c r="O29" s="262">
        <f t="shared" ref="O29" si="4">M29*N29</f>
        <v>0</v>
      </c>
      <c r="P29" s="263"/>
      <c r="Q29" s="264"/>
      <c r="R29" s="263">
        <f>M29*Q29</f>
        <v>0</v>
      </c>
      <c r="T29" s="265"/>
      <c r="U29" s="265"/>
    </row>
    <row r="30" spans="6:22" s="254" customFormat="1" ht="12" outlineLevel="2" x14ac:dyDescent="0.2">
      <c r="F30" s="255"/>
      <c r="G30" s="256"/>
      <c r="H30" s="269"/>
      <c r="I30" s="269"/>
      <c r="J30" s="293">
        <v>30</v>
      </c>
      <c r="K30" s="256"/>
      <c r="L30" s="260"/>
      <c r="M30" s="261"/>
      <c r="N30" s="260"/>
      <c r="O30" s="262"/>
      <c r="P30" s="263"/>
      <c r="Q30" s="264"/>
      <c r="R30" s="263"/>
      <c r="T30" s="265"/>
      <c r="U30" s="265"/>
    </row>
    <row r="31" spans="6:22" s="254" customFormat="1" ht="12" outlineLevel="2" x14ac:dyDescent="0.2">
      <c r="F31" s="255" t="s">
        <v>3439</v>
      </c>
      <c r="G31" s="256" t="s">
        <v>3066</v>
      </c>
      <c r="H31" s="269" t="s">
        <v>3440</v>
      </c>
      <c r="I31" s="269"/>
      <c r="J31" s="267" t="s">
        <v>3281</v>
      </c>
      <c r="K31" s="256" t="s">
        <v>532</v>
      </c>
      <c r="L31" s="260"/>
      <c r="M31" s="261">
        <v>144</v>
      </c>
      <c r="N31" s="260"/>
      <c r="O31" s="262">
        <f t="shared" si="1"/>
        <v>0</v>
      </c>
      <c r="P31" s="263"/>
      <c r="Q31" s="264"/>
      <c r="R31" s="263"/>
      <c r="T31" s="265"/>
      <c r="U31" s="265"/>
      <c r="V31" s="265"/>
    </row>
    <row r="32" spans="6:22" s="254" customFormat="1" ht="12" outlineLevel="2" x14ac:dyDescent="0.2">
      <c r="F32" s="255" t="s">
        <v>3442</v>
      </c>
      <c r="G32" s="256" t="s">
        <v>3066</v>
      </c>
      <c r="H32" s="269" t="s">
        <v>3443</v>
      </c>
      <c r="I32" s="269"/>
      <c r="J32" s="267" t="s">
        <v>3283</v>
      </c>
      <c r="K32" s="256" t="s">
        <v>447</v>
      </c>
      <c r="L32" s="260"/>
      <c r="M32" s="261">
        <v>24</v>
      </c>
      <c r="N32" s="260"/>
      <c r="O32" s="262">
        <f t="shared" si="1"/>
        <v>0</v>
      </c>
      <c r="P32" s="263"/>
      <c r="Q32" s="264"/>
      <c r="R32" s="263"/>
      <c r="T32" s="265"/>
      <c r="U32" s="265"/>
      <c r="V32" s="265"/>
    </row>
    <row r="33" spans="6:21" s="291" customFormat="1" ht="12.75" customHeight="1" outlineLevel="2" x14ac:dyDescent="0.25">
      <c r="F33" s="284"/>
      <c r="G33" s="285"/>
      <c r="H33" s="285"/>
      <c r="I33" s="285"/>
      <c r="J33" s="286"/>
      <c r="K33" s="285"/>
      <c r="L33" s="287"/>
      <c r="M33" s="288"/>
      <c r="N33" s="287"/>
      <c r="O33" s="289"/>
      <c r="P33" s="290"/>
      <c r="Q33" s="290"/>
      <c r="R33" s="290"/>
    </row>
    <row r="34" spans="6:21" s="249" customFormat="1" ht="16.5" customHeight="1" outlineLevel="1" x14ac:dyDescent="0.2">
      <c r="F34" s="250"/>
      <c r="G34" s="240"/>
      <c r="H34" s="251"/>
      <c r="I34" s="251"/>
      <c r="J34" s="292" t="s">
        <v>3284</v>
      </c>
      <c r="K34" s="240"/>
      <c r="L34" s="280"/>
      <c r="M34" s="281"/>
      <c r="N34" s="280"/>
      <c r="O34" s="282">
        <f>SUBTOTAL(9,O35:O41)</f>
        <v>0</v>
      </c>
      <c r="P34" s="253"/>
      <c r="Q34" s="252"/>
      <c r="R34" s="253">
        <f>SUBTOTAL(9,R35:R41)</f>
        <v>0</v>
      </c>
    </row>
    <row r="35" spans="6:21" s="254" customFormat="1" ht="24" outlineLevel="2" x14ac:dyDescent="0.2">
      <c r="F35" s="255" t="s">
        <v>3221</v>
      </c>
      <c r="G35" s="256" t="s">
        <v>3315</v>
      </c>
      <c r="H35" s="269" t="s">
        <v>3117</v>
      </c>
      <c r="I35" s="269"/>
      <c r="J35" s="267" t="s">
        <v>3453</v>
      </c>
      <c r="K35" s="256" t="s">
        <v>532</v>
      </c>
      <c r="L35" s="260">
        <v>0</v>
      </c>
      <c r="M35" s="261">
        <v>35</v>
      </c>
      <c r="N35" s="260"/>
      <c r="O35" s="262">
        <f>M35*N35</f>
        <v>0</v>
      </c>
      <c r="P35" s="263"/>
      <c r="Q35" s="264"/>
      <c r="R35" s="263"/>
      <c r="T35" s="265"/>
      <c r="U35" s="265"/>
    </row>
    <row r="36" spans="6:21" s="254" customFormat="1" ht="12" outlineLevel="2" x14ac:dyDescent="0.2">
      <c r="F36" s="255"/>
      <c r="G36" s="256"/>
      <c r="H36" s="269"/>
      <c r="I36" s="269"/>
      <c r="J36" s="293" t="s">
        <v>3522</v>
      </c>
      <c r="K36" s="256"/>
      <c r="L36" s="260"/>
      <c r="M36" s="261"/>
      <c r="N36" s="260"/>
      <c r="O36" s="262"/>
      <c r="P36" s="263"/>
      <c r="Q36" s="264"/>
      <c r="R36" s="263"/>
    </row>
    <row r="37" spans="6:21" s="254" customFormat="1" ht="12" outlineLevel="2" x14ac:dyDescent="0.2">
      <c r="F37" s="255" t="s">
        <v>3416</v>
      </c>
      <c r="G37" s="256" t="s">
        <v>3315</v>
      </c>
      <c r="H37" s="269" t="s">
        <v>3447</v>
      </c>
      <c r="I37" s="269"/>
      <c r="J37" s="267" t="s">
        <v>3456</v>
      </c>
      <c r="K37" s="256" t="s">
        <v>532</v>
      </c>
      <c r="L37" s="260">
        <v>0</v>
      </c>
      <c r="M37" s="261">
        <v>20</v>
      </c>
      <c r="N37" s="260"/>
      <c r="O37" s="262">
        <f>M37*N37</f>
        <v>0</v>
      </c>
      <c r="P37" s="263"/>
      <c r="Q37" s="264"/>
      <c r="R37" s="263"/>
      <c r="T37" s="265"/>
      <c r="U37" s="265"/>
    </row>
    <row r="38" spans="6:21" s="254" customFormat="1" ht="12" outlineLevel="2" x14ac:dyDescent="0.2">
      <c r="F38" s="255"/>
      <c r="G38" s="256"/>
      <c r="H38" s="269"/>
      <c r="I38" s="269"/>
      <c r="J38" s="293" t="s">
        <v>3515</v>
      </c>
      <c r="K38" s="256"/>
      <c r="L38" s="260"/>
      <c r="M38" s="261"/>
      <c r="N38" s="260"/>
      <c r="O38" s="262"/>
      <c r="P38" s="263"/>
      <c r="Q38" s="264"/>
      <c r="R38" s="263"/>
    </row>
    <row r="39" spans="6:21" s="254" customFormat="1" ht="12" outlineLevel="2" x14ac:dyDescent="0.2">
      <c r="F39" s="255" t="s">
        <v>3424</v>
      </c>
      <c r="G39" s="256" t="s">
        <v>3315</v>
      </c>
      <c r="H39" s="269" t="s">
        <v>3449</v>
      </c>
      <c r="I39" s="269"/>
      <c r="J39" s="267" t="s">
        <v>3305</v>
      </c>
      <c r="K39" s="256" t="s">
        <v>532</v>
      </c>
      <c r="L39" s="260">
        <v>0</v>
      </c>
      <c r="M39" s="261">
        <v>9</v>
      </c>
      <c r="N39" s="260"/>
      <c r="O39" s="262">
        <f>M39*N39</f>
        <v>0</v>
      </c>
      <c r="P39" s="263"/>
      <c r="Q39" s="264"/>
      <c r="R39" s="263"/>
      <c r="T39" s="265"/>
      <c r="U39" s="265"/>
    </row>
    <row r="40" spans="6:21" s="254" customFormat="1" ht="12" outlineLevel="2" x14ac:dyDescent="0.2">
      <c r="F40" s="255"/>
      <c r="G40" s="256"/>
      <c r="H40" s="269"/>
      <c r="I40" s="269"/>
      <c r="J40" s="294" t="s">
        <v>3516</v>
      </c>
      <c r="K40" s="256"/>
      <c r="L40" s="260"/>
      <c r="M40" s="261"/>
      <c r="N40" s="260"/>
      <c r="O40" s="262"/>
      <c r="P40" s="263"/>
      <c r="Q40" s="264"/>
      <c r="R40" s="263"/>
    </row>
    <row r="41" spans="6:21" s="254" customFormat="1" ht="12" outlineLevel="2" x14ac:dyDescent="0.2">
      <c r="F41" s="255" t="s">
        <v>3427</v>
      </c>
      <c r="G41" s="256" t="s">
        <v>3066</v>
      </c>
      <c r="H41" s="269" t="s">
        <v>3452</v>
      </c>
      <c r="I41" s="269"/>
      <c r="J41" s="267" t="s">
        <v>3313</v>
      </c>
      <c r="K41" s="256" t="s">
        <v>532</v>
      </c>
      <c r="L41" s="260"/>
      <c r="M41" s="261">
        <v>64</v>
      </c>
      <c r="N41" s="260"/>
      <c r="O41" s="262">
        <f>M41*N41</f>
        <v>0</v>
      </c>
      <c r="P41" s="263"/>
      <c r="Q41" s="264"/>
      <c r="R41" s="263"/>
      <c r="T41" s="265"/>
      <c r="U41" s="265"/>
    </row>
    <row r="42" spans="6:21" s="291" customFormat="1" ht="12.75" customHeight="1" outlineLevel="2" x14ac:dyDescent="0.25">
      <c r="F42" s="284"/>
      <c r="G42" s="285"/>
      <c r="H42" s="285"/>
      <c r="I42" s="285"/>
      <c r="J42" s="295"/>
      <c r="K42" s="285"/>
      <c r="L42" s="287"/>
      <c r="M42" s="288"/>
      <c r="N42" s="287"/>
      <c r="O42" s="289"/>
      <c r="P42" s="290"/>
      <c r="Q42" s="290"/>
      <c r="R42" s="290"/>
    </row>
    <row r="43" spans="6:21" s="249" customFormat="1" ht="16.5" customHeight="1" outlineLevel="1" x14ac:dyDescent="0.2">
      <c r="F43" s="250"/>
      <c r="G43" s="240"/>
      <c r="H43" s="251"/>
      <c r="I43" s="251"/>
      <c r="J43" s="251" t="s">
        <v>3461</v>
      </c>
      <c r="K43" s="240"/>
      <c r="L43" s="280"/>
      <c r="M43" s="281"/>
      <c r="N43" s="280"/>
      <c r="O43" s="282">
        <f>SUBTOTAL(9,O44:O49)</f>
        <v>0</v>
      </c>
      <c r="P43" s="253"/>
      <c r="Q43" s="252"/>
      <c r="R43" s="253">
        <f>SUBTOTAL(9,R44:R49)</f>
        <v>0</v>
      </c>
    </row>
    <row r="44" spans="6:21" s="254" customFormat="1" ht="12" outlineLevel="2" x14ac:dyDescent="0.2">
      <c r="F44" s="255">
        <v>1</v>
      </c>
      <c r="G44" s="256" t="s">
        <v>3315</v>
      </c>
      <c r="H44" s="269" t="s">
        <v>3462</v>
      </c>
      <c r="I44" s="269"/>
      <c r="J44" s="267" t="s">
        <v>3523</v>
      </c>
      <c r="K44" s="256" t="s">
        <v>3065</v>
      </c>
      <c r="L44" s="260">
        <v>0</v>
      </c>
      <c r="M44" s="261">
        <v>1</v>
      </c>
      <c r="N44" s="260"/>
      <c r="O44" s="262">
        <f t="shared" ref="O44:O49" si="5">M44*N44</f>
        <v>0</v>
      </c>
      <c r="P44" s="263"/>
      <c r="Q44" s="264"/>
      <c r="R44" s="263">
        <f t="shared" ref="R44:R49" si="6">M44*Q44</f>
        <v>0</v>
      </c>
      <c r="T44" s="265"/>
      <c r="U44" s="265"/>
    </row>
    <row r="45" spans="6:21" s="254" customFormat="1" ht="12" outlineLevel="2" x14ac:dyDescent="0.2">
      <c r="F45" s="255">
        <v>2</v>
      </c>
      <c r="G45" s="256" t="s">
        <v>3315</v>
      </c>
      <c r="H45" s="269" t="s">
        <v>3158</v>
      </c>
      <c r="I45" s="269"/>
      <c r="J45" s="267" t="s">
        <v>3465</v>
      </c>
      <c r="K45" s="256" t="s">
        <v>3065</v>
      </c>
      <c r="L45" s="260">
        <v>0</v>
      </c>
      <c r="M45" s="261">
        <v>1</v>
      </c>
      <c r="N45" s="260"/>
      <c r="O45" s="262">
        <f t="shared" si="5"/>
        <v>0</v>
      </c>
      <c r="P45" s="263"/>
      <c r="Q45" s="264"/>
      <c r="R45" s="263">
        <f t="shared" si="6"/>
        <v>0</v>
      </c>
      <c r="T45" s="265"/>
      <c r="U45" s="265"/>
    </row>
    <row r="46" spans="6:21" s="254" customFormat="1" ht="12" outlineLevel="2" x14ac:dyDescent="0.2">
      <c r="F46" s="255">
        <v>3</v>
      </c>
      <c r="G46" s="256" t="s">
        <v>3315</v>
      </c>
      <c r="H46" s="269" t="s">
        <v>3160</v>
      </c>
      <c r="I46" s="269"/>
      <c r="J46" s="267" t="s">
        <v>3466</v>
      </c>
      <c r="K46" s="256" t="s">
        <v>124</v>
      </c>
      <c r="L46" s="260">
        <v>0</v>
      </c>
      <c r="M46" s="261">
        <v>8</v>
      </c>
      <c r="N46" s="260"/>
      <c r="O46" s="262">
        <f t="shared" si="5"/>
        <v>0</v>
      </c>
      <c r="P46" s="263"/>
      <c r="Q46" s="264"/>
      <c r="R46" s="263">
        <f t="shared" si="6"/>
        <v>0</v>
      </c>
      <c r="T46" s="265"/>
      <c r="U46" s="265"/>
    </row>
    <row r="47" spans="6:21" s="254" customFormat="1" ht="12" outlineLevel="2" x14ac:dyDescent="0.2">
      <c r="F47" s="255">
        <v>4</v>
      </c>
      <c r="G47" s="256" t="s">
        <v>3315</v>
      </c>
      <c r="H47" s="269" t="s">
        <v>3162</v>
      </c>
      <c r="I47" s="269"/>
      <c r="J47" s="267" t="s">
        <v>3467</v>
      </c>
      <c r="K47" s="256" t="s">
        <v>447</v>
      </c>
      <c r="L47" s="260">
        <v>0</v>
      </c>
      <c r="M47" s="261">
        <v>1</v>
      </c>
      <c r="N47" s="260"/>
      <c r="O47" s="262">
        <f t="shared" si="5"/>
        <v>0</v>
      </c>
      <c r="P47" s="263"/>
      <c r="Q47" s="264"/>
      <c r="R47" s="263">
        <f t="shared" si="6"/>
        <v>0</v>
      </c>
      <c r="T47" s="265"/>
      <c r="U47" s="265"/>
    </row>
    <row r="48" spans="6:21" s="254" customFormat="1" ht="12" outlineLevel="2" x14ac:dyDescent="0.2">
      <c r="F48" s="255">
        <v>5</v>
      </c>
      <c r="G48" s="256" t="s">
        <v>3315</v>
      </c>
      <c r="H48" s="269" t="s">
        <v>3164</v>
      </c>
      <c r="I48" s="269"/>
      <c r="J48" s="267" t="s">
        <v>3468</v>
      </c>
      <c r="K48" s="256" t="s">
        <v>447</v>
      </c>
      <c r="L48" s="260">
        <v>0</v>
      </c>
      <c r="M48" s="261">
        <v>1</v>
      </c>
      <c r="N48" s="260"/>
      <c r="O48" s="262">
        <f t="shared" si="5"/>
        <v>0</v>
      </c>
      <c r="P48" s="263"/>
      <c r="Q48" s="264"/>
      <c r="R48" s="263">
        <f t="shared" si="6"/>
        <v>0</v>
      </c>
      <c r="T48" s="265"/>
      <c r="U48" s="265"/>
    </row>
    <row r="49" spans="6:21" s="254" customFormat="1" ht="12" outlineLevel="2" x14ac:dyDescent="0.2">
      <c r="F49" s="255">
        <v>6</v>
      </c>
      <c r="G49" s="256" t="s">
        <v>3315</v>
      </c>
      <c r="H49" s="269" t="s">
        <v>3166</v>
      </c>
      <c r="I49" s="269"/>
      <c r="J49" s="267" t="s">
        <v>3469</v>
      </c>
      <c r="K49" s="256" t="s">
        <v>447</v>
      </c>
      <c r="L49" s="260">
        <v>0</v>
      </c>
      <c r="M49" s="261">
        <v>1</v>
      </c>
      <c r="N49" s="260"/>
      <c r="O49" s="262">
        <f t="shared" si="5"/>
        <v>0</v>
      </c>
      <c r="P49" s="263"/>
      <c r="Q49" s="264"/>
      <c r="R49" s="263">
        <f t="shared" si="6"/>
        <v>0</v>
      </c>
      <c r="T49" s="265"/>
      <c r="U49" s="265"/>
    </row>
    <row r="50" spans="6:21" s="291" customFormat="1" ht="12.75" customHeight="1" outlineLevel="1" x14ac:dyDescent="0.25">
      <c r="F50" s="284"/>
      <c r="G50" s="285"/>
      <c r="H50" s="285"/>
      <c r="I50" s="285"/>
      <c r="J50" s="295"/>
      <c r="K50" s="285"/>
      <c r="L50" s="290"/>
      <c r="M50" s="187"/>
      <c r="N50" s="290"/>
      <c r="O50" s="296"/>
      <c r="P50" s="290"/>
      <c r="Q50" s="290"/>
      <c r="R50" s="290"/>
    </row>
  </sheetData>
  <pageMargins left="0.39370078740157483" right="0.39370078740157483" top="0.59055118110236227" bottom="0.59055118110236227" header="0.39370078740157483" footer="0.39370078740157483"/>
  <pageSetup paperSize="9" scale="68" fitToHeight="9999" orientation="portrait" r:id="rId1"/>
  <headerFooter alignWithMargins="0">
    <oddFooter>&amp;C&amp;8&amp;P z &amp;N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pageSetUpPr fitToPage="1"/>
  </sheetPr>
  <dimension ref="A1:E15"/>
  <sheetViews>
    <sheetView topLeftCell="B1" workbookViewId="0">
      <pane ySplit="7" topLeftCell="A8" activePane="bottomLeft" state="frozen"/>
      <selection activeCell="K10" sqref="K10"/>
      <selection pane="bottomLeft" activeCell="C15" sqref="C15"/>
    </sheetView>
  </sheetViews>
  <sheetFormatPr defaultRowHeight="12.75" outlineLevelRow="1" x14ac:dyDescent="0.2"/>
  <cols>
    <col min="1" max="1" width="12.42578125" style="210" hidden="1" customWidth="1"/>
    <col min="2" max="2" width="80.7109375" style="210" customWidth="1"/>
    <col min="3" max="3" width="15.7109375" style="210" customWidth="1"/>
    <col min="4" max="16384" width="9.140625" style="210"/>
  </cols>
  <sheetData>
    <row r="1" spans="1:5" ht="15.75" customHeight="1" x14ac:dyDescent="0.25">
      <c r="A1" s="206"/>
      <c r="B1" s="207" t="s">
        <v>3352</v>
      </c>
      <c r="C1" s="208"/>
      <c r="D1" s="209"/>
    </row>
    <row r="2" spans="1:5" ht="15.75" customHeight="1" x14ac:dyDescent="0.25">
      <c r="A2" s="206"/>
      <c r="B2" s="225" t="s">
        <v>51</v>
      </c>
      <c r="C2" s="208"/>
      <c r="D2" s="209"/>
    </row>
    <row r="3" spans="1:5" ht="15.75" customHeight="1" x14ac:dyDescent="0.25">
      <c r="A3" s="206"/>
      <c r="B3" s="225" t="s">
        <v>3</v>
      </c>
      <c r="C3" s="208"/>
      <c r="D3" s="209"/>
    </row>
    <row r="4" spans="1:5" ht="15.75" customHeight="1" x14ac:dyDescent="0.25">
      <c r="A4" s="206"/>
      <c r="B4" s="225" t="s">
        <v>13</v>
      </c>
      <c r="C4" s="208"/>
      <c r="D4" s="209"/>
    </row>
    <row r="5" spans="1:5" ht="15.75" customHeight="1" x14ac:dyDescent="0.25">
      <c r="A5" s="206"/>
      <c r="B5" s="225" t="s">
        <v>3524</v>
      </c>
      <c r="C5" s="208"/>
      <c r="D5" s="209"/>
    </row>
    <row r="6" spans="1:5" ht="14.25" customHeight="1" x14ac:dyDescent="0.25">
      <c r="A6" s="210" t="e">
        <f t="array" ref="A6">INDEX(__SAZBA__,MATCH(0,COUNTIF($A$1:A1,__SAZBA__),0))</f>
        <v>#REF!</v>
      </c>
      <c r="B6" s="211"/>
      <c r="C6" s="208"/>
      <c r="D6" s="209"/>
    </row>
    <row r="7" spans="1:5" ht="13.5" thickBot="1" x14ac:dyDescent="0.25">
      <c r="A7" s="210" t="e">
        <f t="array" ref="A7">INDEX(__SAZBA__,MATCH(0,COUNTIF($A$1:A6,__SAZBA__),0))</f>
        <v>#REF!</v>
      </c>
      <c r="B7" s="212" t="s">
        <v>104</v>
      </c>
      <c r="C7" s="212" t="s">
        <v>3043</v>
      </c>
      <c r="D7" s="213"/>
    </row>
    <row r="8" spans="1:5" x14ac:dyDescent="0.2">
      <c r="A8" s="210" t="e">
        <f t="array" ref="A8">INDEX(__SAZBA__,MATCH(0,COUNTIF($A$1:A7,__SAZBA__),0))</f>
        <v>#REF!</v>
      </c>
      <c r="B8" s="214"/>
      <c r="C8" s="215"/>
      <c r="D8" s="213"/>
    </row>
    <row r="9" spans="1:5" s="216" customFormat="1" ht="15.75" customHeight="1" x14ac:dyDescent="0.2">
      <c r="B9" s="217" t="str">
        <f>IF('[15]Zakazka VS C'!$J$9=0,"",'[15]Zakazka VS C'!$J$9)</f>
        <v>Výměníková stanice C (RD MALÁT)</v>
      </c>
      <c r="C9" s="218">
        <f>'EL Zakazka VS C'!O9</f>
        <v>0</v>
      </c>
      <c r="E9" s="218"/>
    </row>
    <row r="10" spans="1:5" s="219" customFormat="1" ht="15" customHeight="1" outlineLevel="1" x14ac:dyDescent="0.2">
      <c r="B10" s="220" t="str">
        <f>IF('[15]Zakazka VS C'!$J$11=0,"",'[15]Zakazka VS C'!$J$11)</f>
        <v>Elektro</v>
      </c>
      <c r="C10" s="221">
        <f>'EL Zakazka VS C'!O11</f>
        <v>0</v>
      </c>
      <c r="E10" s="221"/>
    </row>
    <row r="11" spans="1:5" s="219" customFormat="1" ht="15" customHeight="1" outlineLevel="1" x14ac:dyDescent="0.2">
      <c r="B11" s="220" t="str">
        <f>IF('[15]Zakazka VS C'!$J$16=0,"",'[15]Zakazka VS C'!$J$16)</f>
        <v>Kabely</v>
      </c>
      <c r="C11" s="221">
        <f>'EL Zakazka VS C'!O16</f>
        <v>0</v>
      </c>
      <c r="E11" s="221"/>
    </row>
    <row r="12" spans="1:5" s="219" customFormat="1" ht="15" customHeight="1" outlineLevel="1" x14ac:dyDescent="0.2">
      <c r="B12" s="220" t="str">
        <f>IF('[15]Zakazka VS C'!$J$28=0,"",'[15]Zakazka VS C'!$J$28)</f>
        <v>Nosný a montážní materiál</v>
      </c>
      <c r="C12" s="221">
        <f>'EL Zakazka VS C'!O28</f>
        <v>0</v>
      </c>
      <c r="E12" s="221"/>
    </row>
    <row r="13" spans="1:5" s="219" customFormat="1" ht="15" customHeight="1" outlineLevel="1" x14ac:dyDescent="0.2">
      <c r="B13" s="220" t="str">
        <f>IF('[15]Zakazka VS C'!$J$37=0,"",'[15]Zakazka VS C'!$J$37)</f>
        <v>V04: Inženýrská činnost</v>
      </c>
      <c r="C13" s="221">
        <f>'EL Zakazka VS C'!O37</f>
        <v>0</v>
      </c>
      <c r="E13" s="221"/>
    </row>
    <row r="14" spans="1:5" ht="13.5" thickBot="1" x14ac:dyDescent="0.25">
      <c r="B14" s="220"/>
    </row>
    <row r="15" spans="1:5" s="222" customFormat="1" ht="15" x14ac:dyDescent="0.25">
      <c r="A15" s="222" t="e">
        <f>SUM(#REF!)</f>
        <v>#REF!</v>
      </c>
      <c r="B15" s="223" t="s">
        <v>3355</v>
      </c>
      <c r="C15" s="224">
        <f>SUM(C10:C14)</f>
        <v>0</v>
      </c>
    </row>
  </sheetData>
  <dataConsolidate/>
  <pageMargins left="0.78740157480314965" right="0.78740157480314965" top="0.78740157480314965" bottom="0.78740157480314965" header="0.39370078740157483" footer="0.39370078740157483"/>
  <pageSetup paperSize="9" scale="88" orientation="portrait" r:id="rId1"/>
  <headerFooter>
    <oddFooter>&amp;C&amp;8&amp;P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2:BL85"/>
  <sheetViews>
    <sheetView showGridLines="0" zoomScaleNormal="100" workbookViewId="0">
      <pane ySplit="1" topLeftCell="A2" activePane="bottomLeft" state="frozen"/>
      <selection activeCell="F38" sqref="F38:F39"/>
      <selection pane="bottomLeft" activeCell="F38" sqref="F38:F39"/>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2" width="8" style="25" hidden="1" customWidth="1"/>
    <col min="63" max="63" width="9.42578125" style="25" customWidth="1"/>
    <col min="64" max="64" width="16.42578125" style="25"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2" spans="2:18" s="17" customFormat="1" ht="6.95" customHeight="1" x14ac:dyDescent="0.25">
      <c r="B2" s="14"/>
      <c r="C2" s="15"/>
      <c r="D2" s="15"/>
      <c r="E2" s="15"/>
      <c r="F2" s="15"/>
      <c r="G2" s="15"/>
      <c r="H2" s="15"/>
      <c r="I2" s="15"/>
      <c r="J2" s="15"/>
      <c r="K2" s="15"/>
      <c r="L2" s="15"/>
      <c r="M2" s="15"/>
      <c r="N2" s="15"/>
      <c r="O2" s="15"/>
      <c r="P2" s="15"/>
      <c r="Q2" s="15"/>
      <c r="R2" s="16"/>
    </row>
    <row r="3" spans="2:18" s="17" customFormat="1" ht="36.950000000000003" customHeight="1" x14ac:dyDescent="0.25">
      <c r="B3" s="18"/>
      <c r="C3" s="686" t="s">
        <v>54</v>
      </c>
      <c r="D3" s="680"/>
      <c r="E3" s="680"/>
      <c r="F3" s="680"/>
      <c r="G3" s="680"/>
      <c r="H3" s="680"/>
      <c r="I3" s="680"/>
      <c r="J3" s="680"/>
      <c r="K3" s="680"/>
      <c r="L3" s="680"/>
      <c r="M3" s="680"/>
      <c r="N3" s="680"/>
      <c r="O3" s="680"/>
      <c r="P3" s="680"/>
      <c r="Q3" s="680"/>
      <c r="R3" s="19"/>
    </row>
    <row r="4" spans="2:18" s="17" customFormat="1" ht="6.95" customHeight="1" x14ac:dyDescent="0.25">
      <c r="B4" s="18"/>
      <c r="C4" s="20"/>
      <c r="D4" s="20"/>
      <c r="E4" s="20"/>
      <c r="F4" s="20"/>
      <c r="G4" s="20"/>
      <c r="H4" s="20"/>
      <c r="I4" s="20"/>
      <c r="J4" s="20"/>
      <c r="K4" s="20"/>
      <c r="L4" s="20"/>
      <c r="M4" s="20"/>
      <c r="N4" s="20"/>
      <c r="O4" s="20"/>
      <c r="P4" s="20"/>
      <c r="Q4" s="20"/>
      <c r="R4" s="19"/>
    </row>
    <row r="5" spans="2:18" s="17" customFormat="1" ht="30" customHeight="1" x14ac:dyDescent="0.25">
      <c r="B5" s="18"/>
      <c r="C5" s="21" t="s">
        <v>55</v>
      </c>
      <c r="D5" s="20"/>
      <c r="E5" s="20"/>
      <c r="F5" s="687" t="s">
        <v>56</v>
      </c>
      <c r="G5" s="680"/>
      <c r="H5" s="680"/>
      <c r="I5" s="680"/>
      <c r="J5" s="680"/>
      <c r="K5" s="680"/>
      <c r="L5" s="680"/>
      <c r="M5" s="680"/>
      <c r="N5" s="680"/>
      <c r="O5" s="680"/>
      <c r="P5" s="680"/>
      <c r="Q5" s="20"/>
      <c r="R5" s="19"/>
    </row>
    <row r="6" spans="2:18" ht="30" customHeight="1" x14ac:dyDescent="0.3">
      <c r="B6" s="22"/>
      <c r="C6" s="21" t="s">
        <v>57</v>
      </c>
      <c r="D6" s="23"/>
      <c r="E6" s="23"/>
      <c r="F6" s="687" t="s">
        <v>1670</v>
      </c>
      <c r="G6" s="688"/>
      <c r="H6" s="688"/>
      <c r="I6" s="688"/>
      <c r="J6" s="688"/>
      <c r="K6" s="688"/>
      <c r="L6" s="688"/>
      <c r="M6" s="688"/>
      <c r="N6" s="688"/>
      <c r="O6" s="688"/>
      <c r="P6" s="688"/>
      <c r="Q6" s="23"/>
      <c r="R6" s="24"/>
    </row>
    <row r="7" spans="2:18" ht="30" customHeight="1" x14ac:dyDescent="0.3">
      <c r="B7" s="22"/>
      <c r="C7" s="21" t="s">
        <v>59</v>
      </c>
      <c r="D7" s="23"/>
      <c r="E7" s="23"/>
      <c r="F7" s="687" t="s">
        <v>1734</v>
      </c>
      <c r="G7" s="688"/>
      <c r="H7" s="688"/>
      <c r="I7" s="688"/>
      <c r="J7" s="688"/>
      <c r="K7" s="688"/>
      <c r="L7" s="688"/>
      <c r="M7" s="688"/>
      <c r="N7" s="688"/>
      <c r="O7" s="688"/>
      <c r="P7" s="688"/>
      <c r="Q7" s="23"/>
      <c r="R7" s="24"/>
    </row>
    <row r="8" spans="2:18" s="17" customFormat="1" ht="36.950000000000003" customHeight="1" x14ac:dyDescent="0.25">
      <c r="B8" s="18"/>
      <c r="C8" s="26" t="s">
        <v>1672</v>
      </c>
      <c r="D8" s="20"/>
      <c r="E8" s="20"/>
      <c r="F8" s="689" t="s">
        <v>1735</v>
      </c>
      <c r="G8" s="689"/>
      <c r="H8" s="689"/>
      <c r="I8" s="689"/>
      <c r="J8" s="689"/>
      <c r="K8" s="689"/>
      <c r="L8" s="689"/>
      <c r="M8" s="689"/>
      <c r="N8" s="689"/>
      <c r="O8" s="689"/>
      <c r="P8" s="689"/>
      <c r="Q8" s="20"/>
      <c r="R8" s="19"/>
    </row>
    <row r="9" spans="2:18" s="17" customFormat="1" ht="6.95" customHeight="1" x14ac:dyDescent="0.25">
      <c r="B9" s="18"/>
      <c r="C9" s="20"/>
      <c r="D9" s="20"/>
      <c r="E9" s="20"/>
      <c r="F9" s="20"/>
      <c r="G9" s="20"/>
      <c r="H9" s="20"/>
      <c r="I9" s="20"/>
      <c r="J9" s="20"/>
      <c r="K9" s="20"/>
      <c r="L9" s="20"/>
      <c r="M9" s="20"/>
      <c r="N9" s="20"/>
      <c r="O9" s="20"/>
      <c r="P9" s="20"/>
      <c r="Q9" s="20"/>
      <c r="R9" s="19"/>
    </row>
    <row r="10" spans="2:18" s="17" customFormat="1" ht="18" customHeight="1" x14ac:dyDescent="0.25">
      <c r="B10" s="18"/>
      <c r="C10" s="21" t="s">
        <v>61</v>
      </c>
      <c r="D10" s="20"/>
      <c r="E10" s="20"/>
      <c r="F10" s="27" t="s">
        <v>62</v>
      </c>
      <c r="G10" s="20"/>
      <c r="H10" s="20"/>
      <c r="I10" s="20"/>
      <c r="J10" s="20"/>
      <c r="K10" s="21" t="s">
        <v>63</v>
      </c>
      <c r="L10" s="20"/>
      <c r="M10" s="697">
        <v>42535</v>
      </c>
      <c r="N10" s="680"/>
      <c r="O10" s="680"/>
      <c r="P10" s="680"/>
      <c r="Q10" s="20"/>
      <c r="R10" s="19"/>
    </row>
    <row r="11" spans="2:18" s="17" customFormat="1" ht="6.95" customHeight="1" x14ac:dyDescent="0.25">
      <c r="B11" s="18"/>
      <c r="C11" s="20"/>
      <c r="D11" s="20"/>
      <c r="E11" s="20"/>
      <c r="F11" s="20"/>
      <c r="G11" s="20"/>
      <c r="H11" s="20"/>
      <c r="I11" s="20"/>
      <c r="J11" s="20"/>
      <c r="K11" s="20"/>
      <c r="L11" s="20"/>
      <c r="M11" s="20"/>
      <c r="N11" s="20"/>
      <c r="O11" s="20"/>
      <c r="P11" s="20"/>
      <c r="Q11" s="20"/>
      <c r="R11" s="19"/>
    </row>
    <row r="12" spans="2:18" s="17" customFormat="1" ht="15" x14ac:dyDescent="0.25">
      <c r="B12" s="18"/>
      <c r="C12" s="21" t="s">
        <v>64</v>
      </c>
      <c r="D12" s="20"/>
      <c r="E12" s="20"/>
      <c r="F12" s="27" t="s">
        <v>65</v>
      </c>
      <c r="G12" s="20"/>
      <c r="H12" s="20"/>
      <c r="I12" s="20"/>
      <c r="J12" s="20"/>
      <c r="K12" s="21" t="s">
        <v>66</v>
      </c>
      <c r="L12" s="20"/>
      <c r="M12" s="698" t="s">
        <v>67</v>
      </c>
      <c r="N12" s="680"/>
      <c r="O12" s="680"/>
      <c r="P12" s="680"/>
      <c r="Q12" s="680"/>
      <c r="R12" s="19"/>
    </row>
    <row r="13" spans="2:18" s="17" customFormat="1" ht="14.45" customHeight="1" x14ac:dyDescent="0.25">
      <c r="B13" s="18"/>
      <c r="C13" s="21" t="s">
        <v>68</v>
      </c>
      <c r="D13" s="20"/>
      <c r="E13" s="20"/>
      <c r="F13" s="27"/>
      <c r="G13" s="20"/>
      <c r="H13" s="20"/>
      <c r="I13" s="20"/>
      <c r="J13" s="20"/>
      <c r="K13" s="21" t="s">
        <v>69</v>
      </c>
      <c r="L13" s="20"/>
      <c r="M13" s="698" t="s">
        <v>70</v>
      </c>
      <c r="N13" s="680"/>
      <c r="O13" s="680"/>
      <c r="P13" s="680"/>
      <c r="Q13" s="680"/>
      <c r="R13" s="19"/>
    </row>
    <row r="14" spans="2:18" s="17" customFormat="1" ht="10.35" customHeight="1" x14ac:dyDescent="0.25">
      <c r="B14" s="18"/>
      <c r="C14" s="20"/>
      <c r="D14" s="20"/>
      <c r="E14" s="20"/>
      <c r="F14" s="20"/>
      <c r="G14" s="20"/>
      <c r="H14" s="20"/>
      <c r="I14" s="20"/>
      <c r="J14" s="20"/>
      <c r="K14" s="20"/>
      <c r="L14" s="20"/>
      <c r="M14" s="20"/>
      <c r="N14" s="20"/>
      <c r="O14" s="20"/>
      <c r="P14" s="20"/>
      <c r="Q14" s="20"/>
      <c r="R14" s="19"/>
    </row>
    <row r="15" spans="2:18" s="17" customFormat="1" ht="29.25" customHeight="1" x14ac:dyDescent="0.25">
      <c r="B15" s="18"/>
      <c r="C15" s="694" t="s">
        <v>71</v>
      </c>
      <c r="D15" s="695"/>
      <c r="E15" s="695"/>
      <c r="F15" s="695"/>
      <c r="G15" s="695"/>
      <c r="H15" s="28"/>
      <c r="I15" s="28"/>
      <c r="J15" s="28"/>
      <c r="K15" s="28"/>
      <c r="L15" s="28"/>
      <c r="M15" s="28"/>
      <c r="N15" s="694" t="s">
        <v>72</v>
      </c>
      <c r="O15" s="680"/>
      <c r="P15" s="680"/>
      <c r="Q15" s="680"/>
      <c r="R15" s="19"/>
    </row>
    <row r="16" spans="2:18" s="17" customFormat="1" ht="10.35" customHeight="1" x14ac:dyDescent="0.25">
      <c r="B16" s="18"/>
      <c r="C16" s="20"/>
      <c r="D16" s="20"/>
      <c r="E16" s="20"/>
      <c r="F16" s="20"/>
      <c r="G16" s="20"/>
      <c r="H16" s="20"/>
      <c r="I16" s="20"/>
      <c r="J16" s="20"/>
      <c r="K16" s="20"/>
      <c r="L16" s="20"/>
      <c r="M16" s="20"/>
      <c r="N16" s="20"/>
      <c r="O16" s="20"/>
      <c r="P16" s="20"/>
      <c r="Q16" s="20"/>
      <c r="R16" s="19"/>
    </row>
    <row r="17" spans="2:47" s="17" customFormat="1" ht="29.25" customHeight="1" x14ac:dyDescent="0.25">
      <c r="B17" s="18"/>
      <c r="C17" s="29" t="s">
        <v>73</v>
      </c>
      <c r="D17" s="20"/>
      <c r="E17" s="20"/>
      <c r="F17" s="20"/>
      <c r="G17" s="20"/>
      <c r="H17" s="20"/>
      <c r="I17" s="20"/>
      <c r="J17" s="20"/>
      <c r="K17" s="20"/>
      <c r="L17" s="20"/>
      <c r="M17" s="20"/>
      <c r="N17" s="696">
        <f>N44</f>
        <v>0</v>
      </c>
      <c r="O17" s="680"/>
      <c r="P17" s="680"/>
      <c r="Q17" s="680"/>
      <c r="R17" s="19"/>
      <c r="AU17" s="30" t="s">
        <v>74</v>
      </c>
    </row>
    <row r="18" spans="2:47" s="35" customFormat="1" ht="24.95" customHeight="1" x14ac:dyDescent="0.25">
      <c r="B18" s="31"/>
      <c r="C18" s="32"/>
      <c r="D18" s="33" t="s">
        <v>75</v>
      </c>
      <c r="E18" s="32"/>
      <c r="F18" s="32"/>
      <c r="G18" s="32"/>
      <c r="H18" s="32"/>
      <c r="I18" s="32"/>
      <c r="J18" s="32"/>
      <c r="K18" s="32"/>
      <c r="L18" s="32"/>
      <c r="M18" s="32"/>
      <c r="N18" s="669">
        <f>N45</f>
        <v>0</v>
      </c>
      <c r="O18" s="685"/>
      <c r="P18" s="685"/>
      <c r="Q18" s="685"/>
      <c r="R18" s="34"/>
    </row>
    <row r="19" spans="2:47" s="40" customFormat="1" ht="19.899999999999999" customHeight="1" x14ac:dyDescent="0.25">
      <c r="B19" s="36"/>
      <c r="C19" s="37"/>
      <c r="D19" s="38" t="s">
        <v>78</v>
      </c>
      <c r="E19" s="37"/>
      <c r="F19" s="37"/>
      <c r="G19" s="37"/>
      <c r="H19" s="37"/>
      <c r="I19" s="37"/>
      <c r="J19" s="37"/>
      <c r="K19" s="37"/>
      <c r="L19" s="37"/>
      <c r="M19" s="37"/>
      <c r="N19" s="683">
        <f>N46</f>
        <v>0</v>
      </c>
      <c r="O19" s="684"/>
      <c r="P19" s="684"/>
      <c r="Q19" s="684"/>
      <c r="R19" s="39"/>
    </row>
    <row r="20" spans="2:47" s="40" customFormat="1" ht="19.899999999999999" customHeight="1" x14ac:dyDescent="0.25">
      <c r="B20" s="36"/>
      <c r="C20" s="37"/>
      <c r="D20" s="38" t="s">
        <v>82</v>
      </c>
      <c r="E20" s="37"/>
      <c r="F20" s="37"/>
      <c r="G20" s="37"/>
      <c r="H20" s="37"/>
      <c r="I20" s="37"/>
      <c r="J20" s="37"/>
      <c r="K20" s="37"/>
      <c r="L20" s="37"/>
      <c r="M20" s="37"/>
      <c r="N20" s="683">
        <f>N51</f>
        <v>0</v>
      </c>
      <c r="O20" s="684"/>
      <c r="P20" s="684"/>
      <c r="Q20" s="684"/>
      <c r="R20" s="39"/>
    </row>
    <row r="21" spans="2:47" s="40" customFormat="1" ht="19.899999999999999" customHeight="1" x14ac:dyDescent="0.25">
      <c r="B21" s="36"/>
      <c r="C21" s="37"/>
      <c r="D21" s="38" t="s">
        <v>83</v>
      </c>
      <c r="E21" s="37"/>
      <c r="F21" s="37"/>
      <c r="G21" s="37"/>
      <c r="H21" s="37"/>
      <c r="I21" s="37"/>
      <c r="J21" s="37"/>
      <c r="K21" s="37"/>
      <c r="L21" s="37"/>
      <c r="M21" s="37"/>
      <c r="N21" s="683">
        <f>N56</f>
        <v>0</v>
      </c>
      <c r="O21" s="684"/>
      <c r="P21" s="684"/>
      <c r="Q21" s="684"/>
      <c r="R21" s="39"/>
    </row>
    <row r="22" spans="2:47" s="40" customFormat="1" ht="19.899999999999999" customHeight="1" x14ac:dyDescent="0.25">
      <c r="B22" s="36"/>
      <c r="C22" s="37"/>
      <c r="D22" s="38" t="s">
        <v>84</v>
      </c>
      <c r="E22" s="37"/>
      <c r="F22" s="37"/>
      <c r="G22" s="37"/>
      <c r="H22" s="37"/>
      <c r="I22" s="37"/>
      <c r="J22" s="37"/>
      <c r="K22" s="37"/>
      <c r="L22" s="37"/>
      <c r="M22" s="37"/>
      <c r="N22" s="683">
        <f>N59</f>
        <v>0</v>
      </c>
      <c r="O22" s="684"/>
      <c r="P22" s="684"/>
      <c r="Q22" s="684"/>
      <c r="R22" s="39"/>
    </row>
    <row r="23" spans="2:47" s="40" customFormat="1" ht="19.899999999999999" customHeight="1" x14ac:dyDescent="0.25">
      <c r="B23" s="36"/>
      <c r="C23" s="37"/>
      <c r="D23" s="38" t="s">
        <v>85</v>
      </c>
      <c r="E23" s="37"/>
      <c r="F23" s="37"/>
      <c r="G23" s="37"/>
      <c r="H23" s="37"/>
      <c r="I23" s="37"/>
      <c r="J23" s="37"/>
      <c r="K23" s="37"/>
      <c r="L23" s="37"/>
      <c r="M23" s="37"/>
      <c r="N23" s="683">
        <f>N70</f>
        <v>0</v>
      </c>
      <c r="O23" s="684"/>
      <c r="P23" s="684"/>
      <c r="Q23" s="684"/>
      <c r="R23" s="39"/>
    </row>
    <row r="24" spans="2:47" s="35" customFormat="1" ht="24.95" customHeight="1" x14ac:dyDescent="0.25">
      <c r="B24" s="31"/>
      <c r="C24" s="32"/>
      <c r="D24" s="33" t="s">
        <v>87</v>
      </c>
      <c r="E24" s="32"/>
      <c r="F24" s="32"/>
      <c r="G24" s="32"/>
      <c r="H24" s="32"/>
      <c r="I24" s="32"/>
      <c r="J24" s="32"/>
      <c r="K24" s="32"/>
      <c r="L24" s="32"/>
      <c r="M24" s="32"/>
      <c r="N24" s="669">
        <f>N72</f>
        <v>0</v>
      </c>
      <c r="O24" s="685"/>
      <c r="P24" s="685"/>
      <c r="Q24" s="685"/>
      <c r="R24" s="34"/>
    </row>
    <row r="25" spans="2:47" s="40" customFormat="1" ht="19.899999999999999" customHeight="1" x14ac:dyDescent="0.25">
      <c r="B25" s="36"/>
      <c r="C25" s="37"/>
      <c r="D25" s="38" t="s">
        <v>88</v>
      </c>
      <c r="E25" s="37"/>
      <c r="F25" s="37"/>
      <c r="G25" s="37"/>
      <c r="H25" s="37"/>
      <c r="I25" s="37"/>
      <c r="J25" s="37"/>
      <c r="K25" s="37"/>
      <c r="L25" s="37"/>
      <c r="M25" s="37"/>
      <c r="N25" s="683">
        <f>N73</f>
        <v>0</v>
      </c>
      <c r="O25" s="684"/>
      <c r="P25" s="684"/>
      <c r="Q25" s="684"/>
      <c r="R25" s="39"/>
    </row>
    <row r="26" spans="2:47" s="17" customFormat="1" ht="6.95" customHeight="1" x14ac:dyDescent="0.25">
      <c r="B26" s="41"/>
      <c r="C26" s="42"/>
      <c r="D26" s="42"/>
      <c r="E26" s="42"/>
      <c r="F26" s="42"/>
      <c r="G26" s="42"/>
      <c r="H26" s="42"/>
      <c r="I26" s="42"/>
      <c r="J26" s="42"/>
      <c r="K26" s="42"/>
      <c r="L26" s="42"/>
      <c r="M26" s="42"/>
      <c r="N26" s="42"/>
      <c r="O26" s="42"/>
      <c r="P26" s="42"/>
      <c r="Q26" s="42"/>
      <c r="R26" s="43"/>
    </row>
    <row r="30" spans="2:47" s="17" customFormat="1" ht="6.95" customHeight="1" x14ac:dyDescent="0.25">
      <c r="B30" s="14"/>
      <c r="C30" s="15"/>
      <c r="D30" s="15"/>
      <c r="E30" s="15"/>
      <c r="F30" s="15"/>
      <c r="G30" s="15"/>
      <c r="H30" s="15"/>
      <c r="I30" s="15"/>
      <c r="J30" s="15"/>
      <c r="K30" s="15"/>
      <c r="L30" s="15"/>
      <c r="M30" s="15"/>
      <c r="N30" s="15"/>
      <c r="O30" s="15"/>
      <c r="P30" s="15"/>
      <c r="Q30" s="15"/>
      <c r="R30" s="16"/>
    </row>
    <row r="31" spans="2:47" s="17" customFormat="1" ht="36.950000000000003" customHeight="1" x14ac:dyDescent="0.25">
      <c r="B31" s="18"/>
      <c r="C31" s="686" t="s">
        <v>100</v>
      </c>
      <c r="D31" s="680"/>
      <c r="E31" s="680"/>
      <c r="F31" s="680"/>
      <c r="G31" s="680"/>
      <c r="H31" s="680"/>
      <c r="I31" s="680"/>
      <c r="J31" s="680"/>
      <c r="K31" s="680"/>
      <c r="L31" s="680"/>
      <c r="M31" s="680"/>
      <c r="N31" s="680"/>
      <c r="O31" s="680"/>
      <c r="P31" s="680"/>
      <c r="Q31" s="680"/>
      <c r="R31" s="19"/>
    </row>
    <row r="32" spans="2:47" s="17" customFormat="1" ht="6.95" customHeight="1" x14ac:dyDescent="0.25">
      <c r="B32" s="18"/>
      <c r="C32" s="20"/>
      <c r="D32" s="20"/>
      <c r="E32" s="20"/>
      <c r="F32" s="20"/>
      <c r="G32" s="20"/>
      <c r="H32" s="20"/>
      <c r="I32" s="20"/>
      <c r="J32" s="20"/>
      <c r="K32" s="20"/>
      <c r="L32" s="20"/>
      <c r="M32" s="20"/>
      <c r="N32" s="20"/>
      <c r="O32" s="20"/>
      <c r="P32" s="20"/>
      <c r="Q32" s="20"/>
      <c r="R32" s="19"/>
    </row>
    <row r="33" spans="2:64" s="17" customFormat="1" ht="30" customHeight="1" x14ac:dyDescent="0.25">
      <c r="B33" s="18"/>
      <c r="C33" s="21" t="s">
        <v>55</v>
      </c>
      <c r="D33" s="20"/>
      <c r="E33" s="20"/>
      <c r="F33" s="687" t="s">
        <v>56</v>
      </c>
      <c r="G33" s="680"/>
      <c r="H33" s="680"/>
      <c r="I33" s="680"/>
      <c r="J33" s="680"/>
      <c r="K33" s="680"/>
      <c r="L33" s="680"/>
      <c r="M33" s="680"/>
      <c r="N33" s="680"/>
      <c r="O33" s="680"/>
      <c r="P33" s="680"/>
      <c r="Q33" s="20"/>
      <c r="R33" s="19"/>
    </row>
    <row r="34" spans="2:64" ht="30" customHeight="1" x14ac:dyDescent="0.3">
      <c r="B34" s="22"/>
      <c r="C34" s="21" t="s">
        <v>57</v>
      </c>
      <c r="D34" s="23"/>
      <c r="E34" s="23"/>
      <c r="F34" s="687" t="s">
        <v>1670</v>
      </c>
      <c r="G34" s="688"/>
      <c r="H34" s="688"/>
      <c r="I34" s="688"/>
      <c r="J34" s="688"/>
      <c r="K34" s="688"/>
      <c r="L34" s="688"/>
      <c r="M34" s="688"/>
      <c r="N34" s="688"/>
      <c r="O34" s="688"/>
      <c r="P34" s="688"/>
      <c r="Q34" s="23"/>
      <c r="R34" s="24"/>
    </row>
    <row r="35" spans="2:64" ht="30" customHeight="1" x14ac:dyDescent="0.3">
      <c r="B35" s="22"/>
      <c r="C35" s="21" t="s">
        <v>59</v>
      </c>
      <c r="D35" s="23"/>
      <c r="E35" s="23"/>
      <c r="F35" s="687" t="s">
        <v>1734</v>
      </c>
      <c r="G35" s="688"/>
      <c r="H35" s="688"/>
      <c r="I35" s="688"/>
      <c r="J35" s="688"/>
      <c r="K35" s="688"/>
      <c r="L35" s="688"/>
      <c r="M35" s="688"/>
      <c r="N35" s="688"/>
      <c r="O35" s="688"/>
      <c r="P35" s="688"/>
      <c r="Q35" s="23"/>
      <c r="R35" s="24"/>
    </row>
    <row r="36" spans="2:64" s="17" customFormat="1" ht="36.950000000000003" customHeight="1" x14ac:dyDescent="0.25">
      <c r="B36" s="18"/>
      <c r="C36" s="26" t="s">
        <v>1672</v>
      </c>
      <c r="D36" s="20"/>
      <c r="E36" s="20"/>
      <c r="F36" s="689" t="s">
        <v>1735</v>
      </c>
      <c r="G36" s="689"/>
      <c r="H36" s="689"/>
      <c r="I36" s="689"/>
      <c r="J36" s="689"/>
      <c r="K36" s="689"/>
      <c r="L36" s="689"/>
      <c r="M36" s="689"/>
      <c r="N36" s="689"/>
      <c r="O36" s="689"/>
      <c r="P36" s="689"/>
      <c r="Q36" s="20"/>
      <c r="R36" s="19"/>
    </row>
    <row r="37" spans="2:64" s="17" customFormat="1" ht="6.95" customHeight="1" x14ac:dyDescent="0.25">
      <c r="B37" s="18"/>
      <c r="C37" s="20"/>
      <c r="D37" s="20"/>
      <c r="E37" s="20"/>
      <c r="F37" s="20"/>
      <c r="G37" s="20"/>
      <c r="H37" s="20"/>
      <c r="I37" s="20"/>
      <c r="J37" s="20"/>
      <c r="K37" s="20"/>
      <c r="L37" s="20"/>
      <c r="M37" s="20"/>
      <c r="N37" s="20"/>
      <c r="O37" s="20"/>
      <c r="P37" s="20"/>
      <c r="Q37" s="20"/>
      <c r="R37" s="19"/>
    </row>
    <row r="38" spans="2:64" s="17" customFormat="1" ht="18" customHeight="1" x14ac:dyDescent="0.25">
      <c r="B38" s="18"/>
      <c r="C38" s="21" t="s">
        <v>61</v>
      </c>
      <c r="D38" s="20"/>
      <c r="E38" s="20"/>
      <c r="F38" s="27" t="s">
        <v>62</v>
      </c>
      <c r="G38" s="20"/>
      <c r="H38" s="20"/>
      <c r="I38" s="20"/>
      <c r="J38" s="20"/>
      <c r="K38" s="21" t="s">
        <v>63</v>
      </c>
      <c r="L38" s="20"/>
      <c r="M38" s="697">
        <v>42535</v>
      </c>
      <c r="N38" s="680"/>
      <c r="O38" s="680"/>
      <c r="P38" s="680"/>
      <c r="Q38" s="20"/>
      <c r="R38" s="19"/>
    </row>
    <row r="39" spans="2:64" s="17" customFormat="1" ht="6.95" customHeight="1" x14ac:dyDescent="0.25">
      <c r="B39" s="18"/>
      <c r="C39" s="20"/>
      <c r="D39" s="20"/>
      <c r="E39" s="20"/>
      <c r="F39" s="20"/>
      <c r="G39" s="20"/>
      <c r="H39" s="20"/>
      <c r="I39" s="20"/>
      <c r="J39" s="20"/>
      <c r="K39" s="20"/>
      <c r="L39" s="20"/>
      <c r="M39" s="20"/>
      <c r="N39" s="20"/>
      <c r="O39" s="20"/>
      <c r="P39" s="20"/>
      <c r="Q39" s="20"/>
      <c r="R39" s="19"/>
    </row>
    <row r="40" spans="2:64" s="17" customFormat="1" ht="15" x14ac:dyDescent="0.25">
      <c r="B40" s="18"/>
      <c r="C40" s="21" t="s">
        <v>64</v>
      </c>
      <c r="D40" s="20"/>
      <c r="E40" s="20"/>
      <c r="F40" s="27" t="s">
        <v>65</v>
      </c>
      <c r="G40" s="20"/>
      <c r="H40" s="20"/>
      <c r="I40" s="20"/>
      <c r="J40" s="20"/>
      <c r="K40" s="21" t="s">
        <v>66</v>
      </c>
      <c r="L40" s="20"/>
      <c r="M40" s="698" t="s">
        <v>67</v>
      </c>
      <c r="N40" s="680"/>
      <c r="O40" s="680"/>
      <c r="P40" s="680"/>
      <c r="Q40" s="680"/>
      <c r="R40" s="19"/>
    </row>
    <row r="41" spans="2:64" s="17" customFormat="1" ht="14.45" customHeight="1" x14ac:dyDescent="0.25">
      <c r="B41" s="18"/>
      <c r="C41" s="21" t="s">
        <v>68</v>
      </c>
      <c r="D41" s="20"/>
      <c r="E41" s="20"/>
      <c r="F41" s="27"/>
      <c r="G41" s="20"/>
      <c r="H41" s="20"/>
      <c r="I41" s="20"/>
      <c r="J41" s="20"/>
      <c r="K41" s="21" t="s">
        <v>69</v>
      </c>
      <c r="L41" s="20"/>
      <c r="M41" s="698" t="s">
        <v>70</v>
      </c>
      <c r="N41" s="680"/>
      <c r="O41" s="680"/>
      <c r="P41" s="680"/>
      <c r="Q41" s="680"/>
      <c r="R41" s="19"/>
    </row>
    <row r="42" spans="2:64" s="17" customFormat="1" ht="10.35" customHeight="1" x14ac:dyDescent="0.25">
      <c r="B42" s="18"/>
      <c r="C42" s="20"/>
      <c r="D42" s="20"/>
      <c r="E42" s="20"/>
      <c r="F42" s="20"/>
      <c r="G42" s="20"/>
      <c r="H42" s="20"/>
      <c r="I42" s="20"/>
      <c r="J42" s="20"/>
      <c r="K42" s="20"/>
      <c r="L42" s="20"/>
      <c r="M42" s="20"/>
      <c r="N42" s="20"/>
      <c r="O42" s="20"/>
      <c r="P42" s="20"/>
      <c r="Q42" s="20"/>
      <c r="R42" s="19"/>
    </row>
    <row r="43" spans="2:64" s="48" customFormat="1" ht="29.25" customHeight="1" x14ac:dyDescent="0.25">
      <c r="B43" s="44"/>
      <c r="C43" s="45" t="s">
        <v>101</v>
      </c>
      <c r="D43" s="46" t="s">
        <v>102</v>
      </c>
      <c r="E43" s="46" t="s">
        <v>103</v>
      </c>
      <c r="F43" s="690" t="s">
        <v>104</v>
      </c>
      <c r="G43" s="691"/>
      <c r="H43" s="691"/>
      <c r="I43" s="691"/>
      <c r="J43" s="46" t="s">
        <v>105</v>
      </c>
      <c r="K43" s="46" t="s">
        <v>106</v>
      </c>
      <c r="L43" s="692" t="s">
        <v>107</v>
      </c>
      <c r="M43" s="691"/>
      <c r="N43" s="690" t="s">
        <v>72</v>
      </c>
      <c r="O43" s="691"/>
      <c r="P43" s="691"/>
      <c r="Q43" s="693"/>
      <c r="R43" s="47"/>
      <c r="T43" s="49" t="s">
        <v>108</v>
      </c>
      <c r="U43" s="50" t="s">
        <v>109</v>
      </c>
      <c r="V43" s="50" t="s">
        <v>110</v>
      </c>
      <c r="W43" s="50" t="s">
        <v>111</v>
      </c>
      <c r="X43" s="50" t="s">
        <v>112</v>
      </c>
      <c r="Y43" s="50" t="s">
        <v>113</v>
      </c>
      <c r="Z43" s="50" t="s">
        <v>114</v>
      </c>
      <c r="AA43" s="51" t="s">
        <v>115</v>
      </c>
    </row>
    <row r="44" spans="2:64" s="17" customFormat="1" ht="29.25" customHeight="1" x14ac:dyDescent="0.35">
      <c r="B44" s="18"/>
      <c r="C44" s="52" t="s">
        <v>116</v>
      </c>
      <c r="D44" s="20"/>
      <c r="E44" s="20"/>
      <c r="F44" s="20"/>
      <c r="G44" s="20"/>
      <c r="H44" s="20"/>
      <c r="I44" s="20"/>
      <c r="J44" s="20"/>
      <c r="K44" s="20"/>
      <c r="L44" s="20"/>
      <c r="M44" s="20"/>
      <c r="N44" s="674">
        <f>BK44</f>
        <v>0</v>
      </c>
      <c r="O44" s="675"/>
      <c r="P44" s="675"/>
      <c r="Q44" s="675"/>
      <c r="R44" s="19"/>
      <c r="T44" s="53"/>
      <c r="U44" s="54"/>
      <c r="V44" s="54"/>
      <c r="W44" s="55">
        <f>W45+W72</f>
        <v>6.4796949999999995</v>
      </c>
      <c r="X44" s="54"/>
      <c r="Y44" s="55">
        <f>Y45+Y72</f>
        <v>0.58115130000000015</v>
      </c>
      <c r="Z44" s="54"/>
      <c r="AA44" s="56">
        <f>AA45+AA72</f>
        <v>0.50228000000000006</v>
      </c>
      <c r="AT44" s="30" t="s">
        <v>117</v>
      </c>
      <c r="AU44" s="30" t="s">
        <v>74</v>
      </c>
      <c r="BK44" s="57">
        <f>BK45+BK72</f>
        <v>0</v>
      </c>
    </row>
    <row r="45" spans="2:64" s="62" customFormat="1" ht="37.35" customHeight="1" x14ac:dyDescent="0.35">
      <c r="B45" s="58"/>
      <c r="C45" s="59"/>
      <c r="D45" s="60" t="s">
        <v>75</v>
      </c>
      <c r="E45" s="60"/>
      <c r="F45" s="60"/>
      <c r="G45" s="60"/>
      <c r="H45" s="60"/>
      <c r="I45" s="60"/>
      <c r="J45" s="60"/>
      <c r="K45" s="60"/>
      <c r="L45" s="60"/>
      <c r="M45" s="60"/>
      <c r="N45" s="668">
        <f>BK45</f>
        <v>0</v>
      </c>
      <c r="O45" s="669"/>
      <c r="P45" s="669"/>
      <c r="Q45" s="669"/>
      <c r="R45" s="61"/>
      <c r="T45" s="63"/>
      <c r="U45" s="59"/>
      <c r="V45" s="59"/>
      <c r="W45" s="64">
        <f>W46+W51+W56+W59+W70</f>
        <v>5.9650789999999994</v>
      </c>
      <c r="X45" s="59"/>
      <c r="Y45" s="64">
        <f>Y46+Y51+Y56+Y59+Y70</f>
        <v>0.57340830000000009</v>
      </c>
      <c r="Z45" s="59"/>
      <c r="AA45" s="65">
        <f>AA46+AA51+AA56+AA59+AA70</f>
        <v>0.49850000000000005</v>
      </c>
      <c r="AR45" s="66" t="s">
        <v>118</v>
      </c>
      <c r="AT45" s="67" t="s">
        <v>117</v>
      </c>
      <c r="AU45" s="67" t="s">
        <v>119</v>
      </c>
      <c r="AY45" s="66" t="s">
        <v>120</v>
      </c>
      <c r="BK45" s="68">
        <f>BK46+BK51+BK56+BK59+BK70</f>
        <v>0</v>
      </c>
    </row>
    <row r="46" spans="2:64" s="62" customFormat="1" ht="19.899999999999999" customHeight="1" x14ac:dyDescent="0.3">
      <c r="B46" s="58"/>
      <c r="C46" s="59"/>
      <c r="D46" s="69" t="s">
        <v>78</v>
      </c>
      <c r="E46" s="69"/>
      <c r="F46" s="69"/>
      <c r="G46" s="69"/>
      <c r="H46" s="69"/>
      <c r="I46" s="69"/>
      <c r="J46" s="69"/>
      <c r="K46" s="69"/>
      <c r="L46" s="69"/>
      <c r="M46" s="69"/>
      <c r="N46" s="659">
        <f>BK46</f>
        <v>0</v>
      </c>
      <c r="O46" s="660"/>
      <c r="P46" s="660"/>
      <c r="Q46" s="660"/>
      <c r="R46" s="61"/>
      <c r="T46" s="63"/>
      <c r="U46" s="59"/>
      <c r="V46" s="59"/>
      <c r="W46" s="64">
        <f>SUM(W47:W50)</f>
        <v>1.3183499999999999</v>
      </c>
      <c r="X46" s="59"/>
      <c r="Y46" s="64">
        <f>SUM(Y47:Y50)</f>
        <v>0.51631250000000006</v>
      </c>
      <c r="Z46" s="59"/>
      <c r="AA46" s="65">
        <f>SUM(AA47:AA50)</f>
        <v>0</v>
      </c>
      <c r="AR46" s="66" t="s">
        <v>118</v>
      </c>
      <c r="AT46" s="67" t="s">
        <v>117</v>
      </c>
      <c r="AU46" s="67" t="s">
        <v>118</v>
      </c>
      <c r="AY46" s="66" t="s">
        <v>120</v>
      </c>
      <c r="BK46" s="68">
        <f>SUM(BK47:BK50)</f>
        <v>0</v>
      </c>
    </row>
    <row r="47" spans="2:64" s="17" customFormat="1" ht="31.5" customHeight="1" x14ac:dyDescent="0.25">
      <c r="B47" s="70"/>
      <c r="C47" s="71" t="s">
        <v>118</v>
      </c>
      <c r="D47" s="71" t="s">
        <v>121</v>
      </c>
      <c r="E47" s="72" t="s">
        <v>1736</v>
      </c>
      <c r="F47" s="671" t="s">
        <v>1737</v>
      </c>
      <c r="G47" s="667"/>
      <c r="H47" s="667"/>
      <c r="I47" s="667"/>
      <c r="J47" s="73" t="s">
        <v>134</v>
      </c>
      <c r="K47" s="74">
        <v>0.27500000000000002</v>
      </c>
      <c r="L47" s="666"/>
      <c r="M47" s="667"/>
      <c r="N47" s="666">
        <f>ROUND(L47*K47,2)</f>
        <v>0</v>
      </c>
      <c r="O47" s="667"/>
      <c r="P47" s="667"/>
      <c r="Q47" s="667"/>
      <c r="R47" s="75"/>
      <c r="T47" s="76" t="s">
        <v>125</v>
      </c>
      <c r="U47" s="77" t="s">
        <v>126</v>
      </c>
      <c r="V47" s="78">
        <v>4.7939999999999996</v>
      </c>
      <c r="W47" s="78">
        <f>V47*K47</f>
        <v>1.3183499999999999</v>
      </c>
      <c r="X47" s="78">
        <v>1.8774999999999999</v>
      </c>
      <c r="Y47" s="78">
        <f>X47*K47</f>
        <v>0.51631250000000006</v>
      </c>
      <c r="Z47" s="78">
        <v>0</v>
      </c>
      <c r="AA47" s="79">
        <f>Z47*K47</f>
        <v>0</v>
      </c>
      <c r="AR47" s="30" t="s">
        <v>127</v>
      </c>
      <c r="AT47" s="30" t="s">
        <v>121</v>
      </c>
      <c r="AU47" s="30" t="s">
        <v>128</v>
      </c>
      <c r="AY47" s="30" t="s">
        <v>120</v>
      </c>
      <c r="BE47" s="80">
        <f>IF(U47="základní",N47,0)</f>
        <v>0</v>
      </c>
      <c r="BF47" s="80">
        <f>IF(U47="snížená",N47,0)</f>
        <v>0</v>
      </c>
      <c r="BG47" s="80">
        <f>IF(U47="zákl. přenesená",N47,0)</f>
        <v>0</v>
      </c>
      <c r="BH47" s="80">
        <f>IF(U47="sníž. přenesená",N47,0)</f>
        <v>0</v>
      </c>
      <c r="BI47" s="80">
        <f>IF(U47="nulová",N47,0)</f>
        <v>0</v>
      </c>
      <c r="BJ47" s="30" t="s">
        <v>118</v>
      </c>
      <c r="BK47" s="80">
        <f>ROUND(L47*K47,2)</f>
        <v>0</v>
      </c>
      <c r="BL47" s="30" t="s">
        <v>127</v>
      </c>
    </row>
    <row r="48" spans="2:64" s="86" customFormat="1" ht="22.5" customHeight="1" x14ac:dyDescent="0.25">
      <c r="B48" s="81"/>
      <c r="C48" s="82"/>
      <c r="D48" s="82"/>
      <c r="E48" s="83" t="s">
        <v>125</v>
      </c>
      <c r="F48" s="661" t="s">
        <v>1738</v>
      </c>
      <c r="G48" s="662"/>
      <c r="H48" s="662"/>
      <c r="I48" s="662"/>
      <c r="J48" s="82"/>
      <c r="K48" s="84">
        <v>0.05</v>
      </c>
      <c r="L48" s="82"/>
      <c r="M48" s="82"/>
      <c r="N48" s="82"/>
      <c r="O48" s="82"/>
      <c r="P48" s="82"/>
      <c r="Q48" s="82"/>
      <c r="R48" s="85"/>
      <c r="T48" s="87"/>
      <c r="U48" s="82"/>
      <c r="V48" s="82"/>
      <c r="W48" s="82"/>
      <c r="X48" s="82"/>
      <c r="Y48" s="82"/>
      <c r="Z48" s="82"/>
      <c r="AA48" s="88"/>
      <c r="AT48" s="89" t="s">
        <v>130</v>
      </c>
      <c r="AU48" s="89" t="s">
        <v>128</v>
      </c>
      <c r="AV48" s="86" t="s">
        <v>128</v>
      </c>
      <c r="AW48" s="86" t="s">
        <v>131</v>
      </c>
      <c r="AX48" s="86" t="s">
        <v>119</v>
      </c>
      <c r="AY48" s="89" t="s">
        <v>120</v>
      </c>
    </row>
    <row r="49" spans="2:64" s="86" customFormat="1" ht="31.5" customHeight="1" x14ac:dyDescent="0.25">
      <c r="B49" s="81"/>
      <c r="C49" s="82"/>
      <c r="D49" s="82"/>
      <c r="E49" s="83" t="s">
        <v>125</v>
      </c>
      <c r="F49" s="663" t="s">
        <v>1739</v>
      </c>
      <c r="G49" s="662"/>
      <c r="H49" s="662"/>
      <c r="I49" s="662"/>
      <c r="J49" s="82"/>
      <c r="K49" s="84">
        <v>0.22500000000000001</v>
      </c>
      <c r="L49" s="82"/>
      <c r="M49" s="82"/>
      <c r="N49" s="82"/>
      <c r="O49" s="82"/>
      <c r="P49" s="82"/>
      <c r="Q49" s="82"/>
      <c r="R49" s="85"/>
      <c r="T49" s="87"/>
      <c r="U49" s="82"/>
      <c r="V49" s="82"/>
      <c r="W49" s="82"/>
      <c r="X49" s="82"/>
      <c r="Y49" s="82"/>
      <c r="Z49" s="82"/>
      <c r="AA49" s="88"/>
      <c r="AT49" s="89" t="s">
        <v>130</v>
      </c>
      <c r="AU49" s="89" t="s">
        <v>128</v>
      </c>
      <c r="AV49" s="86" t="s">
        <v>128</v>
      </c>
      <c r="AW49" s="86" t="s">
        <v>131</v>
      </c>
      <c r="AX49" s="86" t="s">
        <v>119</v>
      </c>
      <c r="AY49" s="89" t="s">
        <v>120</v>
      </c>
    </row>
    <row r="50" spans="2:64" s="95" customFormat="1" ht="22.5" customHeight="1" x14ac:dyDescent="0.25">
      <c r="B50" s="90"/>
      <c r="C50" s="91"/>
      <c r="D50" s="91"/>
      <c r="E50" s="92" t="s">
        <v>125</v>
      </c>
      <c r="F50" s="664" t="s">
        <v>146</v>
      </c>
      <c r="G50" s="665"/>
      <c r="H50" s="665"/>
      <c r="I50" s="665"/>
      <c r="J50" s="91"/>
      <c r="K50" s="93">
        <v>0.27500000000000002</v>
      </c>
      <c r="L50" s="91"/>
      <c r="M50" s="91"/>
      <c r="N50" s="91"/>
      <c r="O50" s="91"/>
      <c r="P50" s="91"/>
      <c r="Q50" s="91"/>
      <c r="R50" s="94"/>
      <c r="T50" s="96"/>
      <c r="U50" s="91"/>
      <c r="V50" s="91"/>
      <c r="W50" s="91"/>
      <c r="X50" s="91"/>
      <c r="Y50" s="91"/>
      <c r="Z50" s="91"/>
      <c r="AA50" s="97"/>
      <c r="AT50" s="98" t="s">
        <v>130</v>
      </c>
      <c r="AU50" s="98" t="s">
        <v>128</v>
      </c>
      <c r="AV50" s="95" t="s">
        <v>127</v>
      </c>
      <c r="AW50" s="95" t="s">
        <v>131</v>
      </c>
      <c r="AX50" s="95" t="s">
        <v>118</v>
      </c>
      <c r="AY50" s="98" t="s">
        <v>120</v>
      </c>
    </row>
    <row r="51" spans="2:64" s="62" customFormat="1" ht="29.85" customHeight="1" x14ac:dyDescent="0.3">
      <c r="B51" s="58"/>
      <c r="C51" s="59"/>
      <c r="D51" s="69" t="s">
        <v>82</v>
      </c>
      <c r="E51" s="69"/>
      <c r="F51" s="69"/>
      <c r="G51" s="69"/>
      <c r="H51" s="69"/>
      <c r="I51" s="69"/>
      <c r="J51" s="69"/>
      <c r="K51" s="69"/>
      <c r="L51" s="69"/>
      <c r="M51" s="69"/>
      <c r="N51" s="659">
        <f>BK51</f>
        <v>0</v>
      </c>
      <c r="O51" s="660"/>
      <c r="P51" s="660"/>
      <c r="Q51" s="660"/>
      <c r="R51" s="61"/>
      <c r="T51" s="63"/>
      <c r="U51" s="59"/>
      <c r="V51" s="59"/>
      <c r="W51" s="64">
        <f>SUM(W52:W55)</f>
        <v>0.94940000000000002</v>
      </c>
      <c r="X51" s="59"/>
      <c r="Y51" s="64">
        <f>SUM(Y52:Y55)</f>
        <v>5.7095800000000002E-2</v>
      </c>
      <c r="Z51" s="59"/>
      <c r="AA51" s="65">
        <f>SUM(AA52:AA55)</f>
        <v>0</v>
      </c>
      <c r="AR51" s="66" t="s">
        <v>118</v>
      </c>
      <c r="AT51" s="67" t="s">
        <v>117</v>
      </c>
      <c r="AU51" s="67" t="s">
        <v>118</v>
      </c>
      <c r="AY51" s="66" t="s">
        <v>120</v>
      </c>
      <c r="BK51" s="68">
        <f>SUM(BK52:BK55)</f>
        <v>0</v>
      </c>
    </row>
    <row r="52" spans="2:64" s="17" customFormat="1" ht="31.5" customHeight="1" x14ac:dyDescent="0.25">
      <c r="B52" s="70"/>
      <c r="C52" s="71" t="s">
        <v>128</v>
      </c>
      <c r="D52" s="71" t="s">
        <v>121</v>
      </c>
      <c r="E52" s="72" t="s">
        <v>1740</v>
      </c>
      <c r="F52" s="671" t="s">
        <v>1741</v>
      </c>
      <c r="G52" s="667"/>
      <c r="H52" s="667"/>
      <c r="I52" s="667"/>
      <c r="J52" s="73" t="s">
        <v>447</v>
      </c>
      <c r="K52" s="74">
        <v>1</v>
      </c>
      <c r="L52" s="666"/>
      <c r="M52" s="667"/>
      <c r="N52" s="666">
        <f>ROUND(L52*K52,2)</f>
        <v>0</v>
      </c>
      <c r="O52" s="667"/>
      <c r="P52" s="667"/>
      <c r="Q52" s="667"/>
      <c r="R52" s="75"/>
      <c r="T52" s="76" t="s">
        <v>125</v>
      </c>
      <c r="U52" s="77" t="s">
        <v>126</v>
      </c>
      <c r="V52" s="78">
        <v>0.72499999999999998</v>
      </c>
      <c r="W52" s="78">
        <f>V52*K52</f>
        <v>0.72499999999999998</v>
      </c>
      <c r="X52" s="78">
        <v>4.1500000000000002E-2</v>
      </c>
      <c r="Y52" s="78">
        <f>X52*K52</f>
        <v>4.1500000000000002E-2</v>
      </c>
      <c r="Z52" s="78">
        <v>0</v>
      </c>
      <c r="AA52" s="79">
        <f>Z52*K52</f>
        <v>0</v>
      </c>
      <c r="AR52" s="30" t="s">
        <v>127</v>
      </c>
      <c r="AT52" s="30" t="s">
        <v>121</v>
      </c>
      <c r="AU52" s="30" t="s">
        <v>128</v>
      </c>
      <c r="AY52" s="30" t="s">
        <v>120</v>
      </c>
      <c r="BE52" s="80">
        <f>IF(U52="základní",N52,0)</f>
        <v>0</v>
      </c>
      <c r="BF52" s="80">
        <f>IF(U52="snížená",N52,0)</f>
        <v>0</v>
      </c>
      <c r="BG52" s="80">
        <f>IF(U52="zákl. přenesená",N52,0)</f>
        <v>0</v>
      </c>
      <c r="BH52" s="80">
        <f>IF(U52="sníž. přenesená",N52,0)</f>
        <v>0</v>
      </c>
      <c r="BI52" s="80">
        <f>IF(U52="nulová",N52,0)</f>
        <v>0</v>
      </c>
      <c r="BJ52" s="30" t="s">
        <v>118</v>
      </c>
      <c r="BK52" s="80">
        <f>ROUND(L52*K52,2)</f>
        <v>0</v>
      </c>
      <c r="BL52" s="30" t="s">
        <v>127</v>
      </c>
    </row>
    <row r="53" spans="2:64" s="86" customFormat="1" ht="22.5" customHeight="1" x14ac:dyDescent="0.25">
      <c r="B53" s="81"/>
      <c r="C53" s="82"/>
      <c r="D53" s="82"/>
      <c r="E53" s="83" t="s">
        <v>125</v>
      </c>
      <c r="F53" s="661" t="s">
        <v>1742</v>
      </c>
      <c r="G53" s="662"/>
      <c r="H53" s="662"/>
      <c r="I53" s="662"/>
      <c r="J53" s="82"/>
      <c r="K53" s="84">
        <v>1</v>
      </c>
      <c r="L53" s="82"/>
      <c r="M53" s="82"/>
      <c r="N53" s="82"/>
      <c r="O53" s="82"/>
      <c r="P53" s="82"/>
      <c r="Q53" s="82"/>
      <c r="R53" s="85"/>
      <c r="T53" s="87"/>
      <c r="U53" s="82"/>
      <c r="V53" s="82"/>
      <c r="W53" s="82"/>
      <c r="X53" s="82"/>
      <c r="Y53" s="82"/>
      <c r="Z53" s="82"/>
      <c r="AA53" s="88"/>
      <c r="AT53" s="89" t="s">
        <v>130</v>
      </c>
      <c r="AU53" s="89" t="s">
        <v>128</v>
      </c>
      <c r="AV53" s="86" t="s">
        <v>128</v>
      </c>
      <c r="AW53" s="86" t="s">
        <v>131</v>
      </c>
      <c r="AX53" s="86" t="s">
        <v>118</v>
      </c>
      <c r="AY53" s="89" t="s">
        <v>120</v>
      </c>
    </row>
    <row r="54" spans="2:64" s="17" customFormat="1" ht="31.5" customHeight="1" x14ac:dyDescent="0.25">
      <c r="B54" s="70"/>
      <c r="C54" s="71" t="s">
        <v>136</v>
      </c>
      <c r="D54" s="71" t="s">
        <v>121</v>
      </c>
      <c r="E54" s="72" t="s">
        <v>1743</v>
      </c>
      <c r="F54" s="671" t="s">
        <v>1744</v>
      </c>
      <c r="G54" s="667"/>
      <c r="H54" s="667"/>
      <c r="I54" s="667"/>
      <c r="J54" s="73" t="s">
        <v>172</v>
      </c>
      <c r="K54" s="74">
        <v>0.66</v>
      </c>
      <c r="L54" s="666"/>
      <c r="M54" s="667"/>
      <c r="N54" s="666">
        <f>ROUND(L54*K54,2)</f>
        <v>0</v>
      </c>
      <c r="O54" s="667"/>
      <c r="P54" s="667"/>
      <c r="Q54" s="667"/>
      <c r="R54" s="75"/>
      <c r="T54" s="76" t="s">
        <v>125</v>
      </c>
      <c r="U54" s="77" t="s">
        <v>126</v>
      </c>
      <c r="V54" s="78">
        <v>0.34</v>
      </c>
      <c r="W54" s="78">
        <f>V54*K54</f>
        <v>0.22440000000000002</v>
      </c>
      <c r="X54" s="78">
        <v>2.3630000000000002E-2</v>
      </c>
      <c r="Y54" s="78">
        <f>X54*K54</f>
        <v>1.5595800000000002E-2</v>
      </c>
      <c r="Z54" s="78">
        <v>0</v>
      </c>
      <c r="AA54" s="79">
        <f>Z54*K54</f>
        <v>0</v>
      </c>
      <c r="AR54" s="30" t="s">
        <v>127</v>
      </c>
      <c r="AT54" s="30" t="s">
        <v>121</v>
      </c>
      <c r="AU54" s="30" t="s">
        <v>128</v>
      </c>
      <c r="AY54" s="30" t="s">
        <v>120</v>
      </c>
      <c r="BE54" s="80">
        <f>IF(U54="základní",N54,0)</f>
        <v>0</v>
      </c>
      <c r="BF54" s="80">
        <f>IF(U54="snížená",N54,0)</f>
        <v>0</v>
      </c>
      <c r="BG54" s="80">
        <f>IF(U54="zákl. přenesená",N54,0)</f>
        <v>0</v>
      </c>
      <c r="BH54" s="80">
        <f>IF(U54="sníž. přenesená",N54,0)</f>
        <v>0</v>
      </c>
      <c r="BI54" s="80">
        <f>IF(U54="nulová",N54,0)</f>
        <v>0</v>
      </c>
      <c r="BJ54" s="30" t="s">
        <v>118</v>
      </c>
      <c r="BK54" s="80">
        <f>ROUND(L54*K54,2)</f>
        <v>0</v>
      </c>
      <c r="BL54" s="30" t="s">
        <v>127</v>
      </c>
    </row>
    <row r="55" spans="2:64" s="86" customFormat="1" ht="22.5" customHeight="1" x14ac:dyDescent="0.25">
      <c r="B55" s="81"/>
      <c r="C55" s="82"/>
      <c r="D55" s="82"/>
      <c r="E55" s="83" t="s">
        <v>125</v>
      </c>
      <c r="F55" s="661" t="s">
        <v>1745</v>
      </c>
      <c r="G55" s="662"/>
      <c r="H55" s="662"/>
      <c r="I55" s="662"/>
      <c r="J55" s="82"/>
      <c r="K55" s="84">
        <v>0.66</v>
      </c>
      <c r="L55" s="82"/>
      <c r="M55" s="82"/>
      <c r="N55" s="82"/>
      <c r="O55" s="82"/>
      <c r="P55" s="82"/>
      <c r="Q55" s="82"/>
      <c r="R55" s="85"/>
      <c r="T55" s="87"/>
      <c r="U55" s="82"/>
      <c r="V55" s="82"/>
      <c r="W55" s="82"/>
      <c r="X55" s="82"/>
      <c r="Y55" s="82"/>
      <c r="Z55" s="82"/>
      <c r="AA55" s="88"/>
      <c r="AT55" s="89" t="s">
        <v>130</v>
      </c>
      <c r="AU55" s="89" t="s">
        <v>128</v>
      </c>
      <c r="AV55" s="86" t="s">
        <v>128</v>
      </c>
      <c r="AW55" s="86" t="s">
        <v>131</v>
      </c>
      <c r="AX55" s="86" t="s">
        <v>118</v>
      </c>
      <c r="AY55" s="89" t="s">
        <v>120</v>
      </c>
    </row>
    <row r="56" spans="2:64" s="62" customFormat="1" ht="29.85" customHeight="1" x14ac:dyDescent="0.3">
      <c r="B56" s="58"/>
      <c r="C56" s="59"/>
      <c r="D56" s="69" t="s">
        <v>83</v>
      </c>
      <c r="E56" s="69"/>
      <c r="F56" s="69"/>
      <c r="G56" s="69"/>
      <c r="H56" s="69"/>
      <c r="I56" s="69"/>
      <c r="J56" s="69"/>
      <c r="K56" s="69"/>
      <c r="L56" s="69"/>
      <c r="M56" s="69"/>
      <c r="N56" s="659">
        <f>BK56</f>
        <v>0</v>
      </c>
      <c r="O56" s="660"/>
      <c r="P56" s="660"/>
      <c r="Q56" s="660"/>
      <c r="R56" s="61"/>
      <c r="T56" s="63"/>
      <c r="U56" s="59"/>
      <c r="V56" s="59"/>
      <c r="W56" s="64">
        <f>SUM(W57:W58)</f>
        <v>0.22499999999999998</v>
      </c>
      <c r="X56" s="59"/>
      <c r="Y56" s="64">
        <f>SUM(Y57:Y58)</f>
        <v>0</v>
      </c>
      <c r="Z56" s="59"/>
      <c r="AA56" s="65">
        <f>SUM(AA57:AA58)</f>
        <v>0</v>
      </c>
      <c r="AR56" s="66" t="s">
        <v>118</v>
      </c>
      <c r="AT56" s="67" t="s">
        <v>117</v>
      </c>
      <c r="AU56" s="67" t="s">
        <v>118</v>
      </c>
      <c r="AY56" s="66" t="s">
        <v>120</v>
      </c>
      <c r="BK56" s="68">
        <f>SUM(BK57:BK58)</f>
        <v>0</v>
      </c>
    </row>
    <row r="57" spans="2:64" s="17" customFormat="1" ht="22.5" customHeight="1" x14ac:dyDescent="0.25">
      <c r="B57" s="70"/>
      <c r="C57" s="71" t="s">
        <v>127</v>
      </c>
      <c r="D57" s="71" t="s">
        <v>121</v>
      </c>
      <c r="E57" s="72" t="s">
        <v>1695</v>
      </c>
      <c r="F57" s="671" t="s">
        <v>1696</v>
      </c>
      <c r="G57" s="667"/>
      <c r="H57" s="667"/>
      <c r="I57" s="667"/>
      <c r="J57" s="73" t="s">
        <v>172</v>
      </c>
      <c r="K57" s="74">
        <v>25</v>
      </c>
      <c r="L57" s="666"/>
      <c r="M57" s="667"/>
      <c r="N57" s="666">
        <f>ROUND(L57*K57,2)</f>
        <v>0</v>
      </c>
      <c r="O57" s="667"/>
      <c r="P57" s="667"/>
      <c r="Q57" s="667"/>
      <c r="R57" s="75"/>
      <c r="T57" s="76" t="s">
        <v>125</v>
      </c>
      <c r="U57" s="77" t="s">
        <v>126</v>
      </c>
      <c r="V57" s="78">
        <v>8.9999999999999993E-3</v>
      </c>
      <c r="W57" s="78">
        <f>V57*K57</f>
        <v>0.22499999999999998</v>
      </c>
      <c r="X57" s="78">
        <v>0</v>
      </c>
      <c r="Y57" s="78">
        <f>X57*K57</f>
        <v>0</v>
      </c>
      <c r="Z57" s="78">
        <v>0</v>
      </c>
      <c r="AA57" s="79">
        <f>Z57*K57</f>
        <v>0</v>
      </c>
      <c r="AR57" s="30" t="s">
        <v>127</v>
      </c>
      <c r="AT57" s="30" t="s">
        <v>121</v>
      </c>
      <c r="AU57" s="30" t="s">
        <v>128</v>
      </c>
      <c r="AY57" s="30" t="s">
        <v>120</v>
      </c>
      <c r="BE57" s="80">
        <f>IF(U57="základní",N57,0)</f>
        <v>0</v>
      </c>
      <c r="BF57" s="80">
        <f>IF(U57="snížená",N57,0)</f>
        <v>0</v>
      </c>
      <c r="BG57" s="80">
        <f>IF(U57="zákl. přenesená",N57,0)</f>
        <v>0</v>
      </c>
      <c r="BH57" s="80">
        <f>IF(U57="sníž. přenesená",N57,0)</f>
        <v>0</v>
      </c>
      <c r="BI57" s="80">
        <f>IF(U57="nulová",N57,0)</f>
        <v>0</v>
      </c>
      <c r="BJ57" s="30" t="s">
        <v>118</v>
      </c>
      <c r="BK57" s="80">
        <f>ROUND(L57*K57,2)</f>
        <v>0</v>
      </c>
      <c r="BL57" s="30" t="s">
        <v>127</v>
      </c>
    </row>
    <row r="58" spans="2:64" s="86" customFormat="1" ht="22.5" customHeight="1" x14ac:dyDescent="0.25">
      <c r="B58" s="81"/>
      <c r="C58" s="82"/>
      <c r="D58" s="82"/>
      <c r="E58" s="83" t="s">
        <v>125</v>
      </c>
      <c r="F58" s="661" t="s">
        <v>1746</v>
      </c>
      <c r="G58" s="662"/>
      <c r="H58" s="662"/>
      <c r="I58" s="662"/>
      <c r="J58" s="82"/>
      <c r="K58" s="84">
        <v>25</v>
      </c>
      <c r="L58" s="82"/>
      <c r="M58" s="82"/>
      <c r="N58" s="82"/>
      <c r="O58" s="82"/>
      <c r="P58" s="82"/>
      <c r="Q58" s="82"/>
      <c r="R58" s="85"/>
      <c r="T58" s="87"/>
      <c r="U58" s="82"/>
      <c r="V58" s="82"/>
      <c r="W58" s="82"/>
      <c r="X58" s="82"/>
      <c r="Y58" s="82"/>
      <c r="Z58" s="82"/>
      <c r="AA58" s="88"/>
      <c r="AT58" s="89" t="s">
        <v>130</v>
      </c>
      <c r="AU58" s="89" t="s">
        <v>128</v>
      </c>
      <c r="AV58" s="86" t="s">
        <v>128</v>
      </c>
      <c r="AW58" s="86" t="s">
        <v>131</v>
      </c>
      <c r="AX58" s="86" t="s">
        <v>118</v>
      </c>
      <c r="AY58" s="89" t="s">
        <v>120</v>
      </c>
    </row>
    <row r="59" spans="2:64" s="62" customFormat="1" ht="29.85" customHeight="1" x14ac:dyDescent="0.3">
      <c r="B59" s="58"/>
      <c r="C59" s="59"/>
      <c r="D59" s="69" t="s">
        <v>84</v>
      </c>
      <c r="E59" s="69"/>
      <c r="F59" s="69"/>
      <c r="G59" s="69"/>
      <c r="H59" s="69"/>
      <c r="I59" s="69"/>
      <c r="J59" s="69"/>
      <c r="K59" s="69"/>
      <c r="L59" s="69"/>
      <c r="M59" s="69"/>
      <c r="N59" s="659">
        <f>BK59</f>
        <v>0</v>
      </c>
      <c r="O59" s="660"/>
      <c r="P59" s="660"/>
      <c r="Q59" s="660"/>
      <c r="R59" s="61"/>
      <c r="T59" s="63"/>
      <c r="U59" s="59"/>
      <c r="V59" s="59"/>
      <c r="W59" s="64">
        <f>SUM(W60:W69)</f>
        <v>2.9961659999999997</v>
      </c>
      <c r="X59" s="59"/>
      <c r="Y59" s="64">
        <f>SUM(Y60:Y69)</f>
        <v>0</v>
      </c>
      <c r="Z59" s="59"/>
      <c r="AA59" s="65">
        <f>SUM(AA60:AA69)</f>
        <v>0.49850000000000005</v>
      </c>
      <c r="AR59" s="66" t="s">
        <v>118</v>
      </c>
      <c r="AT59" s="67" t="s">
        <v>117</v>
      </c>
      <c r="AU59" s="67" t="s">
        <v>118</v>
      </c>
      <c r="AY59" s="66" t="s">
        <v>120</v>
      </c>
      <c r="BK59" s="68">
        <f>SUM(BK60:BK69)</f>
        <v>0</v>
      </c>
    </row>
    <row r="60" spans="2:64" s="17" customFormat="1" ht="31.5" customHeight="1" x14ac:dyDescent="0.25">
      <c r="B60" s="70"/>
      <c r="C60" s="71" t="s">
        <v>143</v>
      </c>
      <c r="D60" s="71" t="s">
        <v>121</v>
      </c>
      <c r="E60" s="72" t="s">
        <v>1747</v>
      </c>
      <c r="F60" s="671" t="s">
        <v>1748</v>
      </c>
      <c r="G60" s="667"/>
      <c r="H60" s="667"/>
      <c r="I60" s="667"/>
      <c r="J60" s="73" t="s">
        <v>172</v>
      </c>
      <c r="K60" s="74">
        <v>0.5</v>
      </c>
      <c r="L60" s="666"/>
      <c r="M60" s="667"/>
      <c r="N60" s="666">
        <f>ROUND(L60*K60,2)</f>
        <v>0</v>
      </c>
      <c r="O60" s="667"/>
      <c r="P60" s="667"/>
      <c r="Q60" s="667"/>
      <c r="R60" s="75"/>
      <c r="T60" s="76" t="s">
        <v>125</v>
      </c>
      <c r="U60" s="77" t="s">
        <v>126</v>
      </c>
      <c r="V60" s="78">
        <v>0.59</v>
      </c>
      <c r="W60" s="78">
        <f>V60*K60</f>
        <v>0.29499999999999998</v>
      </c>
      <c r="X60" s="78">
        <v>0</v>
      </c>
      <c r="Y60" s="78">
        <f>X60*K60</f>
        <v>0</v>
      </c>
      <c r="Z60" s="78">
        <v>0.187</v>
      </c>
      <c r="AA60" s="79">
        <f>Z60*K60</f>
        <v>9.35E-2</v>
      </c>
      <c r="AR60" s="30" t="s">
        <v>127</v>
      </c>
      <c r="AT60" s="30" t="s">
        <v>121</v>
      </c>
      <c r="AU60" s="30" t="s">
        <v>128</v>
      </c>
      <c r="AY60" s="30" t="s">
        <v>120</v>
      </c>
      <c r="BE60" s="80">
        <f>IF(U60="základní",N60,0)</f>
        <v>0</v>
      </c>
      <c r="BF60" s="80">
        <f>IF(U60="snížená",N60,0)</f>
        <v>0</v>
      </c>
      <c r="BG60" s="80">
        <f>IF(U60="zákl. přenesená",N60,0)</f>
        <v>0</v>
      </c>
      <c r="BH60" s="80">
        <f>IF(U60="sníž. přenesená",N60,0)</f>
        <v>0</v>
      </c>
      <c r="BI60" s="80">
        <f>IF(U60="nulová",N60,0)</f>
        <v>0</v>
      </c>
      <c r="BJ60" s="30" t="s">
        <v>118</v>
      </c>
      <c r="BK60" s="80">
        <f>ROUND(L60*K60,2)</f>
        <v>0</v>
      </c>
      <c r="BL60" s="30" t="s">
        <v>127</v>
      </c>
    </row>
    <row r="61" spans="2:64" s="86" customFormat="1" ht="22.5" customHeight="1" x14ac:dyDescent="0.25">
      <c r="B61" s="81"/>
      <c r="C61" s="82"/>
      <c r="D61" s="82"/>
      <c r="E61" s="83" t="s">
        <v>125</v>
      </c>
      <c r="F61" s="661" t="s">
        <v>1749</v>
      </c>
      <c r="G61" s="662"/>
      <c r="H61" s="662"/>
      <c r="I61" s="662"/>
      <c r="J61" s="82"/>
      <c r="K61" s="84">
        <v>0.5</v>
      </c>
      <c r="L61" s="82"/>
      <c r="M61" s="82"/>
      <c r="N61" s="82"/>
      <c r="O61" s="82"/>
      <c r="P61" s="82"/>
      <c r="Q61" s="82"/>
      <c r="R61" s="85"/>
      <c r="T61" s="87"/>
      <c r="U61" s="82"/>
      <c r="V61" s="82"/>
      <c r="W61" s="82"/>
      <c r="X61" s="82"/>
      <c r="Y61" s="82"/>
      <c r="Z61" s="82"/>
      <c r="AA61" s="88"/>
      <c r="AT61" s="89" t="s">
        <v>130</v>
      </c>
      <c r="AU61" s="89" t="s">
        <v>128</v>
      </c>
      <c r="AV61" s="86" t="s">
        <v>128</v>
      </c>
      <c r="AW61" s="86" t="s">
        <v>131</v>
      </c>
      <c r="AX61" s="86" t="s">
        <v>118</v>
      </c>
      <c r="AY61" s="89" t="s">
        <v>120</v>
      </c>
    </row>
    <row r="62" spans="2:64" s="17" customFormat="1" ht="31.5" customHeight="1" x14ac:dyDescent="0.25">
      <c r="B62" s="70"/>
      <c r="C62" s="71" t="s">
        <v>147</v>
      </c>
      <c r="D62" s="71" t="s">
        <v>121</v>
      </c>
      <c r="E62" s="72" t="s">
        <v>930</v>
      </c>
      <c r="F62" s="671" t="s">
        <v>931</v>
      </c>
      <c r="G62" s="667"/>
      <c r="H62" s="667"/>
      <c r="I62" s="667"/>
      <c r="J62" s="73" t="s">
        <v>134</v>
      </c>
      <c r="K62" s="74">
        <v>0.22500000000000001</v>
      </c>
      <c r="L62" s="666"/>
      <c r="M62" s="667"/>
      <c r="N62" s="666">
        <f>ROUND(L62*K62,2)</f>
        <v>0</v>
      </c>
      <c r="O62" s="667"/>
      <c r="P62" s="667"/>
      <c r="Q62" s="667"/>
      <c r="R62" s="75"/>
      <c r="T62" s="76" t="s">
        <v>125</v>
      </c>
      <c r="U62" s="77" t="s">
        <v>126</v>
      </c>
      <c r="V62" s="78">
        <v>5.7960000000000003</v>
      </c>
      <c r="W62" s="78">
        <f>V62*K62</f>
        <v>1.3041</v>
      </c>
      <c r="X62" s="78">
        <v>0</v>
      </c>
      <c r="Y62" s="78">
        <f>X62*K62</f>
        <v>0</v>
      </c>
      <c r="Z62" s="78">
        <v>1.8</v>
      </c>
      <c r="AA62" s="79">
        <f>Z62*K62</f>
        <v>0.40500000000000003</v>
      </c>
      <c r="AR62" s="30" t="s">
        <v>127</v>
      </c>
      <c r="AT62" s="30" t="s">
        <v>121</v>
      </c>
      <c r="AU62" s="30" t="s">
        <v>128</v>
      </c>
      <c r="AY62" s="30" t="s">
        <v>120</v>
      </c>
      <c r="BE62" s="80">
        <f>IF(U62="základní",N62,0)</f>
        <v>0</v>
      </c>
      <c r="BF62" s="80">
        <f>IF(U62="snížená",N62,0)</f>
        <v>0</v>
      </c>
      <c r="BG62" s="80">
        <f>IF(U62="zákl. přenesená",N62,0)</f>
        <v>0</v>
      </c>
      <c r="BH62" s="80">
        <f>IF(U62="sníž. přenesená",N62,0)</f>
        <v>0</v>
      </c>
      <c r="BI62" s="80">
        <f>IF(U62="nulová",N62,0)</f>
        <v>0</v>
      </c>
      <c r="BJ62" s="30" t="s">
        <v>118</v>
      </c>
      <c r="BK62" s="80">
        <f>ROUND(L62*K62,2)</f>
        <v>0</v>
      </c>
      <c r="BL62" s="30" t="s">
        <v>127</v>
      </c>
    </row>
    <row r="63" spans="2:64" s="86" customFormat="1" ht="31.5" customHeight="1" x14ac:dyDescent="0.25">
      <c r="B63" s="81"/>
      <c r="C63" s="82"/>
      <c r="D63" s="82"/>
      <c r="E63" s="83" t="s">
        <v>125</v>
      </c>
      <c r="F63" s="661" t="s">
        <v>1750</v>
      </c>
      <c r="G63" s="662"/>
      <c r="H63" s="662"/>
      <c r="I63" s="662"/>
      <c r="J63" s="82"/>
      <c r="K63" s="84">
        <v>0.22500000000000001</v>
      </c>
      <c r="L63" s="82"/>
      <c r="M63" s="82"/>
      <c r="N63" s="82"/>
      <c r="O63" s="82"/>
      <c r="P63" s="82"/>
      <c r="Q63" s="82"/>
      <c r="R63" s="85"/>
      <c r="T63" s="87"/>
      <c r="U63" s="82"/>
      <c r="V63" s="82"/>
      <c r="W63" s="82"/>
      <c r="X63" s="82"/>
      <c r="Y63" s="82"/>
      <c r="Z63" s="82"/>
      <c r="AA63" s="88"/>
      <c r="AT63" s="89" t="s">
        <v>130</v>
      </c>
      <c r="AU63" s="89" t="s">
        <v>128</v>
      </c>
      <c r="AV63" s="86" t="s">
        <v>128</v>
      </c>
      <c r="AW63" s="86" t="s">
        <v>131</v>
      </c>
      <c r="AX63" s="86" t="s">
        <v>118</v>
      </c>
      <c r="AY63" s="89" t="s">
        <v>120</v>
      </c>
    </row>
    <row r="64" spans="2:64" s="17" customFormat="1" ht="31.5" customHeight="1" x14ac:dyDescent="0.25">
      <c r="B64" s="70"/>
      <c r="C64" s="71" t="s">
        <v>151</v>
      </c>
      <c r="D64" s="71" t="s">
        <v>121</v>
      </c>
      <c r="E64" s="72" t="s">
        <v>1715</v>
      </c>
      <c r="F64" s="671" t="s">
        <v>1716</v>
      </c>
      <c r="G64" s="667"/>
      <c r="H64" s="667"/>
      <c r="I64" s="667"/>
      <c r="J64" s="73" t="s">
        <v>191</v>
      </c>
      <c r="K64" s="74">
        <v>0.502</v>
      </c>
      <c r="L64" s="666"/>
      <c r="M64" s="667"/>
      <c r="N64" s="666">
        <f>ROUND(L64*K64,2)</f>
        <v>0</v>
      </c>
      <c r="O64" s="667"/>
      <c r="P64" s="667"/>
      <c r="Q64" s="667"/>
      <c r="R64" s="75"/>
      <c r="T64" s="76" t="s">
        <v>125</v>
      </c>
      <c r="U64" s="77" t="s">
        <v>126</v>
      </c>
      <c r="V64" s="78">
        <v>2.42</v>
      </c>
      <c r="W64" s="78">
        <f>V64*K64</f>
        <v>1.2148399999999999</v>
      </c>
      <c r="X64" s="78">
        <v>0</v>
      </c>
      <c r="Y64" s="78">
        <f>X64*K64</f>
        <v>0</v>
      </c>
      <c r="Z64" s="78">
        <v>0</v>
      </c>
      <c r="AA64" s="79">
        <f>Z64*K64</f>
        <v>0</v>
      </c>
      <c r="AR64" s="30" t="s">
        <v>127</v>
      </c>
      <c r="AT64" s="30" t="s">
        <v>121</v>
      </c>
      <c r="AU64" s="30" t="s">
        <v>128</v>
      </c>
      <c r="AY64" s="30" t="s">
        <v>120</v>
      </c>
      <c r="BE64" s="80">
        <f>IF(U64="základní",N64,0)</f>
        <v>0</v>
      </c>
      <c r="BF64" s="80">
        <f>IF(U64="snížená",N64,0)</f>
        <v>0</v>
      </c>
      <c r="BG64" s="80">
        <f>IF(U64="zákl. přenesená",N64,0)</f>
        <v>0</v>
      </c>
      <c r="BH64" s="80">
        <f>IF(U64="sníž. přenesená",N64,0)</f>
        <v>0</v>
      </c>
      <c r="BI64" s="80">
        <f>IF(U64="nulová",N64,0)</f>
        <v>0</v>
      </c>
      <c r="BJ64" s="30" t="s">
        <v>118</v>
      </c>
      <c r="BK64" s="80">
        <f>ROUND(L64*K64,2)</f>
        <v>0</v>
      </c>
      <c r="BL64" s="30" t="s">
        <v>127</v>
      </c>
    </row>
    <row r="65" spans="2:64" s="17" customFormat="1" ht="31.5" customHeight="1" x14ac:dyDescent="0.25">
      <c r="B65" s="70"/>
      <c r="C65" s="71" t="s">
        <v>154</v>
      </c>
      <c r="D65" s="71" t="s">
        <v>121</v>
      </c>
      <c r="E65" s="72" t="s">
        <v>1045</v>
      </c>
      <c r="F65" s="671" t="s">
        <v>1046</v>
      </c>
      <c r="G65" s="667"/>
      <c r="H65" s="667"/>
      <c r="I65" s="667"/>
      <c r="J65" s="73" t="s">
        <v>191</v>
      </c>
      <c r="K65" s="74">
        <v>0.502</v>
      </c>
      <c r="L65" s="666"/>
      <c r="M65" s="667"/>
      <c r="N65" s="666">
        <f>ROUND(L65*K65,2)</f>
        <v>0</v>
      </c>
      <c r="O65" s="667"/>
      <c r="P65" s="667"/>
      <c r="Q65" s="667"/>
      <c r="R65" s="75"/>
      <c r="T65" s="76" t="s">
        <v>125</v>
      </c>
      <c r="U65" s="77" t="s">
        <v>126</v>
      </c>
      <c r="V65" s="78">
        <v>0.255</v>
      </c>
      <c r="W65" s="78">
        <f>V65*K65</f>
        <v>0.12801000000000001</v>
      </c>
      <c r="X65" s="78">
        <v>0</v>
      </c>
      <c r="Y65" s="78">
        <f>X65*K65</f>
        <v>0</v>
      </c>
      <c r="Z65" s="78">
        <v>0</v>
      </c>
      <c r="AA65" s="79">
        <f>Z65*K65</f>
        <v>0</v>
      </c>
      <c r="AR65" s="30" t="s">
        <v>127</v>
      </c>
      <c r="AT65" s="30" t="s">
        <v>121</v>
      </c>
      <c r="AU65" s="30" t="s">
        <v>128</v>
      </c>
      <c r="AY65" s="30" t="s">
        <v>120</v>
      </c>
      <c r="BE65" s="80">
        <f>IF(U65="základní",N65,0)</f>
        <v>0</v>
      </c>
      <c r="BF65" s="80">
        <f>IF(U65="snížená",N65,0)</f>
        <v>0</v>
      </c>
      <c r="BG65" s="80">
        <f>IF(U65="zákl. přenesená",N65,0)</f>
        <v>0</v>
      </c>
      <c r="BH65" s="80">
        <f>IF(U65="sníž. přenesená",N65,0)</f>
        <v>0</v>
      </c>
      <c r="BI65" s="80">
        <f>IF(U65="nulová",N65,0)</f>
        <v>0</v>
      </c>
      <c r="BJ65" s="30" t="s">
        <v>118</v>
      </c>
      <c r="BK65" s="80">
        <f>ROUND(L65*K65,2)</f>
        <v>0</v>
      </c>
      <c r="BL65" s="30" t="s">
        <v>127</v>
      </c>
    </row>
    <row r="66" spans="2:64" s="17" customFormat="1" ht="31.5" customHeight="1" x14ac:dyDescent="0.25">
      <c r="B66" s="70"/>
      <c r="C66" s="71" t="s">
        <v>157</v>
      </c>
      <c r="D66" s="71" t="s">
        <v>121</v>
      </c>
      <c r="E66" s="72" t="s">
        <v>1060</v>
      </c>
      <c r="F66" s="671" t="s">
        <v>1061</v>
      </c>
      <c r="G66" s="667"/>
      <c r="H66" s="667"/>
      <c r="I66" s="667"/>
      <c r="J66" s="73" t="s">
        <v>191</v>
      </c>
      <c r="K66" s="74">
        <v>9.0359999999999996</v>
      </c>
      <c r="L66" s="666"/>
      <c r="M66" s="667"/>
      <c r="N66" s="666">
        <f>ROUND(L66*K66,2)</f>
        <v>0</v>
      </c>
      <c r="O66" s="667"/>
      <c r="P66" s="667"/>
      <c r="Q66" s="667"/>
      <c r="R66" s="75"/>
      <c r="T66" s="76" t="s">
        <v>125</v>
      </c>
      <c r="U66" s="77" t="s">
        <v>126</v>
      </c>
      <c r="V66" s="78">
        <v>6.0000000000000001E-3</v>
      </c>
      <c r="W66" s="78">
        <f>V66*K66</f>
        <v>5.4216E-2</v>
      </c>
      <c r="X66" s="78">
        <v>0</v>
      </c>
      <c r="Y66" s="78">
        <f>X66*K66</f>
        <v>0</v>
      </c>
      <c r="Z66" s="78">
        <v>0</v>
      </c>
      <c r="AA66" s="79">
        <f>Z66*K66</f>
        <v>0</v>
      </c>
      <c r="AR66" s="30" t="s">
        <v>127</v>
      </c>
      <c r="AT66" s="30" t="s">
        <v>121</v>
      </c>
      <c r="AU66" s="30" t="s">
        <v>128</v>
      </c>
      <c r="AY66" s="30" t="s">
        <v>120</v>
      </c>
      <c r="BE66" s="80">
        <f>IF(U66="základní",N66,0)</f>
        <v>0</v>
      </c>
      <c r="BF66" s="80">
        <f>IF(U66="snížená",N66,0)</f>
        <v>0</v>
      </c>
      <c r="BG66" s="80">
        <f>IF(U66="zákl. přenesená",N66,0)</f>
        <v>0</v>
      </c>
      <c r="BH66" s="80">
        <f>IF(U66="sníž. přenesená",N66,0)</f>
        <v>0</v>
      </c>
      <c r="BI66" s="80">
        <f>IF(U66="nulová",N66,0)</f>
        <v>0</v>
      </c>
      <c r="BJ66" s="30" t="s">
        <v>118</v>
      </c>
      <c r="BK66" s="80">
        <f>ROUND(L66*K66,2)</f>
        <v>0</v>
      </c>
      <c r="BL66" s="30" t="s">
        <v>127</v>
      </c>
    </row>
    <row r="67" spans="2:64" s="86" customFormat="1" ht="22.5" customHeight="1" x14ac:dyDescent="0.25">
      <c r="B67" s="81"/>
      <c r="C67" s="82"/>
      <c r="D67" s="82"/>
      <c r="E67" s="83" t="s">
        <v>125</v>
      </c>
      <c r="F67" s="661" t="s">
        <v>1751</v>
      </c>
      <c r="G67" s="662"/>
      <c r="H67" s="662"/>
      <c r="I67" s="662"/>
      <c r="J67" s="82"/>
      <c r="K67" s="84">
        <v>9.0359999999999996</v>
      </c>
      <c r="L67" s="82"/>
      <c r="M67" s="82"/>
      <c r="N67" s="82"/>
      <c r="O67" s="82"/>
      <c r="P67" s="82"/>
      <c r="Q67" s="82"/>
      <c r="R67" s="85"/>
      <c r="T67" s="87"/>
      <c r="U67" s="82"/>
      <c r="V67" s="82"/>
      <c r="W67" s="82"/>
      <c r="X67" s="82"/>
      <c r="Y67" s="82"/>
      <c r="Z67" s="82"/>
      <c r="AA67" s="88"/>
      <c r="AT67" s="89" t="s">
        <v>130</v>
      </c>
      <c r="AU67" s="89" t="s">
        <v>128</v>
      </c>
      <c r="AV67" s="86" t="s">
        <v>128</v>
      </c>
      <c r="AW67" s="86" t="s">
        <v>131</v>
      </c>
      <c r="AX67" s="86" t="s">
        <v>118</v>
      </c>
      <c r="AY67" s="89" t="s">
        <v>120</v>
      </c>
    </row>
    <row r="68" spans="2:64" s="17" customFormat="1" ht="31.5" customHeight="1" x14ac:dyDescent="0.25">
      <c r="B68" s="70"/>
      <c r="C68" s="71" t="s">
        <v>163</v>
      </c>
      <c r="D68" s="71" t="s">
        <v>121</v>
      </c>
      <c r="E68" s="72" t="s">
        <v>1065</v>
      </c>
      <c r="F68" s="671" t="s">
        <v>1066</v>
      </c>
      <c r="G68" s="667"/>
      <c r="H68" s="667"/>
      <c r="I68" s="667"/>
      <c r="J68" s="73" t="s">
        <v>191</v>
      </c>
      <c r="K68" s="74">
        <v>0.502</v>
      </c>
      <c r="L68" s="666"/>
      <c r="M68" s="667"/>
      <c r="N68" s="666">
        <f>ROUND(L68*K68,2)</f>
        <v>0</v>
      </c>
      <c r="O68" s="667"/>
      <c r="P68" s="667"/>
      <c r="Q68" s="667"/>
      <c r="R68" s="75"/>
      <c r="T68" s="76" t="s">
        <v>125</v>
      </c>
      <c r="U68" s="77" t="s">
        <v>126</v>
      </c>
      <c r="V68" s="78">
        <v>0</v>
      </c>
      <c r="W68" s="78">
        <f>V68*K68</f>
        <v>0</v>
      </c>
      <c r="X68" s="78">
        <v>0</v>
      </c>
      <c r="Y68" s="78">
        <f>X68*K68</f>
        <v>0</v>
      </c>
      <c r="Z68" s="78">
        <v>0</v>
      </c>
      <c r="AA68" s="79">
        <f>Z68*K68</f>
        <v>0</v>
      </c>
      <c r="AR68" s="30" t="s">
        <v>127</v>
      </c>
      <c r="AT68" s="30" t="s">
        <v>121</v>
      </c>
      <c r="AU68" s="30" t="s">
        <v>128</v>
      </c>
      <c r="AY68" s="30" t="s">
        <v>120</v>
      </c>
      <c r="BE68" s="80">
        <f>IF(U68="základní",N68,0)</f>
        <v>0</v>
      </c>
      <c r="BF68" s="80">
        <f>IF(U68="snížená",N68,0)</f>
        <v>0</v>
      </c>
      <c r="BG68" s="80">
        <f>IF(U68="zákl. přenesená",N68,0)</f>
        <v>0</v>
      </c>
      <c r="BH68" s="80">
        <f>IF(U68="sníž. přenesená",N68,0)</f>
        <v>0</v>
      </c>
      <c r="BI68" s="80">
        <f>IF(U68="nulová",N68,0)</f>
        <v>0</v>
      </c>
      <c r="BJ68" s="30" t="s">
        <v>118</v>
      </c>
      <c r="BK68" s="80">
        <f>ROUND(L68*K68,2)</f>
        <v>0</v>
      </c>
      <c r="BL68" s="30" t="s">
        <v>127</v>
      </c>
    </row>
    <row r="69" spans="2:64" s="86" customFormat="1" ht="22.5" customHeight="1" x14ac:dyDescent="0.25">
      <c r="B69" s="81"/>
      <c r="C69" s="82"/>
      <c r="D69" s="82"/>
      <c r="E69" s="83" t="s">
        <v>125</v>
      </c>
      <c r="F69" s="661" t="s">
        <v>1752</v>
      </c>
      <c r="G69" s="662"/>
      <c r="H69" s="662"/>
      <c r="I69" s="662"/>
      <c r="J69" s="82"/>
      <c r="K69" s="84">
        <v>0.502</v>
      </c>
      <c r="L69" s="82"/>
      <c r="M69" s="82"/>
      <c r="N69" s="82"/>
      <c r="O69" s="82"/>
      <c r="P69" s="82"/>
      <c r="Q69" s="82"/>
      <c r="R69" s="85"/>
      <c r="T69" s="87"/>
      <c r="U69" s="82"/>
      <c r="V69" s="82"/>
      <c r="W69" s="82"/>
      <c r="X69" s="82"/>
      <c r="Y69" s="82"/>
      <c r="Z69" s="82"/>
      <c r="AA69" s="88"/>
      <c r="AT69" s="89" t="s">
        <v>130</v>
      </c>
      <c r="AU69" s="89" t="s">
        <v>128</v>
      </c>
      <c r="AV69" s="86" t="s">
        <v>128</v>
      </c>
      <c r="AW69" s="86" t="s">
        <v>131</v>
      </c>
      <c r="AX69" s="86" t="s">
        <v>118</v>
      </c>
      <c r="AY69" s="89" t="s">
        <v>120</v>
      </c>
    </row>
    <row r="70" spans="2:64" s="62" customFormat="1" ht="29.85" customHeight="1" x14ac:dyDescent="0.3">
      <c r="B70" s="58"/>
      <c r="C70" s="59"/>
      <c r="D70" s="69" t="s">
        <v>85</v>
      </c>
      <c r="E70" s="69"/>
      <c r="F70" s="69"/>
      <c r="G70" s="69"/>
      <c r="H70" s="69"/>
      <c r="I70" s="69"/>
      <c r="J70" s="69"/>
      <c r="K70" s="69"/>
      <c r="L70" s="69"/>
      <c r="M70" s="69"/>
      <c r="N70" s="659">
        <f>BK70</f>
        <v>0</v>
      </c>
      <c r="O70" s="660"/>
      <c r="P70" s="660"/>
      <c r="Q70" s="660"/>
      <c r="R70" s="61"/>
      <c r="T70" s="63"/>
      <c r="U70" s="59"/>
      <c r="V70" s="59"/>
      <c r="W70" s="64">
        <f>W71</f>
        <v>0.47616299999999995</v>
      </c>
      <c r="X70" s="59"/>
      <c r="Y70" s="64">
        <f>Y71</f>
        <v>0</v>
      </c>
      <c r="Z70" s="59"/>
      <c r="AA70" s="65">
        <f>AA71</f>
        <v>0</v>
      </c>
      <c r="AR70" s="66" t="s">
        <v>118</v>
      </c>
      <c r="AT70" s="67" t="s">
        <v>117</v>
      </c>
      <c r="AU70" s="67" t="s">
        <v>118</v>
      </c>
      <c r="AY70" s="66" t="s">
        <v>120</v>
      </c>
      <c r="BK70" s="68">
        <f>BK71</f>
        <v>0</v>
      </c>
    </row>
    <row r="71" spans="2:64" s="17" customFormat="1" ht="22.5" customHeight="1" x14ac:dyDescent="0.25">
      <c r="B71" s="70"/>
      <c r="C71" s="71" t="s">
        <v>169</v>
      </c>
      <c r="D71" s="71" t="s">
        <v>121</v>
      </c>
      <c r="E71" s="72" t="s">
        <v>1069</v>
      </c>
      <c r="F71" s="671" t="s">
        <v>1070</v>
      </c>
      <c r="G71" s="667"/>
      <c r="H71" s="667"/>
      <c r="I71" s="667"/>
      <c r="J71" s="73" t="s">
        <v>191</v>
      </c>
      <c r="K71" s="74">
        <v>0.57299999999999995</v>
      </c>
      <c r="L71" s="666"/>
      <c r="M71" s="667"/>
      <c r="N71" s="666">
        <f>ROUND(L71*K71,2)</f>
        <v>0</v>
      </c>
      <c r="O71" s="667"/>
      <c r="P71" s="667"/>
      <c r="Q71" s="667"/>
      <c r="R71" s="75"/>
      <c r="T71" s="76" t="s">
        <v>125</v>
      </c>
      <c r="U71" s="77" t="s">
        <v>126</v>
      </c>
      <c r="V71" s="78">
        <v>0.83099999999999996</v>
      </c>
      <c r="W71" s="78">
        <f>V71*K71</f>
        <v>0.47616299999999995</v>
      </c>
      <c r="X71" s="78">
        <v>0</v>
      </c>
      <c r="Y71" s="78">
        <f>X71*K71</f>
        <v>0</v>
      </c>
      <c r="Z71" s="78">
        <v>0</v>
      </c>
      <c r="AA71" s="79">
        <f>Z71*K71</f>
        <v>0</v>
      </c>
      <c r="AR71" s="30" t="s">
        <v>127</v>
      </c>
      <c r="AT71" s="30" t="s">
        <v>121</v>
      </c>
      <c r="AU71" s="30" t="s">
        <v>128</v>
      </c>
      <c r="AY71" s="30" t="s">
        <v>120</v>
      </c>
      <c r="BE71" s="80">
        <f>IF(U71="základní",N71,0)</f>
        <v>0</v>
      </c>
      <c r="BF71" s="80">
        <f>IF(U71="snížená",N71,0)</f>
        <v>0</v>
      </c>
      <c r="BG71" s="80">
        <f>IF(U71="zákl. přenesená",N71,0)</f>
        <v>0</v>
      </c>
      <c r="BH71" s="80">
        <f>IF(U71="sníž. přenesená",N71,0)</f>
        <v>0</v>
      </c>
      <c r="BI71" s="80">
        <f>IF(U71="nulová",N71,0)</f>
        <v>0</v>
      </c>
      <c r="BJ71" s="30" t="s">
        <v>118</v>
      </c>
      <c r="BK71" s="80">
        <f>ROUND(L71*K71,2)</f>
        <v>0</v>
      </c>
      <c r="BL71" s="30" t="s">
        <v>127</v>
      </c>
    </row>
    <row r="72" spans="2:64" s="62" customFormat="1" ht="37.35" customHeight="1" x14ac:dyDescent="0.35">
      <c r="B72" s="58"/>
      <c r="C72" s="59"/>
      <c r="D72" s="60" t="s">
        <v>87</v>
      </c>
      <c r="E72" s="60"/>
      <c r="F72" s="60"/>
      <c r="G72" s="60"/>
      <c r="H72" s="60"/>
      <c r="I72" s="60"/>
      <c r="J72" s="60"/>
      <c r="K72" s="60"/>
      <c r="L72" s="60"/>
      <c r="M72" s="60"/>
      <c r="N72" s="701">
        <f>BK72</f>
        <v>0</v>
      </c>
      <c r="O72" s="702"/>
      <c r="P72" s="702"/>
      <c r="Q72" s="702"/>
      <c r="R72" s="61"/>
      <c r="T72" s="63"/>
      <c r="U72" s="59"/>
      <c r="V72" s="59"/>
      <c r="W72" s="64">
        <f>W73</f>
        <v>0.51461599999999996</v>
      </c>
      <c r="X72" s="59"/>
      <c r="Y72" s="64">
        <f>Y73</f>
        <v>7.7430000000000016E-3</v>
      </c>
      <c r="Z72" s="59"/>
      <c r="AA72" s="65">
        <f>AA73</f>
        <v>3.7799999999999995E-3</v>
      </c>
      <c r="AR72" s="66" t="s">
        <v>128</v>
      </c>
      <c r="AT72" s="67" t="s">
        <v>117</v>
      </c>
      <c r="AU72" s="67" t="s">
        <v>119</v>
      </c>
      <c r="AY72" s="66" t="s">
        <v>120</v>
      </c>
      <c r="BK72" s="68">
        <f>BK73</f>
        <v>0</v>
      </c>
    </row>
    <row r="73" spans="2:64" s="62" customFormat="1" ht="19.899999999999999" customHeight="1" x14ac:dyDescent="0.3">
      <c r="B73" s="58"/>
      <c r="C73" s="59"/>
      <c r="D73" s="69" t="s">
        <v>88</v>
      </c>
      <c r="E73" s="69"/>
      <c r="F73" s="69"/>
      <c r="G73" s="69"/>
      <c r="H73" s="69"/>
      <c r="I73" s="69"/>
      <c r="J73" s="69"/>
      <c r="K73" s="69"/>
      <c r="L73" s="69"/>
      <c r="M73" s="69"/>
      <c r="N73" s="659">
        <f>BK73</f>
        <v>0</v>
      </c>
      <c r="O73" s="660"/>
      <c r="P73" s="660"/>
      <c r="Q73" s="660"/>
      <c r="R73" s="61"/>
      <c r="T73" s="63"/>
      <c r="U73" s="59"/>
      <c r="V73" s="59"/>
      <c r="W73" s="64">
        <f>SUM(W74:W84)</f>
        <v>0.51461599999999996</v>
      </c>
      <c r="X73" s="59"/>
      <c r="Y73" s="64">
        <f>SUM(Y74:Y84)</f>
        <v>7.7430000000000016E-3</v>
      </c>
      <c r="Z73" s="59"/>
      <c r="AA73" s="65">
        <f>SUM(AA74:AA84)</f>
        <v>3.7799999999999995E-3</v>
      </c>
      <c r="AR73" s="66" t="s">
        <v>128</v>
      </c>
      <c r="AT73" s="67" t="s">
        <v>117</v>
      </c>
      <c r="AU73" s="67" t="s">
        <v>118</v>
      </c>
      <c r="AY73" s="66" t="s">
        <v>120</v>
      </c>
      <c r="BK73" s="68">
        <f>SUM(BK74:BK84)</f>
        <v>0</v>
      </c>
    </row>
    <row r="74" spans="2:64" s="17" customFormat="1" ht="31.5" customHeight="1" x14ac:dyDescent="0.25">
      <c r="B74" s="70"/>
      <c r="C74" s="71" t="s">
        <v>175</v>
      </c>
      <c r="D74" s="71" t="s">
        <v>121</v>
      </c>
      <c r="E74" s="72" t="s">
        <v>1753</v>
      </c>
      <c r="F74" s="671" t="s">
        <v>1754</v>
      </c>
      <c r="G74" s="667"/>
      <c r="H74" s="667"/>
      <c r="I74" s="667"/>
      <c r="J74" s="73" t="s">
        <v>172</v>
      </c>
      <c r="K74" s="74">
        <v>1.5</v>
      </c>
      <c r="L74" s="666"/>
      <c r="M74" s="667"/>
      <c r="N74" s="666">
        <f>ROUND(L74*K74,2)</f>
        <v>0</v>
      </c>
      <c r="O74" s="667"/>
      <c r="P74" s="667"/>
      <c r="Q74" s="667"/>
      <c r="R74" s="75"/>
      <c r="T74" s="76" t="s">
        <v>125</v>
      </c>
      <c r="U74" s="77" t="s">
        <v>126</v>
      </c>
      <c r="V74" s="78">
        <v>5.3999999999999999E-2</v>
      </c>
      <c r="W74" s="78">
        <f>V74*K74</f>
        <v>8.1000000000000003E-2</v>
      </c>
      <c r="X74" s="78">
        <v>0</v>
      </c>
      <c r="Y74" s="78">
        <f>X74*K74</f>
        <v>0</v>
      </c>
      <c r="Z74" s="78">
        <v>0</v>
      </c>
      <c r="AA74" s="79">
        <f>Z74*K74</f>
        <v>0</v>
      </c>
      <c r="AR74" s="30" t="s">
        <v>194</v>
      </c>
      <c r="AT74" s="30" t="s">
        <v>121</v>
      </c>
      <c r="AU74" s="30" t="s">
        <v>128</v>
      </c>
      <c r="AY74" s="30" t="s">
        <v>120</v>
      </c>
      <c r="BE74" s="80">
        <f>IF(U74="základní",N74,0)</f>
        <v>0</v>
      </c>
      <c r="BF74" s="80">
        <f>IF(U74="snížená",N74,0)</f>
        <v>0</v>
      </c>
      <c r="BG74" s="80">
        <f>IF(U74="zákl. přenesená",N74,0)</f>
        <v>0</v>
      </c>
      <c r="BH74" s="80">
        <f>IF(U74="sníž. přenesená",N74,0)</f>
        <v>0</v>
      </c>
      <c r="BI74" s="80">
        <f>IF(U74="nulová",N74,0)</f>
        <v>0</v>
      </c>
      <c r="BJ74" s="30" t="s">
        <v>118</v>
      </c>
      <c r="BK74" s="80">
        <f>ROUND(L74*K74,2)</f>
        <v>0</v>
      </c>
      <c r="BL74" s="30" t="s">
        <v>194</v>
      </c>
    </row>
    <row r="75" spans="2:64" s="86" customFormat="1" ht="22.5" customHeight="1" x14ac:dyDescent="0.25">
      <c r="B75" s="81"/>
      <c r="C75" s="82"/>
      <c r="D75" s="82"/>
      <c r="E75" s="83" t="s">
        <v>125</v>
      </c>
      <c r="F75" s="661" t="s">
        <v>1755</v>
      </c>
      <c r="G75" s="662"/>
      <c r="H75" s="662"/>
      <c r="I75" s="662"/>
      <c r="J75" s="82"/>
      <c r="K75" s="84">
        <v>1.5</v>
      </c>
      <c r="L75" s="82"/>
      <c r="M75" s="82"/>
      <c r="N75" s="82"/>
      <c r="O75" s="82"/>
      <c r="P75" s="82"/>
      <c r="Q75" s="82"/>
      <c r="R75" s="85"/>
      <c r="T75" s="87"/>
      <c r="U75" s="82"/>
      <c r="V75" s="82"/>
      <c r="W75" s="82"/>
      <c r="X75" s="82"/>
      <c r="Y75" s="82"/>
      <c r="Z75" s="82"/>
      <c r="AA75" s="88"/>
      <c r="AT75" s="89" t="s">
        <v>130</v>
      </c>
      <c r="AU75" s="89" t="s">
        <v>128</v>
      </c>
      <c r="AV75" s="86" t="s">
        <v>128</v>
      </c>
      <c r="AW75" s="86" t="s">
        <v>131</v>
      </c>
      <c r="AX75" s="86" t="s">
        <v>118</v>
      </c>
      <c r="AY75" s="89" t="s">
        <v>120</v>
      </c>
    </row>
    <row r="76" spans="2:64" s="17" customFormat="1" ht="22.5" customHeight="1" x14ac:dyDescent="0.25">
      <c r="B76" s="70"/>
      <c r="C76" s="101" t="s">
        <v>179</v>
      </c>
      <c r="D76" s="101" t="s">
        <v>195</v>
      </c>
      <c r="E76" s="102" t="s">
        <v>1721</v>
      </c>
      <c r="F76" s="677" t="s">
        <v>1722</v>
      </c>
      <c r="G76" s="678"/>
      <c r="H76" s="678"/>
      <c r="I76" s="678"/>
      <c r="J76" s="103" t="s">
        <v>273</v>
      </c>
      <c r="K76" s="104">
        <v>0.45</v>
      </c>
      <c r="L76" s="670"/>
      <c r="M76" s="678"/>
      <c r="N76" s="670">
        <f>ROUND(L76*K76,2)</f>
        <v>0</v>
      </c>
      <c r="O76" s="667"/>
      <c r="P76" s="667"/>
      <c r="Q76" s="667"/>
      <c r="R76" s="75"/>
      <c r="T76" s="76" t="s">
        <v>125</v>
      </c>
      <c r="U76" s="77" t="s">
        <v>126</v>
      </c>
      <c r="V76" s="78">
        <v>0</v>
      </c>
      <c r="W76" s="78">
        <f>V76*K76</f>
        <v>0</v>
      </c>
      <c r="X76" s="78">
        <v>1E-3</v>
      </c>
      <c r="Y76" s="78">
        <f>X76*K76</f>
        <v>4.5000000000000004E-4</v>
      </c>
      <c r="Z76" s="78">
        <v>0</v>
      </c>
      <c r="AA76" s="79">
        <f>Z76*K76</f>
        <v>0</v>
      </c>
      <c r="AR76" s="30" t="s">
        <v>258</v>
      </c>
      <c r="AT76" s="30" t="s">
        <v>195</v>
      </c>
      <c r="AU76" s="30" t="s">
        <v>128</v>
      </c>
      <c r="AY76" s="30" t="s">
        <v>120</v>
      </c>
      <c r="BE76" s="80">
        <f>IF(U76="základní",N76,0)</f>
        <v>0</v>
      </c>
      <c r="BF76" s="80">
        <f>IF(U76="snížená",N76,0)</f>
        <v>0</v>
      </c>
      <c r="BG76" s="80">
        <f>IF(U76="zákl. přenesená",N76,0)</f>
        <v>0</v>
      </c>
      <c r="BH76" s="80">
        <f>IF(U76="sníž. přenesená",N76,0)</f>
        <v>0</v>
      </c>
      <c r="BI76" s="80">
        <f>IF(U76="nulová",N76,0)</f>
        <v>0</v>
      </c>
      <c r="BJ76" s="30" t="s">
        <v>118</v>
      </c>
      <c r="BK76" s="80">
        <f>ROUND(L76*K76,2)</f>
        <v>0</v>
      </c>
      <c r="BL76" s="30" t="s">
        <v>194</v>
      </c>
    </row>
    <row r="77" spans="2:64" s="86" customFormat="1" ht="22.5" customHeight="1" x14ac:dyDescent="0.25">
      <c r="B77" s="81"/>
      <c r="C77" s="82"/>
      <c r="D77" s="82"/>
      <c r="E77" s="83" t="s">
        <v>125</v>
      </c>
      <c r="F77" s="661" t="s">
        <v>1756</v>
      </c>
      <c r="G77" s="662"/>
      <c r="H77" s="662"/>
      <c r="I77" s="662"/>
      <c r="J77" s="82"/>
      <c r="K77" s="84">
        <v>0.45</v>
      </c>
      <c r="L77" s="82"/>
      <c r="M77" s="82"/>
      <c r="N77" s="82"/>
      <c r="O77" s="82"/>
      <c r="P77" s="82"/>
      <c r="Q77" s="82"/>
      <c r="R77" s="85"/>
      <c r="T77" s="87"/>
      <c r="U77" s="82"/>
      <c r="V77" s="82"/>
      <c r="W77" s="82"/>
      <c r="X77" s="82"/>
      <c r="Y77" s="82"/>
      <c r="Z77" s="82"/>
      <c r="AA77" s="88"/>
      <c r="AT77" s="89" t="s">
        <v>130</v>
      </c>
      <c r="AU77" s="89" t="s">
        <v>128</v>
      </c>
      <c r="AV77" s="86" t="s">
        <v>128</v>
      </c>
      <c r="AW77" s="86" t="s">
        <v>131</v>
      </c>
      <c r="AX77" s="86" t="s">
        <v>118</v>
      </c>
      <c r="AY77" s="89" t="s">
        <v>120</v>
      </c>
    </row>
    <row r="78" spans="2:64" s="17" customFormat="1" ht="31.5" customHeight="1" x14ac:dyDescent="0.25">
      <c r="B78" s="70"/>
      <c r="C78" s="71" t="s">
        <v>184</v>
      </c>
      <c r="D78" s="71" t="s">
        <v>121</v>
      </c>
      <c r="E78" s="72" t="s">
        <v>1757</v>
      </c>
      <c r="F78" s="671" t="s">
        <v>1758</v>
      </c>
      <c r="G78" s="667"/>
      <c r="H78" s="667"/>
      <c r="I78" s="667"/>
      <c r="J78" s="73" t="s">
        <v>172</v>
      </c>
      <c r="K78" s="74">
        <v>1.5</v>
      </c>
      <c r="L78" s="666"/>
      <c r="M78" s="667"/>
      <c r="N78" s="666">
        <f>ROUND(L78*K78,2)</f>
        <v>0</v>
      </c>
      <c r="O78" s="667"/>
      <c r="P78" s="667"/>
      <c r="Q78" s="667"/>
      <c r="R78" s="75"/>
      <c r="T78" s="76" t="s">
        <v>125</v>
      </c>
      <c r="U78" s="77" t="s">
        <v>126</v>
      </c>
      <c r="V78" s="78">
        <v>0.26</v>
      </c>
      <c r="W78" s="78">
        <f>V78*K78</f>
        <v>0.39</v>
      </c>
      <c r="X78" s="78">
        <v>4.0000000000000002E-4</v>
      </c>
      <c r="Y78" s="78">
        <f>X78*K78</f>
        <v>6.0000000000000006E-4</v>
      </c>
      <c r="Z78" s="78">
        <v>0</v>
      </c>
      <c r="AA78" s="79">
        <f>Z78*K78</f>
        <v>0</v>
      </c>
      <c r="AR78" s="30" t="s">
        <v>194</v>
      </c>
      <c r="AT78" s="30" t="s">
        <v>121</v>
      </c>
      <c r="AU78" s="30" t="s">
        <v>128</v>
      </c>
      <c r="AY78" s="30" t="s">
        <v>120</v>
      </c>
      <c r="BE78" s="80">
        <f>IF(U78="základní",N78,0)</f>
        <v>0</v>
      </c>
      <c r="BF78" s="80">
        <f>IF(U78="snížená",N78,0)</f>
        <v>0</v>
      </c>
      <c r="BG78" s="80">
        <f>IF(U78="zákl. přenesená",N78,0)</f>
        <v>0</v>
      </c>
      <c r="BH78" s="80">
        <f>IF(U78="sníž. přenesená",N78,0)</f>
        <v>0</v>
      </c>
      <c r="BI78" s="80">
        <f>IF(U78="nulová",N78,0)</f>
        <v>0</v>
      </c>
      <c r="BJ78" s="30" t="s">
        <v>118</v>
      </c>
      <c r="BK78" s="80">
        <f>ROUND(L78*K78,2)</f>
        <v>0</v>
      </c>
      <c r="BL78" s="30" t="s">
        <v>194</v>
      </c>
    </row>
    <row r="79" spans="2:64" s="86" customFormat="1" ht="22.5" customHeight="1" x14ac:dyDescent="0.25">
      <c r="B79" s="81"/>
      <c r="C79" s="82"/>
      <c r="D79" s="82"/>
      <c r="E79" s="83" t="s">
        <v>125</v>
      </c>
      <c r="F79" s="661" t="s">
        <v>1759</v>
      </c>
      <c r="G79" s="662"/>
      <c r="H79" s="662"/>
      <c r="I79" s="662"/>
      <c r="J79" s="82"/>
      <c r="K79" s="84">
        <v>1.5</v>
      </c>
      <c r="L79" s="82"/>
      <c r="M79" s="82"/>
      <c r="N79" s="82"/>
      <c r="O79" s="82"/>
      <c r="P79" s="82"/>
      <c r="Q79" s="82"/>
      <c r="R79" s="85"/>
      <c r="T79" s="87"/>
      <c r="U79" s="82"/>
      <c r="V79" s="82"/>
      <c r="W79" s="82"/>
      <c r="X79" s="82"/>
      <c r="Y79" s="82"/>
      <c r="Z79" s="82"/>
      <c r="AA79" s="88"/>
      <c r="AT79" s="89" t="s">
        <v>130</v>
      </c>
      <c r="AU79" s="89" t="s">
        <v>128</v>
      </c>
      <c r="AV79" s="86" t="s">
        <v>128</v>
      </c>
      <c r="AW79" s="86" t="s">
        <v>131</v>
      </c>
      <c r="AX79" s="86" t="s">
        <v>118</v>
      </c>
      <c r="AY79" s="89" t="s">
        <v>120</v>
      </c>
    </row>
    <row r="80" spans="2:64" s="17" customFormat="1" ht="31.5" customHeight="1" x14ac:dyDescent="0.25">
      <c r="B80" s="70"/>
      <c r="C80" s="101" t="s">
        <v>188</v>
      </c>
      <c r="D80" s="101" t="s">
        <v>195</v>
      </c>
      <c r="E80" s="102" t="s">
        <v>1726</v>
      </c>
      <c r="F80" s="677" t="s">
        <v>1727</v>
      </c>
      <c r="G80" s="678"/>
      <c r="H80" s="678"/>
      <c r="I80" s="678"/>
      <c r="J80" s="103" t="s">
        <v>172</v>
      </c>
      <c r="K80" s="104">
        <v>1.7250000000000001</v>
      </c>
      <c r="L80" s="670"/>
      <c r="M80" s="678"/>
      <c r="N80" s="670">
        <f>ROUND(L80*K80,2)</f>
        <v>0</v>
      </c>
      <c r="O80" s="667"/>
      <c r="P80" s="667"/>
      <c r="Q80" s="667"/>
      <c r="R80" s="75"/>
      <c r="T80" s="76" t="s">
        <v>125</v>
      </c>
      <c r="U80" s="77" t="s">
        <v>126</v>
      </c>
      <c r="V80" s="78">
        <v>0</v>
      </c>
      <c r="W80" s="78">
        <f>V80*K80</f>
        <v>0</v>
      </c>
      <c r="X80" s="78">
        <v>3.8800000000000002E-3</v>
      </c>
      <c r="Y80" s="78">
        <f>X80*K80</f>
        <v>6.693000000000001E-3</v>
      </c>
      <c r="Z80" s="78">
        <v>0</v>
      </c>
      <c r="AA80" s="79">
        <f>Z80*K80</f>
        <v>0</v>
      </c>
      <c r="AR80" s="30" t="s">
        <v>258</v>
      </c>
      <c r="AT80" s="30" t="s">
        <v>195</v>
      </c>
      <c r="AU80" s="30" t="s">
        <v>128</v>
      </c>
      <c r="AY80" s="30" t="s">
        <v>120</v>
      </c>
      <c r="BE80" s="80">
        <f>IF(U80="základní",N80,0)</f>
        <v>0</v>
      </c>
      <c r="BF80" s="80">
        <f>IF(U80="snížená",N80,0)</f>
        <v>0</v>
      </c>
      <c r="BG80" s="80">
        <f>IF(U80="zákl. přenesená",N80,0)</f>
        <v>0</v>
      </c>
      <c r="BH80" s="80">
        <f>IF(U80="sníž. přenesená",N80,0)</f>
        <v>0</v>
      </c>
      <c r="BI80" s="80">
        <f>IF(U80="nulová",N80,0)</f>
        <v>0</v>
      </c>
      <c r="BJ80" s="30" t="s">
        <v>118</v>
      </c>
      <c r="BK80" s="80">
        <f>ROUND(L80*K80,2)</f>
        <v>0</v>
      </c>
      <c r="BL80" s="30" t="s">
        <v>194</v>
      </c>
    </row>
    <row r="81" spans="2:64" s="86" customFormat="1" ht="22.5" customHeight="1" x14ac:dyDescent="0.25">
      <c r="B81" s="81"/>
      <c r="C81" s="82"/>
      <c r="D81" s="82"/>
      <c r="E81" s="83" t="s">
        <v>125</v>
      </c>
      <c r="F81" s="661" t="s">
        <v>1760</v>
      </c>
      <c r="G81" s="662"/>
      <c r="H81" s="662"/>
      <c r="I81" s="662"/>
      <c r="J81" s="82"/>
      <c r="K81" s="84">
        <v>1.7250000000000001</v>
      </c>
      <c r="L81" s="82"/>
      <c r="M81" s="82"/>
      <c r="N81" s="82"/>
      <c r="O81" s="82"/>
      <c r="P81" s="82"/>
      <c r="Q81" s="82"/>
      <c r="R81" s="85"/>
      <c r="T81" s="87"/>
      <c r="U81" s="82"/>
      <c r="V81" s="82"/>
      <c r="W81" s="82"/>
      <c r="X81" s="82"/>
      <c r="Y81" s="82"/>
      <c r="Z81" s="82"/>
      <c r="AA81" s="88"/>
      <c r="AT81" s="89" t="s">
        <v>130</v>
      </c>
      <c r="AU81" s="89" t="s">
        <v>128</v>
      </c>
      <c r="AV81" s="86" t="s">
        <v>128</v>
      </c>
      <c r="AW81" s="86" t="s">
        <v>131</v>
      </c>
      <c r="AX81" s="86" t="s">
        <v>118</v>
      </c>
      <c r="AY81" s="89" t="s">
        <v>120</v>
      </c>
    </row>
    <row r="82" spans="2:64" s="17" customFormat="1" ht="31.5" customHeight="1" x14ac:dyDescent="0.25">
      <c r="B82" s="70"/>
      <c r="C82" s="71" t="s">
        <v>194</v>
      </c>
      <c r="D82" s="71" t="s">
        <v>121</v>
      </c>
      <c r="E82" s="72" t="s">
        <v>1156</v>
      </c>
      <c r="F82" s="671" t="s">
        <v>1157</v>
      </c>
      <c r="G82" s="667"/>
      <c r="H82" s="667"/>
      <c r="I82" s="667"/>
      <c r="J82" s="73" t="s">
        <v>191</v>
      </c>
      <c r="K82" s="74">
        <v>8.0000000000000002E-3</v>
      </c>
      <c r="L82" s="666"/>
      <c r="M82" s="667"/>
      <c r="N82" s="666">
        <f>ROUND(L82*K82,2)</f>
        <v>0</v>
      </c>
      <c r="O82" s="667"/>
      <c r="P82" s="667"/>
      <c r="Q82" s="667"/>
      <c r="R82" s="75"/>
      <c r="T82" s="76" t="s">
        <v>125</v>
      </c>
      <c r="U82" s="77" t="s">
        <v>126</v>
      </c>
      <c r="V82" s="78">
        <v>1.5669999999999999</v>
      </c>
      <c r="W82" s="78">
        <f>V82*K82</f>
        <v>1.2536E-2</v>
      </c>
      <c r="X82" s="78">
        <v>0</v>
      </c>
      <c r="Y82" s="78">
        <f>X82*K82</f>
        <v>0</v>
      </c>
      <c r="Z82" s="78">
        <v>0</v>
      </c>
      <c r="AA82" s="79">
        <f>Z82*K82</f>
        <v>0</v>
      </c>
      <c r="AR82" s="30" t="s">
        <v>194</v>
      </c>
      <c r="AT82" s="30" t="s">
        <v>121</v>
      </c>
      <c r="AU82" s="30" t="s">
        <v>128</v>
      </c>
      <c r="AY82" s="30" t="s">
        <v>120</v>
      </c>
      <c r="BE82" s="80">
        <f>IF(U82="základní",N82,0)</f>
        <v>0</v>
      </c>
      <c r="BF82" s="80">
        <f>IF(U82="snížená",N82,0)</f>
        <v>0</v>
      </c>
      <c r="BG82" s="80">
        <f>IF(U82="zákl. přenesená",N82,0)</f>
        <v>0</v>
      </c>
      <c r="BH82" s="80">
        <f>IF(U82="sníž. přenesená",N82,0)</f>
        <v>0</v>
      </c>
      <c r="BI82" s="80">
        <f>IF(U82="nulová",N82,0)</f>
        <v>0</v>
      </c>
      <c r="BJ82" s="30" t="s">
        <v>118</v>
      </c>
      <c r="BK82" s="80">
        <f>ROUND(L82*K82,2)</f>
        <v>0</v>
      </c>
      <c r="BL82" s="30" t="s">
        <v>194</v>
      </c>
    </row>
    <row r="83" spans="2:64" s="17" customFormat="1" ht="22.5" customHeight="1" x14ac:dyDescent="0.25">
      <c r="B83" s="70"/>
      <c r="C83" s="71" t="s">
        <v>199</v>
      </c>
      <c r="D83" s="71" t="s">
        <v>121</v>
      </c>
      <c r="E83" s="72" t="s">
        <v>1761</v>
      </c>
      <c r="F83" s="671" t="s">
        <v>1762</v>
      </c>
      <c r="G83" s="667"/>
      <c r="H83" s="667"/>
      <c r="I83" s="667"/>
      <c r="J83" s="73" t="s">
        <v>172</v>
      </c>
      <c r="K83" s="74">
        <v>0.84</v>
      </c>
      <c r="L83" s="666"/>
      <c r="M83" s="667"/>
      <c r="N83" s="666">
        <f>ROUND(L83*K83,2)</f>
        <v>0</v>
      </c>
      <c r="O83" s="667"/>
      <c r="P83" s="667"/>
      <c r="Q83" s="667"/>
      <c r="R83" s="75"/>
      <c r="T83" s="76" t="s">
        <v>125</v>
      </c>
      <c r="U83" s="77" t="s">
        <v>126</v>
      </c>
      <c r="V83" s="78">
        <v>3.6999999999999998E-2</v>
      </c>
      <c r="W83" s="78">
        <f>V83*K83</f>
        <v>3.1079999999999997E-2</v>
      </c>
      <c r="X83" s="78">
        <v>0</v>
      </c>
      <c r="Y83" s="78">
        <f>X83*K83</f>
        <v>0</v>
      </c>
      <c r="Z83" s="78">
        <v>4.4999999999999997E-3</v>
      </c>
      <c r="AA83" s="79">
        <f>Z83*K83</f>
        <v>3.7799999999999995E-3</v>
      </c>
      <c r="AR83" s="30" t="s">
        <v>194</v>
      </c>
      <c r="AT83" s="30" t="s">
        <v>121</v>
      </c>
      <c r="AU83" s="30" t="s">
        <v>128</v>
      </c>
      <c r="AY83" s="30" t="s">
        <v>120</v>
      </c>
      <c r="BE83" s="80">
        <f>IF(U83="základní",N83,0)</f>
        <v>0</v>
      </c>
      <c r="BF83" s="80">
        <f>IF(U83="snížená",N83,0)</f>
        <v>0</v>
      </c>
      <c r="BG83" s="80">
        <f>IF(U83="zákl. přenesená",N83,0)</f>
        <v>0</v>
      </c>
      <c r="BH83" s="80">
        <f>IF(U83="sníž. přenesená",N83,0)</f>
        <v>0</v>
      </c>
      <c r="BI83" s="80">
        <f>IF(U83="nulová",N83,0)</f>
        <v>0</v>
      </c>
      <c r="BJ83" s="30" t="s">
        <v>118</v>
      </c>
      <c r="BK83" s="80">
        <f>ROUND(L83*K83,2)</f>
        <v>0</v>
      </c>
      <c r="BL83" s="30" t="s">
        <v>194</v>
      </c>
    </row>
    <row r="84" spans="2:64" s="86" customFormat="1" ht="22.5" customHeight="1" x14ac:dyDescent="0.25">
      <c r="B84" s="81"/>
      <c r="C84" s="82"/>
      <c r="D84" s="82"/>
      <c r="E84" s="83" t="s">
        <v>125</v>
      </c>
      <c r="F84" s="661" t="s">
        <v>1763</v>
      </c>
      <c r="G84" s="662"/>
      <c r="H84" s="662"/>
      <c r="I84" s="662"/>
      <c r="J84" s="82"/>
      <c r="K84" s="84">
        <v>0.84</v>
      </c>
      <c r="L84" s="82"/>
      <c r="M84" s="82"/>
      <c r="N84" s="82"/>
      <c r="O84" s="82"/>
      <c r="P84" s="82"/>
      <c r="Q84" s="82"/>
      <c r="R84" s="85"/>
      <c r="T84" s="126"/>
      <c r="U84" s="127"/>
      <c r="V84" s="127"/>
      <c r="W84" s="127"/>
      <c r="X84" s="127"/>
      <c r="Y84" s="127"/>
      <c r="Z84" s="127"/>
      <c r="AA84" s="128"/>
      <c r="AT84" s="89" t="s">
        <v>130</v>
      </c>
      <c r="AU84" s="89" t="s">
        <v>128</v>
      </c>
      <c r="AV84" s="86" t="s">
        <v>128</v>
      </c>
      <c r="AW84" s="86" t="s">
        <v>131</v>
      </c>
      <c r="AX84" s="86" t="s">
        <v>118</v>
      </c>
      <c r="AY84" s="89" t="s">
        <v>120</v>
      </c>
    </row>
    <row r="85" spans="2:64" s="17" customFormat="1" ht="6.95" customHeight="1" x14ac:dyDescent="0.25">
      <c r="B85" s="41"/>
      <c r="C85" s="42"/>
      <c r="D85" s="42"/>
      <c r="E85" s="42"/>
      <c r="F85" s="42"/>
      <c r="G85" s="42"/>
      <c r="H85" s="42"/>
      <c r="I85" s="42"/>
      <c r="J85" s="42"/>
      <c r="K85" s="42"/>
      <c r="L85" s="42"/>
      <c r="M85" s="42"/>
      <c r="N85" s="42"/>
      <c r="O85" s="42"/>
      <c r="P85" s="42"/>
      <c r="Q85" s="42"/>
      <c r="R85" s="43"/>
    </row>
  </sheetData>
  <mergeCells count="105">
    <mergeCell ref="M12:Q12"/>
    <mergeCell ref="M13:Q13"/>
    <mergeCell ref="C15:G15"/>
    <mergeCell ref="N15:Q15"/>
    <mergeCell ref="N17:Q17"/>
    <mergeCell ref="N18:Q18"/>
    <mergeCell ref="C3:Q3"/>
    <mergeCell ref="F5:P5"/>
    <mergeCell ref="F6:P6"/>
    <mergeCell ref="F7:P7"/>
    <mergeCell ref="F8:P8"/>
    <mergeCell ref="M10:P10"/>
    <mergeCell ref="N25:Q25"/>
    <mergeCell ref="C31:Q31"/>
    <mergeCell ref="F33:P33"/>
    <mergeCell ref="F34:P34"/>
    <mergeCell ref="F35:P35"/>
    <mergeCell ref="F36:P36"/>
    <mergeCell ref="N19:Q19"/>
    <mergeCell ref="N20:Q20"/>
    <mergeCell ref="N21:Q21"/>
    <mergeCell ref="N22:Q22"/>
    <mergeCell ref="N23:Q23"/>
    <mergeCell ref="N24:Q24"/>
    <mergeCell ref="N44:Q44"/>
    <mergeCell ref="N45:Q45"/>
    <mergeCell ref="N46:Q46"/>
    <mergeCell ref="F47:I47"/>
    <mergeCell ref="L47:M47"/>
    <mergeCell ref="N47:Q47"/>
    <mergeCell ref="M38:P38"/>
    <mergeCell ref="M40:Q40"/>
    <mergeCell ref="M41:Q41"/>
    <mergeCell ref="F43:I43"/>
    <mergeCell ref="L43:M43"/>
    <mergeCell ref="N43:Q43"/>
    <mergeCell ref="F53:I53"/>
    <mergeCell ref="F54:I54"/>
    <mergeCell ref="L54:M54"/>
    <mergeCell ref="N54:Q54"/>
    <mergeCell ref="F55:I55"/>
    <mergeCell ref="N56:Q56"/>
    <mergeCell ref="F48:I48"/>
    <mergeCell ref="F49:I49"/>
    <mergeCell ref="F50:I50"/>
    <mergeCell ref="N51:Q51"/>
    <mergeCell ref="F52:I52"/>
    <mergeCell ref="L52:M52"/>
    <mergeCell ref="N52:Q52"/>
    <mergeCell ref="F61:I61"/>
    <mergeCell ref="F62:I62"/>
    <mergeCell ref="L62:M62"/>
    <mergeCell ref="N62:Q62"/>
    <mergeCell ref="F63:I63"/>
    <mergeCell ref="F64:I64"/>
    <mergeCell ref="L64:M64"/>
    <mergeCell ref="N64:Q64"/>
    <mergeCell ref="F57:I57"/>
    <mergeCell ref="L57:M57"/>
    <mergeCell ref="N57:Q57"/>
    <mergeCell ref="F58:I58"/>
    <mergeCell ref="N59:Q59"/>
    <mergeCell ref="F60:I60"/>
    <mergeCell ref="L60:M60"/>
    <mergeCell ref="N60:Q60"/>
    <mergeCell ref="F67:I67"/>
    <mergeCell ref="F68:I68"/>
    <mergeCell ref="L68:M68"/>
    <mergeCell ref="N68:Q68"/>
    <mergeCell ref="F69:I69"/>
    <mergeCell ref="N70:Q70"/>
    <mergeCell ref="F65:I65"/>
    <mergeCell ref="L65:M65"/>
    <mergeCell ref="N65:Q65"/>
    <mergeCell ref="F66:I66"/>
    <mergeCell ref="L66:M66"/>
    <mergeCell ref="N66:Q66"/>
    <mergeCell ref="F75:I75"/>
    <mergeCell ref="F76:I76"/>
    <mergeCell ref="L76:M76"/>
    <mergeCell ref="N76:Q76"/>
    <mergeCell ref="F77:I77"/>
    <mergeCell ref="F78:I78"/>
    <mergeCell ref="L78:M78"/>
    <mergeCell ref="N78:Q78"/>
    <mergeCell ref="F71:I71"/>
    <mergeCell ref="L71:M71"/>
    <mergeCell ref="N71:Q71"/>
    <mergeCell ref="N72:Q72"/>
    <mergeCell ref="N73:Q73"/>
    <mergeCell ref="F74:I74"/>
    <mergeCell ref="L74:M74"/>
    <mergeCell ref="N74:Q74"/>
    <mergeCell ref="F83:I83"/>
    <mergeCell ref="L83:M83"/>
    <mergeCell ref="N83:Q83"/>
    <mergeCell ref="F84:I84"/>
    <mergeCell ref="F79:I79"/>
    <mergeCell ref="F80:I80"/>
    <mergeCell ref="L80:M80"/>
    <mergeCell ref="N80:Q80"/>
    <mergeCell ref="F81:I81"/>
    <mergeCell ref="F82:I82"/>
    <mergeCell ref="L82:M82"/>
    <mergeCell ref="N82:Q82"/>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pageSetUpPr fitToPage="1"/>
  </sheetPr>
  <dimension ref="A1:U43"/>
  <sheetViews>
    <sheetView topLeftCell="F1" zoomScaleNormal="100" zoomScaleSheetLayoutView="100" workbookViewId="0">
      <selection activeCell="N12" sqref="N12:N42"/>
    </sheetView>
  </sheetViews>
  <sheetFormatPr defaultRowHeight="12.75" outlineLevelRow="2" x14ac:dyDescent="0.2"/>
  <cols>
    <col min="1" max="5" width="9.140625" style="210" hidden="1" customWidth="1"/>
    <col min="6" max="6" width="5.42578125" style="297" customWidth="1"/>
    <col min="7" max="7" width="4.28515625" style="228" customWidth="1"/>
    <col min="8" max="8" width="14.28515625" style="229" customWidth="1"/>
    <col min="9" max="9" width="10" style="229" customWidth="1"/>
    <col min="10" max="10" width="57.140625" style="230" customWidth="1"/>
    <col min="11" max="11" width="7.5703125" style="228" customWidth="1"/>
    <col min="12" max="12" width="6.85546875" style="231" hidden="1" customWidth="1"/>
    <col min="13" max="13" width="13.42578125" style="203" customWidth="1"/>
    <col min="14" max="14" width="12.42578125" style="231" customWidth="1"/>
    <col min="15" max="15" width="15.7109375" style="232" customWidth="1"/>
    <col min="16" max="16" width="14.28515625" style="231" hidden="1" customWidth="1"/>
    <col min="17" max="17" width="11.42578125" style="231" hidden="1" customWidth="1"/>
    <col min="18" max="18" width="14.28515625" style="231" hidden="1" customWidth="1"/>
    <col min="19" max="21" width="9.140625" style="210"/>
    <col min="22" max="22" width="13" style="210" customWidth="1"/>
    <col min="23" max="23" width="24.5703125" style="210" customWidth="1"/>
    <col min="24" max="16384" width="9.140625" style="210"/>
  </cols>
  <sheetData>
    <row r="1" spans="6:20" ht="21.6" customHeight="1" x14ac:dyDescent="0.25">
      <c r="F1" s="207" t="s">
        <v>3352</v>
      </c>
      <c r="G1" s="208"/>
      <c r="H1" s="208"/>
      <c r="I1" s="208"/>
      <c r="J1" s="208"/>
      <c r="K1" s="208"/>
      <c r="L1" s="234"/>
      <c r="M1" s="138"/>
      <c r="N1" s="234"/>
      <c r="O1" s="235"/>
      <c r="P1" s="234"/>
      <c r="Q1" s="234"/>
      <c r="R1" s="234"/>
    </row>
    <row r="2" spans="6:20" ht="21.6" customHeight="1" x14ac:dyDescent="0.25">
      <c r="F2" s="225" t="s">
        <v>51</v>
      </c>
      <c r="G2" s="208"/>
      <c r="H2" s="208"/>
      <c r="I2" s="208"/>
      <c r="J2" s="208"/>
      <c r="K2" s="208"/>
      <c r="L2" s="234"/>
      <c r="M2" s="138"/>
      <c r="N2" s="234"/>
      <c r="O2" s="235"/>
      <c r="P2" s="234"/>
      <c r="Q2" s="234"/>
      <c r="R2" s="234"/>
    </row>
    <row r="3" spans="6:20" ht="21.6" customHeight="1" x14ac:dyDescent="0.25">
      <c r="F3" s="225" t="s">
        <v>3</v>
      </c>
      <c r="G3" s="208"/>
      <c r="H3" s="208"/>
      <c r="I3" s="208"/>
      <c r="J3" s="208"/>
      <c r="K3" s="208"/>
      <c r="L3" s="234"/>
      <c r="M3" s="138"/>
      <c r="N3" s="234"/>
      <c r="O3" s="235"/>
      <c r="P3" s="234"/>
      <c r="Q3" s="234"/>
      <c r="R3" s="234"/>
    </row>
    <row r="4" spans="6:20" ht="21.6" customHeight="1" x14ac:dyDescent="0.25">
      <c r="F4" s="225" t="s">
        <v>13</v>
      </c>
      <c r="G4" s="208"/>
      <c r="H4" s="208"/>
      <c r="I4" s="208"/>
      <c r="J4" s="208"/>
      <c r="K4" s="208"/>
      <c r="L4" s="234"/>
      <c r="M4" s="138"/>
      <c r="N4" s="234"/>
      <c r="O4" s="235"/>
      <c r="P4" s="234"/>
      <c r="Q4" s="234"/>
      <c r="R4" s="234"/>
    </row>
    <row r="5" spans="6:20" ht="21.6" customHeight="1" x14ac:dyDescent="0.25">
      <c r="F5" s="225" t="s">
        <v>3524</v>
      </c>
      <c r="G5" s="208"/>
      <c r="H5" s="208"/>
      <c r="I5" s="208"/>
      <c r="J5" s="208"/>
      <c r="K5" s="208"/>
      <c r="L5" s="234"/>
      <c r="M5" s="138"/>
      <c r="N5" s="234"/>
      <c r="O5" s="235"/>
      <c r="P5" s="234"/>
      <c r="Q5" s="234"/>
      <c r="R5" s="234"/>
    </row>
    <row r="6" spans="6:20" ht="21.6" customHeight="1" x14ac:dyDescent="0.25">
      <c r="F6" s="233"/>
      <c r="G6" s="208"/>
      <c r="H6" s="208"/>
      <c r="I6" s="208"/>
      <c r="J6" s="208"/>
      <c r="K6" s="208"/>
      <c r="L6" s="234"/>
      <c r="M6" s="138"/>
      <c r="N6" s="234"/>
      <c r="O6" s="235"/>
      <c r="P6" s="234"/>
      <c r="Q6" s="234"/>
      <c r="R6" s="234"/>
      <c r="T6" s="236"/>
    </row>
    <row r="7" spans="6:20" s="237" customFormat="1" ht="13.5" thickBot="1" x14ac:dyDescent="0.25">
      <c r="F7" s="212" t="s">
        <v>3037</v>
      </c>
      <c r="G7" s="212" t="s">
        <v>102</v>
      </c>
      <c r="H7" s="212" t="s">
        <v>103</v>
      </c>
      <c r="I7" s="212" t="s">
        <v>3038</v>
      </c>
      <c r="J7" s="238" t="s">
        <v>104</v>
      </c>
      <c r="K7" s="212" t="s">
        <v>105</v>
      </c>
      <c r="L7" s="212" t="s">
        <v>3040</v>
      </c>
      <c r="M7" s="212" t="s">
        <v>3041</v>
      </c>
      <c r="N7" s="212" t="s">
        <v>3042</v>
      </c>
      <c r="O7" s="212" t="s">
        <v>3043</v>
      </c>
      <c r="P7" s="212" t="s">
        <v>3044</v>
      </c>
      <c r="Q7" s="212" t="s">
        <v>3045</v>
      </c>
      <c r="R7" s="212" t="s">
        <v>3046</v>
      </c>
    </row>
    <row r="8" spans="6:20" ht="11.25" customHeight="1" x14ac:dyDescent="0.2">
      <c r="F8" s="239"/>
      <c r="G8" s="240"/>
      <c r="H8" s="241"/>
      <c r="I8" s="241"/>
      <c r="J8" s="242"/>
      <c r="K8" s="240"/>
      <c r="L8" s="239"/>
      <c r="M8" s="239"/>
      <c r="N8" s="239"/>
      <c r="O8" s="239"/>
      <c r="P8" s="239"/>
      <c r="Q8" s="239"/>
      <c r="R8" s="239"/>
    </row>
    <row r="9" spans="6:20" s="243" customFormat="1" ht="18.75" customHeight="1" x14ac:dyDescent="0.2">
      <c r="F9" s="244"/>
      <c r="G9" s="245"/>
      <c r="H9" s="246"/>
      <c r="I9" s="246"/>
      <c r="J9" s="246" t="s">
        <v>3524</v>
      </c>
      <c r="K9" s="245"/>
      <c r="L9" s="247"/>
      <c r="M9" s="152"/>
      <c r="N9" s="247"/>
      <c r="O9" s="218">
        <f>SUBTOTAL(9,O10:O42)</f>
        <v>0</v>
      </c>
      <c r="P9" s="248">
        <f>SUBTOTAL(9,P10:P43)</f>
        <v>0</v>
      </c>
      <c r="Q9" s="247"/>
      <c r="R9" s="248">
        <f>SUBTOTAL(9,R10:R43)</f>
        <v>0</v>
      </c>
    </row>
    <row r="10" spans="6:20" s="291" customFormat="1" ht="12.75" customHeight="1" outlineLevel="2" x14ac:dyDescent="0.25">
      <c r="F10" s="284"/>
      <c r="G10" s="285"/>
      <c r="H10" s="285"/>
      <c r="I10" s="285"/>
      <c r="J10" s="286"/>
      <c r="K10" s="285"/>
      <c r="L10" s="287"/>
      <c r="M10" s="288"/>
      <c r="N10" s="287"/>
      <c r="O10" s="289"/>
      <c r="P10" s="290"/>
      <c r="Q10" s="290"/>
      <c r="R10" s="290"/>
    </row>
    <row r="11" spans="6:20" s="249" customFormat="1" ht="16.5" customHeight="1" outlineLevel="1" x14ac:dyDescent="0.2">
      <c r="F11" s="250"/>
      <c r="G11" s="240"/>
      <c r="H11" s="251"/>
      <c r="I11" s="251"/>
      <c r="J11" s="292" t="s">
        <v>3155</v>
      </c>
      <c r="K11" s="240"/>
      <c r="L11" s="280"/>
      <c r="M11" s="281"/>
      <c r="N11" s="280"/>
      <c r="O11" s="282">
        <f>SUBTOTAL(9,O12:O14)</f>
        <v>0</v>
      </c>
      <c r="P11" s="253"/>
      <c r="Q11" s="252"/>
      <c r="R11" s="253">
        <f>SUBTOTAL(9,R12:R14)</f>
        <v>0</v>
      </c>
    </row>
    <row r="12" spans="6:20" s="254" customFormat="1" ht="24" outlineLevel="2" x14ac:dyDescent="0.2">
      <c r="F12" s="255" t="s">
        <v>3221</v>
      </c>
      <c r="G12" s="256" t="s">
        <v>3054</v>
      </c>
      <c r="H12" s="269" t="s">
        <v>3418</v>
      </c>
      <c r="I12" s="269"/>
      <c r="J12" s="267" t="s">
        <v>3215</v>
      </c>
      <c r="K12" s="256" t="s">
        <v>447</v>
      </c>
      <c r="L12" s="260">
        <v>0</v>
      </c>
      <c r="M12" s="261">
        <v>1</v>
      </c>
      <c r="N12" s="260"/>
      <c r="O12" s="262">
        <f t="shared" ref="O12:O14" si="0">M12*N12</f>
        <v>0</v>
      </c>
      <c r="P12" s="263"/>
      <c r="Q12" s="264"/>
      <c r="R12" s="263"/>
      <c r="S12" s="265"/>
      <c r="T12" s="265"/>
    </row>
    <row r="13" spans="6:20" s="254" customFormat="1" ht="12" outlineLevel="2" x14ac:dyDescent="0.2">
      <c r="F13" s="255"/>
      <c r="G13" s="256"/>
      <c r="H13" s="269"/>
      <c r="I13" s="269"/>
      <c r="J13" s="267" t="s">
        <v>3511</v>
      </c>
      <c r="K13" s="256" t="s">
        <v>447</v>
      </c>
      <c r="L13" s="260">
        <v>0</v>
      </c>
      <c r="M13" s="261">
        <v>1</v>
      </c>
      <c r="N13" s="260"/>
      <c r="O13" s="262">
        <f t="shared" si="0"/>
        <v>0</v>
      </c>
      <c r="P13" s="263"/>
      <c r="Q13" s="264"/>
      <c r="R13" s="263"/>
      <c r="S13" s="265"/>
      <c r="T13" s="265"/>
    </row>
    <row r="14" spans="6:20" s="254" customFormat="1" ht="12" outlineLevel="2" x14ac:dyDescent="0.2">
      <c r="F14" s="255" t="s">
        <v>3416</v>
      </c>
      <c r="G14" s="256" t="s">
        <v>3066</v>
      </c>
      <c r="H14" s="269" t="s">
        <v>3419</v>
      </c>
      <c r="I14" s="269"/>
      <c r="J14" s="267" t="s">
        <v>3175</v>
      </c>
      <c r="K14" s="256" t="s">
        <v>447</v>
      </c>
      <c r="L14" s="260">
        <v>0</v>
      </c>
      <c r="M14" s="261">
        <v>1</v>
      </c>
      <c r="N14" s="260"/>
      <c r="O14" s="262">
        <f t="shared" si="0"/>
        <v>0</v>
      </c>
      <c r="P14" s="263"/>
      <c r="Q14" s="264"/>
      <c r="R14" s="263"/>
      <c r="S14" s="265"/>
      <c r="T14" s="265"/>
    </row>
    <row r="15" spans="6:20" s="291" customFormat="1" ht="12.75" customHeight="1" outlineLevel="2" x14ac:dyDescent="0.25">
      <c r="F15" s="284"/>
      <c r="G15" s="285"/>
      <c r="H15" s="285"/>
      <c r="I15" s="285"/>
      <c r="J15" s="286"/>
      <c r="K15" s="285"/>
      <c r="L15" s="287"/>
      <c r="M15" s="288"/>
      <c r="N15" s="287"/>
      <c r="O15" s="289"/>
      <c r="P15" s="290"/>
      <c r="Q15" s="290"/>
      <c r="R15" s="290"/>
    </row>
    <row r="16" spans="6:20" s="249" customFormat="1" ht="16.5" customHeight="1" outlineLevel="1" x14ac:dyDescent="0.2">
      <c r="F16" s="250"/>
      <c r="G16" s="240"/>
      <c r="H16" s="251"/>
      <c r="I16" s="251"/>
      <c r="J16" s="292" t="s">
        <v>3220</v>
      </c>
      <c r="K16" s="240"/>
      <c r="L16" s="280"/>
      <c r="M16" s="281"/>
      <c r="N16" s="280"/>
      <c r="O16" s="282">
        <f>SUBTOTAL(9,O17:O26)</f>
        <v>0</v>
      </c>
      <c r="P16" s="253"/>
      <c r="Q16" s="252"/>
      <c r="R16" s="253">
        <f>SUBTOTAL(9,R32:R37)</f>
        <v>0</v>
      </c>
    </row>
    <row r="17" spans="6:21" s="254" customFormat="1" ht="36" outlineLevel="2" x14ac:dyDescent="0.2">
      <c r="F17" s="255" t="s">
        <v>3221</v>
      </c>
      <c r="G17" s="256" t="s">
        <v>3054</v>
      </c>
      <c r="H17" s="269" t="s">
        <v>3111</v>
      </c>
      <c r="I17" s="269"/>
      <c r="J17" s="267" t="s">
        <v>3245</v>
      </c>
      <c r="K17" s="256" t="s">
        <v>532</v>
      </c>
      <c r="L17" s="260">
        <v>0</v>
      </c>
      <c r="M17" s="261">
        <v>25</v>
      </c>
      <c r="N17" s="260"/>
      <c r="O17" s="262">
        <f t="shared" ref="O17:O26" si="1">M17*N17</f>
        <v>0</v>
      </c>
      <c r="P17" s="263"/>
      <c r="Q17" s="264"/>
      <c r="R17" s="263">
        <f>M17*Q17</f>
        <v>0</v>
      </c>
      <c r="S17" s="265"/>
      <c r="T17" s="265"/>
    </row>
    <row r="18" spans="6:21" s="254" customFormat="1" ht="12" outlineLevel="2" x14ac:dyDescent="0.2">
      <c r="F18" s="255"/>
      <c r="G18" s="256"/>
      <c r="H18" s="269"/>
      <c r="I18" s="269"/>
      <c r="J18" s="293">
        <v>25</v>
      </c>
      <c r="K18" s="256"/>
      <c r="L18" s="260"/>
      <c r="M18" s="261"/>
      <c r="N18" s="260"/>
      <c r="O18" s="262"/>
      <c r="P18" s="263"/>
      <c r="Q18" s="264"/>
      <c r="R18" s="263"/>
    </row>
    <row r="19" spans="6:21" s="254" customFormat="1" ht="48" outlineLevel="2" x14ac:dyDescent="0.2">
      <c r="F19" s="255" t="s">
        <v>3416</v>
      </c>
      <c r="G19" s="256" t="s">
        <v>3054</v>
      </c>
      <c r="H19" s="269" t="s">
        <v>3421</v>
      </c>
      <c r="I19" s="269"/>
      <c r="J19" s="267" t="s">
        <v>3429</v>
      </c>
      <c r="K19" s="256" t="s">
        <v>532</v>
      </c>
      <c r="L19" s="260">
        <v>0</v>
      </c>
      <c r="M19" s="261">
        <v>28</v>
      </c>
      <c r="N19" s="260"/>
      <c r="O19" s="262">
        <f t="shared" ref="O19" si="2">M19*N19</f>
        <v>0</v>
      </c>
      <c r="P19" s="263"/>
      <c r="Q19" s="264"/>
      <c r="R19" s="263">
        <f>M19*Q19</f>
        <v>0</v>
      </c>
      <c r="S19" s="265"/>
      <c r="T19" s="265"/>
    </row>
    <row r="20" spans="6:21" s="254" customFormat="1" ht="12" outlineLevel="2" x14ac:dyDescent="0.2">
      <c r="F20" s="255"/>
      <c r="G20" s="256"/>
      <c r="H20" s="269"/>
      <c r="I20" s="269"/>
      <c r="J20" s="293" t="s">
        <v>3512</v>
      </c>
      <c r="K20" s="256"/>
      <c r="L20" s="260"/>
      <c r="M20" s="261"/>
      <c r="N20" s="260"/>
      <c r="O20" s="262"/>
      <c r="P20" s="263"/>
      <c r="Q20" s="264"/>
      <c r="R20" s="263"/>
    </row>
    <row r="21" spans="6:21" s="254" customFormat="1" ht="36" outlineLevel="2" x14ac:dyDescent="0.2">
      <c r="F21" s="255" t="s">
        <v>3424</v>
      </c>
      <c r="G21" s="256" t="s">
        <v>3054</v>
      </c>
      <c r="H21" s="269" t="s">
        <v>3425</v>
      </c>
      <c r="I21" s="269"/>
      <c r="J21" s="267" t="s">
        <v>3437</v>
      </c>
      <c r="K21" s="256" t="s">
        <v>532</v>
      </c>
      <c r="L21" s="260">
        <v>0</v>
      </c>
      <c r="M21" s="261">
        <v>18</v>
      </c>
      <c r="N21" s="260"/>
      <c r="O21" s="262">
        <f t="shared" ref="O21" si="3">M21*N21</f>
        <v>0</v>
      </c>
      <c r="P21" s="263"/>
      <c r="Q21" s="264"/>
      <c r="R21" s="263">
        <f>M21*Q21</f>
        <v>0</v>
      </c>
      <c r="S21" s="265"/>
      <c r="T21" s="265"/>
    </row>
    <row r="22" spans="6:21" s="254" customFormat="1" ht="12" outlineLevel="2" x14ac:dyDescent="0.2">
      <c r="F22" s="255"/>
      <c r="G22" s="256"/>
      <c r="H22" s="269"/>
      <c r="I22" s="269"/>
      <c r="J22" s="293" t="s">
        <v>3513</v>
      </c>
      <c r="K22" s="256"/>
      <c r="L22" s="260"/>
      <c r="M22" s="261"/>
      <c r="N22" s="260"/>
      <c r="O22" s="262"/>
      <c r="P22" s="263"/>
      <c r="Q22" s="264"/>
      <c r="R22" s="263"/>
    </row>
    <row r="23" spans="6:21" s="254" customFormat="1" ht="48" outlineLevel="2" x14ac:dyDescent="0.2">
      <c r="F23" s="255" t="s">
        <v>3427</v>
      </c>
      <c r="G23" s="256"/>
      <c r="H23" s="269" t="s">
        <v>3428</v>
      </c>
      <c r="I23" s="269"/>
      <c r="J23" s="267" t="s">
        <v>3441</v>
      </c>
      <c r="K23" s="256" t="s">
        <v>532</v>
      </c>
      <c r="L23" s="260">
        <v>0</v>
      </c>
      <c r="M23" s="261">
        <v>20</v>
      </c>
      <c r="N23" s="260"/>
      <c r="O23" s="262">
        <f t="shared" ref="O23" si="4">M23*N23</f>
        <v>0</v>
      </c>
      <c r="P23" s="263"/>
      <c r="Q23" s="264"/>
      <c r="R23" s="263">
        <f>M23*Q23</f>
        <v>0</v>
      </c>
      <c r="S23" s="265"/>
      <c r="T23" s="265"/>
    </row>
    <row r="24" spans="6:21" s="254" customFormat="1" ht="12" outlineLevel="2" x14ac:dyDescent="0.2">
      <c r="F24" s="255"/>
      <c r="G24" s="256"/>
      <c r="H24" s="269"/>
      <c r="I24" s="269"/>
      <c r="J24" s="293">
        <v>20</v>
      </c>
      <c r="K24" s="256"/>
      <c r="L24" s="260"/>
      <c r="M24" s="261"/>
      <c r="N24" s="260"/>
      <c r="O24" s="262"/>
      <c r="P24" s="263"/>
      <c r="Q24" s="264"/>
      <c r="R24" s="263"/>
      <c r="S24" s="265"/>
      <c r="T24" s="265"/>
    </row>
    <row r="25" spans="6:21" s="254" customFormat="1" ht="12" outlineLevel="2" x14ac:dyDescent="0.2">
      <c r="F25" s="255" t="s">
        <v>3431</v>
      </c>
      <c r="G25" s="256" t="s">
        <v>3066</v>
      </c>
      <c r="H25" s="269" t="s">
        <v>3432</v>
      </c>
      <c r="I25" s="269"/>
      <c r="J25" s="267" t="s">
        <v>3281</v>
      </c>
      <c r="K25" s="256" t="s">
        <v>532</v>
      </c>
      <c r="L25" s="260"/>
      <c r="M25" s="261">
        <v>91</v>
      </c>
      <c r="N25" s="260"/>
      <c r="O25" s="262">
        <f t="shared" si="1"/>
        <v>0</v>
      </c>
      <c r="P25" s="263"/>
      <c r="Q25" s="264"/>
      <c r="R25" s="263"/>
      <c r="S25" s="265"/>
      <c r="T25" s="265"/>
      <c r="U25" s="265"/>
    </row>
    <row r="26" spans="6:21" s="254" customFormat="1" ht="12" outlineLevel="2" x14ac:dyDescent="0.2">
      <c r="F26" s="255" t="s">
        <v>3435</v>
      </c>
      <c r="G26" s="256" t="s">
        <v>3066</v>
      </c>
      <c r="H26" s="269" t="s">
        <v>3436</v>
      </c>
      <c r="I26" s="269"/>
      <c r="J26" s="267" t="s">
        <v>3283</v>
      </c>
      <c r="K26" s="256" t="s">
        <v>447</v>
      </c>
      <c r="L26" s="260"/>
      <c r="M26" s="261">
        <v>20</v>
      </c>
      <c r="N26" s="260"/>
      <c r="O26" s="262">
        <f t="shared" si="1"/>
        <v>0</v>
      </c>
      <c r="P26" s="263"/>
      <c r="Q26" s="264"/>
      <c r="R26" s="263"/>
      <c r="S26" s="265"/>
      <c r="T26" s="265"/>
      <c r="U26" s="265"/>
    </row>
    <row r="27" spans="6:21" s="291" customFormat="1" ht="12.75" customHeight="1" outlineLevel="2" x14ac:dyDescent="0.25">
      <c r="F27" s="284"/>
      <c r="G27" s="285"/>
      <c r="H27" s="285"/>
      <c r="I27" s="285"/>
      <c r="J27" s="286"/>
      <c r="K27" s="285"/>
      <c r="L27" s="287"/>
      <c r="M27" s="288"/>
      <c r="N27" s="287"/>
      <c r="O27" s="289"/>
      <c r="P27" s="290"/>
      <c r="Q27" s="290"/>
      <c r="R27" s="290"/>
    </row>
    <row r="28" spans="6:21" s="249" customFormat="1" ht="16.5" customHeight="1" outlineLevel="1" x14ac:dyDescent="0.2">
      <c r="F28" s="250"/>
      <c r="G28" s="240"/>
      <c r="H28" s="251"/>
      <c r="I28" s="251"/>
      <c r="J28" s="292" t="s">
        <v>3284</v>
      </c>
      <c r="K28" s="240"/>
      <c r="L28" s="280"/>
      <c r="M28" s="281"/>
      <c r="N28" s="280"/>
      <c r="O28" s="282">
        <f>SUBTOTAL(9,O29:O35)</f>
        <v>0</v>
      </c>
      <c r="P28" s="253"/>
      <c r="Q28" s="252"/>
      <c r="R28" s="253">
        <f>SUBTOTAL(9,R29:R35)</f>
        <v>0</v>
      </c>
    </row>
    <row r="29" spans="6:21" s="254" customFormat="1" ht="24" outlineLevel="2" x14ac:dyDescent="0.2">
      <c r="F29" s="255" t="s">
        <v>3221</v>
      </c>
      <c r="G29" s="256" t="s">
        <v>3315</v>
      </c>
      <c r="H29" s="269" t="s">
        <v>3117</v>
      </c>
      <c r="I29" s="269"/>
      <c r="J29" s="267" t="s">
        <v>3453</v>
      </c>
      <c r="K29" s="256" t="s">
        <v>532</v>
      </c>
      <c r="L29" s="260">
        <v>0</v>
      </c>
      <c r="M29" s="261">
        <v>25</v>
      </c>
      <c r="N29" s="260"/>
      <c r="O29" s="262">
        <f>M29*N29</f>
        <v>0</v>
      </c>
      <c r="P29" s="263"/>
      <c r="Q29" s="264"/>
      <c r="R29" s="263"/>
      <c r="S29" s="265"/>
      <c r="T29" s="265"/>
    </row>
    <row r="30" spans="6:21" s="254" customFormat="1" ht="12" outlineLevel="2" x14ac:dyDescent="0.2">
      <c r="F30" s="255"/>
      <c r="G30" s="256"/>
      <c r="H30" s="269"/>
      <c r="I30" s="269"/>
      <c r="J30" s="293" t="s">
        <v>3514</v>
      </c>
      <c r="K30" s="256"/>
      <c r="L30" s="260"/>
      <c r="M30" s="261"/>
      <c r="N30" s="260"/>
      <c r="O30" s="262"/>
      <c r="P30" s="263"/>
      <c r="Q30" s="264"/>
      <c r="R30" s="263"/>
    </row>
    <row r="31" spans="6:21" s="254" customFormat="1" ht="12" outlineLevel="2" x14ac:dyDescent="0.2">
      <c r="F31" s="255" t="s">
        <v>3416</v>
      </c>
      <c r="G31" s="256" t="s">
        <v>3315</v>
      </c>
      <c r="H31" s="269" t="s">
        <v>3447</v>
      </c>
      <c r="I31" s="269"/>
      <c r="J31" s="267" t="s">
        <v>3456</v>
      </c>
      <c r="K31" s="256" t="s">
        <v>532</v>
      </c>
      <c r="L31" s="260">
        <v>0</v>
      </c>
      <c r="M31" s="261">
        <v>20</v>
      </c>
      <c r="N31" s="260"/>
      <c r="O31" s="262">
        <f>M31*N31</f>
        <v>0</v>
      </c>
      <c r="P31" s="263"/>
      <c r="Q31" s="264"/>
      <c r="R31" s="263"/>
      <c r="S31" s="265"/>
      <c r="T31" s="265"/>
    </row>
    <row r="32" spans="6:21" s="254" customFormat="1" ht="12" outlineLevel="2" x14ac:dyDescent="0.2">
      <c r="F32" s="255"/>
      <c r="G32" s="256"/>
      <c r="H32" s="269"/>
      <c r="I32" s="269"/>
      <c r="J32" s="293" t="s">
        <v>3515</v>
      </c>
      <c r="K32" s="256"/>
      <c r="L32" s="260"/>
      <c r="M32" s="261"/>
      <c r="N32" s="260"/>
      <c r="O32" s="262"/>
      <c r="P32" s="263"/>
      <c r="Q32" s="264"/>
      <c r="R32" s="263"/>
    </row>
    <row r="33" spans="6:20" s="254" customFormat="1" ht="12" outlineLevel="2" x14ac:dyDescent="0.2">
      <c r="F33" s="255" t="s">
        <v>3424</v>
      </c>
      <c r="G33" s="256" t="s">
        <v>3315</v>
      </c>
      <c r="H33" s="269" t="s">
        <v>3449</v>
      </c>
      <c r="I33" s="269"/>
      <c r="J33" s="267" t="s">
        <v>3305</v>
      </c>
      <c r="K33" s="256" t="s">
        <v>532</v>
      </c>
      <c r="L33" s="260">
        <v>0</v>
      </c>
      <c r="M33" s="261">
        <v>9</v>
      </c>
      <c r="N33" s="260"/>
      <c r="O33" s="262">
        <f>M33*N33</f>
        <v>0</v>
      </c>
      <c r="P33" s="263"/>
      <c r="Q33" s="264"/>
      <c r="R33" s="263"/>
      <c r="S33" s="265"/>
      <c r="T33" s="265"/>
    </row>
    <row r="34" spans="6:20" s="254" customFormat="1" ht="12" outlineLevel="2" x14ac:dyDescent="0.2">
      <c r="F34" s="255"/>
      <c r="G34" s="256"/>
      <c r="H34" s="269"/>
      <c r="I34" s="269"/>
      <c r="J34" s="294" t="s">
        <v>3516</v>
      </c>
      <c r="K34" s="256"/>
      <c r="L34" s="260"/>
      <c r="M34" s="261"/>
      <c r="N34" s="260"/>
      <c r="O34" s="262"/>
      <c r="P34" s="263"/>
      <c r="Q34" s="264"/>
      <c r="R34" s="263"/>
    </row>
    <row r="35" spans="6:20" s="254" customFormat="1" ht="12" outlineLevel="2" x14ac:dyDescent="0.2">
      <c r="F35" s="255" t="s">
        <v>3427</v>
      </c>
      <c r="G35" s="256" t="s">
        <v>3066</v>
      </c>
      <c r="H35" s="269" t="s">
        <v>3452</v>
      </c>
      <c r="I35" s="269"/>
      <c r="J35" s="267" t="s">
        <v>3313</v>
      </c>
      <c r="K35" s="256" t="s">
        <v>532</v>
      </c>
      <c r="L35" s="260"/>
      <c r="M35" s="261">
        <v>54</v>
      </c>
      <c r="N35" s="260"/>
      <c r="O35" s="262">
        <f>M35*N35</f>
        <v>0</v>
      </c>
      <c r="P35" s="263"/>
      <c r="Q35" s="264"/>
      <c r="R35" s="263"/>
      <c r="S35" s="265"/>
      <c r="T35" s="265"/>
    </row>
    <row r="36" spans="6:20" s="291" customFormat="1" ht="12.75" customHeight="1" outlineLevel="2" x14ac:dyDescent="0.25">
      <c r="F36" s="284"/>
      <c r="G36" s="285"/>
      <c r="H36" s="285"/>
      <c r="I36" s="285"/>
      <c r="J36" s="295"/>
      <c r="K36" s="285"/>
      <c r="L36" s="287"/>
      <c r="M36" s="288"/>
      <c r="N36" s="287"/>
      <c r="O36" s="289"/>
      <c r="P36" s="290"/>
      <c r="Q36" s="290"/>
      <c r="R36" s="290"/>
    </row>
    <row r="37" spans="6:20" s="249" customFormat="1" ht="16.5" customHeight="1" outlineLevel="1" x14ac:dyDescent="0.2">
      <c r="F37" s="250"/>
      <c r="G37" s="240"/>
      <c r="H37" s="251"/>
      <c r="I37" s="251"/>
      <c r="J37" s="251" t="s">
        <v>3461</v>
      </c>
      <c r="K37" s="240"/>
      <c r="L37" s="280"/>
      <c r="M37" s="281"/>
      <c r="N37" s="280"/>
      <c r="O37" s="282">
        <f>SUBTOTAL(9,O38:O42)</f>
        <v>0</v>
      </c>
      <c r="P37" s="253"/>
      <c r="Q37" s="252"/>
      <c r="R37" s="253">
        <f>SUBTOTAL(9,R38:R42)</f>
        <v>0</v>
      </c>
    </row>
    <row r="38" spans="6:20" s="254" customFormat="1" ht="12" outlineLevel="2" x14ac:dyDescent="0.2">
      <c r="F38" s="255">
        <v>1</v>
      </c>
      <c r="G38" s="256" t="s">
        <v>3315</v>
      </c>
      <c r="H38" s="269" t="s">
        <v>3156</v>
      </c>
      <c r="I38" s="269"/>
      <c r="J38" s="267" t="s">
        <v>3465</v>
      </c>
      <c r="K38" s="256" t="s">
        <v>3065</v>
      </c>
      <c r="L38" s="260">
        <v>0</v>
      </c>
      <c r="M38" s="261">
        <v>1</v>
      </c>
      <c r="N38" s="260"/>
      <c r="O38" s="262">
        <f t="shared" ref="O38:O42" si="5">M38*N38</f>
        <v>0</v>
      </c>
      <c r="P38" s="263"/>
      <c r="Q38" s="264"/>
      <c r="R38" s="263">
        <f>M38*Q38</f>
        <v>0</v>
      </c>
      <c r="S38" s="265"/>
      <c r="T38" s="265"/>
    </row>
    <row r="39" spans="6:20" s="254" customFormat="1" ht="12" outlineLevel="2" x14ac:dyDescent="0.2">
      <c r="F39" s="255">
        <v>2</v>
      </c>
      <c r="G39" s="256" t="s">
        <v>3315</v>
      </c>
      <c r="H39" s="269" t="s">
        <v>3158</v>
      </c>
      <c r="I39" s="269"/>
      <c r="J39" s="267" t="s">
        <v>3466</v>
      </c>
      <c r="K39" s="256" t="s">
        <v>124</v>
      </c>
      <c r="L39" s="260">
        <v>0</v>
      </c>
      <c r="M39" s="261">
        <v>8</v>
      </c>
      <c r="N39" s="260"/>
      <c r="O39" s="262">
        <f t="shared" si="5"/>
        <v>0</v>
      </c>
      <c r="P39" s="263"/>
      <c r="Q39" s="264"/>
      <c r="R39" s="263">
        <f>M39*Q39</f>
        <v>0</v>
      </c>
      <c r="S39" s="265"/>
      <c r="T39" s="265"/>
    </row>
    <row r="40" spans="6:20" s="254" customFormat="1" ht="12" outlineLevel="2" x14ac:dyDescent="0.2">
      <c r="F40" s="255">
        <v>3</v>
      </c>
      <c r="G40" s="256" t="s">
        <v>3315</v>
      </c>
      <c r="H40" s="269" t="s">
        <v>3160</v>
      </c>
      <c r="I40" s="269"/>
      <c r="J40" s="267" t="s">
        <v>3467</v>
      </c>
      <c r="K40" s="256" t="s">
        <v>447</v>
      </c>
      <c r="L40" s="260">
        <v>0</v>
      </c>
      <c r="M40" s="261">
        <v>1</v>
      </c>
      <c r="N40" s="260"/>
      <c r="O40" s="262">
        <f t="shared" si="5"/>
        <v>0</v>
      </c>
      <c r="P40" s="263"/>
      <c r="Q40" s="264"/>
      <c r="R40" s="263">
        <f>M40*Q40</f>
        <v>0</v>
      </c>
      <c r="S40" s="265"/>
      <c r="T40" s="265"/>
    </row>
    <row r="41" spans="6:20" s="254" customFormat="1" ht="12" outlineLevel="2" x14ac:dyDescent="0.2">
      <c r="F41" s="255">
        <v>4</v>
      </c>
      <c r="G41" s="256" t="s">
        <v>3315</v>
      </c>
      <c r="H41" s="269" t="s">
        <v>3162</v>
      </c>
      <c r="I41" s="269"/>
      <c r="J41" s="267" t="s">
        <v>3468</v>
      </c>
      <c r="K41" s="256" t="s">
        <v>447</v>
      </c>
      <c r="L41" s="260">
        <v>0</v>
      </c>
      <c r="M41" s="261">
        <v>1</v>
      </c>
      <c r="N41" s="260"/>
      <c r="O41" s="262">
        <f t="shared" si="5"/>
        <v>0</v>
      </c>
      <c r="P41" s="263"/>
      <c r="Q41" s="264"/>
      <c r="R41" s="263">
        <f>M41*Q41</f>
        <v>0</v>
      </c>
      <c r="S41" s="265"/>
      <c r="T41" s="265"/>
    </row>
    <row r="42" spans="6:20" s="254" customFormat="1" ht="12" outlineLevel="2" x14ac:dyDescent="0.2">
      <c r="F42" s="255">
        <v>5</v>
      </c>
      <c r="G42" s="256" t="s">
        <v>3315</v>
      </c>
      <c r="H42" s="269" t="s">
        <v>3164</v>
      </c>
      <c r="I42" s="269"/>
      <c r="J42" s="267" t="s">
        <v>3469</v>
      </c>
      <c r="K42" s="256" t="s">
        <v>447</v>
      </c>
      <c r="L42" s="260">
        <v>0</v>
      </c>
      <c r="M42" s="261">
        <v>1</v>
      </c>
      <c r="N42" s="260"/>
      <c r="O42" s="262">
        <f t="shared" si="5"/>
        <v>0</v>
      </c>
      <c r="P42" s="263"/>
      <c r="Q42" s="264"/>
      <c r="R42" s="263">
        <f>M42*Q42</f>
        <v>0</v>
      </c>
      <c r="S42" s="265"/>
      <c r="T42" s="265"/>
    </row>
    <row r="43" spans="6:20" s="291" customFormat="1" ht="12.75" customHeight="1" outlineLevel="1" x14ac:dyDescent="0.25">
      <c r="F43" s="284"/>
      <c r="G43" s="285"/>
      <c r="H43" s="285"/>
      <c r="I43" s="285"/>
      <c r="J43" s="295"/>
      <c r="K43" s="285"/>
      <c r="L43" s="290"/>
      <c r="M43" s="187"/>
      <c r="N43" s="290"/>
      <c r="O43" s="296"/>
      <c r="P43" s="290"/>
      <c r="Q43" s="290"/>
      <c r="R43" s="290"/>
    </row>
  </sheetData>
  <pageMargins left="0.39370078740157483" right="0.39370078740157483" top="0.59055118110236227" bottom="0.59055118110236227" header="0.39370078740157483" footer="0.39370078740157483"/>
  <pageSetup paperSize="9" scale="68" fitToHeight="9999" orientation="portrait" r:id="rId1"/>
  <headerFooter alignWithMargins="0">
    <oddFooter>&amp;C&amp;8&amp;P z &amp;N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pageSetUpPr fitToPage="1"/>
  </sheetPr>
  <dimension ref="A1:E15"/>
  <sheetViews>
    <sheetView topLeftCell="B1" workbookViewId="0">
      <pane ySplit="7" topLeftCell="A8" activePane="bottomLeft" state="frozen"/>
      <selection activeCell="K10" sqref="K10"/>
      <selection pane="bottomLeft" activeCell="C15" sqref="C15"/>
    </sheetView>
  </sheetViews>
  <sheetFormatPr defaultRowHeight="12.75" outlineLevelRow="1" x14ac:dyDescent="0.2"/>
  <cols>
    <col min="1" max="1" width="12.42578125" style="210" hidden="1" customWidth="1"/>
    <col min="2" max="2" width="80.7109375" style="210" customWidth="1"/>
    <col min="3" max="3" width="15.7109375" style="210" customWidth="1"/>
    <col min="4" max="16384" width="9.140625" style="210"/>
  </cols>
  <sheetData>
    <row r="1" spans="1:5" ht="15.75" customHeight="1" x14ac:dyDescent="0.25">
      <c r="A1" s="206"/>
      <c r="B1" s="207" t="s">
        <v>3352</v>
      </c>
      <c r="C1" s="208"/>
      <c r="D1" s="209"/>
    </row>
    <row r="2" spans="1:5" ht="15.75" customHeight="1" x14ac:dyDescent="0.25">
      <c r="A2" s="206"/>
      <c r="B2" s="225" t="s">
        <v>51</v>
      </c>
      <c r="C2" s="208"/>
      <c r="D2" s="209"/>
    </row>
    <row r="3" spans="1:5" ht="15.75" customHeight="1" x14ac:dyDescent="0.25">
      <c r="A3" s="206"/>
      <c r="B3" s="225" t="s">
        <v>3</v>
      </c>
      <c r="C3" s="208"/>
      <c r="D3" s="209"/>
    </row>
    <row r="4" spans="1:5" ht="15.75" customHeight="1" x14ac:dyDescent="0.25">
      <c r="A4" s="206"/>
      <c r="B4" s="225" t="s">
        <v>13</v>
      </c>
      <c r="C4" s="208"/>
      <c r="D4" s="209"/>
    </row>
    <row r="5" spans="1:5" ht="15.75" customHeight="1" x14ac:dyDescent="0.25">
      <c r="A5" s="206"/>
      <c r="B5" s="225" t="s">
        <v>3525</v>
      </c>
      <c r="C5" s="208"/>
      <c r="D5" s="209"/>
    </row>
    <row r="6" spans="1:5" ht="14.25" customHeight="1" x14ac:dyDescent="0.25">
      <c r="A6" s="210" t="e">
        <f t="array" ref="A6">INDEX(__SAZBA__,MATCH(0,COUNTIF($A$1:A1,__SAZBA__),0))</f>
        <v>#REF!</v>
      </c>
      <c r="B6" s="211"/>
      <c r="C6" s="208"/>
      <c r="D6" s="209"/>
    </row>
    <row r="7" spans="1:5" ht="13.5" thickBot="1" x14ac:dyDescent="0.25">
      <c r="A7" s="210" t="e">
        <f t="array" ref="A7">INDEX(__SAZBA__,MATCH(0,COUNTIF($A$1:A6,__SAZBA__),0))</f>
        <v>#REF!</v>
      </c>
      <c r="B7" s="212" t="s">
        <v>104</v>
      </c>
      <c r="C7" s="212" t="s">
        <v>3043</v>
      </c>
      <c r="D7" s="213"/>
    </row>
    <row r="8" spans="1:5" x14ac:dyDescent="0.2">
      <c r="A8" s="210" t="e">
        <f t="array" ref="A8">INDEX(__SAZBA__,MATCH(0,COUNTIF($A$1:A7,__SAZBA__),0))</f>
        <v>#REF!</v>
      </c>
      <c r="B8" s="214"/>
      <c r="C8" s="215"/>
      <c r="D8" s="213"/>
    </row>
    <row r="9" spans="1:5" s="216" customFormat="1" ht="15.75" customHeight="1" x14ac:dyDescent="0.2">
      <c r="B9" s="217" t="str">
        <f>IF('[15]Zakazka VS D'!$J$9=0,"",'[15]Zakazka VS D'!$J$9)</f>
        <v>Výměníková stanice D (BYTOVÝ DŮM)</v>
      </c>
      <c r="C9" s="218">
        <f>'EL Zakazka VS D'!O9</f>
        <v>0</v>
      </c>
      <c r="E9" s="218"/>
    </row>
    <row r="10" spans="1:5" s="219" customFormat="1" ht="15" customHeight="1" outlineLevel="1" x14ac:dyDescent="0.2">
      <c r="B10" s="220" t="str">
        <f>IF('[15]Zakazka VS D'!$J$11=0,"",'[15]Zakazka VS D'!$J$11)</f>
        <v>Elektro</v>
      </c>
      <c r="C10" s="221">
        <f>'EL Zakazka VS D'!O11</f>
        <v>0</v>
      </c>
      <c r="E10" s="221"/>
    </row>
    <row r="11" spans="1:5" s="219" customFormat="1" ht="15" customHeight="1" outlineLevel="1" x14ac:dyDescent="0.2">
      <c r="B11" s="220" t="str">
        <f>IF('[15]Zakazka VS D'!$J$16=0,"",'[15]Zakazka VS D'!$J$16)</f>
        <v>Kabely</v>
      </c>
      <c r="C11" s="221">
        <f>'EL Zakazka VS D'!O16</f>
        <v>0</v>
      </c>
      <c r="E11" s="221"/>
    </row>
    <row r="12" spans="1:5" s="219" customFormat="1" ht="15" customHeight="1" outlineLevel="1" x14ac:dyDescent="0.2">
      <c r="B12" s="220" t="str">
        <f>IF('[15]Zakazka VS D'!$J$28=0,"",'[15]Zakazka VS D'!$J$28)</f>
        <v>Nosný a montážní materiál</v>
      </c>
      <c r="C12" s="221">
        <f>'EL Zakazka VS D'!O28</f>
        <v>0</v>
      </c>
      <c r="E12" s="221"/>
    </row>
    <row r="13" spans="1:5" s="219" customFormat="1" ht="15" customHeight="1" outlineLevel="1" x14ac:dyDescent="0.2">
      <c r="B13" s="220" t="str">
        <f>IF('[15]Zakazka VS D'!$J$37=0,"",'[15]Zakazka VS D'!$J$37)</f>
        <v>V04: Inženýrská činnost</v>
      </c>
      <c r="C13" s="221">
        <f>'EL Zakazka VS D'!O37</f>
        <v>0</v>
      </c>
      <c r="E13" s="221"/>
    </row>
    <row r="14" spans="1:5" ht="13.5" thickBot="1" x14ac:dyDescent="0.25">
      <c r="B14" s="220"/>
    </row>
    <row r="15" spans="1:5" s="222" customFormat="1" ht="15" x14ac:dyDescent="0.25">
      <c r="A15" s="222" t="e">
        <f>SUM(#REF!)</f>
        <v>#REF!</v>
      </c>
      <c r="B15" s="223" t="s">
        <v>3355</v>
      </c>
      <c r="C15" s="224">
        <f>SUM(C10:C14)</f>
        <v>0</v>
      </c>
    </row>
  </sheetData>
  <dataConsolidate/>
  <pageMargins left="0.78740157480314965" right="0.78740157480314965" top="0.78740157480314965" bottom="0.78740157480314965" header="0.39370078740157483" footer="0.39370078740157483"/>
  <pageSetup paperSize="9" scale="88" orientation="portrait" r:id="rId1"/>
  <headerFooter>
    <oddFooter>&amp;C&amp;8&amp;P z &amp;N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pageSetUpPr fitToPage="1"/>
  </sheetPr>
  <dimension ref="A1:V43"/>
  <sheetViews>
    <sheetView topLeftCell="F1" zoomScaleNormal="100" zoomScaleSheetLayoutView="100" workbookViewId="0">
      <selection activeCell="N12" sqref="N12:N42"/>
    </sheetView>
  </sheetViews>
  <sheetFormatPr defaultRowHeight="12.75" outlineLevelRow="2" x14ac:dyDescent="0.2"/>
  <cols>
    <col min="1" max="5" width="9.140625" style="210" hidden="1" customWidth="1"/>
    <col min="6" max="6" width="5.42578125" style="297" customWidth="1"/>
    <col min="7" max="7" width="4.28515625" style="228" customWidth="1"/>
    <col min="8" max="8" width="14.28515625" style="229" customWidth="1"/>
    <col min="9" max="9" width="10" style="229" customWidth="1"/>
    <col min="10" max="10" width="57.140625" style="230" customWidth="1"/>
    <col min="11" max="11" width="7.5703125" style="228" customWidth="1"/>
    <col min="12" max="12" width="6.85546875" style="231" hidden="1" customWidth="1"/>
    <col min="13" max="13" width="13.42578125" style="203" customWidth="1"/>
    <col min="14" max="14" width="12.42578125" style="231" customWidth="1"/>
    <col min="15" max="15" width="15.7109375" style="232" customWidth="1"/>
    <col min="16" max="16" width="14.28515625" style="231" hidden="1" customWidth="1"/>
    <col min="17" max="17" width="11.42578125" style="231" hidden="1" customWidth="1"/>
    <col min="18" max="18" width="14.28515625" style="231" hidden="1" customWidth="1"/>
    <col min="19" max="19" width="4.28515625" style="210" customWidth="1"/>
    <col min="20" max="22" width="9.140625" style="210"/>
    <col min="23" max="23" width="13" style="210" customWidth="1"/>
    <col min="24" max="24" width="24.5703125" style="210" customWidth="1"/>
    <col min="25" max="16384" width="9.140625" style="210"/>
  </cols>
  <sheetData>
    <row r="1" spans="6:21" ht="21.6" customHeight="1" x14ac:dyDescent="0.25">
      <c r="F1" s="207" t="s">
        <v>3352</v>
      </c>
      <c r="G1" s="208"/>
      <c r="H1" s="208"/>
      <c r="I1" s="208"/>
      <c r="J1" s="208"/>
      <c r="K1" s="208"/>
      <c r="L1" s="234"/>
      <c r="M1" s="138"/>
      <c r="N1" s="234"/>
      <c r="O1" s="235"/>
      <c r="P1" s="234"/>
      <c r="Q1" s="234"/>
      <c r="R1" s="234"/>
    </row>
    <row r="2" spans="6:21" ht="21.6" customHeight="1" x14ac:dyDescent="0.25">
      <c r="F2" s="225" t="s">
        <v>51</v>
      </c>
      <c r="G2" s="208"/>
      <c r="H2" s="208"/>
      <c r="I2" s="208"/>
      <c r="J2" s="208"/>
      <c r="K2" s="208"/>
      <c r="L2" s="234"/>
      <c r="M2" s="138"/>
      <c r="N2" s="234"/>
      <c r="O2" s="235"/>
      <c r="P2" s="234"/>
      <c r="Q2" s="234"/>
      <c r="R2" s="234"/>
    </row>
    <row r="3" spans="6:21" ht="21.6" customHeight="1" x14ac:dyDescent="0.25">
      <c r="F3" s="225" t="s">
        <v>3</v>
      </c>
      <c r="G3" s="208"/>
      <c r="H3" s="208"/>
      <c r="I3" s="208"/>
      <c r="J3" s="208"/>
      <c r="K3" s="208"/>
      <c r="L3" s="234"/>
      <c r="M3" s="138"/>
      <c r="N3" s="234"/>
      <c r="O3" s="235"/>
      <c r="P3" s="234"/>
      <c r="Q3" s="234"/>
      <c r="R3" s="234"/>
    </row>
    <row r="4" spans="6:21" ht="21.6" customHeight="1" x14ac:dyDescent="0.25">
      <c r="F4" s="225" t="s">
        <v>13</v>
      </c>
      <c r="G4" s="208"/>
      <c r="H4" s="208"/>
      <c r="I4" s="208"/>
      <c r="J4" s="208"/>
      <c r="K4" s="208"/>
      <c r="L4" s="234"/>
      <c r="M4" s="138"/>
      <c r="N4" s="234"/>
      <c r="O4" s="235"/>
      <c r="P4" s="234"/>
      <c r="Q4" s="234"/>
      <c r="R4" s="234"/>
    </row>
    <row r="5" spans="6:21" ht="21.6" customHeight="1" x14ac:dyDescent="0.25">
      <c r="F5" s="225" t="s">
        <v>3525</v>
      </c>
      <c r="G5" s="208"/>
      <c r="H5" s="208"/>
      <c r="I5" s="208"/>
      <c r="J5" s="208"/>
      <c r="K5" s="208"/>
      <c r="L5" s="234"/>
      <c r="M5" s="138"/>
      <c r="N5" s="234"/>
      <c r="O5" s="235"/>
      <c r="P5" s="234"/>
      <c r="Q5" s="234"/>
      <c r="R5" s="234"/>
    </row>
    <row r="6" spans="6:21" ht="21.6" customHeight="1" x14ac:dyDescent="0.25">
      <c r="F6" s="233"/>
      <c r="G6" s="208"/>
      <c r="H6" s="208"/>
      <c r="I6" s="208"/>
      <c r="J6" s="208"/>
      <c r="K6" s="208"/>
      <c r="L6" s="234"/>
      <c r="M6" s="138"/>
      <c r="N6" s="234"/>
      <c r="O6" s="235"/>
      <c r="P6" s="234"/>
      <c r="Q6" s="234"/>
      <c r="R6" s="234"/>
      <c r="U6" s="236"/>
    </row>
    <row r="7" spans="6:21" s="237" customFormat="1" ht="13.5" thickBot="1" x14ac:dyDescent="0.25">
      <c r="F7" s="212" t="s">
        <v>3037</v>
      </c>
      <c r="G7" s="212" t="s">
        <v>102</v>
      </c>
      <c r="H7" s="212" t="s">
        <v>103</v>
      </c>
      <c r="I7" s="212" t="s">
        <v>3038</v>
      </c>
      <c r="J7" s="238" t="s">
        <v>104</v>
      </c>
      <c r="K7" s="212" t="s">
        <v>105</v>
      </c>
      <c r="L7" s="212" t="s">
        <v>3040</v>
      </c>
      <c r="M7" s="212" t="s">
        <v>3041</v>
      </c>
      <c r="N7" s="212" t="s">
        <v>3042</v>
      </c>
      <c r="O7" s="212" t="s">
        <v>3043</v>
      </c>
      <c r="P7" s="212" t="s">
        <v>3044</v>
      </c>
      <c r="Q7" s="212" t="s">
        <v>3045</v>
      </c>
      <c r="R7" s="212" t="s">
        <v>3046</v>
      </c>
    </row>
    <row r="8" spans="6:21" ht="11.25" customHeight="1" x14ac:dyDescent="0.2">
      <c r="F8" s="239"/>
      <c r="G8" s="240"/>
      <c r="H8" s="241"/>
      <c r="I8" s="241"/>
      <c r="J8" s="242"/>
      <c r="K8" s="240"/>
      <c r="L8" s="239"/>
      <c r="M8" s="239"/>
      <c r="N8" s="239"/>
      <c r="O8" s="239"/>
      <c r="P8" s="239"/>
      <c r="Q8" s="239"/>
      <c r="R8" s="239"/>
    </row>
    <row r="9" spans="6:21" s="243" customFormat="1" ht="18.75" customHeight="1" x14ac:dyDescent="0.2">
      <c r="F9" s="244"/>
      <c r="G9" s="245"/>
      <c r="H9" s="246"/>
      <c r="I9" s="246"/>
      <c r="J9" s="246" t="s">
        <v>3525</v>
      </c>
      <c r="K9" s="245"/>
      <c r="L9" s="247"/>
      <c r="M9" s="152"/>
      <c r="N9" s="247"/>
      <c r="O9" s="218">
        <f>SUBTOTAL(9,O10:O42)</f>
        <v>0</v>
      </c>
      <c r="P9" s="248">
        <f>SUBTOTAL(9,P10:P43)</f>
        <v>0</v>
      </c>
      <c r="Q9" s="247"/>
      <c r="R9" s="248">
        <f>SUBTOTAL(9,R10:R43)</f>
        <v>0</v>
      </c>
    </row>
    <row r="10" spans="6:21" s="291" customFormat="1" ht="12.75" customHeight="1" outlineLevel="2" x14ac:dyDescent="0.25">
      <c r="F10" s="284"/>
      <c r="G10" s="285"/>
      <c r="H10" s="285"/>
      <c r="I10" s="285"/>
      <c r="J10" s="286"/>
      <c r="K10" s="285"/>
      <c r="L10" s="287"/>
      <c r="M10" s="288"/>
      <c r="N10" s="287"/>
      <c r="O10" s="289"/>
      <c r="P10" s="290"/>
      <c r="Q10" s="290"/>
      <c r="R10" s="290"/>
    </row>
    <row r="11" spans="6:21" s="249" customFormat="1" ht="16.5" customHeight="1" outlineLevel="1" x14ac:dyDescent="0.2">
      <c r="F11" s="250"/>
      <c r="G11" s="240"/>
      <c r="H11" s="251"/>
      <c r="I11" s="251"/>
      <c r="J11" s="292" t="s">
        <v>3155</v>
      </c>
      <c r="K11" s="240"/>
      <c r="L11" s="280"/>
      <c r="M11" s="281"/>
      <c r="N11" s="280"/>
      <c r="O11" s="282">
        <f>SUBTOTAL(9,O12:O14)</f>
        <v>0</v>
      </c>
      <c r="P11" s="253"/>
      <c r="Q11" s="252"/>
      <c r="R11" s="253">
        <f>SUBTOTAL(9,R12:R14)</f>
        <v>0</v>
      </c>
    </row>
    <row r="12" spans="6:21" s="254" customFormat="1" ht="24" outlineLevel="2" x14ac:dyDescent="0.2">
      <c r="F12" s="255" t="s">
        <v>3221</v>
      </c>
      <c r="G12" s="256" t="s">
        <v>3054</v>
      </c>
      <c r="H12" s="269" t="s">
        <v>3418</v>
      </c>
      <c r="I12" s="269"/>
      <c r="J12" s="267" t="s">
        <v>3215</v>
      </c>
      <c r="K12" s="256" t="s">
        <v>447</v>
      </c>
      <c r="L12" s="260">
        <v>0</v>
      </c>
      <c r="M12" s="261">
        <v>1</v>
      </c>
      <c r="N12" s="260"/>
      <c r="O12" s="262">
        <f t="shared" ref="O12:O14" si="0">M12*N12</f>
        <v>0</v>
      </c>
      <c r="P12" s="263"/>
      <c r="Q12" s="264"/>
      <c r="R12" s="263"/>
      <c r="T12" s="265"/>
      <c r="U12" s="265"/>
    </row>
    <row r="13" spans="6:21" s="254" customFormat="1" ht="12" outlineLevel="2" x14ac:dyDescent="0.2">
      <c r="F13" s="255"/>
      <c r="G13" s="256"/>
      <c r="H13" s="269"/>
      <c r="I13" s="269"/>
      <c r="J13" s="267" t="s">
        <v>3511</v>
      </c>
      <c r="K13" s="256" t="s">
        <v>447</v>
      </c>
      <c r="L13" s="260">
        <v>0</v>
      </c>
      <c r="M13" s="261">
        <v>1</v>
      </c>
      <c r="N13" s="260"/>
      <c r="O13" s="262">
        <f t="shared" si="0"/>
        <v>0</v>
      </c>
      <c r="P13" s="263"/>
      <c r="Q13" s="264"/>
      <c r="R13" s="263"/>
      <c r="T13" s="265"/>
      <c r="U13" s="265"/>
    </row>
    <row r="14" spans="6:21" s="254" customFormat="1" ht="12" outlineLevel="2" x14ac:dyDescent="0.2">
      <c r="F14" s="255" t="s">
        <v>3416</v>
      </c>
      <c r="G14" s="256" t="s">
        <v>3066</v>
      </c>
      <c r="H14" s="269" t="s">
        <v>3419</v>
      </c>
      <c r="I14" s="269"/>
      <c r="J14" s="267" t="s">
        <v>3175</v>
      </c>
      <c r="K14" s="256" t="s">
        <v>447</v>
      </c>
      <c r="L14" s="260">
        <v>0</v>
      </c>
      <c r="M14" s="261">
        <v>1</v>
      </c>
      <c r="N14" s="260"/>
      <c r="O14" s="262">
        <f t="shared" si="0"/>
        <v>0</v>
      </c>
      <c r="P14" s="263"/>
      <c r="Q14" s="264"/>
      <c r="R14" s="263"/>
      <c r="T14" s="265"/>
      <c r="U14" s="265"/>
    </row>
    <row r="15" spans="6:21" s="291" customFormat="1" ht="12.75" customHeight="1" outlineLevel="2" x14ac:dyDescent="0.25">
      <c r="F15" s="284"/>
      <c r="G15" s="285"/>
      <c r="H15" s="285"/>
      <c r="I15" s="285"/>
      <c r="J15" s="286"/>
      <c r="K15" s="285"/>
      <c r="L15" s="287"/>
      <c r="M15" s="288"/>
      <c r="N15" s="287"/>
      <c r="O15" s="289"/>
      <c r="P15" s="290"/>
      <c r="Q15" s="290"/>
      <c r="R15" s="290"/>
    </row>
    <row r="16" spans="6:21" s="249" customFormat="1" ht="16.5" customHeight="1" outlineLevel="1" x14ac:dyDescent="0.2">
      <c r="F16" s="250"/>
      <c r="G16" s="240"/>
      <c r="H16" s="251"/>
      <c r="I16" s="251"/>
      <c r="J16" s="292" t="s">
        <v>3220</v>
      </c>
      <c r="K16" s="240"/>
      <c r="L16" s="280"/>
      <c r="M16" s="281"/>
      <c r="N16" s="280"/>
      <c r="O16" s="282">
        <f>SUBTOTAL(9,O17:O26)</f>
        <v>0</v>
      </c>
      <c r="P16" s="253"/>
      <c r="Q16" s="252"/>
      <c r="R16" s="253">
        <f>SUBTOTAL(9,R32:R37)</f>
        <v>0</v>
      </c>
    </row>
    <row r="17" spans="6:22" s="254" customFormat="1" ht="36" outlineLevel="2" x14ac:dyDescent="0.2">
      <c r="F17" s="255" t="s">
        <v>3221</v>
      </c>
      <c r="G17" s="256" t="s">
        <v>3054</v>
      </c>
      <c r="H17" s="269" t="s">
        <v>3111</v>
      </c>
      <c r="I17" s="269"/>
      <c r="J17" s="267" t="s">
        <v>3245</v>
      </c>
      <c r="K17" s="256" t="s">
        <v>532</v>
      </c>
      <c r="L17" s="260">
        <v>0</v>
      </c>
      <c r="M17" s="261">
        <v>25</v>
      </c>
      <c r="N17" s="260"/>
      <c r="O17" s="262">
        <f t="shared" ref="O17:O26" si="1">M17*N17</f>
        <v>0</v>
      </c>
      <c r="P17" s="263"/>
      <c r="Q17" s="264"/>
      <c r="R17" s="263">
        <f>M17*Q17</f>
        <v>0</v>
      </c>
      <c r="T17" s="265"/>
      <c r="U17" s="265"/>
    </row>
    <row r="18" spans="6:22" s="254" customFormat="1" ht="12" outlineLevel="2" x14ac:dyDescent="0.2">
      <c r="F18" s="255"/>
      <c r="G18" s="256"/>
      <c r="H18" s="269"/>
      <c r="I18" s="269"/>
      <c r="J18" s="293">
        <v>25</v>
      </c>
      <c r="K18" s="256"/>
      <c r="L18" s="260"/>
      <c r="M18" s="261"/>
      <c r="N18" s="260"/>
      <c r="O18" s="262"/>
      <c r="P18" s="263"/>
      <c r="Q18" s="264"/>
      <c r="R18" s="263"/>
    </row>
    <row r="19" spans="6:22" s="254" customFormat="1" ht="48" outlineLevel="2" x14ac:dyDescent="0.2">
      <c r="F19" s="255" t="s">
        <v>3416</v>
      </c>
      <c r="G19" s="256" t="s">
        <v>3054</v>
      </c>
      <c r="H19" s="269" t="s">
        <v>3421</v>
      </c>
      <c r="I19" s="269"/>
      <c r="J19" s="267" t="s">
        <v>3429</v>
      </c>
      <c r="K19" s="256" t="s">
        <v>532</v>
      </c>
      <c r="L19" s="260">
        <v>0</v>
      </c>
      <c r="M19" s="261">
        <v>28</v>
      </c>
      <c r="N19" s="260"/>
      <c r="O19" s="262">
        <f t="shared" ref="O19" si="2">M19*N19</f>
        <v>0</v>
      </c>
      <c r="P19" s="263"/>
      <c r="Q19" s="264"/>
      <c r="R19" s="263">
        <f>M19*Q19</f>
        <v>0</v>
      </c>
      <c r="T19" s="265"/>
      <c r="U19" s="265"/>
    </row>
    <row r="20" spans="6:22" s="254" customFormat="1" ht="12" outlineLevel="2" x14ac:dyDescent="0.2">
      <c r="F20" s="255"/>
      <c r="G20" s="256"/>
      <c r="H20" s="269"/>
      <c r="I20" s="269"/>
      <c r="J20" s="293" t="s">
        <v>3512</v>
      </c>
      <c r="K20" s="256"/>
      <c r="L20" s="260"/>
      <c r="M20" s="261"/>
      <c r="N20" s="260"/>
      <c r="O20" s="262"/>
      <c r="P20" s="263"/>
      <c r="Q20" s="264"/>
      <c r="R20" s="263"/>
    </row>
    <row r="21" spans="6:22" s="254" customFormat="1" ht="36" outlineLevel="2" x14ac:dyDescent="0.2">
      <c r="F21" s="255" t="s">
        <v>3424</v>
      </c>
      <c r="G21" s="256" t="s">
        <v>3054</v>
      </c>
      <c r="H21" s="269" t="s">
        <v>3425</v>
      </c>
      <c r="I21" s="269"/>
      <c r="J21" s="267" t="s">
        <v>3437</v>
      </c>
      <c r="K21" s="256" t="s">
        <v>532</v>
      </c>
      <c r="L21" s="260">
        <v>0</v>
      </c>
      <c r="M21" s="261">
        <v>18</v>
      </c>
      <c r="N21" s="260"/>
      <c r="O21" s="262">
        <f t="shared" ref="O21" si="3">M21*N21</f>
        <v>0</v>
      </c>
      <c r="P21" s="263"/>
      <c r="Q21" s="264"/>
      <c r="R21" s="263">
        <f>M21*Q21</f>
        <v>0</v>
      </c>
      <c r="T21" s="265"/>
      <c r="U21" s="265"/>
    </row>
    <row r="22" spans="6:22" s="254" customFormat="1" ht="12" outlineLevel="2" x14ac:dyDescent="0.2">
      <c r="F22" s="255"/>
      <c r="G22" s="256"/>
      <c r="H22" s="269"/>
      <c r="I22" s="269"/>
      <c r="J22" s="293" t="s">
        <v>3513</v>
      </c>
      <c r="K22" s="256"/>
      <c r="L22" s="260"/>
      <c r="M22" s="261"/>
      <c r="N22" s="260"/>
      <c r="O22" s="262"/>
      <c r="P22" s="263"/>
      <c r="Q22" s="264"/>
      <c r="R22" s="263"/>
    </row>
    <row r="23" spans="6:22" s="254" customFormat="1" ht="48" outlineLevel="2" x14ac:dyDescent="0.2">
      <c r="F23" s="255" t="s">
        <v>3427</v>
      </c>
      <c r="G23" s="256"/>
      <c r="H23" s="269" t="s">
        <v>3428</v>
      </c>
      <c r="I23" s="269"/>
      <c r="J23" s="267" t="s">
        <v>3441</v>
      </c>
      <c r="K23" s="256" t="s">
        <v>532</v>
      </c>
      <c r="L23" s="260">
        <v>0</v>
      </c>
      <c r="M23" s="261">
        <v>20</v>
      </c>
      <c r="N23" s="260"/>
      <c r="O23" s="262">
        <f t="shared" ref="O23" si="4">M23*N23</f>
        <v>0</v>
      </c>
      <c r="P23" s="263"/>
      <c r="Q23" s="264"/>
      <c r="R23" s="263">
        <f>M23*Q23</f>
        <v>0</v>
      </c>
      <c r="T23" s="265"/>
      <c r="U23" s="265"/>
    </row>
    <row r="24" spans="6:22" s="254" customFormat="1" ht="12" outlineLevel="2" x14ac:dyDescent="0.2">
      <c r="F24" s="255"/>
      <c r="G24" s="256"/>
      <c r="H24" s="269"/>
      <c r="I24" s="269"/>
      <c r="J24" s="293">
        <v>20</v>
      </c>
      <c r="K24" s="256"/>
      <c r="L24" s="260"/>
      <c r="M24" s="261"/>
      <c r="N24" s="260"/>
      <c r="O24" s="262"/>
      <c r="P24" s="263"/>
      <c r="Q24" s="264"/>
      <c r="R24" s="263"/>
      <c r="T24" s="265"/>
      <c r="U24" s="265"/>
    </row>
    <row r="25" spans="6:22" s="254" customFormat="1" ht="12" outlineLevel="2" x14ac:dyDescent="0.2">
      <c r="F25" s="255" t="s">
        <v>3431</v>
      </c>
      <c r="G25" s="256" t="s">
        <v>3066</v>
      </c>
      <c r="H25" s="269" t="s">
        <v>3432</v>
      </c>
      <c r="I25" s="269"/>
      <c r="J25" s="267" t="s">
        <v>3281</v>
      </c>
      <c r="K25" s="256" t="s">
        <v>532</v>
      </c>
      <c r="L25" s="260"/>
      <c r="M25" s="261">
        <v>91</v>
      </c>
      <c r="N25" s="260"/>
      <c r="O25" s="262">
        <f t="shared" si="1"/>
        <v>0</v>
      </c>
      <c r="P25" s="263"/>
      <c r="Q25" s="264"/>
      <c r="R25" s="263"/>
      <c r="T25" s="265"/>
      <c r="U25" s="265"/>
      <c r="V25" s="265"/>
    </row>
    <row r="26" spans="6:22" s="254" customFormat="1" ht="12" outlineLevel="2" x14ac:dyDescent="0.2">
      <c r="F26" s="255" t="s">
        <v>3435</v>
      </c>
      <c r="G26" s="256" t="s">
        <v>3066</v>
      </c>
      <c r="H26" s="269" t="s">
        <v>3436</v>
      </c>
      <c r="I26" s="269"/>
      <c r="J26" s="267" t="s">
        <v>3283</v>
      </c>
      <c r="K26" s="256" t="s">
        <v>447</v>
      </c>
      <c r="L26" s="260"/>
      <c r="M26" s="261">
        <v>20</v>
      </c>
      <c r="N26" s="260"/>
      <c r="O26" s="262">
        <f t="shared" si="1"/>
        <v>0</v>
      </c>
      <c r="P26" s="263"/>
      <c r="Q26" s="264"/>
      <c r="R26" s="263"/>
      <c r="T26" s="265"/>
      <c r="U26" s="265"/>
      <c r="V26" s="265"/>
    </row>
    <row r="27" spans="6:22" s="291" customFormat="1" ht="12.75" customHeight="1" outlineLevel="2" x14ac:dyDescent="0.25">
      <c r="F27" s="284"/>
      <c r="G27" s="285"/>
      <c r="H27" s="285"/>
      <c r="I27" s="285"/>
      <c r="J27" s="286"/>
      <c r="K27" s="285"/>
      <c r="L27" s="287"/>
      <c r="M27" s="288"/>
      <c r="N27" s="287"/>
      <c r="O27" s="289"/>
      <c r="P27" s="290"/>
      <c r="Q27" s="290"/>
      <c r="R27" s="290"/>
    </row>
    <row r="28" spans="6:22" s="249" customFormat="1" ht="16.5" customHeight="1" outlineLevel="1" x14ac:dyDescent="0.2">
      <c r="F28" s="250"/>
      <c r="G28" s="240"/>
      <c r="H28" s="251"/>
      <c r="I28" s="251"/>
      <c r="J28" s="292" t="s">
        <v>3284</v>
      </c>
      <c r="K28" s="240"/>
      <c r="L28" s="280"/>
      <c r="M28" s="281"/>
      <c r="N28" s="280"/>
      <c r="O28" s="282">
        <f>SUBTOTAL(9,O29:O35)</f>
        <v>0</v>
      </c>
      <c r="P28" s="253"/>
      <c r="Q28" s="252"/>
      <c r="R28" s="253">
        <f>SUBTOTAL(9,R29:R35)</f>
        <v>0</v>
      </c>
    </row>
    <row r="29" spans="6:22" s="254" customFormat="1" ht="24" outlineLevel="2" x14ac:dyDescent="0.2">
      <c r="F29" s="255" t="s">
        <v>3221</v>
      </c>
      <c r="G29" s="256" t="s">
        <v>3315</v>
      </c>
      <c r="H29" s="269" t="s">
        <v>3117</v>
      </c>
      <c r="I29" s="269"/>
      <c r="J29" s="267" t="s">
        <v>3453</v>
      </c>
      <c r="K29" s="256" t="s">
        <v>532</v>
      </c>
      <c r="L29" s="260">
        <v>0</v>
      </c>
      <c r="M29" s="261">
        <v>25</v>
      </c>
      <c r="N29" s="260"/>
      <c r="O29" s="262">
        <f>M29*N29</f>
        <v>0</v>
      </c>
      <c r="P29" s="263"/>
      <c r="Q29" s="264"/>
      <c r="R29" s="263"/>
      <c r="T29" s="265"/>
      <c r="U29" s="265"/>
    </row>
    <row r="30" spans="6:22" s="254" customFormat="1" ht="12" outlineLevel="2" x14ac:dyDescent="0.2">
      <c r="F30" s="255"/>
      <c r="G30" s="256"/>
      <c r="H30" s="269"/>
      <c r="I30" s="269"/>
      <c r="J30" s="293" t="s">
        <v>3514</v>
      </c>
      <c r="K30" s="256"/>
      <c r="L30" s="260"/>
      <c r="M30" s="261"/>
      <c r="N30" s="260"/>
      <c r="O30" s="262"/>
      <c r="P30" s="263"/>
      <c r="Q30" s="264"/>
      <c r="R30" s="263"/>
    </row>
    <row r="31" spans="6:22" s="254" customFormat="1" ht="12" outlineLevel="2" x14ac:dyDescent="0.2">
      <c r="F31" s="255" t="s">
        <v>3416</v>
      </c>
      <c r="G31" s="256" t="s">
        <v>3315</v>
      </c>
      <c r="H31" s="269" t="s">
        <v>3447</v>
      </c>
      <c r="I31" s="269"/>
      <c r="J31" s="267" t="s">
        <v>3456</v>
      </c>
      <c r="K31" s="256" t="s">
        <v>532</v>
      </c>
      <c r="L31" s="260">
        <v>0</v>
      </c>
      <c r="M31" s="261">
        <v>20</v>
      </c>
      <c r="N31" s="260"/>
      <c r="O31" s="262">
        <f>M31*N31</f>
        <v>0</v>
      </c>
      <c r="P31" s="263"/>
      <c r="Q31" s="264"/>
      <c r="R31" s="263"/>
      <c r="T31" s="265"/>
      <c r="U31" s="265"/>
    </row>
    <row r="32" spans="6:22" s="254" customFormat="1" ht="12" outlineLevel="2" x14ac:dyDescent="0.2">
      <c r="F32" s="255"/>
      <c r="G32" s="256"/>
      <c r="H32" s="269"/>
      <c r="I32" s="269"/>
      <c r="J32" s="293" t="s">
        <v>3515</v>
      </c>
      <c r="K32" s="256"/>
      <c r="L32" s="260"/>
      <c r="M32" s="261"/>
      <c r="N32" s="260"/>
      <c r="O32" s="262"/>
      <c r="P32" s="263"/>
      <c r="Q32" s="264"/>
      <c r="R32" s="263"/>
    </row>
    <row r="33" spans="6:21" s="254" customFormat="1" ht="12" outlineLevel="2" x14ac:dyDescent="0.2">
      <c r="F33" s="255" t="s">
        <v>3424</v>
      </c>
      <c r="G33" s="256" t="s">
        <v>3315</v>
      </c>
      <c r="H33" s="269" t="s">
        <v>3449</v>
      </c>
      <c r="I33" s="269"/>
      <c r="J33" s="267" t="s">
        <v>3305</v>
      </c>
      <c r="K33" s="256" t="s">
        <v>532</v>
      </c>
      <c r="L33" s="260">
        <v>0</v>
      </c>
      <c r="M33" s="261">
        <v>9</v>
      </c>
      <c r="N33" s="260"/>
      <c r="O33" s="262">
        <f>M33*N33</f>
        <v>0</v>
      </c>
      <c r="P33" s="263"/>
      <c r="Q33" s="264"/>
      <c r="R33" s="263"/>
      <c r="T33" s="265"/>
      <c r="U33" s="265"/>
    </row>
    <row r="34" spans="6:21" s="254" customFormat="1" ht="12" outlineLevel="2" x14ac:dyDescent="0.2">
      <c r="F34" s="255"/>
      <c r="G34" s="256"/>
      <c r="H34" s="269"/>
      <c r="I34" s="269"/>
      <c r="J34" s="294" t="s">
        <v>3516</v>
      </c>
      <c r="K34" s="256"/>
      <c r="L34" s="260"/>
      <c r="M34" s="261"/>
      <c r="N34" s="260"/>
      <c r="O34" s="262"/>
      <c r="P34" s="263"/>
      <c r="Q34" s="264"/>
      <c r="R34" s="263"/>
    </row>
    <row r="35" spans="6:21" s="254" customFormat="1" ht="12" outlineLevel="2" x14ac:dyDescent="0.2">
      <c r="F35" s="255" t="s">
        <v>3427</v>
      </c>
      <c r="G35" s="256" t="s">
        <v>3066</v>
      </c>
      <c r="H35" s="269" t="s">
        <v>3452</v>
      </c>
      <c r="I35" s="269"/>
      <c r="J35" s="267" t="s">
        <v>3313</v>
      </c>
      <c r="K35" s="256" t="s">
        <v>532</v>
      </c>
      <c r="L35" s="260"/>
      <c r="M35" s="261">
        <v>54</v>
      </c>
      <c r="N35" s="260"/>
      <c r="O35" s="262">
        <f>M35*N35</f>
        <v>0</v>
      </c>
      <c r="P35" s="263"/>
      <c r="Q35" s="264"/>
      <c r="R35" s="263"/>
      <c r="T35" s="265"/>
      <c r="U35" s="265"/>
    </row>
    <row r="36" spans="6:21" s="291" customFormat="1" ht="12.75" customHeight="1" outlineLevel="2" x14ac:dyDescent="0.25">
      <c r="F36" s="284"/>
      <c r="G36" s="285"/>
      <c r="H36" s="285"/>
      <c r="I36" s="285"/>
      <c r="J36" s="295"/>
      <c r="K36" s="285"/>
      <c r="L36" s="287"/>
      <c r="M36" s="288"/>
      <c r="N36" s="287"/>
      <c r="O36" s="289"/>
      <c r="P36" s="290"/>
      <c r="Q36" s="290"/>
      <c r="R36" s="290"/>
    </row>
    <row r="37" spans="6:21" s="249" customFormat="1" ht="16.5" customHeight="1" outlineLevel="1" x14ac:dyDescent="0.2">
      <c r="F37" s="250"/>
      <c r="G37" s="240"/>
      <c r="H37" s="251"/>
      <c r="I37" s="251"/>
      <c r="J37" s="251" t="s">
        <v>3461</v>
      </c>
      <c r="K37" s="240"/>
      <c r="L37" s="280"/>
      <c r="M37" s="281"/>
      <c r="N37" s="280"/>
      <c r="O37" s="282">
        <f>SUBTOTAL(9,O38:O42)</f>
        <v>0</v>
      </c>
      <c r="P37" s="253"/>
      <c r="Q37" s="252"/>
      <c r="R37" s="253">
        <f>SUBTOTAL(9,R38:R42)</f>
        <v>0</v>
      </c>
    </row>
    <row r="38" spans="6:21" s="254" customFormat="1" ht="12" outlineLevel="2" x14ac:dyDescent="0.2">
      <c r="F38" s="255">
        <v>1</v>
      </c>
      <c r="G38" s="256" t="s">
        <v>3315</v>
      </c>
      <c r="H38" s="269" t="s">
        <v>3156</v>
      </c>
      <c r="I38" s="269"/>
      <c r="J38" s="267" t="s">
        <v>3465</v>
      </c>
      <c r="K38" s="256" t="s">
        <v>3065</v>
      </c>
      <c r="L38" s="260">
        <v>0</v>
      </c>
      <c r="M38" s="261">
        <v>1</v>
      </c>
      <c r="N38" s="260"/>
      <c r="O38" s="262">
        <f t="shared" ref="O38:O42" si="5">M38*N38</f>
        <v>0</v>
      </c>
      <c r="P38" s="263"/>
      <c r="Q38" s="264"/>
      <c r="R38" s="263">
        <f>M38*Q38</f>
        <v>0</v>
      </c>
      <c r="T38" s="265"/>
      <c r="U38" s="265"/>
    </row>
    <row r="39" spans="6:21" s="254" customFormat="1" ht="12" outlineLevel="2" x14ac:dyDescent="0.2">
      <c r="F39" s="255">
        <v>2</v>
      </c>
      <c r="G39" s="256" t="s">
        <v>3315</v>
      </c>
      <c r="H39" s="269" t="s">
        <v>3158</v>
      </c>
      <c r="I39" s="269"/>
      <c r="J39" s="267" t="s">
        <v>3466</v>
      </c>
      <c r="K39" s="256" t="s">
        <v>124</v>
      </c>
      <c r="L39" s="260">
        <v>0</v>
      </c>
      <c r="M39" s="261">
        <v>8</v>
      </c>
      <c r="N39" s="260"/>
      <c r="O39" s="262">
        <f t="shared" si="5"/>
        <v>0</v>
      </c>
      <c r="P39" s="263"/>
      <c r="Q39" s="264"/>
      <c r="R39" s="263">
        <f>M39*Q39</f>
        <v>0</v>
      </c>
      <c r="T39" s="265"/>
      <c r="U39" s="265"/>
    </row>
    <row r="40" spans="6:21" s="254" customFormat="1" ht="12" outlineLevel="2" x14ac:dyDescent="0.2">
      <c r="F40" s="255">
        <v>3</v>
      </c>
      <c r="G40" s="256" t="s">
        <v>3315</v>
      </c>
      <c r="H40" s="269" t="s">
        <v>3160</v>
      </c>
      <c r="I40" s="269"/>
      <c r="J40" s="267" t="s">
        <v>3467</v>
      </c>
      <c r="K40" s="256" t="s">
        <v>447</v>
      </c>
      <c r="L40" s="260">
        <v>0</v>
      </c>
      <c r="M40" s="261">
        <v>1</v>
      </c>
      <c r="N40" s="260"/>
      <c r="O40" s="262">
        <f t="shared" si="5"/>
        <v>0</v>
      </c>
      <c r="P40" s="263"/>
      <c r="Q40" s="264"/>
      <c r="R40" s="263">
        <f>M40*Q40</f>
        <v>0</v>
      </c>
      <c r="T40" s="265"/>
      <c r="U40" s="265"/>
    </row>
    <row r="41" spans="6:21" s="254" customFormat="1" ht="12" outlineLevel="2" x14ac:dyDescent="0.2">
      <c r="F41" s="255">
        <v>4</v>
      </c>
      <c r="G41" s="256" t="s">
        <v>3315</v>
      </c>
      <c r="H41" s="269" t="s">
        <v>3162</v>
      </c>
      <c r="I41" s="269"/>
      <c r="J41" s="267" t="s">
        <v>3468</v>
      </c>
      <c r="K41" s="256" t="s">
        <v>447</v>
      </c>
      <c r="L41" s="260">
        <v>0</v>
      </c>
      <c r="M41" s="261">
        <v>1</v>
      </c>
      <c r="N41" s="260"/>
      <c r="O41" s="262">
        <f t="shared" si="5"/>
        <v>0</v>
      </c>
      <c r="P41" s="263"/>
      <c r="Q41" s="264"/>
      <c r="R41" s="263">
        <f>M41*Q41</f>
        <v>0</v>
      </c>
      <c r="T41" s="265"/>
      <c r="U41" s="265"/>
    </row>
    <row r="42" spans="6:21" s="254" customFormat="1" ht="12" outlineLevel="2" x14ac:dyDescent="0.2">
      <c r="F42" s="255">
        <v>5</v>
      </c>
      <c r="G42" s="256" t="s">
        <v>3315</v>
      </c>
      <c r="H42" s="269" t="s">
        <v>3164</v>
      </c>
      <c r="I42" s="269"/>
      <c r="J42" s="267" t="s">
        <v>3469</v>
      </c>
      <c r="K42" s="256" t="s">
        <v>447</v>
      </c>
      <c r="L42" s="260">
        <v>0</v>
      </c>
      <c r="M42" s="261">
        <v>1</v>
      </c>
      <c r="N42" s="260"/>
      <c r="O42" s="262">
        <f t="shared" si="5"/>
        <v>0</v>
      </c>
      <c r="P42" s="263"/>
      <c r="Q42" s="264"/>
      <c r="R42" s="263">
        <f>M42*Q42</f>
        <v>0</v>
      </c>
      <c r="T42" s="265"/>
      <c r="U42" s="265"/>
    </row>
    <row r="43" spans="6:21" s="291" customFormat="1" ht="12.75" customHeight="1" outlineLevel="1" x14ac:dyDescent="0.25">
      <c r="F43" s="284"/>
      <c r="G43" s="285"/>
      <c r="H43" s="285"/>
      <c r="I43" s="285"/>
      <c r="J43" s="295"/>
      <c r="K43" s="285"/>
      <c r="L43" s="290"/>
      <c r="M43" s="187"/>
      <c r="N43" s="290"/>
      <c r="O43" s="296"/>
      <c r="P43" s="290"/>
      <c r="Q43" s="290"/>
      <c r="R43" s="290"/>
    </row>
  </sheetData>
  <pageMargins left="0.39370078740157483" right="0.39370078740157483" top="0.59055118110236227" bottom="0.59055118110236227" header="0.39370078740157483" footer="0.39370078740157483"/>
  <pageSetup paperSize="9" scale="68" fitToHeight="9999" orientation="portrait" r:id="rId1"/>
  <headerFooter alignWithMargins="0">
    <oddFooter>&amp;C&amp;8&amp;P z &amp;N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pageSetUpPr fitToPage="1"/>
  </sheetPr>
  <dimension ref="A1:E16"/>
  <sheetViews>
    <sheetView topLeftCell="B1" workbookViewId="0">
      <pane ySplit="7" topLeftCell="A8" activePane="bottomLeft" state="frozen"/>
      <selection activeCell="K10" sqref="K10"/>
      <selection pane="bottomLeft" activeCell="C16" sqref="C16"/>
    </sheetView>
  </sheetViews>
  <sheetFormatPr defaultRowHeight="12.75" outlineLevelRow="1" x14ac:dyDescent="0.2"/>
  <cols>
    <col min="1" max="1" width="12.42578125" style="210" hidden="1" customWidth="1"/>
    <col min="2" max="2" width="80.7109375" style="210" customWidth="1"/>
    <col min="3" max="3" width="15.7109375" style="210" customWidth="1"/>
    <col min="4" max="16384" width="9.140625" style="210"/>
  </cols>
  <sheetData>
    <row r="1" spans="1:5" ht="15.75" customHeight="1" x14ac:dyDescent="0.25">
      <c r="A1" s="206"/>
      <c r="B1" s="207" t="s">
        <v>3352</v>
      </c>
      <c r="C1" s="208"/>
      <c r="D1" s="209"/>
    </row>
    <row r="2" spans="1:5" ht="15.75" customHeight="1" x14ac:dyDescent="0.25">
      <c r="A2" s="206"/>
      <c r="B2" s="225" t="s">
        <v>51</v>
      </c>
      <c r="C2" s="208"/>
      <c r="D2" s="209"/>
    </row>
    <row r="3" spans="1:5" ht="15.75" customHeight="1" x14ac:dyDescent="0.25">
      <c r="A3" s="206"/>
      <c r="B3" s="225" t="s">
        <v>3</v>
      </c>
      <c r="C3" s="208"/>
      <c r="D3" s="209"/>
    </row>
    <row r="4" spans="1:5" ht="15.75" customHeight="1" x14ac:dyDescent="0.25">
      <c r="A4" s="206"/>
      <c r="B4" s="225" t="s">
        <v>13</v>
      </c>
      <c r="C4" s="208"/>
      <c r="D4" s="209"/>
    </row>
    <row r="5" spans="1:5" ht="15.75" customHeight="1" x14ac:dyDescent="0.25">
      <c r="A5" s="206"/>
      <c r="B5" s="225" t="s">
        <v>3526</v>
      </c>
      <c r="C5" s="208"/>
      <c r="D5" s="209"/>
    </row>
    <row r="6" spans="1:5" ht="14.25" customHeight="1" x14ac:dyDescent="0.25">
      <c r="A6" s="210" t="e">
        <f t="array" ref="A6">INDEX(__SAZBA__,MATCH(0,COUNTIF($A$1:A1,__SAZBA__),0))</f>
        <v>#REF!</v>
      </c>
      <c r="B6" s="211"/>
      <c r="C6" s="208"/>
      <c r="D6" s="209"/>
    </row>
    <row r="7" spans="1:5" ht="13.5" thickBot="1" x14ac:dyDescent="0.25">
      <c r="A7" s="210" t="e">
        <f t="array" ref="A7">INDEX(__SAZBA__,MATCH(0,COUNTIF($A$1:A6,__SAZBA__),0))</f>
        <v>#REF!</v>
      </c>
      <c r="B7" s="212" t="s">
        <v>104</v>
      </c>
      <c r="C7" s="212" t="s">
        <v>3043</v>
      </c>
      <c r="D7" s="213"/>
    </row>
    <row r="8" spans="1:5" x14ac:dyDescent="0.2">
      <c r="A8" s="210" t="e">
        <f t="array" ref="A8">INDEX(__SAZBA__,MATCH(0,COUNTIF($A$1:A7,__SAZBA__),0))</f>
        <v>#REF!</v>
      </c>
      <c r="B8" s="214"/>
      <c r="C8" s="215"/>
      <c r="D8" s="213"/>
    </row>
    <row r="9" spans="1:5" s="216" customFormat="1" ht="15.75" customHeight="1" x14ac:dyDescent="0.2">
      <c r="B9" s="217" t="str">
        <f>IF('[15]Zakazka VS E'!$J$9=0,"",'[15]Zakazka VS E'!$J$9)</f>
        <v>Výměníková stanice E (1. MÁJE)</v>
      </c>
      <c r="C9" s="218">
        <f>'EL Zakazka VS E'!O9</f>
        <v>0</v>
      </c>
      <c r="E9" s="218"/>
    </row>
    <row r="10" spans="1:5" s="219" customFormat="1" ht="15" customHeight="1" outlineLevel="1" x14ac:dyDescent="0.2">
      <c r="B10" s="220" t="str">
        <f>IF('[15]Zakazka VS E'!$J$10=0,"",'[15]Zakazka VS E'!$J$10)</f>
        <v>Rozváděč +RE1</v>
      </c>
      <c r="C10" s="221">
        <f>'EL Zakazka VS E'!O10</f>
        <v>0</v>
      </c>
      <c r="E10" s="221"/>
    </row>
    <row r="11" spans="1:5" s="219" customFormat="1" ht="15" customHeight="1" outlineLevel="1" x14ac:dyDescent="0.2">
      <c r="B11" s="220" t="str">
        <f>IF('[15]Zakazka VS E'!$J$14=0,"",'[15]Zakazka VS E'!$J$14)</f>
        <v>Elektro</v>
      </c>
      <c r="C11" s="221">
        <f>'EL Zakazka VS E'!O14</f>
        <v>0</v>
      </c>
      <c r="E11" s="221"/>
    </row>
    <row r="12" spans="1:5" s="219" customFormat="1" ht="15" customHeight="1" outlineLevel="1" x14ac:dyDescent="0.2">
      <c r="B12" s="220" t="str">
        <f>IF('[15]Zakazka VS E'!$J$18=0,"",'[15]Zakazka VS E'!$J$18)</f>
        <v>Kabely</v>
      </c>
      <c r="C12" s="221">
        <f>'EL Zakazka VS E'!O18</f>
        <v>0</v>
      </c>
      <c r="E12" s="221"/>
    </row>
    <row r="13" spans="1:5" s="219" customFormat="1" ht="15" customHeight="1" outlineLevel="1" x14ac:dyDescent="0.2">
      <c r="B13" s="220" t="str">
        <f>IF('[15]Zakazka VS E'!$J$34=0,"",'[15]Zakazka VS E'!$J$34)</f>
        <v>Nosný a montážní materiál</v>
      </c>
      <c r="C13" s="221">
        <f>'EL Zakazka VS E'!O34</f>
        <v>0</v>
      </c>
      <c r="E13" s="221"/>
    </row>
    <row r="14" spans="1:5" s="219" customFormat="1" ht="15" customHeight="1" outlineLevel="1" x14ac:dyDescent="0.2">
      <c r="B14" s="220" t="str">
        <f>IF('[15]Zakazka VS E'!$J$43=0,"",'[15]Zakazka VS E'!$J$43)</f>
        <v>V04: Inženýrská činnost</v>
      </c>
      <c r="C14" s="221">
        <f>'EL Zakazka VS E'!O43</f>
        <v>0</v>
      </c>
      <c r="E14" s="221"/>
    </row>
    <row r="15" spans="1:5" ht="13.5" thickBot="1" x14ac:dyDescent="0.25">
      <c r="B15" s="220"/>
    </row>
    <row r="16" spans="1:5" s="222" customFormat="1" ht="15" x14ac:dyDescent="0.25">
      <c r="A16" s="222" t="e">
        <f>SUM(#REF!)</f>
        <v>#REF!</v>
      </c>
      <c r="B16" s="223" t="s">
        <v>3355</v>
      </c>
      <c r="C16" s="224">
        <f>SUM(C10:C15)</f>
        <v>0</v>
      </c>
    </row>
  </sheetData>
  <dataConsolidate/>
  <pageMargins left="0.78740157480314965" right="0.78740157480314965" top="0.78740157480314965" bottom="0.78740157480314965" header="0.39370078740157483" footer="0.39370078740157483"/>
  <pageSetup paperSize="9" scale="88" orientation="portrait" r:id="rId1"/>
  <headerFooter>
    <oddFooter>&amp;C&amp;8&amp;P z &amp;N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pageSetUpPr fitToPage="1"/>
  </sheetPr>
  <dimension ref="A1:V50"/>
  <sheetViews>
    <sheetView topLeftCell="F1" zoomScaleNormal="100" zoomScaleSheetLayoutView="100" workbookViewId="0">
      <selection activeCell="N11" sqref="N11:N49"/>
    </sheetView>
  </sheetViews>
  <sheetFormatPr defaultRowHeight="12.75" outlineLevelRow="2" x14ac:dyDescent="0.2"/>
  <cols>
    <col min="1" max="5" width="9.140625" style="210" hidden="1" customWidth="1"/>
    <col min="6" max="6" width="5.42578125" style="297" customWidth="1"/>
    <col min="7" max="7" width="4.28515625" style="228" customWidth="1"/>
    <col min="8" max="8" width="14.28515625" style="229" customWidth="1"/>
    <col min="9" max="9" width="10" style="229" customWidth="1"/>
    <col min="10" max="10" width="57.140625" style="230" customWidth="1"/>
    <col min="11" max="11" width="7.5703125" style="228" customWidth="1"/>
    <col min="12" max="12" width="6.85546875" style="231" hidden="1" customWidth="1"/>
    <col min="13" max="13" width="13.42578125" style="203" customWidth="1"/>
    <col min="14" max="14" width="12.42578125" style="231" customWidth="1"/>
    <col min="15" max="15" width="15.7109375" style="232" customWidth="1"/>
    <col min="16" max="16" width="14.28515625" style="231" hidden="1" customWidth="1"/>
    <col min="17" max="17" width="11.42578125" style="231" hidden="1" customWidth="1"/>
    <col min="18" max="18" width="14.28515625" style="231" hidden="1" customWidth="1"/>
    <col min="19" max="19" width="4.28515625" style="210" customWidth="1"/>
    <col min="20" max="22" width="9.140625" style="210"/>
    <col min="23" max="23" width="13" style="210" customWidth="1"/>
    <col min="24" max="24" width="24.5703125" style="210" customWidth="1"/>
    <col min="25" max="16384" width="9.140625" style="210"/>
  </cols>
  <sheetData>
    <row r="1" spans="6:21" ht="21.6" customHeight="1" x14ac:dyDescent="0.25">
      <c r="F1" s="207" t="s">
        <v>3352</v>
      </c>
      <c r="G1" s="208"/>
      <c r="H1" s="208"/>
      <c r="I1" s="208"/>
      <c r="J1" s="208"/>
      <c r="K1" s="208"/>
      <c r="L1" s="234"/>
      <c r="M1" s="138"/>
      <c r="N1" s="234"/>
      <c r="O1" s="235"/>
      <c r="P1" s="234"/>
      <c r="Q1" s="234"/>
      <c r="R1" s="234"/>
    </row>
    <row r="2" spans="6:21" ht="21.6" customHeight="1" x14ac:dyDescent="0.25">
      <c r="F2" s="225" t="s">
        <v>51</v>
      </c>
      <c r="G2" s="208"/>
      <c r="H2" s="208"/>
      <c r="I2" s="208"/>
      <c r="J2" s="208"/>
      <c r="K2" s="208"/>
      <c r="L2" s="234"/>
      <c r="M2" s="138"/>
      <c r="N2" s="234"/>
      <c r="O2" s="235"/>
      <c r="P2" s="234"/>
      <c r="Q2" s="234"/>
      <c r="R2" s="234"/>
    </row>
    <row r="3" spans="6:21" ht="21.6" customHeight="1" x14ac:dyDescent="0.25">
      <c r="F3" s="225" t="s">
        <v>3</v>
      </c>
      <c r="G3" s="208"/>
      <c r="H3" s="208"/>
      <c r="I3" s="208"/>
      <c r="J3" s="208"/>
      <c r="K3" s="208"/>
      <c r="L3" s="234"/>
      <c r="M3" s="138"/>
      <c r="N3" s="234"/>
      <c r="O3" s="235"/>
      <c r="P3" s="234"/>
      <c r="Q3" s="234"/>
      <c r="R3" s="234"/>
    </row>
    <row r="4" spans="6:21" ht="21.6" customHeight="1" x14ac:dyDescent="0.25">
      <c r="F4" s="225" t="s">
        <v>13</v>
      </c>
      <c r="G4" s="208"/>
      <c r="H4" s="208"/>
      <c r="I4" s="208"/>
      <c r="J4" s="208"/>
      <c r="K4" s="208"/>
      <c r="L4" s="234"/>
      <c r="M4" s="138"/>
      <c r="N4" s="234"/>
      <c r="O4" s="235"/>
      <c r="P4" s="234"/>
      <c r="Q4" s="234"/>
      <c r="R4" s="234"/>
    </row>
    <row r="5" spans="6:21" ht="21.6" customHeight="1" x14ac:dyDescent="0.25">
      <c r="F5" s="225" t="s">
        <v>3526</v>
      </c>
      <c r="G5" s="208"/>
      <c r="H5" s="208"/>
      <c r="I5" s="208"/>
      <c r="J5" s="208"/>
      <c r="K5" s="208"/>
      <c r="L5" s="234"/>
      <c r="M5" s="138"/>
      <c r="N5" s="234"/>
      <c r="O5" s="235"/>
      <c r="P5" s="234"/>
      <c r="Q5" s="234"/>
      <c r="R5" s="234"/>
    </row>
    <row r="6" spans="6:21" ht="21.6" customHeight="1" x14ac:dyDescent="0.25">
      <c r="F6" s="233"/>
      <c r="G6" s="208"/>
      <c r="H6" s="208"/>
      <c r="I6" s="208"/>
      <c r="J6" s="208"/>
      <c r="K6" s="208"/>
      <c r="L6" s="234"/>
      <c r="M6" s="138"/>
      <c r="N6" s="234"/>
      <c r="O6" s="235"/>
      <c r="P6" s="234"/>
      <c r="Q6" s="234"/>
      <c r="R6" s="234"/>
      <c r="U6" s="236"/>
    </row>
    <row r="7" spans="6:21" s="237" customFormat="1" ht="13.5" thickBot="1" x14ac:dyDescent="0.25">
      <c r="F7" s="212" t="s">
        <v>3037</v>
      </c>
      <c r="G7" s="212" t="s">
        <v>102</v>
      </c>
      <c r="H7" s="212" t="s">
        <v>103</v>
      </c>
      <c r="I7" s="212" t="s">
        <v>3038</v>
      </c>
      <c r="J7" s="238" t="s">
        <v>104</v>
      </c>
      <c r="K7" s="212" t="s">
        <v>105</v>
      </c>
      <c r="L7" s="212" t="s">
        <v>3040</v>
      </c>
      <c r="M7" s="212" t="s">
        <v>3041</v>
      </c>
      <c r="N7" s="212" t="s">
        <v>3042</v>
      </c>
      <c r="O7" s="212" t="s">
        <v>3043</v>
      </c>
      <c r="P7" s="212" t="s">
        <v>3044</v>
      </c>
      <c r="Q7" s="212" t="s">
        <v>3045</v>
      </c>
      <c r="R7" s="212" t="s">
        <v>3046</v>
      </c>
    </row>
    <row r="8" spans="6:21" ht="11.25" customHeight="1" x14ac:dyDescent="0.2">
      <c r="F8" s="239"/>
      <c r="G8" s="240"/>
      <c r="H8" s="241"/>
      <c r="I8" s="241"/>
      <c r="J8" s="242"/>
      <c r="K8" s="240"/>
      <c r="L8" s="239"/>
      <c r="M8" s="239"/>
      <c r="N8" s="239"/>
      <c r="O8" s="239"/>
      <c r="P8" s="239"/>
      <c r="Q8" s="239"/>
      <c r="R8" s="239"/>
    </row>
    <row r="9" spans="6:21" s="243" customFormat="1" ht="18.75" customHeight="1" x14ac:dyDescent="0.2">
      <c r="F9" s="244"/>
      <c r="G9" s="245"/>
      <c r="H9" s="246"/>
      <c r="I9" s="246"/>
      <c r="J9" s="246" t="s">
        <v>3526</v>
      </c>
      <c r="K9" s="245"/>
      <c r="L9" s="247"/>
      <c r="M9" s="152"/>
      <c r="N9" s="247"/>
      <c r="O9" s="218">
        <f>SUBTOTAL(9,O10:O49)</f>
        <v>0</v>
      </c>
      <c r="P9" s="248">
        <f>SUBTOTAL(9,P10:P50)</f>
        <v>0</v>
      </c>
      <c r="Q9" s="247"/>
      <c r="R9" s="248">
        <f>SUBTOTAL(9,R10:R50)</f>
        <v>0</v>
      </c>
    </row>
    <row r="10" spans="6:21" s="249" customFormat="1" ht="16.5" customHeight="1" outlineLevel="1" x14ac:dyDescent="0.2">
      <c r="F10" s="250"/>
      <c r="G10" s="240"/>
      <c r="H10" s="251"/>
      <c r="I10" s="251"/>
      <c r="J10" s="292" t="s">
        <v>3519</v>
      </c>
      <c r="K10" s="240"/>
      <c r="L10" s="280"/>
      <c r="M10" s="281"/>
      <c r="N10" s="280"/>
      <c r="O10" s="282">
        <f>SUBTOTAL(9,O11:O12)</f>
        <v>0</v>
      </c>
      <c r="P10" s="253"/>
      <c r="Q10" s="252"/>
      <c r="R10" s="253">
        <f>SUBTOTAL(9,R11:R12)</f>
        <v>0</v>
      </c>
    </row>
    <row r="11" spans="6:21" s="254" customFormat="1" ht="72" outlineLevel="2" x14ac:dyDescent="0.2">
      <c r="F11" s="255">
        <v>1</v>
      </c>
      <c r="G11" s="256" t="s">
        <v>3054</v>
      </c>
      <c r="H11" s="269" t="s">
        <v>3088</v>
      </c>
      <c r="I11" s="269"/>
      <c r="J11" s="267" t="s">
        <v>3520</v>
      </c>
      <c r="K11" s="256" t="s">
        <v>447</v>
      </c>
      <c r="L11" s="260">
        <v>0</v>
      </c>
      <c r="M11" s="261">
        <v>1</v>
      </c>
      <c r="N11" s="260"/>
      <c r="O11" s="262">
        <f>M11*N11</f>
        <v>0</v>
      </c>
      <c r="P11" s="263"/>
      <c r="Q11" s="264"/>
      <c r="R11" s="263">
        <f>M11*Q11</f>
        <v>0</v>
      </c>
      <c r="T11" s="265"/>
      <c r="U11" s="265"/>
    </row>
    <row r="12" spans="6:21" s="254" customFormat="1" ht="12" outlineLevel="2" x14ac:dyDescent="0.2">
      <c r="F12" s="255" t="s">
        <v>3416</v>
      </c>
      <c r="G12" s="256" t="s">
        <v>3066</v>
      </c>
      <c r="H12" s="269" t="s">
        <v>3096</v>
      </c>
      <c r="I12" s="269"/>
      <c r="J12" s="267" t="s">
        <v>3417</v>
      </c>
      <c r="K12" s="256" t="s">
        <v>447</v>
      </c>
      <c r="L12" s="260">
        <v>0</v>
      </c>
      <c r="M12" s="261">
        <v>1</v>
      </c>
      <c r="N12" s="260"/>
      <c r="O12" s="262">
        <f>M12*N12</f>
        <v>0</v>
      </c>
      <c r="P12" s="263"/>
      <c r="Q12" s="264"/>
      <c r="R12" s="263">
        <f>M12*Q12</f>
        <v>0</v>
      </c>
      <c r="T12" s="265"/>
      <c r="U12" s="265"/>
    </row>
    <row r="13" spans="6:21" s="291" customFormat="1" ht="12.75" customHeight="1" outlineLevel="2" x14ac:dyDescent="0.25">
      <c r="F13" s="284"/>
      <c r="G13" s="285"/>
      <c r="H13" s="285"/>
      <c r="I13" s="285"/>
      <c r="J13" s="286"/>
      <c r="K13" s="285"/>
      <c r="L13" s="287"/>
      <c r="M13" s="288"/>
      <c r="N13" s="287"/>
      <c r="O13" s="289"/>
      <c r="P13" s="290"/>
      <c r="Q13" s="290"/>
      <c r="R13" s="290"/>
    </row>
    <row r="14" spans="6:21" s="249" customFormat="1" ht="16.5" customHeight="1" outlineLevel="1" x14ac:dyDescent="0.2">
      <c r="F14" s="250"/>
      <c r="G14" s="240"/>
      <c r="H14" s="251"/>
      <c r="I14" s="251"/>
      <c r="J14" s="292" t="s">
        <v>3155</v>
      </c>
      <c r="K14" s="240"/>
      <c r="L14" s="280"/>
      <c r="M14" s="281"/>
      <c r="N14" s="280"/>
      <c r="O14" s="282">
        <f>SUBTOTAL(9,O15:O16)</f>
        <v>0</v>
      </c>
      <c r="P14" s="253"/>
      <c r="Q14" s="252"/>
      <c r="R14" s="253">
        <f>SUBTOTAL(9,R15:R16)</f>
        <v>0</v>
      </c>
    </row>
    <row r="15" spans="6:21" s="254" customFormat="1" ht="24" outlineLevel="2" x14ac:dyDescent="0.2">
      <c r="F15" s="255" t="s">
        <v>3221</v>
      </c>
      <c r="G15" s="256" t="s">
        <v>3054</v>
      </c>
      <c r="H15" s="269" t="s">
        <v>3418</v>
      </c>
      <c r="I15" s="269"/>
      <c r="J15" s="267" t="s">
        <v>3215</v>
      </c>
      <c r="K15" s="256" t="s">
        <v>447</v>
      </c>
      <c r="L15" s="260">
        <v>0</v>
      </c>
      <c r="M15" s="261">
        <v>1</v>
      </c>
      <c r="N15" s="260"/>
      <c r="O15" s="262">
        <f t="shared" ref="O15:O16" si="0">M15*N15</f>
        <v>0</v>
      </c>
      <c r="P15" s="263"/>
      <c r="Q15" s="264"/>
      <c r="R15" s="263"/>
      <c r="T15" s="265"/>
      <c r="U15" s="265"/>
    </row>
    <row r="16" spans="6:21" s="254" customFormat="1" ht="12" outlineLevel="2" x14ac:dyDescent="0.2">
      <c r="F16" s="255" t="s">
        <v>3416</v>
      </c>
      <c r="G16" s="256" t="s">
        <v>3066</v>
      </c>
      <c r="H16" s="269" t="s">
        <v>3419</v>
      </c>
      <c r="I16" s="269"/>
      <c r="J16" s="267" t="s">
        <v>3175</v>
      </c>
      <c r="K16" s="256" t="s">
        <v>447</v>
      </c>
      <c r="L16" s="260">
        <v>0</v>
      </c>
      <c r="M16" s="261">
        <v>1</v>
      </c>
      <c r="N16" s="260"/>
      <c r="O16" s="262">
        <f t="shared" si="0"/>
        <v>0</v>
      </c>
      <c r="P16" s="263"/>
      <c r="Q16" s="264"/>
      <c r="R16" s="263"/>
      <c r="T16" s="265"/>
      <c r="U16" s="265"/>
    </row>
    <row r="17" spans="6:22" s="291" customFormat="1" ht="12.75" customHeight="1" outlineLevel="2" x14ac:dyDescent="0.25">
      <c r="F17" s="284"/>
      <c r="G17" s="285"/>
      <c r="H17" s="285"/>
      <c r="I17" s="285"/>
      <c r="J17" s="286"/>
      <c r="K17" s="285"/>
      <c r="L17" s="287"/>
      <c r="M17" s="288"/>
      <c r="N17" s="287"/>
      <c r="O17" s="289"/>
      <c r="P17" s="290"/>
      <c r="Q17" s="290"/>
      <c r="R17" s="290"/>
    </row>
    <row r="18" spans="6:22" s="249" customFormat="1" ht="16.5" customHeight="1" outlineLevel="1" x14ac:dyDescent="0.2">
      <c r="F18" s="250"/>
      <c r="G18" s="240"/>
      <c r="H18" s="251"/>
      <c r="I18" s="251"/>
      <c r="J18" s="292" t="s">
        <v>3220</v>
      </c>
      <c r="K18" s="240"/>
      <c r="L18" s="280"/>
      <c r="M18" s="281"/>
      <c r="N18" s="280"/>
      <c r="O18" s="282">
        <f>SUBTOTAL(9,O19:O32)</f>
        <v>0</v>
      </c>
      <c r="P18" s="253"/>
      <c r="Q18" s="252"/>
      <c r="R18" s="253">
        <f>SUBTOTAL(9,R38:R44)</f>
        <v>0</v>
      </c>
    </row>
    <row r="19" spans="6:22" s="254" customFormat="1" ht="36" outlineLevel="2" x14ac:dyDescent="0.2">
      <c r="F19" s="255" t="s">
        <v>3221</v>
      </c>
      <c r="G19" s="256" t="s">
        <v>3054</v>
      </c>
      <c r="H19" s="269" t="s">
        <v>3111</v>
      </c>
      <c r="I19" s="269"/>
      <c r="J19" s="267" t="s">
        <v>3245</v>
      </c>
      <c r="K19" s="256" t="s">
        <v>532</v>
      </c>
      <c r="L19" s="260">
        <v>0</v>
      </c>
      <c r="M19" s="261">
        <v>8</v>
      </c>
      <c r="N19" s="260"/>
      <c r="O19" s="262">
        <f t="shared" ref="O19:O32" si="1">M19*N19</f>
        <v>0</v>
      </c>
      <c r="P19" s="263"/>
      <c r="Q19" s="264"/>
      <c r="R19" s="263">
        <f>M19*Q19</f>
        <v>0</v>
      </c>
      <c r="T19" s="265"/>
      <c r="U19" s="265"/>
    </row>
    <row r="20" spans="6:22" s="254" customFormat="1" ht="12" outlineLevel="2" x14ac:dyDescent="0.2">
      <c r="F20" s="255"/>
      <c r="G20" s="256"/>
      <c r="H20" s="269"/>
      <c r="I20" s="269"/>
      <c r="J20" s="293">
        <v>8</v>
      </c>
      <c r="K20" s="256"/>
      <c r="L20" s="260"/>
      <c r="M20" s="261"/>
      <c r="N20" s="260"/>
      <c r="O20" s="262"/>
      <c r="P20" s="263"/>
      <c r="Q20" s="264"/>
      <c r="R20" s="263"/>
    </row>
    <row r="21" spans="6:22" s="254" customFormat="1" ht="36" outlineLevel="2" x14ac:dyDescent="0.2">
      <c r="F21" s="255" t="s">
        <v>3416</v>
      </c>
      <c r="G21" s="256" t="s">
        <v>3054</v>
      </c>
      <c r="H21" s="269" t="s">
        <v>3421</v>
      </c>
      <c r="I21" s="269"/>
      <c r="J21" s="267" t="s">
        <v>3260</v>
      </c>
      <c r="K21" s="256" t="s">
        <v>532</v>
      </c>
      <c r="L21" s="260">
        <v>0</v>
      </c>
      <c r="M21" s="261">
        <v>30</v>
      </c>
      <c r="N21" s="260"/>
      <c r="O21" s="262">
        <f t="shared" si="1"/>
        <v>0</v>
      </c>
      <c r="P21" s="263"/>
      <c r="Q21" s="264"/>
      <c r="R21" s="263"/>
      <c r="T21" s="265"/>
      <c r="U21" s="265"/>
    </row>
    <row r="22" spans="6:22" s="254" customFormat="1" ht="12" outlineLevel="2" x14ac:dyDescent="0.2">
      <c r="F22" s="255"/>
      <c r="G22" s="256"/>
      <c r="H22" s="269"/>
      <c r="I22" s="269"/>
      <c r="J22" s="293">
        <v>30</v>
      </c>
      <c r="K22" s="256"/>
      <c r="L22" s="260"/>
      <c r="M22" s="261"/>
      <c r="N22" s="260"/>
      <c r="O22" s="262"/>
      <c r="P22" s="263"/>
      <c r="Q22" s="264"/>
      <c r="R22" s="263"/>
    </row>
    <row r="23" spans="6:22" s="254" customFormat="1" ht="48" outlineLevel="2" x14ac:dyDescent="0.2">
      <c r="F23" s="255" t="s">
        <v>3424</v>
      </c>
      <c r="G23" s="256" t="s">
        <v>3054</v>
      </c>
      <c r="H23" s="269" t="s">
        <v>3425</v>
      </c>
      <c r="I23" s="269"/>
      <c r="J23" s="267" t="s">
        <v>3521</v>
      </c>
      <c r="K23" s="256" t="s">
        <v>532</v>
      </c>
      <c r="L23" s="260">
        <v>0</v>
      </c>
      <c r="M23" s="261">
        <v>30</v>
      </c>
      <c r="N23" s="260"/>
      <c r="O23" s="262">
        <f t="shared" si="1"/>
        <v>0</v>
      </c>
      <c r="P23" s="263"/>
      <c r="Q23" s="264"/>
      <c r="R23" s="263">
        <f>M23*Q23</f>
        <v>0</v>
      </c>
      <c r="T23" s="265"/>
      <c r="U23" s="265"/>
    </row>
    <row r="24" spans="6:22" s="254" customFormat="1" ht="12" outlineLevel="2" x14ac:dyDescent="0.2">
      <c r="F24" s="255"/>
      <c r="G24" s="256"/>
      <c r="H24" s="269"/>
      <c r="I24" s="269"/>
      <c r="J24" s="293">
        <v>30</v>
      </c>
      <c r="K24" s="256"/>
      <c r="L24" s="260"/>
      <c r="M24" s="261"/>
      <c r="N24" s="260"/>
      <c r="O24" s="262"/>
      <c r="P24" s="263"/>
      <c r="Q24" s="264"/>
      <c r="R24" s="263"/>
    </row>
    <row r="25" spans="6:22" s="254" customFormat="1" ht="48" outlineLevel="2" x14ac:dyDescent="0.2">
      <c r="F25" s="255" t="s">
        <v>3427</v>
      </c>
      <c r="G25" s="256" t="s">
        <v>3054</v>
      </c>
      <c r="H25" s="269" t="s">
        <v>3428</v>
      </c>
      <c r="I25" s="269"/>
      <c r="J25" s="267" t="s">
        <v>3429</v>
      </c>
      <c r="K25" s="256" t="s">
        <v>532</v>
      </c>
      <c r="L25" s="260">
        <v>0</v>
      </c>
      <c r="M25" s="261">
        <v>28</v>
      </c>
      <c r="N25" s="260"/>
      <c r="O25" s="262">
        <f t="shared" ref="O25" si="2">M25*N25</f>
        <v>0</v>
      </c>
      <c r="P25" s="263"/>
      <c r="Q25" s="264"/>
      <c r="R25" s="263">
        <f>M25*Q25</f>
        <v>0</v>
      </c>
      <c r="T25" s="265"/>
      <c r="U25" s="265"/>
    </row>
    <row r="26" spans="6:22" s="254" customFormat="1" ht="12" outlineLevel="2" x14ac:dyDescent="0.2">
      <c r="F26" s="255"/>
      <c r="G26" s="256"/>
      <c r="H26" s="269"/>
      <c r="I26" s="269"/>
      <c r="J26" s="293" t="s">
        <v>3512</v>
      </c>
      <c r="K26" s="256"/>
      <c r="L26" s="260"/>
      <c r="M26" s="261"/>
      <c r="N26" s="260"/>
      <c r="O26" s="262"/>
      <c r="P26" s="263"/>
      <c r="Q26" s="264"/>
      <c r="R26" s="263"/>
    </row>
    <row r="27" spans="6:22" s="254" customFormat="1" ht="36" outlineLevel="2" x14ac:dyDescent="0.2">
      <c r="F27" s="255" t="s">
        <v>3431</v>
      </c>
      <c r="G27" s="256" t="s">
        <v>3054</v>
      </c>
      <c r="H27" s="269" t="s">
        <v>3432</v>
      </c>
      <c r="I27" s="269"/>
      <c r="J27" s="267" t="s">
        <v>3437</v>
      </c>
      <c r="K27" s="256" t="s">
        <v>532</v>
      </c>
      <c r="L27" s="260">
        <v>0</v>
      </c>
      <c r="M27" s="261">
        <v>18</v>
      </c>
      <c r="N27" s="260"/>
      <c r="O27" s="262">
        <f t="shared" ref="O27" si="3">M27*N27</f>
        <v>0</v>
      </c>
      <c r="P27" s="263"/>
      <c r="Q27" s="264"/>
      <c r="R27" s="263">
        <f>M27*Q27</f>
        <v>0</v>
      </c>
      <c r="T27" s="265"/>
      <c r="U27" s="265"/>
    </row>
    <row r="28" spans="6:22" s="254" customFormat="1" ht="12" outlineLevel="2" x14ac:dyDescent="0.2">
      <c r="F28" s="255"/>
      <c r="G28" s="256"/>
      <c r="H28" s="269"/>
      <c r="I28" s="269"/>
      <c r="J28" s="293" t="s">
        <v>3513</v>
      </c>
      <c r="K28" s="256"/>
      <c r="L28" s="260"/>
      <c r="M28" s="261"/>
      <c r="N28" s="260"/>
      <c r="O28" s="262"/>
      <c r="P28" s="263"/>
      <c r="Q28" s="264"/>
      <c r="R28" s="263"/>
    </row>
    <row r="29" spans="6:22" s="254" customFormat="1" ht="48" outlineLevel="2" x14ac:dyDescent="0.2">
      <c r="F29" s="255" t="s">
        <v>3435</v>
      </c>
      <c r="G29" s="256"/>
      <c r="H29" s="269" t="s">
        <v>3436</v>
      </c>
      <c r="I29" s="269"/>
      <c r="J29" s="267" t="s">
        <v>3441</v>
      </c>
      <c r="K29" s="256" t="s">
        <v>532</v>
      </c>
      <c r="L29" s="260">
        <v>0</v>
      </c>
      <c r="M29" s="261">
        <v>30</v>
      </c>
      <c r="N29" s="260"/>
      <c r="O29" s="262">
        <f t="shared" ref="O29" si="4">M29*N29</f>
        <v>0</v>
      </c>
      <c r="P29" s="263"/>
      <c r="Q29" s="264"/>
      <c r="R29" s="263">
        <f>M29*Q29</f>
        <v>0</v>
      </c>
      <c r="T29" s="265"/>
      <c r="U29" s="265"/>
    </row>
    <row r="30" spans="6:22" s="254" customFormat="1" ht="12" outlineLevel="2" x14ac:dyDescent="0.2">
      <c r="F30" s="255"/>
      <c r="G30" s="256"/>
      <c r="H30" s="269"/>
      <c r="I30" s="269"/>
      <c r="J30" s="293">
        <v>30</v>
      </c>
      <c r="K30" s="256"/>
      <c r="L30" s="260"/>
      <c r="M30" s="261"/>
      <c r="N30" s="260"/>
      <c r="O30" s="262"/>
      <c r="P30" s="263"/>
      <c r="Q30" s="264"/>
      <c r="R30" s="263"/>
      <c r="T30" s="265"/>
      <c r="U30" s="265"/>
    </row>
    <row r="31" spans="6:22" s="254" customFormat="1" ht="12" outlineLevel="2" x14ac:dyDescent="0.2">
      <c r="F31" s="255" t="s">
        <v>3439</v>
      </c>
      <c r="G31" s="256" t="s">
        <v>3066</v>
      </c>
      <c r="H31" s="269" t="s">
        <v>3440</v>
      </c>
      <c r="I31" s="269"/>
      <c r="J31" s="267" t="s">
        <v>3281</v>
      </c>
      <c r="K31" s="256" t="s">
        <v>532</v>
      </c>
      <c r="L31" s="260"/>
      <c r="M31" s="261">
        <v>144</v>
      </c>
      <c r="N31" s="260"/>
      <c r="O31" s="262">
        <f t="shared" si="1"/>
        <v>0</v>
      </c>
      <c r="P31" s="263"/>
      <c r="Q31" s="264"/>
      <c r="R31" s="263"/>
      <c r="T31" s="265"/>
      <c r="U31" s="265"/>
      <c r="V31" s="265"/>
    </row>
    <row r="32" spans="6:22" s="254" customFormat="1" ht="12" outlineLevel="2" x14ac:dyDescent="0.2">
      <c r="F32" s="255" t="s">
        <v>3442</v>
      </c>
      <c r="G32" s="256" t="s">
        <v>3066</v>
      </c>
      <c r="H32" s="269" t="s">
        <v>3443</v>
      </c>
      <c r="I32" s="269"/>
      <c r="J32" s="267" t="s">
        <v>3283</v>
      </c>
      <c r="K32" s="256" t="s">
        <v>447</v>
      </c>
      <c r="L32" s="260"/>
      <c r="M32" s="261">
        <v>24</v>
      </c>
      <c r="N32" s="260"/>
      <c r="O32" s="262">
        <f t="shared" si="1"/>
        <v>0</v>
      </c>
      <c r="P32" s="263"/>
      <c r="Q32" s="264"/>
      <c r="R32" s="263"/>
      <c r="T32" s="265"/>
      <c r="U32" s="265"/>
      <c r="V32" s="265"/>
    </row>
    <row r="33" spans="6:21" s="291" customFormat="1" ht="12.75" customHeight="1" outlineLevel="2" x14ac:dyDescent="0.25">
      <c r="F33" s="284"/>
      <c r="G33" s="285"/>
      <c r="H33" s="285"/>
      <c r="I33" s="285"/>
      <c r="J33" s="286"/>
      <c r="K33" s="285"/>
      <c r="L33" s="287"/>
      <c r="M33" s="288"/>
      <c r="N33" s="287"/>
      <c r="O33" s="289"/>
      <c r="P33" s="290"/>
      <c r="Q33" s="290"/>
      <c r="R33" s="290"/>
    </row>
    <row r="34" spans="6:21" s="249" customFormat="1" ht="16.5" customHeight="1" outlineLevel="1" x14ac:dyDescent="0.2">
      <c r="F34" s="250"/>
      <c r="G34" s="240"/>
      <c r="H34" s="251"/>
      <c r="I34" s="251"/>
      <c r="J34" s="292" t="s">
        <v>3284</v>
      </c>
      <c r="K34" s="240"/>
      <c r="L34" s="280"/>
      <c r="M34" s="281"/>
      <c r="N34" s="280"/>
      <c r="O34" s="282">
        <f>SUBTOTAL(9,O35:O41)</f>
        <v>0</v>
      </c>
      <c r="P34" s="253"/>
      <c r="Q34" s="252"/>
      <c r="R34" s="253">
        <f>SUBTOTAL(9,R35:R41)</f>
        <v>0</v>
      </c>
    </row>
    <row r="35" spans="6:21" s="254" customFormat="1" ht="24" outlineLevel="2" x14ac:dyDescent="0.2">
      <c r="F35" s="255" t="s">
        <v>3221</v>
      </c>
      <c r="G35" s="256" t="s">
        <v>3315</v>
      </c>
      <c r="H35" s="269" t="s">
        <v>3117</v>
      </c>
      <c r="I35" s="269"/>
      <c r="J35" s="267" t="s">
        <v>3453</v>
      </c>
      <c r="K35" s="256" t="s">
        <v>532</v>
      </c>
      <c r="L35" s="260">
        <v>0</v>
      </c>
      <c r="M35" s="261">
        <v>35</v>
      </c>
      <c r="N35" s="260"/>
      <c r="O35" s="262">
        <f>M35*N35</f>
        <v>0</v>
      </c>
      <c r="P35" s="263"/>
      <c r="Q35" s="264"/>
      <c r="R35" s="263"/>
      <c r="T35" s="265"/>
      <c r="U35" s="265"/>
    </row>
    <row r="36" spans="6:21" s="254" customFormat="1" ht="12" outlineLevel="2" x14ac:dyDescent="0.2">
      <c r="F36" s="255"/>
      <c r="G36" s="256"/>
      <c r="H36" s="269"/>
      <c r="I36" s="269"/>
      <c r="J36" s="293" t="s">
        <v>3522</v>
      </c>
      <c r="K36" s="256"/>
      <c r="L36" s="260"/>
      <c r="M36" s="261"/>
      <c r="N36" s="260"/>
      <c r="O36" s="262"/>
      <c r="P36" s="263"/>
      <c r="Q36" s="264"/>
      <c r="R36" s="263"/>
    </row>
    <row r="37" spans="6:21" s="254" customFormat="1" ht="12" outlineLevel="2" x14ac:dyDescent="0.2">
      <c r="F37" s="255" t="s">
        <v>3416</v>
      </c>
      <c r="G37" s="256" t="s">
        <v>3315</v>
      </c>
      <c r="H37" s="269" t="s">
        <v>3447</v>
      </c>
      <c r="I37" s="269"/>
      <c r="J37" s="267" t="s">
        <v>3456</v>
      </c>
      <c r="K37" s="256" t="s">
        <v>532</v>
      </c>
      <c r="L37" s="260">
        <v>0</v>
      </c>
      <c r="M37" s="261">
        <v>20</v>
      </c>
      <c r="N37" s="260"/>
      <c r="O37" s="262">
        <f>M37*N37</f>
        <v>0</v>
      </c>
      <c r="P37" s="263"/>
      <c r="Q37" s="264"/>
      <c r="R37" s="263"/>
      <c r="T37" s="265"/>
      <c r="U37" s="265"/>
    </row>
    <row r="38" spans="6:21" s="254" customFormat="1" ht="12" outlineLevel="2" x14ac:dyDescent="0.2">
      <c r="F38" s="255"/>
      <c r="G38" s="256"/>
      <c r="H38" s="269"/>
      <c r="I38" s="269"/>
      <c r="J38" s="293" t="s">
        <v>3515</v>
      </c>
      <c r="K38" s="256"/>
      <c r="L38" s="260"/>
      <c r="M38" s="261"/>
      <c r="N38" s="260"/>
      <c r="O38" s="262"/>
      <c r="P38" s="263"/>
      <c r="Q38" s="264"/>
      <c r="R38" s="263"/>
    </row>
    <row r="39" spans="6:21" s="254" customFormat="1" ht="12" outlineLevel="2" x14ac:dyDescent="0.2">
      <c r="F39" s="255" t="s">
        <v>3424</v>
      </c>
      <c r="G39" s="256" t="s">
        <v>3315</v>
      </c>
      <c r="H39" s="269" t="s">
        <v>3449</v>
      </c>
      <c r="I39" s="269"/>
      <c r="J39" s="267" t="s">
        <v>3305</v>
      </c>
      <c r="K39" s="256" t="s">
        <v>532</v>
      </c>
      <c r="L39" s="260">
        <v>0</v>
      </c>
      <c r="M39" s="261">
        <v>9</v>
      </c>
      <c r="N39" s="260"/>
      <c r="O39" s="262">
        <f>M39*N39</f>
        <v>0</v>
      </c>
      <c r="P39" s="263"/>
      <c r="Q39" s="264"/>
      <c r="R39" s="263"/>
      <c r="T39" s="265"/>
      <c r="U39" s="265"/>
    </row>
    <row r="40" spans="6:21" s="254" customFormat="1" ht="12" outlineLevel="2" x14ac:dyDescent="0.2">
      <c r="F40" s="255"/>
      <c r="G40" s="256"/>
      <c r="H40" s="269"/>
      <c r="I40" s="269"/>
      <c r="J40" s="294" t="s">
        <v>3516</v>
      </c>
      <c r="K40" s="256"/>
      <c r="L40" s="260"/>
      <c r="M40" s="261"/>
      <c r="N40" s="260"/>
      <c r="O40" s="262"/>
      <c r="P40" s="263"/>
      <c r="Q40" s="264"/>
      <c r="R40" s="263"/>
    </row>
    <row r="41" spans="6:21" s="254" customFormat="1" ht="12" outlineLevel="2" x14ac:dyDescent="0.2">
      <c r="F41" s="255" t="s">
        <v>3427</v>
      </c>
      <c r="G41" s="256" t="s">
        <v>3066</v>
      </c>
      <c r="H41" s="269" t="s">
        <v>3452</v>
      </c>
      <c r="I41" s="269"/>
      <c r="J41" s="267" t="s">
        <v>3313</v>
      </c>
      <c r="K41" s="256" t="s">
        <v>532</v>
      </c>
      <c r="L41" s="260"/>
      <c r="M41" s="261">
        <v>64</v>
      </c>
      <c r="N41" s="260"/>
      <c r="O41" s="262">
        <f>M41*N41</f>
        <v>0</v>
      </c>
      <c r="P41" s="263"/>
      <c r="Q41" s="264"/>
      <c r="R41" s="263"/>
      <c r="T41" s="265"/>
      <c r="U41" s="265"/>
    </row>
    <row r="42" spans="6:21" s="291" customFormat="1" ht="12.75" customHeight="1" outlineLevel="2" x14ac:dyDescent="0.25">
      <c r="F42" s="284"/>
      <c r="G42" s="285"/>
      <c r="H42" s="285"/>
      <c r="I42" s="285"/>
      <c r="J42" s="295"/>
      <c r="K42" s="285"/>
      <c r="L42" s="287"/>
      <c r="M42" s="288"/>
      <c r="N42" s="287"/>
      <c r="O42" s="289"/>
      <c r="P42" s="290"/>
      <c r="Q42" s="290"/>
      <c r="R42" s="290"/>
    </row>
    <row r="43" spans="6:21" s="249" customFormat="1" ht="16.5" customHeight="1" outlineLevel="1" x14ac:dyDescent="0.2">
      <c r="F43" s="250"/>
      <c r="G43" s="240"/>
      <c r="H43" s="251"/>
      <c r="I43" s="251"/>
      <c r="J43" s="251" t="s">
        <v>3461</v>
      </c>
      <c r="K43" s="240"/>
      <c r="L43" s="280"/>
      <c r="M43" s="281"/>
      <c r="N43" s="280"/>
      <c r="O43" s="282">
        <f>SUBTOTAL(9,O44:O49)</f>
        <v>0</v>
      </c>
      <c r="P43" s="253"/>
      <c r="Q43" s="252"/>
      <c r="R43" s="253">
        <f>SUBTOTAL(9,R44:R49)</f>
        <v>0</v>
      </c>
    </row>
    <row r="44" spans="6:21" s="254" customFormat="1" ht="12" outlineLevel="2" x14ac:dyDescent="0.2">
      <c r="F44" s="255">
        <v>1</v>
      </c>
      <c r="G44" s="256" t="s">
        <v>3315</v>
      </c>
      <c r="H44" s="269" t="s">
        <v>3462</v>
      </c>
      <c r="I44" s="269"/>
      <c r="J44" s="267" t="s">
        <v>3523</v>
      </c>
      <c r="K44" s="256" t="s">
        <v>3065</v>
      </c>
      <c r="L44" s="260">
        <v>0</v>
      </c>
      <c r="M44" s="261">
        <v>1</v>
      </c>
      <c r="N44" s="260"/>
      <c r="O44" s="262">
        <f t="shared" ref="O44:O49" si="5">M44*N44</f>
        <v>0</v>
      </c>
      <c r="P44" s="263"/>
      <c r="Q44" s="264"/>
      <c r="R44" s="263">
        <f t="shared" ref="R44:R49" si="6">M44*Q44</f>
        <v>0</v>
      </c>
      <c r="T44" s="265"/>
      <c r="U44" s="265"/>
    </row>
    <row r="45" spans="6:21" s="254" customFormat="1" ht="12" outlineLevel="2" x14ac:dyDescent="0.2">
      <c r="F45" s="255">
        <v>2</v>
      </c>
      <c r="G45" s="256" t="s">
        <v>3315</v>
      </c>
      <c r="H45" s="269" t="s">
        <v>3158</v>
      </c>
      <c r="I45" s="269"/>
      <c r="J45" s="267" t="s">
        <v>3465</v>
      </c>
      <c r="K45" s="256" t="s">
        <v>3065</v>
      </c>
      <c r="L45" s="260">
        <v>0</v>
      </c>
      <c r="M45" s="261">
        <v>1</v>
      </c>
      <c r="N45" s="260"/>
      <c r="O45" s="262">
        <f t="shared" si="5"/>
        <v>0</v>
      </c>
      <c r="P45" s="263"/>
      <c r="Q45" s="264"/>
      <c r="R45" s="263">
        <f t="shared" si="6"/>
        <v>0</v>
      </c>
      <c r="T45" s="265"/>
      <c r="U45" s="265"/>
    </row>
    <row r="46" spans="6:21" s="254" customFormat="1" ht="12" outlineLevel="2" x14ac:dyDescent="0.2">
      <c r="F46" s="255">
        <v>3</v>
      </c>
      <c r="G46" s="256" t="s">
        <v>3315</v>
      </c>
      <c r="H46" s="269" t="s">
        <v>3160</v>
      </c>
      <c r="I46" s="269"/>
      <c r="J46" s="267" t="s">
        <v>3466</v>
      </c>
      <c r="K46" s="256" t="s">
        <v>124</v>
      </c>
      <c r="L46" s="260">
        <v>0</v>
      </c>
      <c r="M46" s="261">
        <v>8</v>
      </c>
      <c r="N46" s="260"/>
      <c r="O46" s="262">
        <f t="shared" si="5"/>
        <v>0</v>
      </c>
      <c r="P46" s="263"/>
      <c r="Q46" s="264"/>
      <c r="R46" s="263">
        <f t="shared" si="6"/>
        <v>0</v>
      </c>
      <c r="T46" s="265"/>
      <c r="U46" s="265"/>
    </row>
    <row r="47" spans="6:21" s="254" customFormat="1" ht="12" outlineLevel="2" x14ac:dyDescent="0.2">
      <c r="F47" s="255">
        <v>4</v>
      </c>
      <c r="G47" s="256" t="s">
        <v>3315</v>
      </c>
      <c r="H47" s="269" t="s">
        <v>3162</v>
      </c>
      <c r="I47" s="269"/>
      <c r="J47" s="267" t="s">
        <v>3467</v>
      </c>
      <c r="K47" s="256" t="s">
        <v>447</v>
      </c>
      <c r="L47" s="260">
        <v>0</v>
      </c>
      <c r="M47" s="261">
        <v>1</v>
      </c>
      <c r="N47" s="260"/>
      <c r="O47" s="262">
        <f t="shared" si="5"/>
        <v>0</v>
      </c>
      <c r="P47" s="263"/>
      <c r="Q47" s="264"/>
      <c r="R47" s="263">
        <f t="shared" si="6"/>
        <v>0</v>
      </c>
      <c r="T47" s="265"/>
      <c r="U47" s="265"/>
    </row>
    <row r="48" spans="6:21" s="254" customFormat="1" ht="12" outlineLevel="2" x14ac:dyDescent="0.2">
      <c r="F48" s="255">
        <v>5</v>
      </c>
      <c r="G48" s="256" t="s">
        <v>3315</v>
      </c>
      <c r="H48" s="269" t="s">
        <v>3164</v>
      </c>
      <c r="I48" s="269"/>
      <c r="J48" s="267" t="s">
        <v>3468</v>
      </c>
      <c r="K48" s="256" t="s">
        <v>447</v>
      </c>
      <c r="L48" s="260">
        <v>0</v>
      </c>
      <c r="M48" s="261">
        <v>1</v>
      </c>
      <c r="N48" s="260"/>
      <c r="O48" s="262">
        <f t="shared" si="5"/>
        <v>0</v>
      </c>
      <c r="P48" s="263"/>
      <c r="Q48" s="264"/>
      <c r="R48" s="263">
        <f t="shared" si="6"/>
        <v>0</v>
      </c>
      <c r="T48" s="265"/>
      <c r="U48" s="265"/>
    </row>
    <row r="49" spans="6:21" s="254" customFormat="1" ht="12" outlineLevel="2" x14ac:dyDescent="0.2">
      <c r="F49" s="255">
        <v>6</v>
      </c>
      <c r="G49" s="256" t="s">
        <v>3315</v>
      </c>
      <c r="H49" s="269" t="s">
        <v>3166</v>
      </c>
      <c r="I49" s="269"/>
      <c r="J49" s="267" t="s">
        <v>3469</v>
      </c>
      <c r="K49" s="256" t="s">
        <v>447</v>
      </c>
      <c r="L49" s="260">
        <v>0</v>
      </c>
      <c r="M49" s="261">
        <v>1</v>
      </c>
      <c r="N49" s="260"/>
      <c r="O49" s="262">
        <f t="shared" si="5"/>
        <v>0</v>
      </c>
      <c r="P49" s="263"/>
      <c r="Q49" s="264"/>
      <c r="R49" s="263">
        <f t="shared" si="6"/>
        <v>0</v>
      </c>
      <c r="T49" s="265"/>
      <c r="U49" s="265"/>
    </row>
    <row r="50" spans="6:21" s="291" customFormat="1" ht="12.75" customHeight="1" outlineLevel="1" x14ac:dyDescent="0.25">
      <c r="F50" s="284"/>
      <c r="G50" s="285"/>
      <c r="H50" s="285"/>
      <c r="I50" s="285"/>
      <c r="J50" s="295"/>
      <c r="K50" s="285"/>
      <c r="L50" s="290"/>
      <c r="M50" s="187"/>
      <c r="N50" s="290"/>
      <c r="O50" s="296"/>
      <c r="P50" s="290"/>
      <c r="Q50" s="290"/>
      <c r="R50" s="290"/>
    </row>
  </sheetData>
  <pageMargins left="0.39370078740157483" right="0.39370078740157483" top="0.59055118110236227" bottom="0.59055118110236227" header="0.39370078740157483" footer="0.39370078740157483"/>
  <pageSetup paperSize="9" scale="68" fitToHeight="9999" orientation="portrait" r:id="rId1"/>
  <headerFooter alignWithMargins="0">
    <oddFooter>&amp;C&amp;8&amp;P z &amp;N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pageSetUpPr fitToPage="1"/>
  </sheetPr>
  <dimension ref="A1:E15"/>
  <sheetViews>
    <sheetView topLeftCell="B1" workbookViewId="0">
      <pane ySplit="7" topLeftCell="A8" activePane="bottomLeft" state="frozen"/>
      <selection activeCell="K10" sqref="K10"/>
      <selection pane="bottomLeft" activeCell="C15" sqref="C15"/>
    </sheetView>
  </sheetViews>
  <sheetFormatPr defaultRowHeight="12.75" outlineLevelRow="1" x14ac:dyDescent="0.2"/>
  <cols>
    <col min="1" max="1" width="12.42578125" style="210" hidden="1" customWidth="1"/>
    <col min="2" max="2" width="80.7109375" style="210" customWidth="1"/>
    <col min="3" max="3" width="15.7109375" style="210" customWidth="1"/>
    <col min="4" max="16384" width="9.140625" style="210"/>
  </cols>
  <sheetData>
    <row r="1" spans="1:5" ht="15.75" customHeight="1" x14ac:dyDescent="0.25">
      <c r="A1" s="206"/>
      <c r="B1" s="207" t="s">
        <v>3352</v>
      </c>
      <c r="C1" s="208"/>
      <c r="D1" s="209"/>
    </row>
    <row r="2" spans="1:5" ht="15.75" customHeight="1" x14ac:dyDescent="0.25">
      <c r="A2" s="206"/>
      <c r="B2" s="225" t="s">
        <v>51</v>
      </c>
      <c r="C2" s="208"/>
      <c r="D2" s="209"/>
    </row>
    <row r="3" spans="1:5" ht="15.75" customHeight="1" x14ac:dyDescent="0.25">
      <c r="A3" s="206"/>
      <c r="B3" s="225" t="s">
        <v>3</v>
      </c>
      <c r="C3" s="208"/>
      <c r="D3" s="209"/>
    </row>
    <row r="4" spans="1:5" ht="15.75" customHeight="1" x14ac:dyDescent="0.25">
      <c r="A4" s="206"/>
      <c r="B4" s="225" t="s">
        <v>13</v>
      </c>
      <c r="C4" s="208"/>
      <c r="D4" s="209"/>
    </row>
    <row r="5" spans="1:5" ht="15.75" customHeight="1" x14ac:dyDescent="0.25">
      <c r="A5" s="206"/>
      <c r="B5" s="225" t="s">
        <v>3527</v>
      </c>
      <c r="C5" s="208"/>
      <c r="D5" s="209"/>
    </row>
    <row r="6" spans="1:5" ht="14.25" customHeight="1" x14ac:dyDescent="0.25">
      <c r="A6" s="210" t="e">
        <f t="array" ref="A6">INDEX(__SAZBA__,MATCH(0,COUNTIF($A$1:A1,__SAZBA__),0))</f>
        <v>#REF!</v>
      </c>
      <c r="B6" s="211"/>
      <c r="C6" s="208"/>
      <c r="D6" s="209"/>
    </row>
    <row r="7" spans="1:5" ht="13.5" thickBot="1" x14ac:dyDescent="0.25">
      <c r="A7" s="210" t="e">
        <f t="array" ref="A7">INDEX(__SAZBA__,MATCH(0,COUNTIF($A$1:A6,__SAZBA__),0))</f>
        <v>#REF!</v>
      </c>
      <c r="B7" s="212" t="s">
        <v>104</v>
      </c>
      <c r="C7" s="212" t="s">
        <v>3043</v>
      </c>
      <c r="D7" s="213"/>
    </row>
    <row r="8" spans="1:5" x14ac:dyDescent="0.2">
      <c r="A8" s="210" t="e">
        <f t="array" ref="A8">INDEX(__SAZBA__,MATCH(0,COUNTIF($A$1:A7,__SAZBA__),0))</f>
        <v>#REF!</v>
      </c>
      <c r="B8" s="214"/>
      <c r="C8" s="215"/>
      <c r="D8" s="213"/>
    </row>
    <row r="9" spans="1:5" s="216" customFormat="1" ht="15.75" customHeight="1" x14ac:dyDescent="0.2">
      <c r="B9" s="217" t="str">
        <f>IF('[15]Zakazka VS F'!$J$9=0,"",'[15]Zakazka VS F'!$J$9)</f>
        <v>Výměníková stanice F (STAVEBNINY KNAUF)</v>
      </c>
      <c r="C9" s="218">
        <f>'EL Zakazka VS F'!O9</f>
        <v>0</v>
      </c>
      <c r="E9" s="218"/>
    </row>
    <row r="10" spans="1:5" s="219" customFormat="1" ht="15" customHeight="1" outlineLevel="1" x14ac:dyDescent="0.2">
      <c r="B10" s="220" t="str">
        <f>IF('[15]Zakazka VS F'!$J$11=0,"",'[15]Zakazka VS F'!$J$11)</f>
        <v>Elektro</v>
      </c>
      <c r="C10" s="221">
        <f>'EL Zakazka VS F'!O11</f>
        <v>0</v>
      </c>
      <c r="E10" s="221"/>
    </row>
    <row r="11" spans="1:5" s="219" customFormat="1" ht="15" customHeight="1" outlineLevel="1" x14ac:dyDescent="0.2">
      <c r="B11" s="220" t="str">
        <f>IF('[15]Zakazka VS F'!$J$16=0,"",'[15]Zakazka VS F'!$J$16)</f>
        <v>Kabely</v>
      </c>
      <c r="C11" s="221">
        <f>'EL Zakazka VS F'!O16</f>
        <v>0</v>
      </c>
      <c r="E11" s="221"/>
    </row>
    <row r="12" spans="1:5" s="219" customFormat="1" ht="15" customHeight="1" outlineLevel="1" x14ac:dyDescent="0.2">
      <c r="B12" s="220" t="str">
        <f>IF('[15]Zakazka VS F'!$J$28=0,"",'[15]Zakazka VS F'!$J$28)</f>
        <v>Nosný a montážní materiál</v>
      </c>
      <c r="C12" s="221">
        <f>'EL Zakazka VS F'!O28</f>
        <v>0</v>
      </c>
      <c r="E12" s="221"/>
    </row>
    <row r="13" spans="1:5" s="219" customFormat="1" ht="15" customHeight="1" outlineLevel="1" x14ac:dyDescent="0.2">
      <c r="B13" s="220" t="str">
        <f>IF('[15]Zakazka VS F'!$J$37=0,"",'[15]Zakazka VS F'!$J$37)</f>
        <v>V04: Inženýrská činnost</v>
      </c>
      <c r="C13" s="221">
        <f>'EL Zakazka VS F'!O37</f>
        <v>0</v>
      </c>
      <c r="E13" s="221"/>
    </row>
    <row r="14" spans="1:5" ht="13.5" thickBot="1" x14ac:dyDescent="0.25">
      <c r="B14" s="220"/>
    </row>
    <row r="15" spans="1:5" s="222" customFormat="1" ht="15" x14ac:dyDescent="0.25">
      <c r="A15" s="222" t="e">
        <f>SUM(#REF!)</f>
        <v>#REF!</v>
      </c>
      <c r="B15" s="223" t="s">
        <v>3355</v>
      </c>
      <c r="C15" s="224">
        <f>SUM(C10:C14)</f>
        <v>0</v>
      </c>
    </row>
  </sheetData>
  <dataConsolidate/>
  <pageMargins left="0.78740157480314965" right="0.78740157480314965" top="0.78740157480314965" bottom="0.78740157480314965" header="0.39370078740157483" footer="0.39370078740157483"/>
  <pageSetup paperSize="9" scale="88" orientation="portrait" r:id="rId1"/>
  <headerFooter>
    <oddFooter>&amp;C&amp;8&amp;P z &amp;N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pageSetUpPr fitToPage="1"/>
  </sheetPr>
  <dimension ref="A1:V43"/>
  <sheetViews>
    <sheetView topLeftCell="F1" zoomScaleNormal="100" zoomScaleSheetLayoutView="100" workbookViewId="0">
      <selection activeCell="N12" sqref="N12:N42"/>
    </sheetView>
  </sheetViews>
  <sheetFormatPr defaultRowHeight="12.75" outlineLevelRow="2" x14ac:dyDescent="0.2"/>
  <cols>
    <col min="1" max="5" width="9.140625" style="210" hidden="1" customWidth="1"/>
    <col min="6" max="6" width="5.42578125" style="297" customWidth="1"/>
    <col min="7" max="7" width="4.28515625" style="228" customWidth="1"/>
    <col min="8" max="8" width="14.28515625" style="229" customWidth="1"/>
    <col min="9" max="9" width="10" style="229" customWidth="1"/>
    <col min="10" max="10" width="57.140625" style="230" customWidth="1"/>
    <col min="11" max="11" width="7.5703125" style="228" customWidth="1"/>
    <col min="12" max="12" width="6.85546875" style="231" hidden="1" customWidth="1"/>
    <col min="13" max="13" width="13.42578125" style="203" customWidth="1"/>
    <col min="14" max="14" width="12.42578125" style="231" customWidth="1"/>
    <col min="15" max="15" width="15.7109375" style="232" customWidth="1"/>
    <col min="16" max="16" width="14.28515625" style="231" hidden="1" customWidth="1"/>
    <col min="17" max="17" width="11.42578125" style="231" hidden="1" customWidth="1"/>
    <col min="18" max="18" width="14.28515625" style="231" hidden="1" customWidth="1"/>
    <col min="19" max="19" width="4.28515625" style="210" customWidth="1"/>
    <col min="20" max="22" width="9.140625" style="210"/>
    <col min="23" max="23" width="13" style="210" customWidth="1"/>
    <col min="24" max="24" width="24.5703125" style="210" customWidth="1"/>
    <col min="25" max="16384" width="9.140625" style="210"/>
  </cols>
  <sheetData>
    <row r="1" spans="6:21" x14ac:dyDescent="0.2">
      <c r="F1" s="207" t="s">
        <v>3352</v>
      </c>
    </row>
    <row r="2" spans="6:21" ht="15" x14ac:dyDescent="0.25">
      <c r="F2" s="225" t="s">
        <v>51</v>
      </c>
    </row>
    <row r="3" spans="6:21" ht="15" x14ac:dyDescent="0.25">
      <c r="F3" s="225" t="s">
        <v>3</v>
      </c>
    </row>
    <row r="4" spans="6:21" ht="15" x14ac:dyDescent="0.25">
      <c r="F4" s="225" t="s">
        <v>13</v>
      </c>
    </row>
    <row r="5" spans="6:21" ht="15" x14ac:dyDescent="0.25">
      <c r="F5" s="225" t="s">
        <v>3527</v>
      </c>
    </row>
    <row r="6" spans="6:21" ht="21.6" customHeight="1" x14ac:dyDescent="0.25">
      <c r="F6" s="233"/>
      <c r="G6" s="208"/>
      <c r="H6" s="208"/>
      <c r="I6" s="208"/>
      <c r="J6" s="208"/>
      <c r="K6" s="208"/>
      <c r="L6" s="234"/>
      <c r="M6" s="138"/>
      <c r="N6" s="234"/>
      <c r="O6" s="235"/>
      <c r="P6" s="234"/>
      <c r="Q6" s="234"/>
      <c r="R6" s="234"/>
      <c r="U6" s="236"/>
    </row>
    <row r="7" spans="6:21" s="237" customFormat="1" ht="13.5" thickBot="1" x14ac:dyDescent="0.25">
      <c r="F7" s="212" t="s">
        <v>3037</v>
      </c>
      <c r="G7" s="212" t="s">
        <v>102</v>
      </c>
      <c r="H7" s="212" t="s">
        <v>103</v>
      </c>
      <c r="I7" s="212" t="s">
        <v>3038</v>
      </c>
      <c r="J7" s="238" t="s">
        <v>104</v>
      </c>
      <c r="K7" s="212" t="s">
        <v>105</v>
      </c>
      <c r="L7" s="212" t="s">
        <v>3040</v>
      </c>
      <c r="M7" s="212" t="s">
        <v>3041</v>
      </c>
      <c r="N7" s="212" t="s">
        <v>3042</v>
      </c>
      <c r="O7" s="212" t="s">
        <v>3043</v>
      </c>
      <c r="P7" s="212" t="s">
        <v>3044</v>
      </c>
      <c r="Q7" s="212" t="s">
        <v>3045</v>
      </c>
      <c r="R7" s="212" t="s">
        <v>3046</v>
      </c>
    </row>
    <row r="8" spans="6:21" ht="11.25" customHeight="1" x14ac:dyDescent="0.2">
      <c r="F8" s="239"/>
      <c r="G8" s="240"/>
      <c r="H8" s="241"/>
      <c r="I8" s="241"/>
      <c r="J8" s="242"/>
      <c r="K8" s="240"/>
      <c r="L8" s="239"/>
      <c r="M8" s="239"/>
      <c r="N8" s="239"/>
      <c r="O8" s="239"/>
      <c r="P8" s="239"/>
      <c r="Q8" s="239"/>
      <c r="R8" s="239"/>
    </row>
    <row r="9" spans="6:21" s="243" customFormat="1" ht="18.75" customHeight="1" x14ac:dyDescent="0.2">
      <c r="F9" s="244"/>
      <c r="G9" s="245"/>
      <c r="H9" s="246"/>
      <c r="I9" s="246"/>
      <c r="J9" s="246" t="s">
        <v>3527</v>
      </c>
      <c r="K9" s="245"/>
      <c r="L9" s="247"/>
      <c r="M9" s="152"/>
      <c r="N9" s="247"/>
      <c r="O9" s="218">
        <f>SUBTOTAL(9,O10:O42)</f>
        <v>0</v>
      </c>
      <c r="P9" s="248">
        <f>SUBTOTAL(9,P10:P43)</f>
        <v>0</v>
      </c>
      <c r="Q9" s="247"/>
      <c r="R9" s="248">
        <f>SUBTOTAL(9,R10:R43)</f>
        <v>0</v>
      </c>
    </row>
    <row r="10" spans="6:21" s="291" customFormat="1" ht="12.75" customHeight="1" outlineLevel="2" x14ac:dyDescent="0.25">
      <c r="F10" s="284"/>
      <c r="G10" s="285"/>
      <c r="H10" s="285"/>
      <c r="I10" s="285"/>
      <c r="J10" s="286"/>
      <c r="K10" s="285"/>
      <c r="L10" s="287"/>
      <c r="M10" s="288"/>
      <c r="N10" s="287"/>
      <c r="O10" s="289"/>
      <c r="P10" s="290"/>
      <c r="Q10" s="290"/>
      <c r="R10" s="290"/>
    </row>
    <row r="11" spans="6:21" s="249" customFormat="1" ht="16.5" customHeight="1" outlineLevel="1" x14ac:dyDescent="0.2">
      <c r="F11" s="250"/>
      <c r="G11" s="240"/>
      <c r="H11" s="251"/>
      <c r="I11" s="251"/>
      <c r="J11" s="292" t="s">
        <v>3155</v>
      </c>
      <c r="K11" s="240"/>
      <c r="L11" s="280"/>
      <c r="M11" s="281"/>
      <c r="N11" s="280"/>
      <c r="O11" s="282">
        <f>SUBTOTAL(9,O12:O14)</f>
        <v>0</v>
      </c>
      <c r="P11" s="253"/>
      <c r="Q11" s="252"/>
      <c r="R11" s="253">
        <f>SUBTOTAL(9,R12:R14)</f>
        <v>0</v>
      </c>
    </row>
    <row r="12" spans="6:21" s="254" customFormat="1" ht="24" outlineLevel="2" x14ac:dyDescent="0.2">
      <c r="F12" s="255" t="s">
        <v>3221</v>
      </c>
      <c r="G12" s="256" t="s">
        <v>3054</v>
      </c>
      <c r="H12" s="269" t="s">
        <v>3418</v>
      </c>
      <c r="I12" s="269"/>
      <c r="J12" s="267" t="s">
        <v>3215</v>
      </c>
      <c r="K12" s="256" t="s">
        <v>447</v>
      </c>
      <c r="L12" s="260">
        <v>0</v>
      </c>
      <c r="M12" s="261">
        <v>1</v>
      </c>
      <c r="N12" s="260"/>
      <c r="O12" s="262">
        <f t="shared" ref="O12:O14" si="0">M12*N12</f>
        <v>0</v>
      </c>
      <c r="P12" s="263"/>
      <c r="Q12" s="264"/>
      <c r="R12" s="263"/>
      <c r="T12" s="265"/>
      <c r="U12" s="265"/>
    </row>
    <row r="13" spans="6:21" s="254" customFormat="1" ht="12" outlineLevel="2" x14ac:dyDescent="0.2">
      <c r="F13" s="255"/>
      <c r="G13" s="256"/>
      <c r="H13" s="269"/>
      <c r="I13" s="269"/>
      <c r="J13" s="267" t="s">
        <v>3511</v>
      </c>
      <c r="K13" s="256" t="s">
        <v>447</v>
      </c>
      <c r="L13" s="260">
        <v>0</v>
      </c>
      <c r="M13" s="261">
        <v>1</v>
      </c>
      <c r="N13" s="260"/>
      <c r="O13" s="262">
        <f t="shared" si="0"/>
        <v>0</v>
      </c>
      <c r="P13" s="263"/>
      <c r="Q13" s="264"/>
      <c r="R13" s="263"/>
      <c r="T13" s="265"/>
      <c r="U13" s="265"/>
    </row>
    <row r="14" spans="6:21" s="254" customFormat="1" ht="12" outlineLevel="2" x14ac:dyDescent="0.2">
      <c r="F14" s="255" t="s">
        <v>3416</v>
      </c>
      <c r="G14" s="256" t="s">
        <v>3066</v>
      </c>
      <c r="H14" s="269" t="s">
        <v>3419</v>
      </c>
      <c r="I14" s="269"/>
      <c r="J14" s="267" t="s">
        <v>3175</v>
      </c>
      <c r="K14" s="256" t="s">
        <v>447</v>
      </c>
      <c r="L14" s="260">
        <v>0</v>
      </c>
      <c r="M14" s="261">
        <v>1</v>
      </c>
      <c r="N14" s="260"/>
      <c r="O14" s="262">
        <f t="shared" si="0"/>
        <v>0</v>
      </c>
      <c r="P14" s="263"/>
      <c r="Q14" s="264"/>
      <c r="R14" s="263"/>
      <c r="T14" s="265"/>
      <c r="U14" s="265"/>
    </row>
    <row r="15" spans="6:21" s="291" customFormat="1" ht="12.75" customHeight="1" outlineLevel="2" x14ac:dyDescent="0.25">
      <c r="F15" s="284"/>
      <c r="G15" s="285"/>
      <c r="H15" s="285"/>
      <c r="I15" s="285"/>
      <c r="J15" s="286"/>
      <c r="K15" s="285"/>
      <c r="L15" s="287"/>
      <c r="M15" s="288"/>
      <c r="N15" s="287"/>
      <c r="O15" s="289"/>
      <c r="P15" s="290"/>
      <c r="Q15" s="290"/>
      <c r="R15" s="290"/>
    </row>
    <row r="16" spans="6:21" s="249" customFormat="1" ht="16.5" customHeight="1" outlineLevel="1" x14ac:dyDescent="0.2">
      <c r="F16" s="250"/>
      <c r="G16" s="240"/>
      <c r="H16" s="251"/>
      <c r="I16" s="251"/>
      <c r="J16" s="292" t="s">
        <v>3220</v>
      </c>
      <c r="K16" s="240"/>
      <c r="L16" s="280"/>
      <c r="M16" s="281"/>
      <c r="N16" s="280"/>
      <c r="O16" s="282">
        <f>SUBTOTAL(9,O17:O26)</f>
        <v>0</v>
      </c>
      <c r="P16" s="253"/>
      <c r="Q16" s="252"/>
      <c r="R16" s="253">
        <f>SUBTOTAL(9,R32:R37)</f>
        <v>0</v>
      </c>
    </row>
    <row r="17" spans="6:22" s="254" customFormat="1" ht="36" outlineLevel="2" x14ac:dyDescent="0.2">
      <c r="F17" s="255" t="s">
        <v>3221</v>
      </c>
      <c r="G17" s="256" t="s">
        <v>3054</v>
      </c>
      <c r="H17" s="269" t="s">
        <v>3111</v>
      </c>
      <c r="I17" s="269"/>
      <c r="J17" s="267" t="s">
        <v>3245</v>
      </c>
      <c r="K17" s="256" t="s">
        <v>532</v>
      </c>
      <c r="L17" s="260">
        <v>0</v>
      </c>
      <c r="M17" s="261">
        <v>25</v>
      </c>
      <c r="N17" s="260"/>
      <c r="O17" s="262">
        <f t="shared" ref="O17:O26" si="1">M17*N17</f>
        <v>0</v>
      </c>
      <c r="P17" s="263"/>
      <c r="Q17" s="264"/>
      <c r="R17" s="263">
        <f>M17*Q17</f>
        <v>0</v>
      </c>
      <c r="T17" s="265"/>
      <c r="U17" s="265"/>
    </row>
    <row r="18" spans="6:22" s="254" customFormat="1" ht="12" outlineLevel="2" x14ac:dyDescent="0.2">
      <c r="F18" s="255"/>
      <c r="G18" s="256"/>
      <c r="H18" s="269"/>
      <c r="I18" s="269"/>
      <c r="J18" s="293">
        <v>25</v>
      </c>
      <c r="K18" s="256"/>
      <c r="L18" s="260"/>
      <c r="M18" s="261"/>
      <c r="N18" s="260"/>
      <c r="O18" s="262"/>
      <c r="P18" s="263"/>
      <c r="Q18" s="264"/>
      <c r="R18" s="263"/>
    </row>
    <row r="19" spans="6:22" s="254" customFormat="1" ht="48" outlineLevel="2" x14ac:dyDescent="0.2">
      <c r="F19" s="255" t="s">
        <v>3416</v>
      </c>
      <c r="G19" s="256" t="s">
        <v>3054</v>
      </c>
      <c r="H19" s="269" t="s">
        <v>3421</v>
      </c>
      <c r="I19" s="269"/>
      <c r="J19" s="267" t="s">
        <v>3429</v>
      </c>
      <c r="K19" s="256" t="s">
        <v>532</v>
      </c>
      <c r="L19" s="260">
        <v>0</v>
      </c>
      <c r="M19" s="261">
        <v>28</v>
      </c>
      <c r="N19" s="260"/>
      <c r="O19" s="262">
        <f t="shared" ref="O19" si="2">M19*N19</f>
        <v>0</v>
      </c>
      <c r="P19" s="263"/>
      <c r="Q19" s="264"/>
      <c r="R19" s="263">
        <f>M19*Q19</f>
        <v>0</v>
      </c>
      <c r="T19" s="265"/>
      <c r="U19" s="265"/>
    </row>
    <row r="20" spans="6:22" s="254" customFormat="1" ht="12" outlineLevel="2" x14ac:dyDescent="0.2">
      <c r="F20" s="255"/>
      <c r="G20" s="256"/>
      <c r="H20" s="269"/>
      <c r="I20" s="269"/>
      <c r="J20" s="293" t="s">
        <v>3512</v>
      </c>
      <c r="K20" s="256"/>
      <c r="L20" s="260"/>
      <c r="M20" s="261"/>
      <c r="N20" s="260"/>
      <c r="O20" s="262"/>
      <c r="P20" s="263"/>
      <c r="Q20" s="264"/>
      <c r="R20" s="263"/>
    </row>
    <row r="21" spans="6:22" s="254" customFormat="1" ht="36" outlineLevel="2" x14ac:dyDescent="0.2">
      <c r="F21" s="255" t="s">
        <v>3424</v>
      </c>
      <c r="G21" s="256" t="s">
        <v>3054</v>
      </c>
      <c r="H21" s="269" t="s">
        <v>3425</v>
      </c>
      <c r="I21" s="269"/>
      <c r="J21" s="267" t="s">
        <v>3437</v>
      </c>
      <c r="K21" s="256" t="s">
        <v>532</v>
      </c>
      <c r="L21" s="260">
        <v>0</v>
      </c>
      <c r="M21" s="261">
        <v>18</v>
      </c>
      <c r="N21" s="260"/>
      <c r="O21" s="262">
        <f t="shared" ref="O21" si="3">M21*N21</f>
        <v>0</v>
      </c>
      <c r="P21" s="263"/>
      <c r="Q21" s="264"/>
      <c r="R21" s="263">
        <f>M21*Q21</f>
        <v>0</v>
      </c>
      <c r="T21" s="265"/>
      <c r="U21" s="265"/>
    </row>
    <row r="22" spans="6:22" s="254" customFormat="1" ht="12" outlineLevel="2" x14ac:dyDescent="0.2">
      <c r="F22" s="255"/>
      <c r="G22" s="256"/>
      <c r="H22" s="269"/>
      <c r="I22" s="269"/>
      <c r="J22" s="293" t="s">
        <v>3513</v>
      </c>
      <c r="K22" s="256"/>
      <c r="L22" s="260"/>
      <c r="M22" s="261"/>
      <c r="N22" s="260"/>
      <c r="O22" s="262"/>
      <c r="P22" s="263"/>
      <c r="Q22" s="264"/>
      <c r="R22" s="263"/>
    </row>
    <row r="23" spans="6:22" s="254" customFormat="1" ht="48" outlineLevel="2" x14ac:dyDescent="0.2">
      <c r="F23" s="255" t="s">
        <v>3427</v>
      </c>
      <c r="G23" s="256"/>
      <c r="H23" s="269" t="s">
        <v>3428</v>
      </c>
      <c r="I23" s="269"/>
      <c r="J23" s="267" t="s">
        <v>3441</v>
      </c>
      <c r="K23" s="256" t="s">
        <v>532</v>
      </c>
      <c r="L23" s="260">
        <v>0</v>
      </c>
      <c r="M23" s="261">
        <v>20</v>
      </c>
      <c r="N23" s="260"/>
      <c r="O23" s="262">
        <f t="shared" ref="O23" si="4">M23*N23</f>
        <v>0</v>
      </c>
      <c r="P23" s="263"/>
      <c r="Q23" s="264"/>
      <c r="R23" s="263">
        <f>M23*Q23</f>
        <v>0</v>
      </c>
      <c r="T23" s="265"/>
      <c r="U23" s="265"/>
    </row>
    <row r="24" spans="6:22" s="254" customFormat="1" ht="12" outlineLevel="2" x14ac:dyDescent="0.2">
      <c r="F24" s="255"/>
      <c r="G24" s="256"/>
      <c r="H24" s="269"/>
      <c r="I24" s="269"/>
      <c r="J24" s="293">
        <v>20</v>
      </c>
      <c r="K24" s="256"/>
      <c r="L24" s="260"/>
      <c r="M24" s="261"/>
      <c r="N24" s="260"/>
      <c r="O24" s="262"/>
      <c r="P24" s="263"/>
      <c r="Q24" s="264"/>
      <c r="R24" s="263"/>
      <c r="T24" s="265"/>
      <c r="U24" s="265"/>
    </row>
    <row r="25" spans="6:22" s="254" customFormat="1" ht="12" outlineLevel="2" x14ac:dyDescent="0.2">
      <c r="F25" s="255" t="s">
        <v>3431</v>
      </c>
      <c r="G25" s="256" t="s">
        <v>3066</v>
      </c>
      <c r="H25" s="269" t="s">
        <v>3432</v>
      </c>
      <c r="I25" s="269"/>
      <c r="J25" s="267" t="s">
        <v>3281</v>
      </c>
      <c r="K25" s="256" t="s">
        <v>532</v>
      </c>
      <c r="L25" s="260"/>
      <c r="M25" s="261">
        <v>91</v>
      </c>
      <c r="N25" s="260"/>
      <c r="O25" s="262">
        <f t="shared" si="1"/>
        <v>0</v>
      </c>
      <c r="P25" s="263"/>
      <c r="Q25" s="264"/>
      <c r="R25" s="263"/>
      <c r="T25" s="265"/>
      <c r="U25" s="265"/>
      <c r="V25" s="265"/>
    </row>
    <row r="26" spans="6:22" s="254" customFormat="1" ht="12" outlineLevel="2" x14ac:dyDescent="0.2">
      <c r="F26" s="255" t="s">
        <v>3435</v>
      </c>
      <c r="G26" s="256" t="s">
        <v>3066</v>
      </c>
      <c r="H26" s="269" t="s">
        <v>3436</v>
      </c>
      <c r="I26" s="269"/>
      <c r="J26" s="267" t="s">
        <v>3283</v>
      </c>
      <c r="K26" s="256" t="s">
        <v>447</v>
      </c>
      <c r="L26" s="260"/>
      <c r="M26" s="261">
        <v>20</v>
      </c>
      <c r="N26" s="260"/>
      <c r="O26" s="262">
        <f t="shared" si="1"/>
        <v>0</v>
      </c>
      <c r="P26" s="263"/>
      <c r="Q26" s="264"/>
      <c r="R26" s="263"/>
      <c r="T26" s="265"/>
      <c r="U26" s="265"/>
      <c r="V26" s="265"/>
    </row>
    <row r="27" spans="6:22" s="291" customFormat="1" ht="12.75" customHeight="1" outlineLevel="2" x14ac:dyDescent="0.25">
      <c r="F27" s="284"/>
      <c r="G27" s="285"/>
      <c r="H27" s="285"/>
      <c r="I27" s="285"/>
      <c r="J27" s="286"/>
      <c r="K27" s="285"/>
      <c r="L27" s="287"/>
      <c r="M27" s="288"/>
      <c r="N27" s="287"/>
      <c r="O27" s="289"/>
      <c r="P27" s="290"/>
      <c r="Q27" s="290"/>
      <c r="R27" s="290"/>
    </row>
    <row r="28" spans="6:22" s="249" customFormat="1" ht="16.5" customHeight="1" outlineLevel="1" x14ac:dyDescent="0.2">
      <c r="F28" s="250"/>
      <c r="G28" s="240"/>
      <c r="H28" s="251"/>
      <c r="I28" s="251"/>
      <c r="J28" s="292" t="s">
        <v>3284</v>
      </c>
      <c r="K28" s="240"/>
      <c r="L28" s="280"/>
      <c r="M28" s="281"/>
      <c r="N28" s="280"/>
      <c r="O28" s="282">
        <f>SUBTOTAL(9,O29:O35)</f>
        <v>0</v>
      </c>
      <c r="P28" s="253"/>
      <c r="Q28" s="252"/>
      <c r="R28" s="253">
        <f>SUBTOTAL(9,R29:R35)</f>
        <v>0</v>
      </c>
    </row>
    <row r="29" spans="6:22" s="254" customFormat="1" ht="24" outlineLevel="2" x14ac:dyDescent="0.2">
      <c r="F29" s="255" t="s">
        <v>3221</v>
      </c>
      <c r="G29" s="256" t="s">
        <v>3315</v>
      </c>
      <c r="H29" s="269" t="s">
        <v>3117</v>
      </c>
      <c r="I29" s="269"/>
      <c r="J29" s="267" t="s">
        <v>3453</v>
      </c>
      <c r="K29" s="256" t="s">
        <v>532</v>
      </c>
      <c r="L29" s="260">
        <v>0</v>
      </c>
      <c r="M29" s="261">
        <v>25</v>
      </c>
      <c r="N29" s="260"/>
      <c r="O29" s="262">
        <f>M29*N29</f>
        <v>0</v>
      </c>
      <c r="P29" s="263"/>
      <c r="Q29" s="264"/>
      <c r="R29" s="263"/>
      <c r="T29" s="265"/>
      <c r="U29" s="265"/>
    </row>
    <row r="30" spans="6:22" s="254" customFormat="1" ht="12" outlineLevel="2" x14ac:dyDescent="0.2">
      <c r="F30" s="255"/>
      <c r="G30" s="256"/>
      <c r="H30" s="269"/>
      <c r="I30" s="269"/>
      <c r="J30" s="293" t="s">
        <v>3514</v>
      </c>
      <c r="K30" s="256"/>
      <c r="L30" s="260"/>
      <c r="M30" s="261"/>
      <c r="N30" s="260"/>
      <c r="O30" s="262"/>
      <c r="P30" s="263"/>
      <c r="Q30" s="264"/>
      <c r="R30" s="263"/>
    </row>
    <row r="31" spans="6:22" s="254" customFormat="1" ht="12" outlineLevel="2" x14ac:dyDescent="0.2">
      <c r="F31" s="255" t="s">
        <v>3416</v>
      </c>
      <c r="G31" s="256" t="s">
        <v>3315</v>
      </c>
      <c r="H31" s="269" t="s">
        <v>3447</v>
      </c>
      <c r="I31" s="269"/>
      <c r="J31" s="267" t="s">
        <v>3456</v>
      </c>
      <c r="K31" s="256" t="s">
        <v>532</v>
      </c>
      <c r="L31" s="260">
        <v>0</v>
      </c>
      <c r="M31" s="261">
        <v>20</v>
      </c>
      <c r="N31" s="260"/>
      <c r="O31" s="262">
        <f>M31*N31</f>
        <v>0</v>
      </c>
      <c r="P31" s="263"/>
      <c r="Q31" s="264"/>
      <c r="R31" s="263"/>
      <c r="T31" s="265"/>
      <c r="U31" s="265"/>
    </row>
    <row r="32" spans="6:22" s="254" customFormat="1" ht="12" outlineLevel="2" x14ac:dyDescent="0.2">
      <c r="F32" s="255"/>
      <c r="G32" s="256"/>
      <c r="H32" s="269"/>
      <c r="I32" s="269"/>
      <c r="J32" s="293" t="s">
        <v>3515</v>
      </c>
      <c r="K32" s="256"/>
      <c r="L32" s="260"/>
      <c r="M32" s="261"/>
      <c r="N32" s="260"/>
      <c r="O32" s="262"/>
      <c r="P32" s="263"/>
      <c r="Q32" s="264"/>
      <c r="R32" s="263"/>
    </row>
    <row r="33" spans="6:21" s="254" customFormat="1" ht="12" outlineLevel="2" x14ac:dyDescent="0.2">
      <c r="F33" s="255" t="s">
        <v>3424</v>
      </c>
      <c r="G33" s="256" t="s">
        <v>3315</v>
      </c>
      <c r="H33" s="269" t="s">
        <v>3449</v>
      </c>
      <c r="I33" s="269"/>
      <c r="J33" s="267" t="s">
        <v>3305</v>
      </c>
      <c r="K33" s="256" t="s">
        <v>532</v>
      </c>
      <c r="L33" s="260">
        <v>0</v>
      </c>
      <c r="M33" s="261">
        <v>9</v>
      </c>
      <c r="N33" s="260"/>
      <c r="O33" s="262">
        <f>M33*N33</f>
        <v>0</v>
      </c>
      <c r="P33" s="263"/>
      <c r="Q33" s="264"/>
      <c r="R33" s="263"/>
      <c r="T33" s="265"/>
      <c r="U33" s="265"/>
    </row>
    <row r="34" spans="6:21" s="254" customFormat="1" ht="12" outlineLevel="2" x14ac:dyDescent="0.2">
      <c r="F34" s="255"/>
      <c r="G34" s="256"/>
      <c r="H34" s="269"/>
      <c r="I34" s="269"/>
      <c r="J34" s="294" t="s">
        <v>3516</v>
      </c>
      <c r="K34" s="256"/>
      <c r="L34" s="260"/>
      <c r="M34" s="261"/>
      <c r="N34" s="260"/>
      <c r="O34" s="262"/>
      <c r="P34" s="263"/>
      <c r="Q34" s="264"/>
      <c r="R34" s="263"/>
    </row>
    <row r="35" spans="6:21" s="254" customFormat="1" ht="12" outlineLevel="2" x14ac:dyDescent="0.2">
      <c r="F35" s="255" t="s">
        <v>3427</v>
      </c>
      <c r="G35" s="256" t="s">
        <v>3066</v>
      </c>
      <c r="H35" s="269" t="s">
        <v>3452</v>
      </c>
      <c r="I35" s="269"/>
      <c r="J35" s="267" t="s">
        <v>3313</v>
      </c>
      <c r="K35" s="256" t="s">
        <v>532</v>
      </c>
      <c r="L35" s="260"/>
      <c r="M35" s="261">
        <v>54</v>
      </c>
      <c r="N35" s="260"/>
      <c r="O35" s="262">
        <f>M35*N35</f>
        <v>0</v>
      </c>
      <c r="P35" s="263"/>
      <c r="Q35" s="264"/>
      <c r="R35" s="263"/>
      <c r="T35" s="265"/>
      <c r="U35" s="265"/>
    </row>
    <row r="36" spans="6:21" s="291" customFormat="1" ht="12.75" customHeight="1" outlineLevel="2" x14ac:dyDescent="0.25">
      <c r="F36" s="284"/>
      <c r="G36" s="285"/>
      <c r="H36" s="285"/>
      <c r="I36" s="285"/>
      <c r="J36" s="295"/>
      <c r="K36" s="285"/>
      <c r="L36" s="287"/>
      <c r="M36" s="288"/>
      <c r="N36" s="287"/>
      <c r="O36" s="289"/>
      <c r="P36" s="290"/>
      <c r="Q36" s="290"/>
      <c r="R36" s="290"/>
    </row>
    <row r="37" spans="6:21" s="249" customFormat="1" ht="16.5" customHeight="1" outlineLevel="1" x14ac:dyDescent="0.2">
      <c r="F37" s="250"/>
      <c r="G37" s="240"/>
      <c r="H37" s="251"/>
      <c r="I37" s="251"/>
      <c r="J37" s="251" t="s">
        <v>3461</v>
      </c>
      <c r="K37" s="240"/>
      <c r="L37" s="280"/>
      <c r="M37" s="281"/>
      <c r="N37" s="280"/>
      <c r="O37" s="282">
        <f>SUBTOTAL(9,O38:O42)</f>
        <v>0</v>
      </c>
      <c r="P37" s="253"/>
      <c r="Q37" s="252"/>
      <c r="R37" s="253">
        <f>SUBTOTAL(9,R38:R42)</f>
        <v>0</v>
      </c>
    </row>
    <row r="38" spans="6:21" s="254" customFormat="1" ht="12" outlineLevel="2" x14ac:dyDescent="0.2">
      <c r="F38" s="255">
        <v>1</v>
      </c>
      <c r="G38" s="256" t="s">
        <v>3315</v>
      </c>
      <c r="H38" s="269" t="s">
        <v>3156</v>
      </c>
      <c r="I38" s="269"/>
      <c r="J38" s="267" t="s">
        <v>3465</v>
      </c>
      <c r="K38" s="256" t="s">
        <v>3065</v>
      </c>
      <c r="L38" s="260">
        <v>0</v>
      </c>
      <c r="M38" s="261">
        <v>1</v>
      </c>
      <c r="N38" s="260"/>
      <c r="O38" s="262">
        <f t="shared" ref="O38:O42" si="5">M38*N38</f>
        <v>0</v>
      </c>
      <c r="P38" s="263"/>
      <c r="Q38" s="264"/>
      <c r="R38" s="263">
        <f>M38*Q38</f>
        <v>0</v>
      </c>
      <c r="T38" s="265"/>
      <c r="U38" s="265"/>
    </row>
    <row r="39" spans="6:21" s="254" customFormat="1" ht="12" outlineLevel="2" x14ac:dyDescent="0.2">
      <c r="F39" s="255">
        <v>2</v>
      </c>
      <c r="G39" s="256" t="s">
        <v>3315</v>
      </c>
      <c r="H39" s="269" t="s">
        <v>3158</v>
      </c>
      <c r="I39" s="269"/>
      <c r="J39" s="267" t="s">
        <v>3466</v>
      </c>
      <c r="K39" s="256" t="s">
        <v>124</v>
      </c>
      <c r="L39" s="260">
        <v>0</v>
      </c>
      <c r="M39" s="261">
        <v>8</v>
      </c>
      <c r="N39" s="260"/>
      <c r="O39" s="262">
        <f t="shared" si="5"/>
        <v>0</v>
      </c>
      <c r="P39" s="263"/>
      <c r="Q39" s="264"/>
      <c r="R39" s="263">
        <f>M39*Q39</f>
        <v>0</v>
      </c>
      <c r="T39" s="265"/>
      <c r="U39" s="265"/>
    </row>
    <row r="40" spans="6:21" s="254" customFormat="1" ht="12" outlineLevel="2" x14ac:dyDescent="0.2">
      <c r="F40" s="255">
        <v>3</v>
      </c>
      <c r="G40" s="256" t="s">
        <v>3315</v>
      </c>
      <c r="H40" s="269" t="s">
        <v>3160</v>
      </c>
      <c r="I40" s="269"/>
      <c r="J40" s="267" t="s">
        <v>3467</v>
      </c>
      <c r="K40" s="256" t="s">
        <v>447</v>
      </c>
      <c r="L40" s="260">
        <v>0</v>
      </c>
      <c r="M40" s="261">
        <v>1</v>
      </c>
      <c r="N40" s="260"/>
      <c r="O40" s="262">
        <f t="shared" si="5"/>
        <v>0</v>
      </c>
      <c r="P40" s="263"/>
      <c r="Q40" s="264"/>
      <c r="R40" s="263">
        <f>M40*Q40</f>
        <v>0</v>
      </c>
      <c r="T40" s="265"/>
      <c r="U40" s="265"/>
    </row>
    <row r="41" spans="6:21" s="254" customFormat="1" ht="12" outlineLevel="2" x14ac:dyDescent="0.2">
      <c r="F41" s="255">
        <v>4</v>
      </c>
      <c r="G41" s="256" t="s">
        <v>3315</v>
      </c>
      <c r="H41" s="269" t="s">
        <v>3162</v>
      </c>
      <c r="I41" s="269"/>
      <c r="J41" s="267" t="s">
        <v>3468</v>
      </c>
      <c r="K41" s="256" t="s">
        <v>447</v>
      </c>
      <c r="L41" s="260">
        <v>0</v>
      </c>
      <c r="M41" s="261">
        <v>1</v>
      </c>
      <c r="N41" s="260"/>
      <c r="O41" s="262">
        <f t="shared" si="5"/>
        <v>0</v>
      </c>
      <c r="P41" s="263"/>
      <c r="Q41" s="264"/>
      <c r="R41" s="263">
        <f>M41*Q41</f>
        <v>0</v>
      </c>
      <c r="T41" s="265"/>
      <c r="U41" s="265"/>
    </row>
    <row r="42" spans="6:21" s="254" customFormat="1" ht="12" outlineLevel="2" x14ac:dyDescent="0.2">
      <c r="F42" s="255">
        <v>5</v>
      </c>
      <c r="G42" s="256" t="s">
        <v>3315</v>
      </c>
      <c r="H42" s="269" t="s">
        <v>3164</v>
      </c>
      <c r="I42" s="269"/>
      <c r="J42" s="267" t="s">
        <v>3469</v>
      </c>
      <c r="K42" s="256" t="s">
        <v>447</v>
      </c>
      <c r="L42" s="260">
        <v>0</v>
      </c>
      <c r="M42" s="261">
        <v>1</v>
      </c>
      <c r="N42" s="260"/>
      <c r="O42" s="262">
        <f t="shared" si="5"/>
        <v>0</v>
      </c>
      <c r="P42" s="263"/>
      <c r="Q42" s="264"/>
      <c r="R42" s="263">
        <f>M42*Q42</f>
        <v>0</v>
      </c>
      <c r="T42" s="265"/>
      <c r="U42" s="265"/>
    </row>
    <row r="43" spans="6:21" s="291" customFormat="1" ht="12.75" customHeight="1" outlineLevel="1" x14ac:dyDescent="0.25">
      <c r="F43" s="284"/>
      <c r="G43" s="285"/>
      <c r="H43" s="285"/>
      <c r="I43" s="285"/>
      <c r="J43" s="295"/>
      <c r="K43" s="285"/>
      <c r="L43" s="290"/>
      <c r="M43" s="187"/>
      <c r="N43" s="290"/>
      <c r="O43" s="296"/>
      <c r="P43" s="290"/>
      <c r="Q43" s="290"/>
      <c r="R43" s="290"/>
    </row>
  </sheetData>
  <pageMargins left="0.39370078740157483" right="0.39370078740157483" top="0.59055118110236227" bottom="0.59055118110236227" header="0.39370078740157483" footer="0.39370078740157483"/>
  <pageSetup paperSize="9" scale="68" fitToHeight="9999" orientation="portrait" r:id="rId1"/>
  <headerFooter alignWithMargins="0">
    <oddFooter>&amp;C&amp;8&amp;P z &amp;N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pageSetUpPr fitToPage="1"/>
  </sheetPr>
  <dimension ref="A1:E16"/>
  <sheetViews>
    <sheetView topLeftCell="B1" workbookViewId="0">
      <pane ySplit="7" topLeftCell="A8" activePane="bottomLeft" state="frozen"/>
      <selection activeCell="K10" sqref="K10"/>
      <selection pane="bottomLeft" activeCell="C16" sqref="C16"/>
    </sheetView>
  </sheetViews>
  <sheetFormatPr defaultRowHeight="12.75" outlineLevelRow="1" x14ac:dyDescent="0.2"/>
  <cols>
    <col min="1" max="1" width="12.42578125" style="210" hidden="1" customWidth="1"/>
    <col min="2" max="2" width="80.7109375" style="210" customWidth="1"/>
    <col min="3" max="3" width="15.7109375" style="210" customWidth="1"/>
    <col min="4" max="16384" width="9.140625" style="210"/>
  </cols>
  <sheetData>
    <row r="1" spans="1:5" ht="15.75" customHeight="1" x14ac:dyDescent="0.25">
      <c r="A1" s="206"/>
      <c r="B1" s="207" t="s">
        <v>3352</v>
      </c>
      <c r="C1" s="208"/>
      <c r="D1" s="209"/>
    </row>
    <row r="2" spans="1:5" ht="15.75" customHeight="1" x14ac:dyDescent="0.25">
      <c r="A2" s="206"/>
      <c r="B2" s="225" t="s">
        <v>51</v>
      </c>
      <c r="C2" s="208"/>
      <c r="D2" s="209"/>
    </row>
    <row r="3" spans="1:5" ht="15.75" customHeight="1" x14ac:dyDescent="0.25">
      <c r="A3" s="206"/>
      <c r="B3" s="225" t="s">
        <v>3</v>
      </c>
      <c r="C3" s="208"/>
      <c r="D3" s="209"/>
    </row>
    <row r="4" spans="1:5" ht="15.75" customHeight="1" x14ac:dyDescent="0.25">
      <c r="A4" s="206"/>
      <c r="B4" s="225" t="s">
        <v>13</v>
      </c>
      <c r="C4" s="208"/>
      <c r="D4" s="209"/>
    </row>
    <row r="5" spans="1:5" ht="15.75" customHeight="1" x14ac:dyDescent="0.25">
      <c r="A5" s="206"/>
      <c r="B5" s="225" t="s">
        <v>3528</v>
      </c>
      <c r="C5" s="208"/>
      <c r="D5" s="209"/>
    </row>
    <row r="6" spans="1:5" ht="14.25" customHeight="1" x14ac:dyDescent="0.25">
      <c r="A6" s="210" t="e">
        <f t="array" ref="A6">INDEX(__SAZBA__,MATCH(0,COUNTIF($A$1:A1,__SAZBA__),0))</f>
        <v>#REF!</v>
      </c>
      <c r="B6" s="211"/>
      <c r="C6" s="208"/>
      <c r="D6" s="209"/>
    </row>
    <row r="7" spans="1:5" ht="13.5" thickBot="1" x14ac:dyDescent="0.25">
      <c r="A7" s="210" t="e">
        <f t="array" ref="A7">INDEX(__SAZBA__,MATCH(0,COUNTIF($A$1:A6,__SAZBA__),0))</f>
        <v>#REF!</v>
      </c>
      <c r="B7" s="212" t="s">
        <v>104</v>
      </c>
      <c r="C7" s="212" t="s">
        <v>3043</v>
      </c>
      <c r="D7" s="213"/>
    </row>
    <row r="8" spans="1:5" x14ac:dyDescent="0.2">
      <c r="A8" s="210" t="e">
        <f t="array" ref="A8">INDEX(__SAZBA__,MATCH(0,COUNTIF($A$1:A7,__SAZBA__),0))</f>
        <v>#REF!</v>
      </c>
      <c r="B8" s="214"/>
      <c r="C8" s="215"/>
      <c r="D8" s="213"/>
    </row>
    <row r="9" spans="1:5" s="216" customFormat="1" ht="15.75" customHeight="1" x14ac:dyDescent="0.2">
      <c r="B9" s="217" t="str">
        <f>IF('[15]Zakazka VS G'!$J$9=0,"",'[15]Zakazka VS G'!$J$9)</f>
        <v>Výměníková stanice G (EKO ŠIMKO)</v>
      </c>
      <c r="C9" s="218">
        <f>'EL Zakazka VS G'!O9</f>
        <v>0</v>
      </c>
      <c r="E9" s="218"/>
    </row>
    <row r="10" spans="1:5" s="219" customFormat="1" ht="15" customHeight="1" outlineLevel="1" x14ac:dyDescent="0.2">
      <c r="B10" s="220" t="str">
        <f>IF('[15]Zakazka VS G'!$J$10=0,"",'[15]Zakazka VS G'!$J$10)</f>
        <v>Rozváděč +RE1</v>
      </c>
      <c r="C10" s="221">
        <f>'EL Zakazka VS G'!O10</f>
        <v>0</v>
      </c>
      <c r="E10" s="221"/>
    </row>
    <row r="11" spans="1:5" s="219" customFormat="1" ht="15" customHeight="1" outlineLevel="1" x14ac:dyDescent="0.2">
      <c r="B11" s="220" t="str">
        <f>IF('[15]Zakazka VS G'!$J$14=0,"",'[15]Zakazka VS G'!$J$14)</f>
        <v>Elektro</v>
      </c>
      <c r="C11" s="221">
        <f>'EL Zakazka VS G'!O14</f>
        <v>0</v>
      </c>
      <c r="E11" s="221"/>
    </row>
    <row r="12" spans="1:5" s="219" customFormat="1" ht="15" customHeight="1" outlineLevel="1" x14ac:dyDescent="0.2">
      <c r="B12" s="220" t="str">
        <f>IF('[15]Zakazka VS G'!$J$18=0,"",'[15]Zakazka VS G'!$J$18)</f>
        <v>Kabely</v>
      </c>
      <c r="C12" s="221">
        <f>'EL Zakazka VS G'!O18</f>
        <v>0</v>
      </c>
      <c r="E12" s="221"/>
    </row>
    <row r="13" spans="1:5" s="219" customFormat="1" ht="15" customHeight="1" outlineLevel="1" x14ac:dyDescent="0.2">
      <c r="B13" s="220" t="str">
        <f>IF('[15]Zakazka VS G'!$J$34=0,"",'[15]Zakazka VS G'!$J$34)</f>
        <v>Nosný a montážní materiál</v>
      </c>
      <c r="C13" s="221">
        <f>'EL Zakazka VS G'!O34</f>
        <v>0</v>
      </c>
      <c r="E13" s="221"/>
    </row>
    <row r="14" spans="1:5" s="219" customFormat="1" ht="15" customHeight="1" outlineLevel="1" x14ac:dyDescent="0.2">
      <c r="B14" s="220" t="str">
        <f>IF('[15]Zakazka VS G'!$J$43=0,"",'[15]Zakazka VS G'!$J$43)</f>
        <v>V04: Inženýrská činnost</v>
      </c>
      <c r="C14" s="221">
        <f>'EL Zakazka VS G'!O43</f>
        <v>0</v>
      </c>
      <c r="E14" s="221"/>
    </row>
    <row r="15" spans="1:5" ht="13.5" thickBot="1" x14ac:dyDescent="0.25">
      <c r="B15" s="220"/>
    </row>
    <row r="16" spans="1:5" s="222" customFormat="1" ht="15" x14ac:dyDescent="0.25">
      <c r="A16" s="222" t="e">
        <f>SUM(#REF!)</f>
        <v>#REF!</v>
      </c>
      <c r="B16" s="223" t="s">
        <v>3355</v>
      </c>
      <c r="C16" s="224">
        <f>SUM(C10:C15)</f>
        <v>0</v>
      </c>
    </row>
  </sheetData>
  <dataConsolidate/>
  <pageMargins left="0.78740157480314965" right="0.78740157480314965" top="0.78740157480314965" bottom="0.78740157480314965" header="0.39370078740157483" footer="0.39370078740157483"/>
  <pageSetup paperSize="9" scale="88" orientation="portrait" r:id="rId1"/>
  <headerFooter>
    <oddFooter>&amp;C&amp;8&amp;P z &amp;N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pageSetUpPr fitToPage="1"/>
  </sheetPr>
  <dimension ref="A1:V50"/>
  <sheetViews>
    <sheetView topLeftCell="F1" zoomScaleNormal="100" zoomScaleSheetLayoutView="100" workbookViewId="0">
      <selection activeCell="N11" sqref="N11:N49"/>
    </sheetView>
  </sheetViews>
  <sheetFormatPr defaultRowHeight="12.75" outlineLevelRow="2" x14ac:dyDescent="0.2"/>
  <cols>
    <col min="1" max="5" width="9.140625" style="210" hidden="1" customWidth="1"/>
    <col min="6" max="6" width="5.42578125" style="297" customWidth="1"/>
    <col min="7" max="7" width="4.28515625" style="228" customWidth="1"/>
    <col min="8" max="8" width="14.28515625" style="229" customWidth="1"/>
    <col min="9" max="9" width="10" style="229" customWidth="1"/>
    <col min="10" max="10" width="57.140625" style="230" customWidth="1"/>
    <col min="11" max="11" width="7.5703125" style="228" customWidth="1"/>
    <col min="12" max="12" width="6.85546875" style="231" hidden="1" customWidth="1"/>
    <col min="13" max="13" width="13.42578125" style="203" customWidth="1"/>
    <col min="14" max="14" width="12.42578125" style="231" customWidth="1"/>
    <col min="15" max="15" width="15.7109375" style="232" customWidth="1"/>
    <col min="16" max="16" width="14.28515625" style="231" hidden="1" customWidth="1"/>
    <col min="17" max="17" width="11.42578125" style="231" hidden="1" customWidth="1"/>
    <col min="18" max="18" width="14.28515625" style="231" hidden="1" customWidth="1"/>
    <col min="19" max="19" width="4.28515625" style="210" customWidth="1"/>
    <col min="20" max="22" width="9.140625" style="210"/>
    <col min="23" max="23" width="13" style="210" customWidth="1"/>
    <col min="24" max="24" width="24.5703125" style="210" customWidth="1"/>
    <col min="25" max="16384" width="9.140625" style="210"/>
  </cols>
  <sheetData>
    <row r="1" spans="6:21" x14ac:dyDescent="0.2">
      <c r="F1" s="207" t="s">
        <v>3352</v>
      </c>
    </row>
    <row r="2" spans="6:21" ht="15" x14ac:dyDescent="0.25">
      <c r="F2" s="225" t="s">
        <v>51</v>
      </c>
    </row>
    <row r="3" spans="6:21" ht="15" x14ac:dyDescent="0.25">
      <c r="F3" s="225" t="s">
        <v>3</v>
      </c>
    </row>
    <row r="4" spans="6:21" ht="15" x14ac:dyDescent="0.25">
      <c r="F4" s="225" t="s">
        <v>13</v>
      </c>
    </row>
    <row r="5" spans="6:21" ht="15" x14ac:dyDescent="0.25">
      <c r="F5" s="225" t="s">
        <v>3528</v>
      </c>
    </row>
    <row r="6" spans="6:21" ht="21.6" customHeight="1" x14ac:dyDescent="0.25">
      <c r="F6" s="233"/>
      <c r="G6" s="208"/>
      <c r="H6" s="208"/>
      <c r="I6" s="208"/>
      <c r="J6" s="208"/>
      <c r="K6" s="208"/>
      <c r="L6" s="234"/>
      <c r="M6" s="138"/>
      <c r="N6" s="234"/>
      <c r="O6" s="235"/>
      <c r="P6" s="234"/>
      <c r="Q6" s="234"/>
      <c r="R6" s="234"/>
      <c r="U6" s="236"/>
    </row>
    <row r="7" spans="6:21" s="237" customFormat="1" ht="13.5" thickBot="1" x14ac:dyDescent="0.25">
      <c r="F7" s="212" t="s">
        <v>3037</v>
      </c>
      <c r="G7" s="212" t="s">
        <v>102</v>
      </c>
      <c r="H7" s="212" t="s">
        <v>103</v>
      </c>
      <c r="I7" s="212" t="s">
        <v>3038</v>
      </c>
      <c r="J7" s="238" t="s">
        <v>104</v>
      </c>
      <c r="K7" s="212" t="s">
        <v>105</v>
      </c>
      <c r="L7" s="212" t="s">
        <v>3040</v>
      </c>
      <c r="M7" s="212" t="s">
        <v>3041</v>
      </c>
      <c r="N7" s="212" t="s">
        <v>3042</v>
      </c>
      <c r="O7" s="212" t="s">
        <v>3043</v>
      </c>
      <c r="P7" s="212" t="s">
        <v>3044</v>
      </c>
      <c r="Q7" s="212" t="s">
        <v>3045</v>
      </c>
      <c r="R7" s="212" t="s">
        <v>3046</v>
      </c>
    </row>
    <row r="8" spans="6:21" ht="11.25" customHeight="1" x14ac:dyDescent="0.2">
      <c r="F8" s="239"/>
      <c r="G8" s="240"/>
      <c r="H8" s="241"/>
      <c r="I8" s="241"/>
      <c r="J8" s="242"/>
      <c r="K8" s="240"/>
      <c r="L8" s="239"/>
      <c r="M8" s="239"/>
      <c r="N8" s="239"/>
      <c r="O8" s="239"/>
      <c r="P8" s="239"/>
      <c r="Q8" s="239"/>
      <c r="R8" s="239"/>
    </row>
    <row r="9" spans="6:21" s="243" customFormat="1" ht="18.75" customHeight="1" x14ac:dyDescent="0.2">
      <c r="F9" s="244"/>
      <c r="G9" s="245"/>
      <c r="H9" s="246"/>
      <c r="I9" s="246"/>
      <c r="J9" s="246" t="s">
        <v>3528</v>
      </c>
      <c r="K9" s="245"/>
      <c r="L9" s="247"/>
      <c r="M9" s="152"/>
      <c r="N9" s="247"/>
      <c r="O9" s="218">
        <f>SUBTOTAL(9,O10:O49)</f>
        <v>0</v>
      </c>
      <c r="P9" s="248">
        <f>SUBTOTAL(9,P10:P50)</f>
        <v>0</v>
      </c>
      <c r="Q9" s="247"/>
      <c r="R9" s="248">
        <f>SUBTOTAL(9,R10:R50)</f>
        <v>0</v>
      </c>
    </row>
    <row r="10" spans="6:21" s="249" customFormat="1" ht="16.5" customHeight="1" outlineLevel="1" x14ac:dyDescent="0.2">
      <c r="F10" s="250"/>
      <c r="G10" s="240"/>
      <c r="H10" s="251"/>
      <c r="I10" s="251"/>
      <c r="J10" s="292" t="s">
        <v>3519</v>
      </c>
      <c r="K10" s="240"/>
      <c r="L10" s="280"/>
      <c r="M10" s="281"/>
      <c r="N10" s="280"/>
      <c r="O10" s="282">
        <f>SUBTOTAL(9,O11:O12)</f>
        <v>0</v>
      </c>
      <c r="P10" s="253"/>
      <c r="Q10" s="252"/>
      <c r="R10" s="253">
        <f>SUBTOTAL(9,R11:R12)</f>
        <v>0</v>
      </c>
    </row>
    <row r="11" spans="6:21" s="254" customFormat="1" ht="72" outlineLevel="2" x14ac:dyDescent="0.2">
      <c r="F11" s="255">
        <v>1</v>
      </c>
      <c r="G11" s="256" t="s">
        <v>3054</v>
      </c>
      <c r="H11" s="269" t="s">
        <v>3088</v>
      </c>
      <c r="I11" s="269"/>
      <c r="J11" s="267" t="s">
        <v>3520</v>
      </c>
      <c r="K11" s="256" t="s">
        <v>447</v>
      </c>
      <c r="L11" s="260">
        <v>0</v>
      </c>
      <c r="M11" s="261">
        <v>1</v>
      </c>
      <c r="N11" s="260"/>
      <c r="O11" s="262">
        <f>M11*N11</f>
        <v>0</v>
      </c>
      <c r="P11" s="263"/>
      <c r="Q11" s="264"/>
      <c r="R11" s="263">
        <f>M11*Q11</f>
        <v>0</v>
      </c>
      <c r="T11" s="265"/>
      <c r="U11" s="265"/>
    </row>
    <row r="12" spans="6:21" s="254" customFormat="1" ht="12" outlineLevel="2" x14ac:dyDescent="0.2">
      <c r="F12" s="255" t="s">
        <v>3416</v>
      </c>
      <c r="G12" s="256" t="s">
        <v>3066</v>
      </c>
      <c r="H12" s="269" t="s">
        <v>3096</v>
      </c>
      <c r="I12" s="269"/>
      <c r="J12" s="267" t="s">
        <v>3417</v>
      </c>
      <c r="K12" s="256" t="s">
        <v>447</v>
      </c>
      <c r="L12" s="260">
        <v>0</v>
      </c>
      <c r="M12" s="261">
        <v>1</v>
      </c>
      <c r="N12" s="260"/>
      <c r="O12" s="262">
        <f>M12*N12</f>
        <v>0</v>
      </c>
      <c r="P12" s="263"/>
      <c r="Q12" s="264"/>
      <c r="R12" s="263">
        <f>M12*Q12</f>
        <v>0</v>
      </c>
      <c r="T12" s="265"/>
      <c r="U12" s="265"/>
    </row>
    <row r="13" spans="6:21" s="291" customFormat="1" ht="12.75" customHeight="1" outlineLevel="2" x14ac:dyDescent="0.25">
      <c r="F13" s="284"/>
      <c r="G13" s="285"/>
      <c r="H13" s="285"/>
      <c r="I13" s="285"/>
      <c r="J13" s="286"/>
      <c r="K13" s="285"/>
      <c r="L13" s="287"/>
      <c r="M13" s="288"/>
      <c r="N13" s="287"/>
      <c r="O13" s="289"/>
      <c r="P13" s="290"/>
      <c r="Q13" s="290"/>
      <c r="R13" s="290"/>
    </row>
    <row r="14" spans="6:21" s="249" customFormat="1" ht="16.5" customHeight="1" outlineLevel="1" x14ac:dyDescent="0.2">
      <c r="F14" s="250"/>
      <c r="G14" s="240"/>
      <c r="H14" s="251"/>
      <c r="I14" s="251"/>
      <c r="J14" s="292" t="s">
        <v>3155</v>
      </c>
      <c r="K14" s="240"/>
      <c r="L14" s="280"/>
      <c r="M14" s="281"/>
      <c r="N14" s="280"/>
      <c r="O14" s="282">
        <f>SUBTOTAL(9,O15:O16)</f>
        <v>0</v>
      </c>
      <c r="P14" s="253"/>
      <c r="Q14" s="252"/>
      <c r="R14" s="253">
        <f>SUBTOTAL(9,R15:R16)</f>
        <v>0</v>
      </c>
    </row>
    <row r="15" spans="6:21" s="254" customFormat="1" ht="24" outlineLevel="2" x14ac:dyDescent="0.2">
      <c r="F15" s="255" t="s">
        <v>3221</v>
      </c>
      <c r="G15" s="256" t="s">
        <v>3054</v>
      </c>
      <c r="H15" s="269" t="s">
        <v>3418</v>
      </c>
      <c r="I15" s="269"/>
      <c r="J15" s="267" t="s">
        <v>3215</v>
      </c>
      <c r="K15" s="256" t="s">
        <v>447</v>
      </c>
      <c r="L15" s="260">
        <v>0</v>
      </c>
      <c r="M15" s="261">
        <v>1</v>
      </c>
      <c r="N15" s="260"/>
      <c r="O15" s="262">
        <f t="shared" ref="O15:O16" si="0">M15*N15</f>
        <v>0</v>
      </c>
      <c r="P15" s="263"/>
      <c r="Q15" s="264"/>
      <c r="R15" s="263"/>
      <c r="T15" s="265"/>
      <c r="U15" s="265"/>
    </row>
    <row r="16" spans="6:21" s="254" customFormat="1" ht="12" outlineLevel="2" x14ac:dyDescent="0.2">
      <c r="F16" s="255" t="s">
        <v>3416</v>
      </c>
      <c r="G16" s="256" t="s">
        <v>3066</v>
      </c>
      <c r="H16" s="269" t="s">
        <v>3419</v>
      </c>
      <c r="I16" s="269"/>
      <c r="J16" s="267" t="s">
        <v>3175</v>
      </c>
      <c r="K16" s="256" t="s">
        <v>447</v>
      </c>
      <c r="L16" s="260">
        <v>0</v>
      </c>
      <c r="M16" s="261">
        <v>1</v>
      </c>
      <c r="N16" s="260"/>
      <c r="O16" s="262">
        <f t="shared" si="0"/>
        <v>0</v>
      </c>
      <c r="P16" s="263"/>
      <c r="Q16" s="264"/>
      <c r="R16" s="263"/>
      <c r="T16" s="265"/>
      <c r="U16" s="265"/>
    </row>
    <row r="17" spans="6:22" s="291" customFormat="1" ht="12.75" customHeight="1" outlineLevel="2" x14ac:dyDescent="0.25">
      <c r="F17" s="284"/>
      <c r="G17" s="285"/>
      <c r="H17" s="285"/>
      <c r="I17" s="285"/>
      <c r="J17" s="286"/>
      <c r="K17" s="285"/>
      <c r="L17" s="287"/>
      <c r="M17" s="288"/>
      <c r="N17" s="287"/>
      <c r="O17" s="289"/>
      <c r="P17" s="290"/>
      <c r="Q17" s="290"/>
      <c r="R17" s="290"/>
    </row>
    <row r="18" spans="6:22" s="249" customFormat="1" ht="16.5" customHeight="1" outlineLevel="1" x14ac:dyDescent="0.2">
      <c r="F18" s="250"/>
      <c r="G18" s="240"/>
      <c r="H18" s="251"/>
      <c r="I18" s="251"/>
      <c r="J18" s="292" t="s">
        <v>3220</v>
      </c>
      <c r="K18" s="240"/>
      <c r="L18" s="280"/>
      <c r="M18" s="281"/>
      <c r="N18" s="280"/>
      <c r="O18" s="282">
        <f>SUBTOTAL(9,O19:O32)</f>
        <v>0</v>
      </c>
      <c r="P18" s="253"/>
      <c r="Q18" s="252"/>
      <c r="R18" s="253">
        <f>SUBTOTAL(9,R38:R44)</f>
        <v>0</v>
      </c>
    </row>
    <row r="19" spans="6:22" s="254" customFormat="1" ht="36" outlineLevel="2" x14ac:dyDescent="0.2">
      <c r="F19" s="255" t="s">
        <v>3221</v>
      </c>
      <c r="G19" s="256" t="s">
        <v>3054</v>
      </c>
      <c r="H19" s="269" t="s">
        <v>3111</v>
      </c>
      <c r="I19" s="269"/>
      <c r="J19" s="267" t="s">
        <v>3245</v>
      </c>
      <c r="K19" s="256" t="s">
        <v>532</v>
      </c>
      <c r="L19" s="260">
        <v>0</v>
      </c>
      <c r="M19" s="261">
        <v>8</v>
      </c>
      <c r="N19" s="260"/>
      <c r="O19" s="262">
        <f t="shared" ref="O19:O32" si="1">M19*N19</f>
        <v>0</v>
      </c>
      <c r="P19" s="263"/>
      <c r="Q19" s="264"/>
      <c r="R19" s="263">
        <f>M19*Q19</f>
        <v>0</v>
      </c>
      <c r="T19" s="265"/>
      <c r="U19" s="265"/>
    </row>
    <row r="20" spans="6:22" s="254" customFormat="1" ht="12" outlineLevel="2" x14ac:dyDescent="0.2">
      <c r="F20" s="255"/>
      <c r="G20" s="256"/>
      <c r="H20" s="269"/>
      <c r="I20" s="269"/>
      <c r="J20" s="293">
        <v>8</v>
      </c>
      <c r="K20" s="256"/>
      <c r="L20" s="260"/>
      <c r="M20" s="261"/>
      <c r="N20" s="260"/>
      <c r="O20" s="262"/>
      <c r="P20" s="263"/>
      <c r="Q20" s="264"/>
      <c r="R20" s="263"/>
    </row>
    <row r="21" spans="6:22" s="254" customFormat="1" ht="36" outlineLevel="2" x14ac:dyDescent="0.2">
      <c r="F21" s="255" t="s">
        <v>3416</v>
      </c>
      <c r="G21" s="256" t="s">
        <v>3054</v>
      </c>
      <c r="H21" s="269" t="s">
        <v>3421</v>
      </c>
      <c r="I21" s="269"/>
      <c r="J21" s="267" t="s">
        <v>3260</v>
      </c>
      <c r="K21" s="256" t="s">
        <v>532</v>
      </c>
      <c r="L21" s="260">
        <v>0</v>
      </c>
      <c r="M21" s="261">
        <v>30</v>
      </c>
      <c r="N21" s="260"/>
      <c r="O21" s="262">
        <f t="shared" si="1"/>
        <v>0</v>
      </c>
      <c r="P21" s="263"/>
      <c r="Q21" s="264"/>
      <c r="R21" s="263"/>
      <c r="T21" s="265"/>
      <c r="U21" s="265"/>
    </row>
    <row r="22" spans="6:22" s="254" customFormat="1" ht="12" outlineLevel="2" x14ac:dyDescent="0.2">
      <c r="F22" s="255"/>
      <c r="G22" s="256"/>
      <c r="H22" s="269"/>
      <c r="I22" s="269"/>
      <c r="J22" s="293">
        <v>30</v>
      </c>
      <c r="K22" s="256"/>
      <c r="L22" s="260"/>
      <c r="M22" s="261"/>
      <c r="N22" s="260"/>
      <c r="O22" s="262"/>
      <c r="P22" s="263"/>
      <c r="Q22" s="264"/>
      <c r="R22" s="263"/>
    </row>
    <row r="23" spans="6:22" s="254" customFormat="1" ht="48" outlineLevel="2" x14ac:dyDescent="0.2">
      <c r="F23" s="255" t="s">
        <v>3424</v>
      </c>
      <c r="G23" s="256" t="s">
        <v>3054</v>
      </c>
      <c r="H23" s="269" t="s">
        <v>3425</v>
      </c>
      <c r="I23" s="269"/>
      <c r="J23" s="267" t="s">
        <v>3521</v>
      </c>
      <c r="K23" s="256" t="s">
        <v>532</v>
      </c>
      <c r="L23" s="260">
        <v>0</v>
      </c>
      <c r="M23" s="261">
        <v>30</v>
      </c>
      <c r="N23" s="260"/>
      <c r="O23" s="262">
        <f t="shared" si="1"/>
        <v>0</v>
      </c>
      <c r="P23" s="263"/>
      <c r="Q23" s="264"/>
      <c r="R23" s="263">
        <f>M23*Q23</f>
        <v>0</v>
      </c>
      <c r="T23" s="265"/>
      <c r="U23" s="265"/>
    </row>
    <row r="24" spans="6:22" s="254" customFormat="1" ht="12" outlineLevel="2" x14ac:dyDescent="0.2">
      <c r="F24" s="255"/>
      <c r="G24" s="256"/>
      <c r="H24" s="269"/>
      <c r="I24" s="269"/>
      <c r="J24" s="293">
        <v>30</v>
      </c>
      <c r="K24" s="256"/>
      <c r="L24" s="260"/>
      <c r="M24" s="261"/>
      <c r="N24" s="260"/>
      <c r="O24" s="262"/>
      <c r="P24" s="263"/>
      <c r="Q24" s="264"/>
      <c r="R24" s="263"/>
    </row>
    <row r="25" spans="6:22" s="254" customFormat="1" ht="48" outlineLevel="2" x14ac:dyDescent="0.2">
      <c r="F25" s="255" t="s">
        <v>3427</v>
      </c>
      <c r="G25" s="256" t="s">
        <v>3054</v>
      </c>
      <c r="H25" s="269" t="s">
        <v>3428</v>
      </c>
      <c r="I25" s="269"/>
      <c r="J25" s="267" t="s">
        <v>3429</v>
      </c>
      <c r="K25" s="256" t="s">
        <v>532</v>
      </c>
      <c r="L25" s="260">
        <v>0</v>
      </c>
      <c r="M25" s="261">
        <v>28</v>
      </c>
      <c r="N25" s="260"/>
      <c r="O25" s="262">
        <f t="shared" ref="O25" si="2">M25*N25</f>
        <v>0</v>
      </c>
      <c r="P25" s="263"/>
      <c r="Q25" s="264"/>
      <c r="R25" s="263">
        <f>M25*Q25</f>
        <v>0</v>
      </c>
      <c r="T25" s="265"/>
      <c r="U25" s="265"/>
    </row>
    <row r="26" spans="6:22" s="254" customFormat="1" ht="12" outlineLevel="2" x14ac:dyDescent="0.2">
      <c r="F26" s="255"/>
      <c r="G26" s="256"/>
      <c r="H26" s="269"/>
      <c r="I26" s="269"/>
      <c r="J26" s="293" t="s">
        <v>3512</v>
      </c>
      <c r="K26" s="256"/>
      <c r="L26" s="260"/>
      <c r="M26" s="261"/>
      <c r="N26" s="260"/>
      <c r="O26" s="262"/>
      <c r="P26" s="263"/>
      <c r="Q26" s="264"/>
      <c r="R26" s="263"/>
    </row>
    <row r="27" spans="6:22" s="254" customFormat="1" ht="36" outlineLevel="2" x14ac:dyDescent="0.2">
      <c r="F27" s="255" t="s">
        <v>3431</v>
      </c>
      <c r="G27" s="256" t="s">
        <v>3054</v>
      </c>
      <c r="H27" s="269" t="s">
        <v>3432</v>
      </c>
      <c r="I27" s="269"/>
      <c r="J27" s="267" t="s">
        <v>3437</v>
      </c>
      <c r="K27" s="256" t="s">
        <v>532</v>
      </c>
      <c r="L27" s="260">
        <v>0</v>
      </c>
      <c r="M27" s="261">
        <v>18</v>
      </c>
      <c r="N27" s="260"/>
      <c r="O27" s="262">
        <f t="shared" ref="O27" si="3">M27*N27</f>
        <v>0</v>
      </c>
      <c r="P27" s="263"/>
      <c r="Q27" s="264"/>
      <c r="R27" s="263">
        <f>M27*Q27</f>
        <v>0</v>
      </c>
      <c r="T27" s="265"/>
      <c r="U27" s="265"/>
    </row>
    <row r="28" spans="6:22" s="254" customFormat="1" ht="12" outlineLevel="2" x14ac:dyDescent="0.2">
      <c r="F28" s="255"/>
      <c r="G28" s="256"/>
      <c r="H28" s="269"/>
      <c r="I28" s="269"/>
      <c r="J28" s="293" t="s">
        <v>3513</v>
      </c>
      <c r="K28" s="256"/>
      <c r="L28" s="260"/>
      <c r="M28" s="261"/>
      <c r="N28" s="260"/>
      <c r="O28" s="262"/>
      <c r="P28" s="263"/>
      <c r="Q28" s="264"/>
      <c r="R28" s="263"/>
    </row>
    <row r="29" spans="6:22" s="254" customFormat="1" ht="48" outlineLevel="2" x14ac:dyDescent="0.2">
      <c r="F29" s="255" t="s">
        <v>3435</v>
      </c>
      <c r="G29" s="256"/>
      <c r="H29" s="269" t="s">
        <v>3436</v>
      </c>
      <c r="I29" s="269"/>
      <c r="J29" s="267" t="s">
        <v>3441</v>
      </c>
      <c r="K29" s="256" t="s">
        <v>532</v>
      </c>
      <c r="L29" s="260">
        <v>0</v>
      </c>
      <c r="M29" s="261">
        <v>30</v>
      </c>
      <c r="N29" s="260"/>
      <c r="O29" s="262">
        <f t="shared" ref="O29" si="4">M29*N29</f>
        <v>0</v>
      </c>
      <c r="P29" s="263"/>
      <c r="Q29" s="264"/>
      <c r="R29" s="263">
        <f>M29*Q29</f>
        <v>0</v>
      </c>
      <c r="T29" s="265"/>
      <c r="U29" s="265"/>
    </row>
    <row r="30" spans="6:22" s="254" customFormat="1" ht="12" outlineLevel="2" x14ac:dyDescent="0.2">
      <c r="F30" s="255"/>
      <c r="G30" s="256"/>
      <c r="H30" s="269"/>
      <c r="I30" s="269"/>
      <c r="J30" s="293">
        <v>30</v>
      </c>
      <c r="K30" s="256"/>
      <c r="L30" s="260"/>
      <c r="M30" s="261"/>
      <c r="N30" s="260"/>
      <c r="O30" s="262"/>
      <c r="P30" s="263"/>
      <c r="Q30" s="264"/>
      <c r="R30" s="263"/>
      <c r="T30" s="265"/>
      <c r="U30" s="265"/>
    </row>
    <row r="31" spans="6:22" s="254" customFormat="1" ht="12" outlineLevel="2" x14ac:dyDescent="0.2">
      <c r="F31" s="255" t="s">
        <v>3439</v>
      </c>
      <c r="G31" s="256" t="s">
        <v>3066</v>
      </c>
      <c r="H31" s="269" t="s">
        <v>3440</v>
      </c>
      <c r="I31" s="269"/>
      <c r="J31" s="267" t="s">
        <v>3281</v>
      </c>
      <c r="K31" s="256" t="s">
        <v>532</v>
      </c>
      <c r="L31" s="260"/>
      <c r="M31" s="261">
        <v>144</v>
      </c>
      <c r="N31" s="260"/>
      <c r="O31" s="262">
        <f t="shared" si="1"/>
        <v>0</v>
      </c>
      <c r="P31" s="263"/>
      <c r="Q31" s="264"/>
      <c r="R31" s="263"/>
      <c r="T31" s="265"/>
      <c r="U31" s="265"/>
      <c r="V31" s="265"/>
    </row>
    <row r="32" spans="6:22" s="254" customFormat="1" ht="12" outlineLevel="2" x14ac:dyDescent="0.2">
      <c r="F32" s="255" t="s">
        <v>3442</v>
      </c>
      <c r="G32" s="256" t="s">
        <v>3066</v>
      </c>
      <c r="H32" s="269" t="s">
        <v>3443</v>
      </c>
      <c r="I32" s="269"/>
      <c r="J32" s="267" t="s">
        <v>3283</v>
      </c>
      <c r="K32" s="256" t="s">
        <v>447</v>
      </c>
      <c r="L32" s="260"/>
      <c r="M32" s="261">
        <v>24</v>
      </c>
      <c r="N32" s="260"/>
      <c r="O32" s="262">
        <f t="shared" si="1"/>
        <v>0</v>
      </c>
      <c r="P32" s="263"/>
      <c r="Q32" s="264"/>
      <c r="R32" s="263"/>
      <c r="T32" s="265"/>
      <c r="U32" s="265"/>
      <c r="V32" s="265"/>
    </row>
    <row r="33" spans="6:21" s="291" customFormat="1" ht="12.75" customHeight="1" outlineLevel="2" x14ac:dyDescent="0.25">
      <c r="F33" s="284"/>
      <c r="G33" s="285"/>
      <c r="H33" s="285"/>
      <c r="I33" s="285"/>
      <c r="J33" s="286"/>
      <c r="K33" s="285"/>
      <c r="L33" s="287"/>
      <c r="M33" s="288"/>
      <c r="N33" s="287"/>
      <c r="O33" s="289"/>
      <c r="P33" s="290"/>
      <c r="Q33" s="290"/>
      <c r="R33" s="290"/>
    </row>
    <row r="34" spans="6:21" s="249" customFormat="1" ht="16.5" customHeight="1" outlineLevel="1" x14ac:dyDescent="0.2">
      <c r="F34" s="250"/>
      <c r="G34" s="240"/>
      <c r="H34" s="251"/>
      <c r="I34" s="251"/>
      <c r="J34" s="292" t="s">
        <v>3284</v>
      </c>
      <c r="K34" s="240"/>
      <c r="L34" s="280"/>
      <c r="M34" s="281"/>
      <c r="N34" s="280"/>
      <c r="O34" s="282">
        <f>SUBTOTAL(9,O35:O41)</f>
        <v>0</v>
      </c>
      <c r="P34" s="253"/>
      <c r="Q34" s="252"/>
      <c r="R34" s="253">
        <f>SUBTOTAL(9,R35:R41)</f>
        <v>0</v>
      </c>
    </row>
    <row r="35" spans="6:21" s="254" customFormat="1" ht="24" outlineLevel="2" x14ac:dyDescent="0.2">
      <c r="F35" s="255" t="s">
        <v>3221</v>
      </c>
      <c r="G35" s="256" t="s">
        <v>3315</v>
      </c>
      <c r="H35" s="269" t="s">
        <v>3117</v>
      </c>
      <c r="I35" s="269"/>
      <c r="J35" s="267" t="s">
        <v>3453</v>
      </c>
      <c r="K35" s="256" t="s">
        <v>532</v>
      </c>
      <c r="L35" s="260">
        <v>0</v>
      </c>
      <c r="M35" s="261">
        <v>35</v>
      </c>
      <c r="N35" s="260"/>
      <c r="O35" s="262">
        <f>M35*N35</f>
        <v>0</v>
      </c>
      <c r="P35" s="263"/>
      <c r="Q35" s="264"/>
      <c r="R35" s="263"/>
      <c r="T35" s="265"/>
      <c r="U35" s="265"/>
    </row>
    <row r="36" spans="6:21" s="254" customFormat="1" ht="12" outlineLevel="2" x14ac:dyDescent="0.2">
      <c r="F36" s="255"/>
      <c r="G36" s="256"/>
      <c r="H36" s="269"/>
      <c r="I36" s="269"/>
      <c r="J36" s="293" t="s">
        <v>3522</v>
      </c>
      <c r="K36" s="256"/>
      <c r="L36" s="260"/>
      <c r="M36" s="261"/>
      <c r="N36" s="260"/>
      <c r="O36" s="262"/>
      <c r="P36" s="263"/>
      <c r="Q36" s="264"/>
      <c r="R36" s="263"/>
    </row>
    <row r="37" spans="6:21" s="254" customFormat="1" ht="12" outlineLevel="2" x14ac:dyDescent="0.2">
      <c r="F37" s="255" t="s">
        <v>3416</v>
      </c>
      <c r="G37" s="256" t="s">
        <v>3315</v>
      </c>
      <c r="H37" s="269" t="s">
        <v>3447</v>
      </c>
      <c r="I37" s="269"/>
      <c r="J37" s="267" t="s">
        <v>3456</v>
      </c>
      <c r="K37" s="256" t="s">
        <v>532</v>
      </c>
      <c r="L37" s="260">
        <v>0</v>
      </c>
      <c r="M37" s="261">
        <v>20</v>
      </c>
      <c r="N37" s="260"/>
      <c r="O37" s="262">
        <f>M37*N37</f>
        <v>0</v>
      </c>
      <c r="P37" s="263"/>
      <c r="Q37" s="264"/>
      <c r="R37" s="263"/>
      <c r="T37" s="265"/>
      <c r="U37" s="265"/>
    </row>
    <row r="38" spans="6:21" s="254" customFormat="1" ht="12" outlineLevel="2" x14ac:dyDescent="0.2">
      <c r="F38" s="255"/>
      <c r="G38" s="256"/>
      <c r="H38" s="269"/>
      <c r="I38" s="269"/>
      <c r="J38" s="293" t="s">
        <v>3515</v>
      </c>
      <c r="K38" s="256"/>
      <c r="L38" s="260"/>
      <c r="M38" s="261"/>
      <c r="N38" s="260"/>
      <c r="O38" s="262"/>
      <c r="P38" s="263"/>
      <c r="Q38" s="264"/>
      <c r="R38" s="263"/>
    </row>
    <row r="39" spans="6:21" s="254" customFormat="1" ht="12" outlineLevel="2" x14ac:dyDescent="0.2">
      <c r="F39" s="255" t="s">
        <v>3424</v>
      </c>
      <c r="G39" s="256" t="s">
        <v>3315</v>
      </c>
      <c r="H39" s="269" t="s">
        <v>3449</v>
      </c>
      <c r="I39" s="269"/>
      <c r="J39" s="267" t="s">
        <v>3305</v>
      </c>
      <c r="K39" s="256" t="s">
        <v>532</v>
      </c>
      <c r="L39" s="260">
        <v>0</v>
      </c>
      <c r="M39" s="261">
        <v>9</v>
      </c>
      <c r="N39" s="260"/>
      <c r="O39" s="262">
        <f>M39*N39</f>
        <v>0</v>
      </c>
      <c r="P39" s="263"/>
      <c r="Q39" s="264"/>
      <c r="R39" s="263"/>
      <c r="T39" s="265"/>
      <c r="U39" s="265"/>
    </row>
    <row r="40" spans="6:21" s="254" customFormat="1" ht="12" outlineLevel="2" x14ac:dyDescent="0.2">
      <c r="F40" s="255"/>
      <c r="G40" s="256"/>
      <c r="H40" s="269"/>
      <c r="I40" s="269"/>
      <c r="J40" s="294" t="s">
        <v>3516</v>
      </c>
      <c r="K40" s="256"/>
      <c r="L40" s="260"/>
      <c r="M40" s="261"/>
      <c r="N40" s="260"/>
      <c r="O40" s="262"/>
      <c r="P40" s="263"/>
      <c r="Q40" s="264"/>
      <c r="R40" s="263"/>
    </row>
    <row r="41" spans="6:21" s="254" customFormat="1" ht="12" outlineLevel="2" x14ac:dyDescent="0.2">
      <c r="F41" s="255" t="s">
        <v>3427</v>
      </c>
      <c r="G41" s="256" t="s">
        <v>3066</v>
      </c>
      <c r="H41" s="269" t="s">
        <v>3452</v>
      </c>
      <c r="I41" s="269"/>
      <c r="J41" s="267" t="s">
        <v>3313</v>
      </c>
      <c r="K41" s="256" t="s">
        <v>532</v>
      </c>
      <c r="L41" s="260"/>
      <c r="M41" s="261">
        <v>64</v>
      </c>
      <c r="N41" s="260"/>
      <c r="O41" s="262">
        <f>M41*N41</f>
        <v>0</v>
      </c>
      <c r="P41" s="263"/>
      <c r="Q41" s="264"/>
      <c r="R41" s="263"/>
      <c r="T41" s="265"/>
      <c r="U41" s="265"/>
    </row>
    <row r="42" spans="6:21" s="291" customFormat="1" ht="12.75" customHeight="1" outlineLevel="2" x14ac:dyDescent="0.25">
      <c r="F42" s="284"/>
      <c r="G42" s="285"/>
      <c r="H42" s="285"/>
      <c r="I42" s="285"/>
      <c r="J42" s="295"/>
      <c r="K42" s="285"/>
      <c r="L42" s="287"/>
      <c r="M42" s="288"/>
      <c r="N42" s="287"/>
      <c r="O42" s="289"/>
      <c r="P42" s="290"/>
      <c r="Q42" s="290"/>
      <c r="R42" s="290"/>
    </row>
    <row r="43" spans="6:21" s="249" customFormat="1" ht="16.5" customHeight="1" outlineLevel="1" x14ac:dyDescent="0.2">
      <c r="F43" s="250"/>
      <c r="G43" s="240"/>
      <c r="H43" s="251"/>
      <c r="I43" s="251"/>
      <c r="J43" s="251" t="s">
        <v>3461</v>
      </c>
      <c r="K43" s="240"/>
      <c r="L43" s="280"/>
      <c r="M43" s="281"/>
      <c r="N43" s="280"/>
      <c r="O43" s="282">
        <f>SUBTOTAL(9,O44:O49)</f>
        <v>0</v>
      </c>
      <c r="P43" s="253"/>
      <c r="Q43" s="252"/>
      <c r="R43" s="253">
        <f>SUBTOTAL(9,R44:R49)</f>
        <v>0</v>
      </c>
    </row>
    <row r="44" spans="6:21" s="254" customFormat="1" ht="12" outlineLevel="2" x14ac:dyDescent="0.2">
      <c r="F44" s="255">
        <v>1</v>
      </c>
      <c r="G44" s="256" t="s">
        <v>3315</v>
      </c>
      <c r="H44" s="269" t="s">
        <v>3462</v>
      </c>
      <c r="I44" s="269"/>
      <c r="J44" s="267" t="s">
        <v>3523</v>
      </c>
      <c r="K44" s="256" t="s">
        <v>3065</v>
      </c>
      <c r="L44" s="260">
        <v>0</v>
      </c>
      <c r="M44" s="261">
        <v>1</v>
      </c>
      <c r="N44" s="260"/>
      <c r="O44" s="262">
        <f t="shared" ref="O44:O49" si="5">M44*N44</f>
        <v>0</v>
      </c>
      <c r="P44" s="263"/>
      <c r="Q44" s="264"/>
      <c r="R44" s="263">
        <f t="shared" ref="R44:R49" si="6">M44*Q44</f>
        <v>0</v>
      </c>
      <c r="T44" s="265"/>
      <c r="U44" s="265"/>
    </row>
    <row r="45" spans="6:21" s="254" customFormat="1" ht="12" outlineLevel="2" x14ac:dyDescent="0.2">
      <c r="F45" s="255">
        <v>2</v>
      </c>
      <c r="G45" s="256" t="s">
        <v>3315</v>
      </c>
      <c r="H45" s="269" t="s">
        <v>3158</v>
      </c>
      <c r="I45" s="269"/>
      <c r="J45" s="267" t="s">
        <v>3465</v>
      </c>
      <c r="K45" s="256" t="s">
        <v>3065</v>
      </c>
      <c r="L45" s="260">
        <v>0</v>
      </c>
      <c r="M45" s="261">
        <v>1</v>
      </c>
      <c r="N45" s="260"/>
      <c r="O45" s="262">
        <f t="shared" si="5"/>
        <v>0</v>
      </c>
      <c r="P45" s="263"/>
      <c r="Q45" s="264"/>
      <c r="R45" s="263">
        <f t="shared" si="6"/>
        <v>0</v>
      </c>
      <c r="T45" s="265"/>
      <c r="U45" s="265"/>
    </row>
    <row r="46" spans="6:21" s="254" customFormat="1" ht="12" outlineLevel="2" x14ac:dyDescent="0.2">
      <c r="F46" s="255">
        <v>3</v>
      </c>
      <c r="G46" s="256" t="s">
        <v>3315</v>
      </c>
      <c r="H46" s="269" t="s">
        <v>3160</v>
      </c>
      <c r="I46" s="269"/>
      <c r="J46" s="267" t="s">
        <v>3466</v>
      </c>
      <c r="K46" s="256" t="s">
        <v>124</v>
      </c>
      <c r="L46" s="260">
        <v>0</v>
      </c>
      <c r="M46" s="261">
        <v>8</v>
      </c>
      <c r="N46" s="260"/>
      <c r="O46" s="262">
        <f t="shared" si="5"/>
        <v>0</v>
      </c>
      <c r="P46" s="263"/>
      <c r="Q46" s="264"/>
      <c r="R46" s="263">
        <f t="shared" si="6"/>
        <v>0</v>
      </c>
      <c r="T46" s="265"/>
      <c r="U46" s="265"/>
    </row>
    <row r="47" spans="6:21" s="254" customFormat="1" ht="12" outlineLevel="2" x14ac:dyDescent="0.2">
      <c r="F47" s="255">
        <v>4</v>
      </c>
      <c r="G47" s="256" t="s">
        <v>3315</v>
      </c>
      <c r="H47" s="269" t="s">
        <v>3162</v>
      </c>
      <c r="I47" s="269"/>
      <c r="J47" s="267" t="s">
        <v>3467</v>
      </c>
      <c r="K47" s="256" t="s">
        <v>447</v>
      </c>
      <c r="L47" s="260">
        <v>0</v>
      </c>
      <c r="M47" s="261">
        <v>1</v>
      </c>
      <c r="N47" s="260"/>
      <c r="O47" s="262">
        <f t="shared" si="5"/>
        <v>0</v>
      </c>
      <c r="P47" s="263"/>
      <c r="Q47" s="264"/>
      <c r="R47" s="263">
        <f t="shared" si="6"/>
        <v>0</v>
      </c>
      <c r="T47" s="265"/>
      <c r="U47" s="265"/>
    </row>
    <row r="48" spans="6:21" s="254" customFormat="1" ht="12" outlineLevel="2" x14ac:dyDescent="0.2">
      <c r="F48" s="255">
        <v>5</v>
      </c>
      <c r="G48" s="256" t="s">
        <v>3315</v>
      </c>
      <c r="H48" s="269" t="s">
        <v>3164</v>
      </c>
      <c r="I48" s="269"/>
      <c r="J48" s="267" t="s">
        <v>3468</v>
      </c>
      <c r="K48" s="256" t="s">
        <v>447</v>
      </c>
      <c r="L48" s="260">
        <v>0</v>
      </c>
      <c r="M48" s="261">
        <v>1</v>
      </c>
      <c r="N48" s="260"/>
      <c r="O48" s="262">
        <f t="shared" si="5"/>
        <v>0</v>
      </c>
      <c r="P48" s="263"/>
      <c r="Q48" s="264"/>
      <c r="R48" s="263">
        <f t="shared" si="6"/>
        <v>0</v>
      </c>
      <c r="T48" s="265"/>
      <c r="U48" s="265"/>
    </row>
    <row r="49" spans="6:21" s="254" customFormat="1" ht="12" outlineLevel="2" x14ac:dyDescent="0.2">
      <c r="F49" s="255">
        <v>6</v>
      </c>
      <c r="G49" s="256" t="s">
        <v>3315</v>
      </c>
      <c r="H49" s="269" t="s">
        <v>3166</v>
      </c>
      <c r="I49" s="269"/>
      <c r="J49" s="267" t="s">
        <v>3469</v>
      </c>
      <c r="K49" s="256" t="s">
        <v>447</v>
      </c>
      <c r="L49" s="260">
        <v>0</v>
      </c>
      <c r="M49" s="261">
        <v>1</v>
      </c>
      <c r="N49" s="260"/>
      <c r="O49" s="262">
        <f t="shared" si="5"/>
        <v>0</v>
      </c>
      <c r="P49" s="263"/>
      <c r="Q49" s="264"/>
      <c r="R49" s="263">
        <f t="shared" si="6"/>
        <v>0</v>
      </c>
      <c r="T49" s="265"/>
      <c r="U49" s="265"/>
    </row>
    <row r="50" spans="6:21" s="291" customFormat="1" ht="12.75" customHeight="1" outlineLevel="1" x14ac:dyDescent="0.25">
      <c r="F50" s="284"/>
      <c r="G50" s="285"/>
      <c r="H50" s="285"/>
      <c r="I50" s="285"/>
      <c r="J50" s="295"/>
      <c r="K50" s="285"/>
      <c r="L50" s="290"/>
      <c r="M50" s="187"/>
      <c r="N50" s="290"/>
      <c r="O50" s="296"/>
      <c r="P50" s="290"/>
      <c r="Q50" s="290"/>
      <c r="R50" s="290"/>
    </row>
  </sheetData>
  <pageMargins left="0.39370078740157483" right="0.39370078740157483" top="0.59055118110236227" bottom="0.59055118110236227" header="0.39370078740157483" footer="0.39370078740157483"/>
  <pageSetup paperSize="9" scale="68" fitToHeight="9999" orientation="portrait" r:id="rId1"/>
  <headerFooter alignWithMargins="0">
    <oddFooter>&amp;C&amp;8&amp;P z &amp;N</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pageSetUpPr fitToPage="1"/>
  </sheetPr>
  <dimension ref="A1:E16"/>
  <sheetViews>
    <sheetView topLeftCell="B1" workbookViewId="0">
      <pane ySplit="7" topLeftCell="A8" activePane="bottomLeft" state="frozen"/>
      <selection activeCell="K10" sqref="K10"/>
      <selection pane="bottomLeft" activeCell="C16" sqref="C16"/>
    </sheetView>
  </sheetViews>
  <sheetFormatPr defaultRowHeight="12.75" outlineLevelRow="1" x14ac:dyDescent="0.2"/>
  <cols>
    <col min="1" max="1" width="12.42578125" style="210" hidden="1" customWidth="1"/>
    <col min="2" max="2" width="80.7109375" style="210" customWidth="1"/>
    <col min="3" max="3" width="15.7109375" style="210" customWidth="1"/>
    <col min="4" max="16384" width="9.140625" style="210"/>
  </cols>
  <sheetData>
    <row r="1" spans="1:5" ht="15.75" customHeight="1" x14ac:dyDescent="0.25">
      <c r="A1" s="206"/>
      <c r="B1" s="207" t="s">
        <v>3352</v>
      </c>
      <c r="C1" s="208"/>
      <c r="D1" s="209"/>
    </row>
    <row r="2" spans="1:5" ht="15.75" customHeight="1" x14ac:dyDescent="0.25">
      <c r="A2" s="206"/>
      <c r="B2" s="225" t="s">
        <v>51</v>
      </c>
      <c r="C2" s="208"/>
      <c r="D2" s="209"/>
    </row>
    <row r="3" spans="1:5" ht="15.75" customHeight="1" x14ac:dyDescent="0.25">
      <c r="A3" s="206"/>
      <c r="B3" s="225" t="s">
        <v>3</v>
      </c>
      <c r="C3" s="208"/>
      <c r="D3" s="209"/>
    </row>
    <row r="4" spans="1:5" ht="15.75" customHeight="1" x14ac:dyDescent="0.25">
      <c r="A4" s="206"/>
      <c r="B4" s="225" t="s">
        <v>13</v>
      </c>
      <c r="C4" s="208"/>
      <c r="D4" s="209"/>
    </row>
    <row r="5" spans="1:5" ht="15.75" customHeight="1" x14ac:dyDescent="0.25">
      <c r="A5" s="206"/>
      <c r="B5" s="225" t="s">
        <v>3529</v>
      </c>
      <c r="C5" s="208"/>
      <c r="D5" s="209"/>
    </row>
    <row r="6" spans="1:5" ht="14.25" customHeight="1" x14ac:dyDescent="0.25">
      <c r="A6" s="210" t="e">
        <f t="array" ref="A6">INDEX(__SAZBA__,MATCH(0,COUNTIF($A$1:A1,__SAZBA__),0))</f>
        <v>#REF!</v>
      </c>
      <c r="B6" s="211"/>
      <c r="C6" s="208"/>
      <c r="D6" s="209"/>
    </row>
    <row r="7" spans="1:5" ht="13.5" thickBot="1" x14ac:dyDescent="0.25">
      <c r="A7" s="210" t="e">
        <f t="array" ref="A7">INDEX(__SAZBA__,MATCH(0,COUNTIF($A$1:A6,__SAZBA__),0))</f>
        <v>#REF!</v>
      </c>
      <c r="B7" s="212" t="s">
        <v>104</v>
      </c>
      <c r="C7" s="212" t="s">
        <v>3043</v>
      </c>
      <c r="D7" s="213"/>
    </row>
    <row r="8" spans="1:5" x14ac:dyDescent="0.2">
      <c r="A8" s="210" t="e">
        <f t="array" ref="A8">INDEX(__SAZBA__,MATCH(0,COUNTIF($A$1:A7,__SAZBA__),0))</f>
        <v>#REF!</v>
      </c>
      <c r="B8" s="214"/>
      <c r="C8" s="215"/>
      <c r="D8" s="213"/>
    </row>
    <row r="9" spans="1:5" s="216" customFormat="1" ht="15.75" customHeight="1" x14ac:dyDescent="0.2">
      <c r="B9" s="217" t="str">
        <f>IF('[15]Zakazka VS H'!$J$9=0,"",'[15]Zakazka VS H'!$J$9)</f>
        <v>Výměníková stanice H (MĚSTO NÁCHOD)</v>
      </c>
      <c r="C9" s="218">
        <f>'EL Zakazka VS H'!O9</f>
        <v>0</v>
      </c>
      <c r="E9" s="218"/>
    </row>
    <row r="10" spans="1:5" s="219" customFormat="1" ht="15" customHeight="1" outlineLevel="1" x14ac:dyDescent="0.2">
      <c r="B10" s="220" t="str">
        <f>IF('[15]Zakazka VS H'!$J$10=0,"",'[15]Zakazka VS H'!$J$10)</f>
        <v>Rozváděč +RE1</v>
      </c>
      <c r="C10" s="221">
        <f>'EL Zakazka VS H'!O10</f>
        <v>0</v>
      </c>
      <c r="E10" s="221"/>
    </row>
    <row r="11" spans="1:5" s="219" customFormat="1" ht="15" customHeight="1" outlineLevel="1" x14ac:dyDescent="0.2">
      <c r="B11" s="220" t="str">
        <f>IF('[15]Zakazka VS H'!$J$14=0,"",'[15]Zakazka VS H'!$J$14)</f>
        <v>Elektro</v>
      </c>
      <c r="C11" s="221">
        <f>'EL Zakazka VS H'!O14</f>
        <v>0</v>
      </c>
      <c r="E11" s="221"/>
    </row>
    <row r="12" spans="1:5" s="219" customFormat="1" ht="15" customHeight="1" outlineLevel="1" x14ac:dyDescent="0.2">
      <c r="B12" s="220" t="str">
        <f>IF('[15]Zakazka VS H'!$J$18=0,"",'[15]Zakazka VS H'!$J$18)</f>
        <v>Kabely</v>
      </c>
      <c r="C12" s="221">
        <f>'EL Zakazka VS H'!O18</f>
        <v>0</v>
      </c>
      <c r="E12" s="221"/>
    </row>
    <row r="13" spans="1:5" s="219" customFormat="1" ht="15" customHeight="1" outlineLevel="1" x14ac:dyDescent="0.2">
      <c r="B13" s="220" t="str">
        <f>IF('[15]Zakazka VS H'!$J$34=0,"",'[15]Zakazka VS H'!$J$34)</f>
        <v>Nosný a montážní materiál</v>
      </c>
      <c r="C13" s="221">
        <f>'EL Zakazka VS H'!O34</f>
        <v>0</v>
      </c>
      <c r="E13" s="221"/>
    </row>
    <row r="14" spans="1:5" s="219" customFormat="1" ht="15" customHeight="1" outlineLevel="1" x14ac:dyDescent="0.2">
      <c r="B14" s="220" t="str">
        <f>IF('[15]Zakazka VS H'!$J$43=0,"",'[15]Zakazka VS H'!$J$43)</f>
        <v>V04: Inženýrská činnost</v>
      </c>
      <c r="C14" s="221">
        <f>'EL Zakazka VS H'!O43</f>
        <v>0</v>
      </c>
      <c r="E14" s="221"/>
    </row>
    <row r="15" spans="1:5" ht="13.5" thickBot="1" x14ac:dyDescent="0.25">
      <c r="B15" s="220"/>
    </row>
    <row r="16" spans="1:5" s="222" customFormat="1" ht="15" x14ac:dyDescent="0.25">
      <c r="A16" s="222" t="e">
        <f>SUM(#REF!)</f>
        <v>#REF!</v>
      </c>
      <c r="B16" s="223" t="s">
        <v>3355</v>
      </c>
      <c r="C16" s="224">
        <f>SUM(C10:C15)</f>
        <v>0</v>
      </c>
    </row>
  </sheetData>
  <dataConsolidate/>
  <pageMargins left="0.78740157480314965" right="0.78740157480314965" top="0.78740157480314965" bottom="0.78740157480314965" header="0.39370078740157483" footer="0.39370078740157483"/>
  <pageSetup paperSize="9" scale="88" orientation="portrait" r:id="rId1"/>
  <headerFooter>
    <oddFooter>&amp;C&amp;8&amp;P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2:BL63"/>
  <sheetViews>
    <sheetView showGridLines="0" zoomScaleNormal="100" workbookViewId="0">
      <pane ySplit="1" topLeftCell="A2" activePane="bottomLeft" state="frozen"/>
      <selection activeCell="F38" sqref="F38:F39"/>
      <selection pane="bottomLeft" activeCell="F38" sqref="F38:F39"/>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2" width="9.140625" style="25"/>
    <col min="43" max="43" width="3.7109375" style="25" customWidth="1"/>
    <col min="44" max="62" width="8" style="25" hidden="1" customWidth="1"/>
    <col min="63" max="63" width="18.5703125" style="25" customWidth="1"/>
    <col min="64" max="64" width="16.5703125" style="25"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2" spans="2:18" s="17" customFormat="1" ht="6.95" customHeight="1" x14ac:dyDescent="0.25">
      <c r="B2" s="14"/>
      <c r="C2" s="15"/>
      <c r="D2" s="15"/>
      <c r="E2" s="15"/>
      <c r="F2" s="15"/>
      <c r="G2" s="15"/>
      <c r="H2" s="15"/>
      <c r="I2" s="15"/>
      <c r="J2" s="15"/>
      <c r="K2" s="15"/>
      <c r="L2" s="15"/>
      <c r="M2" s="15"/>
      <c r="N2" s="15"/>
      <c r="O2" s="15"/>
      <c r="P2" s="15"/>
      <c r="Q2" s="15"/>
      <c r="R2" s="16"/>
    </row>
    <row r="3" spans="2:18" s="17" customFormat="1" ht="36.950000000000003" customHeight="1" x14ac:dyDescent="0.25">
      <c r="B3" s="18"/>
      <c r="C3" s="686" t="s">
        <v>54</v>
      </c>
      <c r="D3" s="680"/>
      <c r="E3" s="680"/>
      <c r="F3" s="680"/>
      <c r="G3" s="680"/>
      <c r="H3" s="680"/>
      <c r="I3" s="680"/>
      <c r="J3" s="680"/>
      <c r="K3" s="680"/>
      <c r="L3" s="680"/>
      <c r="M3" s="680"/>
      <c r="N3" s="680"/>
      <c r="O3" s="680"/>
      <c r="P3" s="680"/>
      <c r="Q3" s="680"/>
      <c r="R3" s="19"/>
    </row>
    <row r="4" spans="2:18" s="17" customFormat="1" ht="6.95" customHeight="1" x14ac:dyDescent="0.25">
      <c r="B4" s="18"/>
      <c r="C4" s="20"/>
      <c r="D4" s="20"/>
      <c r="E4" s="20"/>
      <c r="F4" s="20"/>
      <c r="G4" s="20"/>
      <c r="H4" s="20"/>
      <c r="I4" s="20"/>
      <c r="J4" s="20"/>
      <c r="K4" s="20"/>
      <c r="L4" s="20"/>
      <c r="M4" s="20"/>
      <c r="N4" s="20"/>
      <c r="O4" s="20"/>
      <c r="P4" s="20"/>
      <c r="Q4" s="20"/>
      <c r="R4" s="19"/>
    </row>
    <row r="5" spans="2:18" s="17" customFormat="1" ht="30" customHeight="1" x14ac:dyDescent="0.25">
      <c r="B5" s="18"/>
      <c r="C5" s="21" t="s">
        <v>55</v>
      </c>
      <c r="D5" s="20"/>
      <c r="E5" s="20"/>
      <c r="F5" s="687" t="s">
        <v>56</v>
      </c>
      <c r="G5" s="680"/>
      <c r="H5" s="680"/>
      <c r="I5" s="680"/>
      <c r="J5" s="680"/>
      <c r="K5" s="680"/>
      <c r="L5" s="680"/>
      <c r="M5" s="680"/>
      <c r="N5" s="680"/>
      <c r="O5" s="680"/>
      <c r="P5" s="680"/>
      <c r="Q5" s="20"/>
      <c r="R5" s="19"/>
    </row>
    <row r="6" spans="2:18" ht="30" customHeight="1" x14ac:dyDescent="0.3">
      <c r="B6" s="22"/>
      <c r="C6" s="21" t="s">
        <v>57</v>
      </c>
      <c r="D6" s="23"/>
      <c r="E6" s="23"/>
      <c r="F6" s="687" t="s">
        <v>1670</v>
      </c>
      <c r="G6" s="688"/>
      <c r="H6" s="688"/>
      <c r="I6" s="688"/>
      <c r="J6" s="688"/>
      <c r="K6" s="688"/>
      <c r="L6" s="688"/>
      <c r="M6" s="688"/>
      <c r="N6" s="688"/>
      <c r="O6" s="688"/>
      <c r="P6" s="688"/>
      <c r="Q6" s="23"/>
      <c r="R6" s="24"/>
    </row>
    <row r="7" spans="2:18" ht="30" customHeight="1" x14ac:dyDescent="0.3">
      <c r="B7" s="22"/>
      <c r="C7" s="21" t="s">
        <v>59</v>
      </c>
      <c r="D7" s="23"/>
      <c r="E7" s="23"/>
      <c r="F7" s="687" t="s">
        <v>1764</v>
      </c>
      <c r="G7" s="688"/>
      <c r="H7" s="688"/>
      <c r="I7" s="688"/>
      <c r="J7" s="688"/>
      <c r="K7" s="688"/>
      <c r="L7" s="688"/>
      <c r="M7" s="688"/>
      <c r="N7" s="688"/>
      <c r="O7" s="688"/>
      <c r="P7" s="688"/>
      <c r="Q7" s="23"/>
      <c r="R7" s="24"/>
    </row>
    <row r="8" spans="2:18" s="17" customFormat="1" ht="36.950000000000003" customHeight="1" x14ac:dyDescent="0.25">
      <c r="B8" s="18"/>
      <c r="C8" s="26" t="s">
        <v>1672</v>
      </c>
      <c r="D8" s="20"/>
      <c r="E8" s="20"/>
      <c r="F8" s="689" t="s">
        <v>1765</v>
      </c>
      <c r="G8" s="680"/>
      <c r="H8" s="680"/>
      <c r="I8" s="680"/>
      <c r="J8" s="680"/>
      <c r="K8" s="680"/>
      <c r="L8" s="680"/>
      <c r="M8" s="680"/>
      <c r="N8" s="680"/>
      <c r="O8" s="680"/>
      <c r="P8" s="680"/>
      <c r="Q8" s="20"/>
      <c r="R8" s="19"/>
    </row>
    <row r="9" spans="2:18" s="17" customFormat="1" ht="6.95" customHeight="1" x14ac:dyDescent="0.25">
      <c r="B9" s="18"/>
      <c r="C9" s="20"/>
      <c r="D9" s="20"/>
      <c r="E9" s="20"/>
      <c r="F9" s="20"/>
      <c r="G9" s="20"/>
      <c r="H9" s="20"/>
      <c r="I9" s="20"/>
      <c r="J9" s="20"/>
      <c r="K9" s="20"/>
      <c r="L9" s="20"/>
      <c r="M9" s="20"/>
      <c r="N9" s="20"/>
      <c r="O9" s="20"/>
      <c r="P9" s="20"/>
      <c r="Q9" s="20"/>
      <c r="R9" s="19"/>
    </row>
    <row r="10" spans="2:18" s="17" customFormat="1" ht="18" customHeight="1" x14ac:dyDescent="0.25">
      <c r="B10" s="18"/>
      <c r="C10" s="21" t="s">
        <v>61</v>
      </c>
      <c r="D10" s="20"/>
      <c r="E10" s="20"/>
      <c r="F10" s="27" t="s">
        <v>62</v>
      </c>
      <c r="G10" s="20"/>
      <c r="H10" s="20"/>
      <c r="I10" s="20"/>
      <c r="J10" s="20"/>
      <c r="K10" s="21" t="s">
        <v>63</v>
      </c>
      <c r="L10" s="20"/>
      <c r="M10" s="697">
        <v>42535</v>
      </c>
      <c r="N10" s="680"/>
      <c r="O10" s="680"/>
      <c r="P10" s="680"/>
      <c r="Q10" s="20"/>
      <c r="R10" s="19"/>
    </row>
    <row r="11" spans="2:18" s="17" customFormat="1" ht="6.95" customHeight="1" x14ac:dyDescent="0.25">
      <c r="B11" s="18"/>
      <c r="C11" s="20"/>
      <c r="D11" s="20"/>
      <c r="E11" s="20"/>
      <c r="F11" s="20"/>
      <c r="G11" s="20"/>
      <c r="H11" s="20"/>
      <c r="I11" s="20"/>
      <c r="J11" s="20"/>
      <c r="K11" s="20"/>
      <c r="L11" s="20"/>
      <c r="M11" s="20"/>
      <c r="N11" s="20"/>
      <c r="O11" s="20"/>
      <c r="P11" s="20"/>
      <c r="Q11" s="20"/>
      <c r="R11" s="19"/>
    </row>
    <row r="12" spans="2:18" s="17" customFormat="1" ht="15" x14ac:dyDescent="0.25">
      <c r="B12" s="18"/>
      <c r="C12" s="21" t="s">
        <v>64</v>
      </c>
      <c r="D12" s="20"/>
      <c r="E12" s="20"/>
      <c r="F12" s="27" t="s">
        <v>65</v>
      </c>
      <c r="G12" s="20"/>
      <c r="H12" s="20"/>
      <c r="I12" s="20"/>
      <c r="J12" s="20"/>
      <c r="K12" s="21" t="s">
        <v>66</v>
      </c>
      <c r="L12" s="20"/>
      <c r="M12" s="698" t="s">
        <v>67</v>
      </c>
      <c r="N12" s="680"/>
      <c r="O12" s="680"/>
      <c r="P12" s="680"/>
      <c r="Q12" s="680"/>
      <c r="R12" s="19"/>
    </row>
    <row r="13" spans="2:18" s="17" customFormat="1" ht="14.45" customHeight="1" x14ac:dyDescent="0.25">
      <c r="B13" s="18"/>
      <c r="C13" s="21" t="s">
        <v>68</v>
      </c>
      <c r="D13" s="20"/>
      <c r="E13" s="20"/>
      <c r="F13" s="27"/>
      <c r="G13" s="20"/>
      <c r="H13" s="20"/>
      <c r="I13" s="20"/>
      <c r="J13" s="20"/>
      <c r="K13" s="21" t="s">
        <v>69</v>
      </c>
      <c r="L13" s="20"/>
      <c r="M13" s="698" t="s">
        <v>70</v>
      </c>
      <c r="N13" s="680"/>
      <c r="O13" s="680"/>
      <c r="P13" s="680"/>
      <c r="Q13" s="680"/>
      <c r="R13" s="19"/>
    </row>
    <row r="14" spans="2:18" s="17" customFormat="1" ht="10.35" customHeight="1" x14ac:dyDescent="0.25">
      <c r="B14" s="18"/>
      <c r="C14" s="20"/>
      <c r="D14" s="20"/>
      <c r="E14" s="20"/>
      <c r="F14" s="20"/>
      <c r="G14" s="20"/>
      <c r="H14" s="20"/>
      <c r="I14" s="20"/>
      <c r="J14" s="20"/>
      <c r="K14" s="20"/>
      <c r="L14" s="20"/>
      <c r="M14" s="20"/>
      <c r="N14" s="20"/>
      <c r="O14" s="20"/>
      <c r="P14" s="20"/>
      <c r="Q14" s="20"/>
      <c r="R14" s="19"/>
    </row>
    <row r="15" spans="2:18" s="17" customFormat="1" ht="29.25" customHeight="1" x14ac:dyDescent="0.25">
      <c r="B15" s="18"/>
      <c r="C15" s="694" t="s">
        <v>71</v>
      </c>
      <c r="D15" s="695"/>
      <c r="E15" s="695"/>
      <c r="F15" s="695"/>
      <c r="G15" s="695"/>
      <c r="H15" s="28"/>
      <c r="I15" s="28"/>
      <c r="J15" s="28"/>
      <c r="K15" s="28"/>
      <c r="L15" s="28"/>
      <c r="M15" s="28"/>
      <c r="N15" s="694" t="s">
        <v>72</v>
      </c>
      <c r="O15" s="680"/>
      <c r="P15" s="680"/>
      <c r="Q15" s="680"/>
      <c r="R15" s="19"/>
    </row>
    <row r="16" spans="2:18" s="17" customFormat="1" ht="10.35" customHeight="1" x14ac:dyDescent="0.25">
      <c r="B16" s="18"/>
      <c r="C16" s="20"/>
      <c r="D16" s="20"/>
      <c r="E16" s="20"/>
      <c r="F16" s="20"/>
      <c r="G16" s="20"/>
      <c r="H16" s="20"/>
      <c r="I16" s="20"/>
      <c r="J16" s="20"/>
      <c r="K16" s="20"/>
      <c r="L16" s="20"/>
      <c r="M16" s="20"/>
      <c r="N16" s="20"/>
      <c r="O16" s="20"/>
      <c r="P16" s="20"/>
      <c r="Q16" s="20"/>
      <c r="R16" s="19"/>
    </row>
    <row r="17" spans="2:47" s="17" customFormat="1" ht="29.25" customHeight="1" x14ac:dyDescent="0.25">
      <c r="B17" s="18"/>
      <c r="C17" s="29" t="s">
        <v>73</v>
      </c>
      <c r="D17" s="20"/>
      <c r="E17" s="20"/>
      <c r="F17" s="20"/>
      <c r="G17" s="20"/>
      <c r="H17" s="20"/>
      <c r="I17" s="20"/>
      <c r="J17" s="20"/>
      <c r="K17" s="20"/>
      <c r="L17" s="20"/>
      <c r="M17" s="20"/>
      <c r="N17" s="696">
        <f>N42</f>
        <v>0</v>
      </c>
      <c r="O17" s="680"/>
      <c r="P17" s="680"/>
      <c r="Q17" s="680"/>
      <c r="R17" s="19"/>
      <c r="AU17" s="30" t="s">
        <v>74</v>
      </c>
    </row>
    <row r="18" spans="2:47" s="35" customFormat="1" ht="24.95" customHeight="1" x14ac:dyDescent="0.25">
      <c r="B18" s="31"/>
      <c r="C18" s="32"/>
      <c r="D18" s="33" t="s">
        <v>75</v>
      </c>
      <c r="E18" s="32"/>
      <c r="F18" s="32"/>
      <c r="G18" s="32"/>
      <c r="H18" s="32"/>
      <c r="I18" s="32"/>
      <c r="J18" s="32"/>
      <c r="K18" s="32"/>
      <c r="L18" s="32"/>
      <c r="M18" s="32"/>
      <c r="N18" s="669">
        <f>N43</f>
        <v>0</v>
      </c>
      <c r="O18" s="685"/>
      <c r="P18" s="685"/>
      <c r="Q18" s="685"/>
      <c r="R18" s="34"/>
    </row>
    <row r="19" spans="2:47" s="40" customFormat="1" ht="19.899999999999999" customHeight="1" x14ac:dyDescent="0.25">
      <c r="B19" s="36"/>
      <c r="C19" s="37"/>
      <c r="D19" s="38" t="s">
        <v>82</v>
      </c>
      <c r="E19" s="37"/>
      <c r="F19" s="37"/>
      <c r="G19" s="37"/>
      <c r="H19" s="37"/>
      <c r="I19" s="37"/>
      <c r="J19" s="37"/>
      <c r="K19" s="37"/>
      <c r="L19" s="37"/>
      <c r="M19" s="37"/>
      <c r="N19" s="683">
        <f>N44</f>
        <v>0</v>
      </c>
      <c r="O19" s="684"/>
      <c r="P19" s="684"/>
      <c r="Q19" s="684"/>
      <c r="R19" s="39"/>
    </row>
    <row r="20" spans="2:47" s="40" customFormat="1" ht="19.899999999999999" customHeight="1" x14ac:dyDescent="0.25">
      <c r="B20" s="36"/>
      <c r="C20" s="37"/>
      <c r="D20" s="38" t="s">
        <v>83</v>
      </c>
      <c r="E20" s="37"/>
      <c r="F20" s="37"/>
      <c r="G20" s="37"/>
      <c r="H20" s="37"/>
      <c r="I20" s="37"/>
      <c r="J20" s="37"/>
      <c r="K20" s="37"/>
      <c r="L20" s="37"/>
      <c r="M20" s="37"/>
      <c r="N20" s="683">
        <f>N47</f>
        <v>0</v>
      </c>
      <c r="O20" s="684"/>
      <c r="P20" s="684"/>
      <c r="Q20" s="684"/>
      <c r="R20" s="39"/>
    </row>
    <row r="21" spans="2:47" s="40" customFormat="1" ht="19.899999999999999" customHeight="1" x14ac:dyDescent="0.25">
      <c r="B21" s="36"/>
      <c r="C21" s="37"/>
      <c r="D21" s="38" t="s">
        <v>84</v>
      </c>
      <c r="E21" s="37"/>
      <c r="F21" s="37"/>
      <c r="G21" s="37"/>
      <c r="H21" s="37"/>
      <c r="I21" s="37"/>
      <c r="J21" s="37"/>
      <c r="K21" s="37"/>
      <c r="L21" s="37"/>
      <c r="M21" s="37"/>
      <c r="N21" s="683">
        <f>N50</f>
        <v>0</v>
      </c>
      <c r="O21" s="684"/>
      <c r="P21" s="684"/>
      <c r="Q21" s="684"/>
      <c r="R21" s="39"/>
    </row>
    <row r="22" spans="2:47" s="40" customFormat="1" ht="19.899999999999999" customHeight="1" x14ac:dyDescent="0.25">
      <c r="B22" s="36"/>
      <c r="C22" s="37"/>
      <c r="D22" s="38" t="s">
        <v>85</v>
      </c>
      <c r="E22" s="37"/>
      <c r="F22" s="37"/>
      <c r="G22" s="37"/>
      <c r="H22" s="37"/>
      <c r="I22" s="37"/>
      <c r="J22" s="37"/>
      <c r="K22" s="37"/>
      <c r="L22" s="37"/>
      <c r="M22" s="37"/>
      <c r="N22" s="683">
        <f>N61</f>
        <v>0</v>
      </c>
      <c r="O22" s="684"/>
      <c r="P22" s="684"/>
      <c r="Q22" s="684"/>
      <c r="R22" s="39"/>
    </row>
    <row r="23" spans="2:47" s="17" customFormat="1" ht="6.95" customHeight="1" x14ac:dyDescent="0.25">
      <c r="B23" s="41"/>
      <c r="C23" s="42"/>
      <c r="D23" s="42"/>
      <c r="E23" s="42"/>
      <c r="F23" s="42"/>
      <c r="G23" s="42"/>
      <c r="H23" s="42"/>
      <c r="I23" s="42"/>
      <c r="J23" s="42"/>
      <c r="K23" s="42"/>
      <c r="L23" s="42"/>
      <c r="M23" s="42"/>
      <c r="N23" s="42"/>
      <c r="O23" s="42"/>
      <c r="P23" s="42"/>
      <c r="Q23" s="42"/>
      <c r="R23" s="43"/>
    </row>
    <row r="25" spans="2:47" ht="3.75" customHeight="1" x14ac:dyDescent="0.3"/>
    <row r="28" spans="2:47" s="17" customFormat="1" ht="6.95" customHeight="1" x14ac:dyDescent="0.25">
      <c r="B28" s="14"/>
      <c r="C28" s="15"/>
      <c r="D28" s="15"/>
      <c r="E28" s="15"/>
      <c r="F28" s="15"/>
      <c r="G28" s="15"/>
      <c r="H28" s="15"/>
      <c r="I28" s="15"/>
      <c r="J28" s="15"/>
      <c r="K28" s="15"/>
      <c r="L28" s="15"/>
      <c r="M28" s="15"/>
      <c r="N28" s="15"/>
      <c r="O28" s="15"/>
      <c r="P28" s="15"/>
      <c r="Q28" s="15"/>
      <c r="R28" s="16"/>
    </row>
    <row r="29" spans="2:47" s="17" customFormat="1" ht="36.950000000000003" customHeight="1" x14ac:dyDescent="0.25">
      <c r="B29" s="18"/>
      <c r="C29" s="686" t="s">
        <v>100</v>
      </c>
      <c r="D29" s="680"/>
      <c r="E29" s="680"/>
      <c r="F29" s="680"/>
      <c r="G29" s="680"/>
      <c r="H29" s="680"/>
      <c r="I29" s="680"/>
      <c r="J29" s="680"/>
      <c r="K29" s="680"/>
      <c r="L29" s="680"/>
      <c r="M29" s="680"/>
      <c r="N29" s="680"/>
      <c r="O29" s="680"/>
      <c r="P29" s="680"/>
      <c r="Q29" s="680"/>
      <c r="R29" s="19"/>
    </row>
    <row r="30" spans="2:47" s="17" customFormat="1" ht="6.95" customHeight="1" x14ac:dyDescent="0.25">
      <c r="B30" s="18"/>
      <c r="C30" s="20"/>
      <c r="D30" s="20"/>
      <c r="E30" s="20"/>
      <c r="F30" s="20"/>
      <c r="G30" s="20"/>
      <c r="H30" s="20"/>
      <c r="I30" s="20"/>
      <c r="J30" s="20"/>
      <c r="K30" s="20"/>
      <c r="L30" s="20"/>
      <c r="M30" s="20"/>
      <c r="N30" s="20"/>
      <c r="O30" s="20"/>
      <c r="P30" s="20"/>
      <c r="Q30" s="20"/>
      <c r="R30" s="19"/>
    </row>
    <row r="31" spans="2:47" s="17" customFormat="1" ht="30" customHeight="1" x14ac:dyDescent="0.25">
      <c r="B31" s="18"/>
      <c r="C31" s="21" t="s">
        <v>55</v>
      </c>
      <c r="D31" s="20"/>
      <c r="E31" s="20"/>
      <c r="F31" s="687" t="s">
        <v>56</v>
      </c>
      <c r="G31" s="680"/>
      <c r="H31" s="680"/>
      <c r="I31" s="680"/>
      <c r="J31" s="680"/>
      <c r="K31" s="680"/>
      <c r="L31" s="680"/>
      <c r="M31" s="680"/>
      <c r="N31" s="680"/>
      <c r="O31" s="680"/>
      <c r="P31" s="680"/>
      <c r="Q31" s="20"/>
      <c r="R31" s="19"/>
    </row>
    <row r="32" spans="2:47" ht="30" customHeight="1" x14ac:dyDescent="0.3">
      <c r="B32" s="22"/>
      <c r="C32" s="21" t="s">
        <v>57</v>
      </c>
      <c r="D32" s="23"/>
      <c r="E32" s="23"/>
      <c r="F32" s="687" t="s">
        <v>1670</v>
      </c>
      <c r="G32" s="688"/>
      <c r="H32" s="688"/>
      <c r="I32" s="688"/>
      <c r="J32" s="688"/>
      <c r="K32" s="688"/>
      <c r="L32" s="688"/>
      <c r="M32" s="688"/>
      <c r="N32" s="688"/>
      <c r="O32" s="688"/>
      <c r="P32" s="688"/>
      <c r="Q32" s="23"/>
      <c r="R32" s="24"/>
    </row>
    <row r="33" spans="2:64" ht="30" customHeight="1" x14ac:dyDescent="0.3">
      <c r="B33" s="22"/>
      <c r="C33" s="21" t="s">
        <v>59</v>
      </c>
      <c r="D33" s="23"/>
      <c r="E33" s="23"/>
      <c r="F33" s="687" t="s">
        <v>1764</v>
      </c>
      <c r="G33" s="688"/>
      <c r="H33" s="688"/>
      <c r="I33" s="688"/>
      <c r="J33" s="688"/>
      <c r="K33" s="688"/>
      <c r="L33" s="688"/>
      <c r="M33" s="688"/>
      <c r="N33" s="688"/>
      <c r="O33" s="688"/>
      <c r="P33" s="688"/>
      <c r="Q33" s="23"/>
      <c r="R33" s="24"/>
    </row>
    <row r="34" spans="2:64" s="17" customFormat="1" ht="36.950000000000003" customHeight="1" x14ac:dyDescent="0.25">
      <c r="B34" s="18"/>
      <c r="C34" s="26" t="s">
        <v>1672</v>
      </c>
      <c r="D34" s="20"/>
      <c r="E34" s="20"/>
      <c r="F34" s="689" t="s">
        <v>1765</v>
      </c>
      <c r="G34" s="680"/>
      <c r="H34" s="680"/>
      <c r="I34" s="680"/>
      <c r="J34" s="680"/>
      <c r="K34" s="680"/>
      <c r="L34" s="680"/>
      <c r="M34" s="680"/>
      <c r="N34" s="680"/>
      <c r="O34" s="680"/>
      <c r="P34" s="680"/>
      <c r="Q34" s="20"/>
      <c r="R34" s="19"/>
    </row>
    <row r="35" spans="2:64" s="17" customFormat="1" ht="6.95" customHeight="1" x14ac:dyDescent="0.25">
      <c r="B35" s="18"/>
      <c r="C35" s="20"/>
      <c r="D35" s="20"/>
      <c r="E35" s="20"/>
      <c r="F35" s="20"/>
      <c r="G35" s="20"/>
      <c r="H35" s="20"/>
      <c r="I35" s="20"/>
      <c r="J35" s="20"/>
      <c r="K35" s="20"/>
      <c r="L35" s="20"/>
      <c r="M35" s="20"/>
      <c r="N35" s="20"/>
      <c r="O35" s="20"/>
      <c r="P35" s="20"/>
      <c r="Q35" s="20"/>
      <c r="R35" s="19"/>
    </row>
    <row r="36" spans="2:64" s="17" customFormat="1" ht="18" customHeight="1" x14ac:dyDescent="0.25">
      <c r="B36" s="18"/>
      <c r="C36" s="21" t="s">
        <v>61</v>
      </c>
      <c r="D36" s="20"/>
      <c r="E36" s="20"/>
      <c r="F36" s="27" t="s">
        <v>62</v>
      </c>
      <c r="G36" s="20"/>
      <c r="H36" s="20"/>
      <c r="I36" s="20"/>
      <c r="J36" s="20"/>
      <c r="K36" s="21" t="s">
        <v>63</v>
      </c>
      <c r="L36" s="20"/>
      <c r="M36" s="697">
        <v>42535</v>
      </c>
      <c r="N36" s="680"/>
      <c r="O36" s="680"/>
      <c r="P36" s="680"/>
      <c r="Q36" s="20"/>
      <c r="R36" s="19"/>
    </row>
    <row r="37" spans="2:64" s="17" customFormat="1" ht="6.95" customHeight="1" x14ac:dyDescent="0.25">
      <c r="B37" s="18"/>
      <c r="C37" s="20"/>
      <c r="D37" s="20"/>
      <c r="E37" s="20"/>
      <c r="F37" s="20"/>
      <c r="G37" s="20"/>
      <c r="H37" s="20"/>
      <c r="I37" s="20"/>
      <c r="J37" s="20"/>
      <c r="K37" s="20"/>
      <c r="L37" s="20"/>
      <c r="M37" s="20"/>
      <c r="N37" s="20"/>
      <c r="O37" s="20"/>
      <c r="P37" s="20"/>
      <c r="Q37" s="20"/>
      <c r="R37" s="19"/>
    </row>
    <row r="38" spans="2:64" s="17" customFormat="1" ht="15" x14ac:dyDescent="0.25">
      <c r="B38" s="18"/>
      <c r="C38" s="21" t="s">
        <v>64</v>
      </c>
      <c r="D38" s="20"/>
      <c r="E38" s="20"/>
      <c r="F38" s="27" t="s">
        <v>65</v>
      </c>
      <c r="G38" s="20"/>
      <c r="H38" s="20"/>
      <c r="I38" s="20"/>
      <c r="J38" s="20"/>
      <c r="K38" s="21" t="s">
        <v>66</v>
      </c>
      <c r="L38" s="20"/>
      <c r="M38" s="698" t="s">
        <v>67</v>
      </c>
      <c r="N38" s="680"/>
      <c r="O38" s="680"/>
      <c r="P38" s="680"/>
      <c r="Q38" s="680"/>
      <c r="R38" s="19"/>
    </row>
    <row r="39" spans="2:64" s="17" customFormat="1" ht="14.45" customHeight="1" x14ac:dyDescent="0.25">
      <c r="B39" s="18"/>
      <c r="C39" s="21" t="s">
        <v>68</v>
      </c>
      <c r="D39" s="20"/>
      <c r="E39" s="20"/>
      <c r="F39" s="27"/>
      <c r="G39" s="20"/>
      <c r="H39" s="20"/>
      <c r="I39" s="20"/>
      <c r="J39" s="20"/>
      <c r="K39" s="21" t="s">
        <v>69</v>
      </c>
      <c r="L39" s="20"/>
      <c r="M39" s="698" t="s">
        <v>70</v>
      </c>
      <c r="N39" s="680"/>
      <c r="O39" s="680"/>
      <c r="P39" s="680"/>
      <c r="Q39" s="680"/>
      <c r="R39" s="19"/>
    </row>
    <row r="40" spans="2:64" s="17" customFormat="1" ht="10.35" customHeight="1" x14ac:dyDescent="0.25">
      <c r="B40" s="18"/>
      <c r="C40" s="20"/>
      <c r="D40" s="20"/>
      <c r="E40" s="20"/>
      <c r="F40" s="20"/>
      <c r="G40" s="20"/>
      <c r="H40" s="20"/>
      <c r="I40" s="20"/>
      <c r="J40" s="20"/>
      <c r="K40" s="20"/>
      <c r="L40" s="20"/>
      <c r="M40" s="20"/>
      <c r="N40" s="20"/>
      <c r="O40" s="20"/>
      <c r="P40" s="20"/>
      <c r="Q40" s="20"/>
      <c r="R40" s="19"/>
    </row>
    <row r="41" spans="2:64" s="48" customFormat="1" ht="29.25" customHeight="1" x14ac:dyDescent="0.25">
      <c r="B41" s="44"/>
      <c r="C41" s="45" t="s">
        <v>101</v>
      </c>
      <c r="D41" s="46" t="s">
        <v>102</v>
      </c>
      <c r="E41" s="46" t="s">
        <v>103</v>
      </c>
      <c r="F41" s="690" t="s">
        <v>104</v>
      </c>
      <c r="G41" s="691"/>
      <c r="H41" s="691"/>
      <c r="I41" s="691"/>
      <c r="J41" s="46" t="s">
        <v>105</v>
      </c>
      <c r="K41" s="46" t="s">
        <v>106</v>
      </c>
      <c r="L41" s="692" t="s">
        <v>107</v>
      </c>
      <c r="M41" s="691"/>
      <c r="N41" s="690" t="s">
        <v>72</v>
      </c>
      <c r="O41" s="691"/>
      <c r="P41" s="691"/>
      <c r="Q41" s="693"/>
      <c r="R41" s="47"/>
      <c r="T41" s="49" t="s">
        <v>108</v>
      </c>
      <c r="U41" s="50" t="s">
        <v>109</v>
      </c>
      <c r="V41" s="50" t="s">
        <v>110</v>
      </c>
      <c r="W41" s="50" t="s">
        <v>111</v>
      </c>
      <c r="X41" s="50" t="s">
        <v>112</v>
      </c>
      <c r="Y41" s="50" t="s">
        <v>113</v>
      </c>
      <c r="Z41" s="50" t="s">
        <v>114</v>
      </c>
      <c r="AA41" s="51" t="s">
        <v>115</v>
      </c>
    </row>
    <row r="42" spans="2:64" s="17" customFormat="1" ht="29.25" customHeight="1" x14ac:dyDescent="0.35">
      <c r="B42" s="18"/>
      <c r="C42" s="52" t="s">
        <v>116</v>
      </c>
      <c r="D42" s="20"/>
      <c r="E42" s="20"/>
      <c r="F42" s="20"/>
      <c r="G42" s="20"/>
      <c r="H42" s="20"/>
      <c r="I42" s="20"/>
      <c r="J42" s="20"/>
      <c r="K42" s="20"/>
      <c r="L42" s="20"/>
      <c r="M42" s="20"/>
      <c r="N42" s="674">
        <f>BK42</f>
        <v>0</v>
      </c>
      <c r="O42" s="675"/>
      <c r="P42" s="675"/>
      <c r="Q42" s="675"/>
      <c r="R42" s="19"/>
      <c r="T42" s="53"/>
      <c r="U42" s="54"/>
      <c r="V42" s="54"/>
      <c r="W42" s="55">
        <f>W43</f>
        <v>2.8717700000000002</v>
      </c>
      <c r="X42" s="54"/>
      <c r="Y42" s="55">
        <f>Y43</f>
        <v>8.8620000000000001E-3</v>
      </c>
      <c r="Z42" s="54"/>
      <c r="AA42" s="56">
        <f>AA43</f>
        <v>7.7000000000000013E-2</v>
      </c>
      <c r="AT42" s="30" t="s">
        <v>117</v>
      </c>
      <c r="AU42" s="30" t="s">
        <v>74</v>
      </c>
      <c r="BK42" s="57">
        <f>BK43</f>
        <v>0</v>
      </c>
    </row>
    <row r="43" spans="2:64" s="62" customFormat="1" ht="37.35" customHeight="1" x14ac:dyDescent="0.35">
      <c r="B43" s="58"/>
      <c r="C43" s="59"/>
      <c r="D43" s="60" t="s">
        <v>75</v>
      </c>
      <c r="E43" s="60"/>
      <c r="F43" s="60"/>
      <c r="G43" s="60"/>
      <c r="H43" s="60"/>
      <c r="I43" s="60"/>
      <c r="J43" s="60"/>
      <c r="K43" s="60"/>
      <c r="L43" s="60"/>
      <c r="M43" s="60"/>
      <c r="N43" s="668">
        <f>BK43</f>
        <v>0</v>
      </c>
      <c r="O43" s="669"/>
      <c r="P43" s="669"/>
      <c r="Q43" s="669"/>
      <c r="R43" s="61"/>
      <c r="T43" s="63"/>
      <c r="U43" s="59"/>
      <c r="V43" s="59"/>
      <c r="W43" s="64">
        <f>W44+W47+W50+W61</f>
        <v>2.8717700000000002</v>
      </c>
      <c r="X43" s="59"/>
      <c r="Y43" s="64">
        <f>Y44+Y47+Y50+Y61</f>
        <v>8.8620000000000001E-3</v>
      </c>
      <c r="Z43" s="59"/>
      <c r="AA43" s="65">
        <f>AA44+AA47+AA50+AA61</f>
        <v>7.7000000000000013E-2</v>
      </c>
      <c r="AR43" s="66" t="s">
        <v>118</v>
      </c>
      <c r="AT43" s="67" t="s">
        <v>117</v>
      </c>
      <c r="AU43" s="67" t="s">
        <v>119</v>
      </c>
      <c r="AY43" s="66" t="s">
        <v>120</v>
      </c>
      <c r="BK43" s="68">
        <f>BK44+BK47+BK50+BK61</f>
        <v>0</v>
      </c>
    </row>
    <row r="44" spans="2:64" s="62" customFormat="1" ht="19.899999999999999" customHeight="1" x14ac:dyDescent="0.3">
      <c r="B44" s="58"/>
      <c r="C44" s="59"/>
      <c r="D44" s="69" t="s">
        <v>82</v>
      </c>
      <c r="E44" s="69"/>
      <c r="F44" s="69"/>
      <c r="G44" s="69"/>
      <c r="H44" s="69"/>
      <c r="I44" s="69"/>
      <c r="J44" s="69"/>
      <c r="K44" s="69"/>
      <c r="L44" s="69"/>
      <c r="M44" s="69"/>
      <c r="N44" s="659">
        <f>BK44</f>
        <v>0</v>
      </c>
      <c r="O44" s="660"/>
      <c r="P44" s="660"/>
      <c r="Q44" s="660"/>
      <c r="R44" s="61"/>
      <c r="T44" s="63"/>
      <c r="U44" s="59"/>
      <c r="V44" s="59"/>
      <c r="W44" s="64">
        <f>SUM(W45:W46)</f>
        <v>0.50600000000000001</v>
      </c>
      <c r="X44" s="59"/>
      <c r="Y44" s="64">
        <f>SUM(Y45:Y46)</f>
        <v>7.5199999999999998E-3</v>
      </c>
      <c r="Z44" s="59"/>
      <c r="AA44" s="65">
        <f>SUM(AA45:AA46)</f>
        <v>0</v>
      </c>
      <c r="AR44" s="66" t="s">
        <v>118</v>
      </c>
      <c r="AT44" s="67" t="s">
        <v>117</v>
      </c>
      <c r="AU44" s="67" t="s">
        <v>118</v>
      </c>
      <c r="AY44" s="66" t="s">
        <v>120</v>
      </c>
      <c r="BK44" s="68">
        <f>SUM(BK45:BK46)</f>
        <v>0</v>
      </c>
    </row>
    <row r="45" spans="2:64" s="17" customFormat="1" ht="31.5" customHeight="1" x14ac:dyDescent="0.25">
      <c r="B45" s="70"/>
      <c r="C45" s="71" t="s">
        <v>118</v>
      </c>
      <c r="D45" s="71" t="s">
        <v>121</v>
      </c>
      <c r="E45" s="72" t="s">
        <v>1766</v>
      </c>
      <c r="F45" s="671" t="s">
        <v>1767</v>
      </c>
      <c r="G45" s="667"/>
      <c r="H45" s="667"/>
      <c r="I45" s="667"/>
      <c r="J45" s="73" t="s">
        <v>447</v>
      </c>
      <c r="K45" s="74">
        <v>2</v>
      </c>
      <c r="L45" s="666"/>
      <c r="M45" s="667"/>
      <c r="N45" s="666">
        <f>ROUND(L45*K45,2)</f>
        <v>0</v>
      </c>
      <c r="O45" s="667"/>
      <c r="P45" s="667"/>
      <c r="Q45" s="667"/>
      <c r="R45" s="75"/>
      <c r="T45" s="76" t="s">
        <v>125</v>
      </c>
      <c r="U45" s="77" t="s">
        <v>126</v>
      </c>
      <c r="V45" s="78">
        <v>0.253</v>
      </c>
      <c r="W45" s="78">
        <f>V45*K45</f>
        <v>0.50600000000000001</v>
      </c>
      <c r="X45" s="78">
        <v>3.7599999999999999E-3</v>
      </c>
      <c r="Y45" s="78">
        <f>X45*K45</f>
        <v>7.5199999999999998E-3</v>
      </c>
      <c r="Z45" s="78">
        <v>0</v>
      </c>
      <c r="AA45" s="79">
        <f>Z45*K45</f>
        <v>0</v>
      </c>
      <c r="AR45" s="30" t="s">
        <v>127</v>
      </c>
      <c r="AT45" s="30" t="s">
        <v>121</v>
      </c>
      <c r="AU45" s="30" t="s">
        <v>128</v>
      </c>
      <c r="AY45" s="30" t="s">
        <v>120</v>
      </c>
      <c r="BE45" s="80">
        <f>IF(U45="základní",N45,0)</f>
        <v>0</v>
      </c>
      <c r="BF45" s="80">
        <f>IF(U45="snížená",N45,0)</f>
        <v>0</v>
      </c>
      <c r="BG45" s="80">
        <f>IF(U45="zákl. přenesená",N45,0)</f>
        <v>0</v>
      </c>
      <c r="BH45" s="80">
        <f>IF(U45="sníž. přenesená",N45,0)</f>
        <v>0</v>
      </c>
      <c r="BI45" s="80">
        <f>IF(U45="nulová",N45,0)</f>
        <v>0</v>
      </c>
      <c r="BJ45" s="30" t="s">
        <v>118</v>
      </c>
      <c r="BK45" s="80">
        <f>ROUND(L45*K45,2)</f>
        <v>0</v>
      </c>
      <c r="BL45" s="30" t="s">
        <v>127</v>
      </c>
    </row>
    <row r="46" spans="2:64" s="86" customFormat="1" ht="22.5" customHeight="1" x14ac:dyDescent="0.25">
      <c r="B46" s="81"/>
      <c r="C46" s="82"/>
      <c r="D46" s="82"/>
      <c r="E46" s="83" t="s">
        <v>125</v>
      </c>
      <c r="F46" s="661" t="s">
        <v>1768</v>
      </c>
      <c r="G46" s="662"/>
      <c r="H46" s="662"/>
      <c r="I46" s="662"/>
      <c r="J46" s="82"/>
      <c r="K46" s="84">
        <v>2</v>
      </c>
      <c r="L46" s="82"/>
      <c r="M46" s="82"/>
      <c r="N46" s="82"/>
      <c r="O46" s="82"/>
      <c r="P46" s="82"/>
      <c r="Q46" s="82"/>
      <c r="R46" s="85"/>
      <c r="T46" s="87"/>
      <c r="U46" s="82"/>
      <c r="V46" s="82"/>
      <c r="W46" s="82"/>
      <c r="X46" s="82"/>
      <c r="Y46" s="82"/>
      <c r="Z46" s="82"/>
      <c r="AA46" s="88"/>
      <c r="AT46" s="89" t="s">
        <v>130</v>
      </c>
      <c r="AU46" s="89" t="s">
        <v>128</v>
      </c>
      <c r="AV46" s="86" t="s">
        <v>128</v>
      </c>
      <c r="AW46" s="86" t="s">
        <v>131</v>
      </c>
      <c r="AX46" s="86" t="s">
        <v>118</v>
      </c>
      <c r="AY46" s="89" t="s">
        <v>120</v>
      </c>
    </row>
    <row r="47" spans="2:64" s="62" customFormat="1" ht="29.85" customHeight="1" x14ac:dyDescent="0.3">
      <c r="B47" s="58"/>
      <c r="C47" s="59"/>
      <c r="D47" s="69" t="s">
        <v>83</v>
      </c>
      <c r="E47" s="69"/>
      <c r="F47" s="69"/>
      <c r="G47" s="69"/>
      <c r="H47" s="69"/>
      <c r="I47" s="69"/>
      <c r="J47" s="69"/>
      <c r="K47" s="69"/>
      <c r="L47" s="69"/>
      <c r="M47" s="69"/>
      <c r="N47" s="659">
        <f>BK47</f>
        <v>0</v>
      </c>
      <c r="O47" s="660"/>
      <c r="P47" s="660"/>
      <c r="Q47" s="660"/>
      <c r="R47" s="61"/>
      <c r="T47" s="63"/>
      <c r="U47" s="59"/>
      <c r="V47" s="59"/>
      <c r="W47" s="64">
        <f>SUM(W48:W49)</f>
        <v>5.3999999999999992E-2</v>
      </c>
      <c r="X47" s="59"/>
      <c r="Y47" s="64">
        <f>SUM(Y48:Y49)</f>
        <v>0</v>
      </c>
      <c r="Z47" s="59"/>
      <c r="AA47" s="65">
        <f>SUM(AA48:AA49)</f>
        <v>0</v>
      </c>
      <c r="AR47" s="66" t="s">
        <v>118</v>
      </c>
      <c r="AT47" s="67" t="s">
        <v>117</v>
      </c>
      <c r="AU47" s="67" t="s">
        <v>118</v>
      </c>
      <c r="AY47" s="66" t="s">
        <v>120</v>
      </c>
      <c r="BK47" s="68">
        <f>SUM(BK48:BK49)</f>
        <v>0</v>
      </c>
    </row>
    <row r="48" spans="2:64" s="17" customFormat="1" ht="22.5" customHeight="1" x14ac:dyDescent="0.25">
      <c r="B48" s="70"/>
      <c r="C48" s="71" t="s">
        <v>128</v>
      </c>
      <c r="D48" s="71" t="s">
        <v>121</v>
      </c>
      <c r="E48" s="72" t="s">
        <v>1695</v>
      </c>
      <c r="F48" s="671" t="s">
        <v>1696</v>
      </c>
      <c r="G48" s="667"/>
      <c r="H48" s="667"/>
      <c r="I48" s="667"/>
      <c r="J48" s="73" t="s">
        <v>172</v>
      </c>
      <c r="K48" s="74">
        <v>6</v>
      </c>
      <c r="L48" s="666"/>
      <c r="M48" s="667"/>
      <c r="N48" s="666">
        <f>ROUND(L48*K48,2)</f>
        <v>0</v>
      </c>
      <c r="O48" s="667"/>
      <c r="P48" s="667"/>
      <c r="Q48" s="667"/>
      <c r="R48" s="75"/>
      <c r="T48" s="76" t="s">
        <v>125</v>
      </c>
      <c r="U48" s="77" t="s">
        <v>126</v>
      </c>
      <c r="V48" s="78">
        <v>8.9999999999999993E-3</v>
      </c>
      <c r="W48" s="78">
        <f>V48*K48</f>
        <v>5.3999999999999992E-2</v>
      </c>
      <c r="X48" s="78">
        <v>0</v>
      </c>
      <c r="Y48" s="78">
        <f>X48*K48</f>
        <v>0</v>
      </c>
      <c r="Z48" s="78">
        <v>0</v>
      </c>
      <c r="AA48" s="79">
        <f>Z48*K48</f>
        <v>0</v>
      </c>
      <c r="AR48" s="30" t="s">
        <v>127</v>
      </c>
      <c r="AT48" s="30" t="s">
        <v>121</v>
      </c>
      <c r="AU48" s="30" t="s">
        <v>128</v>
      </c>
      <c r="AY48" s="30" t="s">
        <v>120</v>
      </c>
      <c r="BE48" s="80">
        <f>IF(U48="základní",N48,0)</f>
        <v>0</v>
      </c>
      <c r="BF48" s="80">
        <f>IF(U48="snížená",N48,0)</f>
        <v>0</v>
      </c>
      <c r="BG48" s="80">
        <f>IF(U48="zákl. přenesená",N48,0)</f>
        <v>0</v>
      </c>
      <c r="BH48" s="80">
        <f>IF(U48="sníž. přenesená",N48,0)</f>
        <v>0</v>
      </c>
      <c r="BI48" s="80">
        <f>IF(U48="nulová",N48,0)</f>
        <v>0</v>
      </c>
      <c r="BJ48" s="30" t="s">
        <v>118</v>
      </c>
      <c r="BK48" s="80">
        <f>ROUND(L48*K48,2)</f>
        <v>0</v>
      </c>
      <c r="BL48" s="30" t="s">
        <v>127</v>
      </c>
    </row>
    <row r="49" spans="2:64" s="86" customFormat="1" ht="22.5" customHeight="1" x14ac:dyDescent="0.25">
      <c r="B49" s="81"/>
      <c r="C49" s="82"/>
      <c r="D49" s="82"/>
      <c r="E49" s="83" t="s">
        <v>125</v>
      </c>
      <c r="F49" s="661" t="s">
        <v>1697</v>
      </c>
      <c r="G49" s="662"/>
      <c r="H49" s="662"/>
      <c r="I49" s="662"/>
      <c r="J49" s="82"/>
      <c r="K49" s="84">
        <v>6</v>
      </c>
      <c r="L49" s="82"/>
      <c r="M49" s="82"/>
      <c r="N49" s="82"/>
      <c r="O49" s="82"/>
      <c r="P49" s="82"/>
      <c r="Q49" s="82"/>
      <c r="R49" s="85"/>
      <c r="T49" s="87"/>
      <c r="U49" s="82"/>
      <c r="V49" s="82"/>
      <c r="W49" s="82"/>
      <c r="X49" s="82"/>
      <c r="Y49" s="82"/>
      <c r="Z49" s="82"/>
      <c r="AA49" s="88"/>
      <c r="AT49" s="89" t="s">
        <v>130</v>
      </c>
      <c r="AU49" s="89" t="s">
        <v>128</v>
      </c>
      <c r="AV49" s="86" t="s">
        <v>128</v>
      </c>
      <c r="AW49" s="86" t="s">
        <v>131</v>
      </c>
      <c r="AX49" s="86" t="s">
        <v>118</v>
      </c>
      <c r="AY49" s="89" t="s">
        <v>120</v>
      </c>
    </row>
    <row r="50" spans="2:64" s="62" customFormat="1" ht="29.85" customHeight="1" x14ac:dyDescent="0.3">
      <c r="B50" s="58"/>
      <c r="C50" s="59"/>
      <c r="D50" s="69" t="s">
        <v>84</v>
      </c>
      <c r="E50" s="69"/>
      <c r="F50" s="69"/>
      <c r="G50" s="69"/>
      <c r="H50" s="69"/>
      <c r="I50" s="69"/>
      <c r="J50" s="69"/>
      <c r="K50" s="69"/>
      <c r="L50" s="69"/>
      <c r="M50" s="69"/>
      <c r="N50" s="659">
        <f>BK50</f>
        <v>0</v>
      </c>
      <c r="O50" s="660"/>
      <c r="P50" s="660"/>
      <c r="Q50" s="660"/>
      <c r="R50" s="61"/>
      <c r="T50" s="63"/>
      <c r="U50" s="59"/>
      <c r="V50" s="59"/>
      <c r="W50" s="64">
        <f>SUM(W51:W60)</f>
        <v>2.3042910000000001</v>
      </c>
      <c r="X50" s="59"/>
      <c r="Y50" s="64">
        <f>SUM(Y51:Y60)</f>
        <v>1.3420000000000001E-3</v>
      </c>
      <c r="Z50" s="59"/>
      <c r="AA50" s="65">
        <f>SUM(AA51:AA60)</f>
        <v>7.7000000000000013E-2</v>
      </c>
      <c r="AR50" s="66" t="s">
        <v>118</v>
      </c>
      <c r="AT50" s="67" t="s">
        <v>117</v>
      </c>
      <c r="AU50" s="67" t="s">
        <v>118</v>
      </c>
      <c r="AY50" s="66" t="s">
        <v>120</v>
      </c>
      <c r="BK50" s="68">
        <f>SUM(BK51:BK60)</f>
        <v>0</v>
      </c>
    </row>
    <row r="51" spans="2:64" s="17" customFormat="1" ht="31.5" customHeight="1" x14ac:dyDescent="0.25">
      <c r="B51" s="70"/>
      <c r="C51" s="71" t="s">
        <v>136</v>
      </c>
      <c r="D51" s="71" t="s">
        <v>121</v>
      </c>
      <c r="E51" s="72" t="s">
        <v>1769</v>
      </c>
      <c r="F51" s="671" t="s">
        <v>1770</v>
      </c>
      <c r="G51" s="667"/>
      <c r="H51" s="667"/>
      <c r="I51" s="667"/>
      <c r="J51" s="73" t="s">
        <v>532</v>
      </c>
      <c r="K51" s="74">
        <v>1.1000000000000001</v>
      </c>
      <c r="L51" s="666"/>
      <c r="M51" s="667"/>
      <c r="N51" s="666">
        <f>ROUND(L51*K51,2)</f>
        <v>0</v>
      </c>
      <c r="O51" s="667"/>
      <c r="P51" s="667"/>
      <c r="Q51" s="667"/>
      <c r="R51" s="75"/>
      <c r="T51" s="76" t="s">
        <v>125</v>
      </c>
      <c r="U51" s="77" t="s">
        <v>126</v>
      </c>
      <c r="V51" s="78">
        <v>1.9</v>
      </c>
      <c r="W51" s="78">
        <f>V51*K51</f>
        <v>2.09</v>
      </c>
      <c r="X51" s="78">
        <v>1.2199999999999999E-3</v>
      </c>
      <c r="Y51" s="78">
        <f>X51*K51</f>
        <v>1.3420000000000001E-3</v>
      </c>
      <c r="Z51" s="78">
        <v>7.0000000000000007E-2</v>
      </c>
      <c r="AA51" s="79">
        <f>Z51*K51</f>
        <v>7.7000000000000013E-2</v>
      </c>
      <c r="AR51" s="30" t="s">
        <v>127</v>
      </c>
      <c r="AT51" s="30" t="s">
        <v>121</v>
      </c>
      <c r="AU51" s="30" t="s">
        <v>128</v>
      </c>
      <c r="AY51" s="30" t="s">
        <v>120</v>
      </c>
      <c r="BE51" s="80">
        <f>IF(U51="základní",N51,0)</f>
        <v>0</v>
      </c>
      <c r="BF51" s="80">
        <f>IF(U51="snížená",N51,0)</f>
        <v>0</v>
      </c>
      <c r="BG51" s="80">
        <f>IF(U51="zákl. přenesená",N51,0)</f>
        <v>0</v>
      </c>
      <c r="BH51" s="80">
        <f>IF(U51="sníž. přenesená",N51,0)</f>
        <v>0</v>
      </c>
      <c r="BI51" s="80">
        <f>IF(U51="nulová",N51,0)</f>
        <v>0</v>
      </c>
      <c r="BJ51" s="30" t="s">
        <v>118</v>
      </c>
      <c r="BK51" s="80">
        <f>ROUND(L51*K51,2)</f>
        <v>0</v>
      </c>
      <c r="BL51" s="30" t="s">
        <v>127</v>
      </c>
    </row>
    <row r="52" spans="2:64" s="86" customFormat="1" ht="22.5" customHeight="1" x14ac:dyDescent="0.25">
      <c r="B52" s="81"/>
      <c r="C52" s="82"/>
      <c r="D52" s="82"/>
      <c r="E52" s="83" t="s">
        <v>125</v>
      </c>
      <c r="F52" s="661" t="s">
        <v>1771</v>
      </c>
      <c r="G52" s="662"/>
      <c r="H52" s="662"/>
      <c r="I52" s="662"/>
      <c r="J52" s="82"/>
      <c r="K52" s="84">
        <v>0.2</v>
      </c>
      <c r="L52" s="82"/>
      <c r="M52" s="82"/>
      <c r="N52" s="82"/>
      <c r="O52" s="82"/>
      <c r="P52" s="82"/>
      <c r="Q52" s="82"/>
      <c r="R52" s="85"/>
      <c r="T52" s="87"/>
      <c r="U52" s="82"/>
      <c r="V52" s="82"/>
      <c r="W52" s="82"/>
      <c r="X52" s="82"/>
      <c r="Y52" s="82"/>
      <c r="Z52" s="82"/>
      <c r="AA52" s="88"/>
      <c r="AT52" s="89" t="s">
        <v>130</v>
      </c>
      <c r="AU52" s="89" t="s">
        <v>128</v>
      </c>
      <c r="AV52" s="86" t="s">
        <v>128</v>
      </c>
      <c r="AW52" s="86" t="s">
        <v>131</v>
      </c>
      <c r="AX52" s="86" t="s">
        <v>119</v>
      </c>
      <c r="AY52" s="89" t="s">
        <v>120</v>
      </c>
    </row>
    <row r="53" spans="2:64" s="86" customFormat="1" ht="22.5" customHeight="1" x14ac:dyDescent="0.25">
      <c r="B53" s="81"/>
      <c r="C53" s="82"/>
      <c r="D53" s="82"/>
      <c r="E53" s="83" t="s">
        <v>125</v>
      </c>
      <c r="F53" s="663" t="s">
        <v>1772</v>
      </c>
      <c r="G53" s="662"/>
      <c r="H53" s="662"/>
      <c r="I53" s="662"/>
      <c r="J53" s="82"/>
      <c r="K53" s="84">
        <v>0.9</v>
      </c>
      <c r="L53" s="82"/>
      <c r="M53" s="82"/>
      <c r="N53" s="82"/>
      <c r="O53" s="82"/>
      <c r="P53" s="82"/>
      <c r="Q53" s="82"/>
      <c r="R53" s="85"/>
      <c r="T53" s="87"/>
      <c r="U53" s="82"/>
      <c r="V53" s="82"/>
      <c r="W53" s="82"/>
      <c r="X53" s="82"/>
      <c r="Y53" s="82"/>
      <c r="Z53" s="82"/>
      <c r="AA53" s="88"/>
      <c r="AT53" s="89" t="s">
        <v>130</v>
      </c>
      <c r="AU53" s="89" t="s">
        <v>128</v>
      </c>
      <c r="AV53" s="86" t="s">
        <v>128</v>
      </c>
      <c r="AW53" s="86" t="s">
        <v>131</v>
      </c>
      <c r="AX53" s="86" t="s">
        <v>119</v>
      </c>
      <c r="AY53" s="89" t="s">
        <v>120</v>
      </c>
    </row>
    <row r="54" spans="2:64" s="95" customFormat="1" ht="22.5" customHeight="1" x14ac:dyDescent="0.25">
      <c r="B54" s="90"/>
      <c r="C54" s="91"/>
      <c r="D54" s="91"/>
      <c r="E54" s="92" t="s">
        <v>125</v>
      </c>
      <c r="F54" s="664" t="s">
        <v>146</v>
      </c>
      <c r="G54" s="665"/>
      <c r="H54" s="665"/>
      <c r="I54" s="665"/>
      <c r="J54" s="91"/>
      <c r="K54" s="93">
        <v>1.1000000000000001</v>
      </c>
      <c r="L54" s="91"/>
      <c r="M54" s="91"/>
      <c r="N54" s="91"/>
      <c r="O54" s="91"/>
      <c r="P54" s="91"/>
      <c r="Q54" s="91"/>
      <c r="R54" s="94"/>
      <c r="T54" s="96"/>
      <c r="U54" s="91"/>
      <c r="V54" s="91"/>
      <c r="W54" s="91"/>
      <c r="X54" s="91"/>
      <c r="Y54" s="91"/>
      <c r="Z54" s="91"/>
      <c r="AA54" s="97"/>
      <c r="AT54" s="98" t="s">
        <v>130</v>
      </c>
      <c r="AU54" s="98" t="s">
        <v>128</v>
      </c>
      <c r="AV54" s="95" t="s">
        <v>127</v>
      </c>
      <c r="AW54" s="95" t="s">
        <v>131</v>
      </c>
      <c r="AX54" s="95" t="s">
        <v>118</v>
      </c>
      <c r="AY54" s="98" t="s">
        <v>120</v>
      </c>
    </row>
    <row r="55" spans="2:64" s="17" customFormat="1" ht="31.5" customHeight="1" x14ac:dyDescent="0.25">
      <c r="B55" s="70"/>
      <c r="C55" s="71" t="s">
        <v>127</v>
      </c>
      <c r="D55" s="71" t="s">
        <v>121</v>
      </c>
      <c r="E55" s="72" t="s">
        <v>1715</v>
      </c>
      <c r="F55" s="671" t="s">
        <v>1716</v>
      </c>
      <c r="G55" s="667"/>
      <c r="H55" s="667"/>
      <c r="I55" s="667"/>
      <c r="J55" s="73" t="s">
        <v>191</v>
      </c>
      <c r="K55" s="74">
        <v>7.6999999999999999E-2</v>
      </c>
      <c r="L55" s="666"/>
      <c r="M55" s="667"/>
      <c r="N55" s="666">
        <f>ROUND(L55*K55,2)</f>
        <v>0</v>
      </c>
      <c r="O55" s="667"/>
      <c r="P55" s="667"/>
      <c r="Q55" s="667"/>
      <c r="R55" s="75"/>
      <c r="T55" s="76" t="s">
        <v>125</v>
      </c>
      <c r="U55" s="77" t="s">
        <v>126</v>
      </c>
      <c r="V55" s="78">
        <v>2.42</v>
      </c>
      <c r="W55" s="78">
        <f>V55*K55</f>
        <v>0.18634000000000001</v>
      </c>
      <c r="X55" s="78">
        <v>0</v>
      </c>
      <c r="Y55" s="78">
        <f>X55*K55</f>
        <v>0</v>
      </c>
      <c r="Z55" s="78">
        <v>0</v>
      </c>
      <c r="AA55" s="79">
        <f>Z55*K55</f>
        <v>0</v>
      </c>
      <c r="AR55" s="30" t="s">
        <v>127</v>
      </c>
      <c r="AT55" s="30" t="s">
        <v>121</v>
      </c>
      <c r="AU55" s="30" t="s">
        <v>128</v>
      </c>
      <c r="AY55" s="30" t="s">
        <v>120</v>
      </c>
      <c r="BE55" s="80">
        <f>IF(U55="základní",N55,0)</f>
        <v>0</v>
      </c>
      <c r="BF55" s="80">
        <f>IF(U55="snížená",N55,0)</f>
        <v>0</v>
      </c>
      <c r="BG55" s="80">
        <f>IF(U55="zákl. přenesená",N55,0)</f>
        <v>0</v>
      </c>
      <c r="BH55" s="80">
        <f>IF(U55="sníž. přenesená",N55,0)</f>
        <v>0</v>
      </c>
      <c r="BI55" s="80">
        <f>IF(U55="nulová",N55,0)</f>
        <v>0</v>
      </c>
      <c r="BJ55" s="30" t="s">
        <v>118</v>
      </c>
      <c r="BK55" s="80">
        <f>ROUND(L55*K55,2)</f>
        <v>0</v>
      </c>
      <c r="BL55" s="30" t="s">
        <v>127</v>
      </c>
    </row>
    <row r="56" spans="2:64" s="17" customFormat="1" ht="31.5" customHeight="1" x14ac:dyDescent="0.25">
      <c r="B56" s="70"/>
      <c r="C56" s="71" t="s">
        <v>143</v>
      </c>
      <c r="D56" s="71" t="s">
        <v>121</v>
      </c>
      <c r="E56" s="72" t="s">
        <v>1045</v>
      </c>
      <c r="F56" s="671" t="s">
        <v>1046</v>
      </c>
      <c r="G56" s="667"/>
      <c r="H56" s="667"/>
      <c r="I56" s="667"/>
      <c r="J56" s="73" t="s">
        <v>191</v>
      </c>
      <c r="K56" s="74">
        <v>7.6999999999999999E-2</v>
      </c>
      <c r="L56" s="666"/>
      <c r="M56" s="667"/>
      <c r="N56" s="666">
        <f>ROUND(L56*K56,2)</f>
        <v>0</v>
      </c>
      <c r="O56" s="667"/>
      <c r="P56" s="667"/>
      <c r="Q56" s="667"/>
      <c r="R56" s="75"/>
      <c r="T56" s="76" t="s">
        <v>125</v>
      </c>
      <c r="U56" s="77" t="s">
        <v>126</v>
      </c>
      <c r="V56" s="78">
        <v>0.255</v>
      </c>
      <c r="W56" s="78">
        <f>V56*K56</f>
        <v>1.9635E-2</v>
      </c>
      <c r="X56" s="78">
        <v>0</v>
      </c>
      <c r="Y56" s="78">
        <f>X56*K56</f>
        <v>0</v>
      </c>
      <c r="Z56" s="78">
        <v>0</v>
      </c>
      <c r="AA56" s="79">
        <f>Z56*K56</f>
        <v>0</v>
      </c>
      <c r="AR56" s="30" t="s">
        <v>127</v>
      </c>
      <c r="AT56" s="30" t="s">
        <v>121</v>
      </c>
      <c r="AU56" s="30" t="s">
        <v>128</v>
      </c>
      <c r="AY56" s="30" t="s">
        <v>120</v>
      </c>
      <c r="BE56" s="80">
        <f>IF(U56="základní",N56,0)</f>
        <v>0</v>
      </c>
      <c r="BF56" s="80">
        <f>IF(U56="snížená",N56,0)</f>
        <v>0</v>
      </c>
      <c r="BG56" s="80">
        <f>IF(U56="zákl. přenesená",N56,0)</f>
        <v>0</v>
      </c>
      <c r="BH56" s="80">
        <f>IF(U56="sníž. přenesená",N56,0)</f>
        <v>0</v>
      </c>
      <c r="BI56" s="80">
        <f>IF(U56="nulová",N56,0)</f>
        <v>0</v>
      </c>
      <c r="BJ56" s="30" t="s">
        <v>118</v>
      </c>
      <c r="BK56" s="80">
        <f>ROUND(L56*K56,2)</f>
        <v>0</v>
      </c>
      <c r="BL56" s="30" t="s">
        <v>127</v>
      </c>
    </row>
    <row r="57" spans="2:64" s="17" customFormat="1" ht="31.5" customHeight="1" x14ac:dyDescent="0.25">
      <c r="B57" s="70"/>
      <c r="C57" s="71" t="s">
        <v>147</v>
      </c>
      <c r="D57" s="71" t="s">
        <v>121</v>
      </c>
      <c r="E57" s="72" t="s">
        <v>1060</v>
      </c>
      <c r="F57" s="671" t="s">
        <v>1061</v>
      </c>
      <c r="G57" s="667"/>
      <c r="H57" s="667"/>
      <c r="I57" s="667"/>
      <c r="J57" s="73" t="s">
        <v>191</v>
      </c>
      <c r="K57" s="74">
        <v>1.3859999999999999</v>
      </c>
      <c r="L57" s="666"/>
      <c r="M57" s="667"/>
      <c r="N57" s="666">
        <f>ROUND(L57*K57,2)</f>
        <v>0</v>
      </c>
      <c r="O57" s="667"/>
      <c r="P57" s="667"/>
      <c r="Q57" s="667"/>
      <c r="R57" s="75"/>
      <c r="T57" s="76" t="s">
        <v>125</v>
      </c>
      <c r="U57" s="77" t="s">
        <v>126</v>
      </c>
      <c r="V57" s="78">
        <v>6.0000000000000001E-3</v>
      </c>
      <c r="W57" s="78">
        <f>V57*K57</f>
        <v>8.3159999999999987E-3</v>
      </c>
      <c r="X57" s="78">
        <v>0</v>
      </c>
      <c r="Y57" s="78">
        <f>X57*K57</f>
        <v>0</v>
      </c>
      <c r="Z57" s="78">
        <v>0</v>
      </c>
      <c r="AA57" s="79">
        <f>Z57*K57</f>
        <v>0</v>
      </c>
      <c r="AR57" s="30" t="s">
        <v>127</v>
      </c>
      <c r="AT57" s="30" t="s">
        <v>121</v>
      </c>
      <c r="AU57" s="30" t="s">
        <v>128</v>
      </c>
      <c r="AY57" s="30" t="s">
        <v>120</v>
      </c>
      <c r="BE57" s="80">
        <f>IF(U57="základní",N57,0)</f>
        <v>0</v>
      </c>
      <c r="BF57" s="80">
        <f>IF(U57="snížená",N57,0)</f>
        <v>0</v>
      </c>
      <c r="BG57" s="80">
        <f>IF(U57="zákl. přenesená",N57,0)</f>
        <v>0</v>
      </c>
      <c r="BH57" s="80">
        <f>IF(U57="sníž. přenesená",N57,0)</f>
        <v>0</v>
      </c>
      <c r="BI57" s="80">
        <f>IF(U57="nulová",N57,0)</f>
        <v>0</v>
      </c>
      <c r="BJ57" s="30" t="s">
        <v>118</v>
      </c>
      <c r="BK57" s="80">
        <f>ROUND(L57*K57,2)</f>
        <v>0</v>
      </c>
      <c r="BL57" s="30" t="s">
        <v>127</v>
      </c>
    </row>
    <row r="58" spans="2:64" s="86" customFormat="1" ht="22.5" customHeight="1" x14ac:dyDescent="0.25">
      <c r="B58" s="81"/>
      <c r="C58" s="82"/>
      <c r="D58" s="82"/>
      <c r="E58" s="83" t="s">
        <v>125</v>
      </c>
      <c r="F58" s="661" t="s">
        <v>1773</v>
      </c>
      <c r="G58" s="662"/>
      <c r="H58" s="662"/>
      <c r="I58" s="662"/>
      <c r="J58" s="82"/>
      <c r="K58" s="84">
        <v>1.3859999999999999</v>
      </c>
      <c r="L58" s="82"/>
      <c r="M58" s="82"/>
      <c r="N58" s="82"/>
      <c r="O58" s="82"/>
      <c r="P58" s="82"/>
      <c r="Q58" s="82"/>
      <c r="R58" s="85"/>
      <c r="T58" s="87"/>
      <c r="U58" s="82"/>
      <c r="V58" s="82"/>
      <c r="W58" s="82"/>
      <c r="X58" s="82"/>
      <c r="Y58" s="82"/>
      <c r="Z58" s="82"/>
      <c r="AA58" s="88"/>
      <c r="AT58" s="89" t="s">
        <v>130</v>
      </c>
      <c r="AU58" s="89" t="s">
        <v>128</v>
      </c>
      <c r="AV58" s="86" t="s">
        <v>128</v>
      </c>
      <c r="AW58" s="86" t="s">
        <v>131</v>
      </c>
      <c r="AX58" s="86" t="s">
        <v>118</v>
      </c>
      <c r="AY58" s="89" t="s">
        <v>120</v>
      </c>
    </row>
    <row r="59" spans="2:64" s="17" customFormat="1" ht="31.5" customHeight="1" x14ac:dyDescent="0.25">
      <c r="B59" s="70"/>
      <c r="C59" s="71" t="s">
        <v>151</v>
      </c>
      <c r="D59" s="71" t="s">
        <v>121</v>
      </c>
      <c r="E59" s="72" t="s">
        <v>1065</v>
      </c>
      <c r="F59" s="671" t="s">
        <v>1066</v>
      </c>
      <c r="G59" s="667"/>
      <c r="H59" s="667"/>
      <c r="I59" s="667"/>
      <c r="J59" s="73" t="s">
        <v>191</v>
      </c>
      <c r="K59" s="74">
        <v>7.6999999999999999E-2</v>
      </c>
      <c r="L59" s="666"/>
      <c r="M59" s="667"/>
      <c r="N59" s="666">
        <f>ROUND(L59*K59,2)</f>
        <v>0</v>
      </c>
      <c r="O59" s="667"/>
      <c r="P59" s="667"/>
      <c r="Q59" s="667"/>
      <c r="R59" s="75"/>
      <c r="T59" s="76" t="s">
        <v>125</v>
      </c>
      <c r="U59" s="77" t="s">
        <v>126</v>
      </c>
      <c r="V59" s="78">
        <v>0</v>
      </c>
      <c r="W59" s="78">
        <f>V59*K59</f>
        <v>0</v>
      </c>
      <c r="X59" s="78">
        <v>0</v>
      </c>
      <c r="Y59" s="78">
        <f>X59*K59</f>
        <v>0</v>
      </c>
      <c r="Z59" s="78">
        <v>0</v>
      </c>
      <c r="AA59" s="79">
        <f>Z59*K59</f>
        <v>0</v>
      </c>
      <c r="AR59" s="30" t="s">
        <v>127</v>
      </c>
      <c r="AT59" s="30" t="s">
        <v>121</v>
      </c>
      <c r="AU59" s="30" t="s">
        <v>128</v>
      </c>
      <c r="AY59" s="30" t="s">
        <v>120</v>
      </c>
      <c r="BE59" s="80">
        <f>IF(U59="základní",N59,0)</f>
        <v>0</v>
      </c>
      <c r="BF59" s="80">
        <f>IF(U59="snížená",N59,0)</f>
        <v>0</v>
      </c>
      <c r="BG59" s="80">
        <f>IF(U59="zákl. přenesená",N59,0)</f>
        <v>0</v>
      </c>
      <c r="BH59" s="80">
        <f>IF(U59="sníž. přenesená",N59,0)</f>
        <v>0</v>
      </c>
      <c r="BI59" s="80">
        <f>IF(U59="nulová",N59,0)</f>
        <v>0</v>
      </c>
      <c r="BJ59" s="30" t="s">
        <v>118</v>
      </c>
      <c r="BK59" s="80">
        <f>ROUND(L59*K59,2)</f>
        <v>0</v>
      </c>
      <c r="BL59" s="30" t="s">
        <v>127</v>
      </c>
    </row>
    <row r="60" spans="2:64" s="86" customFormat="1" ht="22.5" customHeight="1" x14ac:dyDescent="0.25">
      <c r="B60" s="81"/>
      <c r="C60" s="82"/>
      <c r="D60" s="82"/>
      <c r="E60" s="83" t="s">
        <v>125</v>
      </c>
      <c r="F60" s="661" t="s">
        <v>1774</v>
      </c>
      <c r="G60" s="662"/>
      <c r="H60" s="662"/>
      <c r="I60" s="662"/>
      <c r="J60" s="82"/>
      <c r="K60" s="84">
        <v>7.6999999999999999E-2</v>
      </c>
      <c r="L60" s="82"/>
      <c r="M60" s="82"/>
      <c r="N60" s="82"/>
      <c r="O60" s="82"/>
      <c r="P60" s="82"/>
      <c r="Q60" s="82"/>
      <c r="R60" s="85"/>
      <c r="T60" s="87"/>
      <c r="U60" s="82"/>
      <c r="V60" s="82"/>
      <c r="W60" s="82"/>
      <c r="X60" s="82"/>
      <c r="Y60" s="82"/>
      <c r="Z60" s="82"/>
      <c r="AA60" s="88"/>
      <c r="AT60" s="89" t="s">
        <v>130</v>
      </c>
      <c r="AU60" s="89" t="s">
        <v>128</v>
      </c>
      <c r="AV60" s="86" t="s">
        <v>128</v>
      </c>
      <c r="AW60" s="86" t="s">
        <v>131</v>
      </c>
      <c r="AX60" s="86" t="s">
        <v>118</v>
      </c>
      <c r="AY60" s="89" t="s">
        <v>120</v>
      </c>
    </row>
    <row r="61" spans="2:64" s="62" customFormat="1" ht="29.85" customHeight="1" x14ac:dyDescent="0.3">
      <c r="B61" s="58"/>
      <c r="C61" s="59"/>
      <c r="D61" s="69" t="s">
        <v>85</v>
      </c>
      <c r="E61" s="69"/>
      <c r="F61" s="69"/>
      <c r="G61" s="69"/>
      <c r="H61" s="69"/>
      <c r="I61" s="69"/>
      <c r="J61" s="69"/>
      <c r="K61" s="69"/>
      <c r="L61" s="69"/>
      <c r="M61" s="69"/>
      <c r="N61" s="659">
        <f>BK61</f>
        <v>0</v>
      </c>
      <c r="O61" s="660"/>
      <c r="P61" s="660"/>
      <c r="Q61" s="660"/>
      <c r="R61" s="61"/>
      <c r="T61" s="63"/>
      <c r="U61" s="59"/>
      <c r="V61" s="59"/>
      <c r="W61" s="64">
        <f>W62</f>
        <v>7.4789999999999987E-3</v>
      </c>
      <c r="X61" s="59"/>
      <c r="Y61" s="64">
        <f>Y62</f>
        <v>0</v>
      </c>
      <c r="Z61" s="59"/>
      <c r="AA61" s="65">
        <f>AA62</f>
        <v>0</v>
      </c>
      <c r="AR61" s="66" t="s">
        <v>118</v>
      </c>
      <c r="AT61" s="67" t="s">
        <v>117</v>
      </c>
      <c r="AU61" s="67" t="s">
        <v>118</v>
      </c>
      <c r="AY61" s="66" t="s">
        <v>120</v>
      </c>
      <c r="BK61" s="68">
        <f>BK62</f>
        <v>0</v>
      </c>
    </row>
    <row r="62" spans="2:64" s="17" customFormat="1" ht="22.5" customHeight="1" x14ac:dyDescent="0.25">
      <c r="B62" s="70"/>
      <c r="C62" s="71" t="s">
        <v>154</v>
      </c>
      <c r="D62" s="71" t="s">
        <v>121</v>
      </c>
      <c r="E62" s="72" t="s">
        <v>1069</v>
      </c>
      <c r="F62" s="671" t="s">
        <v>1070</v>
      </c>
      <c r="G62" s="667"/>
      <c r="H62" s="667"/>
      <c r="I62" s="667"/>
      <c r="J62" s="73" t="s">
        <v>191</v>
      </c>
      <c r="K62" s="74">
        <v>8.9999999999999993E-3</v>
      </c>
      <c r="L62" s="666"/>
      <c r="M62" s="667"/>
      <c r="N62" s="666">
        <f>ROUND(L62*K62,2)</f>
        <v>0</v>
      </c>
      <c r="O62" s="667"/>
      <c r="P62" s="667"/>
      <c r="Q62" s="667"/>
      <c r="R62" s="75"/>
      <c r="T62" s="76" t="s">
        <v>125</v>
      </c>
      <c r="U62" s="129" t="s">
        <v>126</v>
      </c>
      <c r="V62" s="130">
        <v>0.83099999999999996</v>
      </c>
      <c r="W62" s="130">
        <f>V62*K62</f>
        <v>7.4789999999999987E-3</v>
      </c>
      <c r="X62" s="130">
        <v>0</v>
      </c>
      <c r="Y62" s="130">
        <f>X62*K62</f>
        <v>0</v>
      </c>
      <c r="Z62" s="130">
        <v>0</v>
      </c>
      <c r="AA62" s="131">
        <f>Z62*K62</f>
        <v>0</v>
      </c>
      <c r="AR62" s="30" t="s">
        <v>127</v>
      </c>
      <c r="AT62" s="30" t="s">
        <v>121</v>
      </c>
      <c r="AU62" s="30" t="s">
        <v>128</v>
      </c>
      <c r="AY62" s="30" t="s">
        <v>120</v>
      </c>
      <c r="BE62" s="80">
        <f>IF(U62="základní",N62,0)</f>
        <v>0</v>
      </c>
      <c r="BF62" s="80">
        <f>IF(U62="snížená",N62,0)</f>
        <v>0</v>
      </c>
      <c r="BG62" s="80">
        <f>IF(U62="zákl. přenesená",N62,0)</f>
        <v>0</v>
      </c>
      <c r="BH62" s="80">
        <f>IF(U62="sníž. přenesená",N62,0)</f>
        <v>0</v>
      </c>
      <c r="BI62" s="80">
        <f>IF(U62="nulová",N62,0)</f>
        <v>0</v>
      </c>
      <c r="BJ62" s="30" t="s">
        <v>118</v>
      </c>
      <c r="BK62" s="80">
        <f>ROUND(L62*K62,2)</f>
        <v>0</v>
      </c>
      <c r="BL62" s="30" t="s">
        <v>127</v>
      </c>
    </row>
    <row r="63" spans="2:64" s="17" customFormat="1" ht="6.95" customHeight="1" x14ac:dyDescent="0.25">
      <c r="B63" s="41"/>
      <c r="C63" s="42"/>
      <c r="D63" s="42"/>
      <c r="E63" s="42"/>
      <c r="F63" s="42"/>
      <c r="G63" s="42"/>
      <c r="H63" s="42"/>
      <c r="I63" s="42"/>
      <c r="J63" s="42"/>
      <c r="K63" s="42"/>
      <c r="L63" s="42"/>
      <c r="M63" s="42"/>
      <c r="N63" s="42"/>
      <c r="O63" s="42"/>
      <c r="P63" s="42"/>
      <c r="Q63" s="42"/>
      <c r="R63" s="43"/>
    </row>
  </sheetData>
  <mergeCells count="64">
    <mergeCell ref="N18:Q18"/>
    <mergeCell ref="C3:Q3"/>
    <mergeCell ref="F5:P5"/>
    <mergeCell ref="F6:P6"/>
    <mergeCell ref="F7:P7"/>
    <mergeCell ref="F8:P8"/>
    <mergeCell ref="M10:P10"/>
    <mergeCell ref="M12:Q12"/>
    <mergeCell ref="M13:Q13"/>
    <mergeCell ref="C15:G15"/>
    <mergeCell ref="N15:Q15"/>
    <mergeCell ref="N17:Q17"/>
    <mergeCell ref="M39:Q39"/>
    <mergeCell ref="N19:Q19"/>
    <mergeCell ref="N20:Q20"/>
    <mergeCell ref="N21:Q21"/>
    <mergeCell ref="N22:Q22"/>
    <mergeCell ref="C29:Q29"/>
    <mergeCell ref="F31:P31"/>
    <mergeCell ref="F32:P32"/>
    <mergeCell ref="F33:P33"/>
    <mergeCell ref="F34:P34"/>
    <mergeCell ref="M36:P36"/>
    <mergeCell ref="M38:Q38"/>
    <mergeCell ref="F48:I48"/>
    <mergeCell ref="L48:M48"/>
    <mergeCell ref="N48:Q48"/>
    <mergeCell ref="F41:I41"/>
    <mergeCell ref="L41:M41"/>
    <mergeCell ref="N41:Q41"/>
    <mergeCell ref="N42:Q42"/>
    <mergeCell ref="N43:Q43"/>
    <mergeCell ref="N44:Q44"/>
    <mergeCell ref="F45:I45"/>
    <mergeCell ref="L45:M45"/>
    <mergeCell ref="N45:Q45"/>
    <mergeCell ref="F46:I46"/>
    <mergeCell ref="N47:Q47"/>
    <mergeCell ref="F56:I56"/>
    <mergeCell ref="L56:M56"/>
    <mergeCell ref="N56:Q56"/>
    <mergeCell ref="F49:I49"/>
    <mergeCell ref="N50:Q50"/>
    <mergeCell ref="F51:I51"/>
    <mergeCell ref="L51:M51"/>
    <mergeCell ref="N51:Q51"/>
    <mergeCell ref="F52:I52"/>
    <mergeCell ref="F53:I53"/>
    <mergeCell ref="F54:I54"/>
    <mergeCell ref="F55:I55"/>
    <mergeCell ref="L55:M55"/>
    <mergeCell ref="N55:Q55"/>
    <mergeCell ref="F57:I57"/>
    <mergeCell ref="L57:M57"/>
    <mergeCell ref="N57:Q57"/>
    <mergeCell ref="F58:I58"/>
    <mergeCell ref="F59:I59"/>
    <mergeCell ref="L59:M59"/>
    <mergeCell ref="N59:Q59"/>
    <mergeCell ref="F60:I60"/>
    <mergeCell ref="N61:Q61"/>
    <mergeCell ref="F62:I62"/>
    <mergeCell ref="L62:M62"/>
    <mergeCell ref="N62:Q62"/>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pageSetUpPr fitToPage="1"/>
  </sheetPr>
  <dimension ref="A1:V50"/>
  <sheetViews>
    <sheetView topLeftCell="F1" zoomScaleNormal="100" zoomScaleSheetLayoutView="100" workbookViewId="0">
      <selection activeCell="N11" sqref="N11:N49"/>
    </sheetView>
  </sheetViews>
  <sheetFormatPr defaultRowHeight="12.75" outlineLevelRow="2" x14ac:dyDescent="0.2"/>
  <cols>
    <col min="1" max="5" width="9.140625" style="210" hidden="1" customWidth="1"/>
    <col min="6" max="6" width="5.42578125" style="297" customWidth="1"/>
    <col min="7" max="7" width="4.28515625" style="228" customWidth="1"/>
    <col min="8" max="8" width="14.28515625" style="229" customWidth="1"/>
    <col min="9" max="9" width="10" style="229" customWidth="1"/>
    <col min="10" max="10" width="57.140625" style="230" customWidth="1"/>
    <col min="11" max="11" width="7.5703125" style="228" customWidth="1"/>
    <col min="12" max="12" width="6.85546875" style="231" hidden="1" customWidth="1"/>
    <col min="13" max="13" width="13.42578125" style="203" customWidth="1"/>
    <col min="14" max="14" width="12.42578125" style="231" customWidth="1"/>
    <col min="15" max="15" width="15.7109375" style="232" customWidth="1"/>
    <col min="16" max="16" width="14.28515625" style="231" hidden="1" customWidth="1"/>
    <col min="17" max="17" width="11.42578125" style="231" hidden="1" customWidth="1"/>
    <col min="18" max="18" width="14.28515625" style="231" hidden="1" customWidth="1"/>
    <col min="19" max="19" width="4.28515625" style="210" customWidth="1"/>
    <col min="20" max="22" width="9.140625" style="210"/>
    <col min="23" max="23" width="13" style="210" customWidth="1"/>
    <col min="24" max="24" width="24.5703125" style="210" customWidth="1"/>
    <col min="25" max="16384" width="9.140625" style="210"/>
  </cols>
  <sheetData>
    <row r="1" spans="6:21" x14ac:dyDescent="0.2">
      <c r="F1" s="207" t="s">
        <v>3352</v>
      </c>
    </row>
    <row r="2" spans="6:21" ht="15" x14ac:dyDescent="0.25">
      <c r="F2" s="225" t="s">
        <v>51</v>
      </c>
    </row>
    <row r="3" spans="6:21" ht="15" x14ac:dyDescent="0.25">
      <c r="F3" s="225" t="s">
        <v>3</v>
      </c>
    </row>
    <row r="4" spans="6:21" ht="15" x14ac:dyDescent="0.25">
      <c r="F4" s="225" t="s">
        <v>13</v>
      </c>
    </row>
    <row r="5" spans="6:21" ht="15" x14ac:dyDescent="0.25">
      <c r="F5" s="225" t="s">
        <v>3529</v>
      </c>
    </row>
    <row r="6" spans="6:21" ht="21.6" customHeight="1" x14ac:dyDescent="0.25">
      <c r="F6" s="233"/>
      <c r="G6" s="208"/>
      <c r="H6" s="208"/>
      <c r="I6" s="208"/>
      <c r="J6" s="208"/>
      <c r="K6" s="208"/>
      <c r="L6" s="234"/>
      <c r="M6" s="138"/>
      <c r="N6" s="234"/>
      <c r="O6" s="235"/>
      <c r="P6" s="234"/>
      <c r="Q6" s="234"/>
      <c r="R6" s="234"/>
      <c r="U6" s="236"/>
    </row>
    <row r="7" spans="6:21" s="237" customFormat="1" ht="13.5" thickBot="1" x14ac:dyDescent="0.25">
      <c r="F7" s="212" t="s">
        <v>3037</v>
      </c>
      <c r="G7" s="212" t="s">
        <v>102</v>
      </c>
      <c r="H7" s="212" t="s">
        <v>103</v>
      </c>
      <c r="I7" s="212" t="s">
        <v>3038</v>
      </c>
      <c r="J7" s="238" t="s">
        <v>104</v>
      </c>
      <c r="K7" s="212" t="s">
        <v>105</v>
      </c>
      <c r="L7" s="212" t="s">
        <v>3040</v>
      </c>
      <c r="M7" s="212" t="s">
        <v>3041</v>
      </c>
      <c r="N7" s="212" t="s">
        <v>3042</v>
      </c>
      <c r="O7" s="212" t="s">
        <v>3043</v>
      </c>
      <c r="P7" s="212" t="s">
        <v>3044</v>
      </c>
      <c r="Q7" s="212" t="s">
        <v>3045</v>
      </c>
      <c r="R7" s="212" t="s">
        <v>3046</v>
      </c>
    </row>
    <row r="8" spans="6:21" ht="11.25" customHeight="1" x14ac:dyDescent="0.2">
      <c r="F8" s="239"/>
      <c r="G8" s="240"/>
      <c r="H8" s="241"/>
      <c r="I8" s="241"/>
      <c r="J8" s="242"/>
      <c r="K8" s="240"/>
      <c r="L8" s="239"/>
      <c r="M8" s="239"/>
      <c r="N8" s="239"/>
      <c r="O8" s="239"/>
      <c r="P8" s="239"/>
      <c r="Q8" s="239"/>
      <c r="R8" s="239"/>
    </row>
    <row r="9" spans="6:21" s="243" customFormat="1" ht="18.75" customHeight="1" x14ac:dyDescent="0.2">
      <c r="F9" s="244"/>
      <c r="G9" s="245"/>
      <c r="H9" s="246"/>
      <c r="I9" s="246"/>
      <c r="J9" s="246" t="s">
        <v>3529</v>
      </c>
      <c r="K9" s="245"/>
      <c r="L9" s="247"/>
      <c r="M9" s="152"/>
      <c r="N9" s="247"/>
      <c r="O9" s="218">
        <f>SUBTOTAL(9,O10:O49)</f>
        <v>0</v>
      </c>
      <c r="P9" s="248">
        <f>SUBTOTAL(9,P10:P50)</f>
        <v>0</v>
      </c>
      <c r="Q9" s="247"/>
      <c r="R9" s="248">
        <f>SUBTOTAL(9,R10:R50)</f>
        <v>0</v>
      </c>
    </row>
    <row r="10" spans="6:21" s="249" customFormat="1" ht="16.5" customHeight="1" outlineLevel="1" x14ac:dyDescent="0.2">
      <c r="F10" s="250"/>
      <c r="G10" s="240"/>
      <c r="H10" s="251"/>
      <c r="I10" s="251"/>
      <c r="J10" s="292" t="s">
        <v>3519</v>
      </c>
      <c r="K10" s="240"/>
      <c r="L10" s="280"/>
      <c r="M10" s="281"/>
      <c r="N10" s="280"/>
      <c r="O10" s="282">
        <f>SUBTOTAL(9,O11:O12)</f>
        <v>0</v>
      </c>
      <c r="P10" s="253"/>
      <c r="Q10" s="252"/>
      <c r="R10" s="253">
        <f>SUBTOTAL(9,R11:R12)</f>
        <v>0</v>
      </c>
    </row>
    <row r="11" spans="6:21" s="254" customFormat="1" ht="72" outlineLevel="2" x14ac:dyDescent="0.2">
      <c r="F11" s="255">
        <v>1</v>
      </c>
      <c r="G11" s="256" t="s">
        <v>3054</v>
      </c>
      <c r="H11" s="269" t="s">
        <v>3088</v>
      </c>
      <c r="I11" s="269"/>
      <c r="J11" s="267" t="s">
        <v>3520</v>
      </c>
      <c r="K11" s="256" t="s">
        <v>447</v>
      </c>
      <c r="L11" s="260">
        <v>0</v>
      </c>
      <c r="M11" s="261">
        <v>1</v>
      </c>
      <c r="N11" s="260"/>
      <c r="O11" s="262">
        <f>M11*N11</f>
        <v>0</v>
      </c>
      <c r="P11" s="263"/>
      <c r="Q11" s="264"/>
      <c r="R11" s="263">
        <f>M11*Q11</f>
        <v>0</v>
      </c>
      <c r="T11" s="265"/>
      <c r="U11" s="265"/>
    </row>
    <row r="12" spans="6:21" s="254" customFormat="1" ht="12" outlineLevel="2" x14ac:dyDescent="0.2">
      <c r="F12" s="255" t="s">
        <v>3416</v>
      </c>
      <c r="G12" s="256" t="s">
        <v>3066</v>
      </c>
      <c r="H12" s="269" t="s">
        <v>3096</v>
      </c>
      <c r="I12" s="269"/>
      <c r="J12" s="267" t="s">
        <v>3417</v>
      </c>
      <c r="K12" s="256" t="s">
        <v>447</v>
      </c>
      <c r="L12" s="260">
        <v>0</v>
      </c>
      <c r="M12" s="261">
        <v>1</v>
      </c>
      <c r="N12" s="260"/>
      <c r="O12" s="262">
        <f>M12*N12</f>
        <v>0</v>
      </c>
      <c r="P12" s="263"/>
      <c r="Q12" s="264"/>
      <c r="R12" s="263">
        <f>M12*Q12</f>
        <v>0</v>
      </c>
      <c r="T12" s="265"/>
      <c r="U12" s="265"/>
    </row>
    <row r="13" spans="6:21" s="291" customFormat="1" ht="12.75" customHeight="1" outlineLevel="2" x14ac:dyDescent="0.25">
      <c r="F13" s="284"/>
      <c r="G13" s="285"/>
      <c r="H13" s="285"/>
      <c r="I13" s="285"/>
      <c r="J13" s="286"/>
      <c r="K13" s="285"/>
      <c r="L13" s="287"/>
      <c r="M13" s="288"/>
      <c r="N13" s="287"/>
      <c r="O13" s="289"/>
      <c r="P13" s="290"/>
      <c r="Q13" s="290"/>
      <c r="R13" s="290"/>
    </row>
    <row r="14" spans="6:21" s="249" customFormat="1" ht="16.5" customHeight="1" outlineLevel="1" x14ac:dyDescent="0.2">
      <c r="F14" s="250"/>
      <c r="G14" s="240"/>
      <c r="H14" s="251"/>
      <c r="I14" s="251"/>
      <c r="J14" s="292" t="s">
        <v>3155</v>
      </c>
      <c r="K14" s="240"/>
      <c r="L14" s="280"/>
      <c r="M14" s="281"/>
      <c r="N14" s="280"/>
      <c r="O14" s="282">
        <f>SUBTOTAL(9,O15:O16)</f>
        <v>0</v>
      </c>
      <c r="P14" s="253"/>
      <c r="Q14" s="252"/>
      <c r="R14" s="253">
        <f>SUBTOTAL(9,R15:R16)</f>
        <v>0</v>
      </c>
    </row>
    <row r="15" spans="6:21" s="254" customFormat="1" ht="24" outlineLevel="2" x14ac:dyDescent="0.2">
      <c r="F15" s="255" t="s">
        <v>3221</v>
      </c>
      <c r="G15" s="256" t="s">
        <v>3054</v>
      </c>
      <c r="H15" s="269" t="s">
        <v>3418</v>
      </c>
      <c r="I15" s="269"/>
      <c r="J15" s="267" t="s">
        <v>3215</v>
      </c>
      <c r="K15" s="256" t="s">
        <v>447</v>
      </c>
      <c r="L15" s="260">
        <v>0</v>
      </c>
      <c r="M15" s="261">
        <v>1</v>
      </c>
      <c r="N15" s="260"/>
      <c r="O15" s="262">
        <f t="shared" ref="O15:O16" si="0">M15*N15</f>
        <v>0</v>
      </c>
      <c r="P15" s="263"/>
      <c r="Q15" s="264"/>
      <c r="R15" s="263"/>
      <c r="T15" s="265"/>
      <c r="U15" s="265"/>
    </row>
    <row r="16" spans="6:21" s="254" customFormat="1" ht="12" outlineLevel="2" x14ac:dyDescent="0.2">
      <c r="F16" s="255" t="s">
        <v>3416</v>
      </c>
      <c r="G16" s="256" t="s">
        <v>3066</v>
      </c>
      <c r="H16" s="269" t="s">
        <v>3419</v>
      </c>
      <c r="I16" s="269"/>
      <c r="J16" s="267" t="s">
        <v>3175</v>
      </c>
      <c r="K16" s="256" t="s">
        <v>447</v>
      </c>
      <c r="L16" s="260">
        <v>0</v>
      </c>
      <c r="M16" s="261">
        <v>1</v>
      </c>
      <c r="N16" s="260"/>
      <c r="O16" s="262">
        <f t="shared" si="0"/>
        <v>0</v>
      </c>
      <c r="P16" s="263"/>
      <c r="Q16" s="264"/>
      <c r="R16" s="263"/>
      <c r="T16" s="265"/>
      <c r="U16" s="265"/>
    </row>
    <row r="17" spans="6:22" s="291" customFormat="1" ht="12.75" customHeight="1" outlineLevel="2" x14ac:dyDescent="0.25">
      <c r="F17" s="284"/>
      <c r="G17" s="285"/>
      <c r="H17" s="285"/>
      <c r="I17" s="285"/>
      <c r="J17" s="286"/>
      <c r="K17" s="285"/>
      <c r="L17" s="287"/>
      <c r="M17" s="288"/>
      <c r="N17" s="287"/>
      <c r="O17" s="289"/>
      <c r="P17" s="290"/>
      <c r="Q17" s="290"/>
      <c r="R17" s="290"/>
    </row>
    <row r="18" spans="6:22" s="249" customFormat="1" ht="16.5" customHeight="1" outlineLevel="1" x14ac:dyDescent="0.2">
      <c r="F18" s="250"/>
      <c r="G18" s="240"/>
      <c r="H18" s="251"/>
      <c r="I18" s="251"/>
      <c r="J18" s="292" t="s">
        <v>3220</v>
      </c>
      <c r="K18" s="240"/>
      <c r="L18" s="280"/>
      <c r="M18" s="281"/>
      <c r="N18" s="280"/>
      <c r="O18" s="282">
        <f>SUBTOTAL(9,O19:O32)</f>
        <v>0</v>
      </c>
      <c r="P18" s="253"/>
      <c r="Q18" s="252"/>
      <c r="R18" s="253">
        <f>SUBTOTAL(9,R38:R44)</f>
        <v>0</v>
      </c>
    </row>
    <row r="19" spans="6:22" s="254" customFormat="1" ht="36" outlineLevel="2" x14ac:dyDescent="0.2">
      <c r="F19" s="255" t="s">
        <v>3221</v>
      </c>
      <c r="G19" s="256" t="s">
        <v>3054</v>
      </c>
      <c r="H19" s="269" t="s">
        <v>3111</v>
      </c>
      <c r="I19" s="269"/>
      <c r="J19" s="267" t="s">
        <v>3245</v>
      </c>
      <c r="K19" s="256" t="s">
        <v>532</v>
      </c>
      <c r="L19" s="260">
        <v>0</v>
      </c>
      <c r="M19" s="261">
        <v>8</v>
      </c>
      <c r="N19" s="260"/>
      <c r="O19" s="262">
        <f t="shared" ref="O19:O32" si="1">M19*N19</f>
        <v>0</v>
      </c>
      <c r="P19" s="263"/>
      <c r="Q19" s="264"/>
      <c r="R19" s="263">
        <f>M19*Q19</f>
        <v>0</v>
      </c>
      <c r="T19" s="265"/>
      <c r="U19" s="265"/>
    </row>
    <row r="20" spans="6:22" s="254" customFormat="1" ht="12" outlineLevel="2" x14ac:dyDescent="0.2">
      <c r="F20" s="255"/>
      <c r="G20" s="256"/>
      <c r="H20" s="269"/>
      <c r="I20" s="269"/>
      <c r="J20" s="293">
        <v>8</v>
      </c>
      <c r="K20" s="256"/>
      <c r="L20" s="260"/>
      <c r="M20" s="261"/>
      <c r="N20" s="260"/>
      <c r="O20" s="262"/>
      <c r="P20" s="263"/>
      <c r="Q20" s="264"/>
      <c r="R20" s="263"/>
    </row>
    <row r="21" spans="6:22" s="254" customFormat="1" ht="36" outlineLevel="2" x14ac:dyDescent="0.2">
      <c r="F21" s="255" t="s">
        <v>3416</v>
      </c>
      <c r="G21" s="256" t="s">
        <v>3054</v>
      </c>
      <c r="H21" s="269" t="s">
        <v>3421</v>
      </c>
      <c r="I21" s="269"/>
      <c r="J21" s="267" t="s">
        <v>3260</v>
      </c>
      <c r="K21" s="256" t="s">
        <v>532</v>
      </c>
      <c r="L21" s="260">
        <v>0</v>
      </c>
      <c r="M21" s="261">
        <v>30</v>
      </c>
      <c r="N21" s="260"/>
      <c r="O21" s="262">
        <f t="shared" si="1"/>
        <v>0</v>
      </c>
      <c r="P21" s="263"/>
      <c r="Q21" s="264"/>
      <c r="R21" s="263"/>
      <c r="T21" s="265"/>
      <c r="U21" s="265"/>
    </row>
    <row r="22" spans="6:22" s="254" customFormat="1" ht="12" outlineLevel="2" x14ac:dyDescent="0.2">
      <c r="F22" s="255"/>
      <c r="G22" s="256"/>
      <c r="H22" s="269"/>
      <c r="I22" s="269"/>
      <c r="J22" s="293">
        <v>30</v>
      </c>
      <c r="K22" s="256"/>
      <c r="L22" s="260"/>
      <c r="M22" s="261"/>
      <c r="N22" s="260"/>
      <c r="O22" s="262"/>
      <c r="P22" s="263"/>
      <c r="Q22" s="264"/>
      <c r="R22" s="263"/>
    </row>
    <row r="23" spans="6:22" s="254" customFormat="1" ht="48" outlineLevel="2" x14ac:dyDescent="0.2">
      <c r="F23" s="255" t="s">
        <v>3424</v>
      </c>
      <c r="G23" s="256" t="s">
        <v>3054</v>
      </c>
      <c r="H23" s="269" t="s">
        <v>3425</v>
      </c>
      <c r="I23" s="269"/>
      <c r="J23" s="267" t="s">
        <v>3521</v>
      </c>
      <c r="K23" s="256" t="s">
        <v>532</v>
      </c>
      <c r="L23" s="260">
        <v>0</v>
      </c>
      <c r="M23" s="261">
        <v>30</v>
      </c>
      <c r="N23" s="260"/>
      <c r="O23" s="262">
        <f t="shared" si="1"/>
        <v>0</v>
      </c>
      <c r="P23" s="263"/>
      <c r="Q23" s="264"/>
      <c r="R23" s="263">
        <f>M23*Q23</f>
        <v>0</v>
      </c>
      <c r="T23" s="265"/>
      <c r="U23" s="265"/>
    </row>
    <row r="24" spans="6:22" s="254" customFormat="1" ht="12" outlineLevel="2" x14ac:dyDescent="0.2">
      <c r="F24" s="255"/>
      <c r="G24" s="256"/>
      <c r="H24" s="269"/>
      <c r="I24" s="269"/>
      <c r="J24" s="293">
        <v>30</v>
      </c>
      <c r="K24" s="256"/>
      <c r="L24" s="260"/>
      <c r="M24" s="261"/>
      <c r="N24" s="260"/>
      <c r="O24" s="262"/>
      <c r="P24" s="263"/>
      <c r="Q24" s="264"/>
      <c r="R24" s="263"/>
    </row>
    <row r="25" spans="6:22" s="254" customFormat="1" ht="48" outlineLevel="2" x14ac:dyDescent="0.2">
      <c r="F25" s="255" t="s">
        <v>3427</v>
      </c>
      <c r="G25" s="256" t="s">
        <v>3054</v>
      </c>
      <c r="H25" s="269" t="s">
        <v>3428</v>
      </c>
      <c r="I25" s="269"/>
      <c r="J25" s="267" t="s">
        <v>3429</v>
      </c>
      <c r="K25" s="256" t="s">
        <v>532</v>
      </c>
      <c r="L25" s="260">
        <v>0</v>
      </c>
      <c r="M25" s="261">
        <v>28</v>
      </c>
      <c r="N25" s="260"/>
      <c r="O25" s="262">
        <f t="shared" ref="O25" si="2">M25*N25</f>
        <v>0</v>
      </c>
      <c r="P25" s="263"/>
      <c r="Q25" s="264"/>
      <c r="R25" s="263">
        <f>M25*Q25</f>
        <v>0</v>
      </c>
      <c r="T25" s="265"/>
      <c r="U25" s="265"/>
    </row>
    <row r="26" spans="6:22" s="254" customFormat="1" ht="12" outlineLevel="2" x14ac:dyDescent="0.2">
      <c r="F26" s="255"/>
      <c r="G26" s="256"/>
      <c r="H26" s="269"/>
      <c r="I26" s="269"/>
      <c r="J26" s="293" t="s">
        <v>3512</v>
      </c>
      <c r="K26" s="256"/>
      <c r="L26" s="260"/>
      <c r="M26" s="261"/>
      <c r="N26" s="260"/>
      <c r="O26" s="262"/>
      <c r="P26" s="263"/>
      <c r="Q26" s="264"/>
      <c r="R26" s="263"/>
    </row>
    <row r="27" spans="6:22" s="254" customFormat="1" ht="36" outlineLevel="2" x14ac:dyDescent="0.2">
      <c r="F27" s="255" t="s">
        <v>3431</v>
      </c>
      <c r="G27" s="256" t="s">
        <v>3054</v>
      </c>
      <c r="H27" s="269" t="s">
        <v>3432</v>
      </c>
      <c r="I27" s="269"/>
      <c r="J27" s="267" t="s">
        <v>3437</v>
      </c>
      <c r="K27" s="256" t="s">
        <v>532</v>
      </c>
      <c r="L27" s="260">
        <v>0</v>
      </c>
      <c r="M27" s="261">
        <v>18</v>
      </c>
      <c r="N27" s="260"/>
      <c r="O27" s="262">
        <f t="shared" ref="O27" si="3">M27*N27</f>
        <v>0</v>
      </c>
      <c r="P27" s="263"/>
      <c r="Q27" s="264"/>
      <c r="R27" s="263">
        <f>M27*Q27</f>
        <v>0</v>
      </c>
      <c r="T27" s="265"/>
      <c r="U27" s="265"/>
    </row>
    <row r="28" spans="6:22" s="254" customFormat="1" ht="12" outlineLevel="2" x14ac:dyDescent="0.2">
      <c r="F28" s="255"/>
      <c r="G28" s="256"/>
      <c r="H28" s="269"/>
      <c r="I28" s="269"/>
      <c r="J28" s="293" t="s">
        <v>3513</v>
      </c>
      <c r="K28" s="256"/>
      <c r="L28" s="260"/>
      <c r="M28" s="261"/>
      <c r="N28" s="260"/>
      <c r="O28" s="262"/>
      <c r="P28" s="263"/>
      <c r="Q28" s="264"/>
      <c r="R28" s="263"/>
    </row>
    <row r="29" spans="6:22" s="254" customFormat="1" ht="48" outlineLevel="2" x14ac:dyDescent="0.2">
      <c r="F29" s="255" t="s">
        <v>3435</v>
      </c>
      <c r="G29" s="256"/>
      <c r="H29" s="269" t="s">
        <v>3436</v>
      </c>
      <c r="I29" s="269"/>
      <c r="J29" s="267" t="s">
        <v>3441</v>
      </c>
      <c r="K29" s="256" t="s">
        <v>532</v>
      </c>
      <c r="L29" s="260">
        <v>0</v>
      </c>
      <c r="M29" s="261">
        <v>30</v>
      </c>
      <c r="N29" s="260"/>
      <c r="O29" s="262">
        <f t="shared" ref="O29" si="4">M29*N29</f>
        <v>0</v>
      </c>
      <c r="P29" s="263"/>
      <c r="Q29" s="264"/>
      <c r="R29" s="263">
        <f>M29*Q29</f>
        <v>0</v>
      </c>
      <c r="T29" s="265"/>
      <c r="U29" s="265"/>
    </row>
    <row r="30" spans="6:22" s="254" customFormat="1" ht="12" outlineLevel="2" x14ac:dyDescent="0.2">
      <c r="F30" s="255"/>
      <c r="G30" s="256"/>
      <c r="H30" s="269"/>
      <c r="I30" s="269"/>
      <c r="J30" s="293">
        <v>30</v>
      </c>
      <c r="K30" s="256"/>
      <c r="L30" s="260"/>
      <c r="M30" s="261"/>
      <c r="N30" s="260"/>
      <c r="O30" s="262"/>
      <c r="P30" s="263"/>
      <c r="Q30" s="264"/>
      <c r="R30" s="263"/>
      <c r="T30" s="265"/>
      <c r="U30" s="265"/>
    </row>
    <row r="31" spans="6:22" s="254" customFormat="1" ht="12" outlineLevel="2" x14ac:dyDescent="0.2">
      <c r="F31" s="255" t="s">
        <v>3439</v>
      </c>
      <c r="G31" s="256" t="s">
        <v>3066</v>
      </c>
      <c r="H31" s="269" t="s">
        <v>3440</v>
      </c>
      <c r="I31" s="269"/>
      <c r="J31" s="267" t="s">
        <v>3281</v>
      </c>
      <c r="K31" s="256" t="s">
        <v>532</v>
      </c>
      <c r="L31" s="260"/>
      <c r="M31" s="261">
        <v>144</v>
      </c>
      <c r="N31" s="260"/>
      <c r="O31" s="262">
        <f t="shared" si="1"/>
        <v>0</v>
      </c>
      <c r="P31" s="263"/>
      <c r="Q31" s="264"/>
      <c r="R31" s="263"/>
      <c r="T31" s="265"/>
      <c r="U31" s="265"/>
      <c r="V31" s="265"/>
    </row>
    <row r="32" spans="6:22" s="254" customFormat="1" ht="12" outlineLevel="2" x14ac:dyDescent="0.2">
      <c r="F32" s="255" t="s">
        <v>3442</v>
      </c>
      <c r="G32" s="256" t="s">
        <v>3066</v>
      </c>
      <c r="H32" s="269" t="s">
        <v>3443</v>
      </c>
      <c r="I32" s="269"/>
      <c r="J32" s="267" t="s">
        <v>3283</v>
      </c>
      <c r="K32" s="256" t="s">
        <v>447</v>
      </c>
      <c r="L32" s="260"/>
      <c r="M32" s="261">
        <v>24</v>
      </c>
      <c r="N32" s="260"/>
      <c r="O32" s="262">
        <f t="shared" si="1"/>
        <v>0</v>
      </c>
      <c r="P32" s="263"/>
      <c r="Q32" s="264"/>
      <c r="R32" s="263"/>
      <c r="T32" s="265"/>
      <c r="U32" s="265"/>
      <c r="V32" s="265"/>
    </row>
    <row r="33" spans="6:21" s="291" customFormat="1" ht="12.75" customHeight="1" outlineLevel="2" x14ac:dyDescent="0.25">
      <c r="F33" s="284"/>
      <c r="G33" s="285"/>
      <c r="H33" s="285"/>
      <c r="I33" s="285"/>
      <c r="J33" s="286"/>
      <c r="K33" s="285"/>
      <c r="L33" s="287"/>
      <c r="M33" s="288"/>
      <c r="N33" s="287"/>
      <c r="O33" s="289"/>
      <c r="P33" s="290"/>
      <c r="Q33" s="290"/>
      <c r="R33" s="290"/>
    </row>
    <row r="34" spans="6:21" s="249" customFormat="1" ht="16.5" customHeight="1" outlineLevel="1" x14ac:dyDescent="0.2">
      <c r="F34" s="250"/>
      <c r="G34" s="240"/>
      <c r="H34" s="251"/>
      <c r="I34" s="251"/>
      <c r="J34" s="292" t="s">
        <v>3284</v>
      </c>
      <c r="K34" s="240"/>
      <c r="L34" s="280"/>
      <c r="M34" s="281"/>
      <c r="N34" s="280"/>
      <c r="O34" s="282">
        <f>SUBTOTAL(9,O35:O41)</f>
        <v>0</v>
      </c>
      <c r="P34" s="253"/>
      <c r="Q34" s="252"/>
      <c r="R34" s="253">
        <f>SUBTOTAL(9,R35:R41)</f>
        <v>0</v>
      </c>
    </row>
    <row r="35" spans="6:21" s="254" customFormat="1" ht="24" outlineLevel="2" x14ac:dyDescent="0.2">
      <c r="F35" s="255" t="s">
        <v>3221</v>
      </c>
      <c r="G35" s="256" t="s">
        <v>3315</v>
      </c>
      <c r="H35" s="269" t="s">
        <v>3117</v>
      </c>
      <c r="I35" s="269"/>
      <c r="J35" s="267" t="s">
        <v>3453</v>
      </c>
      <c r="K35" s="256" t="s">
        <v>532</v>
      </c>
      <c r="L35" s="260">
        <v>0</v>
      </c>
      <c r="M35" s="261">
        <v>35</v>
      </c>
      <c r="N35" s="260"/>
      <c r="O35" s="262">
        <f>M35*N35</f>
        <v>0</v>
      </c>
      <c r="P35" s="263"/>
      <c r="Q35" s="264"/>
      <c r="R35" s="263"/>
      <c r="T35" s="265"/>
      <c r="U35" s="265"/>
    </row>
    <row r="36" spans="6:21" s="254" customFormat="1" ht="12" outlineLevel="2" x14ac:dyDescent="0.2">
      <c r="F36" s="255"/>
      <c r="G36" s="256"/>
      <c r="H36" s="269"/>
      <c r="I36" s="269"/>
      <c r="J36" s="293" t="s">
        <v>3522</v>
      </c>
      <c r="K36" s="256"/>
      <c r="L36" s="260"/>
      <c r="M36" s="261"/>
      <c r="N36" s="260"/>
      <c r="O36" s="262"/>
      <c r="P36" s="263"/>
      <c r="Q36" s="264"/>
      <c r="R36" s="263"/>
    </row>
    <row r="37" spans="6:21" s="254" customFormat="1" ht="12" outlineLevel="2" x14ac:dyDescent="0.2">
      <c r="F37" s="255" t="s">
        <v>3416</v>
      </c>
      <c r="G37" s="256" t="s">
        <v>3315</v>
      </c>
      <c r="H37" s="269" t="s">
        <v>3447</v>
      </c>
      <c r="I37" s="269"/>
      <c r="J37" s="267" t="s">
        <v>3456</v>
      </c>
      <c r="K37" s="256" t="s">
        <v>532</v>
      </c>
      <c r="L37" s="260">
        <v>0</v>
      </c>
      <c r="M37" s="261">
        <v>20</v>
      </c>
      <c r="N37" s="260"/>
      <c r="O37" s="262">
        <f>M37*N37</f>
        <v>0</v>
      </c>
      <c r="P37" s="263"/>
      <c r="Q37" s="264"/>
      <c r="R37" s="263"/>
      <c r="T37" s="265"/>
      <c r="U37" s="265"/>
    </row>
    <row r="38" spans="6:21" s="254" customFormat="1" ht="12" outlineLevel="2" x14ac:dyDescent="0.2">
      <c r="F38" s="255"/>
      <c r="G38" s="256"/>
      <c r="H38" s="269"/>
      <c r="I38" s="269"/>
      <c r="J38" s="293" t="s">
        <v>3515</v>
      </c>
      <c r="K38" s="256"/>
      <c r="L38" s="260"/>
      <c r="M38" s="261"/>
      <c r="N38" s="260"/>
      <c r="O38" s="262"/>
      <c r="P38" s="263"/>
      <c r="Q38" s="264"/>
      <c r="R38" s="263"/>
    </row>
    <row r="39" spans="6:21" s="254" customFormat="1" ht="12" outlineLevel="2" x14ac:dyDescent="0.2">
      <c r="F39" s="255" t="s">
        <v>3424</v>
      </c>
      <c r="G39" s="256" t="s">
        <v>3315</v>
      </c>
      <c r="H39" s="269" t="s">
        <v>3449</v>
      </c>
      <c r="I39" s="269"/>
      <c r="J39" s="267" t="s">
        <v>3305</v>
      </c>
      <c r="K39" s="256" t="s">
        <v>532</v>
      </c>
      <c r="L39" s="260">
        <v>0</v>
      </c>
      <c r="M39" s="261">
        <v>9</v>
      </c>
      <c r="N39" s="260"/>
      <c r="O39" s="262">
        <f>M39*N39</f>
        <v>0</v>
      </c>
      <c r="P39" s="263"/>
      <c r="Q39" s="264"/>
      <c r="R39" s="263"/>
      <c r="T39" s="265"/>
      <c r="U39" s="265"/>
    </row>
    <row r="40" spans="6:21" s="254" customFormat="1" ht="12" outlineLevel="2" x14ac:dyDescent="0.2">
      <c r="F40" s="255"/>
      <c r="G40" s="256"/>
      <c r="H40" s="269"/>
      <c r="I40" s="269"/>
      <c r="J40" s="294" t="s">
        <v>3516</v>
      </c>
      <c r="K40" s="256"/>
      <c r="L40" s="260"/>
      <c r="M40" s="261"/>
      <c r="N40" s="260"/>
      <c r="O40" s="262"/>
      <c r="P40" s="263"/>
      <c r="Q40" s="264"/>
      <c r="R40" s="263"/>
    </row>
    <row r="41" spans="6:21" s="254" customFormat="1" ht="12" outlineLevel="2" x14ac:dyDescent="0.2">
      <c r="F41" s="255" t="s">
        <v>3427</v>
      </c>
      <c r="G41" s="256" t="s">
        <v>3066</v>
      </c>
      <c r="H41" s="269" t="s">
        <v>3452</v>
      </c>
      <c r="I41" s="269"/>
      <c r="J41" s="267" t="s">
        <v>3313</v>
      </c>
      <c r="K41" s="256" t="s">
        <v>532</v>
      </c>
      <c r="L41" s="260"/>
      <c r="M41" s="261">
        <v>64</v>
      </c>
      <c r="N41" s="260"/>
      <c r="O41" s="262">
        <f>M41*N41</f>
        <v>0</v>
      </c>
      <c r="P41" s="263"/>
      <c r="Q41" s="264"/>
      <c r="R41" s="263"/>
      <c r="T41" s="265"/>
      <c r="U41" s="265"/>
    </row>
    <row r="42" spans="6:21" s="291" customFormat="1" ht="12.75" customHeight="1" outlineLevel="2" x14ac:dyDescent="0.25">
      <c r="F42" s="284"/>
      <c r="G42" s="285"/>
      <c r="H42" s="285"/>
      <c r="I42" s="285"/>
      <c r="J42" s="295"/>
      <c r="K42" s="285"/>
      <c r="L42" s="287"/>
      <c r="M42" s="288"/>
      <c r="N42" s="287"/>
      <c r="O42" s="289"/>
      <c r="P42" s="290"/>
      <c r="Q42" s="290"/>
      <c r="R42" s="290"/>
    </row>
    <row r="43" spans="6:21" s="249" customFormat="1" ht="16.5" customHeight="1" outlineLevel="1" x14ac:dyDescent="0.2">
      <c r="F43" s="250"/>
      <c r="G43" s="240"/>
      <c r="H43" s="251"/>
      <c r="I43" s="251"/>
      <c r="J43" s="251" t="s">
        <v>3461</v>
      </c>
      <c r="K43" s="240"/>
      <c r="L43" s="280"/>
      <c r="M43" s="281"/>
      <c r="N43" s="280"/>
      <c r="O43" s="282">
        <f>SUBTOTAL(9,O44:O49)</f>
        <v>0</v>
      </c>
      <c r="P43" s="253"/>
      <c r="Q43" s="252"/>
      <c r="R43" s="253">
        <f>SUBTOTAL(9,R44:R49)</f>
        <v>0</v>
      </c>
    </row>
    <row r="44" spans="6:21" s="254" customFormat="1" ht="12" outlineLevel="2" x14ac:dyDescent="0.2">
      <c r="F44" s="255">
        <v>1</v>
      </c>
      <c r="G44" s="256" t="s">
        <v>3315</v>
      </c>
      <c r="H44" s="269" t="s">
        <v>3462</v>
      </c>
      <c r="I44" s="269"/>
      <c r="J44" s="267" t="s">
        <v>3523</v>
      </c>
      <c r="K44" s="256" t="s">
        <v>3065</v>
      </c>
      <c r="L44" s="260">
        <v>0</v>
      </c>
      <c r="M44" s="261">
        <v>1</v>
      </c>
      <c r="N44" s="260"/>
      <c r="O44" s="262">
        <f t="shared" ref="O44:O49" si="5">M44*N44</f>
        <v>0</v>
      </c>
      <c r="P44" s="263"/>
      <c r="Q44" s="264"/>
      <c r="R44" s="263">
        <f t="shared" ref="R44:R49" si="6">M44*Q44</f>
        <v>0</v>
      </c>
      <c r="T44" s="265"/>
      <c r="U44" s="265"/>
    </row>
    <row r="45" spans="6:21" s="254" customFormat="1" ht="12" outlineLevel="2" x14ac:dyDescent="0.2">
      <c r="F45" s="255">
        <v>2</v>
      </c>
      <c r="G45" s="256" t="s">
        <v>3315</v>
      </c>
      <c r="H45" s="269" t="s">
        <v>3158</v>
      </c>
      <c r="I45" s="269"/>
      <c r="J45" s="267" t="s">
        <v>3465</v>
      </c>
      <c r="K45" s="256" t="s">
        <v>3065</v>
      </c>
      <c r="L45" s="260">
        <v>0</v>
      </c>
      <c r="M45" s="261">
        <v>1</v>
      </c>
      <c r="N45" s="260"/>
      <c r="O45" s="262">
        <f t="shared" si="5"/>
        <v>0</v>
      </c>
      <c r="P45" s="263"/>
      <c r="Q45" s="264"/>
      <c r="R45" s="263">
        <f t="shared" si="6"/>
        <v>0</v>
      </c>
      <c r="T45" s="265"/>
      <c r="U45" s="265"/>
    </row>
    <row r="46" spans="6:21" s="254" customFormat="1" ht="12" outlineLevel="2" x14ac:dyDescent="0.2">
      <c r="F46" s="255">
        <v>3</v>
      </c>
      <c r="G46" s="256" t="s">
        <v>3315</v>
      </c>
      <c r="H46" s="269" t="s">
        <v>3160</v>
      </c>
      <c r="I46" s="269"/>
      <c r="J46" s="267" t="s">
        <v>3466</v>
      </c>
      <c r="K46" s="256" t="s">
        <v>124</v>
      </c>
      <c r="L46" s="260">
        <v>0</v>
      </c>
      <c r="M46" s="261">
        <v>8</v>
      </c>
      <c r="N46" s="260"/>
      <c r="O46" s="262">
        <f t="shared" si="5"/>
        <v>0</v>
      </c>
      <c r="P46" s="263"/>
      <c r="Q46" s="264"/>
      <c r="R46" s="263">
        <f t="shared" si="6"/>
        <v>0</v>
      </c>
      <c r="T46" s="265"/>
      <c r="U46" s="265"/>
    </row>
    <row r="47" spans="6:21" s="254" customFormat="1" ht="12" outlineLevel="2" x14ac:dyDescent="0.2">
      <c r="F47" s="255">
        <v>4</v>
      </c>
      <c r="G47" s="256" t="s">
        <v>3315</v>
      </c>
      <c r="H47" s="269" t="s">
        <v>3162</v>
      </c>
      <c r="I47" s="269"/>
      <c r="J47" s="267" t="s">
        <v>3467</v>
      </c>
      <c r="K47" s="256" t="s">
        <v>447</v>
      </c>
      <c r="L47" s="260">
        <v>0</v>
      </c>
      <c r="M47" s="261">
        <v>1</v>
      </c>
      <c r="N47" s="260"/>
      <c r="O47" s="262">
        <f t="shared" si="5"/>
        <v>0</v>
      </c>
      <c r="P47" s="263"/>
      <c r="Q47" s="264"/>
      <c r="R47" s="263">
        <f t="shared" si="6"/>
        <v>0</v>
      </c>
      <c r="T47" s="265"/>
      <c r="U47" s="265"/>
    </row>
    <row r="48" spans="6:21" s="254" customFormat="1" ht="12" outlineLevel="2" x14ac:dyDescent="0.2">
      <c r="F48" s="255">
        <v>5</v>
      </c>
      <c r="G48" s="256" t="s">
        <v>3315</v>
      </c>
      <c r="H48" s="269" t="s">
        <v>3164</v>
      </c>
      <c r="I48" s="269"/>
      <c r="J48" s="267" t="s">
        <v>3468</v>
      </c>
      <c r="K48" s="256" t="s">
        <v>447</v>
      </c>
      <c r="L48" s="260">
        <v>0</v>
      </c>
      <c r="M48" s="261">
        <v>1</v>
      </c>
      <c r="N48" s="260"/>
      <c r="O48" s="262">
        <f t="shared" si="5"/>
        <v>0</v>
      </c>
      <c r="P48" s="263"/>
      <c r="Q48" s="264"/>
      <c r="R48" s="263">
        <f t="shared" si="6"/>
        <v>0</v>
      </c>
      <c r="T48" s="265"/>
      <c r="U48" s="265"/>
    </row>
    <row r="49" spans="6:21" s="254" customFormat="1" ht="12" outlineLevel="2" x14ac:dyDescent="0.2">
      <c r="F49" s="255">
        <v>6</v>
      </c>
      <c r="G49" s="256" t="s">
        <v>3315</v>
      </c>
      <c r="H49" s="269" t="s">
        <v>3166</v>
      </c>
      <c r="I49" s="269"/>
      <c r="J49" s="267" t="s">
        <v>3469</v>
      </c>
      <c r="K49" s="256" t="s">
        <v>447</v>
      </c>
      <c r="L49" s="260">
        <v>0</v>
      </c>
      <c r="M49" s="261">
        <v>1</v>
      </c>
      <c r="N49" s="260"/>
      <c r="O49" s="262">
        <f t="shared" si="5"/>
        <v>0</v>
      </c>
      <c r="P49" s="263"/>
      <c r="Q49" s="264"/>
      <c r="R49" s="263">
        <f t="shared" si="6"/>
        <v>0</v>
      </c>
      <c r="T49" s="265"/>
      <c r="U49" s="265"/>
    </row>
    <row r="50" spans="6:21" s="291" customFormat="1" ht="12.75" customHeight="1" outlineLevel="1" x14ac:dyDescent="0.25">
      <c r="F50" s="284"/>
      <c r="G50" s="285"/>
      <c r="H50" s="285"/>
      <c r="I50" s="285"/>
      <c r="J50" s="295"/>
      <c r="K50" s="285"/>
      <c r="L50" s="290"/>
      <c r="M50" s="187"/>
      <c r="N50" s="290"/>
      <c r="O50" s="296"/>
      <c r="P50" s="290"/>
      <c r="Q50" s="290"/>
      <c r="R50" s="290"/>
    </row>
  </sheetData>
  <pageMargins left="0.39370078740157483" right="0.39370078740157483" top="0.59055118110236227" bottom="0.59055118110236227" header="0.39370078740157483" footer="0.39370078740157483"/>
  <pageSetup paperSize="9" scale="68" fitToHeight="9999" orientation="portrait" r:id="rId1"/>
  <headerFooter alignWithMargins="0">
    <oddFooter>&amp;C&amp;8&amp;P z &amp;N</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pageSetUpPr fitToPage="1"/>
  </sheetPr>
  <dimension ref="A1:E14"/>
  <sheetViews>
    <sheetView topLeftCell="B1" workbookViewId="0">
      <pane ySplit="6" topLeftCell="A7" activePane="bottomLeft" state="frozen"/>
      <selection activeCell="K10" sqref="K10"/>
      <selection pane="bottomLeft" activeCell="C14" sqref="C14"/>
    </sheetView>
  </sheetViews>
  <sheetFormatPr defaultRowHeight="12.75" outlineLevelRow="1" x14ac:dyDescent="0.2"/>
  <cols>
    <col min="1" max="1" width="12.42578125" style="210" hidden="1" customWidth="1"/>
    <col min="2" max="2" width="80.7109375" style="210" customWidth="1"/>
    <col min="3" max="3" width="15.7109375" style="210" customWidth="1"/>
    <col min="4" max="16384" width="9.140625" style="210"/>
  </cols>
  <sheetData>
    <row r="1" spans="1:5" ht="15.75" customHeight="1" x14ac:dyDescent="0.25">
      <c r="A1" s="206"/>
      <c r="B1" s="225" t="s">
        <v>51</v>
      </c>
      <c r="C1" s="208"/>
      <c r="D1" s="209"/>
    </row>
    <row r="2" spans="1:5" ht="15.75" customHeight="1" x14ac:dyDescent="0.25">
      <c r="A2" s="206"/>
      <c r="B2" s="225" t="s">
        <v>3</v>
      </c>
      <c r="C2" s="208"/>
      <c r="D2" s="209"/>
    </row>
    <row r="3" spans="1:5" ht="15.75" customHeight="1" x14ac:dyDescent="0.25">
      <c r="A3" s="206"/>
      <c r="B3" s="225" t="s">
        <v>13</v>
      </c>
      <c r="C3" s="208"/>
      <c r="D3" s="209"/>
    </row>
    <row r="4" spans="1:5" ht="15.75" customHeight="1" x14ac:dyDescent="0.25">
      <c r="A4" s="206"/>
      <c r="B4" s="225" t="s">
        <v>3530</v>
      </c>
      <c r="C4" s="208"/>
      <c r="D4" s="209"/>
    </row>
    <row r="5" spans="1:5" ht="14.25" customHeight="1" x14ac:dyDescent="0.25">
      <c r="A5" s="210" t="e">
        <f t="array" ref="A5">INDEX(__SAZBA__,MATCH(0,COUNTIF(#REF!,__SAZBA__),0))</f>
        <v>#REF!</v>
      </c>
      <c r="B5" s="211"/>
      <c r="C5" s="208"/>
      <c r="D5" s="209"/>
    </row>
    <row r="6" spans="1:5" ht="13.5" thickBot="1" x14ac:dyDescent="0.25">
      <c r="A6" s="210" t="e">
        <f t="array" ref="A6">INDEX(__SAZBA__,MATCH(0,COUNTIF($A$1:A5,__SAZBA__),0))</f>
        <v>#REF!</v>
      </c>
      <c r="B6" s="212" t="s">
        <v>104</v>
      </c>
      <c r="C6" s="212" t="s">
        <v>3043</v>
      </c>
      <c r="D6" s="213"/>
    </row>
    <row r="7" spans="1:5" x14ac:dyDescent="0.2">
      <c r="A7" s="210" t="e">
        <f t="array" ref="A7">INDEX(__SAZBA__,MATCH(0,COUNTIF($A$1:A6,__SAZBA__),0))</f>
        <v>#REF!</v>
      </c>
      <c r="B7" s="214"/>
      <c r="C7" s="215"/>
      <c r="D7" s="213"/>
    </row>
    <row r="8" spans="1:5" s="216" customFormat="1" ht="15.75" customHeight="1" x14ac:dyDescent="0.2">
      <c r="B8" s="217" t="str">
        <f>IF('[15]Zakazka VS J'!$J$8=0,"",'[15]Zakazka VS J'!$J$8)</f>
        <v>Výměníková stanice I (AMETEK)</v>
      </c>
      <c r="C8" s="218">
        <f>'EL Zakazka VS J'!O8</f>
        <v>0</v>
      </c>
      <c r="E8" s="218"/>
    </row>
    <row r="9" spans="1:5" s="219" customFormat="1" ht="15" customHeight="1" outlineLevel="1" x14ac:dyDescent="0.2">
      <c r="B9" s="220" t="str">
        <f>IF('[15]Zakazka VS J'!$J$10=0,"",'[15]Zakazka VS J'!$J$10)</f>
        <v>Elektro</v>
      </c>
      <c r="C9" s="221">
        <f>'EL Zakazka VS J'!O10</f>
        <v>0</v>
      </c>
      <c r="D9" s="298"/>
      <c r="E9" s="221"/>
    </row>
    <row r="10" spans="1:5" s="219" customFormat="1" ht="15" customHeight="1" outlineLevel="1" x14ac:dyDescent="0.2">
      <c r="B10" s="220" t="str">
        <f>IF('[15]Zakazka VS J'!$J$15=0,"",'[15]Zakazka VS J'!$J$15)</f>
        <v>Kabely</v>
      </c>
      <c r="C10" s="221">
        <f>'EL Zakazka VS J'!O15</f>
        <v>0</v>
      </c>
      <c r="D10" s="298"/>
      <c r="E10" s="221"/>
    </row>
    <row r="11" spans="1:5" s="219" customFormat="1" ht="15" customHeight="1" outlineLevel="1" x14ac:dyDescent="0.2">
      <c r="B11" s="220" t="str">
        <f>IF('[15]Zakazka VS J'!$J$27=0,"",'[15]Zakazka VS J'!$J$27)</f>
        <v>Nosný a montážní materiál</v>
      </c>
      <c r="C11" s="221">
        <f>'EL Zakazka VS J'!O27</f>
        <v>0</v>
      </c>
      <c r="D11" s="298"/>
      <c r="E11" s="221"/>
    </row>
    <row r="12" spans="1:5" s="219" customFormat="1" ht="15" customHeight="1" outlineLevel="1" x14ac:dyDescent="0.2">
      <c r="B12" s="220" t="str">
        <f>IF('[15]Zakazka VS J'!$J$36=0,"",'[15]Zakazka VS J'!$J$36)</f>
        <v>V04: Inženýrská činnost</v>
      </c>
      <c r="C12" s="221">
        <f>'EL Zakazka VS J'!O36</f>
        <v>0</v>
      </c>
      <c r="D12" s="298"/>
      <c r="E12" s="221"/>
    </row>
    <row r="13" spans="1:5" ht="13.5" thickBot="1" x14ac:dyDescent="0.25">
      <c r="B13" s="220"/>
    </row>
    <row r="14" spans="1:5" s="222" customFormat="1" ht="15" x14ac:dyDescent="0.25">
      <c r="A14" s="222" t="e">
        <f>SUM(#REF!)</f>
        <v>#REF!</v>
      </c>
      <c r="B14" s="223" t="s">
        <v>3355</v>
      </c>
      <c r="C14" s="224">
        <f>SUM(C9:C13)</f>
        <v>0</v>
      </c>
      <c r="D14" s="299"/>
    </row>
  </sheetData>
  <dataConsolidate/>
  <pageMargins left="0.78740157480314965" right="0.78740157480314965" top="0.78740157480314965" bottom="0.78740157480314965" header="0.39370078740157483" footer="0.39370078740157483"/>
  <pageSetup paperSize="9" scale="88" orientation="portrait" r:id="rId1"/>
  <headerFooter>
    <oddFooter>&amp;C&amp;8&amp;P z &amp;N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pageSetUpPr fitToPage="1"/>
  </sheetPr>
  <dimension ref="A1:V42"/>
  <sheetViews>
    <sheetView topLeftCell="F1" zoomScaleNormal="100" zoomScaleSheetLayoutView="100" workbookViewId="0">
      <selection activeCell="N11" sqref="N11:N41"/>
    </sheetView>
  </sheetViews>
  <sheetFormatPr defaultRowHeight="12.75" outlineLevelRow="2" x14ac:dyDescent="0.2"/>
  <cols>
    <col min="1" max="5" width="9.140625" style="210" hidden="1" customWidth="1"/>
    <col min="6" max="6" width="5.42578125" style="297" customWidth="1"/>
    <col min="7" max="7" width="4.28515625" style="228" customWidth="1"/>
    <col min="8" max="8" width="14.28515625" style="229" customWidth="1"/>
    <col min="9" max="9" width="10" style="229" customWidth="1"/>
    <col min="10" max="10" width="57.140625" style="230" customWidth="1"/>
    <col min="11" max="11" width="7.5703125" style="228" customWidth="1"/>
    <col min="12" max="12" width="6.85546875" style="231" hidden="1" customWidth="1"/>
    <col min="13" max="13" width="13.42578125" style="203" customWidth="1"/>
    <col min="14" max="14" width="12.42578125" style="231" customWidth="1"/>
    <col min="15" max="15" width="15.7109375" style="232" customWidth="1"/>
    <col min="16" max="16" width="14.28515625" style="231" hidden="1" customWidth="1"/>
    <col min="17" max="17" width="11.42578125" style="231" hidden="1" customWidth="1"/>
    <col min="18" max="18" width="14.28515625" style="231" hidden="1" customWidth="1"/>
    <col min="19" max="19" width="4.28515625" style="210" customWidth="1"/>
    <col min="20" max="22" width="9.140625" style="210"/>
    <col min="23" max="23" width="13" style="210" customWidth="1"/>
    <col min="24" max="24" width="24.5703125" style="210" customWidth="1"/>
    <col min="25" max="16384" width="9.140625" style="210"/>
  </cols>
  <sheetData>
    <row r="1" spans="6:21" ht="21.6" customHeight="1" x14ac:dyDescent="0.25">
      <c r="F1" s="225" t="s">
        <v>51</v>
      </c>
      <c r="G1" s="208"/>
      <c r="H1" s="208"/>
      <c r="I1" s="225"/>
      <c r="J1" s="208"/>
      <c r="K1" s="208"/>
      <c r="L1" s="234"/>
      <c r="M1" s="138"/>
      <c r="N1" s="234"/>
      <c r="O1" s="235"/>
      <c r="P1" s="234"/>
      <c r="Q1" s="234"/>
      <c r="R1" s="234"/>
    </row>
    <row r="2" spans="6:21" ht="21.6" customHeight="1" x14ac:dyDescent="0.25">
      <c r="F2" s="225" t="s">
        <v>3</v>
      </c>
      <c r="G2" s="208"/>
      <c r="H2" s="208"/>
      <c r="I2" s="225"/>
      <c r="J2" s="208"/>
      <c r="K2" s="208"/>
      <c r="L2" s="234"/>
      <c r="M2" s="138"/>
      <c r="N2" s="234"/>
      <c r="O2" s="235"/>
      <c r="P2" s="234"/>
      <c r="Q2" s="234"/>
      <c r="R2" s="234"/>
    </row>
    <row r="3" spans="6:21" ht="21.6" customHeight="1" x14ac:dyDescent="0.25">
      <c r="F3" s="225" t="s">
        <v>13</v>
      </c>
      <c r="G3" s="208"/>
      <c r="H3" s="208"/>
      <c r="I3" s="225"/>
      <c r="J3" s="208"/>
      <c r="K3" s="208"/>
      <c r="L3" s="234"/>
      <c r="M3" s="138"/>
      <c r="N3" s="234"/>
      <c r="O3" s="235"/>
      <c r="P3" s="234"/>
      <c r="Q3" s="234"/>
      <c r="R3" s="234"/>
    </row>
    <row r="4" spans="6:21" ht="21.6" customHeight="1" x14ac:dyDescent="0.25">
      <c r="F4" s="225" t="s">
        <v>3530</v>
      </c>
      <c r="G4" s="208"/>
      <c r="H4" s="208"/>
      <c r="I4" s="225"/>
      <c r="J4" s="208"/>
      <c r="K4" s="208"/>
      <c r="L4" s="234"/>
      <c r="M4" s="138"/>
      <c r="N4" s="234"/>
      <c r="O4" s="235"/>
      <c r="P4" s="234"/>
      <c r="Q4" s="234"/>
      <c r="R4" s="234"/>
    </row>
    <row r="5" spans="6:21" ht="21.6" customHeight="1" x14ac:dyDescent="0.25">
      <c r="F5" s="233"/>
      <c r="G5" s="208"/>
      <c r="H5" s="208"/>
      <c r="I5" s="208"/>
      <c r="J5" s="208"/>
      <c r="K5" s="208"/>
      <c r="L5" s="234"/>
      <c r="M5" s="138"/>
      <c r="N5" s="234"/>
      <c r="O5" s="235"/>
      <c r="P5" s="234"/>
      <c r="Q5" s="234"/>
      <c r="R5" s="234"/>
      <c r="U5" s="236"/>
    </row>
    <row r="6" spans="6:21" s="237" customFormat="1" ht="13.5" thickBot="1" x14ac:dyDescent="0.25">
      <c r="F6" s="212" t="s">
        <v>3037</v>
      </c>
      <c r="G6" s="212" t="s">
        <v>102</v>
      </c>
      <c r="H6" s="212" t="s">
        <v>103</v>
      </c>
      <c r="I6" s="212" t="s">
        <v>3038</v>
      </c>
      <c r="J6" s="238" t="s">
        <v>104</v>
      </c>
      <c r="K6" s="212" t="s">
        <v>105</v>
      </c>
      <c r="L6" s="212" t="s">
        <v>3040</v>
      </c>
      <c r="M6" s="212" t="s">
        <v>3041</v>
      </c>
      <c r="N6" s="212" t="s">
        <v>3042</v>
      </c>
      <c r="O6" s="212" t="s">
        <v>3043</v>
      </c>
      <c r="P6" s="212" t="s">
        <v>3044</v>
      </c>
      <c r="Q6" s="212" t="s">
        <v>3045</v>
      </c>
      <c r="R6" s="212" t="s">
        <v>3046</v>
      </c>
    </row>
    <row r="7" spans="6:21" ht="11.25" customHeight="1" x14ac:dyDescent="0.2">
      <c r="F7" s="239"/>
      <c r="G7" s="240"/>
      <c r="H7" s="241"/>
      <c r="I7" s="241"/>
      <c r="J7" s="242"/>
      <c r="K7" s="240"/>
      <c r="L7" s="239"/>
      <c r="M7" s="239"/>
      <c r="N7" s="239"/>
      <c r="O7" s="239"/>
      <c r="P7" s="239"/>
      <c r="Q7" s="239"/>
      <c r="R7" s="239"/>
    </row>
    <row r="8" spans="6:21" s="243" customFormat="1" ht="18.75" customHeight="1" x14ac:dyDescent="0.2">
      <c r="F8" s="244"/>
      <c r="G8" s="245"/>
      <c r="H8" s="246"/>
      <c r="I8" s="246"/>
      <c r="J8" s="246" t="s">
        <v>3531</v>
      </c>
      <c r="K8" s="245"/>
      <c r="L8" s="247"/>
      <c r="M8" s="152"/>
      <c r="N8" s="247"/>
      <c r="O8" s="218">
        <f>SUBTOTAL(9,O9:O41)</f>
        <v>0</v>
      </c>
      <c r="P8" s="248">
        <f>SUBTOTAL(9,P9:P42)</f>
        <v>0</v>
      </c>
      <c r="Q8" s="247"/>
      <c r="R8" s="248">
        <f>SUBTOTAL(9,R9:R42)</f>
        <v>0</v>
      </c>
    </row>
    <row r="9" spans="6:21" s="291" customFormat="1" ht="12.75" customHeight="1" outlineLevel="2" x14ac:dyDescent="0.25">
      <c r="F9" s="284"/>
      <c r="G9" s="285"/>
      <c r="H9" s="285"/>
      <c r="I9" s="285"/>
      <c r="J9" s="286"/>
      <c r="K9" s="285"/>
      <c r="L9" s="287"/>
      <c r="M9" s="288"/>
      <c r="N9" s="287"/>
      <c r="O9" s="289"/>
      <c r="P9" s="290"/>
      <c r="Q9" s="290"/>
      <c r="R9" s="290"/>
    </row>
    <row r="10" spans="6:21" s="249" customFormat="1" ht="16.5" customHeight="1" outlineLevel="1" x14ac:dyDescent="0.2">
      <c r="F10" s="250"/>
      <c r="G10" s="240"/>
      <c r="H10" s="251"/>
      <c r="I10" s="251"/>
      <c r="J10" s="292" t="s">
        <v>3155</v>
      </c>
      <c r="K10" s="240"/>
      <c r="L10" s="280"/>
      <c r="M10" s="281"/>
      <c r="N10" s="280"/>
      <c r="O10" s="282">
        <f>SUBTOTAL(9,O11:O13)</f>
        <v>0</v>
      </c>
      <c r="P10" s="253"/>
      <c r="Q10" s="252"/>
      <c r="R10" s="253">
        <f>SUBTOTAL(9,R11:R13)</f>
        <v>0</v>
      </c>
    </row>
    <row r="11" spans="6:21" s="254" customFormat="1" ht="24" outlineLevel="2" x14ac:dyDescent="0.2">
      <c r="F11" s="255" t="s">
        <v>3221</v>
      </c>
      <c r="G11" s="256" t="s">
        <v>3054</v>
      </c>
      <c r="H11" s="269" t="s">
        <v>3418</v>
      </c>
      <c r="I11" s="269"/>
      <c r="J11" s="267" t="s">
        <v>3215</v>
      </c>
      <c r="K11" s="256" t="s">
        <v>447</v>
      </c>
      <c r="L11" s="260">
        <v>0</v>
      </c>
      <c r="M11" s="261">
        <v>1</v>
      </c>
      <c r="N11" s="260"/>
      <c r="O11" s="262">
        <f t="shared" ref="O11:O13" si="0">M11*N11</f>
        <v>0</v>
      </c>
      <c r="P11" s="263"/>
      <c r="Q11" s="264"/>
      <c r="R11" s="263"/>
      <c r="T11" s="265"/>
      <c r="U11" s="265"/>
    </row>
    <row r="12" spans="6:21" s="254" customFormat="1" ht="12" outlineLevel="2" x14ac:dyDescent="0.2">
      <c r="F12" s="255"/>
      <c r="G12" s="256"/>
      <c r="H12" s="269"/>
      <c r="I12" s="269"/>
      <c r="J12" s="267" t="s">
        <v>3511</v>
      </c>
      <c r="K12" s="256" t="s">
        <v>447</v>
      </c>
      <c r="L12" s="260">
        <v>0</v>
      </c>
      <c r="M12" s="261">
        <v>1</v>
      </c>
      <c r="N12" s="260"/>
      <c r="O12" s="262">
        <f t="shared" si="0"/>
        <v>0</v>
      </c>
      <c r="P12" s="263"/>
      <c r="Q12" s="264"/>
      <c r="R12" s="263"/>
      <c r="T12" s="265"/>
      <c r="U12" s="265"/>
    </row>
    <row r="13" spans="6:21" s="254" customFormat="1" ht="12" outlineLevel="2" x14ac:dyDescent="0.2">
      <c r="F13" s="255" t="s">
        <v>3416</v>
      </c>
      <c r="G13" s="256" t="s">
        <v>3066</v>
      </c>
      <c r="H13" s="269" t="s">
        <v>3419</v>
      </c>
      <c r="I13" s="269"/>
      <c r="J13" s="267" t="s">
        <v>3175</v>
      </c>
      <c r="K13" s="256" t="s">
        <v>447</v>
      </c>
      <c r="L13" s="260">
        <v>0</v>
      </c>
      <c r="M13" s="261">
        <v>1</v>
      </c>
      <c r="N13" s="260"/>
      <c r="O13" s="262">
        <f t="shared" si="0"/>
        <v>0</v>
      </c>
      <c r="P13" s="263"/>
      <c r="Q13" s="264"/>
      <c r="R13" s="263"/>
      <c r="T13" s="265"/>
      <c r="U13" s="265"/>
    </row>
    <row r="14" spans="6:21" s="291" customFormat="1" ht="12.75" customHeight="1" outlineLevel="2" x14ac:dyDescent="0.25">
      <c r="F14" s="284"/>
      <c r="G14" s="285"/>
      <c r="H14" s="285"/>
      <c r="I14" s="285"/>
      <c r="J14" s="286"/>
      <c r="K14" s="285"/>
      <c r="L14" s="287"/>
      <c r="M14" s="288"/>
      <c r="N14" s="287"/>
      <c r="O14" s="289"/>
      <c r="P14" s="290"/>
      <c r="Q14" s="290"/>
      <c r="R14" s="290"/>
    </row>
    <row r="15" spans="6:21" s="249" customFormat="1" ht="16.5" customHeight="1" outlineLevel="1" x14ac:dyDescent="0.2">
      <c r="F15" s="250"/>
      <c r="G15" s="240"/>
      <c r="H15" s="251"/>
      <c r="I15" s="251"/>
      <c r="J15" s="292" t="s">
        <v>3220</v>
      </c>
      <c r="K15" s="240"/>
      <c r="L15" s="280"/>
      <c r="M15" s="281"/>
      <c r="N15" s="280"/>
      <c r="O15" s="282">
        <f>SUBTOTAL(9,O16:O25)</f>
        <v>0</v>
      </c>
      <c r="P15" s="253"/>
      <c r="Q15" s="252"/>
      <c r="R15" s="253">
        <f>SUBTOTAL(9,R31:R36)</f>
        <v>0</v>
      </c>
    </row>
    <row r="16" spans="6:21" s="254" customFormat="1" ht="36" outlineLevel="2" x14ac:dyDescent="0.2">
      <c r="F16" s="255" t="s">
        <v>3221</v>
      </c>
      <c r="G16" s="256" t="s">
        <v>3054</v>
      </c>
      <c r="H16" s="269" t="s">
        <v>3111</v>
      </c>
      <c r="I16" s="269"/>
      <c r="J16" s="267" t="s">
        <v>3245</v>
      </c>
      <c r="K16" s="256" t="s">
        <v>532</v>
      </c>
      <c r="L16" s="260">
        <v>0</v>
      </c>
      <c r="M16" s="261">
        <v>25</v>
      </c>
      <c r="N16" s="260"/>
      <c r="O16" s="262">
        <f t="shared" ref="O16:O25" si="1">M16*N16</f>
        <v>0</v>
      </c>
      <c r="P16" s="263"/>
      <c r="Q16" s="264"/>
      <c r="R16" s="263">
        <f>M16*Q16</f>
        <v>0</v>
      </c>
      <c r="T16" s="265"/>
      <c r="U16" s="265"/>
    </row>
    <row r="17" spans="6:22" s="254" customFormat="1" ht="12" outlineLevel="2" x14ac:dyDescent="0.2">
      <c r="F17" s="255"/>
      <c r="G17" s="256"/>
      <c r="H17" s="269"/>
      <c r="I17" s="269"/>
      <c r="J17" s="293">
        <v>25</v>
      </c>
      <c r="K17" s="256"/>
      <c r="L17" s="260"/>
      <c r="M17" s="261"/>
      <c r="N17" s="260"/>
      <c r="O17" s="262"/>
      <c r="P17" s="263"/>
      <c r="Q17" s="264"/>
      <c r="R17" s="263"/>
    </row>
    <row r="18" spans="6:22" s="254" customFormat="1" ht="48" outlineLevel="2" x14ac:dyDescent="0.2">
      <c r="F18" s="255" t="s">
        <v>3416</v>
      </c>
      <c r="G18" s="256" t="s">
        <v>3054</v>
      </c>
      <c r="H18" s="269" t="s">
        <v>3421</v>
      </c>
      <c r="I18" s="269"/>
      <c r="J18" s="267" t="s">
        <v>3429</v>
      </c>
      <c r="K18" s="256" t="s">
        <v>532</v>
      </c>
      <c r="L18" s="260">
        <v>0</v>
      </c>
      <c r="M18" s="261">
        <v>28</v>
      </c>
      <c r="N18" s="260"/>
      <c r="O18" s="262">
        <f t="shared" ref="O18" si="2">M18*N18</f>
        <v>0</v>
      </c>
      <c r="P18" s="263"/>
      <c r="Q18" s="264"/>
      <c r="R18" s="263">
        <f>M18*Q18</f>
        <v>0</v>
      </c>
      <c r="T18" s="265"/>
      <c r="U18" s="265"/>
    </row>
    <row r="19" spans="6:22" s="254" customFormat="1" ht="12" outlineLevel="2" x14ac:dyDescent="0.2">
      <c r="F19" s="255"/>
      <c r="G19" s="256"/>
      <c r="H19" s="269"/>
      <c r="I19" s="269"/>
      <c r="J19" s="293" t="s">
        <v>3512</v>
      </c>
      <c r="K19" s="256"/>
      <c r="L19" s="260"/>
      <c r="M19" s="261"/>
      <c r="N19" s="260"/>
      <c r="O19" s="262"/>
      <c r="P19" s="263"/>
      <c r="Q19" s="264"/>
      <c r="R19" s="263"/>
    </row>
    <row r="20" spans="6:22" s="254" customFormat="1" ht="36" outlineLevel="2" x14ac:dyDescent="0.2">
      <c r="F20" s="255" t="s">
        <v>3424</v>
      </c>
      <c r="G20" s="256" t="s">
        <v>3054</v>
      </c>
      <c r="H20" s="269" t="s">
        <v>3425</v>
      </c>
      <c r="I20" s="269"/>
      <c r="J20" s="267" t="s">
        <v>3437</v>
      </c>
      <c r="K20" s="256" t="s">
        <v>532</v>
      </c>
      <c r="L20" s="260">
        <v>0</v>
      </c>
      <c r="M20" s="261">
        <v>18</v>
      </c>
      <c r="N20" s="260"/>
      <c r="O20" s="262">
        <f t="shared" ref="O20" si="3">M20*N20</f>
        <v>0</v>
      </c>
      <c r="P20" s="263"/>
      <c r="Q20" s="264"/>
      <c r="R20" s="263">
        <f>M20*Q20</f>
        <v>0</v>
      </c>
      <c r="T20" s="265"/>
      <c r="U20" s="265"/>
    </row>
    <row r="21" spans="6:22" s="254" customFormat="1" ht="12" outlineLevel="2" x14ac:dyDescent="0.2">
      <c r="F21" s="255"/>
      <c r="G21" s="256"/>
      <c r="H21" s="269"/>
      <c r="I21" s="269"/>
      <c r="J21" s="293" t="s">
        <v>3513</v>
      </c>
      <c r="K21" s="256"/>
      <c r="L21" s="260"/>
      <c r="M21" s="261"/>
      <c r="N21" s="260"/>
      <c r="O21" s="262"/>
      <c r="P21" s="263"/>
      <c r="Q21" s="264"/>
      <c r="R21" s="263"/>
    </row>
    <row r="22" spans="6:22" s="254" customFormat="1" ht="48" outlineLevel="2" x14ac:dyDescent="0.2">
      <c r="F22" s="255" t="s">
        <v>3427</v>
      </c>
      <c r="G22" s="256"/>
      <c r="H22" s="269" t="s">
        <v>3428</v>
      </c>
      <c r="I22" s="269"/>
      <c r="J22" s="267" t="s">
        <v>3441</v>
      </c>
      <c r="K22" s="256" t="s">
        <v>532</v>
      </c>
      <c r="L22" s="260">
        <v>0</v>
      </c>
      <c r="M22" s="261">
        <v>20</v>
      </c>
      <c r="N22" s="260"/>
      <c r="O22" s="262">
        <f t="shared" ref="O22" si="4">M22*N22</f>
        <v>0</v>
      </c>
      <c r="P22" s="263"/>
      <c r="Q22" s="264"/>
      <c r="R22" s="263">
        <f>M22*Q22</f>
        <v>0</v>
      </c>
      <c r="T22" s="265"/>
      <c r="U22" s="265"/>
    </row>
    <row r="23" spans="6:22" s="254" customFormat="1" ht="12" outlineLevel="2" x14ac:dyDescent="0.2">
      <c r="F23" s="255"/>
      <c r="G23" s="256"/>
      <c r="H23" s="269"/>
      <c r="I23" s="269"/>
      <c r="J23" s="293">
        <v>20</v>
      </c>
      <c r="K23" s="256"/>
      <c r="L23" s="260"/>
      <c r="M23" s="261"/>
      <c r="N23" s="260"/>
      <c r="O23" s="262"/>
      <c r="P23" s="263"/>
      <c r="Q23" s="264"/>
      <c r="R23" s="263"/>
      <c r="T23" s="265"/>
      <c r="U23" s="265"/>
    </row>
    <row r="24" spans="6:22" s="254" customFormat="1" ht="12" outlineLevel="2" x14ac:dyDescent="0.2">
      <c r="F24" s="255" t="s">
        <v>3431</v>
      </c>
      <c r="G24" s="256" t="s">
        <v>3066</v>
      </c>
      <c r="H24" s="269" t="s">
        <v>3432</v>
      </c>
      <c r="I24" s="269"/>
      <c r="J24" s="267" t="s">
        <v>3281</v>
      </c>
      <c r="K24" s="256" t="s">
        <v>532</v>
      </c>
      <c r="L24" s="260"/>
      <c r="M24" s="261">
        <v>91</v>
      </c>
      <c r="N24" s="260"/>
      <c r="O24" s="262">
        <f t="shared" si="1"/>
        <v>0</v>
      </c>
      <c r="P24" s="263"/>
      <c r="Q24" s="264"/>
      <c r="R24" s="263"/>
      <c r="T24" s="265"/>
      <c r="U24" s="265"/>
      <c r="V24" s="265"/>
    </row>
    <row r="25" spans="6:22" s="254" customFormat="1" ht="12" outlineLevel="2" x14ac:dyDescent="0.2">
      <c r="F25" s="255" t="s">
        <v>3435</v>
      </c>
      <c r="G25" s="256" t="s">
        <v>3066</v>
      </c>
      <c r="H25" s="269" t="s">
        <v>3436</v>
      </c>
      <c r="I25" s="269"/>
      <c r="J25" s="267" t="s">
        <v>3283</v>
      </c>
      <c r="K25" s="256" t="s">
        <v>447</v>
      </c>
      <c r="L25" s="260"/>
      <c r="M25" s="261">
        <v>20</v>
      </c>
      <c r="N25" s="260"/>
      <c r="O25" s="262">
        <f t="shared" si="1"/>
        <v>0</v>
      </c>
      <c r="P25" s="263"/>
      <c r="Q25" s="264"/>
      <c r="R25" s="263"/>
      <c r="T25" s="265"/>
      <c r="U25" s="265"/>
      <c r="V25" s="265"/>
    </row>
    <row r="26" spans="6:22" s="291" customFormat="1" ht="12.75" customHeight="1" outlineLevel="2" x14ac:dyDescent="0.25">
      <c r="F26" s="284"/>
      <c r="G26" s="285"/>
      <c r="H26" s="285"/>
      <c r="I26" s="285"/>
      <c r="J26" s="286"/>
      <c r="K26" s="285"/>
      <c r="L26" s="287"/>
      <c r="M26" s="288"/>
      <c r="N26" s="287"/>
      <c r="O26" s="289"/>
      <c r="P26" s="290"/>
      <c r="Q26" s="290"/>
      <c r="R26" s="290"/>
    </row>
    <row r="27" spans="6:22" s="249" customFormat="1" ht="16.5" customHeight="1" outlineLevel="1" x14ac:dyDescent="0.2">
      <c r="F27" s="250"/>
      <c r="G27" s="240"/>
      <c r="H27" s="251"/>
      <c r="I27" s="251"/>
      <c r="J27" s="292" t="s">
        <v>3284</v>
      </c>
      <c r="K27" s="240"/>
      <c r="L27" s="280"/>
      <c r="M27" s="281"/>
      <c r="N27" s="280"/>
      <c r="O27" s="282">
        <f>SUBTOTAL(9,O28:O34)</f>
        <v>0</v>
      </c>
      <c r="P27" s="253"/>
      <c r="Q27" s="252"/>
      <c r="R27" s="253">
        <f>SUBTOTAL(9,R28:R34)</f>
        <v>0</v>
      </c>
    </row>
    <row r="28" spans="6:22" s="254" customFormat="1" ht="24" outlineLevel="2" x14ac:dyDescent="0.2">
      <c r="F28" s="255" t="s">
        <v>3221</v>
      </c>
      <c r="G28" s="256" t="s">
        <v>3315</v>
      </c>
      <c r="H28" s="269" t="s">
        <v>3117</v>
      </c>
      <c r="I28" s="269"/>
      <c r="J28" s="267" t="s">
        <v>3453</v>
      </c>
      <c r="K28" s="256" t="s">
        <v>532</v>
      </c>
      <c r="L28" s="260">
        <v>0</v>
      </c>
      <c r="M28" s="261">
        <v>25</v>
      </c>
      <c r="N28" s="260"/>
      <c r="O28" s="262">
        <f>M28*N28</f>
        <v>0</v>
      </c>
      <c r="P28" s="263"/>
      <c r="Q28" s="264"/>
      <c r="R28" s="263"/>
      <c r="T28" s="265"/>
      <c r="U28" s="265"/>
    </row>
    <row r="29" spans="6:22" s="254" customFormat="1" ht="12" outlineLevel="2" x14ac:dyDescent="0.2">
      <c r="F29" s="255"/>
      <c r="G29" s="256"/>
      <c r="H29" s="269"/>
      <c r="I29" s="269"/>
      <c r="J29" s="293" t="s">
        <v>3514</v>
      </c>
      <c r="K29" s="256"/>
      <c r="L29" s="260"/>
      <c r="M29" s="261"/>
      <c r="N29" s="260"/>
      <c r="O29" s="262"/>
      <c r="P29" s="263"/>
      <c r="Q29" s="264"/>
      <c r="R29" s="263"/>
    </row>
    <row r="30" spans="6:22" s="254" customFormat="1" ht="12" outlineLevel="2" x14ac:dyDescent="0.2">
      <c r="F30" s="255" t="s">
        <v>3416</v>
      </c>
      <c r="G30" s="256" t="s">
        <v>3315</v>
      </c>
      <c r="H30" s="269" t="s">
        <v>3447</v>
      </c>
      <c r="I30" s="269"/>
      <c r="J30" s="267" t="s">
        <v>3456</v>
      </c>
      <c r="K30" s="256" t="s">
        <v>532</v>
      </c>
      <c r="L30" s="260">
        <v>0</v>
      </c>
      <c r="M30" s="261">
        <v>20</v>
      </c>
      <c r="N30" s="260"/>
      <c r="O30" s="262">
        <f>M30*N30</f>
        <v>0</v>
      </c>
      <c r="P30" s="263"/>
      <c r="Q30" s="264"/>
      <c r="R30" s="263"/>
      <c r="T30" s="265"/>
      <c r="U30" s="265"/>
    </row>
    <row r="31" spans="6:22" s="254" customFormat="1" ht="12" outlineLevel="2" x14ac:dyDescent="0.2">
      <c r="F31" s="255"/>
      <c r="G31" s="256"/>
      <c r="H31" s="269"/>
      <c r="I31" s="269"/>
      <c r="J31" s="293" t="s">
        <v>3515</v>
      </c>
      <c r="K31" s="256"/>
      <c r="L31" s="260"/>
      <c r="M31" s="261"/>
      <c r="N31" s="260"/>
      <c r="O31" s="262"/>
      <c r="P31" s="263"/>
      <c r="Q31" s="264"/>
      <c r="R31" s="263"/>
    </row>
    <row r="32" spans="6:22" s="254" customFormat="1" ht="12" outlineLevel="2" x14ac:dyDescent="0.2">
      <c r="F32" s="255" t="s">
        <v>3424</v>
      </c>
      <c r="G32" s="256" t="s">
        <v>3315</v>
      </c>
      <c r="H32" s="269" t="s">
        <v>3449</v>
      </c>
      <c r="I32" s="269"/>
      <c r="J32" s="267" t="s">
        <v>3305</v>
      </c>
      <c r="K32" s="256" t="s">
        <v>532</v>
      </c>
      <c r="L32" s="260">
        <v>0</v>
      </c>
      <c r="M32" s="261">
        <v>9</v>
      </c>
      <c r="N32" s="260"/>
      <c r="O32" s="262">
        <f>M32*N32</f>
        <v>0</v>
      </c>
      <c r="P32" s="263"/>
      <c r="Q32" s="264"/>
      <c r="R32" s="263"/>
      <c r="T32" s="265"/>
      <c r="U32" s="265"/>
    </row>
    <row r="33" spans="6:21" s="254" customFormat="1" ht="12" outlineLevel="2" x14ac:dyDescent="0.2">
      <c r="F33" s="255"/>
      <c r="G33" s="256"/>
      <c r="H33" s="269"/>
      <c r="I33" s="269"/>
      <c r="J33" s="294" t="s">
        <v>3516</v>
      </c>
      <c r="K33" s="256"/>
      <c r="L33" s="260"/>
      <c r="M33" s="261"/>
      <c r="N33" s="260"/>
      <c r="O33" s="262"/>
      <c r="P33" s="263"/>
      <c r="Q33" s="264"/>
      <c r="R33" s="263"/>
    </row>
    <row r="34" spans="6:21" s="254" customFormat="1" ht="12" outlineLevel="2" x14ac:dyDescent="0.2">
      <c r="F34" s="255" t="s">
        <v>3427</v>
      </c>
      <c r="G34" s="256" t="s">
        <v>3066</v>
      </c>
      <c r="H34" s="269" t="s">
        <v>3452</v>
      </c>
      <c r="I34" s="269"/>
      <c r="J34" s="267" t="s">
        <v>3313</v>
      </c>
      <c r="K34" s="256" t="s">
        <v>532</v>
      </c>
      <c r="L34" s="260"/>
      <c r="M34" s="261">
        <v>54</v>
      </c>
      <c r="N34" s="260"/>
      <c r="O34" s="262">
        <f>M34*N34</f>
        <v>0</v>
      </c>
      <c r="P34" s="263"/>
      <c r="Q34" s="264"/>
      <c r="R34" s="263"/>
      <c r="T34" s="265"/>
      <c r="U34" s="265"/>
    </row>
    <row r="35" spans="6:21" s="291" customFormat="1" ht="12.75" customHeight="1" outlineLevel="2" x14ac:dyDescent="0.25">
      <c r="F35" s="284"/>
      <c r="G35" s="285"/>
      <c r="H35" s="285"/>
      <c r="I35" s="285"/>
      <c r="J35" s="295"/>
      <c r="K35" s="285"/>
      <c r="L35" s="287"/>
      <c r="M35" s="288"/>
      <c r="N35" s="287"/>
      <c r="O35" s="289"/>
      <c r="P35" s="290"/>
      <c r="Q35" s="290"/>
      <c r="R35" s="290"/>
    </row>
    <row r="36" spans="6:21" s="249" customFormat="1" ht="16.5" customHeight="1" outlineLevel="1" x14ac:dyDescent="0.2">
      <c r="F36" s="250"/>
      <c r="G36" s="240"/>
      <c r="H36" s="251"/>
      <c r="I36" s="251"/>
      <c r="J36" s="251" t="s">
        <v>3461</v>
      </c>
      <c r="K36" s="240"/>
      <c r="L36" s="280"/>
      <c r="M36" s="281"/>
      <c r="N36" s="280"/>
      <c r="O36" s="282">
        <f>SUBTOTAL(9,O37:O41)</f>
        <v>0</v>
      </c>
      <c r="P36" s="253"/>
      <c r="Q36" s="252"/>
      <c r="R36" s="253">
        <f>SUBTOTAL(9,R37:R41)</f>
        <v>0</v>
      </c>
    </row>
    <row r="37" spans="6:21" s="254" customFormat="1" ht="12" outlineLevel="2" x14ac:dyDescent="0.2">
      <c r="F37" s="255">
        <v>1</v>
      </c>
      <c r="G37" s="256" t="s">
        <v>3315</v>
      </c>
      <c r="H37" s="269" t="s">
        <v>3156</v>
      </c>
      <c r="I37" s="269"/>
      <c r="J37" s="267" t="s">
        <v>3465</v>
      </c>
      <c r="K37" s="256" t="s">
        <v>3065</v>
      </c>
      <c r="L37" s="260">
        <v>0</v>
      </c>
      <c r="M37" s="261">
        <v>1</v>
      </c>
      <c r="N37" s="260"/>
      <c r="O37" s="262">
        <f t="shared" ref="O37:O41" si="5">M37*N37</f>
        <v>0</v>
      </c>
      <c r="P37" s="263"/>
      <c r="Q37" s="264"/>
      <c r="R37" s="263">
        <f>M37*Q37</f>
        <v>0</v>
      </c>
      <c r="T37" s="265"/>
      <c r="U37" s="265"/>
    </row>
    <row r="38" spans="6:21" s="254" customFormat="1" ht="12" outlineLevel="2" x14ac:dyDescent="0.2">
      <c r="F38" s="255">
        <v>2</v>
      </c>
      <c r="G38" s="256" t="s">
        <v>3315</v>
      </c>
      <c r="H38" s="269" t="s">
        <v>3158</v>
      </c>
      <c r="I38" s="269"/>
      <c r="J38" s="267" t="s">
        <v>3466</v>
      </c>
      <c r="K38" s="256" t="s">
        <v>124</v>
      </c>
      <c r="L38" s="260">
        <v>0</v>
      </c>
      <c r="M38" s="261">
        <v>8</v>
      </c>
      <c r="N38" s="260"/>
      <c r="O38" s="262">
        <f t="shared" si="5"/>
        <v>0</v>
      </c>
      <c r="P38" s="263"/>
      <c r="Q38" s="264"/>
      <c r="R38" s="263">
        <f>M38*Q38</f>
        <v>0</v>
      </c>
      <c r="T38" s="265"/>
      <c r="U38" s="265"/>
    </row>
    <row r="39" spans="6:21" s="254" customFormat="1" ht="12" outlineLevel="2" x14ac:dyDescent="0.2">
      <c r="F39" s="255">
        <v>3</v>
      </c>
      <c r="G39" s="256" t="s">
        <v>3315</v>
      </c>
      <c r="H39" s="269" t="s">
        <v>3160</v>
      </c>
      <c r="I39" s="269"/>
      <c r="J39" s="267" t="s">
        <v>3467</v>
      </c>
      <c r="K39" s="256" t="s">
        <v>447</v>
      </c>
      <c r="L39" s="260">
        <v>0</v>
      </c>
      <c r="M39" s="261">
        <v>1</v>
      </c>
      <c r="N39" s="260"/>
      <c r="O39" s="262">
        <f t="shared" si="5"/>
        <v>0</v>
      </c>
      <c r="P39" s="263"/>
      <c r="Q39" s="264"/>
      <c r="R39" s="263">
        <f>M39*Q39</f>
        <v>0</v>
      </c>
      <c r="T39" s="265"/>
      <c r="U39" s="265"/>
    </row>
    <row r="40" spans="6:21" s="254" customFormat="1" ht="12" outlineLevel="2" x14ac:dyDescent="0.2">
      <c r="F40" s="255">
        <v>4</v>
      </c>
      <c r="G40" s="256" t="s">
        <v>3315</v>
      </c>
      <c r="H40" s="269" t="s">
        <v>3162</v>
      </c>
      <c r="I40" s="269"/>
      <c r="J40" s="267" t="s">
        <v>3468</v>
      </c>
      <c r="K40" s="256" t="s">
        <v>447</v>
      </c>
      <c r="L40" s="260">
        <v>0</v>
      </c>
      <c r="M40" s="261">
        <v>1</v>
      </c>
      <c r="N40" s="260"/>
      <c r="O40" s="262">
        <f t="shared" si="5"/>
        <v>0</v>
      </c>
      <c r="P40" s="263"/>
      <c r="Q40" s="264"/>
      <c r="R40" s="263">
        <f>M40*Q40</f>
        <v>0</v>
      </c>
      <c r="T40" s="265"/>
      <c r="U40" s="265"/>
    </row>
    <row r="41" spans="6:21" s="254" customFormat="1" ht="12" outlineLevel="2" x14ac:dyDescent="0.2">
      <c r="F41" s="255">
        <v>5</v>
      </c>
      <c r="G41" s="256" t="s">
        <v>3315</v>
      </c>
      <c r="H41" s="269" t="s">
        <v>3164</v>
      </c>
      <c r="I41" s="269"/>
      <c r="J41" s="267" t="s">
        <v>3469</v>
      </c>
      <c r="K41" s="256" t="s">
        <v>447</v>
      </c>
      <c r="L41" s="260">
        <v>0</v>
      </c>
      <c r="M41" s="261">
        <v>1</v>
      </c>
      <c r="N41" s="260"/>
      <c r="O41" s="262">
        <f t="shared" si="5"/>
        <v>0</v>
      </c>
      <c r="P41" s="263"/>
      <c r="Q41" s="264"/>
      <c r="R41" s="263">
        <f>M41*Q41</f>
        <v>0</v>
      </c>
      <c r="T41" s="265"/>
      <c r="U41" s="265"/>
    </row>
    <row r="42" spans="6:21" s="291" customFormat="1" ht="12.75" customHeight="1" outlineLevel="1" x14ac:dyDescent="0.25">
      <c r="F42" s="284"/>
      <c r="G42" s="285"/>
      <c r="H42" s="285"/>
      <c r="I42" s="285"/>
      <c r="J42" s="295"/>
      <c r="K42" s="285"/>
      <c r="L42" s="290"/>
      <c r="M42" s="187"/>
      <c r="N42" s="290"/>
      <c r="O42" s="296"/>
      <c r="P42" s="290"/>
      <c r="Q42" s="290"/>
      <c r="R42" s="290"/>
    </row>
  </sheetData>
  <pageMargins left="0.39370078740157483" right="0.39370078740157483" top="0.59055118110236227" bottom="0.59055118110236227" header="0.39370078740157483" footer="0.39370078740157483"/>
  <pageSetup paperSize="9" scale="68" fitToHeight="9999" orientation="portrait" r:id="rId1"/>
  <headerFooter alignWithMargins="0">
    <oddFooter>&amp;C&amp;8&amp;P z &amp;N</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pageSetUpPr fitToPage="1"/>
  </sheetPr>
  <dimension ref="A1:E18"/>
  <sheetViews>
    <sheetView topLeftCell="B1" workbookViewId="0">
      <pane ySplit="7" topLeftCell="A8" activePane="bottomLeft" state="frozen"/>
      <selection activeCell="K10" sqref="K10"/>
      <selection pane="bottomLeft" activeCell="C9" sqref="C9"/>
    </sheetView>
  </sheetViews>
  <sheetFormatPr defaultRowHeight="12.75" outlineLevelRow="1" x14ac:dyDescent="0.2"/>
  <cols>
    <col min="1" max="1" width="12.42578125" style="210" hidden="1" customWidth="1"/>
    <col min="2" max="2" width="80.7109375" style="210" customWidth="1"/>
    <col min="3" max="3" width="15.7109375" style="210" customWidth="1"/>
    <col min="4" max="4" width="9.140625" style="210"/>
    <col min="5" max="5" width="12.28515625" style="210" customWidth="1"/>
    <col min="6" max="16384" width="9.140625" style="210"/>
  </cols>
  <sheetData>
    <row r="1" spans="1:5" ht="15.75" customHeight="1" x14ac:dyDescent="0.25">
      <c r="A1" s="206"/>
      <c r="B1" s="207" t="s">
        <v>3352</v>
      </c>
      <c r="C1" s="208"/>
      <c r="D1" s="209"/>
    </row>
    <row r="2" spans="1:5" ht="15.75" customHeight="1" x14ac:dyDescent="0.25">
      <c r="A2" s="206"/>
      <c r="B2" s="225" t="s">
        <v>51</v>
      </c>
      <c r="C2" s="208"/>
      <c r="D2" s="209"/>
    </row>
    <row r="3" spans="1:5" ht="15.75" customHeight="1" x14ac:dyDescent="0.25">
      <c r="A3" s="206"/>
      <c r="B3" s="225" t="s">
        <v>3</v>
      </c>
      <c r="C3" s="208"/>
      <c r="D3" s="209"/>
    </row>
    <row r="4" spans="1:5" ht="15.75" customHeight="1" x14ac:dyDescent="0.25">
      <c r="A4" s="206"/>
      <c r="B4" s="225" t="s">
        <v>21</v>
      </c>
      <c r="C4" s="208"/>
      <c r="D4" s="209"/>
    </row>
    <row r="5" spans="1:5" ht="15.75" customHeight="1" x14ac:dyDescent="0.25">
      <c r="A5" s="206"/>
      <c r="B5" s="225" t="s">
        <v>38</v>
      </c>
      <c r="C5" s="208"/>
      <c r="D5" s="209"/>
    </row>
    <row r="6" spans="1:5" ht="14.25" customHeight="1" x14ac:dyDescent="0.25">
      <c r="A6" s="210" t="e">
        <f t="array" ref="A6">INDEX(__SAZBA__,MATCH(0,COUNTIF($A$1:A1,__SAZBA__),0))</f>
        <v>#REF!</v>
      </c>
      <c r="B6" s="211"/>
      <c r="C6" s="208"/>
      <c r="D6" s="209"/>
    </row>
    <row r="7" spans="1:5" ht="13.5" thickBot="1" x14ac:dyDescent="0.25">
      <c r="A7" s="210" t="e">
        <f t="array" ref="A7">INDEX(__SAZBA__,MATCH(0,COUNTIF($A$1:A6,__SAZBA__),0))</f>
        <v>#REF!</v>
      </c>
      <c r="B7" s="212" t="s">
        <v>104</v>
      </c>
      <c r="C7" s="212" t="s">
        <v>3043</v>
      </c>
      <c r="D7" s="213"/>
    </row>
    <row r="8" spans="1:5" x14ac:dyDescent="0.2">
      <c r="A8" s="210" t="e">
        <f t="array" ref="A8">INDEX(__SAZBA__,MATCH(0,COUNTIF($A$1:A7,__SAZBA__),0))</f>
        <v>#REF!</v>
      </c>
      <c r="B8" s="214"/>
      <c r="C8" s="215"/>
      <c r="D8" s="213"/>
    </row>
    <row r="9" spans="1:5" s="216" customFormat="1" ht="15.75" customHeight="1" x14ac:dyDescent="0.2">
      <c r="B9" s="217" t="str">
        <f>IF([14]Zakazka!$J$9=0,"",[14]Zakazka!$J$9)</f>
        <v>Vnější rozvod kabelů pro VS</v>
      </c>
      <c r="C9" s="218">
        <f>'EL Zakazka teplovod'!O9</f>
        <v>0</v>
      </c>
      <c r="E9" s="218"/>
    </row>
    <row r="10" spans="1:5" s="219" customFormat="1" ht="15" customHeight="1" outlineLevel="1" x14ac:dyDescent="0.2">
      <c r="B10" s="220" t="str">
        <f>IF([14]Zakazka!$J$11=0,"",[14]Zakazka!$J$11)</f>
        <v>Komunikační rozváděč</v>
      </c>
      <c r="C10" s="221">
        <f>'EL Zakazka teplovod'!O11</f>
        <v>0</v>
      </c>
      <c r="E10" s="221"/>
    </row>
    <row r="11" spans="1:5" s="219" customFormat="1" ht="15" customHeight="1" outlineLevel="1" x14ac:dyDescent="0.2">
      <c r="B11" s="220" t="str">
        <f>IF([14]Zakazka!$J$20=0,"",[14]Zakazka!$J$20)</f>
        <v>Skříň RIS</v>
      </c>
      <c r="C11" s="221">
        <f>'EL Zakazka teplovod'!O20</f>
        <v>0</v>
      </c>
      <c r="E11" s="221"/>
    </row>
    <row r="12" spans="1:5" s="219" customFormat="1" ht="15" customHeight="1" outlineLevel="1" x14ac:dyDescent="0.2">
      <c r="B12" s="220" t="str">
        <f>IF([14]Zakazka!$J$24=0,"",[14]Zakazka!$J$24)</f>
        <v>Komunikační skříň</v>
      </c>
      <c r="C12" s="221">
        <f>'EL Zakazka teplovod'!O24</f>
        <v>0</v>
      </c>
      <c r="E12" s="221"/>
    </row>
    <row r="13" spans="1:5" s="219" customFormat="1" ht="15" customHeight="1" outlineLevel="1" x14ac:dyDescent="0.2">
      <c r="B13" s="220" t="str">
        <f>IF([14]Zakazka!$J$28=0,"",[14]Zakazka!$J$28)</f>
        <v>Skříň pro tlačítko "VYPÍNAČ NAPÁJENÍ VS"</v>
      </c>
      <c r="C13" s="221">
        <f>'EL Zakazka teplovod'!O28</f>
        <v>0</v>
      </c>
      <c r="E13" s="221"/>
    </row>
    <row r="14" spans="1:5" s="219" customFormat="1" ht="15" customHeight="1" outlineLevel="1" x14ac:dyDescent="0.2">
      <c r="B14" s="220" t="str">
        <f>IF([14]Zakazka!$J$32=0,"",[14]Zakazka!$J$32)</f>
        <v>Kabely</v>
      </c>
      <c r="C14" s="221">
        <f>'EL Zakazka teplovod'!O32</f>
        <v>0</v>
      </c>
      <c r="E14" s="221"/>
    </row>
    <row r="15" spans="1:5" s="219" customFormat="1" ht="15" customHeight="1" outlineLevel="1" x14ac:dyDescent="0.2">
      <c r="B15" s="220" t="str">
        <f>IF([14]Zakazka!$J$42=0,"",[14]Zakazka!$J$42)</f>
        <v>Nosný a montážní materiál</v>
      </c>
      <c r="C15" s="221">
        <f>'EL Zakazka teplovod'!O42</f>
        <v>0</v>
      </c>
      <c r="E15" s="221"/>
    </row>
    <row r="16" spans="1:5" s="219" customFormat="1" ht="15" customHeight="1" outlineLevel="1" x14ac:dyDescent="0.2">
      <c r="B16" s="220" t="str">
        <f>IF([14]Zakazka!$J$47=0,"",[14]Zakazka!$J$47)</f>
        <v>V04: Inženýrská činnost</v>
      </c>
      <c r="C16" s="221">
        <f>'EL Zakazka teplovod'!O47</f>
        <v>0</v>
      </c>
      <c r="E16" s="221"/>
    </row>
    <row r="17" spans="1:3" ht="13.5" thickBot="1" x14ac:dyDescent="0.25">
      <c r="B17" s="220"/>
    </row>
    <row r="18" spans="1:3" s="222" customFormat="1" ht="15" x14ac:dyDescent="0.25">
      <c r="A18" s="222" t="e">
        <f>SUM(#REF!)</f>
        <v>#REF!</v>
      </c>
      <c r="B18" s="223" t="s">
        <v>3355</v>
      </c>
      <c r="C18" s="224">
        <f>SUM(C10:C17)</f>
        <v>0</v>
      </c>
    </row>
  </sheetData>
  <dataConsolidate/>
  <pageMargins left="0.78740157480314965" right="0.78740157480314965" top="0.78740157480314965" bottom="0.78740157480314965" header="0.39370078740157483" footer="0.39370078740157483"/>
  <pageSetup paperSize="9" scale="88" orientation="portrait" r:id="rId1"/>
  <headerFooter>
    <oddFooter>&amp;C&amp;8&amp;P z &amp;N</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pageSetUpPr fitToPage="1"/>
  </sheetPr>
  <dimension ref="A1:U54"/>
  <sheetViews>
    <sheetView topLeftCell="F1" zoomScaleNormal="100" zoomScaleSheetLayoutView="100" workbookViewId="0">
      <selection activeCell="N12" sqref="N12:N53"/>
    </sheetView>
  </sheetViews>
  <sheetFormatPr defaultRowHeight="12.75" outlineLevelRow="2" x14ac:dyDescent="0.2"/>
  <cols>
    <col min="1" max="5" width="9.140625" style="210" hidden="1" customWidth="1"/>
    <col min="6" max="6" width="5.42578125" style="297" customWidth="1"/>
    <col min="7" max="7" width="4.28515625" style="228" customWidth="1"/>
    <col min="8" max="8" width="14.28515625" style="229" customWidth="1"/>
    <col min="9" max="9" width="10" style="229" customWidth="1"/>
    <col min="10" max="10" width="57.140625" style="230" customWidth="1"/>
    <col min="11" max="11" width="7.5703125" style="228" customWidth="1"/>
    <col min="12" max="12" width="6.85546875" style="231" hidden="1" customWidth="1"/>
    <col min="13" max="13" width="13.42578125" style="203" customWidth="1"/>
    <col min="14" max="14" width="12.42578125" style="231" customWidth="1"/>
    <col min="15" max="15" width="15.7109375" style="232" customWidth="1"/>
    <col min="16" max="16" width="14.28515625" style="231" hidden="1" customWidth="1"/>
    <col min="17" max="17" width="11.42578125" style="231" hidden="1" customWidth="1"/>
    <col min="18" max="18" width="14.28515625" style="231" hidden="1" customWidth="1"/>
    <col min="19" max="21" width="9.140625" style="210"/>
    <col min="22" max="22" width="13" style="210" customWidth="1"/>
    <col min="23" max="23" width="24.5703125" style="210" customWidth="1"/>
    <col min="24" max="16384" width="9.140625" style="210"/>
  </cols>
  <sheetData>
    <row r="1" spans="6:20" ht="21.6" customHeight="1" x14ac:dyDescent="0.25">
      <c r="F1" s="207" t="s">
        <v>3352</v>
      </c>
      <c r="G1" s="208"/>
      <c r="H1" s="208"/>
      <c r="I1" s="208"/>
      <c r="J1" s="208"/>
      <c r="K1" s="208"/>
      <c r="L1" s="234"/>
      <c r="M1" s="138"/>
      <c r="N1" s="234"/>
      <c r="O1" s="235"/>
      <c r="P1" s="234"/>
      <c r="Q1" s="234"/>
      <c r="R1" s="234"/>
    </row>
    <row r="2" spans="6:20" ht="21.6" customHeight="1" x14ac:dyDescent="0.25">
      <c r="F2" s="225" t="s">
        <v>51</v>
      </c>
      <c r="G2" s="208"/>
      <c r="H2" s="208"/>
      <c r="I2" s="208"/>
      <c r="J2" s="208"/>
      <c r="K2" s="208"/>
      <c r="L2" s="234"/>
      <c r="M2" s="138"/>
      <c r="N2" s="234"/>
      <c r="O2" s="235"/>
      <c r="P2" s="234"/>
      <c r="Q2" s="234"/>
      <c r="R2" s="234"/>
    </row>
    <row r="3" spans="6:20" ht="21.6" customHeight="1" x14ac:dyDescent="0.25">
      <c r="F3" s="225" t="s">
        <v>3</v>
      </c>
      <c r="G3" s="208"/>
      <c r="H3" s="208"/>
      <c r="I3" s="208"/>
      <c r="J3" s="208"/>
      <c r="K3" s="208"/>
      <c r="L3" s="234"/>
      <c r="M3" s="138"/>
      <c r="N3" s="234"/>
      <c r="O3" s="235"/>
      <c r="P3" s="234"/>
      <c r="Q3" s="234"/>
      <c r="R3" s="234"/>
    </row>
    <row r="4" spans="6:20" ht="21.6" customHeight="1" x14ac:dyDescent="0.25">
      <c r="F4" s="225" t="s">
        <v>21</v>
      </c>
      <c r="G4" s="208"/>
      <c r="H4" s="208"/>
      <c r="I4" s="208"/>
      <c r="J4" s="208"/>
      <c r="K4" s="208"/>
      <c r="L4" s="234"/>
      <c r="M4" s="138"/>
      <c r="N4" s="234"/>
      <c r="O4" s="235"/>
      <c r="P4" s="234"/>
      <c r="Q4" s="234"/>
      <c r="R4" s="234"/>
    </row>
    <row r="5" spans="6:20" ht="21.6" customHeight="1" x14ac:dyDescent="0.25">
      <c r="F5" s="225" t="s">
        <v>3220</v>
      </c>
      <c r="G5" s="208"/>
      <c r="H5" s="208"/>
      <c r="I5" s="208"/>
      <c r="J5" s="208"/>
      <c r="K5" s="208"/>
      <c r="L5" s="234"/>
      <c r="M5" s="138"/>
      <c r="N5" s="234"/>
      <c r="O5" s="235"/>
      <c r="P5" s="234"/>
      <c r="Q5" s="234"/>
      <c r="R5" s="234"/>
    </row>
    <row r="6" spans="6:20" ht="21.6" customHeight="1" x14ac:dyDescent="0.25">
      <c r="F6" s="233"/>
      <c r="G6" s="208"/>
      <c r="H6" s="208"/>
      <c r="I6" s="208"/>
      <c r="J6" s="208"/>
      <c r="K6" s="208"/>
      <c r="L6" s="234"/>
      <c r="M6" s="138"/>
      <c r="N6" s="234"/>
      <c r="O6" s="235"/>
      <c r="P6" s="234"/>
      <c r="Q6" s="234"/>
      <c r="R6" s="234"/>
      <c r="T6" s="236"/>
    </row>
    <row r="7" spans="6:20" s="237" customFormat="1" ht="13.5" thickBot="1" x14ac:dyDescent="0.25">
      <c r="F7" s="212" t="s">
        <v>3037</v>
      </c>
      <c r="G7" s="212" t="s">
        <v>102</v>
      </c>
      <c r="H7" s="212" t="s">
        <v>103</v>
      </c>
      <c r="I7" s="212" t="s">
        <v>3038</v>
      </c>
      <c r="J7" s="238" t="s">
        <v>104</v>
      </c>
      <c r="K7" s="212" t="s">
        <v>105</v>
      </c>
      <c r="L7" s="212" t="s">
        <v>3040</v>
      </c>
      <c r="M7" s="212" t="s">
        <v>3041</v>
      </c>
      <c r="N7" s="212" t="s">
        <v>3042</v>
      </c>
      <c r="O7" s="212" t="s">
        <v>3043</v>
      </c>
      <c r="P7" s="212" t="s">
        <v>3044</v>
      </c>
      <c r="Q7" s="212" t="s">
        <v>3045</v>
      </c>
      <c r="R7" s="212" t="s">
        <v>3046</v>
      </c>
    </row>
    <row r="8" spans="6:20" ht="11.25" customHeight="1" x14ac:dyDescent="0.2">
      <c r="F8" s="239"/>
      <c r="G8" s="240"/>
      <c r="H8" s="241"/>
      <c r="I8" s="241"/>
      <c r="J8" s="242"/>
      <c r="K8" s="240"/>
      <c r="L8" s="239"/>
      <c r="M8" s="239"/>
      <c r="N8" s="239"/>
      <c r="O8" s="239"/>
      <c r="P8" s="239"/>
      <c r="Q8" s="239"/>
      <c r="R8" s="239"/>
    </row>
    <row r="9" spans="6:20" s="243" customFormat="1" ht="18.75" customHeight="1" x14ac:dyDescent="0.2">
      <c r="F9" s="244"/>
      <c r="G9" s="245"/>
      <c r="H9" s="246"/>
      <c r="I9" s="246"/>
      <c r="J9" s="246" t="s">
        <v>3532</v>
      </c>
      <c r="K9" s="245"/>
      <c r="L9" s="247"/>
      <c r="M9" s="152"/>
      <c r="N9" s="247"/>
      <c r="O9" s="218">
        <f>SUBTOTAL(9,O10:O53)</f>
        <v>0</v>
      </c>
      <c r="P9" s="248">
        <f>SUBTOTAL(9,P10:P54)</f>
        <v>0</v>
      </c>
      <c r="Q9" s="247"/>
      <c r="R9" s="248">
        <f>SUBTOTAL(9,R10:R54)</f>
        <v>0</v>
      </c>
    </row>
    <row r="10" spans="6:20" s="249" customFormat="1" ht="16.5" customHeight="1" outlineLevel="1" x14ac:dyDescent="0.2">
      <c r="F10" s="250"/>
      <c r="G10" s="240"/>
      <c r="H10" s="251"/>
      <c r="I10" s="251"/>
      <c r="J10" s="292"/>
      <c r="K10" s="240"/>
      <c r="L10" s="280"/>
      <c r="M10" s="281"/>
      <c r="N10" s="280"/>
      <c r="O10" s="282"/>
      <c r="P10" s="253"/>
      <c r="Q10" s="252"/>
      <c r="R10" s="253">
        <f>SUBTOTAL(9,R21:R22)</f>
        <v>0</v>
      </c>
    </row>
    <row r="11" spans="6:20" s="249" customFormat="1" ht="16.5" customHeight="1" outlineLevel="1" x14ac:dyDescent="0.2">
      <c r="F11" s="250"/>
      <c r="G11" s="240"/>
      <c r="H11" s="251"/>
      <c r="I11" s="251"/>
      <c r="J11" s="292" t="s">
        <v>3533</v>
      </c>
      <c r="K11" s="240"/>
      <c r="L11" s="280"/>
      <c r="M11" s="281"/>
      <c r="N11" s="280"/>
      <c r="O11" s="282">
        <f>SUBTOTAL(9,O12:O18)</f>
        <v>0</v>
      </c>
      <c r="P11" s="253"/>
      <c r="Q11" s="252"/>
      <c r="R11" s="253"/>
    </row>
    <row r="12" spans="6:20" s="254" customFormat="1" ht="132" outlineLevel="2" x14ac:dyDescent="0.2">
      <c r="F12" s="255">
        <v>1</v>
      </c>
      <c r="G12" s="256" t="s">
        <v>3054</v>
      </c>
      <c r="H12" s="269" t="s">
        <v>3088</v>
      </c>
      <c r="I12" s="269"/>
      <c r="J12" s="267" t="s">
        <v>3534</v>
      </c>
      <c r="K12" s="256" t="s">
        <v>447</v>
      </c>
      <c r="L12" s="260">
        <v>0</v>
      </c>
      <c r="M12" s="261">
        <v>1</v>
      </c>
      <c r="N12" s="260"/>
      <c r="O12" s="262">
        <f t="shared" ref="O12:O18" si="0">M12*N12</f>
        <v>0</v>
      </c>
      <c r="P12" s="263"/>
      <c r="Q12" s="264"/>
      <c r="R12" s="263">
        <f>M12*Q12</f>
        <v>0</v>
      </c>
      <c r="S12" s="265"/>
      <c r="T12" s="265"/>
    </row>
    <row r="13" spans="6:20" s="254" customFormat="1" ht="24" outlineLevel="2" x14ac:dyDescent="0.2">
      <c r="F13" s="255">
        <v>2</v>
      </c>
      <c r="G13" s="256" t="s">
        <v>3054</v>
      </c>
      <c r="H13" s="269" t="s">
        <v>3096</v>
      </c>
      <c r="I13" s="269"/>
      <c r="J13" s="267" t="s">
        <v>3535</v>
      </c>
      <c r="K13" s="256" t="s">
        <v>447</v>
      </c>
      <c r="L13" s="260">
        <v>0</v>
      </c>
      <c r="M13" s="261">
        <v>2</v>
      </c>
      <c r="N13" s="260"/>
      <c r="O13" s="262">
        <f t="shared" si="0"/>
        <v>0</v>
      </c>
      <c r="P13" s="263"/>
      <c r="Q13" s="264"/>
      <c r="R13" s="263">
        <f>M13*Q13</f>
        <v>0</v>
      </c>
      <c r="S13" s="265"/>
      <c r="T13" s="265"/>
    </row>
    <row r="14" spans="6:20" s="254" customFormat="1" ht="60" outlineLevel="2" x14ac:dyDescent="0.2">
      <c r="F14" s="255">
        <v>3</v>
      </c>
      <c r="G14" s="256" t="s">
        <v>3054</v>
      </c>
      <c r="H14" s="269" t="s">
        <v>3098</v>
      </c>
      <c r="I14" s="269"/>
      <c r="J14" s="267" t="s">
        <v>3536</v>
      </c>
      <c r="K14" s="256" t="s">
        <v>447</v>
      </c>
      <c r="L14" s="260">
        <v>0</v>
      </c>
      <c r="M14" s="261">
        <v>1</v>
      </c>
      <c r="N14" s="260"/>
      <c r="O14" s="262">
        <f t="shared" si="0"/>
        <v>0</v>
      </c>
      <c r="P14" s="263"/>
      <c r="Q14" s="264"/>
      <c r="R14" s="263"/>
      <c r="S14" s="265"/>
      <c r="T14" s="265"/>
    </row>
    <row r="15" spans="6:20" s="254" customFormat="1" ht="24" outlineLevel="2" x14ac:dyDescent="0.2">
      <c r="F15" s="255">
        <v>4</v>
      </c>
      <c r="G15" s="256" t="s">
        <v>3054</v>
      </c>
      <c r="H15" s="269" t="s">
        <v>3100</v>
      </c>
      <c r="I15" s="269"/>
      <c r="J15" s="267" t="s">
        <v>3537</v>
      </c>
      <c r="K15" s="256" t="s">
        <v>447</v>
      </c>
      <c r="L15" s="260">
        <v>0</v>
      </c>
      <c r="M15" s="261">
        <v>1</v>
      </c>
      <c r="N15" s="260"/>
      <c r="O15" s="262">
        <f t="shared" si="0"/>
        <v>0</v>
      </c>
      <c r="P15" s="263"/>
      <c r="Q15" s="264"/>
      <c r="R15" s="263"/>
      <c r="S15" s="265"/>
      <c r="T15" s="265"/>
    </row>
    <row r="16" spans="6:20" s="254" customFormat="1" ht="12" outlineLevel="2" x14ac:dyDescent="0.2">
      <c r="F16" s="255" t="s">
        <v>3431</v>
      </c>
      <c r="G16" s="256" t="s">
        <v>3066</v>
      </c>
      <c r="H16" s="269" t="s">
        <v>3538</v>
      </c>
      <c r="I16" s="269"/>
      <c r="J16" s="267" t="s">
        <v>3539</v>
      </c>
      <c r="K16" s="256" t="s">
        <v>447</v>
      </c>
      <c r="L16" s="260">
        <v>0</v>
      </c>
      <c r="M16" s="261">
        <v>1</v>
      </c>
      <c r="N16" s="260"/>
      <c r="O16" s="262">
        <f t="shared" si="0"/>
        <v>0</v>
      </c>
      <c r="P16" s="263"/>
      <c r="Q16" s="264"/>
      <c r="R16" s="263">
        <f>M16*Q16</f>
        <v>0</v>
      </c>
      <c r="S16" s="265"/>
      <c r="T16" s="265"/>
    </row>
    <row r="17" spans="6:20" s="254" customFormat="1" ht="12" outlineLevel="2" x14ac:dyDescent="0.2">
      <c r="F17" s="255" t="s">
        <v>3435</v>
      </c>
      <c r="G17" s="256" t="s">
        <v>3066</v>
      </c>
      <c r="H17" s="269" t="s">
        <v>3540</v>
      </c>
      <c r="I17" s="269"/>
      <c r="J17" s="267" t="s">
        <v>3541</v>
      </c>
      <c r="K17" s="256" t="s">
        <v>447</v>
      </c>
      <c r="L17" s="260">
        <v>0</v>
      </c>
      <c r="M17" s="261">
        <v>1</v>
      </c>
      <c r="N17" s="260"/>
      <c r="O17" s="262">
        <f t="shared" si="0"/>
        <v>0</v>
      </c>
      <c r="P17" s="263"/>
      <c r="Q17" s="264"/>
      <c r="R17" s="263">
        <f>M17*Q17</f>
        <v>0</v>
      </c>
      <c r="S17" s="265"/>
      <c r="T17" s="265"/>
    </row>
    <row r="18" spans="6:20" s="254" customFormat="1" ht="12" outlineLevel="2" x14ac:dyDescent="0.2">
      <c r="F18" s="255" t="s">
        <v>3439</v>
      </c>
      <c r="G18" s="256" t="s">
        <v>3066</v>
      </c>
      <c r="H18" s="269" t="s">
        <v>3542</v>
      </c>
      <c r="I18" s="269"/>
      <c r="J18" s="267" t="s">
        <v>3417</v>
      </c>
      <c r="K18" s="256" t="s">
        <v>447</v>
      </c>
      <c r="L18" s="260">
        <v>0</v>
      </c>
      <c r="M18" s="261">
        <v>1</v>
      </c>
      <c r="N18" s="260"/>
      <c r="O18" s="262">
        <f t="shared" si="0"/>
        <v>0</v>
      </c>
      <c r="P18" s="263"/>
      <c r="Q18" s="264"/>
      <c r="R18" s="263">
        <f>M18*Q18</f>
        <v>0</v>
      </c>
      <c r="S18" s="265"/>
      <c r="T18" s="265"/>
    </row>
    <row r="19" spans="6:20" s="254" customFormat="1" ht="12" outlineLevel="2" x14ac:dyDescent="0.2">
      <c r="F19" s="270"/>
      <c r="G19" s="271"/>
      <c r="H19" s="273"/>
      <c r="I19" s="273"/>
      <c r="J19" s="300"/>
      <c r="K19" s="271"/>
      <c r="L19" s="275"/>
      <c r="M19" s="276"/>
      <c r="N19" s="275"/>
      <c r="O19" s="277"/>
      <c r="P19" s="278"/>
      <c r="Q19" s="279"/>
      <c r="R19" s="278"/>
      <c r="S19" s="265"/>
      <c r="T19" s="265"/>
    </row>
    <row r="20" spans="6:20" s="249" customFormat="1" ht="16.5" customHeight="1" outlineLevel="1" x14ac:dyDescent="0.2">
      <c r="F20" s="250"/>
      <c r="G20" s="240"/>
      <c r="H20" s="251"/>
      <c r="I20" s="251"/>
      <c r="J20" s="292" t="s">
        <v>3543</v>
      </c>
      <c r="K20" s="240"/>
      <c r="L20" s="280"/>
      <c r="M20" s="281"/>
      <c r="N20" s="280"/>
      <c r="O20" s="282">
        <f>SUBTOTAL(9,O21:O22)</f>
        <v>0</v>
      </c>
      <c r="P20" s="253"/>
      <c r="Q20" s="252"/>
      <c r="R20" s="253"/>
    </row>
    <row r="21" spans="6:20" s="254" customFormat="1" ht="48" outlineLevel="2" x14ac:dyDescent="0.2">
      <c r="F21" s="255">
        <v>1</v>
      </c>
      <c r="G21" s="256" t="s">
        <v>3054</v>
      </c>
      <c r="H21" s="269" t="s">
        <v>3544</v>
      </c>
      <c r="I21" s="269"/>
      <c r="J21" s="267" t="s">
        <v>3545</v>
      </c>
      <c r="K21" s="256" t="s">
        <v>447</v>
      </c>
      <c r="L21" s="260">
        <v>0</v>
      </c>
      <c r="M21" s="261">
        <v>9</v>
      </c>
      <c r="N21" s="260"/>
      <c r="O21" s="262">
        <f>M21*N21</f>
        <v>0</v>
      </c>
      <c r="P21" s="263"/>
      <c r="Q21" s="264"/>
      <c r="R21" s="263">
        <f>M21*Q21</f>
        <v>0</v>
      </c>
      <c r="S21" s="265"/>
      <c r="T21" s="265"/>
    </row>
    <row r="22" spans="6:20" s="254" customFormat="1" ht="12" outlineLevel="2" x14ac:dyDescent="0.2">
      <c r="F22" s="255" t="s">
        <v>3416</v>
      </c>
      <c r="G22" s="256" t="s">
        <v>3066</v>
      </c>
      <c r="H22" s="269" t="s">
        <v>3546</v>
      </c>
      <c r="I22" s="269"/>
      <c r="J22" s="267" t="s">
        <v>3417</v>
      </c>
      <c r="K22" s="256" t="s">
        <v>447</v>
      </c>
      <c r="L22" s="260">
        <v>0</v>
      </c>
      <c r="M22" s="261">
        <v>9</v>
      </c>
      <c r="N22" s="260"/>
      <c r="O22" s="262">
        <f>M22*N22</f>
        <v>0</v>
      </c>
      <c r="P22" s="263"/>
      <c r="Q22" s="264"/>
      <c r="R22" s="263">
        <f>M22*Q22</f>
        <v>0</v>
      </c>
      <c r="S22" s="265"/>
      <c r="T22" s="265"/>
    </row>
    <row r="23" spans="6:20" s="291" customFormat="1" ht="12.75" customHeight="1" outlineLevel="2" x14ac:dyDescent="0.25">
      <c r="F23" s="284"/>
      <c r="G23" s="285"/>
      <c r="H23" s="285"/>
      <c r="I23" s="285"/>
      <c r="J23" s="286"/>
      <c r="K23" s="285"/>
      <c r="L23" s="287"/>
      <c r="M23" s="288"/>
      <c r="N23" s="287"/>
      <c r="O23" s="289"/>
      <c r="P23" s="290"/>
      <c r="Q23" s="290"/>
      <c r="R23" s="290"/>
    </row>
    <row r="24" spans="6:20" s="249" customFormat="1" ht="16.5" customHeight="1" outlineLevel="1" x14ac:dyDescent="0.2">
      <c r="F24" s="250"/>
      <c r="G24" s="240"/>
      <c r="H24" s="251"/>
      <c r="I24" s="251"/>
      <c r="J24" s="292" t="s">
        <v>3547</v>
      </c>
      <c r="K24" s="240"/>
      <c r="L24" s="280"/>
      <c r="M24" s="281"/>
      <c r="N24" s="280"/>
      <c r="O24" s="282">
        <f>SUBTOTAL(9,O25:O26)</f>
        <v>0</v>
      </c>
      <c r="P24" s="253"/>
      <c r="Q24" s="252"/>
      <c r="R24" s="253">
        <f>SUBTOTAL(9,R25:R26)</f>
        <v>0</v>
      </c>
    </row>
    <row r="25" spans="6:20" s="254" customFormat="1" ht="24" outlineLevel="2" x14ac:dyDescent="0.2">
      <c r="F25" s="255">
        <v>1</v>
      </c>
      <c r="G25" s="256" t="s">
        <v>3054</v>
      </c>
      <c r="H25" s="269" t="s">
        <v>3548</v>
      </c>
      <c r="I25" s="269"/>
      <c r="J25" s="267" t="s">
        <v>3549</v>
      </c>
      <c r="K25" s="256" t="s">
        <v>447</v>
      </c>
      <c r="L25" s="260">
        <v>0</v>
      </c>
      <c r="M25" s="261">
        <v>4</v>
      </c>
      <c r="N25" s="260"/>
      <c r="O25" s="262">
        <f>M25*N25</f>
        <v>0</v>
      </c>
      <c r="P25" s="263"/>
      <c r="Q25" s="264"/>
      <c r="R25" s="263">
        <f>M25*Q25</f>
        <v>0</v>
      </c>
      <c r="S25" s="265"/>
      <c r="T25" s="265"/>
    </row>
    <row r="26" spans="6:20" s="254" customFormat="1" ht="12" outlineLevel="2" x14ac:dyDescent="0.2">
      <c r="F26" s="255" t="s">
        <v>3416</v>
      </c>
      <c r="G26" s="256" t="s">
        <v>3066</v>
      </c>
      <c r="H26" s="269" t="s">
        <v>3550</v>
      </c>
      <c r="I26" s="269"/>
      <c r="J26" s="267" t="s">
        <v>3417</v>
      </c>
      <c r="K26" s="256" t="s">
        <v>447</v>
      </c>
      <c r="L26" s="260">
        <v>0</v>
      </c>
      <c r="M26" s="261">
        <v>4</v>
      </c>
      <c r="N26" s="260"/>
      <c r="O26" s="262">
        <f>M26*N26</f>
        <v>0</v>
      </c>
      <c r="P26" s="263"/>
      <c r="Q26" s="264"/>
      <c r="R26" s="263">
        <f>M26*Q26</f>
        <v>0</v>
      </c>
      <c r="S26" s="265"/>
      <c r="T26" s="265"/>
    </row>
    <row r="27" spans="6:20" s="291" customFormat="1" ht="12.75" customHeight="1" outlineLevel="2" x14ac:dyDescent="0.25">
      <c r="F27" s="284"/>
      <c r="G27" s="285"/>
      <c r="H27" s="285"/>
      <c r="I27" s="285"/>
      <c r="J27" s="286"/>
      <c r="K27" s="285"/>
      <c r="L27" s="287"/>
      <c r="M27" s="288"/>
      <c r="N27" s="287"/>
      <c r="O27" s="289"/>
      <c r="P27" s="290"/>
      <c r="Q27" s="290"/>
      <c r="R27" s="290"/>
    </row>
    <row r="28" spans="6:20" s="249" customFormat="1" ht="16.5" customHeight="1" outlineLevel="1" x14ac:dyDescent="0.2">
      <c r="F28" s="250"/>
      <c r="G28" s="240"/>
      <c r="H28" s="251"/>
      <c r="I28" s="251"/>
      <c r="J28" s="292" t="s">
        <v>3551</v>
      </c>
      <c r="K28" s="240"/>
      <c r="L28" s="280"/>
      <c r="M28" s="281"/>
      <c r="N28" s="280"/>
      <c r="O28" s="282">
        <f>SUBTOTAL(9,O29:O30)</f>
        <v>0</v>
      </c>
      <c r="P28" s="253"/>
      <c r="Q28" s="252"/>
      <c r="R28" s="253">
        <f>SUBTOTAL(9,R29:R30)</f>
        <v>0</v>
      </c>
    </row>
    <row r="29" spans="6:20" s="254" customFormat="1" ht="24" outlineLevel="2" x14ac:dyDescent="0.2">
      <c r="F29" s="255">
        <v>1</v>
      </c>
      <c r="G29" s="256" t="s">
        <v>3054</v>
      </c>
      <c r="H29" s="269" t="s">
        <v>3552</v>
      </c>
      <c r="I29" s="269"/>
      <c r="J29" s="267" t="s">
        <v>3553</v>
      </c>
      <c r="K29" s="256" t="s">
        <v>447</v>
      </c>
      <c r="L29" s="260">
        <v>0</v>
      </c>
      <c r="M29" s="261">
        <v>4</v>
      </c>
      <c r="N29" s="260"/>
      <c r="O29" s="262">
        <f>M29*N29</f>
        <v>0</v>
      </c>
      <c r="P29" s="263"/>
      <c r="Q29" s="264"/>
      <c r="R29" s="263">
        <f>M29*Q29</f>
        <v>0</v>
      </c>
      <c r="S29" s="265"/>
      <c r="T29" s="265"/>
    </row>
    <row r="30" spans="6:20" s="254" customFormat="1" ht="12" outlineLevel="2" x14ac:dyDescent="0.2">
      <c r="F30" s="255" t="s">
        <v>3416</v>
      </c>
      <c r="G30" s="256" t="s">
        <v>3066</v>
      </c>
      <c r="H30" s="269" t="s">
        <v>3554</v>
      </c>
      <c r="I30" s="269"/>
      <c r="J30" s="267" t="s">
        <v>3417</v>
      </c>
      <c r="K30" s="256" t="s">
        <v>447</v>
      </c>
      <c r="L30" s="260">
        <v>0</v>
      </c>
      <c r="M30" s="261">
        <v>4</v>
      </c>
      <c r="N30" s="260"/>
      <c r="O30" s="262">
        <f>M30*N30</f>
        <v>0</v>
      </c>
      <c r="P30" s="263"/>
      <c r="Q30" s="264"/>
      <c r="R30" s="263">
        <f>M30*Q30</f>
        <v>0</v>
      </c>
      <c r="S30" s="265"/>
      <c r="T30" s="265"/>
    </row>
    <row r="31" spans="6:20" s="291" customFormat="1" ht="12.75" customHeight="1" outlineLevel="2" x14ac:dyDescent="0.25">
      <c r="F31" s="284"/>
      <c r="G31" s="285"/>
      <c r="H31" s="285"/>
      <c r="I31" s="285"/>
      <c r="J31" s="286"/>
      <c r="K31" s="285"/>
      <c r="L31" s="287"/>
      <c r="M31" s="288"/>
      <c r="N31" s="287"/>
      <c r="O31" s="289"/>
      <c r="P31" s="290"/>
      <c r="Q31" s="290"/>
      <c r="R31" s="290"/>
    </row>
    <row r="32" spans="6:20" s="249" customFormat="1" ht="16.5" customHeight="1" outlineLevel="1" x14ac:dyDescent="0.2">
      <c r="F32" s="250"/>
      <c r="G32" s="240"/>
      <c r="H32" s="251"/>
      <c r="I32" s="251"/>
      <c r="J32" s="292" t="s">
        <v>3220</v>
      </c>
      <c r="K32" s="240"/>
      <c r="L32" s="280"/>
      <c r="M32" s="281"/>
      <c r="N32" s="280"/>
      <c r="O32" s="282">
        <f>SUBTOTAL(9,O33:O40)</f>
        <v>0</v>
      </c>
      <c r="P32" s="253"/>
      <c r="Q32" s="252"/>
      <c r="R32" s="253">
        <f>SUBTOTAL(9,R45:R48)</f>
        <v>0</v>
      </c>
    </row>
    <row r="33" spans="6:21" s="254" customFormat="1" ht="48" outlineLevel="2" x14ac:dyDescent="0.2">
      <c r="F33" s="255" t="s">
        <v>3221</v>
      </c>
      <c r="G33" s="256" t="s">
        <v>3054</v>
      </c>
      <c r="H33" s="269" t="s">
        <v>3108</v>
      </c>
      <c r="I33" s="269"/>
      <c r="J33" s="267" t="s">
        <v>3555</v>
      </c>
      <c r="K33" s="256" t="s">
        <v>532</v>
      </c>
      <c r="L33" s="260">
        <v>0</v>
      </c>
      <c r="M33" s="261">
        <v>980</v>
      </c>
      <c r="N33" s="260"/>
      <c r="O33" s="262">
        <f t="shared" ref="O33:O40" si="1">M33*N33</f>
        <v>0</v>
      </c>
      <c r="P33" s="263"/>
      <c r="Q33" s="264"/>
      <c r="R33" s="263">
        <f>M33*Q33</f>
        <v>0</v>
      </c>
      <c r="S33" s="265"/>
      <c r="T33" s="265"/>
    </row>
    <row r="34" spans="6:21" s="254" customFormat="1" ht="12" outlineLevel="2" x14ac:dyDescent="0.2">
      <c r="F34" s="255"/>
      <c r="G34" s="256"/>
      <c r="H34" s="269"/>
      <c r="I34" s="269"/>
      <c r="J34" s="293">
        <v>980</v>
      </c>
      <c r="K34" s="256"/>
      <c r="L34" s="260"/>
      <c r="M34" s="261"/>
      <c r="N34" s="260"/>
      <c r="O34" s="262"/>
      <c r="P34" s="263"/>
      <c r="Q34" s="264"/>
      <c r="R34" s="263"/>
    </row>
    <row r="35" spans="6:21" s="254" customFormat="1" ht="36" outlineLevel="2" x14ac:dyDescent="0.2">
      <c r="F35" s="255" t="s">
        <v>3416</v>
      </c>
      <c r="G35" s="256" t="s">
        <v>3054</v>
      </c>
      <c r="H35" s="269" t="s">
        <v>3111</v>
      </c>
      <c r="I35" s="269"/>
      <c r="J35" s="267" t="s">
        <v>3260</v>
      </c>
      <c r="K35" s="256" t="s">
        <v>532</v>
      </c>
      <c r="L35" s="260">
        <v>0</v>
      </c>
      <c r="M35" s="261">
        <v>980</v>
      </c>
      <c r="N35" s="260"/>
      <c r="O35" s="262">
        <f t="shared" si="1"/>
        <v>0</v>
      </c>
      <c r="P35" s="263"/>
      <c r="Q35" s="264"/>
      <c r="R35" s="263"/>
      <c r="S35" s="265"/>
      <c r="T35" s="265"/>
    </row>
    <row r="36" spans="6:21" s="254" customFormat="1" ht="12" outlineLevel="2" x14ac:dyDescent="0.2">
      <c r="F36" s="255"/>
      <c r="G36" s="256"/>
      <c r="H36" s="269"/>
      <c r="I36" s="269"/>
      <c r="J36" s="293">
        <v>980</v>
      </c>
      <c r="K36" s="256"/>
      <c r="L36" s="260"/>
      <c r="M36" s="261"/>
      <c r="N36" s="260"/>
      <c r="O36" s="262"/>
      <c r="P36" s="263"/>
      <c r="Q36" s="264"/>
      <c r="R36" s="263"/>
    </row>
    <row r="37" spans="6:21" s="254" customFormat="1" ht="48" outlineLevel="2" x14ac:dyDescent="0.2">
      <c r="F37" s="255" t="s">
        <v>3424</v>
      </c>
      <c r="G37" s="256"/>
      <c r="H37" s="269" t="s">
        <v>3421</v>
      </c>
      <c r="I37" s="269"/>
      <c r="J37" s="267" t="s">
        <v>3556</v>
      </c>
      <c r="K37" s="256" t="s">
        <v>532</v>
      </c>
      <c r="L37" s="260">
        <v>0</v>
      </c>
      <c r="M37" s="261">
        <v>1475</v>
      </c>
      <c r="N37" s="260"/>
      <c r="O37" s="262">
        <f t="shared" ref="O37" si="2">M37*N37</f>
        <v>0</v>
      </c>
      <c r="P37" s="263"/>
      <c r="Q37" s="264"/>
      <c r="R37" s="263">
        <f>M37*Q37</f>
        <v>0</v>
      </c>
      <c r="S37" s="265"/>
      <c r="T37" s="265"/>
    </row>
    <row r="38" spans="6:21" s="254" customFormat="1" ht="12" outlineLevel="2" x14ac:dyDescent="0.2">
      <c r="F38" s="255"/>
      <c r="G38" s="256"/>
      <c r="H38" s="269"/>
      <c r="I38" s="269"/>
      <c r="J38" s="293">
        <v>1475</v>
      </c>
      <c r="K38" s="256"/>
      <c r="L38" s="260"/>
      <c r="M38" s="261"/>
      <c r="N38" s="260"/>
      <c r="O38" s="262"/>
      <c r="P38" s="263"/>
      <c r="Q38" s="264"/>
      <c r="R38" s="263"/>
      <c r="S38" s="265"/>
      <c r="T38" s="265"/>
    </row>
    <row r="39" spans="6:21" s="254" customFormat="1" ht="12" outlineLevel="2" x14ac:dyDescent="0.2">
      <c r="F39" s="255" t="s">
        <v>3427</v>
      </c>
      <c r="G39" s="256" t="s">
        <v>3066</v>
      </c>
      <c r="H39" s="269" t="s">
        <v>3425</v>
      </c>
      <c r="I39" s="269"/>
      <c r="J39" s="267" t="s">
        <v>3281</v>
      </c>
      <c r="K39" s="256" t="s">
        <v>532</v>
      </c>
      <c r="L39" s="260"/>
      <c r="M39" s="261">
        <v>3435</v>
      </c>
      <c r="N39" s="260"/>
      <c r="O39" s="262">
        <f t="shared" si="1"/>
        <v>0</v>
      </c>
      <c r="P39" s="263"/>
      <c r="Q39" s="264"/>
      <c r="R39" s="263"/>
      <c r="S39" s="265"/>
      <c r="T39" s="265"/>
      <c r="U39" s="265"/>
    </row>
    <row r="40" spans="6:21" s="254" customFormat="1" ht="12" outlineLevel="2" x14ac:dyDescent="0.2">
      <c r="F40" s="255" t="s">
        <v>3431</v>
      </c>
      <c r="G40" s="256" t="s">
        <v>3066</v>
      </c>
      <c r="H40" s="269" t="s">
        <v>3428</v>
      </c>
      <c r="I40" s="269"/>
      <c r="J40" s="267" t="s">
        <v>3283</v>
      </c>
      <c r="K40" s="256" t="s">
        <v>447</v>
      </c>
      <c r="L40" s="260"/>
      <c r="M40" s="261">
        <v>42</v>
      </c>
      <c r="N40" s="260"/>
      <c r="O40" s="262">
        <f t="shared" si="1"/>
        <v>0</v>
      </c>
      <c r="P40" s="263"/>
      <c r="Q40" s="264"/>
      <c r="R40" s="263"/>
      <c r="S40" s="265"/>
      <c r="T40" s="265"/>
      <c r="U40" s="265"/>
    </row>
    <row r="41" spans="6:21" s="291" customFormat="1" ht="12.75" customHeight="1" outlineLevel="2" x14ac:dyDescent="0.25">
      <c r="F41" s="284"/>
      <c r="G41" s="285"/>
      <c r="H41" s="285"/>
      <c r="I41" s="285"/>
      <c r="J41" s="286"/>
      <c r="K41" s="285"/>
      <c r="L41" s="287"/>
      <c r="M41" s="288"/>
      <c r="N41" s="287"/>
      <c r="O41" s="289"/>
      <c r="P41" s="290"/>
      <c r="Q41" s="290"/>
      <c r="R41" s="290"/>
    </row>
    <row r="42" spans="6:21" s="249" customFormat="1" ht="16.5" customHeight="1" outlineLevel="1" x14ac:dyDescent="0.2">
      <c r="F42" s="250"/>
      <c r="G42" s="240"/>
      <c r="H42" s="251"/>
      <c r="I42" s="251"/>
      <c r="J42" s="292" t="s">
        <v>3284</v>
      </c>
      <c r="K42" s="240"/>
      <c r="L42" s="280"/>
      <c r="M42" s="281"/>
      <c r="N42" s="280"/>
      <c r="O42" s="282">
        <f>SUBTOTAL(9,O43:O45)</f>
        <v>0</v>
      </c>
      <c r="P42" s="253"/>
      <c r="Q42" s="252"/>
      <c r="R42" s="253">
        <f>SUBTOTAL(9,R43:R45)</f>
        <v>0</v>
      </c>
    </row>
    <row r="43" spans="6:21" s="254" customFormat="1" ht="24" outlineLevel="2" x14ac:dyDescent="0.2">
      <c r="F43" s="255" t="s">
        <v>3221</v>
      </c>
      <c r="G43" s="256" t="s">
        <v>3315</v>
      </c>
      <c r="H43" s="269" t="s">
        <v>3114</v>
      </c>
      <c r="I43" s="269"/>
      <c r="J43" s="267" t="s">
        <v>3557</v>
      </c>
      <c r="K43" s="256" t="s">
        <v>532</v>
      </c>
      <c r="L43" s="260">
        <v>0</v>
      </c>
      <c r="M43" s="261">
        <v>2207</v>
      </c>
      <c r="N43" s="260"/>
      <c r="O43" s="262">
        <f>M43*N43</f>
        <v>0</v>
      </c>
      <c r="P43" s="263"/>
      <c r="Q43" s="264"/>
      <c r="R43" s="263"/>
      <c r="S43" s="265"/>
      <c r="T43" s="265"/>
    </row>
    <row r="44" spans="6:21" s="254" customFormat="1" ht="12" outlineLevel="2" x14ac:dyDescent="0.2">
      <c r="F44" s="255"/>
      <c r="G44" s="256"/>
      <c r="H44" s="269"/>
      <c r="I44" s="269"/>
      <c r="J44" s="293" t="s">
        <v>3558</v>
      </c>
      <c r="K44" s="256"/>
      <c r="L44" s="260"/>
      <c r="M44" s="261"/>
      <c r="N44" s="260"/>
      <c r="O44" s="262"/>
      <c r="P44" s="263"/>
      <c r="Q44" s="264"/>
      <c r="R44" s="263"/>
    </row>
    <row r="45" spans="6:21" s="254" customFormat="1" ht="12" outlineLevel="2" x14ac:dyDescent="0.2">
      <c r="F45" s="255" t="s">
        <v>3416</v>
      </c>
      <c r="G45" s="256" t="s">
        <v>3066</v>
      </c>
      <c r="H45" s="269" t="s">
        <v>3117</v>
      </c>
      <c r="I45" s="269"/>
      <c r="J45" s="267" t="s">
        <v>3313</v>
      </c>
      <c r="K45" s="256" t="s">
        <v>532</v>
      </c>
      <c r="L45" s="260"/>
      <c r="M45" s="261">
        <v>2207</v>
      </c>
      <c r="N45" s="260"/>
      <c r="O45" s="262">
        <f>M45*N45</f>
        <v>0</v>
      </c>
      <c r="P45" s="263"/>
      <c r="Q45" s="264"/>
      <c r="R45" s="263"/>
      <c r="S45" s="265"/>
      <c r="T45" s="265"/>
    </row>
    <row r="46" spans="6:21" s="291" customFormat="1" ht="12.75" customHeight="1" outlineLevel="2" x14ac:dyDescent="0.25">
      <c r="F46" s="284"/>
      <c r="G46" s="285"/>
      <c r="H46" s="285"/>
      <c r="I46" s="285"/>
      <c r="J46" s="295"/>
      <c r="K46" s="285"/>
      <c r="L46" s="287"/>
      <c r="M46" s="288"/>
      <c r="N46" s="287"/>
      <c r="O46" s="289"/>
      <c r="P46" s="290"/>
      <c r="Q46" s="290"/>
      <c r="R46" s="290"/>
    </row>
    <row r="47" spans="6:21" s="249" customFormat="1" ht="16.5" customHeight="1" outlineLevel="1" x14ac:dyDescent="0.2">
      <c r="F47" s="250"/>
      <c r="G47" s="240"/>
      <c r="H47" s="251"/>
      <c r="I47" s="251"/>
      <c r="J47" s="251" t="s">
        <v>3461</v>
      </c>
      <c r="K47" s="240"/>
      <c r="L47" s="280"/>
      <c r="M47" s="281"/>
      <c r="N47" s="280"/>
      <c r="O47" s="282">
        <f>SUBTOTAL(9,O48:O53)</f>
        <v>0</v>
      </c>
      <c r="P47" s="253"/>
      <c r="Q47" s="252"/>
      <c r="R47" s="253">
        <f>SUBTOTAL(9,R48:R53)</f>
        <v>0</v>
      </c>
    </row>
    <row r="48" spans="6:21" s="254" customFormat="1" ht="12" outlineLevel="2" x14ac:dyDescent="0.2">
      <c r="F48" s="255">
        <v>1</v>
      </c>
      <c r="G48" s="256" t="s">
        <v>3315</v>
      </c>
      <c r="H48" s="269" t="s">
        <v>3462</v>
      </c>
      <c r="I48" s="269"/>
      <c r="J48" s="267" t="s">
        <v>3559</v>
      </c>
      <c r="K48" s="256" t="s">
        <v>3065</v>
      </c>
      <c r="L48" s="260">
        <v>0</v>
      </c>
      <c r="M48" s="261">
        <v>1</v>
      </c>
      <c r="N48" s="260"/>
      <c r="O48" s="262">
        <f t="shared" ref="O48:O53" si="3">M48*N48</f>
        <v>0</v>
      </c>
      <c r="P48" s="263"/>
      <c r="Q48" s="264"/>
      <c r="R48" s="263">
        <f t="shared" ref="R48:R53" si="4">M48*Q48</f>
        <v>0</v>
      </c>
      <c r="S48" s="265"/>
      <c r="T48" s="265"/>
    </row>
    <row r="49" spans="6:20" s="254" customFormat="1" ht="12" outlineLevel="2" x14ac:dyDescent="0.2">
      <c r="F49" s="255">
        <v>2</v>
      </c>
      <c r="G49" s="256" t="s">
        <v>3315</v>
      </c>
      <c r="H49" s="269" t="s">
        <v>3158</v>
      </c>
      <c r="I49" s="269"/>
      <c r="J49" s="267" t="s">
        <v>3465</v>
      </c>
      <c r="K49" s="256" t="s">
        <v>3065</v>
      </c>
      <c r="L49" s="260">
        <v>0</v>
      </c>
      <c r="M49" s="261">
        <v>1</v>
      </c>
      <c r="N49" s="260"/>
      <c r="O49" s="262">
        <f t="shared" si="3"/>
        <v>0</v>
      </c>
      <c r="P49" s="263"/>
      <c r="Q49" s="264"/>
      <c r="R49" s="263">
        <f t="shared" si="4"/>
        <v>0</v>
      </c>
      <c r="S49" s="265"/>
      <c r="T49" s="265"/>
    </row>
    <row r="50" spans="6:20" s="254" customFormat="1" ht="12" outlineLevel="2" x14ac:dyDescent="0.2">
      <c r="F50" s="255">
        <v>3</v>
      </c>
      <c r="G50" s="256" t="s">
        <v>3315</v>
      </c>
      <c r="H50" s="269" t="s">
        <v>3160</v>
      </c>
      <c r="I50" s="269"/>
      <c r="J50" s="267" t="s">
        <v>3466</v>
      </c>
      <c r="K50" s="256" t="s">
        <v>124</v>
      </c>
      <c r="L50" s="260">
        <v>0</v>
      </c>
      <c r="M50" s="261">
        <v>8</v>
      </c>
      <c r="N50" s="260"/>
      <c r="O50" s="262">
        <f t="shared" si="3"/>
        <v>0</v>
      </c>
      <c r="P50" s="263"/>
      <c r="Q50" s="264"/>
      <c r="R50" s="263">
        <f t="shared" si="4"/>
        <v>0</v>
      </c>
      <c r="S50" s="265"/>
      <c r="T50" s="265"/>
    </row>
    <row r="51" spans="6:20" s="254" customFormat="1" ht="12" outlineLevel="2" x14ac:dyDescent="0.2">
      <c r="F51" s="255">
        <v>4</v>
      </c>
      <c r="G51" s="256" t="s">
        <v>3315</v>
      </c>
      <c r="H51" s="269" t="s">
        <v>3162</v>
      </c>
      <c r="I51" s="269"/>
      <c r="J51" s="267" t="s">
        <v>3467</v>
      </c>
      <c r="K51" s="256" t="s">
        <v>447</v>
      </c>
      <c r="L51" s="260">
        <v>0</v>
      </c>
      <c r="M51" s="261">
        <v>1</v>
      </c>
      <c r="N51" s="260"/>
      <c r="O51" s="262">
        <f t="shared" si="3"/>
        <v>0</v>
      </c>
      <c r="P51" s="263"/>
      <c r="Q51" s="264"/>
      <c r="R51" s="263">
        <f t="shared" si="4"/>
        <v>0</v>
      </c>
      <c r="S51" s="265"/>
      <c r="T51" s="265"/>
    </row>
    <row r="52" spans="6:20" s="254" customFormat="1" ht="12" outlineLevel="2" x14ac:dyDescent="0.2">
      <c r="F52" s="255">
        <v>5</v>
      </c>
      <c r="G52" s="256" t="s">
        <v>3315</v>
      </c>
      <c r="H52" s="269" t="s">
        <v>3164</v>
      </c>
      <c r="I52" s="269"/>
      <c r="J52" s="267" t="s">
        <v>3468</v>
      </c>
      <c r="K52" s="256" t="s">
        <v>447</v>
      </c>
      <c r="L52" s="260">
        <v>0</v>
      </c>
      <c r="M52" s="261">
        <v>1</v>
      </c>
      <c r="N52" s="260"/>
      <c r="O52" s="262">
        <f t="shared" si="3"/>
        <v>0</v>
      </c>
      <c r="P52" s="263"/>
      <c r="Q52" s="264"/>
      <c r="R52" s="263">
        <f t="shared" si="4"/>
        <v>0</v>
      </c>
      <c r="S52" s="265"/>
      <c r="T52" s="265"/>
    </row>
    <row r="53" spans="6:20" s="254" customFormat="1" ht="12" outlineLevel="2" x14ac:dyDescent="0.2">
      <c r="F53" s="255">
        <v>6</v>
      </c>
      <c r="G53" s="256" t="s">
        <v>3315</v>
      </c>
      <c r="H53" s="269" t="s">
        <v>3166</v>
      </c>
      <c r="I53" s="269"/>
      <c r="J53" s="267" t="s">
        <v>3469</v>
      </c>
      <c r="K53" s="256" t="s">
        <v>447</v>
      </c>
      <c r="L53" s="260">
        <v>0</v>
      </c>
      <c r="M53" s="261">
        <v>1</v>
      </c>
      <c r="N53" s="260"/>
      <c r="O53" s="262">
        <f t="shared" si="3"/>
        <v>0</v>
      </c>
      <c r="P53" s="263"/>
      <c r="Q53" s="264"/>
      <c r="R53" s="263">
        <f t="shared" si="4"/>
        <v>0</v>
      </c>
      <c r="S53" s="265"/>
      <c r="T53" s="265"/>
    </row>
    <row r="54" spans="6:20" s="291" customFormat="1" ht="12.75" customHeight="1" outlineLevel="1" x14ac:dyDescent="0.25">
      <c r="F54" s="284"/>
      <c r="G54" s="285"/>
      <c r="H54" s="285"/>
      <c r="I54" s="285"/>
      <c r="J54" s="295"/>
      <c r="K54" s="285"/>
      <c r="L54" s="290"/>
      <c r="M54" s="187"/>
      <c r="N54" s="290"/>
      <c r="O54" s="296"/>
      <c r="P54" s="290"/>
      <c r="Q54" s="290"/>
      <c r="R54" s="290"/>
    </row>
  </sheetData>
  <pageMargins left="0.39370078740157483" right="0.39370078740157483" top="0.59055118110236227" bottom="0.59055118110236227" header="0.39370078740157483" footer="0.39370078740157483"/>
  <pageSetup paperSize="9" scale="68" fitToHeight="9999" orientation="portrait" r:id="rId1"/>
  <headerFooter alignWithMargins="0">
    <oddFooter>&amp;C&amp;8&amp;P z &amp;N</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pageSetUpPr fitToPage="1"/>
  </sheetPr>
  <dimension ref="A1:E16"/>
  <sheetViews>
    <sheetView topLeftCell="B1" workbookViewId="0">
      <pane ySplit="6" topLeftCell="A7" activePane="bottomLeft" state="frozen"/>
      <selection activeCell="K10" sqref="K10"/>
      <selection pane="bottomLeft" activeCell="C8" sqref="C8"/>
    </sheetView>
  </sheetViews>
  <sheetFormatPr defaultRowHeight="12.75" outlineLevelRow="1" x14ac:dyDescent="0.2"/>
  <cols>
    <col min="1" max="1" width="12.42578125" style="210" hidden="1" customWidth="1"/>
    <col min="2" max="2" width="80.7109375" style="210" customWidth="1"/>
    <col min="3" max="3" width="15.7109375" style="210" customWidth="1"/>
    <col min="4" max="16384" width="9.140625" style="210"/>
  </cols>
  <sheetData>
    <row r="1" spans="1:5" ht="15.75" customHeight="1" x14ac:dyDescent="0.25">
      <c r="A1" s="206"/>
      <c r="B1" s="207" t="s">
        <v>3352</v>
      </c>
      <c r="C1" s="208"/>
      <c r="D1" s="209"/>
    </row>
    <row r="2" spans="1:5" ht="15.75" customHeight="1" x14ac:dyDescent="0.25">
      <c r="A2" s="206"/>
      <c r="B2" s="225" t="s">
        <v>51</v>
      </c>
      <c r="C2" s="208"/>
      <c r="D2" s="209"/>
    </row>
    <row r="3" spans="1:5" ht="15.75" customHeight="1" x14ac:dyDescent="0.25">
      <c r="A3" s="206"/>
      <c r="B3" s="225" t="s">
        <v>2</v>
      </c>
      <c r="C3" s="208"/>
      <c r="D3" s="209"/>
    </row>
    <row r="4" spans="1:5" ht="15.75" customHeight="1" x14ac:dyDescent="0.25">
      <c r="A4" s="206"/>
      <c r="B4" s="225" t="s">
        <v>50</v>
      </c>
      <c r="C4" s="208"/>
      <c r="D4" s="209"/>
    </row>
    <row r="5" spans="1:5" ht="14.25" customHeight="1" x14ac:dyDescent="0.25">
      <c r="A5" s="210" t="e">
        <f t="array" ref="A5">INDEX(__SAZBA__,MATCH(0,COUNTIF($A$1:A1,__SAZBA__),0))</f>
        <v>#REF!</v>
      </c>
      <c r="B5" s="211"/>
      <c r="C5" s="208"/>
      <c r="D5" s="209"/>
    </row>
    <row r="6" spans="1:5" ht="13.5" thickBot="1" x14ac:dyDescent="0.25">
      <c r="A6" s="210" t="e">
        <f t="array" ref="A6">INDEX(__SAZBA__,MATCH(0,COUNTIF($A$1:A5,__SAZBA__),0))</f>
        <v>#REF!</v>
      </c>
      <c r="B6" s="212" t="s">
        <v>104</v>
      </c>
      <c r="C6" s="212" t="s">
        <v>3043</v>
      </c>
      <c r="D6" s="213"/>
    </row>
    <row r="7" spans="1:5" x14ac:dyDescent="0.2">
      <c r="A7" s="210" t="e">
        <f t="array" ref="A7">INDEX(__SAZBA__,MATCH(0,COUNTIF($A$1:A6,__SAZBA__),0))</f>
        <v>#REF!</v>
      </c>
      <c r="B7" s="214"/>
      <c r="C7" s="215"/>
      <c r="D7" s="213"/>
    </row>
    <row r="8" spans="1:5" s="216" customFormat="1" ht="15.75" customHeight="1" x14ac:dyDescent="0.2">
      <c r="B8" s="217" t="str">
        <f>IF([13]Zakazka!$J$8=0,"",[13]Zakazka!$J$8)</f>
        <v>Vnější rozvod kabelů pro plynové zdroje</v>
      </c>
      <c r="C8" s="218">
        <f>'EL Zakazka plynovod'!O8</f>
        <v>0</v>
      </c>
      <c r="E8" s="218"/>
    </row>
    <row r="9" spans="1:5" s="219" customFormat="1" ht="15" customHeight="1" outlineLevel="1" x14ac:dyDescent="0.2">
      <c r="B9" s="220" t="s">
        <v>3533</v>
      </c>
      <c r="C9" s="221">
        <f>'EL Zakazka plynovod'!O10</f>
        <v>0</v>
      </c>
      <c r="E9" s="221"/>
    </row>
    <row r="10" spans="1:5" s="219" customFormat="1" ht="15" customHeight="1" outlineLevel="1" x14ac:dyDescent="0.2">
      <c r="B10" s="220" t="s">
        <v>3547</v>
      </c>
      <c r="C10" s="221">
        <f>'EL Zakazka plynovod'!O19</f>
        <v>0</v>
      </c>
      <c r="E10" s="221"/>
    </row>
    <row r="11" spans="1:5" s="219" customFormat="1" ht="15" customHeight="1" outlineLevel="1" x14ac:dyDescent="0.2">
      <c r="B11" s="220" t="s">
        <v>3551</v>
      </c>
      <c r="C11" s="221">
        <f>'EL Zakazka plynovod'!O23</f>
        <v>0</v>
      </c>
      <c r="E11" s="221"/>
    </row>
    <row r="12" spans="1:5" s="219" customFormat="1" ht="15" customHeight="1" outlineLevel="1" x14ac:dyDescent="0.2">
      <c r="B12" s="220" t="s">
        <v>3220</v>
      </c>
      <c r="C12" s="221">
        <f>'EL Zakazka plynovod'!O27</f>
        <v>0</v>
      </c>
      <c r="E12" s="221"/>
    </row>
    <row r="13" spans="1:5" s="219" customFormat="1" ht="15" customHeight="1" outlineLevel="1" x14ac:dyDescent="0.2">
      <c r="B13" s="220" t="s">
        <v>3284</v>
      </c>
      <c r="C13" s="221">
        <f>'EL Zakazka plynovod'!O37</f>
        <v>0</v>
      </c>
      <c r="E13" s="221"/>
    </row>
    <row r="14" spans="1:5" s="219" customFormat="1" ht="15" customHeight="1" outlineLevel="1" x14ac:dyDescent="0.2">
      <c r="B14" s="220" t="str">
        <f>IF([13]Zakazka!$J$42=0,"",[13]Zakazka!$J$42)</f>
        <v>V04: Inženýrská činnost</v>
      </c>
      <c r="C14" s="221">
        <f>'EL Zakazka plynovod'!O42</f>
        <v>0</v>
      </c>
      <c r="E14" s="221"/>
    </row>
    <row r="15" spans="1:5" ht="13.5" thickBot="1" x14ac:dyDescent="0.25">
      <c r="B15" s="220"/>
    </row>
    <row r="16" spans="1:5" s="222" customFormat="1" ht="15" x14ac:dyDescent="0.25">
      <c r="A16" s="222" t="e">
        <f>SUM(#REF!)</f>
        <v>#REF!</v>
      </c>
      <c r="B16" s="223" t="s">
        <v>3355</v>
      </c>
      <c r="C16" s="224">
        <f>SUM(C9:C15)</f>
        <v>0</v>
      </c>
    </row>
  </sheetData>
  <dataConsolidate/>
  <pageMargins left="0.78740157480314965" right="0.78740157480314965" top="0.78740157480314965" bottom="0.78740157480314965" header="0.39370078740157483" footer="0.39370078740157483"/>
  <pageSetup paperSize="9" scale="88" orientation="portrait" r:id="rId1"/>
  <headerFooter>
    <oddFooter>&amp;C&amp;8&amp;P z &amp;N</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pageSetUpPr fitToPage="1"/>
  </sheetPr>
  <dimension ref="A1:R49"/>
  <sheetViews>
    <sheetView topLeftCell="F1" zoomScaleNormal="100" zoomScaleSheetLayoutView="100" workbookViewId="0">
      <selection activeCell="N11" sqref="N11:N48"/>
    </sheetView>
  </sheetViews>
  <sheetFormatPr defaultRowHeight="12.75" outlineLevelRow="2" x14ac:dyDescent="0.2"/>
  <cols>
    <col min="1" max="5" width="9.140625" style="210" hidden="1" customWidth="1"/>
    <col min="6" max="6" width="5.42578125" style="297" customWidth="1"/>
    <col min="7" max="7" width="4.28515625" style="228" customWidth="1"/>
    <col min="8" max="8" width="14.28515625" style="229" customWidth="1"/>
    <col min="9" max="9" width="10" style="229" customWidth="1"/>
    <col min="10" max="10" width="57.140625" style="230" customWidth="1"/>
    <col min="11" max="11" width="7.5703125" style="228" customWidth="1"/>
    <col min="12" max="12" width="6.85546875" style="231" hidden="1" customWidth="1"/>
    <col min="13" max="13" width="13.42578125" style="203" customWidth="1"/>
    <col min="14" max="14" width="12.42578125" style="231" customWidth="1"/>
    <col min="15" max="15" width="15.7109375" style="232" customWidth="1"/>
    <col min="16" max="16" width="14.28515625" style="231" hidden="1" customWidth="1"/>
    <col min="17" max="17" width="11.42578125" style="231" hidden="1" customWidth="1"/>
    <col min="18" max="18" width="14.28515625" style="231" hidden="1" customWidth="1"/>
    <col min="19" max="16384" width="9.140625" style="210"/>
  </cols>
  <sheetData>
    <row r="1" spans="6:18" ht="21.6" customHeight="1" x14ac:dyDescent="0.25">
      <c r="F1" s="207" t="s">
        <v>3352</v>
      </c>
      <c r="G1" s="208"/>
      <c r="H1" s="208"/>
      <c r="I1" s="208"/>
      <c r="J1" s="208"/>
      <c r="K1" s="208"/>
      <c r="L1" s="234"/>
      <c r="M1" s="138"/>
      <c r="N1" s="234"/>
      <c r="O1" s="235"/>
      <c r="P1" s="234"/>
      <c r="Q1" s="234"/>
      <c r="R1" s="234"/>
    </row>
    <row r="2" spans="6:18" ht="21.6" customHeight="1" x14ac:dyDescent="0.25">
      <c r="F2" s="225" t="s">
        <v>51</v>
      </c>
      <c r="G2" s="208"/>
      <c r="H2" s="208"/>
      <c r="I2" s="208"/>
      <c r="J2" s="208"/>
      <c r="K2" s="208"/>
      <c r="L2" s="234"/>
      <c r="M2" s="138"/>
      <c r="N2" s="234"/>
      <c r="O2" s="235"/>
      <c r="P2" s="234"/>
      <c r="Q2" s="234"/>
      <c r="R2" s="234"/>
    </row>
    <row r="3" spans="6:18" ht="21.6" customHeight="1" x14ac:dyDescent="0.25">
      <c r="F3" s="225" t="s">
        <v>2</v>
      </c>
      <c r="G3" s="208"/>
      <c r="H3" s="208"/>
      <c r="I3" s="208"/>
      <c r="J3" s="208"/>
      <c r="K3" s="208"/>
      <c r="L3" s="234"/>
      <c r="M3" s="138"/>
      <c r="N3" s="234"/>
      <c r="O3" s="235"/>
      <c r="P3" s="234"/>
      <c r="Q3" s="234"/>
      <c r="R3" s="234"/>
    </row>
    <row r="4" spans="6:18" ht="21.6" customHeight="1" x14ac:dyDescent="0.25">
      <c r="F4" s="225" t="s">
        <v>50</v>
      </c>
      <c r="G4" s="208"/>
      <c r="H4" s="208"/>
      <c r="I4" s="208"/>
      <c r="J4" s="208"/>
      <c r="K4" s="208"/>
      <c r="L4" s="234"/>
      <c r="M4" s="138"/>
      <c r="N4" s="234"/>
      <c r="O4" s="235"/>
      <c r="P4" s="234"/>
      <c r="Q4" s="234"/>
      <c r="R4" s="234"/>
    </row>
    <row r="5" spans="6:18" ht="21.6" customHeight="1" x14ac:dyDescent="0.25">
      <c r="F5" s="233"/>
      <c r="G5" s="208"/>
      <c r="H5" s="208"/>
      <c r="I5" s="208"/>
      <c r="J5" s="208"/>
      <c r="K5" s="208"/>
      <c r="L5" s="234"/>
      <c r="M5" s="138"/>
      <c r="N5" s="234"/>
      <c r="O5" s="235"/>
      <c r="P5" s="234"/>
      <c r="Q5" s="234"/>
      <c r="R5" s="234"/>
    </row>
    <row r="6" spans="6:18" s="237" customFormat="1" ht="13.5" thickBot="1" x14ac:dyDescent="0.25">
      <c r="F6" s="212" t="s">
        <v>3037</v>
      </c>
      <c r="G6" s="212" t="s">
        <v>102</v>
      </c>
      <c r="H6" s="212" t="s">
        <v>103</v>
      </c>
      <c r="I6" s="212" t="s">
        <v>3038</v>
      </c>
      <c r="J6" s="238" t="s">
        <v>104</v>
      </c>
      <c r="K6" s="212" t="s">
        <v>105</v>
      </c>
      <c r="L6" s="212" t="s">
        <v>3040</v>
      </c>
      <c r="M6" s="212" t="s">
        <v>3041</v>
      </c>
      <c r="N6" s="212" t="s">
        <v>3042</v>
      </c>
      <c r="O6" s="212" t="s">
        <v>3043</v>
      </c>
      <c r="P6" s="212" t="s">
        <v>3044</v>
      </c>
      <c r="Q6" s="212" t="s">
        <v>3045</v>
      </c>
      <c r="R6" s="212" t="s">
        <v>3046</v>
      </c>
    </row>
    <row r="7" spans="6:18" ht="11.25" customHeight="1" x14ac:dyDescent="0.2">
      <c r="F7" s="239"/>
      <c r="G7" s="240"/>
      <c r="H7" s="241"/>
      <c r="I7" s="241"/>
      <c r="J7" s="242"/>
      <c r="K7" s="240"/>
      <c r="L7" s="239"/>
      <c r="M7" s="239"/>
      <c r="N7" s="239"/>
      <c r="O7" s="239"/>
      <c r="P7" s="239"/>
      <c r="Q7" s="239"/>
      <c r="R7" s="239"/>
    </row>
    <row r="8" spans="6:18" s="243" customFormat="1" ht="18.75" customHeight="1" x14ac:dyDescent="0.2">
      <c r="F8" s="244"/>
      <c r="G8" s="245"/>
      <c r="H8" s="246"/>
      <c r="I8" s="246"/>
      <c r="J8" s="246" t="s">
        <v>3560</v>
      </c>
      <c r="K8" s="245"/>
      <c r="L8" s="247"/>
      <c r="M8" s="152"/>
      <c r="N8" s="247"/>
      <c r="O8" s="218">
        <f>SUBTOTAL(9,O9:O48)</f>
        <v>0</v>
      </c>
      <c r="P8" s="248">
        <f>SUBTOTAL(9,P9:P49)</f>
        <v>0</v>
      </c>
      <c r="Q8" s="247"/>
      <c r="R8" s="248">
        <f>SUBTOTAL(9,R9:R49)</f>
        <v>0</v>
      </c>
    </row>
    <row r="9" spans="6:18" s="249" customFormat="1" ht="16.5" customHeight="1" outlineLevel="1" x14ac:dyDescent="0.2">
      <c r="F9" s="250"/>
      <c r="G9" s="240"/>
      <c r="H9" s="251"/>
      <c r="I9" s="251"/>
      <c r="J9" s="292"/>
      <c r="K9" s="240"/>
      <c r="L9" s="280"/>
      <c r="M9" s="281"/>
      <c r="N9" s="280"/>
      <c r="O9" s="282"/>
      <c r="P9" s="253"/>
      <c r="Q9" s="252"/>
      <c r="R9" s="253">
        <f>SUBTOTAL(9,R20:R21)</f>
        <v>0</v>
      </c>
    </row>
    <row r="10" spans="6:18" s="249" customFormat="1" ht="16.5" customHeight="1" outlineLevel="1" x14ac:dyDescent="0.2">
      <c r="F10" s="250"/>
      <c r="G10" s="240"/>
      <c r="H10" s="251"/>
      <c r="I10" s="251"/>
      <c r="J10" s="292" t="s">
        <v>3533</v>
      </c>
      <c r="K10" s="240"/>
      <c r="L10" s="280"/>
      <c r="M10" s="281"/>
      <c r="N10" s="280"/>
      <c r="O10" s="282">
        <f>SUBTOTAL(9,O11:O17)</f>
        <v>0</v>
      </c>
      <c r="P10" s="253"/>
      <c r="Q10" s="252"/>
      <c r="R10" s="253"/>
    </row>
    <row r="11" spans="6:18" s="254" customFormat="1" ht="132" outlineLevel="2" x14ac:dyDescent="0.2">
      <c r="F11" s="255">
        <v>1</v>
      </c>
      <c r="G11" s="256" t="s">
        <v>3054</v>
      </c>
      <c r="H11" s="269" t="s">
        <v>3088</v>
      </c>
      <c r="I11" s="269"/>
      <c r="J11" s="267" t="s">
        <v>3534</v>
      </c>
      <c r="K11" s="256" t="s">
        <v>447</v>
      </c>
      <c r="L11" s="260">
        <v>0</v>
      </c>
      <c r="M11" s="261">
        <v>1</v>
      </c>
      <c r="N11" s="260"/>
      <c r="O11" s="262">
        <f t="shared" ref="O11:O17" si="0">M11*N11</f>
        <v>0</v>
      </c>
      <c r="P11" s="263"/>
      <c r="Q11" s="264"/>
      <c r="R11" s="263">
        <f>M11*Q11</f>
        <v>0</v>
      </c>
    </row>
    <row r="12" spans="6:18" s="254" customFormat="1" ht="24" outlineLevel="2" x14ac:dyDescent="0.2">
      <c r="F12" s="255">
        <v>2</v>
      </c>
      <c r="G12" s="256" t="s">
        <v>3054</v>
      </c>
      <c r="H12" s="269" t="s">
        <v>3096</v>
      </c>
      <c r="I12" s="269"/>
      <c r="J12" s="267" t="s">
        <v>3535</v>
      </c>
      <c r="K12" s="256" t="s">
        <v>447</v>
      </c>
      <c r="L12" s="260">
        <v>0</v>
      </c>
      <c r="M12" s="261">
        <v>2</v>
      </c>
      <c r="N12" s="260"/>
      <c r="O12" s="262">
        <f t="shared" si="0"/>
        <v>0</v>
      </c>
      <c r="P12" s="263"/>
      <c r="Q12" s="264"/>
      <c r="R12" s="263">
        <f>M12*Q12</f>
        <v>0</v>
      </c>
    </row>
    <row r="13" spans="6:18" s="254" customFormat="1" ht="60" outlineLevel="2" x14ac:dyDescent="0.2">
      <c r="F13" s="255">
        <v>3</v>
      </c>
      <c r="G13" s="256" t="s">
        <v>3054</v>
      </c>
      <c r="H13" s="269" t="s">
        <v>3098</v>
      </c>
      <c r="I13" s="269"/>
      <c r="J13" s="267" t="s">
        <v>3536</v>
      </c>
      <c r="K13" s="256" t="s">
        <v>447</v>
      </c>
      <c r="L13" s="260">
        <v>0</v>
      </c>
      <c r="M13" s="261">
        <v>1</v>
      </c>
      <c r="N13" s="260"/>
      <c r="O13" s="262">
        <f t="shared" si="0"/>
        <v>0</v>
      </c>
      <c r="P13" s="263"/>
      <c r="Q13" s="264"/>
      <c r="R13" s="263"/>
    </row>
    <row r="14" spans="6:18" s="254" customFormat="1" ht="24" outlineLevel="2" x14ac:dyDescent="0.2">
      <c r="F14" s="255">
        <v>4</v>
      </c>
      <c r="G14" s="256" t="s">
        <v>3054</v>
      </c>
      <c r="H14" s="269" t="s">
        <v>3100</v>
      </c>
      <c r="I14" s="269"/>
      <c r="J14" s="267" t="s">
        <v>3537</v>
      </c>
      <c r="K14" s="256" t="s">
        <v>447</v>
      </c>
      <c r="L14" s="260">
        <v>0</v>
      </c>
      <c r="M14" s="261">
        <v>1</v>
      </c>
      <c r="N14" s="260"/>
      <c r="O14" s="262">
        <f t="shared" si="0"/>
        <v>0</v>
      </c>
      <c r="P14" s="263"/>
      <c r="Q14" s="264"/>
      <c r="R14" s="263"/>
    </row>
    <row r="15" spans="6:18" s="254" customFormat="1" ht="12" outlineLevel="2" x14ac:dyDescent="0.2">
      <c r="F15" s="255" t="s">
        <v>3431</v>
      </c>
      <c r="G15" s="256" t="s">
        <v>3066</v>
      </c>
      <c r="H15" s="269" t="s">
        <v>3538</v>
      </c>
      <c r="I15" s="269"/>
      <c r="J15" s="267" t="s">
        <v>3539</v>
      </c>
      <c r="K15" s="256" t="s">
        <v>447</v>
      </c>
      <c r="L15" s="260">
        <v>0</v>
      </c>
      <c r="M15" s="261">
        <v>1</v>
      </c>
      <c r="N15" s="260"/>
      <c r="O15" s="262">
        <f t="shared" si="0"/>
        <v>0</v>
      </c>
      <c r="P15" s="263"/>
      <c r="Q15" s="264"/>
      <c r="R15" s="263">
        <f>M15*Q15</f>
        <v>0</v>
      </c>
    </row>
    <row r="16" spans="6:18" s="254" customFormat="1" ht="12" outlineLevel="2" x14ac:dyDescent="0.2">
      <c r="F16" s="255" t="s">
        <v>3435</v>
      </c>
      <c r="G16" s="256" t="s">
        <v>3066</v>
      </c>
      <c r="H16" s="269" t="s">
        <v>3540</v>
      </c>
      <c r="I16" s="269"/>
      <c r="J16" s="267" t="s">
        <v>3541</v>
      </c>
      <c r="K16" s="256" t="s">
        <v>447</v>
      </c>
      <c r="L16" s="260">
        <v>0</v>
      </c>
      <c r="M16" s="261">
        <v>1</v>
      </c>
      <c r="N16" s="260"/>
      <c r="O16" s="262">
        <f t="shared" si="0"/>
        <v>0</v>
      </c>
      <c r="P16" s="263"/>
      <c r="Q16" s="264"/>
      <c r="R16" s="263">
        <f>M16*Q16</f>
        <v>0</v>
      </c>
    </row>
    <row r="17" spans="6:18" s="254" customFormat="1" ht="12" outlineLevel="2" x14ac:dyDescent="0.2">
      <c r="F17" s="255" t="s">
        <v>3439</v>
      </c>
      <c r="G17" s="256" t="s">
        <v>3066</v>
      </c>
      <c r="H17" s="269" t="s">
        <v>3542</v>
      </c>
      <c r="I17" s="269"/>
      <c r="J17" s="267" t="s">
        <v>3417</v>
      </c>
      <c r="K17" s="256" t="s">
        <v>447</v>
      </c>
      <c r="L17" s="260">
        <v>0</v>
      </c>
      <c r="M17" s="261">
        <v>1</v>
      </c>
      <c r="N17" s="260"/>
      <c r="O17" s="262">
        <f t="shared" si="0"/>
        <v>0</v>
      </c>
      <c r="P17" s="263"/>
      <c r="Q17" s="264"/>
      <c r="R17" s="263">
        <f>M17*Q17</f>
        <v>0</v>
      </c>
    </row>
    <row r="18" spans="6:18" s="254" customFormat="1" ht="12" outlineLevel="2" x14ac:dyDescent="0.2">
      <c r="F18" s="270"/>
      <c r="G18" s="271"/>
      <c r="H18" s="273"/>
      <c r="I18" s="273"/>
      <c r="J18" s="300"/>
      <c r="K18" s="271"/>
      <c r="L18" s="275"/>
      <c r="M18" s="276"/>
      <c r="N18" s="275"/>
      <c r="O18" s="277"/>
      <c r="P18" s="278"/>
      <c r="Q18" s="279"/>
      <c r="R18" s="278"/>
    </row>
    <row r="19" spans="6:18" s="249" customFormat="1" ht="16.5" customHeight="1" outlineLevel="1" x14ac:dyDescent="0.2">
      <c r="F19" s="250"/>
      <c r="G19" s="240"/>
      <c r="H19" s="251"/>
      <c r="I19" s="251"/>
      <c r="J19" s="292" t="s">
        <v>3547</v>
      </c>
      <c r="K19" s="240"/>
      <c r="L19" s="280"/>
      <c r="M19" s="281"/>
      <c r="N19" s="280"/>
      <c r="O19" s="282">
        <f>SUBTOTAL(9,O20:O21)</f>
        <v>0</v>
      </c>
      <c r="P19" s="253"/>
      <c r="Q19" s="252"/>
      <c r="R19" s="253"/>
    </row>
    <row r="20" spans="6:18" s="254" customFormat="1" ht="24" outlineLevel="2" x14ac:dyDescent="0.2">
      <c r="F20" s="255">
        <v>1</v>
      </c>
      <c r="G20" s="256" t="s">
        <v>3054</v>
      </c>
      <c r="H20" s="269" t="s">
        <v>3544</v>
      </c>
      <c r="I20" s="269"/>
      <c r="J20" s="267" t="s">
        <v>3549</v>
      </c>
      <c r="K20" s="256" t="s">
        <v>447</v>
      </c>
      <c r="L20" s="260">
        <v>0</v>
      </c>
      <c r="M20" s="261">
        <v>4</v>
      </c>
      <c r="N20" s="260"/>
      <c r="O20" s="262">
        <f>M20*N20</f>
        <v>0</v>
      </c>
      <c r="P20" s="263"/>
      <c r="Q20" s="264"/>
      <c r="R20" s="263">
        <f>M20*Q20</f>
        <v>0</v>
      </c>
    </row>
    <row r="21" spans="6:18" s="254" customFormat="1" ht="12" outlineLevel="2" x14ac:dyDescent="0.2">
      <c r="F21" s="255" t="s">
        <v>3416</v>
      </c>
      <c r="G21" s="256" t="s">
        <v>3066</v>
      </c>
      <c r="H21" s="269" t="s">
        <v>3546</v>
      </c>
      <c r="I21" s="269"/>
      <c r="J21" s="267" t="s">
        <v>3417</v>
      </c>
      <c r="K21" s="256" t="s">
        <v>447</v>
      </c>
      <c r="L21" s="260">
        <v>0</v>
      </c>
      <c r="M21" s="261">
        <v>4</v>
      </c>
      <c r="N21" s="260"/>
      <c r="O21" s="262">
        <f>M21*N21</f>
        <v>0</v>
      </c>
      <c r="P21" s="263"/>
      <c r="Q21" s="264"/>
      <c r="R21" s="263">
        <f>M21*Q21</f>
        <v>0</v>
      </c>
    </row>
    <row r="22" spans="6:18" s="291" customFormat="1" ht="12.75" customHeight="1" outlineLevel="2" x14ac:dyDescent="0.25">
      <c r="F22" s="284"/>
      <c r="G22" s="285"/>
      <c r="H22" s="285"/>
      <c r="I22" s="285"/>
      <c r="J22" s="286"/>
      <c r="K22" s="285"/>
      <c r="L22" s="287"/>
      <c r="M22" s="288"/>
      <c r="N22" s="287"/>
      <c r="O22" s="289"/>
      <c r="P22" s="290"/>
      <c r="Q22" s="290"/>
      <c r="R22" s="290"/>
    </row>
    <row r="23" spans="6:18" s="249" customFormat="1" ht="16.5" customHeight="1" outlineLevel="1" x14ac:dyDescent="0.2">
      <c r="F23" s="250"/>
      <c r="G23" s="240"/>
      <c r="H23" s="251"/>
      <c r="I23" s="251"/>
      <c r="J23" s="292" t="s">
        <v>3551</v>
      </c>
      <c r="K23" s="240"/>
      <c r="L23" s="280"/>
      <c r="M23" s="281"/>
      <c r="N23" s="280"/>
      <c r="O23" s="282">
        <f>SUBTOTAL(9,O24:O25)</f>
        <v>0</v>
      </c>
      <c r="P23" s="253"/>
      <c r="Q23" s="252"/>
      <c r="R23" s="253">
        <f>SUBTOTAL(9,R24:R25)</f>
        <v>0</v>
      </c>
    </row>
    <row r="24" spans="6:18" s="254" customFormat="1" ht="24" outlineLevel="2" x14ac:dyDescent="0.2">
      <c r="F24" s="255">
        <v>1</v>
      </c>
      <c r="G24" s="256" t="s">
        <v>3054</v>
      </c>
      <c r="H24" s="269" t="s">
        <v>3548</v>
      </c>
      <c r="I24" s="269"/>
      <c r="J24" s="267" t="s">
        <v>3553</v>
      </c>
      <c r="K24" s="256" t="s">
        <v>447</v>
      </c>
      <c r="L24" s="260">
        <v>0</v>
      </c>
      <c r="M24" s="261">
        <v>4</v>
      </c>
      <c r="N24" s="260"/>
      <c r="O24" s="262">
        <f>M24*N24</f>
        <v>0</v>
      </c>
      <c r="P24" s="263"/>
      <c r="Q24" s="264"/>
      <c r="R24" s="263">
        <f>M24*Q24</f>
        <v>0</v>
      </c>
    </row>
    <row r="25" spans="6:18" s="254" customFormat="1" ht="12" outlineLevel="2" x14ac:dyDescent="0.2">
      <c r="F25" s="255" t="s">
        <v>3416</v>
      </c>
      <c r="G25" s="256" t="s">
        <v>3066</v>
      </c>
      <c r="H25" s="269" t="s">
        <v>3550</v>
      </c>
      <c r="I25" s="269"/>
      <c r="J25" s="267" t="s">
        <v>3417</v>
      </c>
      <c r="K25" s="256" t="s">
        <v>447</v>
      </c>
      <c r="L25" s="260">
        <v>0</v>
      </c>
      <c r="M25" s="261">
        <v>4</v>
      </c>
      <c r="N25" s="260"/>
      <c r="O25" s="262">
        <f>M25*N25</f>
        <v>0</v>
      </c>
      <c r="P25" s="263"/>
      <c r="Q25" s="264"/>
      <c r="R25" s="263">
        <f>M25*Q25</f>
        <v>0</v>
      </c>
    </row>
    <row r="26" spans="6:18" s="291" customFormat="1" ht="12.75" customHeight="1" outlineLevel="2" x14ac:dyDescent="0.25">
      <c r="F26" s="284"/>
      <c r="G26" s="285"/>
      <c r="H26" s="285"/>
      <c r="I26" s="285"/>
      <c r="J26" s="286"/>
      <c r="K26" s="285"/>
      <c r="L26" s="287"/>
      <c r="M26" s="288"/>
      <c r="N26" s="287"/>
      <c r="O26" s="289"/>
      <c r="P26" s="290"/>
      <c r="Q26" s="290"/>
      <c r="R26" s="290"/>
    </row>
    <row r="27" spans="6:18" s="249" customFormat="1" ht="16.5" customHeight="1" outlineLevel="1" x14ac:dyDescent="0.2">
      <c r="F27" s="250"/>
      <c r="G27" s="240"/>
      <c r="H27" s="251"/>
      <c r="I27" s="251"/>
      <c r="J27" s="292" t="s">
        <v>3220</v>
      </c>
      <c r="K27" s="240"/>
      <c r="L27" s="280"/>
      <c r="M27" s="281"/>
      <c r="N27" s="280"/>
      <c r="O27" s="282">
        <f>SUBTOTAL(9,O28:O35)</f>
        <v>0</v>
      </c>
      <c r="P27" s="253"/>
      <c r="Q27" s="252"/>
      <c r="R27" s="253">
        <f>SUBTOTAL(9,R40:R43)</f>
        <v>0</v>
      </c>
    </row>
    <row r="28" spans="6:18" s="254" customFormat="1" ht="36" outlineLevel="2" x14ac:dyDescent="0.2">
      <c r="F28" s="255" t="s">
        <v>3221</v>
      </c>
      <c r="G28" s="256" t="s">
        <v>3054</v>
      </c>
      <c r="H28" s="269" t="s">
        <v>3108</v>
      </c>
      <c r="I28" s="269"/>
      <c r="J28" s="267" t="s">
        <v>3561</v>
      </c>
      <c r="K28" s="256" t="s">
        <v>532</v>
      </c>
      <c r="L28" s="260">
        <v>0</v>
      </c>
      <c r="M28" s="261">
        <v>450</v>
      </c>
      <c r="N28" s="260"/>
      <c r="O28" s="262">
        <f t="shared" ref="O28:O35" si="1">M28*N28</f>
        <v>0</v>
      </c>
      <c r="P28" s="263"/>
      <c r="Q28" s="264"/>
      <c r="R28" s="263">
        <f>M28*Q28</f>
        <v>0</v>
      </c>
    </row>
    <row r="29" spans="6:18" s="254" customFormat="1" ht="12" outlineLevel="2" x14ac:dyDescent="0.2">
      <c r="F29" s="255"/>
      <c r="G29" s="256"/>
      <c r="H29" s="269"/>
      <c r="I29" s="269"/>
      <c r="J29" s="293">
        <v>450</v>
      </c>
      <c r="K29" s="256"/>
      <c r="L29" s="260"/>
      <c r="M29" s="261"/>
      <c r="N29" s="260"/>
      <c r="O29" s="262"/>
      <c r="P29" s="263"/>
      <c r="Q29" s="264"/>
      <c r="R29" s="263"/>
    </row>
    <row r="30" spans="6:18" s="254" customFormat="1" ht="36" outlineLevel="2" x14ac:dyDescent="0.2">
      <c r="F30" s="255" t="s">
        <v>3416</v>
      </c>
      <c r="G30" s="256" t="s">
        <v>3054</v>
      </c>
      <c r="H30" s="269" t="s">
        <v>3111</v>
      </c>
      <c r="I30" s="269"/>
      <c r="J30" s="267" t="s">
        <v>3260</v>
      </c>
      <c r="K30" s="256" t="s">
        <v>532</v>
      </c>
      <c r="L30" s="260">
        <v>0</v>
      </c>
      <c r="M30" s="261">
        <v>450</v>
      </c>
      <c r="N30" s="260"/>
      <c r="O30" s="262">
        <f t="shared" si="1"/>
        <v>0</v>
      </c>
      <c r="P30" s="263"/>
      <c r="Q30" s="264"/>
      <c r="R30" s="263"/>
    </row>
    <row r="31" spans="6:18" s="254" customFormat="1" ht="12" outlineLevel="2" x14ac:dyDescent="0.2">
      <c r="F31" s="255"/>
      <c r="G31" s="256"/>
      <c r="H31" s="269"/>
      <c r="I31" s="269"/>
      <c r="J31" s="293">
        <v>450</v>
      </c>
      <c r="K31" s="256"/>
      <c r="L31" s="260"/>
      <c r="M31" s="261"/>
      <c r="N31" s="260"/>
      <c r="O31" s="262"/>
      <c r="P31" s="263"/>
      <c r="Q31" s="264"/>
      <c r="R31" s="263"/>
    </row>
    <row r="32" spans="6:18" s="254" customFormat="1" ht="48" outlineLevel="2" x14ac:dyDescent="0.2">
      <c r="F32" s="255" t="s">
        <v>3424</v>
      </c>
      <c r="G32" s="256"/>
      <c r="H32" s="269" t="s">
        <v>3421</v>
      </c>
      <c r="I32" s="269"/>
      <c r="J32" s="267" t="s">
        <v>3441</v>
      </c>
      <c r="K32" s="256" t="s">
        <v>532</v>
      </c>
      <c r="L32" s="260">
        <v>0</v>
      </c>
      <c r="M32" s="261">
        <v>450</v>
      </c>
      <c r="N32" s="260"/>
      <c r="O32" s="262">
        <f t="shared" ref="O32" si="2">M32*N32</f>
        <v>0</v>
      </c>
      <c r="P32" s="263"/>
      <c r="Q32" s="264"/>
      <c r="R32" s="263">
        <f>M32*Q32</f>
        <v>0</v>
      </c>
    </row>
    <row r="33" spans="6:18" s="254" customFormat="1" ht="12" outlineLevel="2" x14ac:dyDescent="0.2">
      <c r="F33" s="255"/>
      <c r="G33" s="256"/>
      <c r="H33" s="269"/>
      <c r="I33" s="269"/>
      <c r="J33" s="293">
        <v>450</v>
      </c>
      <c r="K33" s="256"/>
      <c r="L33" s="260"/>
      <c r="M33" s="261"/>
      <c r="N33" s="260"/>
      <c r="O33" s="262"/>
      <c r="P33" s="263"/>
      <c r="Q33" s="264"/>
      <c r="R33" s="263"/>
    </row>
    <row r="34" spans="6:18" s="254" customFormat="1" ht="12" outlineLevel="2" x14ac:dyDescent="0.2">
      <c r="F34" s="255" t="s">
        <v>3427</v>
      </c>
      <c r="G34" s="256" t="s">
        <v>3066</v>
      </c>
      <c r="H34" s="269" t="s">
        <v>3425</v>
      </c>
      <c r="I34" s="269"/>
      <c r="J34" s="267" t="s">
        <v>3281</v>
      </c>
      <c r="K34" s="256" t="s">
        <v>532</v>
      </c>
      <c r="L34" s="260"/>
      <c r="M34" s="261">
        <v>1350</v>
      </c>
      <c r="N34" s="260"/>
      <c r="O34" s="262">
        <f t="shared" si="1"/>
        <v>0</v>
      </c>
      <c r="P34" s="263"/>
      <c r="Q34" s="264"/>
      <c r="R34" s="263"/>
    </row>
    <row r="35" spans="6:18" s="254" customFormat="1" ht="12" outlineLevel="2" x14ac:dyDescent="0.2">
      <c r="F35" s="255" t="s">
        <v>3431</v>
      </c>
      <c r="G35" s="256" t="s">
        <v>3066</v>
      </c>
      <c r="H35" s="269" t="s">
        <v>3428</v>
      </c>
      <c r="I35" s="269"/>
      <c r="J35" s="267" t="s">
        <v>3283</v>
      </c>
      <c r="K35" s="256" t="s">
        <v>447</v>
      </c>
      <c r="L35" s="260"/>
      <c r="M35" s="261">
        <v>18</v>
      </c>
      <c r="N35" s="260"/>
      <c r="O35" s="262">
        <f t="shared" si="1"/>
        <v>0</v>
      </c>
      <c r="P35" s="263"/>
      <c r="Q35" s="264"/>
      <c r="R35" s="263"/>
    </row>
    <row r="36" spans="6:18" s="291" customFormat="1" ht="12.75" customHeight="1" outlineLevel="2" x14ac:dyDescent="0.25">
      <c r="F36" s="284"/>
      <c r="G36" s="285"/>
      <c r="H36" s="285"/>
      <c r="I36" s="285"/>
      <c r="J36" s="286"/>
      <c r="K36" s="285"/>
      <c r="L36" s="287"/>
      <c r="M36" s="288"/>
      <c r="N36" s="287"/>
      <c r="O36" s="289"/>
      <c r="P36" s="290"/>
      <c r="Q36" s="290"/>
      <c r="R36" s="290"/>
    </row>
    <row r="37" spans="6:18" s="249" customFormat="1" ht="16.5" customHeight="1" outlineLevel="1" x14ac:dyDescent="0.2">
      <c r="F37" s="250"/>
      <c r="G37" s="240"/>
      <c r="H37" s="251"/>
      <c r="I37" s="251"/>
      <c r="J37" s="292" t="s">
        <v>3284</v>
      </c>
      <c r="K37" s="240"/>
      <c r="L37" s="280"/>
      <c r="M37" s="281"/>
      <c r="N37" s="280"/>
      <c r="O37" s="282">
        <f>SUBTOTAL(9,O38:O40)</f>
        <v>0</v>
      </c>
      <c r="P37" s="253"/>
      <c r="Q37" s="252"/>
      <c r="R37" s="253">
        <f>SUBTOTAL(9,R38:R40)</f>
        <v>0</v>
      </c>
    </row>
    <row r="38" spans="6:18" s="254" customFormat="1" ht="24" outlineLevel="2" x14ac:dyDescent="0.2">
      <c r="F38" s="255" t="s">
        <v>3221</v>
      </c>
      <c r="G38" s="256" t="s">
        <v>3315</v>
      </c>
      <c r="H38" s="269" t="s">
        <v>3114</v>
      </c>
      <c r="I38" s="269"/>
      <c r="J38" s="267" t="s">
        <v>3557</v>
      </c>
      <c r="K38" s="256" t="s">
        <v>532</v>
      </c>
      <c r="L38" s="260">
        <v>0</v>
      </c>
      <c r="M38" s="261">
        <v>1350</v>
      </c>
      <c r="N38" s="260"/>
      <c r="O38" s="262">
        <f>M38*N38</f>
        <v>0</v>
      </c>
      <c r="P38" s="263"/>
      <c r="Q38" s="264"/>
      <c r="R38" s="263"/>
    </row>
    <row r="39" spans="6:18" s="254" customFormat="1" ht="12" outlineLevel="2" x14ac:dyDescent="0.2">
      <c r="F39" s="255"/>
      <c r="G39" s="256"/>
      <c r="H39" s="269"/>
      <c r="I39" s="269"/>
      <c r="J39" s="293" t="s">
        <v>3562</v>
      </c>
      <c r="K39" s="256"/>
      <c r="L39" s="260"/>
      <c r="M39" s="261"/>
      <c r="N39" s="260"/>
      <c r="O39" s="262"/>
      <c r="P39" s="263"/>
      <c r="Q39" s="264"/>
      <c r="R39" s="263"/>
    </row>
    <row r="40" spans="6:18" s="254" customFormat="1" ht="12" outlineLevel="2" x14ac:dyDescent="0.2">
      <c r="F40" s="255" t="s">
        <v>3416</v>
      </c>
      <c r="G40" s="256" t="s">
        <v>3066</v>
      </c>
      <c r="H40" s="269" t="s">
        <v>3117</v>
      </c>
      <c r="I40" s="269"/>
      <c r="J40" s="267" t="s">
        <v>3313</v>
      </c>
      <c r="K40" s="256" t="s">
        <v>532</v>
      </c>
      <c r="L40" s="260"/>
      <c r="M40" s="261">
        <v>2207</v>
      </c>
      <c r="N40" s="260"/>
      <c r="O40" s="262">
        <f>M40*N40</f>
        <v>0</v>
      </c>
      <c r="P40" s="263"/>
      <c r="Q40" s="264"/>
      <c r="R40" s="263"/>
    </row>
    <row r="41" spans="6:18" s="291" customFormat="1" ht="12.75" customHeight="1" outlineLevel="2" x14ac:dyDescent="0.25">
      <c r="F41" s="284"/>
      <c r="G41" s="285"/>
      <c r="H41" s="285"/>
      <c r="I41" s="285"/>
      <c r="J41" s="295"/>
      <c r="K41" s="285"/>
      <c r="L41" s="287"/>
      <c r="M41" s="288"/>
      <c r="N41" s="287"/>
      <c r="O41" s="289"/>
      <c r="P41" s="290"/>
      <c r="Q41" s="290"/>
      <c r="R41" s="290"/>
    </row>
    <row r="42" spans="6:18" s="249" customFormat="1" ht="16.5" customHeight="1" outlineLevel="1" x14ac:dyDescent="0.2">
      <c r="F42" s="250"/>
      <c r="G42" s="240"/>
      <c r="H42" s="251"/>
      <c r="I42" s="251"/>
      <c r="J42" s="251" t="s">
        <v>3461</v>
      </c>
      <c r="K42" s="240"/>
      <c r="L42" s="280"/>
      <c r="M42" s="281"/>
      <c r="N42" s="280"/>
      <c r="O42" s="282">
        <f>SUBTOTAL(9,O43:O48)</f>
        <v>0</v>
      </c>
      <c r="P42" s="253"/>
      <c r="Q42" s="252"/>
      <c r="R42" s="253">
        <f>SUBTOTAL(9,R43:R48)</f>
        <v>0</v>
      </c>
    </row>
    <row r="43" spans="6:18" s="254" customFormat="1" ht="12" outlineLevel="2" x14ac:dyDescent="0.2">
      <c r="F43" s="255">
        <v>1</v>
      </c>
      <c r="G43" s="256" t="s">
        <v>3315</v>
      </c>
      <c r="H43" s="269" t="s">
        <v>3462</v>
      </c>
      <c r="I43" s="269"/>
      <c r="J43" s="267" t="s">
        <v>3559</v>
      </c>
      <c r="K43" s="256" t="s">
        <v>3065</v>
      </c>
      <c r="L43" s="260">
        <v>0</v>
      </c>
      <c r="M43" s="261">
        <v>1</v>
      </c>
      <c r="N43" s="260"/>
      <c r="O43" s="262">
        <f t="shared" ref="O43:O48" si="3">M43*N43</f>
        <v>0</v>
      </c>
      <c r="P43" s="263"/>
      <c r="Q43" s="264"/>
      <c r="R43" s="263">
        <f t="shared" ref="R43:R48" si="4">M43*Q43</f>
        <v>0</v>
      </c>
    </row>
    <row r="44" spans="6:18" s="254" customFormat="1" ht="12" outlineLevel="2" x14ac:dyDescent="0.2">
      <c r="F44" s="255">
        <v>2</v>
      </c>
      <c r="G44" s="256" t="s">
        <v>3315</v>
      </c>
      <c r="H44" s="269" t="s">
        <v>3158</v>
      </c>
      <c r="I44" s="269"/>
      <c r="J44" s="267" t="s">
        <v>3465</v>
      </c>
      <c r="K44" s="256" t="s">
        <v>3065</v>
      </c>
      <c r="L44" s="260">
        <v>0</v>
      </c>
      <c r="M44" s="261">
        <v>1</v>
      </c>
      <c r="N44" s="260"/>
      <c r="O44" s="262">
        <f t="shared" si="3"/>
        <v>0</v>
      </c>
      <c r="P44" s="263"/>
      <c r="Q44" s="264"/>
      <c r="R44" s="263">
        <f t="shared" si="4"/>
        <v>0</v>
      </c>
    </row>
    <row r="45" spans="6:18" s="254" customFormat="1" ht="12" outlineLevel="2" x14ac:dyDescent="0.2">
      <c r="F45" s="255">
        <v>3</v>
      </c>
      <c r="G45" s="256" t="s">
        <v>3315</v>
      </c>
      <c r="H45" s="269" t="s">
        <v>3160</v>
      </c>
      <c r="I45" s="269"/>
      <c r="J45" s="267" t="s">
        <v>3466</v>
      </c>
      <c r="K45" s="256" t="s">
        <v>124</v>
      </c>
      <c r="L45" s="260">
        <v>0</v>
      </c>
      <c r="M45" s="261">
        <v>8</v>
      </c>
      <c r="N45" s="260"/>
      <c r="O45" s="262">
        <f t="shared" si="3"/>
        <v>0</v>
      </c>
      <c r="P45" s="263"/>
      <c r="Q45" s="264"/>
      <c r="R45" s="263">
        <f t="shared" si="4"/>
        <v>0</v>
      </c>
    </row>
    <row r="46" spans="6:18" s="254" customFormat="1" ht="12" outlineLevel="2" x14ac:dyDescent="0.2">
      <c r="F46" s="255">
        <v>4</v>
      </c>
      <c r="G46" s="256" t="s">
        <v>3315</v>
      </c>
      <c r="H46" s="269" t="s">
        <v>3162</v>
      </c>
      <c r="I46" s="269"/>
      <c r="J46" s="267" t="s">
        <v>3467</v>
      </c>
      <c r="K46" s="256" t="s">
        <v>447</v>
      </c>
      <c r="L46" s="260">
        <v>0</v>
      </c>
      <c r="M46" s="261">
        <v>1</v>
      </c>
      <c r="N46" s="260"/>
      <c r="O46" s="262">
        <f t="shared" si="3"/>
        <v>0</v>
      </c>
      <c r="P46" s="263"/>
      <c r="Q46" s="264"/>
      <c r="R46" s="263">
        <f t="shared" si="4"/>
        <v>0</v>
      </c>
    </row>
    <row r="47" spans="6:18" s="254" customFormat="1" ht="12" outlineLevel="2" x14ac:dyDescent="0.2">
      <c r="F47" s="255">
        <v>5</v>
      </c>
      <c r="G47" s="256" t="s">
        <v>3315</v>
      </c>
      <c r="H47" s="269" t="s">
        <v>3164</v>
      </c>
      <c r="I47" s="269"/>
      <c r="J47" s="267" t="s">
        <v>3468</v>
      </c>
      <c r="K47" s="256" t="s">
        <v>447</v>
      </c>
      <c r="L47" s="260">
        <v>0</v>
      </c>
      <c r="M47" s="261">
        <v>1</v>
      </c>
      <c r="N47" s="260"/>
      <c r="O47" s="262">
        <f t="shared" si="3"/>
        <v>0</v>
      </c>
      <c r="P47" s="263"/>
      <c r="Q47" s="264"/>
      <c r="R47" s="263">
        <f t="shared" si="4"/>
        <v>0</v>
      </c>
    </row>
    <row r="48" spans="6:18" s="254" customFormat="1" ht="12" outlineLevel="2" x14ac:dyDescent="0.2">
      <c r="F48" s="255">
        <v>6</v>
      </c>
      <c r="G48" s="256" t="s">
        <v>3315</v>
      </c>
      <c r="H48" s="269" t="s">
        <v>3166</v>
      </c>
      <c r="I48" s="269"/>
      <c r="J48" s="267" t="s">
        <v>3469</v>
      </c>
      <c r="K48" s="256" t="s">
        <v>447</v>
      </c>
      <c r="L48" s="260">
        <v>0</v>
      </c>
      <c r="M48" s="261">
        <v>1</v>
      </c>
      <c r="N48" s="260"/>
      <c r="O48" s="262">
        <f t="shared" si="3"/>
        <v>0</v>
      </c>
      <c r="P48" s="263"/>
      <c r="Q48" s="264"/>
      <c r="R48" s="263">
        <f t="shared" si="4"/>
        <v>0</v>
      </c>
    </row>
    <row r="49" spans="6:18" s="291" customFormat="1" ht="12.75" customHeight="1" outlineLevel="1" x14ac:dyDescent="0.25">
      <c r="F49" s="284"/>
      <c r="G49" s="285"/>
      <c r="H49" s="285"/>
      <c r="I49" s="285"/>
      <c r="J49" s="295"/>
      <c r="K49" s="285"/>
      <c r="L49" s="290"/>
      <c r="M49" s="187"/>
      <c r="N49" s="290"/>
      <c r="O49" s="296"/>
      <c r="P49" s="290"/>
      <c r="Q49" s="290"/>
      <c r="R49" s="290"/>
    </row>
  </sheetData>
  <pageMargins left="0.39370078740157483" right="0.39370078740157483" top="0.59055118110236227" bottom="0.59055118110236227" header="0.39370078740157483" footer="0.39370078740157483"/>
  <pageSetup paperSize="9" scale="68" fitToHeight="9999" orientation="portrait" r:id="rId1"/>
  <headerFooter alignWithMargins="0">
    <oddFooter>&amp;C&amp;8&amp;P z &amp;N</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pageSetUpPr fitToPage="1"/>
  </sheetPr>
  <dimension ref="A1:E18"/>
  <sheetViews>
    <sheetView topLeftCell="B1" workbookViewId="0">
      <pane ySplit="7" topLeftCell="A8" activePane="bottomLeft" state="frozen"/>
      <selection activeCell="K10" sqref="K10"/>
      <selection pane="bottomLeft" activeCell="C9" sqref="C9"/>
    </sheetView>
  </sheetViews>
  <sheetFormatPr defaultRowHeight="12.75" outlineLevelRow="1" x14ac:dyDescent="0.2"/>
  <cols>
    <col min="1" max="1" width="12.42578125" style="210" hidden="1" customWidth="1"/>
    <col min="2" max="2" width="80.7109375" style="210" customWidth="1"/>
    <col min="3" max="3" width="15.7109375" style="210" customWidth="1"/>
    <col min="4" max="16384" width="9.140625" style="210"/>
  </cols>
  <sheetData>
    <row r="1" spans="1:5" ht="15.75" customHeight="1" x14ac:dyDescent="0.25">
      <c r="A1" s="206"/>
      <c r="B1" s="207" t="s">
        <v>3352</v>
      </c>
      <c r="C1" s="208"/>
      <c r="D1" s="209"/>
    </row>
    <row r="2" spans="1:5" ht="15.75" customHeight="1" x14ac:dyDescent="0.25">
      <c r="A2" s="206"/>
      <c r="B2" s="225" t="s">
        <v>51</v>
      </c>
      <c r="C2" s="208"/>
      <c r="D2" s="209"/>
    </row>
    <row r="3" spans="1:5" ht="15.75" customHeight="1" x14ac:dyDescent="0.25">
      <c r="A3" s="206"/>
      <c r="B3" s="225" t="s">
        <v>2</v>
      </c>
      <c r="C3" s="208"/>
      <c r="D3" s="209"/>
    </row>
    <row r="4" spans="1:5" ht="15.75" customHeight="1" x14ac:dyDescent="0.25">
      <c r="A4" s="206"/>
      <c r="B4" s="225" t="s">
        <v>3563</v>
      </c>
      <c r="C4" s="208"/>
      <c r="D4" s="209"/>
    </row>
    <row r="5" spans="1:5" ht="15.75" customHeight="1" x14ac:dyDescent="0.25">
      <c r="A5" s="206"/>
      <c r="B5" s="225" t="s">
        <v>42</v>
      </c>
      <c r="C5" s="208"/>
      <c r="D5" s="209"/>
    </row>
    <row r="6" spans="1:5" ht="14.25" customHeight="1" x14ac:dyDescent="0.25">
      <c r="A6" s="210" t="e">
        <f t="array" ref="A6">INDEX(__SAZBA__,MATCH(0,COUNTIF($A$1:A1,__SAZBA__),0))</f>
        <v>#REF!</v>
      </c>
      <c r="B6" s="211"/>
      <c r="C6" s="208"/>
      <c r="D6" s="209"/>
    </row>
    <row r="7" spans="1:5" ht="13.5" thickBot="1" x14ac:dyDescent="0.25">
      <c r="A7" s="210" t="e">
        <f t="array" ref="A7">INDEX(__SAZBA__,MATCH(0,COUNTIF($A$1:A6,__SAZBA__),0))</f>
        <v>#REF!</v>
      </c>
      <c r="B7" s="212" t="s">
        <v>104</v>
      </c>
      <c r="C7" s="212" t="s">
        <v>3043</v>
      </c>
      <c r="D7" s="213"/>
    </row>
    <row r="8" spans="1:5" x14ac:dyDescent="0.2">
      <c r="A8" s="210" t="e">
        <f t="array" ref="A8">INDEX(__SAZBA__,MATCH(0,COUNTIF($A$1:A7,__SAZBA__),0))</f>
        <v>#REF!</v>
      </c>
      <c r="B8" s="214"/>
      <c r="C8" s="215"/>
      <c r="D8" s="213"/>
    </row>
    <row r="9" spans="1:5" s="216" customFormat="1" ht="15.75" customHeight="1" x14ac:dyDescent="0.2">
      <c r="B9" s="217" t="str">
        <f>IF([9]Zakazka!$J$9=0,"",[9]Zakazka!$J$9)</f>
        <v>Plynový zdroj tepla TOGAZ</v>
      </c>
      <c r="C9" s="218">
        <f>'EL Zakazka kotelna 1'!O9</f>
        <v>0</v>
      </c>
      <c r="E9" s="218"/>
    </row>
    <row r="10" spans="1:5" s="219" customFormat="1" ht="15" customHeight="1" outlineLevel="1" x14ac:dyDescent="0.2">
      <c r="B10" s="220" t="str">
        <f>IF([9]Zakazka!$J$10=0,"",[9]Zakazka!$J$10)</f>
        <v>Polní přístroje</v>
      </c>
      <c r="C10" s="221">
        <f>'EL Zakazka kotelna 1'!O10</f>
        <v>0</v>
      </c>
      <c r="E10" s="221"/>
    </row>
    <row r="11" spans="1:5" s="219" customFormat="1" ht="15" customHeight="1" outlineLevel="1" x14ac:dyDescent="0.2">
      <c r="B11" s="220" t="str">
        <f>IF([9]Zakazka!$J$16=0,"",[9]Zakazka!$J$16)</f>
        <v>Řídicí systém</v>
      </c>
      <c r="C11" s="221">
        <f>'EL Zakazka kotelna 1'!O16</f>
        <v>0</v>
      </c>
      <c r="E11" s="221"/>
    </row>
    <row r="12" spans="1:5" s="219" customFormat="1" ht="15" customHeight="1" outlineLevel="1" x14ac:dyDescent="0.2">
      <c r="B12" s="220" t="str">
        <f>IF([9]Zakazka!$J$22=0,"",[9]Zakazka!$J$22)</f>
        <v>Rozváděč +RD1</v>
      </c>
      <c r="C12" s="221">
        <f>'EL Zakazka kotelna 1'!O22</f>
        <v>0</v>
      </c>
      <c r="E12" s="221"/>
    </row>
    <row r="13" spans="1:5" s="219" customFormat="1" ht="15" customHeight="1" outlineLevel="1" x14ac:dyDescent="0.2">
      <c r="B13" s="220" t="str">
        <f>IF([9]Zakazka!$J$26=0,"",[9]Zakazka!$J$26)</f>
        <v>Elektro</v>
      </c>
      <c r="C13" s="221">
        <f>'EL Zakazka kotelna 1'!O26</f>
        <v>0</v>
      </c>
      <c r="E13" s="221"/>
    </row>
    <row r="14" spans="1:5" s="219" customFormat="1" ht="15" customHeight="1" outlineLevel="1" x14ac:dyDescent="0.2">
      <c r="B14" s="220" t="str">
        <f>IF([9]Zakazka!$J$30=0,"",[9]Zakazka!$J$30)</f>
        <v>Kabely</v>
      </c>
      <c r="C14" s="221">
        <f>'EL Zakazka kotelna 1'!O30</f>
        <v>0</v>
      </c>
      <c r="E14" s="221"/>
    </row>
    <row r="15" spans="1:5" s="219" customFormat="1" ht="15" customHeight="1" outlineLevel="1" x14ac:dyDescent="0.2">
      <c r="B15" s="220" t="str">
        <f>IF([9]Zakazka!$J$46=0,"",[9]Zakazka!$J$46)</f>
        <v>Nosný a montážní materiál</v>
      </c>
      <c r="C15" s="221">
        <f>'EL Zakazka kotelna 1'!O46</f>
        <v>0</v>
      </c>
      <c r="E15" s="221"/>
    </row>
    <row r="16" spans="1:5" s="219" customFormat="1" ht="15" customHeight="1" outlineLevel="1" x14ac:dyDescent="0.2">
      <c r="B16" s="220" t="str">
        <f>IF([9]Zakazka!$J$59=0,"",[9]Zakazka!$J$59)</f>
        <v>V04: Inženýrská činnost</v>
      </c>
      <c r="C16" s="221">
        <f>'EL Zakazka kotelna 1'!O59</f>
        <v>0</v>
      </c>
      <c r="E16" s="221"/>
    </row>
    <row r="17" spans="1:3" ht="13.5" thickBot="1" x14ac:dyDescent="0.25">
      <c r="B17" s="220"/>
    </row>
    <row r="18" spans="1:3" s="222" customFormat="1" ht="15" x14ac:dyDescent="0.25">
      <c r="A18" s="222" t="e">
        <f>SUM(#REF!)</f>
        <v>#REF!</v>
      </c>
      <c r="B18" s="223" t="s">
        <v>3355</v>
      </c>
      <c r="C18" s="224">
        <f>SUBTOTAL(9,C10:C16)</f>
        <v>0</v>
      </c>
    </row>
  </sheetData>
  <dataConsolidate/>
  <pageMargins left="0.78740157480314965" right="0.78740157480314965" top="0.78740157480314965" bottom="0.78740157480314965" header="0.39370078740157483" footer="0.39370078740157483"/>
  <pageSetup paperSize="9" scale="88" orientation="portrait" r:id="rId1"/>
  <headerFooter>
    <oddFooter>&amp;C&amp;8&amp;P z &amp;N</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pageSetUpPr fitToPage="1"/>
  </sheetPr>
  <dimension ref="A1:Q66"/>
  <sheetViews>
    <sheetView topLeftCell="F1" zoomScaleNormal="100" zoomScaleSheetLayoutView="100" workbookViewId="0">
      <selection activeCell="N11" sqref="N11:N65"/>
    </sheetView>
  </sheetViews>
  <sheetFormatPr defaultRowHeight="12.75" outlineLevelRow="2" x14ac:dyDescent="0.2"/>
  <cols>
    <col min="1" max="5" width="9.140625" style="210" hidden="1" customWidth="1"/>
    <col min="6" max="6" width="5.42578125" style="297" customWidth="1"/>
    <col min="7" max="7" width="4.28515625" style="228" customWidth="1"/>
    <col min="8" max="8" width="14.28515625" style="229" customWidth="1"/>
    <col min="9" max="9" width="10" style="229" customWidth="1"/>
    <col min="10" max="10" width="57.140625" style="230" customWidth="1"/>
    <col min="11" max="11" width="7.5703125" style="228" customWidth="1"/>
    <col min="12" max="12" width="6.85546875" style="231" hidden="1" customWidth="1"/>
    <col min="13" max="13" width="13.42578125" style="203" customWidth="1"/>
    <col min="14" max="14" width="12.42578125" style="231" customWidth="1"/>
    <col min="15" max="15" width="15.7109375" style="232" customWidth="1"/>
    <col min="16" max="16" width="11.42578125" style="231" hidden="1" customWidth="1"/>
    <col min="17" max="17" width="14.28515625" style="231" hidden="1" customWidth="1"/>
    <col min="18" max="16384" width="9.140625" style="210"/>
  </cols>
  <sheetData>
    <row r="1" spans="1:17" x14ac:dyDescent="0.2">
      <c r="F1" s="207" t="s">
        <v>3352</v>
      </c>
    </row>
    <row r="2" spans="1:17" ht="15" x14ac:dyDescent="0.25">
      <c r="F2" s="225" t="s">
        <v>51</v>
      </c>
    </row>
    <row r="3" spans="1:17" ht="15" x14ac:dyDescent="0.25">
      <c r="F3" s="225" t="s">
        <v>2</v>
      </c>
    </row>
    <row r="4" spans="1:17" ht="15" x14ac:dyDescent="0.25">
      <c r="F4" s="225" t="s">
        <v>3563</v>
      </c>
    </row>
    <row r="5" spans="1:17" ht="15" x14ac:dyDescent="0.25">
      <c r="F5" s="225" t="s">
        <v>42</v>
      </c>
    </row>
    <row r="6" spans="1:17" ht="21.6" customHeight="1" x14ac:dyDescent="0.25">
      <c r="F6" s="233"/>
      <c r="G6" s="208"/>
      <c r="H6" s="208"/>
      <c r="I6" s="208"/>
      <c r="J6" s="208"/>
      <c r="K6" s="208"/>
      <c r="L6" s="234"/>
      <c r="M6" s="138"/>
      <c r="N6" s="234"/>
      <c r="O6" s="235"/>
      <c r="P6" s="234"/>
      <c r="Q6" s="234"/>
    </row>
    <row r="7" spans="1:17" s="237" customFormat="1" ht="13.5" thickBot="1" x14ac:dyDescent="0.25">
      <c r="F7" s="212" t="s">
        <v>3037</v>
      </c>
      <c r="G7" s="212" t="s">
        <v>102</v>
      </c>
      <c r="H7" s="212" t="s">
        <v>103</v>
      </c>
      <c r="I7" s="212" t="s">
        <v>3038</v>
      </c>
      <c r="J7" s="238" t="s">
        <v>104</v>
      </c>
      <c r="K7" s="212" t="s">
        <v>105</v>
      </c>
      <c r="L7" s="212" t="s">
        <v>3040</v>
      </c>
      <c r="M7" s="212" t="s">
        <v>3041</v>
      </c>
      <c r="N7" s="212" t="s">
        <v>3042</v>
      </c>
      <c r="O7" s="212" t="s">
        <v>3043</v>
      </c>
      <c r="P7" s="212" t="s">
        <v>3045</v>
      </c>
      <c r="Q7" s="212" t="s">
        <v>3046</v>
      </c>
    </row>
    <row r="8" spans="1:17" ht="11.25" customHeight="1" x14ac:dyDescent="0.2">
      <c r="F8" s="239"/>
      <c r="G8" s="240"/>
      <c r="H8" s="241"/>
      <c r="I8" s="241"/>
      <c r="J8" s="242"/>
      <c r="K8" s="240"/>
      <c r="L8" s="239"/>
      <c r="M8" s="239"/>
      <c r="N8" s="239"/>
      <c r="O8" s="239"/>
      <c r="P8" s="239"/>
      <c r="Q8" s="239"/>
    </row>
    <row r="9" spans="1:17" s="243" customFormat="1" ht="18.75" customHeight="1" x14ac:dyDescent="0.2">
      <c r="F9" s="244"/>
      <c r="G9" s="245"/>
      <c r="H9" s="246"/>
      <c r="I9" s="246"/>
      <c r="J9" s="246" t="s">
        <v>3564</v>
      </c>
      <c r="K9" s="245"/>
      <c r="L9" s="247"/>
      <c r="M9" s="152"/>
      <c r="N9" s="247"/>
      <c r="O9" s="218">
        <f>SUBTOTAL(9,O10:O65)</f>
        <v>0</v>
      </c>
      <c r="P9" s="247"/>
      <c r="Q9" s="248">
        <f>SUBTOTAL(9,Q10:Q66)</f>
        <v>0</v>
      </c>
    </row>
    <row r="10" spans="1:17" s="249" customFormat="1" ht="16.5" customHeight="1" outlineLevel="1" x14ac:dyDescent="0.2">
      <c r="F10" s="250"/>
      <c r="G10" s="240"/>
      <c r="H10" s="251"/>
      <c r="I10" s="251"/>
      <c r="J10" s="251" t="s">
        <v>3357</v>
      </c>
      <c r="K10" s="240"/>
      <c r="L10" s="252"/>
      <c r="M10" s="159"/>
      <c r="N10" s="252"/>
      <c r="O10" s="221">
        <f>SUBTOTAL(9,O11:O14)</f>
        <v>0</v>
      </c>
      <c r="P10" s="252"/>
      <c r="Q10" s="253">
        <f>SUBTOTAL(9,Q11:Q15)</f>
        <v>0</v>
      </c>
    </row>
    <row r="11" spans="1:17" s="254" customFormat="1" ht="48" outlineLevel="2" x14ac:dyDescent="0.2">
      <c r="A11" s="254" t="s">
        <v>3049</v>
      </c>
      <c r="B11" s="254" t="s">
        <v>3050</v>
      </c>
      <c r="C11" s="254" t="s">
        <v>3051</v>
      </c>
      <c r="D11" s="254" t="s">
        <v>3052</v>
      </c>
      <c r="E11" s="254" t="s">
        <v>3053</v>
      </c>
      <c r="F11" s="255">
        <v>1</v>
      </c>
      <c r="G11" s="256" t="s">
        <v>3054</v>
      </c>
      <c r="H11" s="257" t="s">
        <v>3055</v>
      </c>
      <c r="I11" s="258" t="s">
        <v>3565</v>
      </c>
      <c r="J11" s="259" t="s">
        <v>3359</v>
      </c>
      <c r="K11" s="256" t="s">
        <v>447</v>
      </c>
      <c r="L11" s="260">
        <v>0</v>
      </c>
      <c r="M11" s="261">
        <v>2</v>
      </c>
      <c r="N11" s="260"/>
      <c r="O11" s="262">
        <f t="shared" ref="O11:O14" si="0">M11*N11</f>
        <v>0</v>
      </c>
      <c r="P11" s="264"/>
      <c r="Q11" s="263">
        <f>M11*P11</f>
        <v>0</v>
      </c>
    </row>
    <row r="12" spans="1:17" s="254" customFormat="1" ht="60" outlineLevel="2" x14ac:dyDescent="0.2">
      <c r="F12" s="255">
        <v>2</v>
      </c>
      <c r="G12" s="256" t="s">
        <v>3054</v>
      </c>
      <c r="H12" s="257" t="s">
        <v>3058</v>
      </c>
      <c r="I12" s="258" t="s">
        <v>3360</v>
      </c>
      <c r="J12" s="259" t="s">
        <v>3361</v>
      </c>
      <c r="K12" s="256" t="s">
        <v>447</v>
      </c>
      <c r="L12" s="260">
        <v>0</v>
      </c>
      <c r="M12" s="261">
        <v>2</v>
      </c>
      <c r="N12" s="260"/>
      <c r="O12" s="262">
        <f t="shared" si="0"/>
        <v>0</v>
      </c>
      <c r="P12" s="264"/>
      <c r="Q12" s="263">
        <f>M12*P12</f>
        <v>0</v>
      </c>
    </row>
    <row r="13" spans="1:17" s="254" customFormat="1" ht="24" outlineLevel="2" x14ac:dyDescent="0.2">
      <c r="F13" s="255">
        <v>3</v>
      </c>
      <c r="G13" s="256" t="s">
        <v>3054</v>
      </c>
      <c r="H13" s="257" t="s">
        <v>3060</v>
      </c>
      <c r="I13" s="266" t="s">
        <v>3566</v>
      </c>
      <c r="J13" s="267" t="s">
        <v>3379</v>
      </c>
      <c r="K13" s="256" t="s">
        <v>447</v>
      </c>
      <c r="L13" s="260">
        <v>0</v>
      </c>
      <c r="M13" s="261">
        <v>1</v>
      </c>
      <c r="N13" s="260"/>
      <c r="O13" s="262">
        <f t="shared" si="0"/>
        <v>0</v>
      </c>
      <c r="P13" s="264"/>
      <c r="Q13" s="263"/>
    </row>
    <row r="14" spans="1:17" s="254" customFormat="1" ht="12" outlineLevel="2" x14ac:dyDescent="0.2">
      <c r="F14" s="255">
        <v>4</v>
      </c>
      <c r="G14" s="256" t="s">
        <v>3066</v>
      </c>
      <c r="H14" s="257" t="s">
        <v>3062</v>
      </c>
      <c r="I14" s="269"/>
      <c r="J14" s="259" t="s">
        <v>3175</v>
      </c>
      <c r="K14" s="256" t="s">
        <v>447</v>
      </c>
      <c r="L14" s="260">
        <v>0</v>
      </c>
      <c r="M14" s="261">
        <v>8</v>
      </c>
      <c r="N14" s="260"/>
      <c r="O14" s="262">
        <f t="shared" si="0"/>
        <v>0</v>
      </c>
      <c r="P14" s="264"/>
      <c r="Q14" s="263">
        <f>M14*P14</f>
        <v>0</v>
      </c>
    </row>
    <row r="15" spans="1:17" s="254" customFormat="1" ht="12" outlineLevel="2" x14ac:dyDescent="0.2">
      <c r="F15" s="270"/>
      <c r="G15" s="271"/>
      <c r="H15" s="272"/>
      <c r="I15" s="273"/>
      <c r="J15" s="274"/>
      <c r="K15" s="271"/>
      <c r="L15" s="275"/>
      <c r="M15" s="276"/>
      <c r="N15" s="275"/>
      <c r="O15" s="277"/>
      <c r="P15" s="279"/>
      <c r="Q15" s="278"/>
    </row>
    <row r="16" spans="1:17" s="249" customFormat="1" ht="16.5" customHeight="1" outlineLevel="1" x14ac:dyDescent="0.2">
      <c r="F16" s="250"/>
      <c r="G16" s="240"/>
      <c r="H16" s="251"/>
      <c r="I16" s="251"/>
      <c r="J16" s="251" t="s">
        <v>3407</v>
      </c>
      <c r="K16" s="240"/>
      <c r="L16" s="280"/>
      <c r="M16" s="281"/>
      <c r="N16" s="280"/>
      <c r="O16" s="282">
        <f>SUBTOTAL(9,O17:O20)</f>
        <v>0</v>
      </c>
      <c r="P16" s="252"/>
      <c r="Q16" s="253">
        <f>SUBTOTAL(9,Q17:Q21)</f>
        <v>0</v>
      </c>
    </row>
    <row r="17" spans="6:17" s="254" customFormat="1" ht="84" outlineLevel="2" x14ac:dyDescent="0.2">
      <c r="F17" s="255">
        <v>1</v>
      </c>
      <c r="G17" s="256" t="s">
        <v>3054</v>
      </c>
      <c r="H17" s="269" t="s">
        <v>3076</v>
      </c>
      <c r="I17" s="269"/>
      <c r="J17" s="267" t="s">
        <v>3567</v>
      </c>
      <c r="K17" s="256" t="s">
        <v>447</v>
      </c>
      <c r="L17" s="260">
        <v>0</v>
      </c>
      <c r="M17" s="261">
        <v>1</v>
      </c>
      <c r="N17" s="260"/>
      <c r="O17" s="262">
        <f>M17*N17</f>
        <v>0</v>
      </c>
      <c r="P17" s="264"/>
      <c r="Q17" s="263">
        <f>M17*P17</f>
        <v>0</v>
      </c>
    </row>
    <row r="18" spans="6:17" s="254" customFormat="1" ht="24" outlineLevel="2" x14ac:dyDescent="0.2">
      <c r="F18" s="255">
        <v>2</v>
      </c>
      <c r="G18" s="256" t="s">
        <v>3054</v>
      </c>
      <c r="H18" s="269" t="s">
        <v>3079</v>
      </c>
      <c r="I18" s="269"/>
      <c r="J18" s="267" t="s">
        <v>3409</v>
      </c>
      <c r="K18" s="256" t="s">
        <v>447</v>
      </c>
      <c r="L18" s="260">
        <v>0</v>
      </c>
      <c r="M18" s="261">
        <v>1</v>
      </c>
      <c r="N18" s="260"/>
      <c r="O18" s="262">
        <f>M18*N18</f>
        <v>0</v>
      </c>
      <c r="P18" s="264"/>
      <c r="Q18" s="263"/>
    </row>
    <row r="19" spans="6:17" s="254" customFormat="1" ht="12" outlineLevel="2" x14ac:dyDescent="0.2">
      <c r="F19" s="255">
        <v>3</v>
      </c>
      <c r="G19" s="256" t="s">
        <v>3054</v>
      </c>
      <c r="H19" s="269" t="s">
        <v>3081</v>
      </c>
      <c r="I19" s="269"/>
      <c r="J19" s="267" t="s">
        <v>3410</v>
      </c>
      <c r="K19" s="256" t="s">
        <v>3411</v>
      </c>
      <c r="L19" s="260">
        <v>0</v>
      </c>
      <c r="M19" s="261">
        <v>11</v>
      </c>
      <c r="N19" s="260"/>
      <c r="O19" s="262">
        <f>M19*N19</f>
        <v>0</v>
      </c>
      <c r="P19" s="264"/>
      <c r="Q19" s="263"/>
    </row>
    <row r="20" spans="6:17" s="254" customFormat="1" ht="12" outlineLevel="2" x14ac:dyDescent="0.2">
      <c r="F20" s="255">
        <v>4</v>
      </c>
      <c r="G20" s="256" t="s">
        <v>3054</v>
      </c>
      <c r="H20" s="269" t="s">
        <v>3083</v>
      </c>
      <c r="I20" s="269"/>
      <c r="J20" s="267" t="s">
        <v>3568</v>
      </c>
      <c r="K20" s="256" t="s">
        <v>447</v>
      </c>
      <c r="L20" s="260">
        <v>0</v>
      </c>
      <c r="M20" s="261">
        <v>1</v>
      </c>
      <c r="N20" s="260"/>
      <c r="O20" s="262">
        <f>M20*N20</f>
        <v>0</v>
      </c>
      <c r="P20" s="264"/>
      <c r="Q20" s="263"/>
    </row>
    <row r="21" spans="6:17" s="291" customFormat="1" ht="12.75" customHeight="1" outlineLevel="2" x14ac:dyDescent="0.25">
      <c r="F21" s="284"/>
      <c r="G21" s="285"/>
      <c r="H21" s="285"/>
      <c r="I21" s="285"/>
      <c r="J21" s="286"/>
      <c r="K21" s="285"/>
      <c r="L21" s="287"/>
      <c r="M21" s="288"/>
      <c r="N21" s="287"/>
      <c r="O21" s="289"/>
      <c r="P21" s="290"/>
      <c r="Q21" s="290"/>
    </row>
    <row r="22" spans="6:17" s="249" customFormat="1" ht="16.5" customHeight="1" outlineLevel="1" x14ac:dyDescent="0.2">
      <c r="F22" s="250"/>
      <c r="G22" s="240"/>
      <c r="H22" s="251"/>
      <c r="I22" s="251"/>
      <c r="J22" s="292" t="s">
        <v>3414</v>
      </c>
      <c r="K22" s="240"/>
      <c r="L22" s="280"/>
      <c r="M22" s="281"/>
      <c r="N22" s="280"/>
      <c r="O22" s="282">
        <f>SUBTOTAL(9,O23:O24)</f>
        <v>0</v>
      </c>
      <c r="P22" s="252"/>
      <c r="Q22" s="253">
        <f>SUBTOTAL(9,Q23:Q24)</f>
        <v>0</v>
      </c>
    </row>
    <row r="23" spans="6:17" s="254" customFormat="1" ht="48" outlineLevel="2" x14ac:dyDescent="0.2">
      <c r="F23" s="255">
        <v>1</v>
      </c>
      <c r="G23" s="256" t="s">
        <v>3054</v>
      </c>
      <c r="H23" s="269" t="s">
        <v>3088</v>
      </c>
      <c r="I23" s="269"/>
      <c r="J23" s="267" t="s">
        <v>3569</v>
      </c>
      <c r="K23" s="256" t="s">
        <v>447</v>
      </c>
      <c r="L23" s="260">
        <v>0</v>
      </c>
      <c r="M23" s="261">
        <v>1</v>
      </c>
      <c r="N23" s="260"/>
      <c r="O23" s="262">
        <f>M23*N23</f>
        <v>0</v>
      </c>
      <c r="P23" s="264"/>
      <c r="Q23" s="263">
        <f>M23*P23</f>
        <v>0</v>
      </c>
    </row>
    <row r="24" spans="6:17" s="254" customFormat="1" ht="12" outlineLevel="2" x14ac:dyDescent="0.2">
      <c r="F24" s="255" t="s">
        <v>3416</v>
      </c>
      <c r="G24" s="256" t="s">
        <v>3066</v>
      </c>
      <c r="H24" s="269" t="s">
        <v>3096</v>
      </c>
      <c r="I24" s="269"/>
      <c r="J24" s="267" t="s">
        <v>3417</v>
      </c>
      <c r="K24" s="256" t="s">
        <v>447</v>
      </c>
      <c r="L24" s="260">
        <v>0</v>
      </c>
      <c r="M24" s="261">
        <v>1</v>
      </c>
      <c r="N24" s="260"/>
      <c r="O24" s="262">
        <f>M24*N24</f>
        <v>0</v>
      </c>
      <c r="P24" s="264"/>
      <c r="Q24" s="263">
        <f>M24*P24</f>
        <v>0</v>
      </c>
    </row>
    <row r="25" spans="6:17" s="291" customFormat="1" ht="12.75" customHeight="1" outlineLevel="2" x14ac:dyDescent="0.25">
      <c r="F25" s="284"/>
      <c r="G25" s="285"/>
      <c r="H25" s="285"/>
      <c r="I25" s="285"/>
      <c r="J25" s="286"/>
      <c r="K25" s="285"/>
      <c r="L25" s="287"/>
      <c r="M25" s="288"/>
      <c r="N25" s="287"/>
      <c r="O25" s="289"/>
      <c r="P25" s="290"/>
      <c r="Q25" s="290"/>
    </row>
    <row r="26" spans="6:17" s="249" customFormat="1" ht="16.5" customHeight="1" outlineLevel="1" x14ac:dyDescent="0.2">
      <c r="F26" s="250"/>
      <c r="G26" s="240"/>
      <c r="H26" s="251"/>
      <c r="I26" s="251"/>
      <c r="J26" s="292" t="s">
        <v>3155</v>
      </c>
      <c r="K26" s="240"/>
      <c r="L26" s="280"/>
      <c r="M26" s="281"/>
      <c r="N26" s="280"/>
      <c r="O26" s="282">
        <f>SUBTOTAL(9,O27:O28)</f>
        <v>0</v>
      </c>
      <c r="P26" s="252"/>
      <c r="Q26" s="253">
        <f>SUBTOTAL(9,Q27:Q28)</f>
        <v>0</v>
      </c>
    </row>
    <row r="27" spans="6:17" s="254" customFormat="1" ht="24" outlineLevel="2" x14ac:dyDescent="0.2">
      <c r="F27" s="255" t="s">
        <v>3221</v>
      </c>
      <c r="G27" s="256" t="s">
        <v>3054</v>
      </c>
      <c r="H27" s="269" t="s">
        <v>3418</v>
      </c>
      <c r="I27" s="269"/>
      <c r="J27" s="267" t="s">
        <v>3215</v>
      </c>
      <c r="K27" s="256" t="s">
        <v>447</v>
      </c>
      <c r="L27" s="260">
        <v>0</v>
      </c>
      <c r="M27" s="261">
        <v>1</v>
      </c>
      <c r="N27" s="260"/>
      <c r="O27" s="262">
        <f t="shared" ref="O27:O28" si="1">M27*N27</f>
        <v>0</v>
      </c>
      <c r="P27" s="264"/>
      <c r="Q27" s="263"/>
    </row>
    <row r="28" spans="6:17" s="254" customFormat="1" ht="12" outlineLevel="2" x14ac:dyDescent="0.2">
      <c r="F28" s="255" t="s">
        <v>3416</v>
      </c>
      <c r="G28" s="256" t="s">
        <v>3066</v>
      </c>
      <c r="H28" s="269" t="s">
        <v>3570</v>
      </c>
      <c r="I28" s="269"/>
      <c r="J28" s="267" t="s">
        <v>3175</v>
      </c>
      <c r="K28" s="256" t="s">
        <v>447</v>
      </c>
      <c r="L28" s="260">
        <v>0</v>
      </c>
      <c r="M28" s="261">
        <v>1</v>
      </c>
      <c r="N28" s="260"/>
      <c r="O28" s="262">
        <f t="shared" si="1"/>
        <v>0</v>
      </c>
      <c r="P28" s="264"/>
      <c r="Q28" s="263"/>
    </row>
    <row r="29" spans="6:17" s="291" customFormat="1" ht="12.75" customHeight="1" outlineLevel="2" x14ac:dyDescent="0.25">
      <c r="F29" s="284"/>
      <c r="G29" s="285"/>
      <c r="H29" s="285"/>
      <c r="I29" s="285"/>
      <c r="J29" s="286"/>
      <c r="K29" s="285"/>
      <c r="L29" s="287"/>
      <c r="M29" s="288"/>
      <c r="N29" s="287"/>
      <c r="O29" s="289"/>
      <c r="P29" s="290"/>
      <c r="Q29" s="290"/>
    </row>
    <row r="30" spans="6:17" s="249" customFormat="1" ht="16.5" customHeight="1" outlineLevel="1" x14ac:dyDescent="0.2">
      <c r="F30" s="250"/>
      <c r="G30" s="240"/>
      <c r="H30" s="251"/>
      <c r="I30" s="251"/>
      <c r="J30" s="292" t="s">
        <v>3220</v>
      </c>
      <c r="K30" s="240"/>
      <c r="L30" s="280"/>
      <c r="M30" s="281"/>
      <c r="N30" s="280"/>
      <c r="O30" s="282">
        <f>SUBTOTAL(9,O31:O44)</f>
        <v>0</v>
      </c>
      <c r="P30" s="252"/>
      <c r="Q30" s="253">
        <f>SUBTOTAL(9,Q50:Q60)</f>
        <v>0</v>
      </c>
    </row>
    <row r="31" spans="6:17" s="254" customFormat="1" ht="36" outlineLevel="2" x14ac:dyDescent="0.2">
      <c r="F31" s="255" t="s">
        <v>3221</v>
      </c>
      <c r="G31" s="256" t="s">
        <v>3054</v>
      </c>
      <c r="H31" s="269" t="s">
        <v>3111</v>
      </c>
      <c r="I31" s="269"/>
      <c r="J31" s="267" t="s">
        <v>3239</v>
      </c>
      <c r="K31" s="256" t="s">
        <v>532</v>
      </c>
      <c r="L31" s="260">
        <v>0</v>
      </c>
      <c r="M31" s="261">
        <v>38</v>
      </c>
      <c r="N31" s="260"/>
      <c r="O31" s="262">
        <f t="shared" ref="O31:O44" si="2">M31*N31</f>
        <v>0</v>
      </c>
      <c r="P31" s="264"/>
      <c r="Q31" s="263">
        <f>M31*P31</f>
        <v>0</v>
      </c>
    </row>
    <row r="32" spans="6:17" s="254" customFormat="1" ht="12" outlineLevel="2" x14ac:dyDescent="0.2">
      <c r="F32" s="255"/>
      <c r="G32" s="256"/>
      <c r="H32" s="269"/>
      <c r="I32" s="269"/>
      <c r="J32" s="293" t="s">
        <v>3571</v>
      </c>
      <c r="K32" s="256"/>
      <c r="L32" s="260"/>
      <c r="M32" s="261"/>
      <c r="N32" s="260"/>
      <c r="O32" s="262"/>
      <c r="P32" s="264"/>
      <c r="Q32" s="263"/>
    </row>
    <row r="33" spans="6:17" s="254" customFormat="1" ht="36" outlineLevel="2" x14ac:dyDescent="0.2">
      <c r="F33" s="255" t="s">
        <v>3416</v>
      </c>
      <c r="G33" s="256" t="s">
        <v>3054</v>
      </c>
      <c r="H33" s="269" t="s">
        <v>3421</v>
      </c>
      <c r="I33" s="269"/>
      <c r="J33" s="267" t="s">
        <v>3260</v>
      </c>
      <c r="K33" s="256" t="s">
        <v>532</v>
      </c>
      <c r="L33" s="260">
        <v>0</v>
      </c>
      <c r="M33" s="261">
        <v>30</v>
      </c>
      <c r="N33" s="260"/>
      <c r="O33" s="262">
        <f t="shared" si="2"/>
        <v>0</v>
      </c>
      <c r="P33" s="264"/>
      <c r="Q33" s="263"/>
    </row>
    <row r="34" spans="6:17" s="254" customFormat="1" ht="12" outlineLevel="2" x14ac:dyDescent="0.2">
      <c r="F34" s="255"/>
      <c r="G34" s="256"/>
      <c r="H34" s="269"/>
      <c r="I34" s="269"/>
      <c r="J34" s="293">
        <v>30</v>
      </c>
      <c r="K34" s="256"/>
      <c r="L34" s="260"/>
      <c r="M34" s="261"/>
      <c r="N34" s="260"/>
      <c r="O34" s="262"/>
      <c r="P34" s="264"/>
      <c r="Q34" s="263"/>
    </row>
    <row r="35" spans="6:17" s="254" customFormat="1" ht="48" outlineLevel="2" x14ac:dyDescent="0.2">
      <c r="F35" s="255" t="s">
        <v>3424</v>
      </c>
      <c r="G35" s="256" t="s">
        <v>3054</v>
      </c>
      <c r="H35" s="269" t="s">
        <v>3425</v>
      </c>
      <c r="I35" s="269"/>
      <c r="J35" s="267" t="s">
        <v>3429</v>
      </c>
      <c r="K35" s="256" t="s">
        <v>532</v>
      </c>
      <c r="L35" s="260">
        <v>0</v>
      </c>
      <c r="M35" s="261">
        <v>62</v>
      </c>
      <c r="N35" s="260"/>
      <c r="O35" s="262">
        <f t="shared" si="2"/>
        <v>0</v>
      </c>
      <c r="P35" s="264"/>
      <c r="Q35" s="263">
        <f>M35*P35</f>
        <v>0</v>
      </c>
    </row>
    <row r="36" spans="6:17" s="254" customFormat="1" ht="12" outlineLevel="2" x14ac:dyDescent="0.2">
      <c r="F36" s="255"/>
      <c r="G36" s="256"/>
      <c r="H36" s="269"/>
      <c r="I36" s="269"/>
      <c r="J36" s="293" t="s">
        <v>3572</v>
      </c>
      <c r="K36" s="256"/>
      <c r="L36" s="260"/>
      <c r="M36" s="261"/>
      <c r="N36" s="260"/>
      <c r="O36" s="262"/>
      <c r="P36" s="264"/>
      <c r="Q36" s="263"/>
    </row>
    <row r="37" spans="6:17" s="254" customFormat="1" ht="48" outlineLevel="2" x14ac:dyDescent="0.2">
      <c r="F37" s="255" t="s">
        <v>3427</v>
      </c>
      <c r="G37" s="256" t="s">
        <v>3054</v>
      </c>
      <c r="H37" s="269" t="s">
        <v>3428</v>
      </c>
      <c r="I37" s="269"/>
      <c r="J37" s="267" t="s">
        <v>3433</v>
      </c>
      <c r="K37" s="256" t="s">
        <v>532</v>
      </c>
      <c r="L37" s="260">
        <v>0</v>
      </c>
      <c r="M37" s="261">
        <v>8</v>
      </c>
      <c r="N37" s="260"/>
      <c r="O37" s="262">
        <f t="shared" ref="O37" si="3">M37*N37</f>
        <v>0</v>
      </c>
      <c r="P37" s="264"/>
      <c r="Q37" s="263">
        <f>M37*P37</f>
        <v>0</v>
      </c>
    </row>
    <row r="38" spans="6:17" s="254" customFormat="1" ht="12" outlineLevel="2" x14ac:dyDescent="0.2">
      <c r="F38" s="255"/>
      <c r="G38" s="256"/>
      <c r="H38" s="269"/>
      <c r="I38" s="269"/>
      <c r="J38" s="293">
        <v>8</v>
      </c>
      <c r="K38" s="256"/>
      <c r="L38" s="260"/>
      <c r="M38" s="261"/>
      <c r="N38" s="260"/>
      <c r="O38" s="262"/>
      <c r="P38" s="264"/>
      <c r="Q38" s="263"/>
    </row>
    <row r="39" spans="6:17" s="254" customFormat="1" ht="36" outlineLevel="2" x14ac:dyDescent="0.2">
      <c r="F39" s="255" t="s">
        <v>3431</v>
      </c>
      <c r="G39" s="256" t="s">
        <v>3054</v>
      </c>
      <c r="H39" s="269" t="s">
        <v>3432</v>
      </c>
      <c r="I39" s="269"/>
      <c r="J39" s="267" t="s">
        <v>3437</v>
      </c>
      <c r="K39" s="256" t="s">
        <v>532</v>
      </c>
      <c r="L39" s="260">
        <v>0</v>
      </c>
      <c r="M39" s="261">
        <v>12</v>
      </c>
      <c r="N39" s="260"/>
      <c r="O39" s="262">
        <f t="shared" ref="O39" si="4">M39*N39</f>
        <v>0</v>
      </c>
      <c r="P39" s="264"/>
      <c r="Q39" s="263">
        <f>M39*P39</f>
        <v>0</v>
      </c>
    </row>
    <row r="40" spans="6:17" s="254" customFormat="1" ht="12" outlineLevel="2" x14ac:dyDescent="0.2">
      <c r="F40" s="255"/>
      <c r="G40" s="256"/>
      <c r="H40" s="269"/>
      <c r="I40" s="269"/>
      <c r="J40" s="293" t="s">
        <v>3573</v>
      </c>
      <c r="K40" s="256"/>
      <c r="L40" s="260"/>
      <c r="M40" s="261"/>
      <c r="N40" s="260"/>
      <c r="O40" s="262"/>
      <c r="P40" s="264"/>
      <c r="Q40" s="263"/>
    </row>
    <row r="41" spans="6:17" s="254" customFormat="1" ht="48" outlineLevel="2" x14ac:dyDescent="0.2">
      <c r="F41" s="255" t="s">
        <v>3435</v>
      </c>
      <c r="G41" s="256"/>
      <c r="H41" s="269" t="s">
        <v>3436</v>
      </c>
      <c r="I41" s="269"/>
      <c r="J41" s="267" t="s">
        <v>3441</v>
      </c>
      <c r="K41" s="256" t="s">
        <v>532</v>
      </c>
      <c r="L41" s="260">
        <v>0</v>
      </c>
      <c r="M41" s="261">
        <v>30</v>
      </c>
      <c r="N41" s="260"/>
      <c r="O41" s="262">
        <f t="shared" ref="O41" si="5">M41*N41</f>
        <v>0</v>
      </c>
      <c r="P41" s="264"/>
      <c r="Q41" s="263">
        <f>M41*P41</f>
        <v>0</v>
      </c>
    </row>
    <row r="42" spans="6:17" s="254" customFormat="1" ht="12" outlineLevel="2" x14ac:dyDescent="0.2">
      <c r="F42" s="255"/>
      <c r="G42" s="256"/>
      <c r="H42" s="269"/>
      <c r="I42" s="269"/>
      <c r="J42" s="293">
        <v>30</v>
      </c>
      <c r="K42" s="256"/>
      <c r="L42" s="260"/>
      <c r="M42" s="261"/>
      <c r="N42" s="260"/>
      <c r="O42" s="262"/>
      <c r="P42" s="264"/>
      <c r="Q42" s="263"/>
    </row>
    <row r="43" spans="6:17" s="254" customFormat="1" ht="12" outlineLevel="2" x14ac:dyDescent="0.2">
      <c r="F43" s="255" t="s">
        <v>3439</v>
      </c>
      <c r="G43" s="256" t="s">
        <v>3066</v>
      </c>
      <c r="H43" s="269" t="s">
        <v>3440</v>
      </c>
      <c r="I43" s="269"/>
      <c r="J43" s="267" t="s">
        <v>3281</v>
      </c>
      <c r="K43" s="256" t="s">
        <v>532</v>
      </c>
      <c r="L43" s="260"/>
      <c r="M43" s="261">
        <v>180</v>
      </c>
      <c r="N43" s="260"/>
      <c r="O43" s="262">
        <f t="shared" si="2"/>
        <v>0</v>
      </c>
      <c r="P43" s="264"/>
      <c r="Q43" s="263"/>
    </row>
    <row r="44" spans="6:17" s="254" customFormat="1" ht="12" outlineLevel="2" x14ac:dyDescent="0.2">
      <c r="F44" s="255" t="s">
        <v>3442</v>
      </c>
      <c r="G44" s="256" t="s">
        <v>3066</v>
      </c>
      <c r="H44" s="269" t="s">
        <v>3443</v>
      </c>
      <c r="I44" s="269"/>
      <c r="J44" s="267" t="s">
        <v>3283</v>
      </c>
      <c r="K44" s="256" t="s">
        <v>447</v>
      </c>
      <c r="L44" s="260"/>
      <c r="M44" s="261">
        <v>26</v>
      </c>
      <c r="N44" s="260"/>
      <c r="O44" s="262">
        <f t="shared" si="2"/>
        <v>0</v>
      </c>
      <c r="P44" s="264"/>
      <c r="Q44" s="263"/>
    </row>
    <row r="45" spans="6:17" s="291" customFormat="1" ht="12.75" customHeight="1" outlineLevel="2" x14ac:dyDescent="0.25">
      <c r="F45" s="284"/>
      <c r="G45" s="285"/>
      <c r="H45" s="285"/>
      <c r="I45" s="285"/>
      <c r="J45" s="286"/>
      <c r="K45" s="285"/>
      <c r="L45" s="287"/>
      <c r="M45" s="288"/>
      <c r="N45" s="287"/>
      <c r="O45" s="289"/>
      <c r="P45" s="290"/>
      <c r="Q45" s="290"/>
    </row>
    <row r="46" spans="6:17" s="249" customFormat="1" ht="16.5" customHeight="1" outlineLevel="1" x14ac:dyDescent="0.2">
      <c r="F46" s="250"/>
      <c r="G46" s="240"/>
      <c r="H46" s="251"/>
      <c r="I46" s="251"/>
      <c r="J46" s="292" t="s">
        <v>3284</v>
      </c>
      <c r="K46" s="240"/>
      <c r="L46" s="280"/>
      <c r="M46" s="281"/>
      <c r="N46" s="280"/>
      <c r="O46" s="282">
        <f>SUBTOTAL(9,O47:O57)</f>
        <v>0</v>
      </c>
      <c r="P46" s="252"/>
      <c r="Q46" s="253">
        <f>SUBTOTAL(9,Q47:Q57)</f>
        <v>0</v>
      </c>
    </row>
    <row r="47" spans="6:17" s="254" customFormat="1" ht="24" outlineLevel="2" x14ac:dyDescent="0.2">
      <c r="F47" s="255" t="s">
        <v>3221</v>
      </c>
      <c r="G47" s="256" t="s">
        <v>3315</v>
      </c>
      <c r="H47" s="269" t="s">
        <v>3447</v>
      </c>
      <c r="I47" s="269"/>
      <c r="J47" s="267" t="s">
        <v>3450</v>
      </c>
      <c r="K47" s="256" t="s">
        <v>532</v>
      </c>
      <c r="L47" s="260">
        <v>0</v>
      </c>
      <c r="M47" s="261">
        <v>4</v>
      </c>
      <c r="N47" s="260"/>
      <c r="O47" s="262">
        <f>M47*N47</f>
        <v>0</v>
      </c>
      <c r="P47" s="264"/>
      <c r="Q47" s="263">
        <f>M47*P47</f>
        <v>0</v>
      </c>
    </row>
    <row r="48" spans="6:17" s="254" customFormat="1" ht="12" outlineLevel="2" x14ac:dyDescent="0.2">
      <c r="F48" s="255"/>
      <c r="G48" s="256"/>
      <c r="H48" s="269"/>
      <c r="I48" s="269"/>
      <c r="J48" s="293">
        <v>4</v>
      </c>
      <c r="K48" s="256"/>
      <c r="L48" s="260"/>
      <c r="M48" s="261"/>
      <c r="N48" s="260"/>
      <c r="O48" s="262"/>
      <c r="P48" s="264"/>
      <c r="Q48" s="263"/>
    </row>
    <row r="49" spans="6:17" s="254" customFormat="1" ht="24" outlineLevel="2" x14ac:dyDescent="0.2">
      <c r="F49" s="255" t="s">
        <v>3416</v>
      </c>
      <c r="G49" s="256" t="s">
        <v>3315</v>
      </c>
      <c r="H49" s="269" t="s">
        <v>3449</v>
      </c>
      <c r="I49" s="269"/>
      <c r="J49" s="267" t="s">
        <v>3453</v>
      </c>
      <c r="K49" s="256" t="s">
        <v>532</v>
      </c>
      <c r="L49" s="260">
        <v>0</v>
      </c>
      <c r="M49" s="261">
        <v>10</v>
      </c>
      <c r="N49" s="260"/>
      <c r="O49" s="262">
        <f>M49*N49</f>
        <v>0</v>
      </c>
      <c r="P49" s="264"/>
      <c r="Q49" s="263"/>
    </row>
    <row r="50" spans="6:17" s="254" customFormat="1" ht="12" outlineLevel="2" x14ac:dyDescent="0.2">
      <c r="F50" s="255"/>
      <c r="G50" s="256"/>
      <c r="H50" s="269"/>
      <c r="I50" s="269"/>
      <c r="J50" s="293">
        <v>10</v>
      </c>
      <c r="K50" s="256"/>
      <c r="L50" s="260"/>
      <c r="M50" s="261"/>
      <c r="N50" s="260"/>
      <c r="O50" s="262"/>
      <c r="P50" s="264"/>
      <c r="Q50" s="263"/>
    </row>
    <row r="51" spans="6:17" s="254" customFormat="1" ht="12" outlineLevel="2" x14ac:dyDescent="0.2">
      <c r="F51" s="255" t="s">
        <v>3424</v>
      </c>
      <c r="G51" s="256" t="s">
        <v>3315</v>
      </c>
      <c r="H51" s="269" t="s">
        <v>3452</v>
      </c>
      <c r="I51" s="269"/>
      <c r="J51" s="267" t="s">
        <v>3456</v>
      </c>
      <c r="K51" s="256" t="s">
        <v>532</v>
      </c>
      <c r="L51" s="260">
        <v>0</v>
      </c>
      <c r="M51" s="261">
        <v>8</v>
      </c>
      <c r="N51" s="260"/>
      <c r="O51" s="262">
        <f>M51*N51</f>
        <v>0</v>
      </c>
      <c r="P51" s="264"/>
      <c r="Q51" s="263"/>
    </row>
    <row r="52" spans="6:17" s="254" customFormat="1" ht="12" outlineLevel="2" x14ac:dyDescent="0.2">
      <c r="F52" s="255"/>
      <c r="G52" s="256"/>
      <c r="H52" s="269"/>
      <c r="I52" s="269"/>
      <c r="J52" s="293" t="s">
        <v>3574</v>
      </c>
      <c r="K52" s="256"/>
      <c r="L52" s="260"/>
      <c r="M52" s="261"/>
      <c r="N52" s="260"/>
      <c r="O52" s="262"/>
      <c r="P52" s="264"/>
      <c r="Q52" s="263"/>
    </row>
    <row r="53" spans="6:17" s="254" customFormat="1" ht="12" outlineLevel="2" x14ac:dyDescent="0.2">
      <c r="F53" s="255" t="s">
        <v>3427</v>
      </c>
      <c r="G53" s="256" t="s">
        <v>3315</v>
      </c>
      <c r="H53" s="269" t="s">
        <v>3455</v>
      </c>
      <c r="I53" s="269"/>
      <c r="J53" s="267" t="s">
        <v>3305</v>
      </c>
      <c r="K53" s="256" t="s">
        <v>532</v>
      </c>
      <c r="L53" s="260">
        <v>0</v>
      </c>
      <c r="M53" s="261">
        <v>36</v>
      </c>
      <c r="N53" s="260"/>
      <c r="O53" s="262">
        <f>M53*N53</f>
        <v>0</v>
      </c>
      <c r="P53" s="264"/>
      <c r="Q53" s="263"/>
    </row>
    <row r="54" spans="6:17" s="254" customFormat="1" ht="12" outlineLevel="2" x14ac:dyDescent="0.2">
      <c r="F54" s="255"/>
      <c r="G54" s="256"/>
      <c r="H54" s="269"/>
      <c r="I54" s="269"/>
      <c r="J54" s="294" t="s">
        <v>3575</v>
      </c>
      <c r="K54" s="256"/>
      <c r="L54" s="260"/>
      <c r="M54" s="261"/>
      <c r="N54" s="260"/>
      <c r="O54" s="262"/>
      <c r="P54" s="264"/>
      <c r="Q54" s="263"/>
    </row>
    <row r="55" spans="6:17" s="254" customFormat="1" ht="24" outlineLevel="2" x14ac:dyDescent="0.2">
      <c r="F55" s="255" t="s">
        <v>3431</v>
      </c>
      <c r="G55" s="256" t="s">
        <v>3315</v>
      </c>
      <c r="H55" s="269" t="s">
        <v>3576</v>
      </c>
      <c r="I55" s="269"/>
      <c r="J55" s="267" t="s">
        <v>3577</v>
      </c>
      <c r="K55" s="256" t="s">
        <v>532</v>
      </c>
      <c r="L55" s="260">
        <v>0</v>
      </c>
      <c r="M55" s="261">
        <v>160</v>
      </c>
      <c r="N55" s="260"/>
      <c r="O55" s="262">
        <f>M55*N55</f>
        <v>0</v>
      </c>
      <c r="P55" s="264"/>
      <c r="Q55" s="263"/>
    </row>
    <row r="56" spans="6:17" s="254" customFormat="1" ht="12" outlineLevel="2" x14ac:dyDescent="0.2">
      <c r="F56" s="255"/>
      <c r="G56" s="256"/>
      <c r="H56" s="269"/>
      <c r="I56" s="269"/>
      <c r="J56" s="294" t="s">
        <v>3578</v>
      </c>
      <c r="K56" s="256"/>
      <c r="L56" s="260"/>
      <c r="M56" s="261"/>
      <c r="N56" s="260"/>
      <c r="O56" s="262"/>
      <c r="P56" s="264"/>
      <c r="Q56" s="263"/>
    </row>
    <row r="57" spans="6:17" s="254" customFormat="1" ht="12" outlineLevel="2" x14ac:dyDescent="0.2">
      <c r="F57" s="255" t="s">
        <v>3435</v>
      </c>
      <c r="G57" s="256" t="s">
        <v>3066</v>
      </c>
      <c r="H57" s="269" t="s">
        <v>3458</v>
      </c>
      <c r="I57" s="269"/>
      <c r="J57" s="267" t="s">
        <v>3313</v>
      </c>
      <c r="K57" s="256" t="s">
        <v>532</v>
      </c>
      <c r="L57" s="260"/>
      <c r="M57" s="261">
        <v>218</v>
      </c>
      <c r="N57" s="260"/>
      <c r="O57" s="262">
        <f>M57*N57</f>
        <v>0</v>
      </c>
      <c r="P57" s="264"/>
      <c r="Q57" s="263"/>
    </row>
    <row r="58" spans="6:17" s="291" customFormat="1" ht="12.75" customHeight="1" outlineLevel="2" x14ac:dyDescent="0.25">
      <c r="F58" s="284"/>
      <c r="G58" s="285"/>
      <c r="H58" s="285"/>
      <c r="I58" s="285"/>
      <c r="J58" s="295"/>
      <c r="K58" s="285"/>
      <c r="L58" s="287"/>
      <c r="M58" s="288"/>
      <c r="N58" s="287"/>
      <c r="O58" s="289"/>
      <c r="P58" s="290"/>
      <c r="Q58" s="290"/>
    </row>
    <row r="59" spans="6:17" s="249" customFormat="1" ht="16.5" customHeight="1" outlineLevel="1" x14ac:dyDescent="0.2">
      <c r="F59" s="250"/>
      <c r="G59" s="240"/>
      <c r="H59" s="251"/>
      <c r="I59" s="251"/>
      <c r="J59" s="251" t="s">
        <v>3461</v>
      </c>
      <c r="K59" s="240"/>
      <c r="L59" s="280"/>
      <c r="M59" s="281"/>
      <c r="N59" s="280"/>
      <c r="O59" s="282">
        <f>SUBTOTAL(9,O60:O65)</f>
        <v>0</v>
      </c>
      <c r="P59" s="252"/>
      <c r="Q59" s="253">
        <f>SUBTOTAL(9,Q60:Q65)</f>
        <v>0</v>
      </c>
    </row>
    <row r="60" spans="6:17" s="254" customFormat="1" ht="12" outlineLevel="2" x14ac:dyDescent="0.2">
      <c r="F60" s="255">
        <v>1</v>
      </c>
      <c r="G60" s="256" t="s">
        <v>3315</v>
      </c>
      <c r="H60" s="269" t="s">
        <v>3462</v>
      </c>
      <c r="I60" s="269"/>
      <c r="J60" s="267" t="s">
        <v>3463</v>
      </c>
      <c r="K60" s="256" t="s">
        <v>3065</v>
      </c>
      <c r="L60" s="260">
        <v>0</v>
      </c>
      <c r="M60" s="261">
        <v>1</v>
      </c>
      <c r="N60" s="260"/>
      <c r="O60" s="262">
        <f t="shared" ref="O60:O65" si="6">M60*N60</f>
        <v>0</v>
      </c>
      <c r="P60" s="264"/>
      <c r="Q60" s="263">
        <f t="shared" ref="Q60:Q65" si="7">M60*P60</f>
        <v>0</v>
      </c>
    </row>
    <row r="61" spans="6:17" s="254" customFormat="1" ht="12" outlineLevel="2" x14ac:dyDescent="0.2">
      <c r="F61" s="255">
        <v>2</v>
      </c>
      <c r="G61" s="256" t="s">
        <v>3315</v>
      </c>
      <c r="H61" s="269" t="s">
        <v>3158</v>
      </c>
      <c r="I61" s="269"/>
      <c r="J61" s="267" t="s">
        <v>3465</v>
      </c>
      <c r="K61" s="256" t="s">
        <v>3065</v>
      </c>
      <c r="L61" s="260">
        <v>0</v>
      </c>
      <c r="M61" s="261">
        <v>1</v>
      </c>
      <c r="N61" s="260"/>
      <c r="O61" s="262">
        <f t="shared" si="6"/>
        <v>0</v>
      </c>
      <c r="P61" s="264"/>
      <c r="Q61" s="263">
        <f t="shared" si="7"/>
        <v>0</v>
      </c>
    </row>
    <row r="62" spans="6:17" s="254" customFormat="1" ht="12" outlineLevel="2" x14ac:dyDescent="0.2">
      <c r="F62" s="255">
        <v>3</v>
      </c>
      <c r="G62" s="256" t="s">
        <v>3315</v>
      </c>
      <c r="H62" s="269" t="s">
        <v>3160</v>
      </c>
      <c r="I62" s="269"/>
      <c r="J62" s="267" t="s">
        <v>3466</v>
      </c>
      <c r="K62" s="256" t="s">
        <v>124</v>
      </c>
      <c r="L62" s="260">
        <v>0</v>
      </c>
      <c r="M62" s="261">
        <v>35</v>
      </c>
      <c r="N62" s="260"/>
      <c r="O62" s="262">
        <f t="shared" si="6"/>
        <v>0</v>
      </c>
      <c r="P62" s="264"/>
      <c r="Q62" s="263">
        <f t="shared" si="7"/>
        <v>0</v>
      </c>
    </row>
    <row r="63" spans="6:17" s="254" customFormat="1" ht="12" outlineLevel="2" x14ac:dyDescent="0.2">
      <c r="F63" s="255">
        <v>4</v>
      </c>
      <c r="G63" s="256" t="s">
        <v>3315</v>
      </c>
      <c r="H63" s="269" t="s">
        <v>3162</v>
      </c>
      <c r="I63" s="269"/>
      <c r="J63" s="267" t="s">
        <v>3467</v>
      </c>
      <c r="K63" s="256" t="s">
        <v>447</v>
      </c>
      <c r="L63" s="260">
        <v>0</v>
      </c>
      <c r="M63" s="261">
        <v>1</v>
      </c>
      <c r="N63" s="260"/>
      <c r="O63" s="262">
        <f t="shared" si="6"/>
        <v>0</v>
      </c>
      <c r="P63" s="264"/>
      <c r="Q63" s="263">
        <f t="shared" si="7"/>
        <v>0</v>
      </c>
    </row>
    <row r="64" spans="6:17" s="254" customFormat="1" ht="12" outlineLevel="2" x14ac:dyDescent="0.2">
      <c r="F64" s="255">
        <v>5</v>
      </c>
      <c r="G64" s="256" t="s">
        <v>3315</v>
      </c>
      <c r="H64" s="269" t="s">
        <v>3164</v>
      </c>
      <c r="I64" s="269"/>
      <c r="J64" s="267" t="s">
        <v>3468</v>
      </c>
      <c r="K64" s="256" t="s">
        <v>447</v>
      </c>
      <c r="L64" s="260">
        <v>0</v>
      </c>
      <c r="M64" s="261">
        <v>1</v>
      </c>
      <c r="N64" s="260"/>
      <c r="O64" s="262">
        <f t="shared" si="6"/>
        <v>0</v>
      </c>
      <c r="P64" s="264"/>
      <c r="Q64" s="263">
        <f t="shared" si="7"/>
        <v>0</v>
      </c>
    </row>
    <row r="65" spans="6:17" s="254" customFormat="1" ht="12" outlineLevel="2" x14ac:dyDescent="0.2">
      <c r="F65" s="255">
        <v>6</v>
      </c>
      <c r="G65" s="256" t="s">
        <v>3315</v>
      </c>
      <c r="H65" s="269" t="s">
        <v>3166</v>
      </c>
      <c r="I65" s="269"/>
      <c r="J65" s="267" t="s">
        <v>3469</v>
      </c>
      <c r="K65" s="256" t="s">
        <v>447</v>
      </c>
      <c r="L65" s="260">
        <v>0</v>
      </c>
      <c r="M65" s="261">
        <v>1</v>
      </c>
      <c r="N65" s="260"/>
      <c r="O65" s="262">
        <f t="shared" si="6"/>
        <v>0</v>
      </c>
      <c r="P65" s="264"/>
      <c r="Q65" s="263">
        <f t="shared" si="7"/>
        <v>0</v>
      </c>
    </row>
    <row r="66" spans="6:17" s="291" customFormat="1" ht="12.75" customHeight="1" outlineLevel="1" x14ac:dyDescent="0.25">
      <c r="F66" s="284"/>
      <c r="G66" s="285"/>
      <c r="H66" s="285"/>
      <c r="I66" s="285"/>
      <c r="J66" s="295"/>
      <c r="K66" s="285"/>
      <c r="L66" s="290"/>
      <c r="M66" s="187"/>
      <c r="N66" s="290"/>
      <c r="O66" s="296"/>
      <c r="P66" s="290"/>
      <c r="Q66" s="290"/>
    </row>
  </sheetData>
  <pageMargins left="0.39370078740157483" right="0.39370078740157483" top="0.59055118110236227" bottom="0.59055118110236227" header="0.39370078740157483" footer="0.39370078740157483"/>
  <pageSetup paperSize="9" scale="68" fitToHeight="9999" orientation="portrait" r:id="rId1"/>
  <headerFooter alignWithMargins="0">
    <oddFooter>&amp;C&amp;8&amp;P z &amp;N</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pageSetUpPr fitToPage="1"/>
  </sheetPr>
  <dimension ref="A1:E18"/>
  <sheetViews>
    <sheetView topLeftCell="B1" workbookViewId="0">
      <pane ySplit="7" topLeftCell="A8" activePane="bottomLeft" state="frozen"/>
      <selection activeCell="K10" sqref="K10"/>
      <selection pane="bottomLeft" activeCell="C9" sqref="C9"/>
    </sheetView>
  </sheetViews>
  <sheetFormatPr defaultRowHeight="12.75" outlineLevelRow="1" x14ac:dyDescent="0.2"/>
  <cols>
    <col min="1" max="1" width="12.42578125" style="210" hidden="1" customWidth="1"/>
    <col min="2" max="2" width="80.7109375" style="210" customWidth="1"/>
    <col min="3" max="3" width="15.7109375" style="210" customWidth="1"/>
    <col min="4" max="16384" width="9.140625" style="210"/>
  </cols>
  <sheetData>
    <row r="1" spans="1:5" ht="15.75" customHeight="1" x14ac:dyDescent="0.25">
      <c r="A1" s="206"/>
      <c r="B1" s="207" t="s">
        <v>3352</v>
      </c>
      <c r="C1" s="208"/>
      <c r="D1" s="209"/>
    </row>
    <row r="2" spans="1:5" ht="15.75" customHeight="1" x14ac:dyDescent="0.25">
      <c r="A2" s="206"/>
      <c r="B2" s="225" t="s">
        <v>51</v>
      </c>
      <c r="C2" s="208"/>
      <c r="D2" s="209"/>
    </row>
    <row r="3" spans="1:5" ht="15.75" customHeight="1" x14ac:dyDescent="0.25">
      <c r="A3" s="206"/>
      <c r="B3" s="225" t="s">
        <v>2</v>
      </c>
      <c r="C3" s="208"/>
      <c r="D3" s="209"/>
    </row>
    <row r="4" spans="1:5" ht="15.75" customHeight="1" x14ac:dyDescent="0.25">
      <c r="A4" s="206"/>
      <c r="B4" s="225" t="s">
        <v>3579</v>
      </c>
      <c r="C4" s="208"/>
      <c r="D4" s="209"/>
    </row>
    <row r="5" spans="1:5" ht="15.75" customHeight="1" x14ac:dyDescent="0.25">
      <c r="A5" s="206"/>
      <c r="B5" s="225" t="s">
        <v>42</v>
      </c>
      <c r="C5" s="208"/>
      <c r="D5" s="209"/>
    </row>
    <row r="6" spans="1:5" ht="14.25" customHeight="1" x14ac:dyDescent="0.25">
      <c r="A6" s="210" t="e">
        <f t="array" ref="A6">INDEX(__SAZBA__,MATCH(0,COUNTIF($A$1:A1,__SAZBA__),0))</f>
        <v>#REF!</v>
      </c>
      <c r="B6" s="211"/>
      <c r="C6" s="208"/>
      <c r="D6" s="209"/>
    </row>
    <row r="7" spans="1:5" ht="13.5" thickBot="1" x14ac:dyDescent="0.25">
      <c r="A7" s="210" t="e">
        <f t="array" ref="A7">INDEX(__SAZBA__,MATCH(0,COUNTIF($A$1:A6,__SAZBA__),0))</f>
        <v>#REF!</v>
      </c>
      <c r="B7" s="212" t="s">
        <v>104</v>
      </c>
      <c r="C7" s="212" t="s">
        <v>3043</v>
      </c>
      <c r="D7" s="213"/>
    </row>
    <row r="8" spans="1:5" x14ac:dyDescent="0.2">
      <c r="A8" s="210" t="e">
        <f t="array" ref="A8">INDEX(__SAZBA__,MATCH(0,COUNTIF($A$1:A7,__SAZBA__),0))</f>
        <v>#REF!</v>
      </c>
      <c r="B8" s="214"/>
      <c r="C8" s="215"/>
      <c r="D8" s="213"/>
    </row>
    <row r="9" spans="1:5" s="216" customFormat="1" ht="15.75" customHeight="1" x14ac:dyDescent="0.2">
      <c r="B9" s="217" t="str">
        <f>IF([10]Zakazka!$J$9=0,"",[10]Zakazka!$J$9)</f>
        <v>Plynový zdroj tepla AMULET</v>
      </c>
      <c r="C9" s="218">
        <f>'EL Zakazka kotelna 2'!O9</f>
        <v>0</v>
      </c>
      <c r="E9" s="218"/>
    </row>
    <row r="10" spans="1:5" s="219" customFormat="1" ht="15" customHeight="1" outlineLevel="1" x14ac:dyDescent="0.2">
      <c r="B10" s="220" t="str">
        <f>IF([10]Zakazka!$J$10=0,"",[10]Zakazka!$J$10)</f>
        <v>Polní přístroje</v>
      </c>
      <c r="C10" s="221">
        <f>'EL Zakazka kotelna 2'!O10</f>
        <v>0</v>
      </c>
      <c r="E10" s="221"/>
    </row>
    <row r="11" spans="1:5" s="219" customFormat="1" ht="15" customHeight="1" outlineLevel="1" x14ac:dyDescent="0.2">
      <c r="B11" s="220" t="str">
        <f>IF([10]Zakazka!$J$21=0,"",[10]Zakazka!$J$21)</f>
        <v>Řídicí systém</v>
      </c>
      <c r="C11" s="221">
        <f>'EL Zakazka kotelna 2'!O21</f>
        <v>0</v>
      </c>
      <c r="E11" s="221"/>
    </row>
    <row r="12" spans="1:5" s="219" customFormat="1" ht="15" customHeight="1" outlineLevel="1" x14ac:dyDescent="0.2">
      <c r="B12" s="220" t="str">
        <f>IF([10]Zakazka!$J$27=0,"",[10]Zakazka!$J$27)</f>
        <v>Rozváděč +RD1</v>
      </c>
      <c r="C12" s="221">
        <f>'EL Zakazka kotelna 2'!O27</f>
        <v>0</v>
      </c>
      <c r="E12" s="221"/>
    </row>
    <row r="13" spans="1:5" s="219" customFormat="1" ht="15" customHeight="1" outlineLevel="1" x14ac:dyDescent="0.2">
      <c r="B13" s="220" t="str">
        <f>IF([10]Zakazka!$J$31=0,"",[10]Zakazka!$J$31)</f>
        <v>Elektro</v>
      </c>
      <c r="C13" s="221">
        <f>'EL Zakazka kotelna 2'!O31</f>
        <v>0</v>
      </c>
      <c r="E13" s="221"/>
    </row>
    <row r="14" spans="1:5" s="219" customFormat="1" ht="15" customHeight="1" outlineLevel="1" x14ac:dyDescent="0.2">
      <c r="B14" s="220" t="str">
        <f>IF([10]Zakazka!$J$35=0,"",[10]Zakazka!$J$35)</f>
        <v>Kabely</v>
      </c>
      <c r="C14" s="221">
        <f>'EL Zakazka kotelna 2'!O35</f>
        <v>0</v>
      </c>
      <c r="E14" s="221"/>
    </row>
    <row r="15" spans="1:5" s="219" customFormat="1" ht="15" customHeight="1" outlineLevel="1" x14ac:dyDescent="0.2">
      <c r="B15" s="220" t="str">
        <f>IF([10]Zakazka!$J$51=0,"",[10]Zakazka!$J$51)</f>
        <v>Nosný a montážní materiál</v>
      </c>
      <c r="C15" s="221">
        <f>'EL Zakazka kotelna 2'!O51</f>
        <v>0</v>
      </c>
      <c r="E15" s="221"/>
    </row>
    <row r="16" spans="1:5" s="219" customFormat="1" ht="15" customHeight="1" outlineLevel="1" x14ac:dyDescent="0.2">
      <c r="B16" s="220" t="str">
        <f>IF([10]Zakazka!$J$64=0,"",[10]Zakazka!$J$64)</f>
        <v>V04: Inženýrská činnost</v>
      </c>
      <c r="C16" s="221">
        <f>'EL Zakazka kotelna 2'!O64</f>
        <v>0</v>
      </c>
      <c r="E16" s="221"/>
    </row>
    <row r="17" spans="1:3" ht="13.5" thickBot="1" x14ac:dyDescent="0.25">
      <c r="B17" s="220"/>
    </row>
    <row r="18" spans="1:3" s="222" customFormat="1" ht="15" x14ac:dyDescent="0.25">
      <c r="A18" s="222" t="e">
        <f>SUM(#REF!)</f>
        <v>#REF!</v>
      </c>
      <c r="B18" s="223" t="s">
        <v>3355</v>
      </c>
      <c r="C18" s="224">
        <f>SUBTOTAL(9,C10:C16)</f>
        <v>0</v>
      </c>
    </row>
  </sheetData>
  <dataConsolidate/>
  <pageMargins left="0.78740157480314965" right="0.78740157480314965" top="0.78740157480314965" bottom="0.78740157480314965" header="0.39370078740157483" footer="0.39370078740157483"/>
  <pageSetup paperSize="9" scale="88" orientation="portrait" r:id="rId1"/>
  <headerFooter>
    <oddFooter>&amp;C&amp;8&amp;P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2:BL89"/>
  <sheetViews>
    <sheetView showGridLines="0" zoomScaleNormal="100" workbookViewId="0">
      <pane ySplit="1" topLeftCell="A2" activePane="bottomLeft" state="frozen"/>
      <selection activeCell="F38" sqref="F38:F39"/>
      <selection pane="bottomLeft" activeCell="F38" sqref="F38:F39"/>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4" width="8" style="25" hidden="1"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2" spans="2:18" s="17" customFormat="1" ht="6.95" customHeight="1" x14ac:dyDescent="0.25">
      <c r="B2" s="14"/>
      <c r="C2" s="15"/>
      <c r="D2" s="15"/>
      <c r="E2" s="15"/>
      <c r="F2" s="15"/>
      <c r="G2" s="15"/>
      <c r="H2" s="15"/>
      <c r="I2" s="15"/>
      <c r="J2" s="15"/>
      <c r="K2" s="15"/>
      <c r="L2" s="15"/>
      <c r="M2" s="15"/>
      <c r="N2" s="15"/>
      <c r="O2" s="15"/>
      <c r="P2" s="15"/>
      <c r="Q2" s="15"/>
      <c r="R2" s="16"/>
    </row>
    <row r="3" spans="2:18" s="17" customFormat="1" ht="36.950000000000003" customHeight="1" x14ac:dyDescent="0.25">
      <c r="B3" s="18"/>
      <c r="C3" s="686" t="s">
        <v>54</v>
      </c>
      <c r="D3" s="680"/>
      <c r="E3" s="680"/>
      <c r="F3" s="680"/>
      <c r="G3" s="680"/>
      <c r="H3" s="680"/>
      <c r="I3" s="680"/>
      <c r="J3" s="680"/>
      <c r="K3" s="680"/>
      <c r="L3" s="680"/>
      <c r="M3" s="680"/>
      <c r="N3" s="680"/>
      <c r="O3" s="680"/>
      <c r="P3" s="680"/>
      <c r="Q3" s="680"/>
      <c r="R3" s="19"/>
    </row>
    <row r="4" spans="2:18" s="17" customFormat="1" ht="6.95" customHeight="1" x14ac:dyDescent="0.25">
      <c r="B4" s="18"/>
      <c r="C4" s="20"/>
      <c r="D4" s="20"/>
      <c r="E4" s="20"/>
      <c r="F4" s="20"/>
      <c r="G4" s="20"/>
      <c r="H4" s="20"/>
      <c r="I4" s="20"/>
      <c r="J4" s="20"/>
      <c r="K4" s="20"/>
      <c r="L4" s="20"/>
      <c r="M4" s="20"/>
      <c r="N4" s="20"/>
      <c r="O4" s="20"/>
      <c r="P4" s="20"/>
      <c r="Q4" s="20"/>
      <c r="R4" s="19"/>
    </row>
    <row r="5" spans="2:18" s="17" customFormat="1" ht="30" customHeight="1" x14ac:dyDescent="0.25">
      <c r="B5" s="18"/>
      <c r="C5" s="21" t="s">
        <v>55</v>
      </c>
      <c r="D5" s="20"/>
      <c r="E5" s="20"/>
      <c r="F5" s="687" t="s">
        <v>56</v>
      </c>
      <c r="G5" s="680"/>
      <c r="H5" s="680"/>
      <c r="I5" s="680"/>
      <c r="J5" s="680"/>
      <c r="K5" s="680"/>
      <c r="L5" s="680"/>
      <c r="M5" s="680"/>
      <c r="N5" s="680"/>
      <c r="O5" s="680"/>
      <c r="P5" s="680"/>
      <c r="Q5" s="20"/>
      <c r="R5" s="19"/>
    </row>
    <row r="6" spans="2:18" ht="30" customHeight="1" x14ac:dyDescent="0.3">
      <c r="B6" s="22"/>
      <c r="C6" s="21" t="s">
        <v>57</v>
      </c>
      <c r="D6" s="23"/>
      <c r="E6" s="23"/>
      <c r="F6" s="687" t="s">
        <v>1670</v>
      </c>
      <c r="G6" s="688"/>
      <c r="H6" s="688"/>
      <c r="I6" s="688"/>
      <c r="J6" s="688"/>
      <c r="K6" s="688"/>
      <c r="L6" s="688"/>
      <c r="M6" s="688"/>
      <c r="N6" s="688"/>
      <c r="O6" s="688"/>
      <c r="P6" s="688"/>
      <c r="Q6" s="23"/>
      <c r="R6" s="24"/>
    </row>
    <row r="7" spans="2:18" ht="30" customHeight="1" x14ac:dyDescent="0.3">
      <c r="B7" s="22"/>
      <c r="C7" s="21" t="s">
        <v>59</v>
      </c>
      <c r="D7" s="23"/>
      <c r="E7" s="23"/>
      <c r="F7" s="687" t="s">
        <v>1775</v>
      </c>
      <c r="G7" s="688"/>
      <c r="H7" s="688"/>
      <c r="I7" s="688"/>
      <c r="J7" s="688"/>
      <c r="K7" s="688"/>
      <c r="L7" s="688"/>
      <c r="M7" s="688"/>
      <c r="N7" s="688"/>
      <c r="O7" s="688"/>
      <c r="P7" s="688"/>
      <c r="Q7" s="23"/>
      <c r="R7" s="24"/>
    </row>
    <row r="8" spans="2:18" s="17" customFormat="1" ht="36.950000000000003" customHeight="1" x14ac:dyDescent="0.25">
      <c r="B8" s="18"/>
      <c r="C8" s="26" t="s">
        <v>1672</v>
      </c>
      <c r="D8" s="20"/>
      <c r="E8" s="20"/>
      <c r="F8" s="689" t="s">
        <v>1776</v>
      </c>
      <c r="G8" s="680"/>
      <c r="H8" s="680"/>
      <c r="I8" s="680"/>
      <c r="J8" s="680"/>
      <c r="K8" s="680"/>
      <c r="L8" s="680"/>
      <c r="M8" s="680"/>
      <c r="N8" s="680"/>
      <c r="O8" s="680"/>
      <c r="P8" s="680"/>
      <c r="Q8" s="20"/>
      <c r="R8" s="19"/>
    </row>
    <row r="9" spans="2:18" s="17" customFormat="1" ht="6.95" customHeight="1" x14ac:dyDescent="0.25">
      <c r="B9" s="18"/>
      <c r="C9" s="20"/>
      <c r="D9" s="20"/>
      <c r="E9" s="20"/>
      <c r="F9" s="20"/>
      <c r="G9" s="20"/>
      <c r="H9" s="20"/>
      <c r="I9" s="20"/>
      <c r="J9" s="20"/>
      <c r="K9" s="20"/>
      <c r="L9" s="20"/>
      <c r="M9" s="20"/>
      <c r="N9" s="20"/>
      <c r="O9" s="20"/>
      <c r="P9" s="20"/>
      <c r="Q9" s="20"/>
      <c r="R9" s="19"/>
    </row>
    <row r="10" spans="2:18" s="17" customFormat="1" ht="18" customHeight="1" x14ac:dyDescent="0.25">
      <c r="B10" s="18"/>
      <c r="C10" s="21" t="s">
        <v>61</v>
      </c>
      <c r="D10" s="20"/>
      <c r="E10" s="20"/>
      <c r="F10" s="27" t="s">
        <v>62</v>
      </c>
      <c r="G10" s="20"/>
      <c r="H10" s="20"/>
      <c r="I10" s="20"/>
      <c r="J10" s="20"/>
      <c r="K10" s="21" t="s">
        <v>63</v>
      </c>
      <c r="L10" s="20"/>
      <c r="M10" s="697">
        <v>42535</v>
      </c>
      <c r="N10" s="680"/>
      <c r="O10" s="680"/>
      <c r="P10" s="680"/>
      <c r="Q10" s="20"/>
      <c r="R10" s="19"/>
    </row>
    <row r="11" spans="2:18" s="17" customFormat="1" ht="6.95" customHeight="1" x14ac:dyDescent="0.25">
      <c r="B11" s="18"/>
      <c r="C11" s="20"/>
      <c r="D11" s="20"/>
      <c r="E11" s="20"/>
      <c r="F11" s="20"/>
      <c r="G11" s="20"/>
      <c r="H11" s="20"/>
      <c r="I11" s="20"/>
      <c r="J11" s="20"/>
      <c r="K11" s="20"/>
      <c r="L11" s="20"/>
      <c r="M11" s="20"/>
      <c r="N11" s="20"/>
      <c r="O11" s="20"/>
      <c r="P11" s="20"/>
      <c r="Q11" s="20"/>
      <c r="R11" s="19"/>
    </row>
    <row r="12" spans="2:18" s="17" customFormat="1" ht="15" x14ac:dyDescent="0.25">
      <c r="B12" s="18"/>
      <c r="C12" s="21" t="s">
        <v>64</v>
      </c>
      <c r="D12" s="20"/>
      <c r="E12" s="20"/>
      <c r="F12" s="27" t="s">
        <v>65</v>
      </c>
      <c r="G12" s="20"/>
      <c r="H12" s="20"/>
      <c r="I12" s="20"/>
      <c r="J12" s="20"/>
      <c r="K12" s="21" t="s">
        <v>66</v>
      </c>
      <c r="L12" s="20"/>
      <c r="M12" s="698" t="s">
        <v>67</v>
      </c>
      <c r="N12" s="680"/>
      <c r="O12" s="680"/>
      <c r="P12" s="680"/>
      <c r="Q12" s="680"/>
      <c r="R12" s="19"/>
    </row>
    <row r="13" spans="2:18" s="17" customFormat="1" ht="14.45" customHeight="1" x14ac:dyDescent="0.25">
      <c r="B13" s="18"/>
      <c r="C13" s="21" t="s">
        <v>68</v>
      </c>
      <c r="D13" s="20"/>
      <c r="E13" s="20"/>
      <c r="F13" s="27"/>
      <c r="G13" s="20"/>
      <c r="H13" s="20"/>
      <c r="I13" s="20"/>
      <c r="J13" s="20"/>
      <c r="K13" s="21" t="s">
        <v>69</v>
      </c>
      <c r="L13" s="20"/>
      <c r="M13" s="698" t="s">
        <v>70</v>
      </c>
      <c r="N13" s="680"/>
      <c r="O13" s="680"/>
      <c r="P13" s="680"/>
      <c r="Q13" s="680"/>
      <c r="R13" s="19"/>
    </row>
    <row r="14" spans="2:18" s="17" customFormat="1" ht="10.35" customHeight="1" x14ac:dyDescent="0.25">
      <c r="B14" s="18"/>
      <c r="C14" s="20"/>
      <c r="D14" s="20"/>
      <c r="E14" s="20"/>
      <c r="F14" s="20"/>
      <c r="G14" s="20"/>
      <c r="H14" s="20"/>
      <c r="I14" s="20"/>
      <c r="J14" s="20"/>
      <c r="K14" s="20"/>
      <c r="L14" s="20"/>
      <c r="M14" s="20"/>
      <c r="N14" s="20"/>
      <c r="O14" s="20"/>
      <c r="P14" s="20"/>
      <c r="Q14" s="20"/>
      <c r="R14" s="19"/>
    </row>
    <row r="15" spans="2:18" s="17" customFormat="1" ht="29.25" customHeight="1" x14ac:dyDescent="0.25">
      <c r="B15" s="18"/>
      <c r="C15" s="694" t="s">
        <v>71</v>
      </c>
      <c r="D15" s="695"/>
      <c r="E15" s="695"/>
      <c r="F15" s="695"/>
      <c r="G15" s="695"/>
      <c r="H15" s="28"/>
      <c r="I15" s="28"/>
      <c r="J15" s="28"/>
      <c r="K15" s="28"/>
      <c r="L15" s="28"/>
      <c r="M15" s="28"/>
      <c r="N15" s="694" t="s">
        <v>72</v>
      </c>
      <c r="O15" s="680"/>
      <c r="P15" s="680"/>
      <c r="Q15" s="680"/>
      <c r="R15" s="19"/>
    </row>
    <row r="16" spans="2:18" s="17" customFormat="1" ht="10.35" customHeight="1" x14ac:dyDescent="0.25">
      <c r="B16" s="18"/>
      <c r="C16" s="20"/>
      <c r="D16" s="20"/>
      <c r="E16" s="20"/>
      <c r="F16" s="20"/>
      <c r="G16" s="20"/>
      <c r="H16" s="20"/>
      <c r="I16" s="20"/>
      <c r="J16" s="20"/>
      <c r="K16" s="20"/>
      <c r="L16" s="20"/>
      <c r="M16" s="20"/>
      <c r="N16" s="20"/>
      <c r="O16" s="20"/>
      <c r="P16" s="20"/>
      <c r="Q16" s="20"/>
      <c r="R16" s="19"/>
    </row>
    <row r="17" spans="2:47" s="17" customFormat="1" ht="29.25" customHeight="1" x14ac:dyDescent="0.25">
      <c r="B17" s="18"/>
      <c r="C17" s="29" t="s">
        <v>73</v>
      </c>
      <c r="D17" s="20"/>
      <c r="E17" s="20"/>
      <c r="F17" s="20"/>
      <c r="G17" s="20"/>
      <c r="H17" s="20"/>
      <c r="I17" s="20"/>
      <c r="J17" s="20"/>
      <c r="K17" s="20"/>
      <c r="L17" s="20"/>
      <c r="M17" s="20"/>
      <c r="N17" s="696">
        <f>N44</f>
        <v>0</v>
      </c>
      <c r="O17" s="680"/>
      <c r="P17" s="680"/>
      <c r="Q17" s="680"/>
      <c r="R17" s="19"/>
      <c r="AD17" s="80">
        <f>N17</f>
        <v>0</v>
      </c>
      <c r="AU17" s="30" t="s">
        <v>74</v>
      </c>
    </row>
    <row r="18" spans="2:47" s="35" customFormat="1" ht="24.95" customHeight="1" x14ac:dyDescent="0.25">
      <c r="B18" s="31"/>
      <c r="C18" s="32"/>
      <c r="D18" s="33" t="s">
        <v>75</v>
      </c>
      <c r="E18" s="32"/>
      <c r="F18" s="32"/>
      <c r="G18" s="32"/>
      <c r="H18" s="32"/>
      <c r="I18" s="32"/>
      <c r="J18" s="32"/>
      <c r="K18" s="32"/>
      <c r="L18" s="32"/>
      <c r="M18" s="32"/>
      <c r="N18" s="669">
        <f>N45</f>
        <v>0</v>
      </c>
      <c r="O18" s="685"/>
      <c r="P18" s="685"/>
      <c r="Q18" s="685"/>
      <c r="R18" s="34"/>
    </row>
    <row r="19" spans="2:47" s="40" customFormat="1" ht="19.899999999999999" customHeight="1" x14ac:dyDescent="0.25">
      <c r="B19" s="36"/>
      <c r="C19" s="37"/>
      <c r="D19" s="38" t="s">
        <v>78</v>
      </c>
      <c r="E19" s="37"/>
      <c r="F19" s="37"/>
      <c r="G19" s="37"/>
      <c r="H19" s="37"/>
      <c r="I19" s="37"/>
      <c r="J19" s="37"/>
      <c r="K19" s="37"/>
      <c r="L19" s="37"/>
      <c r="M19" s="37"/>
      <c r="N19" s="683">
        <f>N46</f>
        <v>0</v>
      </c>
      <c r="O19" s="684"/>
      <c r="P19" s="684"/>
      <c r="Q19" s="684"/>
      <c r="R19" s="39"/>
    </row>
    <row r="20" spans="2:47" s="40" customFormat="1" ht="19.899999999999999" customHeight="1" x14ac:dyDescent="0.25">
      <c r="B20" s="36"/>
      <c r="C20" s="37"/>
      <c r="D20" s="38" t="s">
        <v>82</v>
      </c>
      <c r="E20" s="37"/>
      <c r="F20" s="37"/>
      <c r="G20" s="37"/>
      <c r="H20" s="37"/>
      <c r="I20" s="37"/>
      <c r="J20" s="37"/>
      <c r="K20" s="37"/>
      <c r="L20" s="37"/>
      <c r="M20" s="37"/>
      <c r="N20" s="683">
        <f>N51</f>
        <v>0</v>
      </c>
      <c r="O20" s="684"/>
      <c r="P20" s="684"/>
      <c r="Q20" s="684"/>
      <c r="R20" s="39"/>
    </row>
    <row r="21" spans="2:47" s="40" customFormat="1" ht="19.899999999999999" customHeight="1" x14ac:dyDescent="0.25">
      <c r="B21" s="36"/>
      <c r="C21" s="37"/>
      <c r="D21" s="38" t="s">
        <v>83</v>
      </c>
      <c r="E21" s="37"/>
      <c r="F21" s="37"/>
      <c r="G21" s="37"/>
      <c r="H21" s="37"/>
      <c r="I21" s="37"/>
      <c r="J21" s="37"/>
      <c r="K21" s="37"/>
      <c r="L21" s="37"/>
      <c r="M21" s="37"/>
      <c r="N21" s="683">
        <f>N56</f>
        <v>0</v>
      </c>
      <c r="O21" s="684"/>
      <c r="P21" s="684"/>
      <c r="Q21" s="684"/>
      <c r="R21" s="39"/>
    </row>
    <row r="22" spans="2:47" s="40" customFormat="1" ht="19.899999999999999" customHeight="1" x14ac:dyDescent="0.25">
      <c r="B22" s="36"/>
      <c r="C22" s="37"/>
      <c r="D22" s="38" t="s">
        <v>84</v>
      </c>
      <c r="E22" s="37"/>
      <c r="F22" s="37"/>
      <c r="G22" s="37"/>
      <c r="H22" s="37"/>
      <c r="I22" s="37"/>
      <c r="J22" s="37"/>
      <c r="K22" s="37"/>
      <c r="L22" s="37"/>
      <c r="M22" s="37"/>
      <c r="N22" s="683">
        <f>N59</f>
        <v>0</v>
      </c>
      <c r="O22" s="684"/>
      <c r="P22" s="684"/>
      <c r="Q22" s="684"/>
      <c r="R22" s="39"/>
    </row>
    <row r="23" spans="2:47" s="40" customFormat="1" ht="19.899999999999999" customHeight="1" x14ac:dyDescent="0.25">
      <c r="B23" s="36"/>
      <c r="C23" s="37"/>
      <c r="D23" s="38" t="s">
        <v>85</v>
      </c>
      <c r="E23" s="37"/>
      <c r="F23" s="37"/>
      <c r="G23" s="37"/>
      <c r="H23" s="37"/>
      <c r="I23" s="37"/>
      <c r="J23" s="37"/>
      <c r="K23" s="37"/>
      <c r="L23" s="37"/>
      <c r="M23" s="37"/>
      <c r="N23" s="683">
        <f>N70</f>
        <v>0</v>
      </c>
      <c r="O23" s="684"/>
      <c r="P23" s="684"/>
      <c r="Q23" s="684"/>
      <c r="R23" s="39"/>
    </row>
    <row r="24" spans="2:47" s="35" customFormat="1" ht="24.95" customHeight="1" x14ac:dyDescent="0.25">
      <c r="B24" s="31"/>
      <c r="C24" s="32"/>
      <c r="D24" s="33" t="s">
        <v>87</v>
      </c>
      <c r="E24" s="32"/>
      <c r="F24" s="32"/>
      <c r="G24" s="32"/>
      <c r="H24" s="32"/>
      <c r="I24" s="32"/>
      <c r="J24" s="32"/>
      <c r="K24" s="32"/>
      <c r="L24" s="32"/>
      <c r="M24" s="32"/>
      <c r="N24" s="669">
        <f>N72</f>
        <v>0</v>
      </c>
      <c r="O24" s="685"/>
      <c r="P24" s="685"/>
      <c r="Q24" s="685"/>
      <c r="R24" s="34"/>
    </row>
    <row r="25" spans="2:47" s="40" customFormat="1" ht="19.899999999999999" customHeight="1" x14ac:dyDescent="0.25">
      <c r="B25" s="36"/>
      <c r="C25" s="37"/>
      <c r="D25" s="38" t="s">
        <v>88</v>
      </c>
      <c r="E25" s="37"/>
      <c r="F25" s="37"/>
      <c r="G25" s="37"/>
      <c r="H25" s="37"/>
      <c r="I25" s="37"/>
      <c r="J25" s="37"/>
      <c r="K25" s="37"/>
      <c r="L25" s="37"/>
      <c r="M25" s="37"/>
      <c r="N25" s="683">
        <f>N73</f>
        <v>0</v>
      </c>
      <c r="O25" s="684"/>
      <c r="P25" s="684"/>
      <c r="Q25" s="684"/>
      <c r="R25" s="39"/>
    </row>
    <row r="26" spans="2:47" s="17" customFormat="1" ht="6.95" customHeight="1" x14ac:dyDescent="0.25">
      <c r="B26" s="41"/>
      <c r="C26" s="42"/>
      <c r="D26" s="42"/>
      <c r="E26" s="42"/>
      <c r="F26" s="42"/>
      <c r="G26" s="42"/>
      <c r="H26" s="42"/>
      <c r="I26" s="42"/>
      <c r="J26" s="42"/>
      <c r="K26" s="42"/>
      <c r="L26" s="42"/>
      <c r="M26" s="42"/>
      <c r="N26" s="42"/>
      <c r="O26" s="42"/>
      <c r="P26" s="42"/>
      <c r="Q26" s="42"/>
      <c r="R26" s="43"/>
    </row>
    <row r="30" spans="2:47" s="17" customFormat="1" ht="6.95" customHeight="1" x14ac:dyDescent="0.25">
      <c r="B30" s="14"/>
      <c r="C30" s="15"/>
      <c r="D30" s="15"/>
      <c r="E30" s="15"/>
      <c r="F30" s="15"/>
      <c r="G30" s="15"/>
      <c r="H30" s="15"/>
      <c r="I30" s="15"/>
      <c r="J30" s="15"/>
      <c r="K30" s="15"/>
      <c r="L30" s="15"/>
      <c r="M30" s="15"/>
      <c r="N30" s="15"/>
      <c r="O30" s="15"/>
      <c r="P30" s="15"/>
      <c r="Q30" s="15"/>
      <c r="R30" s="16"/>
    </row>
    <row r="31" spans="2:47" s="17" customFormat="1" ht="36.950000000000003" customHeight="1" x14ac:dyDescent="0.25">
      <c r="B31" s="18"/>
      <c r="C31" s="686" t="s">
        <v>100</v>
      </c>
      <c r="D31" s="680"/>
      <c r="E31" s="680"/>
      <c r="F31" s="680"/>
      <c r="G31" s="680"/>
      <c r="H31" s="680"/>
      <c r="I31" s="680"/>
      <c r="J31" s="680"/>
      <c r="K31" s="680"/>
      <c r="L31" s="680"/>
      <c r="M31" s="680"/>
      <c r="N31" s="680"/>
      <c r="O31" s="680"/>
      <c r="P31" s="680"/>
      <c r="Q31" s="680"/>
      <c r="R31" s="19"/>
    </row>
    <row r="32" spans="2:47" s="17" customFormat="1" ht="6.95" customHeight="1" x14ac:dyDescent="0.25">
      <c r="B32" s="18"/>
      <c r="C32" s="20"/>
      <c r="D32" s="20"/>
      <c r="E32" s="20"/>
      <c r="F32" s="20"/>
      <c r="G32" s="20"/>
      <c r="H32" s="20"/>
      <c r="I32" s="20"/>
      <c r="J32" s="20"/>
      <c r="K32" s="20"/>
      <c r="L32" s="20"/>
      <c r="M32" s="20"/>
      <c r="N32" s="20"/>
      <c r="O32" s="20"/>
      <c r="P32" s="20"/>
      <c r="Q32" s="20"/>
      <c r="R32" s="19"/>
    </row>
    <row r="33" spans="2:64" s="17" customFormat="1" ht="30" customHeight="1" x14ac:dyDescent="0.25">
      <c r="B33" s="18"/>
      <c r="C33" s="21" t="s">
        <v>55</v>
      </c>
      <c r="D33" s="20"/>
      <c r="E33" s="20"/>
      <c r="F33" s="687" t="s">
        <v>56</v>
      </c>
      <c r="G33" s="680"/>
      <c r="H33" s="680"/>
      <c r="I33" s="680"/>
      <c r="J33" s="680"/>
      <c r="K33" s="680"/>
      <c r="L33" s="680"/>
      <c r="M33" s="680"/>
      <c r="N33" s="680"/>
      <c r="O33" s="680"/>
      <c r="P33" s="680"/>
      <c r="Q33" s="20"/>
      <c r="R33" s="19"/>
    </row>
    <row r="34" spans="2:64" ht="30" customHeight="1" x14ac:dyDescent="0.3">
      <c r="B34" s="22"/>
      <c r="C34" s="21" t="s">
        <v>57</v>
      </c>
      <c r="D34" s="23"/>
      <c r="E34" s="23"/>
      <c r="F34" s="687" t="s">
        <v>1670</v>
      </c>
      <c r="G34" s="688"/>
      <c r="H34" s="688"/>
      <c r="I34" s="688"/>
      <c r="J34" s="688"/>
      <c r="K34" s="688"/>
      <c r="L34" s="688"/>
      <c r="M34" s="688"/>
      <c r="N34" s="688"/>
      <c r="O34" s="688"/>
      <c r="P34" s="688"/>
      <c r="Q34" s="23"/>
      <c r="R34" s="24"/>
    </row>
    <row r="35" spans="2:64" ht="30" customHeight="1" x14ac:dyDescent="0.3">
      <c r="B35" s="22"/>
      <c r="C35" s="21" t="s">
        <v>59</v>
      </c>
      <c r="D35" s="23"/>
      <c r="E35" s="23"/>
      <c r="F35" s="687" t="s">
        <v>1775</v>
      </c>
      <c r="G35" s="688"/>
      <c r="H35" s="688"/>
      <c r="I35" s="688"/>
      <c r="J35" s="688"/>
      <c r="K35" s="688"/>
      <c r="L35" s="688"/>
      <c r="M35" s="688"/>
      <c r="N35" s="688"/>
      <c r="O35" s="688"/>
      <c r="P35" s="688"/>
      <c r="Q35" s="23"/>
      <c r="R35" s="24"/>
    </row>
    <row r="36" spans="2:64" s="17" customFormat="1" ht="36.950000000000003" customHeight="1" x14ac:dyDescent="0.25">
      <c r="B36" s="18"/>
      <c r="C36" s="26" t="s">
        <v>1672</v>
      </c>
      <c r="D36" s="20"/>
      <c r="E36" s="20"/>
      <c r="F36" s="689" t="s">
        <v>1776</v>
      </c>
      <c r="G36" s="680"/>
      <c r="H36" s="680"/>
      <c r="I36" s="680"/>
      <c r="J36" s="680"/>
      <c r="K36" s="680"/>
      <c r="L36" s="680"/>
      <c r="M36" s="680"/>
      <c r="N36" s="680"/>
      <c r="O36" s="680"/>
      <c r="P36" s="680"/>
      <c r="Q36" s="20"/>
      <c r="R36" s="19"/>
    </row>
    <row r="37" spans="2:64" s="17" customFormat="1" ht="6.95" customHeight="1" x14ac:dyDescent="0.25">
      <c r="B37" s="18"/>
      <c r="C37" s="20"/>
      <c r="D37" s="20"/>
      <c r="E37" s="20"/>
      <c r="F37" s="20"/>
      <c r="G37" s="20"/>
      <c r="H37" s="20"/>
      <c r="I37" s="20"/>
      <c r="J37" s="20"/>
      <c r="K37" s="20"/>
      <c r="L37" s="20"/>
      <c r="M37" s="20"/>
      <c r="N37" s="20"/>
      <c r="O37" s="20"/>
      <c r="P37" s="20"/>
      <c r="Q37" s="20"/>
      <c r="R37" s="19"/>
    </row>
    <row r="38" spans="2:64" s="17" customFormat="1" ht="18" customHeight="1" x14ac:dyDescent="0.25">
      <c r="B38" s="18"/>
      <c r="C38" s="21" t="s">
        <v>61</v>
      </c>
      <c r="D38" s="20"/>
      <c r="E38" s="20"/>
      <c r="F38" s="27" t="s">
        <v>62</v>
      </c>
      <c r="G38" s="20"/>
      <c r="H38" s="20"/>
      <c r="I38" s="20"/>
      <c r="J38" s="20"/>
      <c r="K38" s="21" t="s">
        <v>63</v>
      </c>
      <c r="L38" s="20"/>
      <c r="M38" s="697">
        <v>42535</v>
      </c>
      <c r="N38" s="680"/>
      <c r="O38" s="680"/>
      <c r="P38" s="680"/>
      <c r="Q38" s="20"/>
      <c r="R38" s="19"/>
    </row>
    <row r="39" spans="2:64" s="17" customFormat="1" ht="6.95" customHeight="1" x14ac:dyDescent="0.25">
      <c r="B39" s="18"/>
      <c r="C39" s="20"/>
      <c r="D39" s="20"/>
      <c r="E39" s="20"/>
      <c r="F39" s="20"/>
      <c r="G39" s="20"/>
      <c r="H39" s="20"/>
      <c r="I39" s="20"/>
      <c r="J39" s="20"/>
      <c r="K39" s="20"/>
      <c r="L39" s="20"/>
      <c r="M39" s="20"/>
      <c r="N39" s="20"/>
      <c r="O39" s="20"/>
      <c r="P39" s="20"/>
      <c r="Q39" s="20"/>
      <c r="R39" s="19"/>
    </row>
    <row r="40" spans="2:64" s="17" customFormat="1" ht="15" x14ac:dyDescent="0.25">
      <c r="B40" s="18"/>
      <c r="C40" s="21" t="s">
        <v>64</v>
      </c>
      <c r="D40" s="20"/>
      <c r="E40" s="20"/>
      <c r="F40" s="27" t="s">
        <v>65</v>
      </c>
      <c r="G40" s="20"/>
      <c r="H40" s="20"/>
      <c r="I40" s="20"/>
      <c r="J40" s="20"/>
      <c r="K40" s="21" t="s">
        <v>66</v>
      </c>
      <c r="L40" s="20"/>
      <c r="M40" s="698" t="s">
        <v>67</v>
      </c>
      <c r="N40" s="680"/>
      <c r="O40" s="680"/>
      <c r="P40" s="680"/>
      <c r="Q40" s="680"/>
      <c r="R40" s="19"/>
    </row>
    <row r="41" spans="2:64" s="17" customFormat="1" ht="14.45" customHeight="1" x14ac:dyDescent="0.25">
      <c r="B41" s="18"/>
      <c r="C41" s="21" t="s">
        <v>68</v>
      </c>
      <c r="D41" s="20"/>
      <c r="E41" s="20"/>
      <c r="F41" s="27"/>
      <c r="G41" s="20"/>
      <c r="H41" s="20"/>
      <c r="I41" s="20"/>
      <c r="J41" s="20"/>
      <c r="K41" s="21" t="s">
        <v>69</v>
      </c>
      <c r="L41" s="20"/>
      <c r="M41" s="698" t="s">
        <v>70</v>
      </c>
      <c r="N41" s="680"/>
      <c r="O41" s="680"/>
      <c r="P41" s="680"/>
      <c r="Q41" s="680"/>
      <c r="R41" s="19"/>
    </row>
    <row r="42" spans="2:64" s="17" customFormat="1" ht="10.35" customHeight="1" x14ac:dyDescent="0.25">
      <c r="B42" s="18"/>
      <c r="C42" s="20"/>
      <c r="D42" s="20"/>
      <c r="E42" s="20"/>
      <c r="F42" s="20"/>
      <c r="G42" s="20"/>
      <c r="H42" s="20"/>
      <c r="I42" s="20"/>
      <c r="J42" s="20"/>
      <c r="K42" s="20"/>
      <c r="L42" s="20"/>
      <c r="M42" s="20"/>
      <c r="N42" s="20"/>
      <c r="O42" s="20"/>
      <c r="P42" s="20"/>
      <c r="Q42" s="20"/>
      <c r="R42" s="19"/>
    </row>
    <row r="43" spans="2:64" s="48" customFormat="1" ht="29.25" customHeight="1" x14ac:dyDescent="0.25">
      <c r="B43" s="44"/>
      <c r="C43" s="45" t="s">
        <v>101</v>
      </c>
      <c r="D43" s="46" t="s">
        <v>102</v>
      </c>
      <c r="E43" s="46" t="s">
        <v>103</v>
      </c>
      <c r="F43" s="690" t="s">
        <v>104</v>
      </c>
      <c r="G43" s="691"/>
      <c r="H43" s="691"/>
      <c r="I43" s="691"/>
      <c r="J43" s="46" t="s">
        <v>105</v>
      </c>
      <c r="K43" s="46" t="s">
        <v>106</v>
      </c>
      <c r="L43" s="692" t="s">
        <v>107</v>
      </c>
      <c r="M43" s="691"/>
      <c r="N43" s="690" t="s">
        <v>72</v>
      </c>
      <c r="O43" s="691"/>
      <c r="P43" s="691"/>
      <c r="Q43" s="693"/>
      <c r="R43" s="47"/>
      <c r="T43" s="49" t="s">
        <v>108</v>
      </c>
      <c r="U43" s="50" t="s">
        <v>109</v>
      </c>
      <c r="V43" s="50" t="s">
        <v>110</v>
      </c>
      <c r="W43" s="50" t="s">
        <v>111</v>
      </c>
      <c r="X43" s="50" t="s">
        <v>112</v>
      </c>
      <c r="Y43" s="50" t="s">
        <v>113</v>
      </c>
      <c r="Z43" s="50" t="s">
        <v>114</v>
      </c>
      <c r="AA43" s="51" t="s">
        <v>115</v>
      </c>
    </row>
    <row r="44" spans="2:64" s="17" customFormat="1" ht="29.25" customHeight="1" x14ac:dyDescent="0.35">
      <c r="B44" s="18"/>
      <c r="C44" s="52" t="s">
        <v>116</v>
      </c>
      <c r="D44" s="20"/>
      <c r="E44" s="20"/>
      <c r="F44" s="20"/>
      <c r="G44" s="20"/>
      <c r="H44" s="20"/>
      <c r="I44" s="20"/>
      <c r="J44" s="20"/>
      <c r="K44" s="20"/>
      <c r="L44" s="20"/>
      <c r="M44" s="20"/>
      <c r="N44" s="674">
        <f>BK44</f>
        <v>0</v>
      </c>
      <c r="O44" s="675"/>
      <c r="P44" s="675"/>
      <c r="Q44" s="675"/>
      <c r="R44" s="19"/>
      <c r="T44" s="53"/>
      <c r="U44" s="54"/>
      <c r="V44" s="54"/>
      <c r="W44" s="55">
        <f>W45+W72</f>
        <v>6.6956229999999994</v>
      </c>
      <c r="X44" s="54"/>
      <c r="Y44" s="55">
        <f>Y45+Y72</f>
        <v>0.58235490000000012</v>
      </c>
      <c r="Z44" s="54"/>
      <c r="AA44" s="56">
        <f>AA45+AA72</f>
        <v>0.50903000000000009</v>
      </c>
      <c r="AT44" s="30" t="s">
        <v>117</v>
      </c>
      <c r="AU44" s="30" t="s">
        <v>74</v>
      </c>
      <c r="BK44" s="57">
        <f>BK45+BK72</f>
        <v>0</v>
      </c>
    </row>
    <row r="45" spans="2:64" s="62" customFormat="1" ht="37.35" customHeight="1" x14ac:dyDescent="0.35">
      <c r="B45" s="58"/>
      <c r="C45" s="59"/>
      <c r="D45" s="60" t="s">
        <v>75</v>
      </c>
      <c r="E45" s="60"/>
      <c r="F45" s="60"/>
      <c r="G45" s="60"/>
      <c r="H45" s="60"/>
      <c r="I45" s="60"/>
      <c r="J45" s="60"/>
      <c r="K45" s="60"/>
      <c r="L45" s="60"/>
      <c r="M45" s="60"/>
      <c r="N45" s="668">
        <f>BK45</f>
        <v>0</v>
      </c>
      <c r="O45" s="669"/>
      <c r="P45" s="669"/>
      <c r="Q45" s="669"/>
      <c r="R45" s="61"/>
      <c r="T45" s="63"/>
      <c r="U45" s="59"/>
      <c r="V45" s="59"/>
      <c r="W45" s="64">
        <f>W46+W51+W56+W59+W70</f>
        <v>5.9260599999999997</v>
      </c>
      <c r="X45" s="59"/>
      <c r="Y45" s="64">
        <f>Y46+Y51+Y56+Y59+Y70</f>
        <v>0.57340830000000009</v>
      </c>
      <c r="Z45" s="59"/>
      <c r="AA45" s="65">
        <f>AA46+AA51+AA56+AA59+AA70</f>
        <v>0.49850000000000005</v>
      </c>
      <c r="AR45" s="66" t="s">
        <v>118</v>
      </c>
      <c r="AT45" s="67" t="s">
        <v>117</v>
      </c>
      <c r="AU45" s="67" t="s">
        <v>119</v>
      </c>
      <c r="AY45" s="66" t="s">
        <v>120</v>
      </c>
      <c r="BK45" s="68">
        <f>BK46+BK51+BK56+BK59+BK70</f>
        <v>0</v>
      </c>
    </row>
    <row r="46" spans="2:64" s="62" customFormat="1" ht="19.899999999999999" customHeight="1" x14ac:dyDescent="0.3">
      <c r="B46" s="58"/>
      <c r="C46" s="59"/>
      <c r="D46" s="69" t="s">
        <v>78</v>
      </c>
      <c r="E46" s="69"/>
      <c r="F46" s="69"/>
      <c r="G46" s="69"/>
      <c r="H46" s="69"/>
      <c r="I46" s="69"/>
      <c r="J46" s="69"/>
      <c r="K46" s="69"/>
      <c r="L46" s="69"/>
      <c r="M46" s="69"/>
      <c r="N46" s="659">
        <f>BK46</f>
        <v>0</v>
      </c>
      <c r="O46" s="660"/>
      <c r="P46" s="660"/>
      <c r="Q46" s="660"/>
      <c r="R46" s="61"/>
      <c r="T46" s="63"/>
      <c r="U46" s="59"/>
      <c r="V46" s="59"/>
      <c r="W46" s="64">
        <f>SUM(W47:W50)</f>
        <v>1.3183499999999999</v>
      </c>
      <c r="X46" s="59"/>
      <c r="Y46" s="64">
        <f>SUM(Y47:Y50)</f>
        <v>0.51631250000000006</v>
      </c>
      <c r="Z46" s="59"/>
      <c r="AA46" s="65">
        <f>SUM(AA47:AA50)</f>
        <v>0</v>
      </c>
      <c r="AR46" s="66" t="s">
        <v>118</v>
      </c>
      <c r="AT46" s="67" t="s">
        <v>117</v>
      </c>
      <c r="AU46" s="67" t="s">
        <v>118</v>
      </c>
      <c r="AY46" s="66" t="s">
        <v>120</v>
      </c>
      <c r="BK46" s="68">
        <f>SUM(BK47:BK50)</f>
        <v>0</v>
      </c>
    </row>
    <row r="47" spans="2:64" s="17" customFormat="1" ht="31.5" customHeight="1" x14ac:dyDescent="0.25">
      <c r="B47" s="70"/>
      <c r="C47" s="71" t="s">
        <v>118</v>
      </c>
      <c r="D47" s="71" t="s">
        <v>121</v>
      </c>
      <c r="E47" s="72" t="s">
        <v>1736</v>
      </c>
      <c r="F47" s="671" t="s">
        <v>1737</v>
      </c>
      <c r="G47" s="667"/>
      <c r="H47" s="667"/>
      <c r="I47" s="667"/>
      <c r="J47" s="73" t="s">
        <v>134</v>
      </c>
      <c r="K47" s="74">
        <v>0.27500000000000002</v>
      </c>
      <c r="L47" s="666"/>
      <c r="M47" s="667"/>
      <c r="N47" s="666">
        <f>ROUND(L47*K47,2)</f>
        <v>0</v>
      </c>
      <c r="O47" s="667"/>
      <c r="P47" s="667"/>
      <c r="Q47" s="667"/>
      <c r="R47" s="75"/>
      <c r="T47" s="76" t="s">
        <v>125</v>
      </c>
      <c r="U47" s="77" t="s">
        <v>126</v>
      </c>
      <c r="V47" s="78">
        <v>4.7939999999999996</v>
      </c>
      <c r="W47" s="78">
        <f>V47*K47</f>
        <v>1.3183499999999999</v>
      </c>
      <c r="X47" s="78">
        <v>1.8774999999999999</v>
      </c>
      <c r="Y47" s="78">
        <f>X47*K47</f>
        <v>0.51631250000000006</v>
      </c>
      <c r="Z47" s="78">
        <v>0</v>
      </c>
      <c r="AA47" s="79">
        <f>Z47*K47</f>
        <v>0</v>
      </c>
      <c r="AR47" s="30" t="s">
        <v>127</v>
      </c>
      <c r="AT47" s="30" t="s">
        <v>121</v>
      </c>
      <c r="AU47" s="30" t="s">
        <v>128</v>
      </c>
      <c r="AY47" s="30" t="s">
        <v>120</v>
      </c>
      <c r="BE47" s="80">
        <f>IF(U47="základní",N47,0)</f>
        <v>0</v>
      </c>
      <c r="BF47" s="80">
        <f>IF(U47="snížená",N47,0)</f>
        <v>0</v>
      </c>
      <c r="BG47" s="80">
        <f>IF(U47="zákl. přenesená",N47,0)</f>
        <v>0</v>
      </c>
      <c r="BH47" s="80">
        <f>IF(U47="sníž. přenesená",N47,0)</f>
        <v>0</v>
      </c>
      <c r="BI47" s="80">
        <f>IF(U47="nulová",N47,0)</f>
        <v>0</v>
      </c>
      <c r="BJ47" s="30" t="s">
        <v>118</v>
      </c>
      <c r="BK47" s="80">
        <f>ROUND(L47*K47,2)</f>
        <v>0</v>
      </c>
      <c r="BL47" s="30" t="s">
        <v>127</v>
      </c>
    </row>
    <row r="48" spans="2:64" s="86" customFormat="1" ht="22.5" customHeight="1" x14ac:dyDescent="0.25">
      <c r="B48" s="81"/>
      <c r="C48" s="82"/>
      <c r="D48" s="82"/>
      <c r="E48" s="83" t="s">
        <v>125</v>
      </c>
      <c r="F48" s="661" t="s">
        <v>1777</v>
      </c>
      <c r="G48" s="662"/>
      <c r="H48" s="662"/>
      <c r="I48" s="662"/>
      <c r="J48" s="82"/>
      <c r="K48" s="84">
        <v>0.05</v>
      </c>
      <c r="L48" s="82"/>
      <c r="M48" s="82"/>
      <c r="N48" s="82"/>
      <c r="O48" s="82"/>
      <c r="P48" s="82"/>
      <c r="Q48" s="82"/>
      <c r="R48" s="85"/>
      <c r="T48" s="87"/>
      <c r="U48" s="82"/>
      <c r="V48" s="82"/>
      <c r="W48" s="82"/>
      <c r="X48" s="82"/>
      <c r="Y48" s="82"/>
      <c r="Z48" s="82"/>
      <c r="AA48" s="88"/>
      <c r="AT48" s="89" t="s">
        <v>130</v>
      </c>
      <c r="AU48" s="89" t="s">
        <v>128</v>
      </c>
      <c r="AV48" s="86" t="s">
        <v>128</v>
      </c>
      <c r="AW48" s="86" t="s">
        <v>131</v>
      </c>
      <c r="AX48" s="86" t="s">
        <v>119</v>
      </c>
      <c r="AY48" s="89" t="s">
        <v>120</v>
      </c>
    </row>
    <row r="49" spans="2:64" s="86" customFormat="1" ht="31.5" customHeight="1" x14ac:dyDescent="0.25">
      <c r="B49" s="81"/>
      <c r="C49" s="82"/>
      <c r="D49" s="82"/>
      <c r="E49" s="83" t="s">
        <v>125</v>
      </c>
      <c r="F49" s="663" t="s">
        <v>1778</v>
      </c>
      <c r="G49" s="662"/>
      <c r="H49" s="662"/>
      <c r="I49" s="662"/>
      <c r="J49" s="82"/>
      <c r="K49" s="84">
        <v>0.22500000000000001</v>
      </c>
      <c r="L49" s="82"/>
      <c r="M49" s="82"/>
      <c r="N49" s="82"/>
      <c r="O49" s="82"/>
      <c r="P49" s="82"/>
      <c r="Q49" s="82"/>
      <c r="R49" s="85"/>
      <c r="T49" s="87"/>
      <c r="U49" s="82"/>
      <c r="V49" s="82"/>
      <c r="W49" s="82"/>
      <c r="X49" s="82"/>
      <c r="Y49" s="82"/>
      <c r="Z49" s="82"/>
      <c r="AA49" s="88"/>
      <c r="AT49" s="89" t="s">
        <v>130</v>
      </c>
      <c r="AU49" s="89" t="s">
        <v>128</v>
      </c>
      <c r="AV49" s="86" t="s">
        <v>128</v>
      </c>
      <c r="AW49" s="86" t="s">
        <v>131</v>
      </c>
      <c r="AX49" s="86" t="s">
        <v>119</v>
      </c>
      <c r="AY49" s="89" t="s">
        <v>120</v>
      </c>
    </row>
    <row r="50" spans="2:64" s="95" customFormat="1" ht="22.5" customHeight="1" x14ac:dyDescent="0.25">
      <c r="B50" s="90"/>
      <c r="C50" s="91"/>
      <c r="D50" s="91"/>
      <c r="E50" s="92" t="s">
        <v>125</v>
      </c>
      <c r="F50" s="664" t="s">
        <v>146</v>
      </c>
      <c r="G50" s="665"/>
      <c r="H50" s="665"/>
      <c r="I50" s="665"/>
      <c r="J50" s="91"/>
      <c r="K50" s="93">
        <v>0.27500000000000002</v>
      </c>
      <c r="L50" s="91"/>
      <c r="M50" s="91"/>
      <c r="N50" s="91"/>
      <c r="O50" s="91"/>
      <c r="P50" s="91"/>
      <c r="Q50" s="91"/>
      <c r="R50" s="94"/>
      <c r="T50" s="96"/>
      <c r="U50" s="91"/>
      <c r="V50" s="91"/>
      <c r="W50" s="91"/>
      <c r="X50" s="91"/>
      <c r="Y50" s="91"/>
      <c r="Z50" s="91"/>
      <c r="AA50" s="97"/>
      <c r="AT50" s="98" t="s">
        <v>130</v>
      </c>
      <c r="AU50" s="98" t="s">
        <v>128</v>
      </c>
      <c r="AV50" s="95" t="s">
        <v>127</v>
      </c>
      <c r="AW50" s="95" t="s">
        <v>131</v>
      </c>
      <c r="AX50" s="95" t="s">
        <v>118</v>
      </c>
      <c r="AY50" s="98" t="s">
        <v>120</v>
      </c>
    </row>
    <row r="51" spans="2:64" s="62" customFormat="1" ht="29.85" customHeight="1" x14ac:dyDescent="0.3">
      <c r="B51" s="58"/>
      <c r="C51" s="59"/>
      <c r="D51" s="69" t="s">
        <v>82</v>
      </c>
      <c r="E51" s="69"/>
      <c r="F51" s="69"/>
      <c r="G51" s="69"/>
      <c r="H51" s="69"/>
      <c r="I51" s="69"/>
      <c r="J51" s="69"/>
      <c r="K51" s="69"/>
      <c r="L51" s="69"/>
      <c r="M51" s="69"/>
      <c r="N51" s="659">
        <f>BK51</f>
        <v>0</v>
      </c>
      <c r="O51" s="660"/>
      <c r="P51" s="660"/>
      <c r="Q51" s="660"/>
      <c r="R51" s="61"/>
      <c r="T51" s="63"/>
      <c r="U51" s="59"/>
      <c r="V51" s="59"/>
      <c r="W51" s="64">
        <f>SUM(W52:W55)</f>
        <v>0.94940000000000002</v>
      </c>
      <c r="X51" s="59"/>
      <c r="Y51" s="64">
        <f>SUM(Y52:Y55)</f>
        <v>5.7095800000000002E-2</v>
      </c>
      <c r="Z51" s="59"/>
      <c r="AA51" s="65">
        <f>SUM(AA52:AA55)</f>
        <v>0</v>
      </c>
      <c r="AR51" s="66" t="s">
        <v>118</v>
      </c>
      <c r="AT51" s="67" t="s">
        <v>117</v>
      </c>
      <c r="AU51" s="67" t="s">
        <v>118</v>
      </c>
      <c r="AY51" s="66" t="s">
        <v>120</v>
      </c>
      <c r="BK51" s="68">
        <f>SUM(BK52:BK55)</f>
        <v>0</v>
      </c>
    </row>
    <row r="52" spans="2:64" s="17" customFormat="1" ht="31.5" customHeight="1" x14ac:dyDescent="0.25">
      <c r="B52" s="70"/>
      <c r="C52" s="71" t="s">
        <v>128</v>
      </c>
      <c r="D52" s="71" t="s">
        <v>121</v>
      </c>
      <c r="E52" s="72" t="s">
        <v>1740</v>
      </c>
      <c r="F52" s="671" t="s">
        <v>1741</v>
      </c>
      <c r="G52" s="667"/>
      <c r="H52" s="667"/>
      <c r="I52" s="667"/>
      <c r="J52" s="73" t="s">
        <v>447</v>
      </c>
      <c r="K52" s="74">
        <v>1</v>
      </c>
      <c r="L52" s="666"/>
      <c r="M52" s="667"/>
      <c r="N52" s="666">
        <f>ROUND(L52*K52,2)</f>
        <v>0</v>
      </c>
      <c r="O52" s="667"/>
      <c r="P52" s="667"/>
      <c r="Q52" s="667"/>
      <c r="R52" s="75"/>
      <c r="T52" s="76" t="s">
        <v>125</v>
      </c>
      <c r="U52" s="77" t="s">
        <v>126</v>
      </c>
      <c r="V52" s="78">
        <v>0.72499999999999998</v>
      </c>
      <c r="W52" s="78">
        <f>V52*K52</f>
        <v>0.72499999999999998</v>
      </c>
      <c r="X52" s="78">
        <v>4.1500000000000002E-2</v>
      </c>
      <c r="Y52" s="78">
        <f>X52*K52</f>
        <v>4.1500000000000002E-2</v>
      </c>
      <c r="Z52" s="78">
        <v>0</v>
      </c>
      <c r="AA52" s="79">
        <f>Z52*K52</f>
        <v>0</v>
      </c>
      <c r="AR52" s="30" t="s">
        <v>127</v>
      </c>
      <c r="AT52" s="30" t="s">
        <v>121</v>
      </c>
      <c r="AU52" s="30" t="s">
        <v>128</v>
      </c>
      <c r="AY52" s="30" t="s">
        <v>120</v>
      </c>
      <c r="BE52" s="80">
        <f>IF(U52="základní",N52,0)</f>
        <v>0</v>
      </c>
      <c r="BF52" s="80">
        <f>IF(U52="snížená",N52,0)</f>
        <v>0</v>
      </c>
      <c r="BG52" s="80">
        <f>IF(U52="zákl. přenesená",N52,0)</f>
        <v>0</v>
      </c>
      <c r="BH52" s="80">
        <f>IF(U52="sníž. přenesená",N52,0)</f>
        <v>0</v>
      </c>
      <c r="BI52" s="80">
        <f>IF(U52="nulová",N52,0)</f>
        <v>0</v>
      </c>
      <c r="BJ52" s="30" t="s">
        <v>118</v>
      </c>
      <c r="BK52" s="80">
        <f>ROUND(L52*K52,2)</f>
        <v>0</v>
      </c>
      <c r="BL52" s="30" t="s">
        <v>127</v>
      </c>
    </row>
    <row r="53" spans="2:64" s="86" customFormat="1" ht="22.5" customHeight="1" x14ac:dyDescent="0.25">
      <c r="B53" s="81"/>
      <c r="C53" s="82"/>
      <c r="D53" s="82"/>
      <c r="E53" s="83" t="s">
        <v>125</v>
      </c>
      <c r="F53" s="661" t="s">
        <v>1742</v>
      </c>
      <c r="G53" s="662"/>
      <c r="H53" s="662"/>
      <c r="I53" s="662"/>
      <c r="J53" s="82"/>
      <c r="K53" s="84">
        <v>1</v>
      </c>
      <c r="L53" s="82"/>
      <c r="M53" s="82"/>
      <c r="N53" s="82"/>
      <c r="O53" s="82"/>
      <c r="P53" s="82"/>
      <c r="Q53" s="82"/>
      <c r="R53" s="85"/>
      <c r="T53" s="87"/>
      <c r="U53" s="82"/>
      <c r="V53" s="82"/>
      <c r="W53" s="82"/>
      <c r="X53" s="82"/>
      <c r="Y53" s="82"/>
      <c r="Z53" s="82"/>
      <c r="AA53" s="88"/>
      <c r="AT53" s="89" t="s">
        <v>130</v>
      </c>
      <c r="AU53" s="89" t="s">
        <v>128</v>
      </c>
      <c r="AV53" s="86" t="s">
        <v>128</v>
      </c>
      <c r="AW53" s="86" t="s">
        <v>131</v>
      </c>
      <c r="AX53" s="86" t="s">
        <v>118</v>
      </c>
      <c r="AY53" s="89" t="s">
        <v>120</v>
      </c>
    </row>
    <row r="54" spans="2:64" s="17" customFormat="1" ht="31.5" customHeight="1" x14ac:dyDescent="0.25">
      <c r="B54" s="70"/>
      <c r="C54" s="71" t="s">
        <v>136</v>
      </c>
      <c r="D54" s="71" t="s">
        <v>121</v>
      </c>
      <c r="E54" s="72" t="s">
        <v>1743</v>
      </c>
      <c r="F54" s="671" t="s">
        <v>1744</v>
      </c>
      <c r="G54" s="667"/>
      <c r="H54" s="667"/>
      <c r="I54" s="667"/>
      <c r="J54" s="73" t="s">
        <v>172</v>
      </c>
      <c r="K54" s="74">
        <v>0.66</v>
      </c>
      <c r="L54" s="666"/>
      <c r="M54" s="667"/>
      <c r="N54" s="666">
        <f>ROUND(L54*K54,2)</f>
        <v>0</v>
      </c>
      <c r="O54" s="667"/>
      <c r="P54" s="667"/>
      <c r="Q54" s="667"/>
      <c r="R54" s="75"/>
      <c r="T54" s="76" t="s">
        <v>125</v>
      </c>
      <c r="U54" s="77" t="s">
        <v>126</v>
      </c>
      <c r="V54" s="78">
        <v>0.34</v>
      </c>
      <c r="W54" s="78">
        <f>V54*K54</f>
        <v>0.22440000000000002</v>
      </c>
      <c r="X54" s="78">
        <v>2.3630000000000002E-2</v>
      </c>
      <c r="Y54" s="78">
        <f>X54*K54</f>
        <v>1.5595800000000002E-2</v>
      </c>
      <c r="Z54" s="78">
        <v>0</v>
      </c>
      <c r="AA54" s="79">
        <f>Z54*K54</f>
        <v>0</v>
      </c>
      <c r="AR54" s="30" t="s">
        <v>127</v>
      </c>
      <c r="AT54" s="30" t="s">
        <v>121</v>
      </c>
      <c r="AU54" s="30" t="s">
        <v>128</v>
      </c>
      <c r="AY54" s="30" t="s">
        <v>120</v>
      </c>
      <c r="BE54" s="80">
        <f>IF(U54="základní",N54,0)</f>
        <v>0</v>
      </c>
      <c r="BF54" s="80">
        <f>IF(U54="snížená",N54,0)</f>
        <v>0</v>
      </c>
      <c r="BG54" s="80">
        <f>IF(U54="zákl. přenesená",N54,0)</f>
        <v>0</v>
      </c>
      <c r="BH54" s="80">
        <f>IF(U54="sníž. přenesená",N54,0)</f>
        <v>0</v>
      </c>
      <c r="BI54" s="80">
        <f>IF(U54="nulová",N54,0)</f>
        <v>0</v>
      </c>
      <c r="BJ54" s="30" t="s">
        <v>118</v>
      </c>
      <c r="BK54" s="80">
        <f>ROUND(L54*K54,2)</f>
        <v>0</v>
      </c>
      <c r="BL54" s="30" t="s">
        <v>127</v>
      </c>
    </row>
    <row r="55" spans="2:64" s="86" customFormat="1" ht="22.5" customHeight="1" x14ac:dyDescent="0.25">
      <c r="B55" s="81"/>
      <c r="C55" s="82"/>
      <c r="D55" s="82"/>
      <c r="E55" s="83" t="s">
        <v>125</v>
      </c>
      <c r="F55" s="661" t="s">
        <v>1779</v>
      </c>
      <c r="G55" s="662"/>
      <c r="H55" s="662"/>
      <c r="I55" s="662"/>
      <c r="J55" s="82"/>
      <c r="K55" s="84">
        <v>0.66</v>
      </c>
      <c r="L55" s="82"/>
      <c r="M55" s="82"/>
      <c r="N55" s="82"/>
      <c r="O55" s="82"/>
      <c r="P55" s="82"/>
      <c r="Q55" s="82"/>
      <c r="R55" s="85"/>
      <c r="T55" s="87"/>
      <c r="U55" s="82"/>
      <c r="V55" s="82"/>
      <c r="W55" s="82"/>
      <c r="X55" s="82"/>
      <c r="Y55" s="82"/>
      <c r="Z55" s="82"/>
      <c r="AA55" s="88"/>
      <c r="AT55" s="89" t="s">
        <v>130</v>
      </c>
      <c r="AU55" s="89" t="s">
        <v>128</v>
      </c>
      <c r="AV55" s="86" t="s">
        <v>128</v>
      </c>
      <c r="AW55" s="86" t="s">
        <v>131</v>
      </c>
      <c r="AX55" s="86" t="s">
        <v>118</v>
      </c>
      <c r="AY55" s="89" t="s">
        <v>120</v>
      </c>
    </row>
    <row r="56" spans="2:64" s="62" customFormat="1" ht="29.85" customHeight="1" x14ac:dyDescent="0.3">
      <c r="B56" s="58"/>
      <c r="C56" s="59"/>
      <c r="D56" s="69" t="s">
        <v>83</v>
      </c>
      <c r="E56" s="69"/>
      <c r="F56" s="69"/>
      <c r="G56" s="69"/>
      <c r="H56" s="69"/>
      <c r="I56" s="69"/>
      <c r="J56" s="69"/>
      <c r="K56" s="69"/>
      <c r="L56" s="69"/>
      <c r="M56" s="69"/>
      <c r="N56" s="659">
        <f>BK56</f>
        <v>0</v>
      </c>
      <c r="O56" s="660"/>
      <c r="P56" s="660"/>
      <c r="Q56" s="660"/>
      <c r="R56" s="61"/>
      <c r="T56" s="63"/>
      <c r="U56" s="59"/>
      <c r="V56" s="59"/>
      <c r="W56" s="64">
        <f>SUM(W57:W58)</f>
        <v>0.16649999999999998</v>
      </c>
      <c r="X56" s="59"/>
      <c r="Y56" s="64">
        <f>SUM(Y57:Y58)</f>
        <v>0</v>
      </c>
      <c r="Z56" s="59"/>
      <c r="AA56" s="65">
        <f>SUM(AA57:AA58)</f>
        <v>0</v>
      </c>
      <c r="AR56" s="66" t="s">
        <v>118</v>
      </c>
      <c r="AT56" s="67" t="s">
        <v>117</v>
      </c>
      <c r="AU56" s="67" t="s">
        <v>118</v>
      </c>
      <c r="AY56" s="66" t="s">
        <v>120</v>
      </c>
      <c r="BK56" s="68">
        <f>SUM(BK57:BK58)</f>
        <v>0</v>
      </c>
    </row>
    <row r="57" spans="2:64" s="17" customFormat="1" ht="22.5" customHeight="1" x14ac:dyDescent="0.25">
      <c r="B57" s="70"/>
      <c r="C57" s="71" t="s">
        <v>127</v>
      </c>
      <c r="D57" s="71" t="s">
        <v>121</v>
      </c>
      <c r="E57" s="72" t="s">
        <v>1695</v>
      </c>
      <c r="F57" s="671" t="s">
        <v>1696</v>
      </c>
      <c r="G57" s="667"/>
      <c r="H57" s="667"/>
      <c r="I57" s="667"/>
      <c r="J57" s="73" t="s">
        <v>172</v>
      </c>
      <c r="K57" s="74">
        <v>18.5</v>
      </c>
      <c r="L57" s="666"/>
      <c r="M57" s="667"/>
      <c r="N57" s="666">
        <f>ROUND(L57*K57,2)</f>
        <v>0</v>
      </c>
      <c r="O57" s="667"/>
      <c r="P57" s="667"/>
      <c r="Q57" s="667"/>
      <c r="R57" s="75"/>
      <c r="T57" s="76" t="s">
        <v>125</v>
      </c>
      <c r="U57" s="77" t="s">
        <v>126</v>
      </c>
      <c r="V57" s="78">
        <v>8.9999999999999993E-3</v>
      </c>
      <c r="W57" s="78">
        <f>V57*K57</f>
        <v>0.16649999999999998</v>
      </c>
      <c r="X57" s="78">
        <v>0</v>
      </c>
      <c r="Y57" s="78">
        <f>X57*K57</f>
        <v>0</v>
      </c>
      <c r="Z57" s="78">
        <v>0</v>
      </c>
      <c r="AA57" s="79">
        <f>Z57*K57</f>
        <v>0</v>
      </c>
      <c r="AR57" s="30" t="s">
        <v>127</v>
      </c>
      <c r="AT57" s="30" t="s">
        <v>121</v>
      </c>
      <c r="AU57" s="30" t="s">
        <v>128</v>
      </c>
      <c r="AY57" s="30" t="s">
        <v>120</v>
      </c>
      <c r="BE57" s="80">
        <f>IF(U57="základní",N57,0)</f>
        <v>0</v>
      </c>
      <c r="BF57" s="80">
        <f>IF(U57="snížená",N57,0)</f>
        <v>0</v>
      </c>
      <c r="BG57" s="80">
        <f>IF(U57="zákl. přenesená",N57,0)</f>
        <v>0</v>
      </c>
      <c r="BH57" s="80">
        <f>IF(U57="sníž. přenesená",N57,0)</f>
        <v>0</v>
      </c>
      <c r="BI57" s="80">
        <f>IF(U57="nulová",N57,0)</f>
        <v>0</v>
      </c>
      <c r="BJ57" s="30" t="s">
        <v>118</v>
      </c>
      <c r="BK57" s="80">
        <f>ROUND(L57*K57,2)</f>
        <v>0</v>
      </c>
      <c r="BL57" s="30" t="s">
        <v>127</v>
      </c>
    </row>
    <row r="58" spans="2:64" s="86" customFormat="1" ht="22.5" customHeight="1" x14ac:dyDescent="0.25">
      <c r="B58" s="81"/>
      <c r="C58" s="82"/>
      <c r="D58" s="82"/>
      <c r="E58" s="83" t="s">
        <v>125</v>
      </c>
      <c r="F58" s="661" t="s">
        <v>1780</v>
      </c>
      <c r="G58" s="662"/>
      <c r="H58" s="662"/>
      <c r="I58" s="662"/>
      <c r="J58" s="82"/>
      <c r="K58" s="84">
        <v>18.5</v>
      </c>
      <c r="L58" s="82"/>
      <c r="M58" s="82"/>
      <c r="N58" s="82"/>
      <c r="O58" s="82"/>
      <c r="P58" s="82"/>
      <c r="Q58" s="82"/>
      <c r="R58" s="85"/>
      <c r="T58" s="87"/>
      <c r="U58" s="82"/>
      <c r="V58" s="82"/>
      <c r="W58" s="82"/>
      <c r="X58" s="82"/>
      <c r="Y58" s="82"/>
      <c r="Z58" s="82"/>
      <c r="AA58" s="88"/>
      <c r="AT58" s="89" t="s">
        <v>130</v>
      </c>
      <c r="AU58" s="89" t="s">
        <v>128</v>
      </c>
      <c r="AV58" s="86" t="s">
        <v>128</v>
      </c>
      <c r="AW58" s="86" t="s">
        <v>131</v>
      </c>
      <c r="AX58" s="86" t="s">
        <v>118</v>
      </c>
      <c r="AY58" s="89" t="s">
        <v>120</v>
      </c>
    </row>
    <row r="59" spans="2:64" s="62" customFormat="1" ht="29.85" customHeight="1" x14ac:dyDescent="0.3">
      <c r="B59" s="58"/>
      <c r="C59" s="59"/>
      <c r="D59" s="69" t="s">
        <v>84</v>
      </c>
      <c r="E59" s="69"/>
      <c r="F59" s="69"/>
      <c r="G59" s="69"/>
      <c r="H59" s="69"/>
      <c r="I59" s="69"/>
      <c r="J59" s="69"/>
      <c r="K59" s="69"/>
      <c r="L59" s="69"/>
      <c r="M59" s="69"/>
      <c r="N59" s="659">
        <f>BK59</f>
        <v>0</v>
      </c>
      <c r="O59" s="660"/>
      <c r="P59" s="660"/>
      <c r="Q59" s="660"/>
      <c r="R59" s="61"/>
      <c r="T59" s="63"/>
      <c r="U59" s="59"/>
      <c r="V59" s="59"/>
      <c r="W59" s="64">
        <f>SUM(W60:W69)</f>
        <v>3.0156469999999995</v>
      </c>
      <c r="X59" s="59"/>
      <c r="Y59" s="64">
        <f>SUM(Y60:Y69)</f>
        <v>0</v>
      </c>
      <c r="Z59" s="59"/>
      <c r="AA59" s="65">
        <f>SUM(AA60:AA69)</f>
        <v>0.49850000000000005</v>
      </c>
      <c r="AR59" s="66" t="s">
        <v>118</v>
      </c>
      <c r="AT59" s="67" t="s">
        <v>117</v>
      </c>
      <c r="AU59" s="67" t="s">
        <v>118</v>
      </c>
      <c r="AY59" s="66" t="s">
        <v>120</v>
      </c>
      <c r="BK59" s="68">
        <f>SUM(BK60:BK69)</f>
        <v>0</v>
      </c>
    </row>
    <row r="60" spans="2:64" s="17" customFormat="1" ht="31.5" customHeight="1" x14ac:dyDescent="0.25">
      <c r="B60" s="70"/>
      <c r="C60" s="71" t="s">
        <v>143</v>
      </c>
      <c r="D60" s="71" t="s">
        <v>121</v>
      </c>
      <c r="E60" s="72" t="s">
        <v>1747</v>
      </c>
      <c r="F60" s="671" t="s">
        <v>1748</v>
      </c>
      <c r="G60" s="667"/>
      <c r="H60" s="667"/>
      <c r="I60" s="667"/>
      <c r="J60" s="73" t="s">
        <v>172</v>
      </c>
      <c r="K60" s="74">
        <v>0.5</v>
      </c>
      <c r="L60" s="666"/>
      <c r="M60" s="667"/>
      <c r="N60" s="666">
        <f>ROUND(L60*K60,2)</f>
        <v>0</v>
      </c>
      <c r="O60" s="667"/>
      <c r="P60" s="667"/>
      <c r="Q60" s="667"/>
      <c r="R60" s="75"/>
      <c r="T60" s="76" t="s">
        <v>125</v>
      </c>
      <c r="U60" s="77" t="s">
        <v>126</v>
      </c>
      <c r="V60" s="78">
        <v>0.59</v>
      </c>
      <c r="W60" s="78">
        <f>V60*K60</f>
        <v>0.29499999999999998</v>
      </c>
      <c r="X60" s="78">
        <v>0</v>
      </c>
      <c r="Y60" s="78">
        <f>X60*K60</f>
        <v>0</v>
      </c>
      <c r="Z60" s="78">
        <v>0.187</v>
      </c>
      <c r="AA60" s="79">
        <f>Z60*K60</f>
        <v>9.35E-2</v>
      </c>
      <c r="AR60" s="30" t="s">
        <v>127</v>
      </c>
      <c r="AT60" s="30" t="s">
        <v>121</v>
      </c>
      <c r="AU60" s="30" t="s">
        <v>128</v>
      </c>
      <c r="AY60" s="30" t="s">
        <v>120</v>
      </c>
      <c r="BE60" s="80">
        <f>IF(U60="základní",N60,0)</f>
        <v>0</v>
      </c>
      <c r="BF60" s="80">
        <f>IF(U60="snížená",N60,0)</f>
        <v>0</v>
      </c>
      <c r="BG60" s="80">
        <f>IF(U60="zákl. přenesená",N60,0)</f>
        <v>0</v>
      </c>
      <c r="BH60" s="80">
        <f>IF(U60="sníž. přenesená",N60,0)</f>
        <v>0</v>
      </c>
      <c r="BI60" s="80">
        <f>IF(U60="nulová",N60,0)</f>
        <v>0</v>
      </c>
      <c r="BJ60" s="30" t="s">
        <v>118</v>
      </c>
      <c r="BK60" s="80">
        <f>ROUND(L60*K60,2)</f>
        <v>0</v>
      </c>
      <c r="BL60" s="30" t="s">
        <v>127</v>
      </c>
    </row>
    <row r="61" spans="2:64" s="86" customFormat="1" ht="22.5" customHeight="1" x14ac:dyDescent="0.25">
      <c r="B61" s="81"/>
      <c r="C61" s="82"/>
      <c r="D61" s="82"/>
      <c r="E61" s="83" t="s">
        <v>125</v>
      </c>
      <c r="F61" s="661" t="s">
        <v>1749</v>
      </c>
      <c r="G61" s="662"/>
      <c r="H61" s="662"/>
      <c r="I61" s="662"/>
      <c r="J61" s="82"/>
      <c r="K61" s="84">
        <v>0.5</v>
      </c>
      <c r="L61" s="82"/>
      <c r="M61" s="82"/>
      <c r="N61" s="82"/>
      <c r="O61" s="82"/>
      <c r="P61" s="82"/>
      <c r="Q61" s="82"/>
      <c r="R61" s="85"/>
      <c r="T61" s="87"/>
      <c r="U61" s="82"/>
      <c r="V61" s="82"/>
      <c r="W61" s="82"/>
      <c r="X61" s="82"/>
      <c r="Y61" s="82"/>
      <c r="Z61" s="82"/>
      <c r="AA61" s="88"/>
      <c r="AT61" s="89" t="s">
        <v>130</v>
      </c>
      <c r="AU61" s="89" t="s">
        <v>128</v>
      </c>
      <c r="AV61" s="86" t="s">
        <v>128</v>
      </c>
      <c r="AW61" s="86" t="s">
        <v>131</v>
      </c>
      <c r="AX61" s="86" t="s">
        <v>118</v>
      </c>
      <c r="AY61" s="89" t="s">
        <v>120</v>
      </c>
    </row>
    <row r="62" spans="2:64" s="17" customFormat="1" ht="31.5" customHeight="1" x14ac:dyDescent="0.25">
      <c r="B62" s="70"/>
      <c r="C62" s="71" t="s">
        <v>147</v>
      </c>
      <c r="D62" s="71" t="s">
        <v>121</v>
      </c>
      <c r="E62" s="72" t="s">
        <v>930</v>
      </c>
      <c r="F62" s="671" t="s">
        <v>931</v>
      </c>
      <c r="G62" s="667"/>
      <c r="H62" s="667"/>
      <c r="I62" s="667"/>
      <c r="J62" s="73" t="s">
        <v>134</v>
      </c>
      <c r="K62" s="74">
        <v>0.22500000000000001</v>
      </c>
      <c r="L62" s="666"/>
      <c r="M62" s="667"/>
      <c r="N62" s="666">
        <f>ROUND(L62*K62,2)</f>
        <v>0</v>
      </c>
      <c r="O62" s="667"/>
      <c r="P62" s="667"/>
      <c r="Q62" s="667"/>
      <c r="R62" s="75"/>
      <c r="T62" s="76" t="s">
        <v>125</v>
      </c>
      <c r="U62" s="77" t="s">
        <v>126</v>
      </c>
      <c r="V62" s="78">
        <v>5.7960000000000003</v>
      </c>
      <c r="W62" s="78">
        <f>V62*K62</f>
        <v>1.3041</v>
      </c>
      <c r="X62" s="78">
        <v>0</v>
      </c>
      <c r="Y62" s="78">
        <f>X62*K62</f>
        <v>0</v>
      </c>
      <c r="Z62" s="78">
        <v>1.8</v>
      </c>
      <c r="AA62" s="79">
        <f>Z62*K62</f>
        <v>0.40500000000000003</v>
      </c>
      <c r="AR62" s="30" t="s">
        <v>127</v>
      </c>
      <c r="AT62" s="30" t="s">
        <v>121</v>
      </c>
      <c r="AU62" s="30" t="s">
        <v>128</v>
      </c>
      <c r="AY62" s="30" t="s">
        <v>120</v>
      </c>
      <c r="BE62" s="80">
        <f>IF(U62="základní",N62,0)</f>
        <v>0</v>
      </c>
      <c r="BF62" s="80">
        <f>IF(U62="snížená",N62,0)</f>
        <v>0</v>
      </c>
      <c r="BG62" s="80">
        <f>IF(U62="zákl. přenesená",N62,0)</f>
        <v>0</v>
      </c>
      <c r="BH62" s="80">
        <f>IF(U62="sníž. přenesená",N62,0)</f>
        <v>0</v>
      </c>
      <c r="BI62" s="80">
        <f>IF(U62="nulová",N62,0)</f>
        <v>0</v>
      </c>
      <c r="BJ62" s="30" t="s">
        <v>118</v>
      </c>
      <c r="BK62" s="80">
        <f>ROUND(L62*K62,2)</f>
        <v>0</v>
      </c>
      <c r="BL62" s="30" t="s">
        <v>127</v>
      </c>
    </row>
    <row r="63" spans="2:64" s="86" customFormat="1" ht="31.5" customHeight="1" x14ac:dyDescent="0.25">
      <c r="B63" s="81"/>
      <c r="C63" s="82"/>
      <c r="D63" s="82"/>
      <c r="E63" s="83" t="s">
        <v>125</v>
      </c>
      <c r="F63" s="661" t="s">
        <v>1750</v>
      </c>
      <c r="G63" s="662"/>
      <c r="H63" s="662"/>
      <c r="I63" s="662"/>
      <c r="J63" s="82"/>
      <c r="K63" s="84">
        <v>0.22500000000000001</v>
      </c>
      <c r="L63" s="82"/>
      <c r="M63" s="82"/>
      <c r="N63" s="82"/>
      <c r="O63" s="82"/>
      <c r="P63" s="82"/>
      <c r="Q63" s="82"/>
      <c r="R63" s="85"/>
      <c r="T63" s="87"/>
      <c r="U63" s="82"/>
      <c r="V63" s="82"/>
      <c r="W63" s="82"/>
      <c r="X63" s="82"/>
      <c r="Y63" s="82"/>
      <c r="Z63" s="82"/>
      <c r="AA63" s="88"/>
      <c r="AT63" s="89" t="s">
        <v>130</v>
      </c>
      <c r="AU63" s="89" t="s">
        <v>128</v>
      </c>
      <c r="AV63" s="86" t="s">
        <v>128</v>
      </c>
      <c r="AW63" s="86" t="s">
        <v>131</v>
      </c>
      <c r="AX63" s="86" t="s">
        <v>118</v>
      </c>
      <c r="AY63" s="89" t="s">
        <v>120</v>
      </c>
    </row>
    <row r="64" spans="2:64" s="17" customFormat="1" ht="31.5" customHeight="1" x14ac:dyDescent="0.25">
      <c r="B64" s="70"/>
      <c r="C64" s="71" t="s">
        <v>151</v>
      </c>
      <c r="D64" s="71" t="s">
        <v>121</v>
      </c>
      <c r="E64" s="72" t="s">
        <v>1715</v>
      </c>
      <c r="F64" s="671" t="s">
        <v>1716</v>
      </c>
      <c r="G64" s="667"/>
      <c r="H64" s="667"/>
      <c r="I64" s="667"/>
      <c r="J64" s="73" t="s">
        <v>191</v>
      </c>
      <c r="K64" s="74">
        <v>0.50900000000000001</v>
      </c>
      <c r="L64" s="666"/>
      <c r="M64" s="667"/>
      <c r="N64" s="666">
        <f>ROUND(L64*K64,2)</f>
        <v>0</v>
      </c>
      <c r="O64" s="667"/>
      <c r="P64" s="667"/>
      <c r="Q64" s="667"/>
      <c r="R64" s="75"/>
      <c r="T64" s="76" t="s">
        <v>125</v>
      </c>
      <c r="U64" s="77" t="s">
        <v>126</v>
      </c>
      <c r="V64" s="78">
        <v>2.42</v>
      </c>
      <c r="W64" s="78">
        <f>V64*K64</f>
        <v>1.2317799999999999</v>
      </c>
      <c r="X64" s="78">
        <v>0</v>
      </c>
      <c r="Y64" s="78">
        <f>X64*K64</f>
        <v>0</v>
      </c>
      <c r="Z64" s="78">
        <v>0</v>
      </c>
      <c r="AA64" s="79">
        <f>Z64*K64</f>
        <v>0</v>
      </c>
      <c r="AR64" s="30" t="s">
        <v>127</v>
      </c>
      <c r="AT64" s="30" t="s">
        <v>121</v>
      </c>
      <c r="AU64" s="30" t="s">
        <v>128</v>
      </c>
      <c r="AY64" s="30" t="s">
        <v>120</v>
      </c>
      <c r="BE64" s="80">
        <f>IF(U64="základní",N64,0)</f>
        <v>0</v>
      </c>
      <c r="BF64" s="80">
        <f>IF(U64="snížená",N64,0)</f>
        <v>0</v>
      </c>
      <c r="BG64" s="80">
        <f>IF(U64="zákl. přenesená",N64,0)</f>
        <v>0</v>
      </c>
      <c r="BH64" s="80">
        <f>IF(U64="sníž. přenesená",N64,0)</f>
        <v>0</v>
      </c>
      <c r="BI64" s="80">
        <f>IF(U64="nulová",N64,0)</f>
        <v>0</v>
      </c>
      <c r="BJ64" s="30" t="s">
        <v>118</v>
      </c>
      <c r="BK64" s="80">
        <f>ROUND(L64*K64,2)</f>
        <v>0</v>
      </c>
      <c r="BL64" s="30" t="s">
        <v>127</v>
      </c>
    </row>
    <row r="65" spans="2:64" s="17" customFormat="1" ht="31.5" customHeight="1" x14ac:dyDescent="0.25">
      <c r="B65" s="70"/>
      <c r="C65" s="71" t="s">
        <v>154</v>
      </c>
      <c r="D65" s="71" t="s">
        <v>121</v>
      </c>
      <c r="E65" s="72" t="s">
        <v>1045</v>
      </c>
      <c r="F65" s="671" t="s">
        <v>1046</v>
      </c>
      <c r="G65" s="667"/>
      <c r="H65" s="667"/>
      <c r="I65" s="667"/>
      <c r="J65" s="73" t="s">
        <v>191</v>
      </c>
      <c r="K65" s="74">
        <v>0.50900000000000001</v>
      </c>
      <c r="L65" s="666"/>
      <c r="M65" s="667"/>
      <c r="N65" s="666">
        <f>ROUND(L65*K65,2)</f>
        <v>0</v>
      </c>
      <c r="O65" s="667"/>
      <c r="P65" s="667"/>
      <c r="Q65" s="667"/>
      <c r="R65" s="75"/>
      <c r="T65" s="76" t="s">
        <v>125</v>
      </c>
      <c r="U65" s="77" t="s">
        <v>126</v>
      </c>
      <c r="V65" s="78">
        <v>0.255</v>
      </c>
      <c r="W65" s="78">
        <f>V65*K65</f>
        <v>0.12979499999999999</v>
      </c>
      <c r="X65" s="78">
        <v>0</v>
      </c>
      <c r="Y65" s="78">
        <f>X65*K65</f>
        <v>0</v>
      </c>
      <c r="Z65" s="78">
        <v>0</v>
      </c>
      <c r="AA65" s="79">
        <f>Z65*K65</f>
        <v>0</v>
      </c>
      <c r="AR65" s="30" t="s">
        <v>127</v>
      </c>
      <c r="AT65" s="30" t="s">
        <v>121</v>
      </c>
      <c r="AU65" s="30" t="s">
        <v>128</v>
      </c>
      <c r="AY65" s="30" t="s">
        <v>120</v>
      </c>
      <c r="BE65" s="80">
        <f>IF(U65="základní",N65,0)</f>
        <v>0</v>
      </c>
      <c r="BF65" s="80">
        <f>IF(U65="snížená",N65,0)</f>
        <v>0</v>
      </c>
      <c r="BG65" s="80">
        <f>IF(U65="zákl. přenesená",N65,0)</f>
        <v>0</v>
      </c>
      <c r="BH65" s="80">
        <f>IF(U65="sníž. přenesená",N65,0)</f>
        <v>0</v>
      </c>
      <c r="BI65" s="80">
        <f>IF(U65="nulová",N65,0)</f>
        <v>0</v>
      </c>
      <c r="BJ65" s="30" t="s">
        <v>118</v>
      </c>
      <c r="BK65" s="80">
        <f>ROUND(L65*K65,2)</f>
        <v>0</v>
      </c>
      <c r="BL65" s="30" t="s">
        <v>127</v>
      </c>
    </row>
    <row r="66" spans="2:64" s="17" customFormat="1" ht="31.5" customHeight="1" x14ac:dyDescent="0.25">
      <c r="B66" s="70"/>
      <c r="C66" s="71" t="s">
        <v>157</v>
      </c>
      <c r="D66" s="71" t="s">
        <v>121</v>
      </c>
      <c r="E66" s="72" t="s">
        <v>1060</v>
      </c>
      <c r="F66" s="671" t="s">
        <v>1061</v>
      </c>
      <c r="G66" s="667"/>
      <c r="H66" s="667"/>
      <c r="I66" s="667"/>
      <c r="J66" s="73" t="s">
        <v>191</v>
      </c>
      <c r="K66" s="74">
        <v>9.1620000000000008</v>
      </c>
      <c r="L66" s="666"/>
      <c r="M66" s="667"/>
      <c r="N66" s="666">
        <f>ROUND(L66*K66,2)</f>
        <v>0</v>
      </c>
      <c r="O66" s="667"/>
      <c r="P66" s="667"/>
      <c r="Q66" s="667"/>
      <c r="R66" s="75"/>
      <c r="T66" s="76" t="s">
        <v>125</v>
      </c>
      <c r="U66" s="77" t="s">
        <v>126</v>
      </c>
      <c r="V66" s="78">
        <v>6.0000000000000001E-3</v>
      </c>
      <c r="W66" s="78">
        <f>V66*K66</f>
        <v>5.4972000000000007E-2</v>
      </c>
      <c r="X66" s="78">
        <v>0</v>
      </c>
      <c r="Y66" s="78">
        <f>X66*K66</f>
        <v>0</v>
      </c>
      <c r="Z66" s="78">
        <v>0</v>
      </c>
      <c r="AA66" s="79">
        <f>Z66*K66</f>
        <v>0</v>
      </c>
      <c r="AR66" s="30" t="s">
        <v>127</v>
      </c>
      <c r="AT66" s="30" t="s">
        <v>121</v>
      </c>
      <c r="AU66" s="30" t="s">
        <v>128</v>
      </c>
      <c r="AY66" s="30" t="s">
        <v>120</v>
      </c>
      <c r="BE66" s="80">
        <f>IF(U66="základní",N66,0)</f>
        <v>0</v>
      </c>
      <c r="BF66" s="80">
        <f>IF(U66="snížená",N66,0)</f>
        <v>0</v>
      </c>
      <c r="BG66" s="80">
        <f>IF(U66="zákl. přenesená",N66,0)</f>
        <v>0</v>
      </c>
      <c r="BH66" s="80">
        <f>IF(U66="sníž. přenesená",N66,0)</f>
        <v>0</v>
      </c>
      <c r="BI66" s="80">
        <f>IF(U66="nulová",N66,0)</f>
        <v>0</v>
      </c>
      <c r="BJ66" s="30" t="s">
        <v>118</v>
      </c>
      <c r="BK66" s="80">
        <f>ROUND(L66*K66,2)</f>
        <v>0</v>
      </c>
      <c r="BL66" s="30" t="s">
        <v>127</v>
      </c>
    </row>
    <row r="67" spans="2:64" s="86" customFormat="1" ht="22.5" customHeight="1" x14ac:dyDescent="0.25">
      <c r="B67" s="81"/>
      <c r="C67" s="82"/>
      <c r="D67" s="82"/>
      <c r="E67" s="83" t="s">
        <v>125</v>
      </c>
      <c r="F67" s="661" t="s">
        <v>1781</v>
      </c>
      <c r="G67" s="662"/>
      <c r="H67" s="662"/>
      <c r="I67" s="662"/>
      <c r="J67" s="82"/>
      <c r="K67" s="84">
        <v>9.1620000000000008</v>
      </c>
      <c r="L67" s="82"/>
      <c r="M67" s="82"/>
      <c r="N67" s="82"/>
      <c r="O67" s="82"/>
      <c r="P67" s="82"/>
      <c r="Q67" s="82"/>
      <c r="R67" s="85"/>
      <c r="T67" s="87"/>
      <c r="U67" s="82"/>
      <c r="V67" s="82"/>
      <c r="W67" s="82"/>
      <c r="X67" s="82"/>
      <c r="Y67" s="82"/>
      <c r="Z67" s="82"/>
      <c r="AA67" s="88"/>
      <c r="AT67" s="89" t="s">
        <v>130</v>
      </c>
      <c r="AU67" s="89" t="s">
        <v>128</v>
      </c>
      <c r="AV67" s="86" t="s">
        <v>128</v>
      </c>
      <c r="AW67" s="86" t="s">
        <v>131</v>
      </c>
      <c r="AX67" s="86" t="s">
        <v>118</v>
      </c>
      <c r="AY67" s="89" t="s">
        <v>120</v>
      </c>
    </row>
    <row r="68" spans="2:64" s="17" customFormat="1" ht="31.5" customHeight="1" x14ac:dyDescent="0.25">
      <c r="B68" s="70"/>
      <c r="C68" s="71" t="s">
        <v>163</v>
      </c>
      <c r="D68" s="71" t="s">
        <v>121</v>
      </c>
      <c r="E68" s="72" t="s">
        <v>1065</v>
      </c>
      <c r="F68" s="671" t="s">
        <v>1066</v>
      </c>
      <c r="G68" s="667"/>
      <c r="H68" s="667"/>
      <c r="I68" s="667"/>
      <c r="J68" s="73" t="s">
        <v>191</v>
      </c>
      <c r="K68" s="74">
        <v>0.50900000000000001</v>
      </c>
      <c r="L68" s="666"/>
      <c r="M68" s="667"/>
      <c r="N68" s="666">
        <f>ROUND(L68*K68,2)</f>
        <v>0</v>
      </c>
      <c r="O68" s="667"/>
      <c r="P68" s="667"/>
      <c r="Q68" s="667"/>
      <c r="R68" s="75"/>
      <c r="T68" s="76" t="s">
        <v>125</v>
      </c>
      <c r="U68" s="77" t="s">
        <v>126</v>
      </c>
      <c r="V68" s="78">
        <v>0</v>
      </c>
      <c r="W68" s="78">
        <f>V68*K68</f>
        <v>0</v>
      </c>
      <c r="X68" s="78">
        <v>0</v>
      </c>
      <c r="Y68" s="78">
        <f>X68*K68</f>
        <v>0</v>
      </c>
      <c r="Z68" s="78">
        <v>0</v>
      </c>
      <c r="AA68" s="79">
        <f>Z68*K68</f>
        <v>0</v>
      </c>
      <c r="AR68" s="30" t="s">
        <v>127</v>
      </c>
      <c r="AT68" s="30" t="s">
        <v>121</v>
      </c>
      <c r="AU68" s="30" t="s">
        <v>128</v>
      </c>
      <c r="AY68" s="30" t="s">
        <v>120</v>
      </c>
      <c r="BE68" s="80">
        <f>IF(U68="základní",N68,0)</f>
        <v>0</v>
      </c>
      <c r="BF68" s="80">
        <f>IF(U68="snížená",N68,0)</f>
        <v>0</v>
      </c>
      <c r="BG68" s="80">
        <f>IF(U68="zákl. přenesená",N68,0)</f>
        <v>0</v>
      </c>
      <c r="BH68" s="80">
        <f>IF(U68="sníž. přenesená",N68,0)</f>
        <v>0</v>
      </c>
      <c r="BI68" s="80">
        <f>IF(U68="nulová",N68,0)</f>
        <v>0</v>
      </c>
      <c r="BJ68" s="30" t="s">
        <v>118</v>
      </c>
      <c r="BK68" s="80">
        <f>ROUND(L68*K68,2)</f>
        <v>0</v>
      </c>
      <c r="BL68" s="30" t="s">
        <v>127</v>
      </c>
    </row>
    <row r="69" spans="2:64" s="86" customFormat="1" ht="22.5" customHeight="1" x14ac:dyDescent="0.25">
      <c r="B69" s="81"/>
      <c r="C69" s="82"/>
      <c r="D69" s="82"/>
      <c r="E69" s="83" t="s">
        <v>125</v>
      </c>
      <c r="F69" s="661" t="s">
        <v>1782</v>
      </c>
      <c r="G69" s="662"/>
      <c r="H69" s="662"/>
      <c r="I69" s="662"/>
      <c r="J69" s="82"/>
      <c r="K69" s="84">
        <v>0.50900000000000001</v>
      </c>
      <c r="L69" s="82"/>
      <c r="M69" s="82"/>
      <c r="N69" s="82"/>
      <c r="O69" s="82"/>
      <c r="P69" s="82"/>
      <c r="Q69" s="82"/>
      <c r="R69" s="85"/>
      <c r="T69" s="87"/>
      <c r="U69" s="82"/>
      <c r="V69" s="82"/>
      <c r="W69" s="82"/>
      <c r="X69" s="82"/>
      <c r="Y69" s="82"/>
      <c r="Z69" s="82"/>
      <c r="AA69" s="88"/>
      <c r="AT69" s="89" t="s">
        <v>130</v>
      </c>
      <c r="AU69" s="89" t="s">
        <v>128</v>
      </c>
      <c r="AV69" s="86" t="s">
        <v>128</v>
      </c>
      <c r="AW69" s="86" t="s">
        <v>131</v>
      </c>
      <c r="AX69" s="86" t="s">
        <v>118</v>
      </c>
      <c r="AY69" s="89" t="s">
        <v>120</v>
      </c>
    </row>
    <row r="70" spans="2:64" s="62" customFormat="1" ht="29.85" customHeight="1" x14ac:dyDescent="0.3">
      <c r="B70" s="58"/>
      <c r="C70" s="59"/>
      <c r="D70" s="69" t="s">
        <v>85</v>
      </c>
      <c r="E70" s="69"/>
      <c r="F70" s="69"/>
      <c r="G70" s="69"/>
      <c r="H70" s="69"/>
      <c r="I70" s="69"/>
      <c r="J70" s="69"/>
      <c r="K70" s="69"/>
      <c r="L70" s="69"/>
      <c r="M70" s="69"/>
      <c r="N70" s="659">
        <f>BK70</f>
        <v>0</v>
      </c>
      <c r="O70" s="660"/>
      <c r="P70" s="660"/>
      <c r="Q70" s="660"/>
      <c r="R70" s="61"/>
      <c r="T70" s="63"/>
      <c r="U70" s="59"/>
      <c r="V70" s="59"/>
      <c r="W70" s="64">
        <f>W71</f>
        <v>0.47616299999999995</v>
      </c>
      <c r="X70" s="59"/>
      <c r="Y70" s="64">
        <f>Y71</f>
        <v>0</v>
      </c>
      <c r="Z70" s="59"/>
      <c r="AA70" s="65">
        <f>AA71</f>
        <v>0</v>
      </c>
      <c r="AR70" s="66" t="s">
        <v>118</v>
      </c>
      <c r="AT70" s="67" t="s">
        <v>117</v>
      </c>
      <c r="AU70" s="67" t="s">
        <v>118</v>
      </c>
      <c r="AY70" s="66" t="s">
        <v>120</v>
      </c>
      <c r="BK70" s="68">
        <f>BK71</f>
        <v>0</v>
      </c>
    </row>
    <row r="71" spans="2:64" s="17" customFormat="1" ht="22.5" customHeight="1" x14ac:dyDescent="0.25">
      <c r="B71" s="70"/>
      <c r="C71" s="71" t="s">
        <v>169</v>
      </c>
      <c r="D71" s="71" t="s">
        <v>121</v>
      </c>
      <c r="E71" s="72" t="s">
        <v>1069</v>
      </c>
      <c r="F71" s="671" t="s">
        <v>1070</v>
      </c>
      <c r="G71" s="667"/>
      <c r="H71" s="667"/>
      <c r="I71" s="667"/>
      <c r="J71" s="73" t="s">
        <v>191</v>
      </c>
      <c r="K71" s="74">
        <v>0.57299999999999995</v>
      </c>
      <c r="L71" s="666"/>
      <c r="M71" s="667"/>
      <c r="N71" s="666">
        <f>ROUND(L71*K71,2)</f>
        <v>0</v>
      </c>
      <c r="O71" s="667"/>
      <c r="P71" s="667"/>
      <c r="Q71" s="667"/>
      <c r="R71" s="75"/>
      <c r="T71" s="76" t="s">
        <v>125</v>
      </c>
      <c r="U71" s="77" t="s">
        <v>126</v>
      </c>
      <c r="V71" s="78">
        <v>0.83099999999999996</v>
      </c>
      <c r="W71" s="78">
        <f>V71*K71</f>
        <v>0.47616299999999995</v>
      </c>
      <c r="X71" s="78">
        <v>0</v>
      </c>
      <c r="Y71" s="78">
        <f>X71*K71</f>
        <v>0</v>
      </c>
      <c r="Z71" s="78">
        <v>0</v>
      </c>
      <c r="AA71" s="79">
        <f>Z71*K71</f>
        <v>0</v>
      </c>
      <c r="AR71" s="30" t="s">
        <v>127</v>
      </c>
      <c r="AT71" s="30" t="s">
        <v>121</v>
      </c>
      <c r="AU71" s="30" t="s">
        <v>128</v>
      </c>
      <c r="AY71" s="30" t="s">
        <v>120</v>
      </c>
      <c r="BE71" s="80">
        <f>IF(U71="základní",N71,0)</f>
        <v>0</v>
      </c>
      <c r="BF71" s="80">
        <f>IF(U71="snížená",N71,0)</f>
        <v>0</v>
      </c>
      <c r="BG71" s="80">
        <f>IF(U71="zákl. přenesená",N71,0)</f>
        <v>0</v>
      </c>
      <c r="BH71" s="80">
        <f>IF(U71="sníž. přenesená",N71,0)</f>
        <v>0</v>
      </c>
      <c r="BI71" s="80">
        <f>IF(U71="nulová",N71,0)</f>
        <v>0</v>
      </c>
      <c r="BJ71" s="30" t="s">
        <v>118</v>
      </c>
      <c r="BK71" s="80">
        <f>ROUND(L71*K71,2)</f>
        <v>0</v>
      </c>
      <c r="BL71" s="30" t="s">
        <v>127</v>
      </c>
    </row>
    <row r="72" spans="2:64" s="62" customFormat="1" ht="37.35" customHeight="1" x14ac:dyDescent="0.35">
      <c r="B72" s="58"/>
      <c r="C72" s="59"/>
      <c r="D72" s="60" t="s">
        <v>87</v>
      </c>
      <c r="E72" s="60"/>
      <c r="F72" s="60"/>
      <c r="G72" s="60"/>
      <c r="H72" s="60"/>
      <c r="I72" s="60"/>
      <c r="J72" s="60"/>
      <c r="K72" s="60"/>
      <c r="L72" s="60"/>
      <c r="M72" s="60"/>
      <c r="N72" s="701">
        <f>BK72</f>
        <v>0</v>
      </c>
      <c r="O72" s="702"/>
      <c r="P72" s="702"/>
      <c r="Q72" s="702"/>
      <c r="R72" s="61"/>
      <c r="T72" s="63"/>
      <c r="U72" s="59"/>
      <c r="V72" s="59"/>
      <c r="W72" s="64">
        <f>W73</f>
        <v>0.769563</v>
      </c>
      <c r="X72" s="59"/>
      <c r="Y72" s="64">
        <f>Y73</f>
        <v>8.9466000000000025E-3</v>
      </c>
      <c r="Z72" s="59"/>
      <c r="AA72" s="65">
        <f>AA73</f>
        <v>1.0529999999999999E-2</v>
      </c>
      <c r="AR72" s="66" t="s">
        <v>128</v>
      </c>
      <c r="AT72" s="67" t="s">
        <v>117</v>
      </c>
      <c r="AU72" s="67" t="s">
        <v>119</v>
      </c>
      <c r="AY72" s="66" t="s">
        <v>120</v>
      </c>
      <c r="BK72" s="68">
        <f>BK73</f>
        <v>0</v>
      </c>
    </row>
    <row r="73" spans="2:64" s="62" customFormat="1" ht="19.899999999999999" customHeight="1" x14ac:dyDescent="0.3">
      <c r="B73" s="58"/>
      <c r="C73" s="59"/>
      <c r="D73" s="69" t="s">
        <v>88</v>
      </c>
      <c r="E73" s="69"/>
      <c r="F73" s="69"/>
      <c r="G73" s="69"/>
      <c r="H73" s="69"/>
      <c r="I73" s="69"/>
      <c r="J73" s="69"/>
      <c r="K73" s="69"/>
      <c r="L73" s="69"/>
      <c r="M73" s="69"/>
      <c r="N73" s="659">
        <f>BK73</f>
        <v>0</v>
      </c>
      <c r="O73" s="660"/>
      <c r="P73" s="660"/>
      <c r="Q73" s="660"/>
      <c r="R73" s="61"/>
      <c r="T73" s="63"/>
      <c r="U73" s="59"/>
      <c r="V73" s="59"/>
      <c r="W73" s="64">
        <f>SUM(W74:W88)</f>
        <v>0.769563</v>
      </c>
      <c r="X73" s="59"/>
      <c r="Y73" s="64">
        <f>SUM(Y74:Y88)</f>
        <v>8.9466000000000025E-3</v>
      </c>
      <c r="Z73" s="59"/>
      <c r="AA73" s="65">
        <f>SUM(AA74:AA88)</f>
        <v>1.0529999999999999E-2</v>
      </c>
      <c r="AR73" s="66" t="s">
        <v>128</v>
      </c>
      <c r="AT73" s="67" t="s">
        <v>117</v>
      </c>
      <c r="AU73" s="67" t="s">
        <v>118</v>
      </c>
      <c r="AY73" s="66" t="s">
        <v>120</v>
      </c>
      <c r="BK73" s="68">
        <f>SUM(BK74:BK88)</f>
        <v>0</v>
      </c>
    </row>
    <row r="74" spans="2:64" s="17" customFormat="1" ht="31.5" customHeight="1" x14ac:dyDescent="0.25">
      <c r="B74" s="70"/>
      <c r="C74" s="71" t="s">
        <v>175</v>
      </c>
      <c r="D74" s="71" t="s">
        <v>121</v>
      </c>
      <c r="E74" s="72" t="s">
        <v>1753</v>
      </c>
      <c r="F74" s="671" t="s">
        <v>1754</v>
      </c>
      <c r="G74" s="667"/>
      <c r="H74" s="667"/>
      <c r="I74" s="667"/>
      <c r="J74" s="73" t="s">
        <v>172</v>
      </c>
      <c r="K74" s="74">
        <v>1.5</v>
      </c>
      <c r="L74" s="666"/>
      <c r="M74" s="667"/>
      <c r="N74" s="666">
        <f>ROUND(L74*K74,2)</f>
        <v>0</v>
      </c>
      <c r="O74" s="667"/>
      <c r="P74" s="667"/>
      <c r="Q74" s="667"/>
      <c r="R74" s="75"/>
      <c r="T74" s="76" t="s">
        <v>125</v>
      </c>
      <c r="U74" s="77" t="s">
        <v>126</v>
      </c>
      <c r="V74" s="78">
        <v>5.3999999999999999E-2</v>
      </c>
      <c r="W74" s="78">
        <f>V74*K74</f>
        <v>8.1000000000000003E-2</v>
      </c>
      <c r="X74" s="78">
        <v>0</v>
      </c>
      <c r="Y74" s="78">
        <f>X74*K74</f>
        <v>0</v>
      </c>
      <c r="Z74" s="78">
        <v>0</v>
      </c>
      <c r="AA74" s="79">
        <f>Z74*K74</f>
        <v>0</v>
      </c>
      <c r="AR74" s="30" t="s">
        <v>194</v>
      </c>
      <c r="AT74" s="30" t="s">
        <v>121</v>
      </c>
      <c r="AU74" s="30" t="s">
        <v>128</v>
      </c>
      <c r="AY74" s="30" t="s">
        <v>120</v>
      </c>
      <c r="BE74" s="80">
        <f>IF(U74="základní",N74,0)</f>
        <v>0</v>
      </c>
      <c r="BF74" s="80">
        <f>IF(U74="snížená",N74,0)</f>
        <v>0</v>
      </c>
      <c r="BG74" s="80">
        <f>IF(U74="zákl. přenesená",N74,0)</f>
        <v>0</v>
      </c>
      <c r="BH74" s="80">
        <f>IF(U74="sníž. přenesená",N74,0)</f>
        <v>0</v>
      </c>
      <c r="BI74" s="80">
        <f>IF(U74="nulová",N74,0)</f>
        <v>0</v>
      </c>
      <c r="BJ74" s="30" t="s">
        <v>118</v>
      </c>
      <c r="BK74" s="80">
        <f>ROUND(L74*K74,2)</f>
        <v>0</v>
      </c>
      <c r="BL74" s="30" t="s">
        <v>194</v>
      </c>
    </row>
    <row r="75" spans="2:64" s="86" customFormat="1" ht="22.5" customHeight="1" x14ac:dyDescent="0.25">
      <c r="B75" s="81"/>
      <c r="C75" s="82"/>
      <c r="D75" s="82"/>
      <c r="E75" s="83" t="s">
        <v>125</v>
      </c>
      <c r="F75" s="661" t="s">
        <v>1755</v>
      </c>
      <c r="G75" s="662"/>
      <c r="H75" s="662"/>
      <c r="I75" s="662"/>
      <c r="J75" s="82"/>
      <c r="K75" s="84">
        <v>1.5</v>
      </c>
      <c r="L75" s="82"/>
      <c r="M75" s="82"/>
      <c r="N75" s="82"/>
      <c r="O75" s="82"/>
      <c r="P75" s="82"/>
      <c r="Q75" s="82"/>
      <c r="R75" s="85"/>
      <c r="T75" s="87"/>
      <c r="U75" s="82"/>
      <c r="V75" s="82"/>
      <c r="W75" s="82"/>
      <c r="X75" s="82"/>
      <c r="Y75" s="82"/>
      <c r="Z75" s="82"/>
      <c r="AA75" s="88"/>
      <c r="AT75" s="89" t="s">
        <v>130</v>
      </c>
      <c r="AU75" s="89" t="s">
        <v>128</v>
      </c>
      <c r="AV75" s="86" t="s">
        <v>128</v>
      </c>
      <c r="AW75" s="86" t="s">
        <v>131</v>
      </c>
      <c r="AX75" s="86" t="s">
        <v>118</v>
      </c>
      <c r="AY75" s="89" t="s">
        <v>120</v>
      </c>
    </row>
    <row r="76" spans="2:64" s="17" customFormat="1" ht="22.5" customHeight="1" x14ac:dyDescent="0.25">
      <c r="B76" s="70"/>
      <c r="C76" s="101" t="s">
        <v>179</v>
      </c>
      <c r="D76" s="101" t="s">
        <v>195</v>
      </c>
      <c r="E76" s="102" t="s">
        <v>1721</v>
      </c>
      <c r="F76" s="677" t="s">
        <v>1722</v>
      </c>
      <c r="G76" s="678"/>
      <c r="H76" s="678"/>
      <c r="I76" s="678"/>
      <c r="J76" s="103" t="s">
        <v>273</v>
      </c>
      <c r="K76" s="104">
        <v>0.45</v>
      </c>
      <c r="L76" s="670"/>
      <c r="M76" s="678"/>
      <c r="N76" s="670">
        <f>ROUND(L76*K76,2)</f>
        <v>0</v>
      </c>
      <c r="O76" s="667"/>
      <c r="P76" s="667"/>
      <c r="Q76" s="667"/>
      <c r="R76" s="75"/>
      <c r="T76" s="76" t="s">
        <v>125</v>
      </c>
      <c r="U76" s="77" t="s">
        <v>126</v>
      </c>
      <c r="V76" s="78">
        <v>0</v>
      </c>
      <c r="W76" s="78">
        <f>V76*K76</f>
        <v>0</v>
      </c>
      <c r="X76" s="78">
        <v>1E-3</v>
      </c>
      <c r="Y76" s="78">
        <f>X76*K76</f>
        <v>4.5000000000000004E-4</v>
      </c>
      <c r="Z76" s="78">
        <v>0</v>
      </c>
      <c r="AA76" s="79">
        <f>Z76*K76</f>
        <v>0</v>
      </c>
      <c r="AR76" s="30" t="s">
        <v>258</v>
      </c>
      <c r="AT76" s="30" t="s">
        <v>195</v>
      </c>
      <c r="AU76" s="30" t="s">
        <v>128</v>
      </c>
      <c r="AY76" s="30" t="s">
        <v>120</v>
      </c>
      <c r="BE76" s="80">
        <f>IF(U76="základní",N76,0)</f>
        <v>0</v>
      </c>
      <c r="BF76" s="80">
        <f>IF(U76="snížená",N76,0)</f>
        <v>0</v>
      </c>
      <c r="BG76" s="80">
        <f>IF(U76="zákl. přenesená",N76,0)</f>
        <v>0</v>
      </c>
      <c r="BH76" s="80">
        <f>IF(U76="sníž. přenesená",N76,0)</f>
        <v>0</v>
      </c>
      <c r="BI76" s="80">
        <f>IF(U76="nulová",N76,0)</f>
        <v>0</v>
      </c>
      <c r="BJ76" s="30" t="s">
        <v>118</v>
      </c>
      <c r="BK76" s="80">
        <f>ROUND(L76*K76,2)</f>
        <v>0</v>
      </c>
      <c r="BL76" s="30" t="s">
        <v>194</v>
      </c>
    </row>
    <row r="77" spans="2:64" s="86" customFormat="1" ht="22.5" customHeight="1" x14ac:dyDescent="0.25">
      <c r="B77" s="81"/>
      <c r="C77" s="82"/>
      <c r="D77" s="82"/>
      <c r="E77" s="83" t="s">
        <v>125</v>
      </c>
      <c r="F77" s="661" t="s">
        <v>1756</v>
      </c>
      <c r="G77" s="662"/>
      <c r="H77" s="662"/>
      <c r="I77" s="662"/>
      <c r="J77" s="82"/>
      <c r="K77" s="84">
        <v>0.45</v>
      </c>
      <c r="L77" s="82"/>
      <c r="M77" s="82"/>
      <c r="N77" s="82"/>
      <c r="O77" s="82"/>
      <c r="P77" s="82"/>
      <c r="Q77" s="82"/>
      <c r="R77" s="85"/>
      <c r="T77" s="87"/>
      <c r="U77" s="82"/>
      <c r="V77" s="82"/>
      <c r="W77" s="82"/>
      <c r="X77" s="82"/>
      <c r="Y77" s="82"/>
      <c r="Z77" s="82"/>
      <c r="AA77" s="88"/>
      <c r="AT77" s="89" t="s">
        <v>130</v>
      </c>
      <c r="AU77" s="89" t="s">
        <v>128</v>
      </c>
      <c r="AV77" s="86" t="s">
        <v>128</v>
      </c>
      <c r="AW77" s="86" t="s">
        <v>131</v>
      </c>
      <c r="AX77" s="86" t="s">
        <v>118</v>
      </c>
      <c r="AY77" s="89" t="s">
        <v>120</v>
      </c>
    </row>
    <row r="78" spans="2:64" s="17" customFormat="1" ht="31.5" customHeight="1" x14ac:dyDescent="0.25">
      <c r="B78" s="70"/>
      <c r="C78" s="71" t="s">
        <v>184</v>
      </c>
      <c r="D78" s="71" t="s">
        <v>121</v>
      </c>
      <c r="E78" s="72" t="s">
        <v>1757</v>
      </c>
      <c r="F78" s="671" t="s">
        <v>1758</v>
      </c>
      <c r="G78" s="667"/>
      <c r="H78" s="667"/>
      <c r="I78" s="667"/>
      <c r="J78" s="73" t="s">
        <v>172</v>
      </c>
      <c r="K78" s="74">
        <v>1.5</v>
      </c>
      <c r="L78" s="666"/>
      <c r="M78" s="667"/>
      <c r="N78" s="666">
        <f>ROUND(L78*K78,2)</f>
        <v>0</v>
      </c>
      <c r="O78" s="667"/>
      <c r="P78" s="667"/>
      <c r="Q78" s="667"/>
      <c r="R78" s="75"/>
      <c r="T78" s="76" t="s">
        <v>125</v>
      </c>
      <c r="U78" s="77" t="s">
        <v>126</v>
      </c>
      <c r="V78" s="78">
        <v>0.26</v>
      </c>
      <c r="W78" s="78">
        <f>V78*K78</f>
        <v>0.39</v>
      </c>
      <c r="X78" s="78">
        <v>4.0000000000000002E-4</v>
      </c>
      <c r="Y78" s="78">
        <f>X78*K78</f>
        <v>6.0000000000000006E-4</v>
      </c>
      <c r="Z78" s="78">
        <v>0</v>
      </c>
      <c r="AA78" s="79">
        <f>Z78*K78</f>
        <v>0</v>
      </c>
      <c r="AR78" s="30" t="s">
        <v>194</v>
      </c>
      <c r="AT78" s="30" t="s">
        <v>121</v>
      </c>
      <c r="AU78" s="30" t="s">
        <v>128</v>
      </c>
      <c r="AY78" s="30" t="s">
        <v>120</v>
      </c>
      <c r="BE78" s="80">
        <f>IF(U78="základní",N78,0)</f>
        <v>0</v>
      </c>
      <c r="BF78" s="80">
        <f>IF(U78="snížená",N78,0)</f>
        <v>0</v>
      </c>
      <c r="BG78" s="80">
        <f>IF(U78="zákl. přenesená",N78,0)</f>
        <v>0</v>
      </c>
      <c r="BH78" s="80">
        <f>IF(U78="sníž. přenesená",N78,0)</f>
        <v>0</v>
      </c>
      <c r="BI78" s="80">
        <f>IF(U78="nulová",N78,0)</f>
        <v>0</v>
      </c>
      <c r="BJ78" s="30" t="s">
        <v>118</v>
      </c>
      <c r="BK78" s="80">
        <f>ROUND(L78*K78,2)</f>
        <v>0</v>
      </c>
      <c r="BL78" s="30" t="s">
        <v>194</v>
      </c>
    </row>
    <row r="79" spans="2:64" s="86" customFormat="1" ht="22.5" customHeight="1" x14ac:dyDescent="0.25">
      <c r="B79" s="81"/>
      <c r="C79" s="82"/>
      <c r="D79" s="82"/>
      <c r="E79" s="83" t="s">
        <v>125</v>
      </c>
      <c r="F79" s="661" t="s">
        <v>1759</v>
      </c>
      <c r="G79" s="662"/>
      <c r="H79" s="662"/>
      <c r="I79" s="662"/>
      <c r="J79" s="82"/>
      <c r="K79" s="84">
        <v>1.5</v>
      </c>
      <c r="L79" s="82"/>
      <c r="M79" s="82"/>
      <c r="N79" s="82"/>
      <c r="O79" s="82"/>
      <c r="P79" s="82"/>
      <c r="Q79" s="82"/>
      <c r="R79" s="85"/>
      <c r="T79" s="87"/>
      <c r="U79" s="82"/>
      <c r="V79" s="82"/>
      <c r="W79" s="82"/>
      <c r="X79" s="82"/>
      <c r="Y79" s="82"/>
      <c r="Z79" s="82"/>
      <c r="AA79" s="88"/>
      <c r="AT79" s="89" t="s">
        <v>130</v>
      </c>
      <c r="AU79" s="89" t="s">
        <v>128</v>
      </c>
      <c r="AV79" s="86" t="s">
        <v>128</v>
      </c>
      <c r="AW79" s="86" t="s">
        <v>131</v>
      </c>
      <c r="AX79" s="86" t="s">
        <v>118</v>
      </c>
      <c r="AY79" s="89" t="s">
        <v>120</v>
      </c>
    </row>
    <row r="80" spans="2:64" s="17" customFormat="1" ht="31.5" customHeight="1" x14ac:dyDescent="0.25">
      <c r="B80" s="70"/>
      <c r="C80" s="101" t="s">
        <v>188</v>
      </c>
      <c r="D80" s="101" t="s">
        <v>195</v>
      </c>
      <c r="E80" s="102" t="s">
        <v>1726</v>
      </c>
      <c r="F80" s="677" t="s">
        <v>1727</v>
      </c>
      <c r="G80" s="678"/>
      <c r="H80" s="678"/>
      <c r="I80" s="678"/>
      <c r="J80" s="103" t="s">
        <v>172</v>
      </c>
      <c r="K80" s="104">
        <v>1.7250000000000001</v>
      </c>
      <c r="L80" s="670"/>
      <c r="M80" s="678"/>
      <c r="N80" s="670">
        <f>ROUND(L80*K80,2)</f>
        <v>0</v>
      </c>
      <c r="O80" s="667"/>
      <c r="P80" s="667"/>
      <c r="Q80" s="667"/>
      <c r="R80" s="75"/>
      <c r="T80" s="76" t="s">
        <v>125</v>
      </c>
      <c r="U80" s="77" t="s">
        <v>126</v>
      </c>
      <c r="V80" s="78">
        <v>0</v>
      </c>
      <c r="W80" s="78">
        <f>V80*K80</f>
        <v>0</v>
      </c>
      <c r="X80" s="78">
        <v>3.8800000000000002E-3</v>
      </c>
      <c r="Y80" s="78">
        <f>X80*K80</f>
        <v>6.693000000000001E-3</v>
      </c>
      <c r="Z80" s="78">
        <v>0</v>
      </c>
      <c r="AA80" s="79">
        <f>Z80*K80</f>
        <v>0</v>
      </c>
      <c r="AR80" s="30" t="s">
        <v>258</v>
      </c>
      <c r="AT80" s="30" t="s">
        <v>195</v>
      </c>
      <c r="AU80" s="30" t="s">
        <v>128</v>
      </c>
      <c r="AY80" s="30" t="s">
        <v>120</v>
      </c>
      <c r="BE80" s="80">
        <f>IF(U80="základní",N80,0)</f>
        <v>0</v>
      </c>
      <c r="BF80" s="80">
        <f>IF(U80="snížená",N80,0)</f>
        <v>0</v>
      </c>
      <c r="BG80" s="80">
        <f>IF(U80="zákl. přenesená",N80,0)</f>
        <v>0</v>
      </c>
      <c r="BH80" s="80">
        <f>IF(U80="sníž. přenesená",N80,0)</f>
        <v>0</v>
      </c>
      <c r="BI80" s="80">
        <f>IF(U80="nulová",N80,0)</f>
        <v>0</v>
      </c>
      <c r="BJ80" s="30" t="s">
        <v>118</v>
      </c>
      <c r="BK80" s="80">
        <f>ROUND(L80*K80,2)</f>
        <v>0</v>
      </c>
      <c r="BL80" s="30" t="s">
        <v>194</v>
      </c>
    </row>
    <row r="81" spans="2:64" s="86" customFormat="1" ht="22.5" customHeight="1" x14ac:dyDescent="0.25">
      <c r="B81" s="81"/>
      <c r="C81" s="82"/>
      <c r="D81" s="82"/>
      <c r="E81" s="83" t="s">
        <v>125</v>
      </c>
      <c r="F81" s="661" t="s">
        <v>1760</v>
      </c>
      <c r="G81" s="662"/>
      <c r="H81" s="662"/>
      <c r="I81" s="662"/>
      <c r="J81" s="82"/>
      <c r="K81" s="84">
        <v>1.7250000000000001</v>
      </c>
      <c r="L81" s="82"/>
      <c r="M81" s="82"/>
      <c r="N81" s="82"/>
      <c r="O81" s="82"/>
      <c r="P81" s="82"/>
      <c r="Q81" s="82"/>
      <c r="R81" s="85"/>
      <c r="T81" s="87"/>
      <c r="U81" s="82"/>
      <c r="V81" s="82"/>
      <c r="W81" s="82"/>
      <c r="X81" s="82"/>
      <c r="Y81" s="82"/>
      <c r="Z81" s="82"/>
      <c r="AA81" s="88"/>
      <c r="AT81" s="89" t="s">
        <v>130</v>
      </c>
      <c r="AU81" s="89" t="s">
        <v>128</v>
      </c>
      <c r="AV81" s="86" t="s">
        <v>128</v>
      </c>
      <c r="AW81" s="86" t="s">
        <v>131</v>
      </c>
      <c r="AX81" s="86" t="s">
        <v>118</v>
      </c>
      <c r="AY81" s="89" t="s">
        <v>120</v>
      </c>
    </row>
    <row r="82" spans="2:64" s="17" customFormat="1" ht="44.25" customHeight="1" x14ac:dyDescent="0.25">
      <c r="B82" s="70"/>
      <c r="C82" s="71" t="s">
        <v>194</v>
      </c>
      <c r="D82" s="71" t="s">
        <v>121</v>
      </c>
      <c r="E82" s="72" t="s">
        <v>1783</v>
      </c>
      <c r="F82" s="671" t="s">
        <v>1784</v>
      </c>
      <c r="G82" s="667"/>
      <c r="H82" s="667"/>
      <c r="I82" s="667"/>
      <c r="J82" s="73" t="s">
        <v>172</v>
      </c>
      <c r="K82" s="74">
        <v>2.04</v>
      </c>
      <c r="L82" s="666"/>
      <c r="M82" s="667"/>
      <c r="N82" s="666">
        <f>ROUND(L82*K82,2)</f>
        <v>0</v>
      </c>
      <c r="O82" s="667"/>
      <c r="P82" s="667"/>
      <c r="Q82" s="667"/>
      <c r="R82" s="75"/>
      <c r="T82" s="76" t="s">
        <v>125</v>
      </c>
      <c r="U82" s="77" t="s">
        <v>126</v>
      </c>
      <c r="V82" s="78">
        <v>9.7000000000000003E-2</v>
      </c>
      <c r="W82" s="78">
        <f>V82*K82</f>
        <v>0.19788</v>
      </c>
      <c r="X82" s="78">
        <v>5.9000000000000003E-4</v>
      </c>
      <c r="Y82" s="78">
        <f>X82*K82</f>
        <v>1.2036E-3</v>
      </c>
      <c r="Z82" s="78">
        <v>0</v>
      </c>
      <c r="AA82" s="79">
        <f>Z82*K82</f>
        <v>0</v>
      </c>
      <c r="AR82" s="30" t="s">
        <v>194</v>
      </c>
      <c r="AT82" s="30" t="s">
        <v>121</v>
      </c>
      <c r="AU82" s="30" t="s">
        <v>128</v>
      </c>
      <c r="AY82" s="30" t="s">
        <v>120</v>
      </c>
      <c r="BE82" s="80">
        <f>IF(U82="základní",N82,0)</f>
        <v>0</v>
      </c>
      <c r="BF82" s="80">
        <f>IF(U82="snížená",N82,0)</f>
        <v>0</v>
      </c>
      <c r="BG82" s="80">
        <f>IF(U82="zákl. přenesená",N82,0)</f>
        <v>0</v>
      </c>
      <c r="BH82" s="80">
        <f>IF(U82="sníž. přenesená",N82,0)</f>
        <v>0</v>
      </c>
      <c r="BI82" s="80">
        <f>IF(U82="nulová",N82,0)</f>
        <v>0</v>
      </c>
      <c r="BJ82" s="30" t="s">
        <v>118</v>
      </c>
      <c r="BK82" s="80">
        <f>ROUND(L82*K82,2)</f>
        <v>0</v>
      </c>
      <c r="BL82" s="30" t="s">
        <v>194</v>
      </c>
    </row>
    <row r="83" spans="2:64" s="86" customFormat="1" ht="22.5" customHeight="1" x14ac:dyDescent="0.25">
      <c r="B83" s="81"/>
      <c r="C83" s="82"/>
      <c r="D83" s="82"/>
      <c r="E83" s="83" t="s">
        <v>125</v>
      </c>
      <c r="F83" s="661" t="s">
        <v>1785</v>
      </c>
      <c r="G83" s="662"/>
      <c r="H83" s="662"/>
      <c r="I83" s="662"/>
      <c r="J83" s="82"/>
      <c r="K83" s="84">
        <v>2.04</v>
      </c>
      <c r="L83" s="82"/>
      <c r="M83" s="82"/>
      <c r="N83" s="82"/>
      <c r="O83" s="82"/>
      <c r="P83" s="82"/>
      <c r="Q83" s="82"/>
      <c r="R83" s="85"/>
      <c r="T83" s="87"/>
      <c r="U83" s="82"/>
      <c r="V83" s="82"/>
      <c r="W83" s="82"/>
      <c r="X83" s="82"/>
      <c r="Y83" s="82"/>
      <c r="Z83" s="82"/>
      <c r="AA83" s="88"/>
      <c r="AT83" s="89" t="s">
        <v>130</v>
      </c>
      <c r="AU83" s="89" t="s">
        <v>128</v>
      </c>
      <c r="AV83" s="86" t="s">
        <v>128</v>
      </c>
      <c r="AW83" s="86" t="s">
        <v>131</v>
      </c>
      <c r="AX83" s="86" t="s">
        <v>118</v>
      </c>
      <c r="AY83" s="89" t="s">
        <v>120</v>
      </c>
    </row>
    <row r="84" spans="2:64" s="17" customFormat="1" ht="31.5" customHeight="1" x14ac:dyDescent="0.25">
      <c r="B84" s="70"/>
      <c r="C84" s="71" t="s">
        <v>199</v>
      </c>
      <c r="D84" s="71" t="s">
        <v>121</v>
      </c>
      <c r="E84" s="72" t="s">
        <v>1156</v>
      </c>
      <c r="F84" s="671" t="s">
        <v>1157</v>
      </c>
      <c r="G84" s="667"/>
      <c r="H84" s="667"/>
      <c r="I84" s="667"/>
      <c r="J84" s="73" t="s">
        <v>191</v>
      </c>
      <c r="K84" s="74">
        <v>8.9999999999999993E-3</v>
      </c>
      <c r="L84" s="666"/>
      <c r="M84" s="667"/>
      <c r="N84" s="666">
        <f>ROUND(L84*K84,2)</f>
        <v>0</v>
      </c>
      <c r="O84" s="667"/>
      <c r="P84" s="667"/>
      <c r="Q84" s="667"/>
      <c r="R84" s="75"/>
      <c r="T84" s="76" t="s">
        <v>125</v>
      </c>
      <c r="U84" s="77" t="s">
        <v>126</v>
      </c>
      <c r="V84" s="78">
        <v>1.5669999999999999</v>
      </c>
      <c r="W84" s="78">
        <f>V84*K84</f>
        <v>1.4102999999999999E-2</v>
      </c>
      <c r="X84" s="78">
        <v>0</v>
      </c>
      <c r="Y84" s="78">
        <f>X84*K84</f>
        <v>0</v>
      </c>
      <c r="Z84" s="78">
        <v>0</v>
      </c>
      <c r="AA84" s="79">
        <f>Z84*K84</f>
        <v>0</v>
      </c>
      <c r="AR84" s="30" t="s">
        <v>194</v>
      </c>
      <c r="AT84" s="30" t="s">
        <v>121</v>
      </c>
      <c r="AU84" s="30" t="s">
        <v>128</v>
      </c>
      <c r="AY84" s="30" t="s">
        <v>120</v>
      </c>
      <c r="BE84" s="80">
        <f>IF(U84="základní",N84,0)</f>
        <v>0</v>
      </c>
      <c r="BF84" s="80">
        <f>IF(U84="snížená",N84,0)</f>
        <v>0</v>
      </c>
      <c r="BG84" s="80">
        <f>IF(U84="zákl. přenesená",N84,0)</f>
        <v>0</v>
      </c>
      <c r="BH84" s="80">
        <f>IF(U84="sníž. přenesená",N84,0)</f>
        <v>0</v>
      </c>
      <c r="BI84" s="80">
        <f>IF(U84="nulová",N84,0)</f>
        <v>0</v>
      </c>
      <c r="BJ84" s="30" t="s">
        <v>118</v>
      </c>
      <c r="BK84" s="80">
        <f>ROUND(L84*K84,2)</f>
        <v>0</v>
      </c>
      <c r="BL84" s="30" t="s">
        <v>194</v>
      </c>
    </row>
    <row r="85" spans="2:64" s="17" customFormat="1" ht="22.5" customHeight="1" x14ac:dyDescent="0.25">
      <c r="B85" s="70"/>
      <c r="C85" s="71" t="s">
        <v>203</v>
      </c>
      <c r="D85" s="71" t="s">
        <v>121</v>
      </c>
      <c r="E85" s="72" t="s">
        <v>1761</v>
      </c>
      <c r="F85" s="671" t="s">
        <v>1762</v>
      </c>
      <c r="G85" s="667"/>
      <c r="H85" s="667"/>
      <c r="I85" s="667"/>
      <c r="J85" s="73" t="s">
        <v>172</v>
      </c>
      <c r="K85" s="74">
        <v>2.34</v>
      </c>
      <c r="L85" s="666"/>
      <c r="M85" s="667"/>
      <c r="N85" s="666">
        <f>ROUND(L85*K85,2)</f>
        <v>0</v>
      </c>
      <c r="O85" s="667"/>
      <c r="P85" s="667"/>
      <c r="Q85" s="667"/>
      <c r="R85" s="75"/>
      <c r="T85" s="76" t="s">
        <v>125</v>
      </c>
      <c r="U85" s="77" t="s">
        <v>126</v>
      </c>
      <c r="V85" s="78">
        <v>3.6999999999999998E-2</v>
      </c>
      <c r="W85" s="78">
        <f>V85*K85</f>
        <v>8.657999999999999E-2</v>
      </c>
      <c r="X85" s="78">
        <v>0</v>
      </c>
      <c r="Y85" s="78">
        <f>X85*K85</f>
        <v>0</v>
      </c>
      <c r="Z85" s="78">
        <v>4.4999999999999997E-3</v>
      </c>
      <c r="AA85" s="79">
        <f>Z85*K85</f>
        <v>1.0529999999999999E-2</v>
      </c>
      <c r="AR85" s="30" t="s">
        <v>194</v>
      </c>
      <c r="AT85" s="30" t="s">
        <v>121</v>
      </c>
      <c r="AU85" s="30" t="s">
        <v>128</v>
      </c>
      <c r="AY85" s="30" t="s">
        <v>120</v>
      </c>
      <c r="BE85" s="80">
        <f>IF(U85="základní",N85,0)</f>
        <v>0</v>
      </c>
      <c r="BF85" s="80">
        <f>IF(U85="snížená",N85,0)</f>
        <v>0</v>
      </c>
      <c r="BG85" s="80">
        <f>IF(U85="zákl. přenesená",N85,0)</f>
        <v>0</v>
      </c>
      <c r="BH85" s="80">
        <f>IF(U85="sníž. přenesená",N85,0)</f>
        <v>0</v>
      </c>
      <c r="BI85" s="80">
        <f>IF(U85="nulová",N85,0)</f>
        <v>0</v>
      </c>
      <c r="BJ85" s="30" t="s">
        <v>118</v>
      </c>
      <c r="BK85" s="80">
        <f>ROUND(L85*K85,2)</f>
        <v>0</v>
      </c>
      <c r="BL85" s="30" t="s">
        <v>194</v>
      </c>
    </row>
    <row r="86" spans="2:64" s="86" customFormat="1" ht="22.5" customHeight="1" x14ac:dyDescent="0.25">
      <c r="B86" s="81"/>
      <c r="C86" s="82"/>
      <c r="D86" s="82"/>
      <c r="E86" s="83" t="s">
        <v>125</v>
      </c>
      <c r="F86" s="661" t="s">
        <v>1786</v>
      </c>
      <c r="G86" s="662"/>
      <c r="H86" s="662"/>
      <c r="I86" s="662"/>
      <c r="J86" s="82"/>
      <c r="K86" s="84">
        <v>0.84</v>
      </c>
      <c r="L86" s="82"/>
      <c r="M86" s="82"/>
      <c r="N86" s="82"/>
      <c r="O86" s="82"/>
      <c r="P86" s="82"/>
      <c r="Q86" s="82"/>
      <c r="R86" s="85"/>
      <c r="T86" s="87"/>
      <c r="U86" s="82"/>
      <c r="V86" s="82"/>
      <c r="W86" s="82"/>
      <c r="X86" s="82"/>
      <c r="Y86" s="82"/>
      <c r="Z86" s="82"/>
      <c r="AA86" s="88"/>
      <c r="AT86" s="89" t="s">
        <v>130</v>
      </c>
      <c r="AU86" s="89" t="s">
        <v>128</v>
      </c>
      <c r="AV86" s="86" t="s">
        <v>128</v>
      </c>
      <c r="AW86" s="86" t="s">
        <v>131</v>
      </c>
      <c r="AX86" s="86" t="s">
        <v>119</v>
      </c>
      <c r="AY86" s="89" t="s">
        <v>120</v>
      </c>
    </row>
    <row r="87" spans="2:64" s="86" customFormat="1" ht="31.5" customHeight="1" x14ac:dyDescent="0.25">
      <c r="B87" s="81"/>
      <c r="C87" s="82"/>
      <c r="D87" s="82"/>
      <c r="E87" s="83" t="s">
        <v>125</v>
      </c>
      <c r="F87" s="663" t="s">
        <v>1787</v>
      </c>
      <c r="G87" s="662"/>
      <c r="H87" s="662"/>
      <c r="I87" s="662"/>
      <c r="J87" s="82"/>
      <c r="K87" s="84">
        <v>1.5</v>
      </c>
      <c r="L87" s="82"/>
      <c r="M87" s="82"/>
      <c r="N87" s="82"/>
      <c r="O87" s="82"/>
      <c r="P87" s="82"/>
      <c r="Q87" s="82"/>
      <c r="R87" s="85"/>
      <c r="T87" s="87"/>
      <c r="U87" s="82"/>
      <c r="V87" s="82"/>
      <c r="W87" s="82"/>
      <c r="X87" s="82"/>
      <c r="Y87" s="82"/>
      <c r="Z87" s="82"/>
      <c r="AA87" s="88"/>
      <c r="AT87" s="89" t="s">
        <v>130</v>
      </c>
      <c r="AU87" s="89" t="s">
        <v>128</v>
      </c>
      <c r="AV87" s="86" t="s">
        <v>128</v>
      </c>
      <c r="AW87" s="86" t="s">
        <v>131</v>
      </c>
      <c r="AX87" s="86" t="s">
        <v>119</v>
      </c>
      <c r="AY87" s="89" t="s">
        <v>120</v>
      </c>
    </row>
    <row r="88" spans="2:64" s="95" customFormat="1" ht="22.5" customHeight="1" x14ac:dyDescent="0.25">
      <c r="B88" s="90"/>
      <c r="C88" s="91"/>
      <c r="D88" s="91"/>
      <c r="E88" s="92" t="s">
        <v>125</v>
      </c>
      <c r="F88" s="664" t="s">
        <v>146</v>
      </c>
      <c r="G88" s="665"/>
      <c r="H88" s="665"/>
      <c r="I88" s="665"/>
      <c r="J88" s="91"/>
      <c r="K88" s="93">
        <v>2.34</v>
      </c>
      <c r="L88" s="91"/>
      <c r="M88" s="91"/>
      <c r="N88" s="91"/>
      <c r="O88" s="91"/>
      <c r="P88" s="91"/>
      <c r="Q88" s="91"/>
      <c r="R88" s="94"/>
      <c r="T88" s="122"/>
      <c r="U88" s="123"/>
      <c r="V88" s="123"/>
      <c r="W88" s="123"/>
      <c r="X88" s="123"/>
      <c r="Y88" s="123"/>
      <c r="Z88" s="123"/>
      <c r="AA88" s="124"/>
      <c r="AT88" s="98" t="s">
        <v>130</v>
      </c>
      <c r="AU88" s="98" t="s">
        <v>128</v>
      </c>
      <c r="AV88" s="95" t="s">
        <v>127</v>
      </c>
      <c r="AW88" s="95" t="s">
        <v>131</v>
      </c>
      <c r="AX88" s="95" t="s">
        <v>118</v>
      </c>
      <c r="AY88" s="98" t="s">
        <v>120</v>
      </c>
    </row>
    <row r="89" spans="2:64" s="17" customFormat="1" ht="6.95" customHeight="1" x14ac:dyDescent="0.25">
      <c r="B89" s="41"/>
      <c r="C89" s="42"/>
      <c r="D89" s="42"/>
      <c r="E89" s="42"/>
      <c r="F89" s="42"/>
      <c r="G89" s="42"/>
      <c r="H89" s="42"/>
      <c r="I89" s="42"/>
      <c r="J89" s="42"/>
      <c r="K89" s="42"/>
      <c r="L89" s="42"/>
      <c r="M89" s="42"/>
      <c r="N89" s="42"/>
      <c r="O89" s="42"/>
      <c r="P89" s="42"/>
      <c r="Q89" s="42"/>
      <c r="R89" s="43"/>
    </row>
  </sheetData>
  <mergeCells count="111">
    <mergeCell ref="C3:Q3"/>
    <mergeCell ref="F5:P5"/>
    <mergeCell ref="F6:P6"/>
    <mergeCell ref="F7:P7"/>
    <mergeCell ref="F8:P8"/>
    <mergeCell ref="M10:P10"/>
    <mergeCell ref="N19:Q19"/>
    <mergeCell ref="N20:Q20"/>
    <mergeCell ref="N21:Q21"/>
    <mergeCell ref="N22:Q22"/>
    <mergeCell ref="N23:Q23"/>
    <mergeCell ref="N24:Q24"/>
    <mergeCell ref="M12:Q12"/>
    <mergeCell ref="M13:Q13"/>
    <mergeCell ref="C15:G15"/>
    <mergeCell ref="N15:Q15"/>
    <mergeCell ref="N17:Q17"/>
    <mergeCell ref="N18:Q18"/>
    <mergeCell ref="M38:P38"/>
    <mergeCell ref="M40:Q40"/>
    <mergeCell ref="M41:Q41"/>
    <mergeCell ref="F43:I43"/>
    <mergeCell ref="L43:M43"/>
    <mergeCell ref="N43:Q43"/>
    <mergeCell ref="N25:Q25"/>
    <mergeCell ref="C31:Q31"/>
    <mergeCell ref="F33:P33"/>
    <mergeCell ref="F34:P34"/>
    <mergeCell ref="F35:P35"/>
    <mergeCell ref="F36:P36"/>
    <mergeCell ref="F48:I48"/>
    <mergeCell ref="F49:I49"/>
    <mergeCell ref="F50:I50"/>
    <mergeCell ref="N51:Q51"/>
    <mergeCell ref="F52:I52"/>
    <mergeCell ref="L52:M52"/>
    <mergeCell ref="N52:Q52"/>
    <mergeCell ref="N44:Q44"/>
    <mergeCell ref="N45:Q45"/>
    <mergeCell ref="N46:Q46"/>
    <mergeCell ref="F47:I47"/>
    <mergeCell ref="L47:M47"/>
    <mergeCell ref="N47:Q47"/>
    <mergeCell ref="F57:I57"/>
    <mergeCell ref="L57:M57"/>
    <mergeCell ref="N57:Q57"/>
    <mergeCell ref="F58:I58"/>
    <mergeCell ref="N59:Q59"/>
    <mergeCell ref="F60:I60"/>
    <mergeCell ref="L60:M60"/>
    <mergeCell ref="N60:Q60"/>
    <mergeCell ref="F53:I53"/>
    <mergeCell ref="F54:I54"/>
    <mergeCell ref="L54:M54"/>
    <mergeCell ref="N54:Q54"/>
    <mergeCell ref="F55:I55"/>
    <mergeCell ref="N56:Q56"/>
    <mergeCell ref="F65:I65"/>
    <mergeCell ref="L65:M65"/>
    <mergeCell ref="N65:Q65"/>
    <mergeCell ref="F66:I66"/>
    <mergeCell ref="L66:M66"/>
    <mergeCell ref="N66:Q66"/>
    <mergeCell ref="F61:I61"/>
    <mergeCell ref="F62:I62"/>
    <mergeCell ref="L62:M62"/>
    <mergeCell ref="N62:Q62"/>
    <mergeCell ref="F63:I63"/>
    <mergeCell ref="F64:I64"/>
    <mergeCell ref="L64:M64"/>
    <mergeCell ref="N64:Q64"/>
    <mergeCell ref="F71:I71"/>
    <mergeCell ref="L71:M71"/>
    <mergeCell ref="N71:Q71"/>
    <mergeCell ref="N72:Q72"/>
    <mergeCell ref="N73:Q73"/>
    <mergeCell ref="F74:I74"/>
    <mergeCell ref="L74:M74"/>
    <mergeCell ref="N74:Q74"/>
    <mergeCell ref="F67:I67"/>
    <mergeCell ref="F68:I68"/>
    <mergeCell ref="L68:M68"/>
    <mergeCell ref="N68:Q68"/>
    <mergeCell ref="F69:I69"/>
    <mergeCell ref="N70:Q70"/>
    <mergeCell ref="F79:I79"/>
    <mergeCell ref="F80:I80"/>
    <mergeCell ref="L80:M80"/>
    <mergeCell ref="N80:Q80"/>
    <mergeCell ref="F81:I81"/>
    <mergeCell ref="F82:I82"/>
    <mergeCell ref="L82:M82"/>
    <mergeCell ref="N82:Q82"/>
    <mergeCell ref="F75:I75"/>
    <mergeCell ref="F76:I76"/>
    <mergeCell ref="L76:M76"/>
    <mergeCell ref="N76:Q76"/>
    <mergeCell ref="F77:I77"/>
    <mergeCell ref="F78:I78"/>
    <mergeCell ref="L78:M78"/>
    <mergeCell ref="N78:Q78"/>
    <mergeCell ref="F86:I86"/>
    <mergeCell ref="F87:I87"/>
    <mergeCell ref="F88:I88"/>
    <mergeCell ref="F83:I83"/>
    <mergeCell ref="F84:I84"/>
    <mergeCell ref="L84:M84"/>
    <mergeCell ref="N84:Q84"/>
    <mergeCell ref="F85:I85"/>
    <mergeCell ref="L85:M85"/>
    <mergeCell ref="N85:Q85"/>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pageSetUpPr fitToPage="1"/>
  </sheetPr>
  <dimension ref="A1:R71"/>
  <sheetViews>
    <sheetView topLeftCell="F1" zoomScaleNormal="100" zoomScaleSheetLayoutView="100" workbookViewId="0">
      <selection activeCell="N11" sqref="N11:N70"/>
    </sheetView>
  </sheetViews>
  <sheetFormatPr defaultRowHeight="12.75" outlineLevelRow="2" x14ac:dyDescent="0.2"/>
  <cols>
    <col min="1" max="5" width="9.140625" style="210" hidden="1" customWidth="1"/>
    <col min="6" max="6" width="5.42578125" style="297" customWidth="1"/>
    <col min="7" max="7" width="4.28515625" style="228" customWidth="1"/>
    <col min="8" max="8" width="14.28515625" style="229" customWidth="1"/>
    <col min="9" max="9" width="10" style="229" customWidth="1"/>
    <col min="10" max="10" width="57.140625" style="230" customWidth="1"/>
    <col min="11" max="11" width="7.5703125" style="228" customWidth="1"/>
    <col min="12" max="12" width="6.85546875" style="231" hidden="1" customWidth="1"/>
    <col min="13" max="13" width="13.42578125" style="203" customWidth="1"/>
    <col min="14" max="14" width="12.42578125" style="231" customWidth="1"/>
    <col min="15" max="15" width="15.7109375" style="232" customWidth="1"/>
    <col min="16" max="16" width="14.28515625" style="231" hidden="1" customWidth="1"/>
    <col min="17" max="17" width="11.42578125" style="231" hidden="1" customWidth="1"/>
    <col min="18" max="18" width="14.28515625" style="231" hidden="1" customWidth="1"/>
    <col min="19" max="16384" width="9.140625" style="210"/>
  </cols>
  <sheetData>
    <row r="1" spans="1:18" ht="21.6" customHeight="1" x14ac:dyDescent="0.25">
      <c r="F1" s="207" t="s">
        <v>3352</v>
      </c>
      <c r="G1" s="208"/>
      <c r="H1" s="208"/>
      <c r="I1" s="208"/>
      <c r="J1" s="208"/>
      <c r="K1" s="208"/>
      <c r="L1" s="234"/>
      <c r="M1" s="138"/>
      <c r="N1" s="234"/>
      <c r="O1" s="235"/>
      <c r="P1" s="234"/>
      <c r="Q1" s="234"/>
      <c r="R1" s="234"/>
    </row>
    <row r="2" spans="1:18" ht="21.6" customHeight="1" x14ac:dyDescent="0.25">
      <c r="F2" s="225" t="s">
        <v>51</v>
      </c>
      <c r="G2" s="208"/>
      <c r="H2" s="208"/>
      <c r="I2" s="208"/>
      <c r="J2" s="208"/>
      <c r="K2" s="208"/>
      <c r="L2" s="234"/>
      <c r="M2" s="138"/>
      <c r="N2" s="234"/>
      <c r="O2" s="235"/>
      <c r="P2" s="234"/>
      <c r="Q2" s="234"/>
      <c r="R2" s="234"/>
    </row>
    <row r="3" spans="1:18" ht="21.6" customHeight="1" x14ac:dyDescent="0.25">
      <c r="F3" s="225" t="s">
        <v>2</v>
      </c>
      <c r="G3" s="208"/>
      <c r="H3" s="208"/>
      <c r="I3" s="208"/>
      <c r="J3" s="208"/>
      <c r="K3" s="208"/>
      <c r="L3" s="234"/>
      <c r="M3" s="138"/>
      <c r="N3" s="234"/>
      <c r="O3" s="235"/>
      <c r="P3" s="234"/>
      <c r="Q3" s="234"/>
      <c r="R3" s="234"/>
    </row>
    <row r="4" spans="1:18" ht="21.6" customHeight="1" x14ac:dyDescent="0.25">
      <c r="F4" s="225" t="s">
        <v>3579</v>
      </c>
      <c r="G4" s="208"/>
      <c r="H4" s="208"/>
      <c r="I4" s="208"/>
      <c r="J4" s="208"/>
      <c r="K4" s="208"/>
      <c r="L4" s="234"/>
      <c r="M4" s="138"/>
      <c r="N4" s="234"/>
      <c r="O4" s="235"/>
      <c r="P4" s="234"/>
      <c r="Q4" s="234"/>
      <c r="R4" s="234"/>
    </row>
    <row r="5" spans="1:18" ht="21.6" customHeight="1" x14ac:dyDescent="0.25">
      <c r="F5" s="225" t="s">
        <v>42</v>
      </c>
      <c r="G5" s="208"/>
      <c r="H5" s="208"/>
      <c r="I5" s="208"/>
      <c r="J5" s="208"/>
      <c r="K5" s="208"/>
      <c r="L5" s="234"/>
      <c r="M5" s="138"/>
      <c r="N5" s="234"/>
      <c r="O5" s="235"/>
      <c r="P5" s="234"/>
      <c r="Q5" s="234"/>
      <c r="R5" s="234"/>
    </row>
    <row r="6" spans="1:18" ht="21.6" customHeight="1" x14ac:dyDescent="0.25">
      <c r="F6" s="233"/>
      <c r="G6" s="208"/>
      <c r="H6" s="208"/>
      <c r="I6" s="208"/>
      <c r="J6" s="208"/>
      <c r="K6" s="208"/>
      <c r="L6" s="234"/>
      <c r="M6" s="138"/>
      <c r="N6" s="234"/>
      <c r="O6" s="235"/>
      <c r="P6" s="234"/>
      <c r="Q6" s="234"/>
      <c r="R6" s="234"/>
    </row>
    <row r="7" spans="1:18" s="237" customFormat="1" ht="13.5" thickBot="1" x14ac:dyDescent="0.25">
      <c r="F7" s="212" t="s">
        <v>3037</v>
      </c>
      <c r="G7" s="212" t="s">
        <v>102</v>
      </c>
      <c r="H7" s="212" t="s">
        <v>103</v>
      </c>
      <c r="I7" s="212" t="s">
        <v>3038</v>
      </c>
      <c r="J7" s="238" t="s">
        <v>104</v>
      </c>
      <c r="K7" s="212" t="s">
        <v>105</v>
      </c>
      <c r="L7" s="212" t="s">
        <v>3040</v>
      </c>
      <c r="M7" s="212" t="s">
        <v>3041</v>
      </c>
      <c r="N7" s="212" t="s">
        <v>3042</v>
      </c>
      <c r="O7" s="212" t="s">
        <v>3043</v>
      </c>
      <c r="P7" s="212" t="s">
        <v>3044</v>
      </c>
      <c r="Q7" s="212" t="s">
        <v>3045</v>
      </c>
      <c r="R7" s="212" t="s">
        <v>3046</v>
      </c>
    </row>
    <row r="8" spans="1:18" ht="11.25" customHeight="1" x14ac:dyDescent="0.2">
      <c r="F8" s="239"/>
      <c r="G8" s="240"/>
      <c r="H8" s="241"/>
      <c r="I8" s="241"/>
      <c r="J8" s="242"/>
      <c r="K8" s="240"/>
      <c r="L8" s="239"/>
      <c r="M8" s="239"/>
      <c r="N8" s="239"/>
      <c r="O8" s="239"/>
      <c r="P8" s="239"/>
      <c r="Q8" s="239"/>
      <c r="R8" s="239"/>
    </row>
    <row r="9" spans="1:18" s="243" customFormat="1" ht="18.75" customHeight="1" x14ac:dyDescent="0.2">
      <c r="F9" s="244"/>
      <c r="G9" s="245"/>
      <c r="H9" s="246"/>
      <c r="I9" s="246"/>
      <c r="J9" s="246" t="s">
        <v>3580</v>
      </c>
      <c r="K9" s="245"/>
      <c r="L9" s="247"/>
      <c r="M9" s="152"/>
      <c r="N9" s="247"/>
      <c r="O9" s="218">
        <f>SUBTOTAL(9,O10:O70)</f>
        <v>0</v>
      </c>
      <c r="P9" s="248">
        <f>SUBTOTAL(9,P10:P71)</f>
        <v>0</v>
      </c>
      <c r="Q9" s="247"/>
      <c r="R9" s="248">
        <f>SUBTOTAL(9,R10:R71)</f>
        <v>0</v>
      </c>
    </row>
    <row r="10" spans="1:18" s="249" customFormat="1" ht="16.5" customHeight="1" outlineLevel="1" x14ac:dyDescent="0.2">
      <c r="F10" s="250"/>
      <c r="G10" s="240"/>
      <c r="H10" s="251"/>
      <c r="I10" s="251"/>
      <c r="J10" s="251" t="s">
        <v>3357</v>
      </c>
      <c r="K10" s="240"/>
      <c r="L10" s="252"/>
      <c r="M10" s="159"/>
      <c r="N10" s="252"/>
      <c r="O10" s="221">
        <f>SUBTOTAL(9,O11:O19)</f>
        <v>0</v>
      </c>
      <c r="P10" s="253">
        <f>SUBTOTAL(9,P11:P20)</f>
        <v>0</v>
      </c>
      <c r="Q10" s="252"/>
      <c r="R10" s="253">
        <f>SUBTOTAL(9,R11:R20)</f>
        <v>0</v>
      </c>
    </row>
    <row r="11" spans="1:18" s="254" customFormat="1" ht="48" outlineLevel="2" x14ac:dyDescent="0.2">
      <c r="A11" s="254" t="s">
        <v>3049</v>
      </c>
      <c r="B11" s="254" t="s">
        <v>3050</v>
      </c>
      <c r="C11" s="254" t="s">
        <v>3051</v>
      </c>
      <c r="D11" s="254" t="s">
        <v>3052</v>
      </c>
      <c r="E11" s="254" t="s">
        <v>3053</v>
      </c>
      <c r="F11" s="255">
        <v>1</v>
      </c>
      <c r="G11" s="256" t="s">
        <v>3054</v>
      </c>
      <c r="H11" s="257" t="s">
        <v>3055</v>
      </c>
      <c r="I11" s="258" t="s">
        <v>3565</v>
      </c>
      <c r="J11" s="259" t="s">
        <v>3359</v>
      </c>
      <c r="K11" s="256" t="s">
        <v>447</v>
      </c>
      <c r="L11" s="260">
        <v>0</v>
      </c>
      <c r="M11" s="261">
        <v>2</v>
      </c>
      <c r="N11" s="260"/>
      <c r="O11" s="262">
        <f t="shared" ref="O11:O19" si="0">M11*N11</f>
        <v>0</v>
      </c>
      <c r="P11" s="263"/>
      <c r="Q11" s="264"/>
      <c r="R11" s="263">
        <f>M11*Q11</f>
        <v>0</v>
      </c>
    </row>
    <row r="12" spans="1:18" s="254" customFormat="1" ht="60" outlineLevel="2" x14ac:dyDescent="0.2">
      <c r="F12" s="255">
        <v>2</v>
      </c>
      <c r="G12" s="256" t="s">
        <v>3054</v>
      </c>
      <c r="H12" s="257" t="s">
        <v>3058</v>
      </c>
      <c r="I12" s="258" t="s">
        <v>3581</v>
      </c>
      <c r="J12" s="259" t="s">
        <v>3361</v>
      </c>
      <c r="K12" s="256" t="s">
        <v>447</v>
      </c>
      <c r="L12" s="260">
        <v>0</v>
      </c>
      <c r="M12" s="261">
        <v>3</v>
      </c>
      <c r="N12" s="260"/>
      <c r="O12" s="262">
        <f t="shared" si="0"/>
        <v>0</v>
      </c>
      <c r="P12" s="263"/>
      <c r="Q12" s="264"/>
      <c r="R12" s="263">
        <f>M12*Q12</f>
        <v>0</v>
      </c>
    </row>
    <row r="13" spans="1:18" s="254" customFormat="1" ht="24" outlineLevel="2" x14ac:dyDescent="0.2">
      <c r="F13" s="255">
        <v>3</v>
      </c>
      <c r="G13" s="256"/>
      <c r="H13" s="257" t="s">
        <v>3060</v>
      </c>
      <c r="I13" s="258" t="s">
        <v>3582</v>
      </c>
      <c r="J13" s="259" t="s">
        <v>3367</v>
      </c>
      <c r="K13" s="256" t="s">
        <v>447</v>
      </c>
      <c r="L13" s="260">
        <v>0</v>
      </c>
      <c r="M13" s="261">
        <v>1</v>
      </c>
      <c r="N13" s="260"/>
      <c r="O13" s="262">
        <f t="shared" si="0"/>
        <v>0</v>
      </c>
      <c r="P13" s="263"/>
      <c r="Q13" s="264"/>
      <c r="R13" s="263">
        <f>M13*Q13</f>
        <v>0</v>
      </c>
    </row>
    <row r="14" spans="1:18" s="254" customFormat="1" ht="24" outlineLevel="2" x14ac:dyDescent="0.2">
      <c r="F14" s="255">
        <v>4</v>
      </c>
      <c r="G14" s="256" t="s">
        <v>3054</v>
      </c>
      <c r="H14" s="257" t="s">
        <v>3062</v>
      </c>
      <c r="I14" s="266" t="s">
        <v>3583</v>
      </c>
      <c r="J14" s="267" t="s">
        <v>3369</v>
      </c>
      <c r="K14" s="256" t="s">
        <v>447</v>
      </c>
      <c r="L14" s="260">
        <v>0</v>
      </c>
      <c r="M14" s="261">
        <v>1</v>
      </c>
      <c r="N14" s="260"/>
      <c r="O14" s="262">
        <f t="shared" si="0"/>
        <v>0</v>
      </c>
      <c r="P14" s="263"/>
      <c r="Q14" s="264"/>
      <c r="R14" s="263">
        <f>M14*Q14</f>
        <v>0</v>
      </c>
    </row>
    <row r="15" spans="1:18" s="254" customFormat="1" ht="48" outlineLevel="2" x14ac:dyDescent="0.2">
      <c r="F15" s="255">
        <v>5</v>
      </c>
      <c r="G15" s="256" t="s">
        <v>3054</v>
      </c>
      <c r="H15" s="257" t="s">
        <v>3067</v>
      </c>
      <c r="I15" s="266" t="s">
        <v>3584</v>
      </c>
      <c r="J15" s="267" t="s">
        <v>3371</v>
      </c>
      <c r="K15" s="256" t="s">
        <v>447</v>
      </c>
      <c r="L15" s="260">
        <v>0</v>
      </c>
      <c r="M15" s="261">
        <v>1</v>
      </c>
      <c r="N15" s="260"/>
      <c r="O15" s="262">
        <f t="shared" si="0"/>
        <v>0</v>
      </c>
      <c r="P15" s="263"/>
      <c r="Q15" s="264"/>
      <c r="R15" s="263">
        <f>M15*Q15</f>
        <v>0</v>
      </c>
    </row>
    <row r="16" spans="1:18" s="254" customFormat="1" ht="24" outlineLevel="2" x14ac:dyDescent="0.2">
      <c r="F16" s="255">
        <v>6</v>
      </c>
      <c r="G16" s="256" t="s">
        <v>3054</v>
      </c>
      <c r="H16" s="257" t="s">
        <v>3069</v>
      </c>
      <c r="I16" s="268" t="s">
        <v>3585</v>
      </c>
      <c r="J16" s="267" t="s">
        <v>3373</v>
      </c>
      <c r="K16" s="256" t="s">
        <v>447</v>
      </c>
      <c r="L16" s="260">
        <v>0</v>
      </c>
      <c r="M16" s="261">
        <v>2</v>
      </c>
      <c r="N16" s="260"/>
      <c r="O16" s="262">
        <f t="shared" si="0"/>
        <v>0</v>
      </c>
      <c r="P16" s="263"/>
      <c r="Q16" s="264"/>
      <c r="R16" s="263"/>
    </row>
    <row r="17" spans="6:18" s="254" customFormat="1" ht="12" outlineLevel="2" x14ac:dyDescent="0.2">
      <c r="F17" s="255">
        <v>7</v>
      </c>
      <c r="G17" s="256" t="s">
        <v>3054</v>
      </c>
      <c r="H17" s="257" t="s">
        <v>3071</v>
      </c>
      <c r="I17" s="266" t="s">
        <v>3586</v>
      </c>
      <c r="J17" s="259" t="s">
        <v>3376</v>
      </c>
      <c r="K17" s="256" t="s">
        <v>447</v>
      </c>
      <c r="L17" s="260">
        <v>0</v>
      </c>
      <c r="M17" s="261">
        <v>1</v>
      </c>
      <c r="N17" s="260"/>
      <c r="O17" s="262">
        <f t="shared" si="0"/>
        <v>0</v>
      </c>
      <c r="P17" s="263"/>
      <c r="Q17" s="264"/>
      <c r="R17" s="263"/>
    </row>
    <row r="18" spans="6:18" s="254" customFormat="1" ht="24" outlineLevel="2" x14ac:dyDescent="0.2">
      <c r="F18" s="255">
        <v>8</v>
      </c>
      <c r="G18" s="256" t="s">
        <v>3054</v>
      </c>
      <c r="H18" s="257" t="s">
        <v>3073</v>
      </c>
      <c r="I18" s="266" t="s">
        <v>3566</v>
      </c>
      <c r="J18" s="267" t="s">
        <v>3379</v>
      </c>
      <c r="K18" s="256" t="s">
        <v>447</v>
      </c>
      <c r="L18" s="260">
        <v>0</v>
      </c>
      <c r="M18" s="261">
        <v>1</v>
      </c>
      <c r="N18" s="260"/>
      <c r="O18" s="262">
        <f t="shared" si="0"/>
        <v>0</v>
      </c>
      <c r="P18" s="263"/>
      <c r="Q18" s="264"/>
      <c r="R18" s="263"/>
    </row>
    <row r="19" spans="6:18" s="254" customFormat="1" ht="12" outlineLevel="2" x14ac:dyDescent="0.2">
      <c r="F19" s="255">
        <v>9</v>
      </c>
      <c r="G19" s="256" t="s">
        <v>3066</v>
      </c>
      <c r="H19" s="257" t="s">
        <v>3374</v>
      </c>
      <c r="I19" s="269"/>
      <c r="J19" s="259" t="s">
        <v>3175</v>
      </c>
      <c r="K19" s="256" t="s">
        <v>447</v>
      </c>
      <c r="L19" s="260">
        <v>0</v>
      </c>
      <c r="M19" s="261">
        <v>8</v>
      </c>
      <c r="N19" s="260"/>
      <c r="O19" s="262">
        <f t="shared" si="0"/>
        <v>0</v>
      </c>
      <c r="P19" s="263"/>
      <c r="Q19" s="264"/>
      <c r="R19" s="263">
        <f>M19*Q19</f>
        <v>0</v>
      </c>
    </row>
    <row r="20" spans="6:18" s="254" customFormat="1" ht="12" outlineLevel="2" x14ac:dyDescent="0.2">
      <c r="F20" s="270"/>
      <c r="G20" s="271"/>
      <c r="H20" s="272"/>
      <c r="I20" s="273"/>
      <c r="J20" s="274"/>
      <c r="K20" s="271"/>
      <c r="L20" s="275"/>
      <c r="M20" s="276"/>
      <c r="N20" s="275"/>
      <c r="O20" s="277"/>
      <c r="P20" s="278"/>
      <c r="Q20" s="279"/>
      <c r="R20" s="278"/>
    </row>
    <row r="21" spans="6:18" s="249" customFormat="1" ht="16.5" customHeight="1" outlineLevel="1" x14ac:dyDescent="0.2">
      <c r="F21" s="250"/>
      <c r="G21" s="240"/>
      <c r="H21" s="251"/>
      <c r="I21" s="251"/>
      <c r="J21" s="251" t="s">
        <v>3407</v>
      </c>
      <c r="K21" s="240"/>
      <c r="L21" s="280"/>
      <c r="M21" s="281"/>
      <c r="N21" s="280"/>
      <c r="O21" s="282">
        <f>SUBTOTAL(9,O22:O25)</f>
        <v>0</v>
      </c>
      <c r="P21" s="253"/>
      <c r="Q21" s="252"/>
      <c r="R21" s="253">
        <f>SUBTOTAL(9,R22:R26)</f>
        <v>0</v>
      </c>
    </row>
    <row r="22" spans="6:18" s="254" customFormat="1" ht="84" outlineLevel="2" x14ac:dyDescent="0.2">
      <c r="F22" s="255">
        <v>1</v>
      </c>
      <c r="G22" s="256" t="s">
        <v>3054</v>
      </c>
      <c r="H22" s="269" t="s">
        <v>3076</v>
      </c>
      <c r="I22" s="269"/>
      <c r="J22" s="267" t="s">
        <v>3587</v>
      </c>
      <c r="K22" s="256" t="s">
        <v>447</v>
      </c>
      <c r="L22" s="260">
        <v>0</v>
      </c>
      <c r="M22" s="261">
        <v>1</v>
      </c>
      <c r="N22" s="260"/>
      <c r="O22" s="262">
        <f>M22*N22</f>
        <v>0</v>
      </c>
      <c r="P22" s="263"/>
      <c r="Q22" s="264"/>
      <c r="R22" s="263">
        <f>M22*Q22</f>
        <v>0</v>
      </c>
    </row>
    <row r="23" spans="6:18" s="254" customFormat="1" ht="24" outlineLevel="2" x14ac:dyDescent="0.2">
      <c r="F23" s="255">
        <v>2</v>
      </c>
      <c r="G23" s="256" t="s">
        <v>3054</v>
      </c>
      <c r="H23" s="269" t="s">
        <v>3079</v>
      </c>
      <c r="I23" s="269"/>
      <c r="J23" s="267" t="s">
        <v>3409</v>
      </c>
      <c r="K23" s="256" t="s">
        <v>447</v>
      </c>
      <c r="L23" s="260">
        <v>0</v>
      </c>
      <c r="M23" s="261">
        <v>1</v>
      </c>
      <c r="N23" s="260"/>
      <c r="O23" s="262">
        <f>M23*N23</f>
        <v>0</v>
      </c>
      <c r="P23" s="263"/>
      <c r="Q23" s="264"/>
      <c r="R23" s="263"/>
    </row>
    <row r="24" spans="6:18" s="254" customFormat="1" ht="12" outlineLevel="2" x14ac:dyDescent="0.2">
      <c r="F24" s="255">
        <v>3</v>
      </c>
      <c r="G24" s="256" t="s">
        <v>3054</v>
      </c>
      <c r="H24" s="269" t="s">
        <v>3081</v>
      </c>
      <c r="I24" s="269"/>
      <c r="J24" s="267" t="s">
        <v>3410</v>
      </c>
      <c r="K24" s="256" t="s">
        <v>3411</v>
      </c>
      <c r="L24" s="260">
        <v>0</v>
      </c>
      <c r="M24" s="261">
        <v>20</v>
      </c>
      <c r="N24" s="260"/>
      <c r="O24" s="262">
        <f>M24*N24</f>
        <v>0</v>
      </c>
      <c r="P24" s="263"/>
      <c r="Q24" s="264"/>
      <c r="R24" s="263"/>
    </row>
    <row r="25" spans="6:18" s="254" customFormat="1" ht="12" outlineLevel="2" x14ac:dyDescent="0.2">
      <c r="F25" s="255">
        <v>4</v>
      </c>
      <c r="G25" s="256" t="s">
        <v>3054</v>
      </c>
      <c r="H25" s="269" t="s">
        <v>3083</v>
      </c>
      <c r="I25" s="269"/>
      <c r="J25" s="267" t="s">
        <v>3568</v>
      </c>
      <c r="K25" s="256" t="s">
        <v>447</v>
      </c>
      <c r="L25" s="260">
        <v>0</v>
      </c>
      <c r="M25" s="261">
        <v>1</v>
      </c>
      <c r="N25" s="260"/>
      <c r="O25" s="262">
        <f>M25*N25</f>
        <v>0</v>
      </c>
      <c r="P25" s="263"/>
      <c r="Q25" s="264"/>
      <c r="R25" s="263"/>
    </row>
    <row r="26" spans="6:18" s="291" customFormat="1" ht="12.75" customHeight="1" outlineLevel="2" x14ac:dyDescent="0.25">
      <c r="F26" s="284"/>
      <c r="G26" s="285"/>
      <c r="H26" s="285"/>
      <c r="I26" s="285"/>
      <c r="J26" s="286"/>
      <c r="K26" s="285"/>
      <c r="L26" s="287"/>
      <c r="M26" s="288"/>
      <c r="N26" s="287"/>
      <c r="O26" s="289"/>
      <c r="P26" s="290"/>
      <c r="Q26" s="290"/>
      <c r="R26" s="290"/>
    </row>
    <row r="27" spans="6:18" s="249" customFormat="1" ht="16.5" customHeight="1" outlineLevel="1" x14ac:dyDescent="0.2">
      <c r="F27" s="250"/>
      <c r="G27" s="240"/>
      <c r="H27" s="251"/>
      <c r="I27" s="251"/>
      <c r="J27" s="292" t="s">
        <v>3414</v>
      </c>
      <c r="K27" s="240"/>
      <c r="L27" s="280"/>
      <c r="M27" s="281"/>
      <c r="N27" s="280"/>
      <c r="O27" s="282">
        <f>SUBTOTAL(9,O28:O29)</f>
        <v>0</v>
      </c>
      <c r="P27" s="253"/>
      <c r="Q27" s="252"/>
      <c r="R27" s="253">
        <f>SUBTOTAL(9,R28:R29)</f>
        <v>0</v>
      </c>
    </row>
    <row r="28" spans="6:18" s="254" customFormat="1" ht="48" outlineLevel="2" x14ac:dyDescent="0.2">
      <c r="F28" s="255">
        <v>1</v>
      </c>
      <c r="G28" s="256" t="s">
        <v>3054</v>
      </c>
      <c r="H28" s="269" t="s">
        <v>3088</v>
      </c>
      <c r="I28" s="269"/>
      <c r="J28" s="267" t="s">
        <v>3569</v>
      </c>
      <c r="K28" s="256" t="s">
        <v>447</v>
      </c>
      <c r="L28" s="260">
        <v>0</v>
      </c>
      <c r="M28" s="261">
        <v>1</v>
      </c>
      <c r="N28" s="260"/>
      <c r="O28" s="262">
        <f>M28*N28</f>
        <v>0</v>
      </c>
      <c r="P28" s="263"/>
      <c r="Q28" s="264"/>
      <c r="R28" s="263">
        <f>M28*Q28</f>
        <v>0</v>
      </c>
    </row>
    <row r="29" spans="6:18" s="254" customFormat="1" ht="12" outlineLevel="2" x14ac:dyDescent="0.2">
      <c r="F29" s="255" t="s">
        <v>3416</v>
      </c>
      <c r="G29" s="256" t="s">
        <v>3066</v>
      </c>
      <c r="H29" s="269" t="s">
        <v>3096</v>
      </c>
      <c r="I29" s="269"/>
      <c r="J29" s="267" t="s">
        <v>3417</v>
      </c>
      <c r="K29" s="256" t="s">
        <v>447</v>
      </c>
      <c r="L29" s="260">
        <v>0</v>
      </c>
      <c r="M29" s="261">
        <v>1</v>
      </c>
      <c r="N29" s="260"/>
      <c r="O29" s="262">
        <f>M29*N29</f>
        <v>0</v>
      </c>
      <c r="P29" s="263"/>
      <c r="Q29" s="264"/>
      <c r="R29" s="263">
        <f>M29*Q29</f>
        <v>0</v>
      </c>
    </row>
    <row r="30" spans="6:18" s="291" customFormat="1" ht="12.75" customHeight="1" outlineLevel="2" x14ac:dyDescent="0.25">
      <c r="F30" s="284"/>
      <c r="G30" s="285"/>
      <c r="H30" s="285"/>
      <c r="I30" s="285"/>
      <c r="J30" s="286"/>
      <c r="K30" s="285"/>
      <c r="L30" s="287"/>
      <c r="M30" s="288"/>
      <c r="N30" s="287"/>
      <c r="O30" s="289"/>
      <c r="P30" s="290"/>
      <c r="Q30" s="290"/>
      <c r="R30" s="290"/>
    </row>
    <row r="31" spans="6:18" s="249" customFormat="1" ht="16.5" customHeight="1" outlineLevel="1" x14ac:dyDescent="0.2">
      <c r="F31" s="250"/>
      <c r="G31" s="240"/>
      <c r="H31" s="251"/>
      <c r="I31" s="251"/>
      <c r="J31" s="292" t="s">
        <v>3155</v>
      </c>
      <c r="K31" s="240"/>
      <c r="L31" s="280"/>
      <c r="M31" s="281"/>
      <c r="N31" s="280"/>
      <c r="O31" s="282">
        <f>SUBTOTAL(9,O32:O33)</f>
        <v>0</v>
      </c>
      <c r="P31" s="253"/>
      <c r="Q31" s="252"/>
      <c r="R31" s="253">
        <f>SUBTOTAL(9,R32:R33)</f>
        <v>0</v>
      </c>
    </row>
    <row r="32" spans="6:18" s="254" customFormat="1" ht="24" outlineLevel="2" x14ac:dyDescent="0.2">
      <c r="F32" s="255" t="s">
        <v>3221</v>
      </c>
      <c r="G32" s="256" t="s">
        <v>3054</v>
      </c>
      <c r="H32" s="269" t="s">
        <v>3418</v>
      </c>
      <c r="I32" s="269"/>
      <c r="J32" s="267" t="s">
        <v>3215</v>
      </c>
      <c r="K32" s="256" t="s">
        <v>447</v>
      </c>
      <c r="L32" s="260">
        <v>0</v>
      </c>
      <c r="M32" s="261">
        <v>1</v>
      </c>
      <c r="N32" s="260"/>
      <c r="O32" s="262">
        <f t="shared" ref="O32:O33" si="1">M32*N32</f>
        <v>0</v>
      </c>
      <c r="P32" s="263"/>
      <c r="Q32" s="264"/>
      <c r="R32" s="263"/>
    </row>
    <row r="33" spans="6:18" s="254" customFormat="1" ht="12" outlineLevel="2" x14ac:dyDescent="0.2">
      <c r="F33" s="255" t="s">
        <v>3416</v>
      </c>
      <c r="G33" s="256" t="s">
        <v>3066</v>
      </c>
      <c r="H33" s="269" t="s">
        <v>3570</v>
      </c>
      <c r="I33" s="269"/>
      <c r="J33" s="267" t="s">
        <v>3175</v>
      </c>
      <c r="K33" s="256" t="s">
        <v>447</v>
      </c>
      <c r="L33" s="260">
        <v>0</v>
      </c>
      <c r="M33" s="261">
        <v>1</v>
      </c>
      <c r="N33" s="260"/>
      <c r="O33" s="262">
        <f t="shared" si="1"/>
        <v>0</v>
      </c>
      <c r="P33" s="263"/>
      <c r="Q33" s="264"/>
      <c r="R33" s="263"/>
    </row>
    <row r="34" spans="6:18" s="291" customFormat="1" ht="12.75" customHeight="1" outlineLevel="2" x14ac:dyDescent="0.25">
      <c r="F34" s="284"/>
      <c r="G34" s="285"/>
      <c r="H34" s="285"/>
      <c r="I34" s="285"/>
      <c r="J34" s="286"/>
      <c r="K34" s="285"/>
      <c r="L34" s="287"/>
      <c r="M34" s="288"/>
      <c r="N34" s="287"/>
      <c r="O34" s="289"/>
      <c r="P34" s="290"/>
      <c r="Q34" s="290"/>
      <c r="R34" s="290"/>
    </row>
    <row r="35" spans="6:18" s="249" customFormat="1" ht="16.5" customHeight="1" outlineLevel="1" x14ac:dyDescent="0.2">
      <c r="F35" s="250"/>
      <c r="G35" s="240"/>
      <c r="H35" s="251"/>
      <c r="I35" s="251"/>
      <c r="J35" s="292" t="s">
        <v>3220</v>
      </c>
      <c r="K35" s="240"/>
      <c r="L35" s="280"/>
      <c r="M35" s="281"/>
      <c r="N35" s="280"/>
      <c r="O35" s="282">
        <f>SUBTOTAL(9,O36:O49)</f>
        <v>0</v>
      </c>
      <c r="P35" s="253"/>
      <c r="Q35" s="252"/>
      <c r="R35" s="253">
        <f>SUBTOTAL(9,R55:R65)</f>
        <v>0</v>
      </c>
    </row>
    <row r="36" spans="6:18" s="254" customFormat="1" ht="36" outlineLevel="2" x14ac:dyDescent="0.2">
      <c r="F36" s="255" t="s">
        <v>3221</v>
      </c>
      <c r="G36" s="256" t="s">
        <v>3054</v>
      </c>
      <c r="H36" s="269" t="s">
        <v>3111</v>
      </c>
      <c r="I36" s="269"/>
      <c r="J36" s="267" t="s">
        <v>3239</v>
      </c>
      <c r="K36" s="256" t="s">
        <v>532</v>
      </c>
      <c r="L36" s="260">
        <v>0</v>
      </c>
      <c r="M36" s="261">
        <v>82</v>
      </c>
      <c r="N36" s="260"/>
      <c r="O36" s="262">
        <f t="shared" ref="O36:O49" si="2">M36*N36</f>
        <v>0</v>
      </c>
      <c r="P36" s="263"/>
      <c r="Q36" s="264"/>
      <c r="R36" s="263">
        <f>M36*Q36</f>
        <v>0</v>
      </c>
    </row>
    <row r="37" spans="6:18" s="254" customFormat="1" ht="12" outlineLevel="2" x14ac:dyDescent="0.2">
      <c r="F37" s="255"/>
      <c r="G37" s="256"/>
      <c r="H37" s="269"/>
      <c r="I37" s="269"/>
      <c r="J37" s="293" t="s">
        <v>3588</v>
      </c>
      <c r="K37" s="256"/>
      <c r="L37" s="260"/>
      <c r="M37" s="261"/>
      <c r="N37" s="260"/>
      <c r="O37" s="262"/>
      <c r="P37" s="263"/>
      <c r="Q37" s="264"/>
      <c r="R37" s="263"/>
    </row>
    <row r="38" spans="6:18" s="254" customFormat="1" ht="36" outlineLevel="2" x14ac:dyDescent="0.2">
      <c r="F38" s="255" t="s">
        <v>3416</v>
      </c>
      <c r="G38" s="256" t="s">
        <v>3054</v>
      </c>
      <c r="H38" s="269" t="s">
        <v>3421</v>
      </c>
      <c r="I38" s="269"/>
      <c r="J38" s="267" t="s">
        <v>3260</v>
      </c>
      <c r="K38" s="256" t="s">
        <v>532</v>
      </c>
      <c r="L38" s="260">
        <v>0</v>
      </c>
      <c r="M38" s="261">
        <v>30</v>
      </c>
      <c r="N38" s="260"/>
      <c r="O38" s="262">
        <f t="shared" si="2"/>
        <v>0</v>
      </c>
      <c r="P38" s="263"/>
      <c r="Q38" s="264"/>
      <c r="R38" s="263"/>
    </row>
    <row r="39" spans="6:18" s="254" customFormat="1" ht="12" outlineLevel="2" x14ac:dyDescent="0.2">
      <c r="F39" s="255"/>
      <c r="G39" s="256"/>
      <c r="H39" s="269"/>
      <c r="I39" s="269"/>
      <c r="J39" s="293">
        <v>30</v>
      </c>
      <c r="K39" s="256"/>
      <c r="L39" s="260"/>
      <c r="M39" s="261"/>
      <c r="N39" s="260"/>
      <c r="O39" s="262"/>
      <c r="P39" s="263"/>
      <c r="Q39" s="264"/>
      <c r="R39" s="263"/>
    </row>
    <row r="40" spans="6:18" s="254" customFormat="1" ht="48" outlineLevel="2" x14ac:dyDescent="0.2">
      <c r="F40" s="255" t="s">
        <v>3424</v>
      </c>
      <c r="G40" s="256" t="s">
        <v>3054</v>
      </c>
      <c r="H40" s="269" t="s">
        <v>3425</v>
      </c>
      <c r="I40" s="269"/>
      <c r="J40" s="267" t="s">
        <v>3429</v>
      </c>
      <c r="K40" s="256" t="s">
        <v>532</v>
      </c>
      <c r="L40" s="260">
        <v>0</v>
      </c>
      <c r="M40" s="261">
        <v>113</v>
      </c>
      <c r="N40" s="260"/>
      <c r="O40" s="262">
        <f t="shared" si="2"/>
        <v>0</v>
      </c>
      <c r="P40" s="263"/>
      <c r="Q40" s="264"/>
      <c r="R40" s="263">
        <f>M40*Q40</f>
        <v>0</v>
      </c>
    </row>
    <row r="41" spans="6:18" s="254" customFormat="1" ht="12" outlineLevel="2" x14ac:dyDescent="0.2">
      <c r="F41" s="255"/>
      <c r="G41" s="256"/>
      <c r="H41" s="269"/>
      <c r="I41" s="269"/>
      <c r="J41" s="293" t="s">
        <v>3589</v>
      </c>
      <c r="K41" s="256"/>
      <c r="L41" s="260"/>
      <c r="M41" s="261"/>
      <c r="N41" s="260"/>
      <c r="O41" s="262"/>
      <c r="P41" s="263"/>
      <c r="Q41" s="264"/>
      <c r="R41" s="263"/>
    </row>
    <row r="42" spans="6:18" s="254" customFormat="1" ht="48" outlineLevel="2" x14ac:dyDescent="0.2">
      <c r="F42" s="255" t="s">
        <v>3427</v>
      </c>
      <c r="G42" s="256" t="s">
        <v>3054</v>
      </c>
      <c r="H42" s="269" t="s">
        <v>3428</v>
      </c>
      <c r="I42" s="269"/>
      <c r="J42" s="267" t="s">
        <v>3433</v>
      </c>
      <c r="K42" s="256" t="s">
        <v>532</v>
      </c>
      <c r="L42" s="260">
        <v>0</v>
      </c>
      <c r="M42" s="261">
        <v>16</v>
      </c>
      <c r="N42" s="260"/>
      <c r="O42" s="262">
        <f t="shared" ref="O42" si="3">M42*N42</f>
        <v>0</v>
      </c>
      <c r="P42" s="263"/>
      <c r="Q42" s="264"/>
      <c r="R42" s="263">
        <f>M42*Q42</f>
        <v>0</v>
      </c>
    </row>
    <row r="43" spans="6:18" s="254" customFormat="1" ht="12" outlineLevel="2" x14ac:dyDescent="0.2">
      <c r="F43" s="255"/>
      <c r="G43" s="256"/>
      <c r="H43" s="269"/>
      <c r="I43" s="269"/>
      <c r="J43" s="293" t="s">
        <v>3590</v>
      </c>
      <c r="K43" s="256"/>
      <c r="L43" s="260"/>
      <c r="M43" s="261"/>
      <c r="N43" s="260"/>
      <c r="O43" s="262"/>
      <c r="P43" s="263"/>
      <c r="Q43" s="264"/>
      <c r="R43" s="263"/>
    </row>
    <row r="44" spans="6:18" s="254" customFormat="1" ht="36" outlineLevel="2" x14ac:dyDescent="0.2">
      <c r="F44" s="255" t="s">
        <v>3431</v>
      </c>
      <c r="G44" s="256" t="s">
        <v>3054</v>
      </c>
      <c r="H44" s="269" t="s">
        <v>3432</v>
      </c>
      <c r="I44" s="269"/>
      <c r="J44" s="267" t="s">
        <v>3437</v>
      </c>
      <c r="K44" s="256" t="s">
        <v>532</v>
      </c>
      <c r="L44" s="260">
        <v>0</v>
      </c>
      <c r="M44" s="261">
        <v>16</v>
      </c>
      <c r="N44" s="260"/>
      <c r="O44" s="262">
        <f t="shared" ref="O44" si="4">M44*N44</f>
        <v>0</v>
      </c>
      <c r="P44" s="263"/>
      <c r="Q44" s="264"/>
      <c r="R44" s="263">
        <f>M44*Q44</f>
        <v>0</v>
      </c>
    </row>
    <row r="45" spans="6:18" s="254" customFormat="1" ht="12" outlineLevel="2" x14ac:dyDescent="0.2">
      <c r="F45" s="255"/>
      <c r="G45" s="256"/>
      <c r="H45" s="269"/>
      <c r="I45" s="269"/>
      <c r="J45" s="293" t="s">
        <v>3591</v>
      </c>
      <c r="K45" s="256"/>
      <c r="L45" s="260"/>
      <c r="M45" s="261"/>
      <c r="N45" s="260"/>
      <c r="O45" s="262"/>
      <c r="P45" s="263"/>
      <c r="Q45" s="264"/>
      <c r="R45" s="263"/>
    </row>
    <row r="46" spans="6:18" s="254" customFormat="1" ht="48" outlineLevel="2" x14ac:dyDescent="0.2">
      <c r="F46" s="255" t="s">
        <v>3435</v>
      </c>
      <c r="G46" s="256"/>
      <c r="H46" s="269" t="s">
        <v>3436</v>
      </c>
      <c r="I46" s="269"/>
      <c r="J46" s="267" t="s">
        <v>3441</v>
      </c>
      <c r="K46" s="256" t="s">
        <v>532</v>
      </c>
      <c r="L46" s="260">
        <v>0</v>
      </c>
      <c r="M46" s="261">
        <v>30</v>
      </c>
      <c r="N46" s="260"/>
      <c r="O46" s="262">
        <f t="shared" ref="O46" si="5">M46*N46</f>
        <v>0</v>
      </c>
      <c r="P46" s="263"/>
      <c r="Q46" s="264"/>
      <c r="R46" s="263">
        <f>M46*Q46</f>
        <v>0</v>
      </c>
    </row>
    <row r="47" spans="6:18" s="254" customFormat="1" ht="12" outlineLevel="2" x14ac:dyDescent="0.2">
      <c r="F47" s="255"/>
      <c r="G47" s="256"/>
      <c r="H47" s="269"/>
      <c r="I47" s="269"/>
      <c r="J47" s="293">
        <v>30</v>
      </c>
      <c r="K47" s="256"/>
      <c r="L47" s="260"/>
      <c r="M47" s="261"/>
      <c r="N47" s="260"/>
      <c r="O47" s="262"/>
      <c r="P47" s="263"/>
      <c r="Q47" s="264"/>
      <c r="R47" s="263"/>
    </row>
    <row r="48" spans="6:18" s="254" customFormat="1" ht="12" outlineLevel="2" x14ac:dyDescent="0.2">
      <c r="F48" s="255" t="s">
        <v>3439</v>
      </c>
      <c r="G48" s="256" t="s">
        <v>3066</v>
      </c>
      <c r="H48" s="269" t="s">
        <v>3440</v>
      </c>
      <c r="I48" s="269"/>
      <c r="J48" s="267" t="s">
        <v>3281</v>
      </c>
      <c r="K48" s="256" t="s">
        <v>532</v>
      </c>
      <c r="L48" s="260"/>
      <c r="M48" s="261">
        <v>241</v>
      </c>
      <c r="N48" s="260"/>
      <c r="O48" s="262">
        <f t="shared" si="2"/>
        <v>0</v>
      </c>
      <c r="P48" s="263"/>
      <c r="Q48" s="264"/>
      <c r="R48" s="263"/>
    </row>
    <row r="49" spans="6:18" s="254" customFormat="1" ht="12" outlineLevel="2" x14ac:dyDescent="0.2">
      <c r="F49" s="255" t="s">
        <v>3442</v>
      </c>
      <c r="G49" s="256" t="s">
        <v>3066</v>
      </c>
      <c r="H49" s="269" t="s">
        <v>3443</v>
      </c>
      <c r="I49" s="269"/>
      <c r="J49" s="267" t="s">
        <v>3283</v>
      </c>
      <c r="K49" s="256" t="s">
        <v>447</v>
      </c>
      <c r="L49" s="260"/>
      <c r="M49" s="261">
        <v>40</v>
      </c>
      <c r="N49" s="260"/>
      <c r="O49" s="262">
        <f t="shared" si="2"/>
        <v>0</v>
      </c>
      <c r="P49" s="263"/>
      <c r="Q49" s="264"/>
      <c r="R49" s="263"/>
    </row>
    <row r="50" spans="6:18" s="291" customFormat="1" ht="12.75" customHeight="1" outlineLevel="2" x14ac:dyDescent="0.25">
      <c r="F50" s="284"/>
      <c r="G50" s="285"/>
      <c r="H50" s="285"/>
      <c r="I50" s="285"/>
      <c r="J50" s="286"/>
      <c r="K50" s="285"/>
      <c r="L50" s="287"/>
      <c r="M50" s="288"/>
      <c r="N50" s="287"/>
      <c r="O50" s="289"/>
      <c r="P50" s="290"/>
      <c r="Q50" s="290"/>
      <c r="R50" s="290"/>
    </row>
    <row r="51" spans="6:18" s="249" customFormat="1" ht="16.5" customHeight="1" outlineLevel="1" x14ac:dyDescent="0.2">
      <c r="F51" s="250"/>
      <c r="G51" s="240"/>
      <c r="H51" s="251"/>
      <c r="I51" s="251"/>
      <c r="J51" s="292" t="s">
        <v>3284</v>
      </c>
      <c r="K51" s="240"/>
      <c r="L51" s="280"/>
      <c r="M51" s="281"/>
      <c r="N51" s="280"/>
      <c r="O51" s="282">
        <f>SUBTOTAL(9,O52:O62)</f>
        <v>0</v>
      </c>
      <c r="P51" s="253"/>
      <c r="Q51" s="252"/>
      <c r="R51" s="253">
        <f>SUBTOTAL(9,R52:R62)</f>
        <v>0</v>
      </c>
    </row>
    <row r="52" spans="6:18" s="254" customFormat="1" ht="24" outlineLevel="2" x14ac:dyDescent="0.2">
      <c r="F52" s="255" t="s">
        <v>3221</v>
      </c>
      <c r="G52" s="256" t="s">
        <v>3315</v>
      </c>
      <c r="H52" s="269" t="s">
        <v>3447</v>
      </c>
      <c r="I52" s="269"/>
      <c r="J52" s="267" t="s">
        <v>3450</v>
      </c>
      <c r="K52" s="256" t="s">
        <v>532</v>
      </c>
      <c r="L52" s="260">
        <v>0</v>
      </c>
      <c r="M52" s="261">
        <v>4</v>
      </c>
      <c r="N52" s="260"/>
      <c r="O52" s="262">
        <f>M52*N52</f>
        <v>0</v>
      </c>
      <c r="P52" s="263"/>
      <c r="Q52" s="264"/>
      <c r="R52" s="263">
        <f>M52*Q52</f>
        <v>0</v>
      </c>
    </row>
    <row r="53" spans="6:18" s="254" customFormat="1" ht="12" outlineLevel="2" x14ac:dyDescent="0.2">
      <c r="F53" s="255"/>
      <c r="G53" s="256"/>
      <c r="H53" s="269"/>
      <c r="I53" s="269"/>
      <c r="J53" s="293">
        <v>4</v>
      </c>
      <c r="K53" s="256"/>
      <c r="L53" s="260"/>
      <c r="M53" s="261"/>
      <c r="N53" s="260"/>
      <c r="O53" s="262"/>
      <c r="P53" s="263"/>
      <c r="Q53" s="264"/>
      <c r="R53" s="263"/>
    </row>
    <row r="54" spans="6:18" s="254" customFormat="1" ht="24" outlineLevel="2" x14ac:dyDescent="0.2">
      <c r="F54" s="255" t="s">
        <v>3416</v>
      </c>
      <c r="G54" s="256" t="s">
        <v>3315</v>
      </c>
      <c r="H54" s="269" t="s">
        <v>3449</v>
      </c>
      <c r="I54" s="269"/>
      <c r="J54" s="267" t="s">
        <v>3453</v>
      </c>
      <c r="K54" s="256" t="s">
        <v>532</v>
      </c>
      <c r="L54" s="260">
        <v>0</v>
      </c>
      <c r="M54" s="261">
        <v>12</v>
      </c>
      <c r="N54" s="260"/>
      <c r="O54" s="262">
        <f>M54*N54</f>
        <v>0</v>
      </c>
      <c r="P54" s="263"/>
      <c r="Q54" s="264"/>
      <c r="R54" s="263"/>
    </row>
    <row r="55" spans="6:18" s="254" customFormat="1" ht="12" outlineLevel="2" x14ac:dyDescent="0.2">
      <c r="F55" s="255"/>
      <c r="G55" s="256"/>
      <c r="H55" s="269"/>
      <c r="I55" s="269"/>
      <c r="J55" s="293">
        <v>12</v>
      </c>
      <c r="K55" s="256"/>
      <c r="L55" s="260"/>
      <c r="M55" s="261"/>
      <c r="N55" s="260"/>
      <c r="O55" s="262"/>
      <c r="P55" s="263"/>
      <c r="Q55" s="264"/>
      <c r="R55" s="263"/>
    </row>
    <row r="56" spans="6:18" s="254" customFormat="1" ht="12" outlineLevel="2" x14ac:dyDescent="0.2">
      <c r="F56" s="255" t="s">
        <v>3424</v>
      </c>
      <c r="G56" s="256" t="s">
        <v>3315</v>
      </c>
      <c r="H56" s="269" t="s">
        <v>3452</v>
      </c>
      <c r="I56" s="269"/>
      <c r="J56" s="267" t="s">
        <v>3456</v>
      </c>
      <c r="K56" s="256" t="s">
        <v>532</v>
      </c>
      <c r="L56" s="260">
        <v>0</v>
      </c>
      <c r="M56" s="261">
        <v>16</v>
      </c>
      <c r="N56" s="260"/>
      <c r="O56" s="262">
        <f>M56*N56</f>
        <v>0</v>
      </c>
      <c r="P56" s="263"/>
      <c r="Q56" s="264"/>
      <c r="R56" s="263"/>
    </row>
    <row r="57" spans="6:18" s="254" customFormat="1" ht="12" outlineLevel="2" x14ac:dyDescent="0.2">
      <c r="F57" s="255"/>
      <c r="G57" s="256"/>
      <c r="H57" s="269"/>
      <c r="I57" s="269"/>
      <c r="J57" s="293" t="s">
        <v>3592</v>
      </c>
      <c r="K57" s="256"/>
      <c r="L57" s="260"/>
      <c r="M57" s="261"/>
      <c r="N57" s="260"/>
      <c r="O57" s="262"/>
      <c r="P57" s="263"/>
      <c r="Q57" s="264"/>
      <c r="R57" s="263"/>
    </row>
    <row r="58" spans="6:18" s="254" customFormat="1" ht="12" outlineLevel="2" x14ac:dyDescent="0.2">
      <c r="F58" s="255" t="s">
        <v>3427</v>
      </c>
      <c r="G58" s="256" t="s">
        <v>3315</v>
      </c>
      <c r="H58" s="269" t="s">
        <v>3455</v>
      </c>
      <c r="I58" s="269"/>
      <c r="J58" s="267" t="s">
        <v>3305</v>
      </c>
      <c r="K58" s="256" t="s">
        <v>532</v>
      </c>
      <c r="L58" s="260">
        <v>0</v>
      </c>
      <c r="M58" s="261">
        <v>60</v>
      </c>
      <c r="N58" s="260"/>
      <c r="O58" s="262">
        <f>M58*N58</f>
        <v>0</v>
      </c>
      <c r="P58" s="263"/>
      <c r="Q58" s="264"/>
      <c r="R58" s="263"/>
    </row>
    <row r="59" spans="6:18" s="254" customFormat="1" ht="12" outlineLevel="2" x14ac:dyDescent="0.2">
      <c r="F59" s="255"/>
      <c r="G59" s="256"/>
      <c r="H59" s="269"/>
      <c r="I59" s="269"/>
      <c r="J59" s="294" t="s">
        <v>3593</v>
      </c>
      <c r="K59" s="256"/>
      <c r="L59" s="260"/>
      <c r="M59" s="261"/>
      <c r="N59" s="260"/>
      <c r="O59" s="262"/>
      <c r="P59" s="263"/>
      <c r="Q59" s="264"/>
      <c r="R59" s="263"/>
    </row>
    <row r="60" spans="6:18" s="254" customFormat="1" ht="24" outlineLevel="2" x14ac:dyDescent="0.2">
      <c r="F60" s="255" t="s">
        <v>3431</v>
      </c>
      <c r="G60" s="256" t="s">
        <v>3315</v>
      </c>
      <c r="H60" s="269" t="s">
        <v>3576</v>
      </c>
      <c r="I60" s="269"/>
      <c r="J60" s="267" t="s">
        <v>3577</v>
      </c>
      <c r="K60" s="256" t="s">
        <v>532</v>
      </c>
      <c r="L60" s="260">
        <v>0</v>
      </c>
      <c r="M60" s="261">
        <v>60</v>
      </c>
      <c r="N60" s="260"/>
      <c r="O60" s="262">
        <f>M60*N60</f>
        <v>0</v>
      </c>
      <c r="P60" s="263"/>
      <c r="Q60" s="264"/>
      <c r="R60" s="263"/>
    </row>
    <row r="61" spans="6:18" s="254" customFormat="1" ht="12" outlineLevel="2" x14ac:dyDescent="0.2">
      <c r="F61" s="255"/>
      <c r="G61" s="256"/>
      <c r="H61" s="269"/>
      <c r="I61" s="269"/>
      <c r="J61" s="294" t="s">
        <v>3594</v>
      </c>
      <c r="K61" s="256"/>
      <c r="L61" s="260"/>
      <c r="M61" s="261"/>
      <c r="N61" s="260"/>
      <c r="O61" s="262"/>
      <c r="P61" s="263"/>
      <c r="Q61" s="264"/>
      <c r="R61" s="263"/>
    </row>
    <row r="62" spans="6:18" s="254" customFormat="1" ht="12" outlineLevel="2" x14ac:dyDescent="0.2">
      <c r="F62" s="255" t="s">
        <v>3435</v>
      </c>
      <c r="G62" s="256" t="s">
        <v>3066</v>
      </c>
      <c r="H62" s="269" t="s">
        <v>3458</v>
      </c>
      <c r="I62" s="269"/>
      <c r="J62" s="267" t="s">
        <v>3313</v>
      </c>
      <c r="K62" s="256" t="s">
        <v>532</v>
      </c>
      <c r="L62" s="260"/>
      <c r="M62" s="261">
        <v>152</v>
      </c>
      <c r="N62" s="260"/>
      <c r="O62" s="262">
        <f>M62*N62</f>
        <v>0</v>
      </c>
      <c r="P62" s="263"/>
      <c r="Q62" s="264"/>
      <c r="R62" s="263"/>
    </row>
    <row r="63" spans="6:18" s="291" customFormat="1" ht="12.75" customHeight="1" outlineLevel="2" x14ac:dyDescent="0.25">
      <c r="F63" s="284"/>
      <c r="G63" s="285"/>
      <c r="H63" s="285"/>
      <c r="I63" s="285"/>
      <c r="J63" s="295"/>
      <c r="K63" s="285"/>
      <c r="L63" s="287"/>
      <c r="M63" s="288"/>
      <c r="N63" s="287"/>
      <c r="O63" s="289"/>
      <c r="P63" s="290"/>
      <c r="Q63" s="290"/>
      <c r="R63" s="290"/>
    </row>
    <row r="64" spans="6:18" s="249" customFormat="1" ht="16.5" customHeight="1" outlineLevel="1" x14ac:dyDescent="0.2">
      <c r="F64" s="250"/>
      <c r="G64" s="240"/>
      <c r="H64" s="251"/>
      <c r="I64" s="251"/>
      <c r="J64" s="251" t="s">
        <v>3461</v>
      </c>
      <c r="K64" s="240"/>
      <c r="L64" s="280"/>
      <c r="M64" s="281"/>
      <c r="N64" s="280"/>
      <c r="O64" s="282">
        <f>SUBTOTAL(9,O65:O70)</f>
        <v>0</v>
      </c>
      <c r="P64" s="253"/>
      <c r="Q64" s="252"/>
      <c r="R64" s="253">
        <f>SUBTOTAL(9,R65:R70)</f>
        <v>0</v>
      </c>
    </row>
    <row r="65" spans="6:18" s="254" customFormat="1" ht="12" outlineLevel="2" x14ac:dyDescent="0.2">
      <c r="F65" s="255">
        <v>1</v>
      </c>
      <c r="G65" s="256" t="s">
        <v>3315</v>
      </c>
      <c r="H65" s="269" t="s">
        <v>3462</v>
      </c>
      <c r="I65" s="269"/>
      <c r="J65" s="267" t="s">
        <v>3463</v>
      </c>
      <c r="K65" s="256" t="s">
        <v>3065</v>
      </c>
      <c r="L65" s="260">
        <v>0</v>
      </c>
      <c r="M65" s="261">
        <v>1</v>
      </c>
      <c r="N65" s="260"/>
      <c r="O65" s="262">
        <f t="shared" ref="O65:O70" si="6">M65*N65</f>
        <v>0</v>
      </c>
      <c r="P65" s="263"/>
      <c r="Q65" s="264"/>
      <c r="R65" s="263">
        <f t="shared" ref="R65:R70" si="7">M65*Q65</f>
        <v>0</v>
      </c>
    </row>
    <row r="66" spans="6:18" s="254" customFormat="1" ht="12" outlineLevel="2" x14ac:dyDescent="0.2">
      <c r="F66" s="255">
        <v>2</v>
      </c>
      <c r="G66" s="256" t="s">
        <v>3315</v>
      </c>
      <c r="H66" s="269" t="s">
        <v>3158</v>
      </c>
      <c r="I66" s="269"/>
      <c r="J66" s="267" t="s">
        <v>3465</v>
      </c>
      <c r="K66" s="256" t="s">
        <v>3065</v>
      </c>
      <c r="L66" s="260">
        <v>0</v>
      </c>
      <c r="M66" s="261">
        <v>1</v>
      </c>
      <c r="N66" s="260"/>
      <c r="O66" s="262">
        <f t="shared" si="6"/>
        <v>0</v>
      </c>
      <c r="P66" s="263"/>
      <c r="Q66" s="264"/>
      <c r="R66" s="263">
        <f t="shared" si="7"/>
        <v>0</v>
      </c>
    </row>
    <row r="67" spans="6:18" s="254" customFormat="1" ht="12" outlineLevel="2" x14ac:dyDescent="0.2">
      <c r="F67" s="255">
        <v>3</v>
      </c>
      <c r="G67" s="256" t="s">
        <v>3315</v>
      </c>
      <c r="H67" s="269" t="s">
        <v>3160</v>
      </c>
      <c r="I67" s="269"/>
      <c r="J67" s="267" t="s">
        <v>3466</v>
      </c>
      <c r="K67" s="256" t="s">
        <v>124</v>
      </c>
      <c r="L67" s="260">
        <v>0</v>
      </c>
      <c r="M67" s="261">
        <v>35</v>
      </c>
      <c r="N67" s="260"/>
      <c r="O67" s="262">
        <f t="shared" si="6"/>
        <v>0</v>
      </c>
      <c r="P67" s="263"/>
      <c r="Q67" s="264"/>
      <c r="R67" s="263">
        <f t="shared" si="7"/>
        <v>0</v>
      </c>
    </row>
    <row r="68" spans="6:18" s="254" customFormat="1" ht="12" outlineLevel="2" x14ac:dyDescent="0.2">
      <c r="F68" s="255">
        <v>4</v>
      </c>
      <c r="G68" s="256" t="s">
        <v>3315</v>
      </c>
      <c r="H68" s="269" t="s">
        <v>3162</v>
      </c>
      <c r="I68" s="269"/>
      <c r="J68" s="267" t="s">
        <v>3467</v>
      </c>
      <c r="K68" s="256" t="s">
        <v>447</v>
      </c>
      <c r="L68" s="260">
        <v>0</v>
      </c>
      <c r="M68" s="261">
        <v>1</v>
      </c>
      <c r="N68" s="260"/>
      <c r="O68" s="262">
        <f t="shared" si="6"/>
        <v>0</v>
      </c>
      <c r="P68" s="263"/>
      <c r="Q68" s="264"/>
      <c r="R68" s="263">
        <f t="shared" si="7"/>
        <v>0</v>
      </c>
    </row>
    <row r="69" spans="6:18" s="254" customFormat="1" ht="12" outlineLevel="2" x14ac:dyDescent="0.2">
      <c r="F69" s="255">
        <v>5</v>
      </c>
      <c r="G69" s="256" t="s">
        <v>3315</v>
      </c>
      <c r="H69" s="269" t="s">
        <v>3164</v>
      </c>
      <c r="I69" s="269"/>
      <c r="J69" s="267" t="s">
        <v>3468</v>
      </c>
      <c r="K69" s="256" t="s">
        <v>447</v>
      </c>
      <c r="L69" s="260">
        <v>0</v>
      </c>
      <c r="M69" s="261">
        <v>1</v>
      </c>
      <c r="N69" s="260"/>
      <c r="O69" s="262">
        <f t="shared" si="6"/>
        <v>0</v>
      </c>
      <c r="P69" s="263"/>
      <c r="Q69" s="264"/>
      <c r="R69" s="263">
        <f t="shared" si="7"/>
        <v>0</v>
      </c>
    </row>
    <row r="70" spans="6:18" s="254" customFormat="1" ht="12" outlineLevel="2" x14ac:dyDescent="0.2">
      <c r="F70" s="255">
        <v>6</v>
      </c>
      <c r="G70" s="256" t="s">
        <v>3315</v>
      </c>
      <c r="H70" s="269" t="s">
        <v>3166</v>
      </c>
      <c r="I70" s="269"/>
      <c r="J70" s="267" t="s">
        <v>3469</v>
      </c>
      <c r="K70" s="256" t="s">
        <v>447</v>
      </c>
      <c r="L70" s="260">
        <v>0</v>
      </c>
      <c r="M70" s="261">
        <v>1</v>
      </c>
      <c r="N70" s="260"/>
      <c r="O70" s="262">
        <f t="shared" si="6"/>
        <v>0</v>
      </c>
      <c r="P70" s="263"/>
      <c r="Q70" s="264"/>
      <c r="R70" s="263">
        <f t="shared" si="7"/>
        <v>0</v>
      </c>
    </row>
    <row r="71" spans="6:18" s="291" customFormat="1" ht="12.75" customHeight="1" outlineLevel="1" x14ac:dyDescent="0.25">
      <c r="F71" s="284"/>
      <c r="G71" s="285"/>
      <c r="H71" s="285"/>
      <c r="I71" s="285"/>
      <c r="J71" s="295"/>
      <c r="K71" s="285"/>
      <c r="L71" s="290"/>
      <c r="M71" s="187"/>
      <c r="N71" s="290"/>
      <c r="O71" s="296"/>
      <c r="P71" s="290"/>
      <c r="Q71" s="290"/>
      <c r="R71" s="290"/>
    </row>
  </sheetData>
  <pageMargins left="0.39370078740157483" right="0.39370078740157483" top="0.59055118110236227" bottom="0.59055118110236227" header="0.39370078740157483" footer="0.39370078740157483"/>
  <pageSetup paperSize="9" scale="68" fitToHeight="9999" orientation="portrait" r:id="rId1"/>
  <headerFooter alignWithMargins="0">
    <oddFooter>&amp;C&amp;8&amp;P z &amp;N</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pageSetUpPr fitToPage="1"/>
  </sheetPr>
  <dimension ref="A1:E18"/>
  <sheetViews>
    <sheetView topLeftCell="B1" workbookViewId="0">
      <pane ySplit="7" topLeftCell="A8" activePane="bottomLeft" state="frozen"/>
      <selection activeCell="K10" sqref="K10"/>
      <selection pane="bottomLeft" activeCell="C9" sqref="C9"/>
    </sheetView>
  </sheetViews>
  <sheetFormatPr defaultRowHeight="12.75" outlineLevelRow="1" x14ac:dyDescent="0.2"/>
  <cols>
    <col min="1" max="1" width="12.42578125" style="210" hidden="1" customWidth="1"/>
    <col min="2" max="2" width="80.7109375" style="210" customWidth="1"/>
    <col min="3" max="3" width="15.7109375" style="210" customWidth="1"/>
    <col min="4" max="16384" width="9.140625" style="210"/>
  </cols>
  <sheetData>
    <row r="1" spans="1:5" ht="15.75" customHeight="1" x14ac:dyDescent="0.25">
      <c r="A1" s="206"/>
      <c r="B1" s="207" t="s">
        <v>3352</v>
      </c>
      <c r="C1" s="208"/>
      <c r="D1" s="209"/>
    </row>
    <row r="2" spans="1:5" ht="15.75" customHeight="1" x14ac:dyDescent="0.25">
      <c r="A2" s="206"/>
      <c r="B2" s="225" t="s">
        <v>51</v>
      </c>
      <c r="C2" s="208"/>
      <c r="D2" s="209"/>
    </row>
    <row r="3" spans="1:5" ht="15.75" customHeight="1" x14ac:dyDescent="0.25">
      <c r="A3" s="206"/>
      <c r="B3" s="225" t="s">
        <v>2</v>
      </c>
      <c r="C3" s="208"/>
      <c r="D3" s="209"/>
    </row>
    <row r="4" spans="1:5" ht="15.75" customHeight="1" x14ac:dyDescent="0.25">
      <c r="A4" s="206"/>
      <c r="B4" s="225" t="s">
        <v>3595</v>
      </c>
      <c r="C4" s="208"/>
      <c r="D4" s="209"/>
    </row>
    <row r="5" spans="1:5" ht="15.75" customHeight="1" x14ac:dyDescent="0.25">
      <c r="A5" s="206"/>
      <c r="B5" s="225" t="s">
        <v>42</v>
      </c>
      <c r="C5" s="208"/>
      <c r="D5" s="209"/>
    </row>
    <row r="6" spans="1:5" ht="14.25" customHeight="1" x14ac:dyDescent="0.25">
      <c r="A6" s="210" t="e">
        <f t="array" ref="A6">INDEX(__SAZBA__,MATCH(0,COUNTIF($A$1:A1,__SAZBA__),0))</f>
        <v>#REF!</v>
      </c>
      <c r="B6" s="211"/>
      <c r="C6" s="208"/>
      <c r="D6" s="209"/>
    </row>
    <row r="7" spans="1:5" ht="13.5" thickBot="1" x14ac:dyDescent="0.25">
      <c r="A7" s="210" t="e">
        <f t="array" ref="A7">INDEX(__SAZBA__,MATCH(0,COUNTIF($A$1:A6,__SAZBA__),0))</f>
        <v>#REF!</v>
      </c>
      <c r="B7" s="212" t="s">
        <v>104</v>
      </c>
      <c r="C7" s="212" t="s">
        <v>3043</v>
      </c>
      <c r="D7" s="213"/>
    </row>
    <row r="8" spans="1:5" x14ac:dyDescent="0.2">
      <c r="A8" s="210" t="e">
        <f t="array" ref="A8">INDEX(__SAZBA__,MATCH(0,COUNTIF($A$1:A7,__SAZBA__),0))</f>
        <v>#REF!</v>
      </c>
      <c r="B8" s="214"/>
      <c r="C8" s="215"/>
      <c r="D8" s="213"/>
    </row>
    <row r="9" spans="1:5" s="216" customFormat="1" ht="15.75" customHeight="1" x14ac:dyDescent="0.2">
      <c r="B9" s="217" t="str">
        <f>IF([11]Zakazka!$J$9=0,"",[11]Zakazka!$J$9)</f>
        <v>Plynový zdroj tepla BRICH</v>
      </c>
      <c r="C9" s="218">
        <f>'EL Zakazka kotelna 3'!O9</f>
        <v>0</v>
      </c>
      <c r="E9" s="218"/>
    </row>
    <row r="10" spans="1:5" s="219" customFormat="1" ht="15" customHeight="1" outlineLevel="1" x14ac:dyDescent="0.2">
      <c r="B10" s="220" t="str">
        <f>IF([11]Zakazka!$J$10=0,"",[11]Zakazka!$J$10)</f>
        <v>Polní přístroje</v>
      </c>
      <c r="C10" s="221">
        <f>'EL Zakazka kotelna 3'!O10</f>
        <v>0</v>
      </c>
      <c r="E10" s="221"/>
    </row>
    <row r="11" spans="1:5" s="219" customFormat="1" ht="15" customHeight="1" outlineLevel="1" x14ac:dyDescent="0.2">
      <c r="B11" s="220" t="str">
        <f>IF([11]Zakazka!$J$20=0,"",[11]Zakazka!$J$20)</f>
        <v>Řídicí systém</v>
      </c>
      <c r="C11" s="221">
        <f>'EL Zakazka kotelna 3'!O20</f>
        <v>0</v>
      </c>
      <c r="E11" s="221"/>
    </row>
    <row r="12" spans="1:5" s="219" customFormat="1" ht="15" customHeight="1" outlineLevel="1" x14ac:dyDescent="0.2">
      <c r="B12" s="220" t="str">
        <f>IF([11]Zakazka!$J$26=0,"",[11]Zakazka!$J$26)</f>
        <v>Rozváděč +RD1</v>
      </c>
      <c r="C12" s="221">
        <f>'EL Zakazka kotelna 3'!O26</f>
        <v>0</v>
      </c>
      <c r="E12" s="221"/>
    </row>
    <row r="13" spans="1:5" s="219" customFormat="1" ht="15" customHeight="1" outlineLevel="1" x14ac:dyDescent="0.2">
      <c r="B13" s="220" t="str">
        <f>IF([11]Zakazka!$J$30=0,"",[11]Zakazka!$J$30)</f>
        <v>Elektro</v>
      </c>
      <c r="C13" s="221">
        <f>'EL Zakazka kotelna 3'!O30</f>
        <v>0</v>
      </c>
      <c r="E13" s="221"/>
    </row>
    <row r="14" spans="1:5" s="219" customFormat="1" ht="15" customHeight="1" outlineLevel="1" x14ac:dyDescent="0.2">
      <c r="B14" s="220" t="str">
        <f>IF([11]Zakazka!$J$34=0,"",[11]Zakazka!$J$34)</f>
        <v>Kabely</v>
      </c>
      <c r="C14" s="221">
        <f>'EL Zakazka kotelna 3'!O34</f>
        <v>0</v>
      </c>
      <c r="E14" s="221"/>
    </row>
    <row r="15" spans="1:5" s="219" customFormat="1" ht="15" customHeight="1" outlineLevel="1" x14ac:dyDescent="0.2">
      <c r="B15" s="220" t="str">
        <f>IF([11]Zakazka!$J$50=0,"",[11]Zakazka!$J$50)</f>
        <v>Nosný a montážní materiál</v>
      </c>
      <c r="C15" s="221">
        <f>'EL Zakazka kotelna 3'!O50</f>
        <v>0</v>
      </c>
      <c r="E15" s="221"/>
    </row>
    <row r="16" spans="1:5" s="219" customFormat="1" ht="15" customHeight="1" outlineLevel="1" x14ac:dyDescent="0.2">
      <c r="B16" s="220" t="str">
        <f>IF([11]Zakazka!$J$63=0,"",[11]Zakazka!$J$63)</f>
        <v>V04: Inženýrská činnost</v>
      </c>
      <c r="C16" s="221">
        <f>'EL Zakazka kotelna 3'!O63</f>
        <v>0</v>
      </c>
      <c r="E16" s="221"/>
    </row>
    <row r="17" spans="1:3" ht="13.5" thickBot="1" x14ac:dyDescent="0.25">
      <c r="B17" s="220"/>
    </row>
    <row r="18" spans="1:3" s="222" customFormat="1" ht="15" x14ac:dyDescent="0.25">
      <c r="A18" s="222" t="e">
        <f>SUM(#REF!)</f>
        <v>#REF!</v>
      </c>
      <c r="B18" s="223" t="s">
        <v>3355</v>
      </c>
      <c r="C18" s="224">
        <f>SUBTOTAL(9,C10:C16)</f>
        <v>0</v>
      </c>
    </row>
  </sheetData>
  <dataConsolidate/>
  <pageMargins left="0.78740157480314965" right="0.78740157480314965" top="0.78740157480314965" bottom="0.78740157480314965" header="0.39370078740157483" footer="0.39370078740157483"/>
  <pageSetup paperSize="9" scale="88" orientation="portrait" r:id="rId1"/>
  <headerFooter>
    <oddFooter>&amp;C&amp;8&amp;P z &amp;N</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pageSetUpPr fitToPage="1"/>
  </sheetPr>
  <dimension ref="A1:R70"/>
  <sheetViews>
    <sheetView topLeftCell="F1" zoomScaleNormal="100" zoomScaleSheetLayoutView="100" workbookViewId="0">
      <selection activeCell="N11" sqref="N11:N69"/>
    </sheetView>
  </sheetViews>
  <sheetFormatPr defaultRowHeight="12.75" outlineLevelRow="2" x14ac:dyDescent="0.2"/>
  <cols>
    <col min="1" max="5" width="9.140625" style="210" hidden="1" customWidth="1"/>
    <col min="6" max="6" width="5.42578125" style="297" customWidth="1"/>
    <col min="7" max="7" width="4.28515625" style="228" customWidth="1"/>
    <col min="8" max="8" width="14.28515625" style="229" customWidth="1"/>
    <col min="9" max="9" width="10" style="229" customWidth="1"/>
    <col min="10" max="10" width="57.140625" style="230" customWidth="1"/>
    <col min="11" max="11" width="7.5703125" style="228" customWidth="1"/>
    <col min="12" max="12" width="6.85546875" style="231" hidden="1" customWidth="1"/>
    <col min="13" max="13" width="13.42578125" style="203" customWidth="1"/>
    <col min="14" max="14" width="12.42578125" style="231" customWidth="1"/>
    <col min="15" max="15" width="15.7109375" style="232" customWidth="1"/>
    <col min="16" max="16" width="14.28515625" style="231" hidden="1" customWidth="1"/>
    <col min="17" max="17" width="11.42578125" style="231" hidden="1" customWidth="1"/>
    <col min="18" max="18" width="14.28515625" style="231" hidden="1" customWidth="1"/>
    <col min="19" max="16384" width="9.140625" style="210"/>
  </cols>
  <sheetData>
    <row r="1" spans="1:18" ht="21.6" customHeight="1" x14ac:dyDescent="0.25">
      <c r="F1" s="207" t="s">
        <v>3352</v>
      </c>
      <c r="G1" s="208"/>
      <c r="H1" s="208"/>
      <c r="I1" s="208"/>
      <c r="J1" s="208"/>
      <c r="K1" s="208"/>
      <c r="L1" s="234"/>
      <c r="M1" s="138"/>
      <c r="N1" s="234"/>
      <c r="O1" s="235"/>
      <c r="P1" s="234"/>
      <c r="Q1" s="234"/>
      <c r="R1" s="234"/>
    </row>
    <row r="2" spans="1:18" ht="21.6" customHeight="1" x14ac:dyDescent="0.25">
      <c r="F2" s="225" t="s">
        <v>51</v>
      </c>
      <c r="G2" s="208"/>
      <c r="H2" s="208"/>
      <c r="I2" s="208"/>
      <c r="J2" s="208"/>
      <c r="K2" s="208"/>
      <c r="L2" s="234"/>
      <c r="M2" s="138"/>
      <c r="N2" s="234"/>
      <c r="O2" s="235"/>
      <c r="P2" s="234"/>
      <c r="Q2" s="234"/>
      <c r="R2" s="234"/>
    </row>
    <row r="3" spans="1:18" ht="21.6" customHeight="1" x14ac:dyDescent="0.25">
      <c r="F3" s="225" t="s">
        <v>2</v>
      </c>
      <c r="G3" s="208"/>
      <c r="H3" s="208"/>
      <c r="I3" s="208"/>
      <c r="J3" s="208"/>
      <c r="K3" s="208"/>
      <c r="L3" s="234"/>
      <c r="M3" s="138"/>
      <c r="N3" s="234"/>
      <c r="O3" s="235"/>
      <c r="P3" s="234"/>
      <c r="Q3" s="234"/>
      <c r="R3" s="234"/>
    </row>
    <row r="4" spans="1:18" ht="21.6" customHeight="1" x14ac:dyDescent="0.25">
      <c r="F4" s="225" t="s">
        <v>3595</v>
      </c>
      <c r="G4" s="208"/>
      <c r="H4" s="208"/>
      <c r="I4" s="208"/>
      <c r="J4" s="208"/>
      <c r="K4" s="208"/>
      <c r="L4" s="234"/>
      <c r="M4" s="138"/>
      <c r="N4" s="234"/>
      <c r="O4" s="235"/>
      <c r="P4" s="234"/>
      <c r="Q4" s="234"/>
      <c r="R4" s="234"/>
    </row>
    <row r="5" spans="1:18" ht="21.6" customHeight="1" x14ac:dyDescent="0.25">
      <c r="F5" s="225" t="s">
        <v>42</v>
      </c>
      <c r="G5" s="208"/>
      <c r="H5" s="208"/>
      <c r="I5" s="208"/>
      <c r="J5" s="208"/>
      <c r="K5" s="208"/>
      <c r="L5" s="234"/>
      <c r="M5" s="138"/>
      <c r="N5" s="234"/>
      <c r="O5" s="235"/>
      <c r="P5" s="234"/>
      <c r="Q5" s="234"/>
      <c r="R5" s="234"/>
    </row>
    <row r="6" spans="1:18" ht="21.6" customHeight="1" x14ac:dyDescent="0.25">
      <c r="F6" s="233"/>
      <c r="G6" s="208"/>
      <c r="H6" s="208"/>
      <c r="I6" s="208"/>
      <c r="J6" s="208"/>
      <c r="K6" s="208"/>
      <c r="L6" s="234"/>
      <c r="M6" s="138"/>
      <c r="N6" s="234"/>
      <c r="O6" s="235"/>
      <c r="P6" s="234"/>
      <c r="Q6" s="234"/>
      <c r="R6" s="234"/>
    </row>
    <row r="7" spans="1:18" s="237" customFormat="1" ht="13.5" thickBot="1" x14ac:dyDescent="0.25">
      <c r="F7" s="212" t="s">
        <v>3037</v>
      </c>
      <c r="G7" s="212" t="s">
        <v>102</v>
      </c>
      <c r="H7" s="212" t="s">
        <v>103</v>
      </c>
      <c r="I7" s="212" t="s">
        <v>3038</v>
      </c>
      <c r="J7" s="238" t="s">
        <v>104</v>
      </c>
      <c r="K7" s="212" t="s">
        <v>105</v>
      </c>
      <c r="L7" s="212" t="s">
        <v>3040</v>
      </c>
      <c r="M7" s="212" t="s">
        <v>3041</v>
      </c>
      <c r="N7" s="212" t="s">
        <v>3042</v>
      </c>
      <c r="O7" s="212" t="s">
        <v>3043</v>
      </c>
      <c r="P7" s="212" t="s">
        <v>3044</v>
      </c>
      <c r="Q7" s="212" t="s">
        <v>3045</v>
      </c>
      <c r="R7" s="212" t="s">
        <v>3046</v>
      </c>
    </row>
    <row r="8" spans="1:18" ht="11.25" customHeight="1" x14ac:dyDescent="0.2">
      <c r="F8" s="239"/>
      <c r="G8" s="240"/>
      <c r="H8" s="241"/>
      <c r="I8" s="241"/>
      <c r="J8" s="242"/>
      <c r="K8" s="240"/>
      <c r="L8" s="239"/>
      <c r="M8" s="239"/>
      <c r="N8" s="239"/>
      <c r="O8" s="239"/>
      <c r="P8" s="239"/>
      <c r="Q8" s="239"/>
      <c r="R8" s="239"/>
    </row>
    <row r="9" spans="1:18" s="243" customFormat="1" ht="18.75" customHeight="1" x14ac:dyDescent="0.2">
      <c r="F9" s="244"/>
      <c r="G9" s="245"/>
      <c r="H9" s="246"/>
      <c r="I9" s="246"/>
      <c r="J9" s="246" t="s">
        <v>3596</v>
      </c>
      <c r="K9" s="245"/>
      <c r="L9" s="247"/>
      <c r="M9" s="152"/>
      <c r="N9" s="247"/>
      <c r="O9" s="218">
        <f>SUBTOTAL(9,O10:O69)</f>
        <v>0</v>
      </c>
      <c r="P9" s="248">
        <f>SUBTOTAL(9,P10:P70)</f>
        <v>0</v>
      </c>
      <c r="Q9" s="247"/>
      <c r="R9" s="248">
        <f>SUBTOTAL(9,R10:R70)</f>
        <v>0</v>
      </c>
    </row>
    <row r="10" spans="1:18" s="249" customFormat="1" ht="16.5" customHeight="1" outlineLevel="1" x14ac:dyDescent="0.2">
      <c r="F10" s="250"/>
      <c r="G10" s="240"/>
      <c r="H10" s="251"/>
      <c r="I10" s="251"/>
      <c r="J10" s="251" t="s">
        <v>3357</v>
      </c>
      <c r="K10" s="240"/>
      <c r="L10" s="252"/>
      <c r="M10" s="159"/>
      <c r="N10" s="252"/>
      <c r="O10" s="221">
        <f>SUBTOTAL(9,O11:O18)</f>
        <v>0</v>
      </c>
      <c r="P10" s="253">
        <f>SUBTOTAL(9,P11:P19)</f>
        <v>0</v>
      </c>
      <c r="Q10" s="252"/>
      <c r="R10" s="253">
        <f>SUBTOTAL(9,R11:R19)</f>
        <v>0</v>
      </c>
    </row>
    <row r="11" spans="1:18" s="254" customFormat="1" ht="48" outlineLevel="2" x14ac:dyDescent="0.2">
      <c r="A11" s="254" t="s">
        <v>3049</v>
      </c>
      <c r="B11" s="254" t="s">
        <v>3050</v>
      </c>
      <c r="C11" s="254" t="s">
        <v>3051</v>
      </c>
      <c r="D11" s="254" t="s">
        <v>3052</v>
      </c>
      <c r="E11" s="254" t="s">
        <v>3053</v>
      </c>
      <c r="F11" s="255">
        <v>1</v>
      </c>
      <c r="G11" s="256" t="s">
        <v>3054</v>
      </c>
      <c r="H11" s="257" t="s">
        <v>3055</v>
      </c>
      <c r="I11" s="258" t="s">
        <v>3565</v>
      </c>
      <c r="J11" s="259" t="s">
        <v>3359</v>
      </c>
      <c r="K11" s="256" t="s">
        <v>447</v>
      </c>
      <c r="L11" s="260">
        <v>0</v>
      </c>
      <c r="M11" s="261">
        <v>2</v>
      </c>
      <c r="N11" s="260"/>
      <c r="O11" s="262">
        <f t="shared" ref="O11:O18" si="0">M11*N11</f>
        <v>0</v>
      </c>
      <c r="P11" s="263"/>
      <c r="Q11" s="264"/>
      <c r="R11" s="263">
        <f>M11*Q11</f>
        <v>0</v>
      </c>
    </row>
    <row r="12" spans="1:18" s="254" customFormat="1" ht="60" outlineLevel="2" x14ac:dyDescent="0.2">
      <c r="F12" s="255">
        <v>2</v>
      </c>
      <c r="G12" s="256" t="s">
        <v>3054</v>
      </c>
      <c r="H12" s="257" t="s">
        <v>3058</v>
      </c>
      <c r="I12" s="258" t="s">
        <v>3581</v>
      </c>
      <c r="J12" s="259" t="s">
        <v>3361</v>
      </c>
      <c r="K12" s="256" t="s">
        <v>447</v>
      </c>
      <c r="L12" s="260">
        <v>0</v>
      </c>
      <c r="M12" s="261">
        <v>3</v>
      </c>
      <c r="N12" s="260"/>
      <c r="O12" s="262">
        <f t="shared" si="0"/>
        <v>0</v>
      </c>
      <c r="P12" s="263"/>
      <c r="Q12" s="264"/>
      <c r="R12" s="263">
        <f>M12*Q12</f>
        <v>0</v>
      </c>
    </row>
    <row r="13" spans="1:18" s="254" customFormat="1" ht="60" outlineLevel="2" x14ac:dyDescent="0.2">
      <c r="F13" s="255">
        <v>3</v>
      </c>
      <c r="G13" s="256" t="s">
        <v>3054</v>
      </c>
      <c r="H13" s="257" t="s">
        <v>3060</v>
      </c>
      <c r="I13" s="258" t="s">
        <v>3597</v>
      </c>
      <c r="J13" s="259" t="s">
        <v>3598</v>
      </c>
      <c r="K13" s="256" t="s">
        <v>447</v>
      </c>
      <c r="L13" s="260">
        <v>0</v>
      </c>
      <c r="M13" s="261">
        <v>1</v>
      </c>
      <c r="N13" s="260"/>
      <c r="O13" s="262">
        <f t="shared" si="0"/>
        <v>0</v>
      </c>
      <c r="P13" s="263"/>
      <c r="Q13" s="264"/>
      <c r="R13" s="263">
        <f>M13*Q13</f>
        <v>0</v>
      </c>
    </row>
    <row r="14" spans="1:18" s="254" customFormat="1" ht="48" outlineLevel="2" x14ac:dyDescent="0.2">
      <c r="F14" s="255">
        <v>4</v>
      </c>
      <c r="G14" s="256" t="s">
        <v>3054</v>
      </c>
      <c r="H14" s="257" t="s">
        <v>3062</v>
      </c>
      <c r="I14" s="258" t="s">
        <v>3599</v>
      </c>
      <c r="J14" s="267" t="s">
        <v>3600</v>
      </c>
      <c r="K14" s="256" t="s">
        <v>447</v>
      </c>
      <c r="L14" s="260">
        <v>0</v>
      </c>
      <c r="M14" s="261">
        <v>1</v>
      </c>
      <c r="N14" s="260"/>
      <c r="O14" s="262">
        <f t="shared" si="0"/>
        <v>0</v>
      </c>
      <c r="P14" s="263"/>
      <c r="Q14" s="264"/>
      <c r="R14" s="263">
        <f>M14*Q14</f>
        <v>0</v>
      </c>
    </row>
    <row r="15" spans="1:18" s="254" customFormat="1" ht="12" outlineLevel="2" x14ac:dyDescent="0.2">
      <c r="F15" s="255">
        <v>5</v>
      </c>
      <c r="G15" s="256" t="s">
        <v>3054</v>
      </c>
      <c r="H15" s="257" t="s">
        <v>3067</v>
      </c>
      <c r="I15" s="268" t="s">
        <v>3601</v>
      </c>
      <c r="J15" s="267" t="s">
        <v>3602</v>
      </c>
      <c r="K15" s="256" t="s">
        <v>447</v>
      </c>
      <c r="L15" s="260">
        <v>0</v>
      </c>
      <c r="M15" s="261">
        <v>1</v>
      </c>
      <c r="N15" s="260"/>
      <c r="O15" s="262">
        <f t="shared" si="0"/>
        <v>0</v>
      </c>
      <c r="P15" s="263"/>
      <c r="Q15" s="264"/>
      <c r="R15" s="263"/>
    </row>
    <row r="16" spans="1:18" s="254" customFormat="1" ht="24" outlineLevel="2" x14ac:dyDescent="0.2">
      <c r="F16" s="255">
        <v>6</v>
      </c>
      <c r="G16" s="256" t="s">
        <v>3054</v>
      </c>
      <c r="H16" s="257" t="s">
        <v>3069</v>
      </c>
      <c r="I16" s="258" t="s">
        <v>3582</v>
      </c>
      <c r="J16" s="259" t="s">
        <v>3367</v>
      </c>
      <c r="K16" s="256" t="s">
        <v>447</v>
      </c>
      <c r="L16" s="260">
        <v>0</v>
      </c>
      <c r="M16" s="261">
        <v>1</v>
      </c>
      <c r="N16" s="260"/>
      <c r="O16" s="262">
        <f t="shared" si="0"/>
        <v>0</v>
      </c>
      <c r="P16" s="263"/>
      <c r="Q16" s="264"/>
      <c r="R16" s="263">
        <f>M16*Q16</f>
        <v>0</v>
      </c>
    </row>
    <row r="17" spans="6:18" s="254" customFormat="1" ht="24" outlineLevel="2" x14ac:dyDescent="0.2">
      <c r="F17" s="255">
        <v>7</v>
      </c>
      <c r="G17" s="256" t="s">
        <v>3054</v>
      </c>
      <c r="H17" s="257" t="s">
        <v>3071</v>
      </c>
      <c r="I17" s="266" t="s">
        <v>3566</v>
      </c>
      <c r="J17" s="267" t="s">
        <v>3379</v>
      </c>
      <c r="K17" s="256" t="s">
        <v>447</v>
      </c>
      <c r="L17" s="260">
        <v>0</v>
      </c>
      <c r="M17" s="261">
        <v>1</v>
      </c>
      <c r="N17" s="260"/>
      <c r="O17" s="262">
        <f t="shared" si="0"/>
        <v>0</v>
      </c>
      <c r="P17" s="263"/>
      <c r="Q17" s="264"/>
      <c r="R17" s="263"/>
    </row>
    <row r="18" spans="6:18" s="254" customFormat="1" ht="12" outlineLevel="2" x14ac:dyDescent="0.2">
      <c r="F18" s="255">
        <v>8</v>
      </c>
      <c r="G18" s="256" t="s">
        <v>3066</v>
      </c>
      <c r="H18" s="257" t="s">
        <v>3073</v>
      </c>
      <c r="I18" s="269"/>
      <c r="J18" s="259" t="s">
        <v>3175</v>
      </c>
      <c r="K18" s="256" t="s">
        <v>447</v>
      </c>
      <c r="L18" s="260">
        <v>0</v>
      </c>
      <c r="M18" s="261">
        <v>10</v>
      </c>
      <c r="N18" s="260"/>
      <c r="O18" s="262">
        <f t="shared" si="0"/>
        <v>0</v>
      </c>
      <c r="P18" s="263"/>
      <c r="Q18" s="264"/>
      <c r="R18" s="263">
        <f>M18*Q18</f>
        <v>0</v>
      </c>
    </row>
    <row r="19" spans="6:18" s="254" customFormat="1" ht="12" outlineLevel="2" x14ac:dyDescent="0.2">
      <c r="F19" s="270"/>
      <c r="G19" s="271"/>
      <c r="H19" s="272"/>
      <c r="I19" s="273"/>
      <c r="J19" s="274"/>
      <c r="K19" s="271"/>
      <c r="L19" s="275"/>
      <c r="M19" s="276"/>
      <c r="N19" s="275"/>
      <c r="O19" s="277"/>
      <c r="P19" s="278"/>
      <c r="Q19" s="279"/>
      <c r="R19" s="278"/>
    </row>
    <row r="20" spans="6:18" s="249" customFormat="1" ht="16.5" customHeight="1" outlineLevel="1" x14ac:dyDescent="0.2">
      <c r="F20" s="250"/>
      <c r="G20" s="240"/>
      <c r="H20" s="251"/>
      <c r="I20" s="251"/>
      <c r="J20" s="251" t="s">
        <v>3407</v>
      </c>
      <c r="K20" s="240"/>
      <c r="L20" s="280"/>
      <c r="M20" s="281"/>
      <c r="N20" s="280"/>
      <c r="O20" s="282">
        <f>SUBTOTAL(9,O21:O24)</f>
        <v>0</v>
      </c>
      <c r="P20" s="253"/>
      <c r="Q20" s="252"/>
      <c r="R20" s="253">
        <f>SUBTOTAL(9,R21:R25)</f>
        <v>0</v>
      </c>
    </row>
    <row r="21" spans="6:18" s="254" customFormat="1" ht="84" outlineLevel="2" x14ac:dyDescent="0.2">
      <c r="F21" s="255">
        <v>1</v>
      </c>
      <c r="G21" s="256" t="s">
        <v>3054</v>
      </c>
      <c r="H21" s="269" t="s">
        <v>3076</v>
      </c>
      <c r="I21" s="269"/>
      <c r="J21" s="267" t="s">
        <v>3603</v>
      </c>
      <c r="K21" s="256" t="s">
        <v>447</v>
      </c>
      <c r="L21" s="260">
        <v>0</v>
      </c>
      <c r="M21" s="261">
        <v>1</v>
      </c>
      <c r="N21" s="260"/>
      <c r="O21" s="262">
        <f>M21*N21</f>
        <v>0</v>
      </c>
      <c r="P21" s="263"/>
      <c r="Q21" s="264"/>
      <c r="R21" s="263">
        <f>M21*Q21</f>
        <v>0</v>
      </c>
    </row>
    <row r="22" spans="6:18" s="254" customFormat="1" ht="24" outlineLevel="2" x14ac:dyDescent="0.2">
      <c r="F22" s="255">
        <v>2</v>
      </c>
      <c r="G22" s="256" t="s">
        <v>3054</v>
      </c>
      <c r="H22" s="269" t="s">
        <v>3079</v>
      </c>
      <c r="I22" s="269"/>
      <c r="J22" s="267" t="s">
        <v>3409</v>
      </c>
      <c r="K22" s="256" t="s">
        <v>447</v>
      </c>
      <c r="L22" s="260">
        <v>0</v>
      </c>
      <c r="M22" s="261">
        <v>1</v>
      </c>
      <c r="N22" s="260"/>
      <c r="O22" s="262">
        <f>M22*N22</f>
        <v>0</v>
      </c>
      <c r="P22" s="263"/>
      <c r="Q22" s="264"/>
      <c r="R22" s="263"/>
    </row>
    <row r="23" spans="6:18" s="254" customFormat="1" ht="12" outlineLevel="2" x14ac:dyDescent="0.2">
      <c r="F23" s="255">
        <v>3</v>
      </c>
      <c r="G23" s="256" t="s">
        <v>3054</v>
      </c>
      <c r="H23" s="269" t="s">
        <v>3081</v>
      </c>
      <c r="I23" s="269"/>
      <c r="J23" s="267" t="s">
        <v>3410</v>
      </c>
      <c r="K23" s="256" t="s">
        <v>3411</v>
      </c>
      <c r="L23" s="260">
        <v>0</v>
      </c>
      <c r="M23" s="261">
        <v>18</v>
      </c>
      <c r="N23" s="260"/>
      <c r="O23" s="262">
        <f>M23*N23</f>
        <v>0</v>
      </c>
      <c r="P23" s="263"/>
      <c r="Q23" s="264"/>
      <c r="R23" s="263"/>
    </row>
    <row r="24" spans="6:18" s="254" customFormat="1" ht="12" outlineLevel="2" x14ac:dyDescent="0.2">
      <c r="F24" s="255">
        <v>4</v>
      </c>
      <c r="G24" s="256" t="s">
        <v>3054</v>
      </c>
      <c r="H24" s="269" t="s">
        <v>3083</v>
      </c>
      <c r="I24" s="269"/>
      <c r="J24" s="267" t="s">
        <v>3568</v>
      </c>
      <c r="K24" s="256" t="s">
        <v>447</v>
      </c>
      <c r="L24" s="260">
        <v>0</v>
      </c>
      <c r="M24" s="261">
        <v>1</v>
      </c>
      <c r="N24" s="260"/>
      <c r="O24" s="262">
        <f>M24*N24</f>
        <v>0</v>
      </c>
      <c r="P24" s="263"/>
      <c r="Q24" s="264"/>
      <c r="R24" s="263"/>
    </row>
    <row r="25" spans="6:18" s="291" customFormat="1" ht="12.75" customHeight="1" outlineLevel="2" x14ac:dyDescent="0.25">
      <c r="F25" s="284"/>
      <c r="G25" s="285"/>
      <c r="H25" s="285"/>
      <c r="I25" s="285"/>
      <c r="J25" s="286"/>
      <c r="K25" s="285"/>
      <c r="L25" s="287"/>
      <c r="M25" s="288"/>
      <c r="N25" s="287"/>
      <c r="O25" s="289"/>
      <c r="P25" s="290"/>
      <c r="Q25" s="290"/>
      <c r="R25" s="290"/>
    </row>
    <row r="26" spans="6:18" s="249" customFormat="1" ht="16.5" customHeight="1" outlineLevel="1" x14ac:dyDescent="0.2">
      <c r="F26" s="250"/>
      <c r="G26" s="240"/>
      <c r="H26" s="251"/>
      <c r="I26" s="251"/>
      <c r="J26" s="292" t="s">
        <v>3414</v>
      </c>
      <c r="K26" s="240"/>
      <c r="L26" s="280"/>
      <c r="M26" s="281"/>
      <c r="N26" s="280"/>
      <c r="O26" s="282">
        <f>SUBTOTAL(9,O27:O28)</f>
        <v>0</v>
      </c>
      <c r="P26" s="253"/>
      <c r="Q26" s="252"/>
      <c r="R26" s="253">
        <f>SUBTOTAL(9,R27:R28)</f>
        <v>0</v>
      </c>
    </row>
    <row r="27" spans="6:18" s="254" customFormat="1" ht="48" outlineLevel="2" x14ac:dyDescent="0.2">
      <c r="F27" s="255">
        <v>1</v>
      </c>
      <c r="G27" s="256" t="s">
        <v>3054</v>
      </c>
      <c r="H27" s="269" t="s">
        <v>3088</v>
      </c>
      <c r="I27" s="269"/>
      <c r="J27" s="267" t="s">
        <v>3569</v>
      </c>
      <c r="K27" s="256" t="s">
        <v>447</v>
      </c>
      <c r="L27" s="260">
        <v>0</v>
      </c>
      <c r="M27" s="261">
        <v>1</v>
      </c>
      <c r="N27" s="260"/>
      <c r="O27" s="262">
        <f>M27*N27</f>
        <v>0</v>
      </c>
      <c r="P27" s="263"/>
      <c r="Q27" s="264"/>
      <c r="R27" s="263">
        <f>M27*Q27</f>
        <v>0</v>
      </c>
    </row>
    <row r="28" spans="6:18" s="254" customFormat="1" ht="12" outlineLevel="2" x14ac:dyDescent="0.2">
      <c r="F28" s="255" t="s">
        <v>3416</v>
      </c>
      <c r="G28" s="256" t="s">
        <v>3066</v>
      </c>
      <c r="H28" s="269" t="s">
        <v>3096</v>
      </c>
      <c r="I28" s="269"/>
      <c r="J28" s="267" t="s">
        <v>3417</v>
      </c>
      <c r="K28" s="256" t="s">
        <v>447</v>
      </c>
      <c r="L28" s="260">
        <v>0</v>
      </c>
      <c r="M28" s="261">
        <v>1</v>
      </c>
      <c r="N28" s="260"/>
      <c r="O28" s="262">
        <f>M28*N28</f>
        <v>0</v>
      </c>
      <c r="P28" s="263"/>
      <c r="Q28" s="264"/>
      <c r="R28" s="263">
        <f>M28*Q28</f>
        <v>0</v>
      </c>
    </row>
    <row r="29" spans="6:18" s="291" customFormat="1" ht="12.75" customHeight="1" outlineLevel="2" x14ac:dyDescent="0.25">
      <c r="F29" s="284"/>
      <c r="G29" s="285"/>
      <c r="H29" s="285"/>
      <c r="I29" s="285"/>
      <c r="J29" s="286"/>
      <c r="K29" s="285"/>
      <c r="L29" s="287"/>
      <c r="M29" s="288"/>
      <c r="N29" s="287"/>
      <c r="O29" s="289"/>
      <c r="P29" s="290"/>
      <c r="Q29" s="290"/>
      <c r="R29" s="290"/>
    </row>
    <row r="30" spans="6:18" s="249" customFormat="1" ht="16.5" customHeight="1" outlineLevel="1" x14ac:dyDescent="0.2">
      <c r="F30" s="250"/>
      <c r="G30" s="240"/>
      <c r="H30" s="251"/>
      <c r="I30" s="251"/>
      <c r="J30" s="292" t="s">
        <v>3155</v>
      </c>
      <c r="K30" s="240"/>
      <c r="L30" s="280"/>
      <c r="M30" s="281"/>
      <c r="N30" s="280"/>
      <c r="O30" s="282">
        <f>SUBTOTAL(9,O31:O32)</f>
        <v>0</v>
      </c>
      <c r="P30" s="253"/>
      <c r="Q30" s="252"/>
      <c r="R30" s="253">
        <f>SUBTOTAL(9,R31:R32)</f>
        <v>0</v>
      </c>
    </row>
    <row r="31" spans="6:18" s="254" customFormat="1" ht="24" outlineLevel="2" x14ac:dyDescent="0.2">
      <c r="F31" s="255" t="s">
        <v>3221</v>
      </c>
      <c r="G31" s="256" t="s">
        <v>3054</v>
      </c>
      <c r="H31" s="269" t="s">
        <v>3418</v>
      </c>
      <c r="I31" s="269"/>
      <c r="J31" s="267" t="s">
        <v>3215</v>
      </c>
      <c r="K31" s="256" t="s">
        <v>447</v>
      </c>
      <c r="L31" s="260">
        <v>0</v>
      </c>
      <c r="M31" s="261">
        <v>1</v>
      </c>
      <c r="N31" s="260"/>
      <c r="O31" s="262">
        <f t="shared" ref="O31:O32" si="1">M31*N31</f>
        <v>0</v>
      </c>
      <c r="P31" s="263"/>
      <c r="Q31" s="264"/>
      <c r="R31" s="263"/>
    </row>
    <row r="32" spans="6:18" s="254" customFormat="1" ht="12" outlineLevel="2" x14ac:dyDescent="0.2">
      <c r="F32" s="255" t="s">
        <v>3416</v>
      </c>
      <c r="G32" s="256" t="s">
        <v>3066</v>
      </c>
      <c r="H32" s="269" t="s">
        <v>3570</v>
      </c>
      <c r="I32" s="269"/>
      <c r="J32" s="267" t="s">
        <v>3175</v>
      </c>
      <c r="K32" s="256" t="s">
        <v>447</v>
      </c>
      <c r="L32" s="260">
        <v>0</v>
      </c>
      <c r="M32" s="261">
        <v>1</v>
      </c>
      <c r="N32" s="260"/>
      <c r="O32" s="262">
        <f t="shared" si="1"/>
        <v>0</v>
      </c>
      <c r="P32" s="263"/>
      <c r="Q32" s="264"/>
      <c r="R32" s="263"/>
    </row>
    <row r="33" spans="6:18" s="291" customFormat="1" ht="12.75" customHeight="1" outlineLevel="2" x14ac:dyDescent="0.25">
      <c r="F33" s="284"/>
      <c r="G33" s="285"/>
      <c r="H33" s="285"/>
      <c r="I33" s="285"/>
      <c r="J33" s="286"/>
      <c r="K33" s="285"/>
      <c r="L33" s="287"/>
      <c r="M33" s="288"/>
      <c r="N33" s="287"/>
      <c r="O33" s="289"/>
      <c r="P33" s="290"/>
      <c r="Q33" s="290"/>
      <c r="R33" s="290"/>
    </row>
    <row r="34" spans="6:18" s="249" customFormat="1" ht="16.5" customHeight="1" outlineLevel="1" x14ac:dyDescent="0.2">
      <c r="F34" s="250"/>
      <c r="G34" s="240"/>
      <c r="H34" s="251"/>
      <c r="I34" s="251"/>
      <c r="J34" s="292" t="s">
        <v>3220</v>
      </c>
      <c r="K34" s="240"/>
      <c r="L34" s="280"/>
      <c r="M34" s="281"/>
      <c r="N34" s="280"/>
      <c r="O34" s="282">
        <f>SUBTOTAL(9,O35:O48)</f>
        <v>0</v>
      </c>
      <c r="P34" s="253"/>
      <c r="Q34" s="252"/>
      <c r="R34" s="253">
        <f>SUBTOTAL(9,R54:R64)</f>
        <v>0</v>
      </c>
    </row>
    <row r="35" spans="6:18" s="254" customFormat="1" ht="36" outlineLevel="2" x14ac:dyDescent="0.2">
      <c r="F35" s="255" t="s">
        <v>3221</v>
      </c>
      <c r="G35" s="256" t="s">
        <v>3054</v>
      </c>
      <c r="H35" s="269" t="s">
        <v>3111</v>
      </c>
      <c r="I35" s="269"/>
      <c r="J35" s="267" t="s">
        <v>3239</v>
      </c>
      <c r="K35" s="256" t="s">
        <v>532</v>
      </c>
      <c r="L35" s="260">
        <v>0</v>
      </c>
      <c r="M35" s="261">
        <v>105</v>
      </c>
      <c r="N35" s="260"/>
      <c r="O35" s="262">
        <f t="shared" ref="O35:O48" si="2">M35*N35</f>
        <v>0</v>
      </c>
      <c r="P35" s="263"/>
      <c r="Q35" s="264"/>
      <c r="R35" s="263">
        <f>M35*Q35</f>
        <v>0</v>
      </c>
    </row>
    <row r="36" spans="6:18" s="254" customFormat="1" ht="12" outlineLevel="2" x14ac:dyDescent="0.2">
      <c r="F36" s="255"/>
      <c r="G36" s="256"/>
      <c r="H36" s="269"/>
      <c r="I36" s="269"/>
      <c r="J36" s="293" t="s">
        <v>3604</v>
      </c>
      <c r="K36" s="256"/>
      <c r="L36" s="260"/>
      <c r="M36" s="261"/>
      <c r="N36" s="260"/>
      <c r="O36" s="262"/>
      <c r="P36" s="263"/>
      <c r="Q36" s="264"/>
      <c r="R36" s="263"/>
    </row>
    <row r="37" spans="6:18" s="254" customFormat="1" ht="36" outlineLevel="2" x14ac:dyDescent="0.2">
      <c r="F37" s="255" t="s">
        <v>3416</v>
      </c>
      <c r="G37" s="256" t="s">
        <v>3054</v>
      </c>
      <c r="H37" s="269" t="s">
        <v>3421</v>
      </c>
      <c r="I37" s="269"/>
      <c r="J37" s="267" t="s">
        <v>3260</v>
      </c>
      <c r="K37" s="256" t="s">
        <v>532</v>
      </c>
      <c r="L37" s="260">
        <v>0</v>
      </c>
      <c r="M37" s="261">
        <v>75</v>
      </c>
      <c r="N37" s="260"/>
      <c r="O37" s="262">
        <f t="shared" si="2"/>
        <v>0</v>
      </c>
      <c r="P37" s="263"/>
      <c r="Q37" s="264"/>
      <c r="R37" s="263"/>
    </row>
    <row r="38" spans="6:18" s="254" customFormat="1" ht="12" outlineLevel="2" x14ac:dyDescent="0.2">
      <c r="F38" s="255"/>
      <c r="G38" s="256"/>
      <c r="H38" s="269"/>
      <c r="I38" s="269"/>
      <c r="J38" s="293">
        <v>75</v>
      </c>
      <c r="K38" s="256"/>
      <c r="L38" s="260"/>
      <c r="M38" s="261"/>
      <c r="N38" s="260"/>
      <c r="O38" s="262"/>
      <c r="P38" s="263"/>
      <c r="Q38" s="264"/>
      <c r="R38" s="263"/>
    </row>
    <row r="39" spans="6:18" s="254" customFormat="1" ht="48" outlineLevel="2" x14ac:dyDescent="0.2">
      <c r="F39" s="255" t="s">
        <v>3424</v>
      </c>
      <c r="G39" s="256" t="s">
        <v>3054</v>
      </c>
      <c r="H39" s="269" t="s">
        <v>3425</v>
      </c>
      <c r="I39" s="269"/>
      <c r="J39" s="267" t="s">
        <v>3429</v>
      </c>
      <c r="K39" s="256" t="s">
        <v>532</v>
      </c>
      <c r="L39" s="260">
        <v>0</v>
      </c>
      <c r="M39" s="261">
        <v>210</v>
      </c>
      <c r="N39" s="260"/>
      <c r="O39" s="262">
        <f t="shared" si="2"/>
        <v>0</v>
      </c>
      <c r="P39" s="263"/>
      <c r="Q39" s="264"/>
      <c r="R39" s="263">
        <f>M39*Q39</f>
        <v>0</v>
      </c>
    </row>
    <row r="40" spans="6:18" s="254" customFormat="1" ht="12" outlineLevel="2" x14ac:dyDescent="0.2">
      <c r="F40" s="255"/>
      <c r="G40" s="256"/>
      <c r="H40" s="269"/>
      <c r="I40" s="269"/>
      <c r="J40" s="293" t="s">
        <v>3605</v>
      </c>
      <c r="K40" s="256"/>
      <c r="L40" s="260"/>
      <c r="M40" s="261"/>
      <c r="N40" s="260"/>
      <c r="O40" s="262"/>
      <c r="P40" s="263"/>
      <c r="Q40" s="264"/>
      <c r="R40" s="263"/>
    </row>
    <row r="41" spans="6:18" s="254" customFormat="1" ht="48" outlineLevel="2" x14ac:dyDescent="0.2">
      <c r="F41" s="255" t="s">
        <v>3427</v>
      </c>
      <c r="G41" s="256" t="s">
        <v>3054</v>
      </c>
      <c r="H41" s="269" t="s">
        <v>3428</v>
      </c>
      <c r="I41" s="269"/>
      <c r="J41" s="267" t="s">
        <v>3433</v>
      </c>
      <c r="K41" s="256" t="s">
        <v>532</v>
      </c>
      <c r="L41" s="260">
        <v>0</v>
      </c>
      <c r="M41" s="261">
        <v>15</v>
      </c>
      <c r="N41" s="260"/>
      <c r="O41" s="262">
        <f t="shared" ref="O41" si="3">M41*N41</f>
        <v>0</v>
      </c>
      <c r="P41" s="263"/>
      <c r="Q41" s="264"/>
      <c r="R41" s="263">
        <f>M41*Q41</f>
        <v>0</v>
      </c>
    </row>
    <row r="42" spans="6:18" s="254" customFormat="1" ht="12" outlineLevel="2" x14ac:dyDescent="0.2">
      <c r="F42" s="255"/>
      <c r="G42" s="256"/>
      <c r="H42" s="269"/>
      <c r="I42" s="269"/>
      <c r="J42" s="293">
        <v>15</v>
      </c>
      <c r="K42" s="256"/>
      <c r="L42" s="260"/>
      <c r="M42" s="261"/>
      <c r="N42" s="260"/>
      <c r="O42" s="262"/>
      <c r="P42" s="263"/>
      <c r="Q42" s="264"/>
      <c r="R42" s="263"/>
    </row>
    <row r="43" spans="6:18" s="254" customFormat="1" ht="36" outlineLevel="2" x14ac:dyDescent="0.2">
      <c r="F43" s="255" t="s">
        <v>3431</v>
      </c>
      <c r="G43" s="256" t="s">
        <v>3054</v>
      </c>
      <c r="H43" s="269" t="s">
        <v>3432</v>
      </c>
      <c r="I43" s="269"/>
      <c r="J43" s="267" t="s">
        <v>3437</v>
      </c>
      <c r="K43" s="256" t="s">
        <v>532</v>
      </c>
      <c r="L43" s="260">
        <v>0</v>
      </c>
      <c r="M43" s="261">
        <v>25</v>
      </c>
      <c r="N43" s="260"/>
      <c r="O43" s="262">
        <f t="shared" ref="O43" si="4">M43*N43</f>
        <v>0</v>
      </c>
      <c r="P43" s="263"/>
      <c r="Q43" s="264"/>
      <c r="R43" s="263">
        <f>M43*Q43</f>
        <v>0</v>
      </c>
    </row>
    <row r="44" spans="6:18" s="254" customFormat="1" ht="12" outlineLevel="2" x14ac:dyDescent="0.2">
      <c r="F44" s="255"/>
      <c r="G44" s="256"/>
      <c r="H44" s="269"/>
      <c r="I44" s="269"/>
      <c r="J44" s="293" t="s">
        <v>3606</v>
      </c>
      <c r="K44" s="256"/>
      <c r="L44" s="260"/>
      <c r="M44" s="261"/>
      <c r="N44" s="260"/>
      <c r="O44" s="262"/>
      <c r="P44" s="263"/>
      <c r="Q44" s="264"/>
      <c r="R44" s="263"/>
    </row>
    <row r="45" spans="6:18" s="254" customFormat="1" ht="48" outlineLevel="2" x14ac:dyDescent="0.2">
      <c r="F45" s="255" t="s">
        <v>3435</v>
      </c>
      <c r="G45" s="256"/>
      <c r="H45" s="269" t="s">
        <v>3436</v>
      </c>
      <c r="I45" s="269"/>
      <c r="J45" s="267" t="s">
        <v>3441</v>
      </c>
      <c r="K45" s="256" t="s">
        <v>532</v>
      </c>
      <c r="L45" s="260">
        <v>0</v>
      </c>
      <c r="M45" s="261">
        <v>75</v>
      </c>
      <c r="N45" s="260"/>
      <c r="O45" s="262">
        <f t="shared" ref="O45" si="5">M45*N45</f>
        <v>0</v>
      </c>
      <c r="P45" s="263"/>
      <c r="Q45" s="264"/>
      <c r="R45" s="263">
        <f>M45*Q45</f>
        <v>0</v>
      </c>
    </row>
    <row r="46" spans="6:18" s="254" customFormat="1" ht="12" outlineLevel="2" x14ac:dyDescent="0.2">
      <c r="F46" s="255"/>
      <c r="G46" s="256"/>
      <c r="H46" s="269"/>
      <c r="I46" s="269"/>
      <c r="J46" s="293">
        <v>75</v>
      </c>
      <c r="K46" s="256"/>
      <c r="L46" s="260"/>
      <c r="M46" s="261"/>
      <c r="N46" s="260"/>
      <c r="O46" s="262"/>
      <c r="P46" s="263"/>
      <c r="Q46" s="264"/>
      <c r="R46" s="263"/>
    </row>
    <row r="47" spans="6:18" s="254" customFormat="1" ht="12" outlineLevel="2" x14ac:dyDescent="0.2">
      <c r="F47" s="255" t="s">
        <v>3439</v>
      </c>
      <c r="G47" s="256" t="s">
        <v>3066</v>
      </c>
      <c r="H47" s="269" t="s">
        <v>3440</v>
      </c>
      <c r="I47" s="269"/>
      <c r="J47" s="267" t="s">
        <v>3281</v>
      </c>
      <c r="K47" s="256" t="s">
        <v>532</v>
      </c>
      <c r="L47" s="260"/>
      <c r="M47" s="261">
        <v>430</v>
      </c>
      <c r="N47" s="260"/>
      <c r="O47" s="262">
        <f t="shared" si="2"/>
        <v>0</v>
      </c>
      <c r="P47" s="263"/>
      <c r="Q47" s="264"/>
      <c r="R47" s="263"/>
    </row>
    <row r="48" spans="6:18" s="254" customFormat="1" ht="12" outlineLevel="2" x14ac:dyDescent="0.2">
      <c r="F48" s="255" t="s">
        <v>3442</v>
      </c>
      <c r="G48" s="256" t="s">
        <v>3066</v>
      </c>
      <c r="H48" s="269" t="s">
        <v>3443</v>
      </c>
      <c r="I48" s="269"/>
      <c r="J48" s="267" t="s">
        <v>3283</v>
      </c>
      <c r="K48" s="256" t="s">
        <v>447</v>
      </c>
      <c r="L48" s="260"/>
      <c r="M48" s="261">
        <v>42</v>
      </c>
      <c r="N48" s="260"/>
      <c r="O48" s="262">
        <f t="shared" si="2"/>
        <v>0</v>
      </c>
      <c r="P48" s="263"/>
      <c r="Q48" s="264"/>
      <c r="R48" s="263"/>
    </row>
    <row r="49" spans="6:18" s="291" customFormat="1" ht="12.75" customHeight="1" outlineLevel="2" x14ac:dyDescent="0.25">
      <c r="F49" s="284"/>
      <c r="G49" s="285"/>
      <c r="H49" s="285"/>
      <c r="I49" s="285"/>
      <c r="J49" s="286"/>
      <c r="K49" s="285"/>
      <c r="L49" s="287"/>
      <c r="M49" s="288"/>
      <c r="N49" s="287"/>
      <c r="O49" s="289"/>
      <c r="P49" s="290"/>
      <c r="Q49" s="290"/>
      <c r="R49" s="290"/>
    </row>
    <row r="50" spans="6:18" s="249" customFormat="1" ht="16.5" customHeight="1" outlineLevel="1" x14ac:dyDescent="0.2">
      <c r="F50" s="250"/>
      <c r="G50" s="240"/>
      <c r="H50" s="251"/>
      <c r="I50" s="251"/>
      <c r="J50" s="292" t="s">
        <v>3284</v>
      </c>
      <c r="K50" s="240"/>
      <c r="L50" s="280"/>
      <c r="M50" s="281"/>
      <c r="N50" s="280"/>
      <c r="O50" s="282">
        <f>SUBTOTAL(9,O51:O61)</f>
        <v>0</v>
      </c>
      <c r="P50" s="253"/>
      <c r="Q50" s="252"/>
      <c r="R50" s="253">
        <f>SUBTOTAL(9,R51:R61)</f>
        <v>0</v>
      </c>
    </row>
    <row r="51" spans="6:18" s="254" customFormat="1" ht="24" outlineLevel="2" x14ac:dyDescent="0.2">
      <c r="F51" s="255" t="s">
        <v>3221</v>
      </c>
      <c r="G51" s="256" t="s">
        <v>3315</v>
      </c>
      <c r="H51" s="269" t="s">
        <v>3447</v>
      </c>
      <c r="I51" s="269"/>
      <c r="J51" s="267" t="s">
        <v>3450</v>
      </c>
      <c r="K51" s="256" t="s">
        <v>532</v>
      </c>
      <c r="L51" s="260">
        <v>0</v>
      </c>
      <c r="M51" s="261">
        <v>5</v>
      </c>
      <c r="N51" s="260"/>
      <c r="O51" s="262">
        <f>M51*N51</f>
        <v>0</v>
      </c>
      <c r="P51" s="263"/>
      <c r="Q51" s="264"/>
      <c r="R51" s="263">
        <f>M51*Q51</f>
        <v>0</v>
      </c>
    </row>
    <row r="52" spans="6:18" s="254" customFormat="1" ht="12" outlineLevel="2" x14ac:dyDescent="0.2">
      <c r="F52" s="255"/>
      <c r="G52" s="256"/>
      <c r="H52" s="269"/>
      <c r="I52" s="269"/>
      <c r="J52" s="293">
        <v>5</v>
      </c>
      <c r="K52" s="256"/>
      <c r="L52" s="260"/>
      <c r="M52" s="261"/>
      <c r="N52" s="260"/>
      <c r="O52" s="262"/>
      <c r="P52" s="263"/>
      <c r="Q52" s="264"/>
      <c r="R52" s="263"/>
    </row>
    <row r="53" spans="6:18" s="254" customFormat="1" ht="24" outlineLevel="2" x14ac:dyDescent="0.2">
      <c r="F53" s="255" t="s">
        <v>3416</v>
      </c>
      <c r="G53" s="256" t="s">
        <v>3315</v>
      </c>
      <c r="H53" s="269" t="s">
        <v>3449</v>
      </c>
      <c r="I53" s="269"/>
      <c r="J53" s="267" t="s">
        <v>3453</v>
      </c>
      <c r="K53" s="256" t="s">
        <v>532</v>
      </c>
      <c r="L53" s="260">
        <v>0</v>
      </c>
      <c r="M53" s="261">
        <v>15</v>
      </c>
      <c r="N53" s="260"/>
      <c r="O53" s="262">
        <f>M53*N53</f>
        <v>0</v>
      </c>
      <c r="P53" s="263"/>
      <c r="Q53" s="264"/>
      <c r="R53" s="263"/>
    </row>
    <row r="54" spans="6:18" s="254" customFormat="1" ht="12" outlineLevel="2" x14ac:dyDescent="0.2">
      <c r="F54" s="255"/>
      <c r="G54" s="256"/>
      <c r="H54" s="269"/>
      <c r="I54" s="269"/>
      <c r="J54" s="293">
        <v>15</v>
      </c>
      <c r="K54" s="256"/>
      <c r="L54" s="260"/>
      <c r="M54" s="261"/>
      <c r="N54" s="260"/>
      <c r="O54" s="262"/>
      <c r="P54" s="263"/>
      <c r="Q54" s="264"/>
      <c r="R54" s="263"/>
    </row>
    <row r="55" spans="6:18" s="254" customFormat="1" ht="12" outlineLevel="2" x14ac:dyDescent="0.2">
      <c r="F55" s="255" t="s">
        <v>3424</v>
      </c>
      <c r="G55" s="256" t="s">
        <v>3315</v>
      </c>
      <c r="H55" s="269" t="s">
        <v>3452</v>
      </c>
      <c r="I55" s="269"/>
      <c r="J55" s="267" t="s">
        <v>3456</v>
      </c>
      <c r="K55" s="256" t="s">
        <v>532</v>
      </c>
      <c r="L55" s="260">
        <v>0</v>
      </c>
      <c r="M55" s="261">
        <v>16</v>
      </c>
      <c r="N55" s="260"/>
      <c r="O55" s="262">
        <f>M55*N55</f>
        <v>0</v>
      </c>
      <c r="P55" s="263"/>
      <c r="Q55" s="264"/>
      <c r="R55" s="263"/>
    </row>
    <row r="56" spans="6:18" s="254" customFormat="1" ht="12" outlineLevel="2" x14ac:dyDescent="0.2">
      <c r="F56" s="255"/>
      <c r="G56" s="256"/>
      <c r="H56" s="269"/>
      <c r="I56" s="269"/>
      <c r="J56" s="293" t="s">
        <v>3592</v>
      </c>
      <c r="K56" s="256"/>
      <c r="L56" s="260"/>
      <c r="M56" s="261"/>
      <c r="N56" s="260"/>
      <c r="O56" s="262"/>
      <c r="P56" s="263"/>
      <c r="Q56" s="264"/>
      <c r="R56" s="263"/>
    </row>
    <row r="57" spans="6:18" s="254" customFormat="1" ht="12" outlineLevel="2" x14ac:dyDescent="0.2">
      <c r="F57" s="255" t="s">
        <v>3427</v>
      </c>
      <c r="G57" s="256" t="s">
        <v>3315</v>
      </c>
      <c r="H57" s="269" t="s">
        <v>3455</v>
      </c>
      <c r="I57" s="269"/>
      <c r="J57" s="267" t="s">
        <v>3305</v>
      </c>
      <c r="K57" s="256" t="s">
        <v>532</v>
      </c>
      <c r="L57" s="260">
        <v>0</v>
      </c>
      <c r="M57" s="261">
        <v>63</v>
      </c>
      <c r="N57" s="260"/>
      <c r="O57" s="262">
        <f>M57*N57</f>
        <v>0</v>
      </c>
      <c r="P57" s="263"/>
      <c r="Q57" s="264"/>
      <c r="R57" s="263"/>
    </row>
    <row r="58" spans="6:18" s="254" customFormat="1" ht="12" outlineLevel="2" x14ac:dyDescent="0.2">
      <c r="F58" s="255"/>
      <c r="G58" s="256"/>
      <c r="H58" s="269"/>
      <c r="I58" s="269"/>
      <c r="J58" s="294" t="s">
        <v>3593</v>
      </c>
      <c r="K58" s="256"/>
      <c r="L58" s="260"/>
      <c r="M58" s="261"/>
      <c r="N58" s="260"/>
      <c r="O58" s="262"/>
      <c r="P58" s="263"/>
      <c r="Q58" s="264"/>
      <c r="R58" s="263"/>
    </row>
    <row r="59" spans="6:18" s="254" customFormat="1" ht="24" outlineLevel="2" x14ac:dyDescent="0.2">
      <c r="F59" s="255" t="s">
        <v>3431</v>
      </c>
      <c r="G59" s="256" t="s">
        <v>3315</v>
      </c>
      <c r="H59" s="269" t="s">
        <v>3576</v>
      </c>
      <c r="I59" s="269"/>
      <c r="J59" s="267" t="s">
        <v>3577</v>
      </c>
      <c r="K59" s="256" t="s">
        <v>532</v>
      </c>
      <c r="L59" s="260">
        <v>0</v>
      </c>
      <c r="M59" s="261">
        <v>150</v>
      </c>
      <c r="N59" s="260"/>
      <c r="O59" s="262">
        <f>M59*N59</f>
        <v>0</v>
      </c>
      <c r="P59" s="263"/>
      <c r="Q59" s="264"/>
      <c r="R59" s="263"/>
    </row>
    <row r="60" spans="6:18" s="254" customFormat="1" ht="12" outlineLevel="2" x14ac:dyDescent="0.2">
      <c r="F60" s="255"/>
      <c r="G60" s="256"/>
      <c r="H60" s="269"/>
      <c r="I60" s="269"/>
      <c r="J60" s="294" t="s">
        <v>3607</v>
      </c>
      <c r="K60" s="256"/>
      <c r="L60" s="260"/>
      <c r="M60" s="261"/>
      <c r="N60" s="260"/>
      <c r="O60" s="262"/>
      <c r="P60" s="263"/>
      <c r="Q60" s="264"/>
      <c r="R60" s="263"/>
    </row>
    <row r="61" spans="6:18" s="254" customFormat="1" ht="12" outlineLevel="2" x14ac:dyDescent="0.2">
      <c r="F61" s="255" t="s">
        <v>3435</v>
      </c>
      <c r="G61" s="256" t="s">
        <v>3066</v>
      </c>
      <c r="H61" s="269" t="s">
        <v>3458</v>
      </c>
      <c r="I61" s="269"/>
      <c r="J61" s="267" t="s">
        <v>3313</v>
      </c>
      <c r="K61" s="256" t="s">
        <v>532</v>
      </c>
      <c r="L61" s="260"/>
      <c r="M61" s="261">
        <v>249</v>
      </c>
      <c r="N61" s="260"/>
      <c r="O61" s="262">
        <f>M61*N61</f>
        <v>0</v>
      </c>
      <c r="P61" s="263"/>
      <c r="Q61" s="264"/>
      <c r="R61" s="263"/>
    </row>
    <row r="62" spans="6:18" s="291" customFormat="1" ht="12.75" customHeight="1" outlineLevel="2" x14ac:dyDescent="0.25">
      <c r="F62" s="284"/>
      <c r="G62" s="285"/>
      <c r="H62" s="285"/>
      <c r="I62" s="285"/>
      <c r="J62" s="295"/>
      <c r="K62" s="285"/>
      <c r="L62" s="287"/>
      <c r="M62" s="288"/>
      <c r="N62" s="287"/>
      <c r="O62" s="289"/>
      <c r="P62" s="290"/>
      <c r="Q62" s="290"/>
      <c r="R62" s="290"/>
    </row>
    <row r="63" spans="6:18" s="249" customFormat="1" ht="16.5" customHeight="1" outlineLevel="1" x14ac:dyDescent="0.2">
      <c r="F63" s="250"/>
      <c r="G63" s="240"/>
      <c r="H63" s="251"/>
      <c r="I63" s="251"/>
      <c r="J63" s="251" t="s">
        <v>3461</v>
      </c>
      <c r="K63" s="240"/>
      <c r="L63" s="280"/>
      <c r="M63" s="281"/>
      <c r="N63" s="280"/>
      <c r="O63" s="282">
        <f>SUBTOTAL(9,O64:O69)</f>
        <v>0</v>
      </c>
      <c r="P63" s="253"/>
      <c r="Q63" s="252"/>
      <c r="R63" s="253">
        <f>SUBTOTAL(9,R64:R69)</f>
        <v>0</v>
      </c>
    </row>
    <row r="64" spans="6:18" s="254" customFormat="1" ht="12" outlineLevel="2" x14ac:dyDescent="0.2">
      <c r="F64" s="255">
        <v>1</v>
      </c>
      <c r="G64" s="256" t="s">
        <v>3315</v>
      </c>
      <c r="H64" s="269" t="s">
        <v>3462</v>
      </c>
      <c r="I64" s="269"/>
      <c r="J64" s="267" t="s">
        <v>3463</v>
      </c>
      <c r="K64" s="256" t="s">
        <v>3065</v>
      </c>
      <c r="L64" s="260">
        <v>0</v>
      </c>
      <c r="M64" s="261">
        <v>1</v>
      </c>
      <c r="N64" s="260"/>
      <c r="O64" s="262">
        <f t="shared" ref="O64:O69" si="6">M64*N64</f>
        <v>0</v>
      </c>
      <c r="P64" s="263"/>
      <c r="Q64" s="264"/>
      <c r="R64" s="263">
        <f t="shared" ref="R64:R69" si="7">M64*Q64</f>
        <v>0</v>
      </c>
    </row>
    <row r="65" spans="6:18" s="254" customFormat="1" ht="12" outlineLevel="2" x14ac:dyDescent="0.2">
      <c r="F65" s="255">
        <v>2</v>
      </c>
      <c r="G65" s="256" t="s">
        <v>3315</v>
      </c>
      <c r="H65" s="269" t="s">
        <v>3158</v>
      </c>
      <c r="I65" s="269"/>
      <c r="J65" s="267" t="s">
        <v>3465</v>
      </c>
      <c r="K65" s="256" t="s">
        <v>3065</v>
      </c>
      <c r="L65" s="260">
        <v>0</v>
      </c>
      <c r="M65" s="261">
        <v>1</v>
      </c>
      <c r="N65" s="260"/>
      <c r="O65" s="262">
        <f t="shared" si="6"/>
        <v>0</v>
      </c>
      <c r="P65" s="263"/>
      <c r="Q65" s="264"/>
      <c r="R65" s="263">
        <f t="shared" si="7"/>
        <v>0</v>
      </c>
    </row>
    <row r="66" spans="6:18" s="254" customFormat="1" ht="12" outlineLevel="2" x14ac:dyDescent="0.2">
      <c r="F66" s="255">
        <v>3</v>
      </c>
      <c r="G66" s="256" t="s">
        <v>3315</v>
      </c>
      <c r="H66" s="269" t="s">
        <v>3160</v>
      </c>
      <c r="I66" s="269"/>
      <c r="J66" s="267" t="s">
        <v>3466</v>
      </c>
      <c r="K66" s="256" t="s">
        <v>124</v>
      </c>
      <c r="L66" s="260">
        <v>0</v>
      </c>
      <c r="M66" s="261">
        <v>35</v>
      </c>
      <c r="N66" s="260"/>
      <c r="O66" s="262">
        <f t="shared" si="6"/>
        <v>0</v>
      </c>
      <c r="P66" s="263"/>
      <c r="Q66" s="264"/>
      <c r="R66" s="263">
        <f t="shared" si="7"/>
        <v>0</v>
      </c>
    </row>
    <row r="67" spans="6:18" s="254" customFormat="1" ht="12" outlineLevel="2" x14ac:dyDescent="0.2">
      <c r="F67" s="255">
        <v>4</v>
      </c>
      <c r="G67" s="256" t="s">
        <v>3315</v>
      </c>
      <c r="H67" s="269" t="s">
        <v>3162</v>
      </c>
      <c r="I67" s="269"/>
      <c r="J67" s="267" t="s">
        <v>3467</v>
      </c>
      <c r="K67" s="256" t="s">
        <v>447</v>
      </c>
      <c r="L67" s="260">
        <v>0</v>
      </c>
      <c r="M67" s="261">
        <v>1</v>
      </c>
      <c r="N67" s="260"/>
      <c r="O67" s="262">
        <f t="shared" si="6"/>
        <v>0</v>
      </c>
      <c r="P67" s="263"/>
      <c r="Q67" s="264"/>
      <c r="R67" s="263">
        <f t="shared" si="7"/>
        <v>0</v>
      </c>
    </row>
    <row r="68" spans="6:18" s="254" customFormat="1" ht="12" outlineLevel="2" x14ac:dyDescent="0.2">
      <c r="F68" s="255">
        <v>5</v>
      </c>
      <c r="G68" s="256" t="s">
        <v>3315</v>
      </c>
      <c r="H68" s="269" t="s">
        <v>3164</v>
      </c>
      <c r="I68" s="269"/>
      <c r="J68" s="267" t="s">
        <v>3468</v>
      </c>
      <c r="K68" s="256" t="s">
        <v>447</v>
      </c>
      <c r="L68" s="260">
        <v>0</v>
      </c>
      <c r="M68" s="261">
        <v>1</v>
      </c>
      <c r="N68" s="260"/>
      <c r="O68" s="262">
        <f t="shared" si="6"/>
        <v>0</v>
      </c>
      <c r="P68" s="263"/>
      <c r="Q68" s="264"/>
      <c r="R68" s="263">
        <f t="shared" si="7"/>
        <v>0</v>
      </c>
    </row>
    <row r="69" spans="6:18" s="254" customFormat="1" ht="12" outlineLevel="2" x14ac:dyDescent="0.2">
      <c r="F69" s="255">
        <v>6</v>
      </c>
      <c r="G69" s="256" t="s">
        <v>3315</v>
      </c>
      <c r="H69" s="269" t="s">
        <v>3166</v>
      </c>
      <c r="I69" s="269"/>
      <c r="J69" s="267" t="s">
        <v>3469</v>
      </c>
      <c r="K69" s="256" t="s">
        <v>447</v>
      </c>
      <c r="L69" s="260">
        <v>0</v>
      </c>
      <c r="M69" s="261">
        <v>1</v>
      </c>
      <c r="N69" s="260"/>
      <c r="O69" s="262">
        <f t="shared" si="6"/>
        <v>0</v>
      </c>
      <c r="P69" s="263"/>
      <c r="Q69" s="264"/>
      <c r="R69" s="263">
        <f t="shared" si="7"/>
        <v>0</v>
      </c>
    </row>
    <row r="70" spans="6:18" s="291" customFormat="1" ht="12.75" customHeight="1" outlineLevel="1" x14ac:dyDescent="0.25">
      <c r="F70" s="284"/>
      <c r="G70" s="285"/>
      <c r="H70" s="285"/>
      <c r="I70" s="285"/>
      <c r="J70" s="295"/>
      <c r="K70" s="285"/>
      <c r="L70" s="290"/>
      <c r="M70" s="187"/>
      <c r="N70" s="290"/>
      <c r="O70" s="296"/>
      <c r="P70" s="290"/>
      <c r="Q70" s="290"/>
      <c r="R70" s="290"/>
    </row>
  </sheetData>
  <pageMargins left="0.39370078740157483" right="0.39370078740157483" top="0.59055118110236227" bottom="0.59055118110236227" header="0.39370078740157483" footer="0.39370078740157483"/>
  <pageSetup paperSize="9" scale="68" fitToHeight="9999" orientation="portrait" r:id="rId1"/>
  <headerFooter alignWithMargins="0">
    <oddFooter>&amp;C&amp;8&amp;P z &amp;N</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pageSetUpPr fitToPage="1"/>
  </sheetPr>
  <dimension ref="A1:E18"/>
  <sheetViews>
    <sheetView topLeftCell="B1" workbookViewId="0">
      <pane ySplit="7" topLeftCell="A8" activePane="bottomLeft" state="frozen"/>
      <selection activeCell="K10" sqref="K10"/>
      <selection pane="bottomLeft" activeCell="C9" sqref="C9"/>
    </sheetView>
  </sheetViews>
  <sheetFormatPr defaultRowHeight="12.75" outlineLevelRow="1" x14ac:dyDescent="0.2"/>
  <cols>
    <col min="1" max="1" width="12.42578125" style="210" hidden="1" customWidth="1"/>
    <col min="2" max="2" width="80.7109375" style="210" customWidth="1"/>
    <col min="3" max="3" width="15.7109375" style="210" customWidth="1"/>
    <col min="4" max="16384" width="9.140625" style="210"/>
  </cols>
  <sheetData>
    <row r="1" spans="1:5" ht="15.75" customHeight="1" x14ac:dyDescent="0.25">
      <c r="A1" s="206"/>
      <c r="B1" s="207" t="s">
        <v>3352</v>
      </c>
      <c r="C1" s="208"/>
      <c r="D1" s="209"/>
    </row>
    <row r="2" spans="1:5" ht="15.75" customHeight="1" x14ac:dyDescent="0.25">
      <c r="A2" s="206"/>
      <c r="B2" s="225" t="s">
        <v>51</v>
      </c>
      <c r="C2" s="208"/>
      <c r="D2" s="209"/>
    </row>
    <row r="3" spans="1:5" ht="15.75" customHeight="1" x14ac:dyDescent="0.25">
      <c r="A3" s="206"/>
      <c r="B3" s="225" t="s">
        <v>2</v>
      </c>
      <c r="C3" s="208"/>
      <c r="D3" s="209"/>
    </row>
    <row r="4" spans="1:5" ht="15.75" customHeight="1" x14ac:dyDescent="0.25">
      <c r="A4" s="206"/>
      <c r="B4" s="225" t="s">
        <v>3608</v>
      </c>
      <c r="C4" s="208"/>
      <c r="D4" s="209"/>
    </row>
    <row r="5" spans="1:5" ht="15.75" customHeight="1" x14ac:dyDescent="0.25">
      <c r="A5" s="206"/>
      <c r="B5" s="225" t="s">
        <v>42</v>
      </c>
      <c r="C5" s="208"/>
      <c r="D5" s="209"/>
    </row>
    <row r="6" spans="1:5" ht="14.25" customHeight="1" x14ac:dyDescent="0.25">
      <c r="A6" s="210" t="e">
        <f t="array" ref="A6">INDEX(__SAZBA__,MATCH(0,COUNTIF($A$1:A1,__SAZBA__),0))</f>
        <v>#REF!</v>
      </c>
      <c r="B6" s="211"/>
      <c r="C6" s="208"/>
      <c r="D6" s="209"/>
    </row>
    <row r="7" spans="1:5" ht="13.5" thickBot="1" x14ac:dyDescent="0.25">
      <c r="A7" s="210" t="e">
        <f t="array" ref="A7">INDEX(__SAZBA__,MATCH(0,COUNTIF($A$1:A6,__SAZBA__),0))</f>
        <v>#REF!</v>
      </c>
      <c r="B7" s="212" t="s">
        <v>104</v>
      </c>
      <c r="C7" s="212" t="s">
        <v>3043</v>
      </c>
      <c r="D7" s="213"/>
    </row>
    <row r="8" spans="1:5" x14ac:dyDescent="0.2">
      <c r="A8" s="210" t="e">
        <f t="array" ref="A8">INDEX(__SAZBA__,MATCH(0,COUNTIF($A$1:A7,__SAZBA__),0))</f>
        <v>#REF!</v>
      </c>
      <c r="B8" s="214"/>
      <c r="C8" s="215"/>
      <c r="D8" s="213"/>
    </row>
    <row r="9" spans="1:5" s="216" customFormat="1" ht="15.75" customHeight="1" x14ac:dyDescent="0.2">
      <c r="B9" s="217" t="str">
        <f>IF([12]Zakazka!$J$9=0,"",[12]Zakazka!$J$9)</f>
        <v>Plynový zdroj tepla VAK</v>
      </c>
      <c r="C9" s="218">
        <f>'EL Zakazka kotelna 4'!O9</f>
        <v>0</v>
      </c>
      <c r="E9" s="218"/>
    </row>
    <row r="10" spans="1:5" s="219" customFormat="1" ht="15" customHeight="1" outlineLevel="1" x14ac:dyDescent="0.2">
      <c r="B10" s="220" t="str">
        <f>IF([12]Zakazka!$J$10=0,"",[12]Zakazka!$J$10)</f>
        <v>Polní přístroje</v>
      </c>
      <c r="C10" s="221">
        <f>'EL Zakazka kotelna 4'!O10</f>
        <v>0</v>
      </c>
      <c r="E10" s="221"/>
    </row>
    <row r="11" spans="1:5" s="219" customFormat="1" ht="15" customHeight="1" outlineLevel="1" x14ac:dyDescent="0.2">
      <c r="B11" s="220" t="str">
        <f>IF([12]Zakazka!$J$21=0,"",[12]Zakazka!$J$21)</f>
        <v>Řídicí systém</v>
      </c>
      <c r="C11" s="221">
        <f>'EL Zakazka kotelna 4'!O21</f>
        <v>0</v>
      </c>
      <c r="E11" s="221"/>
    </row>
    <row r="12" spans="1:5" s="219" customFormat="1" ht="15" customHeight="1" outlineLevel="1" x14ac:dyDescent="0.2">
      <c r="B12" s="220" t="str">
        <f>IF([12]Zakazka!$J$27=0,"",[12]Zakazka!$J$27)</f>
        <v>Rozváděč +RD1</v>
      </c>
      <c r="C12" s="221">
        <f>'EL Zakazka kotelna 4'!O27</f>
        <v>0</v>
      </c>
      <c r="E12" s="221"/>
    </row>
    <row r="13" spans="1:5" s="219" customFormat="1" ht="15" customHeight="1" outlineLevel="1" x14ac:dyDescent="0.2">
      <c r="B13" s="220" t="str">
        <f>IF([12]Zakazka!$J$31=0,"",[12]Zakazka!$J$31)</f>
        <v>Elektro</v>
      </c>
      <c r="C13" s="221">
        <f>'EL Zakazka kotelna 4'!O31</f>
        <v>0</v>
      </c>
      <c r="E13" s="221"/>
    </row>
    <row r="14" spans="1:5" s="219" customFormat="1" ht="15" customHeight="1" outlineLevel="1" x14ac:dyDescent="0.2">
      <c r="B14" s="220" t="str">
        <f>IF([12]Zakazka!$J$38=0,"",[12]Zakazka!$J$38)</f>
        <v>Kabely</v>
      </c>
      <c r="C14" s="221">
        <f>'EL Zakazka kotelna 4'!O38</f>
        <v>0</v>
      </c>
      <c r="E14" s="221"/>
    </row>
    <row r="15" spans="1:5" s="219" customFormat="1" ht="15" customHeight="1" outlineLevel="1" x14ac:dyDescent="0.2">
      <c r="B15" s="220" t="str">
        <f>IF([12]Zakazka!$J$54=0,"",[12]Zakazka!$J$54)</f>
        <v>Nosný a montážní materiál</v>
      </c>
      <c r="C15" s="221">
        <f>'EL Zakazka kotelna 4'!O54</f>
        <v>0</v>
      </c>
      <c r="E15" s="221"/>
    </row>
    <row r="16" spans="1:5" s="219" customFormat="1" ht="15" customHeight="1" outlineLevel="1" x14ac:dyDescent="0.2">
      <c r="B16" s="220" t="str">
        <f>IF([12]Zakazka!$J$67=0,"",[12]Zakazka!$J$67)</f>
        <v>V04: Inženýrská činnost</v>
      </c>
      <c r="C16" s="221">
        <f>'EL Zakazka kotelna 4'!O67</f>
        <v>0</v>
      </c>
      <c r="E16" s="221"/>
    </row>
    <row r="17" spans="1:3" ht="13.5" thickBot="1" x14ac:dyDescent="0.25">
      <c r="B17" s="220"/>
    </row>
    <row r="18" spans="1:3" s="222" customFormat="1" ht="15" x14ac:dyDescent="0.25">
      <c r="A18" s="222" t="e">
        <f>SUM(#REF!)</f>
        <v>#REF!</v>
      </c>
      <c r="B18" s="223" t="s">
        <v>3355</v>
      </c>
      <c r="C18" s="224">
        <f>SUBTOTAL(9,C10:C16)</f>
        <v>0</v>
      </c>
    </row>
  </sheetData>
  <dataConsolidate/>
  <pageMargins left="0.78740157480314965" right="0.78740157480314965" top="0.78740157480314965" bottom="0.78740157480314965" header="0.39370078740157483" footer="0.39370078740157483"/>
  <pageSetup paperSize="9" scale="88" orientation="portrait" r:id="rId1"/>
  <headerFooter>
    <oddFooter>&amp;C&amp;8&amp;P z &amp;N</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pageSetUpPr fitToPage="1"/>
  </sheetPr>
  <dimension ref="A1:R74"/>
  <sheetViews>
    <sheetView topLeftCell="F1" zoomScaleNormal="100" zoomScaleSheetLayoutView="100" workbookViewId="0">
      <selection activeCell="N11" sqref="N11:N73"/>
    </sheetView>
  </sheetViews>
  <sheetFormatPr defaultRowHeight="12.75" outlineLevelRow="2" x14ac:dyDescent="0.2"/>
  <cols>
    <col min="1" max="5" width="9.140625" style="210" hidden="1" customWidth="1"/>
    <col min="6" max="6" width="5.42578125" style="297" customWidth="1"/>
    <col min="7" max="7" width="4.28515625" style="228" customWidth="1"/>
    <col min="8" max="8" width="14.28515625" style="229" customWidth="1"/>
    <col min="9" max="9" width="10" style="229" customWidth="1"/>
    <col min="10" max="10" width="57.140625" style="230" customWidth="1"/>
    <col min="11" max="11" width="7.5703125" style="228" customWidth="1"/>
    <col min="12" max="12" width="6.85546875" style="231" hidden="1" customWidth="1"/>
    <col min="13" max="13" width="13.42578125" style="203" customWidth="1"/>
    <col min="14" max="14" width="12.42578125" style="231" customWidth="1"/>
    <col min="15" max="15" width="15.7109375" style="232" customWidth="1"/>
    <col min="16" max="16" width="14.28515625" style="231" hidden="1" customWidth="1"/>
    <col min="17" max="17" width="11.42578125" style="231" hidden="1" customWidth="1"/>
    <col min="18" max="18" width="14.28515625" style="231" hidden="1" customWidth="1"/>
    <col min="19" max="16384" width="9.140625" style="210"/>
  </cols>
  <sheetData>
    <row r="1" spans="1:18" ht="21.6" customHeight="1" x14ac:dyDescent="0.25">
      <c r="F1" s="207" t="s">
        <v>3352</v>
      </c>
      <c r="G1" s="208"/>
      <c r="H1" s="208"/>
      <c r="I1" s="208"/>
      <c r="J1" s="208"/>
      <c r="K1" s="208"/>
      <c r="L1" s="234"/>
      <c r="M1" s="138"/>
      <c r="N1" s="234"/>
      <c r="O1" s="235"/>
      <c r="P1" s="234"/>
      <c r="Q1" s="234"/>
      <c r="R1" s="234"/>
    </row>
    <row r="2" spans="1:18" ht="21.6" customHeight="1" x14ac:dyDescent="0.25">
      <c r="F2" s="225" t="s">
        <v>51</v>
      </c>
      <c r="G2" s="208"/>
      <c r="H2" s="208"/>
      <c r="I2" s="208"/>
      <c r="J2" s="208"/>
      <c r="K2" s="208"/>
      <c r="L2" s="234"/>
      <c r="M2" s="138"/>
      <c r="N2" s="234"/>
      <c r="O2" s="235"/>
      <c r="P2" s="234"/>
      <c r="Q2" s="234"/>
      <c r="R2" s="234"/>
    </row>
    <row r="3" spans="1:18" ht="21.6" customHeight="1" x14ac:dyDescent="0.25">
      <c r="F3" s="225" t="s">
        <v>2</v>
      </c>
      <c r="G3" s="208"/>
      <c r="H3" s="208"/>
      <c r="I3" s="208"/>
      <c r="J3" s="208"/>
      <c r="K3" s="208"/>
      <c r="L3" s="234"/>
      <c r="M3" s="138"/>
      <c r="N3" s="234"/>
      <c r="O3" s="235"/>
      <c r="P3" s="234"/>
      <c r="Q3" s="234"/>
      <c r="R3" s="234"/>
    </row>
    <row r="4" spans="1:18" ht="21.6" customHeight="1" x14ac:dyDescent="0.25">
      <c r="F4" s="225" t="s">
        <v>3608</v>
      </c>
      <c r="G4" s="208"/>
      <c r="H4" s="208"/>
      <c r="I4" s="208"/>
      <c r="J4" s="208"/>
      <c r="K4" s="208"/>
      <c r="L4" s="234"/>
      <c r="M4" s="138"/>
      <c r="N4" s="234"/>
      <c r="O4" s="235"/>
      <c r="P4" s="234"/>
      <c r="Q4" s="234"/>
      <c r="R4" s="234"/>
    </row>
    <row r="5" spans="1:18" ht="21.6" customHeight="1" x14ac:dyDescent="0.25">
      <c r="F5" s="225" t="s">
        <v>42</v>
      </c>
      <c r="G5" s="208"/>
      <c r="H5" s="208"/>
      <c r="I5" s="208"/>
      <c r="J5" s="208"/>
      <c r="K5" s="208"/>
      <c r="L5" s="234"/>
      <c r="M5" s="138"/>
      <c r="N5" s="234"/>
      <c r="O5" s="235"/>
      <c r="P5" s="234"/>
      <c r="Q5" s="234"/>
      <c r="R5" s="234"/>
    </row>
    <row r="6" spans="1:18" ht="21.6" customHeight="1" x14ac:dyDescent="0.25">
      <c r="F6" s="233"/>
      <c r="G6" s="208"/>
      <c r="H6" s="208"/>
      <c r="I6" s="208"/>
      <c r="J6" s="208"/>
      <c r="K6" s="208"/>
      <c r="L6" s="234"/>
      <c r="M6" s="138"/>
      <c r="N6" s="234"/>
      <c r="O6" s="235"/>
      <c r="P6" s="234"/>
      <c r="Q6" s="234"/>
      <c r="R6" s="234"/>
    </row>
    <row r="7" spans="1:18" s="237" customFormat="1" ht="13.5" thickBot="1" x14ac:dyDescent="0.25">
      <c r="F7" s="212" t="s">
        <v>3037</v>
      </c>
      <c r="G7" s="212" t="s">
        <v>102</v>
      </c>
      <c r="H7" s="212" t="s">
        <v>103</v>
      </c>
      <c r="I7" s="212" t="s">
        <v>3038</v>
      </c>
      <c r="J7" s="238" t="s">
        <v>104</v>
      </c>
      <c r="K7" s="212" t="s">
        <v>105</v>
      </c>
      <c r="L7" s="212" t="s">
        <v>3040</v>
      </c>
      <c r="M7" s="212" t="s">
        <v>3041</v>
      </c>
      <c r="N7" s="212" t="s">
        <v>3042</v>
      </c>
      <c r="O7" s="212" t="s">
        <v>3043</v>
      </c>
      <c r="P7" s="212" t="s">
        <v>3044</v>
      </c>
      <c r="Q7" s="212" t="s">
        <v>3045</v>
      </c>
      <c r="R7" s="212" t="s">
        <v>3046</v>
      </c>
    </row>
    <row r="8" spans="1:18" ht="11.25" customHeight="1" x14ac:dyDescent="0.2">
      <c r="F8" s="239"/>
      <c r="G8" s="240"/>
      <c r="H8" s="241"/>
      <c r="I8" s="241"/>
      <c r="J8" s="242"/>
      <c r="K8" s="240"/>
      <c r="L8" s="239"/>
      <c r="M8" s="239"/>
      <c r="N8" s="239"/>
      <c r="O8" s="239"/>
      <c r="P8" s="239"/>
      <c r="Q8" s="239"/>
      <c r="R8" s="239"/>
    </row>
    <row r="9" spans="1:18" s="243" customFormat="1" ht="18.75" customHeight="1" x14ac:dyDescent="0.2">
      <c r="F9" s="244"/>
      <c r="G9" s="245"/>
      <c r="H9" s="246"/>
      <c r="I9" s="246"/>
      <c r="J9" s="246" t="s">
        <v>3609</v>
      </c>
      <c r="K9" s="245"/>
      <c r="L9" s="247"/>
      <c r="M9" s="152"/>
      <c r="N9" s="247"/>
      <c r="O9" s="218">
        <f>SUBTOTAL(9,O10:O73)</f>
        <v>0</v>
      </c>
      <c r="P9" s="248">
        <f>SUBTOTAL(9,P10:P74)</f>
        <v>0</v>
      </c>
      <c r="Q9" s="247"/>
      <c r="R9" s="248">
        <f>SUBTOTAL(9,R10:R74)</f>
        <v>0</v>
      </c>
    </row>
    <row r="10" spans="1:18" s="249" customFormat="1" ht="16.5" customHeight="1" outlineLevel="1" x14ac:dyDescent="0.2">
      <c r="F10" s="250"/>
      <c r="G10" s="240"/>
      <c r="H10" s="251"/>
      <c r="I10" s="251"/>
      <c r="J10" s="251" t="s">
        <v>3357</v>
      </c>
      <c r="K10" s="240"/>
      <c r="L10" s="252"/>
      <c r="M10" s="159"/>
      <c r="N10" s="252"/>
      <c r="O10" s="221">
        <f>SUBTOTAL(9,O11:O19)</f>
        <v>0</v>
      </c>
      <c r="P10" s="253">
        <f>SUBTOTAL(9,P11:P20)</f>
        <v>0</v>
      </c>
      <c r="Q10" s="252"/>
      <c r="R10" s="253">
        <f>SUBTOTAL(9,R11:R20)</f>
        <v>0</v>
      </c>
    </row>
    <row r="11" spans="1:18" s="254" customFormat="1" ht="48" outlineLevel="2" x14ac:dyDescent="0.2">
      <c r="A11" s="254" t="s">
        <v>3049</v>
      </c>
      <c r="B11" s="254" t="s">
        <v>3050</v>
      </c>
      <c r="C11" s="254" t="s">
        <v>3051</v>
      </c>
      <c r="D11" s="254" t="s">
        <v>3052</v>
      </c>
      <c r="E11" s="254" t="s">
        <v>3053</v>
      </c>
      <c r="F11" s="255">
        <v>1</v>
      </c>
      <c r="G11" s="256" t="s">
        <v>3054</v>
      </c>
      <c r="H11" s="257" t="s">
        <v>3055</v>
      </c>
      <c r="I11" s="258" t="s">
        <v>3565</v>
      </c>
      <c r="J11" s="259" t="s">
        <v>3359</v>
      </c>
      <c r="K11" s="256" t="s">
        <v>447</v>
      </c>
      <c r="L11" s="260">
        <v>0</v>
      </c>
      <c r="M11" s="261">
        <v>2</v>
      </c>
      <c r="N11" s="260"/>
      <c r="O11" s="262">
        <f t="shared" ref="O11:O19" si="0">M11*N11</f>
        <v>0</v>
      </c>
      <c r="P11" s="263"/>
      <c r="Q11" s="264"/>
      <c r="R11" s="263">
        <f>M11*Q11</f>
        <v>0</v>
      </c>
    </row>
    <row r="12" spans="1:18" s="254" customFormat="1" ht="60" outlineLevel="2" x14ac:dyDescent="0.2">
      <c r="F12" s="255">
        <v>2</v>
      </c>
      <c r="G12" s="256" t="s">
        <v>3054</v>
      </c>
      <c r="H12" s="257" t="s">
        <v>3058</v>
      </c>
      <c r="I12" s="258" t="s">
        <v>3581</v>
      </c>
      <c r="J12" s="259" t="s">
        <v>3361</v>
      </c>
      <c r="K12" s="256" t="s">
        <v>447</v>
      </c>
      <c r="L12" s="260">
        <v>0</v>
      </c>
      <c r="M12" s="261">
        <v>3</v>
      </c>
      <c r="N12" s="260"/>
      <c r="O12" s="262">
        <f t="shared" si="0"/>
        <v>0</v>
      </c>
      <c r="P12" s="263"/>
      <c r="Q12" s="264"/>
      <c r="R12" s="263">
        <f>M12*Q12</f>
        <v>0</v>
      </c>
    </row>
    <row r="13" spans="1:18" s="254" customFormat="1" ht="24" outlineLevel="2" x14ac:dyDescent="0.2">
      <c r="F13" s="255">
        <v>3</v>
      </c>
      <c r="G13" s="256"/>
      <c r="H13" s="257" t="s">
        <v>3060</v>
      </c>
      <c r="I13" s="258" t="s">
        <v>3582</v>
      </c>
      <c r="J13" s="259" t="s">
        <v>3367</v>
      </c>
      <c r="K13" s="256" t="s">
        <v>447</v>
      </c>
      <c r="L13" s="260">
        <v>0</v>
      </c>
      <c r="M13" s="261">
        <v>1</v>
      </c>
      <c r="N13" s="260"/>
      <c r="O13" s="262">
        <f t="shared" si="0"/>
        <v>0</v>
      </c>
      <c r="P13" s="263"/>
      <c r="Q13" s="264"/>
      <c r="R13" s="263">
        <f>M13*Q13</f>
        <v>0</v>
      </c>
    </row>
    <row r="14" spans="1:18" s="254" customFormat="1" ht="24" outlineLevel="2" x14ac:dyDescent="0.2">
      <c r="F14" s="255">
        <v>4</v>
      </c>
      <c r="G14" s="256" t="s">
        <v>3054</v>
      </c>
      <c r="H14" s="257" t="s">
        <v>3062</v>
      </c>
      <c r="I14" s="266" t="s">
        <v>3583</v>
      </c>
      <c r="J14" s="267" t="s">
        <v>3369</v>
      </c>
      <c r="K14" s="256" t="s">
        <v>447</v>
      </c>
      <c r="L14" s="260">
        <v>0</v>
      </c>
      <c r="M14" s="261">
        <v>1</v>
      </c>
      <c r="N14" s="260"/>
      <c r="O14" s="262">
        <f t="shared" si="0"/>
        <v>0</v>
      </c>
      <c r="P14" s="263"/>
      <c r="Q14" s="264"/>
      <c r="R14" s="263">
        <f>M14*Q14</f>
        <v>0</v>
      </c>
    </row>
    <row r="15" spans="1:18" s="254" customFormat="1" ht="48" outlineLevel="2" x14ac:dyDescent="0.2">
      <c r="F15" s="255">
        <v>5</v>
      </c>
      <c r="G15" s="256" t="s">
        <v>3054</v>
      </c>
      <c r="H15" s="257" t="s">
        <v>3067</v>
      </c>
      <c r="I15" s="266" t="s">
        <v>3584</v>
      </c>
      <c r="J15" s="267" t="s">
        <v>3371</v>
      </c>
      <c r="K15" s="256" t="s">
        <v>447</v>
      </c>
      <c r="L15" s="260">
        <v>0</v>
      </c>
      <c r="M15" s="261">
        <v>1</v>
      </c>
      <c r="N15" s="260"/>
      <c r="O15" s="262">
        <f t="shared" si="0"/>
        <v>0</v>
      </c>
      <c r="P15" s="263"/>
      <c r="Q15" s="264"/>
      <c r="R15" s="263">
        <f>M15*Q15</f>
        <v>0</v>
      </c>
    </row>
    <row r="16" spans="1:18" s="254" customFormat="1" ht="24" outlineLevel="2" x14ac:dyDescent="0.2">
      <c r="F16" s="255">
        <v>6</v>
      </c>
      <c r="G16" s="256" t="s">
        <v>3054</v>
      </c>
      <c r="H16" s="257" t="s">
        <v>3069</v>
      </c>
      <c r="I16" s="268" t="s">
        <v>3585</v>
      </c>
      <c r="J16" s="267" t="s">
        <v>3373</v>
      </c>
      <c r="K16" s="256" t="s">
        <v>447</v>
      </c>
      <c r="L16" s="260">
        <v>0</v>
      </c>
      <c r="M16" s="261">
        <v>2</v>
      </c>
      <c r="N16" s="260"/>
      <c r="O16" s="262">
        <f t="shared" si="0"/>
        <v>0</v>
      </c>
      <c r="P16" s="263"/>
      <c r="Q16" s="264"/>
      <c r="R16" s="263"/>
    </row>
    <row r="17" spans="6:18" s="254" customFormat="1" ht="12" outlineLevel="2" x14ac:dyDescent="0.2">
      <c r="F17" s="255">
        <v>7</v>
      </c>
      <c r="G17" s="256" t="s">
        <v>3054</v>
      </c>
      <c r="H17" s="257" t="s">
        <v>3071</v>
      </c>
      <c r="I17" s="266" t="s">
        <v>3586</v>
      </c>
      <c r="J17" s="259" t="s">
        <v>3376</v>
      </c>
      <c r="K17" s="256" t="s">
        <v>447</v>
      </c>
      <c r="L17" s="260">
        <v>0</v>
      </c>
      <c r="M17" s="261">
        <v>1</v>
      </c>
      <c r="N17" s="260"/>
      <c r="O17" s="262">
        <f t="shared" si="0"/>
        <v>0</v>
      </c>
      <c r="P17" s="263"/>
      <c r="Q17" s="264"/>
      <c r="R17" s="263"/>
    </row>
    <row r="18" spans="6:18" s="254" customFormat="1" ht="24" outlineLevel="2" x14ac:dyDescent="0.2">
      <c r="F18" s="255">
        <v>8</v>
      </c>
      <c r="G18" s="256" t="s">
        <v>3054</v>
      </c>
      <c r="H18" s="257" t="s">
        <v>3073</v>
      </c>
      <c r="I18" s="266" t="s">
        <v>3566</v>
      </c>
      <c r="J18" s="267" t="s">
        <v>3379</v>
      </c>
      <c r="K18" s="256" t="s">
        <v>447</v>
      </c>
      <c r="L18" s="260">
        <v>0</v>
      </c>
      <c r="M18" s="261">
        <v>1</v>
      </c>
      <c r="N18" s="260"/>
      <c r="O18" s="262">
        <f t="shared" si="0"/>
        <v>0</v>
      </c>
      <c r="P18" s="263"/>
      <c r="Q18" s="264"/>
      <c r="R18" s="263"/>
    </row>
    <row r="19" spans="6:18" s="254" customFormat="1" ht="12" outlineLevel="2" x14ac:dyDescent="0.2">
      <c r="F19" s="255">
        <v>9</v>
      </c>
      <c r="G19" s="256" t="s">
        <v>3066</v>
      </c>
      <c r="H19" s="257" t="s">
        <v>3374</v>
      </c>
      <c r="I19" s="269"/>
      <c r="J19" s="259" t="s">
        <v>3175</v>
      </c>
      <c r="K19" s="256" t="s">
        <v>447</v>
      </c>
      <c r="L19" s="260">
        <v>0</v>
      </c>
      <c r="M19" s="261">
        <v>8</v>
      </c>
      <c r="N19" s="260"/>
      <c r="O19" s="262">
        <f t="shared" si="0"/>
        <v>0</v>
      </c>
      <c r="P19" s="263"/>
      <c r="Q19" s="264"/>
      <c r="R19" s="263">
        <f>M19*Q19</f>
        <v>0</v>
      </c>
    </row>
    <row r="20" spans="6:18" s="254" customFormat="1" ht="12" outlineLevel="2" x14ac:dyDescent="0.2">
      <c r="F20" s="270"/>
      <c r="G20" s="271"/>
      <c r="H20" s="272"/>
      <c r="I20" s="273"/>
      <c r="J20" s="274"/>
      <c r="K20" s="271"/>
      <c r="L20" s="275"/>
      <c r="M20" s="276"/>
      <c r="N20" s="275"/>
      <c r="O20" s="277"/>
      <c r="P20" s="278"/>
      <c r="Q20" s="279"/>
      <c r="R20" s="278"/>
    </row>
    <row r="21" spans="6:18" s="249" customFormat="1" ht="16.5" customHeight="1" outlineLevel="1" x14ac:dyDescent="0.2">
      <c r="F21" s="250"/>
      <c r="G21" s="240"/>
      <c r="H21" s="251"/>
      <c r="I21" s="251"/>
      <c r="J21" s="251" t="s">
        <v>3407</v>
      </c>
      <c r="K21" s="240"/>
      <c r="L21" s="280"/>
      <c r="M21" s="281"/>
      <c r="N21" s="280"/>
      <c r="O21" s="282">
        <f>SUBTOTAL(9,O22:O25)</f>
        <v>0</v>
      </c>
      <c r="P21" s="253"/>
      <c r="Q21" s="252"/>
      <c r="R21" s="253">
        <f>SUBTOTAL(9,R22:R26)</f>
        <v>0</v>
      </c>
    </row>
    <row r="22" spans="6:18" s="254" customFormat="1" ht="84" outlineLevel="2" x14ac:dyDescent="0.2">
      <c r="F22" s="255">
        <v>1</v>
      </c>
      <c r="G22" s="256" t="s">
        <v>3054</v>
      </c>
      <c r="H22" s="269" t="s">
        <v>3076</v>
      </c>
      <c r="I22" s="269"/>
      <c r="J22" s="267" t="s">
        <v>3587</v>
      </c>
      <c r="K22" s="256" t="s">
        <v>447</v>
      </c>
      <c r="L22" s="260">
        <v>0</v>
      </c>
      <c r="M22" s="261">
        <v>1</v>
      </c>
      <c r="N22" s="260"/>
      <c r="O22" s="262">
        <f>M22*N22</f>
        <v>0</v>
      </c>
      <c r="P22" s="263"/>
      <c r="Q22" s="264"/>
      <c r="R22" s="263">
        <f>M22*Q22</f>
        <v>0</v>
      </c>
    </row>
    <row r="23" spans="6:18" s="254" customFormat="1" ht="24" outlineLevel="2" x14ac:dyDescent="0.2">
      <c r="F23" s="255">
        <v>2</v>
      </c>
      <c r="G23" s="256" t="s">
        <v>3054</v>
      </c>
      <c r="H23" s="269" t="s">
        <v>3079</v>
      </c>
      <c r="I23" s="269"/>
      <c r="J23" s="267" t="s">
        <v>3409</v>
      </c>
      <c r="K23" s="256" t="s">
        <v>447</v>
      </c>
      <c r="L23" s="260">
        <v>0</v>
      </c>
      <c r="M23" s="261">
        <v>1</v>
      </c>
      <c r="N23" s="260"/>
      <c r="O23" s="262">
        <f>M23*N23</f>
        <v>0</v>
      </c>
      <c r="P23" s="263"/>
      <c r="Q23" s="264"/>
      <c r="R23" s="263"/>
    </row>
    <row r="24" spans="6:18" s="254" customFormat="1" ht="12" outlineLevel="2" x14ac:dyDescent="0.2">
      <c r="F24" s="255">
        <v>3</v>
      </c>
      <c r="G24" s="256" t="s">
        <v>3054</v>
      </c>
      <c r="H24" s="269" t="s">
        <v>3081</v>
      </c>
      <c r="I24" s="269"/>
      <c r="J24" s="267" t="s">
        <v>3410</v>
      </c>
      <c r="K24" s="256" t="s">
        <v>3411</v>
      </c>
      <c r="L24" s="260">
        <v>0</v>
      </c>
      <c r="M24" s="261">
        <v>20</v>
      </c>
      <c r="N24" s="260"/>
      <c r="O24" s="262">
        <f>M24*N24</f>
        <v>0</v>
      </c>
      <c r="P24" s="263"/>
      <c r="Q24" s="264"/>
      <c r="R24" s="263"/>
    </row>
    <row r="25" spans="6:18" s="254" customFormat="1" ht="12" outlineLevel="2" x14ac:dyDescent="0.2">
      <c r="F25" s="255">
        <v>4</v>
      </c>
      <c r="G25" s="256" t="s">
        <v>3054</v>
      </c>
      <c r="H25" s="269" t="s">
        <v>3083</v>
      </c>
      <c r="I25" s="269"/>
      <c r="J25" s="267" t="s">
        <v>3568</v>
      </c>
      <c r="K25" s="256" t="s">
        <v>447</v>
      </c>
      <c r="L25" s="260">
        <v>0</v>
      </c>
      <c r="M25" s="261">
        <v>1</v>
      </c>
      <c r="N25" s="260"/>
      <c r="O25" s="262">
        <f>M25*N25</f>
        <v>0</v>
      </c>
      <c r="P25" s="263"/>
      <c r="Q25" s="264"/>
      <c r="R25" s="263"/>
    </row>
    <row r="26" spans="6:18" s="291" customFormat="1" ht="12.75" customHeight="1" outlineLevel="2" x14ac:dyDescent="0.25">
      <c r="F26" s="284"/>
      <c r="G26" s="285"/>
      <c r="H26" s="285"/>
      <c r="I26" s="285"/>
      <c r="J26" s="286"/>
      <c r="K26" s="285"/>
      <c r="L26" s="287"/>
      <c r="M26" s="288"/>
      <c r="N26" s="287"/>
      <c r="O26" s="289"/>
      <c r="P26" s="290"/>
      <c r="Q26" s="290"/>
      <c r="R26" s="290"/>
    </row>
    <row r="27" spans="6:18" s="249" customFormat="1" ht="16.5" customHeight="1" outlineLevel="1" x14ac:dyDescent="0.2">
      <c r="F27" s="250"/>
      <c r="G27" s="240"/>
      <c r="H27" s="251"/>
      <c r="I27" s="251"/>
      <c r="J27" s="292" t="s">
        <v>3414</v>
      </c>
      <c r="K27" s="240"/>
      <c r="L27" s="280"/>
      <c r="M27" s="281"/>
      <c r="N27" s="280"/>
      <c r="O27" s="282">
        <f>SUBTOTAL(9,O28:O29)</f>
        <v>0</v>
      </c>
      <c r="P27" s="253"/>
      <c r="Q27" s="252"/>
      <c r="R27" s="253">
        <f>SUBTOTAL(9,R28:R29)</f>
        <v>0</v>
      </c>
    </row>
    <row r="28" spans="6:18" s="254" customFormat="1" ht="48" outlineLevel="2" x14ac:dyDescent="0.2">
      <c r="F28" s="255">
        <v>1</v>
      </c>
      <c r="G28" s="256" t="s">
        <v>3054</v>
      </c>
      <c r="H28" s="269" t="s">
        <v>3088</v>
      </c>
      <c r="I28" s="269"/>
      <c r="J28" s="267" t="s">
        <v>3569</v>
      </c>
      <c r="K28" s="256" t="s">
        <v>447</v>
      </c>
      <c r="L28" s="260">
        <v>0</v>
      </c>
      <c r="M28" s="261">
        <v>1</v>
      </c>
      <c r="N28" s="260"/>
      <c r="O28" s="262">
        <f>M28*N28</f>
        <v>0</v>
      </c>
      <c r="P28" s="263"/>
      <c r="Q28" s="264"/>
      <c r="R28" s="263">
        <f>M28*Q28</f>
        <v>0</v>
      </c>
    </row>
    <row r="29" spans="6:18" s="254" customFormat="1" ht="12" outlineLevel="2" x14ac:dyDescent="0.2">
      <c r="F29" s="255" t="s">
        <v>3416</v>
      </c>
      <c r="G29" s="256" t="s">
        <v>3066</v>
      </c>
      <c r="H29" s="269" t="s">
        <v>3096</v>
      </c>
      <c r="I29" s="269"/>
      <c r="J29" s="267" t="s">
        <v>3417</v>
      </c>
      <c r="K29" s="256" t="s">
        <v>447</v>
      </c>
      <c r="L29" s="260">
        <v>0</v>
      </c>
      <c r="M29" s="261">
        <v>1</v>
      </c>
      <c r="N29" s="260"/>
      <c r="O29" s="262">
        <f>M29*N29</f>
        <v>0</v>
      </c>
      <c r="P29" s="263"/>
      <c r="Q29" s="264"/>
      <c r="R29" s="263">
        <f>M29*Q29</f>
        <v>0</v>
      </c>
    </row>
    <row r="30" spans="6:18" s="291" customFormat="1" ht="12.75" customHeight="1" outlineLevel="2" x14ac:dyDescent="0.25">
      <c r="F30" s="284"/>
      <c r="G30" s="285"/>
      <c r="H30" s="285"/>
      <c r="I30" s="285"/>
      <c r="J30" s="286"/>
      <c r="K30" s="285"/>
      <c r="L30" s="287"/>
      <c r="M30" s="288"/>
      <c r="N30" s="287"/>
      <c r="O30" s="289"/>
      <c r="P30" s="290"/>
      <c r="Q30" s="290"/>
      <c r="R30" s="290"/>
    </row>
    <row r="31" spans="6:18" s="249" customFormat="1" ht="16.5" customHeight="1" outlineLevel="1" x14ac:dyDescent="0.2">
      <c r="F31" s="250"/>
      <c r="G31" s="240"/>
      <c r="H31" s="251"/>
      <c r="I31" s="251"/>
      <c r="J31" s="292" t="s">
        <v>3155</v>
      </c>
      <c r="K31" s="240"/>
      <c r="L31" s="280"/>
      <c r="M31" s="281"/>
      <c r="N31" s="280"/>
      <c r="O31" s="282">
        <f>SUBTOTAL(9,O32:O36)</f>
        <v>0</v>
      </c>
      <c r="P31" s="253"/>
      <c r="Q31" s="252"/>
      <c r="R31" s="253">
        <f>SUBTOTAL(9,R32:R36)</f>
        <v>0</v>
      </c>
    </row>
    <row r="32" spans="6:18" s="254" customFormat="1" ht="24" outlineLevel="2" x14ac:dyDescent="0.2">
      <c r="F32" s="255" t="s">
        <v>3221</v>
      </c>
      <c r="G32" s="256" t="s">
        <v>3054</v>
      </c>
      <c r="H32" s="269" t="s">
        <v>3418</v>
      </c>
      <c r="I32" s="269"/>
      <c r="J32" s="267" t="s">
        <v>3215</v>
      </c>
      <c r="K32" s="256" t="s">
        <v>447</v>
      </c>
      <c r="L32" s="260">
        <v>0</v>
      </c>
      <c r="M32" s="261">
        <v>1</v>
      </c>
      <c r="N32" s="260"/>
      <c r="O32" s="262">
        <f t="shared" ref="O32:O36" si="1">M32*N32</f>
        <v>0</v>
      </c>
      <c r="P32" s="263"/>
      <c r="Q32" s="264"/>
      <c r="R32" s="263"/>
    </row>
    <row r="33" spans="6:18" s="254" customFormat="1" ht="24" outlineLevel="2" x14ac:dyDescent="0.2">
      <c r="F33" s="255" t="s">
        <v>3416</v>
      </c>
      <c r="G33" s="256" t="s">
        <v>3054</v>
      </c>
      <c r="H33" s="269" t="s">
        <v>3419</v>
      </c>
      <c r="I33" s="269" t="s">
        <v>3610</v>
      </c>
      <c r="J33" s="267" t="s">
        <v>3611</v>
      </c>
      <c r="K33" s="256" t="s">
        <v>447</v>
      </c>
      <c r="L33" s="260">
        <v>0</v>
      </c>
      <c r="M33" s="261">
        <v>2</v>
      </c>
      <c r="N33" s="260"/>
      <c r="O33" s="262">
        <f t="shared" si="1"/>
        <v>0</v>
      </c>
      <c r="P33" s="263"/>
      <c r="Q33" s="264"/>
      <c r="R33" s="263"/>
    </row>
    <row r="34" spans="6:18" s="254" customFormat="1" ht="12" outlineLevel="2" x14ac:dyDescent="0.2">
      <c r="F34" s="255" t="s">
        <v>3424</v>
      </c>
      <c r="G34" s="256" t="s">
        <v>3054</v>
      </c>
      <c r="H34" s="269" t="s">
        <v>3612</v>
      </c>
      <c r="I34" s="269" t="s">
        <v>3610</v>
      </c>
      <c r="J34" s="267" t="s">
        <v>3159</v>
      </c>
      <c r="K34" s="256" t="s">
        <v>447</v>
      </c>
      <c r="L34" s="260">
        <v>0</v>
      </c>
      <c r="M34" s="261">
        <v>4</v>
      </c>
      <c r="N34" s="260"/>
      <c r="O34" s="262">
        <f t="shared" si="1"/>
        <v>0</v>
      </c>
      <c r="P34" s="263"/>
      <c r="Q34" s="264"/>
      <c r="R34" s="263"/>
    </row>
    <row r="35" spans="6:18" s="254" customFormat="1" ht="24" outlineLevel="2" x14ac:dyDescent="0.2">
      <c r="F35" s="255" t="s">
        <v>3427</v>
      </c>
      <c r="G35" s="256" t="s">
        <v>3054</v>
      </c>
      <c r="H35" s="269" t="s">
        <v>3613</v>
      </c>
      <c r="I35" s="269" t="s">
        <v>3614</v>
      </c>
      <c r="J35" s="267" t="s">
        <v>3161</v>
      </c>
      <c r="K35" s="256" t="s">
        <v>447</v>
      </c>
      <c r="L35" s="260">
        <v>0</v>
      </c>
      <c r="M35" s="261">
        <v>1</v>
      </c>
      <c r="N35" s="260"/>
      <c r="O35" s="262">
        <f t="shared" si="1"/>
        <v>0</v>
      </c>
      <c r="P35" s="263"/>
      <c r="Q35" s="264"/>
      <c r="R35" s="263"/>
    </row>
    <row r="36" spans="6:18" s="254" customFormat="1" ht="12" outlineLevel="2" x14ac:dyDescent="0.2">
      <c r="F36" s="255" t="s">
        <v>3431</v>
      </c>
      <c r="G36" s="256" t="s">
        <v>3066</v>
      </c>
      <c r="H36" s="269" t="s">
        <v>3570</v>
      </c>
      <c r="I36" s="269"/>
      <c r="J36" s="267" t="s">
        <v>3175</v>
      </c>
      <c r="K36" s="256" t="s">
        <v>447</v>
      </c>
      <c r="L36" s="260">
        <v>0</v>
      </c>
      <c r="M36" s="261">
        <v>3</v>
      </c>
      <c r="N36" s="260"/>
      <c r="O36" s="262">
        <f t="shared" si="1"/>
        <v>0</v>
      </c>
      <c r="P36" s="263"/>
      <c r="Q36" s="264"/>
      <c r="R36" s="263"/>
    </row>
    <row r="37" spans="6:18" s="291" customFormat="1" ht="12.75" customHeight="1" outlineLevel="2" x14ac:dyDescent="0.25">
      <c r="F37" s="284"/>
      <c r="G37" s="285"/>
      <c r="H37" s="285"/>
      <c r="I37" s="285"/>
      <c r="J37" s="286"/>
      <c r="K37" s="285"/>
      <c r="L37" s="287"/>
      <c r="M37" s="288"/>
      <c r="N37" s="287"/>
      <c r="O37" s="289"/>
      <c r="P37" s="290"/>
      <c r="Q37" s="290"/>
      <c r="R37" s="290"/>
    </row>
    <row r="38" spans="6:18" s="249" customFormat="1" ht="16.5" customHeight="1" outlineLevel="1" x14ac:dyDescent="0.2">
      <c r="F38" s="250"/>
      <c r="G38" s="240"/>
      <c r="H38" s="251"/>
      <c r="I38" s="251"/>
      <c r="J38" s="292" t="s">
        <v>3220</v>
      </c>
      <c r="K38" s="240"/>
      <c r="L38" s="280"/>
      <c r="M38" s="281"/>
      <c r="N38" s="280"/>
      <c r="O38" s="282">
        <f>SUBTOTAL(9,O39:O52)</f>
        <v>0</v>
      </c>
      <c r="P38" s="253"/>
      <c r="Q38" s="252"/>
      <c r="R38" s="253">
        <f>SUBTOTAL(9,R58:R68)</f>
        <v>0</v>
      </c>
    </row>
    <row r="39" spans="6:18" s="254" customFormat="1" ht="36" outlineLevel="2" x14ac:dyDescent="0.2">
      <c r="F39" s="255" t="s">
        <v>3221</v>
      </c>
      <c r="G39" s="256" t="s">
        <v>3054</v>
      </c>
      <c r="H39" s="269" t="s">
        <v>3111</v>
      </c>
      <c r="I39" s="269"/>
      <c r="J39" s="267" t="s">
        <v>3239</v>
      </c>
      <c r="K39" s="256" t="s">
        <v>532</v>
      </c>
      <c r="L39" s="260">
        <v>0</v>
      </c>
      <c r="M39" s="261">
        <v>102</v>
      </c>
      <c r="N39" s="260"/>
      <c r="O39" s="262">
        <f t="shared" ref="O39:O52" si="2">M39*N39</f>
        <v>0</v>
      </c>
      <c r="P39" s="263"/>
      <c r="Q39" s="264"/>
      <c r="R39" s="263">
        <f>M39*Q39</f>
        <v>0</v>
      </c>
    </row>
    <row r="40" spans="6:18" s="254" customFormat="1" ht="12" outlineLevel="2" x14ac:dyDescent="0.2">
      <c r="F40" s="255"/>
      <c r="G40" s="256"/>
      <c r="H40" s="269"/>
      <c r="I40" s="269"/>
      <c r="J40" s="293" t="s">
        <v>3615</v>
      </c>
      <c r="K40" s="256"/>
      <c r="L40" s="260"/>
      <c r="M40" s="261"/>
      <c r="N40" s="260"/>
      <c r="O40" s="262"/>
      <c r="P40" s="263"/>
      <c r="Q40" s="264"/>
      <c r="R40" s="263"/>
    </row>
    <row r="41" spans="6:18" s="254" customFormat="1" ht="36" outlineLevel="2" x14ac:dyDescent="0.2">
      <c r="F41" s="255" t="s">
        <v>3416</v>
      </c>
      <c r="G41" s="256" t="s">
        <v>3054</v>
      </c>
      <c r="H41" s="269" t="s">
        <v>3421</v>
      </c>
      <c r="I41" s="269"/>
      <c r="J41" s="267" t="s">
        <v>3260</v>
      </c>
      <c r="K41" s="256" t="s">
        <v>532</v>
      </c>
      <c r="L41" s="260">
        <v>0</v>
      </c>
      <c r="M41" s="261">
        <v>30</v>
      </c>
      <c r="N41" s="260"/>
      <c r="O41" s="262">
        <f t="shared" si="2"/>
        <v>0</v>
      </c>
      <c r="P41" s="263"/>
      <c r="Q41" s="264"/>
      <c r="R41" s="263"/>
    </row>
    <row r="42" spans="6:18" s="254" customFormat="1" ht="12" outlineLevel="2" x14ac:dyDescent="0.2">
      <c r="F42" s="255"/>
      <c r="G42" s="256"/>
      <c r="H42" s="269"/>
      <c r="I42" s="269"/>
      <c r="J42" s="293">
        <v>30</v>
      </c>
      <c r="K42" s="256"/>
      <c r="L42" s="260"/>
      <c r="M42" s="261"/>
      <c r="N42" s="260"/>
      <c r="O42" s="262"/>
      <c r="P42" s="263"/>
      <c r="Q42" s="264"/>
      <c r="R42" s="263"/>
    </row>
    <row r="43" spans="6:18" s="254" customFormat="1" ht="48" outlineLevel="2" x14ac:dyDescent="0.2">
      <c r="F43" s="255" t="s">
        <v>3424</v>
      </c>
      <c r="G43" s="256" t="s">
        <v>3054</v>
      </c>
      <c r="H43" s="269" t="s">
        <v>3425</v>
      </c>
      <c r="I43" s="269"/>
      <c r="J43" s="267" t="s">
        <v>3429</v>
      </c>
      <c r="K43" s="256" t="s">
        <v>532</v>
      </c>
      <c r="L43" s="260">
        <v>0</v>
      </c>
      <c r="M43" s="261">
        <v>133</v>
      </c>
      <c r="N43" s="260"/>
      <c r="O43" s="262">
        <f t="shared" si="2"/>
        <v>0</v>
      </c>
      <c r="P43" s="263"/>
      <c r="Q43" s="264"/>
      <c r="R43" s="263">
        <f>M43*Q43</f>
        <v>0</v>
      </c>
    </row>
    <row r="44" spans="6:18" s="254" customFormat="1" ht="12" outlineLevel="2" x14ac:dyDescent="0.2">
      <c r="F44" s="255"/>
      <c r="G44" s="256"/>
      <c r="H44" s="269"/>
      <c r="I44" s="269"/>
      <c r="J44" s="293" t="s">
        <v>3616</v>
      </c>
      <c r="K44" s="256"/>
      <c r="L44" s="260"/>
      <c r="M44" s="261"/>
      <c r="N44" s="260"/>
      <c r="O44" s="262"/>
      <c r="P44" s="263"/>
      <c r="Q44" s="264"/>
      <c r="R44" s="263"/>
    </row>
    <row r="45" spans="6:18" s="254" customFormat="1" ht="48" outlineLevel="2" x14ac:dyDescent="0.2">
      <c r="F45" s="255" t="s">
        <v>3427</v>
      </c>
      <c r="G45" s="256" t="s">
        <v>3054</v>
      </c>
      <c r="H45" s="269" t="s">
        <v>3428</v>
      </c>
      <c r="I45" s="269"/>
      <c r="J45" s="267" t="s">
        <v>3433</v>
      </c>
      <c r="K45" s="256" t="s">
        <v>532</v>
      </c>
      <c r="L45" s="260">
        <v>0</v>
      </c>
      <c r="M45" s="261">
        <v>16</v>
      </c>
      <c r="N45" s="260"/>
      <c r="O45" s="262">
        <f t="shared" ref="O45" si="3">M45*N45</f>
        <v>0</v>
      </c>
      <c r="P45" s="263"/>
      <c r="Q45" s="264"/>
      <c r="R45" s="263">
        <f>M45*Q45</f>
        <v>0</v>
      </c>
    </row>
    <row r="46" spans="6:18" s="254" customFormat="1" ht="12" outlineLevel="2" x14ac:dyDescent="0.2">
      <c r="F46" s="255"/>
      <c r="G46" s="256"/>
      <c r="H46" s="269"/>
      <c r="I46" s="269"/>
      <c r="J46" s="293" t="s">
        <v>3590</v>
      </c>
      <c r="K46" s="256"/>
      <c r="L46" s="260"/>
      <c r="M46" s="261"/>
      <c r="N46" s="260"/>
      <c r="O46" s="262"/>
      <c r="P46" s="263"/>
      <c r="Q46" s="264"/>
      <c r="R46" s="263"/>
    </row>
    <row r="47" spans="6:18" s="254" customFormat="1" ht="36" outlineLevel="2" x14ac:dyDescent="0.2">
      <c r="F47" s="255" t="s">
        <v>3431</v>
      </c>
      <c r="G47" s="256" t="s">
        <v>3054</v>
      </c>
      <c r="H47" s="269" t="s">
        <v>3432</v>
      </c>
      <c r="I47" s="269"/>
      <c r="J47" s="267" t="s">
        <v>3437</v>
      </c>
      <c r="K47" s="256" t="s">
        <v>532</v>
      </c>
      <c r="L47" s="260">
        <v>0</v>
      </c>
      <c r="M47" s="261">
        <v>16</v>
      </c>
      <c r="N47" s="260"/>
      <c r="O47" s="262">
        <f t="shared" ref="O47" si="4">M47*N47</f>
        <v>0</v>
      </c>
      <c r="P47" s="263"/>
      <c r="Q47" s="264"/>
      <c r="R47" s="263">
        <f>M47*Q47</f>
        <v>0</v>
      </c>
    </row>
    <row r="48" spans="6:18" s="254" customFormat="1" ht="12" outlineLevel="2" x14ac:dyDescent="0.2">
      <c r="F48" s="255"/>
      <c r="G48" s="256"/>
      <c r="H48" s="269"/>
      <c r="I48" s="269"/>
      <c r="J48" s="293" t="s">
        <v>3591</v>
      </c>
      <c r="K48" s="256"/>
      <c r="L48" s="260"/>
      <c r="M48" s="261"/>
      <c r="N48" s="260"/>
      <c r="O48" s="262"/>
      <c r="P48" s="263"/>
      <c r="Q48" s="264"/>
      <c r="R48" s="263"/>
    </row>
    <row r="49" spans="6:18" s="254" customFormat="1" ht="48" outlineLevel="2" x14ac:dyDescent="0.2">
      <c r="F49" s="255" t="s">
        <v>3435</v>
      </c>
      <c r="G49" s="256"/>
      <c r="H49" s="269" t="s">
        <v>3436</v>
      </c>
      <c r="I49" s="269"/>
      <c r="J49" s="267" t="s">
        <v>3441</v>
      </c>
      <c r="K49" s="256" t="s">
        <v>532</v>
      </c>
      <c r="L49" s="260">
        <v>0</v>
      </c>
      <c r="M49" s="261">
        <v>50</v>
      </c>
      <c r="N49" s="260"/>
      <c r="O49" s="262">
        <f t="shared" ref="O49" si="5">M49*N49</f>
        <v>0</v>
      </c>
      <c r="P49" s="263"/>
      <c r="Q49" s="264"/>
      <c r="R49" s="263">
        <f>M49*Q49</f>
        <v>0</v>
      </c>
    </row>
    <row r="50" spans="6:18" s="254" customFormat="1" ht="12" outlineLevel="2" x14ac:dyDescent="0.2">
      <c r="F50" s="255"/>
      <c r="G50" s="256"/>
      <c r="H50" s="269"/>
      <c r="I50" s="269"/>
      <c r="J50" s="293">
        <v>50</v>
      </c>
      <c r="K50" s="256"/>
      <c r="L50" s="260"/>
      <c r="M50" s="261"/>
      <c r="N50" s="260"/>
      <c r="O50" s="262"/>
      <c r="P50" s="263"/>
      <c r="Q50" s="264"/>
      <c r="R50" s="263"/>
    </row>
    <row r="51" spans="6:18" s="254" customFormat="1" ht="12" outlineLevel="2" x14ac:dyDescent="0.2">
      <c r="F51" s="255" t="s">
        <v>3439</v>
      </c>
      <c r="G51" s="256" t="s">
        <v>3066</v>
      </c>
      <c r="H51" s="269" t="s">
        <v>3440</v>
      </c>
      <c r="I51" s="269"/>
      <c r="J51" s="267" t="s">
        <v>3281</v>
      </c>
      <c r="K51" s="256" t="s">
        <v>532</v>
      </c>
      <c r="L51" s="260"/>
      <c r="M51" s="261">
        <v>281</v>
      </c>
      <c r="N51" s="260"/>
      <c r="O51" s="262">
        <f t="shared" si="2"/>
        <v>0</v>
      </c>
      <c r="P51" s="263"/>
      <c r="Q51" s="264"/>
      <c r="R51" s="263"/>
    </row>
    <row r="52" spans="6:18" s="254" customFormat="1" ht="12" outlineLevel="2" x14ac:dyDescent="0.2">
      <c r="F52" s="255" t="s">
        <v>3442</v>
      </c>
      <c r="G52" s="256" t="s">
        <v>3066</v>
      </c>
      <c r="H52" s="269" t="s">
        <v>3443</v>
      </c>
      <c r="I52" s="269"/>
      <c r="J52" s="267" t="s">
        <v>3283</v>
      </c>
      <c r="K52" s="256" t="s">
        <v>447</v>
      </c>
      <c r="L52" s="260"/>
      <c r="M52" s="261">
        <v>40</v>
      </c>
      <c r="N52" s="260"/>
      <c r="O52" s="262">
        <f t="shared" si="2"/>
        <v>0</v>
      </c>
      <c r="P52" s="263"/>
      <c r="Q52" s="264"/>
      <c r="R52" s="263"/>
    </row>
    <row r="53" spans="6:18" s="291" customFormat="1" ht="12.75" customHeight="1" outlineLevel="2" x14ac:dyDescent="0.25">
      <c r="F53" s="284"/>
      <c r="G53" s="285"/>
      <c r="H53" s="285"/>
      <c r="I53" s="285"/>
      <c r="J53" s="286"/>
      <c r="K53" s="285"/>
      <c r="L53" s="287"/>
      <c r="M53" s="288"/>
      <c r="N53" s="287"/>
      <c r="O53" s="289"/>
      <c r="P53" s="290"/>
      <c r="Q53" s="290"/>
      <c r="R53" s="290"/>
    </row>
    <row r="54" spans="6:18" s="249" customFormat="1" ht="16.5" customHeight="1" outlineLevel="1" x14ac:dyDescent="0.2">
      <c r="F54" s="250"/>
      <c r="G54" s="240"/>
      <c r="H54" s="251"/>
      <c r="I54" s="251"/>
      <c r="J54" s="292" t="s">
        <v>3284</v>
      </c>
      <c r="K54" s="240"/>
      <c r="L54" s="280"/>
      <c r="M54" s="281"/>
      <c r="N54" s="280"/>
      <c r="O54" s="282">
        <f>SUBTOTAL(9,O55:O65)</f>
        <v>0</v>
      </c>
      <c r="P54" s="253"/>
      <c r="Q54" s="252"/>
      <c r="R54" s="253">
        <f>SUBTOTAL(9,R55:R65)</f>
        <v>0</v>
      </c>
    </row>
    <row r="55" spans="6:18" s="254" customFormat="1" ht="24" outlineLevel="2" x14ac:dyDescent="0.2">
      <c r="F55" s="255" t="s">
        <v>3221</v>
      </c>
      <c r="G55" s="256" t="s">
        <v>3315</v>
      </c>
      <c r="H55" s="269" t="s">
        <v>3447</v>
      </c>
      <c r="I55" s="269"/>
      <c r="J55" s="267" t="s">
        <v>3450</v>
      </c>
      <c r="K55" s="256" t="s">
        <v>532</v>
      </c>
      <c r="L55" s="260">
        <v>0</v>
      </c>
      <c r="M55" s="261">
        <v>4</v>
      </c>
      <c r="N55" s="260"/>
      <c r="O55" s="262">
        <f>M55*N55</f>
        <v>0</v>
      </c>
      <c r="P55" s="263"/>
      <c r="Q55" s="264"/>
      <c r="R55" s="263">
        <f>M55*Q55</f>
        <v>0</v>
      </c>
    </row>
    <row r="56" spans="6:18" s="254" customFormat="1" ht="12" outlineLevel="2" x14ac:dyDescent="0.2">
      <c r="F56" s="255"/>
      <c r="G56" s="256"/>
      <c r="H56" s="269"/>
      <c r="I56" s="269"/>
      <c r="J56" s="293">
        <v>4</v>
      </c>
      <c r="K56" s="256"/>
      <c r="L56" s="260"/>
      <c r="M56" s="261"/>
      <c r="N56" s="260"/>
      <c r="O56" s="262"/>
      <c r="P56" s="263"/>
      <c r="Q56" s="264"/>
      <c r="R56" s="263"/>
    </row>
    <row r="57" spans="6:18" s="254" customFormat="1" ht="24" outlineLevel="2" x14ac:dyDescent="0.2">
      <c r="F57" s="255" t="s">
        <v>3416</v>
      </c>
      <c r="G57" s="256" t="s">
        <v>3315</v>
      </c>
      <c r="H57" s="269" t="s">
        <v>3449</v>
      </c>
      <c r="I57" s="269"/>
      <c r="J57" s="267" t="s">
        <v>3453</v>
      </c>
      <c r="K57" s="256" t="s">
        <v>532</v>
      </c>
      <c r="L57" s="260">
        <v>0</v>
      </c>
      <c r="M57" s="261">
        <v>12</v>
      </c>
      <c r="N57" s="260"/>
      <c r="O57" s="262">
        <f>M57*N57</f>
        <v>0</v>
      </c>
      <c r="P57" s="263"/>
      <c r="Q57" s="264"/>
      <c r="R57" s="263"/>
    </row>
    <row r="58" spans="6:18" s="254" customFormat="1" ht="12" outlineLevel="2" x14ac:dyDescent="0.2">
      <c r="F58" s="255"/>
      <c r="G58" s="256"/>
      <c r="H58" s="269"/>
      <c r="I58" s="269"/>
      <c r="J58" s="293">
        <v>12</v>
      </c>
      <c r="K58" s="256"/>
      <c r="L58" s="260"/>
      <c r="M58" s="261"/>
      <c r="N58" s="260"/>
      <c r="O58" s="262"/>
      <c r="P58" s="263"/>
      <c r="Q58" s="264"/>
      <c r="R58" s="263"/>
    </row>
    <row r="59" spans="6:18" s="254" customFormat="1" ht="12" outlineLevel="2" x14ac:dyDescent="0.2">
      <c r="F59" s="255" t="s">
        <v>3424</v>
      </c>
      <c r="G59" s="256" t="s">
        <v>3315</v>
      </c>
      <c r="H59" s="269" t="s">
        <v>3452</v>
      </c>
      <c r="I59" s="269"/>
      <c r="J59" s="267" t="s">
        <v>3456</v>
      </c>
      <c r="K59" s="256" t="s">
        <v>532</v>
      </c>
      <c r="L59" s="260">
        <v>0</v>
      </c>
      <c r="M59" s="261">
        <v>16</v>
      </c>
      <c r="N59" s="260"/>
      <c r="O59" s="262">
        <f>M59*N59</f>
        <v>0</v>
      </c>
      <c r="P59" s="263"/>
      <c r="Q59" s="264"/>
      <c r="R59" s="263"/>
    </row>
    <row r="60" spans="6:18" s="254" customFormat="1" ht="12" outlineLevel="2" x14ac:dyDescent="0.2">
      <c r="F60" s="255"/>
      <c r="G60" s="256"/>
      <c r="H60" s="269"/>
      <c r="I60" s="269"/>
      <c r="J60" s="293" t="s">
        <v>3592</v>
      </c>
      <c r="K60" s="256"/>
      <c r="L60" s="260"/>
      <c r="M60" s="261"/>
      <c r="N60" s="260"/>
      <c r="O60" s="262"/>
      <c r="P60" s="263"/>
      <c r="Q60" s="264"/>
      <c r="R60" s="263"/>
    </row>
    <row r="61" spans="6:18" s="254" customFormat="1" ht="12" outlineLevel="2" x14ac:dyDescent="0.2">
      <c r="F61" s="255" t="s">
        <v>3427</v>
      </c>
      <c r="G61" s="256" t="s">
        <v>3315</v>
      </c>
      <c r="H61" s="269" t="s">
        <v>3455</v>
      </c>
      <c r="I61" s="269"/>
      <c r="J61" s="267" t="s">
        <v>3305</v>
      </c>
      <c r="K61" s="256" t="s">
        <v>532</v>
      </c>
      <c r="L61" s="260">
        <v>0</v>
      </c>
      <c r="M61" s="261">
        <v>60</v>
      </c>
      <c r="N61" s="260"/>
      <c r="O61" s="262">
        <f>M61*N61</f>
        <v>0</v>
      </c>
      <c r="P61" s="263"/>
      <c r="Q61" s="264"/>
      <c r="R61" s="263"/>
    </row>
    <row r="62" spans="6:18" s="254" customFormat="1" ht="12" outlineLevel="2" x14ac:dyDescent="0.2">
      <c r="F62" s="255"/>
      <c r="G62" s="256"/>
      <c r="H62" s="269"/>
      <c r="I62" s="269"/>
      <c r="J62" s="294" t="s">
        <v>3593</v>
      </c>
      <c r="K62" s="256"/>
      <c r="L62" s="260"/>
      <c r="M62" s="261"/>
      <c r="N62" s="260"/>
      <c r="O62" s="262"/>
      <c r="P62" s="263"/>
      <c r="Q62" s="264"/>
      <c r="R62" s="263"/>
    </row>
    <row r="63" spans="6:18" s="254" customFormat="1" ht="24" outlineLevel="2" x14ac:dyDescent="0.2">
      <c r="F63" s="255" t="s">
        <v>3431</v>
      </c>
      <c r="G63" s="256" t="s">
        <v>3315</v>
      </c>
      <c r="H63" s="269" t="s">
        <v>3576</v>
      </c>
      <c r="I63" s="269"/>
      <c r="J63" s="267" t="s">
        <v>3577</v>
      </c>
      <c r="K63" s="256" t="s">
        <v>532</v>
      </c>
      <c r="L63" s="260">
        <v>0</v>
      </c>
      <c r="M63" s="261">
        <v>100</v>
      </c>
      <c r="N63" s="260"/>
      <c r="O63" s="262">
        <f>M63*N63</f>
        <v>0</v>
      </c>
      <c r="P63" s="263"/>
      <c r="Q63" s="264"/>
      <c r="R63" s="263"/>
    </row>
    <row r="64" spans="6:18" s="254" customFormat="1" ht="12" outlineLevel="2" x14ac:dyDescent="0.2">
      <c r="F64" s="255"/>
      <c r="G64" s="256"/>
      <c r="H64" s="269"/>
      <c r="I64" s="269"/>
      <c r="J64" s="294" t="s">
        <v>3617</v>
      </c>
      <c r="K64" s="256"/>
      <c r="L64" s="260"/>
      <c r="M64" s="261"/>
      <c r="N64" s="260"/>
      <c r="O64" s="262"/>
      <c r="P64" s="263"/>
      <c r="Q64" s="264"/>
      <c r="R64" s="263"/>
    </row>
    <row r="65" spans="6:18" s="254" customFormat="1" ht="12" outlineLevel="2" x14ac:dyDescent="0.2">
      <c r="F65" s="255" t="s">
        <v>3435</v>
      </c>
      <c r="G65" s="256" t="s">
        <v>3066</v>
      </c>
      <c r="H65" s="269" t="s">
        <v>3458</v>
      </c>
      <c r="I65" s="269"/>
      <c r="J65" s="267" t="s">
        <v>3313</v>
      </c>
      <c r="K65" s="256" t="s">
        <v>532</v>
      </c>
      <c r="L65" s="260"/>
      <c r="M65" s="261">
        <v>192</v>
      </c>
      <c r="N65" s="260"/>
      <c r="O65" s="262">
        <f>M65*N65</f>
        <v>0</v>
      </c>
      <c r="P65" s="263"/>
      <c r="Q65" s="264"/>
      <c r="R65" s="263"/>
    </row>
    <row r="66" spans="6:18" s="291" customFormat="1" ht="12.75" customHeight="1" outlineLevel="2" x14ac:dyDescent="0.25">
      <c r="F66" s="284"/>
      <c r="G66" s="285"/>
      <c r="H66" s="285"/>
      <c r="I66" s="285"/>
      <c r="J66" s="295"/>
      <c r="K66" s="285"/>
      <c r="L66" s="287"/>
      <c r="M66" s="288"/>
      <c r="N66" s="287"/>
      <c r="O66" s="289"/>
      <c r="P66" s="290"/>
      <c r="Q66" s="290"/>
      <c r="R66" s="290"/>
    </row>
    <row r="67" spans="6:18" s="249" customFormat="1" ht="16.5" customHeight="1" outlineLevel="1" x14ac:dyDescent="0.2">
      <c r="F67" s="250"/>
      <c r="G67" s="240"/>
      <c r="H67" s="251"/>
      <c r="I67" s="251"/>
      <c r="J67" s="251" t="s">
        <v>3461</v>
      </c>
      <c r="K67" s="240"/>
      <c r="L67" s="280"/>
      <c r="M67" s="281"/>
      <c r="N67" s="280"/>
      <c r="O67" s="282">
        <f>SUBTOTAL(9,O68:O73)</f>
        <v>0</v>
      </c>
      <c r="P67" s="253"/>
      <c r="Q67" s="252"/>
      <c r="R67" s="253">
        <f>SUBTOTAL(9,R68:R73)</f>
        <v>0</v>
      </c>
    </row>
    <row r="68" spans="6:18" s="254" customFormat="1" ht="12" outlineLevel="2" x14ac:dyDescent="0.2">
      <c r="F68" s="255">
        <v>1</v>
      </c>
      <c r="G68" s="256" t="s">
        <v>3315</v>
      </c>
      <c r="H68" s="269" t="s">
        <v>3462</v>
      </c>
      <c r="I68" s="269"/>
      <c r="J68" s="267" t="s">
        <v>3463</v>
      </c>
      <c r="K68" s="256" t="s">
        <v>3065</v>
      </c>
      <c r="L68" s="260">
        <v>0</v>
      </c>
      <c r="M68" s="261">
        <v>1</v>
      </c>
      <c r="N68" s="260"/>
      <c r="O68" s="262">
        <f t="shared" ref="O68:O73" si="6">M68*N68</f>
        <v>0</v>
      </c>
      <c r="P68" s="263"/>
      <c r="Q68" s="264"/>
      <c r="R68" s="263">
        <f t="shared" ref="R68:R73" si="7">M68*Q68</f>
        <v>0</v>
      </c>
    </row>
    <row r="69" spans="6:18" s="254" customFormat="1" ht="12" outlineLevel="2" x14ac:dyDescent="0.2">
      <c r="F69" s="255">
        <v>2</v>
      </c>
      <c r="G69" s="256" t="s">
        <v>3315</v>
      </c>
      <c r="H69" s="269" t="s">
        <v>3158</v>
      </c>
      <c r="I69" s="269"/>
      <c r="J69" s="267" t="s">
        <v>3465</v>
      </c>
      <c r="K69" s="256" t="s">
        <v>3065</v>
      </c>
      <c r="L69" s="260">
        <v>0</v>
      </c>
      <c r="M69" s="261">
        <v>1</v>
      </c>
      <c r="N69" s="260"/>
      <c r="O69" s="262">
        <f t="shared" si="6"/>
        <v>0</v>
      </c>
      <c r="P69" s="263"/>
      <c r="Q69" s="264"/>
      <c r="R69" s="263">
        <f t="shared" si="7"/>
        <v>0</v>
      </c>
    </row>
    <row r="70" spans="6:18" s="254" customFormat="1" ht="12" outlineLevel="2" x14ac:dyDescent="0.2">
      <c r="F70" s="255">
        <v>3</v>
      </c>
      <c r="G70" s="256" t="s">
        <v>3315</v>
      </c>
      <c r="H70" s="269" t="s">
        <v>3160</v>
      </c>
      <c r="I70" s="269"/>
      <c r="J70" s="267" t="s">
        <v>3466</v>
      </c>
      <c r="K70" s="256" t="s">
        <v>124</v>
      </c>
      <c r="L70" s="260">
        <v>0</v>
      </c>
      <c r="M70" s="261">
        <v>35</v>
      </c>
      <c r="N70" s="260"/>
      <c r="O70" s="262">
        <f t="shared" si="6"/>
        <v>0</v>
      </c>
      <c r="P70" s="263"/>
      <c r="Q70" s="264"/>
      <c r="R70" s="263">
        <f t="shared" si="7"/>
        <v>0</v>
      </c>
    </row>
    <row r="71" spans="6:18" s="254" customFormat="1" ht="12" outlineLevel="2" x14ac:dyDescent="0.2">
      <c r="F71" s="255">
        <v>4</v>
      </c>
      <c r="G71" s="256" t="s">
        <v>3315</v>
      </c>
      <c r="H71" s="269" t="s">
        <v>3162</v>
      </c>
      <c r="I71" s="269"/>
      <c r="J71" s="267" t="s">
        <v>3467</v>
      </c>
      <c r="K71" s="256" t="s">
        <v>447</v>
      </c>
      <c r="L71" s="260">
        <v>0</v>
      </c>
      <c r="M71" s="261">
        <v>1</v>
      </c>
      <c r="N71" s="260"/>
      <c r="O71" s="262">
        <f t="shared" si="6"/>
        <v>0</v>
      </c>
      <c r="P71" s="263"/>
      <c r="Q71" s="264"/>
      <c r="R71" s="263">
        <f t="shared" si="7"/>
        <v>0</v>
      </c>
    </row>
    <row r="72" spans="6:18" s="254" customFormat="1" ht="12" outlineLevel="2" x14ac:dyDescent="0.2">
      <c r="F72" s="255">
        <v>5</v>
      </c>
      <c r="G72" s="256" t="s">
        <v>3315</v>
      </c>
      <c r="H72" s="269" t="s">
        <v>3164</v>
      </c>
      <c r="I72" s="269"/>
      <c r="J72" s="267" t="s">
        <v>3468</v>
      </c>
      <c r="K72" s="256" t="s">
        <v>447</v>
      </c>
      <c r="L72" s="260">
        <v>0</v>
      </c>
      <c r="M72" s="261">
        <v>1</v>
      </c>
      <c r="N72" s="260"/>
      <c r="O72" s="262">
        <f t="shared" si="6"/>
        <v>0</v>
      </c>
      <c r="P72" s="263"/>
      <c r="Q72" s="264"/>
      <c r="R72" s="263">
        <f t="shared" si="7"/>
        <v>0</v>
      </c>
    </row>
    <row r="73" spans="6:18" s="254" customFormat="1" ht="12" outlineLevel="2" x14ac:dyDescent="0.2">
      <c r="F73" s="255">
        <v>6</v>
      </c>
      <c r="G73" s="256" t="s">
        <v>3315</v>
      </c>
      <c r="H73" s="269" t="s">
        <v>3166</v>
      </c>
      <c r="I73" s="269"/>
      <c r="J73" s="267" t="s">
        <v>3469</v>
      </c>
      <c r="K73" s="256" t="s">
        <v>447</v>
      </c>
      <c r="L73" s="260">
        <v>0</v>
      </c>
      <c r="M73" s="261">
        <v>1</v>
      </c>
      <c r="N73" s="260"/>
      <c r="O73" s="262">
        <f t="shared" si="6"/>
        <v>0</v>
      </c>
      <c r="P73" s="263"/>
      <c r="Q73" s="264"/>
      <c r="R73" s="263">
        <f t="shared" si="7"/>
        <v>0</v>
      </c>
    </row>
    <row r="74" spans="6:18" s="291" customFormat="1" ht="12.75" customHeight="1" outlineLevel="1" x14ac:dyDescent="0.25">
      <c r="F74" s="284"/>
      <c r="G74" s="285"/>
      <c r="H74" s="285"/>
      <c r="I74" s="285"/>
      <c r="J74" s="295"/>
      <c r="K74" s="285"/>
      <c r="L74" s="290"/>
      <c r="M74" s="187"/>
      <c r="N74" s="290"/>
      <c r="O74" s="296"/>
      <c r="P74" s="290"/>
      <c r="Q74" s="290"/>
      <c r="R74" s="290"/>
    </row>
  </sheetData>
  <pageMargins left="0.39370078740157483" right="0.39370078740157483" top="0.59055118110236227" bottom="0.59055118110236227" header="0.39370078740157483" footer="0.39370078740157483"/>
  <pageSetup paperSize="9" scale="68" fitToHeight="9999" orientation="portrait" r:id="rId1"/>
  <headerFooter alignWithMargins="0">
    <oddFooter>&amp;C&amp;8&amp;P z &amp;N</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outlinePr summaryBelow="0"/>
    <pageSetUpPr fitToPage="1"/>
  </sheetPr>
  <dimension ref="A1:E15"/>
  <sheetViews>
    <sheetView workbookViewId="0">
      <pane ySplit="7" topLeftCell="A8" activePane="bottomLeft" state="frozen"/>
      <selection activeCell="K10" sqref="K10"/>
      <selection pane="bottomLeft" activeCell="C9" sqref="C9"/>
    </sheetView>
  </sheetViews>
  <sheetFormatPr defaultRowHeight="12.75" outlineLevelRow="1" x14ac:dyDescent="0.2"/>
  <cols>
    <col min="1" max="1" width="12.42578125" style="210" hidden="1" customWidth="1"/>
    <col min="2" max="2" width="80.7109375" style="210" customWidth="1"/>
    <col min="3" max="3" width="15.7109375" style="210" customWidth="1"/>
    <col min="4" max="256" width="9.140625" style="210"/>
    <col min="257" max="257" width="0" style="210" hidden="1" customWidth="1"/>
    <col min="258" max="258" width="80.7109375" style="210" customWidth="1"/>
    <col min="259" max="259" width="15.7109375" style="210" customWidth="1"/>
    <col min="260" max="512" width="9.140625" style="210"/>
    <col min="513" max="513" width="0" style="210" hidden="1" customWidth="1"/>
    <col min="514" max="514" width="80.7109375" style="210" customWidth="1"/>
    <col min="515" max="515" width="15.7109375" style="210" customWidth="1"/>
    <col min="516" max="768" width="9.140625" style="210"/>
    <col min="769" max="769" width="0" style="210" hidden="1" customWidth="1"/>
    <col min="770" max="770" width="80.7109375" style="210" customWidth="1"/>
    <col min="771" max="771" width="15.7109375" style="210" customWidth="1"/>
    <col min="772" max="1024" width="9.140625" style="210"/>
    <col min="1025" max="1025" width="0" style="210" hidden="1" customWidth="1"/>
    <col min="1026" max="1026" width="80.7109375" style="210" customWidth="1"/>
    <col min="1027" max="1027" width="15.7109375" style="210" customWidth="1"/>
    <col min="1028" max="1280" width="9.140625" style="210"/>
    <col min="1281" max="1281" width="0" style="210" hidden="1" customWidth="1"/>
    <col min="1282" max="1282" width="80.7109375" style="210" customWidth="1"/>
    <col min="1283" max="1283" width="15.7109375" style="210" customWidth="1"/>
    <col min="1284" max="1536" width="9.140625" style="210"/>
    <col min="1537" max="1537" width="0" style="210" hidden="1" customWidth="1"/>
    <col min="1538" max="1538" width="80.7109375" style="210" customWidth="1"/>
    <col min="1539" max="1539" width="15.7109375" style="210" customWidth="1"/>
    <col min="1540" max="1792" width="9.140625" style="210"/>
    <col min="1793" max="1793" width="0" style="210" hidden="1" customWidth="1"/>
    <col min="1794" max="1794" width="80.7109375" style="210" customWidth="1"/>
    <col min="1795" max="1795" width="15.7109375" style="210" customWidth="1"/>
    <col min="1796" max="2048" width="9.140625" style="210"/>
    <col min="2049" max="2049" width="0" style="210" hidden="1" customWidth="1"/>
    <col min="2050" max="2050" width="80.7109375" style="210" customWidth="1"/>
    <col min="2051" max="2051" width="15.7109375" style="210" customWidth="1"/>
    <col min="2052" max="2304" width="9.140625" style="210"/>
    <col min="2305" max="2305" width="0" style="210" hidden="1" customWidth="1"/>
    <col min="2306" max="2306" width="80.7109375" style="210" customWidth="1"/>
    <col min="2307" max="2307" width="15.7109375" style="210" customWidth="1"/>
    <col min="2308" max="2560" width="9.140625" style="210"/>
    <col min="2561" max="2561" width="0" style="210" hidden="1" customWidth="1"/>
    <col min="2562" max="2562" width="80.7109375" style="210" customWidth="1"/>
    <col min="2563" max="2563" width="15.7109375" style="210" customWidth="1"/>
    <col min="2564" max="2816" width="9.140625" style="210"/>
    <col min="2817" max="2817" width="0" style="210" hidden="1" customWidth="1"/>
    <col min="2818" max="2818" width="80.7109375" style="210" customWidth="1"/>
    <col min="2819" max="2819" width="15.7109375" style="210" customWidth="1"/>
    <col min="2820" max="3072" width="9.140625" style="210"/>
    <col min="3073" max="3073" width="0" style="210" hidden="1" customWidth="1"/>
    <col min="3074" max="3074" width="80.7109375" style="210" customWidth="1"/>
    <col min="3075" max="3075" width="15.7109375" style="210" customWidth="1"/>
    <col min="3076" max="3328" width="9.140625" style="210"/>
    <col min="3329" max="3329" width="0" style="210" hidden="1" customWidth="1"/>
    <col min="3330" max="3330" width="80.7109375" style="210" customWidth="1"/>
    <col min="3331" max="3331" width="15.7109375" style="210" customWidth="1"/>
    <col min="3332" max="3584" width="9.140625" style="210"/>
    <col min="3585" max="3585" width="0" style="210" hidden="1" customWidth="1"/>
    <col min="3586" max="3586" width="80.7109375" style="210" customWidth="1"/>
    <col min="3587" max="3587" width="15.7109375" style="210" customWidth="1"/>
    <col min="3588" max="3840" width="9.140625" style="210"/>
    <col min="3841" max="3841" width="0" style="210" hidden="1" customWidth="1"/>
    <col min="3842" max="3842" width="80.7109375" style="210" customWidth="1"/>
    <col min="3843" max="3843" width="15.7109375" style="210" customWidth="1"/>
    <col min="3844" max="4096" width="9.140625" style="210"/>
    <col min="4097" max="4097" width="0" style="210" hidden="1" customWidth="1"/>
    <col min="4098" max="4098" width="80.7109375" style="210" customWidth="1"/>
    <col min="4099" max="4099" width="15.7109375" style="210" customWidth="1"/>
    <col min="4100" max="4352" width="9.140625" style="210"/>
    <col min="4353" max="4353" width="0" style="210" hidden="1" customWidth="1"/>
    <col min="4354" max="4354" width="80.7109375" style="210" customWidth="1"/>
    <col min="4355" max="4355" width="15.7109375" style="210" customWidth="1"/>
    <col min="4356" max="4608" width="9.140625" style="210"/>
    <col min="4609" max="4609" width="0" style="210" hidden="1" customWidth="1"/>
    <col min="4610" max="4610" width="80.7109375" style="210" customWidth="1"/>
    <col min="4611" max="4611" width="15.7109375" style="210" customWidth="1"/>
    <col min="4612" max="4864" width="9.140625" style="210"/>
    <col min="4865" max="4865" width="0" style="210" hidden="1" customWidth="1"/>
    <col min="4866" max="4866" width="80.7109375" style="210" customWidth="1"/>
    <col min="4867" max="4867" width="15.7109375" style="210" customWidth="1"/>
    <col min="4868" max="5120" width="9.140625" style="210"/>
    <col min="5121" max="5121" width="0" style="210" hidden="1" customWidth="1"/>
    <col min="5122" max="5122" width="80.7109375" style="210" customWidth="1"/>
    <col min="5123" max="5123" width="15.7109375" style="210" customWidth="1"/>
    <col min="5124" max="5376" width="9.140625" style="210"/>
    <col min="5377" max="5377" width="0" style="210" hidden="1" customWidth="1"/>
    <col min="5378" max="5378" width="80.7109375" style="210" customWidth="1"/>
    <col min="5379" max="5379" width="15.7109375" style="210" customWidth="1"/>
    <col min="5380" max="5632" width="9.140625" style="210"/>
    <col min="5633" max="5633" width="0" style="210" hidden="1" customWidth="1"/>
    <col min="5634" max="5634" width="80.7109375" style="210" customWidth="1"/>
    <col min="5635" max="5635" width="15.7109375" style="210" customWidth="1"/>
    <col min="5636" max="5888" width="9.140625" style="210"/>
    <col min="5889" max="5889" width="0" style="210" hidden="1" customWidth="1"/>
    <col min="5890" max="5890" width="80.7109375" style="210" customWidth="1"/>
    <col min="5891" max="5891" width="15.7109375" style="210" customWidth="1"/>
    <col min="5892" max="6144" width="9.140625" style="210"/>
    <col min="6145" max="6145" width="0" style="210" hidden="1" customWidth="1"/>
    <col min="6146" max="6146" width="80.7109375" style="210" customWidth="1"/>
    <col min="6147" max="6147" width="15.7109375" style="210" customWidth="1"/>
    <col min="6148" max="6400" width="9.140625" style="210"/>
    <col min="6401" max="6401" width="0" style="210" hidden="1" customWidth="1"/>
    <col min="6402" max="6402" width="80.7109375" style="210" customWidth="1"/>
    <col min="6403" max="6403" width="15.7109375" style="210" customWidth="1"/>
    <col min="6404" max="6656" width="9.140625" style="210"/>
    <col min="6657" max="6657" width="0" style="210" hidden="1" customWidth="1"/>
    <col min="6658" max="6658" width="80.7109375" style="210" customWidth="1"/>
    <col min="6659" max="6659" width="15.7109375" style="210" customWidth="1"/>
    <col min="6660" max="6912" width="9.140625" style="210"/>
    <col min="6913" max="6913" width="0" style="210" hidden="1" customWidth="1"/>
    <col min="6914" max="6914" width="80.7109375" style="210" customWidth="1"/>
    <col min="6915" max="6915" width="15.7109375" style="210" customWidth="1"/>
    <col min="6916" max="7168" width="9.140625" style="210"/>
    <col min="7169" max="7169" width="0" style="210" hidden="1" customWidth="1"/>
    <col min="7170" max="7170" width="80.7109375" style="210" customWidth="1"/>
    <col min="7171" max="7171" width="15.7109375" style="210" customWidth="1"/>
    <col min="7172" max="7424" width="9.140625" style="210"/>
    <col min="7425" max="7425" width="0" style="210" hidden="1" customWidth="1"/>
    <col min="7426" max="7426" width="80.7109375" style="210" customWidth="1"/>
    <col min="7427" max="7427" width="15.7109375" style="210" customWidth="1"/>
    <col min="7428" max="7680" width="9.140625" style="210"/>
    <col min="7681" max="7681" width="0" style="210" hidden="1" customWidth="1"/>
    <col min="7682" max="7682" width="80.7109375" style="210" customWidth="1"/>
    <col min="7683" max="7683" width="15.7109375" style="210" customWidth="1"/>
    <col min="7684" max="7936" width="9.140625" style="210"/>
    <col min="7937" max="7937" width="0" style="210" hidden="1" customWidth="1"/>
    <col min="7938" max="7938" width="80.7109375" style="210" customWidth="1"/>
    <col min="7939" max="7939" width="15.7109375" style="210" customWidth="1"/>
    <col min="7940" max="8192" width="9.140625" style="210"/>
    <col min="8193" max="8193" width="0" style="210" hidden="1" customWidth="1"/>
    <col min="8194" max="8194" width="80.7109375" style="210" customWidth="1"/>
    <col min="8195" max="8195" width="15.7109375" style="210" customWidth="1"/>
    <col min="8196" max="8448" width="9.140625" style="210"/>
    <col min="8449" max="8449" width="0" style="210" hidden="1" customWidth="1"/>
    <col min="8450" max="8450" width="80.7109375" style="210" customWidth="1"/>
    <col min="8451" max="8451" width="15.7109375" style="210" customWidth="1"/>
    <col min="8452" max="8704" width="9.140625" style="210"/>
    <col min="8705" max="8705" width="0" style="210" hidden="1" customWidth="1"/>
    <col min="8706" max="8706" width="80.7109375" style="210" customWidth="1"/>
    <col min="8707" max="8707" width="15.7109375" style="210" customWidth="1"/>
    <col min="8708" max="8960" width="9.140625" style="210"/>
    <col min="8961" max="8961" width="0" style="210" hidden="1" customWidth="1"/>
    <col min="8962" max="8962" width="80.7109375" style="210" customWidth="1"/>
    <col min="8963" max="8963" width="15.7109375" style="210" customWidth="1"/>
    <col min="8964" max="9216" width="9.140625" style="210"/>
    <col min="9217" max="9217" width="0" style="210" hidden="1" customWidth="1"/>
    <col min="9218" max="9218" width="80.7109375" style="210" customWidth="1"/>
    <col min="9219" max="9219" width="15.7109375" style="210" customWidth="1"/>
    <col min="9220" max="9472" width="9.140625" style="210"/>
    <col min="9473" max="9473" width="0" style="210" hidden="1" customWidth="1"/>
    <col min="9474" max="9474" width="80.7109375" style="210" customWidth="1"/>
    <col min="9475" max="9475" width="15.7109375" style="210" customWidth="1"/>
    <col min="9476" max="9728" width="9.140625" style="210"/>
    <col min="9729" max="9729" width="0" style="210" hidden="1" customWidth="1"/>
    <col min="9730" max="9730" width="80.7109375" style="210" customWidth="1"/>
    <col min="9731" max="9731" width="15.7109375" style="210" customWidth="1"/>
    <col min="9732" max="9984" width="9.140625" style="210"/>
    <col min="9985" max="9985" width="0" style="210" hidden="1" customWidth="1"/>
    <col min="9986" max="9986" width="80.7109375" style="210" customWidth="1"/>
    <col min="9987" max="9987" width="15.7109375" style="210" customWidth="1"/>
    <col min="9988" max="10240" width="9.140625" style="210"/>
    <col min="10241" max="10241" width="0" style="210" hidden="1" customWidth="1"/>
    <col min="10242" max="10242" width="80.7109375" style="210" customWidth="1"/>
    <col min="10243" max="10243" width="15.7109375" style="210" customWidth="1"/>
    <col min="10244" max="10496" width="9.140625" style="210"/>
    <col min="10497" max="10497" width="0" style="210" hidden="1" customWidth="1"/>
    <col min="10498" max="10498" width="80.7109375" style="210" customWidth="1"/>
    <col min="10499" max="10499" width="15.7109375" style="210" customWidth="1"/>
    <col min="10500" max="10752" width="9.140625" style="210"/>
    <col min="10753" max="10753" width="0" style="210" hidden="1" customWidth="1"/>
    <col min="10754" max="10754" width="80.7109375" style="210" customWidth="1"/>
    <col min="10755" max="10755" width="15.7109375" style="210" customWidth="1"/>
    <col min="10756" max="11008" width="9.140625" style="210"/>
    <col min="11009" max="11009" width="0" style="210" hidden="1" customWidth="1"/>
    <col min="11010" max="11010" width="80.7109375" style="210" customWidth="1"/>
    <col min="11011" max="11011" width="15.7109375" style="210" customWidth="1"/>
    <col min="11012" max="11264" width="9.140625" style="210"/>
    <col min="11265" max="11265" width="0" style="210" hidden="1" customWidth="1"/>
    <col min="11266" max="11266" width="80.7109375" style="210" customWidth="1"/>
    <col min="11267" max="11267" width="15.7109375" style="210" customWidth="1"/>
    <col min="11268" max="11520" width="9.140625" style="210"/>
    <col min="11521" max="11521" width="0" style="210" hidden="1" customWidth="1"/>
    <col min="11522" max="11522" width="80.7109375" style="210" customWidth="1"/>
    <col min="11523" max="11523" width="15.7109375" style="210" customWidth="1"/>
    <col min="11524" max="11776" width="9.140625" style="210"/>
    <col min="11777" max="11777" width="0" style="210" hidden="1" customWidth="1"/>
    <col min="11778" max="11778" width="80.7109375" style="210" customWidth="1"/>
    <col min="11779" max="11779" width="15.7109375" style="210" customWidth="1"/>
    <col min="11780" max="12032" width="9.140625" style="210"/>
    <col min="12033" max="12033" width="0" style="210" hidden="1" customWidth="1"/>
    <col min="12034" max="12034" width="80.7109375" style="210" customWidth="1"/>
    <col min="12035" max="12035" width="15.7109375" style="210" customWidth="1"/>
    <col min="12036" max="12288" width="9.140625" style="210"/>
    <col min="12289" max="12289" width="0" style="210" hidden="1" customWidth="1"/>
    <col min="12290" max="12290" width="80.7109375" style="210" customWidth="1"/>
    <col min="12291" max="12291" width="15.7109375" style="210" customWidth="1"/>
    <col min="12292" max="12544" width="9.140625" style="210"/>
    <col min="12545" max="12545" width="0" style="210" hidden="1" customWidth="1"/>
    <col min="12546" max="12546" width="80.7109375" style="210" customWidth="1"/>
    <col min="12547" max="12547" width="15.7109375" style="210" customWidth="1"/>
    <col min="12548" max="12800" width="9.140625" style="210"/>
    <col min="12801" max="12801" width="0" style="210" hidden="1" customWidth="1"/>
    <col min="12802" max="12802" width="80.7109375" style="210" customWidth="1"/>
    <col min="12803" max="12803" width="15.7109375" style="210" customWidth="1"/>
    <col min="12804" max="13056" width="9.140625" style="210"/>
    <col min="13057" max="13057" width="0" style="210" hidden="1" customWidth="1"/>
    <col min="13058" max="13058" width="80.7109375" style="210" customWidth="1"/>
    <col min="13059" max="13059" width="15.7109375" style="210" customWidth="1"/>
    <col min="13060" max="13312" width="9.140625" style="210"/>
    <col min="13313" max="13313" width="0" style="210" hidden="1" customWidth="1"/>
    <col min="13314" max="13314" width="80.7109375" style="210" customWidth="1"/>
    <col min="13315" max="13315" width="15.7109375" style="210" customWidth="1"/>
    <col min="13316" max="13568" width="9.140625" style="210"/>
    <col min="13569" max="13569" width="0" style="210" hidden="1" customWidth="1"/>
    <col min="13570" max="13570" width="80.7109375" style="210" customWidth="1"/>
    <col min="13571" max="13571" width="15.7109375" style="210" customWidth="1"/>
    <col min="13572" max="13824" width="9.140625" style="210"/>
    <col min="13825" max="13825" width="0" style="210" hidden="1" customWidth="1"/>
    <col min="13826" max="13826" width="80.7109375" style="210" customWidth="1"/>
    <col min="13827" max="13827" width="15.7109375" style="210" customWidth="1"/>
    <col min="13828" max="14080" width="9.140625" style="210"/>
    <col min="14081" max="14081" width="0" style="210" hidden="1" customWidth="1"/>
    <col min="14082" max="14082" width="80.7109375" style="210" customWidth="1"/>
    <col min="14083" max="14083" width="15.7109375" style="210" customWidth="1"/>
    <col min="14084" max="14336" width="9.140625" style="210"/>
    <col min="14337" max="14337" width="0" style="210" hidden="1" customWidth="1"/>
    <col min="14338" max="14338" width="80.7109375" style="210" customWidth="1"/>
    <col min="14339" max="14339" width="15.7109375" style="210" customWidth="1"/>
    <col min="14340" max="14592" width="9.140625" style="210"/>
    <col min="14593" max="14593" width="0" style="210" hidden="1" customWidth="1"/>
    <col min="14594" max="14594" width="80.7109375" style="210" customWidth="1"/>
    <col min="14595" max="14595" width="15.7109375" style="210" customWidth="1"/>
    <col min="14596" max="14848" width="9.140625" style="210"/>
    <col min="14849" max="14849" width="0" style="210" hidden="1" customWidth="1"/>
    <col min="14850" max="14850" width="80.7109375" style="210" customWidth="1"/>
    <col min="14851" max="14851" width="15.7109375" style="210" customWidth="1"/>
    <col min="14852" max="15104" width="9.140625" style="210"/>
    <col min="15105" max="15105" width="0" style="210" hidden="1" customWidth="1"/>
    <col min="15106" max="15106" width="80.7109375" style="210" customWidth="1"/>
    <col min="15107" max="15107" width="15.7109375" style="210" customWidth="1"/>
    <col min="15108" max="15360" width="9.140625" style="210"/>
    <col min="15361" max="15361" width="0" style="210" hidden="1" customWidth="1"/>
    <col min="15362" max="15362" width="80.7109375" style="210" customWidth="1"/>
    <col min="15363" max="15363" width="15.7109375" style="210" customWidth="1"/>
    <col min="15364" max="15616" width="9.140625" style="210"/>
    <col min="15617" max="15617" width="0" style="210" hidden="1" customWidth="1"/>
    <col min="15618" max="15618" width="80.7109375" style="210" customWidth="1"/>
    <col min="15619" max="15619" width="15.7109375" style="210" customWidth="1"/>
    <col min="15620" max="15872" width="9.140625" style="210"/>
    <col min="15873" max="15873" width="0" style="210" hidden="1" customWidth="1"/>
    <col min="15874" max="15874" width="80.7109375" style="210" customWidth="1"/>
    <col min="15875" max="15875" width="15.7109375" style="210" customWidth="1"/>
    <col min="15876" max="16128" width="9.140625" style="210"/>
    <col min="16129" max="16129" width="0" style="210" hidden="1" customWidth="1"/>
    <col min="16130" max="16130" width="80.7109375" style="210" customWidth="1"/>
    <col min="16131" max="16131" width="15.7109375" style="210" customWidth="1"/>
    <col min="16132" max="16384" width="9.140625" style="210"/>
  </cols>
  <sheetData>
    <row r="1" spans="1:5" ht="15.75" customHeight="1" x14ac:dyDescent="0.25">
      <c r="A1" s="206"/>
      <c r="B1" s="207" t="s">
        <v>3352</v>
      </c>
      <c r="C1" s="208"/>
      <c r="D1" s="209"/>
    </row>
    <row r="2" spans="1:5" ht="15.75" customHeight="1" x14ac:dyDescent="0.25">
      <c r="A2" s="206"/>
      <c r="B2" s="225" t="s">
        <v>51</v>
      </c>
      <c r="C2" s="208"/>
      <c r="D2" s="209"/>
    </row>
    <row r="3" spans="1:5" ht="15.75" customHeight="1" x14ac:dyDescent="0.25">
      <c r="A3" s="206"/>
      <c r="B3" s="225" t="s">
        <v>3</v>
      </c>
      <c r="C3" s="208"/>
      <c r="D3" s="209"/>
    </row>
    <row r="4" spans="1:5" ht="15.75" customHeight="1" x14ac:dyDescent="0.25">
      <c r="A4" s="206"/>
      <c r="B4" s="225" t="s">
        <v>3353</v>
      </c>
      <c r="C4" s="208"/>
      <c r="D4" s="209"/>
    </row>
    <row r="5" spans="1:5" ht="15.75" customHeight="1" x14ac:dyDescent="0.25">
      <c r="A5" s="206"/>
      <c r="B5" s="225" t="s">
        <v>3618</v>
      </c>
      <c r="C5" s="208"/>
      <c r="D5" s="209"/>
    </row>
    <row r="6" spans="1:5" ht="14.25" customHeight="1" x14ac:dyDescent="0.25">
      <c r="A6" s="210" t="e">
        <f t="array" ref="A6">INDEX(__SAZBA__,MATCH(0,COUNTIF($A$1:A1,__SAZBA__),0))</f>
        <v>#REF!</v>
      </c>
      <c r="B6" s="211"/>
      <c r="C6" s="208"/>
      <c r="D6" s="209"/>
    </row>
    <row r="7" spans="1:5" ht="13.5" thickBot="1" x14ac:dyDescent="0.25">
      <c r="A7" s="210" t="e">
        <f t="array" ref="A7">INDEX(__SAZBA__,MATCH(0,COUNTIF($A$1:A6,__SAZBA__),0))</f>
        <v>#REF!</v>
      </c>
      <c r="B7" s="212" t="s">
        <v>104</v>
      </c>
      <c r="C7" s="212" t="s">
        <v>3043</v>
      </c>
      <c r="D7" s="213"/>
    </row>
    <row r="8" spans="1:5" x14ac:dyDescent="0.2">
      <c r="A8" s="210" t="e">
        <f t="array" ref="A8">INDEX(__SAZBA__,MATCH(0,COUNTIF($A$1:A7,__SAZBA__),0))</f>
        <v>#REF!</v>
      </c>
      <c r="B8" s="214"/>
      <c r="C8" s="215"/>
      <c r="D8" s="213"/>
    </row>
    <row r="9" spans="1:5" s="216" customFormat="1" ht="15.75" customHeight="1" x14ac:dyDescent="0.2">
      <c r="B9" s="217" t="s">
        <v>3353</v>
      </c>
      <c r="C9" s="218">
        <f>'Plyn Zakazka KO KGJ'!O9</f>
        <v>0</v>
      </c>
      <c r="E9" s="218"/>
    </row>
    <row r="10" spans="1:5" s="219" customFormat="1" ht="15" customHeight="1" outlineLevel="1" x14ac:dyDescent="0.2">
      <c r="B10" s="220" t="str">
        <f>IF([18]Zakazka!$J$10=0,"",[18]Zakazka!$J$10)</f>
        <v>723: Vnitřní plynovod</v>
      </c>
      <c r="C10" s="221">
        <f>'Plyn Zakazka KO KGJ'!O10</f>
        <v>0</v>
      </c>
      <c r="E10" s="221"/>
    </row>
    <row r="11" spans="1:5" s="219" customFormat="1" ht="15" customHeight="1" outlineLevel="1" x14ac:dyDescent="0.2">
      <c r="B11" s="220" t="str">
        <f>IF([18]Zakazka!$J$56=0,"",[18]Zakazka!$J$56)</f>
        <v>783: Nátěry</v>
      </c>
      <c r="C11" s="221">
        <f>'Plyn Zakazka KO KGJ'!O56</f>
        <v>0</v>
      </c>
      <c r="E11" s="221"/>
    </row>
    <row r="12" spans="1:5" s="219" customFormat="1" ht="15" customHeight="1" outlineLevel="1" x14ac:dyDescent="0.2">
      <c r="B12" s="220" t="str">
        <f>IF([18]Zakazka!$J$61=0,"",[18]Zakazka!$J$61)</f>
        <v>V03: Zařízení staveniště</v>
      </c>
      <c r="C12" s="221">
        <f>'Plyn Zakazka KO KGJ'!O61</f>
        <v>0</v>
      </c>
      <c r="E12" s="221"/>
    </row>
    <row r="13" spans="1:5" s="219" customFormat="1" ht="15" customHeight="1" outlineLevel="1" x14ac:dyDescent="0.2">
      <c r="B13" s="220" t="str">
        <f>IF([18]Zakazka!$J$64=0,"",[18]Zakazka!$J$64)</f>
        <v>V04: Inženýrská činnost</v>
      </c>
      <c r="C13" s="221">
        <f>'Plyn Zakazka KO KGJ'!O64</f>
        <v>0</v>
      </c>
      <c r="E13" s="221"/>
    </row>
    <row r="14" spans="1:5" ht="13.5" outlineLevel="1" thickBot="1" x14ac:dyDescent="0.25">
      <c r="B14" s="318"/>
    </row>
    <row r="15" spans="1:5" s="222" customFormat="1" ht="15" x14ac:dyDescent="0.25">
      <c r="A15" s="222" t="e">
        <f>SUM(#REF!)</f>
        <v>#REF!</v>
      </c>
      <c r="B15" s="223" t="s">
        <v>3355</v>
      </c>
      <c r="C15" s="224">
        <f>SUM(C10:C14)</f>
        <v>0</v>
      </c>
    </row>
  </sheetData>
  <pageMargins left="0.78740157480314965" right="0.78740157480314965" top="0.78740157480314965" bottom="0.78740157480314965" header="0.39370078740157483" footer="0.39370078740157483"/>
  <pageSetup paperSize="9" scale="88" orientation="portrait" r:id="rId1"/>
  <headerFooter>
    <oddFooter>&amp;C&amp;8&amp;P z &amp;N</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outlinePr summaryBelow="0"/>
    <pageSetUpPr fitToPage="1"/>
  </sheetPr>
  <dimension ref="A1:U73"/>
  <sheetViews>
    <sheetView topLeftCell="F1" zoomScaleNormal="100" zoomScaleSheetLayoutView="100" workbookViewId="0">
      <pane ySplit="7" topLeftCell="A8" activePane="bottomLeft" state="frozen"/>
      <selection activeCell="K10" sqref="K10"/>
      <selection pane="bottomLeft" activeCell="N11" sqref="N11:N70"/>
    </sheetView>
  </sheetViews>
  <sheetFormatPr defaultRowHeight="12.75" outlineLevelRow="2" x14ac:dyDescent="0.2"/>
  <cols>
    <col min="1" max="5" width="0" style="210" hidden="1" customWidth="1"/>
    <col min="6" max="6" width="5.42578125" style="297" customWidth="1"/>
    <col min="7" max="7" width="4.28515625" style="228" customWidth="1"/>
    <col min="8" max="8" width="14.28515625" style="229" customWidth="1"/>
    <col min="9" max="9" width="10" style="229" hidden="1" customWidth="1"/>
    <col min="10" max="10" width="57.140625" style="230" customWidth="1"/>
    <col min="11" max="11" width="7.5703125" style="228" customWidth="1"/>
    <col min="12" max="12" width="6.85546875" style="231" hidden="1" customWidth="1"/>
    <col min="13" max="13" width="13.42578125" style="203" customWidth="1"/>
    <col min="14" max="14" width="12.42578125" style="231" customWidth="1"/>
    <col min="15" max="15" width="15.7109375" style="232" customWidth="1"/>
    <col min="16" max="16" width="14.28515625" style="231" hidden="1" customWidth="1"/>
    <col min="17" max="17" width="11.42578125" style="231" hidden="1" customWidth="1"/>
    <col min="18" max="18" width="14.28515625" style="231" hidden="1" customWidth="1"/>
    <col min="19" max="19" width="25.7109375" style="231" hidden="1" customWidth="1"/>
    <col min="20" max="21" width="10" style="229" hidden="1" customWidth="1"/>
    <col min="22" max="22" width="9.42578125" style="210" customWidth="1"/>
    <col min="23" max="256" width="9.140625" style="210"/>
    <col min="257" max="261" width="0" style="210" hidden="1" customWidth="1"/>
    <col min="262" max="262" width="5.42578125" style="210" customWidth="1"/>
    <col min="263" max="263" width="4.28515625" style="210" customWidth="1"/>
    <col min="264" max="264" width="14.28515625" style="210" customWidth="1"/>
    <col min="265" max="265" width="0" style="210" hidden="1" customWidth="1"/>
    <col min="266" max="266" width="57.140625" style="210" customWidth="1"/>
    <col min="267" max="267" width="7.5703125" style="210" customWidth="1"/>
    <col min="268" max="268" width="0" style="210" hidden="1" customWidth="1"/>
    <col min="269" max="269" width="13.42578125" style="210" customWidth="1"/>
    <col min="270" max="270" width="12.42578125" style="210" customWidth="1"/>
    <col min="271" max="271" width="15.7109375" style="210" customWidth="1"/>
    <col min="272" max="277" width="0" style="210" hidden="1" customWidth="1"/>
    <col min="278" max="278" width="9.42578125" style="210" customWidth="1"/>
    <col min="279" max="512" width="9.140625" style="210"/>
    <col min="513" max="517" width="0" style="210" hidden="1" customWidth="1"/>
    <col min="518" max="518" width="5.42578125" style="210" customWidth="1"/>
    <col min="519" max="519" width="4.28515625" style="210" customWidth="1"/>
    <col min="520" max="520" width="14.28515625" style="210" customWidth="1"/>
    <col min="521" max="521" width="0" style="210" hidden="1" customWidth="1"/>
    <col min="522" max="522" width="57.140625" style="210" customWidth="1"/>
    <col min="523" max="523" width="7.5703125" style="210" customWidth="1"/>
    <col min="524" max="524" width="0" style="210" hidden="1" customWidth="1"/>
    <col min="525" max="525" width="13.42578125" style="210" customWidth="1"/>
    <col min="526" max="526" width="12.42578125" style="210" customWidth="1"/>
    <col min="527" max="527" width="15.7109375" style="210" customWidth="1"/>
    <col min="528" max="533" width="0" style="210" hidden="1" customWidth="1"/>
    <col min="534" max="534" width="9.42578125" style="210" customWidth="1"/>
    <col min="535" max="768" width="9.140625" style="210"/>
    <col min="769" max="773" width="0" style="210" hidden="1" customWidth="1"/>
    <col min="774" max="774" width="5.42578125" style="210" customWidth="1"/>
    <col min="775" max="775" width="4.28515625" style="210" customWidth="1"/>
    <col min="776" max="776" width="14.28515625" style="210" customWidth="1"/>
    <col min="777" max="777" width="0" style="210" hidden="1" customWidth="1"/>
    <col min="778" max="778" width="57.140625" style="210" customWidth="1"/>
    <col min="779" max="779" width="7.5703125" style="210" customWidth="1"/>
    <col min="780" max="780" width="0" style="210" hidden="1" customWidth="1"/>
    <col min="781" max="781" width="13.42578125" style="210" customWidth="1"/>
    <col min="782" max="782" width="12.42578125" style="210" customWidth="1"/>
    <col min="783" max="783" width="15.7109375" style="210" customWidth="1"/>
    <col min="784" max="789" width="0" style="210" hidden="1" customWidth="1"/>
    <col min="790" max="790" width="9.42578125" style="210" customWidth="1"/>
    <col min="791" max="1024" width="9.140625" style="210"/>
    <col min="1025" max="1029" width="0" style="210" hidden="1" customWidth="1"/>
    <col min="1030" max="1030" width="5.42578125" style="210" customWidth="1"/>
    <col min="1031" max="1031" width="4.28515625" style="210" customWidth="1"/>
    <col min="1032" max="1032" width="14.28515625" style="210" customWidth="1"/>
    <col min="1033" max="1033" width="0" style="210" hidden="1" customWidth="1"/>
    <col min="1034" max="1034" width="57.140625" style="210" customWidth="1"/>
    <col min="1035" max="1035" width="7.5703125" style="210" customWidth="1"/>
    <col min="1036" max="1036" width="0" style="210" hidden="1" customWidth="1"/>
    <col min="1037" max="1037" width="13.42578125" style="210" customWidth="1"/>
    <col min="1038" max="1038" width="12.42578125" style="210" customWidth="1"/>
    <col min="1039" max="1039" width="15.7109375" style="210" customWidth="1"/>
    <col min="1040" max="1045" width="0" style="210" hidden="1" customWidth="1"/>
    <col min="1046" max="1046" width="9.42578125" style="210" customWidth="1"/>
    <col min="1047" max="1280" width="9.140625" style="210"/>
    <col min="1281" max="1285" width="0" style="210" hidden="1" customWidth="1"/>
    <col min="1286" max="1286" width="5.42578125" style="210" customWidth="1"/>
    <col min="1287" max="1287" width="4.28515625" style="210" customWidth="1"/>
    <col min="1288" max="1288" width="14.28515625" style="210" customWidth="1"/>
    <col min="1289" max="1289" width="0" style="210" hidden="1" customWidth="1"/>
    <col min="1290" max="1290" width="57.140625" style="210" customWidth="1"/>
    <col min="1291" max="1291" width="7.5703125" style="210" customWidth="1"/>
    <col min="1292" max="1292" width="0" style="210" hidden="1" customWidth="1"/>
    <col min="1293" max="1293" width="13.42578125" style="210" customWidth="1"/>
    <col min="1294" max="1294" width="12.42578125" style="210" customWidth="1"/>
    <col min="1295" max="1295" width="15.7109375" style="210" customWidth="1"/>
    <col min="1296" max="1301" width="0" style="210" hidden="1" customWidth="1"/>
    <col min="1302" max="1302" width="9.42578125" style="210" customWidth="1"/>
    <col min="1303" max="1536" width="9.140625" style="210"/>
    <col min="1537" max="1541" width="0" style="210" hidden="1" customWidth="1"/>
    <col min="1542" max="1542" width="5.42578125" style="210" customWidth="1"/>
    <col min="1543" max="1543" width="4.28515625" style="210" customWidth="1"/>
    <col min="1544" max="1544" width="14.28515625" style="210" customWidth="1"/>
    <col min="1545" max="1545" width="0" style="210" hidden="1" customWidth="1"/>
    <col min="1546" max="1546" width="57.140625" style="210" customWidth="1"/>
    <col min="1547" max="1547" width="7.5703125" style="210" customWidth="1"/>
    <col min="1548" max="1548" width="0" style="210" hidden="1" customWidth="1"/>
    <col min="1549" max="1549" width="13.42578125" style="210" customWidth="1"/>
    <col min="1550" max="1550" width="12.42578125" style="210" customWidth="1"/>
    <col min="1551" max="1551" width="15.7109375" style="210" customWidth="1"/>
    <col min="1552" max="1557" width="0" style="210" hidden="1" customWidth="1"/>
    <col min="1558" max="1558" width="9.42578125" style="210" customWidth="1"/>
    <col min="1559" max="1792" width="9.140625" style="210"/>
    <col min="1793" max="1797" width="0" style="210" hidden="1" customWidth="1"/>
    <col min="1798" max="1798" width="5.42578125" style="210" customWidth="1"/>
    <col min="1799" max="1799" width="4.28515625" style="210" customWidth="1"/>
    <col min="1800" max="1800" width="14.28515625" style="210" customWidth="1"/>
    <col min="1801" max="1801" width="0" style="210" hidden="1" customWidth="1"/>
    <col min="1802" max="1802" width="57.140625" style="210" customWidth="1"/>
    <col min="1803" max="1803" width="7.5703125" style="210" customWidth="1"/>
    <col min="1804" max="1804" width="0" style="210" hidden="1" customWidth="1"/>
    <col min="1805" max="1805" width="13.42578125" style="210" customWidth="1"/>
    <col min="1806" max="1806" width="12.42578125" style="210" customWidth="1"/>
    <col min="1807" max="1807" width="15.7109375" style="210" customWidth="1"/>
    <col min="1808" max="1813" width="0" style="210" hidden="1" customWidth="1"/>
    <col min="1814" max="1814" width="9.42578125" style="210" customWidth="1"/>
    <col min="1815" max="2048" width="9.140625" style="210"/>
    <col min="2049" max="2053" width="0" style="210" hidden="1" customWidth="1"/>
    <col min="2054" max="2054" width="5.42578125" style="210" customWidth="1"/>
    <col min="2055" max="2055" width="4.28515625" style="210" customWidth="1"/>
    <col min="2056" max="2056" width="14.28515625" style="210" customWidth="1"/>
    <col min="2057" max="2057" width="0" style="210" hidden="1" customWidth="1"/>
    <col min="2058" max="2058" width="57.140625" style="210" customWidth="1"/>
    <col min="2059" max="2059" width="7.5703125" style="210" customWidth="1"/>
    <col min="2060" max="2060" width="0" style="210" hidden="1" customWidth="1"/>
    <col min="2061" max="2061" width="13.42578125" style="210" customWidth="1"/>
    <col min="2062" max="2062" width="12.42578125" style="210" customWidth="1"/>
    <col min="2063" max="2063" width="15.7109375" style="210" customWidth="1"/>
    <col min="2064" max="2069" width="0" style="210" hidden="1" customWidth="1"/>
    <col min="2070" max="2070" width="9.42578125" style="210" customWidth="1"/>
    <col min="2071" max="2304" width="9.140625" style="210"/>
    <col min="2305" max="2309" width="0" style="210" hidden="1" customWidth="1"/>
    <col min="2310" max="2310" width="5.42578125" style="210" customWidth="1"/>
    <col min="2311" max="2311" width="4.28515625" style="210" customWidth="1"/>
    <col min="2312" max="2312" width="14.28515625" style="210" customWidth="1"/>
    <col min="2313" max="2313" width="0" style="210" hidden="1" customWidth="1"/>
    <col min="2314" max="2314" width="57.140625" style="210" customWidth="1"/>
    <col min="2315" max="2315" width="7.5703125" style="210" customWidth="1"/>
    <col min="2316" max="2316" width="0" style="210" hidden="1" customWidth="1"/>
    <col min="2317" max="2317" width="13.42578125" style="210" customWidth="1"/>
    <col min="2318" max="2318" width="12.42578125" style="210" customWidth="1"/>
    <col min="2319" max="2319" width="15.7109375" style="210" customWidth="1"/>
    <col min="2320" max="2325" width="0" style="210" hidden="1" customWidth="1"/>
    <col min="2326" max="2326" width="9.42578125" style="210" customWidth="1"/>
    <col min="2327" max="2560" width="9.140625" style="210"/>
    <col min="2561" max="2565" width="0" style="210" hidden="1" customWidth="1"/>
    <col min="2566" max="2566" width="5.42578125" style="210" customWidth="1"/>
    <col min="2567" max="2567" width="4.28515625" style="210" customWidth="1"/>
    <col min="2568" max="2568" width="14.28515625" style="210" customWidth="1"/>
    <col min="2569" max="2569" width="0" style="210" hidden="1" customWidth="1"/>
    <col min="2570" max="2570" width="57.140625" style="210" customWidth="1"/>
    <col min="2571" max="2571" width="7.5703125" style="210" customWidth="1"/>
    <col min="2572" max="2572" width="0" style="210" hidden="1" customWidth="1"/>
    <col min="2573" max="2573" width="13.42578125" style="210" customWidth="1"/>
    <col min="2574" max="2574" width="12.42578125" style="210" customWidth="1"/>
    <col min="2575" max="2575" width="15.7109375" style="210" customWidth="1"/>
    <col min="2576" max="2581" width="0" style="210" hidden="1" customWidth="1"/>
    <col min="2582" max="2582" width="9.42578125" style="210" customWidth="1"/>
    <col min="2583" max="2816" width="9.140625" style="210"/>
    <col min="2817" max="2821" width="0" style="210" hidden="1" customWidth="1"/>
    <col min="2822" max="2822" width="5.42578125" style="210" customWidth="1"/>
    <col min="2823" max="2823" width="4.28515625" style="210" customWidth="1"/>
    <col min="2824" max="2824" width="14.28515625" style="210" customWidth="1"/>
    <col min="2825" max="2825" width="0" style="210" hidden="1" customWidth="1"/>
    <col min="2826" max="2826" width="57.140625" style="210" customWidth="1"/>
    <col min="2827" max="2827" width="7.5703125" style="210" customWidth="1"/>
    <col min="2828" max="2828" width="0" style="210" hidden="1" customWidth="1"/>
    <col min="2829" max="2829" width="13.42578125" style="210" customWidth="1"/>
    <col min="2830" max="2830" width="12.42578125" style="210" customWidth="1"/>
    <col min="2831" max="2831" width="15.7109375" style="210" customWidth="1"/>
    <col min="2832" max="2837" width="0" style="210" hidden="1" customWidth="1"/>
    <col min="2838" max="2838" width="9.42578125" style="210" customWidth="1"/>
    <col min="2839" max="3072" width="9.140625" style="210"/>
    <col min="3073" max="3077" width="0" style="210" hidden="1" customWidth="1"/>
    <col min="3078" max="3078" width="5.42578125" style="210" customWidth="1"/>
    <col min="3079" max="3079" width="4.28515625" style="210" customWidth="1"/>
    <col min="3080" max="3080" width="14.28515625" style="210" customWidth="1"/>
    <col min="3081" max="3081" width="0" style="210" hidden="1" customWidth="1"/>
    <col min="3082" max="3082" width="57.140625" style="210" customWidth="1"/>
    <col min="3083" max="3083" width="7.5703125" style="210" customWidth="1"/>
    <col min="3084" max="3084" width="0" style="210" hidden="1" customWidth="1"/>
    <col min="3085" max="3085" width="13.42578125" style="210" customWidth="1"/>
    <col min="3086" max="3086" width="12.42578125" style="210" customWidth="1"/>
    <col min="3087" max="3087" width="15.7109375" style="210" customWidth="1"/>
    <col min="3088" max="3093" width="0" style="210" hidden="1" customWidth="1"/>
    <col min="3094" max="3094" width="9.42578125" style="210" customWidth="1"/>
    <col min="3095" max="3328" width="9.140625" style="210"/>
    <col min="3329" max="3333" width="0" style="210" hidden="1" customWidth="1"/>
    <col min="3334" max="3334" width="5.42578125" style="210" customWidth="1"/>
    <col min="3335" max="3335" width="4.28515625" style="210" customWidth="1"/>
    <col min="3336" max="3336" width="14.28515625" style="210" customWidth="1"/>
    <col min="3337" max="3337" width="0" style="210" hidden="1" customWidth="1"/>
    <col min="3338" max="3338" width="57.140625" style="210" customWidth="1"/>
    <col min="3339" max="3339" width="7.5703125" style="210" customWidth="1"/>
    <col min="3340" max="3340" width="0" style="210" hidden="1" customWidth="1"/>
    <col min="3341" max="3341" width="13.42578125" style="210" customWidth="1"/>
    <col min="3342" max="3342" width="12.42578125" style="210" customWidth="1"/>
    <col min="3343" max="3343" width="15.7109375" style="210" customWidth="1"/>
    <col min="3344" max="3349" width="0" style="210" hidden="1" customWidth="1"/>
    <col min="3350" max="3350" width="9.42578125" style="210" customWidth="1"/>
    <col min="3351" max="3584" width="9.140625" style="210"/>
    <col min="3585" max="3589" width="0" style="210" hidden="1" customWidth="1"/>
    <col min="3590" max="3590" width="5.42578125" style="210" customWidth="1"/>
    <col min="3591" max="3591" width="4.28515625" style="210" customWidth="1"/>
    <col min="3592" max="3592" width="14.28515625" style="210" customWidth="1"/>
    <col min="3593" max="3593" width="0" style="210" hidden="1" customWidth="1"/>
    <col min="3594" max="3594" width="57.140625" style="210" customWidth="1"/>
    <col min="3595" max="3595" width="7.5703125" style="210" customWidth="1"/>
    <col min="3596" max="3596" width="0" style="210" hidden="1" customWidth="1"/>
    <col min="3597" max="3597" width="13.42578125" style="210" customWidth="1"/>
    <col min="3598" max="3598" width="12.42578125" style="210" customWidth="1"/>
    <col min="3599" max="3599" width="15.7109375" style="210" customWidth="1"/>
    <col min="3600" max="3605" width="0" style="210" hidden="1" customWidth="1"/>
    <col min="3606" max="3606" width="9.42578125" style="210" customWidth="1"/>
    <col min="3607" max="3840" width="9.140625" style="210"/>
    <col min="3841" max="3845" width="0" style="210" hidden="1" customWidth="1"/>
    <col min="3846" max="3846" width="5.42578125" style="210" customWidth="1"/>
    <col min="3847" max="3847" width="4.28515625" style="210" customWidth="1"/>
    <col min="3848" max="3848" width="14.28515625" style="210" customWidth="1"/>
    <col min="3849" max="3849" width="0" style="210" hidden="1" customWidth="1"/>
    <col min="3850" max="3850" width="57.140625" style="210" customWidth="1"/>
    <col min="3851" max="3851" width="7.5703125" style="210" customWidth="1"/>
    <col min="3852" max="3852" width="0" style="210" hidden="1" customWidth="1"/>
    <col min="3853" max="3853" width="13.42578125" style="210" customWidth="1"/>
    <col min="3854" max="3854" width="12.42578125" style="210" customWidth="1"/>
    <col min="3855" max="3855" width="15.7109375" style="210" customWidth="1"/>
    <col min="3856" max="3861" width="0" style="210" hidden="1" customWidth="1"/>
    <col min="3862" max="3862" width="9.42578125" style="210" customWidth="1"/>
    <col min="3863" max="4096" width="9.140625" style="210"/>
    <col min="4097" max="4101" width="0" style="210" hidden="1" customWidth="1"/>
    <col min="4102" max="4102" width="5.42578125" style="210" customWidth="1"/>
    <col min="4103" max="4103" width="4.28515625" style="210" customWidth="1"/>
    <col min="4104" max="4104" width="14.28515625" style="210" customWidth="1"/>
    <col min="4105" max="4105" width="0" style="210" hidden="1" customWidth="1"/>
    <col min="4106" max="4106" width="57.140625" style="210" customWidth="1"/>
    <col min="4107" max="4107" width="7.5703125" style="210" customWidth="1"/>
    <col min="4108" max="4108" width="0" style="210" hidden="1" customWidth="1"/>
    <col min="4109" max="4109" width="13.42578125" style="210" customWidth="1"/>
    <col min="4110" max="4110" width="12.42578125" style="210" customWidth="1"/>
    <col min="4111" max="4111" width="15.7109375" style="210" customWidth="1"/>
    <col min="4112" max="4117" width="0" style="210" hidden="1" customWidth="1"/>
    <col min="4118" max="4118" width="9.42578125" style="210" customWidth="1"/>
    <col min="4119" max="4352" width="9.140625" style="210"/>
    <col min="4353" max="4357" width="0" style="210" hidden="1" customWidth="1"/>
    <col min="4358" max="4358" width="5.42578125" style="210" customWidth="1"/>
    <col min="4359" max="4359" width="4.28515625" style="210" customWidth="1"/>
    <col min="4360" max="4360" width="14.28515625" style="210" customWidth="1"/>
    <col min="4361" max="4361" width="0" style="210" hidden="1" customWidth="1"/>
    <col min="4362" max="4362" width="57.140625" style="210" customWidth="1"/>
    <col min="4363" max="4363" width="7.5703125" style="210" customWidth="1"/>
    <col min="4364" max="4364" width="0" style="210" hidden="1" customWidth="1"/>
    <col min="4365" max="4365" width="13.42578125" style="210" customWidth="1"/>
    <col min="4366" max="4366" width="12.42578125" style="210" customWidth="1"/>
    <col min="4367" max="4367" width="15.7109375" style="210" customWidth="1"/>
    <col min="4368" max="4373" width="0" style="210" hidden="1" customWidth="1"/>
    <col min="4374" max="4374" width="9.42578125" style="210" customWidth="1"/>
    <col min="4375" max="4608" width="9.140625" style="210"/>
    <col min="4609" max="4613" width="0" style="210" hidden="1" customWidth="1"/>
    <col min="4614" max="4614" width="5.42578125" style="210" customWidth="1"/>
    <col min="4615" max="4615" width="4.28515625" style="210" customWidth="1"/>
    <col min="4616" max="4616" width="14.28515625" style="210" customWidth="1"/>
    <col min="4617" max="4617" width="0" style="210" hidden="1" customWidth="1"/>
    <col min="4618" max="4618" width="57.140625" style="210" customWidth="1"/>
    <col min="4619" max="4619" width="7.5703125" style="210" customWidth="1"/>
    <col min="4620" max="4620" width="0" style="210" hidden="1" customWidth="1"/>
    <col min="4621" max="4621" width="13.42578125" style="210" customWidth="1"/>
    <col min="4622" max="4622" width="12.42578125" style="210" customWidth="1"/>
    <col min="4623" max="4623" width="15.7109375" style="210" customWidth="1"/>
    <col min="4624" max="4629" width="0" style="210" hidden="1" customWidth="1"/>
    <col min="4630" max="4630" width="9.42578125" style="210" customWidth="1"/>
    <col min="4631" max="4864" width="9.140625" style="210"/>
    <col min="4865" max="4869" width="0" style="210" hidden="1" customWidth="1"/>
    <col min="4870" max="4870" width="5.42578125" style="210" customWidth="1"/>
    <col min="4871" max="4871" width="4.28515625" style="210" customWidth="1"/>
    <col min="4872" max="4872" width="14.28515625" style="210" customWidth="1"/>
    <col min="4873" max="4873" width="0" style="210" hidden="1" customWidth="1"/>
    <col min="4874" max="4874" width="57.140625" style="210" customWidth="1"/>
    <col min="4875" max="4875" width="7.5703125" style="210" customWidth="1"/>
    <col min="4876" max="4876" width="0" style="210" hidden="1" customWidth="1"/>
    <col min="4877" max="4877" width="13.42578125" style="210" customWidth="1"/>
    <col min="4878" max="4878" width="12.42578125" style="210" customWidth="1"/>
    <col min="4879" max="4879" width="15.7109375" style="210" customWidth="1"/>
    <col min="4880" max="4885" width="0" style="210" hidden="1" customWidth="1"/>
    <col min="4886" max="4886" width="9.42578125" style="210" customWidth="1"/>
    <col min="4887" max="5120" width="9.140625" style="210"/>
    <col min="5121" max="5125" width="0" style="210" hidden="1" customWidth="1"/>
    <col min="5126" max="5126" width="5.42578125" style="210" customWidth="1"/>
    <col min="5127" max="5127" width="4.28515625" style="210" customWidth="1"/>
    <col min="5128" max="5128" width="14.28515625" style="210" customWidth="1"/>
    <col min="5129" max="5129" width="0" style="210" hidden="1" customWidth="1"/>
    <col min="5130" max="5130" width="57.140625" style="210" customWidth="1"/>
    <col min="5131" max="5131" width="7.5703125" style="210" customWidth="1"/>
    <col min="5132" max="5132" width="0" style="210" hidden="1" customWidth="1"/>
    <col min="5133" max="5133" width="13.42578125" style="210" customWidth="1"/>
    <col min="5134" max="5134" width="12.42578125" style="210" customWidth="1"/>
    <col min="5135" max="5135" width="15.7109375" style="210" customWidth="1"/>
    <col min="5136" max="5141" width="0" style="210" hidden="1" customWidth="1"/>
    <col min="5142" max="5142" width="9.42578125" style="210" customWidth="1"/>
    <col min="5143" max="5376" width="9.140625" style="210"/>
    <col min="5377" max="5381" width="0" style="210" hidden="1" customWidth="1"/>
    <col min="5382" max="5382" width="5.42578125" style="210" customWidth="1"/>
    <col min="5383" max="5383" width="4.28515625" style="210" customWidth="1"/>
    <col min="5384" max="5384" width="14.28515625" style="210" customWidth="1"/>
    <col min="5385" max="5385" width="0" style="210" hidden="1" customWidth="1"/>
    <col min="5386" max="5386" width="57.140625" style="210" customWidth="1"/>
    <col min="5387" max="5387" width="7.5703125" style="210" customWidth="1"/>
    <col min="5388" max="5388" width="0" style="210" hidden="1" customWidth="1"/>
    <col min="5389" max="5389" width="13.42578125" style="210" customWidth="1"/>
    <col min="5390" max="5390" width="12.42578125" style="210" customWidth="1"/>
    <col min="5391" max="5391" width="15.7109375" style="210" customWidth="1"/>
    <col min="5392" max="5397" width="0" style="210" hidden="1" customWidth="1"/>
    <col min="5398" max="5398" width="9.42578125" style="210" customWidth="1"/>
    <col min="5399" max="5632" width="9.140625" style="210"/>
    <col min="5633" max="5637" width="0" style="210" hidden="1" customWidth="1"/>
    <col min="5638" max="5638" width="5.42578125" style="210" customWidth="1"/>
    <col min="5639" max="5639" width="4.28515625" style="210" customWidth="1"/>
    <col min="5640" max="5640" width="14.28515625" style="210" customWidth="1"/>
    <col min="5641" max="5641" width="0" style="210" hidden="1" customWidth="1"/>
    <col min="5642" max="5642" width="57.140625" style="210" customWidth="1"/>
    <col min="5643" max="5643" width="7.5703125" style="210" customWidth="1"/>
    <col min="5644" max="5644" width="0" style="210" hidden="1" customWidth="1"/>
    <col min="5645" max="5645" width="13.42578125" style="210" customWidth="1"/>
    <col min="5646" max="5646" width="12.42578125" style="210" customWidth="1"/>
    <col min="5647" max="5647" width="15.7109375" style="210" customWidth="1"/>
    <col min="5648" max="5653" width="0" style="210" hidden="1" customWidth="1"/>
    <col min="5654" max="5654" width="9.42578125" style="210" customWidth="1"/>
    <col min="5655" max="5888" width="9.140625" style="210"/>
    <col min="5889" max="5893" width="0" style="210" hidden="1" customWidth="1"/>
    <col min="5894" max="5894" width="5.42578125" style="210" customWidth="1"/>
    <col min="5895" max="5895" width="4.28515625" style="210" customWidth="1"/>
    <col min="5896" max="5896" width="14.28515625" style="210" customWidth="1"/>
    <col min="5897" max="5897" width="0" style="210" hidden="1" customWidth="1"/>
    <col min="5898" max="5898" width="57.140625" style="210" customWidth="1"/>
    <col min="5899" max="5899" width="7.5703125" style="210" customWidth="1"/>
    <col min="5900" max="5900" width="0" style="210" hidden="1" customWidth="1"/>
    <col min="5901" max="5901" width="13.42578125" style="210" customWidth="1"/>
    <col min="5902" max="5902" width="12.42578125" style="210" customWidth="1"/>
    <col min="5903" max="5903" width="15.7109375" style="210" customWidth="1"/>
    <col min="5904" max="5909" width="0" style="210" hidden="1" customWidth="1"/>
    <col min="5910" max="5910" width="9.42578125" style="210" customWidth="1"/>
    <col min="5911" max="6144" width="9.140625" style="210"/>
    <col min="6145" max="6149" width="0" style="210" hidden="1" customWidth="1"/>
    <col min="6150" max="6150" width="5.42578125" style="210" customWidth="1"/>
    <col min="6151" max="6151" width="4.28515625" style="210" customWidth="1"/>
    <col min="6152" max="6152" width="14.28515625" style="210" customWidth="1"/>
    <col min="6153" max="6153" width="0" style="210" hidden="1" customWidth="1"/>
    <col min="6154" max="6154" width="57.140625" style="210" customWidth="1"/>
    <col min="6155" max="6155" width="7.5703125" style="210" customWidth="1"/>
    <col min="6156" max="6156" width="0" style="210" hidden="1" customWidth="1"/>
    <col min="6157" max="6157" width="13.42578125" style="210" customWidth="1"/>
    <col min="6158" max="6158" width="12.42578125" style="210" customWidth="1"/>
    <col min="6159" max="6159" width="15.7109375" style="210" customWidth="1"/>
    <col min="6160" max="6165" width="0" style="210" hidden="1" customWidth="1"/>
    <col min="6166" max="6166" width="9.42578125" style="210" customWidth="1"/>
    <col min="6167" max="6400" width="9.140625" style="210"/>
    <col min="6401" max="6405" width="0" style="210" hidden="1" customWidth="1"/>
    <col min="6406" max="6406" width="5.42578125" style="210" customWidth="1"/>
    <col min="6407" max="6407" width="4.28515625" style="210" customWidth="1"/>
    <col min="6408" max="6408" width="14.28515625" style="210" customWidth="1"/>
    <col min="6409" max="6409" width="0" style="210" hidden="1" customWidth="1"/>
    <col min="6410" max="6410" width="57.140625" style="210" customWidth="1"/>
    <col min="6411" max="6411" width="7.5703125" style="210" customWidth="1"/>
    <col min="6412" max="6412" width="0" style="210" hidden="1" customWidth="1"/>
    <col min="6413" max="6413" width="13.42578125" style="210" customWidth="1"/>
    <col min="6414" max="6414" width="12.42578125" style="210" customWidth="1"/>
    <col min="6415" max="6415" width="15.7109375" style="210" customWidth="1"/>
    <col min="6416" max="6421" width="0" style="210" hidden="1" customWidth="1"/>
    <col min="6422" max="6422" width="9.42578125" style="210" customWidth="1"/>
    <col min="6423" max="6656" width="9.140625" style="210"/>
    <col min="6657" max="6661" width="0" style="210" hidden="1" customWidth="1"/>
    <col min="6662" max="6662" width="5.42578125" style="210" customWidth="1"/>
    <col min="6663" max="6663" width="4.28515625" style="210" customWidth="1"/>
    <col min="6664" max="6664" width="14.28515625" style="210" customWidth="1"/>
    <col min="6665" max="6665" width="0" style="210" hidden="1" customWidth="1"/>
    <col min="6666" max="6666" width="57.140625" style="210" customWidth="1"/>
    <col min="6667" max="6667" width="7.5703125" style="210" customWidth="1"/>
    <col min="6668" max="6668" width="0" style="210" hidden="1" customWidth="1"/>
    <col min="6669" max="6669" width="13.42578125" style="210" customWidth="1"/>
    <col min="6670" max="6670" width="12.42578125" style="210" customWidth="1"/>
    <col min="6671" max="6671" width="15.7109375" style="210" customWidth="1"/>
    <col min="6672" max="6677" width="0" style="210" hidden="1" customWidth="1"/>
    <col min="6678" max="6678" width="9.42578125" style="210" customWidth="1"/>
    <col min="6679" max="6912" width="9.140625" style="210"/>
    <col min="6913" max="6917" width="0" style="210" hidden="1" customWidth="1"/>
    <col min="6918" max="6918" width="5.42578125" style="210" customWidth="1"/>
    <col min="6919" max="6919" width="4.28515625" style="210" customWidth="1"/>
    <col min="6920" max="6920" width="14.28515625" style="210" customWidth="1"/>
    <col min="6921" max="6921" width="0" style="210" hidden="1" customWidth="1"/>
    <col min="6922" max="6922" width="57.140625" style="210" customWidth="1"/>
    <col min="6923" max="6923" width="7.5703125" style="210" customWidth="1"/>
    <col min="6924" max="6924" width="0" style="210" hidden="1" customWidth="1"/>
    <col min="6925" max="6925" width="13.42578125" style="210" customWidth="1"/>
    <col min="6926" max="6926" width="12.42578125" style="210" customWidth="1"/>
    <col min="6927" max="6927" width="15.7109375" style="210" customWidth="1"/>
    <col min="6928" max="6933" width="0" style="210" hidden="1" customWidth="1"/>
    <col min="6934" max="6934" width="9.42578125" style="210" customWidth="1"/>
    <col min="6935" max="7168" width="9.140625" style="210"/>
    <col min="7169" max="7173" width="0" style="210" hidden="1" customWidth="1"/>
    <col min="7174" max="7174" width="5.42578125" style="210" customWidth="1"/>
    <col min="7175" max="7175" width="4.28515625" style="210" customWidth="1"/>
    <col min="7176" max="7176" width="14.28515625" style="210" customWidth="1"/>
    <col min="7177" max="7177" width="0" style="210" hidden="1" customWidth="1"/>
    <col min="7178" max="7178" width="57.140625" style="210" customWidth="1"/>
    <col min="7179" max="7179" width="7.5703125" style="210" customWidth="1"/>
    <col min="7180" max="7180" width="0" style="210" hidden="1" customWidth="1"/>
    <col min="7181" max="7181" width="13.42578125" style="210" customWidth="1"/>
    <col min="7182" max="7182" width="12.42578125" style="210" customWidth="1"/>
    <col min="7183" max="7183" width="15.7109375" style="210" customWidth="1"/>
    <col min="7184" max="7189" width="0" style="210" hidden="1" customWidth="1"/>
    <col min="7190" max="7190" width="9.42578125" style="210" customWidth="1"/>
    <col min="7191" max="7424" width="9.140625" style="210"/>
    <col min="7425" max="7429" width="0" style="210" hidden="1" customWidth="1"/>
    <col min="7430" max="7430" width="5.42578125" style="210" customWidth="1"/>
    <col min="7431" max="7431" width="4.28515625" style="210" customWidth="1"/>
    <col min="7432" max="7432" width="14.28515625" style="210" customWidth="1"/>
    <col min="7433" max="7433" width="0" style="210" hidden="1" customWidth="1"/>
    <col min="7434" max="7434" width="57.140625" style="210" customWidth="1"/>
    <col min="7435" max="7435" width="7.5703125" style="210" customWidth="1"/>
    <col min="7436" max="7436" width="0" style="210" hidden="1" customWidth="1"/>
    <col min="7437" max="7437" width="13.42578125" style="210" customWidth="1"/>
    <col min="7438" max="7438" width="12.42578125" style="210" customWidth="1"/>
    <col min="7439" max="7439" width="15.7109375" style="210" customWidth="1"/>
    <col min="7440" max="7445" width="0" style="210" hidden="1" customWidth="1"/>
    <col min="7446" max="7446" width="9.42578125" style="210" customWidth="1"/>
    <col min="7447" max="7680" width="9.140625" style="210"/>
    <col min="7681" max="7685" width="0" style="210" hidden="1" customWidth="1"/>
    <col min="7686" max="7686" width="5.42578125" style="210" customWidth="1"/>
    <col min="7687" max="7687" width="4.28515625" style="210" customWidth="1"/>
    <col min="7688" max="7688" width="14.28515625" style="210" customWidth="1"/>
    <col min="7689" max="7689" width="0" style="210" hidden="1" customWidth="1"/>
    <col min="7690" max="7690" width="57.140625" style="210" customWidth="1"/>
    <col min="7691" max="7691" width="7.5703125" style="210" customWidth="1"/>
    <col min="7692" max="7692" width="0" style="210" hidden="1" customWidth="1"/>
    <col min="7693" max="7693" width="13.42578125" style="210" customWidth="1"/>
    <col min="7694" max="7694" width="12.42578125" style="210" customWidth="1"/>
    <col min="7695" max="7695" width="15.7109375" style="210" customWidth="1"/>
    <col min="7696" max="7701" width="0" style="210" hidden="1" customWidth="1"/>
    <col min="7702" max="7702" width="9.42578125" style="210" customWidth="1"/>
    <col min="7703" max="7936" width="9.140625" style="210"/>
    <col min="7937" max="7941" width="0" style="210" hidden="1" customWidth="1"/>
    <col min="7942" max="7942" width="5.42578125" style="210" customWidth="1"/>
    <col min="7943" max="7943" width="4.28515625" style="210" customWidth="1"/>
    <col min="7944" max="7944" width="14.28515625" style="210" customWidth="1"/>
    <col min="7945" max="7945" width="0" style="210" hidden="1" customWidth="1"/>
    <col min="7946" max="7946" width="57.140625" style="210" customWidth="1"/>
    <col min="7947" max="7947" width="7.5703125" style="210" customWidth="1"/>
    <col min="7948" max="7948" width="0" style="210" hidden="1" customWidth="1"/>
    <col min="7949" max="7949" width="13.42578125" style="210" customWidth="1"/>
    <col min="7950" max="7950" width="12.42578125" style="210" customWidth="1"/>
    <col min="7951" max="7951" width="15.7109375" style="210" customWidth="1"/>
    <col min="7952" max="7957" width="0" style="210" hidden="1" customWidth="1"/>
    <col min="7958" max="7958" width="9.42578125" style="210" customWidth="1"/>
    <col min="7959" max="8192" width="9.140625" style="210"/>
    <col min="8193" max="8197" width="0" style="210" hidden="1" customWidth="1"/>
    <col min="8198" max="8198" width="5.42578125" style="210" customWidth="1"/>
    <col min="8199" max="8199" width="4.28515625" style="210" customWidth="1"/>
    <col min="8200" max="8200" width="14.28515625" style="210" customWidth="1"/>
    <col min="8201" max="8201" width="0" style="210" hidden="1" customWidth="1"/>
    <col min="8202" max="8202" width="57.140625" style="210" customWidth="1"/>
    <col min="8203" max="8203" width="7.5703125" style="210" customWidth="1"/>
    <col min="8204" max="8204" width="0" style="210" hidden="1" customWidth="1"/>
    <col min="8205" max="8205" width="13.42578125" style="210" customWidth="1"/>
    <col min="8206" max="8206" width="12.42578125" style="210" customWidth="1"/>
    <col min="8207" max="8207" width="15.7109375" style="210" customWidth="1"/>
    <col min="8208" max="8213" width="0" style="210" hidden="1" customWidth="1"/>
    <col min="8214" max="8214" width="9.42578125" style="210" customWidth="1"/>
    <col min="8215" max="8448" width="9.140625" style="210"/>
    <col min="8449" max="8453" width="0" style="210" hidden="1" customWidth="1"/>
    <col min="8454" max="8454" width="5.42578125" style="210" customWidth="1"/>
    <col min="8455" max="8455" width="4.28515625" style="210" customWidth="1"/>
    <col min="8456" max="8456" width="14.28515625" style="210" customWidth="1"/>
    <col min="8457" max="8457" width="0" style="210" hidden="1" customWidth="1"/>
    <col min="8458" max="8458" width="57.140625" style="210" customWidth="1"/>
    <col min="8459" max="8459" width="7.5703125" style="210" customWidth="1"/>
    <col min="8460" max="8460" width="0" style="210" hidden="1" customWidth="1"/>
    <col min="8461" max="8461" width="13.42578125" style="210" customWidth="1"/>
    <col min="8462" max="8462" width="12.42578125" style="210" customWidth="1"/>
    <col min="8463" max="8463" width="15.7109375" style="210" customWidth="1"/>
    <col min="8464" max="8469" width="0" style="210" hidden="1" customWidth="1"/>
    <col min="8470" max="8470" width="9.42578125" style="210" customWidth="1"/>
    <col min="8471" max="8704" width="9.140625" style="210"/>
    <col min="8705" max="8709" width="0" style="210" hidden="1" customWidth="1"/>
    <col min="8710" max="8710" width="5.42578125" style="210" customWidth="1"/>
    <col min="8711" max="8711" width="4.28515625" style="210" customWidth="1"/>
    <col min="8712" max="8712" width="14.28515625" style="210" customWidth="1"/>
    <col min="8713" max="8713" width="0" style="210" hidden="1" customWidth="1"/>
    <col min="8714" max="8714" width="57.140625" style="210" customWidth="1"/>
    <col min="8715" max="8715" width="7.5703125" style="210" customWidth="1"/>
    <col min="8716" max="8716" width="0" style="210" hidden="1" customWidth="1"/>
    <col min="8717" max="8717" width="13.42578125" style="210" customWidth="1"/>
    <col min="8718" max="8718" width="12.42578125" style="210" customWidth="1"/>
    <col min="8719" max="8719" width="15.7109375" style="210" customWidth="1"/>
    <col min="8720" max="8725" width="0" style="210" hidden="1" customWidth="1"/>
    <col min="8726" max="8726" width="9.42578125" style="210" customWidth="1"/>
    <col min="8727" max="8960" width="9.140625" style="210"/>
    <col min="8961" max="8965" width="0" style="210" hidden="1" customWidth="1"/>
    <col min="8966" max="8966" width="5.42578125" style="210" customWidth="1"/>
    <col min="8967" max="8967" width="4.28515625" style="210" customWidth="1"/>
    <col min="8968" max="8968" width="14.28515625" style="210" customWidth="1"/>
    <col min="8969" max="8969" width="0" style="210" hidden="1" customWidth="1"/>
    <col min="8970" max="8970" width="57.140625" style="210" customWidth="1"/>
    <col min="8971" max="8971" width="7.5703125" style="210" customWidth="1"/>
    <col min="8972" max="8972" width="0" style="210" hidden="1" customWidth="1"/>
    <col min="8973" max="8973" width="13.42578125" style="210" customWidth="1"/>
    <col min="8974" max="8974" width="12.42578125" style="210" customWidth="1"/>
    <col min="8975" max="8975" width="15.7109375" style="210" customWidth="1"/>
    <col min="8976" max="8981" width="0" style="210" hidden="1" customWidth="1"/>
    <col min="8982" max="8982" width="9.42578125" style="210" customWidth="1"/>
    <col min="8983" max="9216" width="9.140625" style="210"/>
    <col min="9217" max="9221" width="0" style="210" hidden="1" customWidth="1"/>
    <col min="9222" max="9222" width="5.42578125" style="210" customWidth="1"/>
    <col min="9223" max="9223" width="4.28515625" style="210" customWidth="1"/>
    <col min="9224" max="9224" width="14.28515625" style="210" customWidth="1"/>
    <col min="9225" max="9225" width="0" style="210" hidden="1" customWidth="1"/>
    <col min="9226" max="9226" width="57.140625" style="210" customWidth="1"/>
    <col min="9227" max="9227" width="7.5703125" style="210" customWidth="1"/>
    <col min="9228" max="9228" width="0" style="210" hidden="1" customWidth="1"/>
    <col min="9229" max="9229" width="13.42578125" style="210" customWidth="1"/>
    <col min="9230" max="9230" width="12.42578125" style="210" customWidth="1"/>
    <col min="9231" max="9231" width="15.7109375" style="210" customWidth="1"/>
    <col min="9232" max="9237" width="0" style="210" hidden="1" customWidth="1"/>
    <col min="9238" max="9238" width="9.42578125" style="210" customWidth="1"/>
    <col min="9239" max="9472" width="9.140625" style="210"/>
    <col min="9473" max="9477" width="0" style="210" hidden="1" customWidth="1"/>
    <col min="9478" max="9478" width="5.42578125" style="210" customWidth="1"/>
    <col min="9479" max="9479" width="4.28515625" style="210" customWidth="1"/>
    <col min="9480" max="9480" width="14.28515625" style="210" customWidth="1"/>
    <col min="9481" max="9481" width="0" style="210" hidden="1" customWidth="1"/>
    <col min="9482" max="9482" width="57.140625" style="210" customWidth="1"/>
    <col min="9483" max="9483" width="7.5703125" style="210" customWidth="1"/>
    <col min="9484" max="9484" width="0" style="210" hidden="1" customWidth="1"/>
    <col min="9485" max="9485" width="13.42578125" style="210" customWidth="1"/>
    <col min="9486" max="9486" width="12.42578125" style="210" customWidth="1"/>
    <col min="9487" max="9487" width="15.7109375" style="210" customWidth="1"/>
    <col min="9488" max="9493" width="0" style="210" hidden="1" customWidth="1"/>
    <col min="9494" max="9494" width="9.42578125" style="210" customWidth="1"/>
    <col min="9495" max="9728" width="9.140625" style="210"/>
    <col min="9729" max="9733" width="0" style="210" hidden="1" customWidth="1"/>
    <col min="9734" max="9734" width="5.42578125" style="210" customWidth="1"/>
    <col min="9735" max="9735" width="4.28515625" style="210" customWidth="1"/>
    <col min="9736" max="9736" width="14.28515625" style="210" customWidth="1"/>
    <col min="9737" max="9737" width="0" style="210" hidden="1" customWidth="1"/>
    <col min="9738" max="9738" width="57.140625" style="210" customWidth="1"/>
    <col min="9739" max="9739" width="7.5703125" style="210" customWidth="1"/>
    <col min="9740" max="9740" width="0" style="210" hidden="1" customWidth="1"/>
    <col min="9741" max="9741" width="13.42578125" style="210" customWidth="1"/>
    <col min="9742" max="9742" width="12.42578125" style="210" customWidth="1"/>
    <col min="9743" max="9743" width="15.7109375" style="210" customWidth="1"/>
    <col min="9744" max="9749" width="0" style="210" hidden="1" customWidth="1"/>
    <col min="9750" max="9750" width="9.42578125" style="210" customWidth="1"/>
    <col min="9751" max="9984" width="9.140625" style="210"/>
    <col min="9985" max="9989" width="0" style="210" hidden="1" customWidth="1"/>
    <col min="9990" max="9990" width="5.42578125" style="210" customWidth="1"/>
    <col min="9991" max="9991" width="4.28515625" style="210" customWidth="1"/>
    <col min="9992" max="9992" width="14.28515625" style="210" customWidth="1"/>
    <col min="9993" max="9993" width="0" style="210" hidden="1" customWidth="1"/>
    <col min="9994" max="9994" width="57.140625" style="210" customWidth="1"/>
    <col min="9995" max="9995" width="7.5703125" style="210" customWidth="1"/>
    <col min="9996" max="9996" width="0" style="210" hidden="1" customWidth="1"/>
    <col min="9997" max="9997" width="13.42578125" style="210" customWidth="1"/>
    <col min="9998" max="9998" width="12.42578125" style="210" customWidth="1"/>
    <col min="9999" max="9999" width="15.7109375" style="210" customWidth="1"/>
    <col min="10000" max="10005" width="0" style="210" hidden="1" customWidth="1"/>
    <col min="10006" max="10006" width="9.42578125" style="210" customWidth="1"/>
    <col min="10007" max="10240" width="9.140625" style="210"/>
    <col min="10241" max="10245" width="0" style="210" hidden="1" customWidth="1"/>
    <col min="10246" max="10246" width="5.42578125" style="210" customWidth="1"/>
    <col min="10247" max="10247" width="4.28515625" style="210" customWidth="1"/>
    <col min="10248" max="10248" width="14.28515625" style="210" customWidth="1"/>
    <col min="10249" max="10249" width="0" style="210" hidden="1" customWidth="1"/>
    <col min="10250" max="10250" width="57.140625" style="210" customWidth="1"/>
    <col min="10251" max="10251" width="7.5703125" style="210" customWidth="1"/>
    <col min="10252" max="10252" width="0" style="210" hidden="1" customWidth="1"/>
    <col min="10253" max="10253" width="13.42578125" style="210" customWidth="1"/>
    <col min="10254" max="10254" width="12.42578125" style="210" customWidth="1"/>
    <col min="10255" max="10255" width="15.7109375" style="210" customWidth="1"/>
    <col min="10256" max="10261" width="0" style="210" hidden="1" customWidth="1"/>
    <col min="10262" max="10262" width="9.42578125" style="210" customWidth="1"/>
    <col min="10263" max="10496" width="9.140625" style="210"/>
    <col min="10497" max="10501" width="0" style="210" hidden="1" customWidth="1"/>
    <col min="10502" max="10502" width="5.42578125" style="210" customWidth="1"/>
    <col min="10503" max="10503" width="4.28515625" style="210" customWidth="1"/>
    <col min="10504" max="10504" width="14.28515625" style="210" customWidth="1"/>
    <col min="10505" max="10505" width="0" style="210" hidden="1" customWidth="1"/>
    <col min="10506" max="10506" width="57.140625" style="210" customWidth="1"/>
    <col min="10507" max="10507" width="7.5703125" style="210" customWidth="1"/>
    <col min="10508" max="10508" width="0" style="210" hidden="1" customWidth="1"/>
    <col min="10509" max="10509" width="13.42578125" style="210" customWidth="1"/>
    <col min="10510" max="10510" width="12.42578125" style="210" customWidth="1"/>
    <col min="10511" max="10511" width="15.7109375" style="210" customWidth="1"/>
    <col min="10512" max="10517" width="0" style="210" hidden="1" customWidth="1"/>
    <col min="10518" max="10518" width="9.42578125" style="210" customWidth="1"/>
    <col min="10519" max="10752" width="9.140625" style="210"/>
    <col min="10753" max="10757" width="0" style="210" hidden="1" customWidth="1"/>
    <col min="10758" max="10758" width="5.42578125" style="210" customWidth="1"/>
    <col min="10759" max="10759" width="4.28515625" style="210" customWidth="1"/>
    <col min="10760" max="10760" width="14.28515625" style="210" customWidth="1"/>
    <col min="10761" max="10761" width="0" style="210" hidden="1" customWidth="1"/>
    <col min="10762" max="10762" width="57.140625" style="210" customWidth="1"/>
    <col min="10763" max="10763" width="7.5703125" style="210" customWidth="1"/>
    <col min="10764" max="10764" width="0" style="210" hidden="1" customWidth="1"/>
    <col min="10765" max="10765" width="13.42578125" style="210" customWidth="1"/>
    <col min="10766" max="10766" width="12.42578125" style="210" customWidth="1"/>
    <col min="10767" max="10767" width="15.7109375" style="210" customWidth="1"/>
    <col min="10768" max="10773" width="0" style="210" hidden="1" customWidth="1"/>
    <col min="10774" max="10774" width="9.42578125" style="210" customWidth="1"/>
    <col min="10775" max="11008" width="9.140625" style="210"/>
    <col min="11009" max="11013" width="0" style="210" hidden="1" customWidth="1"/>
    <col min="11014" max="11014" width="5.42578125" style="210" customWidth="1"/>
    <col min="11015" max="11015" width="4.28515625" style="210" customWidth="1"/>
    <col min="11016" max="11016" width="14.28515625" style="210" customWidth="1"/>
    <col min="11017" max="11017" width="0" style="210" hidden="1" customWidth="1"/>
    <col min="11018" max="11018" width="57.140625" style="210" customWidth="1"/>
    <col min="11019" max="11019" width="7.5703125" style="210" customWidth="1"/>
    <col min="11020" max="11020" width="0" style="210" hidden="1" customWidth="1"/>
    <col min="11021" max="11021" width="13.42578125" style="210" customWidth="1"/>
    <col min="11022" max="11022" width="12.42578125" style="210" customWidth="1"/>
    <col min="11023" max="11023" width="15.7109375" style="210" customWidth="1"/>
    <col min="11024" max="11029" width="0" style="210" hidden="1" customWidth="1"/>
    <col min="11030" max="11030" width="9.42578125" style="210" customWidth="1"/>
    <col min="11031" max="11264" width="9.140625" style="210"/>
    <col min="11265" max="11269" width="0" style="210" hidden="1" customWidth="1"/>
    <col min="11270" max="11270" width="5.42578125" style="210" customWidth="1"/>
    <col min="11271" max="11271" width="4.28515625" style="210" customWidth="1"/>
    <col min="11272" max="11272" width="14.28515625" style="210" customWidth="1"/>
    <col min="11273" max="11273" width="0" style="210" hidden="1" customWidth="1"/>
    <col min="11274" max="11274" width="57.140625" style="210" customWidth="1"/>
    <col min="11275" max="11275" width="7.5703125" style="210" customWidth="1"/>
    <col min="11276" max="11276" width="0" style="210" hidden="1" customWidth="1"/>
    <col min="11277" max="11277" width="13.42578125" style="210" customWidth="1"/>
    <col min="11278" max="11278" width="12.42578125" style="210" customWidth="1"/>
    <col min="11279" max="11279" width="15.7109375" style="210" customWidth="1"/>
    <col min="11280" max="11285" width="0" style="210" hidden="1" customWidth="1"/>
    <col min="11286" max="11286" width="9.42578125" style="210" customWidth="1"/>
    <col min="11287" max="11520" width="9.140625" style="210"/>
    <col min="11521" max="11525" width="0" style="210" hidden="1" customWidth="1"/>
    <col min="11526" max="11526" width="5.42578125" style="210" customWidth="1"/>
    <col min="11527" max="11527" width="4.28515625" style="210" customWidth="1"/>
    <col min="11528" max="11528" width="14.28515625" style="210" customWidth="1"/>
    <col min="11529" max="11529" width="0" style="210" hidden="1" customWidth="1"/>
    <col min="11530" max="11530" width="57.140625" style="210" customWidth="1"/>
    <col min="11531" max="11531" width="7.5703125" style="210" customWidth="1"/>
    <col min="11532" max="11532" width="0" style="210" hidden="1" customWidth="1"/>
    <col min="11533" max="11533" width="13.42578125" style="210" customWidth="1"/>
    <col min="11534" max="11534" width="12.42578125" style="210" customWidth="1"/>
    <col min="11535" max="11535" width="15.7109375" style="210" customWidth="1"/>
    <col min="11536" max="11541" width="0" style="210" hidden="1" customWidth="1"/>
    <col min="11542" max="11542" width="9.42578125" style="210" customWidth="1"/>
    <col min="11543" max="11776" width="9.140625" style="210"/>
    <col min="11777" max="11781" width="0" style="210" hidden="1" customWidth="1"/>
    <col min="11782" max="11782" width="5.42578125" style="210" customWidth="1"/>
    <col min="11783" max="11783" width="4.28515625" style="210" customWidth="1"/>
    <col min="11784" max="11784" width="14.28515625" style="210" customWidth="1"/>
    <col min="11785" max="11785" width="0" style="210" hidden="1" customWidth="1"/>
    <col min="11786" max="11786" width="57.140625" style="210" customWidth="1"/>
    <col min="11787" max="11787" width="7.5703125" style="210" customWidth="1"/>
    <col min="11788" max="11788" width="0" style="210" hidden="1" customWidth="1"/>
    <col min="11789" max="11789" width="13.42578125" style="210" customWidth="1"/>
    <col min="11790" max="11790" width="12.42578125" style="210" customWidth="1"/>
    <col min="11791" max="11791" width="15.7109375" style="210" customWidth="1"/>
    <col min="11792" max="11797" width="0" style="210" hidden="1" customWidth="1"/>
    <col min="11798" max="11798" width="9.42578125" style="210" customWidth="1"/>
    <col min="11799" max="12032" width="9.140625" style="210"/>
    <col min="12033" max="12037" width="0" style="210" hidden="1" customWidth="1"/>
    <col min="12038" max="12038" width="5.42578125" style="210" customWidth="1"/>
    <col min="12039" max="12039" width="4.28515625" style="210" customWidth="1"/>
    <col min="12040" max="12040" width="14.28515625" style="210" customWidth="1"/>
    <col min="12041" max="12041" width="0" style="210" hidden="1" customWidth="1"/>
    <col min="12042" max="12042" width="57.140625" style="210" customWidth="1"/>
    <col min="12043" max="12043" width="7.5703125" style="210" customWidth="1"/>
    <col min="12044" max="12044" width="0" style="210" hidden="1" customWidth="1"/>
    <col min="12045" max="12045" width="13.42578125" style="210" customWidth="1"/>
    <col min="12046" max="12046" width="12.42578125" style="210" customWidth="1"/>
    <col min="12047" max="12047" width="15.7109375" style="210" customWidth="1"/>
    <col min="12048" max="12053" width="0" style="210" hidden="1" customWidth="1"/>
    <col min="12054" max="12054" width="9.42578125" style="210" customWidth="1"/>
    <col min="12055" max="12288" width="9.140625" style="210"/>
    <col min="12289" max="12293" width="0" style="210" hidden="1" customWidth="1"/>
    <col min="12294" max="12294" width="5.42578125" style="210" customWidth="1"/>
    <col min="12295" max="12295" width="4.28515625" style="210" customWidth="1"/>
    <col min="12296" max="12296" width="14.28515625" style="210" customWidth="1"/>
    <col min="12297" max="12297" width="0" style="210" hidden="1" customWidth="1"/>
    <col min="12298" max="12298" width="57.140625" style="210" customWidth="1"/>
    <col min="12299" max="12299" width="7.5703125" style="210" customWidth="1"/>
    <col min="12300" max="12300" width="0" style="210" hidden="1" customWidth="1"/>
    <col min="12301" max="12301" width="13.42578125" style="210" customWidth="1"/>
    <col min="12302" max="12302" width="12.42578125" style="210" customWidth="1"/>
    <col min="12303" max="12303" width="15.7109375" style="210" customWidth="1"/>
    <col min="12304" max="12309" width="0" style="210" hidden="1" customWidth="1"/>
    <col min="12310" max="12310" width="9.42578125" style="210" customWidth="1"/>
    <col min="12311" max="12544" width="9.140625" style="210"/>
    <col min="12545" max="12549" width="0" style="210" hidden="1" customWidth="1"/>
    <col min="12550" max="12550" width="5.42578125" style="210" customWidth="1"/>
    <col min="12551" max="12551" width="4.28515625" style="210" customWidth="1"/>
    <col min="12552" max="12552" width="14.28515625" style="210" customWidth="1"/>
    <col min="12553" max="12553" width="0" style="210" hidden="1" customWidth="1"/>
    <col min="12554" max="12554" width="57.140625" style="210" customWidth="1"/>
    <col min="12555" max="12555" width="7.5703125" style="210" customWidth="1"/>
    <col min="12556" max="12556" width="0" style="210" hidden="1" customWidth="1"/>
    <col min="12557" max="12557" width="13.42578125" style="210" customWidth="1"/>
    <col min="12558" max="12558" width="12.42578125" style="210" customWidth="1"/>
    <col min="12559" max="12559" width="15.7109375" style="210" customWidth="1"/>
    <col min="12560" max="12565" width="0" style="210" hidden="1" customWidth="1"/>
    <col min="12566" max="12566" width="9.42578125" style="210" customWidth="1"/>
    <col min="12567" max="12800" width="9.140625" style="210"/>
    <col min="12801" max="12805" width="0" style="210" hidden="1" customWidth="1"/>
    <col min="12806" max="12806" width="5.42578125" style="210" customWidth="1"/>
    <col min="12807" max="12807" width="4.28515625" style="210" customWidth="1"/>
    <col min="12808" max="12808" width="14.28515625" style="210" customWidth="1"/>
    <col min="12809" max="12809" width="0" style="210" hidden="1" customWidth="1"/>
    <col min="12810" max="12810" width="57.140625" style="210" customWidth="1"/>
    <col min="12811" max="12811" width="7.5703125" style="210" customWidth="1"/>
    <col min="12812" max="12812" width="0" style="210" hidden="1" customWidth="1"/>
    <col min="12813" max="12813" width="13.42578125" style="210" customWidth="1"/>
    <col min="12814" max="12814" width="12.42578125" style="210" customWidth="1"/>
    <col min="12815" max="12815" width="15.7109375" style="210" customWidth="1"/>
    <col min="12816" max="12821" width="0" style="210" hidden="1" customWidth="1"/>
    <col min="12822" max="12822" width="9.42578125" style="210" customWidth="1"/>
    <col min="12823" max="13056" width="9.140625" style="210"/>
    <col min="13057" max="13061" width="0" style="210" hidden="1" customWidth="1"/>
    <col min="13062" max="13062" width="5.42578125" style="210" customWidth="1"/>
    <col min="13063" max="13063" width="4.28515625" style="210" customWidth="1"/>
    <col min="13064" max="13064" width="14.28515625" style="210" customWidth="1"/>
    <col min="13065" max="13065" width="0" style="210" hidden="1" customWidth="1"/>
    <col min="13066" max="13066" width="57.140625" style="210" customWidth="1"/>
    <col min="13067" max="13067" width="7.5703125" style="210" customWidth="1"/>
    <col min="13068" max="13068" width="0" style="210" hidden="1" customWidth="1"/>
    <col min="13069" max="13069" width="13.42578125" style="210" customWidth="1"/>
    <col min="13070" max="13070" width="12.42578125" style="210" customWidth="1"/>
    <col min="13071" max="13071" width="15.7109375" style="210" customWidth="1"/>
    <col min="13072" max="13077" width="0" style="210" hidden="1" customWidth="1"/>
    <col min="13078" max="13078" width="9.42578125" style="210" customWidth="1"/>
    <col min="13079" max="13312" width="9.140625" style="210"/>
    <col min="13313" max="13317" width="0" style="210" hidden="1" customWidth="1"/>
    <col min="13318" max="13318" width="5.42578125" style="210" customWidth="1"/>
    <col min="13319" max="13319" width="4.28515625" style="210" customWidth="1"/>
    <col min="13320" max="13320" width="14.28515625" style="210" customWidth="1"/>
    <col min="13321" max="13321" width="0" style="210" hidden="1" customWidth="1"/>
    <col min="13322" max="13322" width="57.140625" style="210" customWidth="1"/>
    <col min="13323" max="13323" width="7.5703125" style="210" customWidth="1"/>
    <col min="13324" max="13324" width="0" style="210" hidden="1" customWidth="1"/>
    <col min="13325" max="13325" width="13.42578125" style="210" customWidth="1"/>
    <col min="13326" max="13326" width="12.42578125" style="210" customWidth="1"/>
    <col min="13327" max="13327" width="15.7109375" style="210" customWidth="1"/>
    <col min="13328" max="13333" width="0" style="210" hidden="1" customWidth="1"/>
    <col min="13334" max="13334" width="9.42578125" style="210" customWidth="1"/>
    <col min="13335" max="13568" width="9.140625" style="210"/>
    <col min="13569" max="13573" width="0" style="210" hidden="1" customWidth="1"/>
    <col min="13574" max="13574" width="5.42578125" style="210" customWidth="1"/>
    <col min="13575" max="13575" width="4.28515625" style="210" customWidth="1"/>
    <col min="13576" max="13576" width="14.28515625" style="210" customWidth="1"/>
    <col min="13577" max="13577" width="0" style="210" hidden="1" customWidth="1"/>
    <col min="13578" max="13578" width="57.140625" style="210" customWidth="1"/>
    <col min="13579" max="13579" width="7.5703125" style="210" customWidth="1"/>
    <col min="13580" max="13580" width="0" style="210" hidden="1" customWidth="1"/>
    <col min="13581" max="13581" width="13.42578125" style="210" customWidth="1"/>
    <col min="13582" max="13582" width="12.42578125" style="210" customWidth="1"/>
    <col min="13583" max="13583" width="15.7109375" style="210" customWidth="1"/>
    <col min="13584" max="13589" width="0" style="210" hidden="1" customWidth="1"/>
    <col min="13590" max="13590" width="9.42578125" style="210" customWidth="1"/>
    <col min="13591" max="13824" width="9.140625" style="210"/>
    <col min="13825" max="13829" width="0" style="210" hidden="1" customWidth="1"/>
    <col min="13830" max="13830" width="5.42578125" style="210" customWidth="1"/>
    <col min="13831" max="13831" width="4.28515625" style="210" customWidth="1"/>
    <col min="13832" max="13832" width="14.28515625" style="210" customWidth="1"/>
    <col min="13833" max="13833" width="0" style="210" hidden="1" customWidth="1"/>
    <col min="13834" max="13834" width="57.140625" style="210" customWidth="1"/>
    <col min="13835" max="13835" width="7.5703125" style="210" customWidth="1"/>
    <col min="13836" max="13836" width="0" style="210" hidden="1" customWidth="1"/>
    <col min="13837" max="13837" width="13.42578125" style="210" customWidth="1"/>
    <col min="13838" max="13838" width="12.42578125" style="210" customWidth="1"/>
    <col min="13839" max="13839" width="15.7109375" style="210" customWidth="1"/>
    <col min="13840" max="13845" width="0" style="210" hidden="1" customWidth="1"/>
    <col min="13846" max="13846" width="9.42578125" style="210" customWidth="1"/>
    <col min="13847" max="14080" width="9.140625" style="210"/>
    <col min="14081" max="14085" width="0" style="210" hidden="1" customWidth="1"/>
    <col min="14086" max="14086" width="5.42578125" style="210" customWidth="1"/>
    <col min="14087" max="14087" width="4.28515625" style="210" customWidth="1"/>
    <col min="14088" max="14088" width="14.28515625" style="210" customWidth="1"/>
    <col min="14089" max="14089" width="0" style="210" hidden="1" customWidth="1"/>
    <col min="14090" max="14090" width="57.140625" style="210" customWidth="1"/>
    <col min="14091" max="14091" width="7.5703125" style="210" customWidth="1"/>
    <col min="14092" max="14092" width="0" style="210" hidden="1" customWidth="1"/>
    <col min="14093" max="14093" width="13.42578125" style="210" customWidth="1"/>
    <col min="14094" max="14094" width="12.42578125" style="210" customWidth="1"/>
    <col min="14095" max="14095" width="15.7109375" style="210" customWidth="1"/>
    <col min="14096" max="14101" width="0" style="210" hidden="1" customWidth="1"/>
    <col min="14102" max="14102" width="9.42578125" style="210" customWidth="1"/>
    <col min="14103" max="14336" width="9.140625" style="210"/>
    <col min="14337" max="14341" width="0" style="210" hidden="1" customWidth="1"/>
    <col min="14342" max="14342" width="5.42578125" style="210" customWidth="1"/>
    <col min="14343" max="14343" width="4.28515625" style="210" customWidth="1"/>
    <col min="14344" max="14344" width="14.28515625" style="210" customWidth="1"/>
    <col min="14345" max="14345" width="0" style="210" hidden="1" customWidth="1"/>
    <col min="14346" max="14346" width="57.140625" style="210" customWidth="1"/>
    <col min="14347" max="14347" width="7.5703125" style="210" customWidth="1"/>
    <col min="14348" max="14348" width="0" style="210" hidden="1" customWidth="1"/>
    <col min="14349" max="14349" width="13.42578125" style="210" customWidth="1"/>
    <col min="14350" max="14350" width="12.42578125" style="210" customWidth="1"/>
    <col min="14351" max="14351" width="15.7109375" style="210" customWidth="1"/>
    <col min="14352" max="14357" width="0" style="210" hidden="1" customWidth="1"/>
    <col min="14358" max="14358" width="9.42578125" style="210" customWidth="1"/>
    <col min="14359" max="14592" width="9.140625" style="210"/>
    <col min="14593" max="14597" width="0" style="210" hidden="1" customWidth="1"/>
    <col min="14598" max="14598" width="5.42578125" style="210" customWidth="1"/>
    <col min="14599" max="14599" width="4.28515625" style="210" customWidth="1"/>
    <col min="14600" max="14600" width="14.28515625" style="210" customWidth="1"/>
    <col min="14601" max="14601" width="0" style="210" hidden="1" customWidth="1"/>
    <col min="14602" max="14602" width="57.140625" style="210" customWidth="1"/>
    <col min="14603" max="14603" width="7.5703125" style="210" customWidth="1"/>
    <col min="14604" max="14604" width="0" style="210" hidden="1" customWidth="1"/>
    <col min="14605" max="14605" width="13.42578125" style="210" customWidth="1"/>
    <col min="14606" max="14606" width="12.42578125" style="210" customWidth="1"/>
    <col min="14607" max="14607" width="15.7109375" style="210" customWidth="1"/>
    <col min="14608" max="14613" width="0" style="210" hidden="1" customWidth="1"/>
    <col min="14614" max="14614" width="9.42578125" style="210" customWidth="1"/>
    <col min="14615" max="14848" width="9.140625" style="210"/>
    <col min="14849" max="14853" width="0" style="210" hidden="1" customWidth="1"/>
    <col min="14854" max="14854" width="5.42578125" style="210" customWidth="1"/>
    <col min="14855" max="14855" width="4.28515625" style="210" customWidth="1"/>
    <col min="14856" max="14856" width="14.28515625" style="210" customWidth="1"/>
    <col min="14857" max="14857" width="0" style="210" hidden="1" customWidth="1"/>
    <col min="14858" max="14858" width="57.140625" style="210" customWidth="1"/>
    <col min="14859" max="14859" width="7.5703125" style="210" customWidth="1"/>
    <col min="14860" max="14860" width="0" style="210" hidden="1" customWidth="1"/>
    <col min="14861" max="14861" width="13.42578125" style="210" customWidth="1"/>
    <col min="14862" max="14862" width="12.42578125" style="210" customWidth="1"/>
    <col min="14863" max="14863" width="15.7109375" style="210" customWidth="1"/>
    <col min="14864" max="14869" width="0" style="210" hidden="1" customWidth="1"/>
    <col min="14870" max="14870" width="9.42578125" style="210" customWidth="1"/>
    <col min="14871" max="15104" width="9.140625" style="210"/>
    <col min="15105" max="15109" width="0" style="210" hidden="1" customWidth="1"/>
    <col min="15110" max="15110" width="5.42578125" style="210" customWidth="1"/>
    <col min="15111" max="15111" width="4.28515625" style="210" customWidth="1"/>
    <col min="15112" max="15112" width="14.28515625" style="210" customWidth="1"/>
    <col min="15113" max="15113" width="0" style="210" hidden="1" customWidth="1"/>
    <col min="15114" max="15114" width="57.140625" style="210" customWidth="1"/>
    <col min="15115" max="15115" width="7.5703125" style="210" customWidth="1"/>
    <col min="15116" max="15116" width="0" style="210" hidden="1" customWidth="1"/>
    <col min="15117" max="15117" width="13.42578125" style="210" customWidth="1"/>
    <col min="15118" max="15118" width="12.42578125" style="210" customWidth="1"/>
    <col min="15119" max="15119" width="15.7109375" style="210" customWidth="1"/>
    <col min="15120" max="15125" width="0" style="210" hidden="1" customWidth="1"/>
    <col min="15126" max="15126" width="9.42578125" style="210" customWidth="1"/>
    <col min="15127" max="15360" width="9.140625" style="210"/>
    <col min="15361" max="15365" width="0" style="210" hidden="1" customWidth="1"/>
    <col min="15366" max="15366" width="5.42578125" style="210" customWidth="1"/>
    <col min="15367" max="15367" width="4.28515625" style="210" customWidth="1"/>
    <col min="15368" max="15368" width="14.28515625" style="210" customWidth="1"/>
    <col min="15369" max="15369" width="0" style="210" hidden="1" customWidth="1"/>
    <col min="15370" max="15370" width="57.140625" style="210" customWidth="1"/>
    <col min="15371" max="15371" width="7.5703125" style="210" customWidth="1"/>
    <col min="15372" max="15372" width="0" style="210" hidden="1" customWidth="1"/>
    <col min="15373" max="15373" width="13.42578125" style="210" customWidth="1"/>
    <col min="15374" max="15374" width="12.42578125" style="210" customWidth="1"/>
    <col min="15375" max="15375" width="15.7109375" style="210" customWidth="1"/>
    <col min="15376" max="15381" width="0" style="210" hidden="1" customWidth="1"/>
    <col min="15382" max="15382" width="9.42578125" style="210" customWidth="1"/>
    <col min="15383" max="15616" width="9.140625" style="210"/>
    <col min="15617" max="15621" width="0" style="210" hidden="1" customWidth="1"/>
    <col min="15622" max="15622" width="5.42578125" style="210" customWidth="1"/>
    <col min="15623" max="15623" width="4.28515625" style="210" customWidth="1"/>
    <col min="15624" max="15624" width="14.28515625" style="210" customWidth="1"/>
    <col min="15625" max="15625" width="0" style="210" hidden="1" customWidth="1"/>
    <col min="15626" max="15626" width="57.140625" style="210" customWidth="1"/>
    <col min="15627" max="15627" width="7.5703125" style="210" customWidth="1"/>
    <col min="15628" max="15628" width="0" style="210" hidden="1" customWidth="1"/>
    <col min="15629" max="15629" width="13.42578125" style="210" customWidth="1"/>
    <col min="15630" max="15630" width="12.42578125" style="210" customWidth="1"/>
    <col min="15631" max="15631" width="15.7109375" style="210" customWidth="1"/>
    <col min="15632" max="15637" width="0" style="210" hidden="1" customWidth="1"/>
    <col min="15638" max="15638" width="9.42578125" style="210" customWidth="1"/>
    <col min="15639" max="15872" width="9.140625" style="210"/>
    <col min="15873" max="15877" width="0" style="210" hidden="1" customWidth="1"/>
    <col min="15878" max="15878" width="5.42578125" style="210" customWidth="1"/>
    <col min="15879" max="15879" width="4.28515625" style="210" customWidth="1"/>
    <col min="15880" max="15880" width="14.28515625" style="210" customWidth="1"/>
    <col min="15881" max="15881" width="0" style="210" hidden="1" customWidth="1"/>
    <col min="15882" max="15882" width="57.140625" style="210" customWidth="1"/>
    <col min="15883" max="15883" width="7.5703125" style="210" customWidth="1"/>
    <col min="15884" max="15884" width="0" style="210" hidden="1" customWidth="1"/>
    <col min="15885" max="15885" width="13.42578125" style="210" customWidth="1"/>
    <col min="15886" max="15886" width="12.42578125" style="210" customWidth="1"/>
    <col min="15887" max="15887" width="15.7109375" style="210" customWidth="1"/>
    <col min="15888" max="15893" width="0" style="210" hidden="1" customWidth="1"/>
    <col min="15894" max="15894" width="9.42578125" style="210" customWidth="1"/>
    <col min="15895" max="16128" width="9.140625" style="210"/>
    <col min="16129" max="16133" width="0" style="210" hidden="1" customWidth="1"/>
    <col min="16134" max="16134" width="5.42578125" style="210" customWidth="1"/>
    <col min="16135" max="16135" width="4.28515625" style="210" customWidth="1"/>
    <col min="16136" max="16136" width="14.28515625" style="210" customWidth="1"/>
    <col min="16137" max="16137" width="0" style="210" hidden="1" customWidth="1"/>
    <col min="16138" max="16138" width="57.140625" style="210" customWidth="1"/>
    <col min="16139" max="16139" width="7.5703125" style="210" customWidth="1"/>
    <col min="16140" max="16140" width="0" style="210" hidden="1" customWidth="1"/>
    <col min="16141" max="16141" width="13.42578125" style="210" customWidth="1"/>
    <col min="16142" max="16142" width="12.42578125" style="210" customWidth="1"/>
    <col min="16143" max="16143" width="15.7109375" style="210" customWidth="1"/>
    <col min="16144" max="16149" width="0" style="210" hidden="1" customWidth="1"/>
    <col min="16150" max="16150" width="9.42578125" style="210" customWidth="1"/>
    <col min="16151" max="16384" width="9.140625" style="210"/>
  </cols>
  <sheetData>
    <row r="1" spans="1:21" x14ac:dyDescent="0.2">
      <c r="F1" s="207" t="s">
        <v>3352</v>
      </c>
    </row>
    <row r="2" spans="1:21" ht="15" x14ac:dyDescent="0.25">
      <c r="F2" s="225" t="s">
        <v>51</v>
      </c>
    </row>
    <row r="3" spans="1:21" ht="15" x14ac:dyDescent="0.25">
      <c r="F3" s="225" t="s">
        <v>3</v>
      </c>
    </row>
    <row r="4" spans="1:21" ht="15" x14ac:dyDescent="0.25">
      <c r="F4" s="225" t="s">
        <v>3353</v>
      </c>
    </row>
    <row r="5" spans="1:21" ht="15" x14ac:dyDescent="0.25">
      <c r="F5" s="225" t="s">
        <v>3618</v>
      </c>
    </row>
    <row r="6" spans="1:21" ht="21.6" customHeight="1" x14ac:dyDescent="0.25">
      <c r="F6" s="233"/>
      <c r="G6" s="208"/>
      <c r="H6" s="208"/>
      <c r="I6" s="208"/>
      <c r="J6" s="208"/>
      <c r="K6" s="208"/>
      <c r="L6" s="234"/>
      <c r="M6" s="138"/>
      <c r="N6" s="234"/>
      <c r="O6" s="235"/>
      <c r="P6" s="234"/>
      <c r="Q6" s="234"/>
      <c r="R6" s="234"/>
      <c r="S6" s="234"/>
      <c r="T6" s="208"/>
      <c r="U6" s="208"/>
    </row>
    <row r="7" spans="1:21" s="237" customFormat="1" ht="13.5" thickBot="1" x14ac:dyDescent="0.25">
      <c r="F7" s="212" t="s">
        <v>3037</v>
      </c>
      <c r="G7" s="212" t="s">
        <v>102</v>
      </c>
      <c r="H7" s="212" t="s">
        <v>103</v>
      </c>
      <c r="I7" s="212" t="s">
        <v>3038</v>
      </c>
      <c r="J7" s="238" t="s">
        <v>104</v>
      </c>
      <c r="K7" s="212" t="s">
        <v>105</v>
      </c>
      <c r="L7" s="212" t="s">
        <v>3040</v>
      </c>
      <c r="M7" s="212" t="s">
        <v>3041</v>
      </c>
      <c r="N7" s="212" t="s">
        <v>3042</v>
      </c>
      <c r="O7" s="212" t="s">
        <v>3043</v>
      </c>
      <c r="P7" s="212" t="s">
        <v>3044</v>
      </c>
      <c r="Q7" s="212" t="s">
        <v>3045</v>
      </c>
      <c r="R7" s="212" t="s">
        <v>3046</v>
      </c>
      <c r="S7" s="238" t="s">
        <v>3619</v>
      </c>
      <c r="T7" s="212" t="s">
        <v>3620</v>
      </c>
      <c r="U7" s="212" t="s">
        <v>3621</v>
      </c>
    </row>
    <row r="8" spans="1:21" ht="11.25" customHeight="1" x14ac:dyDescent="0.2">
      <c r="F8" s="239"/>
      <c r="G8" s="240"/>
      <c r="H8" s="241"/>
      <c r="I8" s="241"/>
      <c r="J8" s="242"/>
      <c r="K8" s="240"/>
      <c r="L8" s="239"/>
      <c r="M8" s="239"/>
      <c r="N8" s="239"/>
      <c r="O8" s="239"/>
      <c r="P8" s="239"/>
      <c r="Q8" s="239"/>
      <c r="R8" s="239"/>
      <c r="S8" s="301"/>
      <c r="T8" s="241"/>
      <c r="U8" s="241"/>
    </row>
    <row r="9" spans="1:21" s="243" customFormat="1" ht="18.75" customHeight="1" x14ac:dyDescent="0.2">
      <c r="F9" s="244"/>
      <c r="G9" s="245"/>
      <c r="H9" s="246"/>
      <c r="I9" s="246"/>
      <c r="J9" s="246" t="s">
        <v>3353</v>
      </c>
      <c r="K9" s="245"/>
      <c r="L9" s="247"/>
      <c r="M9" s="152"/>
      <c r="N9" s="247"/>
      <c r="O9" s="218">
        <f>O10+O56+O61+O64</f>
        <v>0</v>
      </c>
      <c r="P9" s="248" t="e">
        <f>SUBTOTAL(9,P10:P72)</f>
        <v>#REF!</v>
      </c>
      <c r="Q9" s="247"/>
      <c r="R9" s="248">
        <f>SUBTOTAL(9,R10:R72)</f>
        <v>0</v>
      </c>
      <c r="S9" s="302"/>
      <c r="T9" s="303"/>
      <c r="U9" s="303"/>
    </row>
    <row r="10" spans="1:21" s="249" customFormat="1" ht="16.5" customHeight="1" outlineLevel="1" x14ac:dyDescent="0.2">
      <c r="F10" s="250"/>
      <c r="G10" s="240"/>
      <c r="H10" s="251"/>
      <c r="I10" s="251"/>
      <c r="J10" s="251" t="s">
        <v>3622</v>
      </c>
      <c r="K10" s="240"/>
      <c r="L10" s="252"/>
      <c r="M10" s="159"/>
      <c r="N10" s="252"/>
      <c r="O10" s="221">
        <f>SUBTOTAL(9,O11:O54)</f>
        <v>0</v>
      </c>
      <c r="P10" s="253" t="e">
        <f>SUBTOTAL(9,P11:P54)</f>
        <v>#REF!</v>
      </c>
      <c r="Q10" s="252"/>
      <c r="R10" s="253">
        <f>SUBTOTAL(9,R11:R54)</f>
        <v>0</v>
      </c>
      <c r="S10" s="304"/>
      <c r="T10" s="241"/>
      <c r="U10" s="241"/>
    </row>
    <row r="11" spans="1:21" s="254" customFormat="1" ht="12" outlineLevel="2" x14ac:dyDescent="0.2">
      <c r="A11" s="254" t="s">
        <v>3049</v>
      </c>
      <c r="B11" s="254" t="s">
        <v>3050</v>
      </c>
      <c r="C11" s="254" t="s">
        <v>3051</v>
      </c>
      <c r="D11" s="254" t="s">
        <v>3052</v>
      </c>
      <c r="E11" s="254" t="s">
        <v>3053</v>
      </c>
      <c r="F11" s="255">
        <v>1</v>
      </c>
      <c r="G11" s="256" t="s">
        <v>3315</v>
      </c>
      <c r="H11" s="269" t="s">
        <v>3623</v>
      </c>
      <c r="I11" s="269"/>
      <c r="J11" s="259" t="s">
        <v>3624</v>
      </c>
      <c r="K11" s="256" t="s">
        <v>532</v>
      </c>
      <c r="L11" s="305"/>
      <c r="M11" s="168">
        <v>68.2</v>
      </c>
      <c r="N11" s="305"/>
      <c r="O11" s="306">
        <f>M11*N11</f>
        <v>0</v>
      </c>
      <c r="P11" s="263" t="e">
        <f>M11*#REF!</f>
        <v>#REF!</v>
      </c>
      <c r="Q11" s="264"/>
      <c r="R11" s="263">
        <f>M11*Q11</f>
        <v>0</v>
      </c>
      <c r="S11" s="259"/>
      <c r="T11" s="269" t="s">
        <v>3625</v>
      </c>
      <c r="U11" s="269" t="s">
        <v>3626</v>
      </c>
    </row>
    <row r="12" spans="1:21" s="254" customFormat="1" ht="22.5" outlineLevel="2" x14ac:dyDescent="0.2">
      <c r="F12" s="255"/>
      <c r="G12" s="256"/>
      <c r="H12" s="269"/>
      <c r="I12" s="269"/>
      <c r="J12" s="307" t="s">
        <v>3627</v>
      </c>
      <c r="K12" s="256" t="s">
        <v>532</v>
      </c>
      <c r="L12" s="305"/>
      <c r="M12" s="308">
        <v>68.2</v>
      </c>
      <c r="N12" s="305"/>
      <c r="O12" s="306"/>
      <c r="P12" s="263"/>
      <c r="Q12" s="264"/>
      <c r="R12" s="263"/>
      <c r="S12" s="259"/>
      <c r="T12" s="269" t="s">
        <v>3625</v>
      </c>
      <c r="U12" s="269" t="s">
        <v>3626</v>
      </c>
    </row>
    <row r="13" spans="1:21" s="254" customFormat="1" ht="12" outlineLevel="2" x14ac:dyDescent="0.2">
      <c r="F13" s="255" t="s">
        <v>3416</v>
      </c>
      <c r="G13" s="256" t="s">
        <v>3315</v>
      </c>
      <c r="H13" s="269" t="s">
        <v>3628</v>
      </c>
      <c r="I13" s="269"/>
      <c r="J13" s="259" t="s">
        <v>3629</v>
      </c>
      <c r="K13" s="256" t="s">
        <v>532</v>
      </c>
      <c r="L13" s="305"/>
      <c r="M13" s="168">
        <v>24</v>
      </c>
      <c r="N13" s="305"/>
      <c r="O13" s="306">
        <f>M13*N13</f>
        <v>0</v>
      </c>
      <c r="P13" s="263">
        <v>0</v>
      </c>
      <c r="Q13" s="264"/>
      <c r="R13" s="263">
        <v>0</v>
      </c>
      <c r="S13" s="259"/>
      <c r="T13" s="269"/>
      <c r="U13" s="269"/>
    </row>
    <row r="14" spans="1:21" s="254" customFormat="1" ht="12" outlineLevel="2" x14ac:dyDescent="0.2">
      <c r="F14" s="255"/>
      <c r="G14" s="256"/>
      <c r="H14" s="269"/>
      <c r="I14" s="269"/>
      <c r="J14" s="307" t="s">
        <v>3630</v>
      </c>
      <c r="K14" s="256" t="s">
        <v>532</v>
      </c>
      <c r="L14" s="305"/>
      <c r="M14" s="308">
        <v>24</v>
      </c>
      <c r="N14" s="305"/>
      <c r="O14" s="306"/>
      <c r="P14" s="263"/>
      <c r="Q14" s="264"/>
      <c r="R14" s="263"/>
      <c r="S14" s="259"/>
      <c r="T14" s="269"/>
      <c r="U14" s="269"/>
    </row>
    <row r="15" spans="1:21" s="254" customFormat="1" ht="12" outlineLevel="2" x14ac:dyDescent="0.2">
      <c r="F15" s="255" t="s">
        <v>3424</v>
      </c>
      <c r="G15" s="256" t="s">
        <v>3315</v>
      </c>
      <c r="H15" s="269" t="s">
        <v>3631</v>
      </c>
      <c r="I15" s="269"/>
      <c r="J15" s="259" t="s">
        <v>3632</v>
      </c>
      <c r="K15" s="256" t="s">
        <v>532</v>
      </c>
      <c r="L15" s="305"/>
      <c r="M15" s="168">
        <v>4.5999999999999996</v>
      </c>
      <c r="N15" s="305"/>
      <c r="O15" s="306">
        <f>M15*N15</f>
        <v>0</v>
      </c>
      <c r="P15" s="263" t="e">
        <f>M15*#REF!</f>
        <v>#REF!</v>
      </c>
      <c r="Q15" s="264"/>
      <c r="R15" s="263">
        <f>M15*Q15</f>
        <v>0</v>
      </c>
      <c r="S15" s="259"/>
      <c r="T15" s="269"/>
      <c r="U15" s="269"/>
    </row>
    <row r="16" spans="1:21" s="254" customFormat="1" ht="12" outlineLevel="2" x14ac:dyDescent="0.2">
      <c r="F16" s="255"/>
      <c r="G16" s="256"/>
      <c r="H16" s="269"/>
      <c r="I16" s="269"/>
      <c r="J16" s="307" t="s">
        <v>3633</v>
      </c>
      <c r="K16" s="256" t="s">
        <v>532</v>
      </c>
      <c r="L16" s="305"/>
      <c r="M16" s="308">
        <v>4.5999999999999996</v>
      </c>
      <c r="N16" s="305"/>
      <c r="O16" s="306"/>
      <c r="P16" s="263"/>
      <c r="Q16" s="264"/>
      <c r="R16" s="263"/>
      <c r="S16" s="259"/>
      <c r="T16" s="269"/>
      <c r="U16" s="269"/>
    </row>
    <row r="17" spans="6:21" s="254" customFormat="1" ht="12" outlineLevel="2" x14ac:dyDescent="0.2">
      <c r="F17" s="255" t="s">
        <v>3427</v>
      </c>
      <c r="G17" s="256" t="s">
        <v>3315</v>
      </c>
      <c r="H17" s="269" t="s">
        <v>3634</v>
      </c>
      <c r="I17" s="269"/>
      <c r="J17" s="259" t="s">
        <v>3635</v>
      </c>
      <c r="K17" s="256" t="s">
        <v>532</v>
      </c>
      <c r="L17" s="305"/>
      <c r="M17" s="168">
        <v>14.8</v>
      </c>
      <c r="N17" s="305"/>
      <c r="O17" s="306">
        <f>M17*N17</f>
        <v>0</v>
      </c>
      <c r="P17" s="263">
        <v>0</v>
      </c>
      <c r="Q17" s="264"/>
      <c r="R17" s="263">
        <v>0</v>
      </c>
      <c r="S17" s="259"/>
      <c r="T17" s="269"/>
      <c r="U17" s="269"/>
    </row>
    <row r="18" spans="6:21" s="254" customFormat="1" ht="12" outlineLevel="2" x14ac:dyDescent="0.2">
      <c r="F18" s="255"/>
      <c r="G18" s="256"/>
      <c r="H18" s="269"/>
      <c r="I18" s="269"/>
      <c r="J18" s="307" t="s">
        <v>3636</v>
      </c>
      <c r="K18" s="256" t="s">
        <v>532</v>
      </c>
      <c r="L18" s="305"/>
      <c r="M18" s="308">
        <v>14.8</v>
      </c>
      <c r="N18" s="305"/>
      <c r="O18" s="306"/>
      <c r="P18" s="263"/>
      <c r="Q18" s="264"/>
      <c r="R18" s="263"/>
      <c r="S18" s="259"/>
      <c r="T18" s="269"/>
      <c r="U18" s="269"/>
    </row>
    <row r="19" spans="6:21" s="254" customFormat="1" ht="12" outlineLevel="2" x14ac:dyDescent="0.2">
      <c r="F19" s="255" t="s">
        <v>3431</v>
      </c>
      <c r="G19" s="256" t="s">
        <v>3315</v>
      </c>
      <c r="H19" s="269" t="s">
        <v>3637</v>
      </c>
      <c r="I19" s="269"/>
      <c r="J19" s="259" t="s">
        <v>3638</v>
      </c>
      <c r="K19" s="256" t="s">
        <v>532</v>
      </c>
      <c r="L19" s="305"/>
      <c r="M19" s="168">
        <v>19.2</v>
      </c>
      <c r="N19" s="305"/>
      <c r="O19" s="306">
        <f>M19*N19</f>
        <v>0</v>
      </c>
      <c r="P19" s="263">
        <v>0</v>
      </c>
      <c r="Q19" s="264"/>
      <c r="R19" s="263">
        <v>0</v>
      </c>
      <c r="S19" s="259"/>
      <c r="T19" s="269"/>
      <c r="U19" s="269"/>
    </row>
    <row r="20" spans="6:21" s="254" customFormat="1" ht="12" outlineLevel="2" x14ac:dyDescent="0.2">
      <c r="F20" s="255"/>
      <c r="G20" s="256"/>
      <c r="H20" s="269"/>
      <c r="I20" s="269"/>
      <c r="J20" s="307" t="s">
        <v>3639</v>
      </c>
      <c r="K20" s="256" t="s">
        <v>532</v>
      </c>
      <c r="L20" s="305"/>
      <c r="M20" s="308">
        <v>19.2</v>
      </c>
      <c r="N20" s="305"/>
      <c r="O20" s="306"/>
      <c r="P20" s="263"/>
      <c r="Q20" s="264"/>
      <c r="R20" s="263"/>
      <c r="S20" s="259"/>
      <c r="T20" s="269"/>
      <c r="U20" s="269"/>
    </row>
    <row r="21" spans="6:21" s="254" customFormat="1" ht="12" outlineLevel="2" x14ac:dyDescent="0.2">
      <c r="F21" s="255" t="s">
        <v>3435</v>
      </c>
      <c r="G21" s="256" t="s">
        <v>3315</v>
      </c>
      <c r="H21" s="269" t="s">
        <v>3640</v>
      </c>
      <c r="I21" s="269"/>
      <c r="J21" s="259" t="s">
        <v>3641</v>
      </c>
      <c r="K21" s="256" t="s">
        <v>532</v>
      </c>
      <c r="L21" s="305"/>
      <c r="M21" s="168">
        <v>35.200000000000003</v>
      </c>
      <c r="N21" s="305"/>
      <c r="O21" s="306">
        <f>M21*N21</f>
        <v>0</v>
      </c>
      <c r="P21" s="263">
        <v>0</v>
      </c>
      <c r="Q21" s="264"/>
      <c r="R21" s="263">
        <v>0</v>
      </c>
      <c r="S21" s="259"/>
      <c r="T21" s="269"/>
      <c r="U21" s="269"/>
    </row>
    <row r="22" spans="6:21" s="254" customFormat="1" ht="12" outlineLevel="2" x14ac:dyDescent="0.2">
      <c r="F22" s="255"/>
      <c r="G22" s="256"/>
      <c r="H22" s="269"/>
      <c r="I22" s="269"/>
      <c r="J22" s="307" t="s">
        <v>3642</v>
      </c>
      <c r="K22" s="256" t="s">
        <v>532</v>
      </c>
      <c r="L22" s="305"/>
      <c r="M22" s="308">
        <v>35.200000000000003</v>
      </c>
      <c r="N22" s="305"/>
      <c r="O22" s="306"/>
      <c r="P22" s="263"/>
      <c r="Q22" s="264"/>
      <c r="R22" s="263"/>
      <c r="S22" s="259"/>
      <c r="T22" s="269"/>
      <c r="U22" s="269"/>
    </row>
    <row r="23" spans="6:21" s="254" customFormat="1" ht="12" outlineLevel="2" x14ac:dyDescent="0.2">
      <c r="F23" s="255">
        <v>7</v>
      </c>
      <c r="G23" s="256" t="s">
        <v>3315</v>
      </c>
      <c r="H23" s="269" t="s">
        <v>3643</v>
      </c>
      <c r="I23" s="269"/>
      <c r="J23" s="259" t="s">
        <v>3644</v>
      </c>
      <c r="K23" s="256" t="s">
        <v>532</v>
      </c>
      <c r="L23" s="305"/>
      <c r="M23" s="168">
        <v>22.9</v>
      </c>
      <c r="N23" s="305"/>
      <c r="O23" s="306">
        <f>M23*N23</f>
        <v>0</v>
      </c>
      <c r="P23" s="263">
        <v>0</v>
      </c>
      <c r="Q23" s="264"/>
      <c r="R23" s="263">
        <v>0</v>
      </c>
      <c r="S23" s="259"/>
      <c r="T23" s="269"/>
      <c r="U23" s="269"/>
    </row>
    <row r="24" spans="6:21" s="254" customFormat="1" ht="12" outlineLevel="2" x14ac:dyDescent="0.2">
      <c r="F24" s="255"/>
      <c r="G24" s="256"/>
      <c r="H24" s="269"/>
      <c r="I24" s="269"/>
      <c r="J24" s="307" t="s">
        <v>3645</v>
      </c>
      <c r="K24" s="256" t="s">
        <v>532</v>
      </c>
      <c r="L24" s="305"/>
      <c r="M24" s="308">
        <v>22.9</v>
      </c>
      <c r="N24" s="305"/>
      <c r="O24" s="306"/>
      <c r="P24" s="263"/>
      <c r="Q24" s="264"/>
      <c r="R24" s="263"/>
      <c r="S24" s="259"/>
      <c r="T24" s="269"/>
      <c r="U24" s="269"/>
    </row>
    <row r="25" spans="6:21" s="254" customFormat="1" ht="12" outlineLevel="2" x14ac:dyDescent="0.2">
      <c r="F25" s="255">
        <v>8</v>
      </c>
      <c r="G25" s="256" t="s">
        <v>3315</v>
      </c>
      <c r="H25" s="269" t="s">
        <v>3646</v>
      </c>
      <c r="I25" s="269"/>
      <c r="J25" s="259" t="s">
        <v>3647</v>
      </c>
      <c r="K25" s="256" t="s">
        <v>447</v>
      </c>
      <c r="L25" s="305">
        <v>0</v>
      </c>
      <c r="M25" s="168">
        <v>1</v>
      </c>
      <c r="N25" s="305"/>
      <c r="O25" s="306">
        <f t="shared" ref="O25:O51" si="0">M25*N25</f>
        <v>0</v>
      </c>
      <c r="P25" s="263">
        <v>0</v>
      </c>
      <c r="Q25" s="264"/>
      <c r="R25" s="263">
        <v>0</v>
      </c>
      <c r="S25" s="259"/>
      <c r="T25" s="269"/>
      <c r="U25" s="269"/>
    </row>
    <row r="26" spans="6:21" s="254" customFormat="1" ht="12" outlineLevel="2" x14ac:dyDescent="0.2">
      <c r="F26" s="255">
        <f t="shared" ref="F26:F54" si="1">1+F25</f>
        <v>9</v>
      </c>
      <c r="G26" s="256" t="s">
        <v>3315</v>
      </c>
      <c r="H26" s="269" t="s">
        <v>3648</v>
      </c>
      <c r="I26" s="269"/>
      <c r="J26" s="259" t="s">
        <v>3649</v>
      </c>
      <c r="K26" s="256" t="s">
        <v>447</v>
      </c>
      <c r="L26" s="305">
        <v>0</v>
      </c>
      <c r="M26" s="168">
        <v>1</v>
      </c>
      <c r="N26" s="305"/>
      <c r="O26" s="306">
        <f t="shared" si="0"/>
        <v>0</v>
      </c>
      <c r="P26" s="263">
        <v>0</v>
      </c>
      <c r="Q26" s="264"/>
      <c r="R26" s="263">
        <v>0</v>
      </c>
      <c r="S26" s="259"/>
      <c r="T26" s="269"/>
      <c r="U26" s="269"/>
    </row>
    <row r="27" spans="6:21" s="254" customFormat="1" ht="12" outlineLevel="2" x14ac:dyDescent="0.2">
      <c r="F27" s="255">
        <f t="shared" si="1"/>
        <v>10</v>
      </c>
      <c r="G27" s="256" t="s">
        <v>3315</v>
      </c>
      <c r="H27" s="269" t="s">
        <v>3055</v>
      </c>
      <c r="I27" s="269"/>
      <c r="J27" s="259" t="s">
        <v>3650</v>
      </c>
      <c r="K27" s="256" t="s">
        <v>447</v>
      </c>
      <c r="L27" s="305">
        <v>0</v>
      </c>
      <c r="M27" s="168">
        <v>1</v>
      </c>
      <c r="N27" s="305"/>
      <c r="O27" s="306">
        <f>M27*N27</f>
        <v>0</v>
      </c>
      <c r="P27" s="263">
        <v>0</v>
      </c>
      <c r="Q27" s="264"/>
      <c r="R27" s="263">
        <v>0</v>
      </c>
      <c r="S27" s="259"/>
      <c r="T27" s="269"/>
      <c r="U27" s="269"/>
    </row>
    <row r="28" spans="6:21" s="254" customFormat="1" ht="12" outlineLevel="2" x14ac:dyDescent="0.2">
      <c r="F28" s="255">
        <f t="shared" si="1"/>
        <v>11</v>
      </c>
      <c r="G28" s="256" t="s">
        <v>3315</v>
      </c>
      <c r="H28" s="269" t="s">
        <v>3058</v>
      </c>
      <c r="I28" s="269"/>
      <c r="J28" s="259" t="s">
        <v>3651</v>
      </c>
      <c r="K28" s="256" t="s">
        <v>447</v>
      </c>
      <c r="L28" s="305">
        <v>0</v>
      </c>
      <c r="M28" s="168">
        <v>1</v>
      </c>
      <c r="N28" s="305"/>
      <c r="O28" s="306">
        <f t="shared" si="0"/>
        <v>0</v>
      </c>
      <c r="P28" s="263">
        <v>0</v>
      </c>
      <c r="Q28" s="264"/>
      <c r="R28" s="263">
        <v>0</v>
      </c>
      <c r="S28" s="259"/>
      <c r="T28" s="269"/>
      <c r="U28" s="269"/>
    </row>
    <row r="29" spans="6:21" s="254" customFormat="1" ht="12" outlineLevel="2" x14ac:dyDescent="0.2">
      <c r="F29" s="255">
        <f t="shared" si="1"/>
        <v>12</v>
      </c>
      <c r="G29" s="256" t="s">
        <v>3315</v>
      </c>
      <c r="H29" s="269" t="s">
        <v>3652</v>
      </c>
      <c r="I29" s="269"/>
      <c r="J29" s="259" t="s">
        <v>3653</v>
      </c>
      <c r="K29" s="256" t="s">
        <v>447</v>
      </c>
      <c r="L29" s="305">
        <v>0</v>
      </c>
      <c r="M29" s="168">
        <v>1</v>
      </c>
      <c r="N29" s="305"/>
      <c r="O29" s="306">
        <f t="shared" si="0"/>
        <v>0</v>
      </c>
      <c r="P29" s="263">
        <v>0</v>
      </c>
      <c r="Q29" s="264"/>
      <c r="R29" s="263">
        <v>0</v>
      </c>
      <c r="S29" s="259"/>
      <c r="T29" s="269"/>
      <c r="U29" s="269"/>
    </row>
    <row r="30" spans="6:21" s="254" customFormat="1" ht="12" outlineLevel="2" x14ac:dyDescent="0.2">
      <c r="F30" s="255">
        <f t="shared" si="1"/>
        <v>13</v>
      </c>
      <c r="G30" s="256" t="s">
        <v>3315</v>
      </c>
      <c r="H30" s="269" t="s">
        <v>3060</v>
      </c>
      <c r="I30" s="269"/>
      <c r="J30" s="259" t="s">
        <v>3654</v>
      </c>
      <c r="K30" s="256" t="s">
        <v>447</v>
      </c>
      <c r="L30" s="305">
        <v>0</v>
      </c>
      <c r="M30" s="168">
        <v>1</v>
      </c>
      <c r="N30" s="305"/>
      <c r="O30" s="306">
        <f t="shared" si="0"/>
        <v>0</v>
      </c>
      <c r="P30" s="263">
        <v>0</v>
      </c>
      <c r="Q30" s="264"/>
      <c r="R30" s="263">
        <v>0</v>
      </c>
      <c r="S30" s="259"/>
      <c r="T30" s="269"/>
      <c r="U30" s="269"/>
    </row>
    <row r="31" spans="6:21" s="254" customFormat="1" ht="12" outlineLevel="2" x14ac:dyDescent="0.2">
      <c r="F31" s="255">
        <f t="shared" si="1"/>
        <v>14</v>
      </c>
      <c r="G31" s="256" t="s">
        <v>3315</v>
      </c>
      <c r="H31" s="269" t="s">
        <v>3655</v>
      </c>
      <c r="I31" s="269"/>
      <c r="J31" s="259" t="s">
        <v>3656</v>
      </c>
      <c r="K31" s="256" t="s">
        <v>447</v>
      </c>
      <c r="L31" s="305">
        <v>0</v>
      </c>
      <c r="M31" s="168">
        <v>3</v>
      </c>
      <c r="N31" s="305"/>
      <c r="O31" s="306">
        <f t="shared" si="0"/>
        <v>0</v>
      </c>
      <c r="P31" s="263">
        <v>0</v>
      </c>
      <c r="Q31" s="264"/>
      <c r="R31" s="263">
        <v>0</v>
      </c>
      <c r="S31" s="259"/>
      <c r="T31" s="269"/>
      <c r="U31" s="269"/>
    </row>
    <row r="32" spans="6:21" s="254" customFormat="1" ht="12" outlineLevel="2" x14ac:dyDescent="0.2">
      <c r="F32" s="255">
        <f t="shared" si="1"/>
        <v>15</v>
      </c>
      <c r="G32" s="256" t="s">
        <v>3315</v>
      </c>
      <c r="H32" s="269" t="s">
        <v>3657</v>
      </c>
      <c r="I32" s="269"/>
      <c r="J32" s="259" t="s">
        <v>3658</v>
      </c>
      <c r="K32" s="256" t="s">
        <v>532</v>
      </c>
      <c r="L32" s="305">
        <v>0</v>
      </c>
      <c r="M32" s="168">
        <v>7</v>
      </c>
      <c r="N32" s="305"/>
      <c r="O32" s="306">
        <f t="shared" si="0"/>
        <v>0</v>
      </c>
      <c r="P32" s="263" t="e">
        <f>M32*#REF!</f>
        <v>#REF!</v>
      </c>
      <c r="Q32" s="264"/>
      <c r="R32" s="263">
        <f>M32*Q32</f>
        <v>0</v>
      </c>
      <c r="S32" s="259"/>
      <c r="T32" s="269"/>
      <c r="U32" s="269"/>
    </row>
    <row r="33" spans="6:21" s="254" customFormat="1" ht="12" outlineLevel="2" x14ac:dyDescent="0.2">
      <c r="F33" s="255">
        <f t="shared" si="1"/>
        <v>16</v>
      </c>
      <c r="G33" s="256" t="s">
        <v>3315</v>
      </c>
      <c r="H33" s="269" t="s">
        <v>3659</v>
      </c>
      <c r="I33" s="269"/>
      <c r="J33" s="259" t="s">
        <v>3660</v>
      </c>
      <c r="K33" s="256" t="s">
        <v>532</v>
      </c>
      <c r="L33" s="305">
        <v>0</v>
      </c>
      <c r="M33" s="168">
        <v>1.5</v>
      </c>
      <c r="N33" s="305"/>
      <c r="O33" s="306">
        <f>M33*N33</f>
        <v>0</v>
      </c>
      <c r="P33" s="263" t="e">
        <f>M33*#REF!</f>
        <v>#REF!</v>
      </c>
      <c r="Q33" s="264"/>
      <c r="R33" s="263">
        <f>M33*Q33</f>
        <v>0</v>
      </c>
      <c r="S33" s="259"/>
      <c r="T33" s="269"/>
      <c r="U33" s="269"/>
    </row>
    <row r="34" spans="6:21" s="254" customFormat="1" ht="12" outlineLevel="2" x14ac:dyDescent="0.2">
      <c r="F34" s="255">
        <f t="shared" si="1"/>
        <v>17</v>
      </c>
      <c r="G34" s="256" t="s">
        <v>3315</v>
      </c>
      <c r="H34" s="269" t="s">
        <v>3661</v>
      </c>
      <c r="I34" s="269"/>
      <c r="J34" s="259" t="s">
        <v>3662</v>
      </c>
      <c r="K34" s="256" t="s">
        <v>532</v>
      </c>
      <c r="L34" s="305">
        <v>0</v>
      </c>
      <c r="M34" s="168">
        <v>2</v>
      </c>
      <c r="N34" s="305"/>
      <c r="O34" s="306">
        <f>M34*N34</f>
        <v>0</v>
      </c>
      <c r="P34" s="263" t="e">
        <f>M34*#REF!</f>
        <v>#REF!</v>
      </c>
      <c r="Q34" s="264"/>
      <c r="R34" s="263">
        <f>M34*Q34</f>
        <v>0</v>
      </c>
      <c r="S34" s="259"/>
      <c r="T34" s="269"/>
      <c r="U34" s="269"/>
    </row>
    <row r="35" spans="6:21" s="254" customFormat="1" ht="12" outlineLevel="2" x14ac:dyDescent="0.2">
      <c r="F35" s="255">
        <f t="shared" si="1"/>
        <v>18</v>
      </c>
      <c r="G35" s="309" t="s">
        <v>3054</v>
      </c>
      <c r="H35" s="310" t="s">
        <v>3062</v>
      </c>
      <c r="I35" s="310"/>
      <c r="J35" s="311" t="s">
        <v>3663</v>
      </c>
      <c r="K35" s="309" t="s">
        <v>325</v>
      </c>
      <c r="L35" s="312">
        <v>0</v>
      </c>
      <c r="M35" s="313">
        <v>1</v>
      </c>
      <c r="N35" s="312"/>
      <c r="O35" s="314">
        <f t="shared" si="0"/>
        <v>0</v>
      </c>
      <c r="P35" s="315" t="e">
        <f>M35*#REF!</f>
        <v>#REF!</v>
      </c>
      <c r="Q35" s="316"/>
      <c r="R35" s="315">
        <f>M35*Q35</f>
        <v>0</v>
      </c>
      <c r="S35" s="259"/>
      <c r="T35" s="269"/>
      <c r="U35" s="269"/>
    </row>
    <row r="36" spans="6:21" s="254" customFormat="1" ht="12" outlineLevel="2" x14ac:dyDescent="0.2">
      <c r="F36" s="255">
        <f t="shared" si="1"/>
        <v>19</v>
      </c>
      <c r="G36" s="309" t="s">
        <v>3054</v>
      </c>
      <c r="H36" s="310" t="s">
        <v>3067</v>
      </c>
      <c r="I36" s="310"/>
      <c r="J36" s="311" t="s">
        <v>3664</v>
      </c>
      <c r="K36" s="309" t="s">
        <v>325</v>
      </c>
      <c r="L36" s="312">
        <v>0</v>
      </c>
      <c r="M36" s="313">
        <v>2</v>
      </c>
      <c r="N36" s="312"/>
      <c r="O36" s="314">
        <f t="shared" si="0"/>
        <v>0</v>
      </c>
      <c r="P36" s="315">
        <v>0</v>
      </c>
      <c r="Q36" s="316"/>
      <c r="R36" s="315">
        <v>0</v>
      </c>
      <c r="S36" s="259"/>
      <c r="T36" s="269"/>
      <c r="U36" s="269"/>
    </row>
    <row r="37" spans="6:21" s="254" customFormat="1" ht="12" outlineLevel="2" x14ac:dyDescent="0.2">
      <c r="F37" s="255">
        <f t="shared" si="1"/>
        <v>20</v>
      </c>
      <c r="G37" s="256" t="s">
        <v>3315</v>
      </c>
      <c r="H37" s="269" t="s">
        <v>3665</v>
      </c>
      <c r="I37" s="269"/>
      <c r="J37" s="259" t="s">
        <v>3666</v>
      </c>
      <c r="K37" s="256" t="s">
        <v>447</v>
      </c>
      <c r="L37" s="305">
        <v>0</v>
      </c>
      <c r="M37" s="168">
        <v>1</v>
      </c>
      <c r="N37" s="305"/>
      <c r="O37" s="306">
        <f t="shared" si="0"/>
        <v>0</v>
      </c>
      <c r="P37" s="263" t="e">
        <f>M37*#REF!</f>
        <v>#REF!</v>
      </c>
      <c r="Q37" s="264"/>
      <c r="R37" s="263">
        <f>M37*Q37</f>
        <v>0</v>
      </c>
      <c r="S37" s="259"/>
      <c r="T37" s="269"/>
      <c r="U37" s="269"/>
    </row>
    <row r="38" spans="6:21" s="254" customFormat="1" ht="12" outlineLevel="2" x14ac:dyDescent="0.2">
      <c r="F38" s="255">
        <f t="shared" si="1"/>
        <v>21</v>
      </c>
      <c r="G38" s="256" t="s">
        <v>3315</v>
      </c>
      <c r="H38" s="269" t="s">
        <v>3667</v>
      </c>
      <c r="I38" s="269"/>
      <c r="J38" s="259" t="s">
        <v>3668</v>
      </c>
      <c r="K38" s="256" t="s">
        <v>447</v>
      </c>
      <c r="L38" s="305">
        <v>0</v>
      </c>
      <c r="M38" s="168">
        <v>3</v>
      </c>
      <c r="N38" s="305"/>
      <c r="O38" s="306">
        <f t="shared" si="0"/>
        <v>0</v>
      </c>
      <c r="P38" s="263" t="e">
        <f>M38*#REF!</f>
        <v>#REF!</v>
      </c>
      <c r="Q38" s="264"/>
      <c r="R38" s="263">
        <f>M38*Q38</f>
        <v>0</v>
      </c>
      <c r="S38" s="259"/>
      <c r="T38" s="269"/>
      <c r="U38" s="269"/>
    </row>
    <row r="39" spans="6:21" s="254" customFormat="1" ht="12" outlineLevel="2" x14ac:dyDescent="0.2">
      <c r="F39" s="255">
        <f t="shared" si="1"/>
        <v>22</v>
      </c>
      <c r="G39" s="256" t="s">
        <v>3315</v>
      </c>
      <c r="H39" s="269" t="s">
        <v>3669</v>
      </c>
      <c r="I39" s="269"/>
      <c r="J39" s="259" t="s">
        <v>3670</v>
      </c>
      <c r="K39" s="256" t="s">
        <v>447</v>
      </c>
      <c r="L39" s="305">
        <v>0</v>
      </c>
      <c r="M39" s="168">
        <v>3</v>
      </c>
      <c r="N39" s="305"/>
      <c r="O39" s="306">
        <f t="shared" si="0"/>
        <v>0</v>
      </c>
      <c r="P39" s="263" t="e">
        <f>M39*#REF!</f>
        <v>#REF!</v>
      </c>
      <c r="Q39" s="264"/>
      <c r="R39" s="263">
        <f>M39*Q39</f>
        <v>0</v>
      </c>
      <c r="S39" s="259"/>
      <c r="T39" s="269"/>
      <c r="U39" s="269"/>
    </row>
    <row r="40" spans="6:21" s="254" customFormat="1" ht="12" outlineLevel="2" x14ac:dyDescent="0.2">
      <c r="F40" s="255">
        <f t="shared" si="1"/>
        <v>23</v>
      </c>
      <c r="G40" s="256" t="s">
        <v>3315</v>
      </c>
      <c r="H40" s="269" t="s">
        <v>3669</v>
      </c>
      <c r="I40" s="269"/>
      <c r="J40" s="259" t="s">
        <v>3671</v>
      </c>
      <c r="K40" s="256" t="s">
        <v>447</v>
      </c>
      <c r="L40" s="305">
        <v>0</v>
      </c>
      <c r="M40" s="168">
        <v>1</v>
      </c>
      <c r="N40" s="305"/>
      <c r="O40" s="306">
        <f t="shared" si="0"/>
        <v>0</v>
      </c>
      <c r="P40" s="263" t="e">
        <f>M40*#REF!</f>
        <v>#REF!</v>
      </c>
      <c r="Q40" s="264"/>
      <c r="R40" s="263">
        <f>M40*Q40</f>
        <v>0</v>
      </c>
      <c r="S40" s="259"/>
      <c r="T40" s="269"/>
      <c r="U40" s="269"/>
    </row>
    <row r="41" spans="6:21" s="254" customFormat="1" ht="12" outlineLevel="2" x14ac:dyDescent="0.2">
      <c r="F41" s="255">
        <f t="shared" si="1"/>
        <v>24</v>
      </c>
      <c r="G41" s="256" t="s">
        <v>3054</v>
      </c>
      <c r="H41" s="269" t="s">
        <v>3069</v>
      </c>
      <c r="I41" s="269"/>
      <c r="J41" s="259" t="s">
        <v>3672</v>
      </c>
      <c r="K41" s="256" t="s">
        <v>447</v>
      </c>
      <c r="L41" s="305">
        <v>0</v>
      </c>
      <c r="M41" s="168">
        <v>1</v>
      </c>
      <c r="N41" s="305"/>
      <c r="O41" s="306">
        <f t="shared" si="0"/>
        <v>0</v>
      </c>
      <c r="P41" s="263" t="e">
        <f>M41*#REF!</f>
        <v>#REF!</v>
      </c>
      <c r="Q41" s="264"/>
      <c r="R41" s="263">
        <f>M41*Q41</f>
        <v>0</v>
      </c>
      <c r="S41" s="259"/>
      <c r="T41" s="269"/>
      <c r="U41" s="269"/>
    </row>
    <row r="42" spans="6:21" s="254" customFormat="1" ht="12" outlineLevel="2" x14ac:dyDescent="0.2">
      <c r="F42" s="255">
        <f t="shared" si="1"/>
        <v>25</v>
      </c>
      <c r="G42" s="256" t="s">
        <v>3315</v>
      </c>
      <c r="H42" s="269" t="s">
        <v>3673</v>
      </c>
      <c r="I42" s="269"/>
      <c r="J42" s="259" t="s">
        <v>3674</v>
      </c>
      <c r="K42" s="256" t="s">
        <v>325</v>
      </c>
      <c r="L42" s="305">
        <v>0</v>
      </c>
      <c r="M42" s="168">
        <v>1</v>
      </c>
      <c r="N42" s="305"/>
      <c r="O42" s="306">
        <f>M42*N42</f>
        <v>0</v>
      </c>
      <c r="P42" s="263">
        <v>0</v>
      </c>
      <c r="Q42" s="264"/>
      <c r="R42" s="263">
        <v>0</v>
      </c>
      <c r="S42" s="259"/>
      <c r="T42" s="269"/>
      <c r="U42" s="269"/>
    </row>
    <row r="43" spans="6:21" s="254" customFormat="1" ht="12" outlineLevel="2" x14ac:dyDescent="0.2">
      <c r="F43" s="255">
        <f t="shared" si="1"/>
        <v>26</v>
      </c>
      <c r="G43" s="256" t="s">
        <v>3315</v>
      </c>
      <c r="H43" s="269" t="s">
        <v>3675</v>
      </c>
      <c r="I43" s="269"/>
      <c r="J43" s="259" t="s">
        <v>3676</v>
      </c>
      <c r="K43" s="256" t="s">
        <v>447</v>
      </c>
      <c r="L43" s="305">
        <v>0</v>
      </c>
      <c r="M43" s="168">
        <v>3</v>
      </c>
      <c r="N43" s="305"/>
      <c r="O43" s="306">
        <f t="shared" si="0"/>
        <v>0</v>
      </c>
      <c r="P43" s="263" t="e">
        <f>M43*#REF!</f>
        <v>#REF!</v>
      </c>
      <c r="Q43" s="264"/>
      <c r="R43" s="263">
        <f>M43*Q43</f>
        <v>0</v>
      </c>
      <c r="S43" s="259"/>
      <c r="T43" s="269"/>
      <c r="U43" s="269"/>
    </row>
    <row r="44" spans="6:21" s="254" customFormat="1" ht="12" outlineLevel="2" x14ac:dyDescent="0.2">
      <c r="F44" s="255">
        <f t="shared" si="1"/>
        <v>27</v>
      </c>
      <c r="G44" s="256" t="s">
        <v>3315</v>
      </c>
      <c r="H44" s="269" t="s">
        <v>3677</v>
      </c>
      <c r="I44" s="269"/>
      <c r="J44" s="259" t="s">
        <v>3678</v>
      </c>
      <c r="K44" s="256" t="s">
        <v>447</v>
      </c>
      <c r="L44" s="305">
        <v>0</v>
      </c>
      <c r="M44" s="168">
        <v>9</v>
      </c>
      <c r="N44" s="305"/>
      <c r="O44" s="306">
        <f t="shared" si="0"/>
        <v>0</v>
      </c>
      <c r="P44" s="263" t="e">
        <f>M44*#REF!</f>
        <v>#REF!</v>
      </c>
      <c r="Q44" s="264"/>
      <c r="R44" s="263">
        <f>M44*Q44</f>
        <v>0</v>
      </c>
      <c r="S44" s="259"/>
      <c r="T44" s="269"/>
      <c r="U44" s="269"/>
    </row>
    <row r="45" spans="6:21" s="254" customFormat="1" ht="12" outlineLevel="2" x14ac:dyDescent="0.2">
      <c r="F45" s="255">
        <f t="shared" si="1"/>
        <v>28</v>
      </c>
      <c r="G45" s="256" t="s">
        <v>3315</v>
      </c>
      <c r="H45" s="269" t="s">
        <v>3679</v>
      </c>
      <c r="I45" s="269"/>
      <c r="J45" s="259" t="s">
        <v>3680</v>
      </c>
      <c r="K45" s="256" t="s">
        <v>447</v>
      </c>
      <c r="L45" s="305">
        <v>0</v>
      </c>
      <c r="M45" s="168">
        <v>3</v>
      </c>
      <c r="N45" s="305"/>
      <c r="O45" s="306">
        <f t="shared" si="0"/>
        <v>0</v>
      </c>
      <c r="P45" s="263" t="e">
        <f>M45*#REF!</f>
        <v>#REF!</v>
      </c>
      <c r="Q45" s="264"/>
      <c r="R45" s="263">
        <f>M45*Q45</f>
        <v>0</v>
      </c>
      <c r="S45" s="259"/>
      <c r="T45" s="269"/>
      <c r="U45" s="269"/>
    </row>
    <row r="46" spans="6:21" s="254" customFormat="1" ht="12" outlineLevel="2" x14ac:dyDescent="0.2">
      <c r="F46" s="255">
        <f t="shared" si="1"/>
        <v>29</v>
      </c>
      <c r="G46" s="256" t="s">
        <v>3054</v>
      </c>
      <c r="H46" s="269" t="s">
        <v>3071</v>
      </c>
      <c r="I46" s="269"/>
      <c r="J46" s="259" t="s">
        <v>3681</v>
      </c>
      <c r="K46" s="256" t="s">
        <v>447</v>
      </c>
      <c r="L46" s="305">
        <v>0</v>
      </c>
      <c r="M46" s="168">
        <v>1</v>
      </c>
      <c r="N46" s="305"/>
      <c r="O46" s="306">
        <f t="shared" si="0"/>
        <v>0</v>
      </c>
      <c r="P46" s="263">
        <v>0</v>
      </c>
      <c r="Q46" s="264"/>
      <c r="R46" s="263">
        <v>0</v>
      </c>
      <c r="S46" s="259"/>
      <c r="T46" s="269"/>
      <c r="U46" s="269"/>
    </row>
    <row r="47" spans="6:21" s="254" customFormat="1" ht="12" outlineLevel="2" x14ac:dyDescent="0.2">
      <c r="F47" s="255">
        <f t="shared" si="1"/>
        <v>30</v>
      </c>
      <c r="G47" s="256" t="s">
        <v>3054</v>
      </c>
      <c r="H47" s="269" t="s">
        <v>3073</v>
      </c>
      <c r="I47" s="269"/>
      <c r="J47" s="259" t="s">
        <v>3682</v>
      </c>
      <c r="K47" s="256" t="s">
        <v>447</v>
      </c>
      <c r="L47" s="305">
        <v>0</v>
      </c>
      <c r="M47" s="168">
        <v>1</v>
      </c>
      <c r="N47" s="305"/>
      <c r="O47" s="306">
        <f t="shared" si="0"/>
        <v>0</v>
      </c>
      <c r="P47" s="263" t="e">
        <f>M47*#REF!</f>
        <v>#REF!</v>
      </c>
      <c r="Q47" s="264"/>
      <c r="R47" s="263">
        <f t="shared" ref="R47:R52" si="2">M47*Q47</f>
        <v>0</v>
      </c>
      <c r="S47" s="259"/>
      <c r="T47" s="269"/>
      <c r="U47" s="269"/>
    </row>
    <row r="48" spans="6:21" s="254" customFormat="1" ht="12" outlineLevel="2" x14ac:dyDescent="0.2">
      <c r="F48" s="255">
        <f t="shared" si="1"/>
        <v>31</v>
      </c>
      <c r="G48" s="256" t="s">
        <v>3054</v>
      </c>
      <c r="H48" s="269" t="s">
        <v>3374</v>
      </c>
      <c r="I48" s="269"/>
      <c r="J48" s="259" t="s">
        <v>3683</v>
      </c>
      <c r="K48" s="256" t="s">
        <v>447</v>
      </c>
      <c r="L48" s="305">
        <v>0</v>
      </c>
      <c r="M48" s="168">
        <v>1</v>
      </c>
      <c r="N48" s="305"/>
      <c r="O48" s="306">
        <f t="shared" si="0"/>
        <v>0</v>
      </c>
      <c r="P48" s="263" t="e">
        <f>M48*#REF!</f>
        <v>#REF!</v>
      </c>
      <c r="Q48" s="264"/>
      <c r="R48" s="263">
        <f t="shared" si="2"/>
        <v>0</v>
      </c>
      <c r="S48" s="259"/>
      <c r="T48" s="269"/>
      <c r="U48" s="269"/>
    </row>
    <row r="49" spans="6:21" s="254" customFormat="1" ht="12" outlineLevel="2" x14ac:dyDescent="0.2">
      <c r="F49" s="255">
        <f t="shared" si="1"/>
        <v>32</v>
      </c>
      <c r="G49" s="256" t="s">
        <v>3054</v>
      </c>
      <c r="H49" s="269" t="s">
        <v>3377</v>
      </c>
      <c r="I49" s="269"/>
      <c r="J49" s="259" t="s">
        <v>3684</v>
      </c>
      <c r="K49" s="256" t="s">
        <v>447</v>
      </c>
      <c r="L49" s="305">
        <v>0</v>
      </c>
      <c r="M49" s="168">
        <v>2</v>
      </c>
      <c r="N49" s="305"/>
      <c r="O49" s="306">
        <f t="shared" si="0"/>
        <v>0</v>
      </c>
      <c r="P49" s="263" t="e">
        <f>M49*#REF!</f>
        <v>#REF!</v>
      </c>
      <c r="Q49" s="264"/>
      <c r="R49" s="263">
        <f t="shared" si="2"/>
        <v>0</v>
      </c>
      <c r="S49" s="259"/>
      <c r="T49" s="269"/>
      <c r="U49" s="269"/>
    </row>
    <row r="50" spans="6:21" s="254" customFormat="1" ht="12" outlineLevel="2" x14ac:dyDescent="0.2">
      <c r="F50" s="255">
        <f t="shared" si="1"/>
        <v>33</v>
      </c>
      <c r="G50" s="256" t="s">
        <v>3054</v>
      </c>
      <c r="H50" s="269" t="s">
        <v>3380</v>
      </c>
      <c r="I50" s="269"/>
      <c r="J50" s="259" t="s">
        <v>3685</v>
      </c>
      <c r="K50" s="256" t="s">
        <v>447</v>
      </c>
      <c r="L50" s="305">
        <v>0</v>
      </c>
      <c r="M50" s="168">
        <v>2</v>
      </c>
      <c r="N50" s="305"/>
      <c r="O50" s="306">
        <f t="shared" si="0"/>
        <v>0</v>
      </c>
      <c r="P50" s="263" t="e">
        <f>M50*#REF!</f>
        <v>#REF!</v>
      </c>
      <c r="Q50" s="264"/>
      <c r="R50" s="263">
        <f t="shared" si="2"/>
        <v>0</v>
      </c>
      <c r="S50" s="259"/>
      <c r="T50" s="269"/>
      <c r="U50" s="269"/>
    </row>
    <row r="51" spans="6:21" s="254" customFormat="1" ht="12" outlineLevel="2" x14ac:dyDescent="0.2">
      <c r="F51" s="255">
        <f t="shared" si="1"/>
        <v>34</v>
      </c>
      <c r="G51" s="256" t="s">
        <v>3054</v>
      </c>
      <c r="H51" s="269" t="s">
        <v>3383</v>
      </c>
      <c r="I51" s="269"/>
      <c r="J51" s="259" t="s">
        <v>3686</v>
      </c>
      <c r="K51" s="256" t="s">
        <v>447</v>
      </c>
      <c r="L51" s="305">
        <v>0</v>
      </c>
      <c r="M51" s="168">
        <v>4</v>
      </c>
      <c r="N51" s="305"/>
      <c r="O51" s="306">
        <f t="shared" si="0"/>
        <v>0</v>
      </c>
      <c r="P51" s="263" t="e">
        <f>M51*#REF!</f>
        <v>#REF!</v>
      </c>
      <c r="Q51" s="264"/>
      <c r="R51" s="263">
        <f t="shared" si="2"/>
        <v>0</v>
      </c>
      <c r="S51" s="259"/>
      <c r="T51" s="269"/>
      <c r="U51" s="269"/>
    </row>
    <row r="52" spans="6:21" s="254" customFormat="1" ht="12" outlineLevel="2" x14ac:dyDescent="0.2">
      <c r="F52" s="255">
        <f t="shared" si="1"/>
        <v>35</v>
      </c>
      <c r="G52" s="256" t="s">
        <v>3054</v>
      </c>
      <c r="H52" s="269" t="s">
        <v>3385</v>
      </c>
      <c r="I52" s="269"/>
      <c r="J52" s="259" t="s">
        <v>3687</v>
      </c>
      <c r="K52" s="256" t="s">
        <v>447</v>
      </c>
      <c r="L52" s="305">
        <v>0</v>
      </c>
      <c r="M52" s="168">
        <v>2</v>
      </c>
      <c r="N52" s="305"/>
      <c r="O52" s="306">
        <f>M52*N52</f>
        <v>0</v>
      </c>
      <c r="P52" s="263" t="e">
        <f>M52*#REF!</f>
        <v>#REF!</v>
      </c>
      <c r="Q52" s="264"/>
      <c r="R52" s="263">
        <f t="shared" si="2"/>
        <v>0</v>
      </c>
      <c r="S52" s="259"/>
      <c r="T52" s="269"/>
      <c r="U52" s="269"/>
    </row>
    <row r="53" spans="6:21" s="254" customFormat="1" ht="12" outlineLevel="2" x14ac:dyDescent="0.2">
      <c r="F53" s="255">
        <f t="shared" si="1"/>
        <v>36</v>
      </c>
      <c r="G53" s="256" t="s">
        <v>3054</v>
      </c>
      <c r="H53" s="269" t="s">
        <v>3387</v>
      </c>
      <c r="I53" s="269"/>
      <c r="J53" s="259" t="s">
        <v>3688</v>
      </c>
      <c r="K53" s="256" t="s">
        <v>447</v>
      </c>
      <c r="L53" s="305">
        <v>0</v>
      </c>
      <c r="M53" s="168">
        <v>1</v>
      </c>
      <c r="N53" s="305"/>
      <c r="O53" s="306">
        <f>M53*N53</f>
        <v>0</v>
      </c>
      <c r="P53" s="263">
        <v>0</v>
      </c>
      <c r="Q53" s="264"/>
      <c r="R53" s="263">
        <v>0</v>
      </c>
      <c r="S53" s="259"/>
      <c r="T53" s="269"/>
      <c r="U53" s="269"/>
    </row>
    <row r="54" spans="6:21" s="254" customFormat="1" ht="12" outlineLevel="2" x14ac:dyDescent="0.2">
      <c r="F54" s="255">
        <f t="shared" si="1"/>
        <v>37</v>
      </c>
      <c r="G54" s="256" t="s">
        <v>3315</v>
      </c>
      <c r="H54" s="269" t="s">
        <v>3689</v>
      </c>
      <c r="I54" s="269"/>
      <c r="J54" s="259" t="s">
        <v>3690</v>
      </c>
      <c r="K54" s="256" t="s">
        <v>3691</v>
      </c>
      <c r="L54" s="305">
        <v>0</v>
      </c>
      <c r="M54" s="168">
        <v>1.0900000000000001</v>
      </c>
      <c r="N54" s="305"/>
      <c r="O54" s="306">
        <f>M54*N54</f>
        <v>0</v>
      </c>
      <c r="P54" s="263" t="e">
        <f>M54*#REF!</f>
        <v>#REF!</v>
      </c>
      <c r="Q54" s="264"/>
      <c r="R54" s="263">
        <f>M54*Q54</f>
        <v>0</v>
      </c>
      <c r="S54" s="259"/>
      <c r="T54" s="269"/>
      <c r="U54" s="269"/>
    </row>
    <row r="55" spans="6:21" s="291" customFormat="1" ht="12.75" customHeight="1" outlineLevel="2" x14ac:dyDescent="0.25">
      <c r="F55" s="284"/>
      <c r="G55" s="285"/>
      <c r="H55" s="285"/>
      <c r="I55" s="285"/>
      <c r="J55" s="295"/>
      <c r="K55" s="285"/>
      <c r="L55" s="290"/>
      <c r="M55" s="187"/>
      <c r="N55" s="290"/>
      <c r="O55" s="296"/>
      <c r="P55" s="290"/>
      <c r="Q55" s="290"/>
      <c r="R55" s="290"/>
      <c r="S55" s="290"/>
      <c r="T55" s="285"/>
      <c r="U55" s="285"/>
    </row>
    <row r="56" spans="6:21" s="249" customFormat="1" ht="16.5" customHeight="1" outlineLevel="1" x14ac:dyDescent="0.2">
      <c r="F56" s="250"/>
      <c r="G56" s="240"/>
      <c r="H56" s="251"/>
      <c r="I56" s="251"/>
      <c r="J56" s="251" t="s">
        <v>3692</v>
      </c>
      <c r="K56" s="240"/>
      <c r="L56" s="252"/>
      <c r="M56" s="159"/>
      <c r="N56" s="252"/>
      <c r="O56" s="221">
        <f>SUBTOTAL(9,O57:O59)</f>
        <v>0</v>
      </c>
      <c r="P56" s="253" t="e">
        <f>SUBTOTAL(9,P57:P59)</f>
        <v>#REF!</v>
      </c>
      <c r="Q56" s="252"/>
      <c r="R56" s="253">
        <f>SUBTOTAL(9,R57:R59)</f>
        <v>0</v>
      </c>
      <c r="S56" s="304"/>
      <c r="T56" s="241"/>
      <c r="U56" s="241"/>
    </row>
    <row r="57" spans="6:21" s="254" customFormat="1" ht="12" outlineLevel="2" x14ac:dyDescent="0.2">
      <c r="F57" s="255">
        <v>1</v>
      </c>
      <c r="G57" s="256" t="s">
        <v>3315</v>
      </c>
      <c r="H57" s="269" t="s">
        <v>3693</v>
      </c>
      <c r="I57" s="269"/>
      <c r="J57" s="259" t="s">
        <v>3694</v>
      </c>
      <c r="K57" s="256" t="s">
        <v>532</v>
      </c>
      <c r="L57" s="305">
        <v>0</v>
      </c>
      <c r="M57" s="168">
        <v>96.8</v>
      </c>
      <c r="N57" s="305"/>
      <c r="O57" s="306">
        <f>M57*N57</f>
        <v>0</v>
      </c>
      <c r="P57" s="263" t="e">
        <f>M57*#REF!</f>
        <v>#REF!</v>
      </c>
      <c r="Q57" s="264"/>
      <c r="R57" s="263">
        <f>M57*Q57</f>
        <v>0</v>
      </c>
      <c r="S57" s="259"/>
      <c r="T57" s="269" t="s">
        <v>3625</v>
      </c>
      <c r="U57" s="269" t="s">
        <v>3695</v>
      </c>
    </row>
    <row r="58" spans="6:21" s="254" customFormat="1" ht="12" outlineLevel="2" x14ac:dyDescent="0.2">
      <c r="F58" s="255">
        <v>2</v>
      </c>
      <c r="G58" s="256" t="s">
        <v>3315</v>
      </c>
      <c r="H58" s="269" t="s">
        <v>3696</v>
      </c>
      <c r="I58" s="269"/>
      <c r="J58" s="259" t="s">
        <v>3697</v>
      </c>
      <c r="K58" s="256" t="s">
        <v>532</v>
      </c>
      <c r="L58" s="305">
        <v>0</v>
      </c>
      <c r="M58" s="168">
        <v>34</v>
      </c>
      <c r="N58" s="305"/>
      <c r="O58" s="306">
        <f>M58*N58</f>
        <v>0</v>
      </c>
      <c r="P58" s="263" t="e">
        <f>M58*#REF!</f>
        <v>#REF!</v>
      </c>
      <c r="Q58" s="264"/>
      <c r="R58" s="263">
        <f>M58*Q58</f>
        <v>0</v>
      </c>
      <c r="S58" s="259"/>
      <c r="T58" s="269" t="s">
        <v>3625</v>
      </c>
      <c r="U58" s="269" t="s">
        <v>3695</v>
      </c>
    </row>
    <row r="59" spans="6:21" s="254" customFormat="1" ht="12" outlineLevel="2" x14ac:dyDescent="0.2">
      <c r="F59" s="317">
        <v>3</v>
      </c>
      <c r="G59" s="309" t="s">
        <v>3315</v>
      </c>
      <c r="H59" s="310" t="s">
        <v>3698</v>
      </c>
      <c r="I59" s="310"/>
      <c r="J59" s="311" t="s">
        <v>3699</v>
      </c>
      <c r="K59" s="309" t="s">
        <v>532</v>
      </c>
      <c r="L59" s="312">
        <v>0</v>
      </c>
      <c r="M59" s="313">
        <v>58.1</v>
      </c>
      <c r="N59" s="312"/>
      <c r="O59" s="314">
        <f>M59*N59</f>
        <v>0</v>
      </c>
      <c r="P59" s="315" t="e">
        <f>M59*#REF!</f>
        <v>#REF!</v>
      </c>
      <c r="Q59" s="316"/>
      <c r="R59" s="315">
        <f>M59*Q59</f>
        <v>0</v>
      </c>
      <c r="S59" s="274"/>
      <c r="T59" s="273"/>
      <c r="U59" s="273"/>
    </row>
    <row r="60" spans="6:21" s="291" customFormat="1" ht="12.75" customHeight="1" outlineLevel="2" x14ac:dyDescent="0.25">
      <c r="F60" s="284"/>
      <c r="G60" s="285"/>
      <c r="H60" s="285"/>
      <c r="I60" s="285"/>
      <c r="J60" s="295"/>
      <c r="K60" s="285"/>
      <c r="L60" s="290"/>
      <c r="M60" s="187"/>
      <c r="N60" s="290"/>
      <c r="O60" s="296"/>
      <c r="P60" s="290"/>
      <c r="Q60" s="290"/>
      <c r="R60" s="290"/>
      <c r="S60" s="290"/>
      <c r="T60" s="285"/>
      <c r="U60" s="285"/>
    </row>
    <row r="61" spans="6:21" s="249" customFormat="1" ht="16.5" customHeight="1" outlineLevel="1" x14ac:dyDescent="0.2">
      <c r="F61" s="250"/>
      <c r="G61" s="240"/>
      <c r="H61" s="251"/>
      <c r="I61" s="251"/>
      <c r="J61" s="251" t="s">
        <v>3700</v>
      </c>
      <c r="K61" s="240"/>
      <c r="L61" s="252"/>
      <c r="M61" s="159"/>
      <c r="N61" s="252"/>
      <c r="O61" s="221">
        <f>SUBTOTAL(9,O62:O63)</f>
        <v>0</v>
      </c>
      <c r="P61" s="253" t="e">
        <f>SUBTOTAL(9,P62:P63)</f>
        <v>#REF!</v>
      </c>
      <c r="Q61" s="252"/>
      <c r="R61" s="253">
        <f>SUBTOTAL(9,R62:R63)</f>
        <v>0</v>
      </c>
      <c r="S61" s="304"/>
      <c r="T61" s="241"/>
      <c r="U61" s="241"/>
    </row>
    <row r="62" spans="6:21" s="254" customFormat="1" ht="12" outlineLevel="2" x14ac:dyDescent="0.2">
      <c r="F62" s="255">
        <v>1</v>
      </c>
      <c r="G62" s="256" t="s">
        <v>3701</v>
      </c>
      <c r="H62" s="269" t="s">
        <v>3702</v>
      </c>
      <c r="I62" s="269"/>
      <c r="J62" s="259" t="s">
        <v>3703</v>
      </c>
      <c r="K62" s="256" t="s">
        <v>3704</v>
      </c>
      <c r="L62" s="305">
        <v>0</v>
      </c>
      <c r="M62" s="168">
        <v>7</v>
      </c>
      <c r="N62" s="305"/>
      <c r="O62" s="306">
        <f>M62*N62</f>
        <v>0</v>
      </c>
      <c r="P62" s="263" t="e">
        <f>M62*#REF!</f>
        <v>#REF!</v>
      </c>
      <c r="Q62" s="264"/>
      <c r="R62" s="263">
        <f>M62*Q62</f>
        <v>0</v>
      </c>
      <c r="S62" s="259"/>
      <c r="T62" s="269" t="s">
        <v>3625</v>
      </c>
      <c r="U62" s="269" t="s">
        <v>3705</v>
      </c>
    </row>
    <row r="63" spans="6:21" s="291" customFormat="1" ht="12.75" customHeight="1" outlineLevel="2" x14ac:dyDescent="0.25">
      <c r="F63" s="284"/>
      <c r="G63" s="285"/>
      <c r="H63" s="285"/>
      <c r="I63" s="285"/>
      <c r="J63" s="295"/>
      <c r="K63" s="285"/>
      <c r="L63" s="290"/>
      <c r="M63" s="187"/>
      <c r="N63" s="290"/>
      <c r="O63" s="296"/>
      <c r="P63" s="290"/>
      <c r="Q63" s="290"/>
      <c r="R63" s="290"/>
      <c r="S63" s="290"/>
      <c r="T63" s="285"/>
      <c r="U63" s="285"/>
    </row>
    <row r="64" spans="6:21" s="249" customFormat="1" ht="16.5" customHeight="1" outlineLevel="1" x14ac:dyDescent="0.2">
      <c r="F64" s="250"/>
      <c r="G64" s="240"/>
      <c r="H64" s="251"/>
      <c r="I64" s="251"/>
      <c r="J64" s="251" t="s">
        <v>3461</v>
      </c>
      <c r="K64" s="240"/>
      <c r="L64" s="252"/>
      <c r="M64" s="159"/>
      <c r="N64" s="252"/>
      <c r="O64" s="221">
        <f>SUBTOTAL(9,O65:O71)</f>
        <v>0</v>
      </c>
      <c r="P64" s="253" t="e">
        <f>SUBTOTAL(9,P65:P71)</f>
        <v>#REF!</v>
      </c>
      <c r="Q64" s="252"/>
      <c r="R64" s="253">
        <f>SUBTOTAL(9,R65:R71)</f>
        <v>0</v>
      </c>
      <c r="S64" s="304"/>
      <c r="T64" s="241"/>
      <c r="U64" s="241"/>
    </row>
    <row r="65" spans="6:21" s="254" customFormat="1" ht="12" outlineLevel="2" x14ac:dyDescent="0.2">
      <c r="F65" s="255">
        <v>1</v>
      </c>
      <c r="G65" s="256"/>
      <c r="H65" s="269" t="s">
        <v>3387</v>
      </c>
      <c r="I65" s="269"/>
      <c r="J65" s="259" t="s">
        <v>3706</v>
      </c>
      <c r="K65" s="256" t="s">
        <v>3065</v>
      </c>
      <c r="L65" s="305">
        <v>0</v>
      </c>
      <c r="M65" s="168">
        <v>1</v>
      </c>
      <c r="N65" s="305"/>
      <c r="O65" s="306">
        <f t="shared" ref="O65:O70" si="3">M65*N65</f>
        <v>0</v>
      </c>
      <c r="P65" s="263" t="e">
        <f>M65*#REF!</f>
        <v>#REF!</v>
      </c>
      <c r="Q65" s="264"/>
      <c r="R65" s="263">
        <f t="shared" ref="R65:R70" si="4">M65*Q65</f>
        <v>0</v>
      </c>
      <c r="S65" s="259"/>
      <c r="T65" s="269"/>
      <c r="U65" s="269"/>
    </row>
    <row r="66" spans="6:21" s="254" customFormat="1" ht="12" outlineLevel="2" x14ac:dyDescent="0.2">
      <c r="F66" s="255">
        <v>3</v>
      </c>
      <c r="G66" s="256"/>
      <c r="H66" s="269" t="s">
        <v>3391</v>
      </c>
      <c r="I66" s="269"/>
      <c r="J66" s="259" t="s">
        <v>3707</v>
      </c>
      <c r="K66" s="256" t="s">
        <v>3065</v>
      </c>
      <c r="L66" s="305">
        <v>0</v>
      </c>
      <c r="M66" s="168">
        <v>1</v>
      </c>
      <c r="N66" s="305"/>
      <c r="O66" s="306">
        <f t="shared" si="3"/>
        <v>0</v>
      </c>
      <c r="P66" s="263" t="e">
        <f>M66*#REF!</f>
        <v>#REF!</v>
      </c>
      <c r="Q66" s="264"/>
      <c r="R66" s="263">
        <f t="shared" si="4"/>
        <v>0</v>
      </c>
      <c r="S66" s="259"/>
      <c r="T66" s="269" t="s">
        <v>3625</v>
      </c>
      <c r="U66" s="269" t="s">
        <v>3708</v>
      </c>
    </row>
    <row r="67" spans="6:21" s="254" customFormat="1" ht="12" outlineLevel="2" x14ac:dyDescent="0.2">
      <c r="F67" s="255">
        <v>4</v>
      </c>
      <c r="G67" s="256"/>
      <c r="H67" s="269" t="s">
        <v>3393</v>
      </c>
      <c r="I67" s="269"/>
      <c r="J67" s="259" t="s">
        <v>3709</v>
      </c>
      <c r="K67" s="256" t="s">
        <v>124</v>
      </c>
      <c r="L67" s="305">
        <v>0</v>
      </c>
      <c r="M67" s="168">
        <v>25</v>
      </c>
      <c r="N67" s="305"/>
      <c r="O67" s="306">
        <f t="shared" si="3"/>
        <v>0</v>
      </c>
      <c r="P67" s="263" t="e">
        <f>M67*#REF!</f>
        <v>#REF!</v>
      </c>
      <c r="Q67" s="264"/>
      <c r="R67" s="263">
        <f t="shared" si="4"/>
        <v>0</v>
      </c>
      <c r="S67" s="259"/>
      <c r="T67" s="269" t="s">
        <v>3625</v>
      </c>
      <c r="U67" s="269" t="s">
        <v>3708</v>
      </c>
    </row>
    <row r="68" spans="6:21" s="254" customFormat="1" ht="12" outlineLevel="2" x14ac:dyDescent="0.2">
      <c r="F68" s="255">
        <v>5</v>
      </c>
      <c r="G68" s="256"/>
      <c r="H68" s="269" t="s">
        <v>3395</v>
      </c>
      <c r="I68" s="269"/>
      <c r="J68" s="259" t="s">
        <v>3710</v>
      </c>
      <c r="K68" s="256" t="s">
        <v>273</v>
      </c>
      <c r="L68" s="305">
        <v>0</v>
      </c>
      <c r="M68" s="168">
        <v>300</v>
      </c>
      <c r="N68" s="305"/>
      <c r="O68" s="306">
        <f t="shared" si="3"/>
        <v>0</v>
      </c>
      <c r="P68" s="263" t="e">
        <f>M68*#REF!</f>
        <v>#REF!</v>
      </c>
      <c r="Q68" s="264"/>
      <c r="R68" s="263">
        <f t="shared" si="4"/>
        <v>0</v>
      </c>
      <c r="S68" s="259"/>
      <c r="T68" s="269" t="s">
        <v>3625</v>
      </c>
      <c r="U68" s="269" t="s">
        <v>3708</v>
      </c>
    </row>
    <row r="69" spans="6:21" s="254" customFormat="1" ht="12" outlineLevel="2" x14ac:dyDescent="0.2">
      <c r="F69" s="255">
        <v>6</v>
      </c>
      <c r="G69" s="256"/>
      <c r="H69" s="269" t="s">
        <v>3398</v>
      </c>
      <c r="I69" s="269"/>
      <c r="J69" s="259" t="s">
        <v>3711</v>
      </c>
      <c r="K69" s="256" t="s">
        <v>124</v>
      </c>
      <c r="L69" s="305">
        <v>0</v>
      </c>
      <c r="M69" s="168">
        <v>15</v>
      </c>
      <c r="N69" s="305"/>
      <c r="O69" s="306">
        <f t="shared" si="3"/>
        <v>0</v>
      </c>
      <c r="P69" s="263" t="e">
        <f>M69*#REF!</f>
        <v>#REF!</v>
      </c>
      <c r="Q69" s="264"/>
      <c r="R69" s="263">
        <f t="shared" si="4"/>
        <v>0</v>
      </c>
      <c r="S69" s="259"/>
      <c r="T69" s="269" t="s">
        <v>3625</v>
      </c>
      <c r="U69" s="269" t="s">
        <v>3708</v>
      </c>
    </row>
    <row r="70" spans="6:21" s="254" customFormat="1" ht="12" outlineLevel="2" x14ac:dyDescent="0.2">
      <c r="F70" s="255">
        <v>7</v>
      </c>
      <c r="G70" s="256"/>
      <c r="H70" s="269" t="s">
        <v>3401</v>
      </c>
      <c r="I70" s="269"/>
      <c r="J70" s="259" t="s">
        <v>3712</v>
      </c>
      <c r="K70" s="256" t="s">
        <v>447</v>
      </c>
      <c r="L70" s="305">
        <v>0</v>
      </c>
      <c r="M70" s="168">
        <v>1</v>
      </c>
      <c r="N70" s="305"/>
      <c r="O70" s="306">
        <f t="shared" si="3"/>
        <v>0</v>
      </c>
      <c r="P70" s="263" t="e">
        <f>M70*#REF!</f>
        <v>#REF!</v>
      </c>
      <c r="Q70" s="264"/>
      <c r="R70" s="263">
        <f t="shared" si="4"/>
        <v>0</v>
      </c>
      <c r="S70" s="259"/>
      <c r="T70" s="269" t="s">
        <v>3625</v>
      </c>
      <c r="U70" s="269" t="s">
        <v>3708</v>
      </c>
    </row>
    <row r="71" spans="6:21" s="291" customFormat="1" ht="12.75" customHeight="1" outlineLevel="2" x14ac:dyDescent="0.25">
      <c r="F71" s="284"/>
      <c r="G71" s="285"/>
      <c r="H71" s="285"/>
      <c r="I71" s="285"/>
      <c r="J71" s="295"/>
      <c r="K71" s="285"/>
      <c r="L71" s="290"/>
      <c r="M71" s="187"/>
      <c r="N71" s="290"/>
      <c r="O71" s="296"/>
      <c r="P71" s="290"/>
      <c r="Q71" s="290"/>
      <c r="R71" s="290"/>
      <c r="S71" s="290"/>
      <c r="T71" s="285"/>
      <c r="U71" s="285"/>
    </row>
    <row r="72" spans="6:21" s="291" customFormat="1" ht="12.75" customHeight="1" outlineLevel="1" x14ac:dyDescent="0.25">
      <c r="F72" s="284"/>
      <c r="G72" s="285"/>
      <c r="H72" s="285"/>
      <c r="I72" s="285"/>
      <c r="J72" s="295"/>
      <c r="K72" s="285"/>
      <c r="L72" s="290"/>
      <c r="M72" s="187"/>
      <c r="N72" s="290"/>
      <c r="O72" s="296"/>
      <c r="P72" s="290"/>
      <c r="Q72" s="290"/>
      <c r="R72" s="290"/>
      <c r="S72" s="290"/>
      <c r="T72" s="285"/>
      <c r="U72" s="285"/>
    </row>
    <row r="73" spans="6:21" s="291" customFormat="1" ht="12.75" customHeight="1" x14ac:dyDescent="0.25">
      <c r="F73" s="284"/>
      <c r="G73" s="285"/>
      <c r="H73" s="285"/>
      <c r="I73" s="285"/>
      <c r="J73" s="295"/>
      <c r="K73" s="285"/>
      <c r="L73" s="290"/>
      <c r="M73" s="187"/>
      <c r="N73" s="290"/>
      <c r="O73" s="296"/>
      <c r="P73" s="290"/>
      <c r="Q73" s="290"/>
      <c r="R73" s="290"/>
      <c r="S73" s="290"/>
      <c r="T73" s="285"/>
      <c r="U73" s="285"/>
    </row>
  </sheetData>
  <pageMargins left="0.39370078740157483" right="0.39370078740157483" top="0.59055118110236227" bottom="0.59055118110236227" header="0.39370078740157483" footer="0.39370078740157483"/>
  <pageSetup paperSize="9" scale="73" fitToHeight="9999" orientation="portrait" r:id="rId1"/>
  <headerFooter alignWithMargins="0">
    <oddFooter>&amp;C&amp;8&amp;P z &amp;N</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outlinePr summaryBelow="0"/>
    <pageSetUpPr fitToPage="1"/>
  </sheetPr>
  <dimension ref="A1:E14"/>
  <sheetViews>
    <sheetView workbookViewId="0">
      <pane ySplit="7" topLeftCell="A8" activePane="bottomLeft" state="frozen"/>
      <selection activeCell="K10" sqref="K10"/>
      <selection pane="bottomLeft" activeCell="C9" sqref="C9"/>
    </sheetView>
  </sheetViews>
  <sheetFormatPr defaultRowHeight="12.75" outlineLevelRow="1" x14ac:dyDescent="0.2"/>
  <cols>
    <col min="1" max="1" width="12.42578125" style="210" hidden="1" customWidth="1"/>
    <col min="2" max="2" width="80.7109375" style="210" customWidth="1"/>
    <col min="3" max="3" width="15.7109375" style="210" customWidth="1"/>
    <col min="4" max="256" width="9.140625" style="210"/>
    <col min="257" max="257" width="0" style="210" hidden="1" customWidth="1"/>
    <col min="258" max="258" width="80.7109375" style="210" customWidth="1"/>
    <col min="259" max="259" width="15.7109375" style="210" customWidth="1"/>
    <col min="260" max="512" width="9.140625" style="210"/>
    <col min="513" max="513" width="0" style="210" hidden="1" customWidth="1"/>
    <col min="514" max="514" width="80.7109375" style="210" customWidth="1"/>
    <col min="515" max="515" width="15.7109375" style="210" customWidth="1"/>
    <col min="516" max="768" width="9.140625" style="210"/>
    <col min="769" max="769" width="0" style="210" hidden="1" customWidth="1"/>
    <col min="770" max="770" width="80.7109375" style="210" customWidth="1"/>
    <col min="771" max="771" width="15.7109375" style="210" customWidth="1"/>
    <col min="772" max="1024" width="9.140625" style="210"/>
    <col min="1025" max="1025" width="0" style="210" hidden="1" customWidth="1"/>
    <col min="1026" max="1026" width="80.7109375" style="210" customWidth="1"/>
    <col min="1027" max="1027" width="15.7109375" style="210" customWidth="1"/>
    <col min="1028" max="1280" width="9.140625" style="210"/>
    <col min="1281" max="1281" width="0" style="210" hidden="1" customWidth="1"/>
    <col min="1282" max="1282" width="80.7109375" style="210" customWidth="1"/>
    <col min="1283" max="1283" width="15.7109375" style="210" customWidth="1"/>
    <col min="1284" max="1536" width="9.140625" style="210"/>
    <col min="1537" max="1537" width="0" style="210" hidden="1" customWidth="1"/>
    <col min="1538" max="1538" width="80.7109375" style="210" customWidth="1"/>
    <col min="1539" max="1539" width="15.7109375" style="210" customWidth="1"/>
    <col min="1540" max="1792" width="9.140625" style="210"/>
    <col min="1793" max="1793" width="0" style="210" hidden="1" customWidth="1"/>
    <col min="1794" max="1794" width="80.7109375" style="210" customWidth="1"/>
    <col min="1795" max="1795" width="15.7109375" style="210" customWidth="1"/>
    <col min="1796" max="2048" width="9.140625" style="210"/>
    <col min="2049" max="2049" width="0" style="210" hidden="1" customWidth="1"/>
    <col min="2050" max="2050" width="80.7109375" style="210" customWidth="1"/>
    <col min="2051" max="2051" width="15.7109375" style="210" customWidth="1"/>
    <col min="2052" max="2304" width="9.140625" style="210"/>
    <col min="2305" max="2305" width="0" style="210" hidden="1" customWidth="1"/>
    <col min="2306" max="2306" width="80.7109375" style="210" customWidth="1"/>
    <col min="2307" max="2307" width="15.7109375" style="210" customWidth="1"/>
    <col min="2308" max="2560" width="9.140625" style="210"/>
    <col min="2561" max="2561" width="0" style="210" hidden="1" customWidth="1"/>
    <col min="2562" max="2562" width="80.7109375" style="210" customWidth="1"/>
    <col min="2563" max="2563" width="15.7109375" style="210" customWidth="1"/>
    <col min="2564" max="2816" width="9.140625" style="210"/>
    <col min="2817" max="2817" width="0" style="210" hidden="1" customWidth="1"/>
    <col min="2818" max="2818" width="80.7109375" style="210" customWidth="1"/>
    <col min="2819" max="2819" width="15.7109375" style="210" customWidth="1"/>
    <col min="2820" max="3072" width="9.140625" style="210"/>
    <col min="3073" max="3073" width="0" style="210" hidden="1" customWidth="1"/>
    <col min="3074" max="3074" width="80.7109375" style="210" customWidth="1"/>
    <col min="3075" max="3075" width="15.7109375" style="210" customWidth="1"/>
    <col min="3076" max="3328" width="9.140625" style="210"/>
    <col min="3329" max="3329" width="0" style="210" hidden="1" customWidth="1"/>
    <col min="3330" max="3330" width="80.7109375" style="210" customWidth="1"/>
    <col min="3331" max="3331" width="15.7109375" style="210" customWidth="1"/>
    <col min="3332" max="3584" width="9.140625" style="210"/>
    <col min="3585" max="3585" width="0" style="210" hidden="1" customWidth="1"/>
    <col min="3586" max="3586" width="80.7109375" style="210" customWidth="1"/>
    <col min="3587" max="3587" width="15.7109375" style="210" customWidth="1"/>
    <col min="3588" max="3840" width="9.140625" style="210"/>
    <col min="3841" max="3841" width="0" style="210" hidden="1" customWidth="1"/>
    <col min="3842" max="3842" width="80.7109375" style="210" customWidth="1"/>
    <col min="3843" max="3843" width="15.7109375" style="210" customWidth="1"/>
    <col min="3844" max="4096" width="9.140625" style="210"/>
    <col min="4097" max="4097" width="0" style="210" hidden="1" customWidth="1"/>
    <col min="4098" max="4098" width="80.7109375" style="210" customWidth="1"/>
    <col min="4099" max="4099" width="15.7109375" style="210" customWidth="1"/>
    <col min="4100" max="4352" width="9.140625" style="210"/>
    <col min="4353" max="4353" width="0" style="210" hidden="1" customWidth="1"/>
    <col min="4354" max="4354" width="80.7109375" style="210" customWidth="1"/>
    <col min="4355" max="4355" width="15.7109375" style="210" customWidth="1"/>
    <col min="4356" max="4608" width="9.140625" style="210"/>
    <col min="4609" max="4609" width="0" style="210" hidden="1" customWidth="1"/>
    <col min="4610" max="4610" width="80.7109375" style="210" customWidth="1"/>
    <col min="4611" max="4611" width="15.7109375" style="210" customWidth="1"/>
    <col min="4612" max="4864" width="9.140625" style="210"/>
    <col min="4865" max="4865" width="0" style="210" hidden="1" customWidth="1"/>
    <col min="4866" max="4866" width="80.7109375" style="210" customWidth="1"/>
    <col min="4867" max="4867" width="15.7109375" style="210" customWidth="1"/>
    <col min="4868" max="5120" width="9.140625" style="210"/>
    <col min="5121" max="5121" width="0" style="210" hidden="1" customWidth="1"/>
    <col min="5122" max="5122" width="80.7109375" style="210" customWidth="1"/>
    <col min="5123" max="5123" width="15.7109375" style="210" customWidth="1"/>
    <col min="5124" max="5376" width="9.140625" style="210"/>
    <col min="5377" max="5377" width="0" style="210" hidden="1" customWidth="1"/>
    <col min="5378" max="5378" width="80.7109375" style="210" customWidth="1"/>
    <col min="5379" max="5379" width="15.7109375" style="210" customWidth="1"/>
    <col min="5380" max="5632" width="9.140625" style="210"/>
    <col min="5633" max="5633" width="0" style="210" hidden="1" customWidth="1"/>
    <col min="5634" max="5634" width="80.7109375" style="210" customWidth="1"/>
    <col min="5635" max="5635" width="15.7109375" style="210" customWidth="1"/>
    <col min="5636" max="5888" width="9.140625" style="210"/>
    <col min="5889" max="5889" width="0" style="210" hidden="1" customWidth="1"/>
    <col min="5890" max="5890" width="80.7109375" style="210" customWidth="1"/>
    <col min="5891" max="5891" width="15.7109375" style="210" customWidth="1"/>
    <col min="5892" max="6144" width="9.140625" style="210"/>
    <col min="6145" max="6145" width="0" style="210" hidden="1" customWidth="1"/>
    <col min="6146" max="6146" width="80.7109375" style="210" customWidth="1"/>
    <col min="6147" max="6147" width="15.7109375" style="210" customWidth="1"/>
    <col min="6148" max="6400" width="9.140625" style="210"/>
    <col min="6401" max="6401" width="0" style="210" hidden="1" customWidth="1"/>
    <col min="6402" max="6402" width="80.7109375" style="210" customWidth="1"/>
    <col min="6403" max="6403" width="15.7109375" style="210" customWidth="1"/>
    <col min="6404" max="6656" width="9.140625" style="210"/>
    <col min="6657" max="6657" width="0" style="210" hidden="1" customWidth="1"/>
    <col min="6658" max="6658" width="80.7109375" style="210" customWidth="1"/>
    <col min="6659" max="6659" width="15.7109375" style="210" customWidth="1"/>
    <col min="6660" max="6912" width="9.140625" style="210"/>
    <col min="6913" max="6913" width="0" style="210" hidden="1" customWidth="1"/>
    <col min="6914" max="6914" width="80.7109375" style="210" customWidth="1"/>
    <col min="6915" max="6915" width="15.7109375" style="210" customWidth="1"/>
    <col min="6916" max="7168" width="9.140625" style="210"/>
    <col min="7169" max="7169" width="0" style="210" hidden="1" customWidth="1"/>
    <col min="7170" max="7170" width="80.7109375" style="210" customWidth="1"/>
    <col min="7171" max="7171" width="15.7109375" style="210" customWidth="1"/>
    <col min="7172" max="7424" width="9.140625" style="210"/>
    <col min="7425" max="7425" width="0" style="210" hidden="1" customWidth="1"/>
    <col min="7426" max="7426" width="80.7109375" style="210" customWidth="1"/>
    <col min="7427" max="7427" width="15.7109375" style="210" customWidth="1"/>
    <col min="7428" max="7680" width="9.140625" style="210"/>
    <col min="7681" max="7681" width="0" style="210" hidden="1" customWidth="1"/>
    <col min="7682" max="7682" width="80.7109375" style="210" customWidth="1"/>
    <col min="7683" max="7683" width="15.7109375" style="210" customWidth="1"/>
    <col min="7684" max="7936" width="9.140625" style="210"/>
    <col min="7937" max="7937" width="0" style="210" hidden="1" customWidth="1"/>
    <col min="7938" max="7938" width="80.7109375" style="210" customWidth="1"/>
    <col min="7939" max="7939" width="15.7109375" style="210" customWidth="1"/>
    <col min="7940" max="8192" width="9.140625" style="210"/>
    <col min="8193" max="8193" width="0" style="210" hidden="1" customWidth="1"/>
    <col min="8194" max="8194" width="80.7109375" style="210" customWidth="1"/>
    <col min="8195" max="8195" width="15.7109375" style="210" customWidth="1"/>
    <col min="8196" max="8448" width="9.140625" style="210"/>
    <col min="8449" max="8449" width="0" style="210" hidden="1" customWidth="1"/>
    <col min="8450" max="8450" width="80.7109375" style="210" customWidth="1"/>
    <col min="8451" max="8451" width="15.7109375" style="210" customWidth="1"/>
    <col min="8452" max="8704" width="9.140625" style="210"/>
    <col min="8705" max="8705" width="0" style="210" hidden="1" customWidth="1"/>
    <col min="8706" max="8706" width="80.7109375" style="210" customWidth="1"/>
    <col min="8707" max="8707" width="15.7109375" style="210" customWidth="1"/>
    <col min="8708" max="8960" width="9.140625" style="210"/>
    <col min="8961" max="8961" width="0" style="210" hidden="1" customWidth="1"/>
    <col min="8962" max="8962" width="80.7109375" style="210" customWidth="1"/>
    <col min="8963" max="8963" width="15.7109375" style="210" customWidth="1"/>
    <col min="8964" max="9216" width="9.140625" style="210"/>
    <col min="9217" max="9217" width="0" style="210" hidden="1" customWidth="1"/>
    <col min="9218" max="9218" width="80.7109375" style="210" customWidth="1"/>
    <col min="9219" max="9219" width="15.7109375" style="210" customWidth="1"/>
    <col min="9220" max="9472" width="9.140625" style="210"/>
    <col min="9473" max="9473" width="0" style="210" hidden="1" customWidth="1"/>
    <col min="9474" max="9474" width="80.7109375" style="210" customWidth="1"/>
    <col min="9475" max="9475" width="15.7109375" style="210" customWidth="1"/>
    <col min="9476" max="9728" width="9.140625" style="210"/>
    <col min="9729" max="9729" width="0" style="210" hidden="1" customWidth="1"/>
    <col min="9730" max="9730" width="80.7109375" style="210" customWidth="1"/>
    <col min="9731" max="9731" width="15.7109375" style="210" customWidth="1"/>
    <col min="9732" max="9984" width="9.140625" style="210"/>
    <col min="9985" max="9985" width="0" style="210" hidden="1" customWidth="1"/>
    <col min="9986" max="9986" width="80.7109375" style="210" customWidth="1"/>
    <col min="9987" max="9987" width="15.7109375" style="210" customWidth="1"/>
    <col min="9988" max="10240" width="9.140625" style="210"/>
    <col min="10241" max="10241" width="0" style="210" hidden="1" customWidth="1"/>
    <col min="10242" max="10242" width="80.7109375" style="210" customWidth="1"/>
    <col min="10243" max="10243" width="15.7109375" style="210" customWidth="1"/>
    <col min="10244" max="10496" width="9.140625" style="210"/>
    <col min="10497" max="10497" width="0" style="210" hidden="1" customWidth="1"/>
    <col min="10498" max="10498" width="80.7109375" style="210" customWidth="1"/>
    <col min="10499" max="10499" width="15.7109375" style="210" customWidth="1"/>
    <col min="10500" max="10752" width="9.140625" style="210"/>
    <col min="10753" max="10753" width="0" style="210" hidden="1" customWidth="1"/>
    <col min="10754" max="10754" width="80.7109375" style="210" customWidth="1"/>
    <col min="10755" max="10755" width="15.7109375" style="210" customWidth="1"/>
    <col min="10756" max="11008" width="9.140625" style="210"/>
    <col min="11009" max="11009" width="0" style="210" hidden="1" customWidth="1"/>
    <col min="11010" max="11010" width="80.7109375" style="210" customWidth="1"/>
    <col min="11011" max="11011" width="15.7109375" style="210" customWidth="1"/>
    <col min="11012" max="11264" width="9.140625" style="210"/>
    <col min="11265" max="11265" width="0" style="210" hidden="1" customWidth="1"/>
    <col min="11266" max="11266" width="80.7109375" style="210" customWidth="1"/>
    <col min="11267" max="11267" width="15.7109375" style="210" customWidth="1"/>
    <col min="11268" max="11520" width="9.140625" style="210"/>
    <col min="11521" max="11521" width="0" style="210" hidden="1" customWidth="1"/>
    <col min="11522" max="11522" width="80.7109375" style="210" customWidth="1"/>
    <col min="11523" max="11523" width="15.7109375" style="210" customWidth="1"/>
    <col min="11524" max="11776" width="9.140625" style="210"/>
    <col min="11777" max="11777" width="0" style="210" hidden="1" customWidth="1"/>
    <col min="11778" max="11778" width="80.7109375" style="210" customWidth="1"/>
    <col min="11779" max="11779" width="15.7109375" style="210" customWidth="1"/>
    <col min="11780" max="12032" width="9.140625" style="210"/>
    <col min="12033" max="12033" width="0" style="210" hidden="1" customWidth="1"/>
    <col min="12034" max="12034" width="80.7109375" style="210" customWidth="1"/>
    <col min="12035" max="12035" width="15.7109375" style="210" customWidth="1"/>
    <col min="12036" max="12288" width="9.140625" style="210"/>
    <col min="12289" max="12289" width="0" style="210" hidden="1" customWidth="1"/>
    <col min="12290" max="12290" width="80.7109375" style="210" customWidth="1"/>
    <col min="12291" max="12291" width="15.7109375" style="210" customWidth="1"/>
    <col min="12292" max="12544" width="9.140625" style="210"/>
    <col min="12545" max="12545" width="0" style="210" hidden="1" customWidth="1"/>
    <col min="12546" max="12546" width="80.7109375" style="210" customWidth="1"/>
    <col min="12547" max="12547" width="15.7109375" style="210" customWidth="1"/>
    <col min="12548" max="12800" width="9.140625" style="210"/>
    <col min="12801" max="12801" width="0" style="210" hidden="1" customWidth="1"/>
    <col min="12802" max="12802" width="80.7109375" style="210" customWidth="1"/>
    <col min="12803" max="12803" width="15.7109375" style="210" customWidth="1"/>
    <col min="12804" max="13056" width="9.140625" style="210"/>
    <col min="13057" max="13057" width="0" style="210" hidden="1" customWidth="1"/>
    <col min="13058" max="13058" width="80.7109375" style="210" customWidth="1"/>
    <col min="13059" max="13059" width="15.7109375" style="210" customWidth="1"/>
    <col min="13060" max="13312" width="9.140625" style="210"/>
    <col min="13313" max="13313" width="0" style="210" hidden="1" customWidth="1"/>
    <col min="13314" max="13314" width="80.7109375" style="210" customWidth="1"/>
    <col min="13315" max="13315" width="15.7109375" style="210" customWidth="1"/>
    <col min="13316" max="13568" width="9.140625" style="210"/>
    <col min="13569" max="13569" width="0" style="210" hidden="1" customWidth="1"/>
    <col min="13570" max="13570" width="80.7109375" style="210" customWidth="1"/>
    <col min="13571" max="13571" width="15.7109375" style="210" customWidth="1"/>
    <col min="13572" max="13824" width="9.140625" style="210"/>
    <col min="13825" max="13825" width="0" style="210" hidden="1" customWidth="1"/>
    <col min="13826" max="13826" width="80.7109375" style="210" customWidth="1"/>
    <col min="13827" max="13827" width="15.7109375" style="210" customWidth="1"/>
    <col min="13828" max="14080" width="9.140625" style="210"/>
    <col min="14081" max="14081" width="0" style="210" hidden="1" customWidth="1"/>
    <col min="14082" max="14082" width="80.7109375" style="210" customWidth="1"/>
    <col min="14083" max="14083" width="15.7109375" style="210" customWidth="1"/>
    <col min="14084" max="14336" width="9.140625" style="210"/>
    <col min="14337" max="14337" width="0" style="210" hidden="1" customWidth="1"/>
    <col min="14338" max="14338" width="80.7109375" style="210" customWidth="1"/>
    <col min="14339" max="14339" width="15.7109375" style="210" customWidth="1"/>
    <col min="14340" max="14592" width="9.140625" style="210"/>
    <col min="14593" max="14593" width="0" style="210" hidden="1" customWidth="1"/>
    <col min="14594" max="14594" width="80.7109375" style="210" customWidth="1"/>
    <col min="14595" max="14595" width="15.7109375" style="210" customWidth="1"/>
    <col min="14596" max="14848" width="9.140625" style="210"/>
    <col min="14849" max="14849" width="0" style="210" hidden="1" customWidth="1"/>
    <col min="14850" max="14850" width="80.7109375" style="210" customWidth="1"/>
    <col min="14851" max="14851" width="15.7109375" style="210" customWidth="1"/>
    <col min="14852" max="15104" width="9.140625" style="210"/>
    <col min="15105" max="15105" width="0" style="210" hidden="1" customWidth="1"/>
    <col min="15106" max="15106" width="80.7109375" style="210" customWidth="1"/>
    <col min="15107" max="15107" width="15.7109375" style="210" customWidth="1"/>
    <col min="15108" max="15360" width="9.140625" style="210"/>
    <col min="15361" max="15361" width="0" style="210" hidden="1" customWidth="1"/>
    <col min="15362" max="15362" width="80.7109375" style="210" customWidth="1"/>
    <col min="15363" max="15363" width="15.7109375" style="210" customWidth="1"/>
    <col min="15364" max="15616" width="9.140625" style="210"/>
    <col min="15617" max="15617" width="0" style="210" hidden="1" customWidth="1"/>
    <col min="15618" max="15618" width="80.7109375" style="210" customWidth="1"/>
    <col min="15619" max="15619" width="15.7109375" style="210" customWidth="1"/>
    <col min="15620" max="15872" width="9.140625" style="210"/>
    <col min="15873" max="15873" width="0" style="210" hidden="1" customWidth="1"/>
    <col min="15874" max="15874" width="80.7109375" style="210" customWidth="1"/>
    <col min="15875" max="15875" width="15.7109375" style="210" customWidth="1"/>
    <col min="15876" max="16128" width="9.140625" style="210"/>
    <col min="16129" max="16129" width="0" style="210" hidden="1" customWidth="1"/>
    <col min="16130" max="16130" width="80.7109375" style="210" customWidth="1"/>
    <col min="16131" max="16131" width="15.7109375" style="210" customWidth="1"/>
    <col min="16132" max="16384" width="9.140625" style="210"/>
  </cols>
  <sheetData>
    <row r="1" spans="1:5" ht="15.75" customHeight="1" x14ac:dyDescent="0.25">
      <c r="A1" s="206"/>
      <c r="B1" s="207" t="s">
        <v>3352</v>
      </c>
      <c r="C1" s="208"/>
      <c r="D1" s="209"/>
    </row>
    <row r="2" spans="1:5" ht="15.75" customHeight="1" x14ac:dyDescent="0.25">
      <c r="A2" s="206"/>
      <c r="B2" s="225" t="s">
        <v>51</v>
      </c>
      <c r="C2" s="208"/>
      <c r="D2" s="209"/>
    </row>
    <row r="3" spans="1:5" ht="15.75" customHeight="1" x14ac:dyDescent="0.25">
      <c r="A3" s="206"/>
      <c r="B3" s="225" t="s">
        <v>3</v>
      </c>
      <c r="C3" s="208"/>
      <c r="D3" s="209"/>
    </row>
    <row r="4" spans="1:5" ht="15.75" customHeight="1" x14ac:dyDescent="0.25">
      <c r="A4" s="206"/>
      <c r="B4" s="225" t="s">
        <v>33</v>
      </c>
      <c r="C4" s="208"/>
      <c r="D4" s="209"/>
    </row>
    <row r="5" spans="1:5" ht="15.75" customHeight="1" x14ac:dyDescent="0.25">
      <c r="A5" s="206"/>
      <c r="B5" s="225" t="s">
        <v>35</v>
      </c>
      <c r="C5" s="208"/>
      <c r="D5" s="209"/>
    </row>
    <row r="6" spans="1:5" ht="14.25" customHeight="1" x14ac:dyDescent="0.25">
      <c r="A6" s="210" t="e">
        <f t="array" ref="A6">INDEX(__SAZBA__,MATCH(0,COUNTIF($A$1:A1,__SAZBA__),0))</f>
        <v>#REF!</v>
      </c>
      <c r="B6" s="211"/>
      <c r="C6" s="208"/>
      <c r="D6" s="209"/>
    </row>
    <row r="7" spans="1:5" ht="13.5" thickBot="1" x14ac:dyDescent="0.25">
      <c r="A7" s="210" t="e">
        <f t="array" ref="A7">INDEX(__SAZBA__,MATCH(0,COUNTIF($A$1:A6,__SAZBA__),0))</f>
        <v>#REF!</v>
      </c>
      <c r="B7" s="212" t="s">
        <v>104</v>
      </c>
      <c r="C7" s="212" t="s">
        <v>3043</v>
      </c>
      <c r="D7" s="213"/>
    </row>
    <row r="8" spans="1:5" x14ac:dyDescent="0.2">
      <c r="A8" s="210" t="e">
        <f t="array" ref="A8">INDEX(__SAZBA__,MATCH(0,COUNTIF($A$1:A7,__SAZBA__),0))</f>
        <v>#REF!</v>
      </c>
      <c r="B8" s="214"/>
      <c r="C8" s="215"/>
      <c r="D8" s="213"/>
    </row>
    <row r="9" spans="1:5" s="216" customFormat="1" ht="15.75" customHeight="1" x14ac:dyDescent="0.2">
      <c r="B9" s="217" t="s">
        <v>33</v>
      </c>
      <c r="C9" s="218">
        <f>'Plyn Zakazka přípojka KGJ'!O9</f>
        <v>0</v>
      </c>
      <c r="E9" s="218"/>
    </row>
    <row r="10" spans="1:5" s="219" customFormat="1" ht="15" customHeight="1" outlineLevel="1" x14ac:dyDescent="0.2">
      <c r="B10" s="220" t="str">
        <f>IF([24]Zakazka!$J$10=0,"",[24]Zakazka!$J$10)</f>
        <v>723: Vnitřní plynovod</v>
      </c>
      <c r="C10" s="221">
        <f>'Plyn Zakazka přípojka KGJ'!O10</f>
        <v>0</v>
      </c>
      <c r="E10" s="221"/>
    </row>
    <row r="11" spans="1:5" s="219" customFormat="1" ht="15" customHeight="1" outlineLevel="1" x14ac:dyDescent="0.2">
      <c r="B11" s="220" t="str">
        <f>IF([24]Zakazka!$J$26=0,"",[24]Zakazka!$J$26)</f>
        <v>V01: Průzkumné, geodetické a projektové práce</v>
      </c>
      <c r="C11" s="221">
        <f>'Plyn Zakazka přípojka KGJ'!O26</f>
        <v>0</v>
      </c>
      <c r="E11" s="221"/>
    </row>
    <row r="12" spans="1:5" s="219" customFormat="1" ht="15" customHeight="1" outlineLevel="1" x14ac:dyDescent="0.2">
      <c r="B12" s="220" t="str">
        <f>IF([24]Zakazka!$J$30=0,"",[24]Zakazka!$J$30)</f>
        <v>V04: Inženýrská činnost</v>
      </c>
      <c r="C12" s="221">
        <f>'Plyn Zakazka přípojka KGJ'!O30</f>
        <v>0</v>
      </c>
      <c r="E12" s="221"/>
    </row>
    <row r="13" spans="1:5" ht="13.5" outlineLevel="1" thickBot="1" x14ac:dyDescent="0.25">
      <c r="B13" s="318"/>
    </row>
    <row r="14" spans="1:5" s="222" customFormat="1" ht="15" x14ac:dyDescent="0.25">
      <c r="A14" s="222" t="e">
        <f>SUM(#REF!)</f>
        <v>#REF!</v>
      </c>
      <c r="B14" s="223" t="s">
        <v>3355</v>
      </c>
      <c r="C14" s="224">
        <f>SUM(C10:C13)</f>
        <v>0</v>
      </c>
    </row>
  </sheetData>
  <pageMargins left="0.78740157480314965" right="0.78740157480314965" top="0.78740157480314965" bottom="0.78740157480314965" header="0.39370078740157483" footer="0.39370078740157483"/>
  <pageSetup paperSize="9" scale="88" orientation="portrait" r:id="rId1"/>
  <headerFooter>
    <oddFooter>&amp;C&amp;8&amp;P z &amp;N</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outlinePr summaryBelow="0"/>
    <pageSetUpPr fitToPage="1"/>
  </sheetPr>
  <dimension ref="F1:U35"/>
  <sheetViews>
    <sheetView zoomScaleNormal="100" zoomScaleSheetLayoutView="100" workbookViewId="0">
      <pane ySplit="7" topLeftCell="A8" activePane="bottomLeft" state="frozen"/>
      <selection activeCell="K10" sqref="K10"/>
      <selection pane="bottomLeft" activeCell="N11" sqref="N11:N32"/>
    </sheetView>
  </sheetViews>
  <sheetFormatPr defaultRowHeight="12.75" outlineLevelRow="2" x14ac:dyDescent="0.2"/>
  <cols>
    <col min="1" max="5" width="0" style="210" hidden="1" customWidth="1"/>
    <col min="6" max="6" width="5.42578125" style="297" customWidth="1"/>
    <col min="7" max="7" width="4.28515625" style="228" customWidth="1"/>
    <col min="8" max="8" width="14.28515625" style="229" customWidth="1"/>
    <col min="9" max="9" width="10" style="229" hidden="1" customWidth="1"/>
    <col min="10" max="10" width="57.140625" style="230" customWidth="1"/>
    <col min="11" max="11" width="7.5703125" style="228" customWidth="1"/>
    <col min="12" max="12" width="6.85546875" style="231" hidden="1" customWidth="1"/>
    <col min="13" max="13" width="13.42578125" style="203" customWidth="1"/>
    <col min="14" max="14" width="12.42578125" style="231" customWidth="1"/>
    <col min="15" max="15" width="15.7109375" style="232" customWidth="1"/>
    <col min="16" max="16" width="14.28515625" style="231" hidden="1" customWidth="1"/>
    <col min="17" max="17" width="11.42578125" style="231" hidden="1" customWidth="1"/>
    <col min="18" max="18" width="14.28515625" style="231" hidden="1" customWidth="1"/>
    <col min="19" max="19" width="25.7109375" style="231" hidden="1" customWidth="1"/>
    <col min="20" max="21" width="10" style="229" hidden="1" customWidth="1"/>
    <col min="22" max="22" width="9.42578125" style="210" customWidth="1"/>
    <col min="23" max="256" width="9.140625" style="210"/>
    <col min="257" max="261" width="0" style="210" hidden="1" customWidth="1"/>
    <col min="262" max="262" width="5.42578125" style="210" customWidth="1"/>
    <col min="263" max="263" width="4.28515625" style="210" customWidth="1"/>
    <col min="264" max="264" width="14.28515625" style="210" customWidth="1"/>
    <col min="265" max="265" width="0" style="210" hidden="1" customWidth="1"/>
    <col min="266" max="266" width="57.140625" style="210" customWidth="1"/>
    <col min="267" max="267" width="7.5703125" style="210" customWidth="1"/>
    <col min="268" max="268" width="0" style="210" hidden="1" customWidth="1"/>
    <col min="269" max="269" width="13.42578125" style="210" customWidth="1"/>
    <col min="270" max="270" width="12.42578125" style="210" customWidth="1"/>
    <col min="271" max="271" width="15.7109375" style="210" customWidth="1"/>
    <col min="272" max="277" width="0" style="210" hidden="1" customWidth="1"/>
    <col min="278" max="278" width="9.42578125" style="210" customWidth="1"/>
    <col min="279" max="512" width="9.140625" style="210"/>
    <col min="513" max="517" width="0" style="210" hidden="1" customWidth="1"/>
    <col min="518" max="518" width="5.42578125" style="210" customWidth="1"/>
    <col min="519" max="519" width="4.28515625" style="210" customWidth="1"/>
    <col min="520" max="520" width="14.28515625" style="210" customWidth="1"/>
    <col min="521" max="521" width="0" style="210" hidden="1" customWidth="1"/>
    <col min="522" max="522" width="57.140625" style="210" customWidth="1"/>
    <col min="523" max="523" width="7.5703125" style="210" customWidth="1"/>
    <col min="524" max="524" width="0" style="210" hidden="1" customWidth="1"/>
    <col min="525" max="525" width="13.42578125" style="210" customWidth="1"/>
    <col min="526" max="526" width="12.42578125" style="210" customWidth="1"/>
    <col min="527" max="527" width="15.7109375" style="210" customWidth="1"/>
    <col min="528" max="533" width="0" style="210" hidden="1" customWidth="1"/>
    <col min="534" max="534" width="9.42578125" style="210" customWidth="1"/>
    <col min="535" max="768" width="9.140625" style="210"/>
    <col min="769" max="773" width="0" style="210" hidden="1" customWidth="1"/>
    <col min="774" max="774" width="5.42578125" style="210" customWidth="1"/>
    <col min="775" max="775" width="4.28515625" style="210" customWidth="1"/>
    <col min="776" max="776" width="14.28515625" style="210" customWidth="1"/>
    <col min="777" max="777" width="0" style="210" hidden="1" customWidth="1"/>
    <col min="778" max="778" width="57.140625" style="210" customWidth="1"/>
    <col min="779" max="779" width="7.5703125" style="210" customWidth="1"/>
    <col min="780" max="780" width="0" style="210" hidden="1" customWidth="1"/>
    <col min="781" max="781" width="13.42578125" style="210" customWidth="1"/>
    <col min="782" max="782" width="12.42578125" style="210" customWidth="1"/>
    <col min="783" max="783" width="15.7109375" style="210" customWidth="1"/>
    <col min="784" max="789" width="0" style="210" hidden="1" customWidth="1"/>
    <col min="790" max="790" width="9.42578125" style="210" customWidth="1"/>
    <col min="791" max="1024" width="9.140625" style="210"/>
    <col min="1025" max="1029" width="0" style="210" hidden="1" customWidth="1"/>
    <col min="1030" max="1030" width="5.42578125" style="210" customWidth="1"/>
    <col min="1031" max="1031" width="4.28515625" style="210" customWidth="1"/>
    <col min="1032" max="1032" width="14.28515625" style="210" customWidth="1"/>
    <col min="1033" max="1033" width="0" style="210" hidden="1" customWidth="1"/>
    <col min="1034" max="1034" width="57.140625" style="210" customWidth="1"/>
    <col min="1035" max="1035" width="7.5703125" style="210" customWidth="1"/>
    <col min="1036" max="1036" width="0" style="210" hidden="1" customWidth="1"/>
    <col min="1037" max="1037" width="13.42578125" style="210" customWidth="1"/>
    <col min="1038" max="1038" width="12.42578125" style="210" customWidth="1"/>
    <col min="1039" max="1039" width="15.7109375" style="210" customWidth="1"/>
    <col min="1040" max="1045" width="0" style="210" hidden="1" customWidth="1"/>
    <col min="1046" max="1046" width="9.42578125" style="210" customWidth="1"/>
    <col min="1047" max="1280" width="9.140625" style="210"/>
    <col min="1281" max="1285" width="0" style="210" hidden="1" customWidth="1"/>
    <col min="1286" max="1286" width="5.42578125" style="210" customWidth="1"/>
    <col min="1287" max="1287" width="4.28515625" style="210" customWidth="1"/>
    <col min="1288" max="1288" width="14.28515625" style="210" customWidth="1"/>
    <col min="1289" max="1289" width="0" style="210" hidden="1" customWidth="1"/>
    <col min="1290" max="1290" width="57.140625" style="210" customWidth="1"/>
    <col min="1291" max="1291" width="7.5703125" style="210" customWidth="1"/>
    <col min="1292" max="1292" width="0" style="210" hidden="1" customWidth="1"/>
    <col min="1293" max="1293" width="13.42578125" style="210" customWidth="1"/>
    <col min="1294" max="1294" width="12.42578125" style="210" customWidth="1"/>
    <col min="1295" max="1295" width="15.7109375" style="210" customWidth="1"/>
    <col min="1296" max="1301" width="0" style="210" hidden="1" customWidth="1"/>
    <col min="1302" max="1302" width="9.42578125" style="210" customWidth="1"/>
    <col min="1303" max="1536" width="9.140625" style="210"/>
    <col min="1537" max="1541" width="0" style="210" hidden="1" customWidth="1"/>
    <col min="1542" max="1542" width="5.42578125" style="210" customWidth="1"/>
    <col min="1543" max="1543" width="4.28515625" style="210" customWidth="1"/>
    <col min="1544" max="1544" width="14.28515625" style="210" customWidth="1"/>
    <col min="1545" max="1545" width="0" style="210" hidden="1" customWidth="1"/>
    <col min="1546" max="1546" width="57.140625" style="210" customWidth="1"/>
    <col min="1547" max="1547" width="7.5703125" style="210" customWidth="1"/>
    <col min="1548" max="1548" width="0" style="210" hidden="1" customWidth="1"/>
    <col min="1549" max="1549" width="13.42578125" style="210" customWidth="1"/>
    <col min="1550" max="1550" width="12.42578125" style="210" customWidth="1"/>
    <col min="1551" max="1551" width="15.7109375" style="210" customWidth="1"/>
    <col min="1552" max="1557" width="0" style="210" hidden="1" customWidth="1"/>
    <col min="1558" max="1558" width="9.42578125" style="210" customWidth="1"/>
    <col min="1559" max="1792" width="9.140625" style="210"/>
    <col min="1793" max="1797" width="0" style="210" hidden="1" customWidth="1"/>
    <col min="1798" max="1798" width="5.42578125" style="210" customWidth="1"/>
    <col min="1799" max="1799" width="4.28515625" style="210" customWidth="1"/>
    <col min="1800" max="1800" width="14.28515625" style="210" customWidth="1"/>
    <col min="1801" max="1801" width="0" style="210" hidden="1" customWidth="1"/>
    <col min="1802" max="1802" width="57.140625" style="210" customWidth="1"/>
    <col min="1803" max="1803" width="7.5703125" style="210" customWidth="1"/>
    <col min="1804" max="1804" width="0" style="210" hidden="1" customWidth="1"/>
    <col min="1805" max="1805" width="13.42578125" style="210" customWidth="1"/>
    <col min="1806" max="1806" width="12.42578125" style="210" customWidth="1"/>
    <col min="1807" max="1807" width="15.7109375" style="210" customWidth="1"/>
    <col min="1808" max="1813" width="0" style="210" hidden="1" customWidth="1"/>
    <col min="1814" max="1814" width="9.42578125" style="210" customWidth="1"/>
    <col min="1815" max="2048" width="9.140625" style="210"/>
    <col min="2049" max="2053" width="0" style="210" hidden="1" customWidth="1"/>
    <col min="2054" max="2054" width="5.42578125" style="210" customWidth="1"/>
    <col min="2055" max="2055" width="4.28515625" style="210" customWidth="1"/>
    <col min="2056" max="2056" width="14.28515625" style="210" customWidth="1"/>
    <col min="2057" max="2057" width="0" style="210" hidden="1" customWidth="1"/>
    <col min="2058" max="2058" width="57.140625" style="210" customWidth="1"/>
    <col min="2059" max="2059" width="7.5703125" style="210" customWidth="1"/>
    <col min="2060" max="2060" width="0" style="210" hidden="1" customWidth="1"/>
    <col min="2061" max="2061" width="13.42578125" style="210" customWidth="1"/>
    <col min="2062" max="2062" width="12.42578125" style="210" customWidth="1"/>
    <col min="2063" max="2063" width="15.7109375" style="210" customWidth="1"/>
    <col min="2064" max="2069" width="0" style="210" hidden="1" customWidth="1"/>
    <col min="2070" max="2070" width="9.42578125" style="210" customWidth="1"/>
    <col min="2071" max="2304" width="9.140625" style="210"/>
    <col min="2305" max="2309" width="0" style="210" hidden="1" customWidth="1"/>
    <col min="2310" max="2310" width="5.42578125" style="210" customWidth="1"/>
    <col min="2311" max="2311" width="4.28515625" style="210" customWidth="1"/>
    <col min="2312" max="2312" width="14.28515625" style="210" customWidth="1"/>
    <col min="2313" max="2313" width="0" style="210" hidden="1" customWidth="1"/>
    <col min="2314" max="2314" width="57.140625" style="210" customWidth="1"/>
    <col min="2315" max="2315" width="7.5703125" style="210" customWidth="1"/>
    <col min="2316" max="2316" width="0" style="210" hidden="1" customWidth="1"/>
    <col min="2317" max="2317" width="13.42578125" style="210" customWidth="1"/>
    <col min="2318" max="2318" width="12.42578125" style="210" customWidth="1"/>
    <col min="2319" max="2319" width="15.7109375" style="210" customWidth="1"/>
    <col min="2320" max="2325" width="0" style="210" hidden="1" customWidth="1"/>
    <col min="2326" max="2326" width="9.42578125" style="210" customWidth="1"/>
    <col min="2327" max="2560" width="9.140625" style="210"/>
    <col min="2561" max="2565" width="0" style="210" hidden="1" customWidth="1"/>
    <col min="2566" max="2566" width="5.42578125" style="210" customWidth="1"/>
    <col min="2567" max="2567" width="4.28515625" style="210" customWidth="1"/>
    <col min="2568" max="2568" width="14.28515625" style="210" customWidth="1"/>
    <col min="2569" max="2569" width="0" style="210" hidden="1" customWidth="1"/>
    <col min="2570" max="2570" width="57.140625" style="210" customWidth="1"/>
    <col min="2571" max="2571" width="7.5703125" style="210" customWidth="1"/>
    <col min="2572" max="2572" width="0" style="210" hidden="1" customWidth="1"/>
    <col min="2573" max="2573" width="13.42578125" style="210" customWidth="1"/>
    <col min="2574" max="2574" width="12.42578125" style="210" customWidth="1"/>
    <col min="2575" max="2575" width="15.7109375" style="210" customWidth="1"/>
    <col min="2576" max="2581" width="0" style="210" hidden="1" customWidth="1"/>
    <col min="2582" max="2582" width="9.42578125" style="210" customWidth="1"/>
    <col min="2583" max="2816" width="9.140625" style="210"/>
    <col min="2817" max="2821" width="0" style="210" hidden="1" customWidth="1"/>
    <col min="2822" max="2822" width="5.42578125" style="210" customWidth="1"/>
    <col min="2823" max="2823" width="4.28515625" style="210" customWidth="1"/>
    <col min="2824" max="2824" width="14.28515625" style="210" customWidth="1"/>
    <col min="2825" max="2825" width="0" style="210" hidden="1" customWidth="1"/>
    <col min="2826" max="2826" width="57.140625" style="210" customWidth="1"/>
    <col min="2827" max="2827" width="7.5703125" style="210" customWidth="1"/>
    <col min="2828" max="2828" width="0" style="210" hidden="1" customWidth="1"/>
    <col min="2829" max="2829" width="13.42578125" style="210" customWidth="1"/>
    <col min="2830" max="2830" width="12.42578125" style="210" customWidth="1"/>
    <col min="2831" max="2831" width="15.7109375" style="210" customWidth="1"/>
    <col min="2832" max="2837" width="0" style="210" hidden="1" customWidth="1"/>
    <col min="2838" max="2838" width="9.42578125" style="210" customWidth="1"/>
    <col min="2839" max="3072" width="9.140625" style="210"/>
    <col min="3073" max="3077" width="0" style="210" hidden="1" customWidth="1"/>
    <col min="3078" max="3078" width="5.42578125" style="210" customWidth="1"/>
    <col min="3079" max="3079" width="4.28515625" style="210" customWidth="1"/>
    <col min="3080" max="3080" width="14.28515625" style="210" customWidth="1"/>
    <col min="3081" max="3081" width="0" style="210" hidden="1" customWidth="1"/>
    <col min="3082" max="3082" width="57.140625" style="210" customWidth="1"/>
    <col min="3083" max="3083" width="7.5703125" style="210" customWidth="1"/>
    <col min="3084" max="3084" width="0" style="210" hidden="1" customWidth="1"/>
    <col min="3085" max="3085" width="13.42578125" style="210" customWidth="1"/>
    <col min="3086" max="3086" width="12.42578125" style="210" customWidth="1"/>
    <col min="3087" max="3087" width="15.7109375" style="210" customWidth="1"/>
    <col min="3088" max="3093" width="0" style="210" hidden="1" customWidth="1"/>
    <col min="3094" max="3094" width="9.42578125" style="210" customWidth="1"/>
    <col min="3095" max="3328" width="9.140625" style="210"/>
    <col min="3329" max="3333" width="0" style="210" hidden="1" customWidth="1"/>
    <col min="3334" max="3334" width="5.42578125" style="210" customWidth="1"/>
    <col min="3335" max="3335" width="4.28515625" style="210" customWidth="1"/>
    <col min="3336" max="3336" width="14.28515625" style="210" customWidth="1"/>
    <col min="3337" max="3337" width="0" style="210" hidden="1" customWidth="1"/>
    <col min="3338" max="3338" width="57.140625" style="210" customWidth="1"/>
    <col min="3339" max="3339" width="7.5703125" style="210" customWidth="1"/>
    <col min="3340" max="3340" width="0" style="210" hidden="1" customWidth="1"/>
    <col min="3341" max="3341" width="13.42578125" style="210" customWidth="1"/>
    <col min="3342" max="3342" width="12.42578125" style="210" customWidth="1"/>
    <col min="3343" max="3343" width="15.7109375" style="210" customWidth="1"/>
    <col min="3344" max="3349" width="0" style="210" hidden="1" customWidth="1"/>
    <col min="3350" max="3350" width="9.42578125" style="210" customWidth="1"/>
    <col min="3351" max="3584" width="9.140625" style="210"/>
    <col min="3585" max="3589" width="0" style="210" hidden="1" customWidth="1"/>
    <col min="3590" max="3590" width="5.42578125" style="210" customWidth="1"/>
    <col min="3591" max="3591" width="4.28515625" style="210" customWidth="1"/>
    <col min="3592" max="3592" width="14.28515625" style="210" customWidth="1"/>
    <col min="3593" max="3593" width="0" style="210" hidden="1" customWidth="1"/>
    <col min="3594" max="3594" width="57.140625" style="210" customWidth="1"/>
    <col min="3595" max="3595" width="7.5703125" style="210" customWidth="1"/>
    <col min="3596" max="3596" width="0" style="210" hidden="1" customWidth="1"/>
    <col min="3597" max="3597" width="13.42578125" style="210" customWidth="1"/>
    <col min="3598" max="3598" width="12.42578125" style="210" customWidth="1"/>
    <col min="3599" max="3599" width="15.7109375" style="210" customWidth="1"/>
    <col min="3600" max="3605" width="0" style="210" hidden="1" customWidth="1"/>
    <col min="3606" max="3606" width="9.42578125" style="210" customWidth="1"/>
    <col min="3607" max="3840" width="9.140625" style="210"/>
    <col min="3841" max="3845" width="0" style="210" hidden="1" customWidth="1"/>
    <col min="3846" max="3846" width="5.42578125" style="210" customWidth="1"/>
    <col min="3847" max="3847" width="4.28515625" style="210" customWidth="1"/>
    <col min="3848" max="3848" width="14.28515625" style="210" customWidth="1"/>
    <col min="3849" max="3849" width="0" style="210" hidden="1" customWidth="1"/>
    <col min="3850" max="3850" width="57.140625" style="210" customWidth="1"/>
    <col min="3851" max="3851" width="7.5703125" style="210" customWidth="1"/>
    <col min="3852" max="3852" width="0" style="210" hidden="1" customWidth="1"/>
    <col min="3853" max="3853" width="13.42578125" style="210" customWidth="1"/>
    <col min="3854" max="3854" width="12.42578125" style="210" customWidth="1"/>
    <col min="3855" max="3855" width="15.7109375" style="210" customWidth="1"/>
    <col min="3856" max="3861" width="0" style="210" hidden="1" customWidth="1"/>
    <col min="3862" max="3862" width="9.42578125" style="210" customWidth="1"/>
    <col min="3863" max="4096" width="9.140625" style="210"/>
    <col min="4097" max="4101" width="0" style="210" hidden="1" customWidth="1"/>
    <col min="4102" max="4102" width="5.42578125" style="210" customWidth="1"/>
    <col min="4103" max="4103" width="4.28515625" style="210" customWidth="1"/>
    <col min="4104" max="4104" width="14.28515625" style="210" customWidth="1"/>
    <col min="4105" max="4105" width="0" style="210" hidden="1" customWidth="1"/>
    <col min="4106" max="4106" width="57.140625" style="210" customWidth="1"/>
    <col min="4107" max="4107" width="7.5703125" style="210" customWidth="1"/>
    <col min="4108" max="4108" width="0" style="210" hidden="1" customWidth="1"/>
    <col min="4109" max="4109" width="13.42578125" style="210" customWidth="1"/>
    <col min="4110" max="4110" width="12.42578125" style="210" customWidth="1"/>
    <col min="4111" max="4111" width="15.7109375" style="210" customWidth="1"/>
    <col min="4112" max="4117" width="0" style="210" hidden="1" customWidth="1"/>
    <col min="4118" max="4118" width="9.42578125" style="210" customWidth="1"/>
    <col min="4119" max="4352" width="9.140625" style="210"/>
    <col min="4353" max="4357" width="0" style="210" hidden="1" customWidth="1"/>
    <col min="4358" max="4358" width="5.42578125" style="210" customWidth="1"/>
    <col min="4359" max="4359" width="4.28515625" style="210" customWidth="1"/>
    <col min="4360" max="4360" width="14.28515625" style="210" customWidth="1"/>
    <col min="4361" max="4361" width="0" style="210" hidden="1" customWidth="1"/>
    <col min="4362" max="4362" width="57.140625" style="210" customWidth="1"/>
    <col min="4363" max="4363" width="7.5703125" style="210" customWidth="1"/>
    <col min="4364" max="4364" width="0" style="210" hidden="1" customWidth="1"/>
    <col min="4365" max="4365" width="13.42578125" style="210" customWidth="1"/>
    <col min="4366" max="4366" width="12.42578125" style="210" customWidth="1"/>
    <col min="4367" max="4367" width="15.7109375" style="210" customWidth="1"/>
    <col min="4368" max="4373" width="0" style="210" hidden="1" customWidth="1"/>
    <col min="4374" max="4374" width="9.42578125" style="210" customWidth="1"/>
    <col min="4375" max="4608" width="9.140625" style="210"/>
    <col min="4609" max="4613" width="0" style="210" hidden="1" customWidth="1"/>
    <col min="4614" max="4614" width="5.42578125" style="210" customWidth="1"/>
    <col min="4615" max="4615" width="4.28515625" style="210" customWidth="1"/>
    <col min="4616" max="4616" width="14.28515625" style="210" customWidth="1"/>
    <col min="4617" max="4617" width="0" style="210" hidden="1" customWidth="1"/>
    <col min="4618" max="4618" width="57.140625" style="210" customWidth="1"/>
    <col min="4619" max="4619" width="7.5703125" style="210" customWidth="1"/>
    <col min="4620" max="4620" width="0" style="210" hidden="1" customWidth="1"/>
    <col min="4621" max="4621" width="13.42578125" style="210" customWidth="1"/>
    <col min="4622" max="4622" width="12.42578125" style="210" customWidth="1"/>
    <col min="4623" max="4623" width="15.7109375" style="210" customWidth="1"/>
    <col min="4624" max="4629" width="0" style="210" hidden="1" customWidth="1"/>
    <col min="4630" max="4630" width="9.42578125" style="210" customWidth="1"/>
    <col min="4631" max="4864" width="9.140625" style="210"/>
    <col min="4865" max="4869" width="0" style="210" hidden="1" customWidth="1"/>
    <col min="4870" max="4870" width="5.42578125" style="210" customWidth="1"/>
    <col min="4871" max="4871" width="4.28515625" style="210" customWidth="1"/>
    <col min="4872" max="4872" width="14.28515625" style="210" customWidth="1"/>
    <col min="4873" max="4873" width="0" style="210" hidden="1" customWidth="1"/>
    <col min="4874" max="4874" width="57.140625" style="210" customWidth="1"/>
    <col min="4875" max="4875" width="7.5703125" style="210" customWidth="1"/>
    <col min="4876" max="4876" width="0" style="210" hidden="1" customWidth="1"/>
    <col min="4877" max="4877" width="13.42578125" style="210" customWidth="1"/>
    <col min="4878" max="4878" width="12.42578125" style="210" customWidth="1"/>
    <col min="4879" max="4879" width="15.7109375" style="210" customWidth="1"/>
    <col min="4880" max="4885" width="0" style="210" hidden="1" customWidth="1"/>
    <col min="4886" max="4886" width="9.42578125" style="210" customWidth="1"/>
    <col min="4887" max="5120" width="9.140625" style="210"/>
    <col min="5121" max="5125" width="0" style="210" hidden="1" customWidth="1"/>
    <col min="5126" max="5126" width="5.42578125" style="210" customWidth="1"/>
    <col min="5127" max="5127" width="4.28515625" style="210" customWidth="1"/>
    <col min="5128" max="5128" width="14.28515625" style="210" customWidth="1"/>
    <col min="5129" max="5129" width="0" style="210" hidden="1" customWidth="1"/>
    <col min="5130" max="5130" width="57.140625" style="210" customWidth="1"/>
    <col min="5131" max="5131" width="7.5703125" style="210" customWidth="1"/>
    <col min="5132" max="5132" width="0" style="210" hidden="1" customWidth="1"/>
    <col min="5133" max="5133" width="13.42578125" style="210" customWidth="1"/>
    <col min="5134" max="5134" width="12.42578125" style="210" customWidth="1"/>
    <col min="5135" max="5135" width="15.7109375" style="210" customWidth="1"/>
    <col min="5136" max="5141" width="0" style="210" hidden="1" customWidth="1"/>
    <col min="5142" max="5142" width="9.42578125" style="210" customWidth="1"/>
    <col min="5143" max="5376" width="9.140625" style="210"/>
    <col min="5377" max="5381" width="0" style="210" hidden="1" customWidth="1"/>
    <col min="5382" max="5382" width="5.42578125" style="210" customWidth="1"/>
    <col min="5383" max="5383" width="4.28515625" style="210" customWidth="1"/>
    <col min="5384" max="5384" width="14.28515625" style="210" customWidth="1"/>
    <col min="5385" max="5385" width="0" style="210" hidden="1" customWidth="1"/>
    <col min="5386" max="5386" width="57.140625" style="210" customWidth="1"/>
    <col min="5387" max="5387" width="7.5703125" style="210" customWidth="1"/>
    <col min="5388" max="5388" width="0" style="210" hidden="1" customWidth="1"/>
    <col min="5389" max="5389" width="13.42578125" style="210" customWidth="1"/>
    <col min="5390" max="5390" width="12.42578125" style="210" customWidth="1"/>
    <col min="5391" max="5391" width="15.7109375" style="210" customWidth="1"/>
    <col min="5392" max="5397" width="0" style="210" hidden="1" customWidth="1"/>
    <col min="5398" max="5398" width="9.42578125" style="210" customWidth="1"/>
    <col min="5399" max="5632" width="9.140625" style="210"/>
    <col min="5633" max="5637" width="0" style="210" hidden="1" customWidth="1"/>
    <col min="5638" max="5638" width="5.42578125" style="210" customWidth="1"/>
    <col min="5639" max="5639" width="4.28515625" style="210" customWidth="1"/>
    <col min="5640" max="5640" width="14.28515625" style="210" customWidth="1"/>
    <col min="5641" max="5641" width="0" style="210" hidden="1" customWidth="1"/>
    <col min="5642" max="5642" width="57.140625" style="210" customWidth="1"/>
    <col min="5643" max="5643" width="7.5703125" style="210" customWidth="1"/>
    <col min="5644" max="5644" width="0" style="210" hidden="1" customWidth="1"/>
    <col min="5645" max="5645" width="13.42578125" style="210" customWidth="1"/>
    <col min="5646" max="5646" width="12.42578125" style="210" customWidth="1"/>
    <col min="5647" max="5647" width="15.7109375" style="210" customWidth="1"/>
    <col min="5648" max="5653" width="0" style="210" hidden="1" customWidth="1"/>
    <col min="5654" max="5654" width="9.42578125" style="210" customWidth="1"/>
    <col min="5655" max="5888" width="9.140625" style="210"/>
    <col min="5889" max="5893" width="0" style="210" hidden="1" customWidth="1"/>
    <col min="5894" max="5894" width="5.42578125" style="210" customWidth="1"/>
    <col min="5895" max="5895" width="4.28515625" style="210" customWidth="1"/>
    <col min="5896" max="5896" width="14.28515625" style="210" customWidth="1"/>
    <col min="5897" max="5897" width="0" style="210" hidden="1" customWidth="1"/>
    <col min="5898" max="5898" width="57.140625" style="210" customWidth="1"/>
    <col min="5899" max="5899" width="7.5703125" style="210" customWidth="1"/>
    <col min="5900" max="5900" width="0" style="210" hidden="1" customWidth="1"/>
    <col min="5901" max="5901" width="13.42578125" style="210" customWidth="1"/>
    <col min="5902" max="5902" width="12.42578125" style="210" customWidth="1"/>
    <col min="5903" max="5903" width="15.7109375" style="210" customWidth="1"/>
    <col min="5904" max="5909" width="0" style="210" hidden="1" customWidth="1"/>
    <col min="5910" max="5910" width="9.42578125" style="210" customWidth="1"/>
    <col min="5911" max="6144" width="9.140625" style="210"/>
    <col min="6145" max="6149" width="0" style="210" hidden="1" customWidth="1"/>
    <col min="6150" max="6150" width="5.42578125" style="210" customWidth="1"/>
    <col min="6151" max="6151" width="4.28515625" style="210" customWidth="1"/>
    <col min="6152" max="6152" width="14.28515625" style="210" customWidth="1"/>
    <col min="6153" max="6153" width="0" style="210" hidden="1" customWidth="1"/>
    <col min="6154" max="6154" width="57.140625" style="210" customWidth="1"/>
    <col min="6155" max="6155" width="7.5703125" style="210" customWidth="1"/>
    <col min="6156" max="6156" width="0" style="210" hidden="1" customWidth="1"/>
    <col min="6157" max="6157" width="13.42578125" style="210" customWidth="1"/>
    <col min="6158" max="6158" width="12.42578125" style="210" customWidth="1"/>
    <col min="6159" max="6159" width="15.7109375" style="210" customWidth="1"/>
    <col min="6160" max="6165" width="0" style="210" hidden="1" customWidth="1"/>
    <col min="6166" max="6166" width="9.42578125" style="210" customWidth="1"/>
    <col min="6167" max="6400" width="9.140625" style="210"/>
    <col min="6401" max="6405" width="0" style="210" hidden="1" customWidth="1"/>
    <col min="6406" max="6406" width="5.42578125" style="210" customWidth="1"/>
    <col min="6407" max="6407" width="4.28515625" style="210" customWidth="1"/>
    <col min="6408" max="6408" width="14.28515625" style="210" customWidth="1"/>
    <col min="6409" max="6409" width="0" style="210" hidden="1" customWidth="1"/>
    <col min="6410" max="6410" width="57.140625" style="210" customWidth="1"/>
    <col min="6411" max="6411" width="7.5703125" style="210" customWidth="1"/>
    <col min="6412" max="6412" width="0" style="210" hidden="1" customWidth="1"/>
    <col min="6413" max="6413" width="13.42578125" style="210" customWidth="1"/>
    <col min="6414" max="6414" width="12.42578125" style="210" customWidth="1"/>
    <col min="6415" max="6415" width="15.7109375" style="210" customWidth="1"/>
    <col min="6416" max="6421" width="0" style="210" hidden="1" customWidth="1"/>
    <col min="6422" max="6422" width="9.42578125" style="210" customWidth="1"/>
    <col min="6423" max="6656" width="9.140625" style="210"/>
    <col min="6657" max="6661" width="0" style="210" hidden="1" customWidth="1"/>
    <col min="6662" max="6662" width="5.42578125" style="210" customWidth="1"/>
    <col min="6663" max="6663" width="4.28515625" style="210" customWidth="1"/>
    <col min="6664" max="6664" width="14.28515625" style="210" customWidth="1"/>
    <col min="6665" max="6665" width="0" style="210" hidden="1" customWidth="1"/>
    <col min="6666" max="6666" width="57.140625" style="210" customWidth="1"/>
    <col min="6667" max="6667" width="7.5703125" style="210" customWidth="1"/>
    <col min="6668" max="6668" width="0" style="210" hidden="1" customWidth="1"/>
    <col min="6669" max="6669" width="13.42578125" style="210" customWidth="1"/>
    <col min="6670" max="6670" width="12.42578125" style="210" customWidth="1"/>
    <col min="6671" max="6671" width="15.7109375" style="210" customWidth="1"/>
    <col min="6672" max="6677" width="0" style="210" hidden="1" customWidth="1"/>
    <col min="6678" max="6678" width="9.42578125" style="210" customWidth="1"/>
    <col min="6679" max="6912" width="9.140625" style="210"/>
    <col min="6913" max="6917" width="0" style="210" hidden="1" customWidth="1"/>
    <col min="6918" max="6918" width="5.42578125" style="210" customWidth="1"/>
    <col min="6919" max="6919" width="4.28515625" style="210" customWidth="1"/>
    <col min="6920" max="6920" width="14.28515625" style="210" customWidth="1"/>
    <col min="6921" max="6921" width="0" style="210" hidden="1" customWidth="1"/>
    <col min="6922" max="6922" width="57.140625" style="210" customWidth="1"/>
    <col min="6923" max="6923" width="7.5703125" style="210" customWidth="1"/>
    <col min="6924" max="6924" width="0" style="210" hidden="1" customWidth="1"/>
    <col min="6925" max="6925" width="13.42578125" style="210" customWidth="1"/>
    <col min="6926" max="6926" width="12.42578125" style="210" customWidth="1"/>
    <col min="6927" max="6927" width="15.7109375" style="210" customWidth="1"/>
    <col min="6928" max="6933" width="0" style="210" hidden="1" customWidth="1"/>
    <col min="6934" max="6934" width="9.42578125" style="210" customWidth="1"/>
    <col min="6935" max="7168" width="9.140625" style="210"/>
    <col min="7169" max="7173" width="0" style="210" hidden="1" customWidth="1"/>
    <col min="7174" max="7174" width="5.42578125" style="210" customWidth="1"/>
    <col min="7175" max="7175" width="4.28515625" style="210" customWidth="1"/>
    <col min="7176" max="7176" width="14.28515625" style="210" customWidth="1"/>
    <col min="7177" max="7177" width="0" style="210" hidden="1" customWidth="1"/>
    <col min="7178" max="7178" width="57.140625" style="210" customWidth="1"/>
    <col min="7179" max="7179" width="7.5703125" style="210" customWidth="1"/>
    <col min="7180" max="7180" width="0" style="210" hidden="1" customWidth="1"/>
    <col min="7181" max="7181" width="13.42578125" style="210" customWidth="1"/>
    <col min="7182" max="7182" width="12.42578125" style="210" customWidth="1"/>
    <col min="7183" max="7183" width="15.7109375" style="210" customWidth="1"/>
    <col min="7184" max="7189" width="0" style="210" hidden="1" customWidth="1"/>
    <col min="7190" max="7190" width="9.42578125" style="210" customWidth="1"/>
    <col min="7191" max="7424" width="9.140625" style="210"/>
    <col min="7425" max="7429" width="0" style="210" hidden="1" customWidth="1"/>
    <col min="7430" max="7430" width="5.42578125" style="210" customWidth="1"/>
    <col min="7431" max="7431" width="4.28515625" style="210" customWidth="1"/>
    <col min="7432" max="7432" width="14.28515625" style="210" customWidth="1"/>
    <col min="7433" max="7433" width="0" style="210" hidden="1" customWidth="1"/>
    <col min="7434" max="7434" width="57.140625" style="210" customWidth="1"/>
    <col min="7435" max="7435" width="7.5703125" style="210" customWidth="1"/>
    <col min="7436" max="7436" width="0" style="210" hidden="1" customWidth="1"/>
    <col min="7437" max="7437" width="13.42578125" style="210" customWidth="1"/>
    <col min="7438" max="7438" width="12.42578125" style="210" customWidth="1"/>
    <col min="7439" max="7439" width="15.7109375" style="210" customWidth="1"/>
    <col min="7440" max="7445" width="0" style="210" hidden="1" customWidth="1"/>
    <col min="7446" max="7446" width="9.42578125" style="210" customWidth="1"/>
    <col min="7447" max="7680" width="9.140625" style="210"/>
    <col min="7681" max="7685" width="0" style="210" hidden="1" customWidth="1"/>
    <col min="7686" max="7686" width="5.42578125" style="210" customWidth="1"/>
    <col min="7687" max="7687" width="4.28515625" style="210" customWidth="1"/>
    <col min="7688" max="7688" width="14.28515625" style="210" customWidth="1"/>
    <col min="7689" max="7689" width="0" style="210" hidden="1" customWidth="1"/>
    <col min="7690" max="7690" width="57.140625" style="210" customWidth="1"/>
    <col min="7691" max="7691" width="7.5703125" style="210" customWidth="1"/>
    <col min="7692" max="7692" width="0" style="210" hidden="1" customWidth="1"/>
    <col min="7693" max="7693" width="13.42578125" style="210" customWidth="1"/>
    <col min="7694" max="7694" width="12.42578125" style="210" customWidth="1"/>
    <col min="7695" max="7695" width="15.7109375" style="210" customWidth="1"/>
    <col min="7696" max="7701" width="0" style="210" hidden="1" customWidth="1"/>
    <col min="7702" max="7702" width="9.42578125" style="210" customWidth="1"/>
    <col min="7703" max="7936" width="9.140625" style="210"/>
    <col min="7937" max="7941" width="0" style="210" hidden="1" customWidth="1"/>
    <col min="7942" max="7942" width="5.42578125" style="210" customWidth="1"/>
    <col min="7943" max="7943" width="4.28515625" style="210" customWidth="1"/>
    <col min="7944" max="7944" width="14.28515625" style="210" customWidth="1"/>
    <col min="7945" max="7945" width="0" style="210" hidden="1" customWidth="1"/>
    <col min="7946" max="7946" width="57.140625" style="210" customWidth="1"/>
    <col min="7947" max="7947" width="7.5703125" style="210" customWidth="1"/>
    <col min="7948" max="7948" width="0" style="210" hidden="1" customWidth="1"/>
    <col min="7949" max="7949" width="13.42578125" style="210" customWidth="1"/>
    <col min="7950" max="7950" width="12.42578125" style="210" customWidth="1"/>
    <col min="7951" max="7951" width="15.7109375" style="210" customWidth="1"/>
    <col min="7952" max="7957" width="0" style="210" hidden="1" customWidth="1"/>
    <col min="7958" max="7958" width="9.42578125" style="210" customWidth="1"/>
    <col min="7959" max="8192" width="9.140625" style="210"/>
    <col min="8193" max="8197" width="0" style="210" hidden="1" customWidth="1"/>
    <col min="8198" max="8198" width="5.42578125" style="210" customWidth="1"/>
    <col min="8199" max="8199" width="4.28515625" style="210" customWidth="1"/>
    <col min="8200" max="8200" width="14.28515625" style="210" customWidth="1"/>
    <col min="8201" max="8201" width="0" style="210" hidden="1" customWidth="1"/>
    <col min="8202" max="8202" width="57.140625" style="210" customWidth="1"/>
    <col min="8203" max="8203" width="7.5703125" style="210" customWidth="1"/>
    <col min="8204" max="8204" width="0" style="210" hidden="1" customWidth="1"/>
    <col min="8205" max="8205" width="13.42578125" style="210" customWidth="1"/>
    <col min="8206" max="8206" width="12.42578125" style="210" customWidth="1"/>
    <col min="8207" max="8207" width="15.7109375" style="210" customWidth="1"/>
    <col min="8208" max="8213" width="0" style="210" hidden="1" customWidth="1"/>
    <col min="8214" max="8214" width="9.42578125" style="210" customWidth="1"/>
    <col min="8215" max="8448" width="9.140625" style="210"/>
    <col min="8449" max="8453" width="0" style="210" hidden="1" customWidth="1"/>
    <col min="8454" max="8454" width="5.42578125" style="210" customWidth="1"/>
    <col min="8455" max="8455" width="4.28515625" style="210" customWidth="1"/>
    <col min="8456" max="8456" width="14.28515625" style="210" customWidth="1"/>
    <col min="8457" max="8457" width="0" style="210" hidden="1" customWidth="1"/>
    <col min="8458" max="8458" width="57.140625" style="210" customWidth="1"/>
    <col min="8459" max="8459" width="7.5703125" style="210" customWidth="1"/>
    <col min="8460" max="8460" width="0" style="210" hidden="1" customWidth="1"/>
    <col min="8461" max="8461" width="13.42578125" style="210" customWidth="1"/>
    <col min="8462" max="8462" width="12.42578125" style="210" customWidth="1"/>
    <col min="8463" max="8463" width="15.7109375" style="210" customWidth="1"/>
    <col min="8464" max="8469" width="0" style="210" hidden="1" customWidth="1"/>
    <col min="8470" max="8470" width="9.42578125" style="210" customWidth="1"/>
    <col min="8471" max="8704" width="9.140625" style="210"/>
    <col min="8705" max="8709" width="0" style="210" hidden="1" customWidth="1"/>
    <col min="8710" max="8710" width="5.42578125" style="210" customWidth="1"/>
    <col min="8711" max="8711" width="4.28515625" style="210" customWidth="1"/>
    <col min="8712" max="8712" width="14.28515625" style="210" customWidth="1"/>
    <col min="8713" max="8713" width="0" style="210" hidden="1" customWidth="1"/>
    <col min="8714" max="8714" width="57.140625" style="210" customWidth="1"/>
    <col min="8715" max="8715" width="7.5703125" style="210" customWidth="1"/>
    <col min="8716" max="8716" width="0" style="210" hidden="1" customWidth="1"/>
    <col min="8717" max="8717" width="13.42578125" style="210" customWidth="1"/>
    <col min="8718" max="8718" width="12.42578125" style="210" customWidth="1"/>
    <col min="8719" max="8719" width="15.7109375" style="210" customWidth="1"/>
    <col min="8720" max="8725" width="0" style="210" hidden="1" customWidth="1"/>
    <col min="8726" max="8726" width="9.42578125" style="210" customWidth="1"/>
    <col min="8727" max="8960" width="9.140625" style="210"/>
    <col min="8961" max="8965" width="0" style="210" hidden="1" customWidth="1"/>
    <col min="8966" max="8966" width="5.42578125" style="210" customWidth="1"/>
    <col min="8967" max="8967" width="4.28515625" style="210" customWidth="1"/>
    <col min="8968" max="8968" width="14.28515625" style="210" customWidth="1"/>
    <col min="8969" max="8969" width="0" style="210" hidden="1" customWidth="1"/>
    <col min="8970" max="8970" width="57.140625" style="210" customWidth="1"/>
    <col min="8971" max="8971" width="7.5703125" style="210" customWidth="1"/>
    <col min="8972" max="8972" width="0" style="210" hidden="1" customWidth="1"/>
    <col min="8973" max="8973" width="13.42578125" style="210" customWidth="1"/>
    <col min="8974" max="8974" width="12.42578125" style="210" customWidth="1"/>
    <col min="8975" max="8975" width="15.7109375" style="210" customWidth="1"/>
    <col min="8976" max="8981" width="0" style="210" hidden="1" customWidth="1"/>
    <col min="8982" max="8982" width="9.42578125" style="210" customWidth="1"/>
    <col min="8983" max="9216" width="9.140625" style="210"/>
    <col min="9217" max="9221" width="0" style="210" hidden="1" customWidth="1"/>
    <col min="9222" max="9222" width="5.42578125" style="210" customWidth="1"/>
    <col min="9223" max="9223" width="4.28515625" style="210" customWidth="1"/>
    <col min="9224" max="9224" width="14.28515625" style="210" customWidth="1"/>
    <col min="9225" max="9225" width="0" style="210" hidden="1" customWidth="1"/>
    <col min="9226" max="9226" width="57.140625" style="210" customWidth="1"/>
    <col min="9227" max="9227" width="7.5703125" style="210" customWidth="1"/>
    <col min="9228" max="9228" width="0" style="210" hidden="1" customWidth="1"/>
    <col min="9229" max="9229" width="13.42578125" style="210" customWidth="1"/>
    <col min="9230" max="9230" width="12.42578125" style="210" customWidth="1"/>
    <col min="9231" max="9231" width="15.7109375" style="210" customWidth="1"/>
    <col min="9232" max="9237" width="0" style="210" hidden="1" customWidth="1"/>
    <col min="9238" max="9238" width="9.42578125" style="210" customWidth="1"/>
    <col min="9239" max="9472" width="9.140625" style="210"/>
    <col min="9473" max="9477" width="0" style="210" hidden="1" customWidth="1"/>
    <col min="9478" max="9478" width="5.42578125" style="210" customWidth="1"/>
    <col min="9479" max="9479" width="4.28515625" style="210" customWidth="1"/>
    <col min="9480" max="9480" width="14.28515625" style="210" customWidth="1"/>
    <col min="9481" max="9481" width="0" style="210" hidden="1" customWidth="1"/>
    <col min="9482" max="9482" width="57.140625" style="210" customWidth="1"/>
    <col min="9483" max="9483" width="7.5703125" style="210" customWidth="1"/>
    <col min="9484" max="9484" width="0" style="210" hidden="1" customWidth="1"/>
    <col min="9485" max="9485" width="13.42578125" style="210" customWidth="1"/>
    <col min="9486" max="9486" width="12.42578125" style="210" customWidth="1"/>
    <col min="9487" max="9487" width="15.7109375" style="210" customWidth="1"/>
    <col min="9488" max="9493" width="0" style="210" hidden="1" customWidth="1"/>
    <col min="9494" max="9494" width="9.42578125" style="210" customWidth="1"/>
    <col min="9495" max="9728" width="9.140625" style="210"/>
    <col min="9729" max="9733" width="0" style="210" hidden="1" customWidth="1"/>
    <col min="9734" max="9734" width="5.42578125" style="210" customWidth="1"/>
    <col min="9735" max="9735" width="4.28515625" style="210" customWidth="1"/>
    <col min="9736" max="9736" width="14.28515625" style="210" customWidth="1"/>
    <col min="9737" max="9737" width="0" style="210" hidden="1" customWidth="1"/>
    <col min="9738" max="9738" width="57.140625" style="210" customWidth="1"/>
    <col min="9739" max="9739" width="7.5703125" style="210" customWidth="1"/>
    <col min="9740" max="9740" width="0" style="210" hidden="1" customWidth="1"/>
    <col min="9741" max="9741" width="13.42578125" style="210" customWidth="1"/>
    <col min="9742" max="9742" width="12.42578125" style="210" customWidth="1"/>
    <col min="9743" max="9743" width="15.7109375" style="210" customWidth="1"/>
    <col min="9744" max="9749" width="0" style="210" hidden="1" customWidth="1"/>
    <col min="9750" max="9750" width="9.42578125" style="210" customWidth="1"/>
    <col min="9751" max="9984" width="9.140625" style="210"/>
    <col min="9985" max="9989" width="0" style="210" hidden="1" customWidth="1"/>
    <col min="9990" max="9990" width="5.42578125" style="210" customWidth="1"/>
    <col min="9991" max="9991" width="4.28515625" style="210" customWidth="1"/>
    <col min="9992" max="9992" width="14.28515625" style="210" customWidth="1"/>
    <col min="9993" max="9993" width="0" style="210" hidden="1" customWidth="1"/>
    <col min="9994" max="9994" width="57.140625" style="210" customWidth="1"/>
    <col min="9995" max="9995" width="7.5703125" style="210" customWidth="1"/>
    <col min="9996" max="9996" width="0" style="210" hidden="1" customWidth="1"/>
    <col min="9997" max="9997" width="13.42578125" style="210" customWidth="1"/>
    <col min="9998" max="9998" width="12.42578125" style="210" customWidth="1"/>
    <col min="9999" max="9999" width="15.7109375" style="210" customWidth="1"/>
    <col min="10000" max="10005" width="0" style="210" hidden="1" customWidth="1"/>
    <col min="10006" max="10006" width="9.42578125" style="210" customWidth="1"/>
    <col min="10007" max="10240" width="9.140625" style="210"/>
    <col min="10241" max="10245" width="0" style="210" hidden="1" customWidth="1"/>
    <col min="10246" max="10246" width="5.42578125" style="210" customWidth="1"/>
    <col min="10247" max="10247" width="4.28515625" style="210" customWidth="1"/>
    <col min="10248" max="10248" width="14.28515625" style="210" customWidth="1"/>
    <col min="10249" max="10249" width="0" style="210" hidden="1" customWidth="1"/>
    <col min="10250" max="10250" width="57.140625" style="210" customWidth="1"/>
    <col min="10251" max="10251" width="7.5703125" style="210" customWidth="1"/>
    <col min="10252" max="10252" width="0" style="210" hidden="1" customWidth="1"/>
    <col min="10253" max="10253" width="13.42578125" style="210" customWidth="1"/>
    <col min="10254" max="10254" width="12.42578125" style="210" customWidth="1"/>
    <col min="10255" max="10255" width="15.7109375" style="210" customWidth="1"/>
    <col min="10256" max="10261" width="0" style="210" hidden="1" customWidth="1"/>
    <col min="10262" max="10262" width="9.42578125" style="210" customWidth="1"/>
    <col min="10263" max="10496" width="9.140625" style="210"/>
    <col min="10497" max="10501" width="0" style="210" hidden="1" customWidth="1"/>
    <col min="10502" max="10502" width="5.42578125" style="210" customWidth="1"/>
    <col min="10503" max="10503" width="4.28515625" style="210" customWidth="1"/>
    <col min="10504" max="10504" width="14.28515625" style="210" customWidth="1"/>
    <col min="10505" max="10505" width="0" style="210" hidden="1" customWidth="1"/>
    <col min="10506" max="10506" width="57.140625" style="210" customWidth="1"/>
    <col min="10507" max="10507" width="7.5703125" style="210" customWidth="1"/>
    <col min="10508" max="10508" width="0" style="210" hidden="1" customWidth="1"/>
    <col min="10509" max="10509" width="13.42578125" style="210" customWidth="1"/>
    <col min="10510" max="10510" width="12.42578125" style="210" customWidth="1"/>
    <col min="10511" max="10511" width="15.7109375" style="210" customWidth="1"/>
    <col min="10512" max="10517" width="0" style="210" hidden="1" customWidth="1"/>
    <col min="10518" max="10518" width="9.42578125" style="210" customWidth="1"/>
    <col min="10519" max="10752" width="9.140625" style="210"/>
    <col min="10753" max="10757" width="0" style="210" hidden="1" customWidth="1"/>
    <col min="10758" max="10758" width="5.42578125" style="210" customWidth="1"/>
    <col min="10759" max="10759" width="4.28515625" style="210" customWidth="1"/>
    <col min="10760" max="10760" width="14.28515625" style="210" customWidth="1"/>
    <col min="10761" max="10761" width="0" style="210" hidden="1" customWidth="1"/>
    <col min="10762" max="10762" width="57.140625" style="210" customWidth="1"/>
    <col min="10763" max="10763" width="7.5703125" style="210" customWidth="1"/>
    <col min="10764" max="10764" width="0" style="210" hidden="1" customWidth="1"/>
    <col min="10765" max="10765" width="13.42578125" style="210" customWidth="1"/>
    <col min="10766" max="10766" width="12.42578125" style="210" customWidth="1"/>
    <col min="10767" max="10767" width="15.7109375" style="210" customWidth="1"/>
    <col min="10768" max="10773" width="0" style="210" hidden="1" customWidth="1"/>
    <col min="10774" max="10774" width="9.42578125" style="210" customWidth="1"/>
    <col min="10775" max="11008" width="9.140625" style="210"/>
    <col min="11009" max="11013" width="0" style="210" hidden="1" customWidth="1"/>
    <col min="11014" max="11014" width="5.42578125" style="210" customWidth="1"/>
    <col min="11015" max="11015" width="4.28515625" style="210" customWidth="1"/>
    <col min="11016" max="11016" width="14.28515625" style="210" customWidth="1"/>
    <col min="11017" max="11017" width="0" style="210" hidden="1" customWidth="1"/>
    <col min="11018" max="11018" width="57.140625" style="210" customWidth="1"/>
    <col min="11019" max="11019" width="7.5703125" style="210" customWidth="1"/>
    <col min="11020" max="11020" width="0" style="210" hidden="1" customWidth="1"/>
    <col min="11021" max="11021" width="13.42578125" style="210" customWidth="1"/>
    <col min="11022" max="11022" width="12.42578125" style="210" customWidth="1"/>
    <col min="11023" max="11023" width="15.7109375" style="210" customWidth="1"/>
    <col min="11024" max="11029" width="0" style="210" hidden="1" customWidth="1"/>
    <col min="11030" max="11030" width="9.42578125" style="210" customWidth="1"/>
    <col min="11031" max="11264" width="9.140625" style="210"/>
    <col min="11265" max="11269" width="0" style="210" hidden="1" customWidth="1"/>
    <col min="11270" max="11270" width="5.42578125" style="210" customWidth="1"/>
    <col min="11271" max="11271" width="4.28515625" style="210" customWidth="1"/>
    <col min="11272" max="11272" width="14.28515625" style="210" customWidth="1"/>
    <col min="11273" max="11273" width="0" style="210" hidden="1" customWidth="1"/>
    <col min="11274" max="11274" width="57.140625" style="210" customWidth="1"/>
    <col min="11275" max="11275" width="7.5703125" style="210" customWidth="1"/>
    <col min="11276" max="11276" width="0" style="210" hidden="1" customWidth="1"/>
    <col min="11277" max="11277" width="13.42578125" style="210" customWidth="1"/>
    <col min="11278" max="11278" width="12.42578125" style="210" customWidth="1"/>
    <col min="11279" max="11279" width="15.7109375" style="210" customWidth="1"/>
    <col min="11280" max="11285" width="0" style="210" hidden="1" customWidth="1"/>
    <col min="11286" max="11286" width="9.42578125" style="210" customWidth="1"/>
    <col min="11287" max="11520" width="9.140625" style="210"/>
    <col min="11521" max="11525" width="0" style="210" hidden="1" customWidth="1"/>
    <col min="11526" max="11526" width="5.42578125" style="210" customWidth="1"/>
    <col min="11527" max="11527" width="4.28515625" style="210" customWidth="1"/>
    <col min="11528" max="11528" width="14.28515625" style="210" customWidth="1"/>
    <col min="11529" max="11529" width="0" style="210" hidden="1" customWidth="1"/>
    <col min="11530" max="11530" width="57.140625" style="210" customWidth="1"/>
    <col min="11531" max="11531" width="7.5703125" style="210" customWidth="1"/>
    <col min="11532" max="11532" width="0" style="210" hidden="1" customWidth="1"/>
    <col min="11533" max="11533" width="13.42578125" style="210" customWidth="1"/>
    <col min="11534" max="11534" width="12.42578125" style="210" customWidth="1"/>
    <col min="11535" max="11535" width="15.7109375" style="210" customWidth="1"/>
    <col min="11536" max="11541" width="0" style="210" hidden="1" customWidth="1"/>
    <col min="11542" max="11542" width="9.42578125" style="210" customWidth="1"/>
    <col min="11543" max="11776" width="9.140625" style="210"/>
    <col min="11777" max="11781" width="0" style="210" hidden="1" customWidth="1"/>
    <col min="11782" max="11782" width="5.42578125" style="210" customWidth="1"/>
    <col min="11783" max="11783" width="4.28515625" style="210" customWidth="1"/>
    <col min="11784" max="11784" width="14.28515625" style="210" customWidth="1"/>
    <col min="11785" max="11785" width="0" style="210" hidden="1" customWidth="1"/>
    <col min="11786" max="11786" width="57.140625" style="210" customWidth="1"/>
    <col min="11787" max="11787" width="7.5703125" style="210" customWidth="1"/>
    <col min="11788" max="11788" width="0" style="210" hidden="1" customWidth="1"/>
    <col min="11789" max="11789" width="13.42578125" style="210" customWidth="1"/>
    <col min="11790" max="11790" width="12.42578125" style="210" customWidth="1"/>
    <col min="11791" max="11791" width="15.7109375" style="210" customWidth="1"/>
    <col min="11792" max="11797" width="0" style="210" hidden="1" customWidth="1"/>
    <col min="11798" max="11798" width="9.42578125" style="210" customWidth="1"/>
    <col min="11799" max="12032" width="9.140625" style="210"/>
    <col min="12033" max="12037" width="0" style="210" hidden="1" customWidth="1"/>
    <col min="12038" max="12038" width="5.42578125" style="210" customWidth="1"/>
    <col min="12039" max="12039" width="4.28515625" style="210" customWidth="1"/>
    <col min="12040" max="12040" width="14.28515625" style="210" customWidth="1"/>
    <col min="12041" max="12041" width="0" style="210" hidden="1" customWidth="1"/>
    <col min="12042" max="12042" width="57.140625" style="210" customWidth="1"/>
    <col min="12043" max="12043" width="7.5703125" style="210" customWidth="1"/>
    <col min="12044" max="12044" width="0" style="210" hidden="1" customWidth="1"/>
    <col min="12045" max="12045" width="13.42578125" style="210" customWidth="1"/>
    <col min="12046" max="12046" width="12.42578125" style="210" customWidth="1"/>
    <col min="12047" max="12047" width="15.7109375" style="210" customWidth="1"/>
    <col min="12048" max="12053" width="0" style="210" hidden="1" customWidth="1"/>
    <col min="12054" max="12054" width="9.42578125" style="210" customWidth="1"/>
    <col min="12055" max="12288" width="9.140625" style="210"/>
    <col min="12289" max="12293" width="0" style="210" hidden="1" customWidth="1"/>
    <col min="12294" max="12294" width="5.42578125" style="210" customWidth="1"/>
    <col min="12295" max="12295" width="4.28515625" style="210" customWidth="1"/>
    <col min="12296" max="12296" width="14.28515625" style="210" customWidth="1"/>
    <col min="12297" max="12297" width="0" style="210" hidden="1" customWidth="1"/>
    <col min="12298" max="12298" width="57.140625" style="210" customWidth="1"/>
    <col min="12299" max="12299" width="7.5703125" style="210" customWidth="1"/>
    <col min="12300" max="12300" width="0" style="210" hidden="1" customWidth="1"/>
    <col min="12301" max="12301" width="13.42578125" style="210" customWidth="1"/>
    <col min="12302" max="12302" width="12.42578125" style="210" customWidth="1"/>
    <col min="12303" max="12303" width="15.7109375" style="210" customWidth="1"/>
    <col min="12304" max="12309" width="0" style="210" hidden="1" customWidth="1"/>
    <col min="12310" max="12310" width="9.42578125" style="210" customWidth="1"/>
    <col min="12311" max="12544" width="9.140625" style="210"/>
    <col min="12545" max="12549" width="0" style="210" hidden="1" customWidth="1"/>
    <col min="12550" max="12550" width="5.42578125" style="210" customWidth="1"/>
    <col min="12551" max="12551" width="4.28515625" style="210" customWidth="1"/>
    <col min="12552" max="12552" width="14.28515625" style="210" customWidth="1"/>
    <col min="12553" max="12553" width="0" style="210" hidden="1" customWidth="1"/>
    <col min="12554" max="12554" width="57.140625" style="210" customWidth="1"/>
    <col min="12555" max="12555" width="7.5703125" style="210" customWidth="1"/>
    <col min="12556" max="12556" width="0" style="210" hidden="1" customWidth="1"/>
    <col min="12557" max="12557" width="13.42578125" style="210" customWidth="1"/>
    <col min="12558" max="12558" width="12.42578125" style="210" customWidth="1"/>
    <col min="12559" max="12559" width="15.7109375" style="210" customWidth="1"/>
    <col min="12560" max="12565" width="0" style="210" hidden="1" customWidth="1"/>
    <col min="12566" max="12566" width="9.42578125" style="210" customWidth="1"/>
    <col min="12567" max="12800" width="9.140625" style="210"/>
    <col min="12801" max="12805" width="0" style="210" hidden="1" customWidth="1"/>
    <col min="12806" max="12806" width="5.42578125" style="210" customWidth="1"/>
    <col min="12807" max="12807" width="4.28515625" style="210" customWidth="1"/>
    <col min="12808" max="12808" width="14.28515625" style="210" customWidth="1"/>
    <col min="12809" max="12809" width="0" style="210" hidden="1" customWidth="1"/>
    <col min="12810" max="12810" width="57.140625" style="210" customWidth="1"/>
    <col min="12811" max="12811" width="7.5703125" style="210" customWidth="1"/>
    <col min="12812" max="12812" width="0" style="210" hidden="1" customWidth="1"/>
    <col min="12813" max="12813" width="13.42578125" style="210" customWidth="1"/>
    <col min="12814" max="12814" width="12.42578125" style="210" customWidth="1"/>
    <col min="12815" max="12815" width="15.7109375" style="210" customWidth="1"/>
    <col min="12816" max="12821" width="0" style="210" hidden="1" customWidth="1"/>
    <col min="12822" max="12822" width="9.42578125" style="210" customWidth="1"/>
    <col min="12823" max="13056" width="9.140625" style="210"/>
    <col min="13057" max="13061" width="0" style="210" hidden="1" customWidth="1"/>
    <col min="13062" max="13062" width="5.42578125" style="210" customWidth="1"/>
    <col min="13063" max="13063" width="4.28515625" style="210" customWidth="1"/>
    <col min="13064" max="13064" width="14.28515625" style="210" customWidth="1"/>
    <col min="13065" max="13065" width="0" style="210" hidden="1" customWidth="1"/>
    <col min="13066" max="13066" width="57.140625" style="210" customWidth="1"/>
    <col min="13067" max="13067" width="7.5703125" style="210" customWidth="1"/>
    <col min="13068" max="13068" width="0" style="210" hidden="1" customWidth="1"/>
    <col min="13069" max="13069" width="13.42578125" style="210" customWidth="1"/>
    <col min="13070" max="13070" width="12.42578125" style="210" customWidth="1"/>
    <col min="13071" max="13071" width="15.7109375" style="210" customWidth="1"/>
    <col min="13072" max="13077" width="0" style="210" hidden="1" customWidth="1"/>
    <col min="13078" max="13078" width="9.42578125" style="210" customWidth="1"/>
    <col min="13079" max="13312" width="9.140625" style="210"/>
    <col min="13313" max="13317" width="0" style="210" hidden="1" customWidth="1"/>
    <col min="13318" max="13318" width="5.42578125" style="210" customWidth="1"/>
    <col min="13319" max="13319" width="4.28515625" style="210" customWidth="1"/>
    <col min="13320" max="13320" width="14.28515625" style="210" customWidth="1"/>
    <col min="13321" max="13321" width="0" style="210" hidden="1" customWidth="1"/>
    <col min="13322" max="13322" width="57.140625" style="210" customWidth="1"/>
    <col min="13323" max="13323" width="7.5703125" style="210" customWidth="1"/>
    <col min="13324" max="13324" width="0" style="210" hidden="1" customWidth="1"/>
    <col min="13325" max="13325" width="13.42578125" style="210" customWidth="1"/>
    <col min="13326" max="13326" width="12.42578125" style="210" customWidth="1"/>
    <col min="13327" max="13327" width="15.7109375" style="210" customWidth="1"/>
    <col min="13328" max="13333" width="0" style="210" hidden="1" customWidth="1"/>
    <col min="13334" max="13334" width="9.42578125" style="210" customWidth="1"/>
    <col min="13335" max="13568" width="9.140625" style="210"/>
    <col min="13569" max="13573" width="0" style="210" hidden="1" customWidth="1"/>
    <col min="13574" max="13574" width="5.42578125" style="210" customWidth="1"/>
    <col min="13575" max="13575" width="4.28515625" style="210" customWidth="1"/>
    <col min="13576" max="13576" width="14.28515625" style="210" customWidth="1"/>
    <col min="13577" max="13577" width="0" style="210" hidden="1" customWidth="1"/>
    <col min="13578" max="13578" width="57.140625" style="210" customWidth="1"/>
    <col min="13579" max="13579" width="7.5703125" style="210" customWidth="1"/>
    <col min="13580" max="13580" width="0" style="210" hidden="1" customWidth="1"/>
    <col min="13581" max="13581" width="13.42578125" style="210" customWidth="1"/>
    <col min="13582" max="13582" width="12.42578125" style="210" customWidth="1"/>
    <col min="13583" max="13583" width="15.7109375" style="210" customWidth="1"/>
    <col min="13584" max="13589" width="0" style="210" hidden="1" customWidth="1"/>
    <col min="13590" max="13590" width="9.42578125" style="210" customWidth="1"/>
    <col min="13591" max="13824" width="9.140625" style="210"/>
    <col min="13825" max="13829" width="0" style="210" hidden="1" customWidth="1"/>
    <col min="13830" max="13830" width="5.42578125" style="210" customWidth="1"/>
    <col min="13831" max="13831" width="4.28515625" style="210" customWidth="1"/>
    <col min="13832" max="13832" width="14.28515625" style="210" customWidth="1"/>
    <col min="13833" max="13833" width="0" style="210" hidden="1" customWidth="1"/>
    <col min="13834" max="13834" width="57.140625" style="210" customWidth="1"/>
    <col min="13835" max="13835" width="7.5703125" style="210" customWidth="1"/>
    <col min="13836" max="13836" width="0" style="210" hidden="1" customWidth="1"/>
    <col min="13837" max="13837" width="13.42578125" style="210" customWidth="1"/>
    <col min="13838" max="13838" width="12.42578125" style="210" customWidth="1"/>
    <col min="13839" max="13839" width="15.7109375" style="210" customWidth="1"/>
    <col min="13840" max="13845" width="0" style="210" hidden="1" customWidth="1"/>
    <col min="13846" max="13846" width="9.42578125" style="210" customWidth="1"/>
    <col min="13847" max="14080" width="9.140625" style="210"/>
    <col min="14081" max="14085" width="0" style="210" hidden="1" customWidth="1"/>
    <col min="14086" max="14086" width="5.42578125" style="210" customWidth="1"/>
    <col min="14087" max="14087" width="4.28515625" style="210" customWidth="1"/>
    <col min="14088" max="14088" width="14.28515625" style="210" customWidth="1"/>
    <col min="14089" max="14089" width="0" style="210" hidden="1" customWidth="1"/>
    <col min="14090" max="14090" width="57.140625" style="210" customWidth="1"/>
    <col min="14091" max="14091" width="7.5703125" style="210" customWidth="1"/>
    <col min="14092" max="14092" width="0" style="210" hidden="1" customWidth="1"/>
    <col min="14093" max="14093" width="13.42578125" style="210" customWidth="1"/>
    <col min="14094" max="14094" width="12.42578125" style="210" customWidth="1"/>
    <col min="14095" max="14095" width="15.7109375" style="210" customWidth="1"/>
    <col min="14096" max="14101" width="0" style="210" hidden="1" customWidth="1"/>
    <col min="14102" max="14102" width="9.42578125" style="210" customWidth="1"/>
    <col min="14103" max="14336" width="9.140625" style="210"/>
    <col min="14337" max="14341" width="0" style="210" hidden="1" customWidth="1"/>
    <col min="14342" max="14342" width="5.42578125" style="210" customWidth="1"/>
    <col min="14343" max="14343" width="4.28515625" style="210" customWidth="1"/>
    <col min="14344" max="14344" width="14.28515625" style="210" customWidth="1"/>
    <col min="14345" max="14345" width="0" style="210" hidden="1" customWidth="1"/>
    <col min="14346" max="14346" width="57.140625" style="210" customWidth="1"/>
    <col min="14347" max="14347" width="7.5703125" style="210" customWidth="1"/>
    <col min="14348" max="14348" width="0" style="210" hidden="1" customWidth="1"/>
    <col min="14349" max="14349" width="13.42578125" style="210" customWidth="1"/>
    <col min="14350" max="14350" width="12.42578125" style="210" customWidth="1"/>
    <col min="14351" max="14351" width="15.7109375" style="210" customWidth="1"/>
    <col min="14352" max="14357" width="0" style="210" hidden="1" customWidth="1"/>
    <col min="14358" max="14358" width="9.42578125" style="210" customWidth="1"/>
    <col min="14359" max="14592" width="9.140625" style="210"/>
    <col min="14593" max="14597" width="0" style="210" hidden="1" customWidth="1"/>
    <col min="14598" max="14598" width="5.42578125" style="210" customWidth="1"/>
    <col min="14599" max="14599" width="4.28515625" style="210" customWidth="1"/>
    <col min="14600" max="14600" width="14.28515625" style="210" customWidth="1"/>
    <col min="14601" max="14601" width="0" style="210" hidden="1" customWidth="1"/>
    <col min="14602" max="14602" width="57.140625" style="210" customWidth="1"/>
    <col min="14603" max="14603" width="7.5703125" style="210" customWidth="1"/>
    <col min="14604" max="14604" width="0" style="210" hidden="1" customWidth="1"/>
    <col min="14605" max="14605" width="13.42578125" style="210" customWidth="1"/>
    <col min="14606" max="14606" width="12.42578125" style="210" customWidth="1"/>
    <col min="14607" max="14607" width="15.7109375" style="210" customWidth="1"/>
    <col min="14608" max="14613" width="0" style="210" hidden="1" customWidth="1"/>
    <col min="14614" max="14614" width="9.42578125" style="210" customWidth="1"/>
    <col min="14615" max="14848" width="9.140625" style="210"/>
    <col min="14849" max="14853" width="0" style="210" hidden="1" customWidth="1"/>
    <col min="14854" max="14854" width="5.42578125" style="210" customWidth="1"/>
    <col min="14855" max="14855" width="4.28515625" style="210" customWidth="1"/>
    <col min="14856" max="14856" width="14.28515625" style="210" customWidth="1"/>
    <col min="14857" max="14857" width="0" style="210" hidden="1" customWidth="1"/>
    <col min="14858" max="14858" width="57.140625" style="210" customWidth="1"/>
    <col min="14859" max="14859" width="7.5703125" style="210" customWidth="1"/>
    <col min="14860" max="14860" width="0" style="210" hidden="1" customWidth="1"/>
    <col min="14861" max="14861" width="13.42578125" style="210" customWidth="1"/>
    <col min="14862" max="14862" width="12.42578125" style="210" customWidth="1"/>
    <col min="14863" max="14863" width="15.7109375" style="210" customWidth="1"/>
    <col min="14864" max="14869" width="0" style="210" hidden="1" customWidth="1"/>
    <col min="14870" max="14870" width="9.42578125" style="210" customWidth="1"/>
    <col min="14871" max="15104" width="9.140625" style="210"/>
    <col min="15105" max="15109" width="0" style="210" hidden="1" customWidth="1"/>
    <col min="15110" max="15110" width="5.42578125" style="210" customWidth="1"/>
    <col min="15111" max="15111" width="4.28515625" style="210" customWidth="1"/>
    <col min="15112" max="15112" width="14.28515625" style="210" customWidth="1"/>
    <col min="15113" max="15113" width="0" style="210" hidden="1" customWidth="1"/>
    <col min="15114" max="15114" width="57.140625" style="210" customWidth="1"/>
    <col min="15115" max="15115" width="7.5703125" style="210" customWidth="1"/>
    <col min="15116" max="15116" width="0" style="210" hidden="1" customWidth="1"/>
    <col min="15117" max="15117" width="13.42578125" style="210" customWidth="1"/>
    <col min="15118" max="15118" width="12.42578125" style="210" customWidth="1"/>
    <col min="15119" max="15119" width="15.7109375" style="210" customWidth="1"/>
    <col min="15120" max="15125" width="0" style="210" hidden="1" customWidth="1"/>
    <col min="15126" max="15126" width="9.42578125" style="210" customWidth="1"/>
    <col min="15127" max="15360" width="9.140625" style="210"/>
    <col min="15361" max="15365" width="0" style="210" hidden="1" customWidth="1"/>
    <col min="15366" max="15366" width="5.42578125" style="210" customWidth="1"/>
    <col min="15367" max="15367" width="4.28515625" style="210" customWidth="1"/>
    <col min="15368" max="15368" width="14.28515625" style="210" customWidth="1"/>
    <col min="15369" max="15369" width="0" style="210" hidden="1" customWidth="1"/>
    <col min="15370" max="15370" width="57.140625" style="210" customWidth="1"/>
    <col min="15371" max="15371" width="7.5703125" style="210" customWidth="1"/>
    <col min="15372" max="15372" width="0" style="210" hidden="1" customWidth="1"/>
    <col min="15373" max="15373" width="13.42578125" style="210" customWidth="1"/>
    <col min="15374" max="15374" width="12.42578125" style="210" customWidth="1"/>
    <col min="15375" max="15375" width="15.7109375" style="210" customWidth="1"/>
    <col min="15376" max="15381" width="0" style="210" hidden="1" customWidth="1"/>
    <col min="15382" max="15382" width="9.42578125" style="210" customWidth="1"/>
    <col min="15383" max="15616" width="9.140625" style="210"/>
    <col min="15617" max="15621" width="0" style="210" hidden="1" customWidth="1"/>
    <col min="15622" max="15622" width="5.42578125" style="210" customWidth="1"/>
    <col min="15623" max="15623" width="4.28515625" style="210" customWidth="1"/>
    <col min="15624" max="15624" width="14.28515625" style="210" customWidth="1"/>
    <col min="15625" max="15625" width="0" style="210" hidden="1" customWidth="1"/>
    <col min="15626" max="15626" width="57.140625" style="210" customWidth="1"/>
    <col min="15627" max="15627" width="7.5703125" style="210" customWidth="1"/>
    <col min="15628" max="15628" width="0" style="210" hidden="1" customWidth="1"/>
    <col min="15629" max="15629" width="13.42578125" style="210" customWidth="1"/>
    <col min="15630" max="15630" width="12.42578125" style="210" customWidth="1"/>
    <col min="15631" max="15631" width="15.7109375" style="210" customWidth="1"/>
    <col min="15632" max="15637" width="0" style="210" hidden="1" customWidth="1"/>
    <col min="15638" max="15638" width="9.42578125" style="210" customWidth="1"/>
    <col min="15639" max="15872" width="9.140625" style="210"/>
    <col min="15873" max="15877" width="0" style="210" hidden="1" customWidth="1"/>
    <col min="15878" max="15878" width="5.42578125" style="210" customWidth="1"/>
    <col min="15879" max="15879" width="4.28515625" style="210" customWidth="1"/>
    <col min="15880" max="15880" width="14.28515625" style="210" customWidth="1"/>
    <col min="15881" max="15881" width="0" style="210" hidden="1" customWidth="1"/>
    <col min="15882" max="15882" width="57.140625" style="210" customWidth="1"/>
    <col min="15883" max="15883" width="7.5703125" style="210" customWidth="1"/>
    <col min="15884" max="15884" width="0" style="210" hidden="1" customWidth="1"/>
    <col min="15885" max="15885" width="13.42578125" style="210" customWidth="1"/>
    <col min="15886" max="15886" width="12.42578125" style="210" customWidth="1"/>
    <col min="15887" max="15887" width="15.7109375" style="210" customWidth="1"/>
    <col min="15888" max="15893" width="0" style="210" hidden="1" customWidth="1"/>
    <col min="15894" max="15894" width="9.42578125" style="210" customWidth="1"/>
    <col min="15895" max="16128" width="9.140625" style="210"/>
    <col min="16129" max="16133" width="0" style="210" hidden="1" customWidth="1"/>
    <col min="16134" max="16134" width="5.42578125" style="210" customWidth="1"/>
    <col min="16135" max="16135" width="4.28515625" style="210" customWidth="1"/>
    <col min="16136" max="16136" width="14.28515625" style="210" customWidth="1"/>
    <col min="16137" max="16137" width="0" style="210" hidden="1" customWidth="1"/>
    <col min="16138" max="16138" width="57.140625" style="210" customWidth="1"/>
    <col min="16139" max="16139" width="7.5703125" style="210" customWidth="1"/>
    <col min="16140" max="16140" width="0" style="210" hidden="1" customWidth="1"/>
    <col min="16141" max="16141" width="13.42578125" style="210" customWidth="1"/>
    <col min="16142" max="16142" width="12.42578125" style="210" customWidth="1"/>
    <col min="16143" max="16143" width="15.7109375" style="210" customWidth="1"/>
    <col min="16144" max="16149" width="0" style="210" hidden="1" customWidth="1"/>
    <col min="16150" max="16150" width="9.42578125" style="210" customWidth="1"/>
    <col min="16151" max="16384" width="9.140625" style="210"/>
  </cols>
  <sheetData>
    <row r="1" spans="6:21" ht="21.6" customHeight="1" x14ac:dyDescent="0.25">
      <c r="F1" s="207" t="s">
        <v>3352</v>
      </c>
      <c r="G1" s="208"/>
      <c r="H1" s="208"/>
      <c r="I1" s="208"/>
      <c r="J1" s="208"/>
      <c r="K1" s="208"/>
      <c r="L1" s="234"/>
      <c r="M1" s="138"/>
      <c r="N1" s="234"/>
      <c r="O1" s="235"/>
      <c r="P1" s="234"/>
      <c r="Q1" s="234"/>
      <c r="R1" s="234"/>
      <c r="S1" s="234"/>
      <c r="T1" s="208"/>
      <c r="U1" s="208"/>
    </row>
    <row r="2" spans="6:21" ht="21.6" customHeight="1" x14ac:dyDescent="0.25">
      <c r="F2" s="225" t="s">
        <v>51</v>
      </c>
      <c r="G2" s="208"/>
      <c r="H2" s="208"/>
      <c r="I2" s="208"/>
      <c r="J2" s="208"/>
      <c r="K2" s="208"/>
      <c r="L2" s="234"/>
      <c r="M2" s="138"/>
      <c r="N2" s="234"/>
      <c r="O2" s="235"/>
      <c r="P2" s="234"/>
      <c r="Q2" s="234"/>
      <c r="R2" s="234"/>
      <c r="S2" s="234"/>
      <c r="T2" s="208"/>
      <c r="U2" s="208"/>
    </row>
    <row r="3" spans="6:21" ht="21.6" customHeight="1" x14ac:dyDescent="0.25">
      <c r="F3" s="225" t="s">
        <v>3</v>
      </c>
      <c r="G3" s="208"/>
      <c r="H3" s="208"/>
      <c r="I3" s="208"/>
      <c r="J3" s="208"/>
      <c r="K3" s="208"/>
      <c r="L3" s="234"/>
      <c r="M3" s="138"/>
      <c r="N3" s="234"/>
      <c r="O3" s="235"/>
      <c r="P3" s="234"/>
      <c r="Q3" s="234"/>
      <c r="R3" s="234"/>
      <c r="S3" s="234"/>
      <c r="T3" s="208"/>
      <c r="U3" s="208"/>
    </row>
    <row r="4" spans="6:21" ht="21.6" customHeight="1" x14ac:dyDescent="0.25">
      <c r="F4" s="225" t="s">
        <v>33</v>
      </c>
      <c r="G4" s="208"/>
      <c r="H4" s="208"/>
      <c r="I4" s="208"/>
      <c r="J4" s="208"/>
      <c r="K4" s="208"/>
      <c r="L4" s="234"/>
      <c r="M4" s="138"/>
      <c r="N4" s="234"/>
      <c r="O4" s="235"/>
      <c r="P4" s="234"/>
      <c r="Q4" s="234"/>
      <c r="R4" s="234"/>
      <c r="S4" s="234"/>
      <c r="T4" s="208"/>
      <c r="U4" s="208"/>
    </row>
    <row r="5" spans="6:21" ht="21.6" customHeight="1" x14ac:dyDescent="0.25">
      <c r="F5" s="225" t="s">
        <v>35</v>
      </c>
      <c r="G5" s="208"/>
      <c r="H5" s="208"/>
      <c r="I5" s="208"/>
      <c r="J5" s="208"/>
      <c r="K5" s="208"/>
      <c r="L5" s="234"/>
      <c r="M5" s="138"/>
      <c r="N5" s="234"/>
      <c r="O5" s="235"/>
      <c r="P5" s="234"/>
      <c r="Q5" s="234"/>
      <c r="R5" s="234"/>
      <c r="S5" s="234"/>
      <c r="T5" s="208"/>
      <c r="U5" s="208"/>
    </row>
    <row r="6" spans="6:21" ht="21.6" customHeight="1" x14ac:dyDescent="0.25">
      <c r="F6" s="233"/>
      <c r="G6" s="208"/>
      <c r="H6" s="208"/>
      <c r="I6" s="208"/>
      <c r="J6" s="208"/>
      <c r="K6" s="208"/>
      <c r="L6" s="234"/>
      <c r="M6" s="138"/>
      <c r="N6" s="234"/>
      <c r="O6" s="235"/>
      <c r="P6" s="234"/>
      <c r="Q6" s="234"/>
      <c r="R6" s="234"/>
      <c r="S6" s="234"/>
      <c r="T6" s="208"/>
      <c r="U6" s="208"/>
    </row>
    <row r="7" spans="6:21" s="237" customFormat="1" ht="13.5" thickBot="1" x14ac:dyDescent="0.25">
      <c r="F7" s="212" t="s">
        <v>3037</v>
      </c>
      <c r="G7" s="212" t="s">
        <v>102</v>
      </c>
      <c r="H7" s="212" t="s">
        <v>103</v>
      </c>
      <c r="I7" s="212" t="s">
        <v>3038</v>
      </c>
      <c r="J7" s="238" t="s">
        <v>104</v>
      </c>
      <c r="K7" s="212" t="s">
        <v>105</v>
      </c>
      <c r="L7" s="212" t="s">
        <v>3040</v>
      </c>
      <c r="M7" s="212" t="s">
        <v>3041</v>
      </c>
      <c r="N7" s="212" t="s">
        <v>3042</v>
      </c>
      <c r="O7" s="212" t="s">
        <v>3043</v>
      </c>
      <c r="P7" s="212" t="s">
        <v>3044</v>
      </c>
      <c r="Q7" s="212" t="s">
        <v>3045</v>
      </c>
      <c r="R7" s="212" t="s">
        <v>3046</v>
      </c>
      <c r="S7" s="238" t="s">
        <v>3619</v>
      </c>
      <c r="T7" s="212" t="s">
        <v>3620</v>
      </c>
      <c r="U7" s="212" t="s">
        <v>3621</v>
      </c>
    </row>
    <row r="8" spans="6:21" ht="11.25" customHeight="1" x14ac:dyDescent="0.2">
      <c r="F8" s="239"/>
      <c r="G8" s="240"/>
      <c r="H8" s="241"/>
      <c r="I8" s="241"/>
      <c r="J8" s="242"/>
      <c r="K8" s="240"/>
      <c r="L8" s="239"/>
      <c r="M8" s="239"/>
      <c r="N8" s="239"/>
      <c r="O8" s="239"/>
      <c r="P8" s="239"/>
      <c r="Q8" s="239"/>
      <c r="R8" s="239"/>
      <c r="S8" s="301"/>
      <c r="T8" s="241"/>
      <c r="U8" s="241"/>
    </row>
    <row r="9" spans="6:21" s="243" customFormat="1" ht="18.75" customHeight="1" x14ac:dyDescent="0.2">
      <c r="F9" s="244"/>
      <c r="G9" s="245"/>
      <c r="H9" s="246"/>
      <c r="I9" s="246"/>
      <c r="J9" s="246" t="s">
        <v>33</v>
      </c>
      <c r="K9" s="245"/>
      <c r="L9" s="247"/>
      <c r="M9" s="152"/>
      <c r="N9" s="247"/>
      <c r="O9" s="218">
        <f>O10+O26+O30</f>
        <v>0</v>
      </c>
      <c r="P9" s="248" t="e">
        <f>SUBTOTAL(9,P10:P34)</f>
        <v>#REF!</v>
      </c>
      <c r="Q9" s="247"/>
      <c r="R9" s="248">
        <f>SUBTOTAL(9,R10:R34)</f>
        <v>0</v>
      </c>
      <c r="S9" s="302"/>
      <c r="T9" s="303"/>
      <c r="U9" s="303"/>
    </row>
    <row r="10" spans="6:21" s="249" customFormat="1" ht="16.5" customHeight="1" outlineLevel="1" x14ac:dyDescent="0.2">
      <c r="F10" s="250"/>
      <c r="G10" s="240"/>
      <c r="H10" s="251"/>
      <c r="I10" s="251"/>
      <c r="J10" s="251" t="s">
        <v>3622</v>
      </c>
      <c r="K10" s="240"/>
      <c r="L10" s="252"/>
      <c r="M10" s="159"/>
      <c r="N10" s="252"/>
      <c r="O10" s="221">
        <f>SUBTOTAL(9,O11:O23)</f>
        <v>0</v>
      </c>
      <c r="P10" s="253" t="e">
        <f>SUBTOTAL(9,P11:P23)</f>
        <v>#REF!</v>
      </c>
      <c r="Q10" s="252"/>
      <c r="R10" s="253">
        <f>SUBTOTAL(9,R11:R23)</f>
        <v>0</v>
      </c>
      <c r="S10" s="304"/>
      <c r="T10" s="241"/>
      <c r="U10" s="241"/>
    </row>
    <row r="11" spans="6:21" s="254" customFormat="1" ht="12" outlineLevel="2" x14ac:dyDescent="0.2">
      <c r="F11" s="255">
        <v>1</v>
      </c>
      <c r="G11" s="256" t="s">
        <v>3315</v>
      </c>
      <c r="H11" s="269" t="s">
        <v>3713</v>
      </c>
      <c r="I11" s="269"/>
      <c r="J11" s="259" t="s">
        <v>3714</v>
      </c>
      <c r="K11" s="256" t="s">
        <v>532</v>
      </c>
      <c r="L11" s="305">
        <v>0</v>
      </c>
      <c r="M11" s="168">
        <v>18</v>
      </c>
      <c r="N11" s="305"/>
      <c r="O11" s="306">
        <f>M11*N11</f>
        <v>0</v>
      </c>
      <c r="P11" s="263" t="e">
        <f>M11*#REF!</f>
        <v>#REF!</v>
      </c>
      <c r="Q11" s="264"/>
      <c r="R11" s="263">
        <f>M11*Q11</f>
        <v>0</v>
      </c>
      <c r="S11" s="259"/>
      <c r="T11" s="269"/>
      <c r="U11" s="269"/>
    </row>
    <row r="12" spans="6:21" s="254" customFormat="1" ht="12" outlineLevel="2" x14ac:dyDescent="0.2">
      <c r="F12" s="255"/>
      <c r="G12" s="256"/>
      <c r="H12" s="269"/>
      <c r="I12" s="269"/>
      <c r="J12" s="307" t="s">
        <v>3715</v>
      </c>
      <c r="K12" s="256" t="s">
        <v>532</v>
      </c>
      <c r="L12" s="305"/>
      <c r="M12" s="308">
        <v>18</v>
      </c>
      <c r="N12" s="305"/>
      <c r="O12" s="306"/>
      <c r="P12" s="263"/>
      <c r="Q12" s="264"/>
      <c r="R12" s="263"/>
      <c r="S12" s="259"/>
      <c r="T12" s="269"/>
      <c r="U12" s="269"/>
    </row>
    <row r="13" spans="6:21" s="254" customFormat="1" ht="12" outlineLevel="2" x14ac:dyDescent="0.2">
      <c r="F13" s="255">
        <v>2</v>
      </c>
      <c r="G13" s="256" t="s">
        <v>3054</v>
      </c>
      <c r="H13" s="269" t="s">
        <v>3055</v>
      </c>
      <c r="I13" s="269"/>
      <c r="J13" s="259" t="s">
        <v>3716</v>
      </c>
      <c r="K13" s="256" t="s">
        <v>532</v>
      </c>
      <c r="L13" s="305">
        <v>0</v>
      </c>
      <c r="M13" s="168">
        <v>2</v>
      </c>
      <c r="N13" s="305"/>
      <c r="O13" s="306">
        <f>M13*N13</f>
        <v>0</v>
      </c>
      <c r="P13" s="263" t="e">
        <f>M13*#REF!</f>
        <v>#REF!</v>
      </c>
      <c r="Q13" s="264"/>
      <c r="R13" s="263">
        <f>M13*Q13</f>
        <v>0</v>
      </c>
      <c r="S13" s="259"/>
      <c r="T13" s="269"/>
      <c r="U13" s="269"/>
    </row>
    <row r="14" spans="6:21" s="254" customFormat="1" ht="12" outlineLevel="2" x14ac:dyDescent="0.2">
      <c r="F14" s="255"/>
      <c r="G14" s="256"/>
      <c r="H14" s="269"/>
      <c r="I14" s="269"/>
      <c r="J14" s="307">
        <v>2</v>
      </c>
      <c r="K14" s="256" t="s">
        <v>532</v>
      </c>
      <c r="L14" s="305"/>
      <c r="M14" s="308">
        <v>2</v>
      </c>
      <c r="N14" s="305"/>
      <c r="O14" s="306"/>
      <c r="P14" s="263"/>
      <c r="Q14" s="264"/>
      <c r="R14" s="263"/>
      <c r="S14" s="259"/>
      <c r="T14" s="269"/>
      <c r="U14" s="269"/>
    </row>
    <row r="15" spans="6:21" s="254" customFormat="1" ht="12" outlineLevel="2" x14ac:dyDescent="0.2">
      <c r="F15" s="255">
        <v>3</v>
      </c>
      <c r="G15" s="256" t="s">
        <v>3054</v>
      </c>
      <c r="H15" s="269" t="s">
        <v>3058</v>
      </c>
      <c r="I15" s="269"/>
      <c r="J15" s="259" t="s">
        <v>3717</v>
      </c>
      <c r="K15" s="256" t="s">
        <v>532</v>
      </c>
      <c r="L15" s="305">
        <v>0</v>
      </c>
      <c r="M15" s="168">
        <v>16</v>
      </c>
      <c r="N15" s="305"/>
      <c r="O15" s="306">
        <f t="shared" ref="O15:O23" si="0">M15*N15</f>
        <v>0</v>
      </c>
      <c r="P15" s="263" t="e">
        <f>M15*#REF!</f>
        <v>#REF!</v>
      </c>
      <c r="Q15" s="264"/>
      <c r="R15" s="263">
        <f t="shared" ref="R15:R23" si="1">M15*Q15</f>
        <v>0</v>
      </c>
      <c r="S15" s="259"/>
      <c r="T15" s="269"/>
      <c r="U15" s="269"/>
    </row>
    <row r="16" spans="6:21" s="254" customFormat="1" ht="12" outlineLevel="2" x14ac:dyDescent="0.2">
      <c r="F16" s="255">
        <v>4</v>
      </c>
      <c r="G16" s="256" t="s">
        <v>3054</v>
      </c>
      <c r="H16" s="269" t="s">
        <v>3060</v>
      </c>
      <c r="I16" s="269"/>
      <c r="J16" s="259" t="s">
        <v>3718</v>
      </c>
      <c r="K16" s="256" t="s">
        <v>532</v>
      </c>
      <c r="L16" s="305">
        <v>0</v>
      </c>
      <c r="M16" s="168">
        <v>18</v>
      </c>
      <c r="N16" s="305"/>
      <c r="O16" s="306">
        <f t="shared" si="0"/>
        <v>0</v>
      </c>
      <c r="P16" s="263" t="e">
        <f>M16*#REF!</f>
        <v>#REF!</v>
      </c>
      <c r="Q16" s="264"/>
      <c r="R16" s="263">
        <f t="shared" si="1"/>
        <v>0</v>
      </c>
      <c r="S16" s="259"/>
      <c r="T16" s="269"/>
      <c r="U16" s="269"/>
    </row>
    <row r="17" spans="6:21" s="254" customFormat="1" ht="24" outlineLevel="2" x14ac:dyDescent="0.2">
      <c r="F17" s="255">
        <v>5</v>
      </c>
      <c r="G17" s="256" t="s">
        <v>3054</v>
      </c>
      <c r="H17" s="269" t="s">
        <v>3062</v>
      </c>
      <c r="I17" s="269"/>
      <c r="J17" s="259" t="s">
        <v>3719</v>
      </c>
      <c r="K17" s="256" t="s">
        <v>3065</v>
      </c>
      <c r="L17" s="305">
        <v>0</v>
      </c>
      <c r="M17" s="168">
        <v>1</v>
      </c>
      <c r="N17" s="305"/>
      <c r="O17" s="306">
        <f t="shared" si="0"/>
        <v>0</v>
      </c>
      <c r="P17" s="263" t="e">
        <f>M17*#REF!</f>
        <v>#REF!</v>
      </c>
      <c r="Q17" s="264"/>
      <c r="R17" s="263">
        <f t="shared" si="1"/>
        <v>0</v>
      </c>
      <c r="S17" s="259"/>
      <c r="T17" s="269"/>
      <c r="U17" s="269"/>
    </row>
    <row r="18" spans="6:21" s="254" customFormat="1" ht="12" outlineLevel="2" x14ac:dyDescent="0.2">
      <c r="F18" s="255">
        <v>6</v>
      </c>
      <c r="G18" s="256" t="s">
        <v>3054</v>
      </c>
      <c r="H18" s="269" t="s">
        <v>3067</v>
      </c>
      <c r="I18" s="269"/>
      <c r="J18" s="259" t="s">
        <v>3720</v>
      </c>
      <c r="K18" s="256" t="s">
        <v>447</v>
      </c>
      <c r="L18" s="305">
        <v>0</v>
      </c>
      <c r="M18" s="168">
        <v>1</v>
      </c>
      <c r="N18" s="305"/>
      <c r="O18" s="306">
        <f t="shared" si="0"/>
        <v>0</v>
      </c>
      <c r="P18" s="263" t="e">
        <f>M18*#REF!</f>
        <v>#REF!</v>
      </c>
      <c r="Q18" s="264"/>
      <c r="R18" s="263">
        <f t="shared" si="1"/>
        <v>0</v>
      </c>
      <c r="S18" s="259"/>
      <c r="T18" s="269"/>
      <c r="U18" s="269"/>
    </row>
    <row r="19" spans="6:21" s="254" customFormat="1" ht="12" outlineLevel="2" x14ac:dyDescent="0.2">
      <c r="F19" s="255">
        <v>7</v>
      </c>
      <c r="G19" s="256" t="s">
        <v>3054</v>
      </c>
      <c r="H19" s="269" t="s">
        <v>3069</v>
      </c>
      <c r="I19" s="269"/>
      <c r="J19" s="259" t="s">
        <v>3721</v>
      </c>
      <c r="K19" s="256" t="s">
        <v>447</v>
      </c>
      <c r="L19" s="305">
        <v>0</v>
      </c>
      <c r="M19" s="168">
        <v>3</v>
      </c>
      <c r="N19" s="305"/>
      <c r="O19" s="306">
        <f t="shared" si="0"/>
        <v>0</v>
      </c>
      <c r="P19" s="263" t="e">
        <f>M19*#REF!</f>
        <v>#REF!</v>
      </c>
      <c r="Q19" s="264"/>
      <c r="R19" s="263">
        <f t="shared" si="1"/>
        <v>0</v>
      </c>
      <c r="S19" s="259"/>
      <c r="T19" s="269"/>
      <c r="U19" s="269"/>
    </row>
    <row r="20" spans="6:21" s="254" customFormat="1" ht="12" outlineLevel="2" x14ac:dyDescent="0.2">
      <c r="F20" s="255">
        <v>8</v>
      </c>
      <c r="G20" s="256" t="s">
        <v>3054</v>
      </c>
      <c r="H20" s="269" t="s">
        <v>3071</v>
      </c>
      <c r="I20" s="269"/>
      <c r="J20" s="259" t="s">
        <v>3722</v>
      </c>
      <c r="K20" s="256" t="s">
        <v>447</v>
      </c>
      <c r="L20" s="305">
        <v>0</v>
      </c>
      <c r="M20" s="168">
        <v>3</v>
      </c>
      <c r="N20" s="305"/>
      <c r="O20" s="306">
        <f t="shared" si="0"/>
        <v>0</v>
      </c>
      <c r="P20" s="263" t="e">
        <f>M20*#REF!</f>
        <v>#REF!</v>
      </c>
      <c r="Q20" s="264"/>
      <c r="R20" s="263">
        <f t="shared" si="1"/>
        <v>0</v>
      </c>
      <c r="S20" s="259"/>
      <c r="T20" s="269"/>
      <c r="U20" s="269"/>
    </row>
    <row r="21" spans="6:21" s="254" customFormat="1" ht="12" outlineLevel="2" x14ac:dyDescent="0.2">
      <c r="F21" s="255">
        <v>9</v>
      </c>
      <c r="G21" s="256" t="s">
        <v>3054</v>
      </c>
      <c r="H21" s="269" t="s">
        <v>3073</v>
      </c>
      <c r="I21" s="269"/>
      <c r="J21" s="259" t="s">
        <v>3723</v>
      </c>
      <c r="K21" s="256" t="s">
        <v>447</v>
      </c>
      <c r="L21" s="305">
        <v>0</v>
      </c>
      <c r="M21" s="168">
        <v>1</v>
      </c>
      <c r="N21" s="305"/>
      <c r="O21" s="306">
        <f t="shared" si="0"/>
        <v>0</v>
      </c>
      <c r="P21" s="263" t="e">
        <f>M21*#REF!</f>
        <v>#REF!</v>
      </c>
      <c r="Q21" s="264"/>
      <c r="R21" s="263">
        <f t="shared" si="1"/>
        <v>0</v>
      </c>
      <c r="S21" s="259"/>
      <c r="T21" s="269"/>
      <c r="U21" s="269"/>
    </row>
    <row r="22" spans="6:21" s="254" customFormat="1" ht="12" outlineLevel="2" x14ac:dyDescent="0.2">
      <c r="F22" s="255">
        <v>10</v>
      </c>
      <c r="G22" s="256" t="s">
        <v>3315</v>
      </c>
      <c r="H22" s="269" t="s">
        <v>3669</v>
      </c>
      <c r="I22" s="269"/>
      <c r="J22" s="259" t="s">
        <v>3670</v>
      </c>
      <c r="K22" s="256" t="s">
        <v>447</v>
      </c>
      <c r="L22" s="305">
        <v>0</v>
      </c>
      <c r="M22" s="168">
        <v>1</v>
      </c>
      <c r="N22" s="305"/>
      <c r="O22" s="306">
        <f t="shared" si="0"/>
        <v>0</v>
      </c>
      <c r="P22" s="263" t="e">
        <f>M22*#REF!</f>
        <v>#REF!</v>
      </c>
      <c r="Q22" s="264"/>
      <c r="R22" s="263">
        <f t="shared" si="1"/>
        <v>0</v>
      </c>
      <c r="S22" s="259"/>
      <c r="T22" s="269"/>
      <c r="U22" s="269"/>
    </row>
    <row r="23" spans="6:21" s="254" customFormat="1" ht="12" outlineLevel="2" x14ac:dyDescent="0.2">
      <c r="F23" s="255">
        <v>11</v>
      </c>
      <c r="G23" s="256" t="s">
        <v>3315</v>
      </c>
      <c r="H23" s="269" t="s">
        <v>3689</v>
      </c>
      <c r="I23" s="269"/>
      <c r="J23" s="259" t="s">
        <v>3690</v>
      </c>
      <c r="K23" s="256" t="s">
        <v>3691</v>
      </c>
      <c r="L23" s="305">
        <v>0</v>
      </c>
      <c r="M23" s="168">
        <v>1.0900000000000001</v>
      </c>
      <c r="N23" s="305"/>
      <c r="O23" s="306">
        <f t="shared" si="0"/>
        <v>0</v>
      </c>
      <c r="P23" s="263" t="e">
        <f>M23*#REF!</f>
        <v>#REF!</v>
      </c>
      <c r="Q23" s="264"/>
      <c r="R23" s="263">
        <f t="shared" si="1"/>
        <v>0</v>
      </c>
      <c r="S23" s="259"/>
      <c r="T23" s="269"/>
      <c r="U23" s="269"/>
    </row>
    <row r="24" spans="6:21" s="291" customFormat="1" ht="12.75" customHeight="1" outlineLevel="2" x14ac:dyDescent="0.25">
      <c r="F24" s="284"/>
      <c r="G24" s="285"/>
      <c r="H24" s="285"/>
      <c r="I24" s="285"/>
      <c r="J24" s="295"/>
      <c r="K24" s="285"/>
      <c r="L24" s="290"/>
      <c r="M24" s="187"/>
      <c r="N24" s="290"/>
      <c r="O24" s="296"/>
      <c r="P24" s="290"/>
      <c r="Q24" s="290"/>
      <c r="R24" s="290"/>
      <c r="S24" s="290"/>
      <c r="T24" s="285"/>
      <c r="U24" s="285"/>
    </row>
    <row r="25" spans="6:21" s="291" customFormat="1" ht="12.75" customHeight="1" outlineLevel="2" x14ac:dyDescent="0.25">
      <c r="F25" s="284"/>
      <c r="G25" s="285"/>
      <c r="H25" s="285"/>
      <c r="I25" s="285"/>
      <c r="J25" s="295"/>
      <c r="K25" s="285"/>
      <c r="L25" s="290"/>
      <c r="M25" s="187"/>
      <c r="N25" s="290"/>
      <c r="O25" s="296"/>
      <c r="P25" s="290"/>
      <c r="Q25" s="290"/>
      <c r="R25" s="290"/>
      <c r="S25" s="290"/>
      <c r="T25" s="285"/>
      <c r="U25" s="285"/>
    </row>
    <row r="26" spans="6:21" s="249" customFormat="1" ht="16.5" customHeight="1" outlineLevel="1" x14ac:dyDescent="0.2">
      <c r="F26" s="250"/>
      <c r="G26" s="240"/>
      <c r="H26" s="251"/>
      <c r="I26" s="251"/>
      <c r="J26" s="251" t="s">
        <v>3724</v>
      </c>
      <c r="K26" s="240"/>
      <c r="L26" s="252"/>
      <c r="M26" s="159"/>
      <c r="N26" s="252"/>
      <c r="O26" s="221">
        <f>SUBTOTAL(9,O27:O28)</f>
        <v>0</v>
      </c>
      <c r="P26" s="253" t="e">
        <f>SUBTOTAL(9,P28:P28)</f>
        <v>#REF!</v>
      </c>
      <c r="Q26" s="252"/>
      <c r="R26" s="253">
        <f>SUBTOTAL(9,R28:R28)</f>
        <v>0</v>
      </c>
      <c r="S26" s="304"/>
      <c r="T26" s="241"/>
      <c r="U26" s="241"/>
    </row>
    <row r="27" spans="6:21" s="249" customFormat="1" ht="12" customHeight="1" outlineLevel="1" x14ac:dyDescent="0.2">
      <c r="F27" s="255">
        <v>1</v>
      </c>
      <c r="G27" s="256" t="s">
        <v>3701</v>
      </c>
      <c r="H27" s="269" t="s">
        <v>3725</v>
      </c>
      <c r="I27" s="269"/>
      <c r="J27" s="259" t="s">
        <v>3726</v>
      </c>
      <c r="K27" s="256" t="s">
        <v>3065</v>
      </c>
      <c r="L27" s="305">
        <v>0</v>
      </c>
      <c r="M27" s="168">
        <v>1</v>
      </c>
      <c r="N27" s="305"/>
      <c r="O27" s="306">
        <f>M27*N27</f>
        <v>0</v>
      </c>
      <c r="P27" s="263" t="e">
        <f>M27*#REF!</f>
        <v>#REF!</v>
      </c>
      <c r="Q27" s="264"/>
      <c r="R27" s="263">
        <f>M27*Q27</f>
        <v>0</v>
      </c>
      <c r="S27" s="304"/>
      <c r="T27" s="241"/>
      <c r="U27" s="241"/>
    </row>
    <row r="28" spans="6:21" s="254" customFormat="1" ht="12" outlineLevel="2" x14ac:dyDescent="0.2">
      <c r="F28" s="255">
        <v>2</v>
      </c>
      <c r="G28" s="256" t="s">
        <v>3701</v>
      </c>
      <c r="H28" s="269" t="s">
        <v>3727</v>
      </c>
      <c r="I28" s="269"/>
      <c r="J28" s="259" t="s">
        <v>3728</v>
      </c>
      <c r="K28" s="256" t="s">
        <v>3065</v>
      </c>
      <c r="L28" s="305">
        <v>0</v>
      </c>
      <c r="M28" s="168">
        <v>1</v>
      </c>
      <c r="N28" s="305"/>
      <c r="O28" s="306">
        <f>M28*N28</f>
        <v>0</v>
      </c>
      <c r="P28" s="263" t="e">
        <f>M28*#REF!</f>
        <v>#REF!</v>
      </c>
      <c r="Q28" s="264"/>
      <c r="R28" s="263">
        <f>M28*Q28</f>
        <v>0</v>
      </c>
      <c r="S28" s="259"/>
      <c r="T28" s="269" t="s">
        <v>3625</v>
      </c>
      <c r="U28" s="269" t="s">
        <v>3729</v>
      </c>
    </row>
    <row r="29" spans="6:21" s="291" customFormat="1" ht="12.75" customHeight="1" outlineLevel="2" x14ac:dyDescent="0.25">
      <c r="F29" s="284"/>
      <c r="G29" s="285"/>
      <c r="H29" s="285"/>
      <c r="I29" s="285"/>
      <c r="J29" s="295"/>
      <c r="K29" s="285"/>
      <c r="L29" s="290"/>
      <c r="M29" s="187"/>
      <c r="N29" s="290"/>
      <c r="O29" s="296"/>
      <c r="P29" s="290"/>
      <c r="Q29" s="290"/>
      <c r="R29" s="290"/>
      <c r="S29" s="290"/>
      <c r="T29" s="285"/>
      <c r="U29" s="285"/>
    </row>
    <row r="30" spans="6:21" s="249" customFormat="1" ht="16.5" customHeight="1" outlineLevel="1" x14ac:dyDescent="0.2">
      <c r="F30" s="250"/>
      <c r="G30" s="240"/>
      <c r="H30" s="251"/>
      <c r="I30" s="251"/>
      <c r="J30" s="251" t="s">
        <v>3461</v>
      </c>
      <c r="K30" s="240"/>
      <c r="L30" s="252"/>
      <c r="M30" s="159"/>
      <c r="N30" s="252"/>
      <c r="O30" s="221">
        <f>SUBTOTAL(9,O31:O33)</f>
        <v>0</v>
      </c>
      <c r="P30" s="253" t="e">
        <f>SUBTOTAL(9,P31:P33)</f>
        <v>#REF!</v>
      </c>
      <c r="Q30" s="252"/>
      <c r="R30" s="253">
        <f>SUBTOTAL(9,R31:R33)</f>
        <v>0</v>
      </c>
      <c r="S30" s="304"/>
      <c r="T30" s="241"/>
      <c r="U30" s="241"/>
    </row>
    <row r="31" spans="6:21" s="254" customFormat="1" ht="12" outlineLevel="2" x14ac:dyDescent="0.2">
      <c r="F31" s="255">
        <v>1</v>
      </c>
      <c r="G31" s="256"/>
      <c r="H31" s="269" t="s">
        <v>3374</v>
      </c>
      <c r="I31" s="269"/>
      <c r="J31" s="259" t="s">
        <v>3730</v>
      </c>
      <c r="K31" s="256" t="s">
        <v>3065</v>
      </c>
      <c r="L31" s="305">
        <v>0</v>
      </c>
      <c r="M31" s="168">
        <v>1</v>
      </c>
      <c r="N31" s="305"/>
      <c r="O31" s="306">
        <f>M31*N31</f>
        <v>0</v>
      </c>
      <c r="P31" s="263" t="e">
        <f>M31*#REF!</f>
        <v>#REF!</v>
      </c>
      <c r="Q31" s="264"/>
      <c r="R31" s="263">
        <f>M31*Q31</f>
        <v>0</v>
      </c>
      <c r="S31" s="259"/>
      <c r="T31" s="269"/>
      <c r="U31" s="269"/>
    </row>
    <row r="32" spans="6:21" s="254" customFormat="1" ht="12" outlineLevel="2" x14ac:dyDescent="0.2">
      <c r="F32" s="255">
        <v>2</v>
      </c>
      <c r="G32" s="256"/>
      <c r="H32" s="269" t="s">
        <v>3377</v>
      </c>
      <c r="I32" s="269"/>
      <c r="J32" s="259" t="s">
        <v>3707</v>
      </c>
      <c r="K32" s="256" t="s">
        <v>3065</v>
      </c>
      <c r="L32" s="305">
        <v>0</v>
      </c>
      <c r="M32" s="168">
        <v>1</v>
      </c>
      <c r="N32" s="305"/>
      <c r="O32" s="306">
        <f>M32*N32</f>
        <v>0</v>
      </c>
      <c r="P32" s="263" t="e">
        <f>M32*#REF!</f>
        <v>#REF!</v>
      </c>
      <c r="Q32" s="264"/>
      <c r="R32" s="263">
        <f>M32*Q32</f>
        <v>0</v>
      </c>
      <c r="S32" s="259"/>
      <c r="T32" s="269" t="s">
        <v>3625</v>
      </c>
      <c r="U32" s="269" t="s">
        <v>3708</v>
      </c>
    </row>
    <row r="33" spans="6:21" s="291" customFormat="1" ht="12.75" customHeight="1" outlineLevel="2" x14ac:dyDescent="0.25">
      <c r="F33" s="284"/>
      <c r="G33" s="285"/>
      <c r="H33" s="285"/>
      <c r="I33" s="285"/>
      <c r="J33" s="295"/>
      <c r="K33" s="285"/>
      <c r="L33" s="290"/>
      <c r="M33" s="187"/>
      <c r="N33" s="290"/>
      <c r="O33" s="296"/>
      <c r="P33" s="290"/>
      <c r="Q33" s="290"/>
      <c r="R33" s="290"/>
      <c r="S33" s="290"/>
      <c r="T33" s="285"/>
      <c r="U33" s="285"/>
    </row>
    <row r="34" spans="6:21" s="291" customFormat="1" ht="12.75" customHeight="1" outlineLevel="1" x14ac:dyDescent="0.25">
      <c r="F34" s="284"/>
      <c r="G34" s="285"/>
      <c r="H34" s="285"/>
      <c r="I34" s="285"/>
      <c r="J34" s="295"/>
      <c r="K34" s="285"/>
      <c r="L34" s="290"/>
      <c r="M34" s="187"/>
      <c r="N34" s="290"/>
      <c r="O34" s="296"/>
      <c r="P34" s="290"/>
      <c r="Q34" s="290"/>
      <c r="R34" s="290"/>
      <c r="S34" s="290"/>
      <c r="T34" s="285"/>
      <c r="U34" s="285"/>
    </row>
    <row r="35" spans="6:21" s="291" customFormat="1" ht="12.75" customHeight="1" x14ac:dyDescent="0.25">
      <c r="F35" s="284"/>
      <c r="G35" s="285"/>
      <c r="H35" s="285"/>
      <c r="I35" s="285"/>
      <c r="J35" s="295"/>
      <c r="K35" s="285"/>
      <c r="L35" s="290"/>
      <c r="M35" s="187"/>
      <c r="N35" s="290"/>
      <c r="O35" s="296"/>
      <c r="P35" s="290"/>
      <c r="Q35" s="290"/>
      <c r="R35" s="290"/>
      <c r="S35" s="290"/>
      <c r="T35" s="285"/>
      <c r="U35" s="285"/>
    </row>
  </sheetData>
  <pageMargins left="0.39370078740157483" right="0.39370078740157483" top="0.59055118110236227" bottom="0.59055118110236227" header="0.39370078740157483" footer="0.39370078740157483"/>
  <pageSetup paperSize="9" scale="73" fitToHeight="9999" orientation="portrait" r:id="rId1"/>
  <headerFooter alignWithMargins="0">
    <oddFooter>&amp;C&amp;8&amp;P z &amp;N</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outlinePr summaryBelow="0"/>
    <pageSetUpPr fitToPage="1"/>
  </sheetPr>
  <dimension ref="A1:E15"/>
  <sheetViews>
    <sheetView topLeftCell="B1" workbookViewId="0">
      <pane ySplit="7" topLeftCell="A8" activePane="bottomLeft" state="frozen"/>
      <selection activeCell="K10" sqref="K10"/>
      <selection pane="bottomLeft" activeCell="C15" sqref="C15"/>
    </sheetView>
  </sheetViews>
  <sheetFormatPr defaultRowHeight="12.75" outlineLevelRow="1" x14ac:dyDescent="0.2"/>
  <cols>
    <col min="1" max="1" width="12.42578125" style="210" hidden="1" customWidth="1"/>
    <col min="2" max="2" width="80.7109375" style="210" customWidth="1"/>
    <col min="3" max="3" width="15.7109375" style="210" customWidth="1"/>
    <col min="4" max="256" width="9.140625" style="210"/>
    <col min="257" max="257" width="0" style="210" hidden="1" customWidth="1"/>
    <col min="258" max="258" width="80.7109375" style="210" customWidth="1"/>
    <col min="259" max="259" width="15.7109375" style="210" customWidth="1"/>
    <col min="260" max="512" width="9.140625" style="210"/>
    <col min="513" max="513" width="0" style="210" hidden="1" customWidth="1"/>
    <col min="514" max="514" width="80.7109375" style="210" customWidth="1"/>
    <col min="515" max="515" width="15.7109375" style="210" customWidth="1"/>
    <col min="516" max="768" width="9.140625" style="210"/>
    <col min="769" max="769" width="0" style="210" hidden="1" customWidth="1"/>
    <col min="770" max="770" width="80.7109375" style="210" customWidth="1"/>
    <col min="771" max="771" width="15.7109375" style="210" customWidth="1"/>
    <col min="772" max="1024" width="9.140625" style="210"/>
    <col min="1025" max="1025" width="0" style="210" hidden="1" customWidth="1"/>
    <col min="1026" max="1026" width="80.7109375" style="210" customWidth="1"/>
    <col min="1027" max="1027" width="15.7109375" style="210" customWidth="1"/>
    <col min="1028" max="1280" width="9.140625" style="210"/>
    <col min="1281" max="1281" width="0" style="210" hidden="1" customWidth="1"/>
    <col min="1282" max="1282" width="80.7109375" style="210" customWidth="1"/>
    <col min="1283" max="1283" width="15.7109375" style="210" customWidth="1"/>
    <col min="1284" max="1536" width="9.140625" style="210"/>
    <col min="1537" max="1537" width="0" style="210" hidden="1" customWidth="1"/>
    <col min="1538" max="1538" width="80.7109375" style="210" customWidth="1"/>
    <col min="1539" max="1539" width="15.7109375" style="210" customWidth="1"/>
    <col min="1540" max="1792" width="9.140625" style="210"/>
    <col min="1793" max="1793" width="0" style="210" hidden="1" customWidth="1"/>
    <col min="1794" max="1794" width="80.7109375" style="210" customWidth="1"/>
    <col min="1795" max="1795" width="15.7109375" style="210" customWidth="1"/>
    <col min="1796" max="2048" width="9.140625" style="210"/>
    <col min="2049" max="2049" width="0" style="210" hidden="1" customWidth="1"/>
    <col min="2050" max="2050" width="80.7109375" style="210" customWidth="1"/>
    <col min="2051" max="2051" width="15.7109375" style="210" customWidth="1"/>
    <col min="2052" max="2304" width="9.140625" style="210"/>
    <col min="2305" max="2305" width="0" style="210" hidden="1" customWidth="1"/>
    <col min="2306" max="2306" width="80.7109375" style="210" customWidth="1"/>
    <col min="2307" max="2307" width="15.7109375" style="210" customWidth="1"/>
    <col min="2308" max="2560" width="9.140625" style="210"/>
    <col min="2561" max="2561" width="0" style="210" hidden="1" customWidth="1"/>
    <col min="2562" max="2562" width="80.7109375" style="210" customWidth="1"/>
    <col min="2563" max="2563" width="15.7109375" style="210" customWidth="1"/>
    <col min="2564" max="2816" width="9.140625" style="210"/>
    <col min="2817" max="2817" width="0" style="210" hidden="1" customWidth="1"/>
    <col min="2818" max="2818" width="80.7109375" style="210" customWidth="1"/>
    <col min="2819" max="2819" width="15.7109375" style="210" customWidth="1"/>
    <col min="2820" max="3072" width="9.140625" style="210"/>
    <col min="3073" max="3073" width="0" style="210" hidden="1" customWidth="1"/>
    <col min="3074" max="3074" width="80.7109375" style="210" customWidth="1"/>
    <col min="3075" max="3075" width="15.7109375" style="210" customWidth="1"/>
    <col min="3076" max="3328" width="9.140625" style="210"/>
    <col min="3329" max="3329" width="0" style="210" hidden="1" customWidth="1"/>
    <col min="3330" max="3330" width="80.7109375" style="210" customWidth="1"/>
    <col min="3331" max="3331" width="15.7109375" style="210" customWidth="1"/>
    <col min="3332" max="3584" width="9.140625" style="210"/>
    <col min="3585" max="3585" width="0" style="210" hidden="1" customWidth="1"/>
    <col min="3586" max="3586" width="80.7109375" style="210" customWidth="1"/>
    <col min="3587" max="3587" width="15.7109375" style="210" customWidth="1"/>
    <col min="3588" max="3840" width="9.140625" style="210"/>
    <col min="3841" max="3841" width="0" style="210" hidden="1" customWidth="1"/>
    <col min="3842" max="3842" width="80.7109375" style="210" customWidth="1"/>
    <col min="3843" max="3843" width="15.7109375" style="210" customWidth="1"/>
    <col min="3844" max="4096" width="9.140625" style="210"/>
    <col min="4097" max="4097" width="0" style="210" hidden="1" customWidth="1"/>
    <col min="4098" max="4098" width="80.7109375" style="210" customWidth="1"/>
    <col min="4099" max="4099" width="15.7109375" style="210" customWidth="1"/>
    <col min="4100" max="4352" width="9.140625" style="210"/>
    <col min="4353" max="4353" width="0" style="210" hidden="1" customWidth="1"/>
    <col min="4354" max="4354" width="80.7109375" style="210" customWidth="1"/>
    <col min="4355" max="4355" width="15.7109375" style="210" customWidth="1"/>
    <col min="4356" max="4608" width="9.140625" style="210"/>
    <col min="4609" max="4609" width="0" style="210" hidden="1" customWidth="1"/>
    <col min="4610" max="4610" width="80.7109375" style="210" customWidth="1"/>
    <col min="4611" max="4611" width="15.7109375" style="210" customWidth="1"/>
    <col min="4612" max="4864" width="9.140625" style="210"/>
    <col min="4865" max="4865" width="0" style="210" hidden="1" customWidth="1"/>
    <col min="4866" max="4866" width="80.7109375" style="210" customWidth="1"/>
    <col min="4867" max="4867" width="15.7109375" style="210" customWidth="1"/>
    <col min="4868" max="5120" width="9.140625" style="210"/>
    <col min="5121" max="5121" width="0" style="210" hidden="1" customWidth="1"/>
    <col min="5122" max="5122" width="80.7109375" style="210" customWidth="1"/>
    <col min="5123" max="5123" width="15.7109375" style="210" customWidth="1"/>
    <col min="5124" max="5376" width="9.140625" style="210"/>
    <col min="5377" max="5377" width="0" style="210" hidden="1" customWidth="1"/>
    <col min="5378" max="5378" width="80.7109375" style="210" customWidth="1"/>
    <col min="5379" max="5379" width="15.7109375" style="210" customWidth="1"/>
    <col min="5380" max="5632" width="9.140625" style="210"/>
    <col min="5633" max="5633" width="0" style="210" hidden="1" customWidth="1"/>
    <col min="5634" max="5634" width="80.7109375" style="210" customWidth="1"/>
    <col min="5635" max="5635" width="15.7109375" style="210" customWidth="1"/>
    <col min="5636" max="5888" width="9.140625" style="210"/>
    <col min="5889" max="5889" width="0" style="210" hidden="1" customWidth="1"/>
    <col min="5890" max="5890" width="80.7109375" style="210" customWidth="1"/>
    <col min="5891" max="5891" width="15.7109375" style="210" customWidth="1"/>
    <col min="5892" max="6144" width="9.140625" style="210"/>
    <col min="6145" max="6145" width="0" style="210" hidden="1" customWidth="1"/>
    <col min="6146" max="6146" width="80.7109375" style="210" customWidth="1"/>
    <col min="6147" max="6147" width="15.7109375" style="210" customWidth="1"/>
    <col min="6148" max="6400" width="9.140625" style="210"/>
    <col min="6401" max="6401" width="0" style="210" hidden="1" customWidth="1"/>
    <col min="6402" max="6402" width="80.7109375" style="210" customWidth="1"/>
    <col min="6403" max="6403" width="15.7109375" style="210" customWidth="1"/>
    <col min="6404" max="6656" width="9.140625" style="210"/>
    <col min="6657" max="6657" width="0" style="210" hidden="1" customWidth="1"/>
    <col min="6658" max="6658" width="80.7109375" style="210" customWidth="1"/>
    <col min="6659" max="6659" width="15.7109375" style="210" customWidth="1"/>
    <col min="6660" max="6912" width="9.140625" style="210"/>
    <col min="6913" max="6913" width="0" style="210" hidden="1" customWidth="1"/>
    <col min="6914" max="6914" width="80.7109375" style="210" customWidth="1"/>
    <col min="6915" max="6915" width="15.7109375" style="210" customWidth="1"/>
    <col min="6916" max="7168" width="9.140625" style="210"/>
    <col min="7169" max="7169" width="0" style="210" hidden="1" customWidth="1"/>
    <col min="7170" max="7170" width="80.7109375" style="210" customWidth="1"/>
    <col min="7171" max="7171" width="15.7109375" style="210" customWidth="1"/>
    <col min="7172" max="7424" width="9.140625" style="210"/>
    <col min="7425" max="7425" width="0" style="210" hidden="1" customWidth="1"/>
    <col min="7426" max="7426" width="80.7109375" style="210" customWidth="1"/>
    <col min="7427" max="7427" width="15.7109375" style="210" customWidth="1"/>
    <col min="7428" max="7680" width="9.140625" style="210"/>
    <col min="7681" max="7681" width="0" style="210" hidden="1" customWidth="1"/>
    <col min="7682" max="7682" width="80.7109375" style="210" customWidth="1"/>
    <col min="7683" max="7683" width="15.7109375" style="210" customWidth="1"/>
    <col min="7684" max="7936" width="9.140625" style="210"/>
    <col min="7937" max="7937" width="0" style="210" hidden="1" customWidth="1"/>
    <col min="7938" max="7938" width="80.7109375" style="210" customWidth="1"/>
    <col min="7939" max="7939" width="15.7109375" style="210" customWidth="1"/>
    <col min="7940" max="8192" width="9.140625" style="210"/>
    <col min="8193" max="8193" width="0" style="210" hidden="1" customWidth="1"/>
    <col min="8194" max="8194" width="80.7109375" style="210" customWidth="1"/>
    <col min="8195" max="8195" width="15.7109375" style="210" customWidth="1"/>
    <col min="8196" max="8448" width="9.140625" style="210"/>
    <col min="8449" max="8449" width="0" style="210" hidden="1" customWidth="1"/>
    <col min="8450" max="8450" width="80.7109375" style="210" customWidth="1"/>
    <col min="8451" max="8451" width="15.7109375" style="210" customWidth="1"/>
    <col min="8452" max="8704" width="9.140625" style="210"/>
    <col min="8705" max="8705" width="0" style="210" hidden="1" customWidth="1"/>
    <col min="8706" max="8706" width="80.7109375" style="210" customWidth="1"/>
    <col min="8707" max="8707" width="15.7109375" style="210" customWidth="1"/>
    <col min="8708" max="8960" width="9.140625" style="210"/>
    <col min="8961" max="8961" width="0" style="210" hidden="1" customWidth="1"/>
    <col min="8962" max="8962" width="80.7109375" style="210" customWidth="1"/>
    <col min="8963" max="8963" width="15.7109375" style="210" customWidth="1"/>
    <col min="8964" max="9216" width="9.140625" style="210"/>
    <col min="9217" max="9217" width="0" style="210" hidden="1" customWidth="1"/>
    <col min="9218" max="9218" width="80.7109375" style="210" customWidth="1"/>
    <col min="9219" max="9219" width="15.7109375" style="210" customWidth="1"/>
    <col min="9220" max="9472" width="9.140625" style="210"/>
    <col min="9473" max="9473" width="0" style="210" hidden="1" customWidth="1"/>
    <col min="9474" max="9474" width="80.7109375" style="210" customWidth="1"/>
    <col min="9475" max="9475" width="15.7109375" style="210" customWidth="1"/>
    <col min="9476" max="9728" width="9.140625" style="210"/>
    <col min="9729" max="9729" width="0" style="210" hidden="1" customWidth="1"/>
    <col min="9730" max="9730" width="80.7109375" style="210" customWidth="1"/>
    <col min="9731" max="9731" width="15.7109375" style="210" customWidth="1"/>
    <col min="9732" max="9984" width="9.140625" style="210"/>
    <col min="9985" max="9985" width="0" style="210" hidden="1" customWidth="1"/>
    <col min="9986" max="9986" width="80.7109375" style="210" customWidth="1"/>
    <col min="9987" max="9987" width="15.7109375" style="210" customWidth="1"/>
    <col min="9988" max="10240" width="9.140625" style="210"/>
    <col min="10241" max="10241" width="0" style="210" hidden="1" customWidth="1"/>
    <col min="10242" max="10242" width="80.7109375" style="210" customWidth="1"/>
    <col min="10243" max="10243" width="15.7109375" style="210" customWidth="1"/>
    <col min="10244" max="10496" width="9.140625" style="210"/>
    <col min="10497" max="10497" width="0" style="210" hidden="1" customWidth="1"/>
    <col min="10498" max="10498" width="80.7109375" style="210" customWidth="1"/>
    <col min="10499" max="10499" width="15.7109375" style="210" customWidth="1"/>
    <col min="10500" max="10752" width="9.140625" style="210"/>
    <col min="10753" max="10753" width="0" style="210" hidden="1" customWidth="1"/>
    <col min="10754" max="10754" width="80.7109375" style="210" customWidth="1"/>
    <col min="10755" max="10755" width="15.7109375" style="210" customWidth="1"/>
    <col min="10756" max="11008" width="9.140625" style="210"/>
    <col min="11009" max="11009" width="0" style="210" hidden="1" customWidth="1"/>
    <col min="11010" max="11010" width="80.7109375" style="210" customWidth="1"/>
    <col min="11011" max="11011" width="15.7109375" style="210" customWidth="1"/>
    <col min="11012" max="11264" width="9.140625" style="210"/>
    <col min="11265" max="11265" width="0" style="210" hidden="1" customWidth="1"/>
    <col min="11266" max="11266" width="80.7109375" style="210" customWidth="1"/>
    <col min="11267" max="11267" width="15.7109375" style="210" customWidth="1"/>
    <col min="11268" max="11520" width="9.140625" style="210"/>
    <col min="11521" max="11521" width="0" style="210" hidden="1" customWidth="1"/>
    <col min="11522" max="11522" width="80.7109375" style="210" customWidth="1"/>
    <col min="11523" max="11523" width="15.7109375" style="210" customWidth="1"/>
    <col min="11524" max="11776" width="9.140625" style="210"/>
    <col min="11777" max="11777" width="0" style="210" hidden="1" customWidth="1"/>
    <col min="11778" max="11778" width="80.7109375" style="210" customWidth="1"/>
    <col min="11779" max="11779" width="15.7109375" style="210" customWidth="1"/>
    <col min="11780" max="12032" width="9.140625" style="210"/>
    <col min="12033" max="12033" width="0" style="210" hidden="1" customWidth="1"/>
    <col min="12034" max="12034" width="80.7109375" style="210" customWidth="1"/>
    <col min="12035" max="12035" width="15.7109375" style="210" customWidth="1"/>
    <col min="12036" max="12288" width="9.140625" style="210"/>
    <col min="12289" max="12289" width="0" style="210" hidden="1" customWidth="1"/>
    <col min="12290" max="12290" width="80.7109375" style="210" customWidth="1"/>
    <col min="12291" max="12291" width="15.7109375" style="210" customWidth="1"/>
    <col min="12292" max="12544" width="9.140625" style="210"/>
    <col min="12545" max="12545" width="0" style="210" hidden="1" customWidth="1"/>
    <col min="12546" max="12546" width="80.7109375" style="210" customWidth="1"/>
    <col min="12547" max="12547" width="15.7109375" style="210" customWidth="1"/>
    <col min="12548" max="12800" width="9.140625" style="210"/>
    <col min="12801" max="12801" width="0" style="210" hidden="1" customWidth="1"/>
    <col min="12802" max="12802" width="80.7109375" style="210" customWidth="1"/>
    <col min="12803" max="12803" width="15.7109375" style="210" customWidth="1"/>
    <col min="12804" max="13056" width="9.140625" style="210"/>
    <col min="13057" max="13057" width="0" style="210" hidden="1" customWidth="1"/>
    <col min="13058" max="13058" width="80.7109375" style="210" customWidth="1"/>
    <col min="13059" max="13059" width="15.7109375" style="210" customWidth="1"/>
    <col min="13060" max="13312" width="9.140625" style="210"/>
    <col min="13313" max="13313" width="0" style="210" hidden="1" customWidth="1"/>
    <col min="13314" max="13314" width="80.7109375" style="210" customWidth="1"/>
    <col min="13315" max="13315" width="15.7109375" style="210" customWidth="1"/>
    <col min="13316" max="13568" width="9.140625" style="210"/>
    <col min="13569" max="13569" width="0" style="210" hidden="1" customWidth="1"/>
    <col min="13570" max="13570" width="80.7109375" style="210" customWidth="1"/>
    <col min="13571" max="13571" width="15.7109375" style="210" customWidth="1"/>
    <col min="13572" max="13824" width="9.140625" style="210"/>
    <col min="13825" max="13825" width="0" style="210" hidden="1" customWidth="1"/>
    <col min="13826" max="13826" width="80.7109375" style="210" customWidth="1"/>
    <col min="13827" max="13827" width="15.7109375" style="210" customWidth="1"/>
    <col min="13828" max="14080" width="9.140625" style="210"/>
    <col min="14081" max="14081" width="0" style="210" hidden="1" customWidth="1"/>
    <col min="14082" max="14082" width="80.7109375" style="210" customWidth="1"/>
    <col min="14083" max="14083" width="15.7109375" style="210" customWidth="1"/>
    <col min="14084" max="14336" width="9.140625" style="210"/>
    <col min="14337" max="14337" width="0" style="210" hidden="1" customWidth="1"/>
    <col min="14338" max="14338" width="80.7109375" style="210" customWidth="1"/>
    <col min="14339" max="14339" width="15.7109375" style="210" customWidth="1"/>
    <col min="14340" max="14592" width="9.140625" style="210"/>
    <col min="14593" max="14593" width="0" style="210" hidden="1" customWidth="1"/>
    <col min="14594" max="14594" width="80.7109375" style="210" customWidth="1"/>
    <col min="14595" max="14595" width="15.7109375" style="210" customWidth="1"/>
    <col min="14596" max="14848" width="9.140625" style="210"/>
    <col min="14849" max="14849" width="0" style="210" hidden="1" customWidth="1"/>
    <col min="14850" max="14850" width="80.7109375" style="210" customWidth="1"/>
    <col min="14851" max="14851" width="15.7109375" style="210" customWidth="1"/>
    <col min="14852" max="15104" width="9.140625" style="210"/>
    <col min="15105" max="15105" width="0" style="210" hidden="1" customWidth="1"/>
    <col min="15106" max="15106" width="80.7109375" style="210" customWidth="1"/>
    <col min="15107" max="15107" width="15.7109375" style="210" customWidth="1"/>
    <col min="15108" max="15360" width="9.140625" style="210"/>
    <col min="15361" max="15361" width="0" style="210" hidden="1" customWidth="1"/>
    <col min="15362" max="15362" width="80.7109375" style="210" customWidth="1"/>
    <col min="15363" max="15363" width="15.7109375" style="210" customWidth="1"/>
    <col min="15364" max="15616" width="9.140625" style="210"/>
    <col min="15617" max="15617" width="0" style="210" hidden="1" customWidth="1"/>
    <col min="15618" max="15618" width="80.7109375" style="210" customWidth="1"/>
    <col min="15619" max="15619" width="15.7109375" style="210" customWidth="1"/>
    <col min="15620" max="15872" width="9.140625" style="210"/>
    <col min="15873" max="15873" width="0" style="210" hidden="1" customWidth="1"/>
    <col min="15874" max="15874" width="80.7109375" style="210" customWidth="1"/>
    <col min="15875" max="15875" width="15.7109375" style="210" customWidth="1"/>
    <col min="15876" max="16128" width="9.140625" style="210"/>
    <col min="16129" max="16129" width="0" style="210" hidden="1" customWidth="1"/>
    <col min="16130" max="16130" width="80.7109375" style="210" customWidth="1"/>
    <col min="16131" max="16131" width="15.7109375" style="210" customWidth="1"/>
    <col min="16132" max="16384" width="9.140625" style="210"/>
  </cols>
  <sheetData>
    <row r="1" spans="1:5" ht="15.75" customHeight="1" x14ac:dyDescent="0.25">
      <c r="A1" s="206"/>
      <c r="B1" s="207" t="s">
        <v>3352</v>
      </c>
      <c r="C1" s="208"/>
      <c r="D1" s="209"/>
    </row>
    <row r="2" spans="1:5" ht="14.25" customHeight="1" x14ac:dyDescent="0.25">
      <c r="A2" s="210" t="e">
        <f t="array" ref="A2">INDEX(__SAZBA__,MATCH(0,COUNTIF($A$1:A1,__SAZBA__),0))</f>
        <v>#REF!</v>
      </c>
      <c r="B2" s="225" t="s">
        <v>51</v>
      </c>
      <c r="C2" s="208"/>
      <c r="D2" s="209"/>
    </row>
    <row r="3" spans="1:5" ht="14.25" customHeight="1" x14ac:dyDescent="0.25">
      <c r="B3" s="225" t="s">
        <v>2</v>
      </c>
      <c r="C3" s="208"/>
      <c r="D3" s="209"/>
    </row>
    <row r="4" spans="1:5" ht="14.25" customHeight="1" x14ac:dyDescent="0.25">
      <c r="B4" s="225" t="s">
        <v>3563</v>
      </c>
      <c r="C4" s="208"/>
      <c r="D4" s="209"/>
    </row>
    <row r="5" spans="1:5" ht="14.25" customHeight="1" x14ac:dyDescent="0.25">
      <c r="B5" s="225" t="s">
        <v>3731</v>
      </c>
      <c r="C5" s="208"/>
      <c r="D5" s="209"/>
    </row>
    <row r="6" spans="1:5" ht="14.25" customHeight="1" x14ac:dyDescent="0.25">
      <c r="B6" s="225"/>
      <c r="C6" s="208"/>
      <c r="D6" s="209"/>
    </row>
    <row r="7" spans="1:5" ht="13.5" thickBot="1" x14ac:dyDescent="0.25">
      <c r="A7" s="210" t="e">
        <f t="array" ref="A7">INDEX(__SAZBA__,MATCH(0,COUNTIF($A$1:A2,__SAZBA__),0))</f>
        <v>#REF!</v>
      </c>
      <c r="B7" s="212" t="s">
        <v>104</v>
      </c>
      <c r="C7" s="212" t="s">
        <v>3043</v>
      </c>
      <c r="D7" s="213"/>
    </row>
    <row r="8" spans="1:5" x14ac:dyDescent="0.2">
      <c r="A8" s="210" t="e">
        <f t="array" ref="A8">INDEX(__SAZBA__,MATCH(0,COUNTIF($A$1:A7,__SAZBA__),0))</f>
        <v>#REF!</v>
      </c>
      <c r="B8" s="214"/>
      <c r="C8" s="215"/>
      <c r="D8" s="213"/>
    </row>
    <row r="9" spans="1:5" s="216" customFormat="1" ht="15.75" customHeight="1" x14ac:dyDescent="0.2">
      <c r="B9" s="217" t="s">
        <v>3563</v>
      </c>
      <c r="C9" s="218">
        <f>'Plyn Zakazka kotelna 1'!O9</f>
        <v>0</v>
      </c>
      <c r="E9" s="218"/>
    </row>
    <row r="10" spans="1:5" s="219" customFormat="1" ht="15" customHeight="1" outlineLevel="1" x14ac:dyDescent="0.2">
      <c r="B10" s="220" t="str">
        <f>IF([19]Zakazka!$J$10=0,"",[19]Zakazka!$J$10)</f>
        <v>723: Vnitřní plynovod</v>
      </c>
      <c r="C10" s="221">
        <f>'Plyn Zakazka kotelna 1'!O10</f>
        <v>0</v>
      </c>
      <c r="E10" s="221"/>
    </row>
    <row r="11" spans="1:5" s="219" customFormat="1" ht="15" customHeight="1" outlineLevel="1" x14ac:dyDescent="0.2">
      <c r="B11" s="220" t="str">
        <f>IF([19]Zakazka!$J$38=0,"",[19]Zakazka!$J$38)</f>
        <v>783: Nátěry</v>
      </c>
      <c r="C11" s="221">
        <f>'Plyn Zakazka kotelna 1'!O38</f>
        <v>0</v>
      </c>
      <c r="E11" s="221"/>
    </row>
    <row r="12" spans="1:5" s="219" customFormat="1" ht="15" customHeight="1" outlineLevel="1" x14ac:dyDescent="0.2">
      <c r="B12" s="220" t="str">
        <f>IF([19]Zakazka!$J$41=0,"",[19]Zakazka!$J$41)</f>
        <v>V03: Zařízení staveniště</v>
      </c>
      <c r="C12" s="221">
        <f>'Plyn Zakazka kotelna 1'!O41</f>
        <v>0</v>
      </c>
      <c r="E12" s="221"/>
    </row>
    <row r="13" spans="1:5" s="219" customFormat="1" ht="15" customHeight="1" outlineLevel="1" x14ac:dyDescent="0.2">
      <c r="B13" s="220" t="str">
        <f>IF([19]Zakazka!$J$44=0,"",[19]Zakazka!$J$44)</f>
        <v>V04: Inženýrská činnost</v>
      </c>
      <c r="C13" s="221">
        <f>'Plyn Zakazka kotelna 1'!O44</f>
        <v>0</v>
      </c>
      <c r="E13" s="221"/>
    </row>
    <row r="14" spans="1:5" ht="13.5" outlineLevel="1" thickBot="1" x14ac:dyDescent="0.25">
      <c r="B14" s="318"/>
    </row>
    <row r="15" spans="1:5" s="222" customFormat="1" ht="15" x14ac:dyDescent="0.25">
      <c r="A15" s="222" t="e">
        <f>SUM(#REF!)</f>
        <v>#REF!</v>
      </c>
      <c r="B15" s="223" t="s">
        <v>3771</v>
      </c>
      <c r="C15" s="224">
        <f>SUM(C10:C14)</f>
        <v>0</v>
      </c>
    </row>
  </sheetData>
  <pageMargins left="0.78740157480314965" right="0.78740157480314965" top="0.78740157480314965" bottom="0.78740157480314965" header="0.39370078740157483" footer="0.39370078740157483"/>
  <pageSetup paperSize="9" scale="88" orientation="portrait" r:id="rId1"/>
  <headerFooter>
    <oddFooter>&amp;C&amp;8&amp;P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2:BL123"/>
  <sheetViews>
    <sheetView showGridLines="0" zoomScale="85" zoomScaleNormal="85" workbookViewId="0">
      <pane ySplit="1" topLeftCell="A2" activePane="bottomLeft" state="frozen"/>
      <selection activeCell="F38" sqref="F38:F39"/>
      <selection pane="bottomLeft" activeCell="F38" sqref="F38:F39"/>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4" width="8" style="25" hidden="1"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2" spans="2:18" s="17" customFormat="1" ht="6.95" customHeight="1" x14ac:dyDescent="0.25">
      <c r="B2" s="14"/>
      <c r="C2" s="15"/>
      <c r="D2" s="15"/>
      <c r="E2" s="15"/>
      <c r="F2" s="15"/>
      <c r="G2" s="15"/>
      <c r="H2" s="15"/>
      <c r="I2" s="15"/>
      <c r="J2" s="15"/>
      <c r="K2" s="15"/>
      <c r="L2" s="15"/>
      <c r="M2" s="15"/>
      <c r="N2" s="15"/>
      <c r="O2" s="15"/>
      <c r="P2" s="15"/>
      <c r="Q2" s="15"/>
      <c r="R2" s="16"/>
    </row>
    <row r="3" spans="2:18" s="17" customFormat="1" ht="36.950000000000003" customHeight="1" x14ac:dyDescent="0.25">
      <c r="B3" s="18"/>
      <c r="C3" s="686" t="s">
        <v>54</v>
      </c>
      <c r="D3" s="680"/>
      <c r="E3" s="680"/>
      <c r="F3" s="680"/>
      <c r="G3" s="680"/>
      <c r="H3" s="680"/>
      <c r="I3" s="680"/>
      <c r="J3" s="680"/>
      <c r="K3" s="680"/>
      <c r="L3" s="680"/>
      <c r="M3" s="680"/>
      <c r="N3" s="680"/>
      <c r="O3" s="680"/>
      <c r="P3" s="680"/>
      <c r="Q3" s="680"/>
      <c r="R3" s="19"/>
    </row>
    <row r="4" spans="2:18" s="17" customFormat="1" ht="6.95" customHeight="1" x14ac:dyDescent="0.25">
      <c r="B4" s="18"/>
      <c r="C4" s="20"/>
      <c r="D4" s="20"/>
      <c r="E4" s="20"/>
      <c r="F4" s="20"/>
      <c r="G4" s="20"/>
      <c r="H4" s="20"/>
      <c r="I4" s="20"/>
      <c r="J4" s="20"/>
      <c r="K4" s="20"/>
      <c r="L4" s="20"/>
      <c r="M4" s="20"/>
      <c r="N4" s="20"/>
      <c r="O4" s="20"/>
      <c r="P4" s="20"/>
      <c r="Q4" s="20"/>
      <c r="R4" s="19"/>
    </row>
    <row r="5" spans="2:18" s="17" customFormat="1" ht="30" customHeight="1" x14ac:dyDescent="0.25">
      <c r="B5" s="18"/>
      <c r="C5" s="21" t="s">
        <v>55</v>
      </c>
      <c r="D5" s="20"/>
      <c r="E5" s="20"/>
      <c r="F5" s="687" t="s">
        <v>56</v>
      </c>
      <c r="G5" s="680"/>
      <c r="H5" s="680"/>
      <c r="I5" s="680"/>
      <c r="J5" s="680"/>
      <c r="K5" s="680"/>
      <c r="L5" s="680"/>
      <c r="M5" s="680"/>
      <c r="N5" s="680"/>
      <c r="O5" s="680"/>
      <c r="P5" s="680"/>
      <c r="Q5" s="20"/>
      <c r="R5" s="19"/>
    </row>
    <row r="6" spans="2:18" ht="30" customHeight="1" x14ac:dyDescent="0.3">
      <c r="B6" s="22"/>
      <c r="C6" s="21" t="s">
        <v>57</v>
      </c>
      <c r="D6" s="23"/>
      <c r="E6" s="23"/>
      <c r="F6" s="687" t="s">
        <v>1670</v>
      </c>
      <c r="G6" s="688"/>
      <c r="H6" s="688"/>
      <c r="I6" s="688"/>
      <c r="J6" s="688"/>
      <c r="K6" s="688"/>
      <c r="L6" s="688"/>
      <c r="M6" s="688"/>
      <c r="N6" s="688"/>
      <c r="O6" s="688"/>
      <c r="P6" s="688"/>
      <c r="Q6" s="23"/>
      <c r="R6" s="24"/>
    </row>
    <row r="7" spans="2:18" ht="30" customHeight="1" x14ac:dyDescent="0.3">
      <c r="B7" s="22"/>
      <c r="C7" s="21" t="s">
        <v>59</v>
      </c>
      <c r="D7" s="23"/>
      <c r="E7" s="23"/>
      <c r="F7" s="687" t="s">
        <v>1788</v>
      </c>
      <c r="G7" s="688"/>
      <c r="H7" s="688"/>
      <c r="I7" s="688"/>
      <c r="J7" s="688"/>
      <c r="K7" s="688"/>
      <c r="L7" s="688"/>
      <c r="M7" s="688"/>
      <c r="N7" s="688"/>
      <c r="O7" s="688"/>
      <c r="P7" s="688"/>
      <c r="Q7" s="23"/>
      <c r="R7" s="24"/>
    </row>
    <row r="8" spans="2:18" s="17" customFormat="1" ht="36.950000000000003" customHeight="1" x14ac:dyDescent="0.25">
      <c r="B8" s="18"/>
      <c r="C8" s="26" t="s">
        <v>1672</v>
      </c>
      <c r="D8" s="20"/>
      <c r="E8" s="20"/>
      <c r="F8" s="689" t="s">
        <v>1789</v>
      </c>
      <c r="G8" s="680"/>
      <c r="H8" s="680"/>
      <c r="I8" s="680"/>
      <c r="J8" s="680"/>
      <c r="K8" s="680"/>
      <c r="L8" s="680"/>
      <c r="M8" s="680"/>
      <c r="N8" s="680"/>
      <c r="O8" s="680"/>
      <c r="P8" s="680"/>
      <c r="Q8" s="20"/>
      <c r="R8" s="19"/>
    </row>
    <row r="9" spans="2:18" s="17" customFormat="1" ht="6.95" customHeight="1" x14ac:dyDescent="0.25">
      <c r="B9" s="18"/>
      <c r="C9" s="20"/>
      <c r="D9" s="20"/>
      <c r="E9" s="20"/>
      <c r="F9" s="20"/>
      <c r="G9" s="20"/>
      <c r="H9" s="20"/>
      <c r="I9" s="20"/>
      <c r="J9" s="20"/>
      <c r="K9" s="20"/>
      <c r="L9" s="20"/>
      <c r="M9" s="20"/>
      <c r="N9" s="20"/>
      <c r="O9" s="20"/>
      <c r="P9" s="20"/>
      <c r="Q9" s="20"/>
      <c r="R9" s="19"/>
    </row>
    <row r="10" spans="2:18" s="17" customFormat="1" ht="18" customHeight="1" x14ac:dyDescent="0.25">
      <c r="B10" s="18"/>
      <c r="C10" s="21" t="s">
        <v>61</v>
      </c>
      <c r="D10" s="20"/>
      <c r="E10" s="20"/>
      <c r="F10" s="27" t="s">
        <v>62</v>
      </c>
      <c r="G10" s="20"/>
      <c r="H10" s="20"/>
      <c r="I10" s="20"/>
      <c r="J10" s="20"/>
      <c r="K10" s="21" t="s">
        <v>63</v>
      </c>
      <c r="L10" s="20"/>
      <c r="M10" s="697">
        <v>42535</v>
      </c>
      <c r="N10" s="680"/>
      <c r="O10" s="680"/>
      <c r="P10" s="680"/>
      <c r="Q10" s="20"/>
      <c r="R10" s="19"/>
    </row>
    <row r="11" spans="2:18" s="17" customFormat="1" ht="6.95" customHeight="1" x14ac:dyDescent="0.25">
      <c r="B11" s="18"/>
      <c r="C11" s="20"/>
      <c r="D11" s="20"/>
      <c r="E11" s="20"/>
      <c r="F11" s="20"/>
      <c r="G11" s="20"/>
      <c r="H11" s="20"/>
      <c r="I11" s="20"/>
      <c r="J11" s="20"/>
      <c r="K11" s="20"/>
      <c r="L11" s="20"/>
      <c r="M11" s="20"/>
      <c r="N11" s="20"/>
      <c r="O11" s="20"/>
      <c r="P11" s="20"/>
      <c r="Q11" s="20"/>
      <c r="R11" s="19"/>
    </row>
    <row r="12" spans="2:18" s="17" customFormat="1" ht="15" x14ac:dyDescent="0.25">
      <c r="B12" s="18"/>
      <c r="C12" s="21" t="s">
        <v>64</v>
      </c>
      <c r="D12" s="20"/>
      <c r="E12" s="20"/>
      <c r="F12" s="27" t="s">
        <v>65</v>
      </c>
      <c r="G12" s="20"/>
      <c r="H12" s="20"/>
      <c r="I12" s="20"/>
      <c r="J12" s="20"/>
      <c r="K12" s="21" t="s">
        <v>66</v>
      </c>
      <c r="L12" s="20"/>
      <c r="M12" s="698" t="s">
        <v>67</v>
      </c>
      <c r="N12" s="680"/>
      <c r="O12" s="680"/>
      <c r="P12" s="680"/>
      <c r="Q12" s="680"/>
      <c r="R12" s="19"/>
    </row>
    <row r="13" spans="2:18" s="17" customFormat="1" ht="14.45" customHeight="1" x14ac:dyDescent="0.25">
      <c r="B13" s="18"/>
      <c r="C13" s="21" t="s">
        <v>68</v>
      </c>
      <c r="D13" s="20"/>
      <c r="E13" s="20"/>
      <c r="F13" s="27"/>
      <c r="G13" s="20"/>
      <c r="H13" s="20"/>
      <c r="I13" s="20"/>
      <c r="J13" s="20"/>
      <c r="K13" s="21" t="s">
        <v>69</v>
      </c>
      <c r="L13" s="20"/>
      <c r="M13" s="698" t="s">
        <v>70</v>
      </c>
      <c r="N13" s="680"/>
      <c r="O13" s="680"/>
      <c r="P13" s="680"/>
      <c r="Q13" s="680"/>
      <c r="R13" s="19"/>
    </row>
    <row r="14" spans="2:18" s="17" customFormat="1" ht="10.35" customHeight="1" x14ac:dyDescent="0.25">
      <c r="B14" s="18"/>
      <c r="C14" s="20"/>
      <c r="D14" s="20"/>
      <c r="E14" s="20"/>
      <c r="F14" s="20"/>
      <c r="G14" s="20"/>
      <c r="H14" s="20"/>
      <c r="I14" s="20"/>
      <c r="J14" s="20"/>
      <c r="K14" s="20"/>
      <c r="L14" s="20"/>
      <c r="M14" s="20"/>
      <c r="N14" s="20"/>
      <c r="O14" s="20"/>
      <c r="P14" s="20"/>
      <c r="Q14" s="20"/>
      <c r="R14" s="19"/>
    </row>
    <row r="15" spans="2:18" s="17" customFormat="1" ht="29.25" customHeight="1" x14ac:dyDescent="0.25">
      <c r="B15" s="18"/>
      <c r="C15" s="694" t="s">
        <v>71</v>
      </c>
      <c r="D15" s="695"/>
      <c r="E15" s="695"/>
      <c r="F15" s="695"/>
      <c r="G15" s="695"/>
      <c r="H15" s="28"/>
      <c r="I15" s="28"/>
      <c r="J15" s="28"/>
      <c r="K15" s="28"/>
      <c r="L15" s="28"/>
      <c r="M15" s="28"/>
      <c r="N15" s="694" t="s">
        <v>72</v>
      </c>
      <c r="O15" s="680"/>
      <c r="P15" s="680"/>
      <c r="Q15" s="680"/>
      <c r="R15" s="19"/>
    </row>
    <row r="16" spans="2:18" s="17" customFormat="1" ht="10.35" customHeight="1" x14ac:dyDescent="0.25">
      <c r="B16" s="18"/>
      <c r="C16" s="20"/>
      <c r="D16" s="20"/>
      <c r="E16" s="20"/>
      <c r="F16" s="20"/>
      <c r="G16" s="20"/>
      <c r="H16" s="20"/>
      <c r="I16" s="20"/>
      <c r="J16" s="20"/>
      <c r="K16" s="20"/>
      <c r="L16" s="20"/>
      <c r="M16" s="20"/>
      <c r="N16" s="20"/>
      <c r="O16" s="20"/>
      <c r="P16" s="20"/>
      <c r="Q16" s="20"/>
      <c r="R16" s="19"/>
    </row>
    <row r="17" spans="2:47" s="17" customFormat="1" ht="29.25" customHeight="1" x14ac:dyDescent="0.25">
      <c r="B17" s="18"/>
      <c r="C17" s="29" t="s">
        <v>73</v>
      </c>
      <c r="D17" s="20"/>
      <c r="E17" s="20"/>
      <c r="F17" s="20"/>
      <c r="G17" s="20"/>
      <c r="H17" s="20"/>
      <c r="I17" s="20"/>
      <c r="J17" s="20"/>
      <c r="K17" s="20"/>
      <c r="L17" s="20"/>
      <c r="M17" s="20"/>
      <c r="N17" s="696">
        <f>N45</f>
        <v>0</v>
      </c>
      <c r="O17" s="680"/>
      <c r="P17" s="680"/>
      <c r="Q17" s="680"/>
      <c r="R17" s="19"/>
      <c r="AC17" s="80">
        <f>N17</f>
        <v>0</v>
      </c>
      <c r="AU17" s="30" t="s">
        <v>74</v>
      </c>
    </row>
    <row r="18" spans="2:47" s="35" customFormat="1" ht="24.95" customHeight="1" x14ac:dyDescent="0.25">
      <c r="B18" s="31"/>
      <c r="C18" s="32"/>
      <c r="D18" s="33" t="s">
        <v>75</v>
      </c>
      <c r="E18" s="32"/>
      <c r="F18" s="32"/>
      <c r="G18" s="32"/>
      <c r="H18" s="32"/>
      <c r="I18" s="32"/>
      <c r="J18" s="32"/>
      <c r="K18" s="32"/>
      <c r="L18" s="32"/>
      <c r="M18" s="32"/>
      <c r="N18" s="669">
        <f>N46</f>
        <v>0</v>
      </c>
      <c r="O18" s="685"/>
      <c r="P18" s="685"/>
      <c r="Q18" s="685"/>
      <c r="R18" s="34"/>
    </row>
    <row r="19" spans="2:47" s="40" customFormat="1" ht="19.899999999999999" customHeight="1" x14ac:dyDescent="0.25">
      <c r="B19" s="36"/>
      <c r="C19" s="37"/>
      <c r="D19" s="38" t="s">
        <v>76</v>
      </c>
      <c r="E19" s="37"/>
      <c r="F19" s="37"/>
      <c r="G19" s="37"/>
      <c r="H19" s="37"/>
      <c r="I19" s="37"/>
      <c r="J19" s="37"/>
      <c r="K19" s="37"/>
      <c r="L19" s="37"/>
      <c r="M19" s="37"/>
      <c r="N19" s="683">
        <f>N47</f>
        <v>0</v>
      </c>
      <c r="O19" s="684"/>
      <c r="P19" s="684"/>
      <c r="Q19" s="684"/>
      <c r="R19" s="39"/>
    </row>
    <row r="20" spans="2:47" s="40" customFormat="1" ht="19.899999999999999" customHeight="1" x14ac:dyDescent="0.25">
      <c r="B20" s="36"/>
      <c r="C20" s="37"/>
      <c r="D20" s="38" t="s">
        <v>82</v>
      </c>
      <c r="E20" s="37"/>
      <c r="F20" s="37"/>
      <c r="G20" s="37"/>
      <c r="H20" s="37"/>
      <c r="I20" s="37"/>
      <c r="J20" s="37"/>
      <c r="K20" s="37"/>
      <c r="L20" s="37"/>
      <c r="M20" s="37"/>
      <c r="N20" s="683">
        <f>N68</f>
        <v>0</v>
      </c>
      <c r="O20" s="684"/>
      <c r="P20" s="684"/>
      <c r="Q20" s="684"/>
      <c r="R20" s="39"/>
    </row>
    <row r="21" spans="2:47" s="40" customFormat="1" ht="19.899999999999999" customHeight="1" x14ac:dyDescent="0.25">
      <c r="B21" s="36"/>
      <c r="C21" s="37"/>
      <c r="D21" s="38" t="s">
        <v>83</v>
      </c>
      <c r="E21" s="37"/>
      <c r="F21" s="37"/>
      <c r="G21" s="37"/>
      <c r="H21" s="37"/>
      <c r="I21" s="37"/>
      <c r="J21" s="37"/>
      <c r="K21" s="37"/>
      <c r="L21" s="37"/>
      <c r="M21" s="37"/>
      <c r="N21" s="683">
        <f>N76</f>
        <v>0</v>
      </c>
      <c r="O21" s="684"/>
      <c r="P21" s="684"/>
      <c r="Q21" s="684"/>
      <c r="R21" s="39"/>
    </row>
    <row r="22" spans="2:47" s="40" customFormat="1" ht="19.899999999999999" customHeight="1" x14ac:dyDescent="0.25">
      <c r="B22" s="36"/>
      <c r="C22" s="37"/>
      <c r="D22" s="38" t="s">
        <v>84</v>
      </c>
      <c r="E22" s="37"/>
      <c r="F22" s="37"/>
      <c r="G22" s="37"/>
      <c r="H22" s="37"/>
      <c r="I22" s="37"/>
      <c r="J22" s="37"/>
      <c r="K22" s="37"/>
      <c r="L22" s="37"/>
      <c r="M22" s="37"/>
      <c r="N22" s="683">
        <f>N81</f>
        <v>0</v>
      </c>
      <c r="O22" s="684"/>
      <c r="P22" s="684"/>
      <c r="Q22" s="684"/>
      <c r="R22" s="39"/>
    </row>
    <row r="23" spans="2:47" s="40" customFormat="1" ht="19.899999999999999" customHeight="1" x14ac:dyDescent="0.25">
      <c r="B23" s="36"/>
      <c r="C23" s="37"/>
      <c r="D23" s="38" t="s">
        <v>85</v>
      </c>
      <c r="E23" s="37"/>
      <c r="F23" s="37"/>
      <c r="G23" s="37"/>
      <c r="H23" s="37"/>
      <c r="I23" s="37"/>
      <c r="J23" s="37"/>
      <c r="K23" s="37"/>
      <c r="L23" s="37"/>
      <c r="M23" s="37"/>
      <c r="N23" s="683">
        <f>N103</f>
        <v>0</v>
      </c>
      <c r="O23" s="684"/>
      <c r="P23" s="684"/>
      <c r="Q23" s="684"/>
      <c r="R23" s="39"/>
    </row>
    <row r="24" spans="2:47" s="35" customFormat="1" ht="24.95" customHeight="1" x14ac:dyDescent="0.25">
      <c r="B24" s="31"/>
      <c r="C24" s="32"/>
      <c r="D24" s="33" t="s">
        <v>87</v>
      </c>
      <c r="E24" s="32"/>
      <c r="F24" s="32"/>
      <c r="G24" s="32"/>
      <c r="H24" s="32"/>
      <c r="I24" s="32"/>
      <c r="J24" s="32"/>
      <c r="K24" s="32"/>
      <c r="L24" s="32"/>
      <c r="M24" s="32"/>
      <c r="N24" s="669">
        <f>N105</f>
        <v>0</v>
      </c>
      <c r="O24" s="685"/>
      <c r="P24" s="685"/>
      <c r="Q24" s="685"/>
      <c r="R24" s="34"/>
    </row>
    <row r="25" spans="2:47" s="40" customFormat="1" ht="19.899999999999999" customHeight="1" x14ac:dyDescent="0.25">
      <c r="B25" s="36"/>
      <c r="C25" s="37"/>
      <c r="D25" s="38" t="s">
        <v>88</v>
      </c>
      <c r="E25" s="37"/>
      <c r="F25" s="37"/>
      <c r="G25" s="37"/>
      <c r="H25" s="37"/>
      <c r="I25" s="37"/>
      <c r="J25" s="37"/>
      <c r="K25" s="37"/>
      <c r="L25" s="37"/>
      <c r="M25" s="37"/>
      <c r="N25" s="683">
        <f>N106</f>
        <v>0</v>
      </c>
      <c r="O25" s="684"/>
      <c r="P25" s="684"/>
      <c r="Q25" s="684"/>
      <c r="R25" s="39"/>
    </row>
    <row r="26" spans="2:47" s="40" customFormat="1" ht="19.899999999999999" customHeight="1" x14ac:dyDescent="0.25">
      <c r="B26" s="36"/>
      <c r="C26" s="37"/>
      <c r="D26" s="38" t="s">
        <v>98</v>
      </c>
      <c r="E26" s="37"/>
      <c r="F26" s="37"/>
      <c r="G26" s="37"/>
      <c r="H26" s="37"/>
      <c r="I26" s="37"/>
      <c r="J26" s="37"/>
      <c r="K26" s="37"/>
      <c r="L26" s="37"/>
      <c r="M26" s="37"/>
      <c r="N26" s="683">
        <f>N118</f>
        <v>0</v>
      </c>
      <c r="O26" s="684"/>
      <c r="P26" s="684"/>
      <c r="Q26" s="684"/>
      <c r="R26" s="39"/>
    </row>
    <row r="27" spans="2:47" s="17" customFormat="1" ht="6.95" customHeight="1" x14ac:dyDescent="0.25">
      <c r="B27" s="41"/>
      <c r="C27" s="42"/>
      <c r="D27" s="42"/>
      <c r="E27" s="42"/>
      <c r="F27" s="42"/>
      <c r="G27" s="42"/>
      <c r="H27" s="42"/>
      <c r="I27" s="42"/>
      <c r="J27" s="42"/>
      <c r="K27" s="42"/>
      <c r="L27" s="42"/>
      <c r="M27" s="42"/>
      <c r="N27" s="42"/>
      <c r="O27" s="42"/>
      <c r="P27" s="42"/>
      <c r="Q27" s="42"/>
      <c r="R27" s="43"/>
    </row>
    <row r="31" spans="2:47" s="17" customFormat="1" ht="6.95" customHeight="1" x14ac:dyDescent="0.25">
      <c r="B31" s="14"/>
      <c r="C31" s="15"/>
      <c r="D31" s="15"/>
      <c r="E31" s="15"/>
      <c r="F31" s="15"/>
      <c r="G31" s="15"/>
      <c r="H31" s="15"/>
      <c r="I31" s="15"/>
      <c r="J31" s="15"/>
      <c r="K31" s="15"/>
      <c r="L31" s="15"/>
      <c r="M31" s="15"/>
      <c r="N31" s="15"/>
      <c r="O31" s="15"/>
      <c r="P31" s="15"/>
      <c r="Q31" s="15"/>
      <c r="R31" s="16"/>
    </row>
    <row r="32" spans="2:47" s="17" customFormat="1" ht="36.950000000000003" customHeight="1" x14ac:dyDescent="0.25">
      <c r="B32" s="18"/>
      <c r="C32" s="686" t="s">
        <v>100</v>
      </c>
      <c r="D32" s="680"/>
      <c r="E32" s="680"/>
      <c r="F32" s="680"/>
      <c r="G32" s="680"/>
      <c r="H32" s="680"/>
      <c r="I32" s="680"/>
      <c r="J32" s="680"/>
      <c r="K32" s="680"/>
      <c r="L32" s="680"/>
      <c r="M32" s="680"/>
      <c r="N32" s="680"/>
      <c r="O32" s="680"/>
      <c r="P32" s="680"/>
      <c r="Q32" s="680"/>
      <c r="R32" s="19"/>
    </row>
    <row r="33" spans="2:64" s="17" customFormat="1" ht="6.95" customHeight="1" x14ac:dyDescent="0.25">
      <c r="B33" s="18"/>
      <c r="C33" s="20"/>
      <c r="D33" s="20"/>
      <c r="E33" s="20"/>
      <c r="F33" s="20"/>
      <c r="G33" s="20"/>
      <c r="H33" s="20"/>
      <c r="I33" s="20"/>
      <c r="J33" s="20"/>
      <c r="K33" s="20"/>
      <c r="L33" s="20"/>
      <c r="M33" s="20"/>
      <c r="N33" s="20"/>
      <c r="O33" s="20"/>
      <c r="P33" s="20"/>
      <c r="Q33" s="20"/>
      <c r="R33" s="19"/>
    </row>
    <row r="34" spans="2:64" s="17" customFormat="1" ht="30" customHeight="1" x14ac:dyDescent="0.25">
      <c r="B34" s="18"/>
      <c r="C34" s="21" t="s">
        <v>55</v>
      </c>
      <c r="D34" s="20"/>
      <c r="E34" s="20"/>
      <c r="F34" s="687" t="s">
        <v>56</v>
      </c>
      <c r="G34" s="680"/>
      <c r="H34" s="680"/>
      <c r="I34" s="680"/>
      <c r="J34" s="680"/>
      <c r="K34" s="680"/>
      <c r="L34" s="680"/>
      <c r="M34" s="680"/>
      <c r="N34" s="680"/>
      <c r="O34" s="680"/>
      <c r="P34" s="680"/>
      <c r="Q34" s="20"/>
      <c r="R34" s="19"/>
    </row>
    <row r="35" spans="2:64" ht="30" customHeight="1" x14ac:dyDescent="0.3">
      <c r="B35" s="22"/>
      <c r="C35" s="21" t="s">
        <v>57</v>
      </c>
      <c r="D35" s="23"/>
      <c r="E35" s="23"/>
      <c r="F35" s="687" t="s">
        <v>1670</v>
      </c>
      <c r="G35" s="688"/>
      <c r="H35" s="688"/>
      <c r="I35" s="688"/>
      <c r="J35" s="688"/>
      <c r="K35" s="688"/>
      <c r="L35" s="688"/>
      <c r="M35" s="688"/>
      <c r="N35" s="688"/>
      <c r="O35" s="688"/>
      <c r="P35" s="688"/>
      <c r="Q35" s="23"/>
      <c r="R35" s="24"/>
    </row>
    <row r="36" spans="2:64" ht="30" customHeight="1" x14ac:dyDescent="0.3">
      <c r="B36" s="22"/>
      <c r="C36" s="21" t="s">
        <v>59</v>
      </c>
      <c r="D36" s="23"/>
      <c r="E36" s="23"/>
      <c r="F36" s="687" t="s">
        <v>1788</v>
      </c>
      <c r="G36" s="688"/>
      <c r="H36" s="688"/>
      <c r="I36" s="688"/>
      <c r="J36" s="688"/>
      <c r="K36" s="688"/>
      <c r="L36" s="688"/>
      <c r="M36" s="688"/>
      <c r="N36" s="688"/>
      <c r="O36" s="688"/>
      <c r="P36" s="688"/>
      <c r="Q36" s="23"/>
      <c r="R36" s="24"/>
    </row>
    <row r="37" spans="2:64" s="17" customFormat="1" ht="36.950000000000003" customHeight="1" x14ac:dyDescent="0.25">
      <c r="B37" s="18"/>
      <c r="C37" s="26" t="s">
        <v>1672</v>
      </c>
      <c r="D37" s="20"/>
      <c r="E37" s="20"/>
      <c r="F37" s="689" t="s">
        <v>1789</v>
      </c>
      <c r="G37" s="680"/>
      <c r="H37" s="680"/>
      <c r="I37" s="680"/>
      <c r="J37" s="680"/>
      <c r="K37" s="680"/>
      <c r="L37" s="680"/>
      <c r="M37" s="680"/>
      <c r="N37" s="680"/>
      <c r="O37" s="680"/>
      <c r="P37" s="680"/>
      <c r="Q37" s="20"/>
      <c r="R37" s="19"/>
    </row>
    <row r="38" spans="2:64" s="17" customFormat="1" ht="6.95" customHeight="1" x14ac:dyDescent="0.25">
      <c r="B38" s="18"/>
      <c r="C38" s="20"/>
      <c r="D38" s="20"/>
      <c r="E38" s="20"/>
      <c r="F38" s="20"/>
      <c r="G38" s="20"/>
      <c r="H38" s="20"/>
      <c r="I38" s="20"/>
      <c r="J38" s="20"/>
      <c r="K38" s="20"/>
      <c r="L38" s="20"/>
      <c r="M38" s="20"/>
      <c r="N38" s="20"/>
      <c r="O38" s="20"/>
      <c r="P38" s="20"/>
      <c r="Q38" s="20"/>
      <c r="R38" s="19"/>
    </row>
    <row r="39" spans="2:64" s="17" customFormat="1" ht="18" customHeight="1" x14ac:dyDescent="0.25">
      <c r="B39" s="18"/>
      <c r="C39" s="21" t="s">
        <v>61</v>
      </c>
      <c r="D39" s="20"/>
      <c r="E39" s="20"/>
      <c r="F39" s="27" t="s">
        <v>62</v>
      </c>
      <c r="G39" s="20"/>
      <c r="H39" s="20"/>
      <c r="I39" s="20"/>
      <c r="J39" s="20"/>
      <c r="K39" s="21" t="s">
        <v>63</v>
      </c>
      <c r="L39" s="20"/>
      <c r="M39" s="697">
        <v>42535</v>
      </c>
      <c r="N39" s="680"/>
      <c r="O39" s="680"/>
      <c r="P39" s="680"/>
      <c r="Q39" s="20"/>
      <c r="R39" s="19"/>
    </row>
    <row r="40" spans="2:64" s="17" customFormat="1" ht="6.95" customHeight="1" x14ac:dyDescent="0.25">
      <c r="B40" s="18"/>
      <c r="C40" s="20"/>
      <c r="D40" s="20"/>
      <c r="E40" s="20"/>
      <c r="F40" s="20"/>
      <c r="G40" s="20"/>
      <c r="H40" s="20"/>
      <c r="I40" s="20"/>
      <c r="J40" s="20"/>
      <c r="K40" s="20"/>
      <c r="L40" s="20"/>
      <c r="M40" s="20"/>
      <c r="N40" s="20"/>
      <c r="O40" s="20"/>
      <c r="P40" s="20"/>
      <c r="Q40" s="20"/>
      <c r="R40" s="19"/>
    </row>
    <row r="41" spans="2:64" s="17" customFormat="1" ht="15" x14ac:dyDescent="0.25">
      <c r="B41" s="18"/>
      <c r="C41" s="21" t="s">
        <v>64</v>
      </c>
      <c r="D41" s="20"/>
      <c r="E41" s="20"/>
      <c r="F41" s="27" t="s">
        <v>65</v>
      </c>
      <c r="G41" s="20"/>
      <c r="H41" s="20"/>
      <c r="I41" s="20"/>
      <c r="J41" s="20"/>
      <c r="K41" s="21" t="s">
        <v>66</v>
      </c>
      <c r="L41" s="20"/>
      <c r="M41" s="698" t="s">
        <v>67</v>
      </c>
      <c r="N41" s="680"/>
      <c r="O41" s="680"/>
      <c r="P41" s="680"/>
      <c r="Q41" s="680"/>
      <c r="R41" s="19"/>
    </row>
    <row r="42" spans="2:64" s="17" customFormat="1" ht="14.45" customHeight="1" x14ac:dyDescent="0.25">
      <c r="B42" s="18"/>
      <c r="C42" s="21" t="s">
        <v>68</v>
      </c>
      <c r="D42" s="20"/>
      <c r="E42" s="20"/>
      <c r="F42" s="27"/>
      <c r="G42" s="20"/>
      <c r="H42" s="20"/>
      <c r="I42" s="20"/>
      <c r="J42" s="20"/>
      <c r="K42" s="21" t="s">
        <v>69</v>
      </c>
      <c r="L42" s="20"/>
      <c r="M42" s="698" t="s">
        <v>70</v>
      </c>
      <c r="N42" s="680"/>
      <c r="O42" s="680"/>
      <c r="P42" s="680"/>
      <c r="Q42" s="680"/>
      <c r="R42" s="19"/>
    </row>
    <row r="43" spans="2:64" s="17" customFormat="1" ht="10.35" customHeight="1" x14ac:dyDescent="0.25">
      <c r="B43" s="18"/>
      <c r="C43" s="20"/>
      <c r="D43" s="20"/>
      <c r="E43" s="20"/>
      <c r="F43" s="20"/>
      <c r="G43" s="20"/>
      <c r="H43" s="20"/>
      <c r="I43" s="20"/>
      <c r="J43" s="20"/>
      <c r="K43" s="20"/>
      <c r="L43" s="20"/>
      <c r="M43" s="20"/>
      <c r="N43" s="20"/>
      <c r="O43" s="20"/>
      <c r="P43" s="20"/>
      <c r="Q43" s="20"/>
      <c r="R43" s="19"/>
    </row>
    <row r="44" spans="2:64" s="48" customFormat="1" ht="29.25" customHeight="1" x14ac:dyDescent="0.25">
      <c r="B44" s="44"/>
      <c r="C44" s="45" t="s">
        <v>101</v>
      </c>
      <c r="D44" s="46" t="s">
        <v>102</v>
      </c>
      <c r="E44" s="46" t="s">
        <v>103</v>
      </c>
      <c r="F44" s="690" t="s">
        <v>104</v>
      </c>
      <c r="G44" s="691"/>
      <c r="H44" s="691"/>
      <c r="I44" s="691"/>
      <c r="J44" s="46" t="s">
        <v>105</v>
      </c>
      <c r="K44" s="46" t="s">
        <v>106</v>
      </c>
      <c r="L44" s="692" t="s">
        <v>107</v>
      </c>
      <c r="M44" s="691"/>
      <c r="N44" s="690" t="s">
        <v>72</v>
      </c>
      <c r="O44" s="691"/>
      <c r="P44" s="691"/>
      <c r="Q44" s="693"/>
      <c r="R44" s="47"/>
      <c r="T44" s="49" t="s">
        <v>108</v>
      </c>
      <c r="U44" s="50" t="s">
        <v>109</v>
      </c>
      <c r="V44" s="50" t="s">
        <v>110</v>
      </c>
      <c r="W44" s="50" t="s">
        <v>111</v>
      </c>
      <c r="X44" s="50" t="s">
        <v>112</v>
      </c>
      <c r="Y44" s="50" t="s">
        <v>113</v>
      </c>
      <c r="Z44" s="50" t="s">
        <v>114</v>
      </c>
      <c r="AA44" s="51" t="s">
        <v>115</v>
      </c>
    </row>
    <row r="45" spans="2:64" s="17" customFormat="1" ht="29.25" customHeight="1" x14ac:dyDescent="0.35">
      <c r="B45" s="18"/>
      <c r="C45" s="52" t="s">
        <v>116</v>
      </c>
      <c r="D45" s="20"/>
      <c r="E45" s="20"/>
      <c r="F45" s="20"/>
      <c r="G45" s="20"/>
      <c r="H45" s="20"/>
      <c r="I45" s="20"/>
      <c r="J45" s="20"/>
      <c r="K45" s="20"/>
      <c r="L45" s="20"/>
      <c r="M45" s="20"/>
      <c r="N45" s="674">
        <f>BK45</f>
        <v>0</v>
      </c>
      <c r="O45" s="675"/>
      <c r="P45" s="675"/>
      <c r="Q45" s="675"/>
      <c r="R45" s="19"/>
      <c r="T45" s="53"/>
      <c r="U45" s="54"/>
      <c r="V45" s="54"/>
      <c r="W45" s="55">
        <f>W46+W105</f>
        <v>34.438451999999998</v>
      </c>
      <c r="X45" s="54"/>
      <c r="Y45" s="55">
        <f>Y46+Y105</f>
        <v>0.86813479999999987</v>
      </c>
      <c r="Z45" s="54"/>
      <c r="AA45" s="56">
        <f>AA46+AA105</f>
        <v>0.98872500000000008</v>
      </c>
      <c r="AT45" s="30" t="s">
        <v>117</v>
      </c>
      <c r="AU45" s="30" t="s">
        <v>74</v>
      </c>
      <c r="BK45" s="57">
        <f>BK46+BK105</f>
        <v>0</v>
      </c>
    </row>
    <row r="46" spans="2:64" s="62" customFormat="1" ht="37.35" customHeight="1" x14ac:dyDescent="0.35">
      <c r="B46" s="58"/>
      <c r="C46" s="59"/>
      <c r="D46" s="60" t="s">
        <v>75</v>
      </c>
      <c r="E46" s="60"/>
      <c r="F46" s="60"/>
      <c r="G46" s="60"/>
      <c r="H46" s="60"/>
      <c r="I46" s="60"/>
      <c r="J46" s="60"/>
      <c r="K46" s="60"/>
      <c r="L46" s="60"/>
      <c r="M46" s="60"/>
      <c r="N46" s="668">
        <f>BK46</f>
        <v>0</v>
      </c>
      <c r="O46" s="669"/>
      <c r="P46" s="669"/>
      <c r="Q46" s="669"/>
      <c r="R46" s="61"/>
      <c r="T46" s="63"/>
      <c r="U46" s="59"/>
      <c r="V46" s="59"/>
      <c r="W46" s="64">
        <f>W47+W68+W76+W81+W103</f>
        <v>33.525915999999995</v>
      </c>
      <c r="X46" s="59"/>
      <c r="Y46" s="64">
        <f>Y47+Y68+Y76+Y81+Y103</f>
        <v>0.8593867999999999</v>
      </c>
      <c r="Z46" s="59"/>
      <c r="AA46" s="65">
        <f>AA47+AA68+AA76+AA81+AA103</f>
        <v>0.98272500000000007</v>
      </c>
      <c r="AR46" s="66" t="s">
        <v>118</v>
      </c>
      <c r="AT46" s="67" t="s">
        <v>117</v>
      </c>
      <c r="AU46" s="67" t="s">
        <v>119</v>
      </c>
      <c r="AY46" s="66" t="s">
        <v>120</v>
      </c>
      <c r="BK46" s="68">
        <f>BK47+BK68+BK76+BK81+BK103</f>
        <v>0</v>
      </c>
    </row>
    <row r="47" spans="2:64" s="62" customFormat="1" ht="19.899999999999999" customHeight="1" x14ac:dyDescent="0.3">
      <c r="B47" s="58"/>
      <c r="C47" s="59"/>
      <c r="D47" s="69" t="s">
        <v>76</v>
      </c>
      <c r="E47" s="69"/>
      <c r="F47" s="69"/>
      <c r="G47" s="69"/>
      <c r="H47" s="69"/>
      <c r="I47" s="69"/>
      <c r="J47" s="69"/>
      <c r="K47" s="69"/>
      <c r="L47" s="69"/>
      <c r="M47" s="69"/>
      <c r="N47" s="659">
        <f>BK47</f>
        <v>0</v>
      </c>
      <c r="O47" s="660"/>
      <c r="P47" s="660"/>
      <c r="Q47" s="660"/>
      <c r="R47" s="61"/>
      <c r="T47" s="63"/>
      <c r="U47" s="59"/>
      <c r="V47" s="59"/>
      <c r="W47" s="64">
        <f>SUM(W48:W67)</f>
        <v>15.675274999999997</v>
      </c>
      <c r="X47" s="59"/>
      <c r="Y47" s="64">
        <f>SUM(Y48:Y67)</f>
        <v>4.0134999999999997E-3</v>
      </c>
      <c r="Z47" s="59"/>
      <c r="AA47" s="65">
        <f>SUM(AA48:AA67)</f>
        <v>0</v>
      </c>
      <c r="AR47" s="66" t="s">
        <v>118</v>
      </c>
      <c r="AT47" s="67" t="s">
        <v>117</v>
      </c>
      <c r="AU47" s="67" t="s">
        <v>118</v>
      </c>
      <c r="AY47" s="66" t="s">
        <v>120</v>
      </c>
      <c r="BK47" s="68">
        <f>SUM(BK48:BK67)</f>
        <v>0</v>
      </c>
    </row>
    <row r="48" spans="2:64" s="17" customFormat="1" ht="31.5" customHeight="1" x14ac:dyDescent="0.25">
      <c r="B48" s="70"/>
      <c r="C48" s="71" t="s">
        <v>118</v>
      </c>
      <c r="D48" s="71" t="s">
        <v>121</v>
      </c>
      <c r="E48" s="72" t="s">
        <v>1674</v>
      </c>
      <c r="F48" s="671" t="s">
        <v>1675</v>
      </c>
      <c r="G48" s="667"/>
      <c r="H48" s="667"/>
      <c r="I48" s="667"/>
      <c r="J48" s="73" t="s">
        <v>134</v>
      </c>
      <c r="K48" s="74">
        <v>1.5</v>
      </c>
      <c r="L48" s="666"/>
      <c r="M48" s="667"/>
      <c r="N48" s="666">
        <f>ROUND(L48*K48,2)</f>
        <v>0</v>
      </c>
      <c r="O48" s="667"/>
      <c r="P48" s="667"/>
      <c r="Q48" s="667"/>
      <c r="R48" s="75"/>
      <c r="T48" s="76" t="s">
        <v>125</v>
      </c>
      <c r="U48" s="77" t="s">
        <v>126</v>
      </c>
      <c r="V48" s="78">
        <v>7.7039999999999997</v>
      </c>
      <c r="W48" s="78">
        <f>V48*K48</f>
        <v>11.555999999999999</v>
      </c>
      <c r="X48" s="78">
        <v>0</v>
      </c>
      <c r="Y48" s="78">
        <f>X48*K48</f>
        <v>0</v>
      </c>
      <c r="Z48" s="78">
        <v>0</v>
      </c>
      <c r="AA48" s="79">
        <f>Z48*K48</f>
        <v>0</v>
      </c>
      <c r="AR48" s="30" t="s">
        <v>127</v>
      </c>
      <c r="AT48" s="30" t="s">
        <v>121</v>
      </c>
      <c r="AU48" s="30" t="s">
        <v>128</v>
      </c>
      <c r="AY48" s="30" t="s">
        <v>120</v>
      </c>
      <c r="BE48" s="80">
        <f>IF(U48="základní",N48,0)</f>
        <v>0</v>
      </c>
      <c r="BF48" s="80">
        <f>IF(U48="snížená",N48,0)</f>
        <v>0</v>
      </c>
      <c r="BG48" s="80">
        <f>IF(U48="zákl. přenesená",N48,0)</f>
        <v>0</v>
      </c>
      <c r="BH48" s="80">
        <f>IF(U48="sníž. přenesená",N48,0)</f>
        <v>0</v>
      </c>
      <c r="BI48" s="80">
        <f>IF(U48="nulová",N48,0)</f>
        <v>0</v>
      </c>
      <c r="BJ48" s="30" t="s">
        <v>118</v>
      </c>
      <c r="BK48" s="80">
        <f>ROUND(L48*K48,2)</f>
        <v>0</v>
      </c>
      <c r="BL48" s="30" t="s">
        <v>127</v>
      </c>
    </row>
    <row r="49" spans="2:64" s="109" customFormat="1" ht="22.5" customHeight="1" x14ac:dyDescent="0.25">
      <c r="B49" s="105"/>
      <c r="C49" s="106"/>
      <c r="D49" s="106"/>
      <c r="E49" s="107" t="s">
        <v>125</v>
      </c>
      <c r="F49" s="672" t="s">
        <v>1676</v>
      </c>
      <c r="G49" s="673"/>
      <c r="H49" s="673"/>
      <c r="I49" s="673"/>
      <c r="J49" s="106"/>
      <c r="K49" s="107" t="s">
        <v>125</v>
      </c>
      <c r="L49" s="106"/>
      <c r="M49" s="106"/>
      <c r="N49" s="106"/>
      <c r="O49" s="106"/>
      <c r="P49" s="106"/>
      <c r="Q49" s="106"/>
      <c r="R49" s="108"/>
      <c r="T49" s="110"/>
      <c r="U49" s="106"/>
      <c r="V49" s="106"/>
      <c r="W49" s="106"/>
      <c r="X49" s="106"/>
      <c r="Y49" s="106"/>
      <c r="Z49" s="106"/>
      <c r="AA49" s="111"/>
      <c r="AT49" s="112" t="s">
        <v>130</v>
      </c>
      <c r="AU49" s="112" t="s">
        <v>128</v>
      </c>
      <c r="AV49" s="109" t="s">
        <v>118</v>
      </c>
      <c r="AW49" s="109" t="s">
        <v>131</v>
      </c>
      <c r="AX49" s="109" t="s">
        <v>119</v>
      </c>
      <c r="AY49" s="112" t="s">
        <v>120</v>
      </c>
    </row>
    <row r="50" spans="2:64" s="86" customFormat="1" ht="22.5" customHeight="1" x14ac:dyDescent="0.25">
      <c r="B50" s="81"/>
      <c r="C50" s="82"/>
      <c r="D50" s="82"/>
      <c r="E50" s="83" t="s">
        <v>125</v>
      </c>
      <c r="F50" s="663" t="s">
        <v>1677</v>
      </c>
      <c r="G50" s="662"/>
      <c r="H50" s="662"/>
      <c r="I50" s="662"/>
      <c r="J50" s="82"/>
      <c r="K50" s="84">
        <v>1.5</v>
      </c>
      <c r="L50" s="82"/>
      <c r="M50" s="82"/>
      <c r="N50" s="82"/>
      <c r="O50" s="82"/>
      <c r="P50" s="82"/>
      <c r="Q50" s="82"/>
      <c r="R50" s="85"/>
      <c r="T50" s="87"/>
      <c r="U50" s="82"/>
      <c r="V50" s="82"/>
      <c r="W50" s="82"/>
      <c r="X50" s="82"/>
      <c r="Y50" s="82"/>
      <c r="Z50" s="82"/>
      <c r="AA50" s="88"/>
      <c r="AT50" s="89" t="s">
        <v>130</v>
      </c>
      <c r="AU50" s="89" t="s">
        <v>128</v>
      </c>
      <c r="AV50" s="86" t="s">
        <v>128</v>
      </c>
      <c r="AW50" s="86" t="s">
        <v>131</v>
      </c>
      <c r="AX50" s="86" t="s">
        <v>118</v>
      </c>
      <c r="AY50" s="89" t="s">
        <v>120</v>
      </c>
    </row>
    <row r="51" spans="2:64" s="17" customFormat="1" ht="22.5" customHeight="1" x14ac:dyDescent="0.25">
      <c r="B51" s="70"/>
      <c r="C51" s="71" t="s">
        <v>128</v>
      </c>
      <c r="D51" s="71" t="s">
        <v>121</v>
      </c>
      <c r="E51" s="72" t="s">
        <v>170</v>
      </c>
      <c r="F51" s="671" t="s">
        <v>171</v>
      </c>
      <c r="G51" s="667"/>
      <c r="H51" s="667"/>
      <c r="I51" s="667"/>
      <c r="J51" s="73" t="s">
        <v>172</v>
      </c>
      <c r="K51" s="74">
        <v>4.5999999999999996</v>
      </c>
      <c r="L51" s="666"/>
      <c r="M51" s="667"/>
      <c r="N51" s="666">
        <f>ROUND(L51*K51,2)</f>
        <v>0</v>
      </c>
      <c r="O51" s="667"/>
      <c r="P51" s="667"/>
      <c r="Q51" s="667"/>
      <c r="R51" s="75"/>
      <c r="T51" s="76" t="s">
        <v>125</v>
      </c>
      <c r="U51" s="77" t="s">
        <v>126</v>
      </c>
      <c r="V51" s="78">
        <v>0.156</v>
      </c>
      <c r="W51" s="78">
        <f>V51*K51</f>
        <v>0.7175999999999999</v>
      </c>
      <c r="X51" s="78">
        <v>6.9999999999999999E-4</v>
      </c>
      <c r="Y51" s="78">
        <f>X51*K51</f>
        <v>3.2199999999999998E-3</v>
      </c>
      <c r="Z51" s="78">
        <v>0</v>
      </c>
      <c r="AA51" s="79">
        <f>Z51*K51</f>
        <v>0</v>
      </c>
      <c r="AR51" s="30" t="s">
        <v>127</v>
      </c>
      <c r="AT51" s="30" t="s">
        <v>121</v>
      </c>
      <c r="AU51" s="30" t="s">
        <v>128</v>
      </c>
      <c r="AY51" s="30" t="s">
        <v>120</v>
      </c>
      <c r="BE51" s="80">
        <f>IF(U51="základní",N51,0)</f>
        <v>0</v>
      </c>
      <c r="BF51" s="80">
        <f>IF(U51="snížená",N51,0)</f>
        <v>0</v>
      </c>
      <c r="BG51" s="80">
        <f>IF(U51="zákl. přenesená",N51,0)</f>
        <v>0</v>
      </c>
      <c r="BH51" s="80">
        <f>IF(U51="sníž. přenesená",N51,0)</f>
        <v>0</v>
      </c>
      <c r="BI51" s="80">
        <f>IF(U51="nulová",N51,0)</f>
        <v>0</v>
      </c>
      <c r="BJ51" s="30" t="s">
        <v>118</v>
      </c>
      <c r="BK51" s="80">
        <f>ROUND(L51*K51,2)</f>
        <v>0</v>
      </c>
      <c r="BL51" s="30" t="s">
        <v>127</v>
      </c>
    </row>
    <row r="52" spans="2:64" s="109" customFormat="1" ht="22.5" customHeight="1" x14ac:dyDescent="0.25">
      <c r="B52" s="105"/>
      <c r="C52" s="106"/>
      <c r="D52" s="106"/>
      <c r="E52" s="107" t="s">
        <v>125</v>
      </c>
      <c r="F52" s="672" t="s">
        <v>1678</v>
      </c>
      <c r="G52" s="673"/>
      <c r="H52" s="673"/>
      <c r="I52" s="673"/>
      <c r="J52" s="106"/>
      <c r="K52" s="107" t="s">
        <v>125</v>
      </c>
      <c r="L52" s="106"/>
      <c r="M52" s="106"/>
      <c r="N52" s="106"/>
      <c r="O52" s="106"/>
      <c r="P52" s="106"/>
      <c r="Q52" s="106"/>
      <c r="R52" s="108"/>
      <c r="T52" s="110"/>
      <c r="U52" s="106"/>
      <c r="V52" s="106"/>
      <c r="W52" s="106"/>
      <c r="X52" s="106"/>
      <c r="Y52" s="106"/>
      <c r="Z52" s="106"/>
      <c r="AA52" s="111"/>
      <c r="AT52" s="112" t="s">
        <v>130</v>
      </c>
      <c r="AU52" s="112" t="s">
        <v>128</v>
      </c>
      <c r="AV52" s="109" t="s">
        <v>118</v>
      </c>
      <c r="AW52" s="109" t="s">
        <v>131</v>
      </c>
      <c r="AX52" s="109" t="s">
        <v>119</v>
      </c>
      <c r="AY52" s="112" t="s">
        <v>120</v>
      </c>
    </row>
    <row r="53" spans="2:64" s="86" customFormat="1" ht="22.5" customHeight="1" x14ac:dyDescent="0.25">
      <c r="B53" s="81"/>
      <c r="C53" s="82"/>
      <c r="D53" s="82"/>
      <c r="E53" s="83" t="s">
        <v>125</v>
      </c>
      <c r="F53" s="663" t="s">
        <v>1679</v>
      </c>
      <c r="G53" s="662"/>
      <c r="H53" s="662"/>
      <c r="I53" s="662"/>
      <c r="J53" s="82"/>
      <c r="K53" s="84">
        <v>4.5999999999999996</v>
      </c>
      <c r="L53" s="82"/>
      <c r="M53" s="82"/>
      <c r="N53" s="82"/>
      <c r="O53" s="82"/>
      <c r="P53" s="82"/>
      <c r="Q53" s="82"/>
      <c r="R53" s="85"/>
      <c r="T53" s="87"/>
      <c r="U53" s="82"/>
      <c r="V53" s="82"/>
      <c r="W53" s="82"/>
      <c r="X53" s="82"/>
      <c r="Y53" s="82"/>
      <c r="Z53" s="82"/>
      <c r="AA53" s="88"/>
      <c r="AT53" s="89" t="s">
        <v>130</v>
      </c>
      <c r="AU53" s="89" t="s">
        <v>128</v>
      </c>
      <c r="AV53" s="86" t="s">
        <v>128</v>
      </c>
      <c r="AW53" s="86" t="s">
        <v>131</v>
      </c>
      <c r="AX53" s="86" t="s">
        <v>118</v>
      </c>
      <c r="AY53" s="89" t="s">
        <v>120</v>
      </c>
    </row>
    <row r="54" spans="2:64" s="17" customFormat="1" ht="22.5" customHeight="1" x14ac:dyDescent="0.25">
      <c r="B54" s="70"/>
      <c r="C54" s="71" t="s">
        <v>136</v>
      </c>
      <c r="D54" s="71" t="s">
        <v>121</v>
      </c>
      <c r="E54" s="72" t="s">
        <v>176</v>
      </c>
      <c r="F54" s="671" t="s">
        <v>177</v>
      </c>
      <c r="G54" s="667"/>
      <c r="H54" s="667"/>
      <c r="I54" s="667"/>
      <c r="J54" s="73" t="s">
        <v>172</v>
      </c>
      <c r="K54" s="74">
        <v>4.5999999999999996</v>
      </c>
      <c r="L54" s="666"/>
      <c r="M54" s="667"/>
      <c r="N54" s="666">
        <f>ROUND(L54*K54,2)</f>
        <v>0</v>
      </c>
      <c r="O54" s="667"/>
      <c r="P54" s="667"/>
      <c r="Q54" s="667"/>
      <c r="R54" s="75"/>
      <c r="T54" s="76" t="s">
        <v>125</v>
      </c>
      <c r="U54" s="77" t="s">
        <v>126</v>
      </c>
      <c r="V54" s="78">
        <v>9.5000000000000001E-2</v>
      </c>
      <c r="W54" s="78">
        <f>V54*K54</f>
        <v>0.43699999999999994</v>
      </c>
      <c r="X54" s="78">
        <v>0</v>
      </c>
      <c r="Y54" s="78">
        <f>X54*K54</f>
        <v>0</v>
      </c>
      <c r="Z54" s="78">
        <v>0</v>
      </c>
      <c r="AA54" s="79">
        <f>Z54*K54</f>
        <v>0</v>
      </c>
      <c r="AR54" s="30" t="s">
        <v>127</v>
      </c>
      <c r="AT54" s="30" t="s">
        <v>121</v>
      </c>
      <c r="AU54" s="30" t="s">
        <v>128</v>
      </c>
      <c r="AY54" s="30" t="s">
        <v>120</v>
      </c>
      <c r="BE54" s="80">
        <f>IF(U54="základní",N54,0)</f>
        <v>0</v>
      </c>
      <c r="BF54" s="80">
        <f>IF(U54="snížená",N54,0)</f>
        <v>0</v>
      </c>
      <c r="BG54" s="80">
        <f>IF(U54="zákl. přenesená",N54,0)</f>
        <v>0</v>
      </c>
      <c r="BH54" s="80">
        <f>IF(U54="sníž. přenesená",N54,0)</f>
        <v>0</v>
      </c>
      <c r="BI54" s="80">
        <f>IF(U54="nulová",N54,0)</f>
        <v>0</v>
      </c>
      <c r="BJ54" s="30" t="s">
        <v>118</v>
      </c>
      <c r="BK54" s="80">
        <f>ROUND(L54*K54,2)</f>
        <v>0</v>
      </c>
      <c r="BL54" s="30" t="s">
        <v>127</v>
      </c>
    </row>
    <row r="55" spans="2:64" s="86" customFormat="1" ht="22.5" customHeight="1" x14ac:dyDescent="0.25">
      <c r="B55" s="81"/>
      <c r="C55" s="82"/>
      <c r="D55" s="82"/>
      <c r="E55" s="83" t="s">
        <v>125</v>
      </c>
      <c r="F55" s="661" t="s">
        <v>1680</v>
      </c>
      <c r="G55" s="662"/>
      <c r="H55" s="662"/>
      <c r="I55" s="662"/>
      <c r="J55" s="82"/>
      <c r="K55" s="84">
        <v>4.5999999999999996</v>
      </c>
      <c r="L55" s="82"/>
      <c r="M55" s="82"/>
      <c r="N55" s="82"/>
      <c r="O55" s="82"/>
      <c r="P55" s="82"/>
      <c r="Q55" s="82"/>
      <c r="R55" s="85"/>
      <c r="T55" s="87"/>
      <c r="U55" s="82"/>
      <c r="V55" s="82"/>
      <c r="W55" s="82"/>
      <c r="X55" s="82"/>
      <c r="Y55" s="82"/>
      <c r="Z55" s="82"/>
      <c r="AA55" s="88"/>
      <c r="AT55" s="89" t="s">
        <v>130</v>
      </c>
      <c r="AU55" s="89" t="s">
        <v>128</v>
      </c>
      <c r="AV55" s="86" t="s">
        <v>128</v>
      </c>
      <c r="AW55" s="86" t="s">
        <v>131</v>
      </c>
      <c r="AX55" s="86" t="s">
        <v>118</v>
      </c>
      <c r="AY55" s="89" t="s">
        <v>120</v>
      </c>
    </row>
    <row r="56" spans="2:64" s="17" customFormat="1" ht="31.5" customHeight="1" x14ac:dyDescent="0.25">
      <c r="B56" s="70"/>
      <c r="C56" s="71" t="s">
        <v>127</v>
      </c>
      <c r="D56" s="71" t="s">
        <v>121</v>
      </c>
      <c r="E56" s="72" t="s">
        <v>180</v>
      </c>
      <c r="F56" s="671" t="s">
        <v>181</v>
      </c>
      <c r="G56" s="667"/>
      <c r="H56" s="667"/>
      <c r="I56" s="667"/>
      <c r="J56" s="73" t="s">
        <v>134</v>
      </c>
      <c r="K56" s="74">
        <v>1.7250000000000001</v>
      </c>
      <c r="L56" s="666"/>
      <c r="M56" s="667"/>
      <c r="N56" s="666">
        <f>ROUND(L56*K56,2)</f>
        <v>0</v>
      </c>
      <c r="O56" s="667"/>
      <c r="P56" s="667"/>
      <c r="Q56" s="667"/>
      <c r="R56" s="75"/>
      <c r="T56" s="76" t="s">
        <v>125</v>
      </c>
      <c r="U56" s="77" t="s">
        <v>126</v>
      </c>
      <c r="V56" s="78">
        <v>0.126</v>
      </c>
      <c r="W56" s="78">
        <f>V56*K56</f>
        <v>0.21735000000000002</v>
      </c>
      <c r="X56" s="78">
        <v>4.6000000000000001E-4</v>
      </c>
      <c r="Y56" s="78">
        <f>X56*K56</f>
        <v>7.9350000000000004E-4</v>
      </c>
      <c r="Z56" s="78">
        <v>0</v>
      </c>
      <c r="AA56" s="79">
        <f>Z56*K56</f>
        <v>0</v>
      </c>
      <c r="AR56" s="30" t="s">
        <v>127</v>
      </c>
      <c r="AT56" s="30" t="s">
        <v>121</v>
      </c>
      <c r="AU56" s="30" t="s">
        <v>128</v>
      </c>
      <c r="AY56" s="30" t="s">
        <v>120</v>
      </c>
      <c r="BE56" s="80">
        <f>IF(U56="základní",N56,0)</f>
        <v>0</v>
      </c>
      <c r="BF56" s="80">
        <f>IF(U56="snížená",N56,0)</f>
        <v>0</v>
      </c>
      <c r="BG56" s="80">
        <f>IF(U56="zákl. přenesená",N56,0)</f>
        <v>0</v>
      </c>
      <c r="BH56" s="80">
        <f>IF(U56="sníž. přenesená",N56,0)</f>
        <v>0</v>
      </c>
      <c r="BI56" s="80">
        <f>IF(U56="nulová",N56,0)</f>
        <v>0</v>
      </c>
      <c r="BJ56" s="30" t="s">
        <v>118</v>
      </c>
      <c r="BK56" s="80">
        <f>ROUND(L56*K56,2)</f>
        <v>0</v>
      </c>
      <c r="BL56" s="30" t="s">
        <v>127</v>
      </c>
    </row>
    <row r="57" spans="2:64" s="109" customFormat="1" ht="22.5" customHeight="1" x14ac:dyDescent="0.25">
      <c r="B57" s="105"/>
      <c r="C57" s="106"/>
      <c r="D57" s="106"/>
      <c r="E57" s="107" t="s">
        <v>125</v>
      </c>
      <c r="F57" s="672" t="s">
        <v>1681</v>
      </c>
      <c r="G57" s="673"/>
      <c r="H57" s="673"/>
      <c r="I57" s="673"/>
      <c r="J57" s="106"/>
      <c r="K57" s="107" t="s">
        <v>125</v>
      </c>
      <c r="L57" s="106"/>
      <c r="M57" s="106"/>
      <c r="N57" s="106"/>
      <c r="O57" s="106"/>
      <c r="P57" s="106"/>
      <c r="Q57" s="106"/>
      <c r="R57" s="108"/>
      <c r="T57" s="110"/>
      <c r="U57" s="106"/>
      <c r="V57" s="106"/>
      <c r="W57" s="106"/>
      <c r="X57" s="106"/>
      <c r="Y57" s="106"/>
      <c r="Z57" s="106"/>
      <c r="AA57" s="111"/>
      <c r="AT57" s="112" t="s">
        <v>130</v>
      </c>
      <c r="AU57" s="112" t="s">
        <v>128</v>
      </c>
      <c r="AV57" s="109" t="s">
        <v>118</v>
      </c>
      <c r="AW57" s="109" t="s">
        <v>131</v>
      </c>
      <c r="AX57" s="109" t="s">
        <v>119</v>
      </c>
      <c r="AY57" s="112" t="s">
        <v>120</v>
      </c>
    </row>
    <row r="58" spans="2:64" s="86" customFormat="1" ht="22.5" customHeight="1" x14ac:dyDescent="0.25">
      <c r="B58" s="81"/>
      <c r="C58" s="82"/>
      <c r="D58" s="82"/>
      <c r="E58" s="83" t="s">
        <v>125</v>
      </c>
      <c r="F58" s="663" t="s">
        <v>1682</v>
      </c>
      <c r="G58" s="662"/>
      <c r="H58" s="662"/>
      <c r="I58" s="662"/>
      <c r="J58" s="82"/>
      <c r="K58" s="84">
        <v>1.7250000000000001</v>
      </c>
      <c r="L58" s="82"/>
      <c r="M58" s="82"/>
      <c r="N58" s="82"/>
      <c r="O58" s="82"/>
      <c r="P58" s="82"/>
      <c r="Q58" s="82"/>
      <c r="R58" s="85"/>
      <c r="T58" s="87"/>
      <c r="U58" s="82"/>
      <c r="V58" s="82"/>
      <c r="W58" s="82"/>
      <c r="X58" s="82"/>
      <c r="Y58" s="82"/>
      <c r="Z58" s="82"/>
      <c r="AA58" s="88"/>
      <c r="AT58" s="89" t="s">
        <v>130</v>
      </c>
      <c r="AU58" s="89" t="s">
        <v>128</v>
      </c>
      <c r="AV58" s="86" t="s">
        <v>128</v>
      </c>
      <c r="AW58" s="86" t="s">
        <v>131</v>
      </c>
      <c r="AX58" s="86" t="s">
        <v>118</v>
      </c>
      <c r="AY58" s="89" t="s">
        <v>120</v>
      </c>
    </row>
    <row r="59" spans="2:64" s="17" customFormat="1" ht="31.5" customHeight="1" x14ac:dyDescent="0.25">
      <c r="B59" s="70"/>
      <c r="C59" s="71" t="s">
        <v>143</v>
      </c>
      <c r="D59" s="71" t="s">
        <v>121</v>
      </c>
      <c r="E59" s="72" t="s">
        <v>185</v>
      </c>
      <c r="F59" s="671" t="s">
        <v>186</v>
      </c>
      <c r="G59" s="667"/>
      <c r="H59" s="667"/>
      <c r="I59" s="667"/>
      <c r="J59" s="73" t="s">
        <v>134</v>
      </c>
      <c r="K59" s="74">
        <v>1.7250000000000001</v>
      </c>
      <c r="L59" s="666"/>
      <c r="M59" s="667"/>
      <c r="N59" s="666">
        <f>ROUND(L59*K59,2)</f>
        <v>0</v>
      </c>
      <c r="O59" s="667"/>
      <c r="P59" s="667"/>
      <c r="Q59" s="667"/>
      <c r="R59" s="75"/>
      <c r="T59" s="76" t="s">
        <v>125</v>
      </c>
      <c r="U59" s="77" t="s">
        <v>126</v>
      </c>
      <c r="V59" s="78">
        <v>3.7999999999999999E-2</v>
      </c>
      <c r="W59" s="78">
        <f>V59*K59</f>
        <v>6.5549999999999997E-2</v>
      </c>
      <c r="X59" s="78">
        <v>0</v>
      </c>
      <c r="Y59" s="78">
        <f>X59*K59</f>
        <v>0</v>
      </c>
      <c r="Z59" s="78">
        <v>0</v>
      </c>
      <c r="AA59" s="79">
        <f>Z59*K59</f>
        <v>0</v>
      </c>
      <c r="AR59" s="30" t="s">
        <v>127</v>
      </c>
      <c r="AT59" s="30" t="s">
        <v>121</v>
      </c>
      <c r="AU59" s="30" t="s">
        <v>128</v>
      </c>
      <c r="AY59" s="30" t="s">
        <v>120</v>
      </c>
      <c r="BE59" s="80">
        <f>IF(U59="základní",N59,0)</f>
        <v>0</v>
      </c>
      <c r="BF59" s="80">
        <f>IF(U59="snížená",N59,0)</f>
        <v>0</v>
      </c>
      <c r="BG59" s="80">
        <f>IF(U59="zákl. přenesená",N59,0)</f>
        <v>0</v>
      </c>
      <c r="BH59" s="80">
        <f>IF(U59="sníž. přenesená",N59,0)</f>
        <v>0</v>
      </c>
      <c r="BI59" s="80">
        <f>IF(U59="nulová",N59,0)</f>
        <v>0</v>
      </c>
      <c r="BJ59" s="30" t="s">
        <v>118</v>
      </c>
      <c r="BK59" s="80">
        <f>ROUND(L59*K59,2)</f>
        <v>0</v>
      </c>
      <c r="BL59" s="30" t="s">
        <v>127</v>
      </c>
    </row>
    <row r="60" spans="2:64" s="86" customFormat="1" ht="22.5" customHeight="1" x14ac:dyDescent="0.25">
      <c r="B60" s="81"/>
      <c r="C60" s="82"/>
      <c r="D60" s="82"/>
      <c r="E60" s="83" t="s">
        <v>125</v>
      </c>
      <c r="F60" s="661" t="s">
        <v>1683</v>
      </c>
      <c r="G60" s="662"/>
      <c r="H60" s="662"/>
      <c r="I60" s="662"/>
      <c r="J60" s="82"/>
      <c r="K60" s="84">
        <v>1.7250000000000001</v>
      </c>
      <c r="L60" s="82"/>
      <c r="M60" s="82"/>
      <c r="N60" s="82"/>
      <c r="O60" s="82"/>
      <c r="P60" s="82"/>
      <c r="Q60" s="82"/>
      <c r="R60" s="85"/>
      <c r="T60" s="87"/>
      <c r="U60" s="82"/>
      <c r="V60" s="82"/>
      <c r="W60" s="82"/>
      <c r="X60" s="82"/>
      <c r="Y60" s="82"/>
      <c r="Z60" s="82"/>
      <c r="AA60" s="88"/>
      <c r="AT60" s="89" t="s">
        <v>130</v>
      </c>
      <c r="AU60" s="89" t="s">
        <v>128</v>
      </c>
      <c r="AV60" s="86" t="s">
        <v>128</v>
      </c>
      <c r="AW60" s="86" t="s">
        <v>131</v>
      </c>
      <c r="AX60" s="86" t="s">
        <v>118</v>
      </c>
      <c r="AY60" s="89" t="s">
        <v>120</v>
      </c>
    </row>
    <row r="61" spans="2:64" s="17" customFormat="1" ht="31.5" customHeight="1" x14ac:dyDescent="0.25">
      <c r="B61" s="70"/>
      <c r="C61" s="71" t="s">
        <v>147</v>
      </c>
      <c r="D61" s="71" t="s">
        <v>121</v>
      </c>
      <c r="E61" s="72" t="s">
        <v>216</v>
      </c>
      <c r="F61" s="671" t="s">
        <v>217</v>
      </c>
      <c r="G61" s="667"/>
      <c r="H61" s="667"/>
      <c r="I61" s="667"/>
      <c r="J61" s="73" t="s">
        <v>134</v>
      </c>
      <c r="K61" s="74">
        <v>1.5</v>
      </c>
      <c r="L61" s="666"/>
      <c r="M61" s="667"/>
      <c r="N61" s="666">
        <f>ROUND(L61*K61,2)</f>
        <v>0</v>
      </c>
      <c r="O61" s="667"/>
      <c r="P61" s="667"/>
      <c r="Q61" s="667"/>
      <c r="R61" s="75"/>
      <c r="T61" s="76" t="s">
        <v>125</v>
      </c>
      <c r="U61" s="77" t="s">
        <v>126</v>
      </c>
      <c r="V61" s="78">
        <v>0.34499999999999997</v>
      </c>
      <c r="W61" s="78">
        <f>V61*K61</f>
        <v>0.51749999999999996</v>
      </c>
      <c r="X61" s="78">
        <v>0</v>
      </c>
      <c r="Y61" s="78">
        <f>X61*K61</f>
        <v>0</v>
      </c>
      <c r="Z61" s="78">
        <v>0</v>
      </c>
      <c r="AA61" s="79">
        <f>Z61*K61</f>
        <v>0</v>
      </c>
      <c r="AR61" s="30" t="s">
        <v>127</v>
      </c>
      <c r="AT61" s="30" t="s">
        <v>121</v>
      </c>
      <c r="AU61" s="30" t="s">
        <v>128</v>
      </c>
      <c r="AY61" s="30" t="s">
        <v>120</v>
      </c>
      <c r="BE61" s="80">
        <f>IF(U61="základní",N61,0)</f>
        <v>0</v>
      </c>
      <c r="BF61" s="80">
        <f>IF(U61="snížená",N61,0)</f>
        <v>0</v>
      </c>
      <c r="BG61" s="80">
        <f>IF(U61="zákl. přenesená",N61,0)</f>
        <v>0</v>
      </c>
      <c r="BH61" s="80">
        <f>IF(U61="sníž. přenesená",N61,0)</f>
        <v>0</v>
      </c>
      <c r="BI61" s="80">
        <f>IF(U61="nulová",N61,0)</f>
        <v>0</v>
      </c>
      <c r="BJ61" s="30" t="s">
        <v>118</v>
      </c>
      <c r="BK61" s="80">
        <f>ROUND(L61*K61,2)</f>
        <v>0</v>
      </c>
      <c r="BL61" s="30" t="s">
        <v>127</v>
      </c>
    </row>
    <row r="62" spans="2:64" s="86" customFormat="1" ht="22.5" customHeight="1" x14ac:dyDescent="0.25">
      <c r="B62" s="81"/>
      <c r="C62" s="82"/>
      <c r="D62" s="82"/>
      <c r="E62" s="83" t="s">
        <v>125</v>
      </c>
      <c r="F62" s="661" t="s">
        <v>1684</v>
      </c>
      <c r="G62" s="662"/>
      <c r="H62" s="662"/>
      <c r="I62" s="662"/>
      <c r="J62" s="82"/>
      <c r="K62" s="84">
        <v>1.5</v>
      </c>
      <c r="L62" s="82"/>
      <c r="M62" s="82"/>
      <c r="N62" s="82"/>
      <c r="O62" s="82"/>
      <c r="P62" s="82"/>
      <c r="Q62" s="82"/>
      <c r="R62" s="85"/>
      <c r="T62" s="87"/>
      <c r="U62" s="82"/>
      <c r="V62" s="82"/>
      <c r="W62" s="82"/>
      <c r="X62" s="82"/>
      <c r="Y62" s="82"/>
      <c r="Z62" s="82"/>
      <c r="AA62" s="88"/>
      <c r="AT62" s="89" t="s">
        <v>130</v>
      </c>
      <c r="AU62" s="89" t="s">
        <v>128</v>
      </c>
      <c r="AV62" s="86" t="s">
        <v>128</v>
      </c>
      <c r="AW62" s="86" t="s">
        <v>131</v>
      </c>
      <c r="AX62" s="86" t="s">
        <v>118</v>
      </c>
      <c r="AY62" s="89" t="s">
        <v>120</v>
      </c>
    </row>
    <row r="63" spans="2:64" s="17" customFormat="1" ht="31.5" customHeight="1" x14ac:dyDescent="0.25">
      <c r="B63" s="70"/>
      <c r="C63" s="71" t="s">
        <v>151</v>
      </c>
      <c r="D63" s="71" t="s">
        <v>121</v>
      </c>
      <c r="E63" s="72" t="s">
        <v>248</v>
      </c>
      <c r="F63" s="671" t="s">
        <v>249</v>
      </c>
      <c r="G63" s="667"/>
      <c r="H63" s="667"/>
      <c r="I63" s="667"/>
      <c r="J63" s="73" t="s">
        <v>134</v>
      </c>
      <c r="K63" s="74">
        <v>1.7250000000000001</v>
      </c>
      <c r="L63" s="666"/>
      <c r="M63" s="667"/>
      <c r="N63" s="666">
        <f>ROUND(L63*K63,2)</f>
        <v>0</v>
      </c>
      <c r="O63" s="667"/>
      <c r="P63" s="667"/>
      <c r="Q63" s="667"/>
      <c r="R63" s="75"/>
      <c r="T63" s="76" t="s">
        <v>125</v>
      </c>
      <c r="U63" s="77" t="s">
        <v>126</v>
      </c>
      <c r="V63" s="78">
        <v>1.2390000000000001</v>
      </c>
      <c r="W63" s="78">
        <f>V63*K63</f>
        <v>2.1372750000000003</v>
      </c>
      <c r="X63" s="78">
        <v>0</v>
      </c>
      <c r="Y63" s="78">
        <f>X63*K63</f>
        <v>0</v>
      </c>
      <c r="Z63" s="78">
        <v>0</v>
      </c>
      <c r="AA63" s="79">
        <f>Z63*K63</f>
        <v>0</v>
      </c>
      <c r="AR63" s="30" t="s">
        <v>127</v>
      </c>
      <c r="AT63" s="30" t="s">
        <v>121</v>
      </c>
      <c r="AU63" s="30" t="s">
        <v>128</v>
      </c>
      <c r="AY63" s="30" t="s">
        <v>120</v>
      </c>
      <c r="BE63" s="80">
        <f>IF(U63="základní",N63,0)</f>
        <v>0</v>
      </c>
      <c r="BF63" s="80">
        <f>IF(U63="snížená",N63,0)</f>
        <v>0</v>
      </c>
      <c r="BG63" s="80">
        <f>IF(U63="zákl. přenesená",N63,0)</f>
        <v>0</v>
      </c>
      <c r="BH63" s="80">
        <f>IF(U63="sníž. přenesená",N63,0)</f>
        <v>0</v>
      </c>
      <c r="BI63" s="80">
        <f>IF(U63="nulová",N63,0)</f>
        <v>0</v>
      </c>
      <c r="BJ63" s="30" t="s">
        <v>118</v>
      </c>
      <c r="BK63" s="80">
        <f>ROUND(L63*K63,2)</f>
        <v>0</v>
      </c>
      <c r="BL63" s="30" t="s">
        <v>127</v>
      </c>
    </row>
    <row r="64" spans="2:64" s="109" customFormat="1" ht="31.5" customHeight="1" x14ac:dyDescent="0.25">
      <c r="B64" s="105"/>
      <c r="C64" s="106"/>
      <c r="D64" s="106"/>
      <c r="E64" s="107" t="s">
        <v>125</v>
      </c>
      <c r="F64" s="672" t="s">
        <v>1790</v>
      </c>
      <c r="G64" s="673"/>
      <c r="H64" s="673"/>
      <c r="I64" s="673"/>
      <c r="J64" s="106"/>
      <c r="K64" s="107" t="s">
        <v>125</v>
      </c>
      <c r="L64" s="106"/>
      <c r="M64" s="106"/>
      <c r="N64" s="106"/>
      <c r="O64" s="106"/>
      <c r="P64" s="106"/>
      <c r="Q64" s="106"/>
      <c r="R64" s="108"/>
      <c r="T64" s="110"/>
      <c r="U64" s="106"/>
      <c r="V64" s="106"/>
      <c r="W64" s="106"/>
      <c r="X64" s="106"/>
      <c r="Y64" s="106"/>
      <c r="Z64" s="106"/>
      <c r="AA64" s="111"/>
      <c r="AT64" s="112" t="s">
        <v>130</v>
      </c>
      <c r="AU64" s="112" t="s">
        <v>128</v>
      </c>
      <c r="AV64" s="109" t="s">
        <v>118</v>
      </c>
      <c r="AW64" s="109" t="s">
        <v>131</v>
      </c>
      <c r="AX64" s="109" t="s">
        <v>119</v>
      </c>
      <c r="AY64" s="112" t="s">
        <v>120</v>
      </c>
    </row>
    <row r="65" spans="2:64" s="86" customFormat="1" ht="22.5" customHeight="1" x14ac:dyDescent="0.25">
      <c r="B65" s="81"/>
      <c r="C65" s="82"/>
      <c r="D65" s="82"/>
      <c r="E65" s="83" t="s">
        <v>125</v>
      </c>
      <c r="F65" s="663" t="s">
        <v>1686</v>
      </c>
      <c r="G65" s="662"/>
      <c r="H65" s="662"/>
      <c r="I65" s="662"/>
      <c r="J65" s="82"/>
      <c r="K65" s="84">
        <v>1.7250000000000001</v>
      </c>
      <c r="L65" s="82"/>
      <c r="M65" s="82"/>
      <c r="N65" s="82"/>
      <c r="O65" s="82"/>
      <c r="P65" s="82"/>
      <c r="Q65" s="82"/>
      <c r="R65" s="85"/>
      <c r="T65" s="87"/>
      <c r="U65" s="82"/>
      <c r="V65" s="82"/>
      <c r="W65" s="82"/>
      <c r="X65" s="82"/>
      <c r="Y65" s="82"/>
      <c r="Z65" s="82"/>
      <c r="AA65" s="88"/>
      <c r="AT65" s="89" t="s">
        <v>130</v>
      </c>
      <c r="AU65" s="89" t="s">
        <v>128</v>
      </c>
      <c r="AV65" s="86" t="s">
        <v>128</v>
      </c>
      <c r="AW65" s="86" t="s">
        <v>131</v>
      </c>
      <c r="AX65" s="86" t="s">
        <v>118</v>
      </c>
      <c r="AY65" s="89" t="s">
        <v>120</v>
      </c>
    </row>
    <row r="66" spans="2:64" s="17" customFormat="1" ht="22.5" customHeight="1" x14ac:dyDescent="0.25">
      <c r="B66" s="70"/>
      <c r="C66" s="71" t="s">
        <v>154</v>
      </c>
      <c r="D66" s="71" t="s">
        <v>121</v>
      </c>
      <c r="E66" s="72" t="s">
        <v>276</v>
      </c>
      <c r="F66" s="671" t="s">
        <v>277</v>
      </c>
      <c r="G66" s="667"/>
      <c r="H66" s="667"/>
      <c r="I66" s="667"/>
      <c r="J66" s="73" t="s">
        <v>172</v>
      </c>
      <c r="K66" s="74">
        <v>1.5</v>
      </c>
      <c r="L66" s="666"/>
      <c r="M66" s="667"/>
      <c r="N66" s="666">
        <f>ROUND(L66*K66,2)</f>
        <v>0</v>
      </c>
      <c r="O66" s="667"/>
      <c r="P66" s="667"/>
      <c r="Q66" s="667"/>
      <c r="R66" s="75"/>
      <c r="T66" s="76" t="s">
        <v>125</v>
      </c>
      <c r="U66" s="77" t="s">
        <v>126</v>
      </c>
      <c r="V66" s="78">
        <v>1.7999999999999999E-2</v>
      </c>
      <c r="W66" s="78">
        <f>V66*K66</f>
        <v>2.6999999999999996E-2</v>
      </c>
      <c r="X66" s="78">
        <v>0</v>
      </c>
      <c r="Y66" s="78">
        <f>X66*K66</f>
        <v>0</v>
      </c>
      <c r="Z66" s="78">
        <v>0</v>
      </c>
      <c r="AA66" s="79">
        <f>Z66*K66</f>
        <v>0</v>
      </c>
      <c r="AR66" s="30" t="s">
        <v>127</v>
      </c>
      <c r="AT66" s="30" t="s">
        <v>121</v>
      </c>
      <c r="AU66" s="30" t="s">
        <v>128</v>
      </c>
      <c r="AY66" s="30" t="s">
        <v>120</v>
      </c>
      <c r="BE66" s="80">
        <f>IF(U66="základní",N66,0)</f>
        <v>0</v>
      </c>
      <c r="BF66" s="80">
        <f>IF(U66="snížená",N66,0)</f>
        <v>0</v>
      </c>
      <c r="BG66" s="80">
        <f>IF(U66="zákl. přenesená",N66,0)</f>
        <v>0</v>
      </c>
      <c r="BH66" s="80">
        <f>IF(U66="sníž. přenesená",N66,0)</f>
        <v>0</v>
      </c>
      <c r="BI66" s="80">
        <f>IF(U66="nulová",N66,0)</f>
        <v>0</v>
      </c>
      <c r="BJ66" s="30" t="s">
        <v>118</v>
      </c>
      <c r="BK66" s="80">
        <f>ROUND(L66*K66,2)</f>
        <v>0</v>
      </c>
      <c r="BL66" s="30" t="s">
        <v>127</v>
      </c>
    </row>
    <row r="67" spans="2:64" s="86" customFormat="1" ht="22.5" customHeight="1" x14ac:dyDescent="0.25">
      <c r="B67" s="81"/>
      <c r="C67" s="82"/>
      <c r="D67" s="82"/>
      <c r="E67" s="83" t="s">
        <v>125</v>
      </c>
      <c r="F67" s="661" t="s">
        <v>1687</v>
      </c>
      <c r="G67" s="662"/>
      <c r="H67" s="662"/>
      <c r="I67" s="662"/>
      <c r="J67" s="82"/>
      <c r="K67" s="84">
        <v>1.5</v>
      </c>
      <c r="L67" s="82"/>
      <c r="M67" s="82"/>
      <c r="N67" s="82"/>
      <c r="O67" s="82"/>
      <c r="P67" s="82"/>
      <c r="Q67" s="82"/>
      <c r="R67" s="85"/>
      <c r="T67" s="87"/>
      <c r="U67" s="82"/>
      <c r="V67" s="82"/>
      <c r="W67" s="82"/>
      <c r="X67" s="82"/>
      <c r="Y67" s="82"/>
      <c r="Z67" s="82"/>
      <c r="AA67" s="88"/>
      <c r="AT67" s="89" t="s">
        <v>130</v>
      </c>
      <c r="AU67" s="89" t="s">
        <v>128</v>
      </c>
      <c r="AV67" s="86" t="s">
        <v>128</v>
      </c>
      <c r="AW67" s="86" t="s">
        <v>131</v>
      </c>
      <c r="AX67" s="86" t="s">
        <v>118</v>
      </c>
      <c r="AY67" s="89" t="s">
        <v>120</v>
      </c>
    </row>
    <row r="68" spans="2:64" s="62" customFormat="1" ht="29.85" customHeight="1" x14ac:dyDescent="0.3">
      <c r="B68" s="58"/>
      <c r="C68" s="59"/>
      <c r="D68" s="69" t="s">
        <v>82</v>
      </c>
      <c r="E68" s="69"/>
      <c r="F68" s="69"/>
      <c r="G68" s="69"/>
      <c r="H68" s="69"/>
      <c r="I68" s="69"/>
      <c r="J68" s="69"/>
      <c r="K68" s="69"/>
      <c r="L68" s="69"/>
      <c r="M68" s="69"/>
      <c r="N68" s="659">
        <f>BK68</f>
        <v>0</v>
      </c>
      <c r="O68" s="660"/>
      <c r="P68" s="660"/>
      <c r="Q68" s="660"/>
      <c r="R68" s="61"/>
      <c r="T68" s="63"/>
      <c r="U68" s="59"/>
      <c r="V68" s="59"/>
      <c r="W68" s="64">
        <f>SUM(W69:W75)</f>
        <v>1.7429999999999999</v>
      </c>
      <c r="X68" s="59"/>
      <c r="Y68" s="64">
        <f>SUM(Y69:Y75)</f>
        <v>0.85145729999999986</v>
      </c>
      <c r="Z68" s="59"/>
      <c r="AA68" s="65">
        <f>SUM(AA69:AA75)</f>
        <v>0</v>
      </c>
      <c r="AR68" s="66" t="s">
        <v>118</v>
      </c>
      <c r="AT68" s="67" t="s">
        <v>117</v>
      </c>
      <c r="AU68" s="67" t="s">
        <v>118</v>
      </c>
      <c r="AY68" s="66" t="s">
        <v>120</v>
      </c>
      <c r="BK68" s="68">
        <f>SUM(BK69:BK75)</f>
        <v>0</v>
      </c>
    </row>
    <row r="69" spans="2:64" s="17" customFormat="1" ht="31.5" customHeight="1" x14ac:dyDescent="0.25">
      <c r="B69" s="70"/>
      <c r="C69" s="71" t="s">
        <v>157</v>
      </c>
      <c r="D69" s="71" t="s">
        <v>121</v>
      </c>
      <c r="E69" s="72" t="s">
        <v>1688</v>
      </c>
      <c r="F69" s="671" t="s">
        <v>1689</v>
      </c>
      <c r="G69" s="667"/>
      <c r="H69" s="667"/>
      <c r="I69" s="667"/>
      <c r="J69" s="73" t="s">
        <v>134</v>
      </c>
      <c r="K69" s="74">
        <v>0.34499999999999997</v>
      </c>
      <c r="L69" s="666"/>
      <c r="M69" s="667"/>
      <c r="N69" s="666">
        <f>ROUND(L69*K69,2)</f>
        <v>0</v>
      </c>
      <c r="O69" s="667"/>
      <c r="P69" s="667"/>
      <c r="Q69" s="667"/>
      <c r="R69" s="75"/>
      <c r="T69" s="76" t="s">
        <v>125</v>
      </c>
      <c r="U69" s="77" t="s">
        <v>126</v>
      </c>
      <c r="V69" s="78">
        <v>3.4</v>
      </c>
      <c r="W69" s="78">
        <f>V69*K69</f>
        <v>1.1729999999999998</v>
      </c>
      <c r="X69" s="78">
        <v>2.2563399999999998</v>
      </c>
      <c r="Y69" s="78">
        <f>X69*K69</f>
        <v>0.77843729999999989</v>
      </c>
      <c r="Z69" s="78">
        <v>0</v>
      </c>
      <c r="AA69" s="79">
        <f>Z69*K69</f>
        <v>0</v>
      </c>
      <c r="AR69" s="30" t="s">
        <v>127</v>
      </c>
      <c r="AT69" s="30" t="s">
        <v>121</v>
      </c>
      <c r="AU69" s="30" t="s">
        <v>128</v>
      </c>
      <c r="AY69" s="30" t="s">
        <v>120</v>
      </c>
      <c r="BE69" s="80">
        <f>IF(U69="základní",N69,0)</f>
        <v>0</v>
      </c>
      <c r="BF69" s="80">
        <f>IF(U69="snížená",N69,0)</f>
        <v>0</v>
      </c>
      <c r="BG69" s="80">
        <f>IF(U69="zákl. přenesená",N69,0)</f>
        <v>0</v>
      </c>
      <c r="BH69" s="80">
        <f>IF(U69="sníž. přenesená",N69,0)</f>
        <v>0</v>
      </c>
      <c r="BI69" s="80">
        <f>IF(U69="nulová",N69,0)</f>
        <v>0</v>
      </c>
      <c r="BJ69" s="30" t="s">
        <v>118</v>
      </c>
      <c r="BK69" s="80">
        <f>ROUND(L69*K69,2)</f>
        <v>0</v>
      </c>
      <c r="BL69" s="30" t="s">
        <v>127</v>
      </c>
    </row>
    <row r="70" spans="2:64" s="109" customFormat="1" ht="22.5" customHeight="1" x14ac:dyDescent="0.25">
      <c r="B70" s="105"/>
      <c r="C70" s="106"/>
      <c r="D70" s="106"/>
      <c r="E70" s="107" t="s">
        <v>125</v>
      </c>
      <c r="F70" s="672" t="s">
        <v>1676</v>
      </c>
      <c r="G70" s="673"/>
      <c r="H70" s="673"/>
      <c r="I70" s="673"/>
      <c r="J70" s="106"/>
      <c r="K70" s="107" t="s">
        <v>125</v>
      </c>
      <c r="L70" s="106"/>
      <c r="M70" s="106"/>
      <c r="N70" s="106"/>
      <c r="O70" s="106"/>
      <c r="P70" s="106"/>
      <c r="Q70" s="106"/>
      <c r="R70" s="108"/>
      <c r="T70" s="110"/>
      <c r="U70" s="106"/>
      <c r="V70" s="106"/>
      <c r="W70" s="106"/>
      <c r="X70" s="106"/>
      <c r="Y70" s="106"/>
      <c r="Z70" s="106"/>
      <c r="AA70" s="111"/>
      <c r="AT70" s="112" t="s">
        <v>130</v>
      </c>
      <c r="AU70" s="112" t="s">
        <v>128</v>
      </c>
      <c r="AV70" s="109" t="s">
        <v>118</v>
      </c>
      <c r="AW70" s="109" t="s">
        <v>131</v>
      </c>
      <c r="AX70" s="109" t="s">
        <v>119</v>
      </c>
      <c r="AY70" s="112" t="s">
        <v>120</v>
      </c>
    </row>
    <row r="71" spans="2:64" s="86" customFormat="1" ht="22.5" customHeight="1" x14ac:dyDescent="0.25">
      <c r="B71" s="81"/>
      <c r="C71" s="82"/>
      <c r="D71" s="82"/>
      <c r="E71" s="83" t="s">
        <v>125</v>
      </c>
      <c r="F71" s="663" t="s">
        <v>1690</v>
      </c>
      <c r="G71" s="662"/>
      <c r="H71" s="662"/>
      <c r="I71" s="662"/>
      <c r="J71" s="82"/>
      <c r="K71" s="84">
        <v>0.15</v>
      </c>
      <c r="L71" s="82"/>
      <c r="M71" s="82"/>
      <c r="N71" s="82"/>
      <c r="O71" s="82"/>
      <c r="P71" s="82"/>
      <c r="Q71" s="82"/>
      <c r="R71" s="85"/>
      <c r="T71" s="87"/>
      <c r="U71" s="82"/>
      <c r="V71" s="82"/>
      <c r="W71" s="82"/>
      <c r="X71" s="82"/>
      <c r="Y71" s="82"/>
      <c r="Z71" s="82"/>
      <c r="AA71" s="88"/>
      <c r="AT71" s="89" t="s">
        <v>130</v>
      </c>
      <c r="AU71" s="89" t="s">
        <v>128</v>
      </c>
      <c r="AV71" s="86" t="s">
        <v>128</v>
      </c>
      <c r="AW71" s="86" t="s">
        <v>131</v>
      </c>
      <c r="AX71" s="86" t="s">
        <v>119</v>
      </c>
      <c r="AY71" s="89" t="s">
        <v>120</v>
      </c>
    </row>
    <row r="72" spans="2:64" s="86" customFormat="1" ht="22.5" customHeight="1" x14ac:dyDescent="0.25">
      <c r="B72" s="81"/>
      <c r="C72" s="82"/>
      <c r="D72" s="82"/>
      <c r="E72" s="83" t="s">
        <v>125</v>
      </c>
      <c r="F72" s="663" t="s">
        <v>1691</v>
      </c>
      <c r="G72" s="662"/>
      <c r="H72" s="662"/>
      <c r="I72" s="662"/>
      <c r="J72" s="82"/>
      <c r="K72" s="84">
        <v>0.19500000000000001</v>
      </c>
      <c r="L72" s="82"/>
      <c r="M72" s="82"/>
      <c r="N72" s="82"/>
      <c r="O72" s="82"/>
      <c r="P72" s="82"/>
      <c r="Q72" s="82"/>
      <c r="R72" s="85"/>
      <c r="T72" s="87"/>
      <c r="U72" s="82"/>
      <c r="V72" s="82"/>
      <c r="W72" s="82"/>
      <c r="X72" s="82"/>
      <c r="Y72" s="82"/>
      <c r="Z72" s="82"/>
      <c r="AA72" s="88"/>
      <c r="AT72" s="89" t="s">
        <v>130</v>
      </c>
      <c r="AU72" s="89" t="s">
        <v>128</v>
      </c>
      <c r="AV72" s="86" t="s">
        <v>128</v>
      </c>
      <c r="AW72" s="86" t="s">
        <v>131</v>
      </c>
      <c r="AX72" s="86" t="s">
        <v>119</v>
      </c>
      <c r="AY72" s="89" t="s">
        <v>120</v>
      </c>
    </row>
    <row r="73" spans="2:64" s="95" customFormat="1" ht="22.5" customHeight="1" x14ac:dyDescent="0.25">
      <c r="B73" s="90"/>
      <c r="C73" s="91"/>
      <c r="D73" s="91"/>
      <c r="E73" s="92" t="s">
        <v>125</v>
      </c>
      <c r="F73" s="664" t="s">
        <v>146</v>
      </c>
      <c r="G73" s="665"/>
      <c r="H73" s="665"/>
      <c r="I73" s="665"/>
      <c r="J73" s="91"/>
      <c r="K73" s="93">
        <v>0.34499999999999997</v>
      </c>
      <c r="L73" s="91"/>
      <c r="M73" s="91"/>
      <c r="N73" s="91"/>
      <c r="O73" s="91"/>
      <c r="P73" s="91"/>
      <c r="Q73" s="91"/>
      <c r="R73" s="94"/>
      <c r="T73" s="96"/>
      <c r="U73" s="91"/>
      <c r="V73" s="91"/>
      <c r="W73" s="91"/>
      <c r="X73" s="91"/>
      <c r="Y73" s="91"/>
      <c r="Z73" s="91"/>
      <c r="AA73" s="97"/>
      <c r="AT73" s="98" t="s">
        <v>130</v>
      </c>
      <c r="AU73" s="98" t="s">
        <v>128</v>
      </c>
      <c r="AV73" s="95" t="s">
        <v>127</v>
      </c>
      <c r="AW73" s="95" t="s">
        <v>131</v>
      </c>
      <c r="AX73" s="95" t="s">
        <v>118</v>
      </c>
      <c r="AY73" s="98" t="s">
        <v>120</v>
      </c>
    </row>
    <row r="74" spans="2:64" s="17" customFormat="1" ht="31.5" customHeight="1" x14ac:dyDescent="0.25">
      <c r="B74" s="70"/>
      <c r="C74" s="71" t="s">
        <v>163</v>
      </c>
      <c r="D74" s="71" t="s">
        <v>121</v>
      </c>
      <c r="E74" s="72" t="s">
        <v>1692</v>
      </c>
      <c r="F74" s="671" t="s">
        <v>1693</v>
      </c>
      <c r="G74" s="667"/>
      <c r="H74" s="667"/>
      <c r="I74" s="667"/>
      <c r="J74" s="73" t="s">
        <v>172</v>
      </c>
      <c r="K74" s="74">
        <v>1.5</v>
      </c>
      <c r="L74" s="666"/>
      <c r="M74" s="667"/>
      <c r="N74" s="666">
        <f>ROUND(L74*K74,2)</f>
        <v>0</v>
      </c>
      <c r="O74" s="667"/>
      <c r="P74" s="667"/>
      <c r="Q74" s="667"/>
      <c r="R74" s="75"/>
      <c r="T74" s="76" t="s">
        <v>125</v>
      </c>
      <c r="U74" s="77" t="s">
        <v>126</v>
      </c>
      <c r="V74" s="78">
        <v>0.38</v>
      </c>
      <c r="W74" s="78">
        <f>V74*K74</f>
        <v>0.57000000000000006</v>
      </c>
      <c r="X74" s="78">
        <v>4.8680000000000001E-2</v>
      </c>
      <c r="Y74" s="78">
        <f>X74*K74</f>
        <v>7.3020000000000002E-2</v>
      </c>
      <c r="Z74" s="78">
        <v>0</v>
      </c>
      <c r="AA74" s="79">
        <f>Z74*K74</f>
        <v>0</v>
      </c>
      <c r="AR74" s="30" t="s">
        <v>127</v>
      </c>
      <c r="AT74" s="30" t="s">
        <v>121</v>
      </c>
      <c r="AU74" s="30" t="s">
        <v>128</v>
      </c>
      <c r="AY74" s="30" t="s">
        <v>120</v>
      </c>
      <c r="BE74" s="80">
        <f>IF(U74="základní",N74,0)</f>
        <v>0</v>
      </c>
      <c r="BF74" s="80">
        <f>IF(U74="snížená",N74,0)</f>
        <v>0</v>
      </c>
      <c r="BG74" s="80">
        <f>IF(U74="zákl. přenesená",N74,0)</f>
        <v>0</v>
      </c>
      <c r="BH74" s="80">
        <f>IF(U74="sníž. přenesená",N74,0)</f>
        <v>0</v>
      </c>
      <c r="BI74" s="80">
        <f>IF(U74="nulová",N74,0)</f>
        <v>0</v>
      </c>
      <c r="BJ74" s="30" t="s">
        <v>118</v>
      </c>
      <c r="BK74" s="80">
        <f>ROUND(L74*K74,2)</f>
        <v>0</v>
      </c>
      <c r="BL74" s="30" t="s">
        <v>127</v>
      </c>
    </row>
    <row r="75" spans="2:64" s="86" customFormat="1" ht="22.5" customHeight="1" x14ac:dyDescent="0.25">
      <c r="B75" s="81"/>
      <c r="C75" s="82"/>
      <c r="D75" s="82"/>
      <c r="E75" s="83" t="s">
        <v>125</v>
      </c>
      <c r="F75" s="661" t="s">
        <v>1791</v>
      </c>
      <c r="G75" s="662"/>
      <c r="H75" s="662"/>
      <c r="I75" s="662"/>
      <c r="J75" s="82"/>
      <c r="K75" s="84">
        <v>1.5</v>
      </c>
      <c r="L75" s="82"/>
      <c r="M75" s="82"/>
      <c r="N75" s="82"/>
      <c r="O75" s="82"/>
      <c r="P75" s="82"/>
      <c r="Q75" s="82"/>
      <c r="R75" s="85"/>
      <c r="T75" s="87"/>
      <c r="U75" s="82"/>
      <c r="V75" s="82"/>
      <c r="W75" s="82"/>
      <c r="X75" s="82"/>
      <c r="Y75" s="82"/>
      <c r="Z75" s="82"/>
      <c r="AA75" s="88"/>
      <c r="AT75" s="89" t="s">
        <v>130</v>
      </c>
      <c r="AU75" s="89" t="s">
        <v>128</v>
      </c>
      <c r="AV75" s="86" t="s">
        <v>128</v>
      </c>
      <c r="AW75" s="86" t="s">
        <v>131</v>
      </c>
      <c r="AX75" s="86" t="s">
        <v>118</v>
      </c>
      <c r="AY75" s="89" t="s">
        <v>120</v>
      </c>
    </row>
    <row r="76" spans="2:64" s="62" customFormat="1" ht="29.85" customHeight="1" x14ac:dyDescent="0.3">
      <c r="B76" s="58"/>
      <c r="C76" s="59"/>
      <c r="D76" s="69" t="s">
        <v>83</v>
      </c>
      <c r="E76" s="69"/>
      <c r="F76" s="69"/>
      <c r="G76" s="69"/>
      <c r="H76" s="69"/>
      <c r="I76" s="69"/>
      <c r="J76" s="69"/>
      <c r="K76" s="69"/>
      <c r="L76" s="69"/>
      <c r="M76" s="69"/>
      <c r="N76" s="659">
        <f>BK76</f>
        <v>0</v>
      </c>
      <c r="O76" s="660"/>
      <c r="P76" s="660"/>
      <c r="Q76" s="660"/>
      <c r="R76" s="61"/>
      <c r="T76" s="63"/>
      <c r="U76" s="59"/>
      <c r="V76" s="59"/>
      <c r="W76" s="64">
        <f>SUM(W77:W80)</f>
        <v>0.52</v>
      </c>
      <c r="X76" s="59"/>
      <c r="Y76" s="64">
        <f>SUM(Y77:Y80)</f>
        <v>2.0800000000000001E-4</v>
      </c>
      <c r="Z76" s="59"/>
      <c r="AA76" s="65">
        <f>SUM(AA77:AA80)</f>
        <v>0</v>
      </c>
      <c r="AR76" s="66" t="s">
        <v>118</v>
      </c>
      <c r="AT76" s="67" t="s">
        <v>117</v>
      </c>
      <c r="AU76" s="67" t="s">
        <v>118</v>
      </c>
      <c r="AY76" s="66" t="s">
        <v>120</v>
      </c>
      <c r="BK76" s="68">
        <f>SUM(BK77:BK80)</f>
        <v>0</v>
      </c>
    </row>
    <row r="77" spans="2:64" s="17" customFormat="1" ht="22.5" customHeight="1" x14ac:dyDescent="0.25">
      <c r="B77" s="70"/>
      <c r="C77" s="71" t="s">
        <v>169</v>
      </c>
      <c r="D77" s="71" t="s">
        <v>121</v>
      </c>
      <c r="E77" s="72" t="s">
        <v>1695</v>
      </c>
      <c r="F77" s="671" t="s">
        <v>1696</v>
      </c>
      <c r="G77" s="667"/>
      <c r="H77" s="667"/>
      <c r="I77" s="667"/>
      <c r="J77" s="73" t="s">
        <v>172</v>
      </c>
      <c r="K77" s="74">
        <v>20.8</v>
      </c>
      <c r="L77" s="666"/>
      <c r="M77" s="667"/>
      <c r="N77" s="666">
        <f>ROUND(L77*K77,2)</f>
        <v>0</v>
      </c>
      <c r="O77" s="667"/>
      <c r="P77" s="667"/>
      <c r="Q77" s="667"/>
      <c r="R77" s="75"/>
      <c r="T77" s="76" t="s">
        <v>125</v>
      </c>
      <c r="U77" s="77" t="s">
        <v>126</v>
      </c>
      <c r="V77" s="78">
        <v>8.9999999999999993E-3</v>
      </c>
      <c r="W77" s="78">
        <f>V77*K77</f>
        <v>0.18720000000000001</v>
      </c>
      <c r="X77" s="78">
        <v>0</v>
      </c>
      <c r="Y77" s="78">
        <f>X77*K77</f>
        <v>0</v>
      </c>
      <c r="Z77" s="78">
        <v>0</v>
      </c>
      <c r="AA77" s="79">
        <f>Z77*K77</f>
        <v>0</v>
      </c>
      <c r="AR77" s="30" t="s">
        <v>127</v>
      </c>
      <c r="AT77" s="30" t="s">
        <v>121</v>
      </c>
      <c r="AU77" s="30" t="s">
        <v>128</v>
      </c>
      <c r="AY77" s="30" t="s">
        <v>120</v>
      </c>
      <c r="BE77" s="80">
        <f>IF(U77="základní",N77,0)</f>
        <v>0</v>
      </c>
      <c r="BF77" s="80">
        <f>IF(U77="snížená",N77,0)</f>
        <v>0</v>
      </c>
      <c r="BG77" s="80">
        <f>IF(U77="zákl. přenesená",N77,0)</f>
        <v>0</v>
      </c>
      <c r="BH77" s="80">
        <f>IF(U77="sníž. přenesená",N77,0)</f>
        <v>0</v>
      </c>
      <c r="BI77" s="80">
        <f>IF(U77="nulová",N77,0)</f>
        <v>0</v>
      </c>
      <c r="BJ77" s="30" t="s">
        <v>118</v>
      </c>
      <c r="BK77" s="80">
        <f>ROUND(L77*K77,2)</f>
        <v>0</v>
      </c>
      <c r="BL77" s="30" t="s">
        <v>127</v>
      </c>
    </row>
    <row r="78" spans="2:64" s="86" customFormat="1" ht="22.5" customHeight="1" x14ac:dyDescent="0.25">
      <c r="B78" s="81"/>
      <c r="C78" s="82"/>
      <c r="D78" s="82"/>
      <c r="E78" s="83" t="s">
        <v>125</v>
      </c>
      <c r="F78" s="661" t="s">
        <v>1792</v>
      </c>
      <c r="G78" s="662"/>
      <c r="H78" s="662"/>
      <c r="I78" s="662"/>
      <c r="J78" s="82"/>
      <c r="K78" s="84">
        <v>20.8</v>
      </c>
      <c r="L78" s="82"/>
      <c r="M78" s="82"/>
      <c r="N78" s="82"/>
      <c r="O78" s="82"/>
      <c r="P78" s="82"/>
      <c r="Q78" s="82"/>
      <c r="R78" s="85"/>
      <c r="T78" s="87"/>
      <c r="U78" s="82"/>
      <c r="V78" s="82"/>
      <c r="W78" s="82"/>
      <c r="X78" s="82"/>
      <c r="Y78" s="82"/>
      <c r="Z78" s="82"/>
      <c r="AA78" s="88"/>
      <c r="AT78" s="89" t="s">
        <v>130</v>
      </c>
      <c r="AU78" s="89" t="s">
        <v>128</v>
      </c>
      <c r="AV78" s="86" t="s">
        <v>128</v>
      </c>
      <c r="AW78" s="86" t="s">
        <v>131</v>
      </c>
      <c r="AX78" s="86" t="s">
        <v>118</v>
      </c>
      <c r="AY78" s="89" t="s">
        <v>120</v>
      </c>
    </row>
    <row r="79" spans="2:64" s="17" customFormat="1" ht="22.5" customHeight="1" x14ac:dyDescent="0.25">
      <c r="B79" s="70"/>
      <c r="C79" s="71" t="s">
        <v>175</v>
      </c>
      <c r="D79" s="71" t="s">
        <v>121</v>
      </c>
      <c r="E79" s="72" t="s">
        <v>1698</v>
      </c>
      <c r="F79" s="671" t="s">
        <v>1699</v>
      </c>
      <c r="G79" s="667"/>
      <c r="H79" s="667"/>
      <c r="I79" s="667"/>
      <c r="J79" s="73" t="s">
        <v>172</v>
      </c>
      <c r="K79" s="74">
        <v>20.8</v>
      </c>
      <c r="L79" s="666"/>
      <c r="M79" s="667"/>
      <c r="N79" s="666">
        <f>ROUND(L79*K79,2)</f>
        <v>0</v>
      </c>
      <c r="O79" s="667"/>
      <c r="P79" s="667"/>
      <c r="Q79" s="667"/>
      <c r="R79" s="75"/>
      <c r="T79" s="76" t="s">
        <v>125</v>
      </c>
      <c r="U79" s="77" t="s">
        <v>126</v>
      </c>
      <c r="V79" s="78">
        <v>1.6E-2</v>
      </c>
      <c r="W79" s="78">
        <f>V79*K79</f>
        <v>0.33280000000000004</v>
      </c>
      <c r="X79" s="78">
        <v>1.0000000000000001E-5</v>
      </c>
      <c r="Y79" s="78">
        <f>X79*K79</f>
        <v>2.0800000000000001E-4</v>
      </c>
      <c r="Z79" s="78">
        <v>0</v>
      </c>
      <c r="AA79" s="79">
        <f>Z79*K79</f>
        <v>0</v>
      </c>
      <c r="AR79" s="30" t="s">
        <v>127</v>
      </c>
      <c r="AT79" s="30" t="s">
        <v>121</v>
      </c>
      <c r="AU79" s="30" t="s">
        <v>128</v>
      </c>
      <c r="AY79" s="30" t="s">
        <v>120</v>
      </c>
      <c r="BE79" s="80">
        <f>IF(U79="základní",N79,0)</f>
        <v>0</v>
      </c>
      <c r="BF79" s="80">
        <f>IF(U79="snížená",N79,0)</f>
        <v>0</v>
      </c>
      <c r="BG79" s="80">
        <f>IF(U79="zákl. přenesená",N79,0)</f>
        <v>0</v>
      </c>
      <c r="BH79" s="80">
        <f>IF(U79="sníž. přenesená",N79,0)</f>
        <v>0</v>
      </c>
      <c r="BI79" s="80">
        <f>IF(U79="nulová",N79,0)</f>
        <v>0</v>
      </c>
      <c r="BJ79" s="30" t="s">
        <v>118</v>
      </c>
      <c r="BK79" s="80">
        <f>ROUND(L79*K79,2)</f>
        <v>0</v>
      </c>
      <c r="BL79" s="30" t="s">
        <v>127</v>
      </c>
    </row>
    <row r="80" spans="2:64" s="86" customFormat="1" ht="22.5" customHeight="1" x14ac:dyDescent="0.25">
      <c r="B80" s="81"/>
      <c r="C80" s="82"/>
      <c r="D80" s="82"/>
      <c r="E80" s="83" t="s">
        <v>125</v>
      </c>
      <c r="F80" s="661" t="s">
        <v>1792</v>
      </c>
      <c r="G80" s="662"/>
      <c r="H80" s="662"/>
      <c r="I80" s="662"/>
      <c r="J80" s="82"/>
      <c r="K80" s="84">
        <v>20.8</v>
      </c>
      <c r="L80" s="82"/>
      <c r="M80" s="82"/>
      <c r="N80" s="82"/>
      <c r="O80" s="82"/>
      <c r="P80" s="82"/>
      <c r="Q80" s="82"/>
      <c r="R80" s="85"/>
      <c r="T80" s="87"/>
      <c r="U80" s="82"/>
      <c r="V80" s="82"/>
      <c r="W80" s="82"/>
      <c r="X80" s="82"/>
      <c r="Y80" s="82"/>
      <c r="Z80" s="82"/>
      <c r="AA80" s="88"/>
      <c r="AT80" s="89" t="s">
        <v>130</v>
      </c>
      <c r="AU80" s="89" t="s">
        <v>128</v>
      </c>
      <c r="AV80" s="86" t="s">
        <v>128</v>
      </c>
      <c r="AW80" s="86" t="s">
        <v>131</v>
      </c>
      <c r="AX80" s="86" t="s">
        <v>118</v>
      </c>
      <c r="AY80" s="89" t="s">
        <v>120</v>
      </c>
    </row>
    <row r="81" spans="2:64" s="62" customFormat="1" ht="29.85" customHeight="1" x14ac:dyDescent="0.3">
      <c r="B81" s="58"/>
      <c r="C81" s="59"/>
      <c r="D81" s="69" t="s">
        <v>84</v>
      </c>
      <c r="E81" s="69"/>
      <c r="F81" s="69"/>
      <c r="G81" s="69"/>
      <c r="H81" s="69"/>
      <c r="I81" s="69"/>
      <c r="J81" s="69"/>
      <c r="K81" s="69"/>
      <c r="L81" s="69"/>
      <c r="M81" s="69"/>
      <c r="N81" s="659">
        <f>BK81</f>
        <v>0</v>
      </c>
      <c r="O81" s="660"/>
      <c r="P81" s="660"/>
      <c r="Q81" s="660"/>
      <c r="R81" s="61"/>
      <c r="T81" s="63"/>
      <c r="U81" s="59"/>
      <c r="V81" s="59"/>
      <c r="W81" s="64">
        <f>SUM(W82:W102)</f>
        <v>14.873812000000001</v>
      </c>
      <c r="X81" s="59"/>
      <c r="Y81" s="64">
        <f>SUM(Y82:Y102)</f>
        <v>3.7079999999999995E-3</v>
      </c>
      <c r="Z81" s="59"/>
      <c r="AA81" s="65">
        <f>SUM(AA82:AA102)</f>
        <v>0.98272500000000007</v>
      </c>
      <c r="AR81" s="66" t="s">
        <v>118</v>
      </c>
      <c r="AT81" s="67" t="s">
        <v>117</v>
      </c>
      <c r="AU81" s="67" t="s">
        <v>118</v>
      </c>
      <c r="AY81" s="66" t="s">
        <v>120</v>
      </c>
      <c r="BK81" s="68">
        <f>SUM(BK82:BK102)</f>
        <v>0</v>
      </c>
    </row>
    <row r="82" spans="2:64" s="17" customFormat="1" ht="44.25" customHeight="1" x14ac:dyDescent="0.25">
      <c r="B82" s="70"/>
      <c r="C82" s="71" t="s">
        <v>179</v>
      </c>
      <c r="D82" s="71" t="s">
        <v>121</v>
      </c>
      <c r="E82" s="72" t="s">
        <v>812</v>
      </c>
      <c r="F82" s="671" t="s">
        <v>813</v>
      </c>
      <c r="G82" s="667"/>
      <c r="H82" s="667"/>
      <c r="I82" s="667"/>
      <c r="J82" s="73" t="s">
        <v>134</v>
      </c>
      <c r="K82" s="74">
        <v>0.15</v>
      </c>
      <c r="L82" s="666"/>
      <c r="M82" s="667"/>
      <c r="N82" s="666">
        <f>ROUND(L82*K82,2)</f>
        <v>0</v>
      </c>
      <c r="O82" s="667"/>
      <c r="P82" s="667"/>
      <c r="Q82" s="667"/>
      <c r="R82" s="75"/>
      <c r="T82" s="76" t="s">
        <v>125</v>
      </c>
      <c r="U82" s="77" t="s">
        <v>126</v>
      </c>
      <c r="V82" s="78">
        <v>10.88</v>
      </c>
      <c r="W82" s="78">
        <f>V82*K82</f>
        <v>1.6320000000000001</v>
      </c>
      <c r="X82" s="78">
        <v>0</v>
      </c>
      <c r="Y82" s="78">
        <f>X82*K82</f>
        <v>0</v>
      </c>
      <c r="Z82" s="78">
        <v>2.2000000000000002</v>
      </c>
      <c r="AA82" s="79">
        <f>Z82*K82</f>
        <v>0.33</v>
      </c>
      <c r="AR82" s="30" t="s">
        <v>127</v>
      </c>
      <c r="AT82" s="30" t="s">
        <v>121</v>
      </c>
      <c r="AU82" s="30" t="s">
        <v>128</v>
      </c>
      <c r="AY82" s="30" t="s">
        <v>120</v>
      </c>
      <c r="BE82" s="80">
        <f>IF(U82="základní",N82,0)</f>
        <v>0</v>
      </c>
      <c r="BF82" s="80">
        <f>IF(U82="snížená",N82,0)</f>
        <v>0</v>
      </c>
      <c r="BG82" s="80">
        <f>IF(U82="zákl. přenesená",N82,0)</f>
        <v>0</v>
      </c>
      <c r="BH82" s="80">
        <f>IF(U82="sníž. přenesená",N82,0)</f>
        <v>0</v>
      </c>
      <c r="BI82" s="80">
        <f>IF(U82="nulová",N82,0)</f>
        <v>0</v>
      </c>
      <c r="BJ82" s="30" t="s">
        <v>118</v>
      </c>
      <c r="BK82" s="80">
        <f>ROUND(L82*K82,2)</f>
        <v>0</v>
      </c>
      <c r="BL82" s="30" t="s">
        <v>127</v>
      </c>
    </row>
    <row r="83" spans="2:64" s="109" customFormat="1" ht="22.5" customHeight="1" x14ac:dyDescent="0.25">
      <c r="B83" s="105"/>
      <c r="C83" s="106"/>
      <c r="D83" s="106"/>
      <c r="E83" s="107" t="s">
        <v>125</v>
      </c>
      <c r="F83" s="672" t="s">
        <v>1676</v>
      </c>
      <c r="G83" s="673"/>
      <c r="H83" s="673"/>
      <c r="I83" s="673"/>
      <c r="J83" s="106"/>
      <c r="K83" s="107" t="s">
        <v>125</v>
      </c>
      <c r="L83" s="106"/>
      <c r="M83" s="106"/>
      <c r="N83" s="106"/>
      <c r="O83" s="106"/>
      <c r="P83" s="106"/>
      <c r="Q83" s="106"/>
      <c r="R83" s="108"/>
      <c r="T83" s="110"/>
      <c r="U83" s="106"/>
      <c r="V83" s="106"/>
      <c r="W83" s="106"/>
      <c r="X83" s="106"/>
      <c r="Y83" s="106"/>
      <c r="Z83" s="106"/>
      <c r="AA83" s="111"/>
      <c r="AT83" s="112" t="s">
        <v>130</v>
      </c>
      <c r="AU83" s="112" t="s">
        <v>128</v>
      </c>
      <c r="AV83" s="109" t="s">
        <v>118</v>
      </c>
      <c r="AW83" s="109" t="s">
        <v>131</v>
      </c>
      <c r="AX83" s="109" t="s">
        <v>119</v>
      </c>
      <c r="AY83" s="112" t="s">
        <v>120</v>
      </c>
    </row>
    <row r="84" spans="2:64" s="86" customFormat="1" ht="22.5" customHeight="1" x14ac:dyDescent="0.25">
      <c r="B84" s="81"/>
      <c r="C84" s="82"/>
      <c r="D84" s="82"/>
      <c r="E84" s="83" t="s">
        <v>125</v>
      </c>
      <c r="F84" s="663" t="s">
        <v>1690</v>
      </c>
      <c r="G84" s="662"/>
      <c r="H84" s="662"/>
      <c r="I84" s="662"/>
      <c r="J84" s="82"/>
      <c r="K84" s="84">
        <v>0.15</v>
      </c>
      <c r="L84" s="82"/>
      <c r="M84" s="82"/>
      <c r="N84" s="82"/>
      <c r="O84" s="82"/>
      <c r="P84" s="82"/>
      <c r="Q84" s="82"/>
      <c r="R84" s="85"/>
      <c r="T84" s="87"/>
      <c r="U84" s="82"/>
      <c r="V84" s="82"/>
      <c r="W84" s="82"/>
      <c r="X84" s="82"/>
      <c r="Y84" s="82"/>
      <c r="Z84" s="82"/>
      <c r="AA84" s="88"/>
      <c r="AT84" s="89" t="s">
        <v>130</v>
      </c>
      <c r="AU84" s="89" t="s">
        <v>128</v>
      </c>
      <c r="AV84" s="86" t="s">
        <v>128</v>
      </c>
      <c r="AW84" s="86" t="s">
        <v>131</v>
      </c>
      <c r="AX84" s="86" t="s">
        <v>118</v>
      </c>
      <c r="AY84" s="89" t="s">
        <v>120</v>
      </c>
    </row>
    <row r="85" spans="2:64" s="17" customFormat="1" ht="31.5" customHeight="1" x14ac:dyDescent="0.25">
      <c r="B85" s="70"/>
      <c r="C85" s="71" t="s">
        <v>184</v>
      </c>
      <c r="D85" s="71" t="s">
        <v>121</v>
      </c>
      <c r="E85" s="72" t="s">
        <v>1700</v>
      </c>
      <c r="F85" s="671" t="s">
        <v>1701</v>
      </c>
      <c r="G85" s="667"/>
      <c r="H85" s="667"/>
      <c r="I85" s="667"/>
      <c r="J85" s="73" t="s">
        <v>134</v>
      </c>
      <c r="K85" s="74">
        <v>0.22500000000000001</v>
      </c>
      <c r="L85" s="666"/>
      <c r="M85" s="667"/>
      <c r="N85" s="666">
        <f>ROUND(L85*K85,2)</f>
        <v>0</v>
      </c>
      <c r="O85" s="667"/>
      <c r="P85" s="667"/>
      <c r="Q85" s="667"/>
      <c r="R85" s="75"/>
      <c r="T85" s="76" t="s">
        <v>125</v>
      </c>
      <c r="U85" s="77" t="s">
        <v>126</v>
      </c>
      <c r="V85" s="78">
        <v>10.773</v>
      </c>
      <c r="W85" s="78">
        <f>V85*K85</f>
        <v>2.4239250000000001</v>
      </c>
      <c r="X85" s="78">
        <v>0</v>
      </c>
      <c r="Y85" s="78">
        <f>X85*K85</f>
        <v>0</v>
      </c>
      <c r="Z85" s="78">
        <v>2.2000000000000002</v>
      </c>
      <c r="AA85" s="79">
        <f>Z85*K85</f>
        <v>0.49500000000000005</v>
      </c>
      <c r="AR85" s="30" t="s">
        <v>127</v>
      </c>
      <c r="AT85" s="30" t="s">
        <v>121</v>
      </c>
      <c r="AU85" s="30" t="s">
        <v>128</v>
      </c>
      <c r="AY85" s="30" t="s">
        <v>120</v>
      </c>
      <c r="BE85" s="80">
        <f>IF(U85="základní",N85,0)</f>
        <v>0</v>
      </c>
      <c r="BF85" s="80">
        <f>IF(U85="snížená",N85,0)</f>
        <v>0</v>
      </c>
      <c r="BG85" s="80">
        <f>IF(U85="zákl. přenesená",N85,0)</f>
        <v>0</v>
      </c>
      <c r="BH85" s="80">
        <f>IF(U85="sníž. přenesená",N85,0)</f>
        <v>0</v>
      </c>
      <c r="BI85" s="80">
        <f>IF(U85="nulová",N85,0)</f>
        <v>0</v>
      </c>
      <c r="BJ85" s="30" t="s">
        <v>118</v>
      </c>
      <c r="BK85" s="80">
        <f>ROUND(L85*K85,2)</f>
        <v>0</v>
      </c>
      <c r="BL85" s="30" t="s">
        <v>127</v>
      </c>
    </row>
    <row r="86" spans="2:64" s="109" customFormat="1" ht="22.5" customHeight="1" x14ac:dyDescent="0.25">
      <c r="B86" s="105"/>
      <c r="C86" s="106"/>
      <c r="D86" s="106"/>
      <c r="E86" s="107" t="s">
        <v>125</v>
      </c>
      <c r="F86" s="672" t="s">
        <v>1676</v>
      </c>
      <c r="G86" s="673"/>
      <c r="H86" s="673"/>
      <c r="I86" s="673"/>
      <c r="J86" s="106"/>
      <c r="K86" s="107" t="s">
        <v>125</v>
      </c>
      <c r="L86" s="106"/>
      <c r="M86" s="106"/>
      <c r="N86" s="106"/>
      <c r="O86" s="106"/>
      <c r="P86" s="106"/>
      <c r="Q86" s="106"/>
      <c r="R86" s="108"/>
      <c r="T86" s="110"/>
      <c r="U86" s="106"/>
      <c r="V86" s="106"/>
      <c r="W86" s="106"/>
      <c r="X86" s="106"/>
      <c r="Y86" s="106"/>
      <c r="Z86" s="106"/>
      <c r="AA86" s="111"/>
      <c r="AT86" s="112" t="s">
        <v>130</v>
      </c>
      <c r="AU86" s="112" t="s">
        <v>128</v>
      </c>
      <c r="AV86" s="109" t="s">
        <v>118</v>
      </c>
      <c r="AW86" s="109" t="s">
        <v>131</v>
      </c>
      <c r="AX86" s="109" t="s">
        <v>119</v>
      </c>
      <c r="AY86" s="112" t="s">
        <v>120</v>
      </c>
    </row>
    <row r="87" spans="2:64" s="86" customFormat="1" ht="22.5" customHeight="1" x14ac:dyDescent="0.25">
      <c r="B87" s="81"/>
      <c r="C87" s="82"/>
      <c r="D87" s="82"/>
      <c r="E87" s="83" t="s">
        <v>125</v>
      </c>
      <c r="F87" s="663" t="s">
        <v>1702</v>
      </c>
      <c r="G87" s="662"/>
      <c r="H87" s="662"/>
      <c r="I87" s="662"/>
      <c r="J87" s="82"/>
      <c r="K87" s="84">
        <v>0.22500000000000001</v>
      </c>
      <c r="L87" s="82"/>
      <c r="M87" s="82"/>
      <c r="N87" s="82"/>
      <c r="O87" s="82"/>
      <c r="P87" s="82"/>
      <c r="Q87" s="82"/>
      <c r="R87" s="85"/>
      <c r="T87" s="87"/>
      <c r="U87" s="82"/>
      <c r="V87" s="82"/>
      <c r="W87" s="82"/>
      <c r="X87" s="82"/>
      <c r="Y87" s="82"/>
      <c r="Z87" s="82"/>
      <c r="AA87" s="88"/>
      <c r="AT87" s="89" t="s">
        <v>130</v>
      </c>
      <c r="AU87" s="89" t="s">
        <v>128</v>
      </c>
      <c r="AV87" s="86" t="s">
        <v>128</v>
      </c>
      <c r="AW87" s="86" t="s">
        <v>131</v>
      </c>
      <c r="AX87" s="86" t="s">
        <v>118</v>
      </c>
      <c r="AY87" s="89" t="s">
        <v>120</v>
      </c>
    </row>
    <row r="88" spans="2:64" s="17" customFormat="1" ht="31.5" customHeight="1" x14ac:dyDescent="0.25">
      <c r="B88" s="70"/>
      <c r="C88" s="71" t="s">
        <v>188</v>
      </c>
      <c r="D88" s="71" t="s">
        <v>121</v>
      </c>
      <c r="E88" s="72" t="s">
        <v>1703</v>
      </c>
      <c r="F88" s="671" t="s">
        <v>1704</v>
      </c>
      <c r="G88" s="667"/>
      <c r="H88" s="667"/>
      <c r="I88" s="667"/>
      <c r="J88" s="73" t="s">
        <v>134</v>
      </c>
      <c r="K88" s="74">
        <v>0.22500000000000001</v>
      </c>
      <c r="L88" s="666"/>
      <c r="M88" s="667"/>
      <c r="N88" s="666">
        <f>ROUND(L88*K88,2)</f>
        <v>0</v>
      </c>
      <c r="O88" s="667"/>
      <c r="P88" s="667"/>
      <c r="Q88" s="667"/>
      <c r="R88" s="75"/>
      <c r="T88" s="76" t="s">
        <v>125</v>
      </c>
      <c r="U88" s="77" t="s">
        <v>126</v>
      </c>
      <c r="V88" s="78">
        <v>4.0289999999999999</v>
      </c>
      <c r="W88" s="78">
        <f>V88*K88</f>
        <v>0.90652500000000003</v>
      </c>
      <c r="X88" s="78">
        <v>0</v>
      </c>
      <c r="Y88" s="78">
        <f>X88*K88</f>
        <v>0</v>
      </c>
      <c r="Z88" s="78">
        <v>2.9000000000000001E-2</v>
      </c>
      <c r="AA88" s="79">
        <f>Z88*K88</f>
        <v>6.5250000000000004E-3</v>
      </c>
      <c r="AR88" s="30" t="s">
        <v>127</v>
      </c>
      <c r="AT88" s="30" t="s">
        <v>121</v>
      </c>
      <c r="AU88" s="30" t="s">
        <v>128</v>
      </c>
      <c r="AY88" s="30" t="s">
        <v>120</v>
      </c>
      <c r="BE88" s="80">
        <f>IF(U88="základní",N88,0)</f>
        <v>0</v>
      </c>
      <c r="BF88" s="80">
        <f>IF(U88="snížená",N88,0)</f>
        <v>0</v>
      </c>
      <c r="BG88" s="80">
        <f>IF(U88="zákl. přenesená",N88,0)</f>
        <v>0</v>
      </c>
      <c r="BH88" s="80">
        <f>IF(U88="sníž. přenesená",N88,0)</f>
        <v>0</v>
      </c>
      <c r="BI88" s="80">
        <f>IF(U88="nulová",N88,0)</f>
        <v>0</v>
      </c>
      <c r="BJ88" s="30" t="s">
        <v>118</v>
      </c>
      <c r="BK88" s="80">
        <f>ROUND(L88*K88,2)</f>
        <v>0</v>
      </c>
      <c r="BL88" s="30" t="s">
        <v>127</v>
      </c>
    </row>
    <row r="89" spans="2:64" s="86" customFormat="1" ht="22.5" customHeight="1" x14ac:dyDescent="0.25">
      <c r="B89" s="81"/>
      <c r="C89" s="82"/>
      <c r="D89" s="82"/>
      <c r="E89" s="83" t="s">
        <v>125</v>
      </c>
      <c r="F89" s="661" t="s">
        <v>1705</v>
      </c>
      <c r="G89" s="662"/>
      <c r="H89" s="662"/>
      <c r="I89" s="662"/>
      <c r="J89" s="82"/>
      <c r="K89" s="84">
        <v>0.22500000000000001</v>
      </c>
      <c r="L89" s="82"/>
      <c r="M89" s="82"/>
      <c r="N89" s="82"/>
      <c r="O89" s="82"/>
      <c r="P89" s="82"/>
      <c r="Q89" s="82"/>
      <c r="R89" s="85"/>
      <c r="T89" s="87"/>
      <c r="U89" s="82"/>
      <c r="V89" s="82"/>
      <c r="W89" s="82"/>
      <c r="X89" s="82"/>
      <c r="Y89" s="82"/>
      <c r="Z89" s="82"/>
      <c r="AA89" s="88"/>
      <c r="AT89" s="89" t="s">
        <v>130</v>
      </c>
      <c r="AU89" s="89" t="s">
        <v>128</v>
      </c>
      <c r="AV89" s="86" t="s">
        <v>128</v>
      </c>
      <c r="AW89" s="86" t="s">
        <v>131</v>
      </c>
      <c r="AX89" s="86" t="s">
        <v>118</v>
      </c>
      <c r="AY89" s="89" t="s">
        <v>120</v>
      </c>
    </row>
    <row r="90" spans="2:64" s="17" customFormat="1" ht="31.5" customHeight="1" x14ac:dyDescent="0.25">
      <c r="B90" s="70"/>
      <c r="C90" s="71" t="s">
        <v>194</v>
      </c>
      <c r="D90" s="71" t="s">
        <v>121</v>
      </c>
      <c r="E90" s="72" t="s">
        <v>1706</v>
      </c>
      <c r="F90" s="671" t="s">
        <v>1707</v>
      </c>
      <c r="G90" s="667"/>
      <c r="H90" s="667"/>
      <c r="I90" s="667"/>
      <c r="J90" s="73" t="s">
        <v>134</v>
      </c>
      <c r="K90" s="74">
        <v>0.22500000000000001</v>
      </c>
      <c r="L90" s="666"/>
      <c r="M90" s="667"/>
      <c r="N90" s="666">
        <f>ROUND(L90*K90,2)</f>
        <v>0</v>
      </c>
      <c r="O90" s="667"/>
      <c r="P90" s="667"/>
      <c r="Q90" s="667"/>
      <c r="R90" s="75"/>
      <c r="T90" s="76" t="s">
        <v>125</v>
      </c>
      <c r="U90" s="77" t="s">
        <v>126</v>
      </c>
      <c r="V90" s="78">
        <v>1.151</v>
      </c>
      <c r="W90" s="78">
        <f>V90*K90</f>
        <v>0.25897500000000001</v>
      </c>
      <c r="X90" s="78">
        <v>0</v>
      </c>
      <c r="Y90" s="78">
        <f>X90*K90</f>
        <v>0</v>
      </c>
      <c r="Z90" s="78">
        <v>0</v>
      </c>
      <c r="AA90" s="79">
        <f>Z90*K90</f>
        <v>0</v>
      </c>
      <c r="AR90" s="30" t="s">
        <v>127</v>
      </c>
      <c r="AT90" s="30" t="s">
        <v>121</v>
      </c>
      <c r="AU90" s="30" t="s">
        <v>128</v>
      </c>
      <c r="AY90" s="30" t="s">
        <v>120</v>
      </c>
      <c r="BE90" s="80">
        <f>IF(U90="základní",N90,0)</f>
        <v>0</v>
      </c>
      <c r="BF90" s="80">
        <f>IF(U90="snížená",N90,0)</f>
        <v>0</v>
      </c>
      <c r="BG90" s="80">
        <f>IF(U90="zákl. přenesená",N90,0)</f>
        <v>0</v>
      </c>
      <c r="BH90" s="80">
        <f>IF(U90="sníž. přenesená",N90,0)</f>
        <v>0</v>
      </c>
      <c r="BI90" s="80">
        <f>IF(U90="nulová",N90,0)</f>
        <v>0</v>
      </c>
      <c r="BJ90" s="30" t="s">
        <v>118</v>
      </c>
      <c r="BK90" s="80">
        <f>ROUND(L90*K90,2)</f>
        <v>0</v>
      </c>
      <c r="BL90" s="30" t="s">
        <v>127</v>
      </c>
    </row>
    <row r="91" spans="2:64" s="109" customFormat="1" ht="22.5" customHeight="1" x14ac:dyDescent="0.25">
      <c r="B91" s="105"/>
      <c r="C91" s="106"/>
      <c r="D91" s="106"/>
      <c r="E91" s="107" t="s">
        <v>125</v>
      </c>
      <c r="F91" s="672" t="s">
        <v>1676</v>
      </c>
      <c r="G91" s="673"/>
      <c r="H91" s="673"/>
      <c r="I91" s="673"/>
      <c r="J91" s="106"/>
      <c r="K91" s="107" t="s">
        <v>125</v>
      </c>
      <c r="L91" s="106"/>
      <c r="M91" s="106"/>
      <c r="N91" s="106"/>
      <c r="O91" s="106"/>
      <c r="P91" s="106"/>
      <c r="Q91" s="106"/>
      <c r="R91" s="108"/>
      <c r="T91" s="110"/>
      <c r="U91" s="106"/>
      <c r="V91" s="106"/>
      <c r="W91" s="106"/>
      <c r="X91" s="106"/>
      <c r="Y91" s="106"/>
      <c r="Z91" s="106"/>
      <c r="AA91" s="111"/>
      <c r="AT91" s="112" t="s">
        <v>130</v>
      </c>
      <c r="AU91" s="112" t="s">
        <v>128</v>
      </c>
      <c r="AV91" s="109" t="s">
        <v>118</v>
      </c>
      <c r="AW91" s="109" t="s">
        <v>131</v>
      </c>
      <c r="AX91" s="109" t="s">
        <v>119</v>
      </c>
      <c r="AY91" s="112" t="s">
        <v>120</v>
      </c>
    </row>
    <row r="92" spans="2:64" s="86" customFormat="1" ht="22.5" customHeight="1" x14ac:dyDescent="0.25">
      <c r="B92" s="81"/>
      <c r="C92" s="82"/>
      <c r="D92" s="82"/>
      <c r="E92" s="83" t="s">
        <v>125</v>
      </c>
      <c r="F92" s="663" t="s">
        <v>1708</v>
      </c>
      <c r="G92" s="662"/>
      <c r="H92" s="662"/>
      <c r="I92" s="662"/>
      <c r="J92" s="82"/>
      <c r="K92" s="84">
        <v>0.22500000000000001</v>
      </c>
      <c r="L92" s="82"/>
      <c r="M92" s="82"/>
      <c r="N92" s="82"/>
      <c r="O92" s="82"/>
      <c r="P92" s="82"/>
      <c r="Q92" s="82"/>
      <c r="R92" s="85"/>
      <c r="T92" s="87"/>
      <c r="U92" s="82"/>
      <c r="V92" s="82"/>
      <c r="W92" s="82"/>
      <c r="X92" s="82"/>
      <c r="Y92" s="82"/>
      <c r="Z92" s="82"/>
      <c r="AA92" s="88"/>
      <c r="AT92" s="89" t="s">
        <v>130</v>
      </c>
      <c r="AU92" s="89" t="s">
        <v>128</v>
      </c>
      <c r="AV92" s="86" t="s">
        <v>128</v>
      </c>
      <c r="AW92" s="86" t="s">
        <v>131</v>
      </c>
      <c r="AX92" s="86" t="s">
        <v>118</v>
      </c>
      <c r="AY92" s="89" t="s">
        <v>120</v>
      </c>
    </row>
    <row r="93" spans="2:64" s="17" customFormat="1" ht="31.5" customHeight="1" x14ac:dyDescent="0.25">
      <c r="B93" s="70"/>
      <c r="C93" s="71" t="s">
        <v>199</v>
      </c>
      <c r="D93" s="71" t="s">
        <v>121</v>
      </c>
      <c r="E93" s="72" t="s">
        <v>1709</v>
      </c>
      <c r="F93" s="671" t="s">
        <v>1710</v>
      </c>
      <c r="G93" s="667"/>
      <c r="H93" s="667"/>
      <c r="I93" s="667"/>
      <c r="J93" s="73" t="s">
        <v>532</v>
      </c>
      <c r="K93" s="74">
        <v>1.2</v>
      </c>
      <c r="L93" s="666"/>
      <c r="M93" s="667"/>
      <c r="N93" s="666">
        <f>ROUND(L93*K93,2)</f>
        <v>0</v>
      </c>
      <c r="O93" s="667"/>
      <c r="P93" s="667"/>
      <c r="Q93" s="667"/>
      <c r="R93" s="75"/>
      <c r="T93" s="76" t="s">
        <v>125</v>
      </c>
      <c r="U93" s="77" t="s">
        <v>126</v>
      </c>
      <c r="V93" s="78">
        <v>3.2</v>
      </c>
      <c r="W93" s="78">
        <f>V93*K93</f>
        <v>3.84</v>
      </c>
      <c r="X93" s="78">
        <v>3.0899999999999999E-3</v>
      </c>
      <c r="Y93" s="78">
        <f>X93*K93</f>
        <v>3.7079999999999995E-3</v>
      </c>
      <c r="Z93" s="78">
        <v>0.126</v>
      </c>
      <c r="AA93" s="79">
        <f>Z93*K93</f>
        <v>0.1512</v>
      </c>
      <c r="AR93" s="30" t="s">
        <v>127</v>
      </c>
      <c r="AT93" s="30" t="s">
        <v>121</v>
      </c>
      <c r="AU93" s="30" t="s">
        <v>128</v>
      </c>
      <c r="AY93" s="30" t="s">
        <v>120</v>
      </c>
      <c r="BE93" s="80">
        <f>IF(U93="základní",N93,0)</f>
        <v>0</v>
      </c>
      <c r="BF93" s="80">
        <f>IF(U93="snížená",N93,0)</f>
        <v>0</v>
      </c>
      <c r="BG93" s="80">
        <f>IF(U93="zákl. přenesená",N93,0)</f>
        <v>0</v>
      </c>
      <c r="BH93" s="80">
        <f>IF(U93="sníž. přenesená",N93,0)</f>
        <v>0</v>
      </c>
      <c r="BI93" s="80">
        <f>IF(U93="nulová",N93,0)</f>
        <v>0</v>
      </c>
      <c r="BJ93" s="30" t="s">
        <v>118</v>
      </c>
      <c r="BK93" s="80">
        <f>ROUND(L93*K93,2)</f>
        <v>0</v>
      </c>
      <c r="BL93" s="30" t="s">
        <v>127</v>
      </c>
    </row>
    <row r="94" spans="2:64" s="86" customFormat="1" ht="22.5" customHeight="1" x14ac:dyDescent="0.25">
      <c r="B94" s="81"/>
      <c r="C94" s="82"/>
      <c r="D94" s="82"/>
      <c r="E94" s="83" t="s">
        <v>125</v>
      </c>
      <c r="F94" s="661" t="s">
        <v>1793</v>
      </c>
      <c r="G94" s="662"/>
      <c r="H94" s="662"/>
      <c r="I94" s="662"/>
      <c r="J94" s="82"/>
      <c r="K94" s="84">
        <v>1.2</v>
      </c>
      <c r="L94" s="82"/>
      <c r="M94" s="82"/>
      <c r="N94" s="82"/>
      <c r="O94" s="82"/>
      <c r="P94" s="82"/>
      <c r="Q94" s="82"/>
      <c r="R94" s="85"/>
      <c r="T94" s="87"/>
      <c r="U94" s="82"/>
      <c r="V94" s="82"/>
      <c r="W94" s="82"/>
      <c r="X94" s="82"/>
      <c r="Y94" s="82"/>
      <c r="Z94" s="82"/>
      <c r="AA94" s="88"/>
      <c r="AT94" s="89" t="s">
        <v>130</v>
      </c>
      <c r="AU94" s="89" t="s">
        <v>128</v>
      </c>
      <c r="AV94" s="86" t="s">
        <v>128</v>
      </c>
      <c r="AW94" s="86" t="s">
        <v>131</v>
      </c>
      <c r="AX94" s="86" t="s">
        <v>118</v>
      </c>
      <c r="AY94" s="89" t="s">
        <v>120</v>
      </c>
    </row>
    <row r="95" spans="2:64" s="17" customFormat="1" ht="31.5" customHeight="1" x14ac:dyDescent="0.25">
      <c r="B95" s="70"/>
      <c r="C95" s="71" t="s">
        <v>203</v>
      </c>
      <c r="D95" s="71" t="s">
        <v>121</v>
      </c>
      <c r="E95" s="72" t="s">
        <v>1712</v>
      </c>
      <c r="F95" s="671" t="s">
        <v>1713</v>
      </c>
      <c r="G95" s="667"/>
      <c r="H95" s="667"/>
      <c r="I95" s="667"/>
      <c r="J95" s="73" t="s">
        <v>532</v>
      </c>
      <c r="K95" s="74">
        <v>4</v>
      </c>
      <c r="L95" s="666"/>
      <c r="M95" s="667"/>
      <c r="N95" s="666">
        <f>ROUND(L95*K95,2)</f>
        <v>0</v>
      </c>
      <c r="O95" s="667"/>
      <c r="P95" s="667"/>
      <c r="Q95" s="667"/>
      <c r="R95" s="75"/>
      <c r="T95" s="76" t="s">
        <v>125</v>
      </c>
      <c r="U95" s="77" t="s">
        <v>126</v>
      </c>
      <c r="V95" s="78">
        <v>0.76500000000000001</v>
      </c>
      <c r="W95" s="78">
        <f>V95*K95</f>
        <v>3.06</v>
      </c>
      <c r="X95" s="78">
        <v>0</v>
      </c>
      <c r="Y95" s="78">
        <f>X95*K95</f>
        <v>0</v>
      </c>
      <c r="Z95" s="78">
        <v>0</v>
      </c>
      <c r="AA95" s="79">
        <f>Z95*K95</f>
        <v>0</v>
      </c>
      <c r="AR95" s="30" t="s">
        <v>127</v>
      </c>
      <c r="AT95" s="30" t="s">
        <v>121</v>
      </c>
      <c r="AU95" s="30" t="s">
        <v>128</v>
      </c>
      <c r="AY95" s="30" t="s">
        <v>120</v>
      </c>
      <c r="BE95" s="80">
        <f>IF(U95="základní",N95,0)</f>
        <v>0</v>
      </c>
      <c r="BF95" s="80">
        <f>IF(U95="snížená",N95,0)</f>
        <v>0</v>
      </c>
      <c r="BG95" s="80">
        <f>IF(U95="zákl. přenesená",N95,0)</f>
        <v>0</v>
      </c>
      <c r="BH95" s="80">
        <f>IF(U95="sníž. přenesená",N95,0)</f>
        <v>0</v>
      </c>
      <c r="BI95" s="80">
        <f>IF(U95="nulová",N95,0)</f>
        <v>0</v>
      </c>
      <c r="BJ95" s="30" t="s">
        <v>118</v>
      </c>
      <c r="BK95" s="80">
        <f>ROUND(L95*K95,2)</f>
        <v>0</v>
      </c>
      <c r="BL95" s="30" t="s">
        <v>127</v>
      </c>
    </row>
    <row r="96" spans="2:64" s="86" customFormat="1" ht="22.5" customHeight="1" x14ac:dyDescent="0.25">
      <c r="B96" s="81"/>
      <c r="C96" s="82"/>
      <c r="D96" s="82"/>
      <c r="E96" s="83" t="s">
        <v>125</v>
      </c>
      <c r="F96" s="661" t="s">
        <v>1714</v>
      </c>
      <c r="G96" s="662"/>
      <c r="H96" s="662"/>
      <c r="I96" s="662"/>
      <c r="J96" s="82"/>
      <c r="K96" s="84">
        <v>4</v>
      </c>
      <c r="L96" s="82"/>
      <c r="M96" s="82"/>
      <c r="N96" s="82"/>
      <c r="O96" s="82"/>
      <c r="P96" s="82"/>
      <c r="Q96" s="82"/>
      <c r="R96" s="85"/>
      <c r="T96" s="87"/>
      <c r="U96" s="82"/>
      <c r="V96" s="82"/>
      <c r="W96" s="82"/>
      <c r="X96" s="82"/>
      <c r="Y96" s="82"/>
      <c r="Z96" s="82"/>
      <c r="AA96" s="88"/>
      <c r="AT96" s="89" t="s">
        <v>130</v>
      </c>
      <c r="AU96" s="89" t="s">
        <v>128</v>
      </c>
      <c r="AV96" s="86" t="s">
        <v>128</v>
      </c>
      <c r="AW96" s="86" t="s">
        <v>131</v>
      </c>
      <c r="AX96" s="86" t="s">
        <v>118</v>
      </c>
      <c r="AY96" s="89" t="s">
        <v>120</v>
      </c>
    </row>
    <row r="97" spans="2:64" s="17" customFormat="1" ht="31.5" customHeight="1" x14ac:dyDescent="0.25">
      <c r="B97" s="70"/>
      <c r="C97" s="71" t="s">
        <v>206</v>
      </c>
      <c r="D97" s="71" t="s">
        <v>121</v>
      </c>
      <c r="E97" s="72" t="s">
        <v>1715</v>
      </c>
      <c r="F97" s="671" t="s">
        <v>1716</v>
      </c>
      <c r="G97" s="667"/>
      <c r="H97" s="667"/>
      <c r="I97" s="667"/>
      <c r="J97" s="73" t="s">
        <v>191</v>
      </c>
      <c r="K97" s="74">
        <v>0.98899999999999999</v>
      </c>
      <c r="L97" s="666"/>
      <c r="M97" s="667"/>
      <c r="N97" s="666">
        <f>ROUND(L97*K97,2)</f>
        <v>0</v>
      </c>
      <c r="O97" s="667"/>
      <c r="P97" s="667"/>
      <c r="Q97" s="667"/>
      <c r="R97" s="75"/>
      <c r="T97" s="76" t="s">
        <v>125</v>
      </c>
      <c r="U97" s="77" t="s">
        <v>126</v>
      </c>
      <c r="V97" s="78">
        <v>2.42</v>
      </c>
      <c r="W97" s="78">
        <f>V97*K97</f>
        <v>2.3933800000000001</v>
      </c>
      <c r="X97" s="78">
        <v>0</v>
      </c>
      <c r="Y97" s="78">
        <f>X97*K97</f>
        <v>0</v>
      </c>
      <c r="Z97" s="78">
        <v>0</v>
      </c>
      <c r="AA97" s="79">
        <f>Z97*K97</f>
        <v>0</v>
      </c>
      <c r="AR97" s="30" t="s">
        <v>127</v>
      </c>
      <c r="AT97" s="30" t="s">
        <v>121</v>
      </c>
      <c r="AU97" s="30" t="s">
        <v>128</v>
      </c>
      <c r="AY97" s="30" t="s">
        <v>120</v>
      </c>
      <c r="BE97" s="80">
        <f>IF(U97="základní",N97,0)</f>
        <v>0</v>
      </c>
      <c r="BF97" s="80">
        <f>IF(U97="snížená",N97,0)</f>
        <v>0</v>
      </c>
      <c r="BG97" s="80">
        <f>IF(U97="zákl. přenesená",N97,0)</f>
        <v>0</v>
      </c>
      <c r="BH97" s="80">
        <f>IF(U97="sníž. přenesená",N97,0)</f>
        <v>0</v>
      </c>
      <c r="BI97" s="80">
        <f>IF(U97="nulová",N97,0)</f>
        <v>0</v>
      </c>
      <c r="BJ97" s="30" t="s">
        <v>118</v>
      </c>
      <c r="BK97" s="80">
        <f>ROUND(L97*K97,2)</f>
        <v>0</v>
      </c>
      <c r="BL97" s="30" t="s">
        <v>127</v>
      </c>
    </row>
    <row r="98" spans="2:64" s="17" customFormat="1" ht="31.5" customHeight="1" x14ac:dyDescent="0.25">
      <c r="B98" s="70"/>
      <c r="C98" s="71" t="s">
        <v>209</v>
      </c>
      <c r="D98" s="71" t="s">
        <v>121</v>
      </c>
      <c r="E98" s="72" t="s">
        <v>1045</v>
      </c>
      <c r="F98" s="671" t="s">
        <v>1046</v>
      </c>
      <c r="G98" s="667"/>
      <c r="H98" s="667"/>
      <c r="I98" s="667"/>
      <c r="J98" s="73" t="s">
        <v>191</v>
      </c>
      <c r="K98" s="74">
        <v>0.98899999999999999</v>
      </c>
      <c r="L98" s="666"/>
      <c r="M98" s="667"/>
      <c r="N98" s="666">
        <f>ROUND(L98*K98,2)</f>
        <v>0</v>
      </c>
      <c r="O98" s="667"/>
      <c r="P98" s="667"/>
      <c r="Q98" s="667"/>
      <c r="R98" s="75"/>
      <c r="T98" s="76" t="s">
        <v>125</v>
      </c>
      <c r="U98" s="77" t="s">
        <v>126</v>
      </c>
      <c r="V98" s="78">
        <v>0.255</v>
      </c>
      <c r="W98" s="78">
        <f>V98*K98</f>
        <v>0.252195</v>
      </c>
      <c r="X98" s="78">
        <v>0</v>
      </c>
      <c r="Y98" s="78">
        <f>X98*K98</f>
        <v>0</v>
      </c>
      <c r="Z98" s="78">
        <v>0</v>
      </c>
      <c r="AA98" s="79">
        <f>Z98*K98</f>
        <v>0</v>
      </c>
      <c r="AR98" s="30" t="s">
        <v>127</v>
      </c>
      <c r="AT98" s="30" t="s">
        <v>121</v>
      </c>
      <c r="AU98" s="30" t="s">
        <v>128</v>
      </c>
      <c r="AY98" s="30" t="s">
        <v>120</v>
      </c>
      <c r="BE98" s="80">
        <f>IF(U98="základní",N98,0)</f>
        <v>0</v>
      </c>
      <c r="BF98" s="80">
        <f>IF(U98="snížená",N98,0)</f>
        <v>0</v>
      </c>
      <c r="BG98" s="80">
        <f>IF(U98="zákl. přenesená",N98,0)</f>
        <v>0</v>
      </c>
      <c r="BH98" s="80">
        <f>IF(U98="sníž. přenesená",N98,0)</f>
        <v>0</v>
      </c>
      <c r="BI98" s="80">
        <f>IF(U98="nulová",N98,0)</f>
        <v>0</v>
      </c>
      <c r="BJ98" s="30" t="s">
        <v>118</v>
      </c>
      <c r="BK98" s="80">
        <f>ROUND(L98*K98,2)</f>
        <v>0</v>
      </c>
      <c r="BL98" s="30" t="s">
        <v>127</v>
      </c>
    </row>
    <row r="99" spans="2:64" s="17" customFormat="1" ht="31.5" customHeight="1" x14ac:dyDescent="0.25">
      <c r="B99" s="70"/>
      <c r="C99" s="71" t="s">
        <v>212</v>
      </c>
      <c r="D99" s="71" t="s">
        <v>121</v>
      </c>
      <c r="E99" s="72" t="s">
        <v>1060</v>
      </c>
      <c r="F99" s="671" t="s">
        <v>1061</v>
      </c>
      <c r="G99" s="667"/>
      <c r="H99" s="667"/>
      <c r="I99" s="667"/>
      <c r="J99" s="73" t="s">
        <v>191</v>
      </c>
      <c r="K99" s="74">
        <v>17.802</v>
      </c>
      <c r="L99" s="666"/>
      <c r="M99" s="667"/>
      <c r="N99" s="666">
        <f>ROUND(L99*K99,2)</f>
        <v>0</v>
      </c>
      <c r="O99" s="667"/>
      <c r="P99" s="667"/>
      <c r="Q99" s="667"/>
      <c r="R99" s="75"/>
      <c r="T99" s="76" t="s">
        <v>125</v>
      </c>
      <c r="U99" s="77" t="s">
        <v>126</v>
      </c>
      <c r="V99" s="78">
        <v>6.0000000000000001E-3</v>
      </c>
      <c r="W99" s="78">
        <f>V99*K99</f>
        <v>0.106812</v>
      </c>
      <c r="X99" s="78">
        <v>0</v>
      </c>
      <c r="Y99" s="78">
        <f>X99*K99</f>
        <v>0</v>
      </c>
      <c r="Z99" s="78">
        <v>0</v>
      </c>
      <c r="AA99" s="79">
        <f>Z99*K99</f>
        <v>0</v>
      </c>
      <c r="AR99" s="30" t="s">
        <v>127</v>
      </c>
      <c r="AT99" s="30" t="s">
        <v>121</v>
      </c>
      <c r="AU99" s="30" t="s">
        <v>128</v>
      </c>
      <c r="AY99" s="30" t="s">
        <v>120</v>
      </c>
      <c r="BE99" s="80">
        <f>IF(U99="základní",N99,0)</f>
        <v>0</v>
      </c>
      <c r="BF99" s="80">
        <f>IF(U99="snížená",N99,0)</f>
        <v>0</v>
      </c>
      <c r="BG99" s="80">
        <f>IF(U99="zákl. přenesená",N99,0)</f>
        <v>0</v>
      </c>
      <c r="BH99" s="80">
        <f>IF(U99="sníž. přenesená",N99,0)</f>
        <v>0</v>
      </c>
      <c r="BI99" s="80">
        <f>IF(U99="nulová",N99,0)</f>
        <v>0</v>
      </c>
      <c r="BJ99" s="30" t="s">
        <v>118</v>
      </c>
      <c r="BK99" s="80">
        <f>ROUND(L99*K99,2)</f>
        <v>0</v>
      </c>
      <c r="BL99" s="30" t="s">
        <v>127</v>
      </c>
    </row>
    <row r="100" spans="2:64" s="86" customFormat="1" ht="22.5" customHeight="1" x14ac:dyDescent="0.25">
      <c r="B100" s="81"/>
      <c r="C100" s="82"/>
      <c r="D100" s="82"/>
      <c r="E100" s="83" t="s">
        <v>125</v>
      </c>
      <c r="F100" s="661" t="s">
        <v>1717</v>
      </c>
      <c r="G100" s="662"/>
      <c r="H100" s="662"/>
      <c r="I100" s="662"/>
      <c r="J100" s="82"/>
      <c r="K100" s="84">
        <v>17.802</v>
      </c>
      <c r="L100" s="82"/>
      <c r="M100" s="82"/>
      <c r="N100" s="82"/>
      <c r="O100" s="82"/>
      <c r="P100" s="82"/>
      <c r="Q100" s="82"/>
      <c r="R100" s="85"/>
      <c r="T100" s="87"/>
      <c r="U100" s="82"/>
      <c r="V100" s="82"/>
      <c r="W100" s="82"/>
      <c r="X100" s="82"/>
      <c r="Y100" s="82"/>
      <c r="Z100" s="82"/>
      <c r="AA100" s="88"/>
      <c r="AT100" s="89" t="s">
        <v>130</v>
      </c>
      <c r="AU100" s="89" t="s">
        <v>128</v>
      </c>
      <c r="AV100" s="86" t="s">
        <v>128</v>
      </c>
      <c r="AW100" s="86" t="s">
        <v>131</v>
      </c>
      <c r="AX100" s="86" t="s">
        <v>118</v>
      </c>
      <c r="AY100" s="89" t="s">
        <v>120</v>
      </c>
    </row>
    <row r="101" spans="2:64" s="17" customFormat="1" ht="31.5" customHeight="1" x14ac:dyDescent="0.25">
      <c r="B101" s="70"/>
      <c r="C101" s="71" t="s">
        <v>215</v>
      </c>
      <c r="D101" s="71" t="s">
        <v>121</v>
      </c>
      <c r="E101" s="72" t="s">
        <v>1065</v>
      </c>
      <c r="F101" s="671" t="s">
        <v>1066</v>
      </c>
      <c r="G101" s="667"/>
      <c r="H101" s="667"/>
      <c r="I101" s="667"/>
      <c r="J101" s="73" t="s">
        <v>191</v>
      </c>
      <c r="K101" s="74">
        <v>0.98899999999999999</v>
      </c>
      <c r="L101" s="666"/>
      <c r="M101" s="667"/>
      <c r="N101" s="666">
        <f>ROUND(L101*K101,2)</f>
        <v>0</v>
      </c>
      <c r="O101" s="667"/>
      <c r="P101" s="667"/>
      <c r="Q101" s="667"/>
      <c r="R101" s="75"/>
      <c r="T101" s="76" t="s">
        <v>125</v>
      </c>
      <c r="U101" s="77" t="s">
        <v>126</v>
      </c>
      <c r="V101" s="78">
        <v>0</v>
      </c>
      <c r="W101" s="78">
        <f>V101*K101</f>
        <v>0</v>
      </c>
      <c r="X101" s="78">
        <v>0</v>
      </c>
      <c r="Y101" s="78">
        <f>X101*K101</f>
        <v>0</v>
      </c>
      <c r="Z101" s="78">
        <v>0</v>
      </c>
      <c r="AA101" s="79">
        <f>Z101*K101</f>
        <v>0</v>
      </c>
      <c r="AR101" s="30" t="s">
        <v>127</v>
      </c>
      <c r="AT101" s="30" t="s">
        <v>121</v>
      </c>
      <c r="AU101" s="30" t="s">
        <v>128</v>
      </c>
      <c r="AY101" s="30" t="s">
        <v>120</v>
      </c>
      <c r="BE101" s="80">
        <f>IF(U101="základní",N101,0)</f>
        <v>0</v>
      </c>
      <c r="BF101" s="80">
        <f>IF(U101="snížená",N101,0)</f>
        <v>0</v>
      </c>
      <c r="BG101" s="80">
        <f>IF(U101="zákl. přenesená",N101,0)</f>
        <v>0</v>
      </c>
      <c r="BH101" s="80">
        <f>IF(U101="sníž. přenesená",N101,0)</f>
        <v>0</v>
      </c>
      <c r="BI101" s="80">
        <f>IF(U101="nulová",N101,0)</f>
        <v>0</v>
      </c>
      <c r="BJ101" s="30" t="s">
        <v>118</v>
      </c>
      <c r="BK101" s="80">
        <f>ROUND(L101*K101,2)</f>
        <v>0</v>
      </c>
      <c r="BL101" s="30" t="s">
        <v>127</v>
      </c>
    </row>
    <row r="102" spans="2:64" s="86" customFormat="1" ht="22.5" customHeight="1" x14ac:dyDescent="0.25">
      <c r="B102" s="81"/>
      <c r="C102" s="82"/>
      <c r="D102" s="82"/>
      <c r="E102" s="83" t="s">
        <v>125</v>
      </c>
      <c r="F102" s="661" t="s">
        <v>1718</v>
      </c>
      <c r="G102" s="662"/>
      <c r="H102" s="662"/>
      <c r="I102" s="662"/>
      <c r="J102" s="82"/>
      <c r="K102" s="84">
        <v>0.98899999999999999</v>
      </c>
      <c r="L102" s="82"/>
      <c r="M102" s="82"/>
      <c r="N102" s="82"/>
      <c r="O102" s="82"/>
      <c r="P102" s="82"/>
      <c r="Q102" s="82"/>
      <c r="R102" s="85"/>
      <c r="T102" s="87"/>
      <c r="U102" s="82"/>
      <c r="V102" s="82"/>
      <c r="W102" s="82"/>
      <c r="X102" s="82"/>
      <c r="Y102" s="82"/>
      <c r="Z102" s="82"/>
      <c r="AA102" s="88"/>
      <c r="AT102" s="89" t="s">
        <v>130</v>
      </c>
      <c r="AU102" s="89" t="s">
        <v>128</v>
      </c>
      <c r="AV102" s="86" t="s">
        <v>128</v>
      </c>
      <c r="AW102" s="86" t="s">
        <v>131</v>
      </c>
      <c r="AX102" s="86" t="s">
        <v>118</v>
      </c>
      <c r="AY102" s="89" t="s">
        <v>120</v>
      </c>
    </row>
    <row r="103" spans="2:64" s="62" customFormat="1" ht="29.85" customHeight="1" x14ac:dyDescent="0.3">
      <c r="B103" s="58"/>
      <c r="C103" s="59"/>
      <c r="D103" s="69" t="s">
        <v>85</v>
      </c>
      <c r="E103" s="69"/>
      <c r="F103" s="69"/>
      <c r="G103" s="69"/>
      <c r="H103" s="69"/>
      <c r="I103" s="69"/>
      <c r="J103" s="69"/>
      <c r="K103" s="69"/>
      <c r="L103" s="69"/>
      <c r="M103" s="69"/>
      <c r="N103" s="659">
        <f>BK103</f>
        <v>0</v>
      </c>
      <c r="O103" s="660"/>
      <c r="P103" s="660"/>
      <c r="Q103" s="660"/>
      <c r="R103" s="61"/>
      <c r="T103" s="63"/>
      <c r="U103" s="59"/>
      <c r="V103" s="59"/>
      <c r="W103" s="64">
        <f>W104</f>
        <v>0.71382899999999994</v>
      </c>
      <c r="X103" s="59"/>
      <c r="Y103" s="64">
        <f>Y104</f>
        <v>0</v>
      </c>
      <c r="Z103" s="59"/>
      <c r="AA103" s="65">
        <f>AA104</f>
        <v>0</v>
      </c>
      <c r="AR103" s="66" t="s">
        <v>118</v>
      </c>
      <c r="AT103" s="67" t="s">
        <v>117</v>
      </c>
      <c r="AU103" s="67" t="s">
        <v>118</v>
      </c>
      <c r="AY103" s="66" t="s">
        <v>120</v>
      </c>
      <c r="BK103" s="68">
        <f>BK104</f>
        <v>0</v>
      </c>
    </row>
    <row r="104" spans="2:64" s="17" customFormat="1" ht="22.5" customHeight="1" x14ac:dyDescent="0.25">
      <c r="B104" s="70"/>
      <c r="C104" s="71" t="s">
        <v>218</v>
      </c>
      <c r="D104" s="71" t="s">
        <v>121</v>
      </c>
      <c r="E104" s="72" t="s">
        <v>1069</v>
      </c>
      <c r="F104" s="671" t="s">
        <v>1070</v>
      </c>
      <c r="G104" s="667"/>
      <c r="H104" s="667"/>
      <c r="I104" s="667"/>
      <c r="J104" s="73" t="s">
        <v>191</v>
      </c>
      <c r="K104" s="74">
        <v>0.85899999999999999</v>
      </c>
      <c r="L104" s="666"/>
      <c r="M104" s="667"/>
      <c r="N104" s="666">
        <f>ROUND(L104*K104,2)</f>
        <v>0</v>
      </c>
      <c r="O104" s="667"/>
      <c r="P104" s="667"/>
      <c r="Q104" s="667"/>
      <c r="R104" s="75"/>
      <c r="T104" s="76" t="s">
        <v>125</v>
      </c>
      <c r="U104" s="77" t="s">
        <v>126</v>
      </c>
      <c r="V104" s="78">
        <v>0.83099999999999996</v>
      </c>
      <c r="W104" s="78">
        <f>V104*K104</f>
        <v>0.71382899999999994</v>
      </c>
      <c r="X104" s="78">
        <v>0</v>
      </c>
      <c r="Y104" s="78">
        <f>X104*K104</f>
        <v>0</v>
      </c>
      <c r="Z104" s="78">
        <v>0</v>
      </c>
      <c r="AA104" s="79">
        <f>Z104*K104</f>
        <v>0</v>
      </c>
      <c r="AR104" s="30" t="s">
        <v>127</v>
      </c>
      <c r="AT104" s="30" t="s">
        <v>121</v>
      </c>
      <c r="AU104" s="30" t="s">
        <v>128</v>
      </c>
      <c r="AY104" s="30" t="s">
        <v>120</v>
      </c>
      <c r="BE104" s="80">
        <f>IF(U104="základní",N104,0)</f>
        <v>0</v>
      </c>
      <c r="BF104" s="80">
        <f>IF(U104="snížená",N104,0)</f>
        <v>0</v>
      </c>
      <c r="BG104" s="80">
        <f>IF(U104="zákl. přenesená",N104,0)</f>
        <v>0</v>
      </c>
      <c r="BH104" s="80">
        <f>IF(U104="sníž. přenesená",N104,0)</f>
        <v>0</v>
      </c>
      <c r="BI104" s="80">
        <f>IF(U104="nulová",N104,0)</f>
        <v>0</v>
      </c>
      <c r="BJ104" s="30" t="s">
        <v>118</v>
      </c>
      <c r="BK104" s="80">
        <f>ROUND(L104*K104,2)</f>
        <v>0</v>
      </c>
      <c r="BL104" s="30" t="s">
        <v>127</v>
      </c>
    </row>
    <row r="105" spans="2:64" s="62" customFormat="1" ht="37.35" customHeight="1" x14ac:dyDescent="0.35">
      <c r="B105" s="58"/>
      <c r="C105" s="59"/>
      <c r="D105" s="60" t="s">
        <v>87</v>
      </c>
      <c r="E105" s="60"/>
      <c r="F105" s="60"/>
      <c r="G105" s="60"/>
      <c r="H105" s="60"/>
      <c r="I105" s="60"/>
      <c r="J105" s="60"/>
      <c r="K105" s="60"/>
      <c r="L105" s="60"/>
      <c r="M105" s="60"/>
      <c r="N105" s="701">
        <f>BK105</f>
        <v>0</v>
      </c>
      <c r="O105" s="702"/>
      <c r="P105" s="702"/>
      <c r="Q105" s="702"/>
      <c r="R105" s="61"/>
      <c r="T105" s="63"/>
      <c r="U105" s="59"/>
      <c r="V105" s="59"/>
      <c r="W105" s="64">
        <f>W106+W118</f>
        <v>0.91253600000000001</v>
      </c>
      <c r="X105" s="59"/>
      <c r="Y105" s="64">
        <f>Y106+Y118</f>
        <v>8.7480000000000023E-3</v>
      </c>
      <c r="Z105" s="59"/>
      <c r="AA105" s="65">
        <f>AA106+AA118</f>
        <v>6.0000000000000001E-3</v>
      </c>
      <c r="AR105" s="66" t="s">
        <v>128</v>
      </c>
      <c r="AT105" s="67" t="s">
        <v>117</v>
      </c>
      <c r="AU105" s="67" t="s">
        <v>119</v>
      </c>
      <c r="AY105" s="66" t="s">
        <v>120</v>
      </c>
      <c r="BK105" s="68">
        <f>BK106+BK118</f>
        <v>0</v>
      </c>
    </row>
    <row r="106" spans="2:64" s="62" customFormat="1" ht="19.899999999999999" customHeight="1" x14ac:dyDescent="0.3">
      <c r="B106" s="58"/>
      <c r="C106" s="59"/>
      <c r="D106" s="69" t="s">
        <v>88</v>
      </c>
      <c r="E106" s="69"/>
      <c r="F106" s="69"/>
      <c r="G106" s="69"/>
      <c r="H106" s="69"/>
      <c r="I106" s="69"/>
      <c r="J106" s="69"/>
      <c r="K106" s="69"/>
      <c r="L106" s="69"/>
      <c r="M106" s="69"/>
      <c r="N106" s="659">
        <f>BK106</f>
        <v>0</v>
      </c>
      <c r="O106" s="660"/>
      <c r="P106" s="660"/>
      <c r="Q106" s="660"/>
      <c r="R106" s="61"/>
      <c r="T106" s="63"/>
      <c r="U106" s="59"/>
      <c r="V106" s="59"/>
      <c r="W106" s="64">
        <f>SUM(W107:W117)</f>
        <v>0.43403599999999998</v>
      </c>
      <c r="X106" s="59"/>
      <c r="Y106" s="64">
        <f>SUM(Y107:Y117)</f>
        <v>7.7430000000000016E-3</v>
      </c>
      <c r="Z106" s="59"/>
      <c r="AA106" s="65">
        <f>SUM(AA107:AA117)</f>
        <v>6.0000000000000001E-3</v>
      </c>
      <c r="AR106" s="66" t="s">
        <v>128</v>
      </c>
      <c r="AT106" s="67" t="s">
        <v>117</v>
      </c>
      <c r="AU106" s="67" t="s">
        <v>118</v>
      </c>
      <c r="AY106" s="66" t="s">
        <v>120</v>
      </c>
      <c r="BK106" s="68">
        <f>SUM(BK107:BK117)</f>
        <v>0</v>
      </c>
    </row>
    <row r="107" spans="2:64" s="17" customFormat="1" ht="31.5" customHeight="1" x14ac:dyDescent="0.25">
      <c r="B107" s="70"/>
      <c r="C107" s="71" t="s">
        <v>221</v>
      </c>
      <c r="D107" s="71" t="s">
        <v>121</v>
      </c>
      <c r="E107" s="72" t="s">
        <v>1719</v>
      </c>
      <c r="F107" s="671" t="s">
        <v>1720</v>
      </c>
      <c r="G107" s="667"/>
      <c r="H107" s="667"/>
      <c r="I107" s="667"/>
      <c r="J107" s="73" t="s">
        <v>172</v>
      </c>
      <c r="K107" s="74">
        <v>1.5</v>
      </c>
      <c r="L107" s="666"/>
      <c r="M107" s="667"/>
      <c r="N107" s="666">
        <f>ROUND(L107*K107,2)</f>
        <v>0</v>
      </c>
      <c r="O107" s="667"/>
      <c r="P107" s="667"/>
      <c r="Q107" s="667"/>
      <c r="R107" s="75"/>
      <c r="T107" s="76" t="s">
        <v>125</v>
      </c>
      <c r="U107" s="77" t="s">
        <v>126</v>
      </c>
      <c r="V107" s="78">
        <v>2.4E-2</v>
      </c>
      <c r="W107" s="78">
        <f>V107*K107</f>
        <v>3.6000000000000004E-2</v>
      </c>
      <c r="X107" s="78">
        <v>0</v>
      </c>
      <c r="Y107" s="78">
        <f>X107*K107</f>
        <v>0</v>
      </c>
      <c r="Z107" s="78">
        <v>0</v>
      </c>
      <c r="AA107" s="79">
        <f>Z107*K107</f>
        <v>0</v>
      </c>
      <c r="AR107" s="30" t="s">
        <v>194</v>
      </c>
      <c r="AT107" s="30" t="s">
        <v>121</v>
      </c>
      <c r="AU107" s="30" t="s">
        <v>128</v>
      </c>
      <c r="AY107" s="30" t="s">
        <v>120</v>
      </c>
      <c r="BE107" s="80">
        <f>IF(U107="základní",N107,0)</f>
        <v>0</v>
      </c>
      <c r="BF107" s="80">
        <f>IF(U107="snížená",N107,0)</f>
        <v>0</v>
      </c>
      <c r="BG107" s="80">
        <f>IF(U107="zákl. přenesená",N107,0)</f>
        <v>0</v>
      </c>
      <c r="BH107" s="80">
        <f>IF(U107="sníž. přenesená",N107,0)</f>
        <v>0</v>
      </c>
      <c r="BI107" s="80">
        <f>IF(U107="nulová",N107,0)</f>
        <v>0</v>
      </c>
      <c r="BJ107" s="30" t="s">
        <v>118</v>
      </c>
      <c r="BK107" s="80">
        <f>ROUND(L107*K107,2)</f>
        <v>0</v>
      </c>
      <c r="BL107" s="30" t="s">
        <v>194</v>
      </c>
    </row>
    <row r="108" spans="2:64" s="86" customFormat="1" ht="22.5" customHeight="1" x14ac:dyDescent="0.25">
      <c r="B108" s="81"/>
      <c r="C108" s="82"/>
      <c r="D108" s="82"/>
      <c r="E108" s="83" t="s">
        <v>125</v>
      </c>
      <c r="F108" s="661" t="s">
        <v>1694</v>
      </c>
      <c r="G108" s="662"/>
      <c r="H108" s="662"/>
      <c r="I108" s="662"/>
      <c r="J108" s="82"/>
      <c r="K108" s="84">
        <v>1.5</v>
      </c>
      <c r="L108" s="82"/>
      <c r="M108" s="82"/>
      <c r="N108" s="82"/>
      <c r="O108" s="82"/>
      <c r="P108" s="82"/>
      <c r="Q108" s="82"/>
      <c r="R108" s="85"/>
      <c r="T108" s="87"/>
      <c r="U108" s="82"/>
      <c r="V108" s="82"/>
      <c r="W108" s="82"/>
      <c r="X108" s="82"/>
      <c r="Y108" s="82"/>
      <c r="Z108" s="82"/>
      <c r="AA108" s="88"/>
      <c r="AT108" s="89" t="s">
        <v>130</v>
      </c>
      <c r="AU108" s="89" t="s">
        <v>128</v>
      </c>
      <c r="AV108" s="86" t="s">
        <v>128</v>
      </c>
      <c r="AW108" s="86" t="s">
        <v>131</v>
      </c>
      <c r="AX108" s="86" t="s">
        <v>118</v>
      </c>
      <c r="AY108" s="89" t="s">
        <v>120</v>
      </c>
    </row>
    <row r="109" spans="2:64" s="17" customFormat="1" ht="22.5" customHeight="1" x14ac:dyDescent="0.25">
      <c r="B109" s="70"/>
      <c r="C109" s="101" t="s">
        <v>224</v>
      </c>
      <c r="D109" s="101" t="s">
        <v>195</v>
      </c>
      <c r="E109" s="102" t="s">
        <v>1721</v>
      </c>
      <c r="F109" s="677" t="s">
        <v>1722</v>
      </c>
      <c r="G109" s="678"/>
      <c r="H109" s="678"/>
      <c r="I109" s="678"/>
      <c r="J109" s="103" t="s">
        <v>273</v>
      </c>
      <c r="K109" s="104">
        <v>0.45</v>
      </c>
      <c r="L109" s="670"/>
      <c r="M109" s="678"/>
      <c r="N109" s="670">
        <f>ROUND(L109*K109,2)</f>
        <v>0</v>
      </c>
      <c r="O109" s="667"/>
      <c r="P109" s="667"/>
      <c r="Q109" s="667"/>
      <c r="R109" s="75"/>
      <c r="T109" s="76" t="s">
        <v>125</v>
      </c>
      <c r="U109" s="77" t="s">
        <v>126</v>
      </c>
      <c r="V109" s="78">
        <v>0</v>
      </c>
      <c r="W109" s="78">
        <f>V109*K109</f>
        <v>0</v>
      </c>
      <c r="X109" s="78">
        <v>1E-3</v>
      </c>
      <c r="Y109" s="78">
        <f>X109*K109</f>
        <v>4.5000000000000004E-4</v>
      </c>
      <c r="Z109" s="78">
        <v>0</v>
      </c>
      <c r="AA109" s="79">
        <f>Z109*K109</f>
        <v>0</v>
      </c>
      <c r="AR109" s="30" t="s">
        <v>258</v>
      </c>
      <c r="AT109" s="30" t="s">
        <v>195</v>
      </c>
      <c r="AU109" s="30" t="s">
        <v>128</v>
      </c>
      <c r="AY109" s="30" t="s">
        <v>120</v>
      </c>
      <c r="BE109" s="80">
        <f>IF(U109="základní",N109,0)</f>
        <v>0</v>
      </c>
      <c r="BF109" s="80">
        <f>IF(U109="snížená",N109,0)</f>
        <v>0</v>
      </c>
      <c r="BG109" s="80">
        <f>IF(U109="zákl. přenesená",N109,0)</f>
        <v>0</v>
      </c>
      <c r="BH109" s="80">
        <f>IF(U109="sníž. přenesená",N109,0)</f>
        <v>0</v>
      </c>
      <c r="BI109" s="80">
        <f>IF(U109="nulová",N109,0)</f>
        <v>0</v>
      </c>
      <c r="BJ109" s="30" t="s">
        <v>118</v>
      </c>
      <c r="BK109" s="80">
        <f>ROUND(L109*K109,2)</f>
        <v>0</v>
      </c>
      <c r="BL109" s="30" t="s">
        <v>194</v>
      </c>
    </row>
    <row r="110" spans="2:64" s="86" customFormat="1" ht="22.5" customHeight="1" x14ac:dyDescent="0.25">
      <c r="B110" s="81"/>
      <c r="C110" s="82"/>
      <c r="D110" s="82"/>
      <c r="E110" s="83" t="s">
        <v>125</v>
      </c>
      <c r="F110" s="661" t="s">
        <v>1723</v>
      </c>
      <c r="G110" s="662"/>
      <c r="H110" s="662"/>
      <c r="I110" s="662"/>
      <c r="J110" s="82"/>
      <c r="K110" s="84">
        <v>0.45</v>
      </c>
      <c r="L110" s="82"/>
      <c r="M110" s="82"/>
      <c r="N110" s="82"/>
      <c r="O110" s="82"/>
      <c r="P110" s="82"/>
      <c r="Q110" s="82"/>
      <c r="R110" s="85"/>
      <c r="T110" s="87"/>
      <c r="U110" s="82"/>
      <c r="V110" s="82"/>
      <c r="W110" s="82"/>
      <c r="X110" s="82"/>
      <c r="Y110" s="82"/>
      <c r="Z110" s="82"/>
      <c r="AA110" s="88"/>
      <c r="AT110" s="89" t="s">
        <v>130</v>
      </c>
      <c r="AU110" s="89" t="s">
        <v>128</v>
      </c>
      <c r="AV110" s="86" t="s">
        <v>128</v>
      </c>
      <c r="AW110" s="86" t="s">
        <v>131</v>
      </c>
      <c r="AX110" s="86" t="s">
        <v>118</v>
      </c>
      <c r="AY110" s="89" t="s">
        <v>120</v>
      </c>
    </row>
    <row r="111" spans="2:64" s="17" customFormat="1" ht="31.5" customHeight="1" x14ac:dyDescent="0.25">
      <c r="B111" s="70"/>
      <c r="C111" s="71" t="s">
        <v>227</v>
      </c>
      <c r="D111" s="71" t="s">
        <v>121</v>
      </c>
      <c r="E111" s="72" t="s">
        <v>1724</v>
      </c>
      <c r="F111" s="671" t="s">
        <v>1725</v>
      </c>
      <c r="G111" s="667"/>
      <c r="H111" s="667"/>
      <c r="I111" s="667"/>
      <c r="J111" s="73" t="s">
        <v>172</v>
      </c>
      <c r="K111" s="74">
        <v>1.5</v>
      </c>
      <c r="L111" s="666"/>
      <c r="M111" s="667"/>
      <c r="N111" s="666">
        <f>ROUND(L111*K111,2)</f>
        <v>0</v>
      </c>
      <c r="O111" s="667"/>
      <c r="P111" s="667"/>
      <c r="Q111" s="667"/>
      <c r="R111" s="75"/>
      <c r="T111" s="76" t="s">
        <v>125</v>
      </c>
      <c r="U111" s="77" t="s">
        <v>126</v>
      </c>
      <c r="V111" s="78">
        <v>0.222</v>
      </c>
      <c r="W111" s="78">
        <f>V111*K111</f>
        <v>0.33300000000000002</v>
      </c>
      <c r="X111" s="78">
        <v>4.0000000000000002E-4</v>
      </c>
      <c r="Y111" s="78">
        <f>X111*K111</f>
        <v>6.0000000000000006E-4</v>
      </c>
      <c r="Z111" s="78">
        <v>0</v>
      </c>
      <c r="AA111" s="79">
        <f>Z111*K111</f>
        <v>0</v>
      </c>
      <c r="AR111" s="30" t="s">
        <v>194</v>
      </c>
      <c r="AT111" s="30" t="s">
        <v>121</v>
      </c>
      <c r="AU111" s="30" t="s">
        <v>128</v>
      </c>
      <c r="AY111" s="30" t="s">
        <v>120</v>
      </c>
      <c r="BE111" s="80">
        <f>IF(U111="základní",N111,0)</f>
        <v>0</v>
      </c>
      <c r="BF111" s="80">
        <f>IF(U111="snížená",N111,0)</f>
        <v>0</v>
      </c>
      <c r="BG111" s="80">
        <f>IF(U111="zákl. přenesená",N111,0)</f>
        <v>0</v>
      </c>
      <c r="BH111" s="80">
        <f>IF(U111="sníž. přenesená",N111,0)</f>
        <v>0</v>
      </c>
      <c r="BI111" s="80">
        <f>IF(U111="nulová",N111,0)</f>
        <v>0</v>
      </c>
      <c r="BJ111" s="30" t="s">
        <v>118</v>
      </c>
      <c r="BK111" s="80">
        <f>ROUND(L111*K111,2)</f>
        <v>0</v>
      </c>
      <c r="BL111" s="30" t="s">
        <v>194</v>
      </c>
    </row>
    <row r="112" spans="2:64" s="86" customFormat="1" ht="22.5" customHeight="1" x14ac:dyDescent="0.25">
      <c r="B112" s="81"/>
      <c r="C112" s="82"/>
      <c r="D112" s="82"/>
      <c r="E112" s="83" t="s">
        <v>125</v>
      </c>
      <c r="F112" s="661" t="s">
        <v>1694</v>
      </c>
      <c r="G112" s="662"/>
      <c r="H112" s="662"/>
      <c r="I112" s="662"/>
      <c r="J112" s="82"/>
      <c r="K112" s="84">
        <v>1.5</v>
      </c>
      <c r="L112" s="82"/>
      <c r="M112" s="82"/>
      <c r="N112" s="82"/>
      <c r="O112" s="82"/>
      <c r="P112" s="82"/>
      <c r="Q112" s="82"/>
      <c r="R112" s="85"/>
      <c r="T112" s="87"/>
      <c r="U112" s="82"/>
      <c r="V112" s="82"/>
      <c r="W112" s="82"/>
      <c r="X112" s="82"/>
      <c r="Y112" s="82"/>
      <c r="Z112" s="82"/>
      <c r="AA112" s="88"/>
      <c r="AT112" s="89" t="s">
        <v>130</v>
      </c>
      <c r="AU112" s="89" t="s">
        <v>128</v>
      </c>
      <c r="AV112" s="86" t="s">
        <v>128</v>
      </c>
      <c r="AW112" s="86" t="s">
        <v>131</v>
      </c>
      <c r="AX112" s="86" t="s">
        <v>118</v>
      </c>
      <c r="AY112" s="89" t="s">
        <v>120</v>
      </c>
    </row>
    <row r="113" spans="2:64" s="17" customFormat="1" ht="31.5" customHeight="1" x14ac:dyDescent="0.25">
      <c r="B113" s="70"/>
      <c r="C113" s="101" t="s">
        <v>234</v>
      </c>
      <c r="D113" s="101" t="s">
        <v>195</v>
      </c>
      <c r="E113" s="102" t="s">
        <v>1726</v>
      </c>
      <c r="F113" s="677" t="s">
        <v>1727</v>
      </c>
      <c r="G113" s="678"/>
      <c r="H113" s="678"/>
      <c r="I113" s="678"/>
      <c r="J113" s="103" t="s">
        <v>172</v>
      </c>
      <c r="K113" s="104">
        <v>1.7250000000000001</v>
      </c>
      <c r="L113" s="670"/>
      <c r="M113" s="678"/>
      <c r="N113" s="670">
        <f>ROUND(L113*K113,2)</f>
        <v>0</v>
      </c>
      <c r="O113" s="667"/>
      <c r="P113" s="667"/>
      <c r="Q113" s="667"/>
      <c r="R113" s="75"/>
      <c r="T113" s="76" t="s">
        <v>125</v>
      </c>
      <c r="U113" s="77" t="s">
        <v>126</v>
      </c>
      <c r="V113" s="78">
        <v>0</v>
      </c>
      <c r="W113" s="78">
        <f>V113*K113</f>
        <v>0</v>
      </c>
      <c r="X113" s="78">
        <v>3.8800000000000002E-3</v>
      </c>
      <c r="Y113" s="78">
        <f>X113*K113</f>
        <v>6.693000000000001E-3</v>
      </c>
      <c r="Z113" s="78">
        <v>0</v>
      </c>
      <c r="AA113" s="79">
        <f>Z113*K113</f>
        <v>0</v>
      </c>
      <c r="AR113" s="30" t="s">
        <v>258</v>
      </c>
      <c r="AT113" s="30" t="s">
        <v>195</v>
      </c>
      <c r="AU113" s="30" t="s">
        <v>128</v>
      </c>
      <c r="AY113" s="30" t="s">
        <v>120</v>
      </c>
      <c r="BE113" s="80">
        <f>IF(U113="základní",N113,0)</f>
        <v>0</v>
      </c>
      <c r="BF113" s="80">
        <f>IF(U113="snížená",N113,0)</f>
        <v>0</v>
      </c>
      <c r="BG113" s="80">
        <f>IF(U113="zákl. přenesená",N113,0)</f>
        <v>0</v>
      </c>
      <c r="BH113" s="80">
        <f>IF(U113="sníž. přenesená",N113,0)</f>
        <v>0</v>
      </c>
      <c r="BI113" s="80">
        <f>IF(U113="nulová",N113,0)</f>
        <v>0</v>
      </c>
      <c r="BJ113" s="30" t="s">
        <v>118</v>
      </c>
      <c r="BK113" s="80">
        <f>ROUND(L113*K113,2)</f>
        <v>0</v>
      </c>
      <c r="BL113" s="30" t="s">
        <v>194</v>
      </c>
    </row>
    <row r="114" spans="2:64" s="86" customFormat="1" ht="22.5" customHeight="1" x14ac:dyDescent="0.25">
      <c r="B114" s="81"/>
      <c r="C114" s="82"/>
      <c r="D114" s="82"/>
      <c r="E114" s="83" t="s">
        <v>125</v>
      </c>
      <c r="F114" s="661" t="s">
        <v>1728</v>
      </c>
      <c r="G114" s="662"/>
      <c r="H114" s="662"/>
      <c r="I114" s="662"/>
      <c r="J114" s="82"/>
      <c r="K114" s="84">
        <v>1.7250000000000001</v>
      </c>
      <c r="L114" s="82"/>
      <c r="M114" s="82"/>
      <c r="N114" s="82"/>
      <c r="O114" s="82"/>
      <c r="P114" s="82"/>
      <c r="Q114" s="82"/>
      <c r="R114" s="85"/>
      <c r="T114" s="87"/>
      <c r="U114" s="82"/>
      <c r="V114" s="82"/>
      <c r="W114" s="82"/>
      <c r="X114" s="82"/>
      <c r="Y114" s="82"/>
      <c r="Z114" s="82"/>
      <c r="AA114" s="88"/>
      <c r="AT114" s="89" t="s">
        <v>130</v>
      </c>
      <c r="AU114" s="89" t="s">
        <v>128</v>
      </c>
      <c r="AV114" s="86" t="s">
        <v>128</v>
      </c>
      <c r="AW114" s="86" t="s">
        <v>131</v>
      </c>
      <c r="AX114" s="86" t="s">
        <v>118</v>
      </c>
      <c r="AY114" s="89" t="s">
        <v>120</v>
      </c>
    </row>
    <row r="115" spans="2:64" s="17" customFormat="1" ht="31.5" customHeight="1" x14ac:dyDescent="0.25">
      <c r="B115" s="70"/>
      <c r="C115" s="71" t="s">
        <v>237</v>
      </c>
      <c r="D115" s="71" t="s">
        <v>121</v>
      </c>
      <c r="E115" s="72" t="s">
        <v>1156</v>
      </c>
      <c r="F115" s="671" t="s">
        <v>1157</v>
      </c>
      <c r="G115" s="667"/>
      <c r="H115" s="667"/>
      <c r="I115" s="667"/>
      <c r="J115" s="73" t="s">
        <v>191</v>
      </c>
      <c r="K115" s="74">
        <v>8.0000000000000002E-3</v>
      </c>
      <c r="L115" s="666"/>
      <c r="M115" s="667"/>
      <c r="N115" s="666">
        <f>ROUND(L115*K115,2)</f>
        <v>0</v>
      </c>
      <c r="O115" s="667"/>
      <c r="P115" s="667"/>
      <c r="Q115" s="667"/>
      <c r="R115" s="75"/>
      <c r="T115" s="76" t="s">
        <v>125</v>
      </c>
      <c r="U115" s="77" t="s">
        <v>126</v>
      </c>
      <c r="V115" s="78">
        <v>1.5669999999999999</v>
      </c>
      <c r="W115" s="78">
        <f>V115*K115</f>
        <v>1.2536E-2</v>
      </c>
      <c r="X115" s="78">
        <v>0</v>
      </c>
      <c r="Y115" s="78">
        <f>X115*K115</f>
        <v>0</v>
      </c>
      <c r="Z115" s="78">
        <v>0</v>
      </c>
      <c r="AA115" s="79">
        <f>Z115*K115</f>
        <v>0</v>
      </c>
      <c r="AR115" s="30" t="s">
        <v>194</v>
      </c>
      <c r="AT115" s="30" t="s">
        <v>121</v>
      </c>
      <c r="AU115" s="30" t="s">
        <v>128</v>
      </c>
      <c r="AY115" s="30" t="s">
        <v>120</v>
      </c>
      <c r="BE115" s="80">
        <f>IF(U115="základní",N115,0)</f>
        <v>0</v>
      </c>
      <c r="BF115" s="80">
        <f>IF(U115="snížená",N115,0)</f>
        <v>0</v>
      </c>
      <c r="BG115" s="80">
        <f>IF(U115="zákl. přenesená",N115,0)</f>
        <v>0</v>
      </c>
      <c r="BH115" s="80">
        <f>IF(U115="sníž. přenesená",N115,0)</f>
        <v>0</v>
      </c>
      <c r="BI115" s="80">
        <f>IF(U115="nulová",N115,0)</f>
        <v>0</v>
      </c>
      <c r="BJ115" s="30" t="s">
        <v>118</v>
      </c>
      <c r="BK115" s="80">
        <f>ROUND(L115*K115,2)</f>
        <v>0</v>
      </c>
      <c r="BL115" s="30" t="s">
        <v>194</v>
      </c>
    </row>
    <row r="116" spans="2:64" s="17" customFormat="1" ht="31.5" customHeight="1" x14ac:dyDescent="0.25">
      <c r="B116" s="70"/>
      <c r="C116" s="71" t="s">
        <v>240</v>
      </c>
      <c r="D116" s="71" t="s">
        <v>121</v>
      </c>
      <c r="E116" s="72" t="s">
        <v>1159</v>
      </c>
      <c r="F116" s="671" t="s">
        <v>1160</v>
      </c>
      <c r="G116" s="667"/>
      <c r="H116" s="667"/>
      <c r="I116" s="667"/>
      <c r="J116" s="73" t="s">
        <v>172</v>
      </c>
      <c r="K116" s="74">
        <v>1.5</v>
      </c>
      <c r="L116" s="666"/>
      <c r="M116" s="667"/>
      <c r="N116" s="666">
        <f>ROUND(L116*K116,2)</f>
        <v>0</v>
      </c>
      <c r="O116" s="667"/>
      <c r="P116" s="667"/>
      <c r="Q116" s="667"/>
      <c r="R116" s="75"/>
      <c r="T116" s="76" t="s">
        <v>125</v>
      </c>
      <c r="U116" s="77" t="s">
        <v>126</v>
      </c>
      <c r="V116" s="78">
        <v>3.5000000000000003E-2</v>
      </c>
      <c r="W116" s="78">
        <f>V116*K116</f>
        <v>5.2500000000000005E-2</v>
      </c>
      <c r="X116" s="78">
        <v>0</v>
      </c>
      <c r="Y116" s="78">
        <f>X116*K116</f>
        <v>0</v>
      </c>
      <c r="Z116" s="78">
        <v>4.0000000000000001E-3</v>
      </c>
      <c r="AA116" s="79">
        <f>Z116*K116</f>
        <v>6.0000000000000001E-3</v>
      </c>
      <c r="AR116" s="30" t="s">
        <v>194</v>
      </c>
      <c r="AT116" s="30" t="s">
        <v>121</v>
      </c>
      <c r="AU116" s="30" t="s">
        <v>128</v>
      </c>
      <c r="AY116" s="30" t="s">
        <v>120</v>
      </c>
      <c r="BE116" s="80">
        <f>IF(U116="základní",N116,0)</f>
        <v>0</v>
      </c>
      <c r="BF116" s="80">
        <f>IF(U116="snížená",N116,0)</f>
        <v>0</v>
      </c>
      <c r="BG116" s="80">
        <f>IF(U116="zákl. přenesená",N116,0)</f>
        <v>0</v>
      </c>
      <c r="BH116" s="80">
        <f>IF(U116="sníž. přenesená",N116,0)</f>
        <v>0</v>
      </c>
      <c r="BI116" s="80">
        <f>IF(U116="nulová",N116,0)</f>
        <v>0</v>
      </c>
      <c r="BJ116" s="30" t="s">
        <v>118</v>
      </c>
      <c r="BK116" s="80">
        <f>ROUND(L116*K116,2)</f>
        <v>0</v>
      </c>
      <c r="BL116" s="30" t="s">
        <v>194</v>
      </c>
    </row>
    <row r="117" spans="2:64" s="86" customFormat="1" ht="22.5" customHeight="1" x14ac:dyDescent="0.25">
      <c r="B117" s="81"/>
      <c r="C117" s="82"/>
      <c r="D117" s="82"/>
      <c r="E117" s="83" t="s">
        <v>125</v>
      </c>
      <c r="F117" s="661" t="s">
        <v>1694</v>
      </c>
      <c r="G117" s="662"/>
      <c r="H117" s="662"/>
      <c r="I117" s="662"/>
      <c r="J117" s="82"/>
      <c r="K117" s="84">
        <v>1.5</v>
      </c>
      <c r="L117" s="82"/>
      <c r="M117" s="82"/>
      <c r="N117" s="82"/>
      <c r="O117" s="82"/>
      <c r="P117" s="82"/>
      <c r="Q117" s="82"/>
      <c r="R117" s="85"/>
      <c r="T117" s="87"/>
      <c r="U117" s="82"/>
      <c r="V117" s="82"/>
      <c r="W117" s="82"/>
      <c r="X117" s="82"/>
      <c r="Y117" s="82"/>
      <c r="Z117" s="82"/>
      <c r="AA117" s="88"/>
      <c r="AT117" s="89" t="s">
        <v>130</v>
      </c>
      <c r="AU117" s="89" t="s">
        <v>128</v>
      </c>
      <c r="AV117" s="86" t="s">
        <v>128</v>
      </c>
      <c r="AW117" s="86" t="s">
        <v>131</v>
      </c>
      <c r="AX117" s="86" t="s">
        <v>118</v>
      </c>
      <c r="AY117" s="89" t="s">
        <v>120</v>
      </c>
    </row>
    <row r="118" spans="2:64" s="62" customFormat="1" ht="29.85" customHeight="1" x14ac:dyDescent="0.3">
      <c r="B118" s="58"/>
      <c r="C118" s="59"/>
      <c r="D118" s="69" t="s">
        <v>98</v>
      </c>
      <c r="E118" s="69"/>
      <c r="F118" s="69"/>
      <c r="G118" s="69"/>
      <c r="H118" s="69"/>
      <c r="I118" s="69"/>
      <c r="J118" s="69"/>
      <c r="K118" s="69"/>
      <c r="L118" s="69"/>
      <c r="M118" s="69"/>
      <c r="N118" s="659">
        <f>BK118</f>
        <v>0</v>
      </c>
      <c r="O118" s="660"/>
      <c r="P118" s="660"/>
      <c r="Q118" s="660"/>
      <c r="R118" s="61"/>
      <c r="T118" s="63"/>
      <c r="U118" s="59"/>
      <c r="V118" s="59"/>
      <c r="W118" s="64">
        <f>SUM(W119:W122)</f>
        <v>0.47850000000000004</v>
      </c>
      <c r="X118" s="59"/>
      <c r="Y118" s="64">
        <f>SUM(Y119:Y122)</f>
        <v>1.005E-3</v>
      </c>
      <c r="Z118" s="59"/>
      <c r="AA118" s="65">
        <f>SUM(AA119:AA122)</f>
        <v>0</v>
      </c>
      <c r="AR118" s="66" t="s">
        <v>128</v>
      </c>
      <c r="AT118" s="67" t="s">
        <v>117</v>
      </c>
      <c r="AU118" s="67" t="s">
        <v>118</v>
      </c>
      <c r="AY118" s="66" t="s">
        <v>120</v>
      </c>
      <c r="BK118" s="68">
        <f>SUM(BK119:BK122)</f>
        <v>0</v>
      </c>
    </row>
    <row r="119" spans="2:64" s="17" customFormat="1" ht="31.5" customHeight="1" x14ac:dyDescent="0.25">
      <c r="B119" s="70"/>
      <c r="C119" s="71" t="s">
        <v>247</v>
      </c>
      <c r="D119" s="71" t="s">
        <v>121</v>
      </c>
      <c r="E119" s="72" t="s">
        <v>1729</v>
      </c>
      <c r="F119" s="671" t="s">
        <v>1730</v>
      </c>
      <c r="G119" s="667"/>
      <c r="H119" s="667"/>
      <c r="I119" s="667"/>
      <c r="J119" s="73" t="s">
        <v>172</v>
      </c>
      <c r="K119" s="74">
        <v>1.5</v>
      </c>
      <c r="L119" s="666"/>
      <c r="M119" s="667"/>
      <c r="N119" s="666">
        <f>ROUND(L119*K119,2)</f>
        <v>0</v>
      </c>
      <c r="O119" s="667"/>
      <c r="P119" s="667"/>
      <c r="Q119" s="667"/>
      <c r="R119" s="75"/>
      <c r="T119" s="76" t="s">
        <v>125</v>
      </c>
      <c r="U119" s="77" t="s">
        <v>126</v>
      </c>
      <c r="V119" s="78">
        <v>0.108</v>
      </c>
      <c r="W119" s="78">
        <f>V119*K119</f>
        <v>0.16200000000000001</v>
      </c>
      <c r="X119" s="78">
        <v>1.9000000000000001E-4</v>
      </c>
      <c r="Y119" s="78">
        <f>X119*K119</f>
        <v>2.8499999999999999E-4</v>
      </c>
      <c r="Z119" s="78">
        <v>0</v>
      </c>
      <c r="AA119" s="79">
        <f>Z119*K119</f>
        <v>0</v>
      </c>
      <c r="AR119" s="30" t="s">
        <v>194</v>
      </c>
      <c r="AT119" s="30" t="s">
        <v>121</v>
      </c>
      <c r="AU119" s="30" t="s">
        <v>128</v>
      </c>
      <c r="AY119" s="30" t="s">
        <v>120</v>
      </c>
      <c r="BE119" s="80">
        <f>IF(U119="základní",N119,0)</f>
        <v>0</v>
      </c>
      <c r="BF119" s="80">
        <f>IF(U119="snížená",N119,0)</f>
        <v>0</v>
      </c>
      <c r="BG119" s="80">
        <f>IF(U119="zákl. přenesená",N119,0)</f>
        <v>0</v>
      </c>
      <c r="BH119" s="80">
        <f>IF(U119="sníž. přenesená",N119,0)</f>
        <v>0</v>
      </c>
      <c r="BI119" s="80">
        <f>IF(U119="nulová",N119,0)</f>
        <v>0</v>
      </c>
      <c r="BJ119" s="30" t="s">
        <v>118</v>
      </c>
      <c r="BK119" s="80">
        <f>ROUND(L119*K119,2)</f>
        <v>0</v>
      </c>
      <c r="BL119" s="30" t="s">
        <v>194</v>
      </c>
    </row>
    <row r="120" spans="2:64" s="86" customFormat="1" ht="22.5" customHeight="1" x14ac:dyDescent="0.25">
      <c r="B120" s="81"/>
      <c r="C120" s="82"/>
      <c r="D120" s="82"/>
      <c r="E120" s="83" t="s">
        <v>125</v>
      </c>
      <c r="F120" s="661" t="s">
        <v>1694</v>
      </c>
      <c r="G120" s="662"/>
      <c r="H120" s="662"/>
      <c r="I120" s="662"/>
      <c r="J120" s="82"/>
      <c r="K120" s="84">
        <v>1.5</v>
      </c>
      <c r="L120" s="82"/>
      <c r="M120" s="82"/>
      <c r="N120" s="82"/>
      <c r="O120" s="82"/>
      <c r="P120" s="82"/>
      <c r="Q120" s="82"/>
      <c r="R120" s="85"/>
      <c r="T120" s="87"/>
      <c r="U120" s="82"/>
      <c r="V120" s="82"/>
      <c r="W120" s="82"/>
      <c r="X120" s="82"/>
      <c r="Y120" s="82"/>
      <c r="Z120" s="82"/>
      <c r="AA120" s="88"/>
      <c r="AT120" s="89" t="s">
        <v>130</v>
      </c>
      <c r="AU120" s="89" t="s">
        <v>128</v>
      </c>
      <c r="AV120" s="86" t="s">
        <v>128</v>
      </c>
      <c r="AW120" s="86" t="s">
        <v>131</v>
      </c>
      <c r="AX120" s="86" t="s">
        <v>118</v>
      </c>
      <c r="AY120" s="89" t="s">
        <v>120</v>
      </c>
    </row>
    <row r="121" spans="2:64" s="17" customFormat="1" ht="31.5" customHeight="1" x14ac:dyDescent="0.25">
      <c r="B121" s="70"/>
      <c r="C121" s="71" t="s">
        <v>254</v>
      </c>
      <c r="D121" s="71" t="s">
        <v>121</v>
      </c>
      <c r="E121" s="72" t="s">
        <v>1731</v>
      </c>
      <c r="F121" s="671" t="s">
        <v>1732</v>
      </c>
      <c r="G121" s="667"/>
      <c r="H121" s="667"/>
      <c r="I121" s="667"/>
      <c r="J121" s="73" t="s">
        <v>172</v>
      </c>
      <c r="K121" s="74">
        <v>1.5</v>
      </c>
      <c r="L121" s="666"/>
      <c r="M121" s="667"/>
      <c r="N121" s="666">
        <f>ROUND(L121*K121,2)</f>
        <v>0</v>
      </c>
      <c r="O121" s="667"/>
      <c r="P121" s="667"/>
      <c r="Q121" s="667"/>
      <c r="R121" s="75"/>
      <c r="T121" s="76" t="s">
        <v>125</v>
      </c>
      <c r="U121" s="77" t="s">
        <v>126</v>
      </c>
      <c r="V121" s="78">
        <v>0.21099999999999999</v>
      </c>
      <c r="W121" s="78">
        <f>V121*K121</f>
        <v>0.3165</v>
      </c>
      <c r="X121" s="78">
        <v>4.8000000000000001E-4</v>
      </c>
      <c r="Y121" s="78">
        <f>X121*K121</f>
        <v>7.2000000000000005E-4</v>
      </c>
      <c r="Z121" s="78">
        <v>0</v>
      </c>
      <c r="AA121" s="79">
        <f>Z121*K121</f>
        <v>0</v>
      </c>
      <c r="AR121" s="30" t="s">
        <v>194</v>
      </c>
      <c r="AT121" s="30" t="s">
        <v>121</v>
      </c>
      <c r="AU121" s="30" t="s">
        <v>128</v>
      </c>
      <c r="AY121" s="30" t="s">
        <v>120</v>
      </c>
      <c r="BE121" s="80">
        <f>IF(U121="základní",N121,0)</f>
        <v>0</v>
      </c>
      <c r="BF121" s="80">
        <f>IF(U121="snížená",N121,0)</f>
        <v>0</v>
      </c>
      <c r="BG121" s="80">
        <f>IF(U121="zákl. přenesená",N121,0)</f>
        <v>0</v>
      </c>
      <c r="BH121" s="80">
        <f>IF(U121="sníž. přenesená",N121,0)</f>
        <v>0</v>
      </c>
      <c r="BI121" s="80">
        <f>IF(U121="nulová",N121,0)</f>
        <v>0</v>
      </c>
      <c r="BJ121" s="30" t="s">
        <v>118</v>
      </c>
      <c r="BK121" s="80">
        <f>ROUND(L121*K121,2)</f>
        <v>0</v>
      </c>
      <c r="BL121" s="30" t="s">
        <v>194</v>
      </c>
    </row>
    <row r="122" spans="2:64" s="86" customFormat="1" ht="22.5" customHeight="1" x14ac:dyDescent="0.25">
      <c r="B122" s="81"/>
      <c r="C122" s="82"/>
      <c r="D122" s="82"/>
      <c r="E122" s="83" t="s">
        <v>125</v>
      </c>
      <c r="F122" s="661" t="s">
        <v>1733</v>
      </c>
      <c r="G122" s="662"/>
      <c r="H122" s="662"/>
      <c r="I122" s="662"/>
      <c r="J122" s="82"/>
      <c r="K122" s="84">
        <v>1.5</v>
      </c>
      <c r="L122" s="82"/>
      <c r="M122" s="82"/>
      <c r="N122" s="82"/>
      <c r="O122" s="82"/>
      <c r="P122" s="82"/>
      <c r="Q122" s="82"/>
      <c r="R122" s="85"/>
      <c r="T122" s="126"/>
      <c r="U122" s="127"/>
      <c r="V122" s="127"/>
      <c r="W122" s="127"/>
      <c r="X122" s="127"/>
      <c r="Y122" s="127"/>
      <c r="Z122" s="127"/>
      <c r="AA122" s="128"/>
      <c r="AT122" s="89" t="s">
        <v>130</v>
      </c>
      <c r="AU122" s="89" t="s">
        <v>128</v>
      </c>
      <c r="AV122" s="86" t="s">
        <v>128</v>
      </c>
      <c r="AW122" s="86" t="s">
        <v>131</v>
      </c>
      <c r="AX122" s="86" t="s">
        <v>118</v>
      </c>
      <c r="AY122" s="89" t="s">
        <v>120</v>
      </c>
    </row>
    <row r="123" spans="2:64" s="17" customFormat="1" ht="6.95" customHeight="1" x14ac:dyDescent="0.25">
      <c r="B123" s="41"/>
      <c r="C123" s="42"/>
      <c r="D123" s="42"/>
      <c r="E123" s="42"/>
      <c r="F123" s="42"/>
      <c r="G123" s="42"/>
      <c r="H123" s="42"/>
      <c r="I123" s="42"/>
      <c r="J123" s="42"/>
      <c r="K123" s="42"/>
      <c r="L123" s="42"/>
      <c r="M123" s="42"/>
      <c r="N123" s="42"/>
      <c r="O123" s="42"/>
      <c r="P123" s="42"/>
      <c r="Q123" s="42"/>
      <c r="R123" s="43"/>
    </row>
  </sheetData>
  <mergeCells count="171">
    <mergeCell ref="M12:Q12"/>
    <mergeCell ref="M13:Q13"/>
    <mergeCell ref="C15:G15"/>
    <mergeCell ref="N15:Q15"/>
    <mergeCell ref="N17:Q17"/>
    <mergeCell ref="N18:Q18"/>
    <mergeCell ref="C3:Q3"/>
    <mergeCell ref="F5:P5"/>
    <mergeCell ref="F6:P6"/>
    <mergeCell ref="F7:P7"/>
    <mergeCell ref="F8:P8"/>
    <mergeCell ref="M10:P10"/>
    <mergeCell ref="N25:Q25"/>
    <mergeCell ref="N26:Q26"/>
    <mergeCell ref="C32:Q32"/>
    <mergeCell ref="F34:P34"/>
    <mergeCell ref="F35:P35"/>
    <mergeCell ref="F36:P36"/>
    <mergeCell ref="N19:Q19"/>
    <mergeCell ref="N20:Q20"/>
    <mergeCell ref="N21:Q21"/>
    <mergeCell ref="N22:Q22"/>
    <mergeCell ref="N23:Q23"/>
    <mergeCell ref="N24:Q24"/>
    <mergeCell ref="N45:Q45"/>
    <mergeCell ref="N46:Q46"/>
    <mergeCell ref="N47:Q47"/>
    <mergeCell ref="F48:I48"/>
    <mergeCell ref="L48:M48"/>
    <mergeCell ref="N48:Q48"/>
    <mergeCell ref="F37:P37"/>
    <mergeCell ref="M39:P39"/>
    <mergeCell ref="M41:Q41"/>
    <mergeCell ref="M42:Q42"/>
    <mergeCell ref="F44:I44"/>
    <mergeCell ref="L44:M44"/>
    <mergeCell ref="N44:Q44"/>
    <mergeCell ref="F53:I53"/>
    <mergeCell ref="F54:I54"/>
    <mergeCell ref="L54:M54"/>
    <mergeCell ref="N54:Q54"/>
    <mergeCell ref="F55:I55"/>
    <mergeCell ref="F56:I56"/>
    <mergeCell ref="L56:M56"/>
    <mergeCell ref="N56:Q56"/>
    <mergeCell ref="F49:I49"/>
    <mergeCell ref="F50:I50"/>
    <mergeCell ref="F51:I51"/>
    <mergeCell ref="L51:M51"/>
    <mergeCell ref="N51:Q51"/>
    <mergeCell ref="F52:I52"/>
    <mergeCell ref="F61:I61"/>
    <mergeCell ref="L61:M61"/>
    <mergeCell ref="N61:Q61"/>
    <mergeCell ref="F62:I62"/>
    <mergeCell ref="F63:I63"/>
    <mergeCell ref="L63:M63"/>
    <mergeCell ref="N63:Q63"/>
    <mergeCell ref="F57:I57"/>
    <mergeCell ref="F58:I58"/>
    <mergeCell ref="F59:I59"/>
    <mergeCell ref="L59:M59"/>
    <mergeCell ref="N59:Q59"/>
    <mergeCell ref="F60:I60"/>
    <mergeCell ref="N68:Q68"/>
    <mergeCell ref="F69:I69"/>
    <mergeCell ref="L69:M69"/>
    <mergeCell ref="N69:Q69"/>
    <mergeCell ref="F70:I70"/>
    <mergeCell ref="F71:I71"/>
    <mergeCell ref="F64:I64"/>
    <mergeCell ref="F65:I65"/>
    <mergeCell ref="F66:I66"/>
    <mergeCell ref="L66:M66"/>
    <mergeCell ref="N66:Q66"/>
    <mergeCell ref="F67:I67"/>
    <mergeCell ref="N76:Q76"/>
    <mergeCell ref="F77:I77"/>
    <mergeCell ref="L77:M77"/>
    <mergeCell ref="N77:Q77"/>
    <mergeCell ref="F78:I78"/>
    <mergeCell ref="F79:I79"/>
    <mergeCell ref="L79:M79"/>
    <mergeCell ref="N79:Q79"/>
    <mergeCell ref="F72:I72"/>
    <mergeCell ref="F73:I73"/>
    <mergeCell ref="F74:I74"/>
    <mergeCell ref="L74:M74"/>
    <mergeCell ref="N74:Q74"/>
    <mergeCell ref="F75:I75"/>
    <mergeCell ref="F84:I84"/>
    <mergeCell ref="F85:I85"/>
    <mergeCell ref="L85:M85"/>
    <mergeCell ref="N85:Q85"/>
    <mergeCell ref="F86:I86"/>
    <mergeCell ref="F87:I87"/>
    <mergeCell ref="F80:I80"/>
    <mergeCell ref="N81:Q81"/>
    <mergeCell ref="F82:I82"/>
    <mergeCell ref="L82:M82"/>
    <mergeCell ref="N82:Q82"/>
    <mergeCell ref="F83:I83"/>
    <mergeCell ref="F91:I91"/>
    <mergeCell ref="F92:I92"/>
    <mergeCell ref="F93:I93"/>
    <mergeCell ref="L93:M93"/>
    <mergeCell ref="N93:Q93"/>
    <mergeCell ref="F94:I94"/>
    <mergeCell ref="F88:I88"/>
    <mergeCell ref="L88:M88"/>
    <mergeCell ref="N88:Q88"/>
    <mergeCell ref="F89:I89"/>
    <mergeCell ref="F90:I90"/>
    <mergeCell ref="L90:M90"/>
    <mergeCell ref="N90:Q90"/>
    <mergeCell ref="F98:I98"/>
    <mergeCell ref="L98:M98"/>
    <mergeCell ref="N98:Q98"/>
    <mergeCell ref="F99:I99"/>
    <mergeCell ref="L99:M99"/>
    <mergeCell ref="N99:Q99"/>
    <mergeCell ref="F95:I95"/>
    <mergeCell ref="L95:M95"/>
    <mergeCell ref="N95:Q95"/>
    <mergeCell ref="F96:I96"/>
    <mergeCell ref="F97:I97"/>
    <mergeCell ref="L97:M97"/>
    <mergeCell ref="N97:Q97"/>
    <mergeCell ref="F104:I104"/>
    <mergeCell ref="L104:M104"/>
    <mergeCell ref="N104:Q104"/>
    <mergeCell ref="N105:Q105"/>
    <mergeCell ref="N106:Q106"/>
    <mergeCell ref="F107:I107"/>
    <mergeCell ref="L107:M107"/>
    <mergeCell ref="N107:Q107"/>
    <mergeCell ref="F100:I100"/>
    <mergeCell ref="F101:I101"/>
    <mergeCell ref="L101:M101"/>
    <mergeCell ref="N101:Q101"/>
    <mergeCell ref="F102:I102"/>
    <mergeCell ref="N103:Q103"/>
    <mergeCell ref="F112:I112"/>
    <mergeCell ref="F113:I113"/>
    <mergeCell ref="L113:M113"/>
    <mergeCell ref="N113:Q113"/>
    <mergeCell ref="F114:I114"/>
    <mergeCell ref="F115:I115"/>
    <mergeCell ref="L115:M115"/>
    <mergeCell ref="N115:Q115"/>
    <mergeCell ref="F108:I108"/>
    <mergeCell ref="F109:I109"/>
    <mergeCell ref="L109:M109"/>
    <mergeCell ref="N109:Q109"/>
    <mergeCell ref="F110:I110"/>
    <mergeCell ref="F111:I111"/>
    <mergeCell ref="L111:M111"/>
    <mergeCell ref="N111:Q111"/>
    <mergeCell ref="F120:I120"/>
    <mergeCell ref="F121:I121"/>
    <mergeCell ref="L121:M121"/>
    <mergeCell ref="N121:Q121"/>
    <mergeCell ref="F122:I122"/>
    <mergeCell ref="F116:I116"/>
    <mergeCell ref="L116:M116"/>
    <mergeCell ref="N116:Q116"/>
    <mergeCell ref="F117:I117"/>
    <mergeCell ref="N118:Q118"/>
    <mergeCell ref="F119:I119"/>
    <mergeCell ref="L119:M119"/>
    <mergeCell ref="N119:Q119"/>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outlinePr summaryBelow="0"/>
    <pageSetUpPr fitToPage="1"/>
  </sheetPr>
  <dimension ref="A1:Q52"/>
  <sheetViews>
    <sheetView zoomScaleNormal="100" zoomScaleSheetLayoutView="100" workbookViewId="0">
      <pane ySplit="7" topLeftCell="A20" activePane="bottomLeft" state="frozen"/>
      <selection activeCell="K10" sqref="K10"/>
      <selection pane="bottomLeft" activeCell="N11" sqref="N11:N49"/>
    </sheetView>
  </sheetViews>
  <sheetFormatPr defaultRowHeight="12.75" outlineLevelRow="2" x14ac:dyDescent="0.2"/>
  <cols>
    <col min="1" max="5" width="0" style="210" hidden="1" customWidth="1"/>
    <col min="6" max="6" width="5.42578125" style="297" customWidth="1"/>
    <col min="7" max="7" width="4.28515625" style="228" customWidth="1"/>
    <col min="8" max="8" width="14.28515625" style="229" customWidth="1"/>
    <col min="9" max="9" width="10" style="229" hidden="1" customWidth="1"/>
    <col min="10" max="10" width="57.140625" style="230" customWidth="1"/>
    <col min="11" max="11" width="7.5703125" style="228" customWidth="1"/>
    <col min="12" max="12" width="6.85546875" style="231" hidden="1" customWidth="1"/>
    <col min="13" max="13" width="13.42578125" style="203" customWidth="1"/>
    <col min="14" max="14" width="12.42578125" style="231" customWidth="1"/>
    <col min="15" max="15" width="15.7109375" style="232" customWidth="1"/>
    <col min="16" max="16" width="0.140625" style="323" customWidth="1"/>
    <col min="17" max="17" width="14.28515625" style="231" hidden="1" customWidth="1"/>
    <col min="18" max="18" width="15.85546875" style="210" customWidth="1"/>
    <col min="19" max="256" width="9.140625" style="210"/>
    <col min="257" max="261" width="0" style="210" hidden="1" customWidth="1"/>
    <col min="262" max="262" width="5.42578125" style="210" customWidth="1"/>
    <col min="263" max="263" width="4.28515625" style="210" customWidth="1"/>
    <col min="264" max="264" width="14.28515625" style="210" customWidth="1"/>
    <col min="265" max="265" width="0" style="210" hidden="1" customWidth="1"/>
    <col min="266" max="266" width="57.140625" style="210" customWidth="1"/>
    <col min="267" max="267" width="7.5703125" style="210" customWidth="1"/>
    <col min="268" max="268" width="0" style="210" hidden="1" customWidth="1"/>
    <col min="269" max="269" width="13.42578125" style="210" customWidth="1"/>
    <col min="270" max="270" width="12.42578125" style="210" customWidth="1"/>
    <col min="271" max="271" width="15.7109375" style="210" customWidth="1"/>
    <col min="272" max="272" width="0.140625" style="210" customWidth="1"/>
    <col min="273" max="273" width="0" style="210" hidden="1" customWidth="1"/>
    <col min="274" max="274" width="15.85546875" style="210" customWidth="1"/>
    <col min="275" max="512" width="9.140625" style="210"/>
    <col min="513" max="517" width="0" style="210" hidden="1" customWidth="1"/>
    <col min="518" max="518" width="5.42578125" style="210" customWidth="1"/>
    <col min="519" max="519" width="4.28515625" style="210" customWidth="1"/>
    <col min="520" max="520" width="14.28515625" style="210" customWidth="1"/>
    <col min="521" max="521" width="0" style="210" hidden="1" customWidth="1"/>
    <col min="522" max="522" width="57.140625" style="210" customWidth="1"/>
    <col min="523" max="523" width="7.5703125" style="210" customWidth="1"/>
    <col min="524" max="524" width="0" style="210" hidden="1" customWidth="1"/>
    <col min="525" max="525" width="13.42578125" style="210" customWidth="1"/>
    <col min="526" max="526" width="12.42578125" style="210" customWidth="1"/>
    <col min="527" max="527" width="15.7109375" style="210" customWidth="1"/>
    <col min="528" max="528" width="0.140625" style="210" customWidth="1"/>
    <col min="529" max="529" width="0" style="210" hidden="1" customWidth="1"/>
    <col min="530" max="530" width="15.85546875" style="210" customWidth="1"/>
    <col min="531" max="768" width="9.140625" style="210"/>
    <col min="769" max="773" width="0" style="210" hidden="1" customWidth="1"/>
    <col min="774" max="774" width="5.42578125" style="210" customWidth="1"/>
    <col min="775" max="775" width="4.28515625" style="210" customWidth="1"/>
    <col min="776" max="776" width="14.28515625" style="210" customWidth="1"/>
    <col min="777" max="777" width="0" style="210" hidden="1" customWidth="1"/>
    <col min="778" max="778" width="57.140625" style="210" customWidth="1"/>
    <col min="779" max="779" width="7.5703125" style="210" customWidth="1"/>
    <col min="780" max="780" width="0" style="210" hidden="1" customWidth="1"/>
    <col min="781" max="781" width="13.42578125" style="210" customWidth="1"/>
    <col min="782" max="782" width="12.42578125" style="210" customWidth="1"/>
    <col min="783" max="783" width="15.7109375" style="210" customWidth="1"/>
    <col min="784" max="784" width="0.140625" style="210" customWidth="1"/>
    <col min="785" max="785" width="0" style="210" hidden="1" customWidth="1"/>
    <col min="786" max="786" width="15.85546875" style="210" customWidth="1"/>
    <col min="787" max="1024" width="9.140625" style="210"/>
    <col min="1025" max="1029" width="0" style="210" hidden="1" customWidth="1"/>
    <col min="1030" max="1030" width="5.42578125" style="210" customWidth="1"/>
    <col min="1031" max="1031" width="4.28515625" style="210" customWidth="1"/>
    <col min="1032" max="1032" width="14.28515625" style="210" customWidth="1"/>
    <col min="1033" max="1033" width="0" style="210" hidden="1" customWidth="1"/>
    <col min="1034" max="1034" width="57.140625" style="210" customWidth="1"/>
    <col min="1035" max="1035" width="7.5703125" style="210" customWidth="1"/>
    <col min="1036" max="1036" width="0" style="210" hidden="1" customWidth="1"/>
    <col min="1037" max="1037" width="13.42578125" style="210" customWidth="1"/>
    <col min="1038" max="1038" width="12.42578125" style="210" customWidth="1"/>
    <col min="1039" max="1039" width="15.7109375" style="210" customWidth="1"/>
    <col min="1040" max="1040" width="0.140625" style="210" customWidth="1"/>
    <col min="1041" max="1041" width="0" style="210" hidden="1" customWidth="1"/>
    <col min="1042" max="1042" width="15.85546875" style="210" customWidth="1"/>
    <col min="1043" max="1280" width="9.140625" style="210"/>
    <col min="1281" max="1285" width="0" style="210" hidden="1" customWidth="1"/>
    <col min="1286" max="1286" width="5.42578125" style="210" customWidth="1"/>
    <col min="1287" max="1287" width="4.28515625" style="210" customWidth="1"/>
    <col min="1288" max="1288" width="14.28515625" style="210" customWidth="1"/>
    <col min="1289" max="1289" width="0" style="210" hidden="1" customWidth="1"/>
    <col min="1290" max="1290" width="57.140625" style="210" customWidth="1"/>
    <col min="1291" max="1291" width="7.5703125" style="210" customWidth="1"/>
    <col min="1292" max="1292" width="0" style="210" hidden="1" customWidth="1"/>
    <col min="1293" max="1293" width="13.42578125" style="210" customWidth="1"/>
    <col min="1294" max="1294" width="12.42578125" style="210" customWidth="1"/>
    <col min="1295" max="1295" width="15.7109375" style="210" customWidth="1"/>
    <col min="1296" max="1296" width="0.140625" style="210" customWidth="1"/>
    <col min="1297" max="1297" width="0" style="210" hidden="1" customWidth="1"/>
    <col min="1298" max="1298" width="15.85546875" style="210" customWidth="1"/>
    <col min="1299" max="1536" width="9.140625" style="210"/>
    <col min="1537" max="1541" width="0" style="210" hidden="1" customWidth="1"/>
    <col min="1542" max="1542" width="5.42578125" style="210" customWidth="1"/>
    <col min="1543" max="1543" width="4.28515625" style="210" customWidth="1"/>
    <col min="1544" max="1544" width="14.28515625" style="210" customWidth="1"/>
    <col min="1545" max="1545" width="0" style="210" hidden="1" customWidth="1"/>
    <col min="1546" max="1546" width="57.140625" style="210" customWidth="1"/>
    <col min="1547" max="1547" width="7.5703125" style="210" customWidth="1"/>
    <col min="1548" max="1548" width="0" style="210" hidden="1" customWidth="1"/>
    <col min="1549" max="1549" width="13.42578125" style="210" customWidth="1"/>
    <col min="1550" max="1550" width="12.42578125" style="210" customWidth="1"/>
    <col min="1551" max="1551" width="15.7109375" style="210" customWidth="1"/>
    <col min="1552" max="1552" width="0.140625" style="210" customWidth="1"/>
    <col min="1553" max="1553" width="0" style="210" hidden="1" customWidth="1"/>
    <col min="1554" max="1554" width="15.85546875" style="210" customWidth="1"/>
    <col min="1555" max="1792" width="9.140625" style="210"/>
    <col min="1793" max="1797" width="0" style="210" hidden="1" customWidth="1"/>
    <col min="1798" max="1798" width="5.42578125" style="210" customWidth="1"/>
    <col min="1799" max="1799" width="4.28515625" style="210" customWidth="1"/>
    <col min="1800" max="1800" width="14.28515625" style="210" customWidth="1"/>
    <col min="1801" max="1801" width="0" style="210" hidden="1" customWidth="1"/>
    <col min="1802" max="1802" width="57.140625" style="210" customWidth="1"/>
    <col min="1803" max="1803" width="7.5703125" style="210" customWidth="1"/>
    <col min="1804" max="1804" width="0" style="210" hidden="1" customWidth="1"/>
    <col min="1805" max="1805" width="13.42578125" style="210" customWidth="1"/>
    <col min="1806" max="1806" width="12.42578125" style="210" customWidth="1"/>
    <col min="1807" max="1807" width="15.7109375" style="210" customWidth="1"/>
    <col min="1808" max="1808" width="0.140625" style="210" customWidth="1"/>
    <col min="1809" max="1809" width="0" style="210" hidden="1" customWidth="1"/>
    <col min="1810" max="1810" width="15.85546875" style="210" customWidth="1"/>
    <col min="1811" max="2048" width="9.140625" style="210"/>
    <col min="2049" max="2053" width="0" style="210" hidden="1" customWidth="1"/>
    <col min="2054" max="2054" width="5.42578125" style="210" customWidth="1"/>
    <col min="2055" max="2055" width="4.28515625" style="210" customWidth="1"/>
    <col min="2056" max="2056" width="14.28515625" style="210" customWidth="1"/>
    <col min="2057" max="2057" width="0" style="210" hidden="1" customWidth="1"/>
    <col min="2058" max="2058" width="57.140625" style="210" customWidth="1"/>
    <col min="2059" max="2059" width="7.5703125" style="210" customWidth="1"/>
    <col min="2060" max="2060" width="0" style="210" hidden="1" customWidth="1"/>
    <col min="2061" max="2061" width="13.42578125" style="210" customWidth="1"/>
    <col min="2062" max="2062" width="12.42578125" style="210" customWidth="1"/>
    <col min="2063" max="2063" width="15.7109375" style="210" customWidth="1"/>
    <col min="2064" max="2064" width="0.140625" style="210" customWidth="1"/>
    <col min="2065" max="2065" width="0" style="210" hidden="1" customWidth="1"/>
    <col min="2066" max="2066" width="15.85546875" style="210" customWidth="1"/>
    <col min="2067" max="2304" width="9.140625" style="210"/>
    <col min="2305" max="2309" width="0" style="210" hidden="1" customWidth="1"/>
    <col min="2310" max="2310" width="5.42578125" style="210" customWidth="1"/>
    <col min="2311" max="2311" width="4.28515625" style="210" customWidth="1"/>
    <col min="2312" max="2312" width="14.28515625" style="210" customWidth="1"/>
    <col min="2313" max="2313" width="0" style="210" hidden="1" customWidth="1"/>
    <col min="2314" max="2314" width="57.140625" style="210" customWidth="1"/>
    <col min="2315" max="2315" width="7.5703125" style="210" customWidth="1"/>
    <col min="2316" max="2316" width="0" style="210" hidden="1" customWidth="1"/>
    <col min="2317" max="2317" width="13.42578125" style="210" customWidth="1"/>
    <col min="2318" max="2318" width="12.42578125" style="210" customWidth="1"/>
    <col min="2319" max="2319" width="15.7109375" style="210" customWidth="1"/>
    <col min="2320" max="2320" width="0.140625" style="210" customWidth="1"/>
    <col min="2321" max="2321" width="0" style="210" hidden="1" customWidth="1"/>
    <col min="2322" max="2322" width="15.85546875" style="210" customWidth="1"/>
    <col min="2323" max="2560" width="9.140625" style="210"/>
    <col min="2561" max="2565" width="0" style="210" hidden="1" customWidth="1"/>
    <col min="2566" max="2566" width="5.42578125" style="210" customWidth="1"/>
    <col min="2567" max="2567" width="4.28515625" style="210" customWidth="1"/>
    <col min="2568" max="2568" width="14.28515625" style="210" customWidth="1"/>
    <col min="2569" max="2569" width="0" style="210" hidden="1" customWidth="1"/>
    <col min="2570" max="2570" width="57.140625" style="210" customWidth="1"/>
    <col min="2571" max="2571" width="7.5703125" style="210" customWidth="1"/>
    <col min="2572" max="2572" width="0" style="210" hidden="1" customWidth="1"/>
    <col min="2573" max="2573" width="13.42578125" style="210" customWidth="1"/>
    <col min="2574" max="2574" width="12.42578125" style="210" customWidth="1"/>
    <col min="2575" max="2575" width="15.7109375" style="210" customWidth="1"/>
    <col min="2576" max="2576" width="0.140625" style="210" customWidth="1"/>
    <col min="2577" max="2577" width="0" style="210" hidden="1" customWidth="1"/>
    <col min="2578" max="2578" width="15.85546875" style="210" customWidth="1"/>
    <col min="2579" max="2816" width="9.140625" style="210"/>
    <col min="2817" max="2821" width="0" style="210" hidden="1" customWidth="1"/>
    <col min="2822" max="2822" width="5.42578125" style="210" customWidth="1"/>
    <col min="2823" max="2823" width="4.28515625" style="210" customWidth="1"/>
    <col min="2824" max="2824" width="14.28515625" style="210" customWidth="1"/>
    <col min="2825" max="2825" width="0" style="210" hidden="1" customWidth="1"/>
    <col min="2826" max="2826" width="57.140625" style="210" customWidth="1"/>
    <col min="2827" max="2827" width="7.5703125" style="210" customWidth="1"/>
    <col min="2828" max="2828" width="0" style="210" hidden="1" customWidth="1"/>
    <col min="2829" max="2829" width="13.42578125" style="210" customWidth="1"/>
    <col min="2830" max="2830" width="12.42578125" style="210" customWidth="1"/>
    <col min="2831" max="2831" width="15.7109375" style="210" customWidth="1"/>
    <col min="2832" max="2832" width="0.140625" style="210" customWidth="1"/>
    <col min="2833" max="2833" width="0" style="210" hidden="1" customWidth="1"/>
    <col min="2834" max="2834" width="15.85546875" style="210" customWidth="1"/>
    <col min="2835" max="3072" width="9.140625" style="210"/>
    <col min="3073" max="3077" width="0" style="210" hidden="1" customWidth="1"/>
    <col min="3078" max="3078" width="5.42578125" style="210" customWidth="1"/>
    <col min="3079" max="3079" width="4.28515625" style="210" customWidth="1"/>
    <col min="3080" max="3080" width="14.28515625" style="210" customWidth="1"/>
    <col min="3081" max="3081" width="0" style="210" hidden="1" customWidth="1"/>
    <col min="3082" max="3082" width="57.140625" style="210" customWidth="1"/>
    <col min="3083" max="3083" width="7.5703125" style="210" customWidth="1"/>
    <col min="3084" max="3084" width="0" style="210" hidden="1" customWidth="1"/>
    <col min="3085" max="3085" width="13.42578125" style="210" customWidth="1"/>
    <col min="3086" max="3086" width="12.42578125" style="210" customWidth="1"/>
    <col min="3087" max="3087" width="15.7109375" style="210" customWidth="1"/>
    <col min="3088" max="3088" width="0.140625" style="210" customWidth="1"/>
    <col min="3089" max="3089" width="0" style="210" hidden="1" customWidth="1"/>
    <col min="3090" max="3090" width="15.85546875" style="210" customWidth="1"/>
    <col min="3091" max="3328" width="9.140625" style="210"/>
    <col min="3329" max="3333" width="0" style="210" hidden="1" customWidth="1"/>
    <col min="3334" max="3334" width="5.42578125" style="210" customWidth="1"/>
    <col min="3335" max="3335" width="4.28515625" style="210" customWidth="1"/>
    <col min="3336" max="3336" width="14.28515625" style="210" customWidth="1"/>
    <col min="3337" max="3337" width="0" style="210" hidden="1" customWidth="1"/>
    <col min="3338" max="3338" width="57.140625" style="210" customWidth="1"/>
    <col min="3339" max="3339" width="7.5703125" style="210" customWidth="1"/>
    <col min="3340" max="3340" width="0" style="210" hidden="1" customWidth="1"/>
    <col min="3341" max="3341" width="13.42578125" style="210" customWidth="1"/>
    <col min="3342" max="3342" width="12.42578125" style="210" customWidth="1"/>
    <col min="3343" max="3343" width="15.7109375" style="210" customWidth="1"/>
    <col min="3344" max="3344" width="0.140625" style="210" customWidth="1"/>
    <col min="3345" max="3345" width="0" style="210" hidden="1" customWidth="1"/>
    <col min="3346" max="3346" width="15.85546875" style="210" customWidth="1"/>
    <col min="3347" max="3584" width="9.140625" style="210"/>
    <col min="3585" max="3589" width="0" style="210" hidden="1" customWidth="1"/>
    <col min="3590" max="3590" width="5.42578125" style="210" customWidth="1"/>
    <col min="3591" max="3591" width="4.28515625" style="210" customWidth="1"/>
    <col min="3592" max="3592" width="14.28515625" style="210" customWidth="1"/>
    <col min="3593" max="3593" width="0" style="210" hidden="1" customWidth="1"/>
    <col min="3594" max="3594" width="57.140625" style="210" customWidth="1"/>
    <col min="3595" max="3595" width="7.5703125" style="210" customWidth="1"/>
    <col min="3596" max="3596" width="0" style="210" hidden="1" customWidth="1"/>
    <col min="3597" max="3597" width="13.42578125" style="210" customWidth="1"/>
    <col min="3598" max="3598" width="12.42578125" style="210" customWidth="1"/>
    <col min="3599" max="3599" width="15.7109375" style="210" customWidth="1"/>
    <col min="3600" max="3600" width="0.140625" style="210" customWidth="1"/>
    <col min="3601" max="3601" width="0" style="210" hidden="1" customWidth="1"/>
    <col min="3602" max="3602" width="15.85546875" style="210" customWidth="1"/>
    <col min="3603" max="3840" width="9.140625" style="210"/>
    <col min="3841" max="3845" width="0" style="210" hidden="1" customWidth="1"/>
    <col min="3846" max="3846" width="5.42578125" style="210" customWidth="1"/>
    <col min="3847" max="3847" width="4.28515625" style="210" customWidth="1"/>
    <col min="3848" max="3848" width="14.28515625" style="210" customWidth="1"/>
    <col min="3849" max="3849" width="0" style="210" hidden="1" customWidth="1"/>
    <col min="3850" max="3850" width="57.140625" style="210" customWidth="1"/>
    <col min="3851" max="3851" width="7.5703125" style="210" customWidth="1"/>
    <col min="3852" max="3852" width="0" style="210" hidden="1" customWidth="1"/>
    <col min="3853" max="3853" width="13.42578125" style="210" customWidth="1"/>
    <col min="3854" max="3854" width="12.42578125" style="210" customWidth="1"/>
    <col min="3855" max="3855" width="15.7109375" style="210" customWidth="1"/>
    <col min="3856" max="3856" width="0.140625" style="210" customWidth="1"/>
    <col min="3857" max="3857" width="0" style="210" hidden="1" customWidth="1"/>
    <col min="3858" max="3858" width="15.85546875" style="210" customWidth="1"/>
    <col min="3859" max="4096" width="9.140625" style="210"/>
    <col min="4097" max="4101" width="0" style="210" hidden="1" customWidth="1"/>
    <col min="4102" max="4102" width="5.42578125" style="210" customWidth="1"/>
    <col min="4103" max="4103" width="4.28515625" style="210" customWidth="1"/>
    <col min="4104" max="4104" width="14.28515625" style="210" customWidth="1"/>
    <col min="4105" max="4105" width="0" style="210" hidden="1" customWidth="1"/>
    <col min="4106" max="4106" width="57.140625" style="210" customWidth="1"/>
    <col min="4107" max="4107" width="7.5703125" style="210" customWidth="1"/>
    <col min="4108" max="4108" width="0" style="210" hidden="1" customWidth="1"/>
    <col min="4109" max="4109" width="13.42578125" style="210" customWidth="1"/>
    <col min="4110" max="4110" width="12.42578125" style="210" customWidth="1"/>
    <col min="4111" max="4111" width="15.7109375" style="210" customWidth="1"/>
    <col min="4112" max="4112" width="0.140625" style="210" customWidth="1"/>
    <col min="4113" max="4113" width="0" style="210" hidden="1" customWidth="1"/>
    <col min="4114" max="4114" width="15.85546875" style="210" customWidth="1"/>
    <col min="4115" max="4352" width="9.140625" style="210"/>
    <col min="4353" max="4357" width="0" style="210" hidden="1" customWidth="1"/>
    <col min="4358" max="4358" width="5.42578125" style="210" customWidth="1"/>
    <col min="4359" max="4359" width="4.28515625" style="210" customWidth="1"/>
    <col min="4360" max="4360" width="14.28515625" style="210" customWidth="1"/>
    <col min="4361" max="4361" width="0" style="210" hidden="1" customWidth="1"/>
    <col min="4362" max="4362" width="57.140625" style="210" customWidth="1"/>
    <col min="4363" max="4363" width="7.5703125" style="210" customWidth="1"/>
    <col min="4364" max="4364" width="0" style="210" hidden="1" customWidth="1"/>
    <col min="4365" max="4365" width="13.42578125" style="210" customWidth="1"/>
    <col min="4366" max="4366" width="12.42578125" style="210" customWidth="1"/>
    <col min="4367" max="4367" width="15.7109375" style="210" customWidth="1"/>
    <col min="4368" max="4368" width="0.140625" style="210" customWidth="1"/>
    <col min="4369" max="4369" width="0" style="210" hidden="1" customWidth="1"/>
    <col min="4370" max="4370" width="15.85546875" style="210" customWidth="1"/>
    <col min="4371" max="4608" width="9.140625" style="210"/>
    <col min="4609" max="4613" width="0" style="210" hidden="1" customWidth="1"/>
    <col min="4614" max="4614" width="5.42578125" style="210" customWidth="1"/>
    <col min="4615" max="4615" width="4.28515625" style="210" customWidth="1"/>
    <col min="4616" max="4616" width="14.28515625" style="210" customWidth="1"/>
    <col min="4617" max="4617" width="0" style="210" hidden="1" customWidth="1"/>
    <col min="4618" max="4618" width="57.140625" style="210" customWidth="1"/>
    <col min="4619" max="4619" width="7.5703125" style="210" customWidth="1"/>
    <col min="4620" max="4620" width="0" style="210" hidden="1" customWidth="1"/>
    <col min="4621" max="4621" width="13.42578125" style="210" customWidth="1"/>
    <col min="4622" max="4622" width="12.42578125" style="210" customWidth="1"/>
    <col min="4623" max="4623" width="15.7109375" style="210" customWidth="1"/>
    <col min="4624" max="4624" width="0.140625" style="210" customWidth="1"/>
    <col min="4625" max="4625" width="0" style="210" hidden="1" customWidth="1"/>
    <col min="4626" max="4626" width="15.85546875" style="210" customWidth="1"/>
    <col min="4627" max="4864" width="9.140625" style="210"/>
    <col min="4865" max="4869" width="0" style="210" hidden="1" customWidth="1"/>
    <col min="4870" max="4870" width="5.42578125" style="210" customWidth="1"/>
    <col min="4871" max="4871" width="4.28515625" style="210" customWidth="1"/>
    <col min="4872" max="4872" width="14.28515625" style="210" customWidth="1"/>
    <col min="4873" max="4873" width="0" style="210" hidden="1" customWidth="1"/>
    <col min="4874" max="4874" width="57.140625" style="210" customWidth="1"/>
    <col min="4875" max="4875" width="7.5703125" style="210" customWidth="1"/>
    <col min="4876" max="4876" width="0" style="210" hidden="1" customWidth="1"/>
    <col min="4877" max="4877" width="13.42578125" style="210" customWidth="1"/>
    <col min="4878" max="4878" width="12.42578125" style="210" customWidth="1"/>
    <col min="4879" max="4879" width="15.7109375" style="210" customWidth="1"/>
    <col min="4880" max="4880" width="0.140625" style="210" customWidth="1"/>
    <col min="4881" max="4881" width="0" style="210" hidden="1" customWidth="1"/>
    <col min="4882" max="4882" width="15.85546875" style="210" customWidth="1"/>
    <col min="4883" max="5120" width="9.140625" style="210"/>
    <col min="5121" max="5125" width="0" style="210" hidden="1" customWidth="1"/>
    <col min="5126" max="5126" width="5.42578125" style="210" customWidth="1"/>
    <col min="5127" max="5127" width="4.28515625" style="210" customWidth="1"/>
    <col min="5128" max="5128" width="14.28515625" style="210" customWidth="1"/>
    <col min="5129" max="5129" width="0" style="210" hidden="1" customWidth="1"/>
    <col min="5130" max="5130" width="57.140625" style="210" customWidth="1"/>
    <col min="5131" max="5131" width="7.5703125" style="210" customWidth="1"/>
    <col min="5132" max="5132" width="0" style="210" hidden="1" customWidth="1"/>
    <col min="5133" max="5133" width="13.42578125" style="210" customWidth="1"/>
    <col min="5134" max="5134" width="12.42578125" style="210" customWidth="1"/>
    <col min="5135" max="5135" width="15.7109375" style="210" customWidth="1"/>
    <col min="5136" max="5136" width="0.140625" style="210" customWidth="1"/>
    <col min="5137" max="5137" width="0" style="210" hidden="1" customWidth="1"/>
    <col min="5138" max="5138" width="15.85546875" style="210" customWidth="1"/>
    <col min="5139" max="5376" width="9.140625" style="210"/>
    <col min="5377" max="5381" width="0" style="210" hidden="1" customWidth="1"/>
    <col min="5382" max="5382" width="5.42578125" style="210" customWidth="1"/>
    <col min="5383" max="5383" width="4.28515625" style="210" customWidth="1"/>
    <col min="5384" max="5384" width="14.28515625" style="210" customWidth="1"/>
    <col min="5385" max="5385" width="0" style="210" hidden="1" customWidth="1"/>
    <col min="5386" max="5386" width="57.140625" style="210" customWidth="1"/>
    <col min="5387" max="5387" width="7.5703125" style="210" customWidth="1"/>
    <col min="5388" max="5388" width="0" style="210" hidden="1" customWidth="1"/>
    <col min="5389" max="5389" width="13.42578125" style="210" customWidth="1"/>
    <col min="5390" max="5390" width="12.42578125" style="210" customWidth="1"/>
    <col min="5391" max="5391" width="15.7109375" style="210" customWidth="1"/>
    <col min="5392" max="5392" width="0.140625" style="210" customWidth="1"/>
    <col min="5393" max="5393" width="0" style="210" hidden="1" customWidth="1"/>
    <col min="5394" max="5394" width="15.85546875" style="210" customWidth="1"/>
    <col min="5395" max="5632" width="9.140625" style="210"/>
    <col min="5633" max="5637" width="0" style="210" hidden="1" customWidth="1"/>
    <col min="5638" max="5638" width="5.42578125" style="210" customWidth="1"/>
    <col min="5639" max="5639" width="4.28515625" style="210" customWidth="1"/>
    <col min="5640" max="5640" width="14.28515625" style="210" customWidth="1"/>
    <col min="5641" max="5641" width="0" style="210" hidden="1" customWidth="1"/>
    <col min="5642" max="5642" width="57.140625" style="210" customWidth="1"/>
    <col min="5643" max="5643" width="7.5703125" style="210" customWidth="1"/>
    <col min="5644" max="5644" width="0" style="210" hidden="1" customWidth="1"/>
    <col min="5645" max="5645" width="13.42578125" style="210" customWidth="1"/>
    <col min="5646" max="5646" width="12.42578125" style="210" customWidth="1"/>
    <col min="5647" max="5647" width="15.7109375" style="210" customWidth="1"/>
    <col min="5648" max="5648" width="0.140625" style="210" customWidth="1"/>
    <col min="5649" max="5649" width="0" style="210" hidden="1" customWidth="1"/>
    <col min="5650" max="5650" width="15.85546875" style="210" customWidth="1"/>
    <col min="5651" max="5888" width="9.140625" style="210"/>
    <col min="5889" max="5893" width="0" style="210" hidden="1" customWidth="1"/>
    <col min="5894" max="5894" width="5.42578125" style="210" customWidth="1"/>
    <col min="5895" max="5895" width="4.28515625" style="210" customWidth="1"/>
    <col min="5896" max="5896" width="14.28515625" style="210" customWidth="1"/>
    <col min="5897" max="5897" width="0" style="210" hidden="1" customWidth="1"/>
    <col min="5898" max="5898" width="57.140625" style="210" customWidth="1"/>
    <col min="5899" max="5899" width="7.5703125" style="210" customWidth="1"/>
    <col min="5900" max="5900" width="0" style="210" hidden="1" customWidth="1"/>
    <col min="5901" max="5901" width="13.42578125" style="210" customWidth="1"/>
    <col min="5902" max="5902" width="12.42578125" style="210" customWidth="1"/>
    <col min="5903" max="5903" width="15.7109375" style="210" customWidth="1"/>
    <col min="5904" max="5904" width="0.140625" style="210" customWidth="1"/>
    <col min="5905" max="5905" width="0" style="210" hidden="1" customWidth="1"/>
    <col min="5906" max="5906" width="15.85546875" style="210" customWidth="1"/>
    <col min="5907" max="6144" width="9.140625" style="210"/>
    <col min="6145" max="6149" width="0" style="210" hidden="1" customWidth="1"/>
    <col min="6150" max="6150" width="5.42578125" style="210" customWidth="1"/>
    <col min="6151" max="6151" width="4.28515625" style="210" customWidth="1"/>
    <col min="6152" max="6152" width="14.28515625" style="210" customWidth="1"/>
    <col min="6153" max="6153" width="0" style="210" hidden="1" customWidth="1"/>
    <col min="6154" max="6154" width="57.140625" style="210" customWidth="1"/>
    <col min="6155" max="6155" width="7.5703125" style="210" customWidth="1"/>
    <col min="6156" max="6156" width="0" style="210" hidden="1" customWidth="1"/>
    <col min="6157" max="6157" width="13.42578125" style="210" customWidth="1"/>
    <col min="6158" max="6158" width="12.42578125" style="210" customWidth="1"/>
    <col min="6159" max="6159" width="15.7109375" style="210" customWidth="1"/>
    <col min="6160" max="6160" width="0.140625" style="210" customWidth="1"/>
    <col min="6161" max="6161" width="0" style="210" hidden="1" customWidth="1"/>
    <col min="6162" max="6162" width="15.85546875" style="210" customWidth="1"/>
    <col min="6163" max="6400" width="9.140625" style="210"/>
    <col min="6401" max="6405" width="0" style="210" hidden="1" customWidth="1"/>
    <col min="6406" max="6406" width="5.42578125" style="210" customWidth="1"/>
    <col min="6407" max="6407" width="4.28515625" style="210" customWidth="1"/>
    <col min="6408" max="6408" width="14.28515625" style="210" customWidth="1"/>
    <col min="6409" max="6409" width="0" style="210" hidden="1" customWidth="1"/>
    <col min="6410" max="6410" width="57.140625" style="210" customWidth="1"/>
    <col min="6411" max="6411" width="7.5703125" style="210" customWidth="1"/>
    <col min="6412" max="6412" width="0" style="210" hidden="1" customWidth="1"/>
    <col min="6413" max="6413" width="13.42578125" style="210" customWidth="1"/>
    <col min="6414" max="6414" width="12.42578125" style="210" customWidth="1"/>
    <col min="6415" max="6415" width="15.7109375" style="210" customWidth="1"/>
    <col min="6416" max="6416" width="0.140625" style="210" customWidth="1"/>
    <col min="6417" max="6417" width="0" style="210" hidden="1" customWidth="1"/>
    <col min="6418" max="6418" width="15.85546875" style="210" customWidth="1"/>
    <col min="6419" max="6656" width="9.140625" style="210"/>
    <col min="6657" max="6661" width="0" style="210" hidden="1" customWidth="1"/>
    <col min="6662" max="6662" width="5.42578125" style="210" customWidth="1"/>
    <col min="6663" max="6663" width="4.28515625" style="210" customWidth="1"/>
    <col min="6664" max="6664" width="14.28515625" style="210" customWidth="1"/>
    <col min="6665" max="6665" width="0" style="210" hidden="1" customWidth="1"/>
    <col min="6666" max="6666" width="57.140625" style="210" customWidth="1"/>
    <col min="6667" max="6667" width="7.5703125" style="210" customWidth="1"/>
    <col min="6668" max="6668" width="0" style="210" hidden="1" customWidth="1"/>
    <col min="6669" max="6669" width="13.42578125" style="210" customWidth="1"/>
    <col min="6670" max="6670" width="12.42578125" style="210" customWidth="1"/>
    <col min="6671" max="6671" width="15.7109375" style="210" customWidth="1"/>
    <col min="6672" max="6672" width="0.140625" style="210" customWidth="1"/>
    <col min="6673" max="6673" width="0" style="210" hidden="1" customWidth="1"/>
    <col min="6674" max="6674" width="15.85546875" style="210" customWidth="1"/>
    <col min="6675" max="6912" width="9.140625" style="210"/>
    <col min="6913" max="6917" width="0" style="210" hidden="1" customWidth="1"/>
    <col min="6918" max="6918" width="5.42578125" style="210" customWidth="1"/>
    <col min="6919" max="6919" width="4.28515625" style="210" customWidth="1"/>
    <col min="6920" max="6920" width="14.28515625" style="210" customWidth="1"/>
    <col min="6921" max="6921" width="0" style="210" hidden="1" customWidth="1"/>
    <col min="6922" max="6922" width="57.140625" style="210" customWidth="1"/>
    <col min="6923" max="6923" width="7.5703125" style="210" customWidth="1"/>
    <col min="6924" max="6924" width="0" style="210" hidden="1" customWidth="1"/>
    <col min="6925" max="6925" width="13.42578125" style="210" customWidth="1"/>
    <col min="6926" max="6926" width="12.42578125" style="210" customWidth="1"/>
    <col min="6927" max="6927" width="15.7109375" style="210" customWidth="1"/>
    <col min="6928" max="6928" width="0.140625" style="210" customWidth="1"/>
    <col min="6929" max="6929" width="0" style="210" hidden="1" customWidth="1"/>
    <col min="6930" max="6930" width="15.85546875" style="210" customWidth="1"/>
    <col min="6931" max="7168" width="9.140625" style="210"/>
    <col min="7169" max="7173" width="0" style="210" hidden="1" customWidth="1"/>
    <col min="7174" max="7174" width="5.42578125" style="210" customWidth="1"/>
    <col min="7175" max="7175" width="4.28515625" style="210" customWidth="1"/>
    <col min="7176" max="7176" width="14.28515625" style="210" customWidth="1"/>
    <col min="7177" max="7177" width="0" style="210" hidden="1" customWidth="1"/>
    <col min="7178" max="7178" width="57.140625" style="210" customWidth="1"/>
    <col min="7179" max="7179" width="7.5703125" style="210" customWidth="1"/>
    <col min="7180" max="7180" width="0" style="210" hidden="1" customWidth="1"/>
    <col min="7181" max="7181" width="13.42578125" style="210" customWidth="1"/>
    <col min="7182" max="7182" width="12.42578125" style="210" customWidth="1"/>
    <col min="7183" max="7183" width="15.7109375" style="210" customWidth="1"/>
    <col min="7184" max="7184" width="0.140625" style="210" customWidth="1"/>
    <col min="7185" max="7185" width="0" style="210" hidden="1" customWidth="1"/>
    <col min="7186" max="7186" width="15.85546875" style="210" customWidth="1"/>
    <col min="7187" max="7424" width="9.140625" style="210"/>
    <col min="7425" max="7429" width="0" style="210" hidden="1" customWidth="1"/>
    <col min="7430" max="7430" width="5.42578125" style="210" customWidth="1"/>
    <col min="7431" max="7431" width="4.28515625" style="210" customWidth="1"/>
    <col min="7432" max="7432" width="14.28515625" style="210" customWidth="1"/>
    <col min="7433" max="7433" width="0" style="210" hidden="1" customWidth="1"/>
    <col min="7434" max="7434" width="57.140625" style="210" customWidth="1"/>
    <col min="7435" max="7435" width="7.5703125" style="210" customWidth="1"/>
    <col min="7436" max="7436" width="0" style="210" hidden="1" customWidth="1"/>
    <col min="7437" max="7437" width="13.42578125" style="210" customWidth="1"/>
    <col min="7438" max="7438" width="12.42578125" style="210" customWidth="1"/>
    <col min="7439" max="7439" width="15.7109375" style="210" customWidth="1"/>
    <col min="7440" max="7440" width="0.140625" style="210" customWidth="1"/>
    <col min="7441" max="7441" width="0" style="210" hidden="1" customWidth="1"/>
    <col min="7442" max="7442" width="15.85546875" style="210" customWidth="1"/>
    <col min="7443" max="7680" width="9.140625" style="210"/>
    <col min="7681" max="7685" width="0" style="210" hidden="1" customWidth="1"/>
    <col min="7686" max="7686" width="5.42578125" style="210" customWidth="1"/>
    <col min="7687" max="7687" width="4.28515625" style="210" customWidth="1"/>
    <col min="7688" max="7688" width="14.28515625" style="210" customWidth="1"/>
    <col min="7689" max="7689" width="0" style="210" hidden="1" customWidth="1"/>
    <col min="7690" max="7690" width="57.140625" style="210" customWidth="1"/>
    <col min="7691" max="7691" width="7.5703125" style="210" customWidth="1"/>
    <col min="7692" max="7692" width="0" style="210" hidden="1" customWidth="1"/>
    <col min="7693" max="7693" width="13.42578125" style="210" customWidth="1"/>
    <col min="7694" max="7694" width="12.42578125" style="210" customWidth="1"/>
    <col min="7695" max="7695" width="15.7109375" style="210" customWidth="1"/>
    <col min="7696" max="7696" width="0.140625" style="210" customWidth="1"/>
    <col min="7697" max="7697" width="0" style="210" hidden="1" customWidth="1"/>
    <col min="7698" max="7698" width="15.85546875" style="210" customWidth="1"/>
    <col min="7699" max="7936" width="9.140625" style="210"/>
    <col min="7937" max="7941" width="0" style="210" hidden="1" customWidth="1"/>
    <col min="7942" max="7942" width="5.42578125" style="210" customWidth="1"/>
    <col min="7943" max="7943" width="4.28515625" style="210" customWidth="1"/>
    <col min="7944" max="7944" width="14.28515625" style="210" customWidth="1"/>
    <col min="7945" max="7945" width="0" style="210" hidden="1" customWidth="1"/>
    <col min="7946" max="7946" width="57.140625" style="210" customWidth="1"/>
    <col min="7947" max="7947" width="7.5703125" style="210" customWidth="1"/>
    <col min="7948" max="7948" width="0" style="210" hidden="1" customWidth="1"/>
    <col min="7949" max="7949" width="13.42578125" style="210" customWidth="1"/>
    <col min="7950" max="7950" width="12.42578125" style="210" customWidth="1"/>
    <col min="7951" max="7951" width="15.7109375" style="210" customWidth="1"/>
    <col min="7952" max="7952" width="0.140625" style="210" customWidth="1"/>
    <col min="7953" max="7953" width="0" style="210" hidden="1" customWidth="1"/>
    <col min="7954" max="7954" width="15.85546875" style="210" customWidth="1"/>
    <col min="7955" max="8192" width="9.140625" style="210"/>
    <col min="8193" max="8197" width="0" style="210" hidden="1" customWidth="1"/>
    <col min="8198" max="8198" width="5.42578125" style="210" customWidth="1"/>
    <col min="8199" max="8199" width="4.28515625" style="210" customWidth="1"/>
    <col min="8200" max="8200" width="14.28515625" style="210" customWidth="1"/>
    <col min="8201" max="8201" width="0" style="210" hidden="1" customWidth="1"/>
    <col min="8202" max="8202" width="57.140625" style="210" customWidth="1"/>
    <col min="8203" max="8203" width="7.5703125" style="210" customWidth="1"/>
    <col min="8204" max="8204" width="0" style="210" hidden="1" customWidth="1"/>
    <col min="8205" max="8205" width="13.42578125" style="210" customWidth="1"/>
    <col min="8206" max="8206" width="12.42578125" style="210" customWidth="1"/>
    <col min="8207" max="8207" width="15.7109375" style="210" customWidth="1"/>
    <col min="8208" max="8208" width="0.140625" style="210" customWidth="1"/>
    <col min="8209" max="8209" width="0" style="210" hidden="1" customWidth="1"/>
    <col min="8210" max="8210" width="15.85546875" style="210" customWidth="1"/>
    <col min="8211" max="8448" width="9.140625" style="210"/>
    <col min="8449" max="8453" width="0" style="210" hidden="1" customWidth="1"/>
    <col min="8454" max="8454" width="5.42578125" style="210" customWidth="1"/>
    <col min="8455" max="8455" width="4.28515625" style="210" customWidth="1"/>
    <col min="8456" max="8456" width="14.28515625" style="210" customWidth="1"/>
    <col min="8457" max="8457" width="0" style="210" hidden="1" customWidth="1"/>
    <col min="8458" max="8458" width="57.140625" style="210" customWidth="1"/>
    <col min="8459" max="8459" width="7.5703125" style="210" customWidth="1"/>
    <col min="8460" max="8460" width="0" style="210" hidden="1" customWidth="1"/>
    <col min="8461" max="8461" width="13.42578125" style="210" customWidth="1"/>
    <col min="8462" max="8462" width="12.42578125" style="210" customWidth="1"/>
    <col min="8463" max="8463" width="15.7109375" style="210" customWidth="1"/>
    <col min="8464" max="8464" width="0.140625" style="210" customWidth="1"/>
    <col min="8465" max="8465" width="0" style="210" hidden="1" customWidth="1"/>
    <col min="8466" max="8466" width="15.85546875" style="210" customWidth="1"/>
    <col min="8467" max="8704" width="9.140625" style="210"/>
    <col min="8705" max="8709" width="0" style="210" hidden="1" customWidth="1"/>
    <col min="8710" max="8710" width="5.42578125" style="210" customWidth="1"/>
    <col min="8711" max="8711" width="4.28515625" style="210" customWidth="1"/>
    <col min="8712" max="8712" width="14.28515625" style="210" customWidth="1"/>
    <col min="8713" max="8713" width="0" style="210" hidden="1" customWidth="1"/>
    <col min="8714" max="8714" width="57.140625" style="210" customWidth="1"/>
    <col min="8715" max="8715" width="7.5703125" style="210" customWidth="1"/>
    <col min="8716" max="8716" width="0" style="210" hidden="1" customWidth="1"/>
    <col min="8717" max="8717" width="13.42578125" style="210" customWidth="1"/>
    <col min="8718" max="8718" width="12.42578125" style="210" customWidth="1"/>
    <col min="8719" max="8719" width="15.7109375" style="210" customWidth="1"/>
    <col min="8720" max="8720" width="0.140625" style="210" customWidth="1"/>
    <col min="8721" max="8721" width="0" style="210" hidden="1" customWidth="1"/>
    <col min="8722" max="8722" width="15.85546875" style="210" customWidth="1"/>
    <col min="8723" max="8960" width="9.140625" style="210"/>
    <col min="8961" max="8965" width="0" style="210" hidden="1" customWidth="1"/>
    <col min="8966" max="8966" width="5.42578125" style="210" customWidth="1"/>
    <col min="8967" max="8967" width="4.28515625" style="210" customWidth="1"/>
    <col min="8968" max="8968" width="14.28515625" style="210" customWidth="1"/>
    <col min="8969" max="8969" width="0" style="210" hidden="1" customWidth="1"/>
    <col min="8970" max="8970" width="57.140625" style="210" customWidth="1"/>
    <col min="8971" max="8971" width="7.5703125" style="210" customWidth="1"/>
    <col min="8972" max="8972" width="0" style="210" hidden="1" customWidth="1"/>
    <col min="8973" max="8973" width="13.42578125" style="210" customWidth="1"/>
    <col min="8974" max="8974" width="12.42578125" style="210" customWidth="1"/>
    <col min="8975" max="8975" width="15.7109375" style="210" customWidth="1"/>
    <col min="8976" max="8976" width="0.140625" style="210" customWidth="1"/>
    <col min="8977" max="8977" width="0" style="210" hidden="1" customWidth="1"/>
    <col min="8978" max="8978" width="15.85546875" style="210" customWidth="1"/>
    <col min="8979" max="9216" width="9.140625" style="210"/>
    <col min="9217" max="9221" width="0" style="210" hidden="1" customWidth="1"/>
    <col min="9222" max="9222" width="5.42578125" style="210" customWidth="1"/>
    <col min="9223" max="9223" width="4.28515625" style="210" customWidth="1"/>
    <col min="9224" max="9224" width="14.28515625" style="210" customWidth="1"/>
    <col min="9225" max="9225" width="0" style="210" hidden="1" customWidth="1"/>
    <col min="9226" max="9226" width="57.140625" style="210" customWidth="1"/>
    <col min="9227" max="9227" width="7.5703125" style="210" customWidth="1"/>
    <col min="9228" max="9228" width="0" style="210" hidden="1" customWidth="1"/>
    <col min="9229" max="9229" width="13.42578125" style="210" customWidth="1"/>
    <col min="9230" max="9230" width="12.42578125" style="210" customWidth="1"/>
    <col min="9231" max="9231" width="15.7109375" style="210" customWidth="1"/>
    <col min="9232" max="9232" width="0.140625" style="210" customWidth="1"/>
    <col min="9233" max="9233" width="0" style="210" hidden="1" customWidth="1"/>
    <col min="9234" max="9234" width="15.85546875" style="210" customWidth="1"/>
    <col min="9235" max="9472" width="9.140625" style="210"/>
    <col min="9473" max="9477" width="0" style="210" hidden="1" customWidth="1"/>
    <col min="9478" max="9478" width="5.42578125" style="210" customWidth="1"/>
    <col min="9479" max="9479" width="4.28515625" style="210" customWidth="1"/>
    <col min="9480" max="9480" width="14.28515625" style="210" customWidth="1"/>
    <col min="9481" max="9481" width="0" style="210" hidden="1" customWidth="1"/>
    <col min="9482" max="9482" width="57.140625" style="210" customWidth="1"/>
    <col min="9483" max="9483" width="7.5703125" style="210" customWidth="1"/>
    <col min="9484" max="9484" width="0" style="210" hidden="1" customWidth="1"/>
    <col min="9485" max="9485" width="13.42578125" style="210" customWidth="1"/>
    <col min="9486" max="9486" width="12.42578125" style="210" customWidth="1"/>
    <col min="9487" max="9487" width="15.7109375" style="210" customWidth="1"/>
    <col min="9488" max="9488" width="0.140625" style="210" customWidth="1"/>
    <col min="9489" max="9489" width="0" style="210" hidden="1" customWidth="1"/>
    <col min="9490" max="9490" width="15.85546875" style="210" customWidth="1"/>
    <col min="9491" max="9728" width="9.140625" style="210"/>
    <col min="9729" max="9733" width="0" style="210" hidden="1" customWidth="1"/>
    <col min="9734" max="9734" width="5.42578125" style="210" customWidth="1"/>
    <col min="9735" max="9735" width="4.28515625" style="210" customWidth="1"/>
    <col min="9736" max="9736" width="14.28515625" style="210" customWidth="1"/>
    <col min="9737" max="9737" width="0" style="210" hidden="1" customWidth="1"/>
    <col min="9738" max="9738" width="57.140625" style="210" customWidth="1"/>
    <col min="9739" max="9739" width="7.5703125" style="210" customWidth="1"/>
    <col min="9740" max="9740" width="0" style="210" hidden="1" customWidth="1"/>
    <col min="9741" max="9741" width="13.42578125" style="210" customWidth="1"/>
    <col min="9742" max="9742" width="12.42578125" style="210" customWidth="1"/>
    <col min="9743" max="9743" width="15.7109375" style="210" customWidth="1"/>
    <col min="9744" max="9744" width="0.140625" style="210" customWidth="1"/>
    <col min="9745" max="9745" width="0" style="210" hidden="1" customWidth="1"/>
    <col min="9746" max="9746" width="15.85546875" style="210" customWidth="1"/>
    <col min="9747" max="9984" width="9.140625" style="210"/>
    <col min="9985" max="9989" width="0" style="210" hidden="1" customWidth="1"/>
    <col min="9990" max="9990" width="5.42578125" style="210" customWidth="1"/>
    <col min="9991" max="9991" width="4.28515625" style="210" customWidth="1"/>
    <col min="9992" max="9992" width="14.28515625" style="210" customWidth="1"/>
    <col min="9993" max="9993" width="0" style="210" hidden="1" customWidth="1"/>
    <col min="9994" max="9994" width="57.140625" style="210" customWidth="1"/>
    <col min="9995" max="9995" width="7.5703125" style="210" customWidth="1"/>
    <col min="9996" max="9996" width="0" style="210" hidden="1" customWidth="1"/>
    <col min="9997" max="9997" width="13.42578125" style="210" customWidth="1"/>
    <col min="9998" max="9998" width="12.42578125" style="210" customWidth="1"/>
    <col min="9999" max="9999" width="15.7109375" style="210" customWidth="1"/>
    <col min="10000" max="10000" width="0.140625" style="210" customWidth="1"/>
    <col min="10001" max="10001" width="0" style="210" hidden="1" customWidth="1"/>
    <col min="10002" max="10002" width="15.85546875" style="210" customWidth="1"/>
    <col min="10003" max="10240" width="9.140625" style="210"/>
    <col min="10241" max="10245" width="0" style="210" hidden="1" customWidth="1"/>
    <col min="10246" max="10246" width="5.42578125" style="210" customWidth="1"/>
    <col min="10247" max="10247" width="4.28515625" style="210" customWidth="1"/>
    <col min="10248" max="10248" width="14.28515625" style="210" customWidth="1"/>
    <col min="10249" max="10249" width="0" style="210" hidden="1" customWidth="1"/>
    <col min="10250" max="10250" width="57.140625" style="210" customWidth="1"/>
    <col min="10251" max="10251" width="7.5703125" style="210" customWidth="1"/>
    <col min="10252" max="10252" width="0" style="210" hidden="1" customWidth="1"/>
    <col min="10253" max="10253" width="13.42578125" style="210" customWidth="1"/>
    <col min="10254" max="10254" width="12.42578125" style="210" customWidth="1"/>
    <col min="10255" max="10255" width="15.7109375" style="210" customWidth="1"/>
    <col min="10256" max="10256" width="0.140625" style="210" customWidth="1"/>
    <col min="10257" max="10257" width="0" style="210" hidden="1" customWidth="1"/>
    <col min="10258" max="10258" width="15.85546875" style="210" customWidth="1"/>
    <col min="10259" max="10496" width="9.140625" style="210"/>
    <col min="10497" max="10501" width="0" style="210" hidden="1" customWidth="1"/>
    <col min="10502" max="10502" width="5.42578125" style="210" customWidth="1"/>
    <col min="10503" max="10503" width="4.28515625" style="210" customWidth="1"/>
    <col min="10504" max="10504" width="14.28515625" style="210" customWidth="1"/>
    <col min="10505" max="10505" width="0" style="210" hidden="1" customWidth="1"/>
    <col min="10506" max="10506" width="57.140625" style="210" customWidth="1"/>
    <col min="10507" max="10507" width="7.5703125" style="210" customWidth="1"/>
    <col min="10508" max="10508" width="0" style="210" hidden="1" customWidth="1"/>
    <col min="10509" max="10509" width="13.42578125" style="210" customWidth="1"/>
    <col min="10510" max="10510" width="12.42578125" style="210" customWidth="1"/>
    <col min="10511" max="10511" width="15.7109375" style="210" customWidth="1"/>
    <col min="10512" max="10512" width="0.140625" style="210" customWidth="1"/>
    <col min="10513" max="10513" width="0" style="210" hidden="1" customWidth="1"/>
    <col min="10514" max="10514" width="15.85546875" style="210" customWidth="1"/>
    <col min="10515" max="10752" width="9.140625" style="210"/>
    <col min="10753" max="10757" width="0" style="210" hidden="1" customWidth="1"/>
    <col min="10758" max="10758" width="5.42578125" style="210" customWidth="1"/>
    <col min="10759" max="10759" width="4.28515625" style="210" customWidth="1"/>
    <col min="10760" max="10760" width="14.28515625" style="210" customWidth="1"/>
    <col min="10761" max="10761" width="0" style="210" hidden="1" customWidth="1"/>
    <col min="10762" max="10762" width="57.140625" style="210" customWidth="1"/>
    <col min="10763" max="10763" width="7.5703125" style="210" customWidth="1"/>
    <col min="10764" max="10764" width="0" style="210" hidden="1" customWidth="1"/>
    <col min="10765" max="10765" width="13.42578125" style="210" customWidth="1"/>
    <col min="10766" max="10766" width="12.42578125" style="210" customWidth="1"/>
    <col min="10767" max="10767" width="15.7109375" style="210" customWidth="1"/>
    <col min="10768" max="10768" width="0.140625" style="210" customWidth="1"/>
    <col min="10769" max="10769" width="0" style="210" hidden="1" customWidth="1"/>
    <col min="10770" max="10770" width="15.85546875" style="210" customWidth="1"/>
    <col min="10771" max="11008" width="9.140625" style="210"/>
    <col min="11009" max="11013" width="0" style="210" hidden="1" customWidth="1"/>
    <col min="11014" max="11014" width="5.42578125" style="210" customWidth="1"/>
    <col min="11015" max="11015" width="4.28515625" style="210" customWidth="1"/>
    <col min="11016" max="11016" width="14.28515625" style="210" customWidth="1"/>
    <col min="11017" max="11017" width="0" style="210" hidden="1" customWidth="1"/>
    <col min="11018" max="11018" width="57.140625" style="210" customWidth="1"/>
    <col min="11019" max="11019" width="7.5703125" style="210" customWidth="1"/>
    <col min="11020" max="11020" width="0" style="210" hidden="1" customWidth="1"/>
    <col min="11021" max="11021" width="13.42578125" style="210" customWidth="1"/>
    <col min="11022" max="11022" width="12.42578125" style="210" customWidth="1"/>
    <col min="11023" max="11023" width="15.7109375" style="210" customWidth="1"/>
    <col min="11024" max="11024" width="0.140625" style="210" customWidth="1"/>
    <col min="11025" max="11025" width="0" style="210" hidden="1" customWidth="1"/>
    <col min="11026" max="11026" width="15.85546875" style="210" customWidth="1"/>
    <col min="11027" max="11264" width="9.140625" style="210"/>
    <col min="11265" max="11269" width="0" style="210" hidden="1" customWidth="1"/>
    <col min="11270" max="11270" width="5.42578125" style="210" customWidth="1"/>
    <col min="11271" max="11271" width="4.28515625" style="210" customWidth="1"/>
    <col min="11272" max="11272" width="14.28515625" style="210" customWidth="1"/>
    <col min="11273" max="11273" width="0" style="210" hidden="1" customWidth="1"/>
    <col min="11274" max="11274" width="57.140625" style="210" customWidth="1"/>
    <col min="11275" max="11275" width="7.5703125" style="210" customWidth="1"/>
    <col min="11276" max="11276" width="0" style="210" hidden="1" customWidth="1"/>
    <col min="11277" max="11277" width="13.42578125" style="210" customWidth="1"/>
    <col min="11278" max="11278" width="12.42578125" style="210" customWidth="1"/>
    <col min="11279" max="11279" width="15.7109375" style="210" customWidth="1"/>
    <col min="11280" max="11280" width="0.140625" style="210" customWidth="1"/>
    <col min="11281" max="11281" width="0" style="210" hidden="1" customWidth="1"/>
    <col min="11282" max="11282" width="15.85546875" style="210" customWidth="1"/>
    <col min="11283" max="11520" width="9.140625" style="210"/>
    <col min="11521" max="11525" width="0" style="210" hidden="1" customWidth="1"/>
    <col min="11526" max="11526" width="5.42578125" style="210" customWidth="1"/>
    <col min="11527" max="11527" width="4.28515625" style="210" customWidth="1"/>
    <col min="11528" max="11528" width="14.28515625" style="210" customWidth="1"/>
    <col min="11529" max="11529" width="0" style="210" hidden="1" customWidth="1"/>
    <col min="11530" max="11530" width="57.140625" style="210" customWidth="1"/>
    <col min="11531" max="11531" width="7.5703125" style="210" customWidth="1"/>
    <col min="11532" max="11532" width="0" style="210" hidden="1" customWidth="1"/>
    <col min="11533" max="11533" width="13.42578125" style="210" customWidth="1"/>
    <col min="11534" max="11534" width="12.42578125" style="210" customWidth="1"/>
    <col min="11535" max="11535" width="15.7109375" style="210" customWidth="1"/>
    <col min="11536" max="11536" width="0.140625" style="210" customWidth="1"/>
    <col min="11537" max="11537" width="0" style="210" hidden="1" customWidth="1"/>
    <col min="11538" max="11538" width="15.85546875" style="210" customWidth="1"/>
    <col min="11539" max="11776" width="9.140625" style="210"/>
    <col min="11777" max="11781" width="0" style="210" hidden="1" customWidth="1"/>
    <col min="11782" max="11782" width="5.42578125" style="210" customWidth="1"/>
    <col min="11783" max="11783" width="4.28515625" style="210" customWidth="1"/>
    <col min="11784" max="11784" width="14.28515625" style="210" customWidth="1"/>
    <col min="11785" max="11785" width="0" style="210" hidden="1" customWidth="1"/>
    <col min="11786" max="11786" width="57.140625" style="210" customWidth="1"/>
    <col min="11787" max="11787" width="7.5703125" style="210" customWidth="1"/>
    <col min="11788" max="11788" width="0" style="210" hidden="1" customWidth="1"/>
    <col min="11789" max="11789" width="13.42578125" style="210" customWidth="1"/>
    <col min="11790" max="11790" width="12.42578125" style="210" customWidth="1"/>
    <col min="11791" max="11791" width="15.7109375" style="210" customWidth="1"/>
    <col min="11792" max="11792" width="0.140625" style="210" customWidth="1"/>
    <col min="11793" max="11793" width="0" style="210" hidden="1" customWidth="1"/>
    <col min="11794" max="11794" width="15.85546875" style="210" customWidth="1"/>
    <col min="11795" max="12032" width="9.140625" style="210"/>
    <col min="12033" max="12037" width="0" style="210" hidden="1" customWidth="1"/>
    <col min="12038" max="12038" width="5.42578125" style="210" customWidth="1"/>
    <col min="12039" max="12039" width="4.28515625" style="210" customWidth="1"/>
    <col min="12040" max="12040" width="14.28515625" style="210" customWidth="1"/>
    <col min="12041" max="12041" width="0" style="210" hidden="1" customWidth="1"/>
    <col min="12042" max="12042" width="57.140625" style="210" customWidth="1"/>
    <col min="12043" max="12043" width="7.5703125" style="210" customWidth="1"/>
    <col min="12044" max="12044" width="0" style="210" hidden="1" customWidth="1"/>
    <col min="12045" max="12045" width="13.42578125" style="210" customWidth="1"/>
    <col min="12046" max="12046" width="12.42578125" style="210" customWidth="1"/>
    <col min="12047" max="12047" width="15.7109375" style="210" customWidth="1"/>
    <col min="12048" max="12048" width="0.140625" style="210" customWidth="1"/>
    <col min="12049" max="12049" width="0" style="210" hidden="1" customWidth="1"/>
    <col min="12050" max="12050" width="15.85546875" style="210" customWidth="1"/>
    <col min="12051" max="12288" width="9.140625" style="210"/>
    <col min="12289" max="12293" width="0" style="210" hidden="1" customWidth="1"/>
    <col min="12294" max="12294" width="5.42578125" style="210" customWidth="1"/>
    <col min="12295" max="12295" width="4.28515625" style="210" customWidth="1"/>
    <col min="12296" max="12296" width="14.28515625" style="210" customWidth="1"/>
    <col min="12297" max="12297" width="0" style="210" hidden="1" customWidth="1"/>
    <col min="12298" max="12298" width="57.140625" style="210" customWidth="1"/>
    <col min="12299" max="12299" width="7.5703125" style="210" customWidth="1"/>
    <col min="12300" max="12300" width="0" style="210" hidden="1" customWidth="1"/>
    <col min="12301" max="12301" width="13.42578125" style="210" customWidth="1"/>
    <col min="12302" max="12302" width="12.42578125" style="210" customWidth="1"/>
    <col min="12303" max="12303" width="15.7109375" style="210" customWidth="1"/>
    <col min="12304" max="12304" width="0.140625" style="210" customWidth="1"/>
    <col min="12305" max="12305" width="0" style="210" hidden="1" customWidth="1"/>
    <col min="12306" max="12306" width="15.85546875" style="210" customWidth="1"/>
    <col min="12307" max="12544" width="9.140625" style="210"/>
    <col min="12545" max="12549" width="0" style="210" hidden="1" customWidth="1"/>
    <col min="12550" max="12550" width="5.42578125" style="210" customWidth="1"/>
    <col min="12551" max="12551" width="4.28515625" style="210" customWidth="1"/>
    <col min="12552" max="12552" width="14.28515625" style="210" customWidth="1"/>
    <col min="12553" max="12553" width="0" style="210" hidden="1" customWidth="1"/>
    <col min="12554" max="12554" width="57.140625" style="210" customWidth="1"/>
    <col min="12555" max="12555" width="7.5703125" style="210" customWidth="1"/>
    <col min="12556" max="12556" width="0" style="210" hidden="1" customWidth="1"/>
    <col min="12557" max="12557" width="13.42578125" style="210" customWidth="1"/>
    <col min="12558" max="12558" width="12.42578125" style="210" customWidth="1"/>
    <col min="12559" max="12559" width="15.7109375" style="210" customWidth="1"/>
    <col min="12560" max="12560" width="0.140625" style="210" customWidth="1"/>
    <col min="12561" max="12561" width="0" style="210" hidden="1" customWidth="1"/>
    <col min="12562" max="12562" width="15.85546875" style="210" customWidth="1"/>
    <col min="12563" max="12800" width="9.140625" style="210"/>
    <col min="12801" max="12805" width="0" style="210" hidden="1" customWidth="1"/>
    <col min="12806" max="12806" width="5.42578125" style="210" customWidth="1"/>
    <col min="12807" max="12807" width="4.28515625" style="210" customWidth="1"/>
    <col min="12808" max="12808" width="14.28515625" style="210" customWidth="1"/>
    <col min="12809" max="12809" width="0" style="210" hidden="1" customWidth="1"/>
    <col min="12810" max="12810" width="57.140625" style="210" customWidth="1"/>
    <col min="12811" max="12811" width="7.5703125" style="210" customWidth="1"/>
    <col min="12812" max="12812" width="0" style="210" hidden="1" customWidth="1"/>
    <col min="12813" max="12813" width="13.42578125" style="210" customWidth="1"/>
    <col min="12814" max="12814" width="12.42578125" style="210" customWidth="1"/>
    <col min="12815" max="12815" width="15.7109375" style="210" customWidth="1"/>
    <col min="12816" max="12816" width="0.140625" style="210" customWidth="1"/>
    <col min="12817" max="12817" width="0" style="210" hidden="1" customWidth="1"/>
    <col min="12818" max="12818" width="15.85546875" style="210" customWidth="1"/>
    <col min="12819" max="13056" width="9.140625" style="210"/>
    <col min="13057" max="13061" width="0" style="210" hidden="1" customWidth="1"/>
    <col min="13062" max="13062" width="5.42578125" style="210" customWidth="1"/>
    <col min="13063" max="13063" width="4.28515625" style="210" customWidth="1"/>
    <col min="13064" max="13064" width="14.28515625" style="210" customWidth="1"/>
    <col min="13065" max="13065" width="0" style="210" hidden="1" customWidth="1"/>
    <col min="13066" max="13066" width="57.140625" style="210" customWidth="1"/>
    <col min="13067" max="13067" width="7.5703125" style="210" customWidth="1"/>
    <col min="13068" max="13068" width="0" style="210" hidden="1" customWidth="1"/>
    <col min="13069" max="13069" width="13.42578125" style="210" customWidth="1"/>
    <col min="13070" max="13070" width="12.42578125" style="210" customWidth="1"/>
    <col min="13071" max="13071" width="15.7109375" style="210" customWidth="1"/>
    <col min="13072" max="13072" width="0.140625" style="210" customWidth="1"/>
    <col min="13073" max="13073" width="0" style="210" hidden="1" customWidth="1"/>
    <col min="13074" max="13074" width="15.85546875" style="210" customWidth="1"/>
    <col min="13075" max="13312" width="9.140625" style="210"/>
    <col min="13313" max="13317" width="0" style="210" hidden="1" customWidth="1"/>
    <col min="13318" max="13318" width="5.42578125" style="210" customWidth="1"/>
    <col min="13319" max="13319" width="4.28515625" style="210" customWidth="1"/>
    <col min="13320" max="13320" width="14.28515625" style="210" customWidth="1"/>
    <col min="13321" max="13321" width="0" style="210" hidden="1" customWidth="1"/>
    <col min="13322" max="13322" width="57.140625" style="210" customWidth="1"/>
    <col min="13323" max="13323" width="7.5703125" style="210" customWidth="1"/>
    <col min="13324" max="13324" width="0" style="210" hidden="1" customWidth="1"/>
    <col min="13325" max="13325" width="13.42578125" style="210" customWidth="1"/>
    <col min="13326" max="13326" width="12.42578125" style="210" customWidth="1"/>
    <col min="13327" max="13327" width="15.7109375" style="210" customWidth="1"/>
    <col min="13328" max="13328" width="0.140625" style="210" customWidth="1"/>
    <col min="13329" max="13329" width="0" style="210" hidden="1" customWidth="1"/>
    <col min="13330" max="13330" width="15.85546875" style="210" customWidth="1"/>
    <col min="13331" max="13568" width="9.140625" style="210"/>
    <col min="13569" max="13573" width="0" style="210" hidden="1" customWidth="1"/>
    <col min="13574" max="13574" width="5.42578125" style="210" customWidth="1"/>
    <col min="13575" max="13575" width="4.28515625" style="210" customWidth="1"/>
    <col min="13576" max="13576" width="14.28515625" style="210" customWidth="1"/>
    <col min="13577" max="13577" width="0" style="210" hidden="1" customWidth="1"/>
    <col min="13578" max="13578" width="57.140625" style="210" customWidth="1"/>
    <col min="13579" max="13579" width="7.5703125" style="210" customWidth="1"/>
    <col min="13580" max="13580" width="0" style="210" hidden="1" customWidth="1"/>
    <col min="13581" max="13581" width="13.42578125" style="210" customWidth="1"/>
    <col min="13582" max="13582" width="12.42578125" style="210" customWidth="1"/>
    <col min="13583" max="13583" width="15.7109375" style="210" customWidth="1"/>
    <col min="13584" max="13584" width="0.140625" style="210" customWidth="1"/>
    <col min="13585" max="13585" width="0" style="210" hidden="1" customWidth="1"/>
    <col min="13586" max="13586" width="15.85546875" style="210" customWidth="1"/>
    <col min="13587" max="13824" width="9.140625" style="210"/>
    <col min="13825" max="13829" width="0" style="210" hidden="1" customWidth="1"/>
    <col min="13830" max="13830" width="5.42578125" style="210" customWidth="1"/>
    <col min="13831" max="13831" width="4.28515625" style="210" customWidth="1"/>
    <col min="13832" max="13832" width="14.28515625" style="210" customWidth="1"/>
    <col min="13833" max="13833" width="0" style="210" hidden="1" customWidth="1"/>
    <col min="13834" max="13834" width="57.140625" style="210" customWidth="1"/>
    <col min="13835" max="13835" width="7.5703125" style="210" customWidth="1"/>
    <col min="13836" max="13836" width="0" style="210" hidden="1" customWidth="1"/>
    <col min="13837" max="13837" width="13.42578125" style="210" customWidth="1"/>
    <col min="13838" max="13838" width="12.42578125" style="210" customWidth="1"/>
    <col min="13839" max="13839" width="15.7109375" style="210" customWidth="1"/>
    <col min="13840" max="13840" width="0.140625" style="210" customWidth="1"/>
    <col min="13841" max="13841" width="0" style="210" hidden="1" customWidth="1"/>
    <col min="13842" max="13842" width="15.85546875" style="210" customWidth="1"/>
    <col min="13843" max="14080" width="9.140625" style="210"/>
    <col min="14081" max="14085" width="0" style="210" hidden="1" customWidth="1"/>
    <col min="14086" max="14086" width="5.42578125" style="210" customWidth="1"/>
    <col min="14087" max="14087" width="4.28515625" style="210" customWidth="1"/>
    <col min="14088" max="14088" width="14.28515625" style="210" customWidth="1"/>
    <col min="14089" max="14089" width="0" style="210" hidden="1" customWidth="1"/>
    <col min="14090" max="14090" width="57.140625" style="210" customWidth="1"/>
    <col min="14091" max="14091" width="7.5703125" style="210" customWidth="1"/>
    <col min="14092" max="14092" width="0" style="210" hidden="1" customWidth="1"/>
    <col min="14093" max="14093" width="13.42578125" style="210" customWidth="1"/>
    <col min="14094" max="14094" width="12.42578125" style="210" customWidth="1"/>
    <col min="14095" max="14095" width="15.7109375" style="210" customWidth="1"/>
    <col min="14096" max="14096" width="0.140625" style="210" customWidth="1"/>
    <col min="14097" max="14097" width="0" style="210" hidden="1" customWidth="1"/>
    <col min="14098" max="14098" width="15.85546875" style="210" customWidth="1"/>
    <col min="14099" max="14336" width="9.140625" style="210"/>
    <col min="14337" max="14341" width="0" style="210" hidden="1" customWidth="1"/>
    <col min="14342" max="14342" width="5.42578125" style="210" customWidth="1"/>
    <col min="14343" max="14343" width="4.28515625" style="210" customWidth="1"/>
    <col min="14344" max="14344" width="14.28515625" style="210" customWidth="1"/>
    <col min="14345" max="14345" width="0" style="210" hidden="1" customWidth="1"/>
    <col min="14346" max="14346" width="57.140625" style="210" customWidth="1"/>
    <col min="14347" max="14347" width="7.5703125" style="210" customWidth="1"/>
    <col min="14348" max="14348" width="0" style="210" hidden="1" customWidth="1"/>
    <col min="14349" max="14349" width="13.42578125" style="210" customWidth="1"/>
    <col min="14350" max="14350" width="12.42578125" style="210" customWidth="1"/>
    <col min="14351" max="14351" width="15.7109375" style="210" customWidth="1"/>
    <col min="14352" max="14352" width="0.140625" style="210" customWidth="1"/>
    <col min="14353" max="14353" width="0" style="210" hidden="1" customWidth="1"/>
    <col min="14354" max="14354" width="15.85546875" style="210" customWidth="1"/>
    <col min="14355" max="14592" width="9.140625" style="210"/>
    <col min="14593" max="14597" width="0" style="210" hidden="1" customWidth="1"/>
    <col min="14598" max="14598" width="5.42578125" style="210" customWidth="1"/>
    <col min="14599" max="14599" width="4.28515625" style="210" customWidth="1"/>
    <col min="14600" max="14600" width="14.28515625" style="210" customWidth="1"/>
    <col min="14601" max="14601" width="0" style="210" hidden="1" customWidth="1"/>
    <col min="14602" max="14602" width="57.140625" style="210" customWidth="1"/>
    <col min="14603" max="14603" width="7.5703125" style="210" customWidth="1"/>
    <col min="14604" max="14604" width="0" style="210" hidden="1" customWidth="1"/>
    <col min="14605" max="14605" width="13.42578125" style="210" customWidth="1"/>
    <col min="14606" max="14606" width="12.42578125" style="210" customWidth="1"/>
    <col min="14607" max="14607" width="15.7109375" style="210" customWidth="1"/>
    <col min="14608" max="14608" width="0.140625" style="210" customWidth="1"/>
    <col min="14609" max="14609" width="0" style="210" hidden="1" customWidth="1"/>
    <col min="14610" max="14610" width="15.85546875" style="210" customWidth="1"/>
    <col min="14611" max="14848" width="9.140625" style="210"/>
    <col min="14849" max="14853" width="0" style="210" hidden="1" customWidth="1"/>
    <col min="14854" max="14854" width="5.42578125" style="210" customWidth="1"/>
    <col min="14855" max="14855" width="4.28515625" style="210" customWidth="1"/>
    <col min="14856" max="14856" width="14.28515625" style="210" customWidth="1"/>
    <col min="14857" max="14857" width="0" style="210" hidden="1" customWidth="1"/>
    <col min="14858" max="14858" width="57.140625" style="210" customWidth="1"/>
    <col min="14859" max="14859" width="7.5703125" style="210" customWidth="1"/>
    <col min="14860" max="14860" width="0" style="210" hidden="1" customWidth="1"/>
    <col min="14861" max="14861" width="13.42578125" style="210" customWidth="1"/>
    <col min="14862" max="14862" width="12.42578125" style="210" customWidth="1"/>
    <col min="14863" max="14863" width="15.7109375" style="210" customWidth="1"/>
    <col min="14864" max="14864" width="0.140625" style="210" customWidth="1"/>
    <col min="14865" max="14865" width="0" style="210" hidden="1" customWidth="1"/>
    <col min="14866" max="14866" width="15.85546875" style="210" customWidth="1"/>
    <col min="14867" max="15104" width="9.140625" style="210"/>
    <col min="15105" max="15109" width="0" style="210" hidden="1" customWidth="1"/>
    <col min="15110" max="15110" width="5.42578125" style="210" customWidth="1"/>
    <col min="15111" max="15111" width="4.28515625" style="210" customWidth="1"/>
    <col min="15112" max="15112" width="14.28515625" style="210" customWidth="1"/>
    <col min="15113" max="15113" width="0" style="210" hidden="1" customWidth="1"/>
    <col min="15114" max="15114" width="57.140625" style="210" customWidth="1"/>
    <col min="15115" max="15115" width="7.5703125" style="210" customWidth="1"/>
    <col min="15116" max="15116" width="0" style="210" hidden="1" customWidth="1"/>
    <col min="15117" max="15117" width="13.42578125" style="210" customWidth="1"/>
    <col min="15118" max="15118" width="12.42578125" style="210" customWidth="1"/>
    <col min="15119" max="15119" width="15.7109375" style="210" customWidth="1"/>
    <col min="15120" max="15120" width="0.140625" style="210" customWidth="1"/>
    <col min="15121" max="15121" width="0" style="210" hidden="1" customWidth="1"/>
    <col min="15122" max="15122" width="15.85546875" style="210" customWidth="1"/>
    <col min="15123" max="15360" width="9.140625" style="210"/>
    <col min="15361" max="15365" width="0" style="210" hidden="1" customWidth="1"/>
    <col min="15366" max="15366" width="5.42578125" style="210" customWidth="1"/>
    <col min="15367" max="15367" width="4.28515625" style="210" customWidth="1"/>
    <col min="15368" max="15368" width="14.28515625" style="210" customWidth="1"/>
    <col min="15369" max="15369" width="0" style="210" hidden="1" customWidth="1"/>
    <col min="15370" max="15370" width="57.140625" style="210" customWidth="1"/>
    <col min="15371" max="15371" width="7.5703125" style="210" customWidth="1"/>
    <col min="15372" max="15372" width="0" style="210" hidden="1" customWidth="1"/>
    <col min="15373" max="15373" width="13.42578125" style="210" customWidth="1"/>
    <col min="15374" max="15374" width="12.42578125" style="210" customWidth="1"/>
    <col min="15375" max="15375" width="15.7109375" style="210" customWidth="1"/>
    <col min="15376" max="15376" width="0.140625" style="210" customWidth="1"/>
    <col min="15377" max="15377" width="0" style="210" hidden="1" customWidth="1"/>
    <col min="15378" max="15378" width="15.85546875" style="210" customWidth="1"/>
    <col min="15379" max="15616" width="9.140625" style="210"/>
    <col min="15617" max="15621" width="0" style="210" hidden="1" customWidth="1"/>
    <col min="15622" max="15622" width="5.42578125" style="210" customWidth="1"/>
    <col min="15623" max="15623" width="4.28515625" style="210" customWidth="1"/>
    <col min="15624" max="15624" width="14.28515625" style="210" customWidth="1"/>
    <col min="15625" max="15625" width="0" style="210" hidden="1" customWidth="1"/>
    <col min="15626" max="15626" width="57.140625" style="210" customWidth="1"/>
    <col min="15627" max="15627" width="7.5703125" style="210" customWidth="1"/>
    <col min="15628" max="15628" width="0" style="210" hidden="1" customWidth="1"/>
    <col min="15629" max="15629" width="13.42578125" style="210" customWidth="1"/>
    <col min="15630" max="15630" width="12.42578125" style="210" customWidth="1"/>
    <col min="15631" max="15631" width="15.7109375" style="210" customWidth="1"/>
    <col min="15632" max="15632" width="0.140625" style="210" customWidth="1"/>
    <col min="15633" max="15633" width="0" style="210" hidden="1" customWidth="1"/>
    <col min="15634" max="15634" width="15.85546875" style="210" customWidth="1"/>
    <col min="15635" max="15872" width="9.140625" style="210"/>
    <col min="15873" max="15877" width="0" style="210" hidden="1" customWidth="1"/>
    <col min="15878" max="15878" width="5.42578125" style="210" customWidth="1"/>
    <col min="15879" max="15879" width="4.28515625" style="210" customWidth="1"/>
    <col min="15880" max="15880" width="14.28515625" style="210" customWidth="1"/>
    <col min="15881" max="15881" width="0" style="210" hidden="1" customWidth="1"/>
    <col min="15882" max="15882" width="57.140625" style="210" customWidth="1"/>
    <col min="15883" max="15883" width="7.5703125" style="210" customWidth="1"/>
    <col min="15884" max="15884" width="0" style="210" hidden="1" customWidth="1"/>
    <col min="15885" max="15885" width="13.42578125" style="210" customWidth="1"/>
    <col min="15886" max="15886" width="12.42578125" style="210" customWidth="1"/>
    <col min="15887" max="15887" width="15.7109375" style="210" customWidth="1"/>
    <col min="15888" max="15888" width="0.140625" style="210" customWidth="1"/>
    <col min="15889" max="15889" width="0" style="210" hidden="1" customWidth="1"/>
    <col min="15890" max="15890" width="15.85546875" style="210" customWidth="1"/>
    <col min="15891" max="16128" width="9.140625" style="210"/>
    <col min="16129" max="16133" width="0" style="210" hidden="1" customWidth="1"/>
    <col min="16134" max="16134" width="5.42578125" style="210" customWidth="1"/>
    <col min="16135" max="16135" width="4.28515625" style="210" customWidth="1"/>
    <col min="16136" max="16136" width="14.28515625" style="210" customWidth="1"/>
    <col min="16137" max="16137" width="0" style="210" hidden="1" customWidth="1"/>
    <col min="16138" max="16138" width="57.140625" style="210" customWidth="1"/>
    <col min="16139" max="16139" width="7.5703125" style="210" customWidth="1"/>
    <col min="16140" max="16140" width="0" style="210" hidden="1" customWidth="1"/>
    <col min="16141" max="16141" width="13.42578125" style="210" customWidth="1"/>
    <col min="16142" max="16142" width="12.42578125" style="210" customWidth="1"/>
    <col min="16143" max="16143" width="15.7109375" style="210" customWidth="1"/>
    <col min="16144" max="16144" width="0.140625" style="210" customWidth="1"/>
    <col min="16145" max="16145" width="0" style="210" hidden="1" customWidth="1"/>
    <col min="16146" max="16146" width="15.85546875" style="210" customWidth="1"/>
    <col min="16147" max="16384" width="9.140625" style="210"/>
  </cols>
  <sheetData>
    <row r="1" spans="1:17" ht="21.6" customHeight="1" x14ac:dyDescent="0.25">
      <c r="F1" s="207" t="s">
        <v>3352</v>
      </c>
      <c r="G1" s="208"/>
      <c r="H1" s="208"/>
      <c r="I1" s="208"/>
      <c r="J1" s="208"/>
      <c r="K1" s="208"/>
      <c r="L1" s="234"/>
      <c r="M1" s="138"/>
      <c r="N1" s="234"/>
      <c r="O1" s="235"/>
      <c r="P1" s="319"/>
      <c r="Q1" s="234"/>
    </row>
    <row r="2" spans="1:17" ht="21.6" customHeight="1" x14ac:dyDescent="0.25">
      <c r="F2" s="225" t="s">
        <v>51</v>
      </c>
      <c r="G2" s="208"/>
      <c r="H2" s="208"/>
      <c r="I2" s="208"/>
      <c r="J2" s="208"/>
      <c r="K2" s="208"/>
      <c r="L2" s="234"/>
      <c r="M2" s="138"/>
      <c r="N2" s="234"/>
      <c r="O2" s="235"/>
      <c r="P2" s="319"/>
      <c r="Q2" s="234"/>
    </row>
    <row r="3" spans="1:17" ht="21.6" customHeight="1" x14ac:dyDescent="0.25">
      <c r="F3" s="225" t="s">
        <v>2</v>
      </c>
      <c r="G3" s="208"/>
      <c r="H3" s="208"/>
      <c r="I3" s="208"/>
      <c r="J3" s="208"/>
      <c r="K3" s="208"/>
      <c r="L3" s="234"/>
      <c r="M3" s="138"/>
      <c r="N3" s="234"/>
      <c r="O3" s="235"/>
      <c r="P3" s="319"/>
      <c r="Q3" s="234"/>
    </row>
    <row r="4" spans="1:17" ht="21.6" customHeight="1" x14ac:dyDescent="0.25">
      <c r="F4" s="225" t="s">
        <v>3563</v>
      </c>
      <c r="G4" s="208"/>
      <c r="H4" s="208"/>
      <c r="I4" s="208"/>
      <c r="J4" s="208"/>
      <c r="K4" s="208"/>
      <c r="L4" s="234"/>
      <c r="M4" s="138"/>
      <c r="N4" s="234"/>
      <c r="O4" s="235"/>
      <c r="P4" s="319"/>
      <c r="Q4" s="234"/>
    </row>
    <row r="5" spans="1:17" ht="21.6" customHeight="1" x14ac:dyDescent="0.25">
      <c r="F5" s="225" t="s">
        <v>3731</v>
      </c>
      <c r="G5" s="208"/>
      <c r="H5" s="208"/>
      <c r="I5" s="208"/>
      <c r="J5" s="208"/>
      <c r="K5" s="208"/>
      <c r="L5" s="234"/>
      <c r="M5" s="138"/>
      <c r="N5" s="234"/>
      <c r="O5" s="235"/>
      <c r="P5" s="319"/>
      <c r="Q5" s="234"/>
    </row>
    <row r="6" spans="1:17" ht="21.6" customHeight="1" x14ac:dyDescent="0.25">
      <c r="F6" s="233"/>
      <c r="G6" s="208"/>
      <c r="H6" s="208"/>
      <c r="I6" s="208"/>
      <c r="J6" s="208"/>
      <c r="K6" s="208"/>
      <c r="L6" s="234"/>
      <c r="M6" s="138"/>
      <c r="N6" s="234"/>
      <c r="O6" s="235"/>
      <c r="P6" s="319"/>
      <c r="Q6" s="234"/>
    </row>
    <row r="7" spans="1:17" s="237" customFormat="1" ht="13.5" thickBot="1" x14ac:dyDescent="0.25">
      <c r="F7" s="212" t="s">
        <v>3037</v>
      </c>
      <c r="G7" s="212" t="s">
        <v>102</v>
      </c>
      <c r="H7" s="212" t="s">
        <v>103</v>
      </c>
      <c r="I7" s="212" t="s">
        <v>3038</v>
      </c>
      <c r="J7" s="238" t="s">
        <v>104</v>
      </c>
      <c r="K7" s="212" t="s">
        <v>105</v>
      </c>
      <c r="L7" s="212" t="s">
        <v>3040</v>
      </c>
      <c r="M7" s="212" t="s">
        <v>3041</v>
      </c>
      <c r="N7" s="212" t="s">
        <v>3042</v>
      </c>
      <c r="O7" s="212" t="s">
        <v>3043</v>
      </c>
      <c r="P7" s="212"/>
      <c r="Q7" s="212" t="s">
        <v>3044</v>
      </c>
    </row>
    <row r="8" spans="1:17" ht="11.25" customHeight="1" x14ac:dyDescent="0.2">
      <c r="F8" s="239"/>
      <c r="G8" s="240"/>
      <c r="H8" s="241"/>
      <c r="I8" s="241"/>
      <c r="J8" s="242"/>
      <c r="K8" s="240"/>
      <c r="L8" s="239"/>
      <c r="M8" s="239"/>
      <c r="N8" s="239"/>
      <c r="O8" s="239"/>
      <c r="P8" s="239"/>
      <c r="Q8" s="239"/>
    </row>
    <row r="9" spans="1:17" s="243" customFormat="1" ht="18.75" customHeight="1" x14ac:dyDescent="0.2">
      <c r="F9" s="244"/>
      <c r="G9" s="245"/>
      <c r="H9" s="246"/>
      <c r="I9" s="246"/>
      <c r="J9" s="246" t="s">
        <v>3563</v>
      </c>
      <c r="K9" s="245"/>
      <c r="L9" s="247"/>
      <c r="M9" s="152"/>
      <c r="N9" s="247"/>
      <c r="O9" s="218">
        <f>O10+O38+O41+O44</f>
        <v>0</v>
      </c>
      <c r="P9" s="320"/>
      <c r="Q9" s="248">
        <f>SUBTOTAL(9,Q10:Q51)</f>
        <v>1.9950000000000002E-3</v>
      </c>
    </row>
    <row r="10" spans="1:17" s="249" customFormat="1" ht="16.5" customHeight="1" outlineLevel="1" x14ac:dyDescent="0.2">
      <c r="F10" s="250"/>
      <c r="G10" s="240"/>
      <c r="H10" s="251"/>
      <c r="I10" s="251"/>
      <c r="J10" s="251" t="s">
        <v>3622</v>
      </c>
      <c r="K10" s="240"/>
      <c r="L10" s="252"/>
      <c r="M10" s="159"/>
      <c r="N10" s="252"/>
      <c r="O10" s="221">
        <f>SUBTOTAL(9,O11:O36)</f>
        <v>0</v>
      </c>
      <c r="P10" s="321"/>
      <c r="Q10" s="253">
        <f>SUBTOTAL(9,Q11:Q36)</f>
        <v>0</v>
      </c>
    </row>
    <row r="11" spans="1:17" s="254" customFormat="1" ht="12" outlineLevel="2" x14ac:dyDescent="0.2">
      <c r="A11" s="254" t="s">
        <v>3049</v>
      </c>
      <c r="B11" s="254" t="s">
        <v>3050</v>
      </c>
      <c r="C11" s="254" t="s">
        <v>3051</v>
      </c>
      <c r="D11" s="254" t="s">
        <v>3052</v>
      </c>
      <c r="E11" s="254" t="s">
        <v>3053</v>
      </c>
      <c r="F11" s="255">
        <v>1</v>
      </c>
      <c r="G11" s="256" t="s">
        <v>3315</v>
      </c>
      <c r="H11" s="269" t="s">
        <v>3623</v>
      </c>
      <c r="I11" s="269"/>
      <c r="J11" s="259" t="s">
        <v>3624</v>
      </c>
      <c r="K11" s="256" t="s">
        <v>532</v>
      </c>
      <c r="L11" s="305"/>
      <c r="M11" s="168">
        <v>0.5</v>
      </c>
      <c r="N11" s="305"/>
      <c r="O11" s="306">
        <f>M11*N11</f>
        <v>0</v>
      </c>
      <c r="P11" s="264"/>
      <c r="Q11" s="263">
        <f>M11*P11</f>
        <v>0</v>
      </c>
    </row>
    <row r="12" spans="1:17" s="254" customFormat="1" ht="12" outlineLevel="2" x14ac:dyDescent="0.2">
      <c r="F12" s="255"/>
      <c r="G12" s="256"/>
      <c r="H12" s="269"/>
      <c r="I12" s="269"/>
      <c r="J12" s="307">
        <v>0.5</v>
      </c>
      <c r="K12" s="256" t="s">
        <v>532</v>
      </c>
      <c r="L12" s="305"/>
      <c r="M12" s="308">
        <v>0.5</v>
      </c>
      <c r="N12" s="305"/>
      <c r="O12" s="306"/>
      <c r="P12" s="264"/>
      <c r="Q12" s="263"/>
    </row>
    <row r="13" spans="1:17" s="254" customFormat="1" ht="12" outlineLevel="2" x14ac:dyDescent="0.2">
      <c r="F13" s="255">
        <v>2</v>
      </c>
      <c r="G13" s="256" t="s">
        <v>3315</v>
      </c>
      <c r="H13" s="269" t="s">
        <v>3732</v>
      </c>
      <c r="I13" s="269"/>
      <c r="J13" s="259" t="s">
        <v>3733</v>
      </c>
      <c r="K13" s="256" t="s">
        <v>532</v>
      </c>
      <c r="L13" s="305"/>
      <c r="M13" s="168">
        <v>0.5</v>
      </c>
      <c r="N13" s="305"/>
      <c r="O13" s="306">
        <f>M13*N13</f>
        <v>0</v>
      </c>
      <c r="P13" s="264"/>
      <c r="Q13" s="263">
        <f>M13*P13</f>
        <v>0</v>
      </c>
    </row>
    <row r="14" spans="1:17" s="254" customFormat="1" ht="12" outlineLevel="2" x14ac:dyDescent="0.2">
      <c r="F14" s="255"/>
      <c r="G14" s="256"/>
      <c r="H14" s="269"/>
      <c r="I14" s="269"/>
      <c r="J14" s="307">
        <v>0.5</v>
      </c>
      <c r="K14" s="256" t="s">
        <v>532</v>
      </c>
      <c r="L14" s="305"/>
      <c r="M14" s="308">
        <v>0.5</v>
      </c>
      <c r="N14" s="305"/>
      <c r="O14" s="306"/>
      <c r="P14" s="264"/>
      <c r="Q14" s="263"/>
    </row>
    <row r="15" spans="1:17" s="254" customFormat="1" ht="12" outlineLevel="2" x14ac:dyDescent="0.2">
      <c r="F15" s="255">
        <v>3</v>
      </c>
      <c r="G15" s="256" t="s">
        <v>3315</v>
      </c>
      <c r="H15" s="269" t="s">
        <v>3734</v>
      </c>
      <c r="I15" s="269"/>
      <c r="J15" s="259" t="s">
        <v>3735</v>
      </c>
      <c r="K15" s="256" t="s">
        <v>532</v>
      </c>
      <c r="L15" s="305"/>
      <c r="M15" s="168">
        <v>1</v>
      </c>
      <c r="N15" s="305"/>
      <c r="O15" s="306">
        <f>M15*N15</f>
        <v>0</v>
      </c>
      <c r="P15" s="264"/>
      <c r="Q15" s="263">
        <f>M15*P15</f>
        <v>0</v>
      </c>
    </row>
    <row r="16" spans="1:17" s="254" customFormat="1" ht="12" outlineLevel="2" x14ac:dyDescent="0.2">
      <c r="F16" s="255"/>
      <c r="G16" s="256"/>
      <c r="H16" s="269"/>
      <c r="I16" s="269"/>
      <c r="J16" s="307" t="s">
        <v>3736</v>
      </c>
      <c r="K16" s="256" t="s">
        <v>532</v>
      </c>
      <c r="L16" s="305"/>
      <c r="M16" s="308">
        <v>1</v>
      </c>
      <c r="N16" s="305"/>
      <c r="O16" s="306"/>
      <c r="P16" s="264"/>
      <c r="Q16" s="263"/>
    </row>
    <row r="17" spans="6:17" s="254" customFormat="1" ht="12" outlineLevel="2" x14ac:dyDescent="0.2">
      <c r="F17" s="255" t="s">
        <v>3427</v>
      </c>
      <c r="G17" s="256" t="s">
        <v>3315</v>
      </c>
      <c r="H17" s="269" t="s">
        <v>3628</v>
      </c>
      <c r="I17" s="269"/>
      <c r="J17" s="259" t="s">
        <v>3737</v>
      </c>
      <c r="K17" s="256" t="s">
        <v>532</v>
      </c>
      <c r="L17" s="305"/>
      <c r="M17" s="168">
        <v>64.5</v>
      </c>
      <c r="N17" s="305"/>
      <c r="O17" s="306">
        <f>M17*N17</f>
        <v>0</v>
      </c>
      <c r="P17" s="264"/>
      <c r="Q17" s="263">
        <v>0</v>
      </c>
    </row>
    <row r="18" spans="6:17" s="254" customFormat="1" ht="12" outlineLevel="2" x14ac:dyDescent="0.2">
      <c r="F18" s="255"/>
      <c r="G18" s="256"/>
      <c r="H18" s="269"/>
      <c r="I18" s="269"/>
      <c r="J18" s="307" t="s">
        <v>3738</v>
      </c>
      <c r="K18" s="256" t="s">
        <v>532</v>
      </c>
      <c r="L18" s="305"/>
      <c r="M18" s="308">
        <v>64.5</v>
      </c>
      <c r="N18" s="305"/>
      <c r="O18" s="306"/>
      <c r="P18" s="264"/>
      <c r="Q18" s="263"/>
    </row>
    <row r="19" spans="6:17" s="254" customFormat="1" ht="12" outlineLevel="2" x14ac:dyDescent="0.2">
      <c r="F19" s="255" t="s">
        <v>3431</v>
      </c>
      <c r="G19" s="256" t="s">
        <v>3315</v>
      </c>
      <c r="H19" s="269" t="s">
        <v>3739</v>
      </c>
      <c r="I19" s="269"/>
      <c r="J19" s="259" t="s">
        <v>3740</v>
      </c>
      <c r="K19" s="256" t="s">
        <v>447</v>
      </c>
      <c r="L19" s="305">
        <v>0</v>
      </c>
      <c r="M19" s="168">
        <v>1</v>
      </c>
      <c r="N19" s="305"/>
      <c r="O19" s="306">
        <f t="shared" ref="O19:O24" si="0">M19*N19</f>
        <v>0</v>
      </c>
      <c r="P19" s="264"/>
      <c r="Q19" s="263">
        <f>M19*P19</f>
        <v>0</v>
      </c>
    </row>
    <row r="20" spans="6:17" s="254" customFormat="1" ht="12" outlineLevel="2" x14ac:dyDescent="0.2">
      <c r="F20" s="255" t="s">
        <v>3435</v>
      </c>
      <c r="G20" s="256" t="s">
        <v>3315</v>
      </c>
      <c r="H20" s="269" t="s">
        <v>3741</v>
      </c>
      <c r="I20" s="269"/>
      <c r="J20" s="259" t="s">
        <v>3742</v>
      </c>
      <c r="K20" s="256" t="s">
        <v>447</v>
      </c>
      <c r="L20" s="305">
        <v>0</v>
      </c>
      <c r="M20" s="168">
        <v>1</v>
      </c>
      <c r="N20" s="305"/>
      <c r="O20" s="306">
        <f t="shared" si="0"/>
        <v>0</v>
      </c>
      <c r="P20" s="264"/>
      <c r="Q20" s="263">
        <v>0</v>
      </c>
    </row>
    <row r="21" spans="6:17" s="254" customFormat="1" ht="12" outlineLevel="2" x14ac:dyDescent="0.2">
      <c r="F21" s="255" t="s">
        <v>3439</v>
      </c>
      <c r="G21" s="256" t="s">
        <v>3315</v>
      </c>
      <c r="H21" s="269" t="s">
        <v>3743</v>
      </c>
      <c r="I21" s="269"/>
      <c r="J21" s="259" t="s">
        <v>3744</v>
      </c>
      <c r="K21" s="256" t="s">
        <v>532</v>
      </c>
      <c r="L21" s="305">
        <v>0</v>
      </c>
      <c r="M21" s="168">
        <v>2</v>
      </c>
      <c r="N21" s="305"/>
      <c r="O21" s="306">
        <f t="shared" si="0"/>
        <v>0</v>
      </c>
      <c r="P21" s="264"/>
      <c r="Q21" s="263">
        <v>0</v>
      </c>
    </row>
    <row r="22" spans="6:17" s="254" customFormat="1" ht="12" outlineLevel="2" x14ac:dyDescent="0.2">
      <c r="F22" s="255" t="s">
        <v>3442</v>
      </c>
      <c r="G22" s="256" t="s">
        <v>3315</v>
      </c>
      <c r="H22" s="269" t="s">
        <v>3745</v>
      </c>
      <c r="I22" s="269"/>
      <c r="J22" s="259" t="s">
        <v>3746</v>
      </c>
      <c r="K22" s="256" t="s">
        <v>3065</v>
      </c>
      <c r="L22" s="305">
        <v>0</v>
      </c>
      <c r="M22" s="168">
        <v>1</v>
      </c>
      <c r="N22" s="305"/>
      <c r="O22" s="306">
        <f t="shared" si="0"/>
        <v>0</v>
      </c>
      <c r="P22" s="264"/>
      <c r="Q22" s="263">
        <v>0</v>
      </c>
    </row>
    <row r="23" spans="6:17" s="254" customFormat="1" ht="12" outlineLevel="2" x14ac:dyDescent="0.2">
      <c r="F23" s="255" t="s">
        <v>3444</v>
      </c>
      <c r="G23" s="256" t="s">
        <v>3315</v>
      </c>
      <c r="H23" s="269" t="s">
        <v>3747</v>
      </c>
      <c r="I23" s="269"/>
      <c r="J23" s="259" t="s">
        <v>3748</v>
      </c>
      <c r="K23" s="256" t="s">
        <v>3065</v>
      </c>
      <c r="L23" s="305">
        <v>0</v>
      </c>
      <c r="M23" s="168">
        <v>1</v>
      </c>
      <c r="N23" s="305"/>
      <c r="O23" s="306">
        <f t="shared" si="0"/>
        <v>0</v>
      </c>
      <c r="P23" s="264"/>
      <c r="Q23" s="263">
        <v>0</v>
      </c>
    </row>
    <row r="24" spans="6:17" s="254" customFormat="1" ht="12" outlineLevel="2" x14ac:dyDescent="0.2">
      <c r="F24" s="255" t="s">
        <v>3495</v>
      </c>
      <c r="G24" s="256" t="s">
        <v>3315</v>
      </c>
      <c r="H24" s="269" t="s">
        <v>3749</v>
      </c>
      <c r="I24" s="269"/>
      <c r="J24" s="259" t="s">
        <v>3750</v>
      </c>
      <c r="K24" s="256" t="s">
        <v>532</v>
      </c>
      <c r="L24" s="305">
        <v>0</v>
      </c>
      <c r="M24" s="168">
        <v>10</v>
      </c>
      <c r="N24" s="305"/>
      <c r="O24" s="306">
        <f t="shared" si="0"/>
        <v>0</v>
      </c>
      <c r="P24" s="264"/>
      <c r="Q24" s="263">
        <f>M24*P24</f>
        <v>0</v>
      </c>
    </row>
    <row r="25" spans="6:17" s="254" customFormat="1" ht="12" outlineLevel="2" x14ac:dyDescent="0.2">
      <c r="F25" s="255"/>
      <c r="G25" s="256"/>
      <c r="H25" s="269"/>
      <c r="I25" s="269"/>
      <c r="J25" s="307" t="s">
        <v>3751</v>
      </c>
      <c r="K25" s="256" t="s">
        <v>532</v>
      </c>
      <c r="L25" s="305"/>
      <c r="M25" s="308">
        <v>10</v>
      </c>
      <c r="N25" s="305"/>
      <c r="O25" s="306"/>
      <c r="P25" s="264"/>
      <c r="Q25" s="263"/>
    </row>
    <row r="26" spans="6:17" s="254" customFormat="1" ht="24" customHeight="1" outlineLevel="2" x14ac:dyDescent="0.2">
      <c r="F26" s="255" t="s">
        <v>3752</v>
      </c>
      <c r="G26" s="256" t="s">
        <v>3315</v>
      </c>
      <c r="H26" s="269" t="s">
        <v>3753</v>
      </c>
      <c r="I26" s="269"/>
      <c r="J26" s="259" t="s">
        <v>3754</v>
      </c>
      <c r="K26" s="256" t="s">
        <v>532</v>
      </c>
      <c r="L26" s="305">
        <v>0</v>
      </c>
      <c r="M26" s="168">
        <v>1</v>
      </c>
      <c r="N26" s="305"/>
      <c r="O26" s="306">
        <f>M26*N26</f>
        <v>0</v>
      </c>
      <c r="P26" s="264"/>
      <c r="Q26" s="263">
        <v>0</v>
      </c>
    </row>
    <row r="27" spans="6:17" s="254" customFormat="1" ht="12" outlineLevel="2" x14ac:dyDescent="0.2">
      <c r="F27" s="255"/>
      <c r="G27" s="256"/>
      <c r="H27" s="269"/>
      <c r="I27" s="269"/>
      <c r="J27" s="307">
        <v>1</v>
      </c>
      <c r="K27" s="256" t="s">
        <v>532</v>
      </c>
      <c r="L27" s="305"/>
      <c r="M27" s="308">
        <v>1</v>
      </c>
      <c r="N27" s="305"/>
      <c r="O27" s="306"/>
      <c r="P27" s="264"/>
      <c r="Q27" s="263"/>
    </row>
    <row r="28" spans="6:17" s="254" customFormat="1" ht="12" outlineLevel="2" x14ac:dyDescent="0.2">
      <c r="F28" s="255" t="s">
        <v>3755</v>
      </c>
      <c r="G28" s="256" t="s">
        <v>3315</v>
      </c>
      <c r="H28" s="269" t="s">
        <v>3675</v>
      </c>
      <c r="I28" s="269"/>
      <c r="J28" s="259" t="s">
        <v>3676</v>
      </c>
      <c r="K28" s="256" t="s">
        <v>447</v>
      </c>
      <c r="L28" s="305">
        <v>0</v>
      </c>
      <c r="M28" s="168">
        <v>1</v>
      </c>
      <c r="N28" s="305"/>
      <c r="O28" s="306">
        <f t="shared" ref="O28:O36" si="1">M28*N28</f>
        <v>0</v>
      </c>
      <c r="P28" s="264"/>
      <c r="Q28" s="263">
        <f>M28*P28</f>
        <v>0</v>
      </c>
    </row>
    <row r="29" spans="6:17" s="254" customFormat="1" ht="12" outlineLevel="2" x14ac:dyDescent="0.2">
      <c r="F29" s="255" t="s">
        <v>3756</v>
      </c>
      <c r="G29" s="256" t="s">
        <v>3315</v>
      </c>
      <c r="H29" s="269" t="s">
        <v>3677</v>
      </c>
      <c r="I29" s="269"/>
      <c r="J29" s="259" t="s">
        <v>3678</v>
      </c>
      <c r="K29" s="256" t="s">
        <v>447</v>
      </c>
      <c r="L29" s="305">
        <v>0</v>
      </c>
      <c r="M29" s="168">
        <v>1</v>
      </c>
      <c r="N29" s="305"/>
      <c r="O29" s="306">
        <f t="shared" si="1"/>
        <v>0</v>
      </c>
      <c r="P29" s="264"/>
      <c r="Q29" s="263">
        <f>M29*P29</f>
        <v>0</v>
      </c>
    </row>
    <row r="30" spans="6:17" s="254" customFormat="1" ht="12" outlineLevel="2" x14ac:dyDescent="0.2">
      <c r="F30" s="255" t="s">
        <v>3757</v>
      </c>
      <c r="G30" s="256" t="s">
        <v>3315</v>
      </c>
      <c r="H30" s="269" t="s">
        <v>3758</v>
      </c>
      <c r="I30" s="269"/>
      <c r="J30" s="259" t="s">
        <v>3759</v>
      </c>
      <c r="K30" s="256" t="s">
        <v>447</v>
      </c>
      <c r="L30" s="305">
        <v>0</v>
      </c>
      <c r="M30" s="168">
        <v>1</v>
      </c>
      <c r="N30" s="305"/>
      <c r="O30" s="306">
        <f t="shared" si="1"/>
        <v>0</v>
      </c>
      <c r="P30" s="264"/>
      <c r="Q30" s="263">
        <f>M30*P30</f>
        <v>0</v>
      </c>
    </row>
    <row r="31" spans="6:17" s="254" customFormat="1" ht="12" outlineLevel="2" x14ac:dyDescent="0.2">
      <c r="F31" s="255" t="s">
        <v>3484</v>
      </c>
      <c r="G31" s="256" t="s">
        <v>3315</v>
      </c>
      <c r="H31" s="269" t="s">
        <v>3760</v>
      </c>
      <c r="I31" s="269"/>
      <c r="J31" s="259" t="s">
        <v>3761</v>
      </c>
      <c r="K31" s="256" t="s">
        <v>447</v>
      </c>
      <c r="L31" s="305">
        <v>0</v>
      </c>
      <c r="M31" s="168">
        <v>1</v>
      </c>
      <c r="N31" s="305"/>
      <c r="O31" s="306">
        <f t="shared" si="1"/>
        <v>0</v>
      </c>
      <c r="P31" s="264"/>
      <c r="Q31" s="263">
        <f>M31*P31</f>
        <v>0</v>
      </c>
    </row>
    <row r="32" spans="6:17" s="254" customFormat="1" ht="12" outlineLevel="2" x14ac:dyDescent="0.2">
      <c r="F32" s="255" t="s">
        <v>3762</v>
      </c>
      <c r="G32" s="256" t="s">
        <v>3315</v>
      </c>
      <c r="H32" s="269" t="s">
        <v>3763</v>
      </c>
      <c r="I32" s="269"/>
      <c r="J32" s="259" t="s">
        <v>3764</v>
      </c>
      <c r="K32" s="256" t="s">
        <v>447</v>
      </c>
      <c r="L32" s="305">
        <v>0</v>
      </c>
      <c r="M32" s="168">
        <v>1</v>
      </c>
      <c r="N32" s="305"/>
      <c r="O32" s="306">
        <f t="shared" si="1"/>
        <v>0</v>
      </c>
      <c r="P32" s="264"/>
      <c r="Q32" s="263">
        <v>0</v>
      </c>
    </row>
    <row r="33" spans="6:17" s="254" customFormat="1" ht="12" outlineLevel="2" x14ac:dyDescent="0.2">
      <c r="F33" s="255">
        <v>17</v>
      </c>
      <c r="G33" s="256" t="s">
        <v>3054</v>
      </c>
      <c r="H33" s="269" t="s">
        <v>3055</v>
      </c>
      <c r="I33" s="269"/>
      <c r="J33" s="259" t="s">
        <v>3765</v>
      </c>
      <c r="K33" s="256" t="s">
        <v>447</v>
      </c>
      <c r="L33" s="305">
        <v>0</v>
      </c>
      <c r="M33" s="168">
        <v>1</v>
      </c>
      <c r="N33" s="305"/>
      <c r="O33" s="306">
        <f t="shared" si="1"/>
        <v>0</v>
      </c>
      <c r="P33" s="264"/>
      <c r="Q33" s="263">
        <f>M33*P33</f>
        <v>0</v>
      </c>
    </row>
    <row r="34" spans="6:17" s="254" customFormat="1" ht="12" outlineLevel="2" x14ac:dyDescent="0.2">
      <c r="F34" s="255" t="s">
        <v>3766</v>
      </c>
      <c r="G34" s="256" t="s">
        <v>3054</v>
      </c>
      <c r="H34" s="269" t="s">
        <v>3058</v>
      </c>
      <c r="I34" s="269"/>
      <c r="J34" s="259" t="s">
        <v>3767</v>
      </c>
      <c r="K34" s="256" t="s">
        <v>447</v>
      </c>
      <c r="L34" s="305">
        <v>0</v>
      </c>
      <c r="M34" s="168">
        <v>1</v>
      </c>
      <c r="N34" s="305"/>
      <c r="O34" s="306">
        <f t="shared" si="1"/>
        <v>0</v>
      </c>
      <c r="P34" s="264"/>
      <c r="Q34" s="263">
        <f>M34*P34</f>
        <v>0</v>
      </c>
    </row>
    <row r="35" spans="6:17" s="254" customFormat="1" ht="24" outlineLevel="2" x14ac:dyDescent="0.2">
      <c r="F35" s="255" t="s">
        <v>3768</v>
      </c>
      <c r="G35" s="256" t="s">
        <v>3054</v>
      </c>
      <c r="H35" s="269" t="s">
        <v>3060</v>
      </c>
      <c r="I35" s="269"/>
      <c r="J35" s="259" t="s">
        <v>3769</v>
      </c>
      <c r="K35" s="256" t="s">
        <v>3065</v>
      </c>
      <c r="L35" s="305">
        <v>0</v>
      </c>
      <c r="M35" s="168">
        <v>1</v>
      </c>
      <c r="N35" s="305"/>
      <c r="O35" s="306">
        <f t="shared" si="1"/>
        <v>0</v>
      </c>
      <c r="P35" s="264"/>
      <c r="Q35" s="263">
        <f>M35*P35</f>
        <v>0</v>
      </c>
    </row>
    <row r="36" spans="6:17" s="254" customFormat="1" ht="12" outlineLevel="2" x14ac:dyDescent="0.2">
      <c r="F36" s="255" t="s">
        <v>3770</v>
      </c>
      <c r="G36" s="256" t="s">
        <v>3315</v>
      </c>
      <c r="H36" s="269" t="s">
        <v>3689</v>
      </c>
      <c r="I36" s="269"/>
      <c r="J36" s="259" t="s">
        <v>3690</v>
      </c>
      <c r="K36" s="256" t="s">
        <v>3691</v>
      </c>
      <c r="L36" s="305">
        <v>0</v>
      </c>
      <c r="M36" s="168">
        <v>1.0900000000000001</v>
      </c>
      <c r="N36" s="305"/>
      <c r="O36" s="306">
        <f t="shared" si="1"/>
        <v>0</v>
      </c>
      <c r="P36" s="264"/>
      <c r="Q36" s="263">
        <f>M36*P36</f>
        <v>0</v>
      </c>
    </row>
    <row r="37" spans="6:17" s="291" customFormat="1" ht="12.75" customHeight="1" outlineLevel="2" x14ac:dyDescent="0.25">
      <c r="F37" s="284"/>
      <c r="G37" s="285"/>
      <c r="H37" s="285"/>
      <c r="I37" s="285"/>
      <c r="J37" s="295"/>
      <c r="K37" s="285"/>
      <c r="L37" s="290"/>
      <c r="M37" s="187"/>
      <c r="N37" s="290"/>
      <c r="O37" s="296"/>
      <c r="P37" s="322"/>
      <c r="Q37" s="290"/>
    </row>
    <row r="38" spans="6:17" s="249" customFormat="1" ht="16.5" customHeight="1" outlineLevel="1" x14ac:dyDescent="0.2">
      <c r="F38" s="250"/>
      <c r="G38" s="240"/>
      <c r="H38" s="251"/>
      <c r="I38" s="251"/>
      <c r="J38" s="251" t="s">
        <v>3692</v>
      </c>
      <c r="K38" s="240"/>
      <c r="L38" s="252"/>
      <c r="M38" s="159"/>
      <c r="N38" s="252"/>
      <c r="O38" s="221">
        <f>SUBTOTAL(9,O39:O40)</f>
        <v>0</v>
      </c>
      <c r="P38" s="321"/>
      <c r="Q38" s="253">
        <f>SUBTOTAL(9,Q39:Q40)</f>
        <v>1.9950000000000002E-3</v>
      </c>
    </row>
    <row r="39" spans="6:17" s="254" customFormat="1" ht="12" outlineLevel="2" x14ac:dyDescent="0.2">
      <c r="F39" s="255">
        <v>1</v>
      </c>
      <c r="G39" s="256" t="s">
        <v>3315</v>
      </c>
      <c r="H39" s="269" t="s">
        <v>3693</v>
      </c>
      <c r="I39" s="269"/>
      <c r="J39" s="259" t="s">
        <v>3694</v>
      </c>
      <c r="K39" s="256" t="s">
        <v>532</v>
      </c>
      <c r="L39" s="305">
        <v>0</v>
      </c>
      <c r="M39" s="168">
        <v>66.5</v>
      </c>
      <c r="N39" s="305"/>
      <c r="O39" s="306">
        <f>M39*N39</f>
        <v>0</v>
      </c>
      <c r="P39" s="264">
        <v>3.0000000000000001E-5</v>
      </c>
      <c r="Q39" s="263">
        <f>M39*P39</f>
        <v>1.9950000000000002E-3</v>
      </c>
    </row>
    <row r="40" spans="6:17" s="291" customFormat="1" ht="12.75" customHeight="1" outlineLevel="2" x14ac:dyDescent="0.25">
      <c r="F40" s="284"/>
      <c r="G40" s="285"/>
      <c r="H40" s="285"/>
      <c r="I40" s="285"/>
      <c r="J40" s="295"/>
      <c r="K40" s="285"/>
      <c r="L40" s="290"/>
      <c r="M40" s="187"/>
      <c r="N40" s="290"/>
      <c r="O40" s="296"/>
      <c r="P40" s="322"/>
      <c r="Q40" s="290"/>
    </row>
    <row r="41" spans="6:17" s="249" customFormat="1" ht="16.5" customHeight="1" outlineLevel="1" x14ac:dyDescent="0.2">
      <c r="F41" s="250"/>
      <c r="G41" s="240"/>
      <c r="H41" s="251"/>
      <c r="I41" s="251"/>
      <c r="J41" s="251" t="s">
        <v>3700</v>
      </c>
      <c r="K41" s="240"/>
      <c r="L41" s="252"/>
      <c r="M41" s="159"/>
      <c r="N41" s="252"/>
      <c r="O41" s="221">
        <f>SUBTOTAL(9,O42:O43)</f>
        <v>0</v>
      </c>
      <c r="P41" s="321"/>
      <c r="Q41" s="253">
        <f>SUBTOTAL(9,Q42:Q43)</f>
        <v>0</v>
      </c>
    </row>
    <row r="42" spans="6:17" s="254" customFormat="1" ht="12" outlineLevel="2" x14ac:dyDescent="0.2">
      <c r="F42" s="255">
        <v>1</v>
      </c>
      <c r="G42" s="256" t="s">
        <v>3701</v>
      </c>
      <c r="H42" s="269" t="s">
        <v>3702</v>
      </c>
      <c r="I42" s="269"/>
      <c r="J42" s="259" t="s">
        <v>3703</v>
      </c>
      <c r="K42" s="256" t="s">
        <v>3704</v>
      </c>
      <c r="L42" s="305">
        <v>0</v>
      </c>
      <c r="M42" s="168">
        <v>2</v>
      </c>
      <c r="N42" s="305"/>
      <c r="O42" s="306">
        <f>M42*N42</f>
        <v>0</v>
      </c>
      <c r="P42" s="264"/>
      <c r="Q42" s="263">
        <f>M42*P42</f>
        <v>0</v>
      </c>
    </row>
    <row r="43" spans="6:17" s="291" customFormat="1" ht="12.75" customHeight="1" outlineLevel="2" x14ac:dyDescent="0.25">
      <c r="F43" s="284"/>
      <c r="G43" s="285"/>
      <c r="H43" s="285"/>
      <c r="I43" s="285"/>
      <c r="J43" s="295"/>
      <c r="K43" s="285"/>
      <c r="L43" s="290"/>
      <c r="M43" s="187"/>
      <c r="N43" s="290"/>
      <c r="O43" s="296"/>
      <c r="P43" s="322"/>
      <c r="Q43" s="290"/>
    </row>
    <row r="44" spans="6:17" s="249" customFormat="1" ht="16.5" customHeight="1" outlineLevel="1" x14ac:dyDescent="0.2">
      <c r="F44" s="250"/>
      <c r="G44" s="240"/>
      <c r="H44" s="251"/>
      <c r="I44" s="251"/>
      <c r="J44" s="251" t="s">
        <v>3461</v>
      </c>
      <c r="K44" s="240"/>
      <c r="L44" s="252"/>
      <c r="M44" s="159"/>
      <c r="N44" s="252"/>
      <c r="O44" s="221">
        <f>SUBTOTAL(9,O45:O50)</f>
        <v>0</v>
      </c>
      <c r="P44" s="321"/>
      <c r="Q44" s="253">
        <f>SUBTOTAL(9,Q45:Q50)</f>
        <v>0</v>
      </c>
    </row>
    <row r="45" spans="6:17" s="254" customFormat="1" ht="12" outlineLevel="2" x14ac:dyDescent="0.2">
      <c r="F45" s="255">
        <v>1</v>
      </c>
      <c r="G45" s="256"/>
      <c r="H45" s="269" t="s">
        <v>3062</v>
      </c>
      <c r="I45" s="269"/>
      <c r="J45" s="259" t="s">
        <v>3706</v>
      </c>
      <c r="K45" s="256" t="s">
        <v>3065</v>
      </c>
      <c r="L45" s="305">
        <v>0</v>
      </c>
      <c r="M45" s="168">
        <v>1</v>
      </c>
      <c r="N45" s="305"/>
      <c r="O45" s="306">
        <f>M45*N45</f>
        <v>0</v>
      </c>
      <c r="P45" s="264"/>
      <c r="Q45" s="263">
        <f>M45*P45</f>
        <v>0</v>
      </c>
    </row>
    <row r="46" spans="6:17" s="254" customFormat="1" ht="12" outlineLevel="2" x14ac:dyDescent="0.2">
      <c r="F46" s="255">
        <v>3</v>
      </c>
      <c r="G46" s="256"/>
      <c r="H46" s="269" t="s">
        <v>3067</v>
      </c>
      <c r="I46" s="269"/>
      <c r="J46" s="259" t="s">
        <v>3707</v>
      </c>
      <c r="K46" s="256" t="s">
        <v>3065</v>
      </c>
      <c r="L46" s="305">
        <v>0</v>
      </c>
      <c r="M46" s="168">
        <v>1</v>
      </c>
      <c r="N46" s="305"/>
      <c r="O46" s="306">
        <f>M46*N46</f>
        <v>0</v>
      </c>
      <c r="P46" s="264"/>
      <c r="Q46" s="263">
        <f>M46*P46</f>
        <v>0</v>
      </c>
    </row>
    <row r="47" spans="6:17" s="254" customFormat="1" ht="12" outlineLevel="2" x14ac:dyDescent="0.2">
      <c r="F47" s="255">
        <v>4</v>
      </c>
      <c r="G47" s="256"/>
      <c r="H47" s="269" t="s">
        <v>3069</v>
      </c>
      <c r="I47" s="269"/>
      <c r="J47" s="259" t="s">
        <v>3709</v>
      </c>
      <c r="K47" s="256" t="s">
        <v>124</v>
      </c>
      <c r="L47" s="305">
        <v>0</v>
      </c>
      <c r="M47" s="168">
        <v>5</v>
      </c>
      <c r="N47" s="305"/>
      <c r="O47" s="306">
        <f>M47*N47</f>
        <v>0</v>
      </c>
      <c r="P47" s="264"/>
      <c r="Q47" s="263">
        <f>M47*P47</f>
        <v>0</v>
      </c>
    </row>
    <row r="48" spans="6:17" s="254" customFormat="1" ht="12" outlineLevel="2" x14ac:dyDescent="0.2">
      <c r="F48" s="255">
        <v>5</v>
      </c>
      <c r="G48" s="256"/>
      <c r="H48" s="269" t="s">
        <v>3071</v>
      </c>
      <c r="I48" s="269"/>
      <c r="J48" s="259" t="s">
        <v>3710</v>
      </c>
      <c r="K48" s="256" t="s">
        <v>273</v>
      </c>
      <c r="L48" s="305">
        <v>0</v>
      </c>
      <c r="M48" s="168">
        <v>30</v>
      </c>
      <c r="N48" s="305"/>
      <c r="O48" s="306">
        <f>M48*N48</f>
        <v>0</v>
      </c>
      <c r="P48" s="264"/>
      <c r="Q48" s="263">
        <f>M48*P48</f>
        <v>0</v>
      </c>
    </row>
    <row r="49" spans="6:17" s="254" customFormat="1" ht="12" outlineLevel="2" x14ac:dyDescent="0.2">
      <c r="F49" s="255">
        <v>6</v>
      </c>
      <c r="G49" s="256"/>
      <c r="H49" s="269" t="s">
        <v>3073</v>
      </c>
      <c r="I49" s="269"/>
      <c r="J49" s="259" t="s">
        <v>3711</v>
      </c>
      <c r="K49" s="256" t="s">
        <v>124</v>
      </c>
      <c r="L49" s="305">
        <v>0</v>
      </c>
      <c r="M49" s="168">
        <v>10</v>
      </c>
      <c r="N49" s="305"/>
      <c r="O49" s="306">
        <f>M49*N49</f>
        <v>0</v>
      </c>
      <c r="P49" s="264"/>
      <c r="Q49" s="263">
        <f>M49*P49</f>
        <v>0</v>
      </c>
    </row>
    <row r="50" spans="6:17" s="291" customFormat="1" ht="12.75" customHeight="1" outlineLevel="2" x14ac:dyDescent="0.25">
      <c r="F50" s="284"/>
      <c r="G50" s="285"/>
      <c r="H50" s="285"/>
      <c r="I50" s="285"/>
      <c r="J50" s="295"/>
      <c r="K50" s="285"/>
      <c r="L50" s="290"/>
      <c r="M50" s="187"/>
      <c r="N50" s="290"/>
      <c r="O50" s="296"/>
      <c r="P50" s="322"/>
      <c r="Q50" s="290"/>
    </row>
    <row r="51" spans="6:17" s="291" customFormat="1" ht="12.75" customHeight="1" outlineLevel="1" x14ac:dyDescent="0.25">
      <c r="F51" s="284"/>
      <c r="G51" s="285"/>
      <c r="H51" s="285"/>
      <c r="I51" s="285"/>
      <c r="J51" s="295"/>
      <c r="K51" s="285"/>
      <c r="L51" s="290"/>
      <c r="M51" s="187"/>
      <c r="N51" s="290"/>
      <c r="O51" s="296"/>
      <c r="P51" s="322"/>
      <c r="Q51" s="290"/>
    </row>
    <row r="52" spans="6:17" s="291" customFormat="1" ht="12.75" customHeight="1" x14ac:dyDescent="0.25">
      <c r="F52" s="284"/>
      <c r="G52" s="285"/>
      <c r="H52" s="285"/>
      <c r="I52" s="285"/>
      <c r="J52" s="295"/>
      <c r="K52" s="285"/>
      <c r="L52" s="290"/>
      <c r="M52" s="187"/>
      <c r="N52" s="290"/>
      <c r="O52" s="296"/>
      <c r="P52" s="322"/>
      <c r="Q52" s="290"/>
    </row>
  </sheetData>
  <pageMargins left="0.39370078740157483" right="0.39370078740157483" top="0.59055118110236227" bottom="0.59055118110236227" header="0.39370078740157483" footer="0.39370078740157483"/>
  <pageSetup paperSize="9" scale="73" fitToHeight="9999" orientation="portrait" r:id="rId1"/>
  <headerFooter alignWithMargins="0">
    <oddFooter>&amp;C&amp;8&amp;P z &amp;N</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outlinePr summaryBelow="0"/>
    <pageSetUpPr fitToPage="1"/>
  </sheetPr>
  <dimension ref="A1:E15"/>
  <sheetViews>
    <sheetView workbookViewId="0">
      <pane ySplit="7" topLeftCell="A8" activePane="bottomLeft" state="frozen"/>
      <selection activeCell="K10" sqref="K10"/>
      <selection pane="bottomLeft" activeCell="C9" sqref="C9"/>
    </sheetView>
  </sheetViews>
  <sheetFormatPr defaultRowHeight="12.75" outlineLevelRow="1" x14ac:dyDescent="0.2"/>
  <cols>
    <col min="1" max="1" width="12.42578125" style="210" hidden="1" customWidth="1"/>
    <col min="2" max="2" width="80.7109375" style="210" customWidth="1"/>
    <col min="3" max="3" width="15.7109375" style="210" customWidth="1"/>
    <col min="4" max="256" width="9.140625" style="210"/>
    <col min="257" max="257" width="0" style="210" hidden="1" customWidth="1"/>
    <col min="258" max="258" width="80.7109375" style="210" customWidth="1"/>
    <col min="259" max="259" width="15.7109375" style="210" customWidth="1"/>
    <col min="260" max="512" width="9.140625" style="210"/>
    <col min="513" max="513" width="0" style="210" hidden="1" customWidth="1"/>
    <col min="514" max="514" width="80.7109375" style="210" customWidth="1"/>
    <col min="515" max="515" width="15.7109375" style="210" customWidth="1"/>
    <col min="516" max="768" width="9.140625" style="210"/>
    <col min="769" max="769" width="0" style="210" hidden="1" customWidth="1"/>
    <col min="770" max="770" width="80.7109375" style="210" customWidth="1"/>
    <col min="771" max="771" width="15.7109375" style="210" customWidth="1"/>
    <col min="772" max="1024" width="9.140625" style="210"/>
    <col min="1025" max="1025" width="0" style="210" hidden="1" customWidth="1"/>
    <col min="1026" max="1026" width="80.7109375" style="210" customWidth="1"/>
    <col min="1027" max="1027" width="15.7109375" style="210" customWidth="1"/>
    <col min="1028" max="1280" width="9.140625" style="210"/>
    <col min="1281" max="1281" width="0" style="210" hidden="1" customWidth="1"/>
    <col min="1282" max="1282" width="80.7109375" style="210" customWidth="1"/>
    <col min="1283" max="1283" width="15.7109375" style="210" customWidth="1"/>
    <col min="1284" max="1536" width="9.140625" style="210"/>
    <col min="1537" max="1537" width="0" style="210" hidden="1" customWidth="1"/>
    <col min="1538" max="1538" width="80.7109375" style="210" customWidth="1"/>
    <col min="1539" max="1539" width="15.7109375" style="210" customWidth="1"/>
    <col min="1540" max="1792" width="9.140625" style="210"/>
    <col min="1793" max="1793" width="0" style="210" hidden="1" customWidth="1"/>
    <col min="1794" max="1794" width="80.7109375" style="210" customWidth="1"/>
    <col min="1795" max="1795" width="15.7109375" style="210" customWidth="1"/>
    <col min="1796" max="2048" width="9.140625" style="210"/>
    <col min="2049" max="2049" width="0" style="210" hidden="1" customWidth="1"/>
    <col min="2050" max="2050" width="80.7109375" style="210" customWidth="1"/>
    <col min="2051" max="2051" width="15.7109375" style="210" customWidth="1"/>
    <col min="2052" max="2304" width="9.140625" style="210"/>
    <col min="2305" max="2305" width="0" style="210" hidden="1" customWidth="1"/>
    <col min="2306" max="2306" width="80.7109375" style="210" customWidth="1"/>
    <col min="2307" max="2307" width="15.7109375" style="210" customWidth="1"/>
    <col min="2308" max="2560" width="9.140625" style="210"/>
    <col min="2561" max="2561" width="0" style="210" hidden="1" customWidth="1"/>
    <col min="2562" max="2562" width="80.7109375" style="210" customWidth="1"/>
    <col min="2563" max="2563" width="15.7109375" style="210" customWidth="1"/>
    <col min="2564" max="2816" width="9.140625" style="210"/>
    <col min="2817" max="2817" width="0" style="210" hidden="1" customWidth="1"/>
    <col min="2818" max="2818" width="80.7109375" style="210" customWidth="1"/>
    <col min="2819" max="2819" width="15.7109375" style="210" customWidth="1"/>
    <col min="2820" max="3072" width="9.140625" style="210"/>
    <col min="3073" max="3073" width="0" style="210" hidden="1" customWidth="1"/>
    <col min="3074" max="3074" width="80.7109375" style="210" customWidth="1"/>
    <col min="3075" max="3075" width="15.7109375" style="210" customWidth="1"/>
    <col min="3076" max="3328" width="9.140625" style="210"/>
    <col min="3329" max="3329" width="0" style="210" hidden="1" customWidth="1"/>
    <col min="3330" max="3330" width="80.7109375" style="210" customWidth="1"/>
    <col min="3331" max="3331" width="15.7109375" style="210" customWidth="1"/>
    <col min="3332" max="3584" width="9.140625" style="210"/>
    <col min="3585" max="3585" width="0" style="210" hidden="1" customWidth="1"/>
    <col min="3586" max="3586" width="80.7109375" style="210" customWidth="1"/>
    <col min="3587" max="3587" width="15.7109375" style="210" customWidth="1"/>
    <col min="3588" max="3840" width="9.140625" style="210"/>
    <col min="3841" max="3841" width="0" style="210" hidden="1" customWidth="1"/>
    <col min="3842" max="3842" width="80.7109375" style="210" customWidth="1"/>
    <col min="3843" max="3843" width="15.7109375" style="210" customWidth="1"/>
    <col min="3844" max="4096" width="9.140625" style="210"/>
    <col min="4097" max="4097" width="0" style="210" hidden="1" customWidth="1"/>
    <col min="4098" max="4098" width="80.7109375" style="210" customWidth="1"/>
    <col min="4099" max="4099" width="15.7109375" style="210" customWidth="1"/>
    <col min="4100" max="4352" width="9.140625" style="210"/>
    <col min="4353" max="4353" width="0" style="210" hidden="1" customWidth="1"/>
    <col min="4354" max="4354" width="80.7109375" style="210" customWidth="1"/>
    <col min="4355" max="4355" width="15.7109375" style="210" customWidth="1"/>
    <col min="4356" max="4608" width="9.140625" style="210"/>
    <col min="4609" max="4609" width="0" style="210" hidden="1" customWidth="1"/>
    <col min="4610" max="4610" width="80.7109375" style="210" customWidth="1"/>
    <col min="4611" max="4611" width="15.7109375" style="210" customWidth="1"/>
    <col min="4612" max="4864" width="9.140625" style="210"/>
    <col min="4865" max="4865" width="0" style="210" hidden="1" customWidth="1"/>
    <col min="4866" max="4866" width="80.7109375" style="210" customWidth="1"/>
    <col min="4867" max="4867" width="15.7109375" style="210" customWidth="1"/>
    <col min="4868" max="5120" width="9.140625" style="210"/>
    <col min="5121" max="5121" width="0" style="210" hidden="1" customWidth="1"/>
    <col min="5122" max="5122" width="80.7109375" style="210" customWidth="1"/>
    <col min="5123" max="5123" width="15.7109375" style="210" customWidth="1"/>
    <col min="5124" max="5376" width="9.140625" style="210"/>
    <col min="5377" max="5377" width="0" style="210" hidden="1" customWidth="1"/>
    <col min="5378" max="5378" width="80.7109375" style="210" customWidth="1"/>
    <col min="5379" max="5379" width="15.7109375" style="210" customWidth="1"/>
    <col min="5380" max="5632" width="9.140625" style="210"/>
    <col min="5633" max="5633" width="0" style="210" hidden="1" customWidth="1"/>
    <col min="5634" max="5634" width="80.7109375" style="210" customWidth="1"/>
    <col min="5635" max="5635" width="15.7109375" style="210" customWidth="1"/>
    <col min="5636" max="5888" width="9.140625" style="210"/>
    <col min="5889" max="5889" width="0" style="210" hidden="1" customWidth="1"/>
    <col min="5890" max="5890" width="80.7109375" style="210" customWidth="1"/>
    <col min="5891" max="5891" width="15.7109375" style="210" customWidth="1"/>
    <col min="5892" max="6144" width="9.140625" style="210"/>
    <col min="6145" max="6145" width="0" style="210" hidden="1" customWidth="1"/>
    <col min="6146" max="6146" width="80.7109375" style="210" customWidth="1"/>
    <col min="6147" max="6147" width="15.7109375" style="210" customWidth="1"/>
    <col min="6148" max="6400" width="9.140625" style="210"/>
    <col min="6401" max="6401" width="0" style="210" hidden="1" customWidth="1"/>
    <col min="6402" max="6402" width="80.7109375" style="210" customWidth="1"/>
    <col min="6403" max="6403" width="15.7109375" style="210" customWidth="1"/>
    <col min="6404" max="6656" width="9.140625" style="210"/>
    <col min="6657" max="6657" width="0" style="210" hidden="1" customWidth="1"/>
    <col min="6658" max="6658" width="80.7109375" style="210" customWidth="1"/>
    <col min="6659" max="6659" width="15.7109375" style="210" customWidth="1"/>
    <col min="6660" max="6912" width="9.140625" style="210"/>
    <col min="6913" max="6913" width="0" style="210" hidden="1" customWidth="1"/>
    <col min="6914" max="6914" width="80.7109375" style="210" customWidth="1"/>
    <col min="6915" max="6915" width="15.7109375" style="210" customWidth="1"/>
    <col min="6916" max="7168" width="9.140625" style="210"/>
    <col min="7169" max="7169" width="0" style="210" hidden="1" customWidth="1"/>
    <col min="7170" max="7170" width="80.7109375" style="210" customWidth="1"/>
    <col min="7171" max="7171" width="15.7109375" style="210" customWidth="1"/>
    <col min="7172" max="7424" width="9.140625" style="210"/>
    <col min="7425" max="7425" width="0" style="210" hidden="1" customWidth="1"/>
    <col min="7426" max="7426" width="80.7109375" style="210" customWidth="1"/>
    <col min="7427" max="7427" width="15.7109375" style="210" customWidth="1"/>
    <col min="7428" max="7680" width="9.140625" style="210"/>
    <col min="7681" max="7681" width="0" style="210" hidden="1" customWidth="1"/>
    <col min="7682" max="7682" width="80.7109375" style="210" customWidth="1"/>
    <col min="7683" max="7683" width="15.7109375" style="210" customWidth="1"/>
    <col min="7684" max="7936" width="9.140625" style="210"/>
    <col min="7937" max="7937" width="0" style="210" hidden="1" customWidth="1"/>
    <col min="7938" max="7938" width="80.7109375" style="210" customWidth="1"/>
    <col min="7939" max="7939" width="15.7109375" style="210" customWidth="1"/>
    <col min="7940" max="8192" width="9.140625" style="210"/>
    <col min="8193" max="8193" width="0" style="210" hidden="1" customWidth="1"/>
    <col min="8194" max="8194" width="80.7109375" style="210" customWidth="1"/>
    <col min="8195" max="8195" width="15.7109375" style="210" customWidth="1"/>
    <col min="8196" max="8448" width="9.140625" style="210"/>
    <col min="8449" max="8449" width="0" style="210" hidden="1" customWidth="1"/>
    <col min="8450" max="8450" width="80.7109375" style="210" customWidth="1"/>
    <col min="8451" max="8451" width="15.7109375" style="210" customWidth="1"/>
    <col min="8452" max="8704" width="9.140625" style="210"/>
    <col min="8705" max="8705" width="0" style="210" hidden="1" customWidth="1"/>
    <col min="8706" max="8706" width="80.7109375" style="210" customWidth="1"/>
    <col min="8707" max="8707" width="15.7109375" style="210" customWidth="1"/>
    <col min="8708" max="8960" width="9.140625" style="210"/>
    <col min="8961" max="8961" width="0" style="210" hidden="1" customWidth="1"/>
    <col min="8962" max="8962" width="80.7109375" style="210" customWidth="1"/>
    <col min="8963" max="8963" width="15.7109375" style="210" customWidth="1"/>
    <col min="8964" max="9216" width="9.140625" style="210"/>
    <col min="9217" max="9217" width="0" style="210" hidden="1" customWidth="1"/>
    <col min="9218" max="9218" width="80.7109375" style="210" customWidth="1"/>
    <col min="9219" max="9219" width="15.7109375" style="210" customWidth="1"/>
    <col min="9220" max="9472" width="9.140625" style="210"/>
    <col min="9473" max="9473" width="0" style="210" hidden="1" customWidth="1"/>
    <col min="9474" max="9474" width="80.7109375" style="210" customWidth="1"/>
    <col min="9475" max="9475" width="15.7109375" style="210" customWidth="1"/>
    <col min="9476" max="9728" width="9.140625" style="210"/>
    <col min="9729" max="9729" width="0" style="210" hidden="1" customWidth="1"/>
    <col min="9730" max="9730" width="80.7109375" style="210" customWidth="1"/>
    <col min="9731" max="9731" width="15.7109375" style="210" customWidth="1"/>
    <col min="9732" max="9984" width="9.140625" style="210"/>
    <col min="9985" max="9985" width="0" style="210" hidden="1" customWidth="1"/>
    <col min="9986" max="9986" width="80.7109375" style="210" customWidth="1"/>
    <col min="9987" max="9987" width="15.7109375" style="210" customWidth="1"/>
    <col min="9988" max="10240" width="9.140625" style="210"/>
    <col min="10241" max="10241" width="0" style="210" hidden="1" customWidth="1"/>
    <col min="10242" max="10242" width="80.7109375" style="210" customWidth="1"/>
    <col min="10243" max="10243" width="15.7109375" style="210" customWidth="1"/>
    <col min="10244" max="10496" width="9.140625" style="210"/>
    <col min="10497" max="10497" width="0" style="210" hidden="1" customWidth="1"/>
    <col min="10498" max="10498" width="80.7109375" style="210" customWidth="1"/>
    <col min="10499" max="10499" width="15.7109375" style="210" customWidth="1"/>
    <col min="10500" max="10752" width="9.140625" style="210"/>
    <col min="10753" max="10753" width="0" style="210" hidden="1" customWidth="1"/>
    <col min="10754" max="10754" width="80.7109375" style="210" customWidth="1"/>
    <col min="10755" max="10755" width="15.7109375" style="210" customWidth="1"/>
    <col min="10756" max="11008" width="9.140625" style="210"/>
    <col min="11009" max="11009" width="0" style="210" hidden="1" customWidth="1"/>
    <col min="11010" max="11010" width="80.7109375" style="210" customWidth="1"/>
    <col min="11011" max="11011" width="15.7109375" style="210" customWidth="1"/>
    <col min="11012" max="11264" width="9.140625" style="210"/>
    <col min="11265" max="11265" width="0" style="210" hidden="1" customWidth="1"/>
    <col min="11266" max="11266" width="80.7109375" style="210" customWidth="1"/>
    <col min="11267" max="11267" width="15.7109375" style="210" customWidth="1"/>
    <col min="11268" max="11520" width="9.140625" style="210"/>
    <col min="11521" max="11521" width="0" style="210" hidden="1" customWidth="1"/>
    <col min="11522" max="11522" width="80.7109375" style="210" customWidth="1"/>
    <col min="11523" max="11523" width="15.7109375" style="210" customWidth="1"/>
    <col min="11524" max="11776" width="9.140625" style="210"/>
    <col min="11777" max="11777" width="0" style="210" hidden="1" customWidth="1"/>
    <col min="11778" max="11778" width="80.7109375" style="210" customWidth="1"/>
    <col min="11779" max="11779" width="15.7109375" style="210" customWidth="1"/>
    <col min="11780" max="12032" width="9.140625" style="210"/>
    <col min="12033" max="12033" width="0" style="210" hidden="1" customWidth="1"/>
    <col min="12034" max="12034" width="80.7109375" style="210" customWidth="1"/>
    <col min="12035" max="12035" width="15.7109375" style="210" customWidth="1"/>
    <col min="12036" max="12288" width="9.140625" style="210"/>
    <col min="12289" max="12289" width="0" style="210" hidden="1" customWidth="1"/>
    <col min="12290" max="12290" width="80.7109375" style="210" customWidth="1"/>
    <col min="12291" max="12291" width="15.7109375" style="210" customWidth="1"/>
    <col min="12292" max="12544" width="9.140625" style="210"/>
    <col min="12545" max="12545" width="0" style="210" hidden="1" customWidth="1"/>
    <col min="12546" max="12546" width="80.7109375" style="210" customWidth="1"/>
    <col min="12547" max="12547" width="15.7109375" style="210" customWidth="1"/>
    <col min="12548" max="12800" width="9.140625" style="210"/>
    <col min="12801" max="12801" width="0" style="210" hidden="1" customWidth="1"/>
    <col min="12802" max="12802" width="80.7109375" style="210" customWidth="1"/>
    <col min="12803" max="12803" width="15.7109375" style="210" customWidth="1"/>
    <col min="12804" max="13056" width="9.140625" style="210"/>
    <col min="13057" max="13057" width="0" style="210" hidden="1" customWidth="1"/>
    <col min="13058" max="13058" width="80.7109375" style="210" customWidth="1"/>
    <col min="13059" max="13059" width="15.7109375" style="210" customWidth="1"/>
    <col min="13060" max="13312" width="9.140625" style="210"/>
    <col min="13313" max="13313" width="0" style="210" hidden="1" customWidth="1"/>
    <col min="13314" max="13314" width="80.7109375" style="210" customWidth="1"/>
    <col min="13315" max="13315" width="15.7109375" style="210" customWidth="1"/>
    <col min="13316" max="13568" width="9.140625" style="210"/>
    <col min="13569" max="13569" width="0" style="210" hidden="1" customWidth="1"/>
    <col min="13570" max="13570" width="80.7109375" style="210" customWidth="1"/>
    <col min="13571" max="13571" width="15.7109375" style="210" customWidth="1"/>
    <col min="13572" max="13824" width="9.140625" style="210"/>
    <col min="13825" max="13825" width="0" style="210" hidden="1" customWidth="1"/>
    <col min="13826" max="13826" width="80.7109375" style="210" customWidth="1"/>
    <col min="13827" max="13827" width="15.7109375" style="210" customWidth="1"/>
    <col min="13828" max="14080" width="9.140625" style="210"/>
    <col min="14081" max="14081" width="0" style="210" hidden="1" customWidth="1"/>
    <col min="14082" max="14082" width="80.7109375" style="210" customWidth="1"/>
    <col min="14083" max="14083" width="15.7109375" style="210" customWidth="1"/>
    <col min="14084" max="14336" width="9.140625" style="210"/>
    <col min="14337" max="14337" width="0" style="210" hidden="1" customWidth="1"/>
    <col min="14338" max="14338" width="80.7109375" style="210" customWidth="1"/>
    <col min="14339" max="14339" width="15.7109375" style="210" customWidth="1"/>
    <col min="14340" max="14592" width="9.140625" style="210"/>
    <col min="14593" max="14593" width="0" style="210" hidden="1" customWidth="1"/>
    <col min="14594" max="14594" width="80.7109375" style="210" customWidth="1"/>
    <col min="14595" max="14595" width="15.7109375" style="210" customWidth="1"/>
    <col min="14596" max="14848" width="9.140625" style="210"/>
    <col min="14849" max="14849" width="0" style="210" hidden="1" customWidth="1"/>
    <col min="14850" max="14850" width="80.7109375" style="210" customWidth="1"/>
    <col min="14851" max="14851" width="15.7109375" style="210" customWidth="1"/>
    <col min="14852" max="15104" width="9.140625" style="210"/>
    <col min="15105" max="15105" width="0" style="210" hidden="1" customWidth="1"/>
    <col min="15106" max="15106" width="80.7109375" style="210" customWidth="1"/>
    <col min="15107" max="15107" width="15.7109375" style="210" customWidth="1"/>
    <col min="15108" max="15360" width="9.140625" style="210"/>
    <col min="15361" max="15361" width="0" style="210" hidden="1" customWidth="1"/>
    <col min="15362" max="15362" width="80.7109375" style="210" customWidth="1"/>
    <col min="15363" max="15363" width="15.7109375" style="210" customWidth="1"/>
    <col min="15364" max="15616" width="9.140625" style="210"/>
    <col min="15617" max="15617" width="0" style="210" hidden="1" customWidth="1"/>
    <col min="15618" max="15618" width="80.7109375" style="210" customWidth="1"/>
    <col min="15619" max="15619" width="15.7109375" style="210" customWidth="1"/>
    <col min="15620" max="15872" width="9.140625" style="210"/>
    <col min="15873" max="15873" width="0" style="210" hidden="1" customWidth="1"/>
    <col min="15874" max="15874" width="80.7109375" style="210" customWidth="1"/>
    <col min="15875" max="15875" width="15.7109375" style="210" customWidth="1"/>
    <col min="15876" max="16128" width="9.140625" style="210"/>
    <col min="16129" max="16129" width="0" style="210" hidden="1" customWidth="1"/>
    <col min="16130" max="16130" width="80.7109375" style="210" customWidth="1"/>
    <col min="16131" max="16131" width="15.7109375" style="210" customWidth="1"/>
    <col min="16132" max="16384" width="9.140625" style="210"/>
  </cols>
  <sheetData>
    <row r="1" spans="1:5" ht="15.75" customHeight="1" x14ac:dyDescent="0.25">
      <c r="A1" s="206"/>
      <c r="B1" s="207" t="s">
        <v>3352</v>
      </c>
      <c r="C1" s="208"/>
      <c r="D1" s="209"/>
    </row>
    <row r="2" spans="1:5" ht="15.75" customHeight="1" x14ac:dyDescent="0.25">
      <c r="A2" s="206"/>
      <c r="B2" s="225" t="s">
        <v>51</v>
      </c>
      <c r="C2" s="208"/>
      <c r="D2" s="209"/>
    </row>
    <row r="3" spans="1:5" ht="15.75" customHeight="1" x14ac:dyDescent="0.25">
      <c r="A3" s="206"/>
      <c r="B3" s="225" t="s">
        <v>2</v>
      </c>
      <c r="C3" s="208"/>
      <c r="D3" s="209"/>
    </row>
    <row r="4" spans="1:5" ht="15.75" customHeight="1" x14ac:dyDescent="0.25">
      <c r="A4" s="206"/>
      <c r="B4" s="225" t="s">
        <v>3579</v>
      </c>
      <c r="C4" s="208"/>
      <c r="D4" s="209"/>
    </row>
    <row r="5" spans="1:5" ht="15.75" customHeight="1" x14ac:dyDescent="0.25">
      <c r="A5" s="206"/>
      <c r="B5" s="225" t="s">
        <v>3731</v>
      </c>
      <c r="C5" s="208"/>
      <c r="D5" s="209"/>
    </row>
    <row r="6" spans="1:5" ht="14.25" customHeight="1" x14ac:dyDescent="0.25">
      <c r="A6" s="210" t="e">
        <f t="array" ref="A6">INDEX(__SAZBA__,MATCH(0,COUNTIF($A$1:A1,__SAZBA__),0))</f>
        <v>#REF!</v>
      </c>
      <c r="B6" s="211"/>
      <c r="C6" s="208"/>
      <c r="D6" s="209"/>
    </row>
    <row r="7" spans="1:5" ht="13.5" thickBot="1" x14ac:dyDescent="0.25">
      <c r="A7" s="210" t="e">
        <f t="array" ref="A7">INDEX(__SAZBA__,MATCH(0,COUNTIF($A$1:A6,__SAZBA__),0))</f>
        <v>#REF!</v>
      </c>
      <c r="B7" s="212" t="s">
        <v>104</v>
      </c>
      <c r="C7" s="212" t="s">
        <v>3043</v>
      </c>
      <c r="D7" s="213"/>
    </row>
    <row r="8" spans="1:5" x14ac:dyDescent="0.2">
      <c r="A8" s="210" t="e">
        <f t="array" ref="A8">INDEX(__SAZBA__,MATCH(0,COUNTIF($A$1:A7,__SAZBA__),0))</f>
        <v>#REF!</v>
      </c>
      <c r="B8" s="214"/>
      <c r="C8" s="215"/>
      <c r="D8" s="213"/>
    </row>
    <row r="9" spans="1:5" s="216" customFormat="1" ht="15.75" customHeight="1" x14ac:dyDescent="0.2">
      <c r="B9" s="217" t="s">
        <v>3579</v>
      </c>
      <c r="C9" s="218">
        <f>'Plyn Zakazka kotelna 2'!O9</f>
        <v>0</v>
      </c>
      <c r="E9" s="218"/>
    </row>
    <row r="10" spans="1:5" s="219" customFormat="1" ht="15" customHeight="1" outlineLevel="1" x14ac:dyDescent="0.2">
      <c r="B10" s="220" t="str">
        <f>IF([20]Zakazka!$J$10=0,"",[20]Zakazka!$J$10)</f>
        <v>723: Vnitřní plynovod</v>
      </c>
      <c r="C10" s="221">
        <f>'Plyn Zakazka kotelna 2'!O10</f>
        <v>0</v>
      </c>
      <c r="E10" s="221"/>
    </row>
    <row r="11" spans="1:5" s="219" customFormat="1" ht="15" customHeight="1" outlineLevel="1" x14ac:dyDescent="0.2">
      <c r="B11" s="220" t="str">
        <f>IF([20]Zakazka!$J$39=0,"",[20]Zakazka!$J$39)</f>
        <v>783: Nátěry</v>
      </c>
      <c r="C11" s="221">
        <f>'Plyn Zakazka kotelna 2'!O39</f>
        <v>0</v>
      </c>
      <c r="E11" s="221"/>
    </row>
    <row r="12" spans="1:5" s="219" customFormat="1" ht="15" customHeight="1" outlineLevel="1" x14ac:dyDescent="0.2">
      <c r="B12" s="220" t="str">
        <f>IF([20]Zakazka!$J$42=0,"",[20]Zakazka!$J$42)</f>
        <v>V03: Zařízení staveniště</v>
      </c>
      <c r="C12" s="221">
        <f>'Plyn Zakazka kotelna 2'!O42</f>
        <v>0</v>
      </c>
      <c r="E12" s="221"/>
    </row>
    <row r="13" spans="1:5" s="219" customFormat="1" ht="15" customHeight="1" outlineLevel="1" x14ac:dyDescent="0.2">
      <c r="B13" s="220" t="str">
        <f>IF([20]Zakazka!$J$45=0,"",[20]Zakazka!$J$45)</f>
        <v>V04: Inženýrská činnost</v>
      </c>
      <c r="C13" s="221">
        <f>'Plyn Zakazka kotelna 2'!O45</f>
        <v>0</v>
      </c>
      <c r="E13" s="221"/>
    </row>
    <row r="14" spans="1:5" ht="13.5" outlineLevel="1" thickBot="1" x14ac:dyDescent="0.25">
      <c r="B14" s="318"/>
    </row>
    <row r="15" spans="1:5" s="222" customFormat="1" ht="15" x14ac:dyDescent="0.25">
      <c r="A15" s="222" t="e">
        <f>SUM(#REF!)</f>
        <v>#REF!</v>
      </c>
      <c r="B15" s="223" t="s">
        <v>3355</v>
      </c>
      <c r="C15" s="224">
        <f>SUM(C10:C14)</f>
        <v>0</v>
      </c>
    </row>
  </sheetData>
  <pageMargins left="0.78740157480314965" right="0.78740157480314965" top="0.78740157480314965" bottom="0.78740157480314965" header="0.39370078740157483" footer="0.39370078740157483"/>
  <pageSetup paperSize="9" scale="88" orientation="portrait" r:id="rId1"/>
  <headerFooter>
    <oddFooter>&amp;C&amp;8&amp;P z &amp;N</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outlinePr summaryBelow="0"/>
    <pageSetUpPr fitToPage="1"/>
  </sheetPr>
  <dimension ref="A1:U54"/>
  <sheetViews>
    <sheetView topLeftCell="F1" zoomScaleNormal="100" zoomScaleSheetLayoutView="100" workbookViewId="0">
      <pane ySplit="7" topLeftCell="A19" activePane="bottomLeft" state="frozen"/>
      <selection activeCell="K10" sqref="K10"/>
      <selection pane="bottomLeft" activeCell="N11" sqref="N11:N52"/>
    </sheetView>
  </sheetViews>
  <sheetFormatPr defaultRowHeight="12.75" outlineLevelRow="2" x14ac:dyDescent="0.2"/>
  <cols>
    <col min="1" max="5" width="0" style="210" hidden="1" customWidth="1"/>
    <col min="6" max="6" width="5.42578125" style="297" customWidth="1"/>
    <col min="7" max="7" width="4.28515625" style="228" customWidth="1"/>
    <col min="8" max="8" width="14.28515625" style="229" customWidth="1"/>
    <col min="9" max="9" width="10" style="229" hidden="1" customWidth="1"/>
    <col min="10" max="10" width="57.140625" style="230" customWidth="1"/>
    <col min="11" max="11" width="7.5703125" style="228" customWidth="1"/>
    <col min="12" max="12" width="6.85546875" style="231" hidden="1" customWidth="1"/>
    <col min="13" max="13" width="13.42578125" style="203" customWidth="1"/>
    <col min="14" max="14" width="12.42578125" style="231" customWidth="1"/>
    <col min="15" max="15" width="15.7109375" style="232" customWidth="1"/>
    <col min="16" max="16" width="14.28515625" style="231" hidden="1" customWidth="1"/>
    <col min="17" max="17" width="11.42578125" style="231" hidden="1" customWidth="1"/>
    <col min="18" max="18" width="14.28515625" style="231" hidden="1" customWidth="1"/>
    <col min="19" max="19" width="25.7109375" style="231" hidden="1" customWidth="1"/>
    <col min="20" max="21" width="10" style="229" hidden="1" customWidth="1"/>
    <col min="22" max="22" width="9.42578125" style="210" customWidth="1"/>
    <col min="23" max="256" width="9.140625" style="210"/>
    <col min="257" max="261" width="0" style="210" hidden="1" customWidth="1"/>
    <col min="262" max="262" width="5.42578125" style="210" customWidth="1"/>
    <col min="263" max="263" width="4.28515625" style="210" customWidth="1"/>
    <col min="264" max="264" width="14.28515625" style="210" customWidth="1"/>
    <col min="265" max="265" width="0" style="210" hidden="1" customWidth="1"/>
    <col min="266" max="266" width="57.140625" style="210" customWidth="1"/>
    <col min="267" max="267" width="7.5703125" style="210" customWidth="1"/>
    <col min="268" max="268" width="0" style="210" hidden="1" customWidth="1"/>
    <col min="269" max="269" width="13.42578125" style="210" customWidth="1"/>
    <col min="270" max="270" width="12.42578125" style="210" customWidth="1"/>
    <col min="271" max="271" width="15.7109375" style="210" customWidth="1"/>
    <col min="272" max="277" width="0" style="210" hidden="1" customWidth="1"/>
    <col min="278" max="278" width="9.42578125" style="210" customWidth="1"/>
    <col min="279" max="512" width="9.140625" style="210"/>
    <col min="513" max="517" width="0" style="210" hidden="1" customWidth="1"/>
    <col min="518" max="518" width="5.42578125" style="210" customWidth="1"/>
    <col min="519" max="519" width="4.28515625" style="210" customWidth="1"/>
    <col min="520" max="520" width="14.28515625" style="210" customWidth="1"/>
    <col min="521" max="521" width="0" style="210" hidden="1" customWidth="1"/>
    <col min="522" max="522" width="57.140625" style="210" customWidth="1"/>
    <col min="523" max="523" width="7.5703125" style="210" customWidth="1"/>
    <col min="524" max="524" width="0" style="210" hidden="1" customWidth="1"/>
    <col min="525" max="525" width="13.42578125" style="210" customWidth="1"/>
    <col min="526" max="526" width="12.42578125" style="210" customWidth="1"/>
    <col min="527" max="527" width="15.7109375" style="210" customWidth="1"/>
    <col min="528" max="533" width="0" style="210" hidden="1" customWidth="1"/>
    <col min="534" max="534" width="9.42578125" style="210" customWidth="1"/>
    <col min="535" max="768" width="9.140625" style="210"/>
    <col min="769" max="773" width="0" style="210" hidden="1" customWidth="1"/>
    <col min="774" max="774" width="5.42578125" style="210" customWidth="1"/>
    <col min="775" max="775" width="4.28515625" style="210" customWidth="1"/>
    <col min="776" max="776" width="14.28515625" style="210" customWidth="1"/>
    <col min="777" max="777" width="0" style="210" hidden="1" customWidth="1"/>
    <col min="778" max="778" width="57.140625" style="210" customWidth="1"/>
    <col min="779" max="779" width="7.5703125" style="210" customWidth="1"/>
    <col min="780" max="780" width="0" style="210" hidden="1" customWidth="1"/>
    <col min="781" max="781" width="13.42578125" style="210" customWidth="1"/>
    <col min="782" max="782" width="12.42578125" style="210" customWidth="1"/>
    <col min="783" max="783" width="15.7109375" style="210" customWidth="1"/>
    <col min="784" max="789" width="0" style="210" hidden="1" customWidth="1"/>
    <col min="790" max="790" width="9.42578125" style="210" customWidth="1"/>
    <col min="791" max="1024" width="9.140625" style="210"/>
    <col min="1025" max="1029" width="0" style="210" hidden="1" customWidth="1"/>
    <col min="1030" max="1030" width="5.42578125" style="210" customWidth="1"/>
    <col min="1031" max="1031" width="4.28515625" style="210" customWidth="1"/>
    <col min="1032" max="1032" width="14.28515625" style="210" customWidth="1"/>
    <col min="1033" max="1033" width="0" style="210" hidden="1" customWidth="1"/>
    <col min="1034" max="1034" width="57.140625" style="210" customWidth="1"/>
    <col min="1035" max="1035" width="7.5703125" style="210" customWidth="1"/>
    <col min="1036" max="1036" width="0" style="210" hidden="1" customWidth="1"/>
    <col min="1037" max="1037" width="13.42578125" style="210" customWidth="1"/>
    <col min="1038" max="1038" width="12.42578125" style="210" customWidth="1"/>
    <col min="1039" max="1039" width="15.7109375" style="210" customWidth="1"/>
    <col min="1040" max="1045" width="0" style="210" hidden="1" customWidth="1"/>
    <col min="1046" max="1046" width="9.42578125" style="210" customWidth="1"/>
    <col min="1047" max="1280" width="9.140625" style="210"/>
    <col min="1281" max="1285" width="0" style="210" hidden="1" customWidth="1"/>
    <col min="1286" max="1286" width="5.42578125" style="210" customWidth="1"/>
    <col min="1287" max="1287" width="4.28515625" style="210" customWidth="1"/>
    <col min="1288" max="1288" width="14.28515625" style="210" customWidth="1"/>
    <col min="1289" max="1289" width="0" style="210" hidden="1" customWidth="1"/>
    <col min="1290" max="1290" width="57.140625" style="210" customWidth="1"/>
    <col min="1291" max="1291" width="7.5703125" style="210" customWidth="1"/>
    <col min="1292" max="1292" width="0" style="210" hidden="1" customWidth="1"/>
    <col min="1293" max="1293" width="13.42578125" style="210" customWidth="1"/>
    <col min="1294" max="1294" width="12.42578125" style="210" customWidth="1"/>
    <col min="1295" max="1295" width="15.7109375" style="210" customWidth="1"/>
    <col min="1296" max="1301" width="0" style="210" hidden="1" customWidth="1"/>
    <col min="1302" max="1302" width="9.42578125" style="210" customWidth="1"/>
    <col min="1303" max="1536" width="9.140625" style="210"/>
    <col min="1537" max="1541" width="0" style="210" hidden="1" customWidth="1"/>
    <col min="1542" max="1542" width="5.42578125" style="210" customWidth="1"/>
    <col min="1543" max="1543" width="4.28515625" style="210" customWidth="1"/>
    <col min="1544" max="1544" width="14.28515625" style="210" customWidth="1"/>
    <col min="1545" max="1545" width="0" style="210" hidden="1" customWidth="1"/>
    <col min="1546" max="1546" width="57.140625" style="210" customWidth="1"/>
    <col min="1547" max="1547" width="7.5703125" style="210" customWidth="1"/>
    <col min="1548" max="1548" width="0" style="210" hidden="1" customWidth="1"/>
    <col min="1549" max="1549" width="13.42578125" style="210" customWidth="1"/>
    <col min="1550" max="1550" width="12.42578125" style="210" customWidth="1"/>
    <col min="1551" max="1551" width="15.7109375" style="210" customWidth="1"/>
    <col min="1552" max="1557" width="0" style="210" hidden="1" customWidth="1"/>
    <col min="1558" max="1558" width="9.42578125" style="210" customWidth="1"/>
    <col min="1559" max="1792" width="9.140625" style="210"/>
    <col min="1793" max="1797" width="0" style="210" hidden="1" customWidth="1"/>
    <col min="1798" max="1798" width="5.42578125" style="210" customWidth="1"/>
    <col min="1799" max="1799" width="4.28515625" style="210" customWidth="1"/>
    <col min="1800" max="1800" width="14.28515625" style="210" customWidth="1"/>
    <col min="1801" max="1801" width="0" style="210" hidden="1" customWidth="1"/>
    <col min="1802" max="1802" width="57.140625" style="210" customWidth="1"/>
    <col min="1803" max="1803" width="7.5703125" style="210" customWidth="1"/>
    <col min="1804" max="1804" width="0" style="210" hidden="1" customWidth="1"/>
    <col min="1805" max="1805" width="13.42578125" style="210" customWidth="1"/>
    <col min="1806" max="1806" width="12.42578125" style="210" customWidth="1"/>
    <col min="1807" max="1807" width="15.7109375" style="210" customWidth="1"/>
    <col min="1808" max="1813" width="0" style="210" hidden="1" customWidth="1"/>
    <col min="1814" max="1814" width="9.42578125" style="210" customWidth="1"/>
    <col min="1815" max="2048" width="9.140625" style="210"/>
    <col min="2049" max="2053" width="0" style="210" hidden="1" customWidth="1"/>
    <col min="2054" max="2054" width="5.42578125" style="210" customWidth="1"/>
    <col min="2055" max="2055" width="4.28515625" style="210" customWidth="1"/>
    <col min="2056" max="2056" width="14.28515625" style="210" customWidth="1"/>
    <col min="2057" max="2057" width="0" style="210" hidden="1" customWidth="1"/>
    <col min="2058" max="2058" width="57.140625" style="210" customWidth="1"/>
    <col min="2059" max="2059" width="7.5703125" style="210" customWidth="1"/>
    <col min="2060" max="2060" width="0" style="210" hidden="1" customWidth="1"/>
    <col min="2061" max="2061" width="13.42578125" style="210" customWidth="1"/>
    <col min="2062" max="2062" width="12.42578125" style="210" customWidth="1"/>
    <col min="2063" max="2063" width="15.7109375" style="210" customWidth="1"/>
    <col min="2064" max="2069" width="0" style="210" hidden="1" customWidth="1"/>
    <col min="2070" max="2070" width="9.42578125" style="210" customWidth="1"/>
    <col min="2071" max="2304" width="9.140625" style="210"/>
    <col min="2305" max="2309" width="0" style="210" hidden="1" customWidth="1"/>
    <col min="2310" max="2310" width="5.42578125" style="210" customWidth="1"/>
    <col min="2311" max="2311" width="4.28515625" style="210" customWidth="1"/>
    <col min="2312" max="2312" width="14.28515625" style="210" customWidth="1"/>
    <col min="2313" max="2313" width="0" style="210" hidden="1" customWidth="1"/>
    <col min="2314" max="2314" width="57.140625" style="210" customWidth="1"/>
    <col min="2315" max="2315" width="7.5703125" style="210" customWidth="1"/>
    <col min="2316" max="2316" width="0" style="210" hidden="1" customWidth="1"/>
    <col min="2317" max="2317" width="13.42578125" style="210" customWidth="1"/>
    <col min="2318" max="2318" width="12.42578125" style="210" customWidth="1"/>
    <col min="2319" max="2319" width="15.7109375" style="210" customWidth="1"/>
    <col min="2320" max="2325" width="0" style="210" hidden="1" customWidth="1"/>
    <col min="2326" max="2326" width="9.42578125" style="210" customWidth="1"/>
    <col min="2327" max="2560" width="9.140625" style="210"/>
    <col min="2561" max="2565" width="0" style="210" hidden="1" customWidth="1"/>
    <col min="2566" max="2566" width="5.42578125" style="210" customWidth="1"/>
    <col min="2567" max="2567" width="4.28515625" style="210" customWidth="1"/>
    <col min="2568" max="2568" width="14.28515625" style="210" customWidth="1"/>
    <col min="2569" max="2569" width="0" style="210" hidden="1" customWidth="1"/>
    <col min="2570" max="2570" width="57.140625" style="210" customWidth="1"/>
    <col min="2571" max="2571" width="7.5703125" style="210" customWidth="1"/>
    <col min="2572" max="2572" width="0" style="210" hidden="1" customWidth="1"/>
    <col min="2573" max="2573" width="13.42578125" style="210" customWidth="1"/>
    <col min="2574" max="2574" width="12.42578125" style="210" customWidth="1"/>
    <col min="2575" max="2575" width="15.7109375" style="210" customWidth="1"/>
    <col min="2576" max="2581" width="0" style="210" hidden="1" customWidth="1"/>
    <col min="2582" max="2582" width="9.42578125" style="210" customWidth="1"/>
    <col min="2583" max="2816" width="9.140625" style="210"/>
    <col min="2817" max="2821" width="0" style="210" hidden="1" customWidth="1"/>
    <col min="2822" max="2822" width="5.42578125" style="210" customWidth="1"/>
    <col min="2823" max="2823" width="4.28515625" style="210" customWidth="1"/>
    <col min="2824" max="2824" width="14.28515625" style="210" customWidth="1"/>
    <col min="2825" max="2825" width="0" style="210" hidden="1" customWidth="1"/>
    <col min="2826" max="2826" width="57.140625" style="210" customWidth="1"/>
    <col min="2827" max="2827" width="7.5703125" style="210" customWidth="1"/>
    <col min="2828" max="2828" width="0" style="210" hidden="1" customWidth="1"/>
    <col min="2829" max="2829" width="13.42578125" style="210" customWidth="1"/>
    <col min="2830" max="2830" width="12.42578125" style="210" customWidth="1"/>
    <col min="2831" max="2831" width="15.7109375" style="210" customWidth="1"/>
    <col min="2832" max="2837" width="0" style="210" hidden="1" customWidth="1"/>
    <col min="2838" max="2838" width="9.42578125" style="210" customWidth="1"/>
    <col min="2839" max="3072" width="9.140625" style="210"/>
    <col min="3073" max="3077" width="0" style="210" hidden="1" customWidth="1"/>
    <col min="3078" max="3078" width="5.42578125" style="210" customWidth="1"/>
    <col min="3079" max="3079" width="4.28515625" style="210" customWidth="1"/>
    <col min="3080" max="3080" width="14.28515625" style="210" customWidth="1"/>
    <col min="3081" max="3081" width="0" style="210" hidden="1" customWidth="1"/>
    <col min="3082" max="3082" width="57.140625" style="210" customWidth="1"/>
    <col min="3083" max="3083" width="7.5703125" style="210" customWidth="1"/>
    <col min="3084" max="3084" width="0" style="210" hidden="1" customWidth="1"/>
    <col min="3085" max="3085" width="13.42578125" style="210" customWidth="1"/>
    <col min="3086" max="3086" width="12.42578125" style="210" customWidth="1"/>
    <col min="3087" max="3087" width="15.7109375" style="210" customWidth="1"/>
    <col min="3088" max="3093" width="0" style="210" hidden="1" customWidth="1"/>
    <col min="3094" max="3094" width="9.42578125" style="210" customWidth="1"/>
    <col min="3095" max="3328" width="9.140625" style="210"/>
    <col min="3329" max="3333" width="0" style="210" hidden="1" customWidth="1"/>
    <col min="3334" max="3334" width="5.42578125" style="210" customWidth="1"/>
    <col min="3335" max="3335" width="4.28515625" style="210" customWidth="1"/>
    <col min="3336" max="3336" width="14.28515625" style="210" customWidth="1"/>
    <col min="3337" max="3337" width="0" style="210" hidden="1" customWidth="1"/>
    <col min="3338" max="3338" width="57.140625" style="210" customWidth="1"/>
    <col min="3339" max="3339" width="7.5703125" style="210" customWidth="1"/>
    <col min="3340" max="3340" width="0" style="210" hidden="1" customWidth="1"/>
    <col min="3341" max="3341" width="13.42578125" style="210" customWidth="1"/>
    <col min="3342" max="3342" width="12.42578125" style="210" customWidth="1"/>
    <col min="3343" max="3343" width="15.7109375" style="210" customWidth="1"/>
    <col min="3344" max="3349" width="0" style="210" hidden="1" customWidth="1"/>
    <col min="3350" max="3350" width="9.42578125" style="210" customWidth="1"/>
    <col min="3351" max="3584" width="9.140625" style="210"/>
    <col min="3585" max="3589" width="0" style="210" hidden="1" customWidth="1"/>
    <col min="3590" max="3590" width="5.42578125" style="210" customWidth="1"/>
    <col min="3591" max="3591" width="4.28515625" style="210" customWidth="1"/>
    <col min="3592" max="3592" width="14.28515625" style="210" customWidth="1"/>
    <col min="3593" max="3593" width="0" style="210" hidden="1" customWidth="1"/>
    <col min="3594" max="3594" width="57.140625" style="210" customWidth="1"/>
    <col min="3595" max="3595" width="7.5703125" style="210" customWidth="1"/>
    <col min="3596" max="3596" width="0" style="210" hidden="1" customWidth="1"/>
    <col min="3597" max="3597" width="13.42578125" style="210" customWidth="1"/>
    <col min="3598" max="3598" width="12.42578125" style="210" customWidth="1"/>
    <col min="3599" max="3599" width="15.7109375" style="210" customWidth="1"/>
    <col min="3600" max="3605" width="0" style="210" hidden="1" customWidth="1"/>
    <col min="3606" max="3606" width="9.42578125" style="210" customWidth="1"/>
    <col min="3607" max="3840" width="9.140625" style="210"/>
    <col min="3841" max="3845" width="0" style="210" hidden="1" customWidth="1"/>
    <col min="3846" max="3846" width="5.42578125" style="210" customWidth="1"/>
    <col min="3847" max="3847" width="4.28515625" style="210" customWidth="1"/>
    <col min="3848" max="3848" width="14.28515625" style="210" customWidth="1"/>
    <col min="3849" max="3849" width="0" style="210" hidden="1" customWidth="1"/>
    <col min="3850" max="3850" width="57.140625" style="210" customWidth="1"/>
    <col min="3851" max="3851" width="7.5703125" style="210" customWidth="1"/>
    <col min="3852" max="3852" width="0" style="210" hidden="1" customWidth="1"/>
    <col min="3853" max="3853" width="13.42578125" style="210" customWidth="1"/>
    <col min="3854" max="3854" width="12.42578125" style="210" customWidth="1"/>
    <col min="3855" max="3855" width="15.7109375" style="210" customWidth="1"/>
    <col min="3856" max="3861" width="0" style="210" hidden="1" customWidth="1"/>
    <col min="3862" max="3862" width="9.42578125" style="210" customWidth="1"/>
    <col min="3863" max="4096" width="9.140625" style="210"/>
    <col min="4097" max="4101" width="0" style="210" hidden="1" customWidth="1"/>
    <col min="4102" max="4102" width="5.42578125" style="210" customWidth="1"/>
    <col min="4103" max="4103" width="4.28515625" style="210" customWidth="1"/>
    <col min="4104" max="4104" width="14.28515625" style="210" customWidth="1"/>
    <col min="4105" max="4105" width="0" style="210" hidden="1" customWidth="1"/>
    <col min="4106" max="4106" width="57.140625" style="210" customWidth="1"/>
    <col min="4107" max="4107" width="7.5703125" style="210" customWidth="1"/>
    <col min="4108" max="4108" width="0" style="210" hidden="1" customWidth="1"/>
    <col min="4109" max="4109" width="13.42578125" style="210" customWidth="1"/>
    <col min="4110" max="4110" width="12.42578125" style="210" customWidth="1"/>
    <col min="4111" max="4111" width="15.7109375" style="210" customWidth="1"/>
    <col min="4112" max="4117" width="0" style="210" hidden="1" customWidth="1"/>
    <col min="4118" max="4118" width="9.42578125" style="210" customWidth="1"/>
    <col min="4119" max="4352" width="9.140625" style="210"/>
    <col min="4353" max="4357" width="0" style="210" hidden="1" customWidth="1"/>
    <col min="4358" max="4358" width="5.42578125" style="210" customWidth="1"/>
    <col min="4359" max="4359" width="4.28515625" style="210" customWidth="1"/>
    <col min="4360" max="4360" width="14.28515625" style="210" customWidth="1"/>
    <col min="4361" max="4361" width="0" style="210" hidden="1" customWidth="1"/>
    <col min="4362" max="4362" width="57.140625" style="210" customWidth="1"/>
    <col min="4363" max="4363" width="7.5703125" style="210" customWidth="1"/>
    <col min="4364" max="4364" width="0" style="210" hidden="1" customWidth="1"/>
    <col min="4365" max="4365" width="13.42578125" style="210" customWidth="1"/>
    <col min="4366" max="4366" width="12.42578125" style="210" customWidth="1"/>
    <col min="4367" max="4367" width="15.7109375" style="210" customWidth="1"/>
    <col min="4368" max="4373" width="0" style="210" hidden="1" customWidth="1"/>
    <col min="4374" max="4374" width="9.42578125" style="210" customWidth="1"/>
    <col min="4375" max="4608" width="9.140625" style="210"/>
    <col min="4609" max="4613" width="0" style="210" hidden="1" customWidth="1"/>
    <col min="4614" max="4614" width="5.42578125" style="210" customWidth="1"/>
    <col min="4615" max="4615" width="4.28515625" style="210" customWidth="1"/>
    <col min="4616" max="4616" width="14.28515625" style="210" customWidth="1"/>
    <col min="4617" max="4617" width="0" style="210" hidden="1" customWidth="1"/>
    <col min="4618" max="4618" width="57.140625" style="210" customWidth="1"/>
    <col min="4619" max="4619" width="7.5703125" style="210" customWidth="1"/>
    <col min="4620" max="4620" width="0" style="210" hidden="1" customWidth="1"/>
    <col min="4621" max="4621" width="13.42578125" style="210" customWidth="1"/>
    <col min="4622" max="4622" width="12.42578125" style="210" customWidth="1"/>
    <col min="4623" max="4623" width="15.7109375" style="210" customWidth="1"/>
    <col min="4624" max="4629" width="0" style="210" hidden="1" customWidth="1"/>
    <col min="4630" max="4630" width="9.42578125" style="210" customWidth="1"/>
    <col min="4631" max="4864" width="9.140625" style="210"/>
    <col min="4865" max="4869" width="0" style="210" hidden="1" customWidth="1"/>
    <col min="4870" max="4870" width="5.42578125" style="210" customWidth="1"/>
    <col min="4871" max="4871" width="4.28515625" style="210" customWidth="1"/>
    <col min="4872" max="4872" width="14.28515625" style="210" customWidth="1"/>
    <col min="4873" max="4873" width="0" style="210" hidden="1" customWidth="1"/>
    <col min="4874" max="4874" width="57.140625" style="210" customWidth="1"/>
    <col min="4875" max="4875" width="7.5703125" style="210" customWidth="1"/>
    <col min="4876" max="4876" width="0" style="210" hidden="1" customWidth="1"/>
    <col min="4877" max="4877" width="13.42578125" style="210" customWidth="1"/>
    <col min="4878" max="4878" width="12.42578125" style="210" customWidth="1"/>
    <col min="4879" max="4879" width="15.7109375" style="210" customWidth="1"/>
    <col min="4880" max="4885" width="0" style="210" hidden="1" customWidth="1"/>
    <col min="4886" max="4886" width="9.42578125" style="210" customWidth="1"/>
    <col min="4887" max="5120" width="9.140625" style="210"/>
    <col min="5121" max="5125" width="0" style="210" hidden="1" customWidth="1"/>
    <col min="5126" max="5126" width="5.42578125" style="210" customWidth="1"/>
    <col min="5127" max="5127" width="4.28515625" style="210" customWidth="1"/>
    <col min="5128" max="5128" width="14.28515625" style="210" customWidth="1"/>
    <col min="5129" max="5129" width="0" style="210" hidden="1" customWidth="1"/>
    <col min="5130" max="5130" width="57.140625" style="210" customWidth="1"/>
    <col min="5131" max="5131" width="7.5703125" style="210" customWidth="1"/>
    <col min="5132" max="5132" width="0" style="210" hidden="1" customWidth="1"/>
    <col min="5133" max="5133" width="13.42578125" style="210" customWidth="1"/>
    <col min="5134" max="5134" width="12.42578125" style="210" customWidth="1"/>
    <col min="5135" max="5135" width="15.7109375" style="210" customWidth="1"/>
    <col min="5136" max="5141" width="0" style="210" hidden="1" customWidth="1"/>
    <col min="5142" max="5142" width="9.42578125" style="210" customWidth="1"/>
    <col min="5143" max="5376" width="9.140625" style="210"/>
    <col min="5377" max="5381" width="0" style="210" hidden="1" customWidth="1"/>
    <col min="5382" max="5382" width="5.42578125" style="210" customWidth="1"/>
    <col min="5383" max="5383" width="4.28515625" style="210" customWidth="1"/>
    <col min="5384" max="5384" width="14.28515625" style="210" customWidth="1"/>
    <col min="5385" max="5385" width="0" style="210" hidden="1" customWidth="1"/>
    <col min="5386" max="5386" width="57.140625" style="210" customWidth="1"/>
    <col min="5387" max="5387" width="7.5703125" style="210" customWidth="1"/>
    <col min="5388" max="5388" width="0" style="210" hidden="1" customWidth="1"/>
    <col min="5389" max="5389" width="13.42578125" style="210" customWidth="1"/>
    <col min="5390" max="5390" width="12.42578125" style="210" customWidth="1"/>
    <col min="5391" max="5391" width="15.7109375" style="210" customWidth="1"/>
    <col min="5392" max="5397" width="0" style="210" hidden="1" customWidth="1"/>
    <col min="5398" max="5398" width="9.42578125" style="210" customWidth="1"/>
    <col min="5399" max="5632" width="9.140625" style="210"/>
    <col min="5633" max="5637" width="0" style="210" hidden="1" customWidth="1"/>
    <col min="5638" max="5638" width="5.42578125" style="210" customWidth="1"/>
    <col min="5639" max="5639" width="4.28515625" style="210" customWidth="1"/>
    <col min="5640" max="5640" width="14.28515625" style="210" customWidth="1"/>
    <col min="5641" max="5641" width="0" style="210" hidden="1" customWidth="1"/>
    <col min="5642" max="5642" width="57.140625" style="210" customWidth="1"/>
    <col min="5643" max="5643" width="7.5703125" style="210" customWidth="1"/>
    <col min="5644" max="5644" width="0" style="210" hidden="1" customWidth="1"/>
    <col min="5645" max="5645" width="13.42578125" style="210" customWidth="1"/>
    <col min="5646" max="5646" width="12.42578125" style="210" customWidth="1"/>
    <col min="5647" max="5647" width="15.7109375" style="210" customWidth="1"/>
    <col min="5648" max="5653" width="0" style="210" hidden="1" customWidth="1"/>
    <col min="5654" max="5654" width="9.42578125" style="210" customWidth="1"/>
    <col min="5655" max="5888" width="9.140625" style="210"/>
    <col min="5889" max="5893" width="0" style="210" hidden="1" customWidth="1"/>
    <col min="5894" max="5894" width="5.42578125" style="210" customWidth="1"/>
    <col min="5895" max="5895" width="4.28515625" style="210" customWidth="1"/>
    <col min="5896" max="5896" width="14.28515625" style="210" customWidth="1"/>
    <col min="5897" max="5897" width="0" style="210" hidden="1" customWidth="1"/>
    <col min="5898" max="5898" width="57.140625" style="210" customWidth="1"/>
    <col min="5899" max="5899" width="7.5703125" style="210" customWidth="1"/>
    <col min="5900" max="5900" width="0" style="210" hidden="1" customWidth="1"/>
    <col min="5901" max="5901" width="13.42578125" style="210" customWidth="1"/>
    <col min="5902" max="5902" width="12.42578125" style="210" customWidth="1"/>
    <col min="5903" max="5903" width="15.7109375" style="210" customWidth="1"/>
    <col min="5904" max="5909" width="0" style="210" hidden="1" customWidth="1"/>
    <col min="5910" max="5910" width="9.42578125" style="210" customWidth="1"/>
    <col min="5911" max="6144" width="9.140625" style="210"/>
    <col min="6145" max="6149" width="0" style="210" hidden="1" customWidth="1"/>
    <col min="6150" max="6150" width="5.42578125" style="210" customWidth="1"/>
    <col min="6151" max="6151" width="4.28515625" style="210" customWidth="1"/>
    <col min="6152" max="6152" width="14.28515625" style="210" customWidth="1"/>
    <col min="6153" max="6153" width="0" style="210" hidden="1" customWidth="1"/>
    <col min="6154" max="6154" width="57.140625" style="210" customWidth="1"/>
    <col min="6155" max="6155" width="7.5703125" style="210" customWidth="1"/>
    <col min="6156" max="6156" width="0" style="210" hidden="1" customWidth="1"/>
    <col min="6157" max="6157" width="13.42578125" style="210" customWidth="1"/>
    <col min="6158" max="6158" width="12.42578125" style="210" customWidth="1"/>
    <col min="6159" max="6159" width="15.7109375" style="210" customWidth="1"/>
    <col min="6160" max="6165" width="0" style="210" hidden="1" customWidth="1"/>
    <col min="6166" max="6166" width="9.42578125" style="210" customWidth="1"/>
    <col min="6167" max="6400" width="9.140625" style="210"/>
    <col min="6401" max="6405" width="0" style="210" hidden="1" customWidth="1"/>
    <col min="6406" max="6406" width="5.42578125" style="210" customWidth="1"/>
    <col min="6407" max="6407" width="4.28515625" style="210" customWidth="1"/>
    <col min="6408" max="6408" width="14.28515625" style="210" customWidth="1"/>
    <col min="6409" max="6409" width="0" style="210" hidden="1" customWidth="1"/>
    <col min="6410" max="6410" width="57.140625" style="210" customWidth="1"/>
    <col min="6411" max="6411" width="7.5703125" style="210" customWidth="1"/>
    <col min="6412" max="6412" width="0" style="210" hidden="1" customWidth="1"/>
    <col min="6413" max="6413" width="13.42578125" style="210" customWidth="1"/>
    <col min="6414" max="6414" width="12.42578125" style="210" customWidth="1"/>
    <col min="6415" max="6415" width="15.7109375" style="210" customWidth="1"/>
    <col min="6416" max="6421" width="0" style="210" hidden="1" customWidth="1"/>
    <col min="6422" max="6422" width="9.42578125" style="210" customWidth="1"/>
    <col min="6423" max="6656" width="9.140625" style="210"/>
    <col min="6657" max="6661" width="0" style="210" hidden="1" customWidth="1"/>
    <col min="6662" max="6662" width="5.42578125" style="210" customWidth="1"/>
    <col min="6663" max="6663" width="4.28515625" style="210" customWidth="1"/>
    <col min="6664" max="6664" width="14.28515625" style="210" customWidth="1"/>
    <col min="6665" max="6665" width="0" style="210" hidden="1" customWidth="1"/>
    <col min="6666" max="6666" width="57.140625" style="210" customWidth="1"/>
    <col min="6667" max="6667" width="7.5703125" style="210" customWidth="1"/>
    <col min="6668" max="6668" width="0" style="210" hidden="1" customWidth="1"/>
    <col min="6669" max="6669" width="13.42578125" style="210" customWidth="1"/>
    <col min="6670" max="6670" width="12.42578125" style="210" customWidth="1"/>
    <col min="6671" max="6671" width="15.7109375" style="210" customWidth="1"/>
    <col min="6672" max="6677" width="0" style="210" hidden="1" customWidth="1"/>
    <col min="6678" max="6678" width="9.42578125" style="210" customWidth="1"/>
    <col min="6679" max="6912" width="9.140625" style="210"/>
    <col min="6913" max="6917" width="0" style="210" hidden="1" customWidth="1"/>
    <col min="6918" max="6918" width="5.42578125" style="210" customWidth="1"/>
    <col min="6919" max="6919" width="4.28515625" style="210" customWidth="1"/>
    <col min="6920" max="6920" width="14.28515625" style="210" customWidth="1"/>
    <col min="6921" max="6921" width="0" style="210" hidden="1" customWidth="1"/>
    <col min="6922" max="6922" width="57.140625" style="210" customWidth="1"/>
    <col min="6923" max="6923" width="7.5703125" style="210" customWidth="1"/>
    <col min="6924" max="6924" width="0" style="210" hidden="1" customWidth="1"/>
    <col min="6925" max="6925" width="13.42578125" style="210" customWidth="1"/>
    <col min="6926" max="6926" width="12.42578125" style="210" customWidth="1"/>
    <col min="6927" max="6927" width="15.7109375" style="210" customWidth="1"/>
    <col min="6928" max="6933" width="0" style="210" hidden="1" customWidth="1"/>
    <col min="6934" max="6934" width="9.42578125" style="210" customWidth="1"/>
    <col min="6935" max="7168" width="9.140625" style="210"/>
    <col min="7169" max="7173" width="0" style="210" hidden="1" customWidth="1"/>
    <col min="7174" max="7174" width="5.42578125" style="210" customWidth="1"/>
    <col min="7175" max="7175" width="4.28515625" style="210" customWidth="1"/>
    <col min="7176" max="7176" width="14.28515625" style="210" customWidth="1"/>
    <col min="7177" max="7177" width="0" style="210" hidden="1" customWidth="1"/>
    <col min="7178" max="7178" width="57.140625" style="210" customWidth="1"/>
    <col min="7179" max="7179" width="7.5703125" style="210" customWidth="1"/>
    <col min="7180" max="7180" width="0" style="210" hidden="1" customWidth="1"/>
    <col min="7181" max="7181" width="13.42578125" style="210" customWidth="1"/>
    <col min="7182" max="7182" width="12.42578125" style="210" customWidth="1"/>
    <col min="7183" max="7183" width="15.7109375" style="210" customWidth="1"/>
    <col min="7184" max="7189" width="0" style="210" hidden="1" customWidth="1"/>
    <col min="7190" max="7190" width="9.42578125" style="210" customWidth="1"/>
    <col min="7191" max="7424" width="9.140625" style="210"/>
    <col min="7425" max="7429" width="0" style="210" hidden="1" customWidth="1"/>
    <col min="7430" max="7430" width="5.42578125" style="210" customWidth="1"/>
    <col min="7431" max="7431" width="4.28515625" style="210" customWidth="1"/>
    <col min="7432" max="7432" width="14.28515625" style="210" customWidth="1"/>
    <col min="7433" max="7433" width="0" style="210" hidden="1" customWidth="1"/>
    <col min="7434" max="7434" width="57.140625" style="210" customWidth="1"/>
    <col min="7435" max="7435" width="7.5703125" style="210" customWidth="1"/>
    <col min="7436" max="7436" width="0" style="210" hidden="1" customWidth="1"/>
    <col min="7437" max="7437" width="13.42578125" style="210" customWidth="1"/>
    <col min="7438" max="7438" width="12.42578125" style="210" customWidth="1"/>
    <col min="7439" max="7439" width="15.7109375" style="210" customWidth="1"/>
    <col min="7440" max="7445" width="0" style="210" hidden="1" customWidth="1"/>
    <col min="7446" max="7446" width="9.42578125" style="210" customWidth="1"/>
    <col min="7447" max="7680" width="9.140625" style="210"/>
    <col min="7681" max="7685" width="0" style="210" hidden="1" customWidth="1"/>
    <col min="7686" max="7686" width="5.42578125" style="210" customWidth="1"/>
    <col min="7687" max="7687" width="4.28515625" style="210" customWidth="1"/>
    <col min="7688" max="7688" width="14.28515625" style="210" customWidth="1"/>
    <col min="7689" max="7689" width="0" style="210" hidden="1" customWidth="1"/>
    <col min="7690" max="7690" width="57.140625" style="210" customWidth="1"/>
    <col min="7691" max="7691" width="7.5703125" style="210" customWidth="1"/>
    <col min="7692" max="7692" width="0" style="210" hidden="1" customWidth="1"/>
    <col min="7693" max="7693" width="13.42578125" style="210" customWidth="1"/>
    <col min="7694" max="7694" width="12.42578125" style="210" customWidth="1"/>
    <col min="7695" max="7695" width="15.7109375" style="210" customWidth="1"/>
    <col min="7696" max="7701" width="0" style="210" hidden="1" customWidth="1"/>
    <col min="7702" max="7702" width="9.42578125" style="210" customWidth="1"/>
    <col min="7703" max="7936" width="9.140625" style="210"/>
    <col min="7937" max="7941" width="0" style="210" hidden="1" customWidth="1"/>
    <col min="7942" max="7942" width="5.42578125" style="210" customWidth="1"/>
    <col min="7943" max="7943" width="4.28515625" style="210" customWidth="1"/>
    <col min="7944" max="7944" width="14.28515625" style="210" customWidth="1"/>
    <col min="7945" max="7945" width="0" style="210" hidden="1" customWidth="1"/>
    <col min="7946" max="7946" width="57.140625" style="210" customWidth="1"/>
    <col min="7947" max="7947" width="7.5703125" style="210" customWidth="1"/>
    <col min="7948" max="7948" width="0" style="210" hidden="1" customWidth="1"/>
    <col min="7949" max="7949" width="13.42578125" style="210" customWidth="1"/>
    <col min="7950" max="7950" width="12.42578125" style="210" customWidth="1"/>
    <col min="7951" max="7951" width="15.7109375" style="210" customWidth="1"/>
    <col min="7952" max="7957" width="0" style="210" hidden="1" customWidth="1"/>
    <col min="7958" max="7958" width="9.42578125" style="210" customWidth="1"/>
    <col min="7959" max="8192" width="9.140625" style="210"/>
    <col min="8193" max="8197" width="0" style="210" hidden="1" customWidth="1"/>
    <col min="8198" max="8198" width="5.42578125" style="210" customWidth="1"/>
    <col min="8199" max="8199" width="4.28515625" style="210" customWidth="1"/>
    <col min="8200" max="8200" width="14.28515625" style="210" customWidth="1"/>
    <col min="8201" max="8201" width="0" style="210" hidden="1" customWidth="1"/>
    <col min="8202" max="8202" width="57.140625" style="210" customWidth="1"/>
    <col min="8203" max="8203" width="7.5703125" style="210" customWidth="1"/>
    <col min="8204" max="8204" width="0" style="210" hidden="1" customWidth="1"/>
    <col min="8205" max="8205" width="13.42578125" style="210" customWidth="1"/>
    <col min="8206" max="8206" width="12.42578125" style="210" customWidth="1"/>
    <col min="8207" max="8207" width="15.7109375" style="210" customWidth="1"/>
    <col min="8208" max="8213" width="0" style="210" hidden="1" customWidth="1"/>
    <col min="8214" max="8214" width="9.42578125" style="210" customWidth="1"/>
    <col min="8215" max="8448" width="9.140625" style="210"/>
    <col min="8449" max="8453" width="0" style="210" hidden="1" customWidth="1"/>
    <col min="8454" max="8454" width="5.42578125" style="210" customWidth="1"/>
    <col min="8455" max="8455" width="4.28515625" style="210" customWidth="1"/>
    <col min="8456" max="8456" width="14.28515625" style="210" customWidth="1"/>
    <col min="8457" max="8457" width="0" style="210" hidden="1" customWidth="1"/>
    <col min="8458" max="8458" width="57.140625" style="210" customWidth="1"/>
    <col min="8459" max="8459" width="7.5703125" style="210" customWidth="1"/>
    <col min="8460" max="8460" width="0" style="210" hidden="1" customWidth="1"/>
    <col min="8461" max="8461" width="13.42578125" style="210" customWidth="1"/>
    <col min="8462" max="8462" width="12.42578125" style="210" customWidth="1"/>
    <col min="8463" max="8463" width="15.7109375" style="210" customWidth="1"/>
    <col min="8464" max="8469" width="0" style="210" hidden="1" customWidth="1"/>
    <col min="8470" max="8470" width="9.42578125" style="210" customWidth="1"/>
    <col min="8471" max="8704" width="9.140625" style="210"/>
    <col min="8705" max="8709" width="0" style="210" hidden="1" customWidth="1"/>
    <col min="8710" max="8710" width="5.42578125" style="210" customWidth="1"/>
    <col min="8711" max="8711" width="4.28515625" style="210" customWidth="1"/>
    <col min="8712" max="8712" width="14.28515625" style="210" customWidth="1"/>
    <col min="8713" max="8713" width="0" style="210" hidden="1" customWidth="1"/>
    <col min="8714" max="8714" width="57.140625" style="210" customWidth="1"/>
    <col min="8715" max="8715" width="7.5703125" style="210" customWidth="1"/>
    <col min="8716" max="8716" width="0" style="210" hidden="1" customWidth="1"/>
    <col min="8717" max="8717" width="13.42578125" style="210" customWidth="1"/>
    <col min="8718" max="8718" width="12.42578125" style="210" customWidth="1"/>
    <col min="8719" max="8719" width="15.7109375" style="210" customWidth="1"/>
    <col min="8720" max="8725" width="0" style="210" hidden="1" customWidth="1"/>
    <col min="8726" max="8726" width="9.42578125" style="210" customWidth="1"/>
    <col min="8727" max="8960" width="9.140625" style="210"/>
    <col min="8961" max="8965" width="0" style="210" hidden="1" customWidth="1"/>
    <col min="8966" max="8966" width="5.42578125" style="210" customWidth="1"/>
    <col min="8967" max="8967" width="4.28515625" style="210" customWidth="1"/>
    <col min="8968" max="8968" width="14.28515625" style="210" customWidth="1"/>
    <col min="8969" max="8969" width="0" style="210" hidden="1" customWidth="1"/>
    <col min="8970" max="8970" width="57.140625" style="210" customWidth="1"/>
    <col min="8971" max="8971" width="7.5703125" style="210" customWidth="1"/>
    <col min="8972" max="8972" width="0" style="210" hidden="1" customWidth="1"/>
    <col min="8973" max="8973" width="13.42578125" style="210" customWidth="1"/>
    <col min="8974" max="8974" width="12.42578125" style="210" customWidth="1"/>
    <col min="8975" max="8975" width="15.7109375" style="210" customWidth="1"/>
    <col min="8976" max="8981" width="0" style="210" hidden="1" customWidth="1"/>
    <col min="8982" max="8982" width="9.42578125" style="210" customWidth="1"/>
    <col min="8983" max="9216" width="9.140625" style="210"/>
    <col min="9217" max="9221" width="0" style="210" hidden="1" customWidth="1"/>
    <col min="9222" max="9222" width="5.42578125" style="210" customWidth="1"/>
    <col min="9223" max="9223" width="4.28515625" style="210" customWidth="1"/>
    <col min="9224" max="9224" width="14.28515625" style="210" customWidth="1"/>
    <col min="9225" max="9225" width="0" style="210" hidden="1" customWidth="1"/>
    <col min="9226" max="9226" width="57.140625" style="210" customWidth="1"/>
    <col min="9227" max="9227" width="7.5703125" style="210" customWidth="1"/>
    <col min="9228" max="9228" width="0" style="210" hidden="1" customWidth="1"/>
    <col min="9229" max="9229" width="13.42578125" style="210" customWidth="1"/>
    <col min="9230" max="9230" width="12.42578125" style="210" customWidth="1"/>
    <col min="9231" max="9231" width="15.7109375" style="210" customWidth="1"/>
    <col min="9232" max="9237" width="0" style="210" hidden="1" customWidth="1"/>
    <col min="9238" max="9238" width="9.42578125" style="210" customWidth="1"/>
    <col min="9239" max="9472" width="9.140625" style="210"/>
    <col min="9473" max="9477" width="0" style="210" hidden="1" customWidth="1"/>
    <col min="9478" max="9478" width="5.42578125" style="210" customWidth="1"/>
    <col min="9479" max="9479" width="4.28515625" style="210" customWidth="1"/>
    <col min="9480" max="9480" width="14.28515625" style="210" customWidth="1"/>
    <col min="9481" max="9481" width="0" style="210" hidden="1" customWidth="1"/>
    <col min="9482" max="9482" width="57.140625" style="210" customWidth="1"/>
    <col min="9483" max="9483" width="7.5703125" style="210" customWidth="1"/>
    <col min="9484" max="9484" width="0" style="210" hidden="1" customWidth="1"/>
    <col min="9485" max="9485" width="13.42578125" style="210" customWidth="1"/>
    <col min="9486" max="9486" width="12.42578125" style="210" customWidth="1"/>
    <col min="9487" max="9487" width="15.7109375" style="210" customWidth="1"/>
    <col min="9488" max="9493" width="0" style="210" hidden="1" customWidth="1"/>
    <col min="9494" max="9494" width="9.42578125" style="210" customWidth="1"/>
    <col min="9495" max="9728" width="9.140625" style="210"/>
    <col min="9729" max="9733" width="0" style="210" hidden="1" customWidth="1"/>
    <col min="9734" max="9734" width="5.42578125" style="210" customWidth="1"/>
    <col min="9735" max="9735" width="4.28515625" style="210" customWidth="1"/>
    <col min="9736" max="9736" width="14.28515625" style="210" customWidth="1"/>
    <col min="9737" max="9737" width="0" style="210" hidden="1" customWidth="1"/>
    <col min="9738" max="9738" width="57.140625" style="210" customWidth="1"/>
    <col min="9739" max="9739" width="7.5703125" style="210" customWidth="1"/>
    <col min="9740" max="9740" width="0" style="210" hidden="1" customWidth="1"/>
    <col min="9741" max="9741" width="13.42578125" style="210" customWidth="1"/>
    <col min="9742" max="9742" width="12.42578125" style="210" customWidth="1"/>
    <col min="9743" max="9743" width="15.7109375" style="210" customWidth="1"/>
    <col min="9744" max="9749" width="0" style="210" hidden="1" customWidth="1"/>
    <col min="9750" max="9750" width="9.42578125" style="210" customWidth="1"/>
    <col min="9751" max="9984" width="9.140625" style="210"/>
    <col min="9985" max="9989" width="0" style="210" hidden="1" customWidth="1"/>
    <col min="9990" max="9990" width="5.42578125" style="210" customWidth="1"/>
    <col min="9991" max="9991" width="4.28515625" style="210" customWidth="1"/>
    <col min="9992" max="9992" width="14.28515625" style="210" customWidth="1"/>
    <col min="9993" max="9993" width="0" style="210" hidden="1" customWidth="1"/>
    <col min="9994" max="9994" width="57.140625" style="210" customWidth="1"/>
    <col min="9995" max="9995" width="7.5703125" style="210" customWidth="1"/>
    <col min="9996" max="9996" width="0" style="210" hidden="1" customWidth="1"/>
    <col min="9997" max="9997" width="13.42578125" style="210" customWidth="1"/>
    <col min="9998" max="9998" width="12.42578125" style="210" customWidth="1"/>
    <col min="9999" max="9999" width="15.7109375" style="210" customWidth="1"/>
    <col min="10000" max="10005" width="0" style="210" hidden="1" customWidth="1"/>
    <col min="10006" max="10006" width="9.42578125" style="210" customWidth="1"/>
    <col min="10007" max="10240" width="9.140625" style="210"/>
    <col min="10241" max="10245" width="0" style="210" hidden="1" customWidth="1"/>
    <col min="10246" max="10246" width="5.42578125" style="210" customWidth="1"/>
    <col min="10247" max="10247" width="4.28515625" style="210" customWidth="1"/>
    <col min="10248" max="10248" width="14.28515625" style="210" customWidth="1"/>
    <col min="10249" max="10249" width="0" style="210" hidden="1" customWidth="1"/>
    <col min="10250" max="10250" width="57.140625" style="210" customWidth="1"/>
    <col min="10251" max="10251" width="7.5703125" style="210" customWidth="1"/>
    <col min="10252" max="10252" width="0" style="210" hidden="1" customWidth="1"/>
    <col min="10253" max="10253" width="13.42578125" style="210" customWidth="1"/>
    <col min="10254" max="10254" width="12.42578125" style="210" customWidth="1"/>
    <col min="10255" max="10255" width="15.7109375" style="210" customWidth="1"/>
    <col min="10256" max="10261" width="0" style="210" hidden="1" customWidth="1"/>
    <col min="10262" max="10262" width="9.42578125" style="210" customWidth="1"/>
    <col min="10263" max="10496" width="9.140625" style="210"/>
    <col min="10497" max="10501" width="0" style="210" hidden="1" customWidth="1"/>
    <col min="10502" max="10502" width="5.42578125" style="210" customWidth="1"/>
    <col min="10503" max="10503" width="4.28515625" style="210" customWidth="1"/>
    <col min="10504" max="10504" width="14.28515625" style="210" customWidth="1"/>
    <col min="10505" max="10505" width="0" style="210" hidden="1" customWidth="1"/>
    <col min="10506" max="10506" width="57.140625" style="210" customWidth="1"/>
    <col min="10507" max="10507" width="7.5703125" style="210" customWidth="1"/>
    <col min="10508" max="10508" width="0" style="210" hidden="1" customWidth="1"/>
    <col min="10509" max="10509" width="13.42578125" style="210" customWidth="1"/>
    <col min="10510" max="10510" width="12.42578125" style="210" customWidth="1"/>
    <col min="10511" max="10511" width="15.7109375" style="210" customWidth="1"/>
    <col min="10512" max="10517" width="0" style="210" hidden="1" customWidth="1"/>
    <col min="10518" max="10518" width="9.42578125" style="210" customWidth="1"/>
    <col min="10519" max="10752" width="9.140625" style="210"/>
    <col min="10753" max="10757" width="0" style="210" hidden="1" customWidth="1"/>
    <col min="10758" max="10758" width="5.42578125" style="210" customWidth="1"/>
    <col min="10759" max="10759" width="4.28515625" style="210" customWidth="1"/>
    <col min="10760" max="10760" width="14.28515625" style="210" customWidth="1"/>
    <col min="10761" max="10761" width="0" style="210" hidden="1" customWidth="1"/>
    <col min="10762" max="10762" width="57.140625" style="210" customWidth="1"/>
    <col min="10763" max="10763" width="7.5703125" style="210" customWidth="1"/>
    <col min="10764" max="10764" width="0" style="210" hidden="1" customWidth="1"/>
    <col min="10765" max="10765" width="13.42578125" style="210" customWidth="1"/>
    <col min="10766" max="10766" width="12.42578125" style="210" customWidth="1"/>
    <col min="10767" max="10767" width="15.7109375" style="210" customWidth="1"/>
    <col min="10768" max="10773" width="0" style="210" hidden="1" customWidth="1"/>
    <col min="10774" max="10774" width="9.42578125" style="210" customWidth="1"/>
    <col min="10775" max="11008" width="9.140625" style="210"/>
    <col min="11009" max="11013" width="0" style="210" hidden="1" customWidth="1"/>
    <col min="11014" max="11014" width="5.42578125" style="210" customWidth="1"/>
    <col min="11015" max="11015" width="4.28515625" style="210" customWidth="1"/>
    <col min="11016" max="11016" width="14.28515625" style="210" customWidth="1"/>
    <col min="11017" max="11017" width="0" style="210" hidden="1" customWidth="1"/>
    <col min="11018" max="11018" width="57.140625" style="210" customWidth="1"/>
    <col min="11019" max="11019" width="7.5703125" style="210" customWidth="1"/>
    <col min="11020" max="11020" width="0" style="210" hidden="1" customWidth="1"/>
    <col min="11021" max="11021" width="13.42578125" style="210" customWidth="1"/>
    <col min="11022" max="11022" width="12.42578125" style="210" customWidth="1"/>
    <col min="11023" max="11023" width="15.7109375" style="210" customWidth="1"/>
    <col min="11024" max="11029" width="0" style="210" hidden="1" customWidth="1"/>
    <col min="11030" max="11030" width="9.42578125" style="210" customWidth="1"/>
    <col min="11031" max="11264" width="9.140625" style="210"/>
    <col min="11265" max="11269" width="0" style="210" hidden="1" customWidth="1"/>
    <col min="11270" max="11270" width="5.42578125" style="210" customWidth="1"/>
    <col min="11271" max="11271" width="4.28515625" style="210" customWidth="1"/>
    <col min="11272" max="11272" width="14.28515625" style="210" customWidth="1"/>
    <col min="11273" max="11273" width="0" style="210" hidden="1" customWidth="1"/>
    <col min="11274" max="11274" width="57.140625" style="210" customWidth="1"/>
    <col min="11275" max="11275" width="7.5703125" style="210" customWidth="1"/>
    <col min="11276" max="11276" width="0" style="210" hidden="1" customWidth="1"/>
    <col min="11277" max="11277" width="13.42578125" style="210" customWidth="1"/>
    <col min="11278" max="11278" width="12.42578125" style="210" customWidth="1"/>
    <col min="11279" max="11279" width="15.7109375" style="210" customWidth="1"/>
    <col min="11280" max="11285" width="0" style="210" hidden="1" customWidth="1"/>
    <col min="11286" max="11286" width="9.42578125" style="210" customWidth="1"/>
    <col min="11287" max="11520" width="9.140625" style="210"/>
    <col min="11521" max="11525" width="0" style="210" hidden="1" customWidth="1"/>
    <col min="11526" max="11526" width="5.42578125" style="210" customWidth="1"/>
    <col min="11527" max="11527" width="4.28515625" style="210" customWidth="1"/>
    <col min="11528" max="11528" width="14.28515625" style="210" customWidth="1"/>
    <col min="11529" max="11529" width="0" style="210" hidden="1" customWidth="1"/>
    <col min="11530" max="11530" width="57.140625" style="210" customWidth="1"/>
    <col min="11531" max="11531" width="7.5703125" style="210" customWidth="1"/>
    <col min="11532" max="11532" width="0" style="210" hidden="1" customWidth="1"/>
    <col min="11533" max="11533" width="13.42578125" style="210" customWidth="1"/>
    <col min="11534" max="11534" width="12.42578125" style="210" customWidth="1"/>
    <col min="11535" max="11535" width="15.7109375" style="210" customWidth="1"/>
    <col min="11536" max="11541" width="0" style="210" hidden="1" customWidth="1"/>
    <col min="11542" max="11542" width="9.42578125" style="210" customWidth="1"/>
    <col min="11543" max="11776" width="9.140625" style="210"/>
    <col min="11777" max="11781" width="0" style="210" hidden="1" customWidth="1"/>
    <col min="11782" max="11782" width="5.42578125" style="210" customWidth="1"/>
    <col min="11783" max="11783" width="4.28515625" style="210" customWidth="1"/>
    <col min="11784" max="11784" width="14.28515625" style="210" customWidth="1"/>
    <col min="11785" max="11785" width="0" style="210" hidden="1" customWidth="1"/>
    <col min="11786" max="11786" width="57.140625" style="210" customWidth="1"/>
    <col min="11787" max="11787" width="7.5703125" style="210" customWidth="1"/>
    <col min="11788" max="11788" width="0" style="210" hidden="1" customWidth="1"/>
    <col min="11789" max="11789" width="13.42578125" style="210" customWidth="1"/>
    <col min="11790" max="11790" width="12.42578125" style="210" customWidth="1"/>
    <col min="11791" max="11791" width="15.7109375" style="210" customWidth="1"/>
    <col min="11792" max="11797" width="0" style="210" hidden="1" customWidth="1"/>
    <col min="11798" max="11798" width="9.42578125" style="210" customWidth="1"/>
    <col min="11799" max="12032" width="9.140625" style="210"/>
    <col min="12033" max="12037" width="0" style="210" hidden="1" customWidth="1"/>
    <col min="12038" max="12038" width="5.42578125" style="210" customWidth="1"/>
    <col min="12039" max="12039" width="4.28515625" style="210" customWidth="1"/>
    <col min="12040" max="12040" width="14.28515625" style="210" customWidth="1"/>
    <col min="12041" max="12041" width="0" style="210" hidden="1" customWidth="1"/>
    <col min="12042" max="12042" width="57.140625" style="210" customWidth="1"/>
    <col min="12043" max="12043" width="7.5703125" style="210" customWidth="1"/>
    <col min="12044" max="12044" width="0" style="210" hidden="1" customWidth="1"/>
    <col min="12045" max="12045" width="13.42578125" style="210" customWidth="1"/>
    <col min="12046" max="12046" width="12.42578125" style="210" customWidth="1"/>
    <col min="12047" max="12047" width="15.7109375" style="210" customWidth="1"/>
    <col min="12048" max="12053" width="0" style="210" hidden="1" customWidth="1"/>
    <col min="12054" max="12054" width="9.42578125" style="210" customWidth="1"/>
    <col min="12055" max="12288" width="9.140625" style="210"/>
    <col min="12289" max="12293" width="0" style="210" hidden="1" customWidth="1"/>
    <col min="12294" max="12294" width="5.42578125" style="210" customWidth="1"/>
    <col min="12295" max="12295" width="4.28515625" style="210" customWidth="1"/>
    <col min="12296" max="12296" width="14.28515625" style="210" customWidth="1"/>
    <col min="12297" max="12297" width="0" style="210" hidden="1" customWidth="1"/>
    <col min="12298" max="12298" width="57.140625" style="210" customWidth="1"/>
    <col min="12299" max="12299" width="7.5703125" style="210" customWidth="1"/>
    <col min="12300" max="12300" width="0" style="210" hidden="1" customWidth="1"/>
    <col min="12301" max="12301" width="13.42578125" style="210" customWidth="1"/>
    <col min="12302" max="12302" width="12.42578125" style="210" customWidth="1"/>
    <col min="12303" max="12303" width="15.7109375" style="210" customWidth="1"/>
    <col min="12304" max="12309" width="0" style="210" hidden="1" customWidth="1"/>
    <col min="12310" max="12310" width="9.42578125" style="210" customWidth="1"/>
    <col min="12311" max="12544" width="9.140625" style="210"/>
    <col min="12545" max="12549" width="0" style="210" hidden="1" customWidth="1"/>
    <col min="12550" max="12550" width="5.42578125" style="210" customWidth="1"/>
    <col min="12551" max="12551" width="4.28515625" style="210" customWidth="1"/>
    <col min="12552" max="12552" width="14.28515625" style="210" customWidth="1"/>
    <col min="12553" max="12553" width="0" style="210" hidden="1" customWidth="1"/>
    <col min="12554" max="12554" width="57.140625" style="210" customWidth="1"/>
    <col min="12555" max="12555" width="7.5703125" style="210" customWidth="1"/>
    <col min="12556" max="12556" width="0" style="210" hidden="1" customWidth="1"/>
    <col min="12557" max="12557" width="13.42578125" style="210" customWidth="1"/>
    <col min="12558" max="12558" width="12.42578125" style="210" customWidth="1"/>
    <col min="12559" max="12559" width="15.7109375" style="210" customWidth="1"/>
    <col min="12560" max="12565" width="0" style="210" hidden="1" customWidth="1"/>
    <col min="12566" max="12566" width="9.42578125" style="210" customWidth="1"/>
    <col min="12567" max="12800" width="9.140625" style="210"/>
    <col min="12801" max="12805" width="0" style="210" hidden="1" customWidth="1"/>
    <col min="12806" max="12806" width="5.42578125" style="210" customWidth="1"/>
    <col min="12807" max="12807" width="4.28515625" style="210" customWidth="1"/>
    <col min="12808" max="12808" width="14.28515625" style="210" customWidth="1"/>
    <col min="12809" max="12809" width="0" style="210" hidden="1" customWidth="1"/>
    <col min="12810" max="12810" width="57.140625" style="210" customWidth="1"/>
    <col min="12811" max="12811" width="7.5703125" style="210" customWidth="1"/>
    <col min="12812" max="12812" width="0" style="210" hidden="1" customWidth="1"/>
    <col min="12813" max="12813" width="13.42578125" style="210" customWidth="1"/>
    <col min="12814" max="12814" width="12.42578125" style="210" customWidth="1"/>
    <col min="12815" max="12815" width="15.7109375" style="210" customWidth="1"/>
    <col min="12816" max="12821" width="0" style="210" hidden="1" customWidth="1"/>
    <col min="12822" max="12822" width="9.42578125" style="210" customWidth="1"/>
    <col min="12823" max="13056" width="9.140625" style="210"/>
    <col min="13057" max="13061" width="0" style="210" hidden="1" customWidth="1"/>
    <col min="13062" max="13062" width="5.42578125" style="210" customWidth="1"/>
    <col min="13063" max="13063" width="4.28515625" style="210" customWidth="1"/>
    <col min="13064" max="13064" width="14.28515625" style="210" customWidth="1"/>
    <col min="13065" max="13065" width="0" style="210" hidden="1" customWidth="1"/>
    <col min="13066" max="13066" width="57.140625" style="210" customWidth="1"/>
    <col min="13067" max="13067" width="7.5703125" style="210" customWidth="1"/>
    <col min="13068" max="13068" width="0" style="210" hidden="1" customWidth="1"/>
    <col min="13069" max="13069" width="13.42578125" style="210" customWidth="1"/>
    <col min="13070" max="13070" width="12.42578125" style="210" customWidth="1"/>
    <col min="13071" max="13071" width="15.7109375" style="210" customWidth="1"/>
    <col min="13072" max="13077" width="0" style="210" hidden="1" customWidth="1"/>
    <col min="13078" max="13078" width="9.42578125" style="210" customWidth="1"/>
    <col min="13079" max="13312" width="9.140625" style="210"/>
    <col min="13313" max="13317" width="0" style="210" hidden="1" customWidth="1"/>
    <col min="13318" max="13318" width="5.42578125" style="210" customWidth="1"/>
    <col min="13319" max="13319" width="4.28515625" style="210" customWidth="1"/>
    <col min="13320" max="13320" width="14.28515625" style="210" customWidth="1"/>
    <col min="13321" max="13321" width="0" style="210" hidden="1" customWidth="1"/>
    <col min="13322" max="13322" width="57.140625" style="210" customWidth="1"/>
    <col min="13323" max="13323" width="7.5703125" style="210" customWidth="1"/>
    <col min="13324" max="13324" width="0" style="210" hidden="1" customWidth="1"/>
    <col min="13325" max="13325" width="13.42578125" style="210" customWidth="1"/>
    <col min="13326" max="13326" width="12.42578125" style="210" customWidth="1"/>
    <col min="13327" max="13327" width="15.7109375" style="210" customWidth="1"/>
    <col min="13328" max="13333" width="0" style="210" hidden="1" customWidth="1"/>
    <col min="13334" max="13334" width="9.42578125" style="210" customWidth="1"/>
    <col min="13335" max="13568" width="9.140625" style="210"/>
    <col min="13569" max="13573" width="0" style="210" hidden="1" customWidth="1"/>
    <col min="13574" max="13574" width="5.42578125" style="210" customWidth="1"/>
    <col min="13575" max="13575" width="4.28515625" style="210" customWidth="1"/>
    <col min="13576" max="13576" width="14.28515625" style="210" customWidth="1"/>
    <col min="13577" max="13577" width="0" style="210" hidden="1" customWidth="1"/>
    <col min="13578" max="13578" width="57.140625" style="210" customWidth="1"/>
    <col min="13579" max="13579" width="7.5703125" style="210" customWidth="1"/>
    <col min="13580" max="13580" width="0" style="210" hidden="1" customWidth="1"/>
    <col min="13581" max="13581" width="13.42578125" style="210" customWidth="1"/>
    <col min="13582" max="13582" width="12.42578125" style="210" customWidth="1"/>
    <col min="13583" max="13583" width="15.7109375" style="210" customWidth="1"/>
    <col min="13584" max="13589" width="0" style="210" hidden="1" customWidth="1"/>
    <col min="13590" max="13590" width="9.42578125" style="210" customWidth="1"/>
    <col min="13591" max="13824" width="9.140625" style="210"/>
    <col min="13825" max="13829" width="0" style="210" hidden="1" customWidth="1"/>
    <col min="13830" max="13830" width="5.42578125" style="210" customWidth="1"/>
    <col min="13831" max="13831" width="4.28515625" style="210" customWidth="1"/>
    <col min="13832" max="13832" width="14.28515625" style="210" customWidth="1"/>
    <col min="13833" max="13833" width="0" style="210" hidden="1" customWidth="1"/>
    <col min="13834" max="13834" width="57.140625" style="210" customWidth="1"/>
    <col min="13835" max="13835" width="7.5703125" style="210" customWidth="1"/>
    <col min="13836" max="13836" width="0" style="210" hidden="1" customWidth="1"/>
    <col min="13837" max="13837" width="13.42578125" style="210" customWidth="1"/>
    <col min="13838" max="13838" width="12.42578125" style="210" customWidth="1"/>
    <col min="13839" max="13839" width="15.7109375" style="210" customWidth="1"/>
    <col min="13840" max="13845" width="0" style="210" hidden="1" customWidth="1"/>
    <col min="13846" max="13846" width="9.42578125" style="210" customWidth="1"/>
    <col min="13847" max="14080" width="9.140625" style="210"/>
    <col min="14081" max="14085" width="0" style="210" hidden="1" customWidth="1"/>
    <col min="14086" max="14086" width="5.42578125" style="210" customWidth="1"/>
    <col min="14087" max="14087" width="4.28515625" style="210" customWidth="1"/>
    <col min="14088" max="14088" width="14.28515625" style="210" customWidth="1"/>
    <col min="14089" max="14089" width="0" style="210" hidden="1" customWidth="1"/>
    <col min="14090" max="14090" width="57.140625" style="210" customWidth="1"/>
    <col min="14091" max="14091" width="7.5703125" style="210" customWidth="1"/>
    <col min="14092" max="14092" width="0" style="210" hidden="1" customWidth="1"/>
    <col min="14093" max="14093" width="13.42578125" style="210" customWidth="1"/>
    <col min="14094" max="14094" width="12.42578125" style="210" customWidth="1"/>
    <col min="14095" max="14095" width="15.7109375" style="210" customWidth="1"/>
    <col min="14096" max="14101" width="0" style="210" hidden="1" customWidth="1"/>
    <col min="14102" max="14102" width="9.42578125" style="210" customWidth="1"/>
    <col min="14103" max="14336" width="9.140625" style="210"/>
    <col min="14337" max="14341" width="0" style="210" hidden="1" customWidth="1"/>
    <col min="14342" max="14342" width="5.42578125" style="210" customWidth="1"/>
    <col min="14343" max="14343" width="4.28515625" style="210" customWidth="1"/>
    <col min="14344" max="14344" width="14.28515625" style="210" customWidth="1"/>
    <col min="14345" max="14345" width="0" style="210" hidden="1" customWidth="1"/>
    <col min="14346" max="14346" width="57.140625" style="210" customWidth="1"/>
    <col min="14347" max="14347" width="7.5703125" style="210" customWidth="1"/>
    <col min="14348" max="14348" width="0" style="210" hidden="1" customWidth="1"/>
    <col min="14349" max="14349" width="13.42578125" style="210" customWidth="1"/>
    <col min="14350" max="14350" width="12.42578125" style="210" customWidth="1"/>
    <col min="14351" max="14351" width="15.7109375" style="210" customWidth="1"/>
    <col min="14352" max="14357" width="0" style="210" hidden="1" customWidth="1"/>
    <col min="14358" max="14358" width="9.42578125" style="210" customWidth="1"/>
    <col min="14359" max="14592" width="9.140625" style="210"/>
    <col min="14593" max="14597" width="0" style="210" hidden="1" customWidth="1"/>
    <col min="14598" max="14598" width="5.42578125" style="210" customWidth="1"/>
    <col min="14599" max="14599" width="4.28515625" style="210" customWidth="1"/>
    <col min="14600" max="14600" width="14.28515625" style="210" customWidth="1"/>
    <col min="14601" max="14601" width="0" style="210" hidden="1" customWidth="1"/>
    <col min="14602" max="14602" width="57.140625" style="210" customWidth="1"/>
    <col min="14603" max="14603" width="7.5703125" style="210" customWidth="1"/>
    <col min="14604" max="14604" width="0" style="210" hidden="1" customWidth="1"/>
    <col min="14605" max="14605" width="13.42578125" style="210" customWidth="1"/>
    <col min="14606" max="14606" width="12.42578125" style="210" customWidth="1"/>
    <col min="14607" max="14607" width="15.7109375" style="210" customWidth="1"/>
    <col min="14608" max="14613" width="0" style="210" hidden="1" customWidth="1"/>
    <col min="14614" max="14614" width="9.42578125" style="210" customWidth="1"/>
    <col min="14615" max="14848" width="9.140625" style="210"/>
    <col min="14849" max="14853" width="0" style="210" hidden="1" customWidth="1"/>
    <col min="14854" max="14854" width="5.42578125" style="210" customWidth="1"/>
    <col min="14855" max="14855" width="4.28515625" style="210" customWidth="1"/>
    <col min="14856" max="14856" width="14.28515625" style="210" customWidth="1"/>
    <col min="14857" max="14857" width="0" style="210" hidden="1" customWidth="1"/>
    <col min="14858" max="14858" width="57.140625" style="210" customWidth="1"/>
    <col min="14859" max="14859" width="7.5703125" style="210" customWidth="1"/>
    <col min="14860" max="14860" width="0" style="210" hidden="1" customWidth="1"/>
    <col min="14861" max="14861" width="13.42578125" style="210" customWidth="1"/>
    <col min="14862" max="14862" width="12.42578125" style="210" customWidth="1"/>
    <col min="14863" max="14863" width="15.7109375" style="210" customWidth="1"/>
    <col min="14864" max="14869" width="0" style="210" hidden="1" customWidth="1"/>
    <col min="14870" max="14870" width="9.42578125" style="210" customWidth="1"/>
    <col min="14871" max="15104" width="9.140625" style="210"/>
    <col min="15105" max="15109" width="0" style="210" hidden="1" customWidth="1"/>
    <col min="15110" max="15110" width="5.42578125" style="210" customWidth="1"/>
    <col min="15111" max="15111" width="4.28515625" style="210" customWidth="1"/>
    <col min="15112" max="15112" width="14.28515625" style="210" customWidth="1"/>
    <col min="15113" max="15113" width="0" style="210" hidden="1" customWidth="1"/>
    <col min="15114" max="15114" width="57.140625" style="210" customWidth="1"/>
    <col min="15115" max="15115" width="7.5703125" style="210" customWidth="1"/>
    <col min="15116" max="15116" width="0" style="210" hidden="1" customWidth="1"/>
    <col min="15117" max="15117" width="13.42578125" style="210" customWidth="1"/>
    <col min="15118" max="15118" width="12.42578125" style="210" customWidth="1"/>
    <col min="15119" max="15119" width="15.7109375" style="210" customWidth="1"/>
    <col min="15120" max="15125" width="0" style="210" hidden="1" customWidth="1"/>
    <col min="15126" max="15126" width="9.42578125" style="210" customWidth="1"/>
    <col min="15127" max="15360" width="9.140625" style="210"/>
    <col min="15361" max="15365" width="0" style="210" hidden="1" customWidth="1"/>
    <col min="15366" max="15366" width="5.42578125" style="210" customWidth="1"/>
    <col min="15367" max="15367" width="4.28515625" style="210" customWidth="1"/>
    <col min="15368" max="15368" width="14.28515625" style="210" customWidth="1"/>
    <col min="15369" max="15369" width="0" style="210" hidden="1" customWidth="1"/>
    <col min="15370" max="15370" width="57.140625" style="210" customWidth="1"/>
    <col min="15371" max="15371" width="7.5703125" style="210" customWidth="1"/>
    <col min="15372" max="15372" width="0" style="210" hidden="1" customWidth="1"/>
    <col min="15373" max="15373" width="13.42578125" style="210" customWidth="1"/>
    <col min="15374" max="15374" width="12.42578125" style="210" customWidth="1"/>
    <col min="15375" max="15375" width="15.7109375" style="210" customWidth="1"/>
    <col min="15376" max="15381" width="0" style="210" hidden="1" customWidth="1"/>
    <col min="15382" max="15382" width="9.42578125" style="210" customWidth="1"/>
    <col min="15383" max="15616" width="9.140625" style="210"/>
    <col min="15617" max="15621" width="0" style="210" hidden="1" customWidth="1"/>
    <col min="15622" max="15622" width="5.42578125" style="210" customWidth="1"/>
    <col min="15623" max="15623" width="4.28515625" style="210" customWidth="1"/>
    <col min="15624" max="15624" width="14.28515625" style="210" customWidth="1"/>
    <col min="15625" max="15625" width="0" style="210" hidden="1" customWidth="1"/>
    <col min="15626" max="15626" width="57.140625" style="210" customWidth="1"/>
    <col min="15627" max="15627" width="7.5703125" style="210" customWidth="1"/>
    <col min="15628" max="15628" width="0" style="210" hidden="1" customWidth="1"/>
    <col min="15629" max="15629" width="13.42578125" style="210" customWidth="1"/>
    <col min="15630" max="15630" width="12.42578125" style="210" customWidth="1"/>
    <col min="15631" max="15631" width="15.7109375" style="210" customWidth="1"/>
    <col min="15632" max="15637" width="0" style="210" hidden="1" customWidth="1"/>
    <col min="15638" max="15638" width="9.42578125" style="210" customWidth="1"/>
    <col min="15639" max="15872" width="9.140625" style="210"/>
    <col min="15873" max="15877" width="0" style="210" hidden="1" customWidth="1"/>
    <col min="15878" max="15878" width="5.42578125" style="210" customWidth="1"/>
    <col min="15879" max="15879" width="4.28515625" style="210" customWidth="1"/>
    <col min="15880" max="15880" width="14.28515625" style="210" customWidth="1"/>
    <col min="15881" max="15881" width="0" style="210" hidden="1" customWidth="1"/>
    <col min="15882" max="15882" width="57.140625" style="210" customWidth="1"/>
    <col min="15883" max="15883" width="7.5703125" style="210" customWidth="1"/>
    <col min="15884" max="15884" width="0" style="210" hidden="1" customWidth="1"/>
    <col min="15885" max="15885" width="13.42578125" style="210" customWidth="1"/>
    <col min="15886" max="15886" width="12.42578125" style="210" customWidth="1"/>
    <col min="15887" max="15887" width="15.7109375" style="210" customWidth="1"/>
    <col min="15888" max="15893" width="0" style="210" hidden="1" customWidth="1"/>
    <col min="15894" max="15894" width="9.42578125" style="210" customWidth="1"/>
    <col min="15895" max="16128" width="9.140625" style="210"/>
    <col min="16129" max="16133" width="0" style="210" hidden="1" customWidth="1"/>
    <col min="16134" max="16134" width="5.42578125" style="210" customWidth="1"/>
    <col min="16135" max="16135" width="4.28515625" style="210" customWidth="1"/>
    <col min="16136" max="16136" width="14.28515625" style="210" customWidth="1"/>
    <col min="16137" max="16137" width="0" style="210" hidden="1" customWidth="1"/>
    <col min="16138" max="16138" width="57.140625" style="210" customWidth="1"/>
    <col min="16139" max="16139" width="7.5703125" style="210" customWidth="1"/>
    <col min="16140" max="16140" width="0" style="210" hidden="1" customWidth="1"/>
    <col min="16141" max="16141" width="13.42578125" style="210" customWidth="1"/>
    <col min="16142" max="16142" width="12.42578125" style="210" customWidth="1"/>
    <col min="16143" max="16143" width="15.7109375" style="210" customWidth="1"/>
    <col min="16144" max="16149" width="0" style="210" hidden="1" customWidth="1"/>
    <col min="16150" max="16150" width="9.42578125" style="210" customWidth="1"/>
    <col min="16151" max="16384" width="9.140625" style="210"/>
  </cols>
  <sheetData>
    <row r="1" spans="1:21" x14ac:dyDescent="0.2">
      <c r="F1" s="207" t="s">
        <v>3352</v>
      </c>
    </row>
    <row r="2" spans="1:21" ht="15" x14ac:dyDescent="0.25">
      <c r="F2" s="225" t="s">
        <v>51</v>
      </c>
    </row>
    <row r="3" spans="1:21" ht="15" x14ac:dyDescent="0.25">
      <c r="F3" s="225" t="s">
        <v>2</v>
      </c>
    </row>
    <row r="4" spans="1:21" ht="15" x14ac:dyDescent="0.25">
      <c r="F4" s="225" t="s">
        <v>3579</v>
      </c>
    </row>
    <row r="5" spans="1:21" ht="15" x14ac:dyDescent="0.25">
      <c r="F5" s="225" t="s">
        <v>3731</v>
      </c>
    </row>
    <row r="6" spans="1:21" ht="21.6" customHeight="1" x14ac:dyDescent="0.25">
      <c r="F6" s="233"/>
      <c r="G6" s="208"/>
      <c r="H6" s="208"/>
      <c r="I6" s="208"/>
      <c r="J6" s="208"/>
      <c r="K6" s="208"/>
      <c r="L6" s="234"/>
      <c r="M6" s="138"/>
      <c r="N6" s="234"/>
      <c r="O6" s="235"/>
      <c r="P6" s="234"/>
      <c r="Q6" s="234"/>
      <c r="R6" s="234"/>
      <c r="S6" s="234"/>
      <c r="T6" s="208"/>
      <c r="U6" s="208"/>
    </row>
    <row r="7" spans="1:21" s="237" customFormat="1" ht="13.5" thickBot="1" x14ac:dyDescent="0.25">
      <c r="F7" s="212" t="s">
        <v>3037</v>
      </c>
      <c r="G7" s="212" t="s">
        <v>102</v>
      </c>
      <c r="H7" s="212" t="s">
        <v>103</v>
      </c>
      <c r="I7" s="212" t="s">
        <v>3038</v>
      </c>
      <c r="J7" s="238" t="s">
        <v>104</v>
      </c>
      <c r="K7" s="212" t="s">
        <v>105</v>
      </c>
      <c r="L7" s="212" t="s">
        <v>3040</v>
      </c>
      <c r="M7" s="212" t="s">
        <v>3041</v>
      </c>
      <c r="N7" s="212" t="s">
        <v>3042</v>
      </c>
      <c r="O7" s="212" t="s">
        <v>3043</v>
      </c>
      <c r="P7" s="212" t="s">
        <v>3044</v>
      </c>
      <c r="Q7" s="212" t="s">
        <v>3045</v>
      </c>
      <c r="R7" s="212" t="s">
        <v>3046</v>
      </c>
      <c r="S7" s="238" t="s">
        <v>3619</v>
      </c>
      <c r="T7" s="212" t="s">
        <v>3620</v>
      </c>
      <c r="U7" s="212" t="s">
        <v>3621</v>
      </c>
    </row>
    <row r="8" spans="1:21" ht="11.25" customHeight="1" x14ac:dyDescent="0.2">
      <c r="F8" s="239"/>
      <c r="G8" s="240"/>
      <c r="H8" s="241"/>
      <c r="I8" s="241"/>
      <c r="J8" s="242"/>
      <c r="K8" s="240"/>
      <c r="L8" s="239"/>
      <c r="M8" s="239"/>
      <c r="N8" s="239"/>
      <c r="O8" s="239"/>
      <c r="P8" s="239"/>
      <c r="Q8" s="239"/>
      <c r="R8" s="239"/>
      <c r="S8" s="301"/>
      <c r="T8" s="241"/>
      <c r="U8" s="241"/>
    </row>
    <row r="9" spans="1:21" s="243" customFormat="1" ht="18.75" customHeight="1" x14ac:dyDescent="0.2">
      <c r="F9" s="244"/>
      <c r="G9" s="245"/>
      <c r="H9" s="246"/>
      <c r="I9" s="246"/>
      <c r="J9" s="246" t="s">
        <v>3579</v>
      </c>
      <c r="K9" s="245"/>
      <c r="L9" s="247"/>
      <c r="M9" s="152"/>
      <c r="N9" s="247"/>
      <c r="O9" s="218">
        <f>O10+O39+O42+O45</f>
        <v>0</v>
      </c>
      <c r="P9" s="248" t="e">
        <f>SUBTOTAL(9,P10:P53)</f>
        <v>#REF!</v>
      </c>
      <c r="Q9" s="247"/>
      <c r="R9" s="248">
        <f>SUBTOTAL(9,R10:R53)</f>
        <v>0</v>
      </c>
      <c r="S9" s="302"/>
      <c r="T9" s="303"/>
      <c r="U9" s="303"/>
    </row>
    <row r="10" spans="1:21" s="249" customFormat="1" ht="16.5" customHeight="1" outlineLevel="1" x14ac:dyDescent="0.2">
      <c r="F10" s="250"/>
      <c r="G10" s="240"/>
      <c r="H10" s="251"/>
      <c r="I10" s="251"/>
      <c r="J10" s="251" t="s">
        <v>3622</v>
      </c>
      <c r="K10" s="240"/>
      <c r="L10" s="252"/>
      <c r="M10" s="159"/>
      <c r="N10" s="252"/>
      <c r="O10" s="221">
        <f>SUBTOTAL(9,O11:O37)</f>
        <v>0</v>
      </c>
      <c r="P10" s="253" t="e">
        <f>SUBTOTAL(9,P11:P37)</f>
        <v>#REF!</v>
      </c>
      <c r="Q10" s="252"/>
      <c r="R10" s="253">
        <f>SUBTOTAL(9,R11:R37)</f>
        <v>0</v>
      </c>
      <c r="S10" s="304"/>
      <c r="T10" s="241"/>
      <c r="U10" s="241"/>
    </row>
    <row r="11" spans="1:21" s="254" customFormat="1" ht="12" outlineLevel="2" x14ac:dyDescent="0.2">
      <c r="A11" s="254" t="s">
        <v>3049</v>
      </c>
      <c r="B11" s="254" t="s">
        <v>3050</v>
      </c>
      <c r="C11" s="254" t="s">
        <v>3051</v>
      </c>
      <c r="D11" s="254" t="s">
        <v>3052</v>
      </c>
      <c r="E11" s="254" t="s">
        <v>3053</v>
      </c>
      <c r="F11" s="255">
        <v>1</v>
      </c>
      <c r="G11" s="256" t="s">
        <v>3315</v>
      </c>
      <c r="H11" s="269" t="s">
        <v>3623</v>
      </c>
      <c r="I11" s="269"/>
      <c r="J11" s="259" t="s">
        <v>3624</v>
      </c>
      <c r="K11" s="256" t="s">
        <v>532</v>
      </c>
      <c r="L11" s="305"/>
      <c r="M11" s="168">
        <v>0.5</v>
      </c>
      <c r="N11" s="305"/>
      <c r="O11" s="306">
        <f>M11*N11</f>
        <v>0</v>
      </c>
      <c r="P11" s="263" t="e">
        <f>M11*#REF!</f>
        <v>#REF!</v>
      </c>
      <c r="Q11" s="264"/>
      <c r="R11" s="263">
        <f>M11*Q11</f>
        <v>0</v>
      </c>
      <c r="S11" s="259"/>
      <c r="T11" s="269" t="s">
        <v>3625</v>
      </c>
      <c r="U11" s="269" t="s">
        <v>3626</v>
      </c>
    </row>
    <row r="12" spans="1:21" s="254" customFormat="1" ht="12" outlineLevel="2" x14ac:dyDescent="0.2">
      <c r="F12" s="255"/>
      <c r="G12" s="256"/>
      <c r="H12" s="269"/>
      <c r="I12" s="269"/>
      <c r="J12" s="307">
        <v>0.5</v>
      </c>
      <c r="K12" s="256" t="s">
        <v>532</v>
      </c>
      <c r="L12" s="305"/>
      <c r="M12" s="308">
        <v>0.5</v>
      </c>
      <c r="N12" s="305"/>
      <c r="O12" s="306"/>
      <c r="P12" s="263"/>
      <c r="Q12" s="264"/>
      <c r="R12" s="263"/>
      <c r="S12" s="259"/>
      <c r="T12" s="269" t="s">
        <v>3625</v>
      </c>
      <c r="U12" s="269" t="s">
        <v>3626</v>
      </c>
    </row>
    <row r="13" spans="1:21" s="254" customFormat="1" ht="12" outlineLevel="2" x14ac:dyDescent="0.2">
      <c r="F13" s="255">
        <v>2</v>
      </c>
      <c r="G13" s="256" t="s">
        <v>3315</v>
      </c>
      <c r="H13" s="269" t="s">
        <v>3732</v>
      </c>
      <c r="I13" s="269"/>
      <c r="J13" s="259" t="s">
        <v>3733</v>
      </c>
      <c r="K13" s="256" t="s">
        <v>532</v>
      </c>
      <c r="L13" s="305"/>
      <c r="M13" s="168">
        <v>2.5</v>
      </c>
      <c r="N13" s="305"/>
      <c r="O13" s="306">
        <f>M13*N13</f>
        <v>0</v>
      </c>
      <c r="P13" s="263" t="e">
        <f>M13*#REF!</f>
        <v>#REF!</v>
      </c>
      <c r="Q13" s="264"/>
      <c r="R13" s="263">
        <f>M13*Q13</f>
        <v>0</v>
      </c>
      <c r="S13" s="259"/>
      <c r="T13" s="269"/>
      <c r="U13" s="269"/>
    </row>
    <row r="14" spans="1:21" s="254" customFormat="1" ht="12" outlineLevel="2" x14ac:dyDescent="0.2">
      <c r="F14" s="255"/>
      <c r="G14" s="256"/>
      <c r="H14" s="269"/>
      <c r="I14" s="269"/>
      <c r="J14" s="307" t="s">
        <v>3772</v>
      </c>
      <c r="K14" s="256" t="s">
        <v>532</v>
      </c>
      <c r="L14" s="305"/>
      <c r="M14" s="308">
        <v>2.5</v>
      </c>
      <c r="N14" s="305"/>
      <c r="O14" s="306"/>
      <c r="P14" s="263"/>
      <c r="Q14" s="264"/>
      <c r="R14" s="263"/>
      <c r="S14" s="259"/>
      <c r="T14" s="269"/>
      <c r="U14" s="269"/>
    </row>
    <row r="15" spans="1:21" s="254" customFormat="1" ht="12" outlineLevel="2" x14ac:dyDescent="0.2">
      <c r="F15" s="255">
        <v>3</v>
      </c>
      <c r="G15" s="256" t="s">
        <v>3315</v>
      </c>
      <c r="H15" s="269" t="s">
        <v>3734</v>
      </c>
      <c r="I15" s="269"/>
      <c r="J15" s="259" t="s">
        <v>3735</v>
      </c>
      <c r="K15" s="256" t="s">
        <v>532</v>
      </c>
      <c r="L15" s="305"/>
      <c r="M15" s="168">
        <v>0.5</v>
      </c>
      <c r="N15" s="305"/>
      <c r="O15" s="306">
        <f>M15*N15</f>
        <v>0</v>
      </c>
      <c r="P15" s="263" t="e">
        <f>M15*#REF!</f>
        <v>#REF!</v>
      </c>
      <c r="Q15" s="264"/>
      <c r="R15" s="263">
        <f>M15*Q15</f>
        <v>0</v>
      </c>
      <c r="S15" s="259"/>
      <c r="T15" s="269"/>
      <c r="U15" s="269"/>
    </row>
    <row r="16" spans="1:21" s="254" customFormat="1" ht="12" outlineLevel="2" x14ac:dyDescent="0.2">
      <c r="F16" s="255"/>
      <c r="G16" s="256"/>
      <c r="H16" s="269"/>
      <c r="I16" s="269"/>
      <c r="J16" s="307">
        <v>0.5</v>
      </c>
      <c r="K16" s="256" t="s">
        <v>532</v>
      </c>
      <c r="L16" s="305"/>
      <c r="M16" s="308">
        <v>0.5</v>
      </c>
      <c r="N16" s="305"/>
      <c r="O16" s="306"/>
      <c r="P16" s="263"/>
      <c r="Q16" s="264"/>
      <c r="R16" s="263"/>
      <c r="S16" s="259"/>
      <c r="T16" s="269"/>
      <c r="U16" s="269"/>
    </row>
    <row r="17" spans="6:21" s="254" customFormat="1" ht="12" outlineLevel="2" x14ac:dyDescent="0.2">
      <c r="F17" s="255" t="s">
        <v>3427</v>
      </c>
      <c r="G17" s="256" t="s">
        <v>3315</v>
      </c>
      <c r="H17" s="269" t="s">
        <v>3631</v>
      </c>
      <c r="I17" s="269"/>
      <c r="J17" s="259" t="s">
        <v>3632</v>
      </c>
      <c r="K17" s="256" t="s">
        <v>532</v>
      </c>
      <c r="L17" s="305"/>
      <c r="M17" s="168">
        <v>24.5</v>
      </c>
      <c r="N17" s="305"/>
      <c r="O17" s="306">
        <f>M17*N17</f>
        <v>0</v>
      </c>
      <c r="P17" s="263" t="e">
        <f>M17*#REF!</f>
        <v>#REF!</v>
      </c>
      <c r="Q17" s="264"/>
      <c r="R17" s="263">
        <f>M17*Q17</f>
        <v>0</v>
      </c>
      <c r="S17" s="259"/>
      <c r="T17" s="269"/>
      <c r="U17" s="269"/>
    </row>
    <row r="18" spans="6:21" s="254" customFormat="1" ht="12" outlineLevel="2" x14ac:dyDescent="0.2">
      <c r="F18" s="255"/>
      <c r="G18" s="256"/>
      <c r="H18" s="269"/>
      <c r="I18" s="269"/>
      <c r="J18" s="307" t="s">
        <v>3773</v>
      </c>
      <c r="K18" s="256" t="s">
        <v>532</v>
      </c>
      <c r="L18" s="305"/>
      <c r="M18" s="308">
        <v>24.5</v>
      </c>
      <c r="N18" s="305"/>
      <c r="O18" s="306"/>
      <c r="P18" s="263"/>
      <c r="Q18" s="264"/>
      <c r="R18" s="263"/>
      <c r="S18" s="259"/>
      <c r="T18" s="269"/>
      <c r="U18" s="269"/>
    </row>
    <row r="19" spans="6:21" s="254" customFormat="1" ht="12" outlineLevel="2" x14ac:dyDescent="0.2">
      <c r="F19" s="255" t="s">
        <v>3431</v>
      </c>
      <c r="G19" s="256" t="s">
        <v>3054</v>
      </c>
      <c r="H19" s="269" t="s">
        <v>3055</v>
      </c>
      <c r="I19" s="269"/>
      <c r="J19" s="259" t="s">
        <v>3774</v>
      </c>
      <c r="K19" s="256" t="s">
        <v>532</v>
      </c>
      <c r="L19" s="305"/>
      <c r="M19" s="168">
        <v>2</v>
      </c>
      <c r="N19" s="305"/>
      <c r="O19" s="306">
        <f>M19*N19</f>
        <v>0</v>
      </c>
      <c r="P19" s="263">
        <v>0</v>
      </c>
      <c r="Q19" s="264"/>
      <c r="R19" s="263">
        <v>0</v>
      </c>
      <c r="S19" s="259"/>
      <c r="T19" s="269"/>
      <c r="U19" s="269"/>
    </row>
    <row r="20" spans="6:21" s="254" customFormat="1" ht="12" outlineLevel="2" x14ac:dyDescent="0.2">
      <c r="F20" s="255"/>
      <c r="G20" s="256"/>
      <c r="H20" s="269"/>
      <c r="I20" s="269"/>
      <c r="J20" s="307" t="s">
        <v>3775</v>
      </c>
      <c r="K20" s="256" t="s">
        <v>532</v>
      </c>
      <c r="L20" s="305"/>
      <c r="M20" s="308">
        <v>2</v>
      </c>
      <c r="N20" s="305"/>
      <c r="O20" s="306"/>
      <c r="P20" s="263"/>
      <c r="Q20" s="264"/>
      <c r="R20" s="263"/>
      <c r="S20" s="259"/>
      <c r="T20" s="269"/>
      <c r="U20" s="269"/>
    </row>
    <row r="21" spans="6:21" s="254" customFormat="1" ht="12" outlineLevel="2" x14ac:dyDescent="0.2">
      <c r="F21" s="255" t="s">
        <v>3435</v>
      </c>
      <c r="G21" s="256" t="s">
        <v>3315</v>
      </c>
      <c r="H21" s="269" t="s">
        <v>3776</v>
      </c>
      <c r="I21" s="269"/>
      <c r="J21" s="259" t="s">
        <v>3777</v>
      </c>
      <c r="K21" s="256" t="s">
        <v>532</v>
      </c>
      <c r="L21" s="305">
        <v>0</v>
      </c>
      <c r="M21" s="168">
        <v>2</v>
      </c>
      <c r="N21" s="305"/>
      <c r="O21" s="306">
        <f>M21*N21</f>
        <v>0</v>
      </c>
      <c r="P21" s="263" t="e">
        <f>M21*#REF!</f>
        <v>#REF!</v>
      </c>
      <c r="Q21" s="264"/>
      <c r="R21" s="263">
        <f>M21*Q21</f>
        <v>0</v>
      </c>
      <c r="S21" s="259"/>
      <c r="T21" s="269"/>
      <c r="U21" s="269"/>
    </row>
    <row r="22" spans="6:21" s="254" customFormat="1" ht="12" outlineLevel="2" x14ac:dyDescent="0.2">
      <c r="F22" s="255" t="s">
        <v>3439</v>
      </c>
      <c r="G22" s="256" t="s">
        <v>3315</v>
      </c>
      <c r="H22" s="269" t="s">
        <v>3778</v>
      </c>
      <c r="I22" s="269"/>
      <c r="J22" s="259" t="s">
        <v>3779</v>
      </c>
      <c r="K22" s="256" t="s">
        <v>3065</v>
      </c>
      <c r="L22" s="305">
        <v>0</v>
      </c>
      <c r="M22" s="168">
        <v>1</v>
      </c>
      <c r="N22" s="305"/>
      <c r="O22" s="306">
        <f>M22*N22</f>
        <v>0</v>
      </c>
      <c r="P22" s="263" t="e">
        <f>M22*#REF!</f>
        <v>#REF!</v>
      </c>
      <c r="Q22" s="264"/>
      <c r="R22" s="263">
        <f>M22*Q22</f>
        <v>0</v>
      </c>
      <c r="S22" s="259"/>
      <c r="T22" s="269"/>
      <c r="U22" s="269"/>
    </row>
    <row r="23" spans="6:21" s="254" customFormat="1" ht="12" outlineLevel="2" x14ac:dyDescent="0.2">
      <c r="F23" s="255" t="s">
        <v>3442</v>
      </c>
      <c r="G23" s="256" t="s">
        <v>3315</v>
      </c>
      <c r="H23" s="269" t="s">
        <v>3780</v>
      </c>
      <c r="I23" s="269"/>
      <c r="J23" s="259" t="s">
        <v>3781</v>
      </c>
      <c r="K23" s="256" t="s">
        <v>3065</v>
      </c>
      <c r="L23" s="305">
        <v>0</v>
      </c>
      <c r="M23" s="168">
        <v>1</v>
      </c>
      <c r="N23" s="305"/>
      <c r="O23" s="306">
        <f>M23*N23</f>
        <v>0</v>
      </c>
      <c r="P23" s="263" t="e">
        <f>M23*#REF!</f>
        <v>#REF!</v>
      </c>
      <c r="Q23" s="264"/>
      <c r="R23" s="263">
        <f>M23*Q23</f>
        <v>0</v>
      </c>
      <c r="S23" s="259"/>
      <c r="T23" s="269"/>
      <c r="U23" s="269"/>
    </row>
    <row r="24" spans="6:21" s="254" customFormat="1" ht="12" outlineLevel="2" x14ac:dyDescent="0.2">
      <c r="F24" s="255" t="s">
        <v>3444</v>
      </c>
      <c r="G24" s="256" t="s">
        <v>3315</v>
      </c>
      <c r="H24" s="269" t="s">
        <v>3782</v>
      </c>
      <c r="I24" s="269"/>
      <c r="J24" s="259" t="s">
        <v>3783</v>
      </c>
      <c r="K24" s="256" t="s">
        <v>532</v>
      </c>
      <c r="L24" s="305">
        <v>0</v>
      </c>
      <c r="M24" s="168">
        <v>5</v>
      </c>
      <c r="N24" s="305"/>
      <c r="O24" s="306">
        <f>M24*N24</f>
        <v>0</v>
      </c>
      <c r="P24" s="263" t="e">
        <f>M24*#REF!</f>
        <v>#REF!</v>
      </c>
      <c r="Q24" s="264"/>
      <c r="R24" s="263">
        <f>M24*Q24</f>
        <v>0</v>
      </c>
      <c r="S24" s="259"/>
      <c r="T24" s="269"/>
      <c r="U24" s="269"/>
    </row>
    <row r="25" spans="6:21" s="254" customFormat="1" ht="12" outlineLevel="2" x14ac:dyDescent="0.2">
      <c r="F25" s="255"/>
      <c r="G25" s="256"/>
      <c r="H25" s="269"/>
      <c r="I25" s="269"/>
      <c r="J25" s="307" t="s">
        <v>3784</v>
      </c>
      <c r="K25" s="256" t="s">
        <v>532</v>
      </c>
      <c r="L25" s="305"/>
      <c r="M25" s="308">
        <v>5</v>
      </c>
      <c r="N25" s="305"/>
      <c r="O25" s="306"/>
      <c r="P25" s="263"/>
      <c r="Q25" s="264"/>
      <c r="R25" s="263"/>
      <c r="S25" s="259"/>
      <c r="T25" s="269"/>
      <c r="U25" s="269"/>
    </row>
    <row r="26" spans="6:21" s="254" customFormat="1" ht="12" outlineLevel="2" x14ac:dyDescent="0.2">
      <c r="F26" s="255" t="s">
        <v>3495</v>
      </c>
      <c r="G26" s="256" t="s">
        <v>3054</v>
      </c>
      <c r="H26" s="269" t="s">
        <v>3058</v>
      </c>
      <c r="I26" s="269"/>
      <c r="J26" s="259" t="s">
        <v>3717</v>
      </c>
      <c r="K26" s="256" t="s">
        <v>532</v>
      </c>
      <c r="L26" s="305">
        <v>0</v>
      </c>
      <c r="M26" s="168">
        <v>5</v>
      </c>
      <c r="N26" s="305"/>
      <c r="O26" s="306">
        <f>M26*N26</f>
        <v>0</v>
      </c>
      <c r="P26" s="263" t="e">
        <f>M26*#REF!</f>
        <v>#REF!</v>
      </c>
      <c r="Q26" s="264"/>
      <c r="R26" s="263">
        <f>M26*Q26</f>
        <v>0</v>
      </c>
      <c r="S26" s="259"/>
      <c r="T26" s="269"/>
      <c r="U26" s="269"/>
    </row>
    <row r="27" spans="6:21" s="254" customFormat="1" ht="12" outlineLevel="2" x14ac:dyDescent="0.2">
      <c r="F27" s="255" t="s">
        <v>3752</v>
      </c>
      <c r="G27" s="256" t="s">
        <v>3054</v>
      </c>
      <c r="H27" s="269" t="s">
        <v>3060</v>
      </c>
      <c r="I27" s="269"/>
      <c r="J27" s="259" t="s">
        <v>3718</v>
      </c>
      <c r="K27" s="256" t="s">
        <v>532</v>
      </c>
      <c r="L27" s="305">
        <v>0</v>
      </c>
      <c r="M27" s="168">
        <v>7</v>
      </c>
      <c r="N27" s="305"/>
      <c r="O27" s="306">
        <f>M27*N27</f>
        <v>0</v>
      </c>
      <c r="P27" s="263" t="e">
        <f>M27*#REF!</f>
        <v>#REF!</v>
      </c>
      <c r="Q27" s="264"/>
      <c r="R27" s="263">
        <f>M27*Q27</f>
        <v>0</v>
      </c>
      <c r="S27" s="259"/>
      <c r="T27" s="269"/>
      <c r="U27" s="269"/>
    </row>
    <row r="28" spans="6:21" s="254" customFormat="1" ht="24" customHeight="1" outlineLevel="2" x14ac:dyDescent="0.2">
      <c r="F28" s="255" t="s">
        <v>3755</v>
      </c>
      <c r="G28" s="256" t="s">
        <v>3315</v>
      </c>
      <c r="H28" s="269" t="s">
        <v>3753</v>
      </c>
      <c r="I28" s="269"/>
      <c r="J28" s="259" t="s">
        <v>3754</v>
      </c>
      <c r="K28" s="256" t="s">
        <v>532</v>
      </c>
      <c r="L28" s="305">
        <v>0</v>
      </c>
      <c r="M28" s="168">
        <v>2</v>
      </c>
      <c r="N28" s="305"/>
      <c r="O28" s="306">
        <f>M28*N28</f>
        <v>0</v>
      </c>
      <c r="P28" s="263">
        <v>0</v>
      </c>
      <c r="Q28" s="264"/>
      <c r="R28" s="263">
        <v>0</v>
      </c>
      <c r="S28" s="259"/>
      <c r="T28" s="269"/>
      <c r="U28" s="269"/>
    </row>
    <row r="29" spans="6:21" s="254" customFormat="1" ht="12" outlineLevel="2" x14ac:dyDescent="0.2">
      <c r="F29" s="255"/>
      <c r="G29" s="256"/>
      <c r="H29" s="269"/>
      <c r="I29" s="269"/>
      <c r="J29" s="307" t="s">
        <v>3775</v>
      </c>
      <c r="K29" s="256" t="s">
        <v>532</v>
      </c>
      <c r="L29" s="305"/>
      <c r="M29" s="308">
        <v>2</v>
      </c>
      <c r="N29" s="305"/>
      <c r="O29" s="306"/>
      <c r="P29" s="263"/>
      <c r="Q29" s="264"/>
      <c r="R29" s="263"/>
      <c r="S29" s="259"/>
      <c r="T29" s="269"/>
      <c r="U29" s="269"/>
    </row>
    <row r="30" spans="6:21" s="254" customFormat="1" ht="12" outlineLevel="2" x14ac:dyDescent="0.2">
      <c r="F30" s="255" t="s">
        <v>3756</v>
      </c>
      <c r="G30" s="256" t="s">
        <v>3315</v>
      </c>
      <c r="H30" s="269" t="s">
        <v>3675</v>
      </c>
      <c r="I30" s="269"/>
      <c r="J30" s="259" t="s">
        <v>3676</v>
      </c>
      <c r="K30" s="256" t="s">
        <v>447</v>
      </c>
      <c r="L30" s="305">
        <v>0</v>
      </c>
      <c r="M30" s="168">
        <v>1</v>
      </c>
      <c r="N30" s="305"/>
      <c r="O30" s="306">
        <f t="shared" ref="O30:O37" si="0">M30*N30</f>
        <v>0</v>
      </c>
      <c r="P30" s="263" t="e">
        <f>M30*#REF!</f>
        <v>#REF!</v>
      </c>
      <c r="Q30" s="264"/>
      <c r="R30" s="263">
        <f t="shared" ref="R30:R37" si="1">M30*Q30</f>
        <v>0</v>
      </c>
      <c r="S30" s="259"/>
      <c r="T30" s="269"/>
      <c r="U30" s="269"/>
    </row>
    <row r="31" spans="6:21" s="254" customFormat="1" ht="12" outlineLevel="2" x14ac:dyDescent="0.2">
      <c r="F31" s="255" t="s">
        <v>3757</v>
      </c>
      <c r="G31" s="256" t="s">
        <v>3315</v>
      </c>
      <c r="H31" s="269" t="s">
        <v>3677</v>
      </c>
      <c r="I31" s="269"/>
      <c r="J31" s="259" t="s">
        <v>3678</v>
      </c>
      <c r="K31" s="256" t="s">
        <v>447</v>
      </c>
      <c r="L31" s="305">
        <v>0</v>
      </c>
      <c r="M31" s="168">
        <v>1</v>
      </c>
      <c r="N31" s="305"/>
      <c r="O31" s="306">
        <f t="shared" si="0"/>
        <v>0</v>
      </c>
      <c r="P31" s="263" t="e">
        <f>M31*#REF!</f>
        <v>#REF!</v>
      </c>
      <c r="Q31" s="264"/>
      <c r="R31" s="263">
        <f t="shared" si="1"/>
        <v>0</v>
      </c>
      <c r="S31" s="259"/>
      <c r="T31" s="269"/>
      <c r="U31" s="269"/>
    </row>
    <row r="32" spans="6:21" s="254" customFormat="1" ht="12" outlineLevel="2" x14ac:dyDescent="0.2">
      <c r="F32" s="255" t="s">
        <v>3484</v>
      </c>
      <c r="G32" s="256" t="s">
        <v>3315</v>
      </c>
      <c r="H32" s="269" t="s">
        <v>3758</v>
      </c>
      <c r="I32" s="269"/>
      <c r="J32" s="259" t="s">
        <v>3759</v>
      </c>
      <c r="K32" s="256" t="s">
        <v>447</v>
      </c>
      <c r="L32" s="305">
        <v>0</v>
      </c>
      <c r="M32" s="168">
        <v>2</v>
      </c>
      <c r="N32" s="305"/>
      <c r="O32" s="306">
        <f t="shared" si="0"/>
        <v>0</v>
      </c>
      <c r="P32" s="263" t="e">
        <f>M32*#REF!</f>
        <v>#REF!</v>
      </c>
      <c r="Q32" s="264"/>
      <c r="R32" s="263">
        <f t="shared" si="1"/>
        <v>0</v>
      </c>
      <c r="S32" s="259"/>
      <c r="T32" s="269"/>
      <c r="U32" s="269"/>
    </row>
    <row r="33" spans="6:21" s="254" customFormat="1" ht="12" outlineLevel="2" x14ac:dyDescent="0.2">
      <c r="F33" s="255" t="s">
        <v>3762</v>
      </c>
      <c r="G33" s="256" t="s">
        <v>3315</v>
      </c>
      <c r="H33" s="269" t="s">
        <v>3679</v>
      </c>
      <c r="I33" s="269"/>
      <c r="J33" s="259" t="s">
        <v>3680</v>
      </c>
      <c r="K33" s="256" t="s">
        <v>447</v>
      </c>
      <c r="L33" s="305">
        <v>0</v>
      </c>
      <c r="M33" s="168">
        <v>2</v>
      </c>
      <c r="N33" s="305"/>
      <c r="O33" s="306">
        <f t="shared" si="0"/>
        <v>0</v>
      </c>
      <c r="P33" s="263" t="e">
        <f>M33*#REF!</f>
        <v>#REF!</v>
      </c>
      <c r="Q33" s="264"/>
      <c r="R33" s="263">
        <f t="shared" si="1"/>
        <v>0</v>
      </c>
      <c r="S33" s="259"/>
      <c r="T33" s="269"/>
      <c r="U33" s="269"/>
    </row>
    <row r="34" spans="6:21" s="254" customFormat="1" ht="12" outlineLevel="2" x14ac:dyDescent="0.2">
      <c r="F34" s="255" t="s">
        <v>3785</v>
      </c>
      <c r="G34" s="256" t="s">
        <v>3315</v>
      </c>
      <c r="H34" s="269" t="s">
        <v>3786</v>
      </c>
      <c r="I34" s="269"/>
      <c r="J34" s="259" t="s">
        <v>3787</v>
      </c>
      <c r="K34" s="256" t="s">
        <v>447</v>
      </c>
      <c r="L34" s="305">
        <v>0</v>
      </c>
      <c r="M34" s="168">
        <v>1</v>
      </c>
      <c r="N34" s="305"/>
      <c r="O34" s="306">
        <f t="shared" si="0"/>
        <v>0</v>
      </c>
      <c r="P34" s="263" t="e">
        <f>M34*#REF!</f>
        <v>#REF!</v>
      </c>
      <c r="Q34" s="264"/>
      <c r="R34" s="263">
        <f t="shared" si="1"/>
        <v>0</v>
      </c>
      <c r="S34" s="259"/>
      <c r="T34" s="269"/>
      <c r="U34" s="269"/>
    </row>
    <row r="35" spans="6:21" s="254" customFormat="1" ht="12" outlineLevel="2" x14ac:dyDescent="0.2">
      <c r="F35" s="255" t="s">
        <v>3766</v>
      </c>
      <c r="G35" s="256" t="s">
        <v>3054</v>
      </c>
      <c r="H35" s="269" t="s">
        <v>3062</v>
      </c>
      <c r="I35" s="269"/>
      <c r="J35" s="259" t="s">
        <v>3788</v>
      </c>
      <c r="K35" s="256" t="s">
        <v>447</v>
      </c>
      <c r="L35" s="305">
        <v>0</v>
      </c>
      <c r="M35" s="168">
        <v>1</v>
      </c>
      <c r="N35" s="305"/>
      <c r="O35" s="306">
        <f t="shared" si="0"/>
        <v>0</v>
      </c>
      <c r="P35" s="263" t="e">
        <f>M35*#REF!</f>
        <v>#REF!</v>
      </c>
      <c r="Q35" s="264"/>
      <c r="R35" s="263">
        <f t="shared" si="1"/>
        <v>0</v>
      </c>
      <c r="S35" s="259"/>
      <c r="T35" s="269"/>
      <c r="U35" s="269"/>
    </row>
    <row r="36" spans="6:21" s="254" customFormat="1" ht="12" outlineLevel="2" x14ac:dyDescent="0.2">
      <c r="F36" s="255" t="s">
        <v>3768</v>
      </c>
      <c r="G36" s="256" t="s">
        <v>3054</v>
      </c>
      <c r="H36" s="269" t="s">
        <v>3067</v>
      </c>
      <c r="I36" s="269"/>
      <c r="J36" s="259" t="s">
        <v>3767</v>
      </c>
      <c r="K36" s="256" t="s">
        <v>447</v>
      </c>
      <c r="L36" s="305">
        <v>0</v>
      </c>
      <c r="M36" s="168">
        <v>1</v>
      </c>
      <c r="N36" s="305"/>
      <c r="O36" s="306">
        <f t="shared" si="0"/>
        <v>0</v>
      </c>
      <c r="P36" s="263" t="e">
        <f>M36*#REF!</f>
        <v>#REF!</v>
      </c>
      <c r="Q36" s="264"/>
      <c r="R36" s="263">
        <f t="shared" si="1"/>
        <v>0</v>
      </c>
      <c r="S36" s="259"/>
      <c r="T36" s="269"/>
      <c r="U36" s="269"/>
    </row>
    <row r="37" spans="6:21" s="254" customFormat="1" ht="12" outlineLevel="2" x14ac:dyDescent="0.2">
      <c r="F37" s="255" t="s">
        <v>3770</v>
      </c>
      <c r="G37" s="256" t="s">
        <v>3315</v>
      </c>
      <c r="H37" s="269" t="s">
        <v>3689</v>
      </c>
      <c r="I37" s="269"/>
      <c r="J37" s="259" t="s">
        <v>3690</v>
      </c>
      <c r="K37" s="256" t="s">
        <v>3691</v>
      </c>
      <c r="L37" s="305">
        <v>0</v>
      </c>
      <c r="M37" s="168">
        <v>1.0900000000000001</v>
      </c>
      <c r="N37" s="305"/>
      <c r="O37" s="306">
        <f t="shared" si="0"/>
        <v>0</v>
      </c>
      <c r="P37" s="263" t="e">
        <f>M37*#REF!</f>
        <v>#REF!</v>
      </c>
      <c r="Q37" s="264"/>
      <c r="R37" s="263">
        <f t="shared" si="1"/>
        <v>0</v>
      </c>
      <c r="S37" s="259"/>
      <c r="T37" s="269"/>
      <c r="U37" s="269"/>
    </row>
    <row r="38" spans="6:21" s="291" customFormat="1" ht="12.75" customHeight="1" outlineLevel="2" x14ac:dyDescent="0.25">
      <c r="F38" s="284"/>
      <c r="G38" s="285"/>
      <c r="H38" s="285"/>
      <c r="I38" s="285"/>
      <c r="J38" s="295"/>
      <c r="K38" s="285"/>
      <c r="L38" s="290"/>
      <c r="M38" s="187"/>
      <c r="N38" s="290"/>
      <c r="O38" s="296"/>
      <c r="P38" s="290"/>
      <c r="Q38" s="290"/>
      <c r="R38" s="290"/>
      <c r="S38" s="290"/>
      <c r="T38" s="285"/>
      <c r="U38" s="285"/>
    </row>
    <row r="39" spans="6:21" s="249" customFormat="1" ht="16.5" customHeight="1" outlineLevel="1" x14ac:dyDescent="0.2">
      <c r="F39" s="250"/>
      <c r="G39" s="240"/>
      <c r="H39" s="251"/>
      <c r="I39" s="251"/>
      <c r="J39" s="251" t="s">
        <v>3692</v>
      </c>
      <c r="K39" s="240"/>
      <c r="L39" s="252"/>
      <c r="M39" s="159"/>
      <c r="N39" s="252"/>
      <c r="O39" s="221">
        <f>SUBTOTAL(9,O40:O41)</f>
        <v>0</v>
      </c>
      <c r="P39" s="253" t="e">
        <f>SUBTOTAL(9,P40:P41)</f>
        <v>#REF!</v>
      </c>
      <c r="Q39" s="252"/>
      <c r="R39" s="253">
        <f>SUBTOTAL(9,R40:R41)</f>
        <v>0</v>
      </c>
      <c r="S39" s="304"/>
      <c r="T39" s="241"/>
      <c r="U39" s="241"/>
    </row>
    <row r="40" spans="6:21" s="254" customFormat="1" ht="12" outlineLevel="2" x14ac:dyDescent="0.2">
      <c r="F40" s="255">
        <v>1</v>
      </c>
      <c r="G40" s="256" t="s">
        <v>3315</v>
      </c>
      <c r="H40" s="269" t="s">
        <v>3693</v>
      </c>
      <c r="I40" s="269"/>
      <c r="J40" s="259" t="s">
        <v>3694</v>
      </c>
      <c r="K40" s="256" t="s">
        <v>532</v>
      </c>
      <c r="L40" s="305">
        <v>0</v>
      </c>
      <c r="M40" s="168">
        <v>28</v>
      </c>
      <c r="N40" s="305"/>
      <c r="O40" s="306">
        <f>M40*N40</f>
        <v>0</v>
      </c>
      <c r="P40" s="263" t="e">
        <f>M40*#REF!</f>
        <v>#REF!</v>
      </c>
      <c r="Q40" s="264"/>
      <c r="R40" s="263">
        <f>M40*Q40</f>
        <v>0</v>
      </c>
      <c r="S40" s="259"/>
      <c r="T40" s="269" t="s">
        <v>3625</v>
      </c>
      <c r="U40" s="269" t="s">
        <v>3695</v>
      </c>
    </row>
    <row r="41" spans="6:21" s="291" customFormat="1" ht="12.75" customHeight="1" outlineLevel="2" x14ac:dyDescent="0.25">
      <c r="F41" s="284"/>
      <c r="G41" s="285"/>
      <c r="H41" s="285"/>
      <c r="I41" s="285"/>
      <c r="J41" s="295"/>
      <c r="K41" s="285"/>
      <c r="L41" s="290"/>
      <c r="M41" s="187"/>
      <c r="N41" s="290"/>
      <c r="O41" s="296"/>
      <c r="P41" s="290"/>
      <c r="Q41" s="290"/>
      <c r="R41" s="290"/>
      <c r="S41" s="290"/>
      <c r="T41" s="285"/>
      <c r="U41" s="285"/>
    </row>
    <row r="42" spans="6:21" s="249" customFormat="1" ht="16.5" customHeight="1" outlineLevel="1" x14ac:dyDescent="0.2">
      <c r="F42" s="250"/>
      <c r="G42" s="240"/>
      <c r="H42" s="251"/>
      <c r="I42" s="251"/>
      <c r="J42" s="251" t="s">
        <v>3700</v>
      </c>
      <c r="K42" s="240"/>
      <c r="L42" s="252"/>
      <c r="M42" s="159"/>
      <c r="N42" s="252"/>
      <c r="O42" s="221">
        <f>SUBTOTAL(9,O43:O44)</f>
        <v>0</v>
      </c>
      <c r="P42" s="253" t="e">
        <f>SUBTOTAL(9,P43:P44)</f>
        <v>#REF!</v>
      </c>
      <c r="Q42" s="252"/>
      <c r="R42" s="253">
        <f>SUBTOTAL(9,R43:R44)</f>
        <v>0</v>
      </c>
      <c r="S42" s="304"/>
      <c r="T42" s="241"/>
      <c r="U42" s="241"/>
    </row>
    <row r="43" spans="6:21" s="254" customFormat="1" ht="12" outlineLevel="2" x14ac:dyDescent="0.2">
      <c r="F43" s="255">
        <v>1</v>
      </c>
      <c r="G43" s="256" t="s">
        <v>3701</v>
      </c>
      <c r="H43" s="269" t="s">
        <v>3702</v>
      </c>
      <c r="I43" s="269"/>
      <c r="J43" s="259" t="s">
        <v>3703</v>
      </c>
      <c r="K43" s="256" t="s">
        <v>3704</v>
      </c>
      <c r="L43" s="305">
        <v>0</v>
      </c>
      <c r="M43" s="168">
        <v>2</v>
      </c>
      <c r="N43" s="305"/>
      <c r="O43" s="306">
        <f>M43*N43</f>
        <v>0</v>
      </c>
      <c r="P43" s="263" t="e">
        <f>M43*#REF!</f>
        <v>#REF!</v>
      </c>
      <c r="Q43" s="264"/>
      <c r="R43" s="263">
        <f>M43*Q43</f>
        <v>0</v>
      </c>
      <c r="S43" s="259"/>
      <c r="T43" s="269" t="s">
        <v>3625</v>
      </c>
      <c r="U43" s="269" t="s">
        <v>3705</v>
      </c>
    </row>
    <row r="44" spans="6:21" s="291" customFormat="1" ht="12.75" customHeight="1" outlineLevel="2" x14ac:dyDescent="0.25">
      <c r="F44" s="284"/>
      <c r="G44" s="285"/>
      <c r="H44" s="285"/>
      <c r="I44" s="285"/>
      <c r="J44" s="295"/>
      <c r="K44" s="285"/>
      <c r="L44" s="290"/>
      <c r="M44" s="187"/>
      <c r="N44" s="290"/>
      <c r="O44" s="296"/>
      <c r="P44" s="290"/>
      <c r="Q44" s="290"/>
      <c r="R44" s="290"/>
      <c r="S44" s="290"/>
      <c r="T44" s="285"/>
      <c r="U44" s="285"/>
    </row>
    <row r="45" spans="6:21" s="249" customFormat="1" ht="16.5" customHeight="1" outlineLevel="1" x14ac:dyDescent="0.2">
      <c r="F45" s="250"/>
      <c r="G45" s="240"/>
      <c r="H45" s="251"/>
      <c r="I45" s="251"/>
      <c r="J45" s="251" t="s">
        <v>3461</v>
      </c>
      <c r="K45" s="240"/>
      <c r="L45" s="252"/>
      <c r="M45" s="159"/>
      <c r="N45" s="252"/>
      <c r="O45" s="221">
        <f>SUBTOTAL(9,O46:O52)</f>
        <v>0</v>
      </c>
      <c r="P45" s="253" t="e">
        <f>SUBTOTAL(9,P46:P52)</f>
        <v>#REF!</v>
      </c>
      <c r="Q45" s="252"/>
      <c r="R45" s="253">
        <f>SUBTOTAL(9,R46:R52)</f>
        <v>0</v>
      </c>
      <c r="S45" s="304"/>
      <c r="T45" s="241"/>
      <c r="U45" s="241"/>
    </row>
    <row r="46" spans="6:21" s="254" customFormat="1" ht="12" outlineLevel="2" x14ac:dyDescent="0.2">
      <c r="F46" s="255">
        <v>1</v>
      </c>
      <c r="G46" s="256"/>
      <c r="H46" s="269" t="s">
        <v>3069</v>
      </c>
      <c r="I46" s="269"/>
      <c r="J46" s="259" t="s">
        <v>3706</v>
      </c>
      <c r="K46" s="256" t="s">
        <v>3065</v>
      </c>
      <c r="L46" s="305">
        <v>0</v>
      </c>
      <c r="M46" s="168">
        <v>1</v>
      </c>
      <c r="N46" s="305"/>
      <c r="O46" s="306">
        <f t="shared" ref="O46:O51" si="2">M46*N46</f>
        <v>0</v>
      </c>
      <c r="P46" s="263" t="e">
        <f>M46*#REF!</f>
        <v>#REF!</v>
      </c>
      <c r="Q46" s="264"/>
      <c r="R46" s="263">
        <f t="shared" ref="R46:R51" si="3">M46*Q46</f>
        <v>0</v>
      </c>
      <c r="S46" s="259"/>
      <c r="T46" s="269"/>
      <c r="U46" s="269"/>
    </row>
    <row r="47" spans="6:21" s="254" customFormat="1" ht="12" outlineLevel="2" x14ac:dyDescent="0.2">
      <c r="F47" s="255">
        <v>3</v>
      </c>
      <c r="G47" s="256"/>
      <c r="H47" s="269" t="s">
        <v>3071</v>
      </c>
      <c r="I47" s="269"/>
      <c r="J47" s="259" t="s">
        <v>3707</v>
      </c>
      <c r="K47" s="256" t="s">
        <v>3065</v>
      </c>
      <c r="L47" s="305">
        <v>0</v>
      </c>
      <c r="M47" s="168">
        <v>1</v>
      </c>
      <c r="N47" s="305"/>
      <c r="O47" s="306">
        <f t="shared" si="2"/>
        <v>0</v>
      </c>
      <c r="P47" s="263" t="e">
        <f>M47*#REF!</f>
        <v>#REF!</v>
      </c>
      <c r="Q47" s="264"/>
      <c r="R47" s="263">
        <f t="shared" si="3"/>
        <v>0</v>
      </c>
      <c r="S47" s="259"/>
      <c r="T47" s="269" t="s">
        <v>3625</v>
      </c>
      <c r="U47" s="269" t="s">
        <v>3708</v>
      </c>
    </row>
    <row r="48" spans="6:21" s="254" customFormat="1" ht="12" outlineLevel="2" x14ac:dyDescent="0.2">
      <c r="F48" s="255">
        <v>4</v>
      </c>
      <c r="G48" s="256"/>
      <c r="H48" s="269" t="s">
        <v>3073</v>
      </c>
      <c r="I48" s="269"/>
      <c r="J48" s="259" t="s">
        <v>3709</v>
      </c>
      <c r="K48" s="256" t="s">
        <v>124</v>
      </c>
      <c r="L48" s="305">
        <v>0</v>
      </c>
      <c r="M48" s="168">
        <v>5</v>
      </c>
      <c r="N48" s="305"/>
      <c r="O48" s="306">
        <f t="shared" si="2"/>
        <v>0</v>
      </c>
      <c r="P48" s="263" t="e">
        <f>M48*#REF!</f>
        <v>#REF!</v>
      </c>
      <c r="Q48" s="264"/>
      <c r="R48" s="263">
        <f t="shared" si="3"/>
        <v>0</v>
      </c>
      <c r="S48" s="259"/>
      <c r="T48" s="269" t="s">
        <v>3625</v>
      </c>
      <c r="U48" s="269" t="s">
        <v>3708</v>
      </c>
    </row>
    <row r="49" spans="6:21" s="254" customFormat="1" ht="12" outlineLevel="2" x14ac:dyDescent="0.2">
      <c r="F49" s="255">
        <v>5</v>
      </c>
      <c r="G49" s="256"/>
      <c r="H49" s="269" t="s">
        <v>3374</v>
      </c>
      <c r="I49" s="269"/>
      <c r="J49" s="259" t="s">
        <v>3710</v>
      </c>
      <c r="K49" s="256" t="s">
        <v>273</v>
      </c>
      <c r="L49" s="305">
        <v>0</v>
      </c>
      <c r="M49" s="168">
        <v>30</v>
      </c>
      <c r="N49" s="305"/>
      <c r="O49" s="306">
        <f t="shared" si="2"/>
        <v>0</v>
      </c>
      <c r="P49" s="263" t="e">
        <f>M49*#REF!</f>
        <v>#REF!</v>
      </c>
      <c r="Q49" s="264"/>
      <c r="R49" s="263">
        <f t="shared" si="3"/>
        <v>0</v>
      </c>
      <c r="S49" s="259"/>
      <c r="T49" s="269" t="s">
        <v>3625</v>
      </c>
      <c r="U49" s="269" t="s">
        <v>3708</v>
      </c>
    </row>
    <row r="50" spans="6:21" s="254" customFormat="1" ht="12" outlineLevel="2" x14ac:dyDescent="0.2">
      <c r="F50" s="255">
        <v>6</v>
      </c>
      <c r="G50" s="256"/>
      <c r="H50" s="269" t="s">
        <v>3377</v>
      </c>
      <c r="I50" s="269"/>
      <c r="J50" s="259" t="s">
        <v>3711</v>
      </c>
      <c r="K50" s="256" t="s">
        <v>124</v>
      </c>
      <c r="L50" s="305">
        <v>0</v>
      </c>
      <c r="M50" s="168">
        <v>10</v>
      </c>
      <c r="N50" s="305"/>
      <c r="O50" s="306">
        <f t="shared" si="2"/>
        <v>0</v>
      </c>
      <c r="P50" s="263" t="e">
        <f>M50*#REF!</f>
        <v>#REF!</v>
      </c>
      <c r="Q50" s="264"/>
      <c r="R50" s="263">
        <f t="shared" si="3"/>
        <v>0</v>
      </c>
      <c r="S50" s="259"/>
      <c r="T50" s="269" t="s">
        <v>3625</v>
      </c>
      <c r="U50" s="269" t="s">
        <v>3708</v>
      </c>
    </row>
    <row r="51" spans="6:21" s="254" customFormat="1" ht="12" outlineLevel="2" x14ac:dyDescent="0.2">
      <c r="F51" s="255">
        <v>7</v>
      </c>
      <c r="G51" s="256"/>
      <c r="H51" s="269" t="s">
        <v>3380</v>
      </c>
      <c r="I51" s="269"/>
      <c r="J51" s="259" t="s">
        <v>3712</v>
      </c>
      <c r="K51" s="256" t="s">
        <v>447</v>
      </c>
      <c r="L51" s="305">
        <v>0</v>
      </c>
      <c r="M51" s="168">
        <v>1</v>
      </c>
      <c r="N51" s="305"/>
      <c r="O51" s="306">
        <f t="shared" si="2"/>
        <v>0</v>
      </c>
      <c r="P51" s="263" t="e">
        <f>M51*#REF!</f>
        <v>#REF!</v>
      </c>
      <c r="Q51" s="264"/>
      <c r="R51" s="263">
        <f t="shared" si="3"/>
        <v>0</v>
      </c>
      <c r="S51" s="259"/>
      <c r="T51" s="269" t="s">
        <v>3625</v>
      </c>
      <c r="U51" s="269" t="s">
        <v>3708</v>
      </c>
    </row>
    <row r="52" spans="6:21" s="291" customFormat="1" ht="12.75" customHeight="1" outlineLevel="2" x14ac:dyDescent="0.25">
      <c r="F52" s="284"/>
      <c r="G52" s="285"/>
      <c r="H52" s="285"/>
      <c r="I52" s="285"/>
      <c r="J52" s="295"/>
      <c r="K52" s="285"/>
      <c r="L52" s="290"/>
      <c r="M52" s="187"/>
      <c r="N52" s="290"/>
      <c r="O52" s="296"/>
      <c r="P52" s="290"/>
      <c r="Q52" s="290"/>
      <c r="R52" s="290"/>
      <c r="S52" s="290"/>
      <c r="T52" s="285"/>
      <c r="U52" s="285"/>
    </row>
    <row r="53" spans="6:21" s="291" customFormat="1" ht="12.75" customHeight="1" outlineLevel="1" x14ac:dyDescent="0.25">
      <c r="F53" s="284"/>
      <c r="G53" s="285"/>
      <c r="H53" s="285"/>
      <c r="I53" s="285"/>
      <c r="J53" s="295"/>
      <c r="K53" s="285"/>
      <c r="L53" s="290"/>
      <c r="M53" s="187"/>
      <c r="N53" s="290"/>
      <c r="O53" s="296"/>
      <c r="P53" s="290"/>
      <c r="Q53" s="290"/>
      <c r="R53" s="290"/>
      <c r="S53" s="290"/>
      <c r="T53" s="285"/>
      <c r="U53" s="285"/>
    </row>
    <row r="54" spans="6:21" s="291" customFormat="1" ht="12.75" customHeight="1" x14ac:dyDescent="0.25">
      <c r="F54" s="284"/>
      <c r="G54" s="285"/>
      <c r="H54" s="285"/>
      <c r="I54" s="285"/>
      <c r="J54" s="295"/>
      <c r="K54" s="285"/>
      <c r="L54" s="290"/>
      <c r="M54" s="187"/>
      <c r="N54" s="290"/>
      <c r="O54" s="296"/>
      <c r="P54" s="290"/>
      <c r="Q54" s="290"/>
      <c r="R54" s="290"/>
      <c r="S54" s="290"/>
      <c r="T54" s="285"/>
      <c r="U54" s="285"/>
    </row>
  </sheetData>
  <pageMargins left="0.39370078740157483" right="0.39370078740157483" top="0.59055118110236227" bottom="0.59055118110236227" header="0.39370078740157483" footer="0.39370078740157483"/>
  <pageSetup paperSize="8" fitToHeight="9999" orientation="portrait" r:id="rId1"/>
  <headerFooter alignWithMargins="0">
    <oddFooter>&amp;C&amp;8&amp;P z &amp;N</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outlinePr summaryBelow="0"/>
    <pageSetUpPr fitToPage="1"/>
  </sheetPr>
  <dimension ref="A1:E15"/>
  <sheetViews>
    <sheetView workbookViewId="0">
      <pane ySplit="7" topLeftCell="A8" activePane="bottomLeft" state="frozen"/>
      <selection activeCell="K10" sqref="K10"/>
      <selection pane="bottomLeft" activeCell="C9" sqref="C9"/>
    </sheetView>
  </sheetViews>
  <sheetFormatPr defaultRowHeight="12.75" outlineLevelRow="1" x14ac:dyDescent="0.2"/>
  <cols>
    <col min="1" max="1" width="12.42578125" style="210" hidden="1" customWidth="1"/>
    <col min="2" max="2" width="80.7109375" style="210" customWidth="1"/>
    <col min="3" max="3" width="15.7109375" style="210" customWidth="1"/>
    <col min="4" max="256" width="9.140625" style="210"/>
    <col min="257" max="257" width="0" style="210" hidden="1" customWidth="1"/>
    <col min="258" max="258" width="80.7109375" style="210" customWidth="1"/>
    <col min="259" max="259" width="15.7109375" style="210" customWidth="1"/>
    <col min="260" max="512" width="9.140625" style="210"/>
    <col min="513" max="513" width="0" style="210" hidden="1" customWidth="1"/>
    <col min="514" max="514" width="80.7109375" style="210" customWidth="1"/>
    <col min="515" max="515" width="15.7109375" style="210" customWidth="1"/>
    <col min="516" max="768" width="9.140625" style="210"/>
    <col min="769" max="769" width="0" style="210" hidden="1" customWidth="1"/>
    <col min="770" max="770" width="80.7109375" style="210" customWidth="1"/>
    <col min="771" max="771" width="15.7109375" style="210" customWidth="1"/>
    <col min="772" max="1024" width="9.140625" style="210"/>
    <col min="1025" max="1025" width="0" style="210" hidden="1" customWidth="1"/>
    <col min="1026" max="1026" width="80.7109375" style="210" customWidth="1"/>
    <col min="1027" max="1027" width="15.7109375" style="210" customWidth="1"/>
    <col min="1028" max="1280" width="9.140625" style="210"/>
    <col min="1281" max="1281" width="0" style="210" hidden="1" customWidth="1"/>
    <col min="1282" max="1282" width="80.7109375" style="210" customWidth="1"/>
    <col min="1283" max="1283" width="15.7109375" style="210" customWidth="1"/>
    <col min="1284" max="1536" width="9.140625" style="210"/>
    <col min="1537" max="1537" width="0" style="210" hidden="1" customWidth="1"/>
    <col min="1538" max="1538" width="80.7109375" style="210" customWidth="1"/>
    <col min="1539" max="1539" width="15.7109375" style="210" customWidth="1"/>
    <col min="1540" max="1792" width="9.140625" style="210"/>
    <col min="1793" max="1793" width="0" style="210" hidden="1" customWidth="1"/>
    <col min="1794" max="1794" width="80.7109375" style="210" customWidth="1"/>
    <col min="1795" max="1795" width="15.7109375" style="210" customWidth="1"/>
    <col min="1796" max="2048" width="9.140625" style="210"/>
    <col min="2049" max="2049" width="0" style="210" hidden="1" customWidth="1"/>
    <col min="2050" max="2050" width="80.7109375" style="210" customWidth="1"/>
    <col min="2051" max="2051" width="15.7109375" style="210" customWidth="1"/>
    <col min="2052" max="2304" width="9.140625" style="210"/>
    <col min="2305" max="2305" width="0" style="210" hidden="1" customWidth="1"/>
    <col min="2306" max="2306" width="80.7109375" style="210" customWidth="1"/>
    <col min="2307" max="2307" width="15.7109375" style="210" customWidth="1"/>
    <col min="2308" max="2560" width="9.140625" style="210"/>
    <col min="2561" max="2561" width="0" style="210" hidden="1" customWidth="1"/>
    <col min="2562" max="2562" width="80.7109375" style="210" customWidth="1"/>
    <col min="2563" max="2563" width="15.7109375" style="210" customWidth="1"/>
    <col min="2564" max="2816" width="9.140625" style="210"/>
    <col min="2817" max="2817" width="0" style="210" hidden="1" customWidth="1"/>
    <col min="2818" max="2818" width="80.7109375" style="210" customWidth="1"/>
    <col min="2819" max="2819" width="15.7109375" style="210" customWidth="1"/>
    <col min="2820" max="3072" width="9.140625" style="210"/>
    <col min="3073" max="3073" width="0" style="210" hidden="1" customWidth="1"/>
    <col min="3074" max="3074" width="80.7109375" style="210" customWidth="1"/>
    <col min="3075" max="3075" width="15.7109375" style="210" customWidth="1"/>
    <col min="3076" max="3328" width="9.140625" style="210"/>
    <col min="3329" max="3329" width="0" style="210" hidden="1" customWidth="1"/>
    <col min="3330" max="3330" width="80.7109375" style="210" customWidth="1"/>
    <col min="3331" max="3331" width="15.7109375" style="210" customWidth="1"/>
    <col min="3332" max="3584" width="9.140625" style="210"/>
    <col min="3585" max="3585" width="0" style="210" hidden="1" customWidth="1"/>
    <col min="3586" max="3586" width="80.7109375" style="210" customWidth="1"/>
    <col min="3587" max="3587" width="15.7109375" style="210" customWidth="1"/>
    <col min="3588" max="3840" width="9.140625" style="210"/>
    <col min="3841" max="3841" width="0" style="210" hidden="1" customWidth="1"/>
    <col min="3842" max="3842" width="80.7109375" style="210" customWidth="1"/>
    <col min="3843" max="3843" width="15.7109375" style="210" customWidth="1"/>
    <col min="3844" max="4096" width="9.140625" style="210"/>
    <col min="4097" max="4097" width="0" style="210" hidden="1" customWidth="1"/>
    <col min="4098" max="4098" width="80.7109375" style="210" customWidth="1"/>
    <col min="4099" max="4099" width="15.7109375" style="210" customWidth="1"/>
    <col min="4100" max="4352" width="9.140625" style="210"/>
    <col min="4353" max="4353" width="0" style="210" hidden="1" customWidth="1"/>
    <col min="4354" max="4354" width="80.7109375" style="210" customWidth="1"/>
    <col min="4355" max="4355" width="15.7109375" style="210" customWidth="1"/>
    <col min="4356" max="4608" width="9.140625" style="210"/>
    <col min="4609" max="4609" width="0" style="210" hidden="1" customWidth="1"/>
    <col min="4610" max="4610" width="80.7109375" style="210" customWidth="1"/>
    <col min="4611" max="4611" width="15.7109375" style="210" customWidth="1"/>
    <col min="4612" max="4864" width="9.140625" style="210"/>
    <col min="4865" max="4865" width="0" style="210" hidden="1" customWidth="1"/>
    <col min="4866" max="4866" width="80.7109375" style="210" customWidth="1"/>
    <col min="4867" max="4867" width="15.7109375" style="210" customWidth="1"/>
    <col min="4868" max="5120" width="9.140625" style="210"/>
    <col min="5121" max="5121" width="0" style="210" hidden="1" customWidth="1"/>
    <col min="5122" max="5122" width="80.7109375" style="210" customWidth="1"/>
    <col min="5123" max="5123" width="15.7109375" style="210" customWidth="1"/>
    <col min="5124" max="5376" width="9.140625" style="210"/>
    <col min="5377" max="5377" width="0" style="210" hidden="1" customWidth="1"/>
    <col min="5378" max="5378" width="80.7109375" style="210" customWidth="1"/>
    <col min="5379" max="5379" width="15.7109375" style="210" customWidth="1"/>
    <col min="5380" max="5632" width="9.140625" style="210"/>
    <col min="5633" max="5633" width="0" style="210" hidden="1" customWidth="1"/>
    <col min="5634" max="5634" width="80.7109375" style="210" customWidth="1"/>
    <col min="5635" max="5635" width="15.7109375" style="210" customWidth="1"/>
    <col min="5636" max="5888" width="9.140625" style="210"/>
    <col min="5889" max="5889" width="0" style="210" hidden="1" customWidth="1"/>
    <col min="5890" max="5890" width="80.7109375" style="210" customWidth="1"/>
    <col min="5891" max="5891" width="15.7109375" style="210" customWidth="1"/>
    <col min="5892" max="6144" width="9.140625" style="210"/>
    <col min="6145" max="6145" width="0" style="210" hidden="1" customWidth="1"/>
    <col min="6146" max="6146" width="80.7109375" style="210" customWidth="1"/>
    <col min="6147" max="6147" width="15.7109375" style="210" customWidth="1"/>
    <col min="6148" max="6400" width="9.140625" style="210"/>
    <col min="6401" max="6401" width="0" style="210" hidden="1" customWidth="1"/>
    <col min="6402" max="6402" width="80.7109375" style="210" customWidth="1"/>
    <col min="6403" max="6403" width="15.7109375" style="210" customWidth="1"/>
    <col min="6404" max="6656" width="9.140625" style="210"/>
    <col min="6657" max="6657" width="0" style="210" hidden="1" customWidth="1"/>
    <col min="6658" max="6658" width="80.7109375" style="210" customWidth="1"/>
    <col min="6659" max="6659" width="15.7109375" style="210" customWidth="1"/>
    <col min="6660" max="6912" width="9.140625" style="210"/>
    <col min="6913" max="6913" width="0" style="210" hidden="1" customWidth="1"/>
    <col min="6914" max="6914" width="80.7109375" style="210" customWidth="1"/>
    <col min="6915" max="6915" width="15.7109375" style="210" customWidth="1"/>
    <col min="6916" max="7168" width="9.140625" style="210"/>
    <col min="7169" max="7169" width="0" style="210" hidden="1" customWidth="1"/>
    <col min="7170" max="7170" width="80.7109375" style="210" customWidth="1"/>
    <col min="7171" max="7171" width="15.7109375" style="210" customWidth="1"/>
    <col min="7172" max="7424" width="9.140625" style="210"/>
    <col min="7425" max="7425" width="0" style="210" hidden="1" customWidth="1"/>
    <col min="7426" max="7426" width="80.7109375" style="210" customWidth="1"/>
    <col min="7427" max="7427" width="15.7109375" style="210" customWidth="1"/>
    <col min="7428" max="7680" width="9.140625" style="210"/>
    <col min="7681" max="7681" width="0" style="210" hidden="1" customWidth="1"/>
    <col min="7682" max="7682" width="80.7109375" style="210" customWidth="1"/>
    <col min="7683" max="7683" width="15.7109375" style="210" customWidth="1"/>
    <col min="7684" max="7936" width="9.140625" style="210"/>
    <col min="7937" max="7937" width="0" style="210" hidden="1" customWidth="1"/>
    <col min="7938" max="7938" width="80.7109375" style="210" customWidth="1"/>
    <col min="7939" max="7939" width="15.7109375" style="210" customWidth="1"/>
    <col min="7940" max="8192" width="9.140625" style="210"/>
    <col min="8193" max="8193" width="0" style="210" hidden="1" customWidth="1"/>
    <col min="8194" max="8194" width="80.7109375" style="210" customWidth="1"/>
    <col min="8195" max="8195" width="15.7109375" style="210" customWidth="1"/>
    <col min="8196" max="8448" width="9.140625" style="210"/>
    <col min="8449" max="8449" width="0" style="210" hidden="1" customWidth="1"/>
    <col min="8450" max="8450" width="80.7109375" style="210" customWidth="1"/>
    <col min="8451" max="8451" width="15.7109375" style="210" customWidth="1"/>
    <col min="8452" max="8704" width="9.140625" style="210"/>
    <col min="8705" max="8705" width="0" style="210" hidden="1" customWidth="1"/>
    <col min="8706" max="8706" width="80.7109375" style="210" customWidth="1"/>
    <col min="8707" max="8707" width="15.7109375" style="210" customWidth="1"/>
    <col min="8708" max="8960" width="9.140625" style="210"/>
    <col min="8961" max="8961" width="0" style="210" hidden="1" customWidth="1"/>
    <col min="8962" max="8962" width="80.7109375" style="210" customWidth="1"/>
    <col min="8963" max="8963" width="15.7109375" style="210" customWidth="1"/>
    <col min="8964" max="9216" width="9.140625" style="210"/>
    <col min="9217" max="9217" width="0" style="210" hidden="1" customWidth="1"/>
    <col min="9218" max="9218" width="80.7109375" style="210" customWidth="1"/>
    <col min="9219" max="9219" width="15.7109375" style="210" customWidth="1"/>
    <col min="9220" max="9472" width="9.140625" style="210"/>
    <col min="9473" max="9473" width="0" style="210" hidden="1" customWidth="1"/>
    <col min="9474" max="9474" width="80.7109375" style="210" customWidth="1"/>
    <col min="9475" max="9475" width="15.7109375" style="210" customWidth="1"/>
    <col min="9476" max="9728" width="9.140625" style="210"/>
    <col min="9729" max="9729" width="0" style="210" hidden="1" customWidth="1"/>
    <col min="9730" max="9730" width="80.7109375" style="210" customWidth="1"/>
    <col min="9731" max="9731" width="15.7109375" style="210" customWidth="1"/>
    <col min="9732" max="9984" width="9.140625" style="210"/>
    <col min="9985" max="9985" width="0" style="210" hidden="1" customWidth="1"/>
    <col min="9986" max="9986" width="80.7109375" style="210" customWidth="1"/>
    <col min="9987" max="9987" width="15.7109375" style="210" customWidth="1"/>
    <col min="9988" max="10240" width="9.140625" style="210"/>
    <col min="10241" max="10241" width="0" style="210" hidden="1" customWidth="1"/>
    <col min="10242" max="10242" width="80.7109375" style="210" customWidth="1"/>
    <col min="10243" max="10243" width="15.7109375" style="210" customWidth="1"/>
    <col min="10244" max="10496" width="9.140625" style="210"/>
    <col min="10497" max="10497" width="0" style="210" hidden="1" customWidth="1"/>
    <col min="10498" max="10498" width="80.7109375" style="210" customWidth="1"/>
    <col min="10499" max="10499" width="15.7109375" style="210" customWidth="1"/>
    <col min="10500" max="10752" width="9.140625" style="210"/>
    <col min="10753" max="10753" width="0" style="210" hidden="1" customWidth="1"/>
    <col min="10754" max="10754" width="80.7109375" style="210" customWidth="1"/>
    <col min="10755" max="10755" width="15.7109375" style="210" customWidth="1"/>
    <col min="10756" max="11008" width="9.140625" style="210"/>
    <col min="11009" max="11009" width="0" style="210" hidden="1" customWidth="1"/>
    <col min="11010" max="11010" width="80.7109375" style="210" customWidth="1"/>
    <col min="11011" max="11011" width="15.7109375" style="210" customWidth="1"/>
    <col min="11012" max="11264" width="9.140625" style="210"/>
    <col min="11265" max="11265" width="0" style="210" hidden="1" customWidth="1"/>
    <col min="11266" max="11266" width="80.7109375" style="210" customWidth="1"/>
    <col min="11267" max="11267" width="15.7109375" style="210" customWidth="1"/>
    <col min="11268" max="11520" width="9.140625" style="210"/>
    <col min="11521" max="11521" width="0" style="210" hidden="1" customWidth="1"/>
    <col min="11522" max="11522" width="80.7109375" style="210" customWidth="1"/>
    <col min="11523" max="11523" width="15.7109375" style="210" customWidth="1"/>
    <col min="11524" max="11776" width="9.140625" style="210"/>
    <col min="11777" max="11777" width="0" style="210" hidden="1" customWidth="1"/>
    <col min="11778" max="11778" width="80.7109375" style="210" customWidth="1"/>
    <col min="11779" max="11779" width="15.7109375" style="210" customWidth="1"/>
    <col min="11780" max="12032" width="9.140625" style="210"/>
    <col min="12033" max="12033" width="0" style="210" hidden="1" customWidth="1"/>
    <col min="12034" max="12034" width="80.7109375" style="210" customWidth="1"/>
    <col min="12035" max="12035" width="15.7109375" style="210" customWidth="1"/>
    <col min="12036" max="12288" width="9.140625" style="210"/>
    <col min="12289" max="12289" width="0" style="210" hidden="1" customWidth="1"/>
    <col min="12290" max="12290" width="80.7109375" style="210" customWidth="1"/>
    <col min="12291" max="12291" width="15.7109375" style="210" customWidth="1"/>
    <col min="12292" max="12544" width="9.140625" style="210"/>
    <col min="12545" max="12545" width="0" style="210" hidden="1" customWidth="1"/>
    <col min="12546" max="12546" width="80.7109375" style="210" customWidth="1"/>
    <col min="12547" max="12547" width="15.7109375" style="210" customWidth="1"/>
    <col min="12548" max="12800" width="9.140625" style="210"/>
    <col min="12801" max="12801" width="0" style="210" hidden="1" customWidth="1"/>
    <col min="12802" max="12802" width="80.7109375" style="210" customWidth="1"/>
    <col min="12803" max="12803" width="15.7109375" style="210" customWidth="1"/>
    <col min="12804" max="13056" width="9.140625" style="210"/>
    <col min="13057" max="13057" width="0" style="210" hidden="1" customWidth="1"/>
    <col min="13058" max="13058" width="80.7109375" style="210" customWidth="1"/>
    <col min="13059" max="13059" width="15.7109375" style="210" customWidth="1"/>
    <col min="13060" max="13312" width="9.140625" style="210"/>
    <col min="13313" max="13313" width="0" style="210" hidden="1" customWidth="1"/>
    <col min="13314" max="13314" width="80.7109375" style="210" customWidth="1"/>
    <col min="13315" max="13315" width="15.7109375" style="210" customWidth="1"/>
    <col min="13316" max="13568" width="9.140625" style="210"/>
    <col min="13569" max="13569" width="0" style="210" hidden="1" customWidth="1"/>
    <col min="13570" max="13570" width="80.7109375" style="210" customWidth="1"/>
    <col min="13571" max="13571" width="15.7109375" style="210" customWidth="1"/>
    <col min="13572" max="13824" width="9.140625" style="210"/>
    <col min="13825" max="13825" width="0" style="210" hidden="1" customWidth="1"/>
    <col min="13826" max="13826" width="80.7109375" style="210" customWidth="1"/>
    <col min="13827" max="13827" width="15.7109375" style="210" customWidth="1"/>
    <col min="13828" max="14080" width="9.140625" style="210"/>
    <col min="14081" max="14081" width="0" style="210" hidden="1" customWidth="1"/>
    <col min="14082" max="14082" width="80.7109375" style="210" customWidth="1"/>
    <col min="14083" max="14083" width="15.7109375" style="210" customWidth="1"/>
    <col min="14084" max="14336" width="9.140625" style="210"/>
    <col min="14337" max="14337" width="0" style="210" hidden="1" customWidth="1"/>
    <col min="14338" max="14338" width="80.7109375" style="210" customWidth="1"/>
    <col min="14339" max="14339" width="15.7109375" style="210" customWidth="1"/>
    <col min="14340" max="14592" width="9.140625" style="210"/>
    <col min="14593" max="14593" width="0" style="210" hidden="1" customWidth="1"/>
    <col min="14594" max="14594" width="80.7109375" style="210" customWidth="1"/>
    <col min="14595" max="14595" width="15.7109375" style="210" customWidth="1"/>
    <col min="14596" max="14848" width="9.140625" style="210"/>
    <col min="14849" max="14849" width="0" style="210" hidden="1" customWidth="1"/>
    <col min="14850" max="14850" width="80.7109375" style="210" customWidth="1"/>
    <col min="14851" max="14851" width="15.7109375" style="210" customWidth="1"/>
    <col min="14852" max="15104" width="9.140625" style="210"/>
    <col min="15105" max="15105" width="0" style="210" hidden="1" customWidth="1"/>
    <col min="15106" max="15106" width="80.7109375" style="210" customWidth="1"/>
    <col min="15107" max="15107" width="15.7109375" style="210" customWidth="1"/>
    <col min="15108" max="15360" width="9.140625" style="210"/>
    <col min="15361" max="15361" width="0" style="210" hidden="1" customWidth="1"/>
    <col min="15362" max="15362" width="80.7109375" style="210" customWidth="1"/>
    <col min="15363" max="15363" width="15.7109375" style="210" customWidth="1"/>
    <col min="15364" max="15616" width="9.140625" style="210"/>
    <col min="15617" max="15617" width="0" style="210" hidden="1" customWidth="1"/>
    <col min="15618" max="15618" width="80.7109375" style="210" customWidth="1"/>
    <col min="15619" max="15619" width="15.7109375" style="210" customWidth="1"/>
    <col min="15620" max="15872" width="9.140625" style="210"/>
    <col min="15873" max="15873" width="0" style="210" hidden="1" customWidth="1"/>
    <col min="15874" max="15874" width="80.7109375" style="210" customWidth="1"/>
    <col min="15875" max="15875" width="15.7109375" style="210" customWidth="1"/>
    <col min="15876" max="16128" width="9.140625" style="210"/>
    <col min="16129" max="16129" width="0" style="210" hidden="1" customWidth="1"/>
    <col min="16130" max="16130" width="80.7109375" style="210" customWidth="1"/>
    <col min="16131" max="16131" width="15.7109375" style="210" customWidth="1"/>
    <col min="16132" max="16384" width="9.140625" style="210"/>
  </cols>
  <sheetData>
    <row r="1" spans="1:5" ht="15.75" customHeight="1" x14ac:dyDescent="0.25">
      <c r="A1" s="206"/>
      <c r="B1" s="207" t="s">
        <v>3352</v>
      </c>
      <c r="C1" s="208"/>
      <c r="D1" s="209"/>
    </row>
    <row r="2" spans="1:5" ht="15.75" customHeight="1" x14ac:dyDescent="0.25">
      <c r="A2" s="206"/>
      <c r="B2" s="225" t="s">
        <v>51</v>
      </c>
      <c r="C2" s="208"/>
      <c r="D2" s="209"/>
    </row>
    <row r="3" spans="1:5" ht="15.75" customHeight="1" x14ac:dyDescent="0.25">
      <c r="A3" s="206"/>
      <c r="B3" s="225" t="s">
        <v>2</v>
      </c>
      <c r="C3" s="208"/>
      <c r="D3" s="209"/>
    </row>
    <row r="4" spans="1:5" ht="15.75" customHeight="1" x14ac:dyDescent="0.25">
      <c r="A4" s="206"/>
      <c r="B4" s="225" t="s">
        <v>3595</v>
      </c>
      <c r="C4" s="208"/>
      <c r="D4" s="209"/>
    </row>
    <row r="5" spans="1:5" ht="15.75" customHeight="1" x14ac:dyDescent="0.25">
      <c r="A5" s="206"/>
      <c r="B5" s="225" t="s">
        <v>3731</v>
      </c>
      <c r="C5" s="208"/>
      <c r="D5" s="209"/>
    </row>
    <row r="6" spans="1:5" ht="14.25" customHeight="1" x14ac:dyDescent="0.25">
      <c r="A6" s="210" t="e">
        <f t="array" ref="A6">INDEX(__SAZBA__,MATCH(0,COUNTIF($A$1:A1,__SAZBA__),0))</f>
        <v>#REF!</v>
      </c>
      <c r="B6" s="211"/>
      <c r="C6" s="208"/>
      <c r="D6" s="209"/>
    </row>
    <row r="7" spans="1:5" ht="13.5" thickBot="1" x14ac:dyDescent="0.25">
      <c r="A7" s="210" t="e">
        <f t="array" ref="A7">INDEX(__SAZBA__,MATCH(0,COUNTIF($A$1:A6,__SAZBA__),0))</f>
        <v>#REF!</v>
      </c>
      <c r="B7" s="212" t="s">
        <v>104</v>
      </c>
      <c r="C7" s="212" t="s">
        <v>3043</v>
      </c>
      <c r="D7" s="213"/>
    </row>
    <row r="8" spans="1:5" x14ac:dyDescent="0.2">
      <c r="A8" s="210" t="e">
        <f t="array" ref="A8">INDEX(__SAZBA__,MATCH(0,COUNTIF($A$1:A7,__SAZBA__),0))</f>
        <v>#REF!</v>
      </c>
      <c r="B8" s="214"/>
      <c r="C8" s="215"/>
      <c r="D8" s="213"/>
    </row>
    <row r="9" spans="1:5" s="216" customFormat="1" ht="15.75" customHeight="1" x14ac:dyDescent="0.2">
      <c r="B9" s="217" t="s">
        <v>3595</v>
      </c>
      <c r="C9" s="218">
        <f>'Plyn Zakazka kotelna 3'!O9</f>
        <v>0</v>
      </c>
      <c r="E9" s="218"/>
    </row>
    <row r="10" spans="1:5" s="219" customFormat="1" ht="15" customHeight="1" outlineLevel="1" x14ac:dyDescent="0.2">
      <c r="B10" s="220" t="str">
        <f>IF([21]Zakazka!$J$10=0,"",[21]Zakazka!$J$10)</f>
        <v>723: Vnitřní plynovod</v>
      </c>
      <c r="C10" s="221">
        <f>'Plyn Zakazka kotelna 3'!O10</f>
        <v>0</v>
      </c>
      <c r="E10" s="221"/>
    </row>
    <row r="11" spans="1:5" s="219" customFormat="1" ht="15" customHeight="1" outlineLevel="1" x14ac:dyDescent="0.2">
      <c r="B11" s="220" t="str">
        <f>IF([21]Zakazka!$J$46=0,"",[21]Zakazka!$J$46)</f>
        <v>783: Nátěry</v>
      </c>
      <c r="C11" s="221">
        <f>'Plyn Zakazka kotelna 3'!O46</f>
        <v>0</v>
      </c>
      <c r="E11" s="221"/>
    </row>
    <row r="12" spans="1:5" s="219" customFormat="1" ht="15" customHeight="1" outlineLevel="1" x14ac:dyDescent="0.2">
      <c r="B12" s="220" t="str">
        <f>IF([21]Zakazka!$J$50=0,"",[21]Zakazka!$J$50)</f>
        <v>V03: Zařízení staveniště</v>
      </c>
      <c r="C12" s="221">
        <f>'Plyn Zakazka kotelna 3'!O50</f>
        <v>0</v>
      </c>
      <c r="E12" s="221"/>
    </row>
    <row r="13" spans="1:5" s="219" customFormat="1" ht="15" customHeight="1" outlineLevel="1" x14ac:dyDescent="0.2">
      <c r="B13" s="220" t="str">
        <f>IF([21]Zakazka!$J$53=0,"",[21]Zakazka!$J$53)</f>
        <v>V04: Inženýrská činnost</v>
      </c>
      <c r="C13" s="221">
        <f>'Plyn Zakazka kotelna 3'!O53</f>
        <v>0</v>
      </c>
      <c r="E13" s="221"/>
    </row>
    <row r="14" spans="1:5" ht="13.5" outlineLevel="1" thickBot="1" x14ac:dyDescent="0.25">
      <c r="B14" s="318"/>
    </row>
    <row r="15" spans="1:5" s="222" customFormat="1" ht="15" x14ac:dyDescent="0.25">
      <c r="A15" s="222" t="e">
        <f>SUM(#REF!)</f>
        <v>#REF!</v>
      </c>
      <c r="B15" s="223" t="s">
        <v>3355</v>
      </c>
      <c r="C15" s="224">
        <f>SUM(C10:C14)</f>
        <v>0</v>
      </c>
    </row>
  </sheetData>
  <pageMargins left="0.78740157480314965" right="0.78740157480314965" top="0.78740157480314965" bottom="0.78740157480314965" header="0.39370078740157483" footer="0.39370078740157483"/>
  <pageSetup paperSize="9" scale="88" orientation="portrait" r:id="rId1"/>
  <headerFooter>
    <oddFooter>&amp;C&amp;8&amp;P z &amp;N</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outlinePr summaryBelow="0"/>
    <pageSetUpPr fitToPage="1"/>
  </sheetPr>
  <dimension ref="A1:U61"/>
  <sheetViews>
    <sheetView topLeftCell="F1" zoomScaleNormal="100" zoomScaleSheetLayoutView="100" workbookViewId="0">
      <pane ySplit="7" topLeftCell="A29" activePane="bottomLeft" state="frozen"/>
      <selection activeCell="K10" sqref="K10"/>
      <selection pane="bottomLeft" activeCell="N11" sqref="N11:N58"/>
    </sheetView>
  </sheetViews>
  <sheetFormatPr defaultRowHeight="12.75" outlineLevelRow="2" x14ac:dyDescent="0.2"/>
  <cols>
    <col min="1" max="5" width="0" style="210" hidden="1" customWidth="1"/>
    <col min="6" max="6" width="5.42578125" style="297" customWidth="1"/>
    <col min="7" max="7" width="4.28515625" style="228" customWidth="1"/>
    <col min="8" max="8" width="14.28515625" style="229" customWidth="1"/>
    <col min="9" max="9" width="10" style="229" hidden="1" customWidth="1"/>
    <col min="10" max="10" width="57.140625" style="230" customWidth="1"/>
    <col min="11" max="11" width="7.5703125" style="228" customWidth="1"/>
    <col min="12" max="12" width="6.85546875" style="231" hidden="1" customWidth="1"/>
    <col min="13" max="13" width="13.42578125" style="203" customWidth="1"/>
    <col min="14" max="14" width="12.42578125" style="231" customWidth="1"/>
    <col min="15" max="15" width="15.7109375" style="232" customWidth="1"/>
    <col min="16" max="16" width="14.28515625" style="231" hidden="1" customWidth="1"/>
    <col min="17" max="17" width="11.42578125" style="231" hidden="1" customWidth="1"/>
    <col min="18" max="18" width="14.28515625" style="231" hidden="1" customWidth="1"/>
    <col min="19" max="19" width="25.7109375" style="231" hidden="1" customWidth="1"/>
    <col min="20" max="21" width="10" style="229" hidden="1" customWidth="1"/>
    <col min="22" max="256" width="9.140625" style="210"/>
    <col min="257" max="261" width="0" style="210" hidden="1" customWidth="1"/>
    <col min="262" max="262" width="5.42578125" style="210" customWidth="1"/>
    <col min="263" max="263" width="4.28515625" style="210" customWidth="1"/>
    <col min="264" max="264" width="14.28515625" style="210" customWidth="1"/>
    <col min="265" max="265" width="0" style="210" hidden="1" customWidth="1"/>
    <col min="266" max="266" width="57.140625" style="210" customWidth="1"/>
    <col min="267" max="267" width="7.5703125" style="210" customWidth="1"/>
    <col min="268" max="268" width="0" style="210" hidden="1" customWidth="1"/>
    <col min="269" max="269" width="13.42578125" style="210" customWidth="1"/>
    <col min="270" max="270" width="12.42578125" style="210" customWidth="1"/>
    <col min="271" max="271" width="15.7109375" style="210" customWidth="1"/>
    <col min="272" max="277" width="0" style="210" hidden="1" customWidth="1"/>
    <col min="278" max="512" width="9.140625" style="210"/>
    <col min="513" max="517" width="0" style="210" hidden="1" customWidth="1"/>
    <col min="518" max="518" width="5.42578125" style="210" customWidth="1"/>
    <col min="519" max="519" width="4.28515625" style="210" customWidth="1"/>
    <col min="520" max="520" width="14.28515625" style="210" customWidth="1"/>
    <col min="521" max="521" width="0" style="210" hidden="1" customWidth="1"/>
    <col min="522" max="522" width="57.140625" style="210" customWidth="1"/>
    <col min="523" max="523" width="7.5703125" style="210" customWidth="1"/>
    <col min="524" max="524" width="0" style="210" hidden="1" customWidth="1"/>
    <col min="525" max="525" width="13.42578125" style="210" customWidth="1"/>
    <col min="526" max="526" width="12.42578125" style="210" customWidth="1"/>
    <col min="527" max="527" width="15.7109375" style="210" customWidth="1"/>
    <col min="528" max="533" width="0" style="210" hidden="1" customWidth="1"/>
    <col min="534" max="768" width="9.140625" style="210"/>
    <col min="769" max="773" width="0" style="210" hidden="1" customWidth="1"/>
    <col min="774" max="774" width="5.42578125" style="210" customWidth="1"/>
    <col min="775" max="775" width="4.28515625" style="210" customWidth="1"/>
    <col min="776" max="776" width="14.28515625" style="210" customWidth="1"/>
    <col min="777" max="777" width="0" style="210" hidden="1" customWidth="1"/>
    <col min="778" max="778" width="57.140625" style="210" customWidth="1"/>
    <col min="779" max="779" width="7.5703125" style="210" customWidth="1"/>
    <col min="780" max="780" width="0" style="210" hidden="1" customWidth="1"/>
    <col min="781" max="781" width="13.42578125" style="210" customWidth="1"/>
    <col min="782" max="782" width="12.42578125" style="210" customWidth="1"/>
    <col min="783" max="783" width="15.7109375" style="210" customWidth="1"/>
    <col min="784" max="789" width="0" style="210" hidden="1" customWidth="1"/>
    <col min="790" max="1024" width="9.140625" style="210"/>
    <col min="1025" max="1029" width="0" style="210" hidden="1" customWidth="1"/>
    <col min="1030" max="1030" width="5.42578125" style="210" customWidth="1"/>
    <col min="1031" max="1031" width="4.28515625" style="210" customWidth="1"/>
    <col min="1032" max="1032" width="14.28515625" style="210" customWidth="1"/>
    <col min="1033" max="1033" width="0" style="210" hidden="1" customWidth="1"/>
    <col min="1034" max="1034" width="57.140625" style="210" customWidth="1"/>
    <col min="1035" max="1035" width="7.5703125" style="210" customWidth="1"/>
    <col min="1036" max="1036" width="0" style="210" hidden="1" customWidth="1"/>
    <col min="1037" max="1037" width="13.42578125" style="210" customWidth="1"/>
    <col min="1038" max="1038" width="12.42578125" style="210" customWidth="1"/>
    <col min="1039" max="1039" width="15.7109375" style="210" customWidth="1"/>
    <col min="1040" max="1045" width="0" style="210" hidden="1" customWidth="1"/>
    <col min="1046" max="1280" width="9.140625" style="210"/>
    <col min="1281" max="1285" width="0" style="210" hidden="1" customWidth="1"/>
    <col min="1286" max="1286" width="5.42578125" style="210" customWidth="1"/>
    <col min="1287" max="1287" width="4.28515625" style="210" customWidth="1"/>
    <col min="1288" max="1288" width="14.28515625" style="210" customWidth="1"/>
    <col min="1289" max="1289" width="0" style="210" hidden="1" customWidth="1"/>
    <col min="1290" max="1290" width="57.140625" style="210" customWidth="1"/>
    <col min="1291" max="1291" width="7.5703125" style="210" customWidth="1"/>
    <col min="1292" max="1292" width="0" style="210" hidden="1" customWidth="1"/>
    <col min="1293" max="1293" width="13.42578125" style="210" customWidth="1"/>
    <col min="1294" max="1294" width="12.42578125" style="210" customWidth="1"/>
    <col min="1295" max="1295" width="15.7109375" style="210" customWidth="1"/>
    <col min="1296" max="1301" width="0" style="210" hidden="1" customWidth="1"/>
    <col min="1302" max="1536" width="9.140625" style="210"/>
    <col min="1537" max="1541" width="0" style="210" hidden="1" customWidth="1"/>
    <col min="1542" max="1542" width="5.42578125" style="210" customWidth="1"/>
    <col min="1543" max="1543" width="4.28515625" style="210" customWidth="1"/>
    <col min="1544" max="1544" width="14.28515625" style="210" customWidth="1"/>
    <col min="1545" max="1545" width="0" style="210" hidden="1" customWidth="1"/>
    <col min="1546" max="1546" width="57.140625" style="210" customWidth="1"/>
    <col min="1547" max="1547" width="7.5703125" style="210" customWidth="1"/>
    <col min="1548" max="1548" width="0" style="210" hidden="1" customWidth="1"/>
    <col min="1549" max="1549" width="13.42578125" style="210" customWidth="1"/>
    <col min="1550" max="1550" width="12.42578125" style="210" customWidth="1"/>
    <col min="1551" max="1551" width="15.7109375" style="210" customWidth="1"/>
    <col min="1552" max="1557" width="0" style="210" hidden="1" customWidth="1"/>
    <col min="1558" max="1792" width="9.140625" style="210"/>
    <col min="1793" max="1797" width="0" style="210" hidden="1" customWidth="1"/>
    <col min="1798" max="1798" width="5.42578125" style="210" customWidth="1"/>
    <col min="1799" max="1799" width="4.28515625" style="210" customWidth="1"/>
    <col min="1800" max="1800" width="14.28515625" style="210" customWidth="1"/>
    <col min="1801" max="1801" width="0" style="210" hidden="1" customWidth="1"/>
    <col min="1802" max="1802" width="57.140625" style="210" customWidth="1"/>
    <col min="1803" max="1803" width="7.5703125" style="210" customWidth="1"/>
    <col min="1804" max="1804" width="0" style="210" hidden="1" customWidth="1"/>
    <col min="1805" max="1805" width="13.42578125" style="210" customWidth="1"/>
    <col min="1806" max="1806" width="12.42578125" style="210" customWidth="1"/>
    <col min="1807" max="1807" width="15.7109375" style="210" customWidth="1"/>
    <col min="1808" max="1813" width="0" style="210" hidden="1" customWidth="1"/>
    <col min="1814" max="2048" width="9.140625" style="210"/>
    <col min="2049" max="2053" width="0" style="210" hidden="1" customWidth="1"/>
    <col min="2054" max="2054" width="5.42578125" style="210" customWidth="1"/>
    <col min="2055" max="2055" width="4.28515625" style="210" customWidth="1"/>
    <col min="2056" max="2056" width="14.28515625" style="210" customWidth="1"/>
    <col min="2057" max="2057" width="0" style="210" hidden="1" customWidth="1"/>
    <col min="2058" max="2058" width="57.140625" style="210" customWidth="1"/>
    <col min="2059" max="2059" width="7.5703125" style="210" customWidth="1"/>
    <col min="2060" max="2060" width="0" style="210" hidden="1" customWidth="1"/>
    <col min="2061" max="2061" width="13.42578125" style="210" customWidth="1"/>
    <col min="2062" max="2062" width="12.42578125" style="210" customWidth="1"/>
    <col min="2063" max="2063" width="15.7109375" style="210" customWidth="1"/>
    <col min="2064" max="2069" width="0" style="210" hidden="1" customWidth="1"/>
    <col min="2070" max="2304" width="9.140625" style="210"/>
    <col min="2305" max="2309" width="0" style="210" hidden="1" customWidth="1"/>
    <col min="2310" max="2310" width="5.42578125" style="210" customWidth="1"/>
    <col min="2311" max="2311" width="4.28515625" style="210" customWidth="1"/>
    <col min="2312" max="2312" width="14.28515625" style="210" customWidth="1"/>
    <col min="2313" max="2313" width="0" style="210" hidden="1" customWidth="1"/>
    <col min="2314" max="2314" width="57.140625" style="210" customWidth="1"/>
    <col min="2315" max="2315" width="7.5703125" style="210" customWidth="1"/>
    <col min="2316" max="2316" width="0" style="210" hidden="1" customWidth="1"/>
    <col min="2317" max="2317" width="13.42578125" style="210" customWidth="1"/>
    <col min="2318" max="2318" width="12.42578125" style="210" customWidth="1"/>
    <col min="2319" max="2319" width="15.7109375" style="210" customWidth="1"/>
    <col min="2320" max="2325" width="0" style="210" hidden="1" customWidth="1"/>
    <col min="2326" max="2560" width="9.140625" style="210"/>
    <col min="2561" max="2565" width="0" style="210" hidden="1" customWidth="1"/>
    <col min="2566" max="2566" width="5.42578125" style="210" customWidth="1"/>
    <col min="2567" max="2567" width="4.28515625" style="210" customWidth="1"/>
    <col min="2568" max="2568" width="14.28515625" style="210" customWidth="1"/>
    <col min="2569" max="2569" width="0" style="210" hidden="1" customWidth="1"/>
    <col min="2570" max="2570" width="57.140625" style="210" customWidth="1"/>
    <col min="2571" max="2571" width="7.5703125" style="210" customWidth="1"/>
    <col min="2572" max="2572" width="0" style="210" hidden="1" customWidth="1"/>
    <col min="2573" max="2573" width="13.42578125" style="210" customWidth="1"/>
    <col min="2574" max="2574" width="12.42578125" style="210" customWidth="1"/>
    <col min="2575" max="2575" width="15.7109375" style="210" customWidth="1"/>
    <col min="2576" max="2581" width="0" style="210" hidden="1" customWidth="1"/>
    <col min="2582" max="2816" width="9.140625" style="210"/>
    <col min="2817" max="2821" width="0" style="210" hidden="1" customWidth="1"/>
    <col min="2822" max="2822" width="5.42578125" style="210" customWidth="1"/>
    <col min="2823" max="2823" width="4.28515625" style="210" customWidth="1"/>
    <col min="2824" max="2824" width="14.28515625" style="210" customWidth="1"/>
    <col min="2825" max="2825" width="0" style="210" hidden="1" customWidth="1"/>
    <col min="2826" max="2826" width="57.140625" style="210" customWidth="1"/>
    <col min="2827" max="2827" width="7.5703125" style="210" customWidth="1"/>
    <col min="2828" max="2828" width="0" style="210" hidden="1" customWidth="1"/>
    <col min="2829" max="2829" width="13.42578125" style="210" customWidth="1"/>
    <col min="2830" max="2830" width="12.42578125" style="210" customWidth="1"/>
    <col min="2831" max="2831" width="15.7109375" style="210" customWidth="1"/>
    <col min="2832" max="2837" width="0" style="210" hidden="1" customWidth="1"/>
    <col min="2838" max="3072" width="9.140625" style="210"/>
    <col min="3073" max="3077" width="0" style="210" hidden="1" customWidth="1"/>
    <col min="3078" max="3078" width="5.42578125" style="210" customWidth="1"/>
    <col min="3079" max="3079" width="4.28515625" style="210" customWidth="1"/>
    <col min="3080" max="3080" width="14.28515625" style="210" customWidth="1"/>
    <col min="3081" max="3081" width="0" style="210" hidden="1" customWidth="1"/>
    <col min="3082" max="3082" width="57.140625" style="210" customWidth="1"/>
    <col min="3083" max="3083" width="7.5703125" style="210" customWidth="1"/>
    <col min="3084" max="3084" width="0" style="210" hidden="1" customWidth="1"/>
    <col min="3085" max="3085" width="13.42578125" style="210" customWidth="1"/>
    <col min="3086" max="3086" width="12.42578125" style="210" customWidth="1"/>
    <col min="3087" max="3087" width="15.7109375" style="210" customWidth="1"/>
    <col min="3088" max="3093" width="0" style="210" hidden="1" customWidth="1"/>
    <col min="3094" max="3328" width="9.140625" style="210"/>
    <col min="3329" max="3333" width="0" style="210" hidden="1" customWidth="1"/>
    <col min="3334" max="3334" width="5.42578125" style="210" customWidth="1"/>
    <col min="3335" max="3335" width="4.28515625" style="210" customWidth="1"/>
    <col min="3336" max="3336" width="14.28515625" style="210" customWidth="1"/>
    <col min="3337" max="3337" width="0" style="210" hidden="1" customWidth="1"/>
    <col min="3338" max="3338" width="57.140625" style="210" customWidth="1"/>
    <col min="3339" max="3339" width="7.5703125" style="210" customWidth="1"/>
    <col min="3340" max="3340" width="0" style="210" hidden="1" customWidth="1"/>
    <col min="3341" max="3341" width="13.42578125" style="210" customWidth="1"/>
    <col min="3342" max="3342" width="12.42578125" style="210" customWidth="1"/>
    <col min="3343" max="3343" width="15.7109375" style="210" customWidth="1"/>
    <col min="3344" max="3349" width="0" style="210" hidden="1" customWidth="1"/>
    <col min="3350" max="3584" width="9.140625" style="210"/>
    <col min="3585" max="3589" width="0" style="210" hidden="1" customWidth="1"/>
    <col min="3590" max="3590" width="5.42578125" style="210" customWidth="1"/>
    <col min="3591" max="3591" width="4.28515625" style="210" customWidth="1"/>
    <col min="3592" max="3592" width="14.28515625" style="210" customWidth="1"/>
    <col min="3593" max="3593" width="0" style="210" hidden="1" customWidth="1"/>
    <col min="3594" max="3594" width="57.140625" style="210" customWidth="1"/>
    <col min="3595" max="3595" width="7.5703125" style="210" customWidth="1"/>
    <col min="3596" max="3596" width="0" style="210" hidden="1" customWidth="1"/>
    <col min="3597" max="3597" width="13.42578125" style="210" customWidth="1"/>
    <col min="3598" max="3598" width="12.42578125" style="210" customWidth="1"/>
    <col min="3599" max="3599" width="15.7109375" style="210" customWidth="1"/>
    <col min="3600" max="3605" width="0" style="210" hidden="1" customWidth="1"/>
    <col min="3606" max="3840" width="9.140625" style="210"/>
    <col min="3841" max="3845" width="0" style="210" hidden="1" customWidth="1"/>
    <col min="3846" max="3846" width="5.42578125" style="210" customWidth="1"/>
    <col min="3847" max="3847" width="4.28515625" style="210" customWidth="1"/>
    <col min="3848" max="3848" width="14.28515625" style="210" customWidth="1"/>
    <col min="3849" max="3849" width="0" style="210" hidden="1" customWidth="1"/>
    <col min="3850" max="3850" width="57.140625" style="210" customWidth="1"/>
    <col min="3851" max="3851" width="7.5703125" style="210" customWidth="1"/>
    <col min="3852" max="3852" width="0" style="210" hidden="1" customWidth="1"/>
    <col min="3853" max="3853" width="13.42578125" style="210" customWidth="1"/>
    <col min="3854" max="3854" width="12.42578125" style="210" customWidth="1"/>
    <col min="3855" max="3855" width="15.7109375" style="210" customWidth="1"/>
    <col min="3856" max="3861" width="0" style="210" hidden="1" customWidth="1"/>
    <col min="3862" max="4096" width="9.140625" style="210"/>
    <col min="4097" max="4101" width="0" style="210" hidden="1" customWidth="1"/>
    <col min="4102" max="4102" width="5.42578125" style="210" customWidth="1"/>
    <col min="4103" max="4103" width="4.28515625" style="210" customWidth="1"/>
    <col min="4104" max="4104" width="14.28515625" style="210" customWidth="1"/>
    <col min="4105" max="4105" width="0" style="210" hidden="1" customWidth="1"/>
    <col min="4106" max="4106" width="57.140625" style="210" customWidth="1"/>
    <col min="4107" max="4107" width="7.5703125" style="210" customWidth="1"/>
    <col min="4108" max="4108" width="0" style="210" hidden="1" customWidth="1"/>
    <col min="4109" max="4109" width="13.42578125" style="210" customWidth="1"/>
    <col min="4110" max="4110" width="12.42578125" style="210" customWidth="1"/>
    <col min="4111" max="4111" width="15.7109375" style="210" customWidth="1"/>
    <col min="4112" max="4117" width="0" style="210" hidden="1" customWidth="1"/>
    <col min="4118" max="4352" width="9.140625" style="210"/>
    <col min="4353" max="4357" width="0" style="210" hidden="1" customWidth="1"/>
    <col min="4358" max="4358" width="5.42578125" style="210" customWidth="1"/>
    <col min="4359" max="4359" width="4.28515625" style="210" customWidth="1"/>
    <col min="4360" max="4360" width="14.28515625" style="210" customWidth="1"/>
    <col min="4361" max="4361" width="0" style="210" hidden="1" customWidth="1"/>
    <col min="4362" max="4362" width="57.140625" style="210" customWidth="1"/>
    <col min="4363" max="4363" width="7.5703125" style="210" customWidth="1"/>
    <col min="4364" max="4364" width="0" style="210" hidden="1" customWidth="1"/>
    <col min="4365" max="4365" width="13.42578125" style="210" customWidth="1"/>
    <col min="4366" max="4366" width="12.42578125" style="210" customWidth="1"/>
    <col min="4367" max="4367" width="15.7109375" style="210" customWidth="1"/>
    <col min="4368" max="4373" width="0" style="210" hidden="1" customWidth="1"/>
    <col min="4374" max="4608" width="9.140625" style="210"/>
    <col min="4609" max="4613" width="0" style="210" hidden="1" customWidth="1"/>
    <col min="4614" max="4614" width="5.42578125" style="210" customWidth="1"/>
    <col min="4615" max="4615" width="4.28515625" style="210" customWidth="1"/>
    <col min="4616" max="4616" width="14.28515625" style="210" customWidth="1"/>
    <col min="4617" max="4617" width="0" style="210" hidden="1" customWidth="1"/>
    <col min="4618" max="4618" width="57.140625" style="210" customWidth="1"/>
    <col min="4619" max="4619" width="7.5703125" style="210" customWidth="1"/>
    <col min="4620" max="4620" width="0" style="210" hidden="1" customWidth="1"/>
    <col min="4621" max="4621" width="13.42578125" style="210" customWidth="1"/>
    <col min="4622" max="4622" width="12.42578125" style="210" customWidth="1"/>
    <col min="4623" max="4623" width="15.7109375" style="210" customWidth="1"/>
    <col min="4624" max="4629" width="0" style="210" hidden="1" customWidth="1"/>
    <col min="4630" max="4864" width="9.140625" style="210"/>
    <col min="4865" max="4869" width="0" style="210" hidden="1" customWidth="1"/>
    <col min="4870" max="4870" width="5.42578125" style="210" customWidth="1"/>
    <col min="4871" max="4871" width="4.28515625" style="210" customWidth="1"/>
    <col min="4872" max="4872" width="14.28515625" style="210" customWidth="1"/>
    <col min="4873" max="4873" width="0" style="210" hidden="1" customWidth="1"/>
    <col min="4874" max="4874" width="57.140625" style="210" customWidth="1"/>
    <col min="4875" max="4875" width="7.5703125" style="210" customWidth="1"/>
    <col min="4876" max="4876" width="0" style="210" hidden="1" customWidth="1"/>
    <col min="4877" max="4877" width="13.42578125" style="210" customWidth="1"/>
    <col min="4878" max="4878" width="12.42578125" style="210" customWidth="1"/>
    <col min="4879" max="4879" width="15.7109375" style="210" customWidth="1"/>
    <col min="4880" max="4885" width="0" style="210" hidden="1" customWidth="1"/>
    <col min="4886" max="5120" width="9.140625" style="210"/>
    <col min="5121" max="5125" width="0" style="210" hidden="1" customWidth="1"/>
    <col min="5126" max="5126" width="5.42578125" style="210" customWidth="1"/>
    <col min="5127" max="5127" width="4.28515625" style="210" customWidth="1"/>
    <col min="5128" max="5128" width="14.28515625" style="210" customWidth="1"/>
    <col min="5129" max="5129" width="0" style="210" hidden="1" customWidth="1"/>
    <col min="5130" max="5130" width="57.140625" style="210" customWidth="1"/>
    <col min="5131" max="5131" width="7.5703125" style="210" customWidth="1"/>
    <col min="5132" max="5132" width="0" style="210" hidden="1" customWidth="1"/>
    <col min="5133" max="5133" width="13.42578125" style="210" customWidth="1"/>
    <col min="5134" max="5134" width="12.42578125" style="210" customWidth="1"/>
    <col min="5135" max="5135" width="15.7109375" style="210" customWidth="1"/>
    <col min="5136" max="5141" width="0" style="210" hidden="1" customWidth="1"/>
    <col min="5142" max="5376" width="9.140625" style="210"/>
    <col min="5377" max="5381" width="0" style="210" hidden="1" customWidth="1"/>
    <col min="5382" max="5382" width="5.42578125" style="210" customWidth="1"/>
    <col min="5383" max="5383" width="4.28515625" style="210" customWidth="1"/>
    <col min="5384" max="5384" width="14.28515625" style="210" customWidth="1"/>
    <col min="5385" max="5385" width="0" style="210" hidden="1" customWidth="1"/>
    <col min="5386" max="5386" width="57.140625" style="210" customWidth="1"/>
    <col min="5387" max="5387" width="7.5703125" style="210" customWidth="1"/>
    <col min="5388" max="5388" width="0" style="210" hidden="1" customWidth="1"/>
    <col min="5389" max="5389" width="13.42578125" style="210" customWidth="1"/>
    <col min="5390" max="5390" width="12.42578125" style="210" customWidth="1"/>
    <col min="5391" max="5391" width="15.7109375" style="210" customWidth="1"/>
    <col min="5392" max="5397" width="0" style="210" hidden="1" customWidth="1"/>
    <col min="5398" max="5632" width="9.140625" style="210"/>
    <col min="5633" max="5637" width="0" style="210" hidden="1" customWidth="1"/>
    <col min="5638" max="5638" width="5.42578125" style="210" customWidth="1"/>
    <col min="5639" max="5639" width="4.28515625" style="210" customWidth="1"/>
    <col min="5640" max="5640" width="14.28515625" style="210" customWidth="1"/>
    <col min="5641" max="5641" width="0" style="210" hidden="1" customWidth="1"/>
    <col min="5642" max="5642" width="57.140625" style="210" customWidth="1"/>
    <col min="5643" max="5643" width="7.5703125" style="210" customWidth="1"/>
    <col min="5644" max="5644" width="0" style="210" hidden="1" customWidth="1"/>
    <col min="5645" max="5645" width="13.42578125" style="210" customWidth="1"/>
    <col min="5646" max="5646" width="12.42578125" style="210" customWidth="1"/>
    <col min="5647" max="5647" width="15.7109375" style="210" customWidth="1"/>
    <col min="5648" max="5653" width="0" style="210" hidden="1" customWidth="1"/>
    <col min="5654" max="5888" width="9.140625" style="210"/>
    <col min="5889" max="5893" width="0" style="210" hidden="1" customWidth="1"/>
    <col min="5894" max="5894" width="5.42578125" style="210" customWidth="1"/>
    <col min="5895" max="5895" width="4.28515625" style="210" customWidth="1"/>
    <col min="5896" max="5896" width="14.28515625" style="210" customWidth="1"/>
    <col min="5897" max="5897" width="0" style="210" hidden="1" customWidth="1"/>
    <col min="5898" max="5898" width="57.140625" style="210" customWidth="1"/>
    <col min="5899" max="5899" width="7.5703125" style="210" customWidth="1"/>
    <col min="5900" max="5900" width="0" style="210" hidden="1" customWidth="1"/>
    <col min="5901" max="5901" width="13.42578125" style="210" customWidth="1"/>
    <col min="5902" max="5902" width="12.42578125" style="210" customWidth="1"/>
    <col min="5903" max="5903" width="15.7109375" style="210" customWidth="1"/>
    <col min="5904" max="5909" width="0" style="210" hidden="1" customWidth="1"/>
    <col min="5910" max="6144" width="9.140625" style="210"/>
    <col min="6145" max="6149" width="0" style="210" hidden="1" customWidth="1"/>
    <col min="6150" max="6150" width="5.42578125" style="210" customWidth="1"/>
    <col min="6151" max="6151" width="4.28515625" style="210" customWidth="1"/>
    <col min="6152" max="6152" width="14.28515625" style="210" customWidth="1"/>
    <col min="6153" max="6153" width="0" style="210" hidden="1" customWidth="1"/>
    <col min="6154" max="6154" width="57.140625" style="210" customWidth="1"/>
    <col min="6155" max="6155" width="7.5703125" style="210" customWidth="1"/>
    <col min="6156" max="6156" width="0" style="210" hidden="1" customWidth="1"/>
    <col min="6157" max="6157" width="13.42578125" style="210" customWidth="1"/>
    <col min="6158" max="6158" width="12.42578125" style="210" customWidth="1"/>
    <col min="6159" max="6159" width="15.7109375" style="210" customWidth="1"/>
    <col min="6160" max="6165" width="0" style="210" hidden="1" customWidth="1"/>
    <col min="6166" max="6400" width="9.140625" style="210"/>
    <col min="6401" max="6405" width="0" style="210" hidden="1" customWidth="1"/>
    <col min="6406" max="6406" width="5.42578125" style="210" customWidth="1"/>
    <col min="6407" max="6407" width="4.28515625" style="210" customWidth="1"/>
    <col min="6408" max="6408" width="14.28515625" style="210" customWidth="1"/>
    <col min="6409" max="6409" width="0" style="210" hidden="1" customWidth="1"/>
    <col min="6410" max="6410" width="57.140625" style="210" customWidth="1"/>
    <col min="6411" max="6411" width="7.5703125" style="210" customWidth="1"/>
    <col min="6412" max="6412" width="0" style="210" hidden="1" customWidth="1"/>
    <col min="6413" max="6413" width="13.42578125" style="210" customWidth="1"/>
    <col min="6414" max="6414" width="12.42578125" style="210" customWidth="1"/>
    <col min="6415" max="6415" width="15.7109375" style="210" customWidth="1"/>
    <col min="6416" max="6421" width="0" style="210" hidden="1" customWidth="1"/>
    <col min="6422" max="6656" width="9.140625" style="210"/>
    <col min="6657" max="6661" width="0" style="210" hidden="1" customWidth="1"/>
    <col min="6662" max="6662" width="5.42578125" style="210" customWidth="1"/>
    <col min="6663" max="6663" width="4.28515625" style="210" customWidth="1"/>
    <col min="6664" max="6664" width="14.28515625" style="210" customWidth="1"/>
    <col min="6665" max="6665" width="0" style="210" hidden="1" customWidth="1"/>
    <col min="6666" max="6666" width="57.140625" style="210" customWidth="1"/>
    <col min="6667" max="6667" width="7.5703125" style="210" customWidth="1"/>
    <col min="6668" max="6668" width="0" style="210" hidden="1" customWidth="1"/>
    <col min="6669" max="6669" width="13.42578125" style="210" customWidth="1"/>
    <col min="6670" max="6670" width="12.42578125" style="210" customWidth="1"/>
    <col min="6671" max="6671" width="15.7109375" style="210" customWidth="1"/>
    <col min="6672" max="6677" width="0" style="210" hidden="1" customWidth="1"/>
    <col min="6678" max="6912" width="9.140625" style="210"/>
    <col min="6913" max="6917" width="0" style="210" hidden="1" customWidth="1"/>
    <col min="6918" max="6918" width="5.42578125" style="210" customWidth="1"/>
    <col min="6919" max="6919" width="4.28515625" style="210" customWidth="1"/>
    <col min="6920" max="6920" width="14.28515625" style="210" customWidth="1"/>
    <col min="6921" max="6921" width="0" style="210" hidden="1" customWidth="1"/>
    <col min="6922" max="6922" width="57.140625" style="210" customWidth="1"/>
    <col min="6923" max="6923" width="7.5703125" style="210" customWidth="1"/>
    <col min="6924" max="6924" width="0" style="210" hidden="1" customWidth="1"/>
    <col min="6925" max="6925" width="13.42578125" style="210" customWidth="1"/>
    <col min="6926" max="6926" width="12.42578125" style="210" customWidth="1"/>
    <col min="6927" max="6927" width="15.7109375" style="210" customWidth="1"/>
    <col min="6928" max="6933" width="0" style="210" hidden="1" customWidth="1"/>
    <col min="6934" max="7168" width="9.140625" style="210"/>
    <col min="7169" max="7173" width="0" style="210" hidden="1" customWidth="1"/>
    <col min="7174" max="7174" width="5.42578125" style="210" customWidth="1"/>
    <col min="7175" max="7175" width="4.28515625" style="210" customWidth="1"/>
    <col min="7176" max="7176" width="14.28515625" style="210" customWidth="1"/>
    <col min="7177" max="7177" width="0" style="210" hidden="1" customWidth="1"/>
    <col min="7178" max="7178" width="57.140625" style="210" customWidth="1"/>
    <col min="7179" max="7179" width="7.5703125" style="210" customWidth="1"/>
    <col min="7180" max="7180" width="0" style="210" hidden="1" customWidth="1"/>
    <col min="7181" max="7181" width="13.42578125" style="210" customWidth="1"/>
    <col min="7182" max="7182" width="12.42578125" style="210" customWidth="1"/>
    <col min="7183" max="7183" width="15.7109375" style="210" customWidth="1"/>
    <col min="7184" max="7189" width="0" style="210" hidden="1" customWidth="1"/>
    <col min="7190" max="7424" width="9.140625" style="210"/>
    <col min="7425" max="7429" width="0" style="210" hidden="1" customWidth="1"/>
    <col min="7430" max="7430" width="5.42578125" style="210" customWidth="1"/>
    <col min="7431" max="7431" width="4.28515625" style="210" customWidth="1"/>
    <col min="7432" max="7432" width="14.28515625" style="210" customWidth="1"/>
    <col min="7433" max="7433" width="0" style="210" hidden="1" customWidth="1"/>
    <col min="7434" max="7434" width="57.140625" style="210" customWidth="1"/>
    <col min="7435" max="7435" width="7.5703125" style="210" customWidth="1"/>
    <col min="7436" max="7436" width="0" style="210" hidden="1" customWidth="1"/>
    <col min="7437" max="7437" width="13.42578125" style="210" customWidth="1"/>
    <col min="7438" max="7438" width="12.42578125" style="210" customWidth="1"/>
    <col min="7439" max="7439" width="15.7109375" style="210" customWidth="1"/>
    <col min="7440" max="7445" width="0" style="210" hidden="1" customWidth="1"/>
    <col min="7446" max="7680" width="9.140625" style="210"/>
    <col min="7681" max="7685" width="0" style="210" hidden="1" customWidth="1"/>
    <col min="7686" max="7686" width="5.42578125" style="210" customWidth="1"/>
    <col min="7687" max="7687" width="4.28515625" style="210" customWidth="1"/>
    <col min="7688" max="7688" width="14.28515625" style="210" customWidth="1"/>
    <col min="7689" max="7689" width="0" style="210" hidden="1" customWidth="1"/>
    <col min="7690" max="7690" width="57.140625" style="210" customWidth="1"/>
    <col min="7691" max="7691" width="7.5703125" style="210" customWidth="1"/>
    <col min="7692" max="7692" width="0" style="210" hidden="1" customWidth="1"/>
    <col min="7693" max="7693" width="13.42578125" style="210" customWidth="1"/>
    <col min="7694" max="7694" width="12.42578125" style="210" customWidth="1"/>
    <col min="7695" max="7695" width="15.7109375" style="210" customWidth="1"/>
    <col min="7696" max="7701" width="0" style="210" hidden="1" customWidth="1"/>
    <col min="7702" max="7936" width="9.140625" style="210"/>
    <col min="7937" max="7941" width="0" style="210" hidden="1" customWidth="1"/>
    <col min="7942" max="7942" width="5.42578125" style="210" customWidth="1"/>
    <col min="7943" max="7943" width="4.28515625" style="210" customWidth="1"/>
    <col min="7944" max="7944" width="14.28515625" style="210" customWidth="1"/>
    <col min="7945" max="7945" width="0" style="210" hidden="1" customWidth="1"/>
    <col min="7946" max="7946" width="57.140625" style="210" customWidth="1"/>
    <col min="7947" max="7947" width="7.5703125" style="210" customWidth="1"/>
    <col min="7948" max="7948" width="0" style="210" hidden="1" customWidth="1"/>
    <col min="7949" max="7949" width="13.42578125" style="210" customWidth="1"/>
    <col min="7950" max="7950" width="12.42578125" style="210" customWidth="1"/>
    <col min="7951" max="7951" width="15.7109375" style="210" customWidth="1"/>
    <col min="7952" max="7957" width="0" style="210" hidden="1" customWidth="1"/>
    <col min="7958" max="8192" width="9.140625" style="210"/>
    <col min="8193" max="8197" width="0" style="210" hidden="1" customWidth="1"/>
    <col min="8198" max="8198" width="5.42578125" style="210" customWidth="1"/>
    <col min="8199" max="8199" width="4.28515625" style="210" customWidth="1"/>
    <col min="8200" max="8200" width="14.28515625" style="210" customWidth="1"/>
    <col min="8201" max="8201" width="0" style="210" hidden="1" customWidth="1"/>
    <col min="8202" max="8202" width="57.140625" style="210" customWidth="1"/>
    <col min="8203" max="8203" width="7.5703125" style="210" customWidth="1"/>
    <col min="8204" max="8204" width="0" style="210" hidden="1" customWidth="1"/>
    <col min="8205" max="8205" width="13.42578125" style="210" customWidth="1"/>
    <col min="8206" max="8206" width="12.42578125" style="210" customWidth="1"/>
    <col min="8207" max="8207" width="15.7109375" style="210" customWidth="1"/>
    <col min="8208" max="8213" width="0" style="210" hidden="1" customWidth="1"/>
    <col min="8214" max="8448" width="9.140625" style="210"/>
    <col min="8449" max="8453" width="0" style="210" hidden="1" customWidth="1"/>
    <col min="8454" max="8454" width="5.42578125" style="210" customWidth="1"/>
    <col min="8455" max="8455" width="4.28515625" style="210" customWidth="1"/>
    <col min="8456" max="8456" width="14.28515625" style="210" customWidth="1"/>
    <col min="8457" max="8457" width="0" style="210" hidden="1" customWidth="1"/>
    <col min="8458" max="8458" width="57.140625" style="210" customWidth="1"/>
    <col min="8459" max="8459" width="7.5703125" style="210" customWidth="1"/>
    <col min="8460" max="8460" width="0" style="210" hidden="1" customWidth="1"/>
    <col min="8461" max="8461" width="13.42578125" style="210" customWidth="1"/>
    <col min="8462" max="8462" width="12.42578125" style="210" customWidth="1"/>
    <col min="8463" max="8463" width="15.7109375" style="210" customWidth="1"/>
    <col min="8464" max="8469" width="0" style="210" hidden="1" customWidth="1"/>
    <col min="8470" max="8704" width="9.140625" style="210"/>
    <col min="8705" max="8709" width="0" style="210" hidden="1" customWidth="1"/>
    <col min="8710" max="8710" width="5.42578125" style="210" customWidth="1"/>
    <col min="8711" max="8711" width="4.28515625" style="210" customWidth="1"/>
    <col min="8712" max="8712" width="14.28515625" style="210" customWidth="1"/>
    <col min="8713" max="8713" width="0" style="210" hidden="1" customWidth="1"/>
    <col min="8714" max="8714" width="57.140625" style="210" customWidth="1"/>
    <col min="8715" max="8715" width="7.5703125" style="210" customWidth="1"/>
    <col min="8716" max="8716" width="0" style="210" hidden="1" customWidth="1"/>
    <col min="8717" max="8717" width="13.42578125" style="210" customWidth="1"/>
    <col min="8718" max="8718" width="12.42578125" style="210" customWidth="1"/>
    <col min="8719" max="8719" width="15.7109375" style="210" customWidth="1"/>
    <col min="8720" max="8725" width="0" style="210" hidden="1" customWidth="1"/>
    <col min="8726" max="8960" width="9.140625" style="210"/>
    <col min="8961" max="8965" width="0" style="210" hidden="1" customWidth="1"/>
    <col min="8966" max="8966" width="5.42578125" style="210" customWidth="1"/>
    <col min="8967" max="8967" width="4.28515625" style="210" customWidth="1"/>
    <col min="8968" max="8968" width="14.28515625" style="210" customWidth="1"/>
    <col min="8969" max="8969" width="0" style="210" hidden="1" customWidth="1"/>
    <col min="8970" max="8970" width="57.140625" style="210" customWidth="1"/>
    <col min="8971" max="8971" width="7.5703125" style="210" customWidth="1"/>
    <col min="8972" max="8972" width="0" style="210" hidden="1" customWidth="1"/>
    <col min="8973" max="8973" width="13.42578125" style="210" customWidth="1"/>
    <col min="8974" max="8974" width="12.42578125" style="210" customWidth="1"/>
    <col min="8975" max="8975" width="15.7109375" style="210" customWidth="1"/>
    <col min="8976" max="8981" width="0" style="210" hidden="1" customWidth="1"/>
    <col min="8982" max="9216" width="9.140625" style="210"/>
    <col min="9217" max="9221" width="0" style="210" hidden="1" customWidth="1"/>
    <col min="9222" max="9222" width="5.42578125" style="210" customWidth="1"/>
    <col min="9223" max="9223" width="4.28515625" style="210" customWidth="1"/>
    <col min="9224" max="9224" width="14.28515625" style="210" customWidth="1"/>
    <col min="9225" max="9225" width="0" style="210" hidden="1" customWidth="1"/>
    <col min="9226" max="9226" width="57.140625" style="210" customWidth="1"/>
    <col min="9227" max="9227" width="7.5703125" style="210" customWidth="1"/>
    <col min="9228" max="9228" width="0" style="210" hidden="1" customWidth="1"/>
    <col min="9229" max="9229" width="13.42578125" style="210" customWidth="1"/>
    <col min="9230" max="9230" width="12.42578125" style="210" customWidth="1"/>
    <col min="9231" max="9231" width="15.7109375" style="210" customWidth="1"/>
    <col min="9232" max="9237" width="0" style="210" hidden="1" customWidth="1"/>
    <col min="9238" max="9472" width="9.140625" style="210"/>
    <col min="9473" max="9477" width="0" style="210" hidden="1" customWidth="1"/>
    <col min="9478" max="9478" width="5.42578125" style="210" customWidth="1"/>
    <col min="9479" max="9479" width="4.28515625" style="210" customWidth="1"/>
    <col min="9480" max="9480" width="14.28515625" style="210" customWidth="1"/>
    <col min="9481" max="9481" width="0" style="210" hidden="1" customWidth="1"/>
    <col min="9482" max="9482" width="57.140625" style="210" customWidth="1"/>
    <col min="9483" max="9483" width="7.5703125" style="210" customWidth="1"/>
    <col min="9484" max="9484" width="0" style="210" hidden="1" customWidth="1"/>
    <col min="9485" max="9485" width="13.42578125" style="210" customWidth="1"/>
    <col min="9486" max="9486" width="12.42578125" style="210" customWidth="1"/>
    <col min="9487" max="9487" width="15.7109375" style="210" customWidth="1"/>
    <col min="9488" max="9493" width="0" style="210" hidden="1" customWidth="1"/>
    <col min="9494" max="9728" width="9.140625" style="210"/>
    <col min="9729" max="9733" width="0" style="210" hidden="1" customWidth="1"/>
    <col min="9734" max="9734" width="5.42578125" style="210" customWidth="1"/>
    <col min="9735" max="9735" width="4.28515625" style="210" customWidth="1"/>
    <col min="9736" max="9736" width="14.28515625" style="210" customWidth="1"/>
    <col min="9737" max="9737" width="0" style="210" hidden="1" customWidth="1"/>
    <col min="9738" max="9738" width="57.140625" style="210" customWidth="1"/>
    <col min="9739" max="9739" width="7.5703125" style="210" customWidth="1"/>
    <col min="9740" max="9740" width="0" style="210" hidden="1" customWidth="1"/>
    <col min="9741" max="9741" width="13.42578125" style="210" customWidth="1"/>
    <col min="9742" max="9742" width="12.42578125" style="210" customWidth="1"/>
    <col min="9743" max="9743" width="15.7109375" style="210" customWidth="1"/>
    <col min="9744" max="9749" width="0" style="210" hidden="1" customWidth="1"/>
    <col min="9750" max="9984" width="9.140625" style="210"/>
    <col min="9985" max="9989" width="0" style="210" hidden="1" customWidth="1"/>
    <col min="9990" max="9990" width="5.42578125" style="210" customWidth="1"/>
    <col min="9991" max="9991" width="4.28515625" style="210" customWidth="1"/>
    <col min="9992" max="9992" width="14.28515625" style="210" customWidth="1"/>
    <col min="9993" max="9993" width="0" style="210" hidden="1" customWidth="1"/>
    <col min="9994" max="9994" width="57.140625" style="210" customWidth="1"/>
    <col min="9995" max="9995" width="7.5703125" style="210" customWidth="1"/>
    <col min="9996" max="9996" width="0" style="210" hidden="1" customWidth="1"/>
    <col min="9997" max="9997" width="13.42578125" style="210" customWidth="1"/>
    <col min="9998" max="9998" width="12.42578125" style="210" customWidth="1"/>
    <col min="9999" max="9999" width="15.7109375" style="210" customWidth="1"/>
    <col min="10000" max="10005" width="0" style="210" hidden="1" customWidth="1"/>
    <col min="10006" max="10240" width="9.140625" style="210"/>
    <col min="10241" max="10245" width="0" style="210" hidden="1" customWidth="1"/>
    <col min="10246" max="10246" width="5.42578125" style="210" customWidth="1"/>
    <col min="10247" max="10247" width="4.28515625" style="210" customWidth="1"/>
    <col min="10248" max="10248" width="14.28515625" style="210" customWidth="1"/>
    <col min="10249" max="10249" width="0" style="210" hidden="1" customWidth="1"/>
    <col min="10250" max="10250" width="57.140625" style="210" customWidth="1"/>
    <col min="10251" max="10251" width="7.5703125" style="210" customWidth="1"/>
    <col min="10252" max="10252" width="0" style="210" hidden="1" customWidth="1"/>
    <col min="10253" max="10253" width="13.42578125" style="210" customWidth="1"/>
    <col min="10254" max="10254" width="12.42578125" style="210" customWidth="1"/>
    <col min="10255" max="10255" width="15.7109375" style="210" customWidth="1"/>
    <col min="10256" max="10261" width="0" style="210" hidden="1" customWidth="1"/>
    <col min="10262" max="10496" width="9.140625" style="210"/>
    <col min="10497" max="10501" width="0" style="210" hidden="1" customWidth="1"/>
    <col min="10502" max="10502" width="5.42578125" style="210" customWidth="1"/>
    <col min="10503" max="10503" width="4.28515625" style="210" customWidth="1"/>
    <col min="10504" max="10504" width="14.28515625" style="210" customWidth="1"/>
    <col min="10505" max="10505" width="0" style="210" hidden="1" customWidth="1"/>
    <col min="10506" max="10506" width="57.140625" style="210" customWidth="1"/>
    <col min="10507" max="10507" width="7.5703125" style="210" customWidth="1"/>
    <col min="10508" max="10508" width="0" style="210" hidden="1" customWidth="1"/>
    <col min="10509" max="10509" width="13.42578125" style="210" customWidth="1"/>
    <col min="10510" max="10510" width="12.42578125" style="210" customWidth="1"/>
    <col min="10511" max="10511" width="15.7109375" style="210" customWidth="1"/>
    <col min="10512" max="10517" width="0" style="210" hidden="1" customWidth="1"/>
    <col min="10518" max="10752" width="9.140625" style="210"/>
    <col min="10753" max="10757" width="0" style="210" hidden="1" customWidth="1"/>
    <col min="10758" max="10758" width="5.42578125" style="210" customWidth="1"/>
    <col min="10759" max="10759" width="4.28515625" style="210" customWidth="1"/>
    <col min="10760" max="10760" width="14.28515625" style="210" customWidth="1"/>
    <col min="10761" max="10761" width="0" style="210" hidden="1" customWidth="1"/>
    <col min="10762" max="10762" width="57.140625" style="210" customWidth="1"/>
    <col min="10763" max="10763" width="7.5703125" style="210" customWidth="1"/>
    <col min="10764" max="10764" width="0" style="210" hidden="1" customWidth="1"/>
    <col min="10765" max="10765" width="13.42578125" style="210" customWidth="1"/>
    <col min="10766" max="10766" width="12.42578125" style="210" customWidth="1"/>
    <col min="10767" max="10767" width="15.7109375" style="210" customWidth="1"/>
    <col min="10768" max="10773" width="0" style="210" hidden="1" customWidth="1"/>
    <col min="10774" max="11008" width="9.140625" style="210"/>
    <col min="11009" max="11013" width="0" style="210" hidden="1" customWidth="1"/>
    <col min="11014" max="11014" width="5.42578125" style="210" customWidth="1"/>
    <col min="11015" max="11015" width="4.28515625" style="210" customWidth="1"/>
    <col min="11016" max="11016" width="14.28515625" style="210" customWidth="1"/>
    <col min="11017" max="11017" width="0" style="210" hidden="1" customWidth="1"/>
    <col min="11018" max="11018" width="57.140625" style="210" customWidth="1"/>
    <col min="11019" max="11019" width="7.5703125" style="210" customWidth="1"/>
    <col min="11020" max="11020" width="0" style="210" hidden="1" customWidth="1"/>
    <col min="11021" max="11021" width="13.42578125" style="210" customWidth="1"/>
    <col min="11022" max="11022" width="12.42578125" style="210" customWidth="1"/>
    <col min="11023" max="11023" width="15.7109375" style="210" customWidth="1"/>
    <col min="11024" max="11029" width="0" style="210" hidden="1" customWidth="1"/>
    <col min="11030" max="11264" width="9.140625" style="210"/>
    <col min="11265" max="11269" width="0" style="210" hidden="1" customWidth="1"/>
    <col min="11270" max="11270" width="5.42578125" style="210" customWidth="1"/>
    <col min="11271" max="11271" width="4.28515625" style="210" customWidth="1"/>
    <col min="11272" max="11272" width="14.28515625" style="210" customWidth="1"/>
    <col min="11273" max="11273" width="0" style="210" hidden="1" customWidth="1"/>
    <col min="11274" max="11274" width="57.140625" style="210" customWidth="1"/>
    <col min="11275" max="11275" width="7.5703125" style="210" customWidth="1"/>
    <col min="11276" max="11276" width="0" style="210" hidden="1" customWidth="1"/>
    <col min="11277" max="11277" width="13.42578125" style="210" customWidth="1"/>
    <col min="11278" max="11278" width="12.42578125" style="210" customWidth="1"/>
    <col min="11279" max="11279" width="15.7109375" style="210" customWidth="1"/>
    <col min="11280" max="11285" width="0" style="210" hidden="1" customWidth="1"/>
    <col min="11286" max="11520" width="9.140625" style="210"/>
    <col min="11521" max="11525" width="0" style="210" hidden="1" customWidth="1"/>
    <col min="11526" max="11526" width="5.42578125" style="210" customWidth="1"/>
    <col min="11527" max="11527" width="4.28515625" style="210" customWidth="1"/>
    <col min="11528" max="11528" width="14.28515625" style="210" customWidth="1"/>
    <col min="11529" max="11529" width="0" style="210" hidden="1" customWidth="1"/>
    <col min="11530" max="11530" width="57.140625" style="210" customWidth="1"/>
    <col min="11531" max="11531" width="7.5703125" style="210" customWidth="1"/>
    <col min="11532" max="11532" width="0" style="210" hidden="1" customWidth="1"/>
    <col min="11533" max="11533" width="13.42578125" style="210" customWidth="1"/>
    <col min="11534" max="11534" width="12.42578125" style="210" customWidth="1"/>
    <col min="11535" max="11535" width="15.7109375" style="210" customWidth="1"/>
    <col min="11536" max="11541" width="0" style="210" hidden="1" customWidth="1"/>
    <col min="11542" max="11776" width="9.140625" style="210"/>
    <col min="11777" max="11781" width="0" style="210" hidden="1" customWidth="1"/>
    <col min="11782" max="11782" width="5.42578125" style="210" customWidth="1"/>
    <col min="11783" max="11783" width="4.28515625" style="210" customWidth="1"/>
    <col min="11784" max="11784" width="14.28515625" style="210" customWidth="1"/>
    <col min="11785" max="11785" width="0" style="210" hidden="1" customWidth="1"/>
    <col min="11786" max="11786" width="57.140625" style="210" customWidth="1"/>
    <col min="11787" max="11787" width="7.5703125" style="210" customWidth="1"/>
    <col min="11788" max="11788" width="0" style="210" hidden="1" customWidth="1"/>
    <col min="11789" max="11789" width="13.42578125" style="210" customWidth="1"/>
    <col min="11790" max="11790" width="12.42578125" style="210" customWidth="1"/>
    <col min="11791" max="11791" width="15.7109375" style="210" customWidth="1"/>
    <col min="11792" max="11797" width="0" style="210" hidden="1" customWidth="1"/>
    <col min="11798" max="12032" width="9.140625" style="210"/>
    <col min="12033" max="12037" width="0" style="210" hidden="1" customWidth="1"/>
    <col min="12038" max="12038" width="5.42578125" style="210" customWidth="1"/>
    <col min="12039" max="12039" width="4.28515625" style="210" customWidth="1"/>
    <col min="12040" max="12040" width="14.28515625" style="210" customWidth="1"/>
    <col min="12041" max="12041" width="0" style="210" hidden="1" customWidth="1"/>
    <col min="12042" max="12042" width="57.140625" style="210" customWidth="1"/>
    <col min="12043" max="12043" width="7.5703125" style="210" customWidth="1"/>
    <col min="12044" max="12044" width="0" style="210" hidden="1" customWidth="1"/>
    <col min="12045" max="12045" width="13.42578125" style="210" customWidth="1"/>
    <col min="12046" max="12046" width="12.42578125" style="210" customWidth="1"/>
    <col min="12047" max="12047" width="15.7109375" style="210" customWidth="1"/>
    <col min="12048" max="12053" width="0" style="210" hidden="1" customWidth="1"/>
    <col min="12054" max="12288" width="9.140625" style="210"/>
    <col min="12289" max="12293" width="0" style="210" hidden="1" customWidth="1"/>
    <col min="12294" max="12294" width="5.42578125" style="210" customWidth="1"/>
    <col min="12295" max="12295" width="4.28515625" style="210" customWidth="1"/>
    <col min="12296" max="12296" width="14.28515625" style="210" customWidth="1"/>
    <col min="12297" max="12297" width="0" style="210" hidden="1" customWidth="1"/>
    <col min="12298" max="12298" width="57.140625" style="210" customWidth="1"/>
    <col min="12299" max="12299" width="7.5703125" style="210" customWidth="1"/>
    <col min="12300" max="12300" width="0" style="210" hidden="1" customWidth="1"/>
    <col min="12301" max="12301" width="13.42578125" style="210" customWidth="1"/>
    <col min="12302" max="12302" width="12.42578125" style="210" customWidth="1"/>
    <col min="12303" max="12303" width="15.7109375" style="210" customWidth="1"/>
    <col min="12304" max="12309" width="0" style="210" hidden="1" customWidth="1"/>
    <col min="12310" max="12544" width="9.140625" style="210"/>
    <col min="12545" max="12549" width="0" style="210" hidden="1" customWidth="1"/>
    <col min="12550" max="12550" width="5.42578125" style="210" customWidth="1"/>
    <col min="12551" max="12551" width="4.28515625" style="210" customWidth="1"/>
    <col min="12552" max="12552" width="14.28515625" style="210" customWidth="1"/>
    <col min="12553" max="12553" width="0" style="210" hidden="1" customWidth="1"/>
    <col min="12554" max="12554" width="57.140625" style="210" customWidth="1"/>
    <col min="12555" max="12555" width="7.5703125" style="210" customWidth="1"/>
    <col min="12556" max="12556" width="0" style="210" hidden="1" customWidth="1"/>
    <col min="12557" max="12557" width="13.42578125" style="210" customWidth="1"/>
    <col min="12558" max="12558" width="12.42578125" style="210" customWidth="1"/>
    <col min="12559" max="12559" width="15.7109375" style="210" customWidth="1"/>
    <col min="12560" max="12565" width="0" style="210" hidden="1" customWidth="1"/>
    <col min="12566" max="12800" width="9.140625" style="210"/>
    <col min="12801" max="12805" width="0" style="210" hidden="1" customWidth="1"/>
    <col min="12806" max="12806" width="5.42578125" style="210" customWidth="1"/>
    <col min="12807" max="12807" width="4.28515625" style="210" customWidth="1"/>
    <col min="12808" max="12808" width="14.28515625" style="210" customWidth="1"/>
    <col min="12809" max="12809" width="0" style="210" hidden="1" customWidth="1"/>
    <col min="12810" max="12810" width="57.140625" style="210" customWidth="1"/>
    <col min="12811" max="12811" width="7.5703125" style="210" customWidth="1"/>
    <col min="12812" max="12812" width="0" style="210" hidden="1" customWidth="1"/>
    <col min="12813" max="12813" width="13.42578125" style="210" customWidth="1"/>
    <col min="12814" max="12814" width="12.42578125" style="210" customWidth="1"/>
    <col min="12815" max="12815" width="15.7109375" style="210" customWidth="1"/>
    <col min="12816" max="12821" width="0" style="210" hidden="1" customWidth="1"/>
    <col min="12822" max="13056" width="9.140625" style="210"/>
    <col min="13057" max="13061" width="0" style="210" hidden="1" customWidth="1"/>
    <col min="13062" max="13062" width="5.42578125" style="210" customWidth="1"/>
    <col min="13063" max="13063" width="4.28515625" style="210" customWidth="1"/>
    <col min="13064" max="13064" width="14.28515625" style="210" customWidth="1"/>
    <col min="13065" max="13065" width="0" style="210" hidden="1" customWidth="1"/>
    <col min="13066" max="13066" width="57.140625" style="210" customWidth="1"/>
    <col min="13067" max="13067" width="7.5703125" style="210" customWidth="1"/>
    <col min="13068" max="13068" width="0" style="210" hidden="1" customWidth="1"/>
    <col min="13069" max="13069" width="13.42578125" style="210" customWidth="1"/>
    <col min="13070" max="13070" width="12.42578125" style="210" customWidth="1"/>
    <col min="13071" max="13071" width="15.7109375" style="210" customWidth="1"/>
    <col min="13072" max="13077" width="0" style="210" hidden="1" customWidth="1"/>
    <col min="13078" max="13312" width="9.140625" style="210"/>
    <col min="13313" max="13317" width="0" style="210" hidden="1" customWidth="1"/>
    <col min="13318" max="13318" width="5.42578125" style="210" customWidth="1"/>
    <col min="13319" max="13319" width="4.28515625" style="210" customWidth="1"/>
    <col min="13320" max="13320" width="14.28515625" style="210" customWidth="1"/>
    <col min="13321" max="13321" width="0" style="210" hidden="1" customWidth="1"/>
    <col min="13322" max="13322" width="57.140625" style="210" customWidth="1"/>
    <col min="13323" max="13323" width="7.5703125" style="210" customWidth="1"/>
    <col min="13324" max="13324" width="0" style="210" hidden="1" customWidth="1"/>
    <col min="13325" max="13325" width="13.42578125" style="210" customWidth="1"/>
    <col min="13326" max="13326" width="12.42578125" style="210" customWidth="1"/>
    <col min="13327" max="13327" width="15.7109375" style="210" customWidth="1"/>
    <col min="13328" max="13333" width="0" style="210" hidden="1" customWidth="1"/>
    <col min="13334" max="13568" width="9.140625" style="210"/>
    <col min="13569" max="13573" width="0" style="210" hidden="1" customWidth="1"/>
    <col min="13574" max="13574" width="5.42578125" style="210" customWidth="1"/>
    <col min="13575" max="13575" width="4.28515625" style="210" customWidth="1"/>
    <col min="13576" max="13576" width="14.28515625" style="210" customWidth="1"/>
    <col min="13577" max="13577" width="0" style="210" hidden="1" customWidth="1"/>
    <col min="13578" max="13578" width="57.140625" style="210" customWidth="1"/>
    <col min="13579" max="13579" width="7.5703125" style="210" customWidth="1"/>
    <col min="13580" max="13580" width="0" style="210" hidden="1" customWidth="1"/>
    <col min="13581" max="13581" width="13.42578125" style="210" customWidth="1"/>
    <col min="13582" max="13582" width="12.42578125" style="210" customWidth="1"/>
    <col min="13583" max="13583" width="15.7109375" style="210" customWidth="1"/>
    <col min="13584" max="13589" width="0" style="210" hidden="1" customWidth="1"/>
    <col min="13590" max="13824" width="9.140625" style="210"/>
    <col min="13825" max="13829" width="0" style="210" hidden="1" customWidth="1"/>
    <col min="13830" max="13830" width="5.42578125" style="210" customWidth="1"/>
    <col min="13831" max="13831" width="4.28515625" style="210" customWidth="1"/>
    <col min="13832" max="13832" width="14.28515625" style="210" customWidth="1"/>
    <col min="13833" max="13833" width="0" style="210" hidden="1" customWidth="1"/>
    <col min="13834" max="13834" width="57.140625" style="210" customWidth="1"/>
    <col min="13835" max="13835" width="7.5703125" style="210" customWidth="1"/>
    <col min="13836" max="13836" width="0" style="210" hidden="1" customWidth="1"/>
    <col min="13837" max="13837" width="13.42578125" style="210" customWidth="1"/>
    <col min="13838" max="13838" width="12.42578125" style="210" customWidth="1"/>
    <col min="13839" max="13839" width="15.7109375" style="210" customWidth="1"/>
    <col min="13840" max="13845" width="0" style="210" hidden="1" customWidth="1"/>
    <col min="13846" max="14080" width="9.140625" style="210"/>
    <col min="14081" max="14085" width="0" style="210" hidden="1" customWidth="1"/>
    <col min="14086" max="14086" width="5.42578125" style="210" customWidth="1"/>
    <col min="14087" max="14087" width="4.28515625" style="210" customWidth="1"/>
    <col min="14088" max="14088" width="14.28515625" style="210" customWidth="1"/>
    <col min="14089" max="14089" width="0" style="210" hidden="1" customWidth="1"/>
    <col min="14090" max="14090" width="57.140625" style="210" customWidth="1"/>
    <col min="14091" max="14091" width="7.5703125" style="210" customWidth="1"/>
    <col min="14092" max="14092" width="0" style="210" hidden="1" customWidth="1"/>
    <col min="14093" max="14093" width="13.42578125" style="210" customWidth="1"/>
    <col min="14094" max="14094" width="12.42578125" style="210" customWidth="1"/>
    <col min="14095" max="14095" width="15.7109375" style="210" customWidth="1"/>
    <col min="14096" max="14101" width="0" style="210" hidden="1" customWidth="1"/>
    <col min="14102" max="14336" width="9.140625" style="210"/>
    <col min="14337" max="14341" width="0" style="210" hidden="1" customWidth="1"/>
    <col min="14342" max="14342" width="5.42578125" style="210" customWidth="1"/>
    <col min="14343" max="14343" width="4.28515625" style="210" customWidth="1"/>
    <col min="14344" max="14344" width="14.28515625" style="210" customWidth="1"/>
    <col min="14345" max="14345" width="0" style="210" hidden="1" customWidth="1"/>
    <col min="14346" max="14346" width="57.140625" style="210" customWidth="1"/>
    <col min="14347" max="14347" width="7.5703125" style="210" customWidth="1"/>
    <col min="14348" max="14348" width="0" style="210" hidden="1" customWidth="1"/>
    <col min="14349" max="14349" width="13.42578125" style="210" customWidth="1"/>
    <col min="14350" max="14350" width="12.42578125" style="210" customWidth="1"/>
    <col min="14351" max="14351" width="15.7109375" style="210" customWidth="1"/>
    <col min="14352" max="14357" width="0" style="210" hidden="1" customWidth="1"/>
    <col min="14358" max="14592" width="9.140625" style="210"/>
    <col min="14593" max="14597" width="0" style="210" hidden="1" customWidth="1"/>
    <col min="14598" max="14598" width="5.42578125" style="210" customWidth="1"/>
    <col min="14599" max="14599" width="4.28515625" style="210" customWidth="1"/>
    <col min="14600" max="14600" width="14.28515625" style="210" customWidth="1"/>
    <col min="14601" max="14601" width="0" style="210" hidden="1" customWidth="1"/>
    <col min="14602" max="14602" width="57.140625" style="210" customWidth="1"/>
    <col min="14603" max="14603" width="7.5703125" style="210" customWidth="1"/>
    <col min="14604" max="14604" width="0" style="210" hidden="1" customWidth="1"/>
    <col min="14605" max="14605" width="13.42578125" style="210" customWidth="1"/>
    <col min="14606" max="14606" width="12.42578125" style="210" customWidth="1"/>
    <col min="14607" max="14607" width="15.7109375" style="210" customWidth="1"/>
    <col min="14608" max="14613" width="0" style="210" hidden="1" customWidth="1"/>
    <col min="14614" max="14848" width="9.140625" style="210"/>
    <col min="14849" max="14853" width="0" style="210" hidden="1" customWidth="1"/>
    <col min="14854" max="14854" width="5.42578125" style="210" customWidth="1"/>
    <col min="14855" max="14855" width="4.28515625" style="210" customWidth="1"/>
    <col min="14856" max="14856" width="14.28515625" style="210" customWidth="1"/>
    <col min="14857" max="14857" width="0" style="210" hidden="1" customWidth="1"/>
    <col min="14858" max="14858" width="57.140625" style="210" customWidth="1"/>
    <col min="14859" max="14859" width="7.5703125" style="210" customWidth="1"/>
    <col min="14860" max="14860" width="0" style="210" hidden="1" customWidth="1"/>
    <col min="14861" max="14861" width="13.42578125" style="210" customWidth="1"/>
    <col min="14862" max="14862" width="12.42578125" style="210" customWidth="1"/>
    <col min="14863" max="14863" width="15.7109375" style="210" customWidth="1"/>
    <col min="14864" max="14869" width="0" style="210" hidden="1" customWidth="1"/>
    <col min="14870" max="15104" width="9.140625" style="210"/>
    <col min="15105" max="15109" width="0" style="210" hidden="1" customWidth="1"/>
    <col min="15110" max="15110" width="5.42578125" style="210" customWidth="1"/>
    <col min="15111" max="15111" width="4.28515625" style="210" customWidth="1"/>
    <col min="15112" max="15112" width="14.28515625" style="210" customWidth="1"/>
    <col min="15113" max="15113" width="0" style="210" hidden="1" customWidth="1"/>
    <col min="15114" max="15114" width="57.140625" style="210" customWidth="1"/>
    <col min="15115" max="15115" width="7.5703125" style="210" customWidth="1"/>
    <col min="15116" max="15116" width="0" style="210" hidden="1" customWidth="1"/>
    <col min="15117" max="15117" width="13.42578125" style="210" customWidth="1"/>
    <col min="15118" max="15118" width="12.42578125" style="210" customWidth="1"/>
    <col min="15119" max="15119" width="15.7109375" style="210" customWidth="1"/>
    <col min="15120" max="15125" width="0" style="210" hidden="1" customWidth="1"/>
    <col min="15126" max="15360" width="9.140625" style="210"/>
    <col min="15361" max="15365" width="0" style="210" hidden="1" customWidth="1"/>
    <col min="15366" max="15366" width="5.42578125" style="210" customWidth="1"/>
    <col min="15367" max="15367" width="4.28515625" style="210" customWidth="1"/>
    <col min="15368" max="15368" width="14.28515625" style="210" customWidth="1"/>
    <col min="15369" max="15369" width="0" style="210" hidden="1" customWidth="1"/>
    <col min="15370" max="15370" width="57.140625" style="210" customWidth="1"/>
    <col min="15371" max="15371" width="7.5703125" style="210" customWidth="1"/>
    <col min="15372" max="15372" width="0" style="210" hidden="1" customWidth="1"/>
    <col min="15373" max="15373" width="13.42578125" style="210" customWidth="1"/>
    <col min="15374" max="15374" width="12.42578125" style="210" customWidth="1"/>
    <col min="15375" max="15375" width="15.7109375" style="210" customWidth="1"/>
    <col min="15376" max="15381" width="0" style="210" hidden="1" customWidth="1"/>
    <col min="15382" max="15616" width="9.140625" style="210"/>
    <col min="15617" max="15621" width="0" style="210" hidden="1" customWidth="1"/>
    <col min="15622" max="15622" width="5.42578125" style="210" customWidth="1"/>
    <col min="15623" max="15623" width="4.28515625" style="210" customWidth="1"/>
    <col min="15624" max="15624" width="14.28515625" style="210" customWidth="1"/>
    <col min="15625" max="15625" width="0" style="210" hidden="1" customWidth="1"/>
    <col min="15626" max="15626" width="57.140625" style="210" customWidth="1"/>
    <col min="15627" max="15627" width="7.5703125" style="210" customWidth="1"/>
    <col min="15628" max="15628" width="0" style="210" hidden="1" customWidth="1"/>
    <col min="15629" max="15629" width="13.42578125" style="210" customWidth="1"/>
    <col min="15630" max="15630" width="12.42578125" style="210" customWidth="1"/>
    <col min="15631" max="15631" width="15.7109375" style="210" customWidth="1"/>
    <col min="15632" max="15637" width="0" style="210" hidden="1" customWidth="1"/>
    <col min="15638" max="15872" width="9.140625" style="210"/>
    <col min="15873" max="15877" width="0" style="210" hidden="1" customWidth="1"/>
    <col min="15878" max="15878" width="5.42578125" style="210" customWidth="1"/>
    <col min="15879" max="15879" width="4.28515625" style="210" customWidth="1"/>
    <col min="15880" max="15880" width="14.28515625" style="210" customWidth="1"/>
    <col min="15881" max="15881" width="0" style="210" hidden="1" customWidth="1"/>
    <col min="15882" max="15882" width="57.140625" style="210" customWidth="1"/>
    <col min="15883" max="15883" width="7.5703125" style="210" customWidth="1"/>
    <col min="15884" max="15884" width="0" style="210" hidden="1" customWidth="1"/>
    <col min="15885" max="15885" width="13.42578125" style="210" customWidth="1"/>
    <col min="15886" max="15886" width="12.42578125" style="210" customWidth="1"/>
    <col min="15887" max="15887" width="15.7109375" style="210" customWidth="1"/>
    <col min="15888" max="15893" width="0" style="210" hidden="1" customWidth="1"/>
    <col min="15894" max="16128" width="9.140625" style="210"/>
    <col min="16129" max="16133" width="0" style="210" hidden="1" customWidth="1"/>
    <col min="16134" max="16134" width="5.42578125" style="210" customWidth="1"/>
    <col min="16135" max="16135" width="4.28515625" style="210" customWidth="1"/>
    <col min="16136" max="16136" width="14.28515625" style="210" customWidth="1"/>
    <col min="16137" max="16137" width="0" style="210" hidden="1" customWidth="1"/>
    <col min="16138" max="16138" width="57.140625" style="210" customWidth="1"/>
    <col min="16139" max="16139" width="7.5703125" style="210" customWidth="1"/>
    <col min="16140" max="16140" width="0" style="210" hidden="1" customWidth="1"/>
    <col min="16141" max="16141" width="13.42578125" style="210" customWidth="1"/>
    <col min="16142" max="16142" width="12.42578125" style="210" customWidth="1"/>
    <col min="16143" max="16143" width="15.7109375" style="210" customWidth="1"/>
    <col min="16144" max="16149" width="0" style="210" hidden="1" customWidth="1"/>
    <col min="16150" max="16384" width="9.140625" style="210"/>
  </cols>
  <sheetData>
    <row r="1" spans="1:21" ht="21.6" customHeight="1" x14ac:dyDescent="0.25">
      <c r="F1" s="207" t="s">
        <v>3352</v>
      </c>
      <c r="G1" s="208"/>
      <c r="H1" s="208"/>
      <c r="I1" s="208"/>
      <c r="J1" s="208"/>
      <c r="K1" s="208"/>
      <c r="L1" s="234"/>
      <c r="M1" s="138"/>
      <c r="N1" s="234"/>
      <c r="O1" s="235"/>
      <c r="P1" s="234"/>
      <c r="Q1" s="234"/>
      <c r="R1" s="234"/>
      <c r="S1" s="234"/>
      <c r="T1" s="208"/>
      <c r="U1" s="208"/>
    </row>
    <row r="2" spans="1:21" ht="21.6" customHeight="1" x14ac:dyDescent="0.25">
      <c r="F2" s="225" t="s">
        <v>51</v>
      </c>
      <c r="G2" s="208"/>
      <c r="H2" s="208"/>
      <c r="I2" s="208"/>
      <c r="J2" s="208"/>
      <c r="K2" s="208"/>
      <c r="L2" s="234"/>
      <c r="M2" s="138"/>
      <c r="N2" s="234"/>
      <c r="O2" s="235"/>
      <c r="P2" s="234"/>
      <c r="Q2" s="234"/>
      <c r="R2" s="234"/>
      <c r="S2" s="234"/>
      <c r="T2" s="208"/>
      <c r="U2" s="208"/>
    </row>
    <row r="3" spans="1:21" ht="21.6" customHeight="1" x14ac:dyDescent="0.25">
      <c r="F3" s="225" t="s">
        <v>2</v>
      </c>
      <c r="G3" s="208"/>
      <c r="H3" s="208"/>
      <c r="I3" s="208"/>
      <c r="J3" s="208"/>
      <c r="K3" s="208"/>
      <c r="L3" s="234"/>
      <c r="M3" s="138"/>
      <c r="N3" s="234"/>
      <c r="O3" s="235"/>
      <c r="P3" s="234"/>
      <c r="Q3" s="234"/>
      <c r="R3" s="234"/>
      <c r="S3" s="234"/>
      <c r="T3" s="208"/>
      <c r="U3" s="208"/>
    </row>
    <row r="4" spans="1:21" ht="21.6" customHeight="1" x14ac:dyDescent="0.25">
      <c r="F4" s="225" t="s">
        <v>3595</v>
      </c>
      <c r="G4" s="208"/>
      <c r="H4" s="208"/>
      <c r="I4" s="208"/>
      <c r="J4" s="208"/>
      <c r="K4" s="208"/>
      <c r="L4" s="234"/>
      <c r="M4" s="138"/>
      <c r="N4" s="234"/>
      <c r="O4" s="235"/>
      <c r="P4" s="234"/>
      <c r="Q4" s="234"/>
      <c r="R4" s="234"/>
      <c r="S4" s="234"/>
      <c r="T4" s="208"/>
      <c r="U4" s="208"/>
    </row>
    <row r="5" spans="1:21" ht="21.6" customHeight="1" x14ac:dyDescent="0.25">
      <c r="F5" s="225" t="s">
        <v>3731</v>
      </c>
      <c r="G5" s="208"/>
      <c r="H5" s="208"/>
      <c r="I5" s="208"/>
      <c r="J5" s="208"/>
      <c r="K5" s="208"/>
      <c r="L5" s="234"/>
      <c r="M5" s="138"/>
      <c r="N5" s="234"/>
      <c r="O5" s="235"/>
      <c r="P5" s="234"/>
      <c r="Q5" s="234"/>
      <c r="R5" s="234"/>
      <c r="S5" s="234"/>
      <c r="T5" s="208"/>
      <c r="U5" s="208"/>
    </row>
    <row r="6" spans="1:21" ht="21.6" customHeight="1" x14ac:dyDescent="0.25">
      <c r="F6" s="233"/>
      <c r="G6" s="208"/>
      <c r="H6" s="208"/>
      <c r="I6" s="208"/>
      <c r="J6" s="208"/>
      <c r="K6" s="208"/>
      <c r="L6" s="234"/>
      <c r="M6" s="138"/>
      <c r="N6" s="234"/>
      <c r="O6" s="235"/>
      <c r="P6" s="234"/>
      <c r="Q6" s="234"/>
      <c r="R6" s="234"/>
      <c r="S6" s="234"/>
      <c r="T6" s="208"/>
      <c r="U6" s="208"/>
    </row>
    <row r="7" spans="1:21" s="237" customFormat="1" ht="13.5" thickBot="1" x14ac:dyDescent="0.25">
      <c r="F7" s="212" t="s">
        <v>3037</v>
      </c>
      <c r="G7" s="212" t="s">
        <v>102</v>
      </c>
      <c r="H7" s="212" t="s">
        <v>103</v>
      </c>
      <c r="I7" s="212" t="s">
        <v>3038</v>
      </c>
      <c r="J7" s="238" t="s">
        <v>104</v>
      </c>
      <c r="K7" s="212" t="s">
        <v>105</v>
      </c>
      <c r="L7" s="212" t="s">
        <v>3040</v>
      </c>
      <c r="M7" s="212" t="s">
        <v>3041</v>
      </c>
      <c r="N7" s="212" t="s">
        <v>3042</v>
      </c>
      <c r="O7" s="212" t="s">
        <v>3043</v>
      </c>
      <c r="P7" s="212" t="s">
        <v>3044</v>
      </c>
      <c r="Q7" s="212" t="s">
        <v>3045</v>
      </c>
      <c r="R7" s="212" t="s">
        <v>3046</v>
      </c>
      <c r="S7" s="238" t="s">
        <v>3619</v>
      </c>
      <c r="T7" s="212" t="s">
        <v>3620</v>
      </c>
      <c r="U7" s="212" t="s">
        <v>3621</v>
      </c>
    </row>
    <row r="8" spans="1:21" ht="11.25" customHeight="1" x14ac:dyDescent="0.2">
      <c r="F8" s="239"/>
      <c r="G8" s="240"/>
      <c r="H8" s="241"/>
      <c r="I8" s="241"/>
      <c r="J8" s="242"/>
      <c r="K8" s="240"/>
      <c r="L8" s="239"/>
      <c r="M8" s="239"/>
      <c r="N8" s="239"/>
      <c r="O8" s="239"/>
      <c r="P8" s="239"/>
      <c r="Q8" s="239"/>
      <c r="R8" s="239"/>
      <c r="S8" s="301"/>
      <c r="T8" s="241"/>
      <c r="U8" s="241"/>
    </row>
    <row r="9" spans="1:21" s="243" customFormat="1" ht="18.75" customHeight="1" x14ac:dyDescent="0.2">
      <c r="F9" s="244"/>
      <c r="G9" s="245"/>
      <c r="H9" s="246"/>
      <c r="I9" s="246"/>
      <c r="J9" s="246" t="s">
        <v>3595</v>
      </c>
      <c r="K9" s="245"/>
      <c r="L9" s="247"/>
      <c r="M9" s="152"/>
      <c r="N9" s="247"/>
      <c r="O9" s="218">
        <f>O10+O46+O50+O53</f>
        <v>0</v>
      </c>
      <c r="P9" s="248" t="e">
        <f>SUBTOTAL(9,P10:P60)</f>
        <v>#REF!</v>
      </c>
      <c r="Q9" s="247"/>
      <c r="R9" s="248">
        <f>SUBTOTAL(9,R10:R60)</f>
        <v>0</v>
      </c>
      <c r="S9" s="302"/>
      <c r="T9" s="303"/>
      <c r="U9" s="303"/>
    </row>
    <row r="10" spans="1:21" s="249" customFormat="1" ht="16.5" customHeight="1" outlineLevel="1" x14ac:dyDescent="0.2">
      <c r="F10" s="250"/>
      <c r="G10" s="240"/>
      <c r="H10" s="251"/>
      <c r="I10" s="251"/>
      <c r="J10" s="251" t="s">
        <v>3622</v>
      </c>
      <c r="K10" s="240"/>
      <c r="L10" s="252"/>
      <c r="M10" s="159"/>
      <c r="N10" s="252"/>
      <c r="O10" s="221">
        <f>SUBTOTAL(9,O11:O44)</f>
        <v>0</v>
      </c>
      <c r="P10" s="253" t="e">
        <f>SUBTOTAL(9,P11:P44)</f>
        <v>#REF!</v>
      </c>
      <c r="Q10" s="252"/>
      <c r="R10" s="253">
        <f>SUBTOTAL(9,R11:R44)</f>
        <v>0</v>
      </c>
      <c r="S10" s="304"/>
      <c r="T10" s="241"/>
      <c r="U10" s="241"/>
    </row>
    <row r="11" spans="1:21" s="254" customFormat="1" ht="12" outlineLevel="2" x14ac:dyDescent="0.2">
      <c r="A11" s="254" t="s">
        <v>3049</v>
      </c>
      <c r="B11" s="254" t="s">
        <v>3050</v>
      </c>
      <c r="C11" s="254" t="s">
        <v>3051</v>
      </c>
      <c r="D11" s="254" t="s">
        <v>3052</v>
      </c>
      <c r="E11" s="254" t="s">
        <v>3053</v>
      </c>
      <c r="F11" s="255">
        <v>1</v>
      </c>
      <c r="G11" s="256" t="s">
        <v>3315</v>
      </c>
      <c r="H11" s="269" t="s">
        <v>3623</v>
      </c>
      <c r="I11" s="269"/>
      <c r="J11" s="259" t="s">
        <v>3624</v>
      </c>
      <c r="K11" s="256" t="s">
        <v>532</v>
      </c>
      <c r="L11" s="305"/>
      <c r="M11" s="168">
        <v>0.5</v>
      </c>
      <c r="N11" s="305"/>
      <c r="O11" s="306">
        <f>M11*N11</f>
        <v>0</v>
      </c>
      <c r="P11" s="263" t="e">
        <f>M11*#REF!</f>
        <v>#REF!</v>
      </c>
      <c r="Q11" s="264"/>
      <c r="R11" s="263">
        <f>M11*Q11</f>
        <v>0</v>
      </c>
      <c r="S11" s="259"/>
      <c r="T11" s="269" t="s">
        <v>3625</v>
      </c>
      <c r="U11" s="269" t="s">
        <v>3626</v>
      </c>
    </row>
    <row r="12" spans="1:21" s="254" customFormat="1" ht="12" outlineLevel="2" x14ac:dyDescent="0.2">
      <c r="F12" s="255"/>
      <c r="G12" s="256"/>
      <c r="H12" s="269"/>
      <c r="I12" s="269"/>
      <c r="J12" s="307">
        <v>0.5</v>
      </c>
      <c r="K12" s="256" t="s">
        <v>532</v>
      </c>
      <c r="L12" s="305"/>
      <c r="M12" s="308">
        <v>0.5</v>
      </c>
      <c r="N12" s="305"/>
      <c r="O12" s="306"/>
      <c r="P12" s="263"/>
      <c r="Q12" s="264"/>
      <c r="R12" s="263"/>
      <c r="S12" s="259"/>
      <c r="T12" s="269" t="s">
        <v>3625</v>
      </c>
      <c r="U12" s="269" t="s">
        <v>3626</v>
      </c>
    </row>
    <row r="13" spans="1:21" s="254" customFormat="1" ht="12" outlineLevel="2" x14ac:dyDescent="0.2">
      <c r="F13" s="255">
        <v>2</v>
      </c>
      <c r="G13" s="256" t="s">
        <v>3315</v>
      </c>
      <c r="H13" s="269" t="s">
        <v>3732</v>
      </c>
      <c r="I13" s="269"/>
      <c r="J13" s="259" t="s">
        <v>3733</v>
      </c>
      <c r="K13" s="256" t="s">
        <v>532</v>
      </c>
      <c r="L13" s="305"/>
      <c r="M13" s="168">
        <v>1.5</v>
      </c>
      <c r="N13" s="305"/>
      <c r="O13" s="306">
        <f>M13*N13</f>
        <v>0</v>
      </c>
      <c r="P13" s="263" t="e">
        <f>M13*#REF!</f>
        <v>#REF!</v>
      </c>
      <c r="Q13" s="264"/>
      <c r="R13" s="263">
        <f>M13*Q13</f>
        <v>0</v>
      </c>
      <c r="S13" s="259"/>
      <c r="T13" s="269"/>
      <c r="U13" s="269"/>
    </row>
    <row r="14" spans="1:21" s="254" customFormat="1" ht="12" outlineLevel="2" x14ac:dyDescent="0.2">
      <c r="F14" s="255"/>
      <c r="G14" s="256"/>
      <c r="H14" s="269"/>
      <c r="I14" s="269"/>
      <c r="J14" s="307" t="s">
        <v>3789</v>
      </c>
      <c r="K14" s="256" t="s">
        <v>532</v>
      </c>
      <c r="L14" s="305"/>
      <c r="M14" s="308">
        <v>1.5</v>
      </c>
      <c r="N14" s="305"/>
      <c r="O14" s="306"/>
      <c r="P14" s="263"/>
      <c r="Q14" s="264"/>
      <c r="R14" s="263"/>
      <c r="S14" s="259"/>
      <c r="T14" s="269"/>
      <c r="U14" s="269"/>
    </row>
    <row r="15" spans="1:21" s="254" customFormat="1" ht="12" outlineLevel="2" x14ac:dyDescent="0.2">
      <c r="F15" s="255">
        <v>3</v>
      </c>
      <c r="G15" s="256" t="s">
        <v>3315</v>
      </c>
      <c r="H15" s="269" t="s">
        <v>3734</v>
      </c>
      <c r="I15" s="269"/>
      <c r="J15" s="259" t="s">
        <v>3735</v>
      </c>
      <c r="K15" s="256" t="s">
        <v>532</v>
      </c>
      <c r="L15" s="305"/>
      <c r="M15" s="168">
        <v>0.5</v>
      </c>
      <c r="N15" s="305"/>
      <c r="O15" s="306">
        <f>M15*N15</f>
        <v>0</v>
      </c>
      <c r="P15" s="263" t="e">
        <f>M15*#REF!</f>
        <v>#REF!</v>
      </c>
      <c r="Q15" s="264"/>
      <c r="R15" s="263">
        <f>M15*Q15</f>
        <v>0</v>
      </c>
      <c r="S15" s="259"/>
      <c r="T15" s="269"/>
      <c r="U15" s="269"/>
    </row>
    <row r="16" spans="1:21" s="254" customFormat="1" ht="12" outlineLevel="2" x14ac:dyDescent="0.2">
      <c r="F16" s="255"/>
      <c r="G16" s="256"/>
      <c r="H16" s="269"/>
      <c r="I16" s="269"/>
      <c r="J16" s="307">
        <v>0.5</v>
      </c>
      <c r="K16" s="256" t="s">
        <v>532</v>
      </c>
      <c r="L16" s="305"/>
      <c r="M16" s="308">
        <v>0.5</v>
      </c>
      <c r="N16" s="305"/>
      <c r="O16" s="306"/>
      <c r="P16" s="263"/>
      <c r="Q16" s="264"/>
      <c r="R16" s="263"/>
      <c r="S16" s="259"/>
      <c r="T16" s="269"/>
      <c r="U16" s="269"/>
    </row>
    <row r="17" spans="6:21" s="254" customFormat="1" ht="12" outlineLevel="2" x14ac:dyDescent="0.2">
      <c r="F17" s="255" t="s">
        <v>3427</v>
      </c>
      <c r="G17" s="256" t="s">
        <v>3315</v>
      </c>
      <c r="H17" s="269" t="s">
        <v>3628</v>
      </c>
      <c r="I17" s="269"/>
      <c r="J17" s="259" t="s">
        <v>3629</v>
      </c>
      <c r="K17" s="256" t="s">
        <v>532</v>
      </c>
      <c r="L17" s="305"/>
      <c r="M17" s="168">
        <v>0.5</v>
      </c>
      <c r="N17" s="305"/>
      <c r="O17" s="306">
        <f>M17*N17</f>
        <v>0</v>
      </c>
      <c r="P17" s="263">
        <v>0</v>
      </c>
      <c r="Q17" s="264"/>
      <c r="R17" s="263">
        <v>0</v>
      </c>
      <c r="S17" s="259"/>
      <c r="T17" s="269"/>
      <c r="U17" s="269"/>
    </row>
    <row r="18" spans="6:21" s="254" customFormat="1" ht="12" outlineLevel="2" x14ac:dyDescent="0.2">
      <c r="F18" s="255"/>
      <c r="G18" s="256"/>
      <c r="H18" s="269"/>
      <c r="I18" s="269"/>
      <c r="J18" s="307">
        <v>0.5</v>
      </c>
      <c r="K18" s="256" t="s">
        <v>532</v>
      </c>
      <c r="L18" s="305"/>
      <c r="M18" s="308">
        <v>0.5</v>
      </c>
      <c r="N18" s="305"/>
      <c r="O18" s="306"/>
      <c r="P18" s="263"/>
      <c r="Q18" s="264"/>
      <c r="R18" s="263"/>
      <c r="S18" s="259"/>
      <c r="T18" s="269"/>
      <c r="U18" s="269"/>
    </row>
    <row r="19" spans="6:21" s="254" customFormat="1" ht="12" outlineLevel="2" x14ac:dyDescent="0.2">
      <c r="F19" s="255" t="s">
        <v>3431</v>
      </c>
      <c r="G19" s="256" t="s">
        <v>3315</v>
      </c>
      <c r="H19" s="269" t="s">
        <v>3631</v>
      </c>
      <c r="I19" s="269"/>
      <c r="J19" s="259" t="s">
        <v>3632</v>
      </c>
      <c r="K19" s="256" t="s">
        <v>532</v>
      </c>
      <c r="L19" s="305"/>
      <c r="M19" s="168">
        <v>0.5</v>
      </c>
      <c r="N19" s="305"/>
      <c r="O19" s="306">
        <f>M19*N19</f>
        <v>0</v>
      </c>
      <c r="P19" s="263" t="e">
        <f>M19*#REF!</f>
        <v>#REF!</v>
      </c>
      <c r="Q19" s="264"/>
      <c r="R19" s="263">
        <f>M19*Q19</f>
        <v>0</v>
      </c>
      <c r="S19" s="259"/>
      <c r="T19" s="269"/>
      <c r="U19" s="269"/>
    </row>
    <row r="20" spans="6:21" s="254" customFormat="1" ht="12" outlineLevel="2" x14ac:dyDescent="0.2">
      <c r="F20" s="255"/>
      <c r="G20" s="256"/>
      <c r="H20" s="269"/>
      <c r="I20" s="269"/>
      <c r="J20" s="307">
        <v>0.5</v>
      </c>
      <c r="K20" s="256" t="s">
        <v>532</v>
      </c>
      <c r="L20" s="305"/>
      <c r="M20" s="308">
        <v>0.5</v>
      </c>
      <c r="N20" s="305"/>
      <c r="O20" s="306"/>
      <c r="P20" s="263"/>
      <c r="Q20" s="264"/>
      <c r="R20" s="263"/>
      <c r="S20" s="259"/>
      <c r="T20" s="269"/>
      <c r="U20" s="269"/>
    </row>
    <row r="21" spans="6:21" s="254" customFormat="1" ht="12" outlineLevel="2" x14ac:dyDescent="0.2">
      <c r="F21" s="255" t="s">
        <v>3435</v>
      </c>
      <c r="G21" s="256" t="s">
        <v>3315</v>
      </c>
      <c r="H21" s="269" t="s">
        <v>3790</v>
      </c>
      <c r="I21" s="269"/>
      <c r="J21" s="259" t="s">
        <v>3791</v>
      </c>
      <c r="K21" s="256" t="s">
        <v>532</v>
      </c>
      <c r="L21" s="305"/>
      <c r="M21" s="168">
        <v>16.5</v>
      </c>
      <c r="N21" s="305"/>
      <c r="O21" s="306">
        <f>M21*N21</f>
        <v>0</v>
      </c>
      <c r="P21" s="263" t="e">
        <f>M21*#REF!</f>
        <v>#REF!</v>
      </c>
      <c r="Q21" s="264"/>
      <c r="R21" s="263">
        <f>M21*Q21</f>
        <v>0</v>
      </c>
      <c r="S21" s="259"/>
      <c r="T21" s="269"/>
      <c r="U21" s="269"/>
    </row>
    <row r="22" spans="6:21" s="254" customFormat="1" ht="12" outlineLevel="2" x14ac:dyDescent="0.2">
      <c r="F22" s="255"/>
      <c r="G22" s="256"/>
      <c r="H22" s="269"/>
      <c r="I22" s="269"/>
      <c r="J22" s="307" t="s">
        <v>3792</v>
      </c>
      <c r="K22" s="256" t="s">
        <v>532</v>
      </c>
      <c r="L22" s="305"/>
      <c r="M22" s="308">
        <v>16.5</v>
      </c>
      <c r="N22" s="305"/>
      <c r="O22" s="306"/>
      <c r="P22" s="263"/>
      <c r="Q22" s="264"/>
      <c r="R22" s="263"/>
      <c r="S22" s="259"/>
      <c r="T22" s="269"/>
      <c r="U22" s="269"/>
    </row>
    <row r="23" spans="6:21" s="254" customFormat="1" ht="12" outlineLevel="2" x14ac:dyDescent="0.2">
      <c r="F23" s="255" t="s">
        <v>3439</v>
      </c>
      <c r="G23" s="256" t="s">
        <v>3315</v>
      </c>
      <c r="H23" s="269" t="s">
        <v>3793</v>
      </c>
      <c r="I23" s="269"/>
      <c r="J23" s="259" t="s">
        <v>3794</v>
      </c>
      <c r="K23" s="256" t="s">
        <v>447</v>
      </c>
      <c r="L23" s="305">
        <v>0</v>
      </c>
      <c r="M23" s="168">
        <v>1</v>
      </c>
      <c r="N23" s="305"/>
      <c r="O23" s="306">
        <f t="shared" ref="O23:O28" si="0">M23*N23</f>
        <v>0</v>
      </c>
      <c r="P23" s="263" t="e">
        <f>M23*#REF!</f>
        <v>#REF!</v>
      </c>
      <c r="Q23" s="264"/>
      <c r="R23" s="263">
        <f>M23*Q23</f>
        <v>0</v>
      </c>
      <c r="S23" s="259"/>
      <c r="T23" s="269"/>
      <c r="U23" s="269"/>
    </row>
    <row r="24" spans="6:21" s="254" customFormat="1" ht="12" outlineLevel="2" x14ac:dyDescent="0.2">
      <c r="F24" s="255" t="s">
        <v>3442</v>
      </c>
      <c r="G24" s="256" t="s">
        <v>3315</v>
      </c>
      <c r="H24" s="269" t="s">
        <v>3646</v>
      </c>
      <c r="I24" s="269"/>
      <c r="J24" s="259" t="s">
        <v>3647</v>
      </c>
      <c r="K24" s="256" t="s">
        <v>447</v>
      </c>
      <c r="L24" s="305">
        <v>0</v>
      </c>
      <c r="M24" s="168">
        <v>2</v>
      </c>
      <c r="N24" s="305"/>
      <c r="O24" s="306">
        <f t="shared" si="0"/>
        <v>0</v>
      </c>
      <c r="P24" s="263">
        <v>0</v>
      </c>
      <c r="Q24" s="264"/>
      <c r="R24" s="263">
        <v>0</v>
      </c>
      <c r="S24" s="259"/>
      <c r="T24" s="269"/>
      <c r="U24" s="269"/>
    </row>
    <row r="25" spans="6:21" s="254" customFormat="1" ht="12" outlineLevel="2" x14ac:dyDescent="0.2">
      <c r="F25" s="255" t="s">
        <v>3444</v>
      </c>
      <c r="G25" s="256" t="s">
        <v>3315</v>
      </c>
      <c r="H25" s="269" t="s">
        <v>3741</v>
      </c>
      <c r="I25" s="269"/>
      <c r="J25" s="259" t="s">
        <v>3742</v>
      </c>
      <c r="K25" s="256" t="s">
        <v>447</v>
      </c>
      <c r="L25" s="305">
        <v>0</v>
      </c>
      <c r="M25" s="168">
        <v>1</v>
      </c>
      <c r="N25" s="305"/>
      <c r="O25" s="306">
        <f t="shared" si="0"/>
        <v>0</v>
      </c>
      <c r="P25" s="263">
        <v>0</v>
      </c>
      <c r="Q25" s="264"/>
      <c r="R25" s="263">
        <v>0</v>
      </c>
      <c r="S25" s="259"/>
      <c r="T25" s="269"/>
      <c r="U25" s="269"/>
    </row>
    <row r="26" spans="6:21" s="254" customFormat="1" ht="12" outlineLevel="2" x14ac:dyDescent="0.2">
      <c r="F26" s="255" t="s">
        <v>3495</v>
      </c>
      <c r="G26" s="256" t="s">
        <v>3315</v>
      </c>
      <c r="H26" s="269" t="s">
        <v>3795</v>
      </c>
      <c r="I26" s="269"/>
      <c r="J26" s="259" t="s">
        <v>3796</v>
      </c>
      <c r="K26" s="256" t="s">
        <v>532</v>
      </c>
      <c r="L26" s="305">
        <v>0</v>
      </c>
      <c r="M26" s="168">
        <v>1</v>
      </c>
      <c r="N26" s="305"/>
      <c r="O26" s="306">
        <f t="shared" si="0"/>
        <v>0</v>
      </c>
      <c r="P26" s="263" t="e">
        <f>M26*#REF!</f>
        <v>#REF!</v>
      </c>
      <c r="Q26" s="264"/>
      <c r="R26" s="263">
        <f>M26*Q26</f>
        <v>0</v>
      </c>
      <c r="S26" s="259"/>
      <c r="T26" s="269"/>
      <c r="U26" s="269"/>
    </row>
    <row r="27" spans="6:21" s="254" customFormat="1" ht="12" outlineLevel="2" x14ac:dyDescent="0.2">
      <c r="F27" s="255" t="s">
        <v>3752</v>
      </c>
      <c r="G27" s="256" t="s">
        <v>3315</v>
      </c>
      <c r="H27" s="269" t="s">
        <v>3797</v>
      </c>
      <c r="I27" s="269"/>
      <c r="J27" s="259" t="s">
        <v>3798</v>
      </c>
      <c r="K27" s="256" t="s">
        <v>3065</v>
      </c>
      <c r="L27" s="305">
        <v>0</v>
      </c>
      <c r="M27" s="168">
        <v>1</v>
      </c>
      <c r="N27" s="305"/>
      <c r="O27" s="306">
        <f t="shared" si="0"/>
        <v>0</v>
      </c>
      <c r="P27" s="263">
        <v>0</v>
      </c>
      <c r="Q27" s="264"/>
      <c r="R27" s="263">
        <v>0</v>
      </c>
      <c r="S27" s="259"/>
      <c r="T27" s="269"/>
      <c r="U27" s="269"/>
    </row>
    <row r="28" spans="6:21" s="254" customFormat="1" ht="12" outlineLevel="2" x14ac:dyDescent="0.2">
      <c r="F28" s="255" t="s">
        <v>3755</v>
      </c>
      <c r="G28" s="256" t="s">
        <v>3315</v>
      </c>
      <c r="H28" s="269" t="s">
        <v>3747</v>
      </c>
      <c r="I28" s="269"/>
      <c r="J28" s="259" t="s">
        <v>3748</v>
      </c>
      <c r="K28" s="256" t="s">
        <v>3065</v>
      </c>
      <c r="L28" s="305">
        <v>0</v>
      </c>
      <c r="M28" s="168">
        <v>1</v>
      </c>
      <c r="N28" s="305"/>
      <c r="O28" s="306">
        <f t="shared" si="0"/>
        <v>0</v>
      </c>
      <c r="P28" s="263">
        <v>0</v>
      </c>
      <c r="Q28" s="264"/>
      <c r="R28" s="263">
        <v>0</v>
      </c>
      <c r="S28" s="259"/>
      <c r="T28" s="269"/>
      <c r="U28" s="269"/>
    </row>
    <row r="29" spans="6:21" s="254" customFormat="1" ht="12" outlineLevel="2" x14ac:dyDescent="0.2">
      <c r="F29" s="255" t="s">
        <v>3756</v>
      </c>
      <c r="G29" s="256" t="s">
        <v>3315</v>
      </c>
      <c r="H29" s="269" t="s">
        <v>3713</v>
      </c>
      <c r="I29" s="269"/>
      <c r="J29" s="259" t="s">
        <v>3714</v>
      </c>
      <c r="K29" s="256" t="s">
        <v>532</v>
      </c>
      <c r="L29" s="305">
        <v>0</v>
      </c>
      <c r="M29" s="168">
        <v>56.5</v>
      </c>
      <c r="N29" s="305"/>
      <c r="O29" s="306">
        <f>M29*N29</f>
        <v>0</v>
      </c>
      <c r="P29" s="263" t="e">
        <f>M29*#REF!</f>
        <v>#REF!</v>
      </c>
      <c r="Q29" s="264"/>
      <c r="R29" s="263">
        <f>M29*Q29</f>
        <v>0</v>
      </c>
      <c r="S29" s="259"/>
      <c r="T29" s="269"/>
      <c r="U29" s="269"/>
    </row>
    <row r="30" spans="6:21" s="254" customFormat="1" ht="12" outlineLevel="2" x14ac:dyDescent="0.2">
      <c r="F30" s="255"/>
      <c r="G30" s="256"/>
      <c r="H30" s="269"/>
      <c r="I30" s="269"/>
      <c r="J30" s="307" t="s">
        <v>3799</v>
      </c>
      <c r="K30" s="256" t="s">
        <v>532</v>
      </c>
      <c r="L30" s="305"/>
      <c r="M30" s="308">
        <v>56.5</v>
      </c>
      <c r="N30" s="305"/>
      <c r="O30" s="306"/>
      <c r="P30" s="263"/>
      <c r="Q30" s="264"/>
      <c r="R30" s="263"/>
      <c r="S30" s="259"/>
      <c r="T30" s="269"/>
      <c r="U30" s="269"/>
    </row>
    <row r="31" spans="6:21" s="254" customFormat="1" ht="12" outlineLevel="2" x14ac:dyDescent="0.2">
      <c r="F31" s="255" t="s">
        <v>3757</v>
      </c>
      <c r="G31" s="256" t="s">
        <v>3054</v>
      </c>
      <c r="H31" s="269" t="s">
        <v>3055</v>
      </c>
      <c r="I31" s="269"/>
      <c r="J31" s="259" t="s">
        <v>3717</v>
      </c>
      <c r="K31" s="256" t="s">
        <v>532</v>
      </c>
      <c r="L31" s="305">
        <v>0</v>
      </c>
      <c r="M31" s="168">
        <v>54.5</v>
      </c>
      <c r="N31" s="305"/>
      <c r="O31" s="306">
        <f>M31*N31</f>
        <v>0</v>
      </c>
      <c r="P31" s="263" t="e">
        <f>M31*#REF!</f>
        <v>#REF!</v>
      </c>
      <c r="Q31" s="264"/>
      <c r="R31" s="263">
        <f>M31*Q31</f>
        <v>0</v>
      </c>
      <c r="S31" s="259"/>
      <c r="T31" s="269"/>
      <c r="U31" s="269"/>
    </row>
    <row r="32" spans="6:21" s="254" customFormat="1" ht="12" outlineLevel="2" x14ac:dyDescent="0.2">
      <c r="F32" s="255" t="s">
        <v>3484</v>
      </c>
      <c r="G32" s="256" t="s">
        <v>3054</v>
      </c>
      <c r="H32" s="269" t="s">
        <v>3058</v>
      </c>
      <c r="I32" s="269"/>
      <c r="J32" s="259" t="s">
        <v>3718</v>
      </c>
      <c r="K32" s="256" t="s">
        <v>532</v>
      </c>
      <c r="L32" s="305">
        <v>0</v>
      </c>
      <c r="M32" s="168">
        <v>56.5</v>
      </c>
      <c r="N32" s="305"/>
      <c r="O32" s="306">
        <f>M32*N32</f>
        <v>0</v>
      </c>
      <c r="P32" s="263" t="e">
        <f>M32*#REF!</f>
        <v>#REF!</v>
      </c>
      <c r="Q32" s="264"/>
      <c r="R32" s="263">
        <f>M32*Q32</f>
        <v>0</v>
      </c>
      <c r="S32" s="259"/>
      <c r="T32" s="269"/>
      <c r="U32" s="269"/>
    </row>
    <row r="33" spans="6:21" s="254" customFormat="1" ht="24" customHeight="1" outlineLevel="2" x14ac:dyDescent="0.2">
      <c r="F33" s="255" t="s">
        <v>3762</v>
      </c>
      <c r="G33" s="256" t="s">
        <v>3315</v>
      </c>
      <c r="H33" s="269" t="s">
        <v>3753</v>
      </c>
      <c r="I33" s="269"/>
      <c r="J33" s="259" t="s">
        <v>3754</v>
      </c>
      <c r="K33" s="256" t="s">
        <v>532</v>
      </c>
      <c r="L33" s="305">
        <v>0</v>
      </c>
      <c r="M33" s="168">
        <v>1</v>
      </c>
      <c r="N33" s="305"/>
      <c r="O33" s="306">
        <f>M33*N33</f>
        <v>0</v>
      </c>
      <c r="P33" s="263">
        <v>0</v>
      </c>
      <c r="Q33" s="264"/>
      <c r="R33" s="263">
        <v>0</v>
      </c>
      <c r="S33" s="259"/>
      <c r="T33" s="269"/>
      <c r="U33" s="269"/>
    </row>
    <row r="34" spans="6:21" s="254" customFormat="1" ht="12" outlineLevel="2" x14ac:dyDescent="0.2">
      <c r="F34" s="255"/>
      <c r="G34" s="256"/>
      <c r="H34" s="269"/>
      <c r="I34" s="269"/>
      <c r="J34" s="307">
        <v>1</v>
      </c>
      <c r="K34" s="256" t="s">
        <v>532</v>
      </c>
      <c r="L34" s="305"/>
      <c r="M34" s="308">
        <v>1</v>
      </c>
      <c r="N34" s="305"/>
      <c r="O34" s="306"/>
      <c r="P34" s="263"/>
      <c r="Q34" s="264"/>
      <c r="R34" s="263"/>
      <c r="S34" s="259"/>
      <c r="T34" s="269"/>
      <c r="U34" s="269"/>
    </row>
    <row r="35" spans="6:21" s="254" customFormat="1" ht="12" outlineLevel="2" x14ac:dyDescent="0.2">
      <c r="F35" s="255" t="s">
        <v>3785</v>
      </c>
      <c r="G35" s="256" t="s">
        <v>3315</v>
      </c>
      <c r="H35" s="269" t="s">
        <v>3800</v>
      </c>
      <c r="I35" s="269"/>
      <c r="J35" s="259" t="s">
        <v>3801</v>
      </c>
      <c r="K35" s="256" t="s">
        <v>447</v>
      </c>
      <c r="L35" s="305">
        <v>0</v>
      </c>
      <c r="M35" s="168">
        <v>1</v>
      </c>
      <c r="N35" s="305"/>
      <c r="O35" s="306">
        <f t="shared" ref="O35:O40" si="1">M35*N35</f>
        <v>0</v>
      </c>
      <c r="P35" s="263" t="e">
        <f>M35*#REF!</f>
        <v>#REF!</v>
      </c>
      <c r="Q35" s="264"/>
      <c r="R35" s="263">
        <f t="shared" ref="R35:R44" si="2">M35*Q35</f>
        <v>0</v>
      </c>
      <c r="S35" s="259"/>
      <c r="T35" s="269"/>
      <c r="U35" s="269"/>
    </row>
    <row r="36" spans="6:21" s="254" customFormat="1" ht="12" outlineLevel="2" x14ac:dyDescent="0.2">
      <c r="F36" s="255" t="s">
        <v>3766</v>
      </c>
      <c r="G36" s="256" t="s">
        <v>3315</v>
      </c>
      <c r="H36" s="269" t="s">
        <v>3802</v>
      </c>
      <c r="I36" s="269"/>
      <c r="J36" s="259" t="s">
        <v>3803</v>
      </c>
      <c r="K36" s="256" t="s">
        <v>325</v>
      </c>
      <c r="L36" s="305">
        <v>0</v>
      </c>
      <c r="M36" s="168">
        <v>1</v>
      </c>
      <c r="N36" s="305"/>
      <c r="O36" s="306">
        <f>M36*N36</f>
        <v>0</v>
      </c>
      <c r="P36" s="263" t="e">
        <f>M36*#REF!</f>
        <v>#REF!</v>
      </c>
      <c r="Q36" s="264"/>
      <c r="R36" s="263">
        <f t="shared" si="2"/>
        <v>0</v>
      </c>
      <c r="S36" s="259"/>
      <c r="T36" s="269"/>
      <c r="U36" s="269"/>
    </row>
    <row r="37" spans="6:21" s="254" customFormat="1" ht="12" outlineLevel="2" x14ac:dyDescent="0.2">
      <c r="F37" s="255" t="s">
        <v>3768</v>
      </c>
      <c r="G37" s="256" t="s">
        <v>3315</v>
      </c>
      <c r="H37" s="269" t="s">
        <v>3675</v>
      </c>
      <c r="I37" s="269"/>
      <c r="J37" s="259" t="s">
        <v>3676</v>
      </c>
      <c r="K37" s="256" t="s">
        <v>447</v>
      </c>
      <c r="L37" s="305">
        <v>0</v>
      </c>
      <c r="M37" s="168">
        <v>1</v>
      </c>
      <c r="N37" s="305"/>
      <c r="O37" s="306">
        <f t="shared" si="1"/>
        <v>0</v>
      </c>
      <c r="P37" s="263" t="e">
        <f>M37*#REF!</f>
        <v>#REF!</v>
      </c>
      <c r="Q37" s="264"/>
      <c r="R37" s="263">
        <f t="shared" si="2"/>
        <v>0</v>
      </c>
      <c r="S37" s="259"/>
      <c r="T37" s="269"/>
      <c r="U37" s="269"/>
    </row>
    <row r="38" spans="6:21" s="254" customFormat="1" ht="12" outlineLevel="2" x14ac:dyDescent="0.2">
      <c r="F38" s="255" t="s">
        <v>3770</v>
      </c>
      <c r="G38" s="256" t="s">
        <v>3315</v>
      </c>
      <c r="H38" s="269" t="s">
        <v>3677</v>
      </c>
      <c r="I38" s="269"/>
      <c r="J38" s="259" t="s">
        <v>3678</v>
      </c>
      <c r="K38" s="256" t="s">
        <v>447</v>
      </c>
      <c r="L38" s="305">
        <v>0</v>
      </c>
      <c r="M38" s="168">
        <v>1</v>
      </c>
      <c r="N38" s="305"/>
      <c r="O38" s="306">
        <f t="shared" si="1"/>
        <v>0</v>
      </c>
      <c r="P38" s="263" t="e">
        <f>M38*#REF!</f>
        <v>#REF!</v>
      </c>
      <c r="Q38" s="264"/>
      <c r="R38" s="263">
        <f t="shared" si="2"/>
        <v>0</v>
      </c>
      <c r="S38" s="259"/>
      <c r="T38" s="269"/>
      <c r="U38" s="269"/>
    </row>
    <row r="39" spans="6:21" s="254" customFormat="1" ht="12" outlineLevel="2" x14ac:dyDescent="0.2">
      <c r="F39" s="255" t="s">
        <v>3804</v>
      </c>
      <c r="G39" s="256" t="s">
        <v>3315</v>
      </c>
      <c r="H39" s="269" t="s">
        <v>3758</v>
      </c>
      <c r="I39" s="269"/>
      <c r="J39" s="259" t="s">
        <v>3759</v>
      </c>
      <c r="K39" s="256" t="s">
        <v>447</v>
      </c>
      <c r="L39" s="305">
        <v>0</v>
      </c>
      <c r="M39" s="168">
        <v>1</v>
      </c>
      <c r="N39" s="305"/>
      <c r="O39" s="306">
        <f t="shared" si="1"/>
        <v>0</v>
      </c>
      <c r="P39" s="263" t="e">
        <f>M39*#REF!</f>
        <v>#REF!</v>
      </c>
      <c r="Q39" s="264"/>
      <c r="R39" s="263">
        <f t="shared" si="2"/>
        <v>0</v>
      </c>
      <c r="S39" s="259"/>
      <c r="T39" s="269"/>
      <c r="U39" s="269"/>
    </row>
    <row r="40" spans="6:21" s="254" customFormat="1" ht="12" outlineLevel="2" x14ac:dyDescent="0.2">
      <c r="F40" s="255" t="s">
        <v>3805</v>
      </c>
      <c r="G40" s="256" t="s">
        <v>3315</v>
      </c>
      <c r="H40" s="269" t="s">
        <v>3679</v>
      </c>
      <c r="I40" s="269"/>
      <c r="J40" s="259" t="s">
        <v>3680</v>
      </c>
      <c r="K40" s="256" t="s">
        <v>447</v>
      </c>
      <c r="L40" s="305">
        <v>0</v>
      </c>
      <c r="M40" s="168">
        <v>1</v>
      </c>
      <c r="N40" s="305"/>
      <c r="O40" s="306">
        <f t="shared" si="1"/>
        <v>0</v>
      </c>
      <c r="P40" s="263" t="e">
        <f>M40*#REF!</f>
        <v>#REF!</v>
      </c>
      <c r="Q40" s="264"/>
      <c r="R40" s="263">
        <f t="shared" si="2"/>
        <v>0</v>
      </c>
      <c r="S40" s="259"/>
      <c r="T40" s="269"/>
      <c r="U40" s="269"/>
    </row>
    <row r="41" spans="6:21" s="254" customFormat="1" ht="12" outlineLevel="2" x14ac:dyDescent="0.2">
      <c r="F41" s="255" t="s">
        <v>3806</v>
      </c>
      <c r="G41" s="256" t="s">
        <v>3054</v>
      </c>
      <c r="H41" s="269" t="s">
        <v>3060</v>
      </c>
      <c r="I41" s="269"/>
      <c r="J41" s="259" t="s">
        <v>3807</v>
      </c>
      <c r="K41" s="256" t="s">
        <v>447</v>
      </c>
      <c r="L41" s="305">
        <v>0</v>
      </c>
      <c r="M41" s="168">
        <v>1</v>
      </c>
      <c r="N41" s="305"/>
      <c r="O41" s="306">
        <f>M41*N41</f>
        <v>0</v>
      </c>
      <c r="P41" s="263" t="e">
        <f>M41*#REF!</f>
        <v>#REF!</v>
      </c>
      <c r="Q41" s="264"/>
      <c r="R41" s="263">
        <f t="shared" si="2"/>
        <v>0</v>
      </c>
      <c r="S41" s="259"/>
      <c r="T41" s="269"/>
      <c r="U41" s="269"/>
    </row>
    <row r="42" spans="6:21" s="254" customFormat="1" ht="12" outlineLevel="2" x14ac:dyDescent="0.2">
      <c r="F42" s="255" t="s">
        <v>3808</v>
      </c>
      <c r="G42" s="256" t="s">
        <v>3054</v>
      </c>
      <c r="H42" s="269" t="s">
        <v>3062</v>
      </c>
      <c r="I42" s="269"/>
      <c r="J42" s="259" t="s">
        <v>3767</v>
      </c>
      <c r="K42" s="256" t="s">
        <v>447</v>
      </c>
      <c r="L42" s="305">
        <v>0</v>
      </c>
      <c r="M42" s="168">
        <v>1</v>
      </c>
      <c r="N42" s="305"/>
      <c r="O42" s="306">
        <f>M42*N42</f>
        <v>0</v>
      </c>
      <c r="P42" s="263" t="e">
        <f>M42*#REF!</f>
        <v>#REF!</v>
      </c>
      <c r="Q42" s="264"/>
      <c r="R42" s="263">
        <f t="shared" si="2"/>
        <v>0</v>
      </c>
      <c r="S42" s="259"/>
      <c r="T42" s="269"/>
      <c r="U42" s="269"/>
    </row>
    <row r="43" spans="6:21" s="254" customFormat="1" ht="12" outlineLevel="2" x14ac:dyDescent="0.2">
      <c r="F43" s="255" t="s">
        <v>3809</v>
      </c>
      <c r="G43" s="256" t="s">
        <v>3054</v>
      </c>
      <c r="H43" s="269" t="s">
        <v>3067</v>
      </c>
      <c r="I43" s="269"/>
      <c r="J43" s="259" t="s">
        <v>3810</v>
      </c>
      <c r="K43" s="256" t="s">
        <v>3065</v>
      </c>
      <c r="L43" s="305">
        <v>0</v>
      </c>
      <c r="M43" s="168">
        <v>1</v>
      </c>
      <c r="N43" s="305"/>
      <c r="O43" s="306">
        <f>M43*N43</f>
        <v>0</v>
      </c>
      <c r="P43" s="263" t="e">
        <f>M43*#REF!</f>
        <v>#REF!</v>
      </c>
      <c r="Q43" s="264"/>
      <c r="R43" s="263">
        <f t="shared" si="2"/>
        <v>0</v>
      </c>
      <c r="S43" s="259"/>
      <c r="T43" s="269"/>
      <c r="U43" s="269"/>
    </row>
    <row r="44" spans="6:21" s="254" customFormat="1" ht="12" outlineLevel="2" x14ac:dyDescent="0.2">
      <c r="F44" s="255" t="s">
        <v>3811</v>
      </c>
      <c r="G44" s="256" t="s">
        <v>3315</v>
      </c>
      <c r="H44" s="269" t="s">
        <v>3689</v>
      </c>
      <c r="I44" s="269"/>
      <c r="J44" s="259" t="s">
        <v>3690</v>
      </c>
      <c r="K44" s="256" t="s">
        <v>3691</v>
      </c>
      <c r="L44" s="305">
        <v>0</v>
      </c>
      <c r="M44" s="168">
        <v>1.0900000000000001</v>
      </c>
      <c r="N44" s="305"/>
      <c r="O44" s="306">
        <f>M44*N44</f>
        <v>0</v>
      </c>
      <c r="P44" s="263" t="e">
        <f>M44*#REF!</f>
        <v>#REF!</v>
      </c>
      <c r="Q44" s="264"/>
      <c r="R44" s="263">
        <f t="shared" si="2"/>
        <v>0</v>
      </c>
      <c r="S44" s="259"/>
      <c r="T44" s="269"/>
      <c r="U44" s="269"/>
    </row>
    <row r="45" spans="6:21" s="291" customFormat="1" ht="12.75" customHeight="1" outlineLevel="2" x14ac:dyDescent="0.25">
      <c r="F45" s="284"/>
      <c r="G45" s="285"/>
      <c r="H45" s="285"/>
      <c r="I45" s="285"/>
      <c r="J45" s="295"/>
      <c r="K45" s="285"/>
      <c r="L45" s="290"/>
      <c r="M45" s="187"/>
      <c r="N45" s="290"/>
      <c r="O45" s="296"/>
      <c r="P45" s="290"/>
      <c r="Q45" s="290"/>
      <c r="R45" s="290"/>
      <c r="S45" s="290"/>
      <c r="T45" s="285"/>
      <c r="U45" s="285"/>
    </row>
    <row r="46" spans="6:21" s="249" customFormat="1" ht="16.5" customHeight="1" outlineLevel="1" x14ac:dyDescent="0.2">
      <c r="F46" s="250"/>
      <c r="G46" s="240"/>
      <c r="H46" s="251"/>
      <c r="I46" s="251"/>
      <c r="J46" s="251" t="s">
        <v>3692</v>
      </c>
      <c r="K46" s="240"/>
      <c r="L46" s="252"/>
      <c r="M46" s="159"/>
      <c r="N46" s="252"/>
      <c r="O46" s="221">
        <f>SUBTOTAL(9,O47:O49)</f>
        <v>0</v>
      </c>
      <c r="P46" s="253" t="e">
        <f>SUBTOTAL(9,P47:P49)</f>
        <v>#REF!</v>
      </c>
      <c r="Q46" s="252"/>
      <c r="R46" s="253">
        <f>SUBTOTAL(9,R47:R49)</f>
        <v>0</v>
      </c>
      <c r="S46" s="304"/>
      <c r="T46" s="241"/>
      <c r="U46" s="241"/>
    </row>
    <row r="47" spans="6:21" s="254" customFormat="1" ht="12" outlineLevel="2" x14ac:dyDescent="0.2">
      <c r="F47" s="255">
        <v>1</v>
      </c>
      <c r="G47" s="256" t="s">
        <v>3315</v>
      </c>
      <c r="H47" s="269" t="s">
        <v>3693</v>
      </c>
      <c r="I47" s="269"/>
      <c r="J47" s="259" t="s">
        <v>3694</v>
      </c>
      <c r="K47" s="256" t="s">
        <v>532</v>
      </c>
      <c r="L47" s="305">
        <v>0</v>
      </c>
      <c r="M47" s="168">
        <v>3.5</v>
      </c>
      <c r="N47" s="305"/>
      <c r="O47" s="306">
        <f>M47*N47</f>
        <v>0</v>
      </c>
      <c r="P47" s="263" t="e">
        <f>M47*#REF!</f>
        <v>#REF!</v>
      </c>
      <c r="Q47" s="264"/>
      <c r="R47" s="263">
        <f>M47*Q47</f>
        <v>0</v>
      </c>
      <c r="S47" s="259"/>
      <c r="T47" s="269" t="s">
        <v>3625</v>
      </c>
      <c r="U47" s="269" t="s">
        <v>3695</v>
      </c>
    </row>
    <row r="48" spans="6:21" s="254" customFormat="1" ht="12" outlineLevel="2" x14ac:dyDescent="0.2">
      <c r="F48" s="255">
        <v>2</v>
      </c>
      <c r="G48" s="256" t="s">
        <v>3315</v>
      </c>
      <c r="H48" s="269" t="s">
        <v>3696</v>
      </c>
      <c r="I48" s="269"/>
      <c r="J48" s="259" t="s">
        <v>3697</v>
      </c>
      <c r="K48" s="256" t="s">
        <v>532</v>
      </c>
      <c r="L48" s="305">
        <v>0</v>
      </c>
      <c r="M48" s="168">
        <v>16.5</v>
      </c>
      <c r="N48" s="305"/>
      <c r="O48" s="306">
        <f>M48*N48</f>
        <v>0</v>
      </c>
      <c r="P48" s="263" t="e">
        <f>M48*#REF!</f>
        <v>#REF!</v>
      </c>
      <c r="Q48" s="264"/>
      <c r="R48" s="263">
        <f>M48*Q48</f>
        <v>0</v>
      </c>
      <c r="S48" s="259"/>
      <c r="T48" s="269" t="s">
        <v>3625</v>
      </c>
      <c r="U48" s="269" t="s">
        <v>3695</v>
      </c>
    </row>
    <row r="49" spans="6:21" s="291" customFormat="1" ht="12.75" customHeight="1" outlineLevel="2" x14ac:dyDescent="0.25">
      <c r="F49" s="284"/>
      <c r="G49" s="285"/>
      <c r="H49" s="285"/>
      <c r="I49" s="285"/>
      <c r="J49" s="295"/>
      <c r="K49" s="285"/>
      <c r="L49" s="290"/>
      <c r="M49" s="187"/>
      <c r="N49" s="290"/>
      <c r="O49" s="296"/>
      <c r="P49" s="290"/>
      <c r="Q49" s="290"/>
      <c r="R49" s="290"/>
      <c r="S49" s="290"/>
      <c r="T49" s="285"/>
      <c r="U49" s="285"/>
    </row>
    <row r="50" spans="6:21" s="249" customFormat="1" ht="16.5" customHeight="1" outlineLevel="1" x14ac:dyDescent="0.2">
      <c r="F50" s="250"/>
      <c r="G50" s="240"/>
      <c r="H50" s="251"/>
      <c r="I50" s="251"/>
      <c r="J50" s="251" t="s">
        <v>3700</v>
      </c>
      <c r="K50" s="240"/>
      <c r="L50" s="252"/>
      <c r="M50" s="159"/>
      <c r="N50" s="252"/>
      <c r="O50" s="221">
        <f>SUBTOTAL(9,O51:O52)</f>
        <v>0</v>
      </c>
      <c r="P50" s="253" t="e">
        <f>SUBTOTAL(9,P51:P52)</f>
        <v>#REF!</v>
      </c>
      <c r="Q50" s="252"/>
      <c r="R50" s="253">
        <f>SUBTOTAL(9,R51:R52)</f>
        <v>0</v>
      </c>
      <c r="S50" s="304"/>
      <c r="T50" s="241"/>
      <c r="U50" s="241"/>
    </row>
    <row r="51" spans="6:21" s="254" customFormat="1" ht="12" outlineLevel="2" x14ac:dyDescent="0.2">
      <c r="F51" s="255">
        <v>1</v>
      </c>
      <c r="G51" s="256" t="s">
        <v>3701</v>
      </c>
      <c r="H51" s="269" t="s">
        <v>3702</v>
      </c>
      <c r="I51" s="269"/>
      <c r="J51" s="259" t="s">
        <v>3703</v>
      </c>
      <c r="K51" s="256" t="s">
        <v>3704</v>
      </c>
      <c r="L51" s="305">
        <v>0</v>
      </c>
      <c r="M51" s="168">
        <v>2</v>
      </c>
      <c r="N51" s="305"/>
      <c r="O51" s="306">
        <f>M51*N51</f>
        <v>0</v>
      </c>
      <c r="P51" s="263" t="e">
        <f>M51*#REF!</f>
        <v>#REF!</v>
      </c>
      <c r="Q51" s="264"/>
      <c r="R51" s="263">
        <f>M51*Q51</f>
        <v>0</v>
      </c>
      <c r="S51" s="259"/>
      <c r="T51" s="269" t="s">
        <v>3625</v>
      </c>
      <c r="U51" s="269" t="s">
        <v>3705</v>
      </c>
    </row>
    <row r="52" spans="6:21" s="291" customFormat="1" ht="12.75" customHeight="1" outlineLevel="2" x14ac:dyDescent="0.25">
      <c r="F52" s="284"/>
      <c r="G52" s="285"/>
      <c r="H52" s="285"/>
      <c r="I52" s="285"/>
      <c r="J52" s="295"/>
      <c r="K52" s="285"/>
      <c r="L52" s="290"/>
      <c r="M52" s="187"/>
      <c r="N52" s="290"/>
      <c r="O52" s="296"/>
      <c r="P52" s="290"/>
      <c r="Q52" s="290"/>
      <c r="R52" s="290"/>
      <c r="S52" s="290"/>
      <c r="T52" s="285"/>
      <c r="U52" s="285"/>
    </row>
    <row r="53" spans="6:21" s="249" customFormat="1" ht="16.5" customHeight="1" outlineLevel="1" x14ac:dyDescent="0.2">
      <c r="F53" s="250"/>
      <c r="G53" s="240"/>
      <c r="H53" s="251"/>
      <c r="I53" s="251"/>
      <c r="J53" s="251" t="s">
        <v>3461</v>
      </c>
      <c r="K53" s="240"/>
      <c r="L53" s="252"/>
      <c r="M53" s="159"/>
      <c r="N53" s="252"/>
      <c r="O53" s="221">
        <f>SUBTOTAL(9,O54:O59)</f>
        <v>0</v>
      </c>
      <c r="P53" s="253" t="e">
        <f>SUBTOTAL(9,P54:P59)</f>
        <v>#REF!</v>
      </c>
      <c r="Q53" s="252"/>
      <c r="R53" s="253">
        <f>SUBTOTAL(9,R54:R59)</f>
        <v>0</v>
      </c>
      <c r="S53" s="304"/>
      <c r="T53" s="241"/>
      <c r="U53" s="241"/>
    </row>
    <row r="54" spans="6:21" s="254" customFormat="1" ht="12" outlineLevel="2" x14ac:dyDescent="0.2">
      <c r="F54" s="255">
        <v>1</v>
      </c>
      <c r="G54" s="256"/>
      <c r="H54" s="269" t="s">
        <v>3069</v>
      </c>
      <c r="I54" s="269"/>
      <c r="J54" s="259" t="s">
        <v>3706</v>
      </c>
      <c r="K54" s="256" t="s">
        <v>3065</v>
      </c>
      <c r="L54" s="305">
        <v>0</v>
      </c>
      <c r="M54" s="168">
        <v>1</v>
      </c>
      <c r="N54" s="305"/>
      <c r="O54" s="306">
        <f>M54*N54</f>
        <v>0</v>
      </c>
      <c r="P54" s="263" t="e">
        <f>M54*#REF!</f>
        <v>#REF!</v>
      </c>
      <c r="Q54" s="264"/>
      <c r="R54" s="263">
        <f>M54*Q54</f>
        <v>0</v>
      </c>
      <c r="S54" s="259"/>
      <c r="T54" s="269"/>
      <c r="U54" s="269"/>
    </row>
    <row r="55" spans="6:21" s="254" customFormat="1" ht="12" outlineLevel="2" x14ac:dyDescent="0.2">
      <c r="F55" s="255">
        <v>3</v>
      </c>
      <c r="G55" s="256"/>
      <c r="H55" s="269" t="s">
        <v>3071</v>
      </c>
      <c r="I55" s="269"/>
      <c r="J55" s="259" t="s">
        <v>3707</v>
      </c>
      <c r="K55" s="256" t="s">
        <v>3065</v>
      </c>
      <c r="L55" s="305">
        <v>0</v>
      </c>
      <c r="M55" s="168">
        <v>1</v>
      </c>
      <c r="N55" s="305"/>
      <c r="O55" s="306">
        <f>M55*N55</f>
        <v>0</v>
      </c>
      <c r="P55" s="263" t="e">
        <f>M55*#REF!</f>
        <v>#REF!</v>
      </c>
      <c r="Q55" s="264"/>
      <c r="R55" s="263">
        <f>M55*Q55</f>
        <v>0</v>
      </c>
      <c r="S55" s="259"/>
      <c r="T55" s="269" t="s">
        <v>3625</v>
      </c>
      <c r="U55" s="269" t="s">
        <v>3708</v>
      </c>
    </row>
    <row r="56" spans="6:21" s="254" customFormat="1" ht="12" outlineLevel="2" x14ac:dyDescent="0.2">
      <c r="F56" s="255">
        <v>4</v>
      </c>
      <c r="G56" s="256"/>
      <c r="H56" s="269" t="s">
        <v>3073</v>
      </c>
      <c r="I56" s="269"/>
      <c r="J56" s="259" t="s">
        <v>3709</v>
      </c>
      <c r="K56" s="256" t="s">
        <v>124</v>
      </c>
      <c r="L56" s="305">
        <v>0</v>
      </c>
      <c r="M56" s="168">
        <v>5</v>
      </c>
      <c r="N56" s="305"/>
      <c r="O56" s="306">
        <f>M56*N56</f>
        <v>0</v>
      </c>
      <c r="P56" s="263" t="e">
        <f>M56*#REF!</f>
        <v>#REF!</v>
      </c>
      <c r="Q56" s="264"/>
      <c r="R56" s="263">
        <f>M56*Q56</f>
        <v>0</v>
      </c>
      <c r="S56" s="259"/>
      <c r="T56" s="269" t="s">
        <v>3625</v>
      </c>
      <c r="U56" s="269" t="s">
        <v>3708</v>
      </c>
    </row>
    <row r="57" spans="6:21" s="254" customFormat="1" ht="12" outlineLevel="2" x14ac:dyDescent="0.2">
      <c r="F57" s="255">
        <v>5</v>
      </c>
      <c r="G57" s="256"/>
      <c r="H57" s="269" t="s">
        <v>3374</v>
      </c>
      <c r="I57" s="269"/>
      <c r="J57" s="259" t="s">
        <v>3710</v>
      </c>
      <c r="K57" s="256" t="s">
        <v>273</v>
      </c>
      <c r="L57" s="305">
        <v>0</v>
      </c>
      <c r="M57" s="168">
        <v>10</v>
      </c>
      <c r="N57" s="305"/>
      <c r="O57" s="306">
        <f>M57*N57</f>
        <v>0</v>
      </c>
      <c r="P57" s="263" t="e">
        <f>M57*#REF!</f>
        <v>#REF!</v>
      </c>
      <c r="Q57" s="264"/>
      <c r="R57" s="263">
        <f>M57*Q57</f>
        <v>0</v>
      </c>
      <c r="S57" s="259"/>
      <c r="T57" s="269" t="s">
        <v>3625</v>
      </c>
      <c r="U57" s="269" t="s">
        <v>3708</v>
      </c>
    </row>
    <row r="58" spans="6:21" s="254" customFormat="1" ht="12" outlineLevel="2" x14ac:dyDescent="0.2">
      <c r="F58" s="255">
        <v>6</v>
      </c>
      <c r="G58" s="256"/>
      <c r="H58" s="269" t="s">
        <v>3377</v>
      </c>
      <c r="I58" s="269"/>
      <c r="J58" s="259" t="s">
        <v>3711</v>
      </c>
      <c r="K58" s="256" t="s">
        <v>124</v>
      </c>
      <c r="L58" s="305">
        <v>0</v>
      </c>
      <c r="M58" s="168">
        <v>5</v>
      </c>
      <c r="N58" s="305"/>
      <c r="O58" s="306">
        <f>M58*N58</f>
        <v>0</v>
      </c>
      <c r="P58" s="263" t="e">
        <f>M58*#REF!</f>
        <v>#REF!</v>
      </c>
      <c r="Q58" s="264"/>
      <c r="R58" s="263">
        <f>M58*Q58</f>
        <v>0</v>
      </c>
      <c r="S58" s="259"/>
      <c r="T58" s="269" t="s">
        <v>3625</v>
      </c>
      <c r="U58" s="269" t="s">
        <v>3708</v>
      </c>
    </row>
    <row r="59" spans="6:21" s="291" customFormat="1" ht="12.75" customHeight="1" outlineLevel="2" x14ac:dyDescent="0.25">
      <c r="F59" s="284"/>
      <c r="G59" s="285"/>
      <c r="H59" s="285"/>
      <c r="I59" s="285"/>
      <c r="J59" s="295"/>
      <c r="K59" s="285"/>
      <c r="L59" s="290"/>
      <c r="M59" s="187"/>
      <c r="N59" s="290"/>
      <c r="O59" s="296"/>
      <c r="P59" s="290"/>
      <c r="Q59" s="290"/>
      <c r="R59" s="290"/>
      <c r="S59" s="290"/>
      <c r="T59" s="285"/>
      <c r="U59" s="285"/>
    </row>
    <row r="60" spans="6:21" s="291" customFormat="1" ht="12.75" customHeight="1" outlineLevel="1" x14ac:dyDescent="0.25">
      <c r="F60" s="284"/>
      <c r="G60" s="285"/>
      <c r="H60" s="285"/>
      <c r="I60" s="285"/>
      <c r="J60" s="295"/>
      <c r="K60" s="285"/>
      <c r="L60" s="290"/>
      <c r="M60" s="187"/>
      <c r="N60" s="290"/>
      <c r="O60" s="296"/>
      <c r="P60" s="290"/>
      <c r="Q60" s="290"/>
      <c r="R60" s="290"/>
      <c r="S60" s="290"/>
      <c r="T60" s="285"/>
      <c r="U60" s="285"/>
    </row>
    <row r="61" spans="6:21" s="291" customFormat="1" ht="12.75" customHeight="1" x14ac:dyDescent="0.25">
      <c r="F61" s="284"/>
      <c r="G61" s="285"/>
      <c r="H61" s="285"/>
      <c r="I61" s="285"/>
      <c r="J61" s="295"/>
      <c r="K61" s="285"/>
      <c r="L61" s="290"/>
      <c r="M61" s="187"/>
      <c r="N61" s="290"/>
      <c r="O61" s="296"/>
      <c r="P61" s="290"/>
      <c r="Q61" s="290"/>
      <c r="R61" s="290"/>
      <c r="S61" s="290"/>
      <c r="T61" s="285"/>
      <c r="U61" s="285"/>
    </row>
  </sheetData>
  <pageMargins left="0.39370078740157483" right="0.39370078740157483" top="0.59055118110236227" bottom="0.59055118110236227" header="0.39370078740157483" footer="0.39370078740157483"/>
  <pageSetup paperSize="9" scale="73" fitToHeight="9999" orientation="portrait" r:id="rId1"/>
  <headerFooter alignWithMargins="0">
    <oddFooter>&amp;C&amp;8&amp;P z &amp;N</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outlinePr summaryBelow="0"/>
    <pageSetUpPr fitToPage="1"/>
  </sheetPr>
  <dimension ref="A1:E15"/>
  <sheetViews>
    <sheetView workbookViewId="0">
      <pane ySplit="7" topLeftCell="A8" activePane="bottomLeft" state="frozen"/>
      <selection activeCell="K10" sqref="K10"/>
      <selection pane="bottomLeft" activeCell="C16" sqref="C16"/>
    </sheetView>
  </sheetViews>
  <sheetFormatPr defaultRowHeight="12.75" outlineLevelRow="1" x14ac:dyDescent="0.2"/>
  <cols>
    <col min="1" max="1" width="12.42578125" style="210" hidden="1" customWidth="1"/>
    <col min="2" max="2" width="80.7109375" style="210" customWidth="1"/>
    <col min="3" max="3" width="15.7109375" style="210" customWidth="1"/>
    <col min="4" max="256" width="9.140625" style="210"/>
    <col min="257" max="257" width="0" style="210" hidden="1" customWidth="1"/>
    <col min="258" max="258" width="80.7109375" style="210" customWidth="1"/>
    <col min="259" max="259" width="15.7109375" style="210" customWidth="1"/>
    <col min="260" max="512" width="9.140625" style="210"/>
    <col min="513" max="513" width="0" style="210" hidden="1" customWidth="1"/>
    <col min="514" max="514" width="80.7109375" style="210" customWidth="1"/>
    <col min="515" max="515" width="15.7109375" style="210" customWidth="1"/>
    <col min="516" max="768" width="9.140625" style="210"/>
    <col min="769" max="769" width="0" style="210" hidden="1" customWidth="1"/>
    <col min="770" max="770" width="80.7109375" style="210" customWidth="1"/>
    <col min="771" max="771" width="15.7109375" style="210" customWidth="1"/>
    <col min="772" max="1024" width="9.140625" style="210"/>
    <col min="1025" max="1025" width="0" style="210" hidden="1" customWidth="1"/>
    <col min="1026" max="1026" width="80.7109375" style="210" customWidth="1"/>
    <col min="1027" max="1027" width="15.7109375" style="210" customWidth="1"/>
    <col min="1028" max="1280" width="9.140625" style="210"/>
    <col min="1281" max="1281" width="0" style="210" hidden="1" customWidth="1"/>
    <col min="1282" max="1282" width="80.7109375" style="210" customWidth="1"/>
    <col min="1283" max="1283" width="15.7109375" style="210" customWidth="1"/>
    <col min="1284" max="1536" width="9.140625" style="210"/>
    <col min="1537" max="1537" width="0" style="210" hidden="1" customWidth="1"/>
    <col min="1538" max="1538" width="80.7109375" style="210" customWidth="1"/>
    <col min="1539" max="1539" width="15.7109375" style="210" customWidth="1"/>
    <col min="1540" max="1792" width="9.140625" style="210"/>
    <col min="1793" max="1793" width="0" style="210" hidden="1" customWidth="1"/>
    <col min="1794" max="1794" width="80.7109375" style="210" customWidth="1"/>
    <col min="1795" max="1795" width="15.7109375" style="210" customWidth="1"/>
    <col min="1796" max="2048" width="9.140625" style="210"/>
    <col min="2049" max="2049" width="0" style="210" hidden="1" customWidth="1"/>
    <col min="2050" max="2050" width="80.7109375" style="210" customWidth="1"/>
    <col min="2051" max="2051" width="15.7109375" style="210" customWidth="1"/>
    <col min="2052" max="2304" width="9.140625" style="210"/>
    <col min="2305" max="2305" width="0" style="210" hidden="1" customWidth="1"/>
    <col min="2306" max="2306" width="80.7109375" style="210" customWidth="1"/>
    <col min="2307" max="2307" width="15.7109375" style="210" customWidth="1"/>
    <col min="2308" max="2560" width="9.140625" style="210"/>
    <col min="2561" max="2561" width="0" style="210" hidden="1" customWidth="1"/>
    <col min="2562" max="2562" width="80.7109375" style="210" customWidth="1"/>
    <col min="2563" max="2563" width="15.7109375" style="210" customWidth="1"/>
    <col min="2564" max="2816" width="9.140625" style="210"/>
    <col min="2817" max="2817" width="0" style="210" hidden="1" customWidth="1"/>
    <col min="2818" max="2818" width="80.7109375" style="210" customWidth="1"/>
    <col min="2819" max="2819" width="15.7109375" style="210" customWidth="1"/>
    <col min="2820" max="3072" width="9.140625" style="210"/>
    <col min="3073" max="3073" width="0" style="210" hidden="1" customWidth="1"/>
    <col min="3074" max="3074" width="80.7109375" style="210" customWidth="1"/>
    <col min="3075" max="3075" width="15.7109375" style="210" customWidth="1"/>
    <col min="3076" max="3328" width="9.140625" style="210"/>
    <col min="3329" max="3329" width="0" style="210" hidden="1" customWidth="1"/>
    <col min="3330" max="3330" width="80.7109375" style="210" customWidth="1"/>
    <col min="3331" max="3331" width="15.7109375" style="210" customWidth="1"/>
    <col min="3332" max="3584" width="9.140625" style="210"/>
    <col min="3585" max="3585" width="0" style="210" hidden="1" customWidth="1"/>
    <col min="3586" max="3586" width="80.7109375" style="210" customWidth="1"/>
    <col min="3587" max="3587" width="15.7109375" style="210" customWidth="1"/>
    <col min="3588" max="3840" width="9.140625" style="210"/>
    <col min="3841" max="3841" width="0" style="210" hidden="1" customWidth="1"/>
    <col min="3842" max="3842" width="80.7109375" style="210" customWidth="1"/>
    <col min="3843" max="3843" width="15.7109375" style="210" customWidth="1"/>
    <col min="3844" max="4096" width="9.140625" style="210"/>
    <col min="4097" max="4097" width="0" style="210" hidden="1" customWidth="1"/>
    <col min="4098" max="4098" width="80.7109375" style="210" customWidth="1"/>
    <col min="4099" max="4099" width="15.7109375" style="210" customWidth="1"/>
    <col min="4100" max="4352" width="9.140625" style="210"/>
    <col min="4353" max="4353" width="0" style="210" hidden="1" customWidth="1"/>
    <col min="4354" max="4354" width="80.7109375" style="210" customWidth="1"/>
    <col min="4355" max="4355" width="15.7109375" style="210" customWidth="1"/>
    <col min="4356" max="4608" width="9.140625" style="210"/>
    <col min="4609" max="4609" width="0" style="210" hidden="1" customWidth="1"/>
    <col min="4610" max="4610" width="80.7109375" style="210" customWidth="1"/>
    <col min="4611" max="4611" width="15.7109375" style="210" customWidth="1"/>
    <col min="4612" max="4864" width="9.140625" style="210"/>
    <col min="4865" max="4865" width="0" style="210" hidden="1" customWidth="1"/>
    <col min="4866" max="4866" width="80.7109375" style="210" customWidth="1"/>
    <col min="4867" max="4867" width="15.7109375" style="210" customWidth="1"/>
    <col min="4868" max="5120" width="9.140625" style="210"/>
    <col min="5121" max="5121" width="0" style="210" hidden="1" customWidth="1"/>
    <col min="5122" max="5122" width="80.7109375" style="210" customWidth="1"/>
    <col min="5123" max="5123" width="15.7109375" style="210" customWidth="1"/>
    <col min="5124" max="5376" width="9.140625" style="210"/>
    <col min="5377" max="5377" width="0" style="210" hidden="1" customWidth="1"/>
    <col min="5378" max="5378" width="80.7109375" style="210" customWidth="1"/>
    <col min="5379" max="5379" width="15.7109375" style="210" customWidth="1"/>
    <col min="5380" max="5632" width="9.140625" style="210"/>
    <col min="5633" max="5633" width="0" style="210" hidden="1" customWidth="1"/>
    <col min="5634" max="5634" width="80.7109375" style="210" customWidth="1"/>
    <col min="5635" max="5635" width="15.7109375" style="210" customWidth="1"/>
    <col min="5636" max="5888" width="9.140625" style="210"/>
    <col min="5889" max="5889" width="0" style="210" hidden="1" customWidth="1"/>
    <col min="5890" max="5890" width="80.7109375" style="210" customWidth="1"/>
    <col min="5891" max="5891" width="15.7109375" style="210" customWidth="1"/>
    <col min="5892" max="6144" width="9.140625" style="210"/>
    <col min="6145" max="6145" width="0" style="210" hidden="1" customWidth="1"/>
    <col min="6146" max="6146" width="80.7109375" style="210" customWidth="1"/>
    <col min="6147" max="6147" width="15.7109375" style="210" customWidth="1"/>
    <col min="6148" max="6400" width="9.140625" style="210"/>
    <col min="6401" max="6401" width="0" style="210" hidden="1" customWidth="1"/>
    <col min="6402" max="6402" width="80.7109375" style="210" customWidth="1"/>
    <col min="6403" max="6403" width="15.7109375" style="210" customWidth="1"/>
    <col min="6404" max="6656" width="9.140625" style="210"/>
    <col min="6657" max="6657" width="0" style="210" hidden="1" customWidth="1"/>
    <col min="6658" max="6658" width="80.7109375" style="210" customWidth="1"/>
    <col min="6659" max="6659" width="15.7109375" style="210" customWidth="1"/>
    <col min="6660" max="6912" width="9.140625" style="210"/>
    <col min="6913" max="6913" width="0" style="210" hidden="1" customWidth="1"/>
    <col min="6914" max="6914" width="80.7109375" style="210" customWidth="1"/>
    <col min="6915" max="6915" width="15.7109375" style="210" customWidth="1"/>
    <col min="6916" max="7168" width="9.140625" style="210"/>
    <col min="7169" max="7169" width="0" style="210" hidden="1" customWidth="1"/>
    <col min="7170" max="7170" width="80.7109375" style="210" customWidth="1"/>
    <col min="7171" max="7171" width="15.7109375" style="210" customWidth="1"/>
    <col min="7172" max="7424" width="9.140625" style="210"/>
    <col min="7425" max="7425" width="0" style="210" hidden="1" customWidth="1"/>
    <col min="7426" max="7426" width="80.7109375" style="210" customWidth="1"/>
    <col min="7427" max="7427" width="15.7109375" style="210" customWidth="1"/>
    <col min="7428" max="7680" width="9.140625" style="210"/>
    <col min="7681" max="7681" width="0" style="210" hidden="1" customWidth="1"/>
    <col min="7682" max="7682" width="80.7109375" style="210" customWidth="1"/>
    <col min="7683" max="7683" width="15.7109375" style="210" customWidth="1"/>
    <col min="7684" max="7936" width="9.140625" style="210"/>
    <col min="7937" max="7937" width="0" style="210" hidden="1" customWidth="1"/>
    <col min="7938" max="7938" width="80.7109375" style="210" customWidth="1"/>
    <col min="7939" max="7939" width="15.7109375" style="210" customWidth="1"/>
    <col min="7940" max="8192" width="9.140625" style="210"/>
    <col min="8193" max="8193" width="0" style="210" hidden="1" customWidth="1"/>
    <col min="8194" max="8194" width="80.7109375" style="210" customWidth="1"/>
    <col min="8195" max="8195" width="15.7109375" style="210" customWidth="1"/>
    <col min="8196" max="8448" width="9.140625" style="210"/>
    <col min="8449" max="8449" width="0" style="210" hidden="1" customWidth="1"/>
    <col min="8450" max="8450" width="80.7109375" style="210" customWidth="1"/>
    <col min="8451" max="8451" width="15.7109375" style="210" customWidth="1"/>
    <col min="8452" max="8704" width="9.140625" style="210"/>
    <col min="8705" max="8705" width="0" style="210" hidden="1" customWidth="1"/>
    <col min="8706" max="8706" width="80.7109375" style="210" customWidth="1"/>
    <col min="8707" max="8707" width="15.7109375" style="210" customWidth="1"/>
    <col min="8708" max="8960" width="9.140625" style="210"/>
    <col min="8961" max="8961" width="0" style="210" hidden="1" customWidth="1"/>
    <col min="8962" max="8962" width="80.7109375" style="210" customWidth="1"/>
    <col min="8963" max="8963" width="15.7109375" style="210" customWidth="1"/>
    <col min="8964" max="9216" width="9.140625" style="210"/>
    <col min="9217" max="9217" width="0" style="210" hidden="1" customWidth="1"/>
    <col min="9218" max="9218" width="80.7109375" style="210" customWidth="1"/>
    <col min="9219" max="9219" width="15.7109375" style="210" customWidth="1"/>
    <col min="9220" max="9472" width="9.140625" style="210"/>
    <col min="9473" max="9473" width="0" style="210" hidden="1" customWidth="1"/>
    <col min="9474" max="9474" width="80.7109375" style="210" customWidth="1"/>
    <col min="9475" max="9475" width="15.7109375" style="210" customWidth="1"/>
    <col min="9476" max="9728" width="9.140625" style="210"/>
    <col min="9729" max="9729" width="0" style="210" hidden="1" customWidth="1"/>
    <col min="9730" max="9730" width="80.7109375" style="210" customWidth="1"/>
    <col min="9731" max="9731" width="15.7109375" style="210" customWidth="1"/>
    <col min="9732" max="9984" width="9.140625" style="210"/>
    <col min="9985" max="9985" width="0" style="210" hidden="1" customWidth="1"/>
    <col min="9986" max="9986" width="80.7109375" style="210" customWidth="1"/>
    <col min="9987" max="9987" width="15.7109375" style="210" customWidth="1"/>
    <col min="9988" max="10240" width="9.140625" style="210"/>
    <col min="10241" max="10241" width="0" style="210" hidden="1" customWidth="1"/>
    <col min="10242" max="10242" width="80.7109375" style="210" customWidth="1"/>
    <col min="10243" max="10243" width="15.7109375" style="210" customWidth="1"/>
    <col min="10244" max="10496" width="9.140625" style="210"/>
    <col min="10497" max="10497" width="0" style="210" hidden="1" customWidth="1"/>
    <col min="10498" max="10498" width="80.7109375" style="210" customWidth="1"/>
    <col min="10499" max="10499" width="15.7109375" style="210" customWidth="1"/>
    <col min="10500" max="10752" width="9.140625" style="210"/>
    <col min="10753" max="10753" width="0" style="210" hidden="1" customWidth="1"/>
    <col min="10754" max="10754" width="80.7109375" style="210" customWidth="1"/>
    <col min="10755" max="10755" width="15.7109375" style="210" customWidth="1"/>
    <col min="10756" max="11008" width="9.140625" style="210"/>
    <col min="11009" max="11009" width="0" style="210" hidden="1" customWidth="1"/>
    <col min="11010" max="11010" width="80.7109375" style="210" customWidth="1"/>
    <col min="11011" max="11011" width="15.7109375" style="210" customWidth="1"/>
    <col min="11012" max="11264" width="9.140625" style="210"/>
    <col min="11265" max="11265" width="0" style="210" hidden="1" customWidth="1"/>
    <col min="11266" max="11266" width="80.7109375" style="210" customWidth="1"/>
    <col min="11267" max="11267" width="15.7109375" style="210" customWidth="1"/>
    <col min="11268" max="11520" width="9.140625" style="210"/>
    <col min="11521" max="11521" width="0" style="210" hidden="1" customWidth="1"/>
    <col min="11522" max="11522" width="80.7109375" style="210" customWidth="1"/>
    <col min="11523" max="11523" width="15.7109375" style="210" customWidth="1"/>
    <col min="11524" max="11776" width="9.140625" style="210"/>
    <col min="11777" max="11777" width="0" style="210" hidden="1" customWidth="1"/>
    <col min="11778" max="11778" width="80.7109375" style="210" customWidth="1"/>
    <col min="11779" max="11779" width="15.7109375" style="210" customWidth="1"/>
    <col min="11780" max="12032" width="9.140625" style="210"/>
    <col min="12033" max="12033" width="0" style="210" hidden="1" customWidth="1"/>
    <col min="12034" max="12034" width="80.7109375" style="210" customWidth="1"/>
    <col min="12035" max="12035" width="15.7109375" style="210" customWidth="1"/>
    <col min="12036" max="12288" width="9.140625" style="210"/>
    <col min="12289" max="12289" width="0" style="210" hidden="1" customWidth="1"/>
    <col min="12290" max="12290" width="80.7109375" style="210" customWidth="1"/>
    <col min="12291" max="12291" width="15.7109375" style="210" customWidth="1"/>
    <col min="12292" max="12544" width="9.140625" style="210"/>
    <col min="12545" max="12545" width="0" style="210" hidden="1" customWidth="1"/>
    <col min="12546" max="12546" width="80.7109375" style="210" customWidth="1"/>
    <col min="12547" max="12547" width="15.7109375" style="210" customWidth="1"/>
    <col min="12548" max="12800" width="9.140625" style="210"/>
    <col min="12801" max="12801" width="0" style="210" hidden="1" customWidth="1"/>
    <col min="12802" max="12802" width="80.7109375" style="210" customWidth="1"/>
    <col min="12803" max="12803" width="15.7109375" style="210" customWidth="1"/>
    <col min="12804" max="13056" width="9.140625" style="210"/>
    <col min="13057" max="13057" width="0" style="210" hidden="1" customWidth="1"/>
    <col min="13058" max="13058" width="80.7109375" style="210" customWidth="1"/>
    <col min="13059" max="13059" width="15.7109375" style="210" customWidth="1"/>
    <col min="13060" max="13312" width="9.140625" style="210"/>
    <col min="13313" max="13313" width="0" style="210" hidden="1" customWidth="1"/>
    <col min="13314" max="13314" width="80.7109375" style="210" customWidth="1"/>
    <col min="13315" max="13315" width="15.7109375" style="210" customWidth="1"/>
    <col min="13316" max="13568" width="9.140625" style="210"/>
    <col min="13569" max="13569" width="0" style="210" hidden="1" customWidth="1"/>
    <col min="13570" max="13570" width="80.7109375" style="210" customWidth="1"/>
    <col min="13571" max="13571" width="15.7109375" style="210" customWidth="1"/>
    <col min="13572" max="13824" width="9.140625" style="210"/>
    <col min="13825" max="13825" width="0" style="210" hidden="1" customWidth="1"/>
    <col min="13826" max="13826" width="80.7109375" style="210" customWidth="1"/>
    <col min="13827" max="13827" width="15.7109375" style="210" customWidth="1"/>
    <col min="13828" max="14080" width="9.140625" style="210"/>
    <col min="14081" max="14081" width="0" style="210" hidden="1" customWidth="1"/>
    <col min="14082" max="14082" width="80.7109375" style="210" customWidth="1"/>
    <col min="14083" max="14083" width="15.7109375" style="210" customWidth="1"/>
    <col min="14084" max="14336" width="9.140625" style="210"/>
    <col min="14337" max="14337" width="0" style="210" hidden="1" customWidth="1"/>
    <col min="14338" max="14338" width="80.7109375" style="210" customWidth="1"/>
    <col min="14339" max="14339" width="15.7109375" style="210" customWidth="1"/>
    <col min="14340" max="14592" width="9.140625" style="210"/>
    <col min="14593" max="14593" width="0" style="210" hidden="1" customWidth="1"/>
    <col min="14594" max="14594" width="80.7109375" style="210" customWidth="1"/>
    <col min="14595" max="14595" width="15.7109375" style="210" customWidth="1"/>
    <col min="14596" max="14848" width="9.140625" style="210"/>
    <col min="14849" max="14849" width="0" style="210" hidden="1" customWidth="1"/>
    <col min="14850" max="14850" width="80.7109375" style="210" customWidth="1"/>
    <col min="14851" max="14851" width="15.7109375" style="210" customWidth="1"/>
    <col min="14852" max="15104" width="9.140625" style="210"/>
    <col min="15105" max="15105" width="0" style="210" hidden="1" customWidth="1"/>
    <col min="15106" max="15106" width="80.7109375" style="210" customWidth="1"/>
    <col min="15107" max="15107" width="15.7109375" style="210" customWidth="1"/>
    <col min="15108" max="15360" width="9.140625" style="210"/>
    <col min="15361" max="15361" width="0" style="210" hidden="1" customWidth="1"/>
    <col min="15362" max="15362" width="80.7109375" style="210" customWidth="1"/>
    <col min="15363" max="15363" width="15.7109375" style="210" customWidth="1"/>
    <col min="15364" max="15616" width="9.140625" style="210"/>
    <col min="15617" max="15617" width="0" style="210" hidden="1" customWidth="1"/>
    <col min="15618" max="15618" width="80.7109375" style="210" customWidth="1"/>
    <col min="15619" max="15619" width="15.7109375" style="210" customWidth="1"/>
    <col min="15620" max="15872" width="9.140625" style="210"/>
    <col min="15873" max="15873" width="0" style="210" hidden="1" customWidth="1"/>
    <col min="15874" max="15874" width="80.7109375" style="210" customWidth="1"/>
    <col min="15875" max="15875" width="15.7109375" style="210" customWidth="1"/>
    <col min="15876" max="16128" width="9.140625" style="210"/>
    <col min="16129" max="16129" width="0" style="210" hidden="1" customWidth="1"/>
    <col min="16130" max="16130" width="80.7109375" style="210" customWidth="1"/>
    <col min="16131" max="16131" width="15.7109375" style="210" customWidth="1"/>
    <col min="16132" max="16384" width="9.140625" style="210"/>
  </cols>
  <sheetData>
    <row r="1" spans="1:5" ht="15.75" customHeight="1" x14ac:dyDescent="0.25">
      <c r="A1" s="206"/>
      <c r="B1" s="207" t="s">
        <v>3352</v>
      </c>
      <c r="C1" s="208"/>
    </row>
    <row r="2" spans="1:5" ht="15.75" customHeight="1" x14ac:dyDescent="0.25">
      <c r="A2" s="206"/>
      <c r="B2" s="225" t="s">
        <v>51</v>
      </c>
      <c r="C2" s="208"/>
    </row>
    <row r="3" spans="1:5" ht="15.75" customHeight="1" x14ac:dyDescent="0.25">
      <c r="A3" s="206"/>
      <c r="B3" s="225" t="s">
        <v>2</v>
      </c>
      <c r="C3" s="208"/>
    </row>
    <row r="4" spans="1:5" ht="15.75" customHeight="1" x14ac:dyDescent="0.25">
      <c r="A4" s="206"/>
      <c r="B4" s="225" t="s">
        <v>3608</v>
      </c>
      <c r="C4" s="208"/>
    </row>
    <row r="5" spans="1:5" ht="15.75" customHeight="1" x14ac:dyDescent="0.25">
      <c r="A5" s="206"/>
      <c r="B5" s="225" t="s">
        <v>3731</v>
      </c>
      <c r="C5" s="208"/>
    </row>
    <row r="6" spans="1:5" ht="14.25" customHeight="1" x14ac:dyDescent="0.25">
      <c r="A6" s="210" t="e">
        <f t="array" ref="A6">INDEX(__SAZBA__,MATCH(0,COUNTIF($A$1:A1,__SAZBA__),0))</f>
        <v>#REF!</v>
      </c>
      <c r="B6" s="211"/>
      <c r="C6" s="208"/>
    </row>
    <row r="7" spans="1:5" ht="13.5" thickBot="1" x14ac:dyDescent="0.25">
      <c r="A7" s="210" t="e">
        <f t="array" ref="A7">INDEX(__SAZBA__,MATCH(0,COUNTIF($A$1:A6,__SAZBA__),0))</f>
        <v>#REF!</v>
      </c>
      <c r="B7" s="212" t="s">
        <v>104</v>
      </c>
      <c r="C7" s="212" t="s">
        <v>3043</v>
      </c>
    </row>
    <row r="8" spans="1:5" x14ac:dyDescent="0.2">
      <c r="A8" s="210" t="e">
        <f t="array" ref="A8">INDEX(__SAZBA__,MATCH(0,COUNTIF($A$1:A7,__SAZBA__),0))</f>
        <v>#REF!</v>
      </c>
      <c r="B8" s="214"/>
      <c r="C8" s="215"/>
    </row>
    <row r="9" spans="1:5" s="216" customFormat="1" ht="15.75" customHeight="1" x14ac:dyDescent="0.2">
      <c r="B9" s="217" t="s">
        <v>3608</v>
      </c>
      <c r="C9" s="218">
        <f>'Plyn Zakazka kotelna 4'!O9</f>
        <v>0</v>
      </c>
      <c r="E9" s="218"/>
    </row>
    <row r="10" spans="1:5" s="219" customFormat="1" ht="15" customHeight="1" outlineLevel="1" x14ac:dyDescent="0.2">
      <c r="B10" s="220" t="s">
        <v>3622</v>
      </c>
      <c r="C10" s="221">
        <f>'Plyn Zakazka kotelna 4'!O10</f>
        <v>0</v>
      </c>
      <c r="E10" s="221"/>
    </row>
    <row r="11" spans="1:5" s="219" customFormat="1" ht="15" customHeight="1" outlineLevel="1" x14ac:dyDescent="0.2">
      <c r="B11" s="220" t="s">
        <v>3692</v>
      </c>
      <c r="C11" s="221">
        <f>'Plyn Zakazka kotelna 4'!O40</f>
        <v>0</v>
      </c>
      <c r="E11" s="221"/>
    </row>
    <row r="12" spans="1:5" s="219" customFormat="1" ht="15" customHeight="1" outlineLevel="1" x14ac:dyDescent="0.2">
      <c r="B12" s="220" t="s">
        <v>3700</v>
      </c>
      <c r="C12" s="221">
        <f>'Plyn Zakazka kotelna 4'!O44</f>
        <v>0</v>
      </c>
      <c r="E12" s="221"/>
    </row>
    <row r="13" spans="1:5" s="219" customFormat="1" ht="15" customHeight="1" outlineLevel="1" x14ac:dyDescent="0.2">
      <c r="B13" s="220" t="s">
        <v>3461</v>
      </c>
      <c r="C13" s="221">
        <f>'Plyn Zakazka kotelna 4'!O47</f>
        <v>0</v>
      </c>
      <c r="E13" s="221"/>
    </row>
    <row r="14" spans="1:5" ht="13.5" outlineLevel="1" thickBot="1" x14ac:dyDescent="0.25">
      <c r="B14" s="318"/>
    </row>
    <row r="15" spans="1:5" s="222" customFormat="1" ht="15" x14ac:dyDescent="0.25">
      <c r="A15" s="222" t="e">
        <f>SUM(#REF!)</f>
        <v>#REF!</v>
      </c>
      <c r="B15" s="223" t="s">
        <v>3355</v>
      </c>
      <c r="C15" s="224">
        <f>C9</f>
        <v>0</v>
      </c>
    </row>
  </sheetData>
  <pageMargins left="0.78740157480314965" right="0.78740157480314965" top="0.78740157480314965" bottom="0.78740157480314965" header="0.39370078740157483" footer="0.39370078740157483"/>
  <pageSetup paperSize="9" scale="88" orientation="portrait" r:id="rId1"/>
  <headerFooter>
    <oddFooter>&amp;C&amp;8&amp;P z &amp;N</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outlinePr summaryBelow="0"/>
    <pageSetUpPr fitToPage="1"/>
  </sheetPr>
  <dimension ref="A1:U56"/>
  <sheetViews>
    <sheetView topLeftCell="F1" zoomScaleNormal="100" zoomScaleSheetLayoutView="100" workbookViewId="0">
      <pane ySplit="7" topLeftCell="A25" activePane="bottomLeft" state="frozen"/>
      <selection activeCell="K10" sqref="K10"/>
      <selection pane="bottomLeft" activeCell="N11" sqref="N11:N53"/>
    </sheetView>
  </sheetViews>
  <sheetFormatPr defaultRowHeight="12.75" outlineLevelRow="2" x14ac:dyDescent="0.2"/>
  <cols>
    <col min="1" max="5" width="0" style="210" hidden="1" customWidth="1"/>
    <col min="6" max="6" width="5.42578125" style="297" customWidth="1"/>
    <col min="7" max="7" width="4.28515625" style="228" customWidth="1"/>
    <col min="8" max="8" width="14.28515625" style="229" customWidth="1"/>
    <col min="9" max="9" width="10" style="229" hidden="1" customWidth="1"/>
    <col min="10" max="10" width="57.140625" style="230" customWidth="1"/>
    <col min="11" max="11" width="7.5703125" style="228" customWidth="1"/>
    <col min="12" max="12" width="6.85546875" style="231" hidden="1" customWidth="1"/>
    <col min="13" max="13" width="13.42578125" style="203" customWidth="1"/>
    <col min="14" max="14" width="12.42578125" style="231" customWidth="1"/>
    <col min="15" max="15" width="15.7109375" style="232" customWidth="1"/>
    <col min="16" max="16" width="14.28515625" style="231" hidden="1" customWidth="1"/>
    <col min="17" max="17" width="11.42578125" style="231" hidden="1" customWidth="1"/>
    <col min="18" max="18" width="14.28515625" style="231" hidden="1" customWidth="1"/>
    <col min="19" max="19" width="25.7109375" style="231" hidden="1" customWidth="1"/>
    <col min="20" max="21" width="10" style="229" hidden="1" customWidth="1"/>
    <col min="22" max="22" width="9.42578125" style="210" customWidth="1"/>
    <col min="23" max="256" width="9.140625" style="210"/>
    <col min="257" max="261" width="0" style="210" hidden="1" customWidth="1"/>
    <col min="262" max="262" width="5.42578125" style="210" customWidth="1"/>
    <col min="263" max="263" width="4.28515625" style="210" customWidth="1"/>
    <col min="264" max="264" width="14.28515625" style="210" customWidth="1"/>
    <col min="265" max="265" width="0" style="210" hidden="1" customWidth="1"/>
    <col min="266" max="266" width="57.140625" style="210" customWidth="1"/>
    <col min="267" max="267" width="7.5703125" style="210" customWidth="1"/>
    <col min="268" max="268" width="0" style="210" hidden="1" customWidth="1"/>
    <col min="269" max="269" width="13.42578125" style="210" customWidth="1"/>
    <col min="270" max="270" width="12.42578125" style="210" customWidth="1"/>
    <col min="271" max="271" width="15.7109375" style="210" customWidth="1"/>
    <col min="272" max="277" width="0" style="210" hidden="1" customWidth="1"/>
    <col min="278" max="278" width="9.42578125" style="210" customWidth="1"/>
    <col min="279" max="512" width="9.140625" style="210"/>
    <col min="513" max="517" width="0" style="210" hidden="1" customWidth="1"/>
    <col min="518" max="518" width="5.42578125" style="210" customWidth="1"/>
    <col min="519" max="519" width="4.28515625" style="210" customWidth="1"/>
    <col min="520" max="520" width="14.28515625" style="210" customWidth="1"/>
    <col min="521" max="521" width="0" style="210" hidden="1" customWidth="1"/>
    <col min="522" max="522" width="57.140625" style="210" customWidth="1"/>
    <col min="523" max="523" width="7.5703125" style="210" customWidth="1"/>
    <col min="524" max="524" width="0" style="210" hidden="1" customWidth="1"/>
    <col min="525" max="525" width="13.42578125" style="210" customWidth="1"/>
    <col min="526" max="526" width="12.42578125" style="210" customWidth="1"/>
    <col min="527" max="527" width="15.7109375" style="210" customWidth="1"/>
    <col min="528" max="533" width="0" style="210" hidden="1" customWidth="1"/>
    <col min="534" max="534" width="9.42578125" style="210" customWidth="1"/>
    <col min="535" max="768" width="9.140625" style="210"/>
    <col min="769" max="773" width="0" style="210" hidden="1" customWidth="1"/>
    <col min="774" max="774" width="5.42578125" style="210" customWidth="1"/>
    <col min="775" max="775" width="4.28515625" style="210" customWidth="1"/>
    <col min="776" max="776" width="14.28515625" style="210" customWidth="1"/>
    <col min="777" max="777" width="0" style="210" hidden="1" customWidth="1"/>
    <col min="778" max="778" width="57.140625" style="210" customWidth="1"/>
    <col min="779" max="779" width="7.5703125" style="210" customWidth="1"/>
    <col min="780" max="780" width="0" style="210" hidden="1" customWidth="1"/>
    <col min="781" max="781" width="13.42578125" style="210" customWidth="1"/>
    <col min="782" max="782" width="12.42578125" style="210" customWidth="1"/>
    <col min="783" max="783" width="15.7109375" style="210" customWidth="1"/>
    <col min="784" max="789" width="0" style="210" hidden="1" customWidth="1"/>
    <col min="790" max="790" width="9.42578125" style="210" customWidth="1"/>
    <col min="791" max="1024" width="9.140625" style="210"/>
    <col min="1025" max="1029" width="0" style="210" hidden="1" customWidth="1"/>
    <col min="1030" max="1030" width="5.42578125" style="210" customWidth="1"/>
    <col min="1031" max="1031" width="4.28515625" style="210" customWidth="1"/>
    <col min="1032" max="1032" width="14.28515625" style="210" customWidth="1"/>
    <col min="1033" max="1033" width="0" style="210" hidden="1" customWidth="1"/>
    <col min="1034" max="1034" width="57.140625" style="210" customWidth="1"/>
    <col min="1035" max="1035" width="7.5703125" style="210" customWidth="1"/>
    <col min="1036" max="1036" width="0" style="210" hidden="1" customWidth="1"/>
    <col min="1037" max="1037" width="13.42578125" style="210" customWidth="1"/>
    <col min="1038" max="1038" width="12.42578125" style="210" customWidth="1"/>
    <col min="1039" max="1039" width="15.7109375" style="210" customWidth="1"/>
    <col min="1040" max="1045" width="0" style="210" hidden="1" customWidth="1"/>
    <col min="1046" max="1046" width="9.42578125" style="210" customWidth="1"/>
    <col min="1047" max="1280" width="9.140625" style="210"/>
    <col min="1281" max="1285" width="0" style="210" hidden="1" customWidth="1"/>
    <col min="1286" max="1286" width="5.42578125" style="210" customWidth="1"/>
    <col min="1287" max="1287" width="4.28515625" style="210" customWidth="1"/>
    <col min="1288" max="1288" width="14.28515625" style="210" customWidth="1"/>
    <col min="1289" max="1289" width="0" style="210" hidden="1" customWidth="1"/>
    <col min="1290" max="1290" width="57.140625" style="210" customWidth="1"/>
    <col min="1291" max="1291" width="7.5703125" style="210" customWidth="1"/>
    <col min="1292" max="1292" width="0" style="210" hidden="1" customWidth="1"/>
    <col min="1293" max="1293" width="13.42578125" style="210" customWidth="1"/>
    <col min="1294" max="1294" width="12.42578125" style="210" customWidth="1"/>
    <col min="1295" max="1295" width="15.7109375" style="210" customWidth="1"/>
    <col min="1296" max="1301" width="0" style="210" hidden="1" customWidth="1"/>
    <col min="1302" max="1302" width="9.42578125" style="210" customWidth="1"/>
    <col min="1303" max="1536" width="9.140625" style="210"/>
    <col min="1537" max="1541" width="0" style="210" hidden="1" customWidth="1"/>
    <col min="1542" max="1542" width="5.42578125" style="210" customWidth="1"/>
    <col min="1543" max="1543" width="4.28515625" style="210" customWidth="1"/>
    <col min="1544" max="1544" width="14.28515625" style="210" customWidth="1"/>
    <col min="1545" max="1545" width="0" style="210" hidden="1" customWidth="1"/>
    <col min="1546" max="1546" width="57.140625" style="210" customWidth="1"/>
    <col min="1547" max="1547" width="7.5703125" style="210" customWidth="1"/>
    <col min="1548" max="1548" width="0" style="210" hidden="1" customWidth="1"/>
    <col min="1549" max="1549" width="13.42578125" style="210" customWidth="1"/>
    <col min="1550" max="1550" width="12.42578125" style="210" customWidth="1"/>
    <col min="1551" max="1551" width="15.7109375" style="210" customWidth="1"/>
    <col min="1552" max="1557" width="0" style="210" hidden="1" customWidth="1"/>
    <col min="1558" max="1558" width="9.42578125" style="210" customWidth="1"/>
    <col min="1559" max="1792" width="9.140625" style="210"/>
    <col min="1793" max="1797" width="0" style="210" hidden="1" customWidth="1"/>
    <col min="1798" max="1798" width="5.42578125" style="210" customWidth="1"/>
    <col min="1799" max="1799" width="4.28515625" style="210" customWidth="1"/>
    <col min="1800" max="1800" width="14.28515625" style="210" customWidth="1"/>
    <col min="1801" max="1801" width="0" style="210" hidden="1" customWidth="1"/>
    <col min="1802" max="1802" width="57.140625" style="210" customWidth="1"/>
    <col min="1803" max="1803" width="7.5703125" style="210" customWidth="1"/>
    <col min="1804" max="1804" width="0" style="210" hidden="1" customWidth="1"/>
    <col min="1805" max="1805" width="13.42578125" style="210" customWidth="1"/>
    <col min="1806" max="1806" width="12.42578125" style="210" customWidth="1"/>
    <col min="1807" max="1807" width="15.7109375" style="210" customWidth="1"/>
    <col min="1808" max="1813" width="0" style="210" hidden="1" customWidth="1"/>
    <col min="1814" max="1814" width="9.42578125" style="210" customWidth="1"/>
    <col min="1815" max="2048" width="9.140625" style="210"/>
    <col min="2049" max="2053" width="0" style="210" hidden="1" customWidth="1"/>
    <col min="2054" max="2054" width="5.42578125" style="210" customWidth="1"/>
    <col min="2055" max="2055" width="4.28515625" style="210" customWidth="1"/>
    <col min="2056" max="2056" width="14.28515625" style="210" customWidth="1"/>
    <col min="2057" max="2057" width="0" style="210" hidden="1" customWidth="1"/>
    <col min="2058" max="2058" width="57.140625" style="210" customWidth="1"/>
    <col min="2059" max="2059" width="7.5703125" style="210" customWidth="1"/>
    <col min="2060" max="2060" width="0" style="210" hidden="1" customWidth="1"/>
    <col min="2061" max="2061" width="13.42578125" style="210" customWidth="1"/>
    <col min="2062" max="2062" width="12.42578125" style="210" customWidth="1"/>
    <col min="2063" max="2063" width="15.7109375" style="210" customWidth="1"/>
    <col min="2064" max="2069" width="0" style="210" hidden="1" customWidth="1"/>
    <col min="2070" max="2070" width="9.42578125" style="210" customWidth="1"/>
    <col min="2071" max="2304" width="9.140625" style="210"/>
    <col min="2305" max="2309" width="0" style="210" hidden="1" customWidth="1"/>
    <col min="2310" max="2310" width="5.42578125" style="210" customWidth="1"/>
    <col min="2311" max="2311" width="4.28515625" style="210" customWidth="1"/>
    <col min="2312" max="2312" width="14.28515625" style="210" customWidth="1"/>
    <col min="2313" max="2313" width="0" style="210" hidden="1" customWidth="1"/>
    <col min="2314" max="2314" width="57.140625" style="210" customWidth="1"/>
    <col min="2315" max="2315" width="7.5703125" style="210" customWidth="1"/>
    <col min="2316" max="2316" width="0" style="210" hidden="1" customWidth="1"/>
    <col min="2317" max="2317" width="13.42578125" style="210" customWidth="1"/>
    <col min="2318" max="2318" width="12.42578125" style="210" customWidth="1"/>
    <col min="2319" max="2319" width="15.7109375" style="210" customWidth="1"/>
    <col min="2320" max="2325" width="0" style="210" hidden="1" customWidth="1"/>
    <col min="2326" max="2326" width="9.42578125" style="210" customWidth="1"/>
    <col min="2327" max="2560" width="9.140625" style="210"/>
    <col min="2561" max="2565" width="0" style="210" hidden="1" customWidth="1"/>
    <col min="2566" max="2566" width="5.42578125" style="210" customWidth="1"/>
    <col min="2567" max="2567" width="4.28515625" style="210" customWidth="1"/>
    <col min="2568" max="2568" width="14.28515625" style="210" customWidth="1"/>
    <col min="2569" max="2569" width="0" style="210" hidden="1" customWidth="1"/>
    <col min="2570" max="2570" width="57.140625" style="210" customWidth="1"/>
    <col min="2571" max="2571" width="7.5703125" style="210" customWidth="1"/>
    <col min="2572" max="2572" width="0" style="210" hidden="1" customWidth="1"/>
    <col min="2573" max="2573" width="13.42578125" style="210" customWidth="1"/>
    <col min="2574" max="2574" width="12.42578125" style="210" customWidth="1"/>
    <col min="2575" max="2575" width="15.7109375" style="210" customWidth="1"/>
    <col min="2576" max="2581" width="0" style="210" hidden="1" customWidth="1"/>
    <col min="2582" max="2582" width="9.42578125" style="210" customWidth="1"/>
    <col min="2583" max="2816" width="9.140625" style="210"/>
    <col min="2817" max="2821" width="0" style="210" hidden="1" customWidth="1"/>
    <col min="2822" max="2822" width="5.42578125" style="210" customWidth="1"/>
    <col min="2823" max="2823" width="4.28515625" style="210" customWidth="1"/>
    <col min="2824" max="2824" width="14.28515625" style="210" customWidth="1"/>
    <col min="2825" max="2825" width="0" style="210" hidden="1" customWidth="1"/>
    <col min="2826" max="2826" width="57.140625" style="210" customWidth="1"/>
    <col min="2827" max="2827" width="7.5703125" style="210" customWidth="1"/>
    <col min="2828" max="2828" width="0" style="210" hidden="1" customWidth="1"/>
    <col min="2829" max="2829" width="13.42578125" style="210" customWidth="1"/>
    <col min="2830" max="2830" width="12.42578125" style="210" customWidth="1"/>
    <col min="2831" max="2831" width="15.7109375" style="210" customWidth="1"/>
    <col min="2832" max="2837" width="0" style="210" hidden="1" customWidth="1"/>
    <col min="2838" max="2838" width="9.42578125" style="210" customWidth="1"/>
    <col min="2839" max="3072" width="9.140625" style="210"/>
    <col min="3073" max="3077" width="0" style="210" hidden="1" customWidth="1"/>
    <col min="3078" max="3078" width="5.42578125" style="210" customWidth="1"/>
    <col min="3079" max="3079" width="4.28515625" style="210" customWidth="1"/>
    <col min="3080" max="3080" width="14.28515625" style="210" customWidth="1"/>
    <col min="3081" max="3081" width="0" style="210" hidden="1" customWidth="1"/>
    <col min="3082" max="3082" width="57.140625" style="210" customWidth="1"/>
    <col min="3083" max="3083" width="7.5703125" style="210" customWidth="1"/>
    <col min="3084" max="3084" width="0" style="210" hidden="1" customWidth="1"/>
    <col min="3085" max="3085" width="13.42578125" style="210" customWidth="1"/>
    <col min="3086" max="3086" width="12.42578125" style="210" customWidth="1"/>
    <col min="3087" max="3087" width="15.7109375" style="210" customWidth="1"/>
    <col min="3088" max="3093" width="0" style="210" hidden="1" customWidth="1"/>
    <col min="3094" max="3094" width="9.42578125" style="210" customWidth="1"/>
    <col min="3095" max="3328" width="9.140625" style="210"/>
    <col min="3329" max="3333" width="0" style="210" hidden="1" customWidth="1"/>
    <col min="3334" max="3334" width="5.42578125" style="210" customWidth="1"/>
    <col min="3335" max="3335" width="4.28515625" style="210" customWidth="1"/>
    <col min="3336" max="3336" width="14.28515625" style="210" customWidth="1"/>
    <col min="3337" max="3337" width="0" style="210" hidden="1" customWidth="1"/>
    <col min="3338" max="3338" width="57.140625" style="210" customWidth="1"/>
    <col min="3339" max="3339" width="7.5703125" style="210" customWidth="1"/>
    <col min="3340" max="3340" width="0" style="210" hidden="1" customWidth="1"/>
    <col min="3341" max="3341" width="13.42578125" style="210" customWidth="1"/>
    <col min="3342" max="3342" width="12.42578125" style="210" customWidth="1"/>
    <col min="3343" max="3343" width="15.7109375" style="210" customWidth="1"/>
    <col min="3344" max="3349" width="0" style="210" hidden="1" customWidth="1"/>
    <col min="3350" max="3350" width="9.42578125" style="210" customWidth="1"/>
    <col min="3351" max="3584" width="9.140625" style="210"/>
    <col min="3585" max="3589" width="0" style="210" hidden="1" customWidth="1"/>
    <col min="3590" max="3590" width="5.42578125" style="210" customWidth="1"/>
    <col min="3591" max="3591" width="4.28515625" style="210" customWidth="1"/>
    <col min="3592" max="3592" width="14.28515625" style="210" customWidth="1"/>
    <col min="3593" max="3593" width="0" style="210" hidden="1" customWidth="1"/>
    <col min="3594" max="3594" width="57.140625" style="210" customWidth="1"/>
    <col min="3595" max="3595" width="7.5703125" style="210" customWidth="1"/>
    <col min="3596" max="3596" width="0" style="210" hidden="1" customWidth="1"/>
    <col min="3597" max="3597" width="13.42578125" style="210" customWidth="1"/>
    <col min="3598" max="3598" width="12.42578125" style="210" customWidth="1"/>
    <col min="3599" max="3599" width="15.7109375" style="210" customWidth="1"/>
    <col min="3600" max="3605" width="0" style="210" hidden="1" customWidth="1"/>
    <col min="3606" max="3606" width="9.42578125" style="210" customWidth="1"/>
    <col min="3607" max="3840" width="9.140625" style="210"/>
    <col min="3841" max="3845" width="0" style="210" hidden="1" customWidth="1"/>
    <col min="3846" max="3846" width="5.42578125" style="210" customWidth="1"/>
    <col min="3847" max="3847" width="4.28515625" style="210" customWidth="1"/>
    <col min="3848" max="3848" width="14.28515625" style="210" customWidth="1"/>
    <col min="3849" max="3849" width="0" style="210" hidden="1" customWidth="1"/>
    <col min="3850" max="3850" width="57.140625" style="210" customWidth="1"/>
    <col min="3851" max="3851" width="7.5703125" style="210" customWidth="1"/>
    <col min="3852" max="3852" width="0" style="210" hidden="1" customWidth="1"/>
    <col min="3853" max="3853" width="13.42578125" style="210" customWidth="1"/>
    <col min="3854" max="3854" width="12.42578125" style="210" customWidth="1"/>
    <col min="3855" max="3855" width="15.7109375" style="210" customWidth="1"/>
    <col min="3856" max="3861" width="0" style="210" hidden="1" customWidth="1"/>
    <col min="3862" max="3862" width="9.42578125" style="210" customWidth="1"/>
    <col min="3863" max="4096" width="9.140625" style="210"/>
    <col min="4097" max="4101" width="0" style="210" hidden="1" customWidth="1"/>
    <col min="4102" max="4102" width="5.42578125" style="210" customWidth="1"/>
    <col min="4103" max="4103" width="4.28515625" style="210" customWidth="1"/>
    <col min="4104" max="4104" width="14.28515625" style="210" customWidth="1"/>
    <col min="4105" max="4105" width="0" style="210" hidden="1" customWidth="1"/>
    <col min="4106" max="4106" width="57.140625" style="210" customWidth="1"/>
    <col min="4107" max="4107" width="7.5703125" style="210" customWidth="1"/>
    <col min="4108" max="4108" width="0" style="210" hidden="1" customWidth="1"/>
    <col min="4109" max="4109" width="13.42578125" style="210" customWidth="1"/>
    <col min="4110" max="4110" width="12.42578125" style="210" customWidth="1"/>
    <col min="4111" max="4111" width="15.7109375" style="210" customWidth="1"/>
    <col min="4112" max="4117" width="0" style="210" hidden="1" customWidth="1"/>
    <col min="4118" max="4118" width="9.42578125" style="210" customWidth="1"/>
    <col min="4119" max="4352" width="9.140625" style="210"/>
    <col min="4353" max="4357" width="0" style="210" hidden="1" customWidth="1"/>
    <col min="4358" max="4358" width="5.42578125" style="210" customWidth="1"/>
    <col min="4359" max="4359" width="4.28515625" style="210" customWidth="1"/>
    <col min="4360" max="4360" width="14.28515625" style="210" customWidth="1"/>
    <col min="4361" max="4361" width="0" style="210" hidden="1" customWidth="1"/>
    <col min="4362" max="4362" width="57.140625" style="210" customWidth="1"/>
    <col min="4363" max="4363" width="7.5703125" style="210" customWidth="1"/>
    <col min="4364" max="4364" width="0" style="210" hidden="1" customWidth="1"/>
    <col min="4365" max="4365" width="13.42578125" style="210" customWidth="1"/>
    <col min="4366" max="4366" width="12.42578125" style="210" customWidth="1"/>
    <col min="4367" max="4367" width="15.7109375" style="210" customWidth="1"/>
    <col min="4368" max="4373" width="0" style="210" hidden="1" customWidth="1"/>
    <col min="4374" max="4374" width="9.42578125" style="210" customWidth="1"/>
    <col min="4375" max="4608" width="9.140625" style="210"/>
    <col min="4609" max="4613" width="0" style="210" hidden="1" customWidth="1"/>
    <col min="4614" max="4614" width="5.42578125" style="210" customWidth="1"/>
    <col min="4615" max="4615" width="4.28515625" style="210" customWidth="1"/>
    <col min="4616" max="4616" width="14.28515625" style="210" customWidth="1"/>
    <col min="4617" max="4617" width="0" style="210" hidden="1" customWidth="1"/>
    <col min="4618" max="4618" width="57.140625" style="210" customWidth="1"/>
    <col min="4619" max="4619" width="7.5703125" style="210" customWidth="1"/>
    <col min="4620" max="4620" width="0" style="210" hidden="1" customWidth="1"/>
    <col min="4621" max="4621" width="13.42578125" style="210" customWidth="1"/>
    <col min="4622" max="4622" width="12.42578125" style="210" customWidth="1"/>
    <col min="4623" max="4623" width="15.7109375" style="210" customWidth="1"/>
    <col min="4624" max="4629" width="0" style="210" hidden="1" customWidth="1"/>
    <col min="4630" max="4630" width="9.42578125" style="210" customWidth="1"/>
    <col min="4631" max="4864" width="9.140625" style="210"/>
    <col min="4865" max="4869" width="0" style="210" hidden="1" customWidth="1"/>
    <col min="4870" max="4870" width="5.42578125" style="210" customWidth="1"/>
    <col min="4871" max="4871" width="4.28515625" style="210" customWidth="1"/>
    <col min="4872" max="4872" width="14.28515625" style="210" customWidth="1"/>
    <col min="4873" max="4873" width="0" style="210" hidden="1" customWidth="1"/>
    <col min="4874" max="4874" width="57.140625" style="210" customWidth="1"/>
    <col min="4875" max="4875" width="7.5703125" style="210" customWidth="1"/>
    <col min="4876" max="4876" width="0" style="210" hidden="1" customWidth="1"/>
    <col min="4877" max="4877" width="13.42578125" style="210" customWidth="1"/>
    <col min="4878" max="4878" width="12.42578125" style="210" customWidth="1"/>
    <col min="4879" max="4879" width="15.7109375" style="210" customWidth="1"/>
    <col min="4880" max="4885" width="0" style="210" hidden="1" customWidth="1"/>
    <col min="4886" max="4886" width="9.42578125" style="210" customWidth="1"/>
    <col min="4887" max="5120" width="9.140625" style="210"/>
    <col min="5121" max="5125" width="0" style="210" hidden="1" customWidth="1"/>
    <col min="5126" max="5126" width="5.42578125" style="210" customWidth="1"/>
    <col min="5127" max="5127" width="4.28515625" style="210" customWidth="1"/>
    <col min="5128" max="5128" width="14.28515625" style="210" customWidth="1"/>
    <col min="5129" max="5129" width="0" style="210" hidden="1" customWidth="1"/>
    <col min="5130" max="5130" width="57.140625" style="210" customWidth="1"/>
    <col min="5131" max="5131" width="7.5703125" style="210" customWidth="1"/>
    <col min="5132" max="5132" width="0" style="210" hidden="1" customWidth="1"/>
    <col min="5133" max="5133" width="13.42578125" style="210" customWidth="1"/>
    <col min="5134" max="5134" width="12.42578125" style="210" customWidth="1"/>
    <col min="5135" max="5135" width="15.7109375" style="210" customWidth="1"/>
    <col min="5136" max="5141" width="0" style="210" hidden="1" customWidth="1"/>
    <col min="5142" max="5142" width="9.42578125" style="210" customWidth="1"/>
    <col min="5143" max="5376" width="9.140625" style="210"/>
    <col min="5377" max="5381" width="0" style="210" hidden="1" customWidth="1"/>
    <col min="5382" max="5382" width="5.42578125" style="210" customWidth="1"/>
    <col min="5383" max="5383" width="4.28515625" style="210" customWidth="1"/>
    <col min="5384" max="5384" width="14.28515625" style="210" customWidth="1"/>
    <col min="5385" max="5385" width="0" style="210" hidden="1" customWidth="1"/>
    <col min="5386" max="5386" width="57.140625" style="210" customWidth="1"/>
    <col min="5387" max="5387" width="7.5703125" style="210" customWidth="1"/>
    <col min="5388" max="5388" width="0" style="210" hidden="1" customWidth="1"/>
    <col min="5389" max="5389" width="13.42578125" style="210" customWidth="1"/>
    <col min="5390" max="5390" width="12.42578125" style="210" customWidth="1"/>
    <col min="5391" max="5391" width="15.7109375" style="210" customWidth="1"/>
    <col min="5392" max="5397" width="0" style="210" hidden="1" customWidth="1"/>
    <col min="5398" max="5398" width="9.42578125" style="210" customWidth="1"/>
    <col min="5399" max="5632" width="9.140625" style="210"/>
    <col min="5633" max="5637" width="0" style="210" hidden="1" customWidth="1"/>
    <col min="5638" max="5638" width="5.42578125" style="210" customWidth="1"/>
    <col min="5639" max="5639" width="4.28515625" style="210" customWidth="1"/>
    <col min="5640" max="5640" width="14.28515625" style="210" customWidth="1"/>
    <col min="5641" max="5641" width="0" style="210" hidden="1" customWidth="1"/>
    <col min="5642" max="5642" width="57.140625" style="210" customWidth="1"/>
    <col min="5643" max="5643" width="7.5703125" style="210" customWidth="1"/>
    <col min="5644" max="5644" width="0" style="210" hidden="1" customWidth="1"/>
    <col min="5645" max="5645" width="13.42578125" style="210" customWidth="1"/>
    <col min="5646" max="5646" width="12.42578125" style="210" customWidth="1"/>
    <col min="5647" max="5647" width="15.7109375" style="210" customWidth="1"/>
    <col min="5648" max="5653" width="0" style="210" hidden="1" customWidth="1"/>
    <col min="5654" max="5654" width="9.42578125" style="210" customWidth="1"/>
    <col min="5655" max="5888" width="9.140625" style="210"/>
    <col min="5889" max="5893" width="0" style="210" hidden="1" customWidth="1"/>
    <col min="5894" max="5894" width="5.42578125" style="210" customWidth="1"/>
    <col min="5895" max="5895" width="4.28515625" style="210" customWidth="1"/>
    <col min="5896" max="5896" width="14.28515625" style="210" customWidth="1"/>
    <col min="5897" max="5897" width="0" style="210" hidden="1" customWidth="1"/>
    <col min="5898" max="5898" width="57.140625" style="210" customWidth="1"/>
    <col min="5899" max="5899" width="7.5703125" style="210" customWidth="1"/>
    <col min="5900" max="5900" width="0" style="210" hidden="1" customWidth="1"/>
    <col min="5901" max="5901" width="13.42578125" style="210" customWidth="1"/>
    <col min="5902" max="5902" width="12.42578125" style="210" customWidth="1"/>
    <col min="5903" max="5903" width="15.7109375" style="210" customWidth="1"/>
    <col min="5904" max="5909" width="0" style="210" hidden="1" customWidth="1"/>
    <col min="5910" max="5910" width="9.42578125" style="210" customWidth="1"/>
    <col min="5911" max="6144" width="9.140625" style="210"/>
    <col min="6145" max="6149" width="0" style="210" hidden="1" customWidth="1"/>
    <col min="6150" max="6150" width="5.42578125" style="210" customWidth="1"/>
    <col min="6151" max="6151" width="4.28515625" style="210" customWidth="1"/>
    <col min="6152" max="6152" width="14.28515625" style="210" customWidth="1"/>
    <col min="6153" max="6153" width="0" style="210" hidden="1" customWidth="1"/>
    <col min="6154" max="6154" width="57.140625" style="210" customWidth="1"/>
    <col min="6155" max="6155" width="7.5703125" style="210" customWidth="1"/>
    <col min="6156" max="6156" width="0" style="210" hidden="1" customWidth="1"/>
    <col min="6157" max="6157" width="13.42578125" style="210" customWidth="1"/>
    <col min="6158" max="6158" width="12.42578125" style="210" customWidth="1"/>
    <col min="6159" max="6159" width="15.7109375" style="210" customWidth="1"/>
    <col min="6160" max="6165" width="0" style="210" hidden="1" customWidth="1"/>
    <col min="6166" max="6166" width="9.42578125" style="210" customWidth="1"/>
    <col min="6167" max="6400" width="9.140625" style="210"/>
    <col min="6401" max="6405" width="0" style="210" hidden="1" customWidth="1"/>
    <col min="6406" max="6406" width="5.42578125" style="210" customWidth="1"/>
    <col min="6407" max="6407" width="4.28515625" style="210" customWidth="1"/>
    <col min="6408" max="6408" width="14.28515625" style="210" customWidth="1"/>
    <col min="6409" max="6409" width="0" style="210" hidden="1" customWidth="1"/>
    <col min="6410" max="6410" width="57.140625" style="210" customWidth="1"/>
    <col min="6411" max="6411" width="7.5703125" style="210" customWidth="1"/>
    <col min="6412" max="6412" width="0" style="210" hidden="1" customWidth="1"/>
    <col min="6413" max="6413" width="13.42578125" style="210" customWidth="1"/>
    <col min="6414" max="6414" width="12.42578125" style="210" customWidth="1"/>
    <col min="6415" max="6415" width="15.7109375" style="210" customWidth="1"/>
    <col min="6416" max="6421" width="0" style="210" hidden="1" customWidth="1"/>
    <col min="6422" max="6422" width="9.42578125" style="210" customWidth="1"/>
    <col min="6423" max="6656" width="9.140625" style="210"/>
    <col min="6657" max="6661" width="0" style="210" hidden="1" customWidth="1"/>
    <col min="6662" max="6662" width="5.42578125" style="210" customWidth="1"/>
    <col min="6663" max="6663" width="4.28515625" style="210" customWidth="1"/>
    <col min="6664" max="6664" width="14.28515625" style="210" customWidth="1"/>
    <col min="6665" max="6665" width="0" style="210" hidden="1" customWidth="1"/>
    <col min="6666" max="6666" width="57.140625" style="210" customWidth="1"/>
    <col min="6667" max="6667" width="7.5703125" style="210" customWidth="1"/>
    <col min="6668" max="6668" width="0" style="210" hidden="1" customWidth="1"/>
    <col min="6669" max="6669" width="13.42578125" style="210" customWidth="1"/>
    <col min="6670" max="6670" width="12.42578125" style="210" customWidth="1"/>
    <col min="6671" max="6671" width="15.7109375" style="210" customWidth="1"/>
    <col min="6672" max="6677" width="0" style="210" hidden="1" customWidth="1"/>
    <col min="6678" max="6678" width="9.42578125" style="210" customWidth="1"/>
    <col min="6679" max="6912" width="9.140625" style="210"/>
    <col min="6913" max="6917" width="0" style="210" hidden="1" customWidth="1"/>
    <col min="6918" max="6918" width="5.42578125" style="210" customWidth="1"/>
    <col min="6919" max="6919" width="4.28515625" style="210" customWidth="1"/>
    <col min="6920" max="6920" width="14.28515625" style="210" customWidth="1"/>
    <col min="6921" max="6921" width="0" style="210" hidden="1" customWidth="1"/>
    <col min="6922" max="6922" width="57.140625" style="210" customWidth="1"/>
    <col min="6923" max="6923" width="7.5703125" style="210" customWidth="1"/>
    <col min="6924" max="6924" width="0" style="210" hidden="1" customWidth="1"/>
    <col min="6925" max="6925" width="13.42578125" style="210" customWidth="1"/>
    <col min="6926" max="6926" width="12.42578125" style="210" customWidth="1"/>
    <col min="6927" max="6927" width="15.7109375" style="210" customWidth="1"/>
    <col min="6928" max="6933" width="0" style="210" hidden="1" customWidth="1"/>
    <col min="6934" max="6934" width="9.42578125" style="210" customWidth="1"/>
    <col min="6935" max="7168" width="9.140625" style="210"/>
    <col min="7169" max="7173" width="0" style="210" hidden="1" customWidth="1"/>
    <col min="7174" max="7174" width="5.42578125" style="210" customWidth="1"/>
    <col min="7175" max="7175" width="4.28515625" style="210" customWidth="1"/>
    <col min="7176" max="7176" width="14.28515625" style="210" customWidth="1"/>
    <col min="7177" max="7177" width="0" style="210" hidden="1" customWidth="1"/>
    <col min="7178" max="7178" width="57.140625" style="210" customWidth="1"/>
    <col min="7179" max="7179" width="7.5703125" style="210" customWidth="1"/>
    <col min="7180" max="7180" width="0" style="210" hidden="1" customWidth="1"/>
    <col min="7181" max="7181" width="13.42578125" style="210" customWidth="1"/>
    <col min="7182" max="7182" width="12.42578125" style="210" customWidth="1"/>
    <col min="7183" max="7183" width="15.7109375" style="210" customWidth="1"/>
    <col min="7184" max="7189" width="0" style="210" hidden="1" customWidth="1"/>
    <col min="7190" max="7190" width="9.42578125" style="210" customWidth="1"/>
    <col min="7191" max="7424" width="9.140625" style="210"/>
    <col min="7425" max="7429" width="0" style="210" hidden="1" customWidth="1"/>
    <col min="7430" max="7430" width="5.42578125" style="210" customWidth="1"/>
    <col min="7431" max="7431" width="4.28515625" style="210" customWidth="1"/>
    <col min="7432" max="7432" width="14.28515625" style="210" customWidth="1"/>
    <col min="7433" max="7433" width="0" style="210" hidden="1" customWidth="1"/>
    <col min="7434" max="7434" width="57.140625" style="210" customWidth="1"/>
    <col min="7435" max="7435" width="7.5703125" style="210" customWidth="1"/>
    <col min="7436" max="7436" width="0" style="210" hidden="1" customWidth="1"/>
    <col min="7437" max="7437" width="13.42578125" style="210" customWidth="1"/>
    <col min="7438" max="7438" width="12.42578125" style="210" customWidth="1"/>
    <col min="7439" max="7439" width="15.7109375" style="210" customWidth="1"/>
    <col min="7440" max="7445" width="0" style="210" hidden="1" customWidth="1"/>
    <col min="7446" max="7446" width="9.42578125" style="210" customWidth="1"/>
    <col min="7447" max="7680" width="9.140625" style="210"/>
    <col min="7681" max="7685" width="0" style="210" hidden="1" customWidth="1"/>
    <col min="7686" max="7686" width="5.42578125" style="210" customWidth="1"/>
    <col min="7687" max="7687" width="4.28515625" style="210" customWidth="1"/>
    <col min="7688" max="7688" width="14.28515625" style="210" customWidth="1"/>
    <col min="7689" max="7689" width="0" style="210" hidden="1" customWidth="1"/>
    <col min="7690" max="7690" width="57.140625" style="210" customWidth="1"/>
    <col min="7691" max="7691" width="7.5703125" style="210" customWidth="1"/>
    <col min="7692" max="7692" width="0" style="210" hidden="1" customWidth="1"/>
    <col min="7693" max="7693" width="13.42578125" style="210" customWidth="1"/>
    <col min="7694" max="7694" width="12.42578125" style="210" customWidth="1"/>
    <col min="7695" max="7695" width="15.7109375" style="210" customWidth="1"/>
    <col min="7696" max="7701" width="0" style="210" hidden="1" customWidth="1"/>
    <col min="7702" max="7702" width="9.42578125" style="210" customWidth="1"/>
    <col min="7703" max="7936" width="9.140625" style="210"/>
    <col min="7937" max="7941" width="0" style="210" hidden="1" customWidth="1"/>
    <col min="7942" max="7942" width="5.42578125" style="210" customWidth="1"/>
    <col min="7943" max="7943" width="4.28515625" style="210" customWidth="1"/>
    <col min="7944" max="7944" width="14.28515625" style="210" customWidth="1"/>
    <col min="7945" max="7945" width="0" style="210" hidden="1" customWidth="1"/>
    <col min="7946" max="7946" width="57.140625" style="210" customWidth="1"/>
    <col min="7947" max="7947" width="7.5703125" style="210" customWidth="1"/>
    <col min="7948" max="7948" width="0" style="210" hidden="1" customWidth="1"/>
    <col min="7949" max="7949" width="13.42578125" style="210" customWidth="1"/>
    <col min="7950" max="7950" width="12.42578125" style="210" customWidth="1"/>
    <col min="7951" max="7951" width="15.7109375" style="210" customWidth="1"/>
    <col min="7952" max="7957" width="0" style="210" hidden="1" customWidth="1"/>
    <col min="7958" max="7958" width="9.42578125" style="210" customWidth="1"/>
    <col min="7959" max="8192" width="9.140625" style="210"/>
    <col min="8193" max="8197" width="0" style="210" hidden="1" customWidth="1"/>
    <col min="8198" max="8198" width="5.42578125" style="210" customWidth="1"/>
    <col min="8199" max="8199" width="4.28515625" style="210" customWidth="1"/>
    <col min="8200" max="8200" width="14.28515625" style="210" customWidth="1"/>
    <col min="8201" max="8201" width="0" style="210" hidden="1" customWidth="1"/>
    <col min="8202" max="8202" width="57.140625" style="210" customWidth="1"/>
    <col min="8203" max="8203" width="7.5703125" style="210" customWidth="1"/>
    <col min="8204" max="8204" width="0" style="210" hidden="1" customWidth="1"/>
    <col min="8205" max="8205" width="13.42578125" style="210" customWidth="1"/>
    <col min="8206" max="8206" width="12.42578125" style="210" customWidth="1"/>
    <col min="8207" max="8207" width="15.7109375" style="210" customWidth="1"/>
    <col min="8208" max="8213" width="0" style="210" hidden="1" customWidth="1"/>
    <col min="8214" max="8214" width="9.42578125" style="210" customWidth="1"/>
    <col min="8215" max="8448" width="9.140625" style="210"/>
    <col min="8449" max="8453" width="0" style="210" hidden="1" customWidth="1"/>
    <col min="8454" max="8454" width="5.42578125" style="210" customWidth="1"/>
    <col min="8455" max="8455" width="4.28515625" style="210" customWidth="1"/>
    <col min="8456" max="8456" width="14.28515625" style="210" customWidth="1"/>
    <col min="8457" max="8457" width="0" style="210" hidden="1" customWidth="1"/>
    <col min="8458" max="8458" width="57.140625" style="210" customWidth="1"/>
    <col min="8459" max="8459" width="7.5703125" style="210" customWidth="1"/>
    <col min="8460" max="8460" width="0" style="210" hidden="1" customWidth="1"/>
    <col min="8461" max="8461" width="13.42578125" style="210" customWidth="1"/>
    <col min="8462" max="8462" width="12.42578125" style="210" customWidth="1"/>
    <col min="8463" max="8463" width="15.7109375" style="210" customWidth="1"/>
    <col min="8464" max="8469" width="0" style="210" hidden="1" customWidth="1"/>
    <col min="8470" max="8470" width="9.42578125" style="210" customWidth="1"/>
    <col min="8471" max="8704" width="9.140625" style="210"/>
    <col min="8705" max="8709" width="0" style="210" hidden="1" customWidth="1"/>
    <col min="8710" max="8710" width="5.42578125" style="210" customWidth="1"/>
    <col min="8711" max="8711" width="4.28515625" style="210" customWidth="1"/>
    <col min="8712" max="8712" width="14.28515625" style="210" customWidth="1"/>
    <col min="8713" max="8713" width="0" style="210" hidden="1" customWidth="1"/>
    <col min="8714" max="8714" width="57.140625" style="210" customWidth="1"/>
    <col min="8715" max="8715" width="7.5703125" style="210" customWidth="1"/>
    <col min="8716" max="8716" width="0" style="210" hidden="1" customWidth="1"/>
    <col min="8717" max="8717" width="13.42578125" style="210" customWidth="1"/>
    <col min="8718" max="8718" width="12.42578125" style="210" customWidth="1"/>
    <col min="8719" max="8719" width="15.7109375" style="210" customWidth="1"/>
    <col min="8720" max="8725" width="0" style="210" hidden="1" customWidth="1"/>
    <col min="8726" max="8726" width="9.42578125" style="210" customWidth="1"/>
    <col min="8727" max="8960" width="9.140625" style="210"/>
    <col min="8961" max="8965" width="0" style="210" hidden="1" customWidth="1"/>
    <col min="8966" max="8966" width="5.42578125" style="210" customWidth="1"/>
    <col min="8967" max="8967" width="4.28515625" style="210" customWidth="1"/>
    <col min="8968" max="8968" width="14.28515625" style="210" customWidth="1"/>
    <col min="8969" max="8969" width="0" style="210" hidden="1" customWidth="1"/>
    <col min="8970" max="8970" width="57.140625" style="210" customWidth="1"/>
    <col min="8971" max="8971" width="7.5703125" style="210" customWidth="1"/>
    <col min="8972" max="8972" width="0" style="210" hidden="1" customWidth="1"/>
    <col min="8973" max="8973" width="13.42578125" style="210" customWidth="1"/>
    <col min="8974" max="8974" width="12.42578125" style="210" customWidth="1"/>
    <col min="8975" max="8975" width="15.7109375" style="210" customWidth="1"/>
    <col min="8976" max="8981" width="0" style="210" hidden="1" customWidth="1"/>
    <col min="8982" max="8982" width="9.42578125" style="210" customWidth="1"/>
    <col min="8983" max="9216" width="9.140625" style="210"/>
    <col min="9217" max="9221" width="0" style="210" hidden="1" customWidth="1"/>
    <col min="9222" max="9222" width="5.42578125" style="210" customWidth="1"/>
    <col min="9223" max="9223" width="4.28515625" style="210" customWidth="1"/>
    <col min="9224" max="9224" width="14.28515625" style="210" customWidth="1"/>
    <col min="9225" max="9225" width="0" style="210" hidden="1" customWidth="1"/>
    <col min="9226" max="9226" width="57.140625" style="210" customWidth="1"/>
    <col min="9227" max="9227" width="7.5703125" style="210" customWidth="1"/>
    <col min="9228" max="9228" width="0" style="210" hidden="1" customWidth="1"/>
    <col min="9229" max="9229" width="13.42578125" style="210" customWidth="1"/>
    <col min="9230" max="9230" width="12.42578125" style="210" customWidth="1"/>
    <col min="9231" max="9231" width="15.7109375" style="210" customWidth="1"/>
    <col min="9232" max="9237" width="0" style="210" hidden="1" customWidth="1"/>
    <col min="9238" max="9238" width="9.42578125" style="210" customWidth="1"/>
    <col min="9239" max="9472" width="9.140625" style="210"/>
    <col min="9473" max="9477" width="0" style="210" hidden="1" customWidth="1"/>
    <col min="9478" max="9478" width="5.42578125" style="210" customWidth="1"/>
    <col min="9479" max="9479" width="4.28515625" style="210" customWidth="1"/>
    <col min="9480" max="9480" width="14.28515625" style="210" customWidth="1"/>
    <col min="9481" max="9481" width="0" style="210" hidden="1" customWidth="1"/>
    <col min="9482" max="9482" width="57.140625" style="210" customWidth="1"/>
    <col min="9483" max="9483" width="7.5703125" style="210" customWidth="1"/>
    <col min="9484" max="9484" width="0" style="210" hidden="1" customWidth="1"/>
    <col min="9485" max="9485" width="13.42578125" style="210" customWidth="1"/>
    <col min="9486" max="9486" width="12.42578125" style="210" customWidth="1"/>
    <col min="9487" max="9487" width="15.7109375" style="210" customWidth="1"/>
    <col min="9488" max="9493" width="0" style="210" hidden="1" customWidth="1"/>
    <col min="9494" max="9494" width="9.42578125" style="210" customWidth="1"/>
    <col min="9495" max="9728" width="9.140625" style="210"/>
    <col min="9729" max="9733" width="0" style="210" hidden="1" customWidth="1"/>
    <col min="9734" max="9734" width="5.42578125" style="210" customWidth="1"/>
    <col min="9735" max="9735" width="4.28515625" style="210" customWidth="1"/>
    <col min="9736" max="9736" width="14.28515625" style="210" customWidth="1"/>
    <col min="9737" max="9737" width="0" style="210" hidden="1" customWidth="1"/>
    <col min="9738" max="9738" width="57.140625" style="210" customWidth="1"/>
    <col min="9739" max="9739" width="7.5703125" style="210" customWidth="1"/>
    <col min="9740" max="9740" width="0" style="210" hidden="1" customWidth="1"/>
    <col min="9741" max="9741" width="13.42578125" style="210" customWidth="1"/>
    <col min="9742" max="9742" width="12.42578125" style="210" customWidth="1"/>
    <col min="9743" max="9743" width="15.7109375" style="210" customWidth="1"/>
    <col min="9744" max="9749" width="0" style="210" hidden="1" customWidth="1"/>
    <col min="9750" max="9750" width="9.42578125" style="210" customWidth="1"/>
    <col min="9751" max="9984" width="9.140625" style="210"/>
    <col min="9985" max="9989" width="0" style="210" hidden="1" customWidth="1"/>
    <col min="9990" max="9990" width="5.42578125" style="210" customWidth="1"/>
    <col min="9991" max="9991" width="4.28515625" style="210" customWidth="1"/>
    <col min="9992" max="9992" width="14.28515625" style="210" customWidth="1"/>
    <col min="9993" max="9993" width="0" style="210" hidden="1" customWidth="1"/>
    <col min="9994" max="9994" width="57.140625" style="210" customWidth="1"/>
    <col min="9995" max="9995" width="7.5703125" style="210" customWidth="1"/>
    <col min="9996" max="9996" width="0" style="210" hidden="1" customWidth="1"/>
    <col min="9997" max="9997" width="13.42578125" style="210" customWidth="1"/>
    <col min="9998" max="9998" width="12.42578125" style="210" customWidth="1"/>
    <col min="9999" max="9999" width="15.7109375" style="210" customWidth="1"/>
    <col min="10000" max="10005" width="0" style="210" hidden="1" customWidth="1"/>
    <col min="10006" max="10006" width="9.42578125" style="210" customWidth="1"/>
    <col min="10007" max="10240" width="9.140625" style="210"/>
    <col min="10241" max="10245" width="0" style="210" hidden="1" customWidth="1"/>
    <col min="10246" max="10246" width="5.42578125" style="210" customWidth="1"/>
    <col min="10247" max="10247" width="4.28515625" style="210" customWidth="1"/>
    <col min="10248" max="10248" width="14.28515625" style="210" customWidth="1"/>
    <col min="10249" max="10249" width="0" style="210" hidden="1" customWidth="1"/>
    <col min="10250" max="10250" width="57.140625" style="210" customWidth="1"/>
    <col min="10251" max="10251" width="7.5703125" style="210" customWidth="1"/>
    <col min="10252" max="10252" width="0" style="210" hidden="1" customWidth="1"/>
    <col min="10253" max="10253" width="13.42578125" style="210" customWidth="1"/>
    <col min="10254" max="10254" width="12.42578125" style="210" customWidth="1"/>
    <col min="10255" max="10255" width="15.7109375" style="210" customWidth="1"/>
    <col min="10256" max="10261" width="0" style="210" hidden="1" customWidth="1"/>
    <col min="10262" max="10262" width="9.42578125" style="210" customWidth="1"/>
    <col min="10263" max="10496" width="9.140625" style="210"/>
    <col min="10497" max="10501" width="0" style="210" hidden="1" customWidth="1"/>
    <col min="10502" max="10502" width="5.42578125" style="210" customWidth="1"/>
    <col min="10503" max="10503" width="4.28515625" style="210" customWidth="1"/>
    <col min="10504" max="10504" width="14.28515625" style="210" customWidth="1"/>
    <col min="10505" max="10505" width="0" style="210" hidden="1" customWidth="1"/>
    <col min="10506" max="10506" width="57.140625" style="210" customWidth="1"/>
    <col min="10507" max="10507" width="7.5703125" style="210" customWidth="1"/>
    <col min="10508" max="10508" width="0" style="210" hidden="1" customWidth="1"/>
    <col min="10509" max="10509" width="13.42578125" style="210" customWidth="1"/>
    <col min="10510" max="10510" width="12.42578125" style="210" customWidth="1"/>
    <col min="10511" max="10511" width="15.7109375" style="210" customWidth="1"/>
    <col min="10512" max="10517" width="0" style="210" hidden="1" customWidth="1"/>
    <col min="10518" max="10518" width="9.42578125" style="210" customWidth="1"/>
    <col min="10519" max="10752" width="9.140625" style="210"/>
    <col min="10753" max="10757" width="0" style="210" hidden="1" customWidth="1"/>
    <col min="10758" max="10758" width="5.42578125" style="210" customWidth="1"/>
    <col min="10759" max="10759" width="4.28515625" style="210" customWidth="1"/>
    <col min="10760" max="10760" width="14.28515625" style="210" customWidth="1"/>
    <col min="10761" max="10761" width="0" style="210" hidden="1" customWidth="1"/>
    <col min="10762" max="10762" width="57.140625" style="210" customWidth="1"/>
    <col min="10763" max="10763" width="7.5703125" style="210" customWidth="1"/>
    <col min="10764" max="10764" width="0" style="210" hidden="1" customWidth="1"/>
    <col min="10765" max="10765" width="13.42578125" style="210" customWidth="1"/>
    <col min="10766" max="10766" width="12.42578125" style="210" customWidth="1"/>
    <col min="10767" max="10767" width="15.7109375" style="210" customWidth="1"/>
    <col min="10768" max="10773" width="0" style="210" hidden="1" customWidth="1"/>
    <col min="10774" max="10774" width="9.42578125" style="210" customWidth="1"/>
    <col min="10775" max="11008" width="9.140625" style="210"/>
    <col min="11009" max="11013" width="0" style="210" hidden="1" customWidth="1"/>
    <col min="11014" max="11014" width="5.42578125" style="210" customWidth="1"/>
    <col min="11015" max="11015" width="4.28515625" style="210" customWidth="1"/>
    <col min="11016" max="11016" width="14.28515625" style="210" customWidth="1"/>
    <col min="11017" max="11017" width="0" style="210" hidden="1" customWidth="1"/>
    <col min="11018" max="11018" width="57.140625" style="210" customWidth="1"/>
    <col min="11019" max="11019" width="7.5703125" style="210" customWidth="1"/>
    <col min="11020" max="11020" width="0" style="210" hidden="1" customWidth="1"/>
    <col min="11021" max="11021" width="13.42578125" style="210" customWidth="1"/>
    <col min="11022" max="11022" width="12.42578125" style="210" customWidth="1"/>
    <col min="11023" max="11023" width="15.7109375" style="210" customWidth="1"/>
    <col min="11024" max="11029" width="0" style="210" hidden="1" customWidth="1"/>
    <col min="11030" max="11030" width="9.42578125" style="210" customWidth="1"/>
    <col min="11031" max="11264" width="9.140625" style="210"/>
    <col min="11265" max="11269" width="0" style="210" hidden="1" customWidth="1"/>
    <col min="11270" max="11270" width="5.42578125" style="210" customWidth="1"/>
    <col min="11271" max="11271" width="4.28515625" style="210" customWidth="1"/>
    <col min="11272" max="11272" width="14.28515625" style="210" customWidth="1"/>
    <col min="11273" max="11273" width="0" style="210" hidden="1" customWidth="1"/>
    <col min="11274" max="11274" width="57.140625" style="210" customWidth="1"/>
    <col min="11275" max="11275" width="7.5703125" style="210" customWidth="1"/>
    <col min="11276" max="11276" width="0" style="210" hidden="1" customWidth="1"/>
    <col min="11277" max="11277" width="13.42578125" style="210" customWidth="1"/>
    <col min="11278" max="11278" width="12.42578125" style="210" customWidth="1"/>
    <col min="11279" max="11279" width="15.7109375" style="210" customWidth="1"/>
    <col min="11280" max="11285" width="0" style="210" hidden="1" customWidth="1"/>
    <col min="11286" max="11286" width="9.42578125" style="210" customWidth="1"/>
    <col min="11287" max="11520" width="9.140625" style="210"/>
    <col min="11521" max="11525" width="0" style="210" hidden="1" customWidth="1"/>
    <col min="11526" max="11526" width="5.42578125" style="210" customWidth="1"/>
    <col min="11527" max="11527" width="4.28515625" style="210" customWidth="1"/>
    <col min="11528" max="11528" width="14.28515625" style="210" customWidth="1"/>
    <col min="11529" max="11529" width="0" style="210" hidden="1" customWidth="1"/>
    <col min="11530" max="11530" width="57.140625" style="210" customWidth="1"/>
    <col min="11531" max="11531" width="7.5703125" style="210" customWidth="1"/>
    <col min="11532" max="11532" width="0" style="210" hidden="1" customWidth="1"/>
    <col min="11533" max="11533" width="13.42578125" style="210" customWidth="1"/>
    <col min="11534" max="11534" width="12.42578125" style="210" customWidth="1"/>
    <col min="11535" max="11535" width="15.7109375" style="210" customWidth="1"/>
    <col min="11536" max="11541" width="0" style="210" hidden="1" customWidth="1"/>
    <col min="11542" max="11542" width="9.42578125" style="210" customWidth="1"/>
    <col min="11543" max="11776" width="9.140625" style="210"/>
    <col min="11777" max="11781" width="0" style="210" hidden="1" customWidth="1"/>
    <col min="11782" max="11782" width="5.42578125" style="210" customWidth="1"/>
    <col min="11783" max="11783" width="4.28515625" style="210" customWidth="1"/>
    <col min="11784" max="11784" width="14.28515625" style="210" customWidth="1"/>
    <col min="11785" max="11785" width="0" style="210" hidden="1" customWidth="1"/>
    <col min="11786" max="11786" width="57.140625" style="210" customWidth="1"/>
    <col min="11787" max="11787" width="7.5703125" style="210" customWidth="1"/>
    <col min="11788" max="11788" width="0" style="210" hidden="1" customWidth="1"/>
    <col min="11789" max="11789" width="13.42578125" style="210" customWidth="1"/>
    <col min="11790" max="11790" width="12.42578125" style="210" customWidth="1"/>
    <col min="11791" max="11791" width="15.7109375" style="210" customWidth="1"/>
    <col min="11792" max="11797" width="0" style="210" hidden="1" customWidth="1"/>
    <col min="11798" max="11798" width="9.42578125" style="210" customWidth="1"/>
    <col min="11799" max="12032" width="9.140625" style="210"/>
    <col min="12033" max="12037" width="0" style="210" hidden="1" customWidth="1"/>
    <col min="12038" max="12038" width="5.42578125" style="210" customWidth="1"/>
    <col min="12039" max="12039" width="4.28515625" style="210" customWidth="1"/>
    <col min="12040" max="12040" width="14.28515625" style="210" customWidth="1"/>
    <col min="12041" max="12041" width="0" style="210" hidden="1" customWidth="1"/>
    <col min="12042" max="12042" width="57.140625" style="210" customWidth="1"/>
    <col min="12043" max="12043" width="7.5703125" style="210" customWidth="1"/>
    <col min="12044" max="12044" width="0" style="210" hidden="1" customWidth="1"/>
    <col min="12045" max="12045" width="13.42578125" style="210" customWidth="1"/>
    <col min="12046" max="12046" width="12.42578125" style="210" customWidth="1"/>
    <col min="12047" max="12047" width="15.7109375" style="210" customWidth="1"/>
    <col min="12048" max="12053" width="0" style="210" hidden="1" customWidth="1"/>
    <col min="12054" max="12054" width="9.42578125" style="210" customWidth="1"/>
    <col min="12055" max="12288" width="9.140625" style="210"/>
    <col min="12289" max="12293" width="0" style="210" hidden="1" customWidth="1"/>
    <col min="12294" max="12294" width="5.42578125" style="210" customWidth="1"/>
    <col min="12295" max="12295" width="4.28515625" style="210" customWidth="1"/>
    <col min="12296" max="12296" width="14.28515625" style="210" customWidth="1"/>
    <col min="12297" max="12297" width="0" style="210" hidden="1" customWidth="1"/>
    <col min="12298" max="12298" width="57.140625" style="210" customWidth="1"/>
    <col min="12299" max="12299" width="7.5703125" style="210" customWidth="1"/>
    <col min="12300" max="12300" width="0" style="210" hidden="1" customWidth="1"/>
    <col min="12301" max="12301" width="13.42578125" style="210" customWidth="1"/>
    <col min="12302" max="12302" width="12.42578125" style="210" customWidth="1"/>
    <col min="12303" max="12303" width="15.7109375" style="210" customWidth="1"/>
    <col min="12304" max="12309" width="0" style="210" hidden="1" customWidth="1"/>
    <col min="12310" max="12310" width="9.42578125" style="210" customWidth="1"/>
    <col min="12311" max="12544" width="9.140625" style="210"/>
    <col min="12545" max="12549" width="0" style="210" hidden="1" customWidth="1"/>
    <col min="12550" max="12550" width="5.42578125" style="210" customWidth="1"/>
    <col min="12551" max="12551" width="4.28515625" style="210" customWidth="1"/>
    <col min="12552" max="12552" width="14.28515625" style="210" customWidth="1"/>
    <col min="12553" max="12553" width="0" style="210" hidden="1" customWidth="1"/>
    <col min="12554" max="12554" width="57.140625" style="210" customWidth="1"/>
    <col min="12555" max="12555" width="7.5703125" style="210" customWidth="1"/>
    <col min="12556" max="12556" width="0" style="210" hidden="1" customWidth="1"/>
    <col min="12557" max="12557" width="13.42578125" style="210" customWidth="1"/>
    <col min="12558" max="12558" width="12.42578125" style="210" customWidth="1"/>
    <col min="12559" max="12559" width="15.7109375" style="210" customWidth="1"/>
    <col min="12560" max="12565" width="0" style="210" hidden="1" customWidth="1"/>
    <col min="12566" max="12566" width="9.42578125" style="210" customWidth="1"/>
    <col min="12567" max="12800" width="9.140625" style="210"/>
    <col min="12801" max="12805" width="0" style="210" hidden="1" customWidth="1"/>
    <col min="12806" max="12806" width="5.42578125" style="210" customWidth="1"/>
    <col min="12807" max="12807" width="4.28515625" style="210" customWidth="1"/>
    <col min="12808" max="12808" width="14.28515625" style="210" customWidth="1"/>
    <col min="12809" max="12809" width="0" style="210" hidden="1" customWidth="1"/>
    <col min="12810" max="12810" width="57.140625" style="210" customWidth="1"/>
    <col min="12811" max="12811" width="7.5703125" style="210" customWidth="1"/>
    <col min="12812" max="12812" width="0" style="210" hidden="1" customWidth="1"/>
    <col min="12813" max="12813" width="13.42578125" style="210" customWidth="1"/>
    <col min="12814" max="12814" width="12.42578125" style="210" customWidth="1"/>
    <col min="12815" max="12815" width="15.7109375" style="210" customWidth="1"/>
    <col min="12816" max="12821" width="0" style="210" hidden="1" customWidth="1"/>
    <col min="12822" max="12822" width="9.42578125" style="210" customWidth="1"/>
    <col min="12823" max="13056" width="9.140625" style="210"/>
    <col min="13057" max="13061" width="0" style="210" hidden="1" customWidth="1"/>
    <col min="13062" max="13062" width="5.42578125" style="210" customWidth="1"/>
    <col min="13063" max="13063" width="4.28515625" style="210" customWidth="1"/>
    <col min="13064" max="13064" width="14.28515625" style="210" customWidth="1"/>
    <col min="13065" max="13065" width="0" style="210" hidden="1" customWidth="1"/>
    <col min="13066" max="13066" width="57.140625" style="210" customWidth="1"/>
    <col min="13067" max="13067" width="7.5703125" style="210" customWidth="1"/>
    <col min="13068" max="13068" width="0" style="210" hidden="1" customWidth="1"/>
    <col min="13069" max="13069" width="13.42578125" style="210" customWidth="1"/>
    <col min="13070" max="13070" width="12.42578125" style="210" customWidth="1"/>
    <col min="13071" max="13071" width="15.7109375" style="210" customWidth="1"/>
    <col min="13072" max="13077" width="0" style="210" hidden="1" customWidth="1"/>
    <col min="13078" max="13078" width="9.42578125" style="210" customWidth="1"/>
    <col min="13079" max="13312" width="9.140625" style="210"/>
    <col min="13313" max="13317" width="0" style="210" hidden="1" customWidth="1"/>
    <col min="13318" max="13318" width="5.42578125" style="210" customWidth="1"/>
    <col min="13319" max="13319" width="4.28515625" style="210" customWidth="1"/>
    <col min="13320" max="13320" width="14.28515625" style="210" customWidth="1"/>
    <col min="13321" max="13321" width="0" style="210" hidden="1" customWidth="1"/>
    <col min="13322" max="13322" width="57.140625" style="210" customWidth="1"/>
    <col min="13323" max="13323" width="7.5703125" style="210" customWidth="1"/>
    <col min="13324" max="13324" width="0" style="210" hidden="1" customWidth="1"/>
    <col min="13325" max="13325" width="13.42578125" style="210" customWidth="1"/>
    <col min="13326" max="13326" width="12.42578125" style="210" customWidth="1"/>
    <col min="13327" max="13327" width="15.7109375" style="210" customWidth="1"/>
    <col min="13328" max="13333" width="0" style="210" hidden="1" customWidth="1"/>
    <col min="13334" max="13334" width="9.42578125" style="210" customWidth="1"/>
    <col min="13335" max="13568" width="9.140625" style="210"/>
    <col min="13569" max="13573" width="0" style="210" hidden="1" customWidth="1"/>
    <col min="13574" max="13574" width="5.42578125" style="210" customWidth="1"/>
    <col min="13575" max="13575" width="4.28515625" style="210" customWidth="1"/>
    <col min="13576" max="13576" width="14.28515625" style="210" customWidth="1"/>
    <col min="13577" max="13577" width="0" style="210" hidden="1" customWidth="1"/>
    <col min="13578" max="13578" width="57.140625" style="210" customWidth="1"/>
    <col min="13579" max="13579" width="7.5703125" style="210" customWidth="1"/>
    <col min="13580" max="13580" width="0" style="210" hidden="1" customWidth="1"/>
    <col min="13581" max="13581" width="13.42578125" style="210" customWidth="1"/>
    <col min="13582" max="13582" width="12.42578125" style="210" customWidth="1"/>
    <col min="13583" max="13583" width="15.7109375" style="210" customWidth="1"/>
    <col min="13584" max="13589" width="0" style="210" hidden="1" customWidth="1"/>
    <col min="13590" max="13590" width="9.42578125" style="210" customWidth="1"/>
    <col min="13591" max="13824" width="9.140625" style="210"/>
    <col min="13825" max="13829" width="0" style="210" hidden="1" customWidth="1"/>
    <col min="13830" max="13830" width="5.42578125" style="210" customWidth="1"/>
    <col min="13831" max="13831" width="4.28515625" style="210" customWidth="1"/>
    <col min="13832" max="13832" width="14.28515625" style="210" customWidth="1"/>
    <col min="13833" max="13833" width="0" style="210" hidden="1" customWidth="1"/>
    <col min="13834" max="13834" width="57.140625" style="210" customWidth="1"/>
    <col min="13835" max="13835" width="7.5703125" style="210" customWidth="1"/>
    <col min="13836" max="13836" width="0" style="210" hidden="1" customWidth="1"/>
    <col min="13837" max="13837" width="13.42578125" style="210" customWidth="1"/>
    <col min="13838" max="13838" width="12.42578125" style="210" customWidth="1"/>
    <col min="13839" max="13839" width="15.7109375" style="210" customWidth="1"/>
    <col min="13840" max="13845" width="0" style="210" hidden="1" customWidth="1"/>
    <col min="13846" max="13846" width="9.42578125" style="210" customWidth="1"/>
    <col min="13847" max="14080" width="9.140625" style="210"/>
    <col min="14081" max="14085" width="0" style="210" hidden="1" customWidth="1"/>
    <col min="14086" max="14086" width="5.42578125" style="210" customWidth="1"/>
    <col min="14087" max="14087" width="4.28515625" style="210" customWidth="1"/>
    <col min="14088" max="14088" width="14.28515625" style="210" customWidth="1"/>
    <col min="14089" max="14089" width="0" style="210" hidden="1" customWidth="1"/>
    <col min="14090" max="14090" width="57.140625" style="210" customWidth="1"/>
    <col min="14091" max="14091" width="7.5703125" style="210" customWidth="1"/>
    <col min="14092" max="14092" width="0" style="210" hidden="1" customWidth="1"/>
    <col min="14093" max="14093" width="13.42578125" style="210" customWidth="1"/>
    <col min="14094" max="14094" width="12.42578125" style="210" customWidth="1"/>
    <col min="14095" max="14095" width="15.7109375" style="210" customWidth="1"/>
    <col min="14096" max="14101" width="0" style="210" hidden="1" customWidth="1"/>
    <col min="14102" max="14102" width="9.42578125" style="210" customWidth="1"/>
    <col min="14103" max="14336" width="9.140625" style="210"/>
    <col min="14337" max="14341" width="0" style="210" hidden="1" customWidth="1"/>
    <col min="14342" max="14342" width="5.42578125" style="210" customWidth="1"/>
    <col min="14343" max="14343" width="4.28515625" style="210" customWidth="1"/>
    <col min="14344" max="14344" width="14.28515625" style="210" customWidth="1"/>
    <col min="14345" max="14345" width="0" style="210" hidden="1" customWidth="1"/>
    <col min="14346" max="14346" width="57.140625" style="210" customWidth="1"/>
    <col min="14347" max="14347" width="7.5703125" style="210" customWidth="1"/>
    <col min="14348" max="14348" width="0" style="210" hidden="1" customWidth="1"/>
    <col min="14349" max="14349" width="13.42578125" style="210" customWidth="1"/>
    <col min="14350" max="14350" width="12.42578125" style="210" customWidth="1"/>
    <col min="14351" max="14351" width="15.7109375" style="210" customWidth="1"/>
    <col min="14352" max="14357" width="0" style="210" hidden="1" customWidth="1"/>
    <col min="14358" max="14358" width="9.42578125" style="210" customWidth="1"/>
    <col min="14359" max="14592" width="9.140625" style="210"/>
    <col min="14593" max="14597" width="0" style="210" hidden="1" customWidth="1"/>
    <col min="14598" max="14598" width="5.42578125" style="210" customWidth="1"/>
    <col min="14599" max="14599" width="4.28515625" style="210" customWidth="1"/>
    <col min="14600" max="14600" width="14.28515625" style="210" customWidth="1"/>
    <col min="14601" max="14601" width="0" style="210" hidden="1" customWidth="1"/>
    <col min="14602" max="14602" width="57.140625" style="210" customWidth="1"/>
    <col min="14603" max="14603" width="7.5703125" style="210" customWidth="1"/>
    <col min="14604" max="14604" width="0" style="210" hidden="1" customWidth="1"/>
    <col min="14605" max="14605" width="13.42578125" style="210" customWidth="1"/>
    <col min="14606" max="14606" width="12.42578125" style="210" customWidth="1"/>
    <col min="14607" max="14607" width="15.7109375" style="210" customWidth="1"/>
    <col min="14608" max="14613" width="0" style="210" hidden="1" customWidth="1"/>
    <col min="14614" max="14614" width="9.42578125" style="210" customWidth="1"/>
    <col min="14615" max="14848" width="9.140625" style="210"/>
    <col min="14849" max="14853" width="0" style="210" hidden="1" customWidth="1"/>
    <col min="14854" max="14854" width="5.42578125" style="210" customWidth="1"/>
    <col min="14855" max="14855" width="4.28515625" style="210" customWidth="1"/>
    <col min="14856" max="14856" width="14.28515625" style="210" customWidth="1"/>
    <col min="14857" max="14857" width="0" style="210" hidden="1" customWidth="1"/>
    <col min="14858" max="14858" width="57.140625" style="210" customWidth="1"/>
    <col min="14859" max="14859" width="7.5703125" style="210" customWidth="1"/>
    <col min="14860" max="14860" width="0" style="210" hidden="1" customWidth="1"/>
    <col min="14861" max="14861" width="13.42578125" style="210" customWidth="1"/>
    <col min="14862" max="14862" width="12.42578125" style="210" customWidth="1"/>
    <col min="14863" max="14863" width="15.7109375" style="210" customWidth="1"/>
    <col min="14864" max="14869" width="0" style="210" hidden="1" customWidth="1"/>
    <col min="14870" max="14870" width="9.42578125" style="210" customWidth="1"/>
    <col min="14871" max="15104" width="9.140625" style="210"/>
    <col min="15105" max="15109" width="0" style="210" hidden="1" customWidth="1"/>
    <col min="15110" max="15110" width="5.42578125" style="210" customWidth="1"/>
    <col min="15111" max="15111" width="4.28515625" style="210" customWidth="1"/>
    <col min="15112" max="15112" width="14.28515625" style="210" customWidth="1"/>
    <col min="15113" max="15113" width="0" style="210" hidden="1" customWidth="1"/>
    <col min="15114" max="15114" width="57.140625" style="210" customWidth="1"/>
    <col min="15115" max="15115" width="7.5703125" style="210" customWidth="1"/>
    <col min="15116" max="15116" width="0" style="210" hidden="1" customWidth="1"/>
    <col min="15117" max="15117" width="13.42578125" style="210" customWidth="1"/>
    <col min="15118" max="15118" width="12.42578125" style="210" customWidth="1"/>
    <col min="15119" max="15119" width="15.7109375" style="210" customWidth="1"/>
    <col min="15120" max="15125" width="0" style="210" hidden="1" customWidth="1"/>
    <col min="15126" max="15126" width="9.42578125" style="210" customWidth="1"/>
    <col min="15127" max="15360" width="9.140625" style="210"/>
    <col min="15361" max="15365" width="0" style="210" hidden="1" customWidth="1"/>
    <col min="15366" max="15366" width="5.42578125" style="210" customWidth="1"/>
    <col min="15367" max="15367" width="4.28515625" style="210" customWidth="1"/>
    <col min="15368" max="15368" width="14.28515625" style="210" customWidth="1"/>
    <col min="15369" max="15369" width="0" style="210" hidden="1" customWidth="1"/>
    <col min="15370" max="15370" width="57.140625" style="210" customWidth="1"/>
    <col min="15371" max="15371" width="7.5703125" style="210" customWidth="1"/>
    <col min="15372" max="15372" width="0" style="210" hidden="1" customWidth="1"/>
    <col min="15373" max="15373" width="13.42578125" style="210" customWidth="1"/>
    <col min="15374" max="15374" width="12.42578125" style="210" customWidth="1"/>
    <col min="15375" max="15375" width="15.7109375" style="210" customWidth="1"/>
    <col min="15376" max="15381" width="0" style="210" hidden="1" customWidth="1"/>
    <col min="15382" max="15382" width="9.42578125" style="210" customWidth="1"/>
    <col min="15383" max="15616" width="9.140625" style="210"/>
    <col min="15617" max="15621" width="0" style="210" hidden="1" customWidth="1"/>
    <col min="15622" max="15622" width="5.42578125" style="210" customWidth="1"/>
    <col min="15623" max="15623" width="4.28515625" style="210" customWidth="1"/>
    <col min="15624" max="15624" width="14.28515625" style="210" customWidth="1"/>
    <col min="15625" max="15625" width="0" style="210" hidden="1" customWidth="1"/>
    <col min="15626" max="15626" width="57.140625" style="210" customWidth="1"/>
    <col min="15627" max="15627" width="7.5703125" style="210" customWidth="1"/>
    <col min="15628" max="15628" width="0" style="210" hidden="1" customWidth="1"/>
    <col min="15629" max="15629" width="13.42578125" style="210" customWidth="1"/>
    <col min="15630" max="15630" width="12.42578125" style="210" customWidth="1"/>
    <col min="15631" max="15631" width="15.7109375" style="210" customWidth="1"/>
    <col min="15632" max="15637" width="0" style="210" hidden="1" customWidth="1"/>
    <col min="15638" max="15638" width="9.42578125" style="210" customWidth="1"/>
    <col min="15639" max="15872" width="9.140625" style="210"/>
    <col min="15873" max="15877" width="0" style="210" hidden="1" customWidth="1"/>
    <col min="15878" max="15878" width="5.42578125" style="210" customWidth="1"/>
    <col min="15879" max="15879" width="4.28515625" style="210" customWidth="1"/>
    <col min="15880" max="15880" width="14.28515625" style="210" customWidth="1"/>
    <col min="15881" max="15881" width="0" style="210" hidden="1" customWidth="1"/>
    <col min="15882" max="15882" width="57.140625" style="210" customWidth="1"/>
    <col min="15883" max="15883" width="7.5703125" style="210" customWidth="1"/>
    <col min="15884" max="15884" width="0" style="210" hidden="1" customWidth="1"/>
    <col min="15885" max="15885" width="13.42578125" style="210" customWidth="1"/>
    <col min="15886" max="15886" width="12.42578125" style="210" customWidth="1"/>
    <col min="15887" max="15887" width="15.7109375" style="210" customWidth="1"/>
    <col min="15888" max="15893" width="0" style="210" hidden="1" customWidth="1"/>
    <col min="15894" max="15894" width="9.42578125" style="210" customWidth="1"/>
    <col min="15895" max="16128" width="9.140625" style="210"/>
    <col min="16129" max="16133" width="0" style="210" hidden="1" customWidth="1"/>
    <col min="16134" max="16134" width="5.42578125" style="210" customWidth="1"/>
    <col min="16135" max="16135" width="4.28515625" style="210" customWidth="1"/>
    <col min="16136" max="16136" width="14.28515625" style="210" customWidth="1"/>
    <col min="16137" max="16137" width="0" style="210" hidden="1" customWidth="1"/>
    <col min="16138" max="16138" width="57.140625" style="210" customWidth="1"/>
    <col min="16139" max="16139" width="7.5703125" style="210" customWidth="1"/>
    <col min="16140" max="16140" width="0" style="210" hidden="1" customWidth="1"/>
    <col min="16141" max="16141" width="13.42578125" style="210" customWidth="1"/>
    <col min="16142" max="16142" width="12.42578125" style="210" customWidth="1"/>
    <col min="16143" max="16143" width="15.7109375" style="210" customWidth="1"/>
    <col min="16144" max="16149" width="0" style="210" hidden="1" customWidth="1"/>
    <col min="16150" max="16150" width="9.42578125" style="210" customWidth="1"/>
    <col min="16151" max="16384" width="9.140625" style="210"/>
  </cols>
  <sheetData>
    <row r="1" spans="1:21" ht="21.6" customHeight="1" x14ac:dyDescent="0.25">
      <c r="F1" s="207" t="s">
        <v>3352</v>
      </c>
      <c r="G1" s="208"/>
      <c r="H1" s="208"/>
      <c r="I1" s="208"/>
      <c r="J1" s="208"/>
      <c r="K1" s="208"/>
      <c r="L1" s="234"/>
      <c r="M1" s="138"/>
      <c r="N1" s="234"/>
      <c r="O1" s="235"/>
      <c r="P1" s="234"/>
      <c r="Q1" s="234"/>
      <c r="R1" s="234"/>
      <c r="S1" s="234"/>
      <c r="T1" s="208"/>
      <c r="U1" s="208"/>
    </row>
    <row r="2" spans="1:21" ht="21.6" customHeight="1" x14ac:dyDescent="0.25">
      <c r="F2" s="225" t="s">
        <v>51</v>
      </c>
      <c r="G2" s="208"/>
      <c r="H2" s="208"/>
      <c r="I2" s="208"/>
      <c r="J2" s="208"/>
      <c r="K2" s="208"/>
      <c r="L2" s="234"/>
      <c r="M2" s="138"/>
      <c r="N2" s="234"/>
      <c r="O2" s="235"/>
      <c r="P2" s="234"/>
      <c r="Q2" s="234"/>
      <c r="R2" s="234"/>
      <c r="S2" s="234"/>
      <c r="T2" s="208"/>
      <c r="U2" s="208"/>
    </row>
    <row r="3" spans="1:21" ht="21.6" customHeight="1" x14ac:dyDescent="0.25">
      <c r="F3" s="225" t="s">
        <v>2</v>
      </c>
      <c r="G3" s="208"/>
      <c r="H3" s="208"/>
      <c r="I3" s="208"/>
      <c r="J3" s="208"/>
      <c r="K3" s="208"/>
      <c r="L3" s="234"/>
      <c r="M3" s="138"/>
      <c r="N3" s="234"/>
      <c r="O3" s="235"/>
      <c r="P3" s="234"/>
      <c r="Q3" s="234"/>
      <c r="R3" s="234"/>
      <c r="S3" s="234"/>
      <c r="T3" s="208"/>
      <c r="U3" s="208"/>
    </row>
    <row r="4" spans="1:21" ht="21.6" customHeight="1" x14ac:dyDescent="0.25">
      <c r="F4" s="225" t="s">
        <v>3608</v>
      </c>
      <c r="G4" s="208"/>
      <c r="H4" s="208"/>
      <c r="I4" s="208"/>
      <c r="J4" s="208"/>
      <c r="K4" s="208"/>
      <c r="L4" s="234"/>
      <c r="M4" s="138"/>
      <c r="N4" s="234"/>
      <c r="O4" s="235"/>
      <c r="P4" s="234"/>
      <c r="Q4" s="234"/>
      <c r="R4" s="234"/>
      <c r="S4" s="234"/>
      <c r="T4" s="208"/>
      <c r="U4" s="208"/>
    </row>
    <row r="5" spans="1:21" ht="21.6" customHeight="1" x14ac:dyDescent="0.25">
      <c r="F5" s="225" t="s">
        <v>3731</v>
      </c>
      <c r="G5" s="208"/>
      <c r="H5" s="208"/>
      <c r="I5" s="208"/>
      <c r="J5" s="208"/>
      <c r="K5" s="208"/>
      <c r="L5" s="234"/>
      <c r="M5" s="138"/>
      <c r="N5" s="234"/>
      <c r="O5" s="235"/>
      <c r="P5" s="234"/>
      <c r="Q5" s="234"/>
      <c r="R5" s="234"/>
      <c r="S5" s="234"/>
      <c r="T5" s="208"/>
      <c r="U5" s="208"/>
    </row>
    <row r="6" spans="1:21" ht="21.6" customHeight="1" x14ac:dyDescent="0.25">
      <c r="F6" s="233"/>
      <c r="G6" s="208"/>
      <c r="H6" s="208"/>
      <c r="I6" s="208"/>
      <c r="J6" s="208"/>
      <c r="K6" s="208"/>
      <c r="L6" s="234"/>
      <c r="M6" s="138"/>
      <c r="N6" s="234"/>
      <c r="O6" s="235"/>
      <c r="P6" s="234"/>
      <c r="Q6" s="234"/>
      <c r="R6" s="234"/>
      <c r="S6" s="234"/>
      <c r="T6" s="208"/>
      <c r="U6" s="208"/>
    </row>
    <row r="7" spans="1:21" s="237" customFormat="1" ht="13.5" thickBot="1" x14ac:dyDescent="0.25">
      <c r="F7" s="212" t="s">
        <v>3037</v>
      </c>
      <c r="G7" s="212" t="s">
        <v>102</v>
      </c>
      <c r="H7" s="212" t="s">
        <v>103</v>
      </c>
      <c r="I7" s="212" t="s">
        <v>3038</v>
      </c>
      <c r="J7" s="238" t="s">
        <v>104</v>
      </c>
      <c r="K7" s="212" t="s">
        <v>105</v>
      </c>
      <c r="L7" s="212" t="s">
        <v>3040</v>
      </c>
      <c r="M7" s="212" t="s">
        <v>3041</v>
      </c>
      <c r="N7" s="212" t="s">
        <v>3042</v>
      </c>
      <c r="O7" s="212" t="s">
        <v>3043</v>
      </c>
      <c r="P7" s="212" t="s">
        <v>3044</v>
      </c>
      <c r="Q7" s="212" t="s">
        <v>3045</v>
      </c>
      <c r="R7" s="212" t="s">
        <v>3046</v>
      </c>
      <c r="S7" s="238" t="s">
        <v>3619</v>
      </c>
      <c r="T7" s="212" t="s">
        <v>3620</v>
      </c>
      <c r="U7" s="212" t="s">
        <v>3621</v>
      </c>
    </row>
    <row r="8" spans="1:21" ht="11.25" customHeight="1" x14ac:dyDescent="0.2">
      <c r="F8" s="239"/>
      <c r="G8" s="240"/>
      <c r="H8" s="241"/>
      <c r="I8" s="241"/>
      <c r="J8" s="242"/>
      <c r="K8" s="240"/>
      <c r="L8" s="239"/>
      <c r="M8" s="239"/>
      <c r="N8" s="239"/>
      <c r="O8" s="239"/>
      <c r="P8" s="239"/>
      <c r="Q8" s="239"/>
      <c r="R8" s="239"/>
      <c r="S8" s="301"/>
      <c r="T8" s="241"/>
      <c r="U8" s="241"/>
    </row>
    <row r="9" spans="1:21" s="243" customFormat="1" ht="18.75" customHeight="1" x14ac:dyDescent="0.2">
      <c r="F9" s="244"/>
      <c r="G9" s="245"/>
      <c r="H9" s="246"/>
      <c r="I9" s="246"/>
      <c r="J9" s="246" t="s">
        <v>3608</v>
      </c>
      <c r="K9" s="245"/>
      <c r="L9" s="247"/>
      <c r="M9" s="152"/>
      <c r="N9" s="247"/>
      <c r="O9" s="218">
        <f>O10+O40+O44+O47</f>
        <v>0</v>
      </c>
      <c r="P9" s="248" t="e">
        <f>SUBTOTAL(9,P10:P55)</f>
        <v>#REF!</v>
      </c>
      <c r="Q9" s="247"/>
      <c r="R9" s="248">
        <f>SUBTOTAL(9,R10:R55)</f>
        <v>0</v>
      </c>
      <c r="S9" s="302"/>
      <c r="T9" s="303"/>
      <c r="U9" s="303"/>
    </row>
    <row r="10" spans="1:21" s="249" customFormat="1" ht="16.5" customHeight="1" outlineLevel="1" x14ac:dyDescent="0.2">
      <c r="F10" s="250"/>
      <c r="G10" s="240"/>
      <c r="H10" s="251"/>
      <c r="I10" s="251"/>
      <c r="J10" s="251" t="s">
        <v>3622</v>
      </c>
      <c r="K10" s="240"/>
      <c r="L10" s="252"/>
      <c r="M10" s="159"/>
      <c r="N10" s="252"/>
      <c r="O10" s="221">
        <f>SUBTOTAL(9,O11:O38)</f>
        <v>0</v>
      </c>
      <c r="P10" s="253" t="e">
        <f>SUBTOTAL(9,P11:P38)</f>
        <v>#REF!</v>
      </c>
      <c r="Q10" s="252"/>
      <c r="R10" s="253">
        <f>SUBTOTAL(9,R11:R38)</f>
        <v>0</v>
      </c>
      <c r="S10" s="304"/>
      <c r="T10" s="241"/>
      <c r="U10" s="241"/>
    </row>
    <row r="11" spans="1:21" s="254" customFormat="1" ht="12" outlineLevel="2" x14ac:dyDescent="0.2">
      <c r="A11" s="254" t="s">
        <v>3049</v>
      </c>
      <c r="B11" s="254" t="s">
        <v>3050</v>
      </c>
      <c r="C11" s="254" t="s">
        <v>3051</v>
      </c>
      <c r="D11" s="254" t="s">
        <v>3052</v>
      </c>
      <c r="E11" s="254" t="s">
        <v>3053</v>
      </c>
      <c r="F11" s="255">
        <v>1</v>
      </c>
      <c r="G11" s="256" t="s">
        <v>3315</v>
      </c>
      <c r="H11" s="269" t="s">
        <v>3623</v>
      </c>
      <c r="I11" s="269"/>
      <c r="J11" s="259" t="s">
        <v>3624</v>
      </c>
      <c r="K11" s="256" t="s">
        <v>532</v>
      </c>
      <c r="L11" s="305"/>
      <c r="M11" s="168">
        <v>0.5</v>
      </c>
      <c r="N11" s="305"/>
      <c r="O11" s="306">
        <f>M11*N11</f>
        <v>0</v>
      </c>
      <c r="P11" s="263" t="e">
        <f>M11*#REF!</f>
        <v>#REF!</v>
      </c>
      <c r="Q11" s="264"/>
      <c r="R11" s="263">
        <f>M11*Q11</f>
        <v>0</v>
      </c>
      <c r="S11" s="259"/>
      <c r="T11" s="269" t="s">
        <v>3625</v>
      </c>
      <c r="U11" s="269" t="s">
        <v>3626</v>
      </c>
    </row>
    <row r="12" spans="1:21" s="254" customFormat="1" ht="12" outlineLevel="2" x14ac:dyDescent="0.2">
      <c r="F12" s="255"/>
      <c r="G12" s="256"/>
      <c r="H12" s="269"/>
      <c r="I12" s="269"/>
      <c r="J12" s="307">
        <v>0.5</v>
      </c>
      <c r="K12" s="256" t="s">
        <v>532</v>
      </c>
      <c r="L12" s="305"/>
      <c r="M12" s="308">
        <v>0.5</v>
      </c>
      <c r="N12" s="305"/>
      <c r="O12" s="306"/>
      <c r="P12" s="263"/>
      <c r="Q12" s="264"/>
      <c r="R12" s="263"/>
      <c r="S12" s="259"/>
      <c r="T12" s="269" t="s">
        <v>3625</v>
      </c>
      <c r="U12" s="269" t="s">
        <v>3626</v>
      </c>
    </row>
    <row r="13" spans="1:21" s="254" customFormat="1" ht="12" outlineLevel="2" x14ac:dyDescent="0.2">
      <c r="F13" s="255">
        <v>2</v>
      </c>
      <c r="G13" s="256" t="s">
        <v>3315</v>
      </c>
      <c r="H13" s="269" t="s">
        <v>3732</v>
      </c>
      <c r="I13" s="269"/>
      <c r="J13" s="259" t="s">
        <v>3733</v>
      </c>
      <c r="K13" s="256" t="s">
        <v>532</v>
      </c>
      <c r="L13" s="305"/>
      <c r="M13" s="168">
        <v>0.5</v>
      </c>
      <c r="N13" s="305"/>
      <c r="O13" s="306">
        <f>M13*N13</f>
        <v>0</v>
      </c>
      <c r="P13" s="263" t="e">
        <f>M13*#REF!</f>
        <v>#REF!</v>
      </c>
      <c r="Q13" s="264"/>
      <c r="R13" s="263">
        <f>M13*Q13</f>
        <v>0</v>
      </c>
      <c r="S13" s="259"/>
      <c r="T13" s="269"/>
      <c r="U13" s="269"/>
    </row>
    <row r="14" spans="1:21" s="254" customFormat="1" ht="12" outlineLevel="2" x14ac:dyDescent="0.2">
      <c r="F14" s="255"/>
      <c r="G14" s="256"/>
      <c r="H14" s="269"/>
      <c r="I14" s="269"/>
      <c r="J14" s="307">
        <v>0.5</v>
      </c>
      <c r="K14" s="256" t="s">
        <v>532</v>
      </c>
      <c r="L14" s="305"/>
      <c r="M14" s="308">
        <v>0.5</v>
      </c>
      <c r="N14" s="305"/>
      <c r="O14" s="306"/>
      <c r="P14" s="263"/>
      <c r="Q14" s="264"/>
      <c r="R14" s="263"/>
      <c r="S14" s="259"/>
      <c r="T14" s="269"/>
      <c r="U14" s="269"/>
    </row>
    <row r="15" spans="1:21" s="254" customFormat="1" ht="12" outlineLevel="2" x14ac:dyDescent="0.2">
      <c r="F15" s="255">
        <v>3</v>
      </c>
      <c r="G15" s="256" t="s">
        <v>3315</v>
      </c>
      <c r="H15" s="269" t="s">
        <v>3734</v>
      </c>
      <c r="I15" s="269"/>
      <c r="J15" s="259" t="s">
        <v>3735</v>
      </c>
      <c r="K15" s="256" t="s">
        <v>532</v>
      </c>
      <c r="L15" s="305"/>
      <c r="M15" s="168">
        <v>2.5</v>
      </c>
      <c r="N15" s="305"/>
      <c r="O15" s="306">
        <f>M15*N15</f>
        <v>0</v>
      </c>
      <c r="P15" s="263" t="e">
        <f>M15*#REF!</f>
        <v>#REF!</v>
      </c>
      <c r="Q15" s="264"/>
      <c r="R15" s="263">
        <f>M15*Q15</f>
        <v>0</v>
      </c>
      <c r="S15" s="259"/>
      <c r="T15" s="269"/>
      <c r="U15" s="269"/>
    </row>
    <row r="16" spans="1:21" s="254" customFormat="1" ht="12" outlineLevel="2" x14ac:dyDescent="0.2">
      <c r="F16" s="255"/>
      <c r="G16" s="256"/>
      <c r="H16" s="269"/>
      <c r="I16" s="269"/>
      <c r="J16" s="307" t="s">
        <v>3772</v>
      </c>
      <c r="K16" s="256" t="s">
        <v>532</v>
      </c>
      <c r="L16" s="305"/>
      <c r="M16" s="308">
        <v>2.5</v>
      </c>
      <c r="N16" s="305"/>
      <c r="O16" s="306"/>
      <c r="P16" s="263"/>
      <c r="Q16" s="264"/>
      <c r="R16" s="263"/>
      <c r="S16" s="259"/>
      <c r="T16" s="269"/>
      <c r="U16" s="269"/>
    </row>
    <row r="17" spans="6:21" s="254" customFormat="1" ht="12" outlineLevel="2" x14ac:dyDescent="0.2">
      <c r="F17" s="255" t="s">
        <v>3427</v>
      </c>
      <c r="G17" s="256" t="s">
        <v>3315</v>
      </c>
      <c r="H17" s="269" t="s">
        <v>3628</v>
      </c>
      <c r="I17" s="269"/>
      <c r="J17" s="259" t="s">
        <v>3629</v>
      </c>
      <c r="K17" s="256" t="s">
        <v>532</v>
      </c>
      <c r="L17" s="305"/>
      <c r="M17" s="168">
        <v>0.5</v>
      </c>
      <c r="N17" s="305"/>
      <c r="O17" s="306">
        <f>M17*N17</f>
        <v>0</v>
      </c>
      <c r="P17" s="263">
        <v>0</v>
      </c>
      <c r="Q17" s="264"/>
      <c r="R17" s="263">
        <v>0</v>
      </c>
      <c r="S17" s="259"/>
      <c r="T17" s="269"/>
      <c r="U17" s="269"/>
    </row>
    <row r="18" spans="6:21" s="254" customFormat="1" ht="12" outlineLevel="2" x14ac:dyDescent="0.2">
      <c r="F18" s="255"/>
      <c r="G18" s="256"/>
      <c r="H18" s="269"/>
      <c r="I18" s="269"/>
      <c r="J18" s="307">
        <v>0.5</v>
      </c>
      <c r="K18" s="256" t="s">
        <v>532</v>
      </c>
      <c r="L18" s="305"/>
      <c r="M18" s="308">
        <v>0.5</v>
      </c>
      <c r="N18" s="305"/>
      <c r="O18" s="306"/>
      <c r="P18" s="263"/>
      <c r="Q18" s="264"/>
      <c r="R18" s="263"/>
      <c r="S18" s="259"/>
      <c r="T18" s="269"/>
      <c r="U18" s="269"/>
    </row>
    <row r="19" spans="6:21" s="254" customFormat="1" ht="12" outlineLevel="2" x14ac:dyDescent="0.2">
      <c r="F19" s="255" t="s">
        <v>3431</v>
      </c>
      <c r="G19" s="256" t="s">
        <v>3315</v>
      </c>
      <c r="H19" s="269" t="s">
        <v>3631</v>
      </c>
      <c r="I19" s="269"/>
      <c r="J19" s="259" t="s">
        <v>3632</v>
      </c>
      <c r="K19" s="256" t="s">
        <v>532</v>
      </c>
      <c r="L19" s="305"/>
      <c r="M19" s="168">
        <v>0.5</v>
      </c>
      <c r="N19" s="305"/>
      <c r="O19" s="306">
        <f>M19*N19</f>
        <v>0</v>
      </c>
      <c r="P19" s="263" t="e">
        <f>M19*#REF!</f>
        <v>#REF!</v>
      </c>
      <c r="Q19" s="264"/>
      <c r="R19" s="263">
        <f>M19*Q19</f>
        <v>0</v>
      </c>
      <c r="S19" s="259"/>
      <c r="T19" s="269"/>
      <c r="U19" s="269"/>
    </row>
    <row r="20" spans="6:21" s="254" customFormat="1" ht="12" outlineLevel="2" x14ac:dyDescent="0.2">
      <c r="F20" s="255"/>
      <c r="G20" s="256"/>
      <c r="H20" s="269"/>
      <c r="I20" s="269"/>
      <c r="J20" s="307">
        <v>0.5</v>
      </c>
      <c r="K20" s="256" t="s">
        <v>532</v>
      </c>
      <c r="L20" s="305"/>
      <c r="M20" s="308">
        <v>0.5</v>
      </c>
      <c r="N20" s="305"/>
      <c r="O20" s="306"/>
      <c r="P20" s="263"/>
      <c r="Q20" s="264"/>
      <c r="R20" s="263"/>
      <c r="S20" s="259"/>
      <c r="T20" s="269"/>
      <c r="U20" s="269"/>
    </row>
    <row r="21" spans="6:21" s="254" customFormat="1" ht="12" outlineLevel="2" x14ac:dyDescent="0.2">
      <c r="F21" s="255" t="s">
        <v>3435</v>
      </c>
      <c r="G21" s="256" t="s">
        <v>3315</v>
      </c>
      <c r="H21" s="269" t="s">
        <v>3790</v>
      </c>
      <c r="I21" s="269"/>
      <c r="J21" s="259" t="s">
        <v>3791</v>
      </c>
      <c r="K21" s="256" t="s">
        <v>532</v>
      </c>
      <c r="L21" s="305"/>
      <c r="M21" s="168">
        <v>44.7</v>
      </c>
      <c r="N21" s="305"/>
      <c r="O21" s="306">
        <f>M21*N21</f>
        <v>0</v>
      </c>
      <c r="P21" s="263" t="e">
        <f>M21*#REF!</f>
        <v>#REF!</v>
      </c>
      <c r="Q21" s="264"/>
      <c r="R21" s="263">
        <f>M21*Q21</f>
        <v>0</v>
      </c>
      <c r="S21" s="259"/>
      <c r="T21" s="269"/>
      <c r="U21" s="269"/>
    </row>
    <row r="22" spans="6:21" s="254" customFormat="1" ht="12" outlineLevel="2" x14ac:dyDescent="0.2">
      <c r="F22" s="255"/>
      <c r="G22" s="256"/>
      <c r="H22" s="269"/>
      <c r="I22" s="269"/>
      <c r="J22" s="307" t="s">
        <v>3812</v>
      </c>
      <c r="K22" s="256" t="s">
        <v>532</v>
      </c>
      <c r="L22" s="305"/>
      <c r="M22" s="308">
        <v>44.7</v>
      </c>
      <c r="N22" s="305"/>
      <c r="O22" s="306"/>
      <c r="P22" s="263"/>
      <c r="Q22" s="264"/>
      <c r="R22" s="263"/>
      <c r="S22" s="259"/>
      <c r="T22" s="269"/>
      <c r="U22" s="269"/>
    </row>
    <row r="23" spans="6:21" s="254" customFormat="1" ht="12" outlineLevel="2" x14ac:dyDescent="0.2">
      <c r="F23" s="255" t="s">
        <v>3439</v>
      </c>
      <c r="G23" s="256" t="s">
        <v>3315</v>
      </c>
      <c r="H23" s="269" t="s">
        <v>3793</v>
      </c>
      <c r="I23" s="269"/>
      <c r="J23" s="259" t="s">
        <v>3794</v>
      </c>
      <c r="K23" s="256" t="s">
        <v>447</v>
      </c>
      <c r="L23" s="305">
        <v>0</v>
      </c>
      <c r="M23" s="168">
        <v>1</v>
      </c>
      <c r="N23" s="305"/>
      <c r="O23" s="306">
        <f>M23*N23</f>
        <v>0</v>
      </c>
      <c r="P23" s="263" t="e">
        <f>M23*#REF!</f>
        <v>#REF!</v>
      </c>
      <c r="Q23" s="264"/>
      <c r="R23" s="263">
        <f>M23*Q23</f>
        <v>0</v>
      </c>
      <c r="S23" s="259"/>
      <c r="T23" s="269"/>
      <c r="U23" s="269"/>
    </row>
    <row r="24" spans="6:21" s="254" customFormat="1" ht="12" outlineLevel="2" x14ac:dyDescent="0.2">
      <c r="F24" s="255" t="s">
        <v>3442</v>
      </c>
      <c r="G24" s="256" t="s">
        <v>3315</v>
      </c>
      <c r="H24" s="269" t="s">
        <v>3776</v>
      </c>
      <c r="I24" s="269"/>
      <c r="J24" s="259" t="s">
        <v>3777</v>
      </c>
      <c r="K24" s="256" t="s">
        <v>532</v>
      </c>
      <c r="L24" s="305">
        <v>0</v>
      </c>
      <c r="M24" s="168">
        <v>2</v>
      </c>
      <c r="N24" s="305"/>
      <c r="O24" s="306">
        <f>M24*N24</f>
        <v>0</v>
      </c>
      <c r="P24" s="263" t="e">
        <f>M24*#REF!</f>
        <v>#REF!</v>
      </c>
      <c r="Q24" s="264"/>
      <c r="R24" s="263">
        <f>M24*Q24</f>
        <v>0</v>
      </c>
      <c r="S24" s="259"/>
      <c r="T24" s="269"/>
      <c r="U24" s="269"/>
    </row>
    <row r="25" spans="6:21" s="254" customFormat="1" ht="12" outlineLevel="2" x14ac:dyDescent="0.2">
      <c r="F25" s="255" t="s">
        <v>3444</v>
      </c>
      <c r="G25" s="256" t="s">
        <v>3315</v>
      </c>
      <c r="H25" s="269" t="s">
        <v>3745</v>
      </c>
      <c r="I25" s="269"/>
      <c r="J25" s="259" t="s">
        <v>3813</v>
      </c>
      <c r="K25" s="256" t="s">
        <v>3065</v>
      </c>
      <c r="L25" s="305">
        <v>0</v>
      </c>
      <c r="M25" s="168">
        <v>1</v>
      </c>
      <c r="N25" s="305"/>
      <c r="O25" s="306">
        <f>M25*N25</f>
        <v>0</v>
      </c>
      <c r="P25" s="263">
        <v>0</v>
      </c>
      <c r="Q25" s="264"/>
      <c r="R25" s="263">
        <v>0</v>
      </c>
      <c r="S25" s="259"/>
      <c r="T25" s="269"/>
      <c r="U25" s="269"/>
    </row>
    <row r="26" spans="6:21" s="254" customFormat="1" ht="12" outlineLevel="2" x14ac:dyDescent="0.2">
      <c r="F26" s="255" t="s">
        <v>3495</v>
      </c>
      <c r="G26" s="256" t="s">
        <v>3315</v>
      </c>
      <c r="H26" s="269" t="s">
        <v>3814</v>
      </c>
      <c r="I26" s="269"/>
      <c r="J26" s="259" t="s">
        <v>3815</v>
      </c>
      <c r="K26" s="256" t="s">
        <v>3065</v>
      </c>
      <c r="L26" s="305">
        <v>0</v>
      </c>
      <c r="M26" s="168">
        <v>1</v>
      </c>
      <c r="N26" s="305"/>
      <c r="O26" s="306">
        <f>M26*N26</f>
        <v>0</v>
      </c>
      <c r="P26" s="263">
        <v>0</v>
      </c>
      <c r="Q26" s="264"/>
      <c r="R26" s="263">
        <v>0</v>
      </c>
      <c r="S26" s="259"/>
      <c r="T26" s="269"/>
      <c r="U26" s="269"/>
    </row>
    <row r="27" spans="6:21" s="254" customFormat="1" ht="24" outlineLevel="2" x14ac:dyDescent="0.2">
      <c r="F27" s="255" t="s">
        <v>3752</v>
      </c>
      <c r="G27" s="256" t="s">
        <v>3315</v>
      </c>
      <c r="H27" s="269" t="s">
        <v>3816</v>
      </c>
      <c r="I27" s="269"/>
      <c r="J27" s="259" t="s">
        <v>3817</v>
      </c>
      <c r="K27" s="256" t="s">
        <v>532</v>
      </c>
      <c r="L27" s="305">
        <v>0</v>
      </c>
      <c r="M27" s="168">
        <v>2</v>
      </c>
      <c r="N27" s="305"/>
      <c r="O27" s="306">
        <f>M27*N27</f>
        <v>0</v>
      </c>
      <c r="P27" s="263" t="e">
        <f>M27*#REF!</f>
        <v>#REF!</v>
      </c>
      <c r="Q27" s="264"/>
      <c r="R27" s="263">
        <f>M27*Q27</f>
        <v>0</v>
      </c>
      <c r="S27" s="259"/>
      <c r="T27" s="269"/>
      <c r="U27" s="269"/>
    </row>
    <row r="28" spans="6:21" s="254" customFormat="1" ht="12" outlineLevel="2" x14ac:dyDescent="0.2">
      <c r="F28" s="255"/>
      <c r="G28" s="256"/>
      <c r="H28" s="269"/>
      <c r="I28" s="269"/>
      <c r="J28" s="307" t="s">
        <v>3775</v>
      </c>
      <c r="K28" s="256" t="s">
        <v>532</v>
      </c>
      <c r="L28" s="305"/>
      <c r="M28" s="308">
        <v>2</v>
      </c>
      <c r="N28" s="305"/>
      <c r="O28" s="306"/>
      <c r="P28" s="263"/>
      <c r="Q28" s="264"/>
      <c r="R28" s="263"/>
      <c r="S28" s="259"/>
      <c r="T28" s="269"/>
      <c r="U28" s="269"/>
    </row>
    <row r="29" spans="6:21" s="254" customFormat="1" ht="12" outlineLevel="2" x14ac:dyDescent="0.2">
      <c r="F29" s="255" t="s">
        <v>3755</v>
      </c>
      <c r="G29" s="256" t="s">
        <v>3315</v>
      </c>
      <c r="H29" s="269" t="s">
        <v>3800</v>
      </c>
      <c r="I29" s="269"/>
      <c r="J29" s="259" t="s">
        <v>3801</v>
      </c>
      <c r="K29" s="256" t="s">
        <v>447</v>
      </c>
      <c r="L29" s="305">
        <v>0</v>
      </c>
      <c r="M29" s="168">
        <v>1</v>
      </c>
      <c r="N29" s="305"/>
      <c r="O29" s="306">
        <f t="shared" ref="O29:O38" si="0">M29*N29</f>
        <v>0</v>
      </c>
      <c r="P29" s="263" t="e">
        <f>M29*#REF!</f>
        <v>#REF!</v>
      </c>
      <c r="Q29" s="264"/>
      <c r="R29" s="263">
        <f>M29*Q29</f>
        <v>0</v>
      </c>
      <c r="S29" s="259"/>
      <c r="T29" s="269"/>
      <c r="U29" s="269"/>
    </row>
    <row r="30" spans="6:21" s="254" customFormat="1" ht="12" outlineLevel="2" x14ac:dyDescent="0.2">
      <c r="F30" s="255" t="s">
        <v>3756</v>
      </c>
      <c r="G30" s="256" t="s">
        <v>3315</v>
      </c>
      <c r="H30" s="269" t="s">
        <v>3675</v>
      </c>
      <c r="I30" s="269"/>
      <c r="J30" s="259" t="s">
        <v>3676</v>
      </c>
      <c r="K30" s="256" t="s">
        <v>447</v>
      </c>
      <c r="L30" s="305">
        <v>0</v>
      </c>
      <c r="M30" s="168">
        <v>1</v>
      </c>
      <c r="N30" s="305"/>
      <c r="O30" s="306">
        <f t="shared" si="0"/>
        <v>0</v>
      </c>
      <c r="P30" s="263" t="e">
        <f>M30*#REF!</f>
        <v>#REF!</v>
      </c>
      <c r="Q30" s="264"/>
      <c r="R30" s="263">
        <f>M30*Q30</f>
        <v>0</v>
      </c>
      <c r="S30" s="259"/>
      <c r="T30" s="269"/>
      <c r="U30" s="269"/>
    </row>
    <row r="31" spans="6:21" s="254" customFormat="1" ht="12" outlineLevel="2" x14ac:dyDescent="0.2">
      <c r="F31" s="255" t="s">
        <v>3757</v>
      </c>
      <c r="G31" s="256" t="s">
        <v>3315</v>
      </c>
      <c r="H31" s="269" t="s">
        <v>3677</v>
      </c>
      <c r="I31" s="269"/>
      <c r="J31" s="259" t="s">
        <v>3678</v>
      </c>
      <c r="K31" s="256" t="s">
        <v>447</v>
      </c>
      <c r="L31" s="305">
        <v>0</v>
      </c>
      <c r="M31" s="168">
        <v>1</v>
      </c>
      <c r="N31" s="305"/>
      <c r="O31" s="306">
        <f t="shared" si="0"/>
        <v>0</v>
      </c>
      <c r="P31" s="263" t="e">
        <f>M31*#REF!</f>
        <v>#REF!</v>
      </c>
      <c r="Q31" s="264"/>
      <c r="R31" s="263">
        <f>M31*Q31</f>
        <v>0</v>
      </c>
      <c r="S31" s="259"/>
      <c r="T31" s="269"/>
      <c r="U31" s="269"/>
    </row>
    <row r="32" spans="6:21" s="254" customFormat="1" ht="12" outlineLevel="2" x14ac:dyDescent="0.2">
      <c r="F32" s="255" t="s">
        <v>3484</v>
      </c>
      <c r="G32" s="256" t="s">
        <v>3315</v>
      </c>
      <c r="H32" s="269" t="s">
        <v>3760</v>
      </c>
      <c r="I32" s="269"/>
      <c r="J32" s="259" t="s">
        <v>3761</v>
      </c>
      <c r="K32" s="256" t="s">
        <v>447</v>
      </c>
      <c r="L32" s="305">
        <v>0</v>
      </c>
      <c r="M32" s="168">
        <v>2</v>
      </c>
      <c r="N32" s="305"/>
      <c r="O32" s="306">
        <f t="shared" si="0"/>
        <v>0</v>
      </c>
      <c r="P32" s="263" t="e">
        <f>M32*#REF!</f>
        <v>#REF!</v>
      </c>
      <c r="Q32" s="264"/>
      <c r="R32" s="263">
        <f>M32*Q32</f>
        <v>0</v>
      </c>
      <c r="S32" s="259"/>
      <c r="T32" s="269"/>
      <c r="U32" s="269"/>
    </row>
    <row r="33" spans="6:21" s="254" customFormat="1" ht="12" outlineLevel="2" x14ac:dyDescent="0.2">
      <c r="F33" s="255" t="s">
        <v>3762</v>
      </c>
      <c r="G33" s="256" t="s">
        <v>3315</v>
      </c>
      <c r="H33" s="269" t="s">
        <v>3679</v>
      </c>
      <c r="I33" s="269"/>
      <c r="J33" s="259" t="s">
        <v>3680</v>
      </c>
      <c r="K33" s="256" t="s">
        <v>447</v>
      </c>
      <c r="L33" s="305">
        <v>0</v>
      </c>
      <c r="M33" s="168">
        <v>1</v>
      </c>
      <c r="N33" s="305"/>
      <c r="O33" s="306">
        <f t="shared" si="0"/>
        <v>0</v>
      </c>
      <c r="P33" s="263" t="e">
        <f>M33*#REF!</f>
        <v>#REF!</v>
      </c>
      <c r="Q33" s="264"/>
      <c r="R33" s="263">
        <f>M33*Q33</f>
        <v>0</v>
      </c>
      <c r="S33" s="259"/>
      <c r="T33" s="269"/>
      <c r="U33" s="269"/>
    </row>
    <row r="34" spans="6:21" s="254" customFormat="1" ht="12" outlineLevel="2" x14ac:dyDescent="0.2">
      <c r="F34" s="255" t="s">
        <v>3785</v>
      </c>
      <c r="G34" s="256" t="s">
        <v>3054</v>
      </c>
      <c r="H34" s="269" t="s">
        <v>3055</v>
      </c>
      <c r="I34" s="269"/>
      <c r="J34" s="259" t="s">
        <v>3818</v>
      </c>
      <c r="K34" s="256" t="s">
        <v>447</v>
      </c>
      <c r="L34" s="305">
        <v>0</v>
      </c>
      <c r="M34" s="168">
        <v>1</v>
      </c>
      <c r="N34" s="305"/>
      <c r="O34" s="306">
        <f t="shared" si="0"/>
        <v>0</v>
      </c>
      <c r="P34" s="263">
        <v>0</v>
      </c>
      <c r="Q34" s="264"/>
      <c r="R34" s="263">
        <v>0</v>
      </c>
      <c r="S34" s="259"/>
      <c r="T34" s="269"/>
      <c r="U34" s="269"/>
    </row>
    <row r="35" spans="6:21" s="254" customFormat="1" ht="12" outlineLevel="2" x14ac:dyDescent="0.2">
      <c r="F35" s="255" t="s">
        <v>3766</v>
      </c>
      <c r="G35" s="256" t="s">
        <v>3054</v>
      </c>
      <c r="H35" s="269" t="s">
        <v>3058</v>
      </c>
      <c r="I35" s="269"/>
      <c r="J35" s="259" t="s">
        <v>3807</v>
      </c>
      <c r="K35" s="256" t="s">
        <v>447</v>
      </c>
      <c r="L35" s="305">
        <v>0</v>
      </c>
      <c r="M35" s="168">
        <v>1</v>
      </c>
      <c r="N35" s="305"/>
      <c r="O35" s="306">
        <f t="shared" si="0"/>
        <v>0</v>
      </c>
      <c r="P35" s="263" t="e">
        <f>M35*#REF!</f>
        <v>#REF!</v>
      </c>
      <c r="Q35" s="264"/>
      <c r="R35" s="263">
        <f>M35*Q35</f>
        <v>0</v>
      </c>
      <c r="S35" s="259"/>
      <c r="T35" s="269"/>
      <c r="U35" s="269"/>
    </row>
    <row r="36" spans="6:21" s="254" customFormat="1" ht="12" outlineLevel="2" x14ac:dyDescent="0.2">
      <c r="F36" s="255" t="s">
        <v>3768</v>
      </c>
      <c r="G36" s="256" t="s">
        <v>3054</v>
      </c>
      <c r="H36" s="269" t="s">
        <v>3060</v>
      </c>
      <c r="I36" s="269"/>
      <c r="J36" s="259" t="s">
        <v>3767</v>
      </c>
      <c r="K36" s="256" t="s">
        <v>447</v>
      </c>
      <c r="L36" s="305">
        <v>0</v>
      </c>
      <c r="M36" s="168">
        <v>1</v>
      </c>
      <c r="N36" s="305"/>
      <c r="O36" s="306">
        <f t="shared" si="0"/>
        <v>0</v>
      </c>
      <c r="P36" s="263" t="e">
        <f>M36*#REF!</f>
        <v>#REF!</v>
      </c>
      <c r="Q36" s="264"/>
      <c r="R36" s="263">
        <f>M36*Q36</f>
        <v>0</v>
      </c>
      <c r="S36" s="259"/>
      <c r="T36" s="269"/>
      <c r="U36" s="269"/>
    </row>
    <row r="37" spans="6:21" s="254" customFormat="1" ht="24" outlineLevel="2" x14ac:dyDescent="0.2">
      <c r="F37" s="255" t="s">
        <v>3770</v>
      </c>
      <c r="G37" s="256" t="s">
        <v>3054</v>
      </c>
      <c r="H37" s="269" t="s">
        <v>3062</v>
      </c>
      <c r="I37" s="269"/>
      <c r="J37" s="259" t="s">
        <v>3819</v>
      </c>
      <c r="K37" s="256" t="s">
        <v>3065</v>
      </c>
      <c r="L37" s="305">
        <v>0</v>
      </c>
      <c r="M37" s="168">
        <v>1</v>
      </c>
      <c r="N37" s="305"/>
      <c r="O37" s="306">
        <f t="shared" si="0"/>
        <v>0</v>
      </c>
      <c r="P37" s="263" t="e">
        <f>M37*#REF!</f>
        <v>#REF!</v>
      </c>
      <c r="Q37" s="264"/>
      <c r="R37" s="263">
        <f>M37*Q37</f>
        <v>0</v>
      </c>
      <c r="S37" s="259"/>
      <c r="T37" s="269"/>
      <c r="U37" s="269"/>
    </row>
    <row r="38" spans="6:21" s="254" customFormat="1" ht="12" outlineLevel="2" x14ac:dyDescent="0.2">
      <c r="F38" s="255" t="s">
        <v>3804</v>
      </c>
      <c r="G38" s="256" t="s">
        <v>3315</v>
      </c>
      <c r="H38" s="269" t="s">
        <v>3689</v>
      </c>
      <c r="I38" s="269"/>
      <c r="J38" s="259" t="s">
        <v>3690</v>
      </c>
      <c r="K38" s="256" t="s">
        <v>3691</v>
      </c>
      <c r="L38" s="305">
        <v>0</v>
      </c>
      <c r="M38" s="168">
        <v>1.0900000000000001</v>
      </c>
      <c r="N38" s="305"/>
      <c r="O38" s="306">
        <f t="shared" si="0"/>
        <v>0</v>
      </c>
      <c r="P38" s="263" t="e">
        <f>M38*#REF!</f>
        <v>#REF!</v>
      </c>
      <c r="Q38" s="264"/>
      <c r="R38" s="263">
        <f>M38*Q38</f>
        <v>0</v>
      </c>
      <c r="S38" s="259"/>
      <c r="T38" s="269"/>
      <c r="U38" s="269"/>
    </row>
    <row r="39" spans="6:21" s="291" customFormat="1" ht="12.75" customHeight="1" outlineLevel="2" x14ac:dyDescent="0.25">
      <c r="F39" s="284"/>
      <c r="G39" s="285"/>
      <c r="H39" s="285"/>
      <c r="I39" s="285"/>
      <c r="J39" s="295"/>
      <c r="K39" s="285"/>
      <c r="L39" s="290"/>
      <c r="M39" s="187"/>
      <c r="N39" s="290"/>
      <c r="O39" s="296"/>
      <c r="P39" s="290"/>
      <c r="Q39" s="290"/>
      <c r="R39" s="290"/>
      <c r="S39" s="290"/>
      <c r="T39" s="285"/>
      <c r="U39" s="285"/>
    </row>
    <row r="40" spans="6:21" s="249" customFormat="1" ht="16.5" customHeight="1" outlineLevel="1" x14ac:dyDescent="0.2">
      <c r="F40" s="250"/>
      <c r="G40" s="240"/>
      <c r="H40" s="251"/>
      <c r="I40" s="251"/>
      <c r="J40" s="251" t="s">
        <v>3692</v>
      </c>
      <c r="K40" s="240"/>
      <c r="L40" s="252"/>
      <c r="M40" s="159"/>
      <c r="N40" s="252"/>
      <c r="O40" s="221">
        <f>SUBTOTAL(9,O41:O43)</f>
        <v>0</v>
      </c>
      <c r="P40" s="253" t="e">
        <f>SUBTOTAL(9,P41:P43)</f>
        <v>#REF!</v>
      </c>
      <c r="Q40" s="252"/>
      <c r="R40" s="253">
        <f>SUBTOTAL(9,R41:R43)</f>
        <v>0</v>
      </c>
      <c r="S40" s="304"/>
      <c r="T40" s="241"/>
      <c r="U40" s="241"/>
    </row>
    <row r="41" spans="6:21" s="254" customFormat="1" ht="12" outlineLevel="2" x14ac:dyDescent="0.2">
      <c r="F41" s="255">
        <v>1</v>
      </c>
      <c r="G41" s="256" t="s">
        <v>3315</v>
      </c>
      <c r="H41" s="269" t="s">
        <v>3693</v>
      </c>
      <c r="I41" s="269"/>
      <c r="J41" s="259" t="s">
        <v>3694</v>
      </c>
      <c r="K41" s="256" t="s">
        <v>532</v>
      </c>
      <c r="L41" s="305">
        <v>0</v>
      </c>
      <c r="M41" s="168">
        <v>4.5</v>
      </c>
      <c r="N41" s="305"/>
      <c r="O41" s="306">
        <f>M41*N41</f>
        <v>0</v>
      </c>
      <c r="P41" s="263" t="e">
        <f>M41*#REF!</f>
        <v>#REF!</v>
      </c>
      <c r="Q41" s="264"/>
      <c r="R41" s="263">
        <f>M41*Q41</f>
        <v>0</v>
      </c>
      <c r="S41" s="259"/>
      <c r="T41" s="269" t="s">
        <v>3625</v>
      </c>
      <c r="U41" s="269" t="s">
        <v>3695</v>
      </c>
    </row>
    <row r="42" spans="6:21" s="254" customFormat="1" ht="12" outlineLevel="2" x14ac:dyDescent="0.2">
      <c r="F42" s="255">
        <v>2</v>
      </c>
      <c r="G42" s="256" t="s">
        <v>3315</v>
      </c>
      <c r="H42" s="269" t="s">
        <v>3696</v>
      </c>
      <c r="I42" s="269"/>
      <c r="J42" s="259" t="s">
        <v>3697</v>
      </c>
      <c r="K42" s="256" t="s">
        <v>532</v>
      </c>
      <c r="L42" s="305">
        <v>0</v>
      </c>
      <c r="M42" s="168">
        <v>44.7</v>
      </c>
      <c r="N42" s="305"/>
      <c r="O42" s="306">
        <f>M42*N42</f>
        <v>0</v>
      </c>
      <c r="P42" s="263" t="e">
        <f>M42*#REF!</f>
        <v>#REF!</v>
      </c>
      <c r="Q42" s="264"/>
      <c r="R42" s="263">
        <f>M42*Q42</f>
        <v>0</v>
      </c>
      <c r="S42" s="259"/>
      <c r="T42" s="269" t="s">
        <v>3625</v>
      </c>
      <c r="U42" s="269" t="s">
        <v>3695</v>
      </c>
    </row>
    <row r="43" spans="6:21" s="291" customFormat="1" ht="12.75" customHeight="1" outlineLevel="2" x14ac:dyDescent="0.25">
      <c r="F43" s="284"/>
      <c r="G43" s="285"/>
      <c r="H43" s="285"/>
      <c r="I43" s="285"/>
      <c r="J43" s="295"/>
      <c r="K43" s="285"/>
      <c r="L43" s="290"/>
      <c r="M43" s="187"/>
      <c r="N43" s="290"/>
      <c r="O43" s="296"/>
      <c r="P43" s="290"/>
      <c r="Q43" s="290"/>
      <c r="R43" s="290"/>
      <c r="S43" s="290"/>
      <c r="T43" s="285"/>
      <c r="U43" s="285"/>
    </row>
    <row r="44" spans="6:21" s="249" customFormat="1" ht="16.5" customHeight="1" outlineLevel="1" x14ac:dyDescent="0.2">
      <c r="F44" s="250"/>
      <c r="G44" s="240"/>
      <c r="H44" s="251"/>
      <c r="I44" s="251"/>
      <c r="J44" s="251" t="s">
        <v>3700</v>
      </c>
      <c r="K44" s="240"/>
      <c r="L44" s="252"/>
      <c r="M44" s="159"/>
      <c r="N44" s="252"/>
      <c r="O44" s="221">
        <f>SUBTOTAL(9,O45:O46)</f>
        <v>0</v>
      </c>
      <c r="P44" s="253" t="e">
        <f>SUBTOTAL(9,P45:P46)</f>
        <v>#REF!</v>
      </c>
      <c r="Q44" s="252"/>
      <c r="R44" s="253">
        <f>SUBTOTAL(9,R45:R46)</f>
        <v>0</v>
      </c>
      <c r="S44" s="304"/>
      <c r="T44" s="241"/>
      <c r="U44" s="241"/>
    </row>
    <row r="45" spans="6:21" s="254" customFormat="1" ht="12" outlineLevel="2" x14ac:dyDescent="0.2">
      <c r="F45" s="255">
        <v>1</v>
      </c>
      <c r="G45" s="256" t="s">
        <v>3701</v>
      </c>
      <c r="H45" s="269" t="s">
        <v>3702</v>
      </c>
      <c r="I45" s="269"/>
      <c r="J45" s="259" t="s">
        <v>3703</v>
      </c>
      <c r="K45" s="256" t="s">
        <v>3704</v>
      </c>
      <c r="L45" s="305">
        <v>0</v>
      </c>
      <c r="M45" s="168">
        <v>2</v>
      </c>
      <c r="N45" s="305"/>
      <c r="O45" s="306">
        <f>M45*N45</f>
        <v>0</v>
      </c>
      <c r="P45" s="263" t="e">
        <f>M45*#REF!</f>
        <v>#REF!</v>
      </c>
      <c r="Q45" s="264"/>
      <c r="R45" s="263">
        <f>M45*Q45</f>
        <v>0</v>
      </c>
      <c r="S45" s="259"/>
      <c r="T45" s="269" t="s">
        <v>3625</v>
      </c>
      <c r="U45" s="269" t="s">
        <v>3705</v>
      </c>
    </row>
    <row r="46" spans="6:21" s="291" customFormat="1" ht="12.75" customHeight="1" outlineLevel="2" x14ac:dyDescent="0.25">
      <c r="F46" s="284"/>
      <c r="G46" s="285"/>
      <c r="H46" s="285"/>
      <c r="I46" s="285"/>
      <c r="J46" s="295"/>
      <c r="K46" s="285"/>
      <c r="L46" s="290"/>
      <c r="M46" s="187"/>
      <c r="N46" s="290"/>
      <c r="O46" s="296"/>
      <c r="P46" s="290"/>
      <c r="Q46" s="290"/>
      <c r="R46" s="290"/>
      <c r="S46" s="290"/>
      <c r="T46" s="285"/>
      <c r="U46" s="285"/>
    </row>
    <row r="47" spans="6:21" s="249" customFormat="1" ht="16.5" customHeight="1" outlineLevel="1" x14ac:dyDescent="0.2">
      <c r="F47" s="250"/>
      <c r="G47" s="240"/>
      <c r="H47" s="251"/>
      <c r="I47" s="251"/>
      <c r="J47" s="251" t="s">
        <v>3461</v>
      </c>
      <c r="K47" s="240"/>
      <c r="L47" s="252"/>
      <c r="M47" s="159"/>
      <c r="N47" s="252"/>
      <c r="O47" s="221">
        <f>SUBTOTAL(9,O48:O54)</f>
        <v>0</v>
      </c>
      <c r="P47" s="253" t="e">
        <f>SUBTOTAL(9,P48:P54)</f>
        <v>#REF!</v>
      </c>
      <c r="Q47" s="252"/>
      <c r="R47" s="253">
        <f>SUBTOTAL(9,R48:R54)</f>
        <v>0</v>
      </c>
      <c r="S47" s="304"/>
      <c r="T47" s="241"/>
      <c r="U47" s="241"/>
    </row>
    <row r="48" spans="6:21" s="254" customFormat="1" ht="12" outlineLevel="2" x14ac:dyDescent="0.2">
      <c r="F48" s="255">
        <v>1</v>
      </c>
      <c r="G48" s="256"/>
      <c r="H48" s="269" t="s">
        <v>3067</v>
      </c>
      <c r="I48" s="269"/>
      <c r="J48" s="259" t="s">
        <v>3706</v>
      </c>
      <c r="K48" s="256" t="s">
        <v>3065</v>
      </c>
      <c r="L48" s="305">
        <v>0</v>
      </c>
      <c r="M48" s="168">
        <v>1</v>
      </c>
      <c r="N48" s="305"/>
      <c r="O48" s="306">
        <f t="shared" ref="O48:O53" si="1">M48*N48</f>
        <v>0</v>
      </c>
      <c r="P48" s="263" t="e">
        <f>M48*#REF!</f>
        <v>#REF!</v>
      </c>
      <c r="Q48" s="264"/>
      <c r="R48" s="263">
        <f t="shared" ref="R48:R53" si="2">M48*Q48</f>
        <v>0</v>
      </c>
      <c r="S48" s="259"/>
      <c r="T48" s="269"/>
      <c r="U48" s="269"/>
    </row>
    <row r="49" spans="6:21" s="254" customFormat="1" ht="12" outlineLevel="2" x14ac:dyDescent="0.2">
      <c r="F49" s="255">
        <v>3</v>
      </c>
      <c r="G49" s="256"/>
      <c r="H49" s="269" t="s">
        <v>3069</v>
      </c>
      <c r="I49" s="269"/>
      <c r="J49" s="259" t="s">
        <v>3707</v>
      </c>
      <c r="K49" s="256" t="s">
        <v>3065</v>
      </c>
      <c r="L49" s="305">
        <v>0</v>
      </c>
      <c r="M49" s="168">
        <v>1</v>
      </c>
      <c r="N49" s="305"/>
      <c r="O49" s="306">
        <f t="shared" si="1"/>
        <v>0</v>
      </c>
      <c r="P49" s="263" t="e">
        <f>M49*#REF!</f>
        <v>#REF!</v>
      </c>
      <c r="Q49" s="264"/>
      <c r="R49" s="263">
        <f t="shared" si="2"/>
        <v>0</v>
      </c>
      <c r="S49" s="259"/>
      <c r="T49" s="269" t="s">
        <v>3625</v>
      </c>
      <c r="U49" s="269" t="s">
        <v>3708</v>
      </c>
    </row>
    <row r="50" spans="6:21" s="254" customFormat="1" ht="12" outlineLevel="2" x14ac:dyDescent="0.2">
      <c r="F50" s="255">
        <v>4</v>
      </c>
      <c r="G50" s="256"/>
      <c r="H50" s="269" t="s">
        <v>3071</v>
      </c>
      <c r="I50" s="269"/>
      <c r="J50" s="259" t="s">
        <v>3709</v>
      </c>
      <c r="K50" s="256" t="s">
        <v>124</v>
      </c>
      <c r="L50" s="305">
        <v>0</v>
      </c>
      <c r="M50" s="168">
        <v>5</v>
      </c>
      <c r="N50" s="305"/>
      <c r="O50" s="306">
        <f t="shared" si="1"/>
        <v>0</v>
      </c>
      <c r="P50" s="263" t="e">
        <f>M50*#REF!</f>
        <v>#REF!</v>
      </c>
      <c r="Q50" s="264"/>
      <c r="R50" s="263">
        <f t="shared" si="2"/>
        <v>0</v>
      </c>
      <c r="S50" s="259"/>
      <c r="T50" s="269" t="s">
        <v>3625</v>
      </c>
      <c r="U50" s="269" t="s">
        <v>3708</v>
      </c>
    </row>
    <row r="51" spans="6:21" s="254" customFormat="1" ht="12" outlineLevel="2" x14ac:dyDescent="0.2">
      <c r="F51" s="255">
        <v>5</v>
      </c>
      <c r="G51" s="256"/>
      <c r="H51" s="269" t="s">
        <v>3073</v>
      </c>
      <c r="I51" s="269"/>
      <c r="J51" s="259" t="s">
        <v>3710</v>
      </c>
      <c r="K51" s="256" t="s">
        <v>273</v>
      </c>
      <c r="L51" s="305">
        <v>0</v>
      </c>
      <c r="M51" s="168">
        <v>30</v>
      </c>
      <c r="N51" s="305"/>
      <c r="O51" s="306">
        <f t="shared" si="1"/>
        <v>0</v>
      </c>
      <c r="P51" s="263" t="e">
        <f>M51*#REF!</f>
        <v>#REF!</v>
      </c>
      <c r="Q51" s="264"/>
      <c r="R51" s="263">
        <f t="shared" si="2"/>
        <v>0</v>
      </c>
      <c r="S51" s="259"/>
      <c r="T51" s="269" t="s">
        <v>3625</v>
      </c>
      <c r="U51" s="269" t="s">
        <v>3708</v>
      </c>
    </row>
    <row r="52" spans="6:21" s="254" customFormat="1" ht="12" outlineLevel="2" x14ac:dyDescent="0.2">
      <c r="F52" s="255">
        <v>6</v>
      </c>
      <c r="G52" s="256"/>
      <c r="H52" s="269" t="s">
        <v>3374</v>
      </c>
      <c r="I52" s="269"/>
      <c r="J52" s="259" t="s">
        <v>3711</v>
      </c>
      <c r="K52" s="256" t="s">
        <v>124</v>
      </c>
      <c r="L52" s="305">
        <v>0</v>
      </c>
      <c r="M52" s="168">
        <v>10</v>
      </c>
      <c r="N52" s="305"/>
      <c r="O52" s="306">
        <f t="shared" si="1"/>
        <v>0</v>
      </c>
      <c r="P52" s="263" t="e">
        <f>M52*#REF!</f>
        <v>#REF!</v>
      </c>
      <c r="Q52" s="264"/>
      <c r="R52" s="263">
        <f t="shared" si="2"/>
        <v>0</v>
      </c>
      <c r="S52" s="259"/>
      <c r="T52" s="269" t="s">
        <v>3625</v>
      </c>
      <c r="U52" s="269" t="s">
        <v>3708</v>
      </c>
    </row>
    <row r="53" spans="6:21" s="254" customFormat="1" ht="12" outlineLevel="2" x14ac:dyDescent="0.2">
      <c r="F53" s="255">
        <v>7</v>
      </c>
      <c r="G53" s="256"/>
      <c r="H53" s="269" t="s">
        <v>3377</v>
      </c>
      <c r="I53" s="269"/>
      <c r="J53" s="259" t="s">
        <v>3712</v>
      </c>
      <c r="K53" s="256" t="s">
        <v>447</v>
      </c>
      <c r="L53" s="305">
        <v>0</v>
      </c>
      <c r="M53" s="168">
        <v>1</v>
      </c>
      <c r="N53" s="305"/>
      <c r="O53" s="306">
        <f t="shared" si="1"/>
        <v>0</v>
      </c>
      <c r="P53" s="263" t="e">
        <f>M53*#REF!</f>
        <v>#REF!</v>
      </c>
      <c r="Q53" s="264"/>
      <c r="R53" s="263">
        <f t="shared" si="2"/>
        <v>0</v>
      </c>
      <c r="S53" s="259"/>
      <c r="T53" s="269" t="s">
        <v>3625</v>
      </c>
      <c r="U53" s="269" t="s">
        <v>3708</v>
      </c>
    </row>
    <row r="54" spans="6:21" s="291" customFormat="1" ht="12.75" customHeight="1" outlineLevel="2" x14ac:dyDescent="0.25">
      <c r="F54" s="284"/>
      <c r="G54" s="285"/>
      <c r="H54" s="285"/>
      <c r="I54" s="285"/>
      <c r="J54" s="295"/>
      <c r="K54" s="285"/>
      <c r="L54" s="290"/>
      <c r="M54" s="187"/>
      <c r="N54" s="290"/>
      <c r="O54" s="296"/>
      <c r="P54" s="290"/>
      <c r="Q54" s="290"/>
      <c r="R54" s="290"/>
      <c r="S54" s="290"/>
      <c r="T54" s="285"/>
      <c r="U54" s="285"/>
    </row>
    <row r="55" spans="6:21" s="291" customFormat="1" ht="12.75" customHeight="1" outlineLevel="1" x14ac:dyDescent="0.25">
      <c r="F55" s="284"/>
      <c r="G55" s="285"/>
      <c r="H55" s="285"/>
      <c r="I55" s="285"/>
      <c r="J55" s="295"/>
      <c r="K55" s="285"/>
      <c r="L55" s="290"/>
      <c r="M55" s="187"/>
      <c r="N55" s="290"/>
      <c r="O55" s="296"/>
      <c r="P55" s="290"/>
      <c r="Q55" s="290"/>
      <c r="R55" s="290"/>
      <c r="S55" s="290"/>
      <c r="T55" s="285"/>
      <c r="U55" s="285"/>
    </row>
    <row r="56" spans="6:21" s="291" customFormat="1" ht="12.75" customHeight="1" x14ac:dyDescent="0.25">
      <c r="F56" s="284"/>
      <c r="G56" s="285"/>
      <c r="H56" s="285"/>
      <c r="I56" s="285"/>
      <c r="J56" s="295"/>
      <c r="K56" s="285"/>
      <c r="L56" s="290"/>
      <c r="M56" s="187"/>
      <c r="N56" s="290"/>
      <c r="O56" s="296"/>
      <c r="P56" s="290"/>
      <c r="Q56" s="290"/>
      <c r="R56" s="290"/>
      <c r="S56" s="290"/>
      <c r="T56" s="285"/>
      <c r="U56" s="285"/>
    </row>
  </sheetData>
  <pageMargins left="0.39370078740157483" right="0.39370078740157483" top="0.59055118110236227" bottom="0.59055118110236227" header="0.39370078740157483" footer="0.39370078740157483"/>
  <pageSetup paperSize="9" scale="73" fitToHeight="9999" orientation="portrait" r:id="rId1"/>
  <headerFooter alignWithMargins="0">
    <oddFooter>&amp;C&amp;8&amp;P z &amp;N</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outlinePr summaryBelow="0"/>
    <pageSetUpPr fitToPage="1"/>
  </sheetPr>
  <dimension ref="A1:E14"/>
  <sheetViews>
    <sheetView workbookViewId="0">
      <pane ySplit="7" topLeftCell="A8" activePane="bottomLeft" state="frozen"/>
      <selection activeCell="K10" sqref="K10"/>
      <selection pane="bottomLeft" activeCell="C9" sqref="C9"/>
    </sheetView>
  </sheetViews>
  <sheetFormatPr defaultRowHeight="12.75" outlineLevelRow="1" x14ac:dyDescent="0.2"/>
  <cols>
    <col min="1" max="1" width="12.42578125" style="210" hidden="1" customWidth="1"/>
    <col min="2" max="2" width="80.7109375" style="210" customWidth="1"/>
    <col min="3" max="3" width="15.7109375" style="210" customWidth="1"/>
    <col min="4" max="256" width="9.140625" style="210"/>
    <col min="257" max="257" width="0" style="210" hidden="1" customWidth="1"/>
    <col min="258" max="258" width="80.7109375" style="210" customWidth="1"/>
    <col min="259" max="259" width="15.7109375" style="210" customWidth="1"/>
    <col min="260" max="512" width="9.140625" style="210"/>
    <col min="513" max="513" width="0" style="210" hidden="1" customWidth="1"/>
    <col min="514" max="514" width="80.7109375" style="210" customWidth="1"/>
    <col min="515" max="515" width="15.7109375" style="210" customWidth="1"/>
    <col min="516" max="768" width="9.140625" style="210"/>
    <col min="769" max="769" width="0" style="210" hidden="1" customWidth="1"/>
    <col min="770" max="770" width="80.7109375" style="210" customWidth="1"/>
    <col min="771" max="771" width="15.7109375" style="210" customWidth="1"/>
    <col min="772" max="1024" width="9.140625" style="210"/>
    <col min="1025" max="1025" width="0" style="210" hidden="1" customWidth="1"/>
    <col min="1026" max="1026" width="80.7109375" style="210" customWidth="1"/>
    <col min="1027" max="1027" width="15.7109375" style="210" customWidth="1"/>
    <col min="1028" max="1280" width="9.140625" style="210"/>
    <col min="1281" max="1281" width="0" style="210" hidden="1" customWidth="1"/>
    <col min="1282" max="1282" width="80.7109375" style="210" customWidth="1"/>
    <col min="1283" max="1283" width="15.7109375" style="210" customWidth="1"/>
    <col min="1284" max="1536" width="9.140625" style="210"/>
    <col min="1537" max="1537" width="0" style="210" hidden="1" customWidth="1"/>
    <col min="1538" max="1538" width="80.7109375" style="210" customWidth="1"/>
    <col min="1539" max="1539" width="15.7109375" style="210" customWidth="1"/>
    <col min="1540" max="1792" width="9.140625" style="210"/>
    <col min="1793" max="1793" width="0" style="210" hidden="1" customWidth="1"/>
    <col min="1794" max="1794" width="80.7109375" style="210" customWidth="1"/>
    <col min="1795" max="1795" width="15.7109375" style="210" customWidth="1"/>
    <col min="1796" max="2048" width="9.140625" style="210"/>
    <col min="2049" max="2049" width="0" style="210" hidden="1" customWidth="1"/>
    <col min="2050" max="2050" width="80.7109375" style="210" customWidth="1"/>
    <col min="2051" max="2051" width="15.7109375" style="210" customWidth="1"/>
    <col min="2052" max="2304" width="9.140625" style="210"/>
    <col min="2305" max="2305" width="0" style="210" hidden="1" customWidth="1"/>
    <col min="2306" max="2306" width="80.7109375" style="210" customWidth="1"/>
    <col min="2307" max="2307" width="15.7109375" style="210" customWidth="1"/>
    <col min="2308" max="2560" width="9.140625" style="210"/>
    <col min="2561" max="2561" width="0" style="210" hidden="1" customWidth="1"/>
    <col min="2562" max="2562" width="80.7109375" style="210" customWidth="1"/>
    <col min="2563" max="2563" width="15.7109375" style="210" customWidth="1"/>
    <col min="2564" max="2816" width="9.140625" style="210"/>
    <col min="2817" max="2817" width="0" style="210" hidden="1" customWidth="1"/>
    <col min="2818" max="2818" width="80.7109375" style="210" customWidth="1"/>
    <col min="2819" max="2819" width="15.7109375" style="210" customWidth="1"/>
    <col min="2820" max="3072" width="9.140625" style="210"/>
    <col min="3073" max="3073" width="0" style="210" hidden="1" customWidth="1"/>
    <col min="3074" max="3074" width="80.7109375" style="210" customWidth="1"/>
    <col min="3075" max="3075" width="15.7109375" style="210" customWidth="1"/>
    <col min="3076" max="3328" width="9.140625" style="210"/>
    <col min="3329" max="3329" width="0" style="210" hidden="1" customWidth="1"/>
    <col min="3330" max="3330" width="80.7109375" style="210" customWidth="1"/>
    <col min="3331" max="3331" width="15.7109375" style="210" customWidth="1"/>
    <col min="3332" max="3584" width="9.140625" style="210"/>
    <col min="3585" max="3585" width="0" style="210" hidden="1" customWidth="1"/>
    <col min="3586" max="3586" width="80.7109375" style="210" customWidth="1"/>
    <col min="3587" max="3587" width="15.7109375" style="210" customWidth="1"/>
    <col min="3588" max="3840" width="9.140625" style="210"/>
    <col min="3841" max="3841" width="0" style="210" hidden="1" customWidth="1"/>
    <col min="3842" max="3842" width="80.7109375" style="210" customWidth="1"/>
    <col min="3843" max="3843" width="15.7109375" style="210" customWidth="1"/>
    <col min="3844" max="4096" width="9.140625" style="210"/>
    <col min="4097" max="4097" width="0" style="210" hidden="1" customWidth="1"/>
    <col min="4098" max="4098" width="80.7109375" style="210" customWidth="1"/>
    <col min="4099" max="4099" width="15.7109375" style="210" customWidth="1"/>
    <col min="4100" max="4352" width="9.140625" style="210"/>
    <col min="4353" max="4353" width="0" style="210" hidden="1" customWidth="1"/>
    <col min="4354" max="4354" width="80.7109375" style="210" customWidth="1"/>
    <col min="4355" max="4355" width="15.7109375" style="210" customWidth="1"/>
    <col min="4356" max="4608" width="9.140625" style="210"/>
    <col min="4609" max="4609" width="0" style="210" hidden="1" customWidth="1"/>
    <col min="4610" max="4610" width="80.7109375" style="210" customWidth="1"/>
    <col min="4611" max="4611" width="15.7109375" style="210" customWidth="1"/>
    <col min="4612" max="4864" width="9.140625" style="210"/>
    <col min="4865" max="4865" width="0" style="210" hidden="1" customWidth="1"/>
    <col min="4866" max="4866" width="80.7109375" style="210" customWidth="1"/>
    <col min="4867" max="4867" width="15.7109375" style="210" customWidth="1"/>
    <col min="4868" max="5120" width="9.140625" style="210"/>
    <col min="5121" max="5121" width="0" style="210" hidden="1" customWidth="1"/>
    <col min="5122" max="5122" width="80.7109375" style="210" customWidth="1"/>
    <col min="5123" max="5123" width="15.7109375" style="210" customWidth="1"/>
    <col min="5124" max="5376" width="9.140625" style="210"/>
    <col min="5377" max="5377" width="0" style="210" hidden="1" customWidth="1"/>
    <col min="5378" max="5378" width="80.7109375" style="210" customWidth="1"/>
    <col min="5379" max="5379" width="15.7109375" style="210" customWidth="1"/>
    <col min="5380" max="5632" width="9.140625" style="210"/>
    <col min="5633" max="5633" width="0" style="210" hidden="1" customWidth="1"/>
    <col min="5634" max="5634" width="80.7109375" style="210" customWidth="1"/>
    <col min="5635" max="5635" width="15.7109375" style="210" customWidth="1"/>
    <col min="5636" max="5888" width="9.140625" style="210"/>
    <col min="5889" max="5889" width="0" style="210" hidden="1" customWidth="1"/>
    <col min="5890" max="5890" width="80.7109375" style="210" customWidth="1"/>
    <col min="5891" max="5891" width="15.7109375" style="210" customWidth="1"/>
    <col min="5892" max="6144" width="9.140625" style="210"/>
    <col min="6145" max="6145" width="0" style="210" hidden="1" customWidth="1"/>
    <col min="6146" max="6146" width="80.7109375" style="210" customWidth="1"/>
    <col min="6147" max="6147" width="15.7109375" style="210" customWidth="1"/>
    <col min="6148" max="6400" width="9.140625" style="210"/>
    <col min="6401" max="6401" width="0" style="210" hidden="1" customWidth="1"/>
    <col min="6402" max="6402" width="80.7109375" style="210" customWidth="1"/>
    <col min="6403" max="6403" width="15.7109375" style="210" customWidth="1"/>
    <col min="6404" max="6656" width="9.140625" style="210"/>
    <col min="6657" max="6657" width="0" style="210" hidden="1" customWidth="1"/>
    <col min="6658" max="6658" width="80.7109375" style="210" customWidth="1"/>
    <col min="6659" max="6659" width="15.7109375" style="210" customWidth="1"/>
    <col min="6660" max="6912" width="9.140625" style="210"/>
    <col min="6913" max="6913" width="0" style="210" hidden="1" customWidth="1"/>
    <col min="6914" max="6914" width="80.7109375" style="210" customWidth="1"/>
    <col min="6915" max="6915" width="15.7109375" style="210" customWidth="1"/>
    <col min="6916" max="7168" width="9.140625" style="210"/>
    <col min="7169" max="7169" width="0" style="210" hidden="1" customWidth="1"/>
    <col min="7170" max="7170" width="80.7109375" style="210" customWidth="1"/>
    <col min="7171" max="7171" width="15.7109375" style="210" customWidth="1"/>
    <col min="7172" max="7424" width="9.140625" style="210"/>
    <col min="7425" max="7425" width="0" style="210" hidden="1" customWidth="1"/>
    <col min="7426" max="7426" width="80.7109375" style="210" customWidth="1"/>
    <col min="7427" max="7427" width="15.7109375" style="210" customWidth="1"/>
    <col min="7428" max="7680" width="9.140625" style="210"/>
    <col min="7681" max="7681" width="0" style="210" hidden="1" customWidth="1"/>
    <col min="7682" max="7682" width="80.7109375" style="210" customWidth="1"/>
    <col min="7683" max="7683" width="15.7109375" style="210" customWidth="1"/>
    <col min="7684" max="7936" width="9.140625" style="210"/>
    <col min="7937" max="7937" width="0" style="210" hidden="1" customWidth="1"/>
    <col min="7938" max="7938" width="80.7109375" style="210" customWidth="1"/>
    <col min="7939" max="7939" width="15.7109375" style="210" customWidth="1"/>
    <col min="7940" max="8192" width="9.140625" style="210"/>
    <col min="8193" max="8193" width="0" style="210" hidden="1" customWidth="1"/>
    <col min="8194" max="8194" width="80.7109375" style="210" customWidth="1"/>
    <col min="8195" max="8195" width="15.7109375" style="210" customWidth="1"/>
    <col min="8196" max="8448" width="9.140625" style="210"/>
    <col min="8449" max="8449" width="0" style="210" hidden="1" customWidth="1"/>
    <col min="8450" max="8450" width="80.7109375" style="210" customWidth="1"/>
    <col min="8451" max="8451" width="15.7109375" style="210" customWidth="1"/>
    <col min="8452" max="8704" width="9.140625" style="210"/>
    <col min="8705" max="8705" width="0" style="210" hidden="1" customWidth="1"/>
    <col min="8706" max="8706" width="80.7109375" style="210" customWidth="1"/>
    <col min="8707" max="8707" width="15.7109375" style="210" customWidth="1"/>
    <col min="8708" max="8960" width="9.140625" style="210"/>
    <col min="8961" max="8961" width="0" style="210" hidden="1" customWidth="1"/>
    <col min="8962" max="8962" width="80.7109375" style="210" customWidth="1"/>
    <col min="8963" max="8963" width="15.7109375" style="210" customWidth="1"/>
    <col min="8964" max="9216" width="9.140625" style="210"/>
    <col min="9217" max="9217" width="0" style="210" hidden="1" customWidth="1"/>
    <col min="9218" max="9218" width="80.7109375" style="210" customWidth="1"/>
    <col min="9219" max="9219" width="15.7109375" style="210" customWidth="1"/>
    <col min="9220" max="9472" width="9.140625" style="210"/>
    <col min="9473" max="9473" width="0" style="210" hidden="1" customWidth="1"/>
    <col min="9474" max="9474" width="80.7109375" style="210" customWidth="1"/>
    <col min="9475" max="9475" width="15.7109375" style="210" customWidth="1"/>
    <col min="9476" max="9728" width="9.140625" style="210"/>
    <col min="9729" max="9729" width="0" style="210" hidden="1" customWidth="1"/>
    <col min="9730" max="9730" width="80.7109375" style="210" customWidth="1"/>
    <col min="9731" max="9731" width="15.7109375" style="210" customWidth="1"/>
    <col min="9732" max="9984" width="9.140625" style="210"/>
    <col min="9985" max="9985" width="0" style="210" hidden="1" customWidth="1"/>
    <col min="9986" max="9986" width="80.7109375" style="210" customWidth="1"/>
    <col min="9987" max="9987" width="15.7109375" style="210" customWidth="1"/>
    <col min="9988" max="10240" width="9.140625" style="210"/>
    <col min="10241" max="10241" width="0" style="210" hidden="1" customWidth="1"/>
    <col min="10242" max="10242" width="80.7109375" style="210" customWidth="1"/>
    <col min="10243" max="10243" width="15.7109375" style="210" customWidth="1"/>
    <col min="10244" max="10496" width="9.140625" style="210"/>
    <col min="10497" max="10497" width="0" style="210" hidden="1" customWidth="1"/>
    <col min="10498" max="10498" width="80.7109375" style="210" customWidth="1"/>
    <col min="10499" max="10499" width="15.7109375" style="210" customWidth="1"/>
    <col min="10500" max="10752" width="9.140625" style="210"/>
    <col min="10753" max="10753" width="0" style="210" hidden="1" customWidth="1"/>
    <col min="10754" max="10754" width="80.7109375" style="210" customWidth="1"/>
    <col min="10755" max="10755" width="15.7109375" style="210" customWidth="1"/>
    <col min="10756" max="11008" width="9.140625" style="210"/>
    <col min="11009" max="11009" width="0" style="210" hidden="1" customWidth="1"/>
    <col min="11010" max="11010" width="80.7109375" style="210" customWidth="1"/>
    <col min="11011" max="11011" width="15.7109375" style="210" customWidth="1"/>
    <col min="11012" max="11264" width="9.140625" style="210"/>
    <col min="11265" max="11265" width="0" style="210" hidden="1" customWidth="1"/>
    <col min="11266" max="11266" width="80.7109375" style="210" customWidth="1"/>
    <col min="11267" max="11267" width="15.7109375" style="210" customWidth="1"/>
    <col min="11268" max="11520" width="9.140625" style="210"/>
    <col min="11521" max="11521" width="0" style="210" hidden="1" customWidth="1"/>
    <col min="11522" max="11522" width="80.7109375" style="210" customWidth="1"/>
    <col min="11523" max="11523" width="15.7109375" style="210" customWidth="1"/>
    <col min="11524" max="11776" width="9.140625" style="210"/>
    <col min="11777" max="11777" width="0" style="210" hidden="1" customWidth="1"/>
    <col min="11778" max="11778" width="80.7109375" style="210" customWidth="1"/>
    <col min="11779" max="11779" width="15.7109375" style="210" customWidth="1"/>
    <col min="11780" max="12032" width="9.140625" style="210"/>
    <col min="12033" max="12033" width="0" style="210" hidden="1" customWidth="1"/>
    <col min="12034" max="12034" width="80.7109375" style="210" customWidth="1"/>
    <col min="12035" max="12035" width="15.7109375" style="210" customWidth="1"/>
    <col min="12036" max="12288" width="9.140625" style="210"/>
    <col min="12289" max="12289" width="0" style="210" hidden="1" customWidth="1"/>
    <col min="12290" max="12290" width="80.7109375" style="210" customWidth="1"/>
    <col min="12291" max="12291" width="15.7109375" style="210" customWidth="1"/>
    <col min="12292" max="12544" width="9.140625" style="210"/>
    <col min="12545" max="12545" width="0" style="210" hidden="1" customWidth="1"/>
    <col min="12546" max="12546" width="80.7109375" style="210" customWidth="1"/>
    <col min="12547" max="12547" width="15.7109375" style="210" customWidth="1"/>
    <col min="12548" max="12800" width="9.140625" style="210"/>
    <col min="12801" max="12801" width="0" style="210" hidden="1" customWidth="1"/>
    <col min="12802" max="12802" width="80.7109375" style="210" customWidth="1"/>
    <col min="12803" max="12803" width="15.7109375" style="210" customWidth="1"/>
    <col min="12804" max="13056" width="9.140625" style="210"/>
    <col min="13057" max="13057" width="0" style="210" hidden="1" customWidth="1"/>
    <col min="13058" max="13058" width="80.7109375" style="210" customWidth="1"/>
    <col min="13059" max="13059" width="15.7109375" style="210" customWidth="1"/>
    <col min="13060" max="13312" width="9.140625" style="210"/>
    <col min="13313" max="13313" width="0" style="210" hidden="1" customWidth="1"/>
    <col min="13314" max="13314" width="80.7109375" style="210" customWidth="1"/>
    <col min="13315" max="13315" width="15.7109375" style="210" customWidth="1"/>
    <col min="13316" max="13568" width="9.140625" style="210"/>
    <col min="13569" max="13569" width="0" style="210" hidden="1" customWidth="1"/>
    <col min="13570" max="13570" width="80.7109375" style="210" customWidth="1"/>
    <col min="13571" max="13571" width="15.7109375" style="210" customWidth="1"/>
    <col min="13572" max="13824" width="9.140625" style="210"/>
    <col min="13825" max="13825" width="0" style="210" hidden="1" customWidth="1"/>
    <col min="13826" max="13826" width="80.7109375" style="210" customWidth="1"/>
    <col min="13827" max="13827" width="15.7109375" style="210" customWidth="1"/>
    <col min="13828" max="14080" width="9.140625" style="210"/>
    <col min="14081" max="14081" width="0" style="210" hidden="1" customWidth="1"/>
    <col min="14082" max="14082" width="80.7109375" style="210" customWidth="1"/>
    <col min="14083" max="14083" width="15.7109375" style="210" customWidth="1"/>
    <col min="14084" max="14336" width="9.140625" style="210"/>
    <col min="14337" max="14337" width="0" style="210" hidden="1" customWidth="1"/>
    <col min="14338" max="14338" width="80.7109375" style="210" customWidth="1"/>
    <col min="14339" max="14339" width="15.7109375" style="210" customWidth="1"/>
    <col min="14340" max="14592" width="9.140625" style="210"/>
    <col min="14593" max="14593" width="0" style="210" hidden="1" customWidth="1"/>
    <col min="14594" max="14594" width="80.7109375" style="210" customWidth="1"/>
    <col min="14595" max="14595" width="15.7109375" style="210" customWidth="1"/>
    <col min="14596" max="14848" width="9.140625" style="210"/>
    <col min="14849" max="14849" width="0" style="210" hidden="1" customWidth="1"/>
    <col min="14850" max="14850" width="80.7109375" style="210" customWidth="1"/>
    <col min="14851" max="14851" width="15.7109375" style="210" customWidth="1"/>
    <col min="14852" max="15104" width="9.140625" style="210"/>
    <col min="15105" max="15105" width="0" style="210" hidden="1" customWidth="1"/>
    <col min="15106" max="15106" width="80.7109375" style="210" customWidth="1"/>
    <col min="15107" max="15107" width="15.7109375" style="210" customWidth="1"/>
    <col min="15108" max="15360" width="9.140625" style="210"/>
    <col min="15361" max="15361" width="0" style="210" hidden="1" customWidth="1"/>
    <col min="15362" max="15362" width="80.7109375" style="210" customWidth="1"/>
    <col min="15363" max="15363" width="15.7109375" style="210" customWidth="1"/>
    <col min="15364" max="15616" width="9.140625" style="210"/>
    <col min="15617" max="15617" width="0" style="210" hidden="1" customWidth="1"/>
    <col min="15618" max="15618" width="80.7109375" style="210" customWidth="1"/>
    <col min="15619" max="15619" width="15.7109375" style="210" customWidth="1"/>
    <col min="15620" max="15872" width="9.140625" style="210"/>
    <col min="15873" max="15873" width="0" style="210" hidden="1" customWidth="1"/>
    <col min="15874" max="15874" width="80.7109375" style="210" customWidth="1"/>
    <col min="15875" max="15875" width="15.7109375" style="210" customWidth="1"/>
    <col min="15876" max="16128" width="9.140625" style="210"/>
    <col min="16129" max="16129" width="0" style="210" hidden="1" customWidth="1"/>
    <col min="16130" max="16130" width="80.7109375" style="210" customWidth="1"/>
    <col min="16131" max="16131" width="15.7109375" style="210" customWidth="1"/>
    <col min="16132" max="16384" width="9.140625" style="210"/>
  </cols>
  <sheetData>
    <row r="1" spans="1:5" ht="15.75" customHeight="1" x14ac:dyDescent="0.25">
      <c r="A1" s="206"/>
      <c r="B1" s="207" t="s">
        <v>3352</v>
      </c>
      <c r="C1" s="208"/>
      <c r="D1" s="209"/>
    </row>
    <row r="2" spans="1:5" ht="15.75" customHeight="1" x14ac:dyDescent="0.25">
      <c r="A2" s="206"/>
      <c r="B2" s="225" t="s">
        <v>51</v>
      </c>
      <c r="C2" s="208"/>
      <c r="D2" s="209"/>
    </row>
    <row r="3" spans="1:5" ht="15.75" customHeight="1" x14ac:dyDescent="0.25">
      <c r="A3" s="206"/>
      <c r="B3" s="225" t="s">
        <v>2</v>
      </c>
      <c r="C3" s="208"/>
      <c r="D3" s="209"/>
    </row>
    <row r="4" spans="1:5" ht="15.75" customHeight="1" x14ac:dyDescent="0.25">
      <c r="A4" s="206"/>
      <c r="B4" s="225" t="s">
        <v>3820</v>
      </c>
      <c r="C4" s="208"/>
      <c r="D4" s="209"/>
    </row>
    <row r="5" spans="1:5" ht="15.75" customHeight="1" x14ac:dyDescent="0.25">
      <c r="A5" s="206"/>
      <c r="B5" s="225" t="s">
        <v>3821</v>
      </c>
      <c r="C5" s="208"/>
      <c r="D5" s="209"/>
    </row>
    <row r="6" spans="1:5" ht="14.25" customHeight="1" x14ac:dyDescent="0.25">
      <c r="A6" s="210" t="e">
        <f t="array" ref="A6">INDEX(__SAZBA__,MATCH(0,COUNTIF($A$1:A1,__SAZBA__),0))</f>
        <v>#REF!</v>
      </c>
      <c r="B6" s="211"/>
      <c r="C6" s="208"/>
      <c r="D6" s="209"/>
    </row>
    <row r="7" spans="1:5" ht="13.5" thickBot="1" x14ac:dyDescent="0.25">
      <c r="A7" s="210" t="e">
        <f t="array" ref="A7">INDEX(__SAZBA__,MATCH(0,COUNTIF($A$1:A6,__SAZBA__),0))</f>
        <v>#REF!</v>
      </c>
      <c r="B7" s="212" t="s">
        <v>104</v>
      </c>
      <c r="C7" s="212" t="s">
        <v>3043</v>
      </c>
      <c r="D7" s="213"/>
    </row>
    <row r="8" spans="1:5" x14ac:dyDescent="0.2">
      <c r="A8" s="210" t="e">
        <f t="array" ref="A8">INDEX(__SAZBA__,MATCH(0,COUNTIF($A$1:A7,__SAZBA__),0))</f>
        <v>#REF!</v>
      </c>
      <c r="B8" s="214"/>
      <c r="C8" s="215"/>
      <c r="D8" s="213"/>
    </row>
    <row r="9" spans="1:5" s="216" customFormat="1" ht="15.75" customHeight="1" x14ac:dyDescent="0.2">
      <c r="B9" s="217" t="s">
        <v>3820</v>
      </c>
      <c r="C9" s="218">
        <f>'Plyn Zakazka plynovod'!O9</f>
        <v>0</v>
      </c>
      <c r="E9" s="218"/>
    </row>
    <row r="10" spans="1:5" s="219" customFormat="1" ht="15" customHeight="1" outlineLevel="1" x14ac:dyDescent="0.2">
      <c r="B10" s="220" t="s">
        <v>3622</v>
      </c>
      <c r="C10" s="221">
        <f>'Plyn Zakazka plynovod'!O10</f>
        <v>0</v>
      </c>
      <c r="E10" s="221"/>
    </row>
    <row r="11" spans="1:5" s="219" customFormat="1" ht="15" customHeight="1" outlineLevel="1" x14ac:dyDescent="0.2">
      <c r="B11" s="220" t="s">
        <v>3724</v>
      </c>
      <c r="C11" s="221">
        <f>'Plyn Zakazka plynovod'!O42</f>
        <v>0</v>
      </c>
      <c r="E11" s="221"/>
    </row>
    <row r="12" spans="1:5" s="219" customFormat="1" ht="15" customHeight="1" outlineLevel="1" x14ac:dyDescent="0.2">
      <c r="B12" s="220" t="s">
        <v>3461</v>
      </c>
      <c r="C12" s="221">
        <f>'Plyn Zakazka plynovod'!O46</f>
        <v>0</v>
      </c>
      <c r="E12" s="221"/>
    </row>
    <row r="13" spans="1:5" ht="13.5" outlineLevel="1" thickBot="1" x14ac:dyDescent="0.25">
      <c r="B13" s="318"/>
    </row>
    <row r="14" spans="1:5" s="222" customFormat="1" ht="15" x14ac:dyDescent="0.25">
      <c r="A14" s="222" t="e">
        <f>SUM(#REF!)</f>
        <v>#REF!</v>
      </c>
      <c r="B14" s="223" t="s">
        <v>3355</v>
      </c>
      <c r="C14" s="224">
        <f>SUM(C10:C13)</f>
        <v>0</v>
      </c>
    </row>
  </sheetData>
  <pageMargins left="0.78740157480314965" right="0.78740157480314965" top="0.78740157480314965" bottom="0.78740157480314965" header="0.39370078740157483" footer="0.39370078740157483"/>
  <pageSetup paperSize="9" scale="88" orientation="portrait" r:id="rId1"/>
  <headerFooter>
    <oddFooter>&amp;C&amp;8&amp;P z &amp;N</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outlinePr summaryBelow="0"/>
    <pageSetUpPr fitToPage="1"/>
  </sheetPr>
  <dimension ref="F1:U51"/>
  <sheetViews>
    <sheetView topLeftCell="F1" zoomScaleNormal="100" zoomScaleSheetLayoutView="100" workbookViewId="0">
      <pane ySplit="7" topLeftCell="A8" activePane="bottomLeft" state="frozen"/>
      <selection activeCell="K10" sqref="K10"/>
      <selection pane="bottomLeft" activeCell="N11" sqref="N11"/>
    </sheetView>
  </sheetViews>
  <sheetFormatPr defaultRowHeight="12.75" outlineLevelRow="2" x14ac:dyDescent="0.2"/>
  <cols>
    <col min="1" max="5" width="0" style="210" hidden="1" customWidth="1"/>
    <col min="6" max="6" width="5.42578125" style="297" customWidth="1"/>
    <col min="7" max="7" width="4.28515625" style="228" customWidth="1"/>
    <col min="8" max="8" width="14.28515625" style="229" customWidth="1"/>
    <col min="9" max="9" width="10" style="229" hidden="1" customWidth="1"/>
    <col min="10" max="10" width="57.140625" style="230" customWidth="1"/>
    <col min="11" max="11" width="7.5703125" style="228" customWidth="1"/>
    <col min="12" max="12" width="6.85546875" style="231" hidden="1" customWidth="1"/>
    <col min="13" max="13" width="13.42578125" style="203" customWidth="1"/>
    <col min="14" max="14" width="12.42578125" style="231" customWidth="1"/>
    <col min="15" max="15" width="15.7109375" style="232" customWidth="1"/>
    <col min="16" max="16" width="14.28515625" style="231" hidden="1" customWidth="1"/>
    <col min="17" max="17" width="11.42578125" style="231" hidden="1" customWidth="1"/>
    <col min="18" max="18" width="14.28515625" style="231" hidden="1" customWidth="1"/>
    <col min="19" max="19" width="25.7109375" style="231" hidden="1" customWidth="1"/>
    <col min="20" max="21" width="10" style="229" hidden="1" customWidth="1"/>
    <col min="22" max="22" width="9.42578125" style="210" customWidth="1"/>
    <col min="23" max="256" width="9.140625" style="210"/>
    <col min="257" max="261" width="0" style="210" hidden="1" customWidth="1"/>
    <col min="262" max="262" width="5.42578125" style="210" customWidth="1"/>
    <col min="263" max="263" width="4.28515625" style="210" customWidth="1"/>
    <col min="264" max="264" width="14.28515625" style="210" customWidth="1"/>
    <col min="265" max="265" width="0" style="210" hidden="1" customWidth="1"/>
    <col min="266" max="266" width="57.140625" style="210" customWidth="1"/>
    <col min="267" max="267" width="7.5703125" style="210" customWidth="1"/>
    <col min="268" max="268" width="0" style="210" hidden="1" customWidth="1"/>
    <col min="269" max="269" width="13.42578125" style="210" customWidth="1"/>
    <col min="270" max="270" width="12.42578125" style="210" customWidth="1"/>
    <col min="271" max="271" width="15.7109375" style="210" customWidth="1"/>
    <col min="272" max="277" width="0" style="210" hidden="1" customWidth="1"/>
    <col min="278" max="278" width="9.42578125" style="210" customWidth="1"/>
    <col min="279" max="512" width="9.140625" style="210"/>
    <col min="513" max="517" width="0" style="210" hidden="1" customWidth="1"/>
    <col min="518" max="518" width="5.42578125" style="210" customWidth="1"/>
    <col min="519" max="519" width="4.28515625" style="210" customWidth="1"/>
    <col min="520" max="520" width="14.28515625" style="210" customWidth="1"/>
    <col min="521" max="521" width="0" style="210" hidden="1" customWidth="1"/>
    <col min="522" max="522" width="57.140625" style="210" customWidth="1"/>
    <col min="523" max="523" width="7.5703125" style="210" customWidth="1"/>
    <col min="524" max="524" width="0" style="210" hidden="1" customWidth="1"/>
    <col min="525" max="525" width="13.42578125" style="210" customWidth="1"/>
    <col min="526" max="526" width="12.42578125" style="210" customWidth="1"/>
    <col min="527" max="527" width="15.7109375" style="210" customWidth="1"/>
    <col min="528" max="533" width="0" style="210" hidden="1" customWidth="1"/>
    <col min="534" max="534" width="9.42578125" style="210" customWidth="1"/>
    <col min="535" max="768" width="9.140625" style="210"/>
    <col min="769" max="773" width="0" style="210" hidden="1" customWidth="1"/>
    <col min="774" max="774" width="5.42578125" style="210" customWidth="1"/>
    <col min="775" max="775" width="4.28515625" style="210" customWidth="1"/>
    <col min="776" max="776" width="14.28515625" style="210" customWidth="1"/>
    <col min="777" max="777" width="0" style="210" hidden="1" customWidth="1"/>
    <col min="778" max="778" width="57.140625" style="210" customWidth="1"/>
    <col min="779" max="779" width="7.5703125" style="210" customWidth="1"/>
    <col min="780" max="780" width="0" style="210" hidden="1" customWidth="1"/>
    <col min="781" max="781" width="13.42578125" style="210" customWidth="1"/>
    <col min="782" max="782" width="12.42578125" style="210" customWidth="1"/>
    <col min="783" max="783" width="15.7109375" style="210" customWidth="1"/>
    <col min="784" max="789" width="0" style="210" hidden="1" customWidth="1"/>
    <col min="790" max="790" width="9.42578125" style="210" customWidth="1"/>
    <col min="791" max="1024" width="9.140625" style="210"/>
    <col min="1025" max="1029" width="0" style="210" hidden="1" customWidth="1"/>
    <col min="1030" max="1030" width="5.42578125" style="210" customWidth="1"/>
    <col min="1031" max="1031" width="4.28515625" style="210" customWidth="1"/>
    <col min="1032" max="1032" width="14.28515625" style="210" customWidth="1"/>
    <col min="1033" max="1033" width="0" style="210" hidden="1" customWidth="1"/>
    <col min="1034" max="1034" width="57.140625" style="210" customWidth="1"/>
    <col min="1035" max="1035" width="7.5703125" style="210" customWidth="1"/>
    <col min="1036" max="1036" width="0" style="210" hidden="1" customWidth="1"/>
    <col min="1037" max="1037" width="13.42578125" style="210" customWidth="1"/>
    <col min="1038" max="1038" width="12.42578125" style="210" customWidth="1"/>
    <col min="1039" max="1039" width="15.7109375" style="210" customWidth="1"/>
    <col min="1040" max="1045" width="0" style="210" hidden="1" customWidth="1"/>
    <col min="1046" max="1046" width="9.42578125" style="210" customWidth="1"/>
    <col min="1047" max="1280" width="9.140625" style="210"/>
    <col min="1281" max="1285" width="0" style="210" hidden="1" customWidth="1"/>
    <col min="1286" max="1286" width="5.42578125" style="210" customWidth="1"/>
    <col min="1287" max="1287" width="4.28515625" style="210" customWidth="1"/>
    <col min="1288" max="1288" width="14.28515625" style="210" customWidth="1"/>
    <col min="1289" max="1289" width="0" style="210" hidden="1" customWidth="1"/>
    <col min="1290" max="1290" width="57.140625" style="210" customWidth="1"/>
    <col min="1291" max="1291" width="7.5703125" style="210" customWidth="1"/>
    <col min="1292" max="1292" width="0" style="210" hidden="1" customWidth="1"/>
    <col min="1293" max="1293" width="13.42578125" style="210" customWidth="1"/>
    <col min="1294" max="1294" width="12.42578125" style="210" customWidth="1"/>
    <col min="1295" max="1295" width="15.7109375" style="210" customWidth="1"/>
    <col min="1296" max="1301" width="0" style="210" hidden="1" customWidth="1"/>
    <col min="1302" max="1302" width="9.42578125" style="210" customWidth="1"/>
    <col min="1303" max="1536" width="9.140625" style="210"/>
    <col min="1537" max="1541" width="0" style="210" hidden="1" customWidth="1"/>
    <col min="1542" max="1542" width="5.42578125" style="210" customWidth="1"/>
    <col min="1543" max="1543" width="4.28515625" style="210" customWidth="1"/>
    <col min="1544" max="1544" width="14.28515625" style="210" customWidth="1"/>
    <col min="1545" max="1545" width="0" style="210" hidden="1" customWidth="1"/>
    <col min="1546" max="1546" width="57.140625" style="210" customWidth="1"/>
    <col min="1547" max="1547" width="7.5703125" style="210" customWidth="1"/>
    <col min="1548" max="1548" width="0" style="210" hidden="1" customWidth="1"/>
    <col min="1549" max="1549" width="13.42578125" style="210" customWidth="1"/>
    <col min="1550" max="1550" width="12.42578125" style="210" customWidth="1"/>
    <col min="1551" max="1551" width="15.7109375" style="210" customWidth="1"/>
    <col min="1552" max="1557" width="0" style="210" hidden="1" customWidth="1"/>
    <col min="1558" max="1558" width="9.42578125" style="210" customWidth="1"/>
    <col min="1559" max="1792" width="9.140625" style="210"/>
    <col min="1793" max="1797" width="0" style="210" hidden="1" customWidth="1"/>
    <col min="1798" max="1798" width="5.42578125" style="210" customWidth="1"/>
    <col min="1799" max="1799" width="4.28515625" style="210" customWidth="1"/>
    <col min="1800" max="1800" width="14.28515625" style="210" customWidth="1"/>
    <col min="1801" max="1801" width="0" style="210" hidden="1" customWidth="1"/>
    <col min="1802" max="1802" width="57.140625" style="210" customWidth="1"/>
    <col min="1803" max="1803" width="7.5703125" style="210" customWidth="1"/>
    <col min="1804" max="1804" width="0" style="210" hidden="1" customWidth="1"/>
    <col min="1805" max="1805" width="13.42578125" style="210" customWidth="1"/>
    <col min="1806" max="1806" width="12.42578125" style="210" customWidth="1"/>
    <col min="1807" max="1807" width="15.7109375" style="210" customWidth="1"/>
    <col min="1808" max="1813" width="0" style="210" hidden="1" customWidth="1"/>
    <col min="1814" max="1814" width="9.42578125" style="210" customWidth="1"/>
    <col min="1815" max="2048" width="9.140625" style="210"/>
    <col min="2049" max="2053" width="0" style="210" hidden="1" customWidth="1"/>
    <col min="2054" max="2054" width="5.42578125" style="210" customWidth="1"/>
    <col min="2055" max="2055" width="4.28515625" style="210" customWidth="1"/>
    <col min="2056" max="2056" width="14.28515625" style="210" customWidth="1"/>
    <col min="2057" max="2057" width="0" style="210" hidden="1" customWidth="1"/>
    <col min="2058" max="2058" width="57.140625" style="210" customWidth="1"/>
    <col min="2059" max="2059" width="7.5703125" style="210" customWidth="1"/>
    <col min="2060" max="2060" width="0" style="210" hidden="1" customWidth="1"/>
    <col min="2061" max="2061" width="13.42578125" style="210" customWidth="1"/>
    <col min="2062" max="2062" width="12.42578125" style="210" customWidth="1"/>
    <col min="2063" max="2063" width="15.7109375" style="210" customWidth="1"/>
    <col min="2064" max="2069" width="0" style="210" hidden="1" customWidth="1"/>
    <col min="2070" max="2070" width="9.42578125" style="210" customWidth="1"/>
    <col min="2071" max="2304" width="9.140625" style="210"/>
    <col min="2305" max="2309" width="0" style="210" hidden="1" customWidth="1"/>
    <col min="2310" max="2310" width="5.42578125" style="210" customWidth="1"/>
    <col min="2311" max="2311" width="4.28515625" style="210" customWidth="1"/>
    <col min="2312" max="2312" width="14.28515625" style="210" customWidth="1"/>
    <col min="2313" max="2313" width="0" style="210" hidden="1" customWidth="1"/>
    <col min="2314" max="2314" width="57.140625" style="210" customWidth="1"/>
    <col min="2315" max="2315" width="7.5703125" style="210" customWidth="1"/>
    <col min="2316" max="2316" width="0" style="210" hidden="1" customWidth="1"/>
    <col min="2317" max="2317" width="13.42578125" style="210" customWidth="1"/>
    <col min="2318" max="2318" width="12.42578125" style="210" customWidth="1"/>
    <col min="2319" max="2319" width="15.7109375" style="210" customWidth="1"/>
    <col min="2320" max="2325" width="0" style="210" hidden="1" customWidth="1"/>
    <col min="2326" max="2326" width="9.42578125" style="210" customWidth="1"/>
    <col min="2327" max="2560" width="9.140625" style="210"/>
    <col min="2561" max="2565" width="0" style="210" hidden="1" customWidth="1"/>
    <col min="2566" max="2566" width="5.42578125" style="210" customWidth="1"/>
    <col min="2567" max="2567" width="4.28515625" style="210" customWidth="1"/>
    <col min="2568" max="2568" width="14.28515625" style="210" customWidth="1"/>
    <col min="2569" max="2569" width="0" style="210" hidden="1" customWidth="1"/>
    <col min="2570" max="2570" width="57.140625" style="210" customWidth="1"/>
    <col min="2571" max="2571" width="7.5703125" style="210" customWidth="1"/>
    <col min="2572" max="2572" width="0" style="210" hidden="1" customWidth="1"/>
    <col min="2573" max="2573" width="13.42578125" style="210" customWidth="1"/>
    <col min="2574" max="2574" width="12.42578125" style="210" customWidth="1"/>
    <col min="2575" max="2575" width="15.7109375" style="210" customWidth="1"/>
    <col min="2576" max="2581" width="0" style="210" hidden="1" customWidth="1"/>
    <col min="2582" max="2582" width="9.42578125" style="210" customWidth="1"/>
    <col min="2583" max="2816" width="9.140625" style="210"/>
    <col min="2817" max="2821" width="0" style="210" hidden="1" customWidth="1"/>
    <col min="2822" max="2822" width="5.42578125" style="210" customWidth="1"/>
    <col min="2823" max="2823" width="4.28515625" style="210" customWidth="1"/>
    <col min="2824" max="2824" width="14.28515625" style="210" customWidth="1"/>
    <col min="2825" max="2825" width="0" style="210" hidden="1" customWidth="1"/>
    <col min="2826" max="2826" width="57.140625" style="210" customWidth="1"/>
    <col min="2827" max="2827" width="7.5703125" style="210" customWidth="1"/>
    <col min="2828" max="2828" width="0" style="210" hidden="1" customWidth="1"/>
    <col min="2829" max="2829" width="13.42578125" style="210" customWidth="1"/>
    <col min="2830" max="2830" width="12.42578125" style="210" customWidth="1"/>
    <col min="2831" max="2831" width="15.7109375" style="210" customWidth="1"/>
    <col min="2832" max="2837" width="0" style="210" hidden="1" customWidth="1"/>
    <col min="2838" max="2838" width="9.42578125" style="210" customWidth="1"/>
    <col min="2839" max="3072" width="9.140625" style="210"/>
    <col min="3073" max="3077" width="0" style="210" hidden="1" customWidth="1"/>
    <col min="3078" max="3078" width="5.42578125" style="210" customWidth="1"/>
    <col min="3079" max="3079" width="4.28515625" style="210" customWidth="1"/>
    <col min="3080" max="3080" width="14.28515625" style="210" customWidth="1"/>
    <col min="3081" max="3081" width="0" style="210" hidden="1" customWidth="1"/>
    <col min="3082" max="3082" width="57.140625" style="210" customWidth="1"/>
    <col min="3083" max="3083" width="7.5703125" style="210" customWidth="1"/>
    <col min="3084" max="3084" width="0" style="210" hidden="1" customWidth="1"/>
    <col min="3085" max="3085" width="13.42578125" style="210" customWidth="1"/>
    <col min="3086" max="3086" width="12.42578125" style="210" customWidth="1"/>
    <col min="3087" max="3087" width="15.7109375" style="210" customWidth="1"/>
    <col min="3088" max="3093" width="0" style="210" hidden="1" customWidth="1"/>
    <col min="3094" max="3094" width="9.42578125" style="210" customWidth="1"/>
    <col min="3095" max="3328" width="9.140625" style="210"/>
    <col min="3329" max="3333" width="0" style="210" hidden="1" customWidth="1"/>
    <col min="3334" max="3334" width="5.42578125" style="210" customWidth="1"/>
    <col min="3335" max="3335" width="4.28515625" style="210" customWidth="1"/>
    <col min="3336" max="3336" width="14.28515625" style="210" customWidth="1"/>
    <col min="3337" max="3337" width="0" style="210" hidden="1" customWidth="1"/>
    <col min="3338" max="3338" width="57.140625" style="210" customWidth="1"/>
    <col min="3339" max="3339" width="7.5703125" style="210" customWidth="1"/>
    <col min="3340" max="3340" width="0" style="210" hidden="1" customWidth="1"/>
    <col min="3341" max="3341" width="13.42578125" style="210" customWidth="1"/>
    <col min="3342" max="3342" width="12.42578125" style="210" customWidth="1"/>
    <col min="3343" max="3343" width="15.7109375" style="210" customWidth="1"/>
    <col min="3344" max="3349" width="0" style="210" hidden="1" customWidth="1"/>
    <col min="3350" max="3350" width="9.42578125" style="210" customWidth="1"/>
    <col min="3351" max="3584" width="9.140625" style="210"/>
    <col min="3585" max="3589" width="0" style="210" hidden="1" customWidth="1"/>
    <col min="3590" max="3590" width="5.42578125" style="210" customWidth="1"/>
    <col min="3591" max="3591" width="4.28515625" style="210" customWidth="1"/>
    <col min="3592" max="3592" width="14.28515625" style="210" customWidth="1"/>
    <col min="3593" max="3593" width="0" style="210" hidden="1" customWidth="1"/>
    <col min="3594" max="3594" width="57.140625" style="210" customWidth="1"/>
    <col min="3595" max="3595" width="7.5703125" style="210" customWidth="1"/>
    <col min="3596" max="3596" width="0" style="210" hidden="1" customWidth="1"/>
    <col min="3597" max="3597" width="13.42578125" style="210" customWidth="1"/>
    <col min="3598" max="3598" width="12.42578125" style="210" customWidth="1"/>
    <col min="3599" max="3599" width="15.7109375" style="210" customWidth="1"/>
    <col min="3600" max="3605" width="0" style="210" hidden="1" customWidth="1"/>
    <col min="3606" max="3606" width="9.42578125" style="210" customWidth="1"/>
    <col min="3607" max="3840" width="9.140625" style="210"/>
    <col min="3841" max="3845" width="0" style="210" hidden="1" customWidth="1"/>
    <col min="3846" max="3846" width="5.42578125" style="210" customWidth="1"/>
    <col min="3847" max="3847" width="4.28515625" style="210" customWidth="1"/>
    <col min="3848" max="3848" width="14.28515625" style="210" customWidth="1"/>
    <col min="3849" max="3849" width="0" style="210" hidden="1" customWidth="1"/>
    <col min="3850" max="3850" width="57.140625" style="210" customWidth="1"/>
    <col min="3851" max="3851" width="7.5703125" style="210" customWidth="1"/>
    <col min="3852" max="3852" width="0" style="210" hidden="1" customWidth="1"/>
    <col min="3853" max="3853" width="13.42578125" style="210" customWidth="1"/>
    <col min="3854" max="3854" width="12.42578125" style="210" customWidth="1"/>
    <col min="3855" max="3855" width="15.7109375" style="210" customWidth="1"/>
    <col min="3856" max="3861" width="0" style="210" hidden="1" customWidth="1"/>
    <col min="3862" max="3862" width="9.42578125" style="210" customWidth="1"/>
    <col min="3863" max="4096" width="9.140625" style="210"/>
    <col min="4097" max="4101" width="0" style="210" hidden="1" customWidth="1"/>
    <col min="4102" max="4102" width="5.42578125" style="210" customWidth="1"/>
    <col min="4103" max="4103" width="4.28515625" style="210" customWidth="1"/>
    <col min="4104" max="4104" width="14.28515625" style="210" customWidth="1"/>
    <col min="4105" max="4105" width="0" style="210" hidden="1" customWidth="1"/>
    <col min="4106" max="4106" width="57.140625" style="210" customWidth="1"/>
    <col min="4107" max="4107" width="7.5703125" style="210" customWidth="1"/>
    <col min="4108" max="4108" width="0" style="210" hidden="1" customWidth="1"/>
    <col min="4109" max="4109" width="13.42578125" style="210" customWidth="1"/>
    <col min="4110" max="4110" width="12.42578125" style="210" customWidth="1"/>
    <col min="4111" max="4111" width="15.7109375" style="210" customWidth="1"/>
    <col min="4112" max="4117" width="0" style="210" hidden="1" customWidth="1"/>
    <col min="4118" max="4118" width="9.42578125" style="210" customWidth="1"/>
    <col min="4119" max="4352" width="9.140625" style="210"/>
    <col min="4353" max="4357" width="0" style="210" hidden="1" customWidth="1"/>
    <col min="4358" max="4358" width="5.42578125" style="210" customWidth="1"/>
    <col min="4359" max="4359" width="4.28515625" style="210" customWidth="1"/>
    <col min="4360" max="4360" width="14.28515625" style="210" customWidth="1"/>
    <col min="4361" max="4361" width="0" style="210" hidden="1" customWidth="1"/>
    <col min="4362" max="4362" width="57.140625" style="210" customWidth="1"/>
    <col min="4363" max="4363" width="7.5703125" style="210" customWidth="1"/>
    <col min="4364" max="4364" width="0" style="210" hidden="1" customWidth="1"/>
    <col min="4365" max="4365" width="13.42578125" style="210" customWidth="1"/>
    <col min="4366" max="4366" width="12.42578125" style="210" customWidth="1"/>
    <col min="4367" max="4367" width="15.7109375" style="210" customWidth="1"/>
    <col min="4368" max="4373" width="0" style="210" hidden="1" customWidth="1"/>
    <col min="4374" max="4374" width="9.42578125" style="210" customWidth="1"/>
    <col min="4375" max="4608" width="9.140625" style="210"/>
    <col min="4609" max="4613" width="0" style="210" hidden="1" customWidth="1"/>
    <col min="4614" max="4614" width="5.42578125" style="210" customWidth="1"/>
    <col min="4615" max="4615" width="4.28515625" style="210" customWidth="1"/>
    <col min="4616" max="4616" width="14.28515625" style="210" customWidth="1"/>
    <col min="4617" max="4617" width="0" style="210" hidden="1" customWidth="1"/>
    <col min="4618" max="4618" width="57.140625" style="210" customWidth="1"/>
    <col min="4619" max="4619" width="7.5703125" style="210" customWidth="1"/>
    <col min="4620" max="4620" width="0" style="210" hidden="1" customWidth="1"/>
    <col min="4621" max="4621" width="13.42578125" style="210" customWidth="1"/>
    <col min="4622" max="4622" width="12.42578125" style="210" customWidth="1"/>
    <col min="4623" max="4623" width="15.7109375" style="210" customWidth="1"/>
    <col min="4624" max="4629" width="0" style="210" hidden="1" customWidth="1"/>
    <col min="4630" max="4630" width="9.42578125" style="210" customWidth="1"/>
    <col min="4631" max="4864" width="9.140625" style="210"/>
    <col min="4865" max="4869" width="0" style="210" hidden="1" customWidth="1"/>
    <col min="4870" max="4870" width="5.42578125" style="210" customWidth="1"/>
    <col min="4871" max="4871" width="4.28515625" style="210" customWidth="1"/>
    <col min="4872" max="4872" width="14.28515625" style="210" customWidth="1"/>
    <col min="4873" max="4873" width="0" style="210" hidden="1" customWidth="1"/>
    <col min="4874" max="4874" width="57.140625" style="210" customWidth="1"/>
    <col min="4875" max="4875" width="7.5703125" style="210" customWidth="1"/>
    <col min="4876" max="4876" width="0" style="210" hidden="1" customWidth="1"/>
    <col min="4877" max="4877" width="13.42578125" style="210" customWidth="1"/>
    <col min="4878" max="4878" width="12.42578125" style="210" customWidth="1"/>
    <col min="4879" max="4879" width="15.7109375" style="210" customWidth="1"/>
    <col min="4880" max="4885" width="0" style="210" hidden="1" customWidth="1"/>
    <col min="4886" max="4886" width="9.42578125" style="210" customWidth="1"/>
    <col min="4887" max="5120" width="9.140625" style="210"/>
    <col min="5121" max="5125" width="0" style="210" hidden="1" customWidth="1"/>
    <col min="5126" max="5126" width="5.42578125" style="210" customWidth="1"/>
    <col min="5127" max="5127" width="4.28515625" style="210" customWidth="1"/>
    <col min="5128" max="5128" width="14.28515625" style="210" customWidth="1"/>
    <col min="5129" max="5129" width="0" style="210" hidden="1" customWidth="1"/>
    <col min="5130" max="5130" width="57.140625" style="210" customWidth="1"/>
    <col min="5131" max="5131" width="7.5703125" style="210" customWidth="1"/>
    <col min="5132" max="5132" width="0" style="210" hidden="1" customWidth="1"/>
    <col min="5133" max="5133" width="13.42578125" style="210" customWidth="1"/>
    <col min="5134" max="5134" width="12.42578125" style="210" customWidth="1"/>
    <col min="5135" max="5135" width="15.7109375" style="210" customWidth="1"/>
    <col min="5136" max="5141" width="0" style="210" hidden="1" customWidth="1"/>
    <col min="5142" max="5142" width="9.42578125" style="210" customWidth="1"/>
    <col min="5143" max="5376" width="9.140625" style="210"/>
    <col min="5377" max="5381" width="0" style="210" hidden="1" customWidth="1"/>
    <col min="5382" max="5382" width="5.42578125" style="210" customWidth="1"/>
    <col min="5383" max="5383" width="4.28515625" style="210" customWidth="1"/>
    <col min="5384" max="5384" width="14.28515625" style="210" customWidth="1"/>
    <col min="5385" max="5385" width="0" style="210" hidden="1" customWidth="1"/>
    <col min="5386" max="5386" width="57.140625" style="210" customWidth="1"/>
    <col min="5387" max="5387" width="7.5703125" style="210" customWidth="1"/>
    <col min="5388" max="5388" width="0" style="210" hidden="1" customWidth="1"/>
    <col min="5389" max="5389" width="13.42578125" style="210" customWidth="1"/>
    <col min="5390" max="5390" width="12.42578125" style="210" customWidth="1"/>
    <col min="5391" max="5391" width="15.7109375" style="210" customWidth="1"/>
    <col min="5392" max="5397" width="0" style="210" hidden="1" customWidth="1"/>
    <col min="5398" max="5398" width="9.42578125" style="210" customWidth="1"/>
    <col min="5399" max="5632" width="9.140625" style="210"/>
    <col min="5633" max="5637" width="0" style="210" hidden="1" customWidth="1"/>
    <col min="5638" max="5638" width="5.42578125" style="210" customWidth="1"/>
    <col min="5639" max="5639" width="4.28515625" style="210" customWidth="1"/>
    <col min="5640" max="5640" width="14.28515625" style="210" customWidth="1"/>
    <col min="5641" max="5641" width="0" style="210" hidden="1" customWidth="1"/>
    <col min="5642" max="5642" width="57.140625" style="210" customWidth="1"/>
    <col min="5643" max="5643" width="7.5703125" style="210" customWidth="1"/>
    <col min="5644" max="5644" width="0" style="210" hidden="1" customWidth="1"/>
    <col min="5645" max="5645" width="13.42578125" style="210" customWidth="1"/>
    <col min="5646" max="5646" width="12.42578125" style="210" customWidth="1"/>
    <col min="5647" max="5647" width="15.7109375" style="210" customWidth="1"/>
    <col min="5648" max="5653" width="0" style="210" hidden="1" customWidth="1"/>
    <col min="5654" max="5654" width="9.42578125" style="210" customWidth="1"/>
    <col min="5655" max="5888" width="9.140625" style="210"/>
    <col min="5889" max="5893" width="0" style="210" hidden="1" customWidth="1"/>
    <col min="5894" max="5894" width="5.42578125" style="210" customWidth="1"/>
    <col min="5895" max="5895" width="4.28515625" style="210" customWidth="1"/>
    <col min="5896" max="5896" width="14.28515625" style="210" customWidth="1"/>
    <col min="5897" max="5897" width="0" style="210" hidden="1" customWidth="1"/>
    <col min="5898" max="5898" width="57.140625" style="210" customWidth="1"/>
    <col min="5899" max="5899" width="7.5703125" style="210" customWidth="1"/>
    <col min="5900" max="5900" width="0" style="210" hidden="1" customWidth="1"/>
    <col min="5901" max="5901" width="13.42578125" style="210" customWidth="1"/>
    <col min="5902" max="5902" width="12.42578125" style="210" customWidth="1"/>
    <col min="5903" max="5903" width="15.7109375" style="210" customWidth="1"/>
    <col min="5904" max="5909" width="0" style="210" hidden="1" customWidth="1"/>
    <col min="5910" max="5910" width="9.42578125" style="210" customWidth="1"/>
    <col min="5911" max="6144" width="9.140625" style="210"/>
    <col min="6145" max="6149" width="0" style="210" hidden="1" customWidth="1"/>
    <col min="6150" max="6150" width="5.42578125" style="210" customWidth="1"/>
    <col min="6151" max="6151" width="4.28515625" style="210" customWidth="1"/>
    <col min="6152" max="6152" width="14.28515625" style="210" customWidth="1"/>
    <col min="6153" max="6153" width="0" style="210" hidden="1" customWidth="1"/>
    <col min="6154" max="6154" width="57.140625" style="210" customWidth="1"/>
    <col min="6155" max="6155" width="7.5703125" style="210" customWidth="1"/>
    <col min="6156" max="6156" width="0" style="210" hidden="1" customWidth="1"/>
    <col min="6157" max="6157" width="13.42578125" style="210" customWidth="1"/>
    <col min="6158" max="6158" width="12.42578125" style="210" customWidth="1"/>
    <col min="6159" max="6159" width="15.7109375" style="210" customWidth="1"/>
    <col min="6160" max="6165" width="0" style="210" hidden="1" customWidth="1"/>
    <col min="6166" max="6166" width="9.42578125" style="210" customWidth="1"/>
    <col min="6167" max="6400" width="9.140625" style="210"/>
    <col min="6401" max="6405" width="0" style="210" hidden="1" customWidth="1"/>
    <col min="6406" max="6406" width="5.42578125" style="210" customWidth="1"/>
    <col min="6407" max="6407" width="4.28515625" style="210" customWidth="1"/>
    <col min="6408" max="6408" width="14.28515625" style="210" customWidth="1"/>
    <col min="6409" max="6409" width="0" style="210" hidden="1" customWidth="1"/>
    <col min="6410" max="6410" width="57.140625" style="210" customWidth="1"/>
    <col min="6411" max="6411" width="7.5703125" style="210" customWidth="1"/>
    <col min="6412" max="6412" width="0" style="210" hidden="1" customWidth="1"/>
    <col min="6413" max="6413" width="13.42578125" style="210" customWidth="1"/>
    <col min="6414" max="6414" width="12.42578125" style="210" customWidth="1"/>
    <col min="6415" max="6415" width="15.7109375" style="210" customWidth="1"/>
    <col min="6416" max="6421" width="0" style="210" hidden="1" customWidth="1"/>
    <col min="6422" max="6422" width="9.42578125" style="210" customWidth="1"/>
    <col min="6423" max="6656" width="9.140625" style="210"/>
    <col min="6657" max="6661" width="0" style="210" hidden="1" customWidth="1"/>
    <col min="6662" max="6662" width="5.42578125" style="210" customWidth="1"/>
    <col min="6663" max="6663" width="4.28515625" style="210" customWidth="1"/>
    <col min="6664" max="6664" width="14.28515625" style="210" customWidth="1"/>
    <col min="6665" max="6665" width="0" style="210" hidden="1" customWidth="1"/>
    <col min="6666" max="6666" width="57.140625" style="210" customWidth="1"/>
    <col min="6667" max="6667" width="7.5703125" style="210" customWidth="1"/>
    <col min="6668" max="6668" width="0" style="210" hidden="1" customWidth="1"/>
    <col min="6669" max="6669" width="13.42578125" style="210" customWidth="1"/>
    <col min="6670" max="6670" width="12.42578125" style="210" customWidth="1"/>
    <col min="6671" max="6671" width="15.7109375" style="210" customWidth="1"/>
    <col min="6672" max="6677" width="0" style="210" hidden="1" customWidth="1"/>
    <col min="6678" max="6678" width="9.42578125" style="210" customWidth="1"/>
    <col min="6679" max="6912" width="9.140625" style="210"/>
    <col min="6913" max="6917" width="0" style="210" hidden="1" customWidth="1"/>
    <col min="6918" max="6918" width="5.42578125" style="210" customWidth="1"/>
    <col min="6919" max="6919" width="4.28515625" style="210" customWidth="1"/>
    <col min="6920" max="6920" width="14.28515625" style="210" customWidth="1"/>
    <col min="6921" max="6921" width="0" style="210" hidden="1" customWidth="1"/>
    <col min="6922" max="6922" width="57.140625" style="210" customWidth="1"/>
    <col min="6923" max="6923" width="7.5703125" style="210" customWidth="1"/>
    <col min="6924" max="6924" width="0" style="210" hidden="1" customWidth="1"/>
    <col min="6925" max="6925" width="13.42578125" style="210" customWidth="1"/>
    <col min="6926" max="6926" width="12.42578125" style="210" customWidth="1"/>
    <col min="6927" max="6927" width="15.7109375" style="210" customWidth="1"/>
    <col min="6928" max="6933" width="0" style="210" hidden="1" customWidth="1"/>
    <col min="6934" max="6934" width="9.42578125" style="210" customWidth="1"/>
    <col min="6935" max="7168" width="9.140625" style="210"/>
    <col min="7169" max="7173" width="0" style="210" hidden="1" customWidth="1"/>
    <col min="7174" max="7174" width="5.42578125" style="210" customWidth="1"/>
    <col min="7175" max="7175" width="4.28515625" style="210" customWidth="1"/>
    <col min="7176" max="7176" width="14.28515625" style="210" customWidth="1"/>
    <col min="7177" max="7177" width="0" style="210" hidden="1" customWidth="1"/>
    <col min="7178" max="7178" width="57.140625" style="210" customWidth="1"/>
    <col min="7179" max="7179" width="7.5703125" style="210" customWidth="1"/>
    <col min="7180" max="7180" width="0" style="210" hidden="1" customWidth="1"/>
    <col min="7181" max="7181" width="13.42578125" style="210" customWidth="1"/>
    <col min="7182" max="7182" width="12.42578125" style="210" customWidth="1"/>
    <col min="7183" max="7183" width="15.7109375" style="210" customWidth="1"/>
    <col min="7184" max="7189" width="0" style="210" hidden="1" customWidth="1"/>
    <col min="7190" max="7190" width="9.42578125" style="210" customWidth="1"/>
    <col min="7191" max="7424" width="9.140625" style="210"/>
    <col min="7425" max="7429" width="0" style="210" hidden="1" customWidth="1"/>
    <col min="7430" max="7430" width="5.42578125" style="210" customWidth="1"/>
    <col min="7431" max="7431" width="4.28515625" style="210" customWidth="1"/>
    <col min="7432" max="7432" width="14.28515625" style="210" customWidth="1"/>
    <col min="7433" max="7433" width="0" style="210" hidden="1" customWidth="1"/>
    <col min="7434" max="7434" width="57.140625" style="210" customWidth="1"/>
    <col min="7435" max="7435" width="7.5703125" style="210" customWidth="1"/>
    <col min="7436" max="7436" width="0" style="210" hidden="1" customWidth="1"/>
    <col min="7437" max="7437" width="13.42578125" style="210" customWidth="1"/>
    <col min="7438" max="7438" width="12.42578125" style="210" customWidth="1"/>
    <col min="7439" max="7439" width="15.7109375" style="210" customWidth="1"/>
    <col min="7440" max="7445" width="0" style="210" hidden="1" customWidth="1"/>
    <col min="7446" max="7446" width="9.42578125" style="210" customWidth="1"/>
    <col min="7447" max="7680" width="9.140625" style="210"/>
    <col min="7681" max="7685" width="0" style="210" hidden="1" customWidth="1"/>
    <col min="7686" max="7686" width="5.42578125" style="210" customWidth="1"/>
    <col min="7687" max="7687" width="4.28515625" style="210" customWidth="1"/>
    <col min="7688" max="7688" width="14.28515625" style="210" customWidth="1"/>
    <col min="7689" max="7689" width="0" style="210" hidden="1" customWidth="1"/>
    <col min="7690" max="7690" width="57.140625" style="210" customWidth="1"/>
    <col min="7691" max="7691" width="7.5703125" style="210" customWidth="1"/>
    <col min="7692" max="7692" width="0" style="210" hidden="1" customWidth="1"/>
    <col min="7693" max="7693" width="13.42578125" style="210" customWidth="1"/>
    <col min="7694" max="7694" width="12.42578125" style="210" customWidth="1"/>
    <col min="7695" max="7695" width="15.7109375" style="210" customWidth="1"/>
    <col min="7696" max="7701" width="0" style="210" hidden="1" customWidth="1"/>
    <col min="7702" max="7702" width="9.42578125" style="210" customWidth="1"/>
    <col min="7703" max="7936" width="9.140625" style="210"/>
    <col min="7937" max="7941" width="0" style="210" hidden="1" customWidth="1"/>
    <col min="7942" max="7942" width="5.42578125" style="210" customWidth="1"/>
    <col min="7943" max="7943" width="4.28515625" style="210" customWidth="1"/>
    <col min="7944" max="7944" width="14.28515625" style="210" customWidth="1"/>
    <col min="7945" max="7945" width="0" style="210" hidden="1" customWidth="1"/>
    <col min="7946" max="7946" width="57.140625" style="210" customWidth="1"/>
    <col min="7947" max="7947" width="7.5703125" style="210" customWidth="1"/>
    <col min="7948" max="7948" width="0" style="210" hidden="1" customWidth="1"/>
    <col min="7949" max="7949" width="13.42578125" style="210" customWidth="1"/>
    <col min="7950" max="7950" width="12.42578125" style="210" customWidth="1"/>
    <col min="7951" max="7951" width="15.7109375" style="210" customWidth="1"/>
    <col min="7952" max="7957" width="0" style="210" hidden="1" customWidth="1"/>
    <col min="7958" max="7958" width="9.42578125" style="210" customWidth="1"/>
    <col min="7959" max="8192" width="9.140625" style="210"/>
    <col min="8193" max="8197" width="0" style="210" hidden="1" customWidth="1"/>
    <col min="8198" max="8198" width="5.42578125" style="210" customWidth="1"/>
    <col min="8199" max="8199" width="4.28515625" style="210" customWidth="1"/>
    <col min="8200" max="8200" width="14.28515625" style="210" customWidth="1"/>
    <col min="8201" max="8201" width="0" style="210" hidden="1" customWidth="1"/>
    <col min="8202" max="8202" width="57.140625" style="210" customWidth="1"/>
    <col min="8203" max="8203" width="7.5703125" style="210" customWidth="1"/>
    <col min="8204" max="8204" width="0" style="210" hidden="1" customWidth="1"/>
    <col min="8205" max="8205" width="13.42578125" style="210" customWidth="1"/>
    <col min="8206" max="8206" width="12.42578125" style="210" customWidth="1"/>
    <col min="8207" max="8207" width="15.7109375" style="210" customWidth="1"/>
    <col min="8208" max="8213" width="0" style="210" hidden="1" customWidth="1"/>
    <col min="8214" max="8214" width="9.42578125" style="210" customWidth="1"/>
    <col min="8215" max="8448" width="9.140625" style="210"/>
    <col min="8449" max="8453" width="0" style="210" hidden="1" customWidth="1"/>
    <col min="8454" max="8454" width="5.42578125" style="210" customWidth="1"/>
    <col min="8455" max="8455" width="4.28515625" style="210" customWidth="1"/>
    <col min="8456" max="8456" width="14.28515625" style="210" customWidth="1"/>
    <col min="8457" max="8457" width="0" style="210" hidden="1" customWidth="1"/>
    <col min="8458" max="8458" width="57.140625" style="210" customWidth="1"/>
    <col min="8459" max="8459" width="7.5703125" style="210" customWidth="1"/>
    <col min="8460" max="8460" width="0" style="210" hidden="1" customWidth="1"/>
    <col min="8461" max="8461" width="13.42578125" style="210" customWidth="1"/>
    <col min="8462" max="8462" width="12.42578125" style="210" customWidth="1"/>
    <col min="8463" max="8463" width="15.7109375" style="210" customWidth="1"/>
    <col min="8464" max="8469" width="0" style="210" hidden="1" customWidth="1"/>
    <col min="8470" max="8470" width="9.42578125" style="210" customWidth="1"/>
    <col min="8471" max="8704" width="9.140625" style="210"/>
    <col min="8705" max="8709" width="0" style="210" hidden="1" customWidth="1"/>
    <col min="8710" max="8710" width="5.42578125" style="210" customWidth="1"/>
    <col min="8711" max="8711" width="4.28515625" style="210" customWidth="1"/>
    <col min="8712" max="8712" width="14.28515625" style="210" customWidth="1"/>
    <col min="8713" max="8713" width="0" style="210" hidden="1" customWidth="1"/>
    <col min="8714" max="8714" width="57.140625" style="210" customWidth="1"/>
    <col min="8715" max="8715" width="7.5703125" style="210" customWidth="1"/>
    <col min="8716" max="8716" width="0" style="210" hidden="1" customWidth="1"/>
    <col min="8717" max="8717" width="13.42578125" style="210" customWidth="1"/>
    <col min="8718" max="8718" width="12.42578125" style="210" customWidth="1"/>
    <col min="8719" max="8719" width="15.7109375" style="210" customWidth="1"/>
    <col min="8720" max="8725" width="0" style="210" hidden="1" customWidth="1"/>
    <col min="8726" max="8726" width="9.42578125" style="210" customWidth="1"/>
    <col min="8727" max="8960" width="9.140625" style="210"/>
    <col min="8961" max="8965" width="0" style="210" hidden="1" customWidth="1"/>
    <col min="8966" max="8966" width="5.42578125" style="210" customWidth="1"/>
    <col min="8967" max="8967" width="4.28515625" style="210" customWidth="1"/>
    <col min="8968" max="8968" width="14.28515625" style="210" customWidth="1"/>
    <col min="8969" max="8969" width="0" style="210" hidden="1" customWidth="1"/>
    <col min="8970" max="8970" width="57.140625" style="210" customWidth="1"/>
    <col min="8971" max="8971" width="7.5703125" style="210" customWidth="1"/>
    <col min="8972" max="8972" width="0" style="210" hidden="1" customWidth="1"/>
    <col min="8973" max="8973" width="13.42578125" style="210" customWidth="1"/>
    <col min="8974" max="8974" width="12.42578125" style="210" customWidth="1"/>
    <col min="8975" max="8975" width="15.7109375" style="210" customWidth="1"/>
    <col min="8976" max="8981" width="0" style="210" hidden="1" customWidth="1"/>
    <col min="8982" max="8982" width="9.42578125" style="210" customWidth="1"/>
    <col min="8983" max="9216" width="9.140625" style="210"/>
    <col min="9217" max="9221" width="0" style="210" hidden="1" customWidth="1"/>
    <col min="9222" max="9222" width="5.42578125" style="210" customWidth="1"/>
    <col min="9223" max="9223" width="4.28515625" style="210" customWidth="1"/>
    <col min="9224" max="9224" width="14.28515625" style="210" customWidth="1"/>
    <col min="9225" max="9225" width="0" style="210" hidden="1" customWidth="1"/>
    <col min="9226" max="9226" width="57.140625" style="210" customWidth="1"/>
    <col min="9227" max="9227" width="7.5703125" style="210" customWidth="1"/>
    <col min="9228" max="9228" width="0" style="210" hidden="1" customWidth="1"/>
    <col min="9229" max="9229" width="13.42578125" style="210" customWidth="1"/>
    <col min="9230" max="9230" width="12.42578125" style="210" customWidth="1"/>
    <col min="9231" max="9231" width="15.7109375" style="210" customWidth="1"/>
    <col min="9232" max="9237" width="0" style="210" hidden="1" customWidth="1"/>
    <col min="9238" max="9238" width="9.42578125" style="210" customWidth="1"/>
    <col min="9239" max="9472" width="9.140625" style="210"/>
    <col min="9473" max="9477" width="0" style="210" hidden="1" customWidth="1"/>
    <col min="9478" max="9478" width="5.42578125" style="210" customWidth="1"/>
    <col min="9479" max="9479" width="4.28515625" style="210" customWidth="1"/>
    <col min="9480" max="9480" width="14.28515625" style="210" customWidth="1"/>
    <col min="9481" max="9481" width="0" style="210" hidden="1" customWidth="1"/>
    <col min="9482" max="9482" width="57.140625" style="210" customWidth="1"/>
    <col min="9483" max="9483" width="7.5703125" style="210" customWidth="1"/>
    <col min="9484" max="9484" width="0" style="210" hidden="1" customWidth="1"/>
    <col min="9485" max="9485" width="13.42578125" style="210" customWidth="1"/>
    <col min="9486" max="9486" width="12.42578125" style="210" customWidth="1"/>
    <col min="9487" max="9487" width="15.7109375" style="210" customWidth="1"/>
    <col min="9488" max="9493" width="0" style="210" hidden="1" customWidth="1"/>
    <col min="9494" max="9494" width="9.42578125" style="210" customWidth="1"/>
    <col min="9495" max="9728" width="9.140625" style="210"/>
    <col min="9729" max="9733" width="0" style="210" hidden="1" customWidth="1"/>
    <col min="9734" max="9734" width="5.42578125" style="210" customWidth="1"/>
    <col min="9735" max="9735" width="4.28515625" style="210" customWidth="1"/>
    <col min="9736" max="9736" width="14.28515625" style="210" customWidth="1"/>
    <col min="9737" max="9737" width="0" style="210" hidden="1" customWidth="1"/>
    <col min="9738" max="9738" width="57.140625" style="210" customWidth="1"/>
    <col min="9739" max="9739" width="7.5703125" style="210" customWidth="1"/>
    <col min="9740" max="9740" width="0" style="210" hidden="1" customWidth="1"/>
    <col min="9741" max="9741" width="13.42578125" style="210" customWidth="1"/>
    <col min="9742" max="9742" width="12.42578125" style="210" customWidth="1"/>
    <col min="9743" max="9743" width="15.7109375" style="210" customWidth="1"/>
    <col min="9744" max="9749" width="0" style="210" hidden="1" customWidth="1"/>
    <col min="9750" max="9750" width="9.42578125" style="210" customWidth="1"/>
    <col min="9751" max="9984" width="9.140625" style="210"/>
    <col min="9985" max="9989" width="0" style="210" hidden="1" customWidth="1"/>
    <col min="9990" max="9990" width="5.42578125" style="210" customWidth="1"/>
    <col min="9991" max="9991" width="4.28515625" style="210" customWidth="1"/>
    <col min="9992" max="9992" width="14.28515625" style="210" customWidth="1"/>
    <col min="9993" max="9993" width="0" style="210" hidden="1" customWidth="1"/>
    <col min="9994" max="9994" width="57.140625" style="210" customWidth="1"/>
    <col min="9995" max="9995" width="7.5703125" style="210" customWidth="1"/>
    <col min="9996" max="9996" width="0" style="210" hidden="1" customWidth="1"/>
    <col min="9997" max="9997" width="13.42578125" style="210" customWidth="1"/>
    <col min="9998" max="9998" width="12.42578125" style="210" customWidth="1"/>
    <col min="9999" max="9999" width="15.7109375" style="210" customWidth="1"/>
    <col min="10000" max="10005" width="0" style="210" hidden="1" customWidth="1"/>
    <col min="10006" max="10006" width="9.42578125" style="210" customWidth="1"/>
    <col min="10007" max="10240" width="9.140625" style="210"/>
    <col min="10241" max="10245" width="0" style="210" hidden="1" customWidth="1"/>
    <col min="10246" max="10246" width="5.42578125" style="210" customWidth="1"/>
    <col min="10247" max="10247" width="4.28515625" style="210" customWidth="1"/>
    <col min="10248" max="10248" width="14.28515625" style="210" customWidth="1"/>
    <col min="10249" max="10249" width="0" style="210" hidden="1" customWidth="1"/>
    <col min="10250" max="10250" width="57.140625" style="210" customWidth="1"/>
    <col min="10251" max="10251" width="7.5703125" style="210" customWidth="1"/>
    <col min="10252" max="10252" width="0" style="210" hidden="1" customWidth="1"/>
    <col min="10253" max="10253" width="13.42578125" style="210" customWidth="1"/>
    <col min="10254" max="10254" width="12.42578125" style="210" customWidth="1"/>
    <col min="10255" max="10255" width="15.7109375" style="210" customWidth="1"/>
    <col min="10256" max="10261" width="0" style="210" hidden="1" customWidth="1"/>
    <col min="10262" max="10262" width="9.42578125" style="210" customWidth="1"/>
    <col min="10263" max="10496" width="9.140625" style="210"/>
    <col min="10497" max="10501" width="0" style="210" hidden="1" customWidth="1"/>
    <col min="10502" max="10502" width="5.42578125" style="210" customWidth="1"/>
    <col min="10503" max="10503" width="4.28515625" style="210" customWidth="1"/>
    <col min="10504" max="10504" width="14.28515625" style="210" customWidth="1"/>
    <col min="10505" max="10505" width="0" style="210" hidden="1" customWidth="1"/>
    <col min="10506" max="10506" width="57.140625" style="210" customWidth="1"/>
    <col min="10507" max="10507" width="7.5703125" style="210" customWidth="1"/>
    <col min="10508" max="10508" width="0" style="210" hidden="1" customWidth="1"/>
    <col min="10509" max="10509" width="13.42578125" style="210" customWidth="1"/>
    <col min="10510" max="10510" width="12.42578125" style="210" customWidth="1"/>
    <col min="10511" max="10511" width="15.7109375" style="210" customWidth="1"/>
    <col min="10512" max="10517" width="0" style="210" hidden="1" customWidth="1"/>
    <col min="10518" max="10518" width="9.42578125" style="210" customWidth="1"/>
    <col min="10519" max="10752" width="9.140625" style="210"/>
    <col min="10753" max="10757" width="0" style="210" hidden="1" customWidth="1"/>
    <col min="10758" max="10758" width="5.42578125" style="210" customWidth="1"/>
    <col min="10759" max="10759" width="4.28515625" style="210" customWidth="1"/>
    <col min="10760" max="10760" width="14.28515625" style="210" customWidth="1"/>
    <col min="10761" max="10761" width="0" style="210" hidden="1" customWidth="1"/>
    <col min="10762" max="10762" width="57.140625" style="210" customWidth="1"/>
    <col min="10763" max="10763" width="7.5703125" style="210" customWidth="1"/>
    <col min="10764" max="10764" width="0" style="210" hidden="1" customWidth="1"/>
    <col min="10765" max="10765" width="13.42578125" style="210" customWidth="1"/>
    <col min="10766" max="10766" width="12.42578125" style="210" customWidth="1"/>
    <col min="10767" max="10767" width="15.7109375" style="210" customWidth="1"/>
    <col min="10768" max="10773" width="0" style="210" hidden="1" customWidth="1"/>
    <col min="10774" max="10774" width="9.42578125" style="210" customWidth="1"/>
    <col min="10775" max="11008" width="9.140625" style="210"/>
    <col min="11009" max="11013" width="0" style="210" hidden="1" customWidth="1"/>
    <col min="11014" max="11014" width="5.42578125" style="210" customWidth="1"/>
    <col min="11015" max="11015" width="4.28515625" style="210" customWidth="1"/>
    <col min="11016" max="11016" width="14.28515625" style="210" customWidth="1"/>
    <col min="11017" max="11017" width="0" style="210" hidden="1" customWidth="1"/>
    <col min="11018" max="11018" width="57.140625" style="210" customWidth="1"/>
    <col min="11019" max="11019" width="7.5703125" style="210" customWidth="1"/>
    <col min="11020" max="11020" width="0" style="210" hidden="1" customWidth="1"/>
    <col min="11021" max="11021" width="13.42578125" style="210" customWidth="1"/>
    <col min="11022" max="11022" width="12.42578125" style="210" customWidth="1"/>
    <col min="11023" max="11023" width="15.7109375" style="210" customWidth="1"/>
    <col min="11024" max="11029" width="0" style="210" hidden="1" customWidth="1"/>
    <col min="11030" max="11030" width="9.42578125" style="210" customWidth="1"/>
    <col min="11031" max="11264" width="9.140625" style="210"/>
    <col min="11265" max="11269" width="0" style="210" hidden="1" customWidth="1"/>
    <col min="11270" max="11270" width="5.42578125" style="210" customWidth="1"/>
    <col min="11271" max="11271" width="4.28515625" style="210" customWidth="1"/>
    <col min="11272" max="11272" width="14.28515625" style="210" customWidth="1"/>
    <col min="11273" max="11273" width="0" style="210" hidden="1" customWidth="1"/>
    <col min="11274" max="11274" width="57.140625" style="210" customWidth="1"/>
    <col min="11275" max="11275" width="7.5703125" style="210" customWidth="1"/>
    <col min="11276" max="11276" width="0" style="210" hidden="1" customWidth="1"/>
    <col min="11277" max="11277" width="13.42578125" style="210" customWidth="1"/>
    <col min="11278" max="11278" width="12.42578125" style="210" customWidth="1"/>
    <col min="11279" max="11279" width="15.7109375" style="210" customWidth="1"/>
    <col min="11280" max="11285" width="0" style="210" hidden="1" customWidth="1"/>
    <col min="11286" max="11286" width="9.42578125" style="210" customWidth="1"/>
    <col min="11287" max="11520" width="9.140625" style="210"/>
    <col min="11521" max="11525" width="0" style="210" hidden="1" customWidth="1"/>
    <col min="11526" max="11526" width="5.42578125" style="210" customWidth="1"/>
    <col min="11527" max="11527" width="4.28515625" style="210" customWidth="1"/>
    <col min="11528" max="11528" width="14.28515625" style="210" customWidth="1"/>
    <col min="11529" max="11529" width="0" style="210" hidden="1" customWidth="1"/>
    <col min="11530" max="11530" width="57.140625" style="210" customWidth="1"/>
    <col min="11531" max="11531" width="7.5703125" style="210" customWidth="1"/>
    <col min="11532" max="11532" width="0" style="210" hidden="1" customWidth="1"/>
    <col min="11533" max="11533" width="13.42578125" style="210" customWidth="1"/>
    <col min="11534" max="11534" width="12.42578125" style="210" customWidth="1"/>
    <col min="11535" max="11535" width="15.7109375" style="210" customWidth="1"/>
    <col min="11536" max="11541" width="0" style="210" hidden="1" customWidth="1"/>
    <col min="11542" max="11542" width="9.42578125" style="210" customWidth="1"/>
    <col min="11543" max="11776" width="9.140625" style="210"/>
    <col min="11777" max="11781" width="0" style="210" hidden="1" customWidth="1"/>
    <col min="11782" max="11782" width="5.42578125" style="210" customWidth="1"/>
    <col min="11783" max="11783" width="4.28515625" style="210" customWidth="1"/>
    <col min="11784" max="11784" width="14.28515625" style="210" customWidth="1"/>
    <col min="11785" max="11785" width="0" style="210" hidden="1" customWidth="1"/>
    <col min="11786" max="11786" width="57.140625" style="210" customWidth="1"/>
    <col min="11787" max="11787" width="7.5703125" style="210" customWidth="1"/>
    <col min="11788" max="11788" width="0" style="210" hidden="1" customWidth="1"/>
    <col min="11789" max="11789" width="13.42578125" style="210" customWidth="1"/>
    <col min="11790" max="11790" width="12.42578125" style="210" customWidth="1"/>
    <col min="11791" max="11791" width="15.7109375" style="210" customWidth="1"/>
    <col min="11792" max="11797" width="0" style="210" hidden="1" customWidth="1"/>
    <col min="11798" max="11798" width="9.42578125" style="210" customWidth="1"/>
    <col min="11799" max="12032" width="9.140625" style="210"/>
    <col min="12033" max="12037" width="0" style="210" hidden="1" customWidth="1"/>
    <col min="12038" max="12038" width="5.42578125" style="210" customWidth="1"/>
    <col min="12039" max="12039" width="4.28515625" style="210" customWidth="1"/>
    <col min="12040" max="12040" width="14.28515625" style="210" customWidth="1"/>
    <col min="12041" max="12041" width="0" style="210" hidden="1" customWidth="1"/>
    <col min="12042" max="12042" width="57.140625" style="210" customWidth="1"/>
    <col min="12043" max="12043" width="7.5703125" style="210" customWidth="1"/>
    <col min="12044" max="12044" width="0" style="210" hidden="1" customWidth="1"/>
    <col min="12045" max="12045" width="13.42578125" style="210" customWidth="1"/>
    <col min="12046" max="12046" width="12.42578125" style="210" customWidth="1"/>
    <col min="12047" max="12047" width="15.7109375" style="210" customWidth="1"/>
    <col min="12048" max="12053" width="0" style="210" hidden="1" customWidth="1"/>
    <col min="12054" max="12054" width="9.42578125" style="210" customWidth="1"/>
    <col min="12055" max="12288" width="9.140625" style="210"/>
    <col min="12289" max="12293" width="0" style="210" hidden="1" customWidth="1"/>
    <col min="12294" max="12294" width="5.42578125" style="210" customWidth="1"/>
    <col min="12295" max="12295" width="4.28515625" style="210" customWidth="1"/>
    <col min="12296" max="12296" width="14.28515625" style="210" customWidth="1"/>
    <col min="12297" max="12297" width="0" style="210" hidden="1" customWidth="1"/>
    <col min="12298" max="12298" width="57.140625" style="210" customWidth="1"/>
    <col min="12299" max="12299" width="7.5703125" style="210" customWidth="1"/>
    <col min="12300" max="12300" width="0" style="210" hidden="1" customWidth="1"/>
    <col min="12301" max="12301" width="13.42578125" style="210" customWidth="1"/>
    <col min="12302" max="12302" width="12.42578125" style="210" customWidth="1"/>
    <col min="12303" max="12303" width="15.7109375" style="210" customWidth="1"/>
    <col min="12304" max="12309" width="0" style="210" hidden="1" customWidth="1"/>
    <col min="12310" max="12310" width="9.42578125" style="210" customWidth="1"/>
    <col min="12311" max="12544" width="9.140625" style="210"/>
    <col min="12545" max="12549" width="0" style="210" hidden="1" customWidth="1"/>
    <col min="12550" max="12550" width="5.42578125" style="210" customWidth="1"/>
    <col min="12551" max="12551" width="4.28515625" style="210" customWidth="1"/>
    <col min="12552" max="12552" width="14.28515625" style="210" customWidth="1"/>
    <col min="12553" max="12553" width="0" style="210" hidden="1" customWidth="1"/>
    <col min="12554" max="12554" width="57.140625" style="210" customWidth="1"/>
    <col min="12555" max="12555" width="7.5703125" style="210" customWidth="1"/>
    <col min="12556" max="12556" width="0" style="210" hidden="1" customWidth="1"/>
    <col min="12557" max="12557" width="13.42578125" style="210" customWidth="1"/>
    <col min="12558" max="12558" width="12.42578125" style="210" customWidth="1"/>
    <col min="12559" max="12559" width="15.7109375" style="210" customWidth="1"/>
    <col min="12560" max="12565" width="0" style="210" hidden="1" customWidth="1"/>
    <col min="12566" max="12566" width="9.42578125" style="210" customWidth="1"/>
    <col min="12567" max="12800" width="9.140625" style="210"/>
    <col min="12801" max="12805" width="0" style="210" hidden="1" customWidth="1"/>
    <col min="12806" max="12806" width="5.42578125" style="210" customWidth="1"/>
    <col min="12807" max="12807" width="4.28515625" style="210" customWidth="1"/>
    <col min="12808" max="12808" width="14.28515625" style="210" customWidth="1"/>
    <col min="12809" max="12809" width="0" style="210" hidden="1" customWidth="1"/>
    <col min="12810" max="12810" width="57.140625" style="210" customWidth="1"/>
    <col min="12811" max="12811" width="7.5703125" style="210" customWidth="1"/>
    <col min="12812" max="12812" width="0" style="210" hidden="1" customWidth="1"/>
    <col min="12813" max="12813" width="13.42578125" style="210" customWidth="1"/>
    <col min="12814" max="12814" width="12.42578125" style="210" customWidth="1"/>
    <col min="12815" max="12815" width="15.7109375" style="210" customWidth="1"/>
    <col min="12816" max="12821" width="0" style="210" hidden="1" customWidth="1"/>
    <col min="12822" max="12822" width="9.42578125" style="210" customWidth="1"/>
    <col min="12823" max="13056" width="9.140625" style="210"/>
    <col min="13057" max="13061" width="0" style="210" hidden="1" customWidth="1"/>
    <col min="13062" max="13062" width="5.42578125" style="210" customWidth="1"/>
    <col min="13063" max="13063" width="4.28515625" style="210" customWidth="1"/>
    <col min="13064" max="13064" width="14.28515625" style="210" customWidth="1"/>
    <col min="13065" max="13065" width="0" style="210" hidden="1" customWidth="1"/>
    <col min="13066" max="13066" width="57.140625" style="210" customWidth="1"/>
    <col min="13067" max="13067" width="7.5703125" style="210" customWidth="1"/>
    <col min="13068" max="13068" width="0" style="210" hidden="1" customWidth="1"/>
    <col min="13069" max="13069" width="13.42578125" style="210" customWidth="1"/>
    <col min="13070" max="13070" width="12.42578125" style="210" customWidth="1"/>
    <col min="13071" max="13071" width="15.7109375" style="210" customWidth="1"/>
    <col min="13072" max="13077" width="0" style="210" hidden="1" customWidth="1"/>
    <col min="13078" max="13078" width="9.42578125" style="210" customWidth="1"/>
    <col min="13079" max="13312" width="9.140625" style="210"/>
    <col min="13313" max="13317" width="0" style="210" hidden="1" customWidth="1"/>
    <col min="13318" max="13318" width="5.42578125" style="210" customWidth="1"/>
    <col min="13319" max="13319" width="4.28515625" style="210" customWidth="1"/>
    <col min="13320" max="13320" width="14.28515625" style="210" customWidth="1"/>
    <col min="13321" max="13321" width="0" style="210" hidden="1" customWidth="1"/>
    <col min="13322" max="13322" width="57.140625" style="210" customWidth="1"/>
    <col min="13323" max="13323" width="7.5703125" style="210" customWidth="1"/>
    <col min="13324" max="13324" width="0" style="210" hidden="1" customWidth="1"/>
    <col min="13325" max="13325" width="13.42578125" style="210" customWidth="1"/>
    <col min="13326" max="13326" width="12.42578125" style="210" customWidth="1"/>
    <col min="13327" max="13327" width="15.7109375" style="210" customWidth="1"/>
    <col min="13328" max="13333" width="0" style="210" hidden="1" customWidth="1"/>
    <col min="13334" max="13334" width="9.42578125" style="210" customWidth="1"/>
    <col min="13335" max="13568" width="9.140625" style="210"/>
    <col min="13569" max="13573" width="0" style="210" hidden="1" customWidth="1"/>
    <col min="13574" max="13574" width="5.42578125" style="210" customWidth="1"/>
    <col min="13575" max="13575" width="4.28515625" style="210" customWidth="1"/>
    <col min="13576" max="13576" width="14.28515625" style="210" customWidth="1"/>
    <col min="13577" max="13577" width="0" style="210" hidden="1" customWidth="1"/>
    <col min="13578" max="13578" width="57.140625" style="210" customWidth="1"/>
    <col min="13579" max="13579" width="7.5703125" style="210" customWidth="1"/>
    <col min="13580" max="13580" width="0" style="210" hidden="1" customWidth="1"/>
    <col min="13581" max="13581" width="13.42578125" style="210" customWidth="1"/>
    <col min="13582" max="13582" width="12.42578125" style="210" customWidth="1"/>
    <col min="13583" max="13583" width="15.7109375" style="210" customWidth="1"/>
    <col min="13584" max="13589" width="0" style="210" hidden="1" customWidth="1"/>
    <col min="13590" max="13590" width="9.42578125" style="210" customWidth="1"/>
    <col min="13591" max="13824" width="9.140625" style="210"/>
    <col min="13825" max="13829" width="0" style="210" hidden="1" customWidth="1"/>
    <col min="13830" max="13830" width="5.42578125" style="210" customWidth="1"/>
    <col min="13831" max="13831" width="4.28515625" style="210" customWidth="1"/>
    <col min="13832" max="13832" width="14.28515625" style="210" customWidth="1"/>
    <col min="13833" max="13833" width="0" style="210" hidden="1" customWidth="1"/>
    <col min="13834" max="13834" width="57.140625" style="210" customWidth="1"/>
    <col min="13835" max="13835" width="7.5703125" style="210" customWidth="1"/>
    <col min="13836" max="13836" width="0" style="210" hidden="1" customWidth="1"/>
    <col min="13837" max="13837" width="13.42578125" style="210" customWidth="1"/>
    <col min="13838" max="13838" width="12.42578125" style="210" customWidth="1"/>
    <col min="13839" max="13839" width="15.7109375" style="210" customWidth="1"/>
    <col min="13840" max="13845" width="0" style="210" hidden="1" customWidth="1"/>
    <col min="13846" max="13846" width="9.42578125" style="210" customWidth="1"/>
    <col min="13847" max="14080" width="9.140625" style="210"/>
    <col min="14081" max="14085" width="0" style="210" hidden="1" customWidth="1"/>
    <col min="14086" max="14086" width="5.42578125" style="210" customWidth="1"/>
    <col min="14087" max="14087" width="4.28515625" style="210" customWidth="1"/>
    <col min="14088" max="14088" width="14.28515625" style="210" customWidth="1"/>
    <col min="14089" max="14089" width="0" style="210" hidden="1" customWidth="1"/>
    <col min="14090" max="14090" width="57.140625" style="210" customWidth="1"/>
    <col min="14091" max="14091" width="7.5703125" style="210" customWidth="1"/>
    <col min="14092" max="14092" width="0" style="210" hidden="1" customWidth="1"/>
    <col min="14093" max="14093" width="13.42578125" style="210" customWidth="1"/>
    <col min="14094" max="14094" width="12.42578125" style="210" customWidth="1"/>
    <col min="14095" max="14095" width="15.7109375" style="210" customWidth="1"/>
    <col min="14096" max="14101" width="0" style="210" hidden="1" customWidth="1"/>
    <col min="14102" max="14102" width="9.42578125" style="210" customWidth="1"/>
    <col min="14103" max="14336" width="9.140625" style="210"/>
    <col min="14337" max="14341" width="0" style="210" hidden="1" customWidth="1"/>
    <col min="14342" max="14342" width="5.42578125" style="210" customWidth="1"/>
    <col min="14343" max="14343" width="4.28515625" style="210" customWidth="1"/>
    <col min="14344" max="14344" width="14.28515625" style="210" customWidth="1"/>
    <col min="14345" max="14345" width="0" style="210" hidden="1" customWidth="1"/>
    <col min="14346" max="14346" width="57.140625" style="210" customWidth="1"/>
    <col min="14347" max="14347" width="7.5703125" style="210" customWidth="1"/>
    <col min="14348" max="14348" width="0" style="210" hidden="1" customWidth="1"/>
    <col min="14349" max="14349" width="13.42578125" style="210" customWidth="1"/>
    <col min="14350" max="14350" width="12.42578125" style="210" customWidth="1"/>
    <col min="14351" max="14351" width="15.7109375" style="210" customWidth="1"/>
    <col min="14352" max="14357" width="0" style="210" hidden="1" customWidth="1"/>
    <col min="14358" max="14358" width="9.42578125" style="210" customWidth="1"/>
    <col min="14359" max="14592" width="9.140625" style="210"/>
    <col min="14593" max="14597" width="0" style="210" hidden="1" customWidth="1"/>
    <col min="14598" max="14598" width="5.42578125" style="210" customWidth="1"/>
    <col min="14599" max="14599" width="4.28515625" style="210" customWidth="1"/>
    <col min="14600" max="14600" width="14.28515625" style="210" customWidth="1"/>
    <col min="14601" max="14601" width="0" style="210" hidden="1" customWidth="1"/>
    <col min="14602" max="14602" width="57.140625" style="210" customWidth="1"/>
    <col min="14603" max="14603" width="7.5703125" style="210" customWidth="1"/>
    <col min="14604" max="14604" width="0" style="210" hidden="1" customWidth="1"/>
    <col min="14605" max="14605" width="13.42578125" style="210" customWidth="1"/>
    <col min="14606" max="14606" width="12.42578125" style="210" customWidth="1"/>
    <col min="14607" max="14607" width="15.7109375" style="210" customWidth="1"/>
    <col min="14608" max="14613" width="0" style="210" hidden="1" customWidth="1"/>
    <col min="14614" max="14614" width="9.42578125" style="210" customWidth="1"/>
    <col min="14615" max="14848" width="9.140625" style="210"/>
    <col min="14849" max="14853" width="0" style="210" hidden="1" customWidth="1"/>
    <col min="14854" max="14854" width="5.42578125" style="210" customWidth="1"/>
    <col min="14855" max="14855" width="4.28515625" style="210" customWidth="1"/>
    <col min="14856" max="14856" width="14.28515625" style="210" customWidth="1"/>
    <col min="14857" max="14857" width="0" style="210" hidden="1" customWidth="1"/>
    <col min="14858" max="14858" width="57.140625" style="210" customWidth="1"/>
    <col min="14859" max="14859" width="7.5703125" style="210" customWidth="1"/>
    <col min="14860" max="14860" width="0" style="210" hidden="1" customWidth="1"/>
    <col min="14861" max="14861" width="13.42578125" style="210" customWidth="1"/>
    <col min="14862" max="14862" width="12.42578125" style="210" customWidth="1"/>
    <col min="14863" max="14863" width="15.7109375" style="210" customWidth="1"/>
    <col min="14864" max="14869" width="0" style="210" hidden="1" customWidth="1"/>
    <col min="14870" max="14870" width="9.42578125" style="210" customWidth="1"/>
    <col min="14871" max="15104" width="9.140625" style="210"/>
    <col min="15105" max="15109" width="0" style="210" hidden="1" customWidth="1"/>
    <col min="15110" max="15110" width="5.42578125" style="210" customWidth="1"/>
    <col min="15111" max="15111" width="4.28515625" style="210" customWidth="1"/>
    <col min="15112" max="15112" width="14.28515625" style="210" customWidth="1"/>
    <col min="15113" max="15113" width="0" style="210" hidden="1" customWidth="1"/>
    <col min="15114" max="15114" width="57.140625" style="210" customWidth="1"/>
    <col min="15115" max="15115" width="7.5703125" style="210" customWidth="1"/>
    <col min="15116" max="15116" width="0" style="210" hidden="1" customWidth="1"/>
    <col min="15117" max="15117" width="13.42578125" style="210" customWidth="1"/>
    <col min="15118" max="15118" width="12.42578125" style="210" customWidth="1"/>
    <col min="15119" max="15119" width="15.7109375" style="210" customWidth="1"/>
    <col min="15120" max="15125" width="0" style="210" hidden="1" customWidth="1"/>
    <col min="15126" max="15126" width="9.42578125" style="210" customWidth="1"/>
    <col min="15127" max="15360" width="9.140625" style="210"/>
    <col min="15361" max="15365" width="0" style="210" hidden="1" customWidth="1"/>
    <col min="15366" max="15366" width="5.42578125" style="210" customWidth="1"/>
    <col min="15367" max="15367" width="4.28515625" style="210" customWidth="1"/>
    <col min="15368" max="15368" width="14.28515625" style="210" customWidth="1"/>
    <col min="15369" max="15369" width="0" style="210" hidden="1" customWidth="1"/>
    <col min="15370" max="15370" width="57.140625" style="210" customWidth="1"/>
    <col min="15371" max="15371" width="7.5703125" style="210" customWidth="1"/>
    <col min="15372" max="15372" width="0" style="210" hidden="1" customWidth="1"/>
    <col min="15373" max="15373" width="13.42578125" style="210" customWidth="1"/>
    <col min="15374" max="15374" width="12.42578125" style="210" customWidth="1"/>
    <col min="15375" max="15375" width="15.7109375" style="210" customWidth="1"/>
    <col min="15376" max="15381" width="0" style="210" hidden="1" customWidth="1"/>
    <col min="15382" max="15382" width="9.42578125" style="210" customWidth="1"/>
    <col min="15383" max="15616" width="9.140625" style="210"/>
    <col min="15617" max="15621" width="0" style="210" hidden="1" customWidth="1"/>
    <col min="15622" max="15622" width="5.42578125" style="210" customWidth="1"/>
    <col min="15623" max="15623" width="4.28515625" style="210" customWidth="1"/>
    <col min="15624" max="15624" width="14.28515625" style="210" customWidth="1"/>
    <col min="15625" max="15625" width="0" style="210" hidden="1" customWidth="1"/>
    <col min="15626" max="15626" width="57.140625" style="210" customWidth="1"/>
    <col min="15627" max="15627" width="7.5703125" style="210" customWidth="1"/>
    <col min="15628" max="15628" width="0" style="210" hidden="1" customWidth="1"/>
    <col min="15629" max="15629" width="13.42578125" style="210" customWidth="1"/>
    <col min="15630" max="15630" width="12.42578125" style="210" customWidth="1"/>
    <col min="15631" max="15631" width="15.7109375" style="210" customWidth="1"/>
    <col min="15632" max="15637" width="0" style="210" hidden="1" customWidth="1"/>
    <col min="15638" max="15638" width="9.42578125" style="210" customWidth="1"/>
    <col min="15639" max="15872" width="9.140625" style="210"/>
    <col min="15873" max="15877" width="0" style="210" hidden="1" customWidth="1"/>
    <col min="15878" max="15878" width="5.42578125" style="210" customWidth="1"/>
    <col min="15879" max="15879" width="4.28515625" style="210" customWidth="1"/>
    <col min="15880" max="15880" width="14.28515625" style="210" customWidth="1"/>
    <col min="15881" max="15881" width="0" style="210" hidden="1" customWidth="1"/>
    <col min="15882" max="15882" width="57.140625" style="210" customWidth="1"/>
    <col min="15883" max="15883" width="7.5703125" style="210" customWidth="1"/>
    <col min="15884" max="15884" width="0" style="210" hidden="1" customWidth="1"/>
    <col min="15885" max="15885" width="13.42578125" style="210" customWidth="1"/>
    <col min="15886" max="15886" width="12.42578125" style="210" customWidth="1"/>
    <col min="15887" max="15887" width="15.7109375" style="210" customWidth="1"/>
    <col min="15888" max="15893" width="0" style="210" hidden="1" customWidth="1"/>
    <col min="15894" max="15894" width="9.42578125" style="210" customWidth="1"/>
    <col min="15895" max="16128" width="9.140625" style="210"/>
    <col min="16129" max="16133" width="0" style="210" hidden="1" customWidth="1"/>
    <col min="16134" max="16134" width="5.42578125" style="210" customWidth="1"/>
    <col min="16135" max="16135" width="4.28515625" style="210" customWidth="1"/>
    <col min="16136" max="16136" width="14.28515625" style="210" customWidth="1"/>
    <col min="16137" max="16137" width="0" style="210" hidden="1" customWidth="1"/>
    <col min="16138" max="16138" width="57.140625" style="210" customWidth="1"/>
    <col min="16139" max="16139" width="7.5703125" style="210" customWidth="1"/>
    <col min="16140" max="16140" width="0" style="210" hidden="1" customWidth="1"/>
    <col min="16141" max="16141" width="13.42578125" style="210" customWidth="1"/>
    <col min="16142" max="16142" width="12.42578125" style="210" customWidth="1"/>
    <col min="16143" max="16143" width="15.7109375" style="210" customWidth="1"/>
    <col min="16144" max="16149" width="0" style="210" hidden="1" customWidth="1"/>
    <col min="16150" max="16150" width="9.42578125" style="210" customWidth="1"/>
    <col min="16151" max="16384" width="9.140625" style="210"/>
  </cols>
  <sheetData>
    <row r="1" spans="6:21" x14ac:dyDescent="0.2">
      <c r="F1" s="207" t="s">
        <v>3352</v>
      </c>
    </row>
    <row r="2" spans="6:21" ht="15" x14ac:dyDescent="0.25">
      <c r="F2" s="225" t="s">
        <v>51</v>
      </c>
    </row>
    <row r="3" spans="6:21" ht="15" x14ac:dyDescent="0.25">
      <c r="F3" s="225" t="s">
        <v>2</v>
      </c>
    </row>
    <row r="4" spans="6:21" ht="15" x14ac:dyDescent="0.25">
      <c r="F4" s="225" t="s">
        <v>3820</v>
      </c>
    </row>
    <row r="5" spans="6:21" ht="15" x14ac:dyDescent="0.25">
      <c r="F5" s="225" t="s">
        <v>3821</v>
      </c>
    </row>
    <row r="6" spans="6:21" ht="21.6" customHeight="1" x14ac:dyDescent="0.25">
      <c r="F6" s="233"/>
      <c r="G6" s="208"/>
      <c r="H6" s="208"/>
      <c r="I6" s="208"/>
      <c r="J6" s="208"/>
      <c r="K6" s="208"/>
      <c r="L6" s="234"/>
      <c r="M6" s="138"/>
      <c r="N6" s="234"/>
      <c r="O6" s="235"/>
      <c r="P6" s="234"/>
      <c r="Q6" s="234"/>
      <c r="R6" s="234"/>
      <c r="S6" s="234"/>
      <c r="T6" s="208"/>
      <c r="U6" s="208"/>
    </row>
    <row r="7" spans="6:21" s="237" customFormat="1" ht="13.5" thickBot="1" x14ac:dyDescent="0.25">
      <c r="F7" s="212" t="s">
        <v>3037</v>
      </c>
      <c r="G7" s="212" t="s">
        <v>102</v>
      </c>
      <c r="H7" s="212" t="s">
        <v>103</v>
      </c>
      <c r="I7" s="212" t="s">
        <v>3038</v>
      </c>
      <c r="J7" s="238" t="s">
        <v>104</v>
      </c>
      <c r="K7" s="212" t="s">
        <v>105</v>
      </c>
      <c r="L7" s="212" t="s">
        <v>3040</v>
      </c>
      <c r="M7" s="212" t="s">
        <v>3041</v>
      </c>
      <c r="N7" s="212" t="s">
        <v>3042</v>
      </c>
      <c r="O7" s="212" t="s">
        <v>3043</v>
      </c>
      <c r="P7" s="212" t="s">
        <v>3044</v>
      </c>
      <c r="Q7" s="212" t="s">
        <v>3045</v>
      </c>
      <c r="R7" s="212" t="s">
        <v>3046</v>
      </c>
      <c r="S7" s="238" t="s">
        <v>3619</v>
      </c>
      <c r="T7" s="212" t="s">
        <v>3620</v>
      </c>
      <c r="U7" s="212" t="s">
        <v>3621</v>
      </c>
    </row>
    <row r="8" spans="6:21" ht="11.25" customHeight="1" x14ac:dyDescent="0.2">
      <c r="F8" s="239"/>
      <c r="G8" s="240"/>
      <c r="H8" s="241"/>
      <c r="I8" s="241"/>
      <c r="J8" s="242"/>
      <c r="K8" s="240"/>
      <c r="L8" s="239"/>
      <c r="M8" s="239"/>
      <c r="N8" s="239"/>
      <c r="O8" s="239"/>
      <c r="P8" s="239"/>
      <c r="Q8" s="239"/>
      <c r="R8" s="239"/>
      <c r="S8" s="301"/>
      <c r="T8" s="241"/>
      <c r="U8" s="241"/>
    </row>
    <row r="9" spans="6:21" s="243" customFormat="1" ht="18.75" customHeight="1" x14ac:dyDescent="0.2">
      <c r="F9" s="244"/>
      <c r="G9" s="245"/>
      <c r="H9" s="246"/>
      <c r="I9" s="246"/>
      <c r="J9" s="246" t="s">
        <v>3820</v>
      </c>
      <c r="K9" s="245"/>
      <c r="L9" s="247"/>
      <c r="M9" s="152"/>
      <c r="N9" s="247"/>
      <c r="O9" s="218">
        <f>O10+O42+O46</f>
        <v>0</v>
      </c>
      <c r="P9" s="248" t="e">
        <f>SUBTOTAL(9,P10:P50)</f>
        <v>#REF!</v>
      </c>
      <c r="Q9" s="247"/>
      <c r="R9" s="248">
        <f>SUBTOTAL(9,R10:R50)</f>
        <v>0</v>
      </c>
      <c r="S9" s="302"/>
      <c r="T9" s="303"/>
      <c r="U9" s="303"/>
    </row>
    <row r="10" spans="6:21" s="249" customFormat="1" ht="16.5" customHeight="1" outlineLevel="1" x14ac:dyDescent="0.2">
      <c r="F10" s="250"/>
      <c r="G10" s="240"/>
      <c r="H10" s="251"/>
      <c r="I10" s="251"/>
      <c r="J10" s="251" t="s">
        <v>3622</v>
      </c>
      <c r="K10" s="240"/>
      <c r="L10" s="252"/>
      <c r="M10" s="159"/>
      <c r="N10" s="252"/>
      <c r="O10" s="221">
        <f>SUBTOTAL(9,O11:O39)</f>
        <v>0</v>
      </c>
      <c r="P10" s="253" t="e">
        <f>SUBTOTAL(9,P11:P39)</f>
        <v>#REF!</v>
      </c>
      <c r="Q10" s="252"/>
      <c r="R10" s="253">
        <f>SUBTOTAL(9,R11:R39)</f>
        <v>0</v>
      </c>
      <c r="S10" s="304"/>
      <c r="T10" s="241"/>
      <c r="U10" s="241"/>
    </row>
    <row r="11" spans="6:21" s="254" customFormat="1" ht="12" outlineLevel="2" x14ac:dyDescent="0.2">
      <c r="F11" s="255">
        <v>1</v>
      </c>
      <c r="G11" s="256" t="s">
        <v>3315</v>
      </c>
      <c r="H11" s="269" t="s">
        <v>3822</v>
      </c>
      <c r="I11" s="269"/>
      <c r="J11" s="259" t="s">
        <v>3823</v>
      </c>
      <c r="K11" s="256" t="s">
        <v>532</v>
      </c>
      <c r="L11" s="305">
        <v>0</v>
      </c>
      <c r="M11" s="168">
        <v>47</v>
      </c>
      <c r="N11" s="305"/>
      <c r="O11" s="306">
        <f>M11*N11</f>
        <v>0</v>
      </c>
      <c r="P11" s="263">
        <v>0</v>
      </c>
      <c r="Q11" s="264"/>
      <c r="R11" s="263">
        <v>0</v>
      </c>
      <c r="S11" s="259"/>
      <c r="T11" s="269"/>
      <c r="U11" s="269"/>
    </row>
    <row r="12" spans="6:21" s="254" customFormat="1" ht="12" outlineLevel="2" x14ac:dyDescent="0.2">
      <c r="F12" s="255"/>
      <c r="G12" s="256"/>
      <c r="H12" s="269"/>
      <c r="I12" s="269"/>
      <c r="J12" s="307" t="s">
        <v>3824</v>
      </c>
      <c r="K12" s="256" t="s">
        <v>532</v>
      </c>
      <c r="L12" s="305"/>
      <c r="M12" s="308">
        <v>47</v>
      </c>
      <c r="N12" s="305"/>
      <c r="O12" s="306"/>
      <c r="P12" s="263"/>
      <c r="Q12" s="264"/>
      <c r="R12" s="263"/>
      <c r="S12" s="259"/>
      <c r="T12" s="269"/>
      <c r="U12" s="269"/>
    </row>
    <row r="13" spans="6:21" s="254" customFormat="1" ht="12" outlineLevel="2" x14ac:dyDescent="0.2">
      <c r="F13" s="255">
        <v>2</v>
      </c>
      <c r="G13" s="256" t="s">
        <v>3315</v>
      </c>
      <c r="H13" s="269" t="s">
        <v>3782</v>
      </c>
      <c r="I13" s="269"/>
      <c r="J13" s="259" t="s">
        <v>3783</v>
      </c>
      <c r="K13" s="256" t="s">
        <v>532</v>
      </c>
      <c r="L13" s="305">
        <v>0</v>
      </c>
      <c r="M13" s="168">
        <v>199</v>
      </c>
      <c r="N13" s="305"/>
      <c r="O13" s="306">
        <f>M13*N13</f>
        <v>0</v>
      </c>
      <c r="P13" s="263" t="e">
        <f>M13*#REF!</f>
        <v>#REF!</v>
      </c>
      <c r="Q13" s="264"/>
      <c r="R13" s="263">
        <f>M13*Q13</f>
        <v>0</v>
      </c>
      <c r="S13" s="259"/>
      <c r="T13" s="269"/>
      <c r="U13" s="269"/>
    </row>
    <row r="14" spans="6:21" s="254" customFormat="1" ht="12" outlineLevel="2" x14ac:dyDescent="0.2">
      <c r="F14" s="255"/>
      <c r="G14" s="256"/>
      <c r="H14" s="269"/>
      <c r="I14" s="269"/>
      <c r="J14" s="307">
        <v>199</v>
      </c>
      <c r="K14" s="256" t="s">
        <v>532</v>
      </c>
      <c r="L14" s="305"/>
      <c r="M14" s="308">
        <v>199</v>
      </c>
      <c r="N14" s="305"/>
      <c r="O14" s="306"/>
      <c r="P14" s="263"/>
      <c r="Q14" s="264"/>
      <c r="R14" s="263"/>
      <c r="S14" s="259"/>
      <c r="T14" s="269"/>
      <c r="U14" s="269"/>
    </row>
    <row r="15" spans="6:21" s="254" customFormat="1" ht="12" outlineLevel="2" x14ac:dyDescent="0.2">
      <c r="F15" s="255">
        <v>3</v>
      </c>
      <c r="G15" s="256" t="s">
        <v>3054</v>
      </c>
      <c r="H15" s="269" t="s">
        <v>3055</v>
      </c>
      <c r="I15" s="269"/>
      <c r="J15" s="259" t="s">
        <v>3825</v>
      </c>
      <c r="K15" s="256" t="s">
        <v>532</v>
      </c>
      <c r="L15" s="305">
        <v>0</v>
      </c>
      <c r="M15" s="168">
        <v>10</v>
      </c>
      <c r="N15" s="305"/>
      <c r="O15" s="306">
        <f>M15*N15</f>
        <v>0</v>
      </c>
      <c r="P15" s="263" t="e">
        <f>M15*#REF!</f>
        <v>#REF!</v>
      </c>
      <c r="Q15" s="264"/>
      <c r="R15" s="263">
        <f>M15*Q15</f>
        <v>0</v>
      </c>
      <c r="S15" s="259"/>
      <c r="T15" s="269"/>
      <c r="U15" s="269"/>
    </row>
    <row r="16" spans="6:21" s="254" customFormat="1" ht="12" outlineLevel="2" x14ac:dyDescent="0.2">
      <c r="F16" s="255"/>
      <c r="G16" s="256"/>
      <c r="H16" s="269"/>
      <c r="I16" s="269"/>
      <c r="J16" s="307">
        <v>10</v>
      </c>
      <c r="K16" s="256" t="s">
        <v>532</v>
      </c>
      <c r="L16" s="305"/>
      <c r="M16" s="308">
        <v>10</v>
      </c>
      <c r="N16" s="305"/>
      <c r="O16" s="306"/>
      <c r="P16" s="263"/>
      <c r="Q16" s="264"/>
      <c r="R16" s="263"/>
      <c r="S16" s="259"/>
      <c r="T16" s="269"/>
      <c r="U16" s="269"/>
    </row>
    <row r="17" spans="6:21" s="254" customFormat="1" ht="12" outlineLevel="2" x14ac:dyDescent="0.2">
      <c r="F17" s="255">
        <v>4</v>
      </c>
      <c r="G17" s="256" t="s">
        <v>3054</v>
      </c>
      <c r="H17" s="269" t="s">
        <v>3058</v>
      </c>
      <c r="I17" s="269"/>
      <c r="J17" s="259" t="s">
        <v>3826</v>
      </c>
      <c r="K17" s="256" t="s">
        <v>532</v>
      </c>
      <c r="L17" s="305">
        <v>0</v>
      </c>
      <c r="M17" s="168">
        <v>21</v>
      </c>
      <c r="N17" s="305"/>
      <c r="O17" s="306">
        <f>M17*N17</f>
        <v>0</v>
      </c>
      <c r="P17" s="263" t="e">
        <f>M17*#REF!</f>
        <v>#REF!</v>
      </c>
      <c r="Q17" s="264"/>
      <c r="R17" s="263">
        <f>M17*Q17</f>
        <v>0</v>
      </c>
      <c r="S17" s="259"/>
      <c r="T17" s="269"/>
      <c r="U17" s="269"/>
    </row>
    <row r="18" spans="6:21" s="254" customFormat="1" ht="12" outlineLevel="2" x14ac:dyDescent="0.2">
      <c r="F18" s="255"/>
      <c r="G18" s="256"/>
      <c r="H18" s="269"/>
      <c r="I18" s="269"/>
      <c r="J18" s="307" t="s">
        <v>3827</v>
      </c>
      <c r="K18" s="256" t="s">
        <v>532</v>
      </c>
      <c r="L18" s="305"/>
      <c r="M18" s="308">
        <v>21</v>
      </c>
      <c r="N18" s="305"/>
      <c r="O18" s="306"/>
      <c r="P18" s="263"/>
      <c r="Q18" s="264"/>
      <c r="R18" s="263"/>
      <c r="S18" s="259"/>
      <c r="T18" s="269"/>
      <c r="U18" s="269"/>
    </row>
    <row r="19" spans="6:21" s="254" customFormat="1" ht="12" outlineLevel="2" x14ac:dyDescent="0.2">
      <c r="F19" s="255">
        <v>5</v>
      </c>
      <c r="G19" s="256" t="s">
        <v>3054</v>
      </c>
      <c r="H19" s="269" t="s">
        <v>3060</v>
      </c>
      <c r="I19" s="269"/>
      <c r="J19" s="259" t="s">
        <v>3828</v>
      </c>
      <c r="K19" s="256" t="s">
        <v>325</v>
      </c>
      <c r="L19" s="305">
        <v>0</v>
      </c>
      <c r="M19" s="168">
        <v>4</v>
      </c>
      <c r="N19" s="305"/>
      <c r="O19" s="306">
        <f>M19*N19</f>
        <v>0</v>
      </c>
      <c r="P19" s="263" t="e">
        <f>M19*#REF!</f>
        <v>#REF!</v>
      </c>
      <c r="Q19" s="264"/>
      <c r="R19" s="263">
        <f t="shared" ref="R19:R37" si="0">M19*Q19</f>
        <v>0</v>
      </c>
      <c r="S19" s="259"/>
      <c r="T19" s="269"/>
      <c r="U19" s="269"/>
    </row>
    <row r="20" spans="6:21" s="254" customFormat="1" ht="12" outlineLevel="2" x14ac:dyDescent="0.2">
      <c r="F20" s="255">
        <f>1+F19</f>
        <v>6</v>
      </c>
      <c r="G20" s="256" t="s">
        <v>3054</v>
      </c>
      <c r="H20" s="269" t="s">
        <v>3062</v>
      </c>
      <c r="I20" s="269"/>
      <c r="J20" s="259" t="s">
        <v>3717</v>
      </c>
      <c r="K20" s="256" t="s">
        <v>532</v>
      </c>
      <c r="L20" s="305">
        <v>0</v>
      </c>
      <c r="M20" s="168">
        <v>246</v>
      </c>
      <c r="N20" s="305"/>
      <c r="O20" s="306">
        <f>M20*N20</f>
        <v>0</v>
      </c>
      <c r="P20" s="263" t="e">
        <f>M20*#REF!</f>
        <v>#REF!</v>
      </c>
      <c r="Q20" s="264"/>
      <c r="R20" s="263">
        <f t="shared" si="0"/>
        <v>0</v>
      </c>
      <c r="S20" s="259"/>
      <c r="T20" s="269"/>
      <c r="U20" s="269"/>
    </row>
    <row r="21" spans="6:21" s="254" customFormat="1" ht="12" outlineLevel="2" x14ac:dyDescent="0.2">
      <c r="F21" s="255">
        <f t="shared" ref="F21:F39" si="1">1+F20</f>
        <v>7</v>
      </c>
      <c r="G21" s="256" t="s">
        <v>3054</v>
      </c>
      <c r="H21" s="269" t="s">
        <v>3067</v>
      </c>
      <c r="I21" s="269"/>
      <c r="J21" s="259" t="s">
        <v>3718</v>
      </c>
      <c r="K21" s="256" t="s">
        <v>532</v>
      </c>
      <c r="L21" s="305">
        <v>0</v>
      </c>
      <c r="M21" s="168">
        <v>255</v>
      </c>
      <c r="N21" s="305"/>
      <c r="O21" s="306">
        <f>M21*N21</f>
        <v>0</v>
      </c>
      <c r="P21" s="263" t="e">
        <f>M21*#REF!</f>
        <v>#REF!</v>
      </c>
      <c r="Q21" s="264"/>
      <c r="R21" s="263">
        <f t="shared" si="0"/>
        <v>0</v>
      </c>
      <c r="S21" s="259"/>
      <c r="T21" s="269"/>
      <c r="U21" s="269"/>
    </row>
    <row r="22" spans="6:21" s="254" customFormat="1" ht="12" outlineLevel="2" x14ac:dyDescent="0.2">
      <c r="F22" s="255">
        <f t="shared" si="1"/>
        <v>8</v>
      </c>
      <c r="G22" s="256" t="s">
        <v>3054</v>
      </c>
      <c r="H22" s="269" t="s">
        <v>3069</v>
      </c>
      <c r="I22" s="269"/>
      <c r="J22" s="259" t="s">
        <v>3829</v>
      </c>
      <c r="K22" s="256" t="s">
        <v>447</v>
      </c>
      <c r="L22" s="305">
        <v>0</v>
      </c>
      <c r="M22" s="168">
        <v>2</v>
      </c>
      <c r="N22" s="305"/>
      <c r="O22" s="306">
        <f t="shared" ref="O22:O38" si="2">M22*N22</f>
        <v>0</v>
      </c>
      <c r="P22" s="263" t="e">
        <f>M22*#REF!</f>
        <v>#REF!</v>
      </c>
      <c r="Q22" s="264"/>
      <c r="R22" s="263">
        <f t="shared" si="0"/>
        <v>0</v>
      </c>
      <c r="S22" s="259"/>
      <c r="T22" s="269"/>
      <c r="U22" s="269"/>
    </row>
    <row r="23" spans="6:21" s="254" customFormat="1" ht="12" outlineLevel="2" x14ac:dyDescent="0.2">
      <c r="F23" s="255">
        <f t="shared" si="1"/>
        <v>9</v>
      </c>
      <c r="G23" s="256" t="s">
        <v>3054</v>
      </c>
      <c r="H23" s="269" t="s">
        <v>3071</v>
      </c>
      <c r="I23" s="269"/>
      <c r="J23" s="259" t="s">
        <v>3830</v>
      </c>
      <c r="K23" s="256" t="s">
        <v>447</v>
      </c>
      <c r="L23" s="305">
        <v>0</v>
      </c>
      <c r="M23" s="168">
        <v>12</v>
      </c>
      <c r="N23" s="305"/>
      <c r="O23" s="306">
        <f t="shared" si="2"/>
        <v>0</v>
      </c>
      <c r="P23" s="263" t="e">
        <f>M23*#REF!</f>
        <v>#REF!</v>
      </c>
      <c r="Q23" s="264"/>
      <c r="R23" s="263">
        <f t="shared" si="0"/>
        <v>0</v>
      </c>
      <c r="S23" s="259"/>
      <c r="T23" s="269"/>
      <c r="U23" s="269"/>
    </row>
    <row r="24" spans="6:21" s="254" customFormat="1" ht="12" outlineLevel="2" x14ac:dyDescent="0.2">
      <c r="F24" s="255">
        <f t="shared" si="1"/>
        <v>10</v>
      </c>
      <c r="G24" s="256" t="s">
        <v>3054</v>
      </c>
      <c r="H24" s="269" t="s">
        <v>3073</v>
      </c>
      <c r="I24" s="269"/>
      <c r="J24" s="259" t="s">
        <v>3831</v>
      </c>
      <c r="K24" s="256" t="s">
        <v>447</v>
      </c>
      <c r="L24" s="305">
        <v>0</v>
      </c>
      <c r="M24" s="168">
        <v>11</v>
      </c>
      <c r="N24" s="305"/>
      <c r="O24" s="306">
        <f t="shared" si="2"/>
        <v>0</v>
      </c>
      <c r="P24" s="263" t="e">
        <f>M24*#REF!</f>
        <v>#REF!</v>
      </c>
      <c r="Q24" s="264"/>
      <c r="R24" s="263">
        <f t="shared" si="0"/>
        <v>0</v>
      </c>
      <c r="S24" s="259"/>
      <c r="T24" s="269"/>
      <c r="U24" s="269"/>
    </row>
    <row r="25" spans="6:21" s="254" customFormat="1" ht="12" outlineLevel="2" x14ac:dyDescent="0.2">
      <c r="F25" s="255">
        <f t="shared" si="1"/>
        <v>11</v>
      </c>
      <c r="G25" s="256" t="s">
        <v>3054</v>
      </c>
      <c r="H25" s="269" t="s">
        <v>3374</v>
      </c>
      <c r="I25" s="269"/>
      <c r="J25" s="259" t="s">
        <v>3832</v>
      </c>
      <c r="K25" s="256" t="s">
        <v>447</v>
      </c>
      <c r="L25" s="305">
        <v>0</v>
      </c>
      <c r="M25" s="168">
        <v>27</v>
      </c>
      <c r="N25" s="305"/>
      <c r="O25" s="306">
        <f t="shared" si="2"/>
        <v>0</v>
      </c>
      <c r="P25" s="263" t="e">
        <f>M25*#REF!</f>
        <v>#REF!</v>
      </c>
      <c r="Q25" s="264"/>
      <c r="R25" s="263">
        <f t="shared" si="0"/>
        <v>0</v>
      </c>
      <c r="S25" s="259"/>
      <c r="T25" s="269"/>
      <c r="U25" s="269"/>
    </row>
    <row r="26" spans="6:21" s="254" customFormat="1" ht="12" outlineLevel="2" x14ac:dyDescent="0.2">
      <c r="F26" s="255">
        <f t="shared" si="1"/>
        <v>12</v>
      </c>
      <c r="G26" s="256" t="s">
        <v>3054</v>
      </c>
      <c r="H26" s="269" t="s">
        <v>3377</v>
      </c>
      <c r="I26" s="269"/>
      <c r="J26" s="259" t="s">
        <v>3833</v>
      </c>
      <c r="K26" s="256" t="s">
        <v>447</v>
      </c>
      <c r="L26" s="305">
        <v>0</v>
      </c>
      <c r="M26" s="168">
        <v>1</v>
      </c>
      <c r="N26" s="305"/>
      <c r="O26" s="306">
        <f t="shared" si="2"/>
        <v>0</v>
      </c>
      <c r="P26" s="263" t="e">
        <f>M26*#REF!</f>
        <v>#REF!</v>
      </c>
      <c r="Q26" s="264"/>
      <c r="R26" s="263">
        <f t="shared" si="0"/>
        <v>0</v>
      </c>
      <c r="S26" s="259"/>
      <c r="T26" s="269"/>
      <c r="U26" s="269"/>
    </row>
    <row r="27" spans="6:21" s="254" customFormat="1" ht="12" outlineLevel="2" x14ac:dyDescent="0.2">
      <c r="F27" s="255">
        <f t="shared" si="1"/>
        <v>13</v>
      </c>
      <c r="G27" s="256" t="s">
        <v>3054</v>
      </c>
      <c r="H27" s="269" t="s">
        <v>3380</v>
      </c>
      <c r="I27" s="269"/>
      <c r="J27" s="259" t="s">
        <v>3834</v>
      </c>
      <c r="K27" s="256" t="s">
        <v>447</v>
      </c>
      <c r="L27" s="305">
        <v>0</v>
      </c>
      <c r="M27" s="168">
        <v>6</v>
      </c>
      <c r="N27" s="305"/>
      <c r="O27" s="306">
        <f t="shared" si="2"/>
        <v>0</v>
      </c>
      <c r="P27" s="263" t="e">
        <f>M27*#REF!</f>
        <v>#REF!</v>
      </c>
      <c r="Q27" s="264"/>
      <c r="R27" s="263">
        <f t="shared" si="0"/>
        <v>0</v>
      </c>
      <c r="S27" s="259"/>
      <c r="T27" s="269"/>
      <c r="U27" s="269"/>
    </row>
    <row r="28" spans="6:21" s="254" customFormat="1" ht="12" outlineLevel="2" x14ac:dyDescent="0.2">
      <c r="F28" s="255">
        <f t="shared" si="1"/>
        <v>14</v>
      </c>
      <c r="G28" s="256" t="s">
        <v>3054</v>
      </c>
      <c r="H28" s="269" t="s">
        <v>3383</v>
      </c>
      <c r="I28" s="269"/>
      <c r="J28" s="259" t="s">
        <v>3835</v>
      </c>
      <c r="K28" s="256" t="s">
        <v>447</v>
      </c>
      <c r="L28" s="305">
        <v>0</v>
      </c>
      <c r="M28" s="168">
        <v>6</v>
      </c>
      <c r="N28" s="305"/>
      <c r="O28" s="306">
        <f t="shared" si="2"/>
        <v>0</v>
      </c>
      <c r="P28" s="263" t="e">
        <f>M28*#REF!</f>
        <v>#REF!</v>
      </c>
      <c r="Q28" s="264"/>
      <c r="R28" s="263">
        <f t="shared" si="0"/>
        <v>0</v>
      </c>
      <c r="S28" s="259"/>
      <c r="T28" s="269"/>
      <c r="U28" s="269"/>
    </row>
    <row r="29" spans="6:21" s="254" customFormat="1" ht="12" outlineLevel="2" x14ac:dyDescent="0.2">
      <c r="F29" s="255">
        <f t="shared" si="1"/>
        <v>15</v>
      </c>
      <c r="G29" s="256" t="s">
        <v>3054</v>
      </c>
      <c r="H29" s="269" t="s">
        <v>3385</v>
      </c>
      <c r="I29" s="269"/>
      <c r="J29" s="259" t="s">
        <v>3836</v>
      </c>
      <c r="K29" s="256" t="s">
        <v>447</v>
      </c>
      <c r="L29" s="305">
        <v>0</v>
      </c>
      <c r="M29" s="168">
        <v>8</v>
      </c>
      <c r="N29" s="305"/>
      <c r="O29" s="306">
        <f t="shared" si="2"/>
        <v>0</v>
      </c>
      <c r="P29" s="263" t="e">
        <f>M29*#REF!</f>
        <v>#REF!</v>
      </c>
      <c r="Q29" s="264"/>
      <c r="R29" s="263">
        <f t="shared" si="0"/>
        <v>0</v>
      </c>
      <c r="S29" s="259"/>
      <c r="T29" s="269"/>
      <c r="U29" s="269"/>
    </row>
    <row r="30" spans="6:21" s="254" customFormat="1" ht="12" outlineLevel="2" x14ac:dyDescent="0.2">
      <c r="F30" s="255">
        <f t="shared" si="1"/>
        <v>16</v>
      </c>
      <c r="G30" s="256" t="s">
        <v>3054</v>
      </c>
      <c r="H30" s="269" t="s">
        <v>3387</v>
      </c>
      <c r="I30" s="269"/>
      <c r="J30" s="259" t="s">
        <v>3837</v>
      </c>
      <c r="K30" s="256" t="s">
        <v>447</v>
      </c>
      <c r="L30" s="305">
        <v>0</v>
      </c>
      <c r="M30" s="168">
        <v>6</v>
      </c>
      <c r="N30" s="305"/>
      <c r="O30" s="306">
        <f t="shared" si="2"/>
        <v>0</v>
      </c>
      <c r="P30" s="263" t="e">
        <f>M30*#REF!</f>
        <v>#REF!</v>
      </c>
      <c r="Q30" s="264"/>
      <c r="R30" s="263">
        <f t="shared" si="0"/>
        <v>0</v>
      </c>
      <c r="S30" s="259"/>
      <c r="T30" s="269"/>
      <c r="U30" s="269"/>
    </row>
    <row r="31" spans="6:21" s="254" customFormat="1" ht="12" outlineLevel="2" x14ac:dyDescent="0.2">
      <c r="F31" s="255">
        <f t="shared" si="1"/>
        <v>17</v>
      </c>
      <c r="G31" s="256" t="s">
        <v>3054</v>
      </c>
      <c r="H31" s="269" t="s">
        <v>3389</v>
      </c>
      <c r="I31" s="269"/>
      <c r="J31" s="259" t="s">
        <v>3838</v>
      </c>
      <c r="K31" s="256" t="s">
        <v>447</v>
      </c>
      <c r="L31" s="305">
        <v>0</v>
      </c>
      <c r="M31" s="168">
        <v>1</v>
      </c>
      <c r="N31" s="305"/>
      <c r="O31" s="306">
        <f t="shared" si="2"/>
        <v>0</v>
      </c>
      <c r="P31" s="263" t="e">
        <f>M31*#REF!</f>
        <v>#REF!</v>
      </c>
      <c r="Q31" s="264"/>
      <c r="R31" s="263">
        <f t="shared" si="0"/>
        <v>0</v>
      </c>
      <c r="S31" s="259"/>
      <c r="T31" s="269"/>
      <c r="U31" s="269"/>
    </row>
    <row r="32" spans="6:21" s="254" customFormat="1" ht="12" outlineLevel="2" x14ac:dyDescent="0.2">
      <c r="F32" s="255">
        <f t="shared" si="1"/>
        <v>18</v>
      </c>
      <c r="G32" s="256" t="s">
        <v>3054</v>
      </c>
      <c r="H32" s="269" t="s">
        <v>3391</v>
      </c>
      <c r="I32" s="269"/>
      <c r="J32" s="259" t="s">
        <v>3839</v>
      </c>
      <c r="K32" s="256" t="s">
        <v>447</v>
      </c>
      <c r="L32" s="305">
        <v>0</v>
      </c>
      <c r="M32" s="168">
        <v>2</v>
      </c>
      <c r="N32" s="305"/>
      <c r="O32" s="306">
        <f t="shared" si="2"/>
        <v>0</v>
      </c>
      <c r="P32" s="263" t="e">
        <f>M32*#REF!</f>
        <v>#REF!</v>
      </c>
      <c r="Q32" s="264"/>
      <c r="R32" s="263">
        <f t="shared" si="0"/>
        <v>0</v>
      </c>
      <c r="S32" s="259"/>
      <c r="T32" s="269"/>
      <c r="U32" s="269"/>
    </row>
    <row r="33" spans="6:21" s="254" customFormat="1" ht="12" outlineLevel="2" x14ac:dyDescent="0.2">
      <c r="F33" s="255">
        <f t="shared" si="1"/>
        <v>19</v>
      </c>
      <c r="G33" s="256" t="s">
        <v>3054</v>
      </c>
      <c r="H33" s="269" t="s">
        <v>3393</v>
      </c>
      <c r="I33" s="269"/>
      <c r="J33" s="259" t="s">
        <v>3840</v>
      </c>
      <c r="K33" s="256" t="s">
        <v>447</v>
      </c>
      <c r="L33" s="305">
        <v>0</v>
      </c>
      <c r="M33" s="168">
        <v>1</v>
      </c>
      <c r="N33" s="305"/>
      <c r="O33" s="306">
        <f t="shared" si="2"/>
        <v>0</v>
      </c>
      <c r="P33" s="263" t="e">
        <f>M33*#REF!</f>
        <v>#REF!</v>
      </c>
      <c r="Q33" s="264"/>
      <c r="R33" s="263">
        <f t="shared" si="0"/>
        <v>0</v>
      </c>
      <c r="S33" s="259"/>
      <c r="T33" s="269"/>
      <c r="U33" s="269"/>
    </row>
    <row r="34" spans="6:21" s="254" customFormat="1" ht="12" outlineLevel="2" x14ac:dyDescent="0.2">
      <c r="F34" s="255">
        <f t="shared" si="1"/>
        <v>20</v>
      </c>
      <c r="G34" s="256" t="s">
        <v>3054</v>
      </c>
      <c r="H34" s="269" t="s">
        <v>3395</v>
      </c>
      <c r="I34" s="269"/>
      <c r="J34" s="259" t="s">
        <v>3841</v>
      </c>
      <c r="K34" s="256" t="s">
        <v>447</v>
      </c>
      <c r="L34" s="305">
        <v>0</v>
      </c>
      <c r="M34" s="168">
        <v>4</v>
      </c>
      <c r="N34" s="305"/>
      <c r="O34" s="306">
        <f t="shared" si="2"/>
        <v>0</v>
      </c>
      <c r="P34" s="263" t="e">
        <f>M34*#REF!</f>
        <v>#REF!</v>
      </c>
      <c r="Q34" s="264"/>
      <c r="R34" s="263">
        <f t="shared" si="0"/>
        <v>0</v>
      </c>
      <c r="S34" s="259"/>
      <c r="T34" s="269"/>
      <c r="U34" s="269"/>
    </row>
    <row r="35" spans="6:21" s="254" customFormat="1" ht="12" outlineLevel="2" x14ac:dyDescent="0.2">
      <c r="F35" s="255">
        <f t="shared" si="1"/>
        <v>21</v>
      </c>
      <c r="G35" s="256" t="s">
        <v>3315</v>
      </c>
      <c r="H35" s="269" t="s">
        <v>3760</v>
      </c>
      <c r="I35" s="269"/>
      <c r="J35" s="259" t="s">
        <v>3761</v>
      </c>
      <c r="K35" s="256" t="s">
        <v>447</v>
      </c>
      <c r="L35" s="305">
        <v>0</v>
      </c>
      <c r="M35" s="168">
        <v>4</v>
      </c>
      <c r="N35" s="305"/>
      <c r="O35" s="306">
        <f t="shared" si="2"/>
        <v>0</v>
      </c>
      <c r="P35" s="263" t="e">
        <f>M35*#REF!</f>
        <v>#REF!</v>
      </c>
      <c r="Q35" s="264"/>
      <c r="R35" s="263">
        <f t="shared" si="0"/>
        <v>0</v>
      </c>
      <c r="S35" s="259"/>
      <c r="T35" s="269"/>
      <c r="U35" s="269"/>
    </row>
    <row r="36" spans="6:21" s="254" customFormat="1" ht="24" outlineLevel="2" x14ac:dyDescent="0.2">
      <c r="F36" s="255">
        <f t="shared" si="1"/>
        <v>22</v>
      </c>
      <c r="G36" s="256" t="s">
        <v>3054</v>
      </c>
      <c r="H36" s="269" t="s">
        <v>3398</v>
      </c>
      <c r="I36" s="269"/>
      <c r="J36" s="259" t="s">
        <v>3842</v>
      </c>
      <c r="K36" s="256" t="s">
        <v>3065</v>
      </c>
      <c r="L36" s="305">
        <v>0</v>
      </c>
      <c r="M36" s="168">
        <v>1</v>
      </c>
      <c r="N36" s="305"/>
      <c r="O36" s="306">
        <f t="shared" si="2"/>
        <v>0</v>
      </c>
      <c r="P36" s="263" t="e">
        <f>M36*#REF!</f>
        <v>#REF!</v>
      </c>
      <c r="Q36" s="264"/>
      <c r="R36" s="263">
        <f t="shared" si="0"/>
        <v>0</v>
      </c>
      <c r="S36" s="259"/>
      <c r="T36" s="269"/>
      <c r="U36" s="269"/>
    </row>
    <row r="37" spans="6:21" s="254" customFormat="1" ht="24" outlineLevel="2" x14ac:dyDescent="0.2">
      <c r="F37" s="255">
        <f t="shared" si="1"/>
        <v>23</v>
      </c>
      <c r="G37" s="256" t="s">
        <v>3054</v>
      </c>
      <c r="H37" s="269" t="s">
        <v>3401</v>
      </c>
      <c r="I37" s="269"/>
      <c r="J37" s="259" t="s">
        <v>3843</v>
      </c>
      <c r="K37" s="256" t="s">
        <v>3065</v>
      </c>
      <c r="L37" s="305">
        <v>0</v>
      </c>
      <c r="M37" s="168">
        <v>1</v>
      </c>
      <c r="N37" s="305"/>
      <c r="O37" s="306">
        <f t="shared" si="2"/>
        <v>0</v>
      </c>
      <c r="P37" s="263" t="e">
        <f>M37*#REF!</f>
        <v>#REF!</v>
      </c>
      <c r="Q37" s="264"/>
      <c r="R37" s="263">
        <f t="shared" si="0"/>
        <v>0</v>
      </c>
      <c r="S37" s="259"/>
      <c r="T37" s="269"/>
      <c r="U37" s="269"/>
    </row>
    <row r="38" spans="6:21" s="254" customFormat="1" ht="24" customHeight="1" outlineLevel="2" x14ac:dyDescent="0.2">
      <c r="F38" s="255">
        <f t="shared" si="1"/>
        <v>24</v>
      </c>
      <c r="G38" s="256" t="s">
        <v>3054</v>
      </c>
      <c r="H38" s="269" t="s">
        <v>3404</v>
      </c>
      <c r="I38" s="269"/>
      <c r="J38" s="259" t="s">
        <v>3844</v>
      </c>
      <c r="K38" s="256" t="s">
        <v>3065</v>
      </c>
      <c r="L38" s="305">
        <v>0</v>
      </c>
      <c r="M38" s="168">
        <v>2</v>
      </c>
      <c r="N38" s="305"/>
      <c r="O38" s="306">
        <f t="shared" si="2"/>
        <v>0</v>
      </c>
      <c r="P38" s="263">
        <v>0</v>
      </c>
      <c r="Q38" s="264"/>
      <c r="R38" s="263">
        <v>0</v>
      </c>
      <c r="S38" s="259"/>
      <c r="T38" s="269"/>
      <c r="U38" s="269"/>
    </row>
    <row r="39" spans="6:21" s="254" customFormat="1" ht="12" outlineLevel="2" x14ac:dyDescent="0.2">
      <c r="F39" s="255">
        <f t="shared" si="1"/>
        <v>25</v>
      </c>
      <c r="G39" s="256" t="s">
        <v>3315</v>
      </c>
      <c r="H39" s="269" t="s">
        <v>3689</v>
      </c>
      <c r="I39" s="269"/>
      <c r="J39" s="259" t="s">
        <v>3690</v>
      </c>
      <c r="K39" s="256" t="s">
        <v>3691</v>
      </c>
      <c r="L39" s="305">
        <v>0</v>
      </c>
      <c r="M39" s="168">
        <v>1.0900000000000001</v>
      </c>
      <c r="N39" s="305"/>
      <c r="O39" s="306">
        <f>M39*N39</f>
        <v>0</v>
      </c>
      <c r="P39" s="263" t="e">
        <f>M39*#REF!</f>
        <v>#REF!</v>
      </c>
      <c r="Q39" s="264"/>
      <c r="R39" s="263">
        <f>M39*Q39</f>
        <v>0</v>
      </c>
      <c r="S39" s="259"/>
      <c r="T39" s="269"/>
      <c r="U39" s="269"/>
    </row>
    <row r="40" spans="6:21" s="291" customFormat="1" ht="12.75" customHeight="1" outlineLevel="2" x14ac:dyDescent="0.25">
      <c r="F40" s="284"/>
      <c r="G40" s="285"/>
      <c r="H40" s="285"/>
      <c r="I40" s="285"/>
      <c r="J40" s="295"/>
      <c r="K40" s="285"/>
      <c r="L40" s="290"/>
      <c r="M40" s="187"/>
      <c r="N40" s="290"/>
      <c r="O40" s="296"/>
      <c r="P40" s="290"/>
      <c r="Q40" s="290"/>
      <c r="R40" s="290"/>
      <c r="S40" s="290"/>
      <c r="T40" s="285"/>
      <c r="U40" s="285"/>
    </row>
    <row r="41" spans="6:21" s="291" customFormat="1" ht="12.75" customHeight="1" outlineLevel="2" x14ac:dyDescent="0.25">
      <c r="F41" s="284"/>
      <c r="G41" s="285"/>
      <c r="H41" s="285"/>
      <c r="I41" s="285"/>
      <c r="J41" s="295"/>
      <c r="K41" s="285"/>
      <c r="L41" s="290"/>
      <c r="M41" s="187"/>
      <c r="N41" s="290"/>
      <c r="O41" s="296"/>
      <c r="P41" s="290"/>
      <c r="Q41" s="290"/>
      <c r="R41" s="290"/>
      <c r="S41" s="290"/>
      <c r="T41" s="285"/>
      <c r="U41" s="285"/>
    </row>
    <row r="42" spans="6:21" s="249" customFormat="1" ht="16.5" customHeight="1" outlineLevel="1" x14ac:dyDescent="0.2">
      <c r="F42" s="250"/>
      <c r="G42" s="240"/>
      <c r="H42" s="251"/>
      <c r="I42" s="251"/>
      <c r="J42" s="251" t="s">
        <v>3724</v>
      </c>
      <c r="K42" s="240"/>
      <c r="L42" s="252"/>
      <c r="M42" s="159"/>
      <c r="N42" s="252"/>
      <c r="O42" s="221">
        <f>SUBTOTAL(9,O43:O44)</f>
        <v>0</v>
      </c>
      <c r="P42" s="253" t="e">
        <f>SUBTOTAL(9,P44:P44)</f>
        <v>#REF!</v>
      </c>
      <c r="Q42" s="252"/>
      <c r="R42" s="253">
        <f>SUBTOTAL(9,R44:R44)</f>
        <v>0</v>
      </c>
      <c r="S42" s="304"/>
      <c r="T42" s="241"/>
      <c r="U42" s="241"/>
    </row>
    <row r="43" spans="6:21" s="249" customFormat="1" ht="12" customHeight="1" outlineLevel="1" x14ac:dyDescent="0.2">
      <c r="F43" s="255">
        <v>1</v>
      </c>
      <c r="G43" s="256" t="s">
        <v>3701</v>
      </c>
      <c r="H43" s="269" t="s">
        <v>3725</v>
      </c>
      <c r="I43" s="269"/>
      <c r="J43" s="259" t="s">
        <v>3726</v>
      </c>
      <c r="K43" s="256" t="s">
        <v>3065</v>
      </c>
      <c r="L43" s="305">
        <v>0</v>
      </c>
      <c r="M43" s="168">
        <v>1</v>
      </c>
      <c r="N43" s="305"/>
      <c r="O43" s="306">
        <f>M43*N43</f>
        <v>0</v>
      </c>
      <c r="P43" s="263" t="e">
        <f>M43*#REF!</f>
        <v>#REF!</v>
      </c>
      <c r="Q43" s="264"/>
      <c r="R43" s="263">
        <f>M43*Q43</f>
        <v>0</v>
      </c>
      <c r="S43" s="304"/>
      <c r="T43" s="241"/>
      <c r="U43" s="241"/>
    </row>
    <row r="44" spans="6:21" s="254" customFormat="1" ht="12" outlineLevel="2" x14ac:dyDescent="0.2">
      <c r="F44" s="255">
        <v>1</v>
      </c>
      <c r="G44" s="256" t="s">
        <v>3701</v>
      </c>
      <c r="H44" s="269" t="s">
        <v>3727</v>
      </c>
      <c r="I44" s="269"/>
      <c r="J44" s="259" t="s">
        <v>3728</v>
      </c>
      <c r="K44" s="256" t="s">
        <v>3065</v>
      </c>
      <c r="L44" s="305">
        <v>0</v>
      </c>
      <c r="M44" s="168">
        <v>1</v>
      </c>
      <c r="N44" s="305"/>
      <c r="O44" s="306">
        <f>M44*N44</f>
        <v>0</v>
      </c>
      <c r="P44" s="263" t="e">
        <f>M44*#REF!</f>
        <v>#REF!</v>
      </c>
      <c r="Q44" s="264"/>
      <c r="R44" s="263">
        <f>M44*Q44</f>
        <v>0</v>
      </c>
      <c r="S44" s="259"/>
      <c r="T44" s="269" t="s">
        <v>3625</v>
      </c>
      <c r="U44" s="269" t="s">
        <v>3729</v>
      </c>
    </row>
    <row r="45" spans="6:21" s="291" customFormat="1" ht="12.75" customHeight="1" outlineLevel="2" x14ac:dyDescent="0.25">
      <c r="F45" s="284"/>
      <c r="G45" s="285"/>
      <c r="H45" s="285"/>
      <c r="I45" s="285"/>
      <c r="J45" s="295"/>
      <c r="K45" s="285"/>
      <c r="L45" s="290"/>
      <c r="M45" s="187"/>
      <c r="N45" s="290"/>
      <c r="O45" s="296"/>
      <c r="P45" s="290"/>
      <c r="Q45" s="290"/>
      <c r="R45" s="290"/>
      <c r="S45" s="290"/>
      <c r="T45" s="285"/>
      <c r="U45" s="285"/>
    </row>
    <row r="46" spans="6:21" s="249" customFormat="1" ht="16.5" customHeight="1" outlineLevel="1" x14ac:dyDescent="0.2">
      <c r="F46" s="250"/>
      <c r="G46" s="240"/>
      <c r="H46" s="251"/>
      <c r="I46" s="251"/>
      <c r="J46" s="251" t="s">
        <v>3461</v>
      </c>
      <c r="K46" s="240"/>
      <c r="L46" s="252"/>
      <c r="M46" s="159"/>
      <c r="N46" s="252"/>
      <c r="O46" s="221">
        <f>SUBTOTAL(9,O47:O49)</f>
        <v>0</v>
      </c>
      <c r="P46" s="253" t="e">
        <f>SUBTOTAL(9,P47:P49)</f>
        <v>#REF!</v>
      </c>
      <c r="Q46" s="252"/>
      <c r="R46" s="253">
        <f>SUBTOTAL(9,R47:R49)</f>
        <v>0</v>
      </c>
      <c r="S46" s="304"/>
      <c r="T46" s="241"/>
      <c r="U46" s="241"/>
    </row>
    <row r="47" spans="6:21" s="254" customFormat="1" ht="12" outlineLevel="2" x14ac:dyDescent="0.2">
      <c r="F47" s="255">
        <v>1</v>
      </c>
      <c r="G47" s="256"/>
      <c r="H47" s="269" t="s">
        <v>3406</v>
      </c>
      <c r="I47" s="269"/>
      <c r="J47" s="259" t="s">
        <v>3730</v>
      </c>
      <c r="K47" s="256" t="s">
        <v>3065</v>
      </c>
      <c r="L47" s="305">
        <v>0</v>
      </c>
      <c r="M47" s="168">
        <v>1</v>
      </c>
      <c r="N47" s="305"/>
      <c r="O47" s="306">
        <f>M47*N47</f>
        <v>0</v>
      </c>
      <c r="P47" s="263" t="e">
        <f>M47*#REF!</f>
        <v>#REF!</v>
      </c>
      <c r="Q47" s="264"/>
      <c r="R47" s="263">
        <f>M47*Q47</f>
        <v>0</v>
      </c>
      <c r="S47" s="259"/>
      <c r="T47" s="269"/>
      <c r="U47" s="269"/>
    </row>
    <row r="48" spans="6:21" s="254" customFormat="1" ht="12" outlineLevel="2" x14ac:dyDescent="0.2">
      <c r="F48" s="255">
        <v>2</v>
      </c>
      <c r="G48" s="256"/>
      <c r="H48" s="269" t="s">
        <v>3845</v>
      </c>
      <c r="I48" s="269"/>
      <c r="J48" s="259" t="s">
        <v>3707</v>
      </c>
      <c r="K48" s="256" t="s">
        <v>3065</v>
      </c>
      <c r="L48" s="305">
        <v>0</v>
      </c>
      <c r="M48" s="168">
        <v>1</v>
      </c>
      <c r="N48" s="305"/>
      <c r="O48" s="306">
        <f>M48*N48</f>
        <v>0</v>
      </c>
      <c r="P48" s="263" t="e">
        <f>M48*#REF!</f>
        <v>#REF!</v>
      </c>
      <c r="Q48" s="264"/>
      <c r="R48" s="263">
        <f>M48*Q48</f>
        <v>0</v>
      </c>
      <c r="S48" s="259"/>
      <c r="T48" s="269" t="s">
        <v>3625</v>
      </c>
      <c r="U48" s="269" t="s">
        <v>3708</v>
      </c>
    </row>
    <row r="49" spans="6:21" s="291" customFormat="1" ht="12.75" customHeight="1" outlineLevel="2" x14ac:dyDescent="0.25">
      <c r="F49" s="284"/>
      <c r="G49" s="285"/>
      <c r="H49" s="285"/>
      <c r="I49" s="285"/>
      <c r="J49" s="295"/>
      <c r="K49" s="285"/>
      <c r="L49" s="290"/>
      <c r="M49" s="187"/>
      <c r="N49" s="290"/>
      <c r="O49" s="296"/>
      <c r="P49" s="290"/>
      <c r="Q49" s="290"/>
      <c r="R49" s="290"/>
      <c r="S49" s="290"/>
      <c r="T49" s="285"/>
      <c r="U49" s="285"/>
    </row>
    <row r="50" spans="6:21" s="291" customFormat="1" ht="12.75" customHeight="1" outlineLevel="1" x14ac:dyDescent="0.25">
      <c r="F50" s="284"/>
      <c r="G50" s="285"/>
      <c r="H50" s="285"/>
      <c r="I50" s="285"/>
      <c r="J50" s="295"/>
      <c r="K50" s="285"/>
      <c r="L50" s="290"/>
      <c r="M50" s="187"/>
      <c r="N50" s="290"/>
      <c r="O50" s="296"/>
      <c r="P50" s="290"/>
      <c r="Q50" s="290"/>
      <c r="R50" s="290"/>
      <c r="S50" s="290"/>
      <c r="T50" s="285"/>
      <c r="U50" s="285"/>
    </row>
    <row r="51" spans="6:21" s="291" customFormat="1" ht="12.75" customHeight="1" x14ac:dyDescent="0.25">
      <c r="F51" s="284"/>
      <c r="G51" s="285"/>
      <c r="H51" s="285"/>
      <c r="I51" s="285"/>
      <c r="J51" s="295"/>
      <c r="K51" s="285"/>
      <c r="L51" s="290"/>
      <c r="M51" s="187"/>
      <c r="N51" s="290"/>
      <c r="O51" s="296"/>
      <c r="P51" s="290"/>
      <c r="Q51" s="290"/>
      <c r="R51" s="290"/>
      <c r="S51" s="290"/>
      <c r="T51" s="285"/>
      <c r="U51" s="285"/>
    </row>
  </sheetData>
  <pageMargins left="0.39370078740157483" right="0.39370078740157483" top="0.59055118110236227" bottom="0.59055118110236227" header="0.39370078740157483" footer="0.39370078740157483"/>
  <pageSetup paperSize="9" scale="73" fitToHeight="9999" orientation="portrait" r:id="rId1"/>
  <headerFooter alignWithMargins="0">
    <oddFooter>&amp;C&amp;8&amp;P z &amp;N</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pageSetUpPr fitToPage="1"/>
  </sheetPr>
  <dimension ref="A1:E49"/>
  <sheetViews>
    <sheetView topLeftCell="B1" zoomScaleNormal="100" workbookViewId="0">
      <pane ySplit="7" topLeftCell="A8" activePane="bottomLeft" state="frozen"/>
      <selection activeCell="K10" sqref="K10"/>
      <selection pane="bottomLeft" activeCell="C9" sqref="C9"/>
    </sheetView>
  </sheetViews>
  <sheetFormatPr defaultRowHeight="12.75" outlineLevelRow="4" x14ac:dyDescent="0.2"/>
  <cols>
    <col min="1" max="1" width="108.5703125" style="210" hidden="1" customWidth="1"/>
    <col min="2" max="2" width="80.7109375" style="210" customWidth="1"/>
    <col min="3" max="3" width="15.7109375" style="210" customWidth="1"/>
    <col min="4" max="4" width="9.140625" style="210"/>
    <col min="5" max="5" width="16.5703125" style="210" customWidth="1"/>
    <col min="6" max="256" width="9.140625" style="210"/>
    <col min="257" max="257" width="0" style="210" hidden="1" customWidth="1"/>
    <col min="258" max="258" width="80.7109375" style="210" customWidth="1"/>
    <col min="259" max="259" width="15.7109375" style="210" customWidth="1"/>
    <col min="260" max="512" width="9.140625" style="210"/>
    <col min="513" max="513" width="0" style="210" hidden="1" customWidth="1"/>
    <col min="514" max="514" width="80.7109375" style="210" customWidth="1"/>
    <col min="515" max="515" width="15.7109375" style="210" customWidth="1"/>
    <col min="516" max="768" width="9.140625" style="210"/>
    <col min="769" max="769" width="0" style="210" hidden="1" customWidth="1"/>
    <col min="770" max="770" width="80.7109375" style="210" customWidth="1"/>
    <col min="771" max="771" width="15.7109375" style="210" customWidth="1"/>
    <col min="772" max="1024" width="9.140625" style="210"/>
    <col min="1025" max="1025" width="0" style="210" hidden="1" customWidth="1"/>
    <col min="1026" max="1026" width="80.7109375" style="210" customWidth="1"/>
    <col min="1027" max="1027" width="15.7109375" style="210" customWidth="1"/>
    <col min="1028" max="1280" width="9.140625" style="210"/>
    <col min="1281" max="1281" width="0" style="210" hidden="1" customWidth="1"/>
    <col min="1282" max="1282" width="80.7109375" style="210" customWidth="1"/>
    <col min="1283" max="1283" width="15.7109375" style="210" customWidth="1"/>
    <col min="1284" max="1536" width="9.140625" style="210"/>
    <col min="1537" max="1537" width="0" style="210" hidden="1" customWidth="1"/>
    <col min="1538" max="1538" width="80.7109375" style="210" customWidth="1"/>
    <col min="1539" max="1539" width="15.7109375" style="210" customWidth="1"/>
    <col min="1540" max="1792" width="9.140625" style="210"/>
    <col min="1793" max="1793" width="0" style="210" hidden="1" customWidth="1"/>
    <col min="1794" max="1794" width="80.7109375" style="210" customWidth="1"/>
    <col min="1795" max="1795" width="15.7109375" style="210" customWidth="1"/>
    <col min="1796" max="2048" width="9.140625" style="210"/>
    <col min="2049" max="2049" width="0" style="210" hidden="1" customWidth="1"/>
    <col min="2050" max="2050" width="80.7109375" style="210" customWidth="1"/>
    <col min="2051" max="2051" width="15.7109375" style="210" customWidth="1"/>
    <col min="2052" max="2304" width="9.140625" style="210"/>
    <col min="2305" max="2305" width="0" style="210" hidden="1" customWidth="1"/>
    <col min="2306" max="2306" width="80.7109375" style="210" customWidth="1"/>
    <col min="2307" max="2307" width="15.7109375" style="210" customWidth="1"/>
    <col min="2308" max="2560" width="9.140625" style="210"/>
    <col min="2561" max="2561" width="0" style="210" hidden="1" customWidth="1"/>
    <col min="2562" max="2562" width="80.7109375" style="210" customWidth="1"/>
    <col min="2563" max="2563" width="15.7109375" style="210" customWidth="1"/>
    <col min="2564" max="2816" width="9.140625" style="210"/>
    <col min="2817" max="2817" width="0" style="210" hidden="1" customWidth="1"/>
    <col min="2818" max="2818" width="80.7109375" style="210" customWidth="1"/>
    <col min="2819" max="2819" width="15.7109375" style="210" customWidth="1"/>
    <col min="2820" max="3072" width="9.140625" style="210"/>
    <col min="3073" max="3073" width="0" style="210" hidden="1" customWidth="1"/>
    <col min="3074" max="3074" width="80.7109375" style="210" customWidth="1"/>
    <col min="3075" max="3075" width="15.7109375" style="210" customWidth="1"/>
    <col min="3076" max="3328" width="9.140625" style="210"/>
    <col min="3329" max="3329" width="0" style="210" hidden="1" customWidth="1"/>
    <col min="3330" max="3330" width="80.7109375" style="210" customWidth="1"/>
    <col min="3331" max="3331" width="15.7109375" style="210" customWidth="1"/>
    <col min="3332" max="3584" width="9.140625" style="210"/>
    <col min="3585" max="3585" width="0" style="210" hidden="1" customWidth="1"/>
    <col min="3586" max="3586" width="80.7109375" style="210" customWidth="1"/>
    <col min="3587" max="3587" width="15.7109375" style="210" customWidth="1"/>
    <col min="3588" max="3840" width="9.140625" style="210"/>
    <col min="3841" max="3841" width="0" style="210" hidden="1" customWidth="1"/>
    <col min="3842" max="3842" width="80.7109375" style="210" customWidth="1"/>
    <col min="3843" max="3843" width="15.7109375" style="210" customWidth="1"/>
    <col min="3844" max="4096" width="9.140625" style="210"/>
    <col min="4097" max="4097" width="0" style="210" hidden="1" customWidth="1"/>
    <col min="4098" max="4098" width="80.7109375" style="210" customWidth="1"/>
    <col min="4099" max="4099" width="15.7109375" style="210" customWidth="1"/>
    <col min="4100" max="4352" width="9.140625" style="210"/>
    <col min="4353" max="4353" width="0" style="210" hidden="1" customWidth="1"/>
    <col min="4354" max="4354" width="80.7109375" style="210" customWidth="1"/>
    <col min="4355" max="4355" width="15.7109375" style="210" customWidth="1"/>
    <col min="4356" max="4608" width="9.140625" style="210"/>
    <col min="4609" max="4609" width="0" style="210" hidden="1" customWidth="1"/>
    <col min="4610" max="4610" width="80.7109375" style="210" customWidth="1"/>
    <col min="4611" max="4611" width="15.7109375" style="210" customWidth="1"/>
    <col min="4612" max="4864" width="9.140625" style="210"/>
    <col min="4865" max="4865" width="0" style="210" hidden="1" customWidth="1"/>
    <col min="4866" max="4866" width="80.7109375" style="210" customWidth="1"/>
    <col min="4867" max="4867" width="15.7109375" style="210" customWidth="1"/>
    <col min="4868" max="5120" width="9.140625" style="210"/>
    <col min="5121" max="5121" width="0" style="210" hidden="1" customWidth="1"/>
    <col min="5122" max="5122" width="80.7109375" style="210" customWidth="1"/>
    <col min="5123" max="5123" width="15.7109375" style="210" customWidth="1"/>
    <col min="5124" max="5376" width="9.140625" style="210"/>
    <col min="5377" max="5377" width="0" style="210" hidden="1" customWidth="1"/>
    <col min="5378" max="5378" width="80.7109375" style="210" customWidth="1"/>
    <col min="5379" max="5379" width="15.7109375" style="210" customWidth="1"/>
    <col min="5380" max="5632" width="9.140625" style="210"/>
    <col min="5633" max="5633" width="0" style="210" hidden="1" customWidth="1"/>
    <col min="5634" max="5634" width="80.7109375" style="210" customWidth="1"/>
    <col min="5635" max="5635" width="15.7109375" style="210" customWidth="1"/>
    <col min="5636" max="5888" width="9.140625" style="210"/>
    <col min="5889" max="5889" width="0" style="210" hidden="1" customWidth="1"/>
    <col min="5890" max="5890" width="80.7109375" style="210" customWidth="1"/>
    <col min="5891" max="5891" width="15.7109375" style="210" customWidth="1"/>
    <col min="5892" max="6144" width="9.140625" style="210"/>
    <col min="6145" max="6145" width="0" style="210" hidden="1" customWidth="1"/>
    <col min="6146" max="6146" width="80.7109375" style="210" customWidth="1"/>
    <col min="6147" max="6147" width="15.7109375" style="210" customWidth="1"/>
    <col min="6148" max="6400" width="9.140625" style="210"/>
    <col min="6401" max="6401" width="0" style="210" hidden="1" customWidth="1"/>
    <col min="6402" max="6402" width="80.7109375" style="210" customWidth="1"/>
    <col min="6403" max="6403" width="15.7109375" style="210" customWidth="1"/>
    <col min="6404" max="6656" width="9.140625" style="210"/>
    <col min="6657" max="6657" width="0" style="210" hidden="1" customWidth="1"/>
    <col min="6658" max="6658" width="80.7109375" style="210" customWidth="1"/>
    <col min="6659" max="6659" width="15.7109375" style="210" customWidth="1"/>
    <col min="6660" max="6912" width="9.140625" style="210"/>
    <col min="6913" max="6913" width="0" style="210" hidden="1" customWidth="1"/>
    <col min="6914" max="6914" width="80.7109375" style="210" customWidth="1"/>
    <col min="6915" max="6915" width="15.7109375" style="210" customWidth="1"/>
    <col min="6916" max="7168" width="9.140625" style="210"/>
    <col min="7169" max="7169" width="0" style="210" hidden="1" customWidth="1"/>
    <col min="7170" max="7170" width="80.7109375" style="210" customWidth="1"/>
    <col min="7171" max="7171" width="15.7109375" style="210" customWidth="1"/>
    <col min="7172" max="7424" width="9.140625" style="210"/>
    <col min="7425" max="7425" width="0" style="210" hidden="1" customWidth="1"/>
    <col min="7426" max="7426" width="80.7109375" style="210" customWidth="1"/>
    <col min="7427" max="7427" width="15.7109375" style="210" customWidth="1"/>
    <col min="7428" max="7680" width="9.140625" style="210"/>
    <col min="7681" max="7681" width="0" style="210" hidden="1" customWidth="1"/>
    <col min="7682" max="7682" width="80.7109375" style="210" customWidth="1"/>
    <col min="7683" max="7683" width="15.7109375" style="210" customWidth="1"/>
    <col min="7684" max="7936" width="9.140625" style="210"/>
    <col min="7937" max="7937" width="0" style="210" hidden="1" customWidth="1"/>
    <col min="7938" max="7938" width="80.7109375" style="210" customWidth="1"/>
    <col min="7939" max="7939" width="15.7109375" style="210" customWidth="1"/>
    <col min="7940" max="8192" width="9.140625" style="210"/>
    <col min="8193" max="8193" width="0" style="210" hidden="1" customWidth="1"/>
    <col min="8194" max="8194" width="80.7109375" style="210" customWidth="1"/>
    <col min="8195" max="8195" width="15.7109375" style="210" customWidth="1"/>
    <col min="8196" max="8448" width="9.140625" style="210"/>
    <col min="8449" max="8449" width="0" style="210" hidden="1" customWidth="1"/>
    <col min="8450" max="8450" width="80.7109375" style="210" customWidth="1"/>
    <col min="8451" max="8451" width="15.7109375" style="210" customWidth="1"/>
    <col min="8452" max="8704" width="9.140625" style="210"/>
    <col min="8705" max="8705" width="0" style="210" hidden="1" customWidth="1"/>
    <col min="8706" max="8706" width="80.7109375" style="210" customWidth="1"/>
    <col min="8707" max="8707" width="15.7109375" style="210" customWidth="1"/>
    <col min="8708" max="8960" width="9.140625" style="210"/>
    <col min="8961" max="8961" width="0" style="210" hidden="1" customWidth="1"/>
    <col min="8962" max="8962" width="80.7109375" style="210" customWidth="1"/>
    <col min="8963" max="8963" width="15.7109375" style="210" customWidth="1"/>
    <col min="8964" max="9216" width="9.140625" style="210"/>
    <col min="9217" max="9217" width="0" style="210" hidden="1" customWidth="1"/>
    <col min="9218" max="9218" width="80.7109375" style="210" customWidth="1"/>
    <col min="9219" max="9219" width="15.7109375" style="210" customWidth="1"/>
    <col min="9220" max="9472" width="9.140625" style="210"/>
    <col min="9473" max="9473" width="0" style="210" hidden="1" customWidth="1"/>
    <col min="9474" max="9474" width="80.7109375" style="210" customWidth="1"/>
    <col min="9475" max="9475" width="15.7109375" style="210" customWidth="1"/>
    <col min="9476" max="9728" width="9.140625" style="210"/>
    <col min="9729" max="9729" width="0" style="210" hidden="1" customWidth="1"/>
    <col min="9730" max="9730" width="80.7109375" style="210" customWidth="1"/>
    <col min="9731" max="9731" width="15.7109375" style="210" customWidth="1"/>
    <col min="9732" max="9984" width="9.140625" style="210"/>
    <col min="9985" max="9985" width="0" style="210" hidden="1" customWidth="1"/>
    <col min="9986" max="9986" width="80.7109375" style="210" customWidth="1"/>
    <col min="9987" max="9987" width="15.7109375" style="210" customWidth="1"/>
    <col min="9988" max="10240" width="9.140625" style="210"/>
    <col min="10241" max="10241" width="0" style="210" hidden="1" customWidth="1"/>
    <col min="10242" max="10242" width="80.7109375" style="210" customWidth="1"/>
    <col min="10243" max="10243" width="15.7109375" style="210" customWidth="1"/>
    <col min="10244" max="10496" width="9.140625" style="210"/>
    <col min="10497" max="10497" width="0" style="210" hidden="1" customWidth="1"/>
    <col min="10498" max="10498" width="80.7109375" style="210" customWidth="1"/>
    <col min="10499" max="10499" width="15.7109375" style="210" customWidth="1"/>
    <col min="10500" max="10752" width="9.140625" style="210"/>
    <col min="10753" max="10753" width="0" style="210" hidden="1" customWidth="1"/>
    <col min="10754" max="10754" width="80.7109375" style="210" customWidth="1"/>
    <col min="10755" max="10755" width="15.7109375" style="210" customWidth="1"/>
    <col min="10756" max="11008" width="9.140625" style="210"/>
    <col min="11009" max="11009" width="0" style="210" hidden="1" customWidth="1"/>
    <col min="11010" max="11010" width="80.7109375" style="210" customWidth="1"/>
    <col min="11011" max="11011" width="15.7109375" style="210" customWidth="1"/>
    <col min="11012" max="11264" width="9.140625" style="210"/>
    <col min="11265" max="11265" width="0" style="210" hidden="1" customWidth="1"/>
    <col min="11266" max="11266" width="80.7109375" style="210" customWidth="1"/>
    <col min="11267" max="11267" width="15.7109375" style="210" customWidth="1"/>
    <col min="11268" max="11520" width="9.140625" style="210"/>
    <col min="11521" max="11521" width="0" style="210" hidden="1" customWidth="1"/>
    <col min="11522" max="11522" width="80.7109375" style="210" customWidth="1"/>
    <col min="11523" max="11523" width="15.7109375" style="210" customWidth="1"/>
    <col min="11524" max="11776" width="9.140625" style="210"/>
    <col min="11777" max="11777" width="0" style="210" hidden="1" customWidth="1"/>
    <col min="11778" max="11778" width="80.7109375" style="210" customWidth="1"/>
    <col min="11779" max="11779" width="15.7109375" style="210" customWidth="1"/>
    <col min="11780" max="12032" width="9.140625" style="210"/>
    <col min="12033" max="12033" width="0" style="210" hidden="1" customWidth="1"/>
    <col min="12034" max="12034" width="80.7109375" style="210" customWidth="1"/>
    <col min="12035" max="12035" width="15.7109375" style="210" customWidth="1"/>
    <col min="12036" max="12288" width="9.140625" style="210"/>
    <col min="12289" max="12289" width="0" style="210" hidden="1" customWidth="1"/>
    <col min="12290" max="12290" width="80.7109375" style="210" customWidth="1"/>
    <col min="12291" max="12291" width="15.7109375" style="210" customWidth="1"/>
    <col min="12292" max="12544" width="9.140625" style="210"/>
    <col min="12545" max="12545" width="0" style="210" hidden="1" customWidth="1"/>
    <col min="12546" max="12546" width="80.7109375" style="210" customWidth="1"/>
    <col min="12547" max="12547" width="15.7109375" style="210" customWidth="1"/>
    <col min="12548" max="12800" width="9.140625" style="210"/>
    <col min="12801" max="12801" width="0" style="210" hidden="1" customWidth="1"/>
    <col min="12802" max="12802" width="80.7109375" style="210" customWidth="1"/>
    <col min="12803" max="12803" width="15.7109375" style="210" customWidth="1"/>
    <col min="12804" max="13056" width="9.140625" style="210"/>
    <col min="13057" max="13057" width="0" style="210" hidden="1" customWidth="1"/>
    <col min="13058" max="13058" width="80.7109375" style="210" customWidth="1"/>
    <col min="13059" max="13059" width="15.7109375" style="210" customWidth="1"/>
    <col min="13060" max="13312" width="9.140625" style="210"/>
    <col min="13313" max="13313" width="0" style="210" hidden="1" customWidth="1"/>
    <col min="13314" max="13314" width="80.7109375" style="210" customWidth="1"/>
    <col min="13315" max="13315" width="15.7109375" style="210" customWidth="1"/>
    <col min="13316" max="13568" width="9.140625" style="210"/>
    <col min="13569" max="13569" width="0" style="210" hidden="1" customWidth="1"/>
    <col min="13570" max="13570" width="80.7109375" style="210" customWidth="1"/>
    <col min="13571" max="13571" width="15.7109375" style="210" customWidth="1"/>
    <col min="13572" max="13824" width="9.140625" style="210"/>
    <col min="13825" max="13825" width="0" style="210" hidden="1" customWidth="1"/>
    <col min="13826" max="13826" width="80.7109375" style="210" customWidth="1"/>
    <col min="13827" max="13827" width="15.7109375" style="210" customWidth="1"/>
    <col min="13828" max="14080" width="9.140625" style="210"/>
    <col min="14081" max="14081" width="0" style="210" hidden="1" customWidth="1"/>
    <col min="14082" max="14082" width="80.7109375" style="210" customWidth="1"/>
    <col min="14083" max="14083" width="15.7109375" style="210" customWidth="1"/>
    <col min="14084" max="14336" width="9.140625" style="210"/>
    <col min="14337" max="14337" width="0" style="210" hidden="1" customWidth="1"/>
    <col min="14338" max="14338" width="80.7109375" style="210" customWidth="1"/>
    <col min="14339" max="14339" width="15.7109375" style="210" customWidth="1"/>
    <col min="14340" max="14592" width="9.140625" style="210"/>
    <col min="14593" max="14593" width="0" style="210" hidden="1" customWidth="1"/>
    <col min="14594" max="14594" width="80.7109375" style="210" customWidth="1"/>
    <col min="14595" max="14595" width="15.7109375" style="210" customWidth="1"/>
    <col min="14596" max="14848" width="9.140625" style="210"/>
    <col min="14849" max="14849" width="0" style="210" hidden="1" customWidth="1"/>
    <col min="14850" max="14850" width="80.7109375" style="210" customWidth="1"/>
    <col min="14851" max="14851" width="15.7109375" style="210" customWidth="1"/>
    <col min="14852" max="15104" width="9.140625" style="210"/>
    <col min="15105" max="15105" width="0" style="210" hidden="1" customWidth="1"/>
    <col min="15106" max="15106" width="80.7109375" style="210" customWidth="1"/>
    <col min="15107" max="15107" width="15.7109375" style="210" customWidth="1"/>
    <col min="15108" max="15360" width="9.140625" style="210"/>
    <col min="15361" max="15361" width="0" style="210" hidden="1" customWidth="1"/>
    <col min="15362" max="15362" width="80.7109375" style="210" customWidth="1"/>
    <col min="15363" max="15363" width="15.7109375" style="210" customWidth="1"/>
    <col min="15364" max="15616" width="9.140625" style="210"/>
    <col min="15617" max="15617" width="0" style="210" hidden="1" customWidth="1"/>
    <col min="15618" max="15618" width="80.7109375" style="210" customWidth="1"/>
    <col min="15619" max="15619" width="15.7109375" style="210" customWidth="1"/>
    <col min="15620" max="15872" width="9.140625" style="210"/>
    <col min="15873" max="15873" width="0" style="210" hidden="1" customWidth="1"/>
    <col min="15874" max="15874" width="80.7109375" style="210" customWidth="1"/>
    <col min="15875" max="15875" width="15.7109375" style="210" customWidth="1"/>
    <col min="15876" max="16128" width="9.140625" style="210"/>
    <col min="16129" max="16129" width="0" style="210" hidden="1" customWidth="1"/>
    <col min="16130" max="16130" width="80.7109375" style="210" customWidth="1"/>
    <col min="16131" max="16131" width="15.7109375" style="210" customWidth="1"/>
    <col min="16132" max="16384" width="9.140625" style="210"/>
  </cols>
  <sheetData>
    <row r="1" spans="1:5" ht="15.75" customHeight="1" x14ac:dyDescent="0.25">
      <c r="A1" s="206"/>
      <c r="B1" s="207" t="s">
        <v>3352</v>
      </c>
      <c r="C1" s="208"/>
      <c r="D1" s="209"/>
    </row>
    <row r="2" spans="1:5" ht="15.75" customHeight="1" x14ac:dyDescent="0.25">
      <c r="A2" s="206"/>
      <c r="B2" s="225" t="s">
        <v>51</v>
      </c>
      <c r="C2" s="208"/>
      <c r="D2" s="209"/>
    </row>
    <row r="3" spans="1:5" ht="15.75" customHeight="1" x14ac:dyDescent="0.25">
      <c r="A3" s="206"/>
      <c r="B3" s="225" t="s">
        <v>3</v>
      </c>
      <c r="C3" s="208"/>
      <c r="D3" s="209"/>
    </row>
    <row r="4" spans="1:5" ht="15.75" customHeight="1" x14ac:dyDescent="0.25">
      <c r="A4" s="206"/>
      <c r="B4" s="225" t="s">
        <v>4</v>
      </c>
      <c r="C4" s="208"/>
      <c r="D4" s="209"/>
    </row>
    <row r="5" spans="1:5" ht="15.75" customHeight="1" x14ac:dyDescent="0.25">
      <c r="A5" s="206"/>
      <c r="B5" s="225" t="s">
        <v>5</v>
      </c>
      <c r="C5" s="208"/>
      <c r="D5" s="209"/>
    </row>
    <row r="6" spans="1:5" ht="14.25" customHeight="1" x14ac:dyDescent="0.25">
      <c r="A6" s="210" t="e">
        <f t="array" ref="A6">INDEX(__SAZBA__,MATCH(0,COUNTIF($A$1:A1,__SAZBA__),0))</f>
        <v>#REF!</v>
      </c>
      <c r="B6" s="211"/>
      <c r="C6" s="208"/>
      <c r="D6" s="209"/>
    </row>
    <row r="7" spans="1:5" ht="13.5" thickBot="1" x14ac:dyDescent="0.25">
      <c r="A7" s="210" t="e">
        <f t="array" ref="A7">INDEX(__SAZBA__,MATCH(0,COUNTIF($A$1:A6,__SAZBA__),0))</f>
        <v>#REF!</v>
      </c>
      <c r="B7" s="212" t="s">
        <v>104</v>
      </c>
      <c r="C7" s="212" t="s">
        <v>3043</v>
      </c>
      <c r="D7" s="213"/>
    </row>
    <row r="8" spans="1:5" x14ac:dyDescent="0.2">
      <c r="A8" s="210" t="e">
        <f t="array" ref="A8">INDEX(__SAZBA__,MATCH(0,COUNTIF($A$1:A7,__SAZBA__),0))</f>
        <v>#REF!</v>
      </c>
      <c r="B8" s="214"/>
      <c r="C8" s="215"/>
      <c r="D8" s="213"/>
    </row>
    <row r="9" spans="1:5" s="216" customFormat="1" ht="15.75" customHeight="1" outlineLevel="1" x14ac:dyDescent="0.25">
      <c r="B9" s="384" t="str">
        <f>IF([1]Zakazka!$I$9=0,"",[1]Zakazka!$I$9)</f>
        <v>SO 03.1.1: Plynová kotelna a kogenerace</v>
      </c>
      <c r="C9" s="383">
        <f>'KGJ Zakazka technologie'!M9</f>
        <v>0</v>
      </c>
      <c r="E9" s="383"/>
    </row>
    <row r="10" spans="1:5" s="216" customFormat="1" ht="15.75" customHeight="1" outlineLevel="2" x14ac:dyDescent="0.25">
      <c r="B10" s="338" t="str">
        <f>IF([1]Zakazka!$I$10=0,"",[1]Zakazka!$I$10)</f>
        <v>D.2.1: Technologie kotelny a kogenerace</v>
      </c>
      <c r="C10" s="332">
        <f>'KGJ Zakazka technologie'!M10</f>
        <v>0</v>
      </c>
      <c r="E10" s="332"/>
    </row>
    <row r="11" spans="1:5" s="216" customFormat="1" ht="15.75" customHeight="1" outlineLevel="3" x14ac:dyDescent="0.2">
      <c r="B11" s="339" t="str">
        <f>IF([1]Zakazka!$I$11=0,"",[1]Zakazka!$I$11)</f>
        <v>Prim: Primární DS PN6,PN16</v>
      </c>
      <c r="C11" s="218">
        <f>'KGJ Zakazka technologie'!M11</f>
        <v>0</v>
      </c>
      <c r="E11" s="218"/>
    </row>
    <row r="12" spans="1:5" s="219" customFormat="1" ht="15" customHeight="1" outlineLevel="4" x14ac:dyDescent="0.2">
      <c r="B12" s="340" t="str">
        <f>IF([1]Zakazka!$I$12=0,"",[1]Zakazka!$I$12)</f>
        <v>713: Izolace tepelné</v>
      </c>
      <c r="C12" s="221">
        <f>'KGJ Zakazka technologie'!M12</f>
        <v>0</v>
      </c>
      <c r="E12" s="221"/>
    </row>
    <row r="13" spans="1:5" s="219" customFormat="1" ht="15" customHeight="1" outlineLevel="4" x14ac:dyDescent="0.2">
      <c r="B13" s="340" t="str">
        <f>IF([1]Zakazka!$I$188=0,"",[1]Zakazka!$I$188)</f>
        <v>722: Vnitřní vodovod</v>
      </c>
      <c r="C13" s="221">
        <f>'KGJ Zakazka technologie'!M188</f>
        <v>0</v>
      </c>
      <c r="E13" s="221"/>
    </row>
    <row r="14" spans="1:5" s="219" customFormat="1" ht="15" customHeight="1" outlineLevel="4" x14ac:dyDescent="0.2">
      <c r="B14" s="340" t="str">
        <f>IF([1]Zakazka!$I$236=0,"",[1]Zakazka!$I$236)</f>
        <v>731: Ústřední vytápění - kotelny</v>
      </c>
      <c r="C14" s="221">
        <f>'KGJ Zakazka technologie'!M236</f>
        <v>0</v>
      </c>
      <c r="E14" s="221"/>
    </row>
    <row r="15" spans="1:5" s="219" customFormat="1" ht="15" customHeight="1" outlineLevel="4" x14ac:dyDescent="0.2">
      <c r="B15" s="340" t="str">
        <f>IF([1]Zakazka!$I$249=0,"",[1]Zakazka!$I$249)</f>
        <v>732: Ústřední vytápění - strojovny</v>
      </c>
      <c r="C15" s="221">
        <f>'KGJ Zakazka technologie'!M249</f>
        <v>0</v>
      </c>
      <c r="E15" s="221"/>
    </row>
    <row r="16" spans="1:5" s="219" customFormat="1" ht="15" customHeight="1" outlineLevel="4" x14ac:dyDescent="0.2">
      <c r="B16" s="340" t="str">
        <f>IF([1]Zakazka!$I$328=0,"",[1]Zakazka!$I$328)</f>
        <v>733: Ústřední vytápění - rozvodné potrubí</v>
      </c>
      <c r="C16" s="221">
        <f>'KGJ Zakazka technologie'!M328</f>
        <v>0</v>
      </c>
      <c r="E16" s="221"/>
    </row>
    <row r="17" spans="2:5" s="219" customFormat="1" ht="15" customHeight="1" outlineLevel="4" x14ac:dyDescent="0.2">
      <c r="B17" s="340" t="str">
        <f>IF([1]Zakazka!$I$404=0,"",[1]Zakazka!$I$404)</f>
        <v>734: Ústřední vytápění - armatury</v>
      </c>
      <c r="C17" s="221">
        <f>'KGJ Zakazka technologie'!M404</f>
        <v>0</v>
      </c>
      <c r="E17" s="221"/>
    </row>
    <row r="18" spans="2:5" s="219" customFormat="1" ht="15" customHeight="1" outlineLevel="4" x14ac:dyDescent="0.2">
      <c r="B18" s="340" t="str">
        <f>IF([1]Zakazka!$I$585=0,"",[1]Zakazka!$I$585)</f>
        <v>783: Nátěry</v>
      </c>
      <c r="C18" s="221">
        <f>'KGJ Zakazka technologie'!M585</f>
        <v>0</v>
      </c>
      <c r="E18" s="221"/>
    </row>
    <row r="19" spans="2:5" s="219" customFormat="1" ht="15" customHeight="1" outlineLevel="4" x14ac:dyDescent="0.2">
      <c r="B19" s="340" t="str">
        <f>IF([1]Zakazka!$I$644=0,"",[1]Zakazka!$I$644)</f>
        <v>V09: Ostatní náklady</v>
      </c>
      <c r="C19" s="221">
        <f>'KGJ Zakazka technologie'!M644</f>
        <v>0</v>
      </c>
      <c r="E19" s="221"/>
    </row>
    <row r="20" spans="2:5" s="216" customFormat="1" ht="15.75" customHeight="1" outlineLevel="3" x14ac:dyDescent="0.2">
      <c r="B20" s="339" t="str">
        <f>IF([1]Zakazka!$I$657=0,"",[1]Zakazka!$I$657)</f>
        <v>Sek: Sekundární DS PN6</v>
      </c>
      <c r="C20" s="218">
        <f>'KGJ Zakazka technologie'!M657</f>
        <v>0</v>
      </c>
      <c r="E20" s="218"/>
    </row>
    <row r="21" spans="2:5" s="219" customFormat="1" ht="15" customHeight="1" outlineLevel="4" x14ac:dyDescent="0.2">
      <c r="B21" s="340" t="str">
        <f>IF([1]Zakazka!$I$658=0,"",[1]Zakazka!$I$658)</f>
        <v>713: Izolace tepelné</v>
      </c>
      <c r="C21" s="221">
        <f>'KGJ Zakazka technologie'!M658</f>
        <v>0</v>
      </c>
      <c r="E21" s="221"/>
    </row>
    <row r="22" spans="2:5" s="219" customFormat="1" ht="15" customHeight="1" outlineLevel="4" x14ac:dyDescent="0.2">
      <c r="B22" s="340" t="str">
        <f>IF([1]Zakazka!$I$710=0,"",[1]Zakazka!$I$710)</f>
        <v>722: Vnitřní vodovod</v>
      </c>
      <c r="C22" s="221">
        <f>'KGJ Zakazka technologie'!M710</f>
        <v>0</v>
      </c>
      <c r="E22" s="221"/>
    </row>
    <row r="23" spans="2:5" s="219" customFormat="1" ht="15" customHeight="1" outlineLevel="4" x14ac:dyDescent="0.2">
      <c r="B23" s="340" t="str">
        <f>IF([1]Zakazka!$I$774=0,"",[1]Zakazka!$I$774)</f>
        <v>732: Ústřední vytápění - strojovny</v>
      </c>
      <c r="C23" s="221">
        <f>'KGJ Zakazka technologie'!M774</f>
        <v>0</v>
      </c>
      <c r="E23" s="221"/>
    </row>
    <row r="24" spans="2:5" s="219" customFormat="1" ht="15" customHeight="1" outlineLevel="4" x14ac:dyDescent="0.2">
      <c r="B24" s="340" t="str">
        <f>IF([1]Zakazka!$I$822=0,"",[1]Zakazka!$I$822)</f>
        <v>733: Ústřední vytápění - rozvodné potrubí</v>
      </c>
      <c r="C24" s="221">
        <f>'KGJ Zakazka technologie'!M822</f>
        <v>0</v>
      </c>
      <c r="E24" s="221"/>
    </row>
    <row r="25" spans="2:5" s="219" customFormat="1" ht="15" customHeight="1" outlineLevel="4" x14ac:dyDescent="0.2">
      <c r="B25" s="340" t="str">
        <f>IF([1]Zakazka!$I$857=0,"",[1]Zakazka!$I$857)</f>
        <v>734: Ústřední vytápění - armatury</v>
      </c>
      <c r="C25" s="221">
        <f>'KGJ Zakazka technologie'!M857</f>
        <v>0</v>
      </c>
      <c r="E25" s="221"/>
    </row>
    <row r="26" spans="2:5" s="219" customFormat="1" ht="15" customHeight="1" outlineLevel="4" x14ac:dyDescent="0.2">
      <c r="B26" s="340" t="str">
        <f>IF([1]Zakazka!$I$965=0,"",[1]Zakazka!$I$965)</f>
        <v>735: Ústřední vytápění - otopná tělesa</v>
      </c>
      <c r="C26" s="221">
        <f>'KGJ Zakazka technologie'!M965</f>
        <v>0</v>
      </c>
      <c r="E26" s="221"/>
    </row>
    <row r="27" spans="2:5" s="219" customFormat="1" ht="15" customHeight="1" outlineLevel="4" x14ac:dyDescent="0.2">
      <c r="B27" s="340" t="str">
        <f>IF([1]Zakazka!$I$977=0,"",[1]Zakazka!$I$977)</f>
        <v>783: Nátěry</v>
      </c>
      <c r="C27" s="221">
        <f>'KGJ Zakazka technologie'!M977</f>
        <v>0</v>
      </c>
      <c r="E27" s="221"/>
    </row>
    <row r="28" spans="2:5" s="219" customFormat="1" ht="15" customHeight="1" outlineLevel="4" x14ac:dyDescent="0.2">
      <c r="B28" s="340" t="str">
        <f>IF([1]Zakazka!$I$994=0,"",[1]Zakazka!$I$994)</f>
        <v>V09: Ostatní náklady</v>
      </c>
      <c r="C28" s="221">
        <f>'KGJ Zakazka technologie'!M994</f>
        <v>0</v>
      </c>
      <c r="E28" s="221"/>
    </row>
    <row r="29" spans="2:5" s="216" customFormat="1" ht="15.75" customHeight="1" outlineLevel="3" x14ac:dyDescent="0.2">
      <c r="B29" s="339" t="str">
        <f>IF([1]Zakazka!$I$1002=0,"",[1]Zakazka!$I$1002)</f>
        <v>Společné: Primární+Sekundární DS</v>
      </c>
      <c r="C29" s="218">
        <f>'KGJ Zakazka technologie'!M1002</f>
        <v>0</v>
      </c>
      <c r="E29" s="218"/>
    </row>
    <row r="30" spans="2:5" s="219" customFormat="1" ht="15" customHeight="1" outlineLevel="4" x14ac:dyDescent="0.2">
      <c r="B30" s="340" t="str">
        <f>IF([1]Zakazka!$I$1003=0,"",[1]Zakazka!$I$1003)</f>
        <v>009: Ostatní konstrukce a práce</v>
      </c>
      <c r="C30" s="221">
        <f>'KGJ Zakazka technologie'!M1003</f>
        <v>0</v>
      </c>
      <c r="E30" s="221"/>
    </row>
    <row r="31" spans="2:5" s="219" customFormat="1" ht="15" customHeight="1" outlineLevel="4" x14ac:dyDescent="0.2">
      <c r="B31" s="340" t="str">
        <f>IF([1]Zakazka!$I$1032=0,"",[1]Zakazka!$I$1032)</f>
        <v>023: Potrubí</v>
      </c>
      <c r="C31" s="221">
        <f>'KGJ Zakazka technologie'!M1032</f>
        <v>0</v>
      </c>
      <c r="E31" s="221"/>
    </row>
    <row r="32" spans="2:5" s="219" customFormat="1" ht="15" customHeight="1" outlineLevel="4" x14ac:dyDescent="0.2">
      <c r="B32" s="340" t="str">
        <f>IF([1]Zakazka!$I$1036=0,"",[1]Zakazka!$I$1036)</f>
        <v>099: Přesun hmot HSV</v>
      </c>
      <c r="C32" s="221">
        <f>'KGJ Zakazka technologie'!M1036</f>
        <v>0</v>
      </c>
      <c r="E32" s="221"/>
    </row>
    <row r="33" spans="1:5" s="219" customFormat="1" ht="15" customHeight="1" outlineLevel="4" x14ac:dyDescent="0.2">
      <c r="B33" s="340" t="str">
        <f>IF([1]Zakazka!$I$1074=0,"",[1]Zakazka!$I$1074)</f>
        <v>713: Izolace tepelné</v>
      </c>
      <c r="C33" s="221">
        <f>'KGJ Zakazka technologie'!M1074</f>
        <v>0</v>
      </c>
      <c r="E33" s="221"/>
    </row>
    <row r="34" spans="1:5" s="219" customFormat="1" ht="15" customHeight="1" outlineLevel="4" x14ac:dyDescent="0.2">
      <c r="B34" s="340" t="str">
        <f>IF([1]Zakazka!$I$1109=0,"",[1]Zakazka!$I$1109)</f>
        <v>721: Vnitřní kanalizace</v>
      </c>
      <c r="C34" s="221">
        <f>'KGJ Zakazka technologie'!M1109</f>
        <v>0</v>
      </c>
      <c r="E34" s="221"/>
    </row>
    <row r="35" spans="1:5" s="219" customFormat="1" ht="15" customHeight="1" outlineLevel="4" x14ac:dyDescent="0.2">
      <c r="B35" s="340" t="str">
        <f>IF([1]Zakazka!$I$1114=0,"",[1]Zakazka!$I$1114)</f>
        <v>722: Vnitřní vodovod</v>
      </c>
      <c r="C35" s="221">
        <f>'KGJ Zakazka technologie'!M1114</f>
        <v>0</v>
      </c>
      <c r="E35" s="221"/>
    </row>
    <row r="36" spans="1:5" s="219" customFormat="1" ht="15" customHeight="1" outlineLevel="4" x14ac:dyDescent="0.2">
      <c r="B36" s="340" t="str">
        <f>IF([1]Zakazka!$I$1125=0,"",[1]Zakazka!$I$1125)</f>
        <v>732: Ústřední vytápění - strojovny</v>
      </c>
      <c r="C36" s="221">
        <f>'KGJ Zakazka technologie'!M1125</f>
        <v>0</v>
      </c>
      <c r="E36" s="221"/>
    </row>
    <row r="37" spans="1:5" s="219" customFormat="1" ht="15" customHeight="1" outlineLevel="4" x14ac:dyDescent="0.2">
      <c r="B37" s="340" t="str">
        <f>IF([1]Zakazka!$I$1162=0,"",[1]Zakazka!$I$1162)</f>
        <v>733: Ústřední vytápění - rozvodné potrubí</v>
      </c>
      <c r="C37" s="221">
        <f>'KGJ Zakazka technologie'!M1162</f>
        <v>0</v>
      </c>
      <c r="E37" s="221"/>
    </row>
    <row r="38" spans="1:5" s="219" customFormat="1" ht="15" customHeight="1" outlineLevel="4" x14ac:dyDescent="0.2">
      <c r="B38" s="340" t="str">
        <f>IF([1]Zakazka!$I$1181=0,"",[1]Zakazka!$I$1181)</f>
        <v>734: Ústřední vytápění - armatury</v>
      </c>
      <c r="C38" s="221">
        <f>'KGJ Zakazka technologie'!M1181</f>
        <v>0</v>
      </c>
      <c r="E38" s="221"/>
    </row>
    <row r="39" spans="1:5" s="219" customFormat="1" ht="15" customHeight="1" outlineLevel="4" x14ac:dyDescent="0.2">
      <c r="B39" s="340" t="str">
        <f>IF([1]Zakazka!$I$1211=0,"",[1]Zakazka!$I$1211)</f>
        <v>735: Ústřední vytápění - otopná tělesa</v>
      </c>
      <c r="C39" s="221">
        <f>'KGJ Zakazka technologie'!M1211</f>
        <v>0</v>
      </c>
      <c r="E39" s="221"/>
    </row>
    <row r="40" spans="1:5" s="219" customFormat="1" ht="15" customHeight="1" outlineLevel="4" x14ac:dyDescent="0.2">
      <c r="B40" s="340" t="str">
        <f>IF([1]Zakazka!$I$1215=0,"",[1]Zakazka!$I$1215)</f>
        <v>783: Nátěry</v>
      </c>
      <c r="C40" s="221">
        <f>'KGJ Zakazka technologie'!M1215</f>
        <v>0</v>
      </c>
      <c r="E40" s="221"/>
    </row>
    <row r="41" spans="1:5" s="219" customFormat="1" ht="15" customHeight="1" outlineLevel="4" x14ac:dyDescent="0.2">
      <c r="B41" s="340" t="str">
        <f>IF([1]Zakazka!$I$1219=0,"",[1]Zakazka!$I$1219)</f>
        <v>V03: Zařízení staveniště</v>
      </c>
      <c r="C41" s="221">
        <f>'KGJ Zakazka technologie'!M1219</f>
        <v>0</v>
      </c>
      <c r="E41" s="221"/>
    </row>
    <row r="42" spans="1:5" s="219" customFormat="1" ht="15" customHeight="1" outlineLevel="4" x14ac:dyDescent="0.2">
      <c r="B42" s="340" t="str">
        <f>IF([1]Zakazka!$I$1222=0,"",[1]Zakazka!$I$1222)</f>
        <v>V04: Inženýrská činnost</v>
      </c>
      <c r="C42" s="221">
        <f>'KGJ Zakazka technologie'!M1222</f>
        <v>0</v>
      </c>
      <c r="E42" s="221"/>
    </row>
    <row r="43" spans="1:5" s="219" customFormat="1" ht="15" customHeight="1" outlineLevel="4" x14ac:dyDescent="0.2">
      <c r="B43" s="340" t="str">
        <f>IF([1]Zakazka!$I$1232=0,"",[1]Zakazka!$I$1232)</f>
        <v>V09: Ostatní náklady</v>
      </c>
      <c r="C43" s="221">
        <f>'KGJ Zakazka technologie'!M1233</f>
        <v>0</v>
      </c>
      <c r="E43" s="221"/>
    </row>
    <row r="44" spans="1:5" ht="13.5" outlineLevel="4" thickBot="1" x14ac:dyDescent="0.25">
      <c r="B44" s="318"/>
    </row>
    <row r="45" spans="1:5" s="222" customFormat="1" ht="15" x14ac:dyDescent="0.25">
      <c r="A45" s="222">
        <f>SUM(A47:A48)</f>
        <v>0</v>
      </c>
      <c r="B45" s="223" t="s">
        <v>3355</v>
      </c>
      <c r="C45" s="224">
        <f>C11+C20+C29</f>
        <v>0</v>
      </c>
    </row>
    <row r="46" spans="1:5" s="222" customFormat="1" ht="15" x14ac:dyDescent="0.25">
      <c r="B46" s="341"/>
      <c r="C46" s="342"/>
    </row>
    <row r="47" spans="1:5" s="343" customFormat="1" x14ac:dyDescent="0.2">
      <c r="A47" s="343">
        <f>IF(ISNUMBER(A7),SUMIF(__SAZBA__,A7,__CENA__),0)</f>
        <v>0</v>
      </c>
      <c r="B47" s="344" t="str">
        <f>IF(A47=0,"","DPH " &amp; A7 &amp; " % ze základny: " &amp; TEXT(A47,"# ##0"))</f>
        <v/>
      </c>
      <c r="C47" s="345" t="str">
        <f>IF(A47=0,"",A47*A7/100)</f>
        <v/>
      </c>
    </row>
    <row r="48" spans="1:5" s="343" customFormat="1" x14ac:dyDescent="0.2">
      <c r="A48" s="343">
        <f>IF(ISNUMBER(A8),SUMIF(__SAZBA__,A8,__CENA__),0)</f>
        <v>0</v>
      </c>
      <c r="B48" s="346" t="str">
        <f>IF(A48=0,"","DPH " &amp; A8 &amp; " % ze základny: " &amp; TEXT(A48,"# ##0"))</f>
        <v/>
      </c>
      <c r="C48" s="347" t="str">
        <f>IF(A48=0,"",A48*A8/100)</f>
        <v/>
      </c>
    </row>
    <row r="49" spans="2:3" s="222" customFormat="1" ht="15" x14ac:dyDescent="0.25">
      <c r="B49" s="348"/>
      <c r="C49" s="349"/>
    </row>
  </sheetData>
  <pageMargins left="0.78740157480314965" right="0.78740157480314965" top="0.78740157480314965" bottom="0.78740157480314965" header="0.39370078740157483" footer="0.39370078740157483"/>
  <pageSetup paperSize="9" scale="88" fitToHeight="100" orientation="portrait" r:id="rId1"/>
  <headerFooter>
    <oddFooter>&amp;C&amp;8&amp;P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2:BL85"/>
  <sheetViews>
    <sheetView showGridLines="0" zoomScaleNormal="100" workbookViewId="0">
      <pane ySplit="1" topLeftCell="A2" activePane="bottomLeft" state="frozen"/>
      <selection activeCell="F38" sqref="F38:F39"/>
      <selection pane="bottomLeft" activeCell="F38" sqref="F38:F39"/>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4" width="8" style="25" hidden="1"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2" spans="2:18" s="17" customFormat="1" ht="6.95" customHeight="1" x14ac:dyDescent="0.25">
      <c r="B2" s="14"/>
      <c r="C2" s="15"/>
      <c r="D2" s="15"/>
      <c r="E2" s="15"/>
      <c r="F2" s="15"/>
      <c r="G2" s="15"/>
      <c r="H2" s="15"/>
      <c r="I2" s="15"/>
      <c r="J2" s="15"/>
      <c r="K2" s="15"/>
      <c r="L2" s="15"/>
      <c r="M2" s="15"/>
      <c r="N2" s="15"/>
      <c r="O2" s="15"/>
      <c r="P2" s="15"/>
      <c r="Q2" s="15"/>
      <c r="R2" s="16"/>
    </row>
    <row r="3" spans="2:18" s="17" customFormat="1" ht="36.950000000000003" customHeight="1" x14ac:dyDescent="0.25">
      <c r="B3" s="18"/>
      <c r="C3" s="686" t="s">
        <v>54</v>
      </c>
      <c r="D3" s="680"/>
      <c r="E3" s="680"/>
      <c r="F3" s="680"/>
      <c r="G3" s="680"/>
      <c r="H3" s="680"/>
      <c r="I3" s="680"/>
      <c r="J3" s="680"/>
      <c r="K3" s="680"/>
      <c r="L3" s="680"/>
      <c r="M3" s="680"/>
      <c r="N3" s="680"/>
      <c r="O3" s="680"/>
      <c r="P3" s="680"/>
      <c r="Q3" s="680"/>
      <c r="R3" s="19"/>
    </row>
    <row r="4" spans="2:18" s="17" customFormat="1" ht="6.95" customHeight="1" x14ac:dyDescent="0.25">
      <c r="B4" s="18"/>
      <c r="C4" s="20"/>
      <c r="D4" s="20"/>
      <c r="E4" s="20"/>
      <c r="F4" s="20"/>
      <c r="G4" s="20"/>
      <c r="H4" s="20"/>
      <c r="I4" s="20"/>
      <c r="J4" s="20"/>
      <c r="K4" s="20"/>
      <c r="L4" s="20"/>
      <c r="M4" s="20"/>
      <c r="N4" s="20"/>
      <c r="O4" s="20"/>
      <c r="P4" s="20"/>
      <c r="Q4" s="20"/>
      <c r="R4" s="19"/>
    </row>
    <row r="5" spans="2:18" s="17" customFormat="1" ht="30" customHeight="1" x14ac:dyDescent="0.25">
      <c r="B5" s="18"/>
      <c r="C5" s="21" t="s">
        <v>55</v>
      </c>
      <c r="D5" s="20"/>
      <c r="E5" s="20"/>
      <c r="F5" s="687" t="s">
        <v>56</v>
      </c>
      <c r="G5" s="680"/>
      <c r="H5" s="680"/>
      <c r="I5" s="680"/>
      <c r="J5" s="680"/>
      <c r="K5" s="680"/>
      <c r="L5" s="680"/>
      <c r="M5" s="680"/>
      <c r="N5" s="680"/>
      <c r="O5" s="680"/>
      <c r="P5" s="680"/>
      <c r="Q5" s="20"/>
      <c r="R5" s="19"/>
    </row>
    <row r="6" spans="2:18" ht="30" customHeight="1" x14ac:dyDescent="0.3">
      <c r="B6" s="22"/>
      <c r="C6" s="21" t="s">
        <v>57</v>
      </c>
      <c r="D6" s="23"/>
      <c r="E6" s="23"/>
      <c r="F6" s="687" t="s">
        <v>1670</v>
      </c>
      <c r="G6" s="688"/>
      <c r="H6" s="688"/>
      <c r="I6" s="688"/>
      <c r="J6" s="688"/>
      <c r="K6" s="688"/>
      <c r="L6" s="688"/>
      <c r="M6" s="688"/>
      <c r="N6" s="688"/>
      <c r="O6" s="688"/>
      <c r="P6" s="688"/>
      <c r="Q6" s="23"/>
      <c r="R6" s="24"/>
    </row>
    <row r="7" spans="2:18" ht="30" customHeight="1" x14ac:dyDescent="0.3">
      <c r="B7" s="22"/>
      <c r="C7" s="21" t="s">
        <v>59</v>
      </c>
      <c r="D7" s="23"/>
      <c r="E7" s="23"/>
      <c r="F7" s="687" t="s">
        <v>1794</v>
      </c>
      <c r="G7" s="688"/>
      <c r="H7" s="688"/>
      <c r="I7" s="688"/>
      <c r="J7" s="688"/>
      <c r="K7" s="688"/>
      <c r="L7" s="688"/>
      <c r="M7" s="688"/>
      <c r="N7" s="688"/>
      <c r="O7" s="688"/>
      <c r="P7" s="688"/>
      <c r="Q7" s="23"/>
      <c r="R7" s="24"/>
    </row>
    <row r="8" spans="2:18" s="17" customFormat="1" ht="36.950000000000003" customHeight="1" x14ac:dyDescent="0.25">
      <c r="B8" s="18"/>
      <c r="C8" s="26" t="s">
        <v>1672</v>
      </c>
      <c r="D8" s="20"/>
      <c r="E8" s="20"/>
      <c r="F8" s="689" t="s">
        <v>1795</v>
      </c>
      <c r="G8" s="689"/>
      <c r="H8" s="689"/>
      <c r="I8" s="689"/>
      <c r="J8" s="689"/>
      <c r="K8" s="689"/>
      <c r="L8" s="689"/>
      <c r="M8" s="689"/>
      <c r="N8" s="689"/>
      <c r="O8" s="689"/>
      <c r="P8" s="689"/>
      <c r="Q8" s="20"/>
      <c r="R8" s="19"/>
    </row>
    <row r="9" spans="2:18" s="17" customFormat="1" ht="6.95" customHeight="1" x14ac:dyDescent="0.25">
      <c r="B9" s="18"/>
      <c r="C9" s="20"/>
      <c r="D9" s="20"/>
      <c r="E9" s="20"/>
      <c r="F9" s="20"/>
      <c r="G9" s="20"/>
      <c r="H9" s="20"/>
      <c r="I9" s="20"/>
      <c r="J9" s="20"/>
      <c r="K9" s="20"/>
      <c r="L9" s="20"/>
      <c r="M9" s="20"/>
      <c r="N9" s="20"/>
      <c r="O9" s="20"/>
      <c r="P9" s="20"/>
      <c r="Q9" s="20"/>
      <c r="R9" s="19"/>
    </row>
    <row r="10" spans="2:18" s="17" customFormat="1" ht="18" customHeight="1" x14ac:dyDescent="0.25">
      <c r="B10" s="18"/>
      <c r="C10" s="21" t="s">
        <v>61</v>
      </c>
      <c r="D10" s="20"/>
      <c r="E10" s="20"/>
      <c r="F10" s="27" t="s">
        <v>62</v>
      </c>
      <c r="G10" s="20"/>
      <c r="H10" s="20"/>
      <c r="I10" s="20"/>
      <c r="J10" s="20"/>
      <c r="K10" s="21" t="s">
        <v>63</v>
      </c>
      <c r="L10" s="20"/>
      <c r="M10" s="697">
        <v>42535</v>
      </c>
      <c r="N10" s="680"/>
      <c r="O10" s="680"/>
      <c r="P10" s="680"/>
      <c r="Q10" s="20"/>
      <c r="R10" s="19"/>
    </row>
    <row r="11" spans="2:18" s="17" customFormat="1" ht="6.95" customHeight="1" x14ac:dyDescent="0.25">
      <c r="B11" s="18"/>
      <c r="C11" s="20"/>
      <c r="D11" s="20"/>
      <c r="E11" s="20"/>
      <c r="F11" s="20"/>
      <c r="G11" s="20"/>
      <c r="H11" s="20"/>
      <c r="I11" s="20"/>
      <c r="J11" s="20"/>
      <c r="K11" s="20"/>
      <c r="L11" s="20"/>
      <c r="M11" s="20"/>
      <c r="N11" s="20"/>
      <c r="O11" s="20"/>
      <c r="P11" s="20"/>
      <c r="Q11" s="20"/>
      <c r="R11" s="19"/>
    </row>
    <row r="12" spans="2:18" s="17" customFormat="1" ht="15" x14ac:dyDescent="0.25">
      <c r="B12" s="18"/>
      <c r="C12" s="21" t="s">
        <v>64</v>
      </c>
      <c r="D12" s="20"/>
      <c r="E12" s="20"/>
      <c r="F12" s="27" t="s">
        <v>65</v>
      </c>
      <c r="G12" s="20"/>
      <c r="H12" s="20"/>
      <c r="I12" s="20"/>
      <c r="J12" s="20"/>
      <c r="K12" s="21" t="s">
        <v>66</v>
      </c>
      <c r="L12" s="20"/>
      <c r="M12" s="698" t="s">
        <v>67</v>
      </c>
      <c r="N12" s="680"/>
      <c r="O12" s="680"/>
      <c r="P12" s="680"/>
      <c r="Q12" s="680"/>
      <c r="R12" s="19"/>
    </row>
    <row r="13" spans="2:18" s="17" customFormat="1" ht="14.45" customHeight="1" x14ac:dyDescent="0.25">
      <c r="B13" s="18"/>
      <c r="C13" s="21" t="s">
        <v>68</v>
      </c>
      <c r="D13" s="20"/>
      <c r="E13" s="20"/>
      <c r="F13" s="27"/>
      <c r="G13" s="20"/>
      <c r="H13" s="20"/>
      <c r="I13" s="20"/>
      <c r="J13" s="20"/>
      <c r="K13" s="21" t="s">
        <v>69</v>
      </c>
      <c r="L13" s="20"/>
      <c r="M13" s="698" t="s">
        <v>70</v>
      </c>
      <c r="N13" s="680"/>
      <c r="O13" s="680"/>
      <c r="P13" s="680"/>
      <c r="Q13" s="680"/>
      <c r="R13" s="19"/>
    </row>
    <row r="14" spans="2:18" s="17" customFormat="1" ht="10.35" customHeight="1" x14ac:dyDescent="0.25">
      <c r="B14" s="18"/>
      <c r="C14" s="20"/>
      <c r="D14" s="20"/>
      <c r="E14" s="20"/>
      <c r="F14" s="20"/>
      <c r="G14" s="20"/>
      <c r="H14" s="20"/>
      <c r="I14" s="20"/>
      <c r="J14" s="20"/>
      <c r="K14" s="20"/>
      <c r="L14" s="20"/>
      <c r="M14" s="20"/>
      <c r="N14" s="20"/>
      <c r="O14" s="20"/>
      <c r="P14" s="20"/>
      <c r="Q14" s="20"/>
      <c r="R14" s="19"/>
    </row>
    <row r="15" spans="2:18" s="17" customFormat="1" ht="29.25" customHeight="1" x14ac:dyDescent="0.25">
      <c r="B15" s="18"/>
      <c r="C15" s="694" t="s">
        <v>71</v>
      </c>
      <c r="D15" s="695"/>
      <c r="E15" s="695"/>
      <c r="F15" s="695"/>
      <c r="G15" s="695"/>
      <c r="H15" s="28"/>
      <c r="I15" s="28"/>
      <c r="J15" s="28"/>
      <c r="K15" s="28"/>
      <c r="L15" s="28"/>
      <c r="M15" s="28"/>
      <c r="N15" s="694" t="s">
        <v>72</v>
      </c>
      <c r="O15" s="680"/>
      <c r="P15" s="680"/>
      <c r="Q15" s="680"/>
      <c r="R15" s="19"/>
    </row>
    <row r="16" spans="2:18" s="17" customFormat="1" ht="10.35" customHeight="1" x14ac:dyDescent="0.25">
      <c r="B16" s="18"/>
      <c r="C16" s="20"/>
      <c r="D16" s="20"/>
      <c r="E16" s="20"/>
      <c r="F16" s="20"/>
      <c r="G16" s="20"/>
      <c r="H16" s="20"/>
      <c r="I16" s="20"/>
      <c r="J16" s="20"/>
      <c r="K16" s="20"/>
      <c r="L16" s="20"/>
      <c r="M16" s="20"/>
      <c r="N16" s="20"/>
      <c r="O16" s="20"/>
      <c r="P16" s="20"/>
      <c r="Q16" s="20"/>
      <c r="R16" s="19"/>
    </row>
    <row r="17" spans="2:47" s="17" customFormat="1" ht="29.25" customHeight="1" x14ac:dyDescent="0.25">
      <c r="B17" s="18"/>
      <c r="C17" s="29" t="s">
        <v>73</v>
      </c>
      <c r="D17" s="20"/>
      <c r="E17" s="20"/>
      <c r="F17" s="20"/>
      <c r="G17" s="20"/>
      <c r="H17" s="20"/>
      <c r="I17" s="20"/>
      <c r="J17" s="20"/>
      <c r="K17" s="20"/>
      <c r="L17" s="20"/>
      <c r="M17" s="20"/>
      <c r="N17" s="696">
        <f>N44</f>
        <v>0</v>
      </c>
      <c r="O17" s="680"/>
      <c r="P17" s="680"/>
      <c r="Q17" s="680"/>
      <c r="R17" s="19"/>
      <c r="AC17" s="80">
        <f>N17</f>
        <v>0</v>
      </c>
      <c r="AU17" s="30" t="s">
        <v>74</v>
      </c>
    </row>
    <row r="18" spans="2:47" s="35" customFormat="1" ht="24.95" customHeight="1" x14ac:dyDescent="0.25">
      <c r="B18" s="31"/>
      <c r="C18" s="32"/>
      <c r="D18" s="33" t="s">
        <v>75</v>
      </c>
      <c r="E18" s="32"/>
      <c r="F18" s="32"/>
      <c r="G18" s="32"/>
      <c r="H18" s="32"/>
      <c r="I18" s="32"/>
      <c r="J18" s="32"/>
      <c r="K18" s="32"/>
      <c r="L18" s="32"/>
      <c r="M18" s="32"/>
      <c r="N18" s="669">
        <f>N45</f>
        <v>0</v>
      </c>
      <c r="O18" s="685"/>
      <c r="P18" s="685"/>
      <c r="Q18" s="685"/>
      <c r="R18" s="34"/>
    </row>
    <row r="19" spans="2:47" s="40" customFormat="1" ht="19.899999999999999" customHeight="1" x14ac:dyDescent="0.25">
      <c r="B19" s="36"/>
      <c r="C19" s="37"/>
      <c r="D19" s="38" t="s">
        <v>78</v>
      </c>
      <c r="E19" s="37"/>
      <c r="F19" s="37"/>
      <c r="G19" s="37"/>
      <c r="H19" s="37"/>
      <c r="I19" s="37"/>
      <c r="J19" s="37"/>
      <c r="K19" s="37"/>
      <c r="L19" s="37"/>
      <c r="M19" s="37"/>
      <c r="N19" s="683">
        <f>N46</f>
        <v>0</v>
      </c>
      <c r="O19" s="684"/>
      <c r="P19" s="684"/>
      <c r="Q19" s="684"/>
      <c r="R19" s="39"/>
    </row>
    <row r="20" spans="2:47" s="40" customFormat="1" ht="19.899999999999999" customHeight="1" x14ac:dyDescent="0.25">
      <c r="B20" s="36"/>
      <c r="C20" s="37"/>
      <c r="D20" s="38" t="s">
        <v>82</v>
      </c>
      <c r="E20" s="37"/>
      <c r="F20" s="37"/>
      <c r="G20" s="37"/>
      <c r="H20" s="37"/>
      <c r="I20" s="37"/>
      <c r="J20" s="37"/>
      <c r="K20" s="37"/>
      <c r="L20" s="37"/>
      <c r="M20" s="37"/>
      <c r="N20" s="683">
        <f>N51</f>
        <v>0</v>
      </c>
      <c r="O20" s="684"/>
      <c r="P20" s="684"/>
      <c r="Q20" s="684"/>
      <c r="R20" s="39"/>
    </row>
    <row r="21" spans="2:47" s="40" customFormat="1" ht="19.899999999999999" customHeight="1" x14ac:dyDescent="0.25">
      <c r="B21" s="36"/>
      <c r="C21" s="37"/>
      <c r="D21" s="38" t="s">
        <v>83</v>
      </c>
      <c r="E21" s="37"/>
      <c r="F21" s="37"/>
      <c r="G21" s="37"/>
      <c r="H21" s="37"/>
      <c r="I21" s="37"/>
      <c r="J21" s="37"/>
      <c r="K21" s="37"/>
      <c r="L21" s="37"/>
      <c r="M21" s="37"/>
      <c r="N21" s="683">
        <f>N56</f>
        <v>0</v>
      </c>
      <c r="O21" s="684"/>
      <c r="P21" s="684"/>
      <c r="Q21" s="684"/>
      <c r="R21" s="39"/>
    </row>
    <row r="22" spans="2:47" s="40" customFormat="1" ht="19.899999999999999" customHeight="1" x14ac:dyDescent="0.25">
      <c r="B22" s="36"/>
      <c r="C22" s="37"/>
      <c r="D22" s="38" t="s">
        <v>84</v>
      </c>
      <c r="E22" s="37"/>
      <c r="F22" s="37"/>
      <c r="G22" s="37"/>
      <c r="H22" s="37"/>
      <c r="I22" s="37"/>
      <c r="J22" s="37"/>
      <c r="K22" s="37"/>
      <c r="L22" s="37"/>
      <c r="M22" s="37"/>
      <c r="N22" s="683">
        <f>N59</f>
        <v>0</v>
      </c>
      <c r="O22" s="684"/>
      <c r="P22" s="684"/>
      <c r="Q22" s="684"/>
      <c r="R22" s="39"/>
    </row>
    <row r="23" spans="2:47" s="40" customFormat="1" ht="19.899999999999999" customHeight="1" x14ac:dyDescent="0.25">
      <c r="B23" s="36"/>
      <c r="C23" s="37"/>
      <c r="D23" s="38" t="s">
        <v>85</v>
      </c>
      <c r="E23" s="37"/>
      <c r="F23" s="37"/>
      <c r="G23" s="37"/>
      <c r="H23" s="37"/>
      <c r="I23" s="37"/>
      <c r="J23" s="37"/>
      <c r="K23" s="37"/>
      <c r="L23" s="37"/>
      <c r="M23" s="37"/>
      <c r="N23" s="683">
        <f>N70</f>
        <v>0</v>
      </c>
      <c r="O23" s="684"/>
      <c r="P23" s="684"/>
      <c r="Q23" s="684"/>
      <c r="R23" s="39"/>
    </row>
    <row r="24" spans="2:47" s="35" customFormat="1" ht="24.95" customHeight="1" x14ac:dyDescent="0.25">
      <c r="B24" s="31"/>
      <c r="C24" s="32"/>
      <c r="D24" s="33" t="s">
        <v>87</v>
      </c>
      <c r="E24" s="32"/>
      <c r="F24" s="32"/>
      <c r="G24" s="32"/>
      <c r="H24" s="32"/>
      <c r="I24" s="32"/>
      <c r="J24" s="32"/>
      <c r="K24" s="32"/>
      <c r="L24" s="32"/>
      <c r="M24" s="32"/>
      <c r="N24" s="669">
        <f>N72</f>
        <v>0</v>
      </c>
      <c r="O24" s="685"/>
      <c r="P24" s="685"/>
      <c r="Q24" s="685"/>
      <c r="R24" s="34"/>
    </row>
    <row r="25" spans="2:47" s="40" customFormat="1" ht="19.899999999999999" customHeight="1" x14ac:dyDescent="0.25">
      <c r="B25" s="36"/>
      <c r="C25" s="37"/>
      <c r="D25" s="38" t="s">
        <v>88</v>
      </c>
      <c r="E25" s="37"/>
      <c r="F25" s="37"/>
      <c r="G25" s="37"/>
      <c r="H25" s="37"/>
      <c r="I25" s="37"/>
      <c r="J25" s="37"/>
      <c r="K25" s="37"/>
      <c r="L25" s="37"/>
      <c r="M25" s="37"/>
      <c r="N25" s="683">
        <f>N73</f>
        <v>0</v>
      </c>
      <c r="O25" s="684"/>
      <c r="P25" s="684"/>
      <c r="Q25" s="684"/>
      <c r="R25" s="39"/>
    </row>
    <row r="26" spans="2:47" s="17" customFormat="1" ht="6.95" customHeight="1" x14ac:dyDescent="0.25">
      <c r="B26" s="41"/>
      <c r="C26" s="42"/>
      <c r="D26" s="42"/>
      <c r="E26" s="42"/>
      <c r="F26" s="42"/>
      <c r="G26" s="42"/>
      <c r="H26" s="42"/>
      <c r="I26" s="42"/>
      <c r="J26" s="42"/>
      <c r="K26" s="42"/>
      <c r="L26" s="42"/>
      <c r="M26" s="42"/>
      <c r="N26" s="42"/>
      <c r="O26" s="42"/>
      <c r="P26" s="42"/>
      <c r="Q26" s="42"/>
      <c r="R26" s="43"/>
    </row>
    <row r="30" spans="2:47" s="17" customFormat="1" ht="6.95" customHeight="1" x14ac:dyDescent="0.25">
      <c r="B30" s="14"/>
      <c r="C30" s="15"/>
      <c r="D30" s="15"/>
      <c r="E30" s="15"/>
      <c r="F30" s="15"/>
      <c r="G30" s="15"/>
      <c r="H30" s="15"/>
      <c r="I30" s="15"/>
      <c r="J30" s="15"/>
      <c r="K30" s="15"/>
      <c r="L30" s="15"/>
      <c r="M30" s="15"/>
      <c r="N30" s="15"/>
      <c r="O30" s="15"/>
      <c r="P30" s="15"/>
      <c r="Q30" s="15"/>
      <c r="R30" s="16"/>
    </row>
    <row r="31" spans="2:47" s="17" customFormat="1" ht="36.950000000000003" customHeight="1" x14ac:dyDescent="0.25">
      <c r="B31" s="18"/>
      <c r="C31" s="686" t="s">
        <v>100</v>
      </c>
      <c r="D31" s="680"/>
      <c r="E31" s="680"/>
      <c r="F31" s="680"/>
      <c r="G31" s="680"/>
      <c r="H31" s="680"/>
      <c r="I31" s="680"/>
      <c r="J31" s="680"/>
      <c r="K31" s="680"/>
      <c r="L31" s="680"/>
      <c r="M31" s="680"/>
      <c r="N31" s="680"/>
      <c r="O31" s="680"/>
      <c r="P31" s="680"/>
      <c r="Q31" s="680"/>
      <c r="R31" s="19"/>
    </row>
    <row r="32" spans="2:47" s="17" customFormat="1" ht="6.95" customHeight="1" x14ac:dyDescent="0.25">
      <c r="B32" s="18"/>
      <c r="C32" s="20"/>
      <c r="D32" s="20"/>
      <c r="E32" s="20"/>
      <c r="F32" s="20"/>
      <c r="G32" s="20"/>
      <c r="H32" s="20"/>
      <c r="I32" s="20"/>
      <c r="J32" s="20"/>
      <c r="K32" s="20"/>
      <c r="L32" s="20"/>
      <c r="M32" s="20"/>
      <c r="N32" s="20"/>
      <c r="O32" s="20"/>
      <c r="P32" s="20"/>
      <c r="Q32" s="20"/>
      <c r="R32" s="19"/>
    </row>
    <row r="33" spans="2:64" s="17" customFormat="1" ht="30" customHeight="1" x14ac:dyDescent="0.25">
      <c r="B33" s="18"/>
      <c r="C33" s="21" t="s">
        <v>55</v>
      </c>
      <c r="D33" s="20"/>
      <c r="E33" s="20"/>
      <c r="F33" s="687" t="s">
        <v>56</v>
      </c>
      <c r="G33" s="680"/>
      <c r="H33" s="680"/>
      <c r="I33" s="680"/>
      <c r="J33" s="680"/>
      <c r="K33" s="680"/>
      <c r="L33" s="680"/>
      <c r="M33" s="680"/>
      <c r="N33" s="680"/>
      <c r="O33" s="680"/>
      <c r="P33" s="680"/>
      <c r="Q33" s="20"/>
      <c r="R33" s="19"/>
    </row>
    <row r="34" spans="2:64" ht="30" customHeight="1" x14ac:dyDescent="0.3">
      <c r="B34" s="22"/>
      <c r="C34" s="21" t="s">
        <v>57</v>
      </c>
      <c r="D34" s="23"/>
      <c r="E34" s="23"/>
      <c r="F34" s="687" t="s">
        <v>1670</v>
      </c>
      <c r="G34" s="688"/>
      <c r="H34" s="688"/>
      <c r="I34" s="688"/>
      <c r="J34" s="688"/>
      <c r="K34" s="688"/>
      <c r="L34" s="688"/>
      <c r="M34" s="688"/>
      <c r="N34" s="688"/>
      <c r="O34" s="688"/>
      <c r="P34" s="688"/>
      <c r="Q34" s="23"/>
      <c r="R34" s="24"/>
    </row>
    <row r="35" spans="2:64" ht="30" customHeight="1" x14ac:dyDescent="0.3">
      <c r="B35" s="22"/>
      <c r="C35" s="21" t="s">
        <v>59</v>
      </c>
      <c r="D35" s="23"/>
      <c r="E35" s="23"/>
      <c r="F35" s="687" t="s">
        <v>1794</v>
      </c>
      <c r="G35" s="688"/>
      <c r="H35" s="688"/>
      <c r="I35" s="688"/>
      <c r="J35" s="688"/>
      <c r="K35" s="688"/>
      <c r="L35" s="688"/>
      <c r="M35" s="688"/>
      <c r="N35" s="688"/>
      <c r="O35" s="688"/>
      <c r="P35" s="688"/>
      <c r="Q35" s="23"/>
      <c r="R35" s="24"/>
    </row>
    <row r="36" spans="2:64" s="17" customFormat="1" ht="36.950000000000003" customHeight="1" x14ac:dyDescent="0.25">
      <c r="B36" s="18"/>
      <c r="C36" s="26" t="s">
        <v>1672</v>
      </c>
      <c r="D36" s="20"/>
      <c r="E36" s="20"/>
      <c r="F36" s="689" t="s">
        <v>1795</v>
      </c>
      <c r="G36" s="689"/>
      <c r="H36" s="689"/>
      <c r="I36" s="689"/>
      <c r="J36" s="689"/>
      <c r="K36" s="689"/>
      <c r="L36" s="689"/>
      <c r="M36" s="689"/>
      <c r="N36" s="689"/>
      <c r="O36" s="689"/>
      <c r="P36" s="689"/>
      <c r="Q36" s="20"/>
      <c r="R36" s="19"/>
    </row>
    <row r="37" spans="2:64" s="17" customFormat="1" ht="6.95" customHeight="1" x14ac:dyDescent="0.25">
      <c r="B37" s="18"/>
      <c r="C37" s="20"/>
      <c r="D37" s="20"/>
      <c r="E37" s="20"/>
      <c r="F37" s="20"/>
      <c r="G37" s="20"/>
      <c r="H37" s="20"/>
      <c r="I37" s="20"/>
      <c r="J37" s="20"/>
      <c r="K37" s="20"/>
      <c r="L37" s="20"/>
      <c r="M37" s="20"/>
      <c r="N37" s="20"/>
      <c r="O37" s="20"/>
      <c r="P37" s="20"/>
      <c r="Q37" s="20"/>
      <c r="R37" s="19"/>
    </row>
    <row r="38" spans="2:64" s="17" customFormat="1" ht="18" customHeight="1" x14ac:dyDescent="0.25">
      <c r="B38" s="18"/>
      <c r="C38" s="21" t="s">
        <v>61</v>
      </c>
      <c r="D38" s="20"/>
      <c r="E38" s="20"/>
      <c r="F38" s="27" t="s">
        <v>62</v>
      </c>
      <c r="G38" s="20"/>
      <c r="H38" s="20"/>
      <c r="I38" s="20"/>
      <c r="J38" s="20"/>
      <c r="K38" s="21" t="s">
        <v>63</v>
      </c>
      <c r="L38" s="20"/>
      <c r="M38" s="697">
        <v>42535</v>
      </c>
      <c r="N38" s="680"/>
      <c r="O38" s="680"/>
      <c r="P38" s="680"/>
      <c r="Q38" s="20"/>
      <c r="R38" s="19"/>
    </row>
    <row r="39" spans="2:64" s="17" customFormat="1" ht="6.95" customHeight="1" x14ac:dyDescent="0.25">
      <c r="B39" s="18"/>
      <c r="C39" s="20"/>
      <c r="D39" s="20"/>
      <c r="E39" s="20"/>
      <c r="F39" s="20"/>
      <c r="G39" s="20"/>
      <c r="H39" s="20"/>
      <c r="I39" s="20"/>
      <c r="J39" s="20"/>
      <c r="K39" s="20"/>
      <c r="L39" s="20"/>
      <c r="M39" s="20"/>
      <c r="N39" s="20"/>
      <c r="O39" s="20"/>
      <c r="P39" s="20"/>
      <c r="Q39" s="20"/>
      <c r="R39" s="19"/>
    </row>
    <row r="40" spans="2:64" s="17" customFormat="1" ht="15" x14ac:dyDescent="0.25">
      <c r="B40" s="18"/>
      <c r="C40" s="21" t="s">
        <v>64</v>
      </c>
      <c r="D40" s="20"/>
      <c r="E40" s="20"/>
      <c r="F40" s="27" t="s">
        <v>65</v>
      </c>
      <c r="G40" s="20"/>
      <c r="H40" s="20"/>
      <c r="I40" s="20"/>
      <c r="J40" s="20"/>
      <c r="K40" s="21" t="s">
        <v>66</v>
      </c>
      <c r="L40" s="20"/>
      <c r="M40" s="698" t="s">
        <v>67</v>
      </c>
      <c r="N40" s="680"/>
      <c r="O40" s="680"/>
      <c r="P40" s="680"/>
      <c r="Q40" s="680"/>
      <c r="R40" s="19"/>
    </row>
    <row r="41" spans="2:64" s="17" customFormat="1" ht="14.45" customHeight="1" x14ac:dyDescent="0.25">
      <c r="B41" s="18"/>
      <c r="C41" s="21" t="s">
        <v>68</v>
      </c>
      <c r="D41" s="20"/>
      <c r="E41" s="20"/>
      <c r="F41" s="27"/>
      <c r="G41" s="20"/>
      <c r="H41" s="20"/>
      <c r="I41" s="20"/>
      <c r="J41" s="20"/>
      <c r="K41" s="21" t="s">
        <v>69</v>
      </c>
      <c r="L41" s="20"/>
      <c r="M41" s="698" t="s">
        <v>70</v>
      </c>
      <c r="N41" s="680"/>
      <c r="O41" s="680"/>
      <c r="P41" s="680"/>
      <c r="Q41" s="680"/>
      <c r="R41" s="19"/>
    </row>
    <row r="42" spans="2:64" s="17" customFormat="1" ht="10.35" customHeight="1" x14ac:dyDescent="0.25">
      <c r="B42" s="18"/>
      <c r="C42" s="20"/>
      <c r="D42" s="20"/>
      <c r="E42" s="20"/>
      <c r="F42" s="20"/>
      <c r="G42" s="20"/>
      <c r="H42" s="20"/>
      <c r="I42" s="20"/>
      <c r="J42" s="20"/>
      <c r="K42" s="20"/>
      <c r="L42" s="20"/>
      <c r="M42" s="20"/>
      <c r="N42" s="20"/>
      <c r="O42" s="20"/>
      <c r="P42" s="20"/>
      <c r="Q42" s="20"/>
      <c r="R42" s="19"/>
    </row>
    <row r="43" spans="2:64" s="48" customFormat="1" ht="29.25" customHeight="1" x14ac:dyDescent="0.25">
      <c r="B43" s="44"/>
      <c r="C43" s="45" t="s">
        <v>101</v>
      </c>
      <c r="D43" s="46" t="s">
        <v>102</v>
      </c>
      <c r="E43" s="46" t="s">
        <v>103</v>
      </c>
      <c r="F43" s="690" t="s">
        <v>104</v>
      </c>
      <c r="G43" s="691"/>
      <c r="H43" s="691"/>
      <c r="I43" s="691"/>
      <c r="J43" s="46" t="s">
        <v>105</v>
      </c>
      <c r="K43" s="46" t="s">
        <v>106</v>
      </c>
      <c r="L43" s="692" t="s">
        <v>107</v>
      </c>
      <c r="M43" s="691"/>
      <c r="N43" s="690" t="s">
        <v>72</v>
      </c>
      <c r="O43" s="691"/>
      <c r="P43" s="691"/>
      <c r="Q43" s="693"/>
      <c r="R43" s="47"/>
      <c r="T43" s="49" t="s">
        <v>108</v>
      </c>
      <c r="U43" s="50" t="s">
        <v>109</v>
      </c>
      <c r="V43" s="50" t="s">
        <v>110</v>
      </c>
      <c r="W43" s="50" t="s">
        <v>111</v>
      </c>
      <c r="X43" s="50" t="s">
        <v>112</v>
      </c>
      <c r="Y43" s="50" t="s">
        <v>113</v>
      </c>
      <c r="Z43" s="50" t="s">
        <v>114</v>
      </c>
      <c r="AA43" s="51" t="s">
        <v>115</v>
      </c>
    </row>
    <row r="44" spans="2:64" s="17" customFormat="1" ht="29.25" customHeight="1" x14ac:dyDescent="0.35">
      <c r="B44" s="18"/>
      <c r="C44" s="52" t="s">
        <v>116</v>
      </c>
      <c r="D44" s="20"/>
      <c r="E44" s="20"/>
      <c r="F44" s="20"/>
      <c r="G44" s="20"/>
      <c r="H44" s="20"/>
      <c r="I44" s="20"/>
      <c r="J44" s="20"/>
      <c r="K44" s="20"/>
      <c r="L44" s="20"/>
      <c r="M44" s="20"/>
      <c r="N44" s="674">
        <f>BK44</f>
        <v>0</v>
      </c>
      <c r="O44" s="675"/>
      <c r="P44" s="675"/>
      <c r="Q44" s="675"/>
      <c r="R44" s="19"/>
      <c r="T44" s="53"/>
      <c r="U44" s="54"/>
      <c r="V44" s="54"/>
      <c r="W44" s="55">
        <f>W45+W72</f>
        <v>4.0102700000000002</v>
      </c>
      <c r="X44" s="54"/>
      <c r="Y44" s="55">
        <f>Y45+Y72</f>
        <v>0.34566195999999999</v>
      </c>
      <c r="Z44" s="54"/>
      <c r="AA44" s="56">
        <f>AA45+AA72</f>
        <v>0.28159000000000001</v>
      </c>
      <c r="AT44" s="30" t="s">
        <v>117</v>
      </c>
      <c r="AU44" s="30" t="s">
        <v>74</v>
      </c>
      <c r="BK44" s="57">
        <f>BK45+BK72</f>
        <v>0</v>
      </c>
    </row>
    <row r="45" spans="2:64" s="62" customFormat="1" ht="37.35" customHeight="1" x14ac:dyDescent="0.35">
      <c r="B45" s="58"/>
      <c r="C45" s="59"/>
      <c r="D45" s="60" t="s">
        <v>75</v>
      </c>
      <c r="E45" s="60"/>
      <c r="F45" s="60"/>
      <c r="G45" s="60"/>
      <c r="H45" s="60"/>
      <c r="I45" s="60"/>
      <c r="J45" s="60"/>
      <c r="K45" s="60"/>
      <c r="L45" s="60"/>
      <c r="M45" s="60"/>
      <c r="N45" s="668">
        <f>BK45</f>
        <v>0</v>
      </c>
      <c r="O45" s="669"/>
      <c r="P45" s="669"/>
      <c r="Q45" s="669"/>
      <c r="R45" s="61"/>
      <c r="T45" s="63"/>
      <c r="U45" s="59"/>
      <c r="V45" s="59"/>
      <c r="W45" s="64">
        <f>W46+W51+W56+W59+W70</f>
        <v>3.6417679999999999</v>
      </c>
      <c r="X45" s="59"/>
      <c r="Y45" s="64">
        <f>Y46+Y51+Y56+Y59+Y70</f>
        <v>0.34008699999999997</v>
      </c>
      <c r="Z45" s="59"/>
      <c r="AA45" s="65">
        <f>AA46+AA51+AA56+AA59+AA70</f>
        <v>0.27916000000000002</v>
      </c>
      <c r="AR45" s="66" t="s">
        <v>118</v>
      </c>
      <c r="AT45" s="67" t="s">
        <v>117</v>
      </c>
      <c r="AU45" s="67" t="s">
        <v>119</v>
      </c>
      <c r="AY45" s="66" t="s">
        <v>120</v>
      </c>
      <c r="BK45" s="68">
        <f>BK46+BK51+BK56+BK59+BK70</f>
        <v>0</v>
      </c>
    </row>
    <row r="46" spans="2:64" s="62" customFormat="1" ht="19.899999999999999" customHeight="1" x14ac:dyDescent="0.3">
      <c r="B46" s="58"/>
      <c r="C46" s="59"/>
      <c r="D46" s="69" t="s">
        <v>78</v>
      </c>
      <c r="E46" s="69"/>
      <c r="F46" s="69"/>
      <c r="G46" s="69"/>
      <c r="H46" s="69"/>
      <c r="I46" s="69"/>
      <c r="J46" s="69"/>
      <c r="K46" s="69"/>
      <c r="L46" s="69"/>
      <c r="M46" s="69"/>
      <c r="N46" s="659">
        <f>BK46</f>
        <v>0</v>
      </c>
      <c r="O46" s="660"/>
      <c r="P46" s="660"/>
      <c r="Q46" s="660"/>
      <c r="R46" s="61"/>
      <c r="T46" s="63"/>
      <c r="U46" s="59"/>
      <c r="V46" s="59"/>
      <c r="W46" s="64">
        <f>SUM(W47:W50)</f>
        <v>0.73827599999999993</v>
      </c>
      <c r="X46" s="59"/>
      <c r="Y46" s="64">
        <f>SUM(Y47:Y50)</f>
        <v>0.28913499999999998</v>
      </c>
      <c r="Z46" s="59"/>
      <c r="AA46" s="65">
        <f>SUM(AA47:AA50)</f>
        <v>0</v>
      </c>
      <c r="AR46" s="66" t="s">
        <v>118</v>
      </c>
      <c r="AT46" s="67" t="s">
        <v>117</v>
      </c>
      <c r="AU46" s="67" t="s">
        <v>118</v>
      </c>
      <c r="AY46" s="66" t="s">
        <v>120</v>
      </c>
      <c r="BK46" s="68">
        <f>SUM(BK47:BK50)</f>
        <v>0</v>
      </c>
    </row>
    <row r="47" spans="2:64" s="17" customFormat="1" ht="31.5" customHeight="1" x14ac:dyDescent="0.25">
      <c r="B47" s="70"/>
      <c r="C47" s="71" t="s">
        <v>118</v>
      </c>
      <c r="D47" s="71" t="s">
        <v>121</v>
      </c>
      <c r="E47" s="72" t="s">
        <v>1736</v>
      </c>
      <c r="F47" s="671" t="s">
        <v>1737</v>
      </c>
      <c r="G47" s="667"/>
      <c r="H47" s="667"/>
      <c r="I47" s="667"/>
      <c r="J47" s="73" t="s">
        <v>134</v>
      </c>
      <c r="K47" s="74">
        <v>0.154</v>
      </c>
      <c r="L47" s="666"/>
      <c r="M47" s="667"/>
      <c r="N47" s="666">
        <f>ROUND(L47*K47,2)</f>
        <v>0</v>
      </c>
      <c r="O47" s="667"/>
      <c r="P47" s="667"/>
      <c r="Q47" s="667"/>
      <c r="R47" s="75"/>
      <c r="T47" s="76" t="s">
        <v>125</v>
      </c>
      <c r="U47" s="77" t="s">
        <v>126</v>
      </c>
      <c r="V47" s="78">
        <v>4.7939999999999996</v>
      </c>
      <c r="W47" s="78">
        <f>V47*K47</f>
        <v>0.73827599999999993</v>
      </c>
      <c r="X47" s="78">
        <v>1.8774999999999999</v>
      </c>
      <c r="Y47" s="78">
        <f>X47*K47</f>
        <v>0.28913499999999998</v>
      </c>
      <c r="Z47" s="78">
        <v>0</v>
      </c>
      <c r="AA47" s="79">
        <f>Z47*K47</f>
        <v>0</v>
      </c>
      <c r="AR47" s="30" t="s">
        <v>127</v>
      </c>
      <c r="AT47" s="30" t="s">
        <v>121</v>
      </c>
      <c r="AU47" s="30" t="s">
        <v>128</v>
      </c>
      <c r="AY47" s="30" t="s">
        <v>120</v>
      </c>
      <c r="BE47" s="80">
        <f>IF(U47="základní",N47,0)</f>
        <v>0</v>
      </c>
      <c r="BF47" s="80">
        <f>IF(U47="snížená",N47,0)</f>
        <v>0</v>
      </c>
      <c r="BG47" s="80">
        <f>IF(U47="zákl. přenesená",N47,0)</f>
        <v>0</v>
      </c>
      <c r="BH47" s="80">
        <f>IF(U47="sníž. přenesená",N47,0)</f>
        <v>0</v>
      </c>
      <c r="BI47" s="80">
        <f>IF(U47="nulová",N47,0)</f>
        <v>0</v>
      </c>
      <c r="BJ47" s="30" t="s">
        <v>118</v>
      </c>
      <c r="BK47" s="80">
        <f>ROUND(L47*K47,2)</f>
        <v>0</v>
      </c>
      <c r="BL47" s="30" t="s">
        <v>127</v>
      </c>
    </row>
    <row r="48" spans="2:64" s="86" customFormat="1" ht="22.5" customHeight="1" x14ac:dyDescent="0.25">
      <c r="B48" s="81"/>
      <c r="C48" s="82"/>
      <c r="D48" s="82"/>
      <c r="E48" s="83" t="s">
        <v>125</v>
      </c>
      <c r="F48" s="661" t="s">
        <v>1796</v>
      </c>
      <c r="G48" s="662"/>
      <c r="H48" s="662"/>
      <c r="I48" s="662"/>
      <c r="J48" s="82"/>
      <c r="K48" s="84">
        <v>2.8000000000000001E-2</v>
      </c>
      <c r="L48" s="82"/>
      <c r="M48" s="82"/>
      <c r="N48" s="82"/>
      <c r="O48" s="82"/>
      <c r="P48" s="82"/>
      <c r="Q48" s="82"/>
      <c r="R48" s="85"/>
      <c r="T48" s="87"/>
      <c r="U48" s="82"/>
      <c r="V48" s="82"/>
      <c r="W48" s="82"/>
      <c r="X48" s="82"/>
      <c r="Y48" s="82"/>
      <c r="Z48" s="82"/>
      <c r="AA48" s="88"/>
      <c r="AT48" s="89" t="s">
        <v>130</v>
      </c>
      <c r="AU48" s="89" t="s">
        <v>128</v>
      </c>
      <c r="AV48" s="86" t="s">
        <v>128</v>
      </c>
      <c r="AW48" s="86" t="s">
        <v>131</v>
      </c>
      <c r="AX48" s="86" t="s">
        <v>119</v>
      </c>
      <c r="AY48" s="89" t="s">
        <v>120</v>
      </c>
    </row>
    <row r="49" spans="2:64" s="86" customFormat="1" ht="31.5" customHeight="1" x14ac:dyDescent="0.25">
      <c r="B49" s="81"/>
      <c r="C49" s="82"/>
      <c r="D49" s="82"/>
      <c r="E49" s="83" t="s">
        <v>125</v>
      </c>
      <c r="F49" s="663" t="s">
        <v>1797</v>
      </c>
      <c r="G49" s="662"/>
      <c r="H49" s="662"/>
      <c r="I49" s="662"/>
      <c r="J49" s="82"/>
      <c r="K49" s="84">
        <v>0.126</v>
      </c>
      <c r="L49" s="82"/>
      <c r="M49" s="82"/>
      <c r="N49" s="82"/>
      <c r="O49" s="82"/>
      <c r="P49" s="82"/>
      <c r="Q49" s="82"/>
      <c r="R49" s="85"/>
      <c r="T49" s="87"/>
      <c r="U49" s="82"/>
      <c r="V49" s="82"/>
      <c r="W49" s="82"/>
      <c r="X49" s="82"/>
      <c r="Y49" s="82"/>
      <c r="Z49" s="82"/>
      <c r="AA49" s="88"/>
      <c r="AT49" s="89" t="s">
        <v>130</v>
      </c>
      <c r="AU49" s="89" t="s">
        <v>128</v>
      </c>
      <c r="AV49" s="86" t="s">
        <v>128</v>
      </c>
      <c r="AW49" s="86" t="s">
        <v>131</v>
      </c>
      <c r="AX49" s="86" t="s">
        <v>119</v>
      </c>
      <c r="AY49" s="89" t="s">
        <v>120</v>
      </c>
    </row>
    <row r="50" spans="2:64" s="95" customFormat="1" ht="22.5" customHeight="1" x14ac:dyDescent="0.25">
      <c r="B50" s="90"/>
      <c r="C50" s="91"/>
      <c r="D50" s="91"/>
      <c r="E50" s="92" t="s">
        <v>125</v>
      </c>
      <c r="F50" s="664" t="s">
        <v>146</v>
      </c>
      <c r="G50" s="665"/>
      <c r="H50" s="665"/>
      <c r="I50" s="665"/>
      <c r="J50" s="91"/>
      <c r="K50" s="93">
        <v>0.154</v>
      </c>
      <c r="L50" s="91"/>
      <c r="M50" s="91"/>
      <c r="N50" s="91"/>
      <c r="O50" s="91"/>
      <c r="P50" s="91"/>
      <c r="Q50" s="91"/>
      <c r="R50" s="94"/>
      <c r="T50" s="96"/>
      <c r="U50" s="91"/>
      <c r="V50" s="91"/>
      <c r="W50" s="91"/>
      <c r="X50" s="91"/>
      <c r="Y50" s="91"/>
      <c r="Z50" s="91"/>
      <c r="AA50" s="97"/>
      <c r="AT50" s="98" t="s">
        <v>130</v>
      </c>
      <c r="AU50" s="98" t="s">
        <v>128</v>
      </c>
      <c r="AV50" s="95" t="s">
        <v>127</v>
      </c>
      <c r="AW50" s="95" t="s">
        <v>131</v>
      </c>
      <c r="AX50" s="95" t="s">
        <v>118</v>
      </c>
      <c r="AY50" s="98" t="s">
        <v>120</v>
      </c>
    </row>
    <row r="51" spans="2:64" s="62" customFormat="1" ht="29.85" customHeight="1" x14ac:dyDescent="0.3">
      <c r="B51" s="58"/>
      <c r="C51" s="59"/>
      <c r="D51" s="69" t="s">
        <v>82</v>
      </c>
      <c r="E51" s="69"/>
      <c r="F51" s="69"/>
      <c r="G51" s="69"/>
      <c r="H51" s="69"/>
      <c r="I51" s="69"/>
      <c r="J51" s="69"/>
      <c r="K51" s="69"/>
      <c r="L51" s="69"/>
      <c r="M51" s="69"/>
      <c r="N51" s="659">
        <f>BK51</f>
        <v>0</v>
      </c>
      <c r="O51" s="660"/>
      <c r="P51" s="660"/>
      <c r="Q51" s="660"/>
      <c r="R51" s="61"/>
      <c r="T51" s="63"/>
      <c r="U51" s="59"/>
      <c r="V51" s="59"/>
      <c r="W51" s="64">
        <f>SUM(W52:W55)</f>
        <v>0.86099999999999999</v>
      </c>
      <c r="X51" s="59"/>
      <c r="Y51" s="64">
        <f>SUM(Y52:Y55)</f>
        <v>5.0952000000000004E-2</v>
      </c>
      <c r="Z51" s="59"/>
      <c r="AA51" s="65">
        <f>SUM(AA52:AA55)</f>
        <v>0</v>
      </c>
      <c r="AR51" s="66" t="s">
        <v>118</v>
      </c>
      <c r="AT51" s="67" t="s">
        <v>117</v>
      </c>
      <c r="AU51" s="67" t="s">
        <v>118</v>
      </c>
      <c r="AY51" s="66" t="s">
        <v>120</v>
      </c>
      <c r="BK51" s="68">
        <f>SUM(BK52:BK55)</f>
        <v>0</v>
      </c>
    </row>
    <row r="52" spans="2:64" s="17" customFormat="1" ht="31.5" customHeight="1" x14ac:dyDescent="0.25">
      <c r="B52" s="70"/>
      <c r="C52" s="71" t="s">
        <v>128</v>
      </c>
      <c r="D52" s="71" t="s">
        <v>121</v>
      </c>
      <c r="E52" s="72" t="s">
        <v>1740</v>
      </c>
      <c r="F52" s="671" t="s">
        <v>1741</v>
      </c>
      <c r="G52" s="667"/>
      <c r="H52" s="667"/>
      <c r="I52" s="667"/>
      <c r="J52" s="73" t="s">
        <v>447</v>
      </c>
      <c r="K52" s="74">
        <v>1</v>
      </c>
      <c r="L52" s="666"/>
      <c r="M52" s="667"/>
      <c r="N52" s="666">
        <f>ROUND(L52*K52,2)</f>
        <v>0</v>
      </c>
      <c r="O52" s="667"/>
      <c r="P52" s="667"/>
      <c r="Q52" s="667"/>
      <c r="R52" s="75"/>
      <c r="T52" s="76" t="s">
        <v>125</v>
      </c>
      <c r="U52" s="77" t="s">
        <v>126</v>
      </c>
      <c r="V52" s="78">
        <v>0.72499999999999998</v>
      </c>
      <c r="W52" s="78">
        <f>V52*K52</f>
        <v>0.72499999999999998</v>
      </c>
      <c r="X52" s="78">
        <v>4.1500000000000002E-2</v>
      </c>
      <c r="Y52" s="78">
        <f>X52*K52</f>
        <v>4.1500000000000002E-2</v>
      </c>
      <c r="Z52" s="78">
        <v>0</v>
      </c>
      <c r="AA52" s="79">
        <f>Z52*K52</f>
        <v>0</v>
      </c>
      <c r="AR52" s="30" t="s">
        <v>127</v>
      </c>
      <c r="AT52" s="30" t="s">
        <v>121</v>
      </c>
      <c r="AU52" s="30" t="s">
        <v>128</v>
      </c>
      <c r="AY52" s="30" t="s">
        <v>120</v>
      </c>
      <c r="BE52" s="80">
        <f>IF(U52="základní",N52,0)</f>
        <v>0</v>
      </c>
      <c r="BF52" s="80">
        <f>IF(U52="snížená",N52,0)</f>
        <v>0</v>
      </c>
      <c r="BG52" s="80">
        <f>IF(U52="zákl. přenesená",N52,0)</f>
        <v>0</v>
      </c>
      <c r="BH52" s="80">
        <f>IF(U52="sníž. přenesená",N52,0)</f>
        <v>0</v>
      </c>
      <c r="BI52" s="80">
        <f>IF(U52="nulová",N52,0)</f>
        <v>0</v>
      </c>
      <c r="BJ52" s="30" t="s">
        <v>118</v>
      </c>
      <c r="BK52" s="80">
        <f>ROUND(L52*K52,2)</f>
        <v>0</v>
      </c>
      <c r="BL52" s="30" t="s">
        <v>127</v>
      </c>
    </row>
    <row r="53" spans="2:64" s="86" customFormat="1" ht="22.5" customHeight="1" x14ac:dyDescent="0.25">
      <c r="B53" s="81"/>
      <c r="C53" s="82"/>
      <c r="D53" s="82"/>
      <c r="E53" s="83" t="s">
        <v>125</v>
      </c>
      <c r="F53" s="661" t="s">
        <v>1742</v>
      </c>
      <c r="G53" s="662"/>
      <c r="H53" s="662"/>
      <c r="I53" s="662"/>
      <c r="J53" s="82"/>
      <c r="K53" s="84">
        <v>1</v>
      </c>
      <c r="L53" s="82"/>
      <c r="M53" s="82"/>
      <c r="N53" s="82"/>
      <c r="O53" s="82"/>
      <c r="P53" s="82"/>
      <c r="Q53" s="82"/>
      <c r="R53" s="85"/>
      <c r="T53" s="87"/>
      <c r="U53" s="82"/>
      <c r="V53" s="82"/>
      <c r="W53" s="82"/>
      <c r="X53" s="82"/>
      <c r="Y53" s="82"/>
      <c r="Z53" s="82"/>
      <c r="AA53" s="88"/>
      <c r="AT53" s="89" t="s">
        <v>130</v>
      </c>
      <c r="AU53" s="89" t="s">
        <v>128</v>
      </c>
      <c r="AV53" s="86" t="s">
        <v>128</v>
      </c>
      <c r="AW53" s="86" t="s">
        <v>131</v>
      </c>
      <c r="AX53" s="86" t="s">
        <v>118</v>
      </c>
      <c r="AY53" s="89" t="s">
        <v>120</v>
      </c>
    </row>
    <row r="54" spans="2:64" s="17" customFormat="1" ht="31.5" customHeight="1" x14ac:dyDescent="0.25">
      <c r="B54" s="70"/>
      <c r="C54" s="71" t="s">
        <v>136</v>
      </c>
      <c r="D54" s="71" t="s">
        <v>121</v>
      </c>
      <c r="E54" s="72" t="s">
        <v>1743</v>
      </c>
      <c r="F54" s="671" t="s">
        <v>1744</v>
      </c>
      <c r="G54" s="667"/>
      <c r="H54" s="667"/>
      <c r="I54" s="667"/>
      <c r="J54" s="73" t="s">
        <v>172</v>
      </c>
      <c r="K54" s="74">
        <v>0.4</v>
      </c>
      <c r="L54" s="666"/>
      <c r="M54" s="667"/>
      <c r="N54" s="666">
        <f>ROUND(L54*K54,2)</f>
        <v>0</v>
      </c>
      <c r="O54" s="667"/>
      <c r="P54" s="667"/>
      <c r="Q54" s="667"/>
      <c r="R54" s="75"/>
      <c r="T54" s="76" t="s">
        <v>125</v>
      </c>
      <c r="U54" s="77" t="s">
        <v>126</v>
      </c>
      <c r="V54" s="78">
        <v>0.34</v>
      </c>
      <c r="W54" s="78">
        <f>V54*K54</f>
        <v>0.13600000000000001</v>
      </c>
      <c r="X54" s="78">
        <v>2.3630000000000002E-2</v>
      </c>
      <c r="Y54" s="78">
        <f>X54*K54</f>
        <v>9.4520000000000021E-3</v>
      </c>
      <c r="Z54" s="78">
        <v>0</v>
      </c>
      <c r="AA54" s="79">
        <f>Z54*K54</f>
        <v>0</v>
      </c>
      <c r="AR54" s="30" t="s">
        <v>127</v>
      </c>
      <c r="AT54" s="30" t="s">
        <v>121</v>
      </c>
      <c r="AU54" s="30" t="s">
        <v>128</v>
      </c>
      <c r="AY54" s="30" t="s">
        <v>120</v>
      </c>
      <c r="BE54" s="80">
        <f>IF(U54="základní",N54,0)</f>
        <v>0</v>
      </c>
      <c r="BF54" s="80">
        <f>IF(U54="snížená",N54,0)</f>
        <v>0</v>
      </c>
      <c r="BG54" s="80">
        <f>IF(U54="zákl. přenesená",N54,0)</f>
        <v>0</v>
      </c>
      <c r="BH54" s="80">
        <f>IF(U54="sníž. přenesená",N54,0)</f>
        <v>0</v>
      </c>
      <c r="BI54" s="80">
        <f>IF(U54="nulová",N54,0)</f>
        <v>0</v>
      </c>
      <c r="BJ54" s="30" t="s">
        <v>118</v>
      </c>
      <c r="BK54" s="80">
        <f>ROUND(L54*K54,2)</f>
        <v>0</v>
      </c>
      <c r="BL54" s="30" t="s">
        <v>127</v>
      </c>
    </row>
    <row r="55" spans="2:64" s="86" customFormat="1" ht="22.5" customHeight="1" x14ac:dyDescent="0.25">
      <c r="B55" s="81"/>
      <c r="C55" s="82"/>
      <c r="D55" s="82"/>
      <c r="E55" s="83" t="s">
        <v>125</v>
      </c>
      <c r="F55" s="661" t="s">
        <v>1798</v>
      </c>
      <c r="G55" s="662"/>
      <c r="H55" s="662"/>
      <c r="I55" s="662"/>
      <c r="J55" s="82"/>
      <c r="K55" s="84">
        <v>0.4</v>
      </c>
      <c r="L55" s="82"/>
      <c r="M55" s="82"/>
      <c r="N55" s="82"/>
      <c r="O55" s="82"/>
      <c r="P55" s="82"/>
      <c r="Q55" s="82"/>
      <c r="R55" s="85"/>
      <c r="T55" s="87"/>
      <c r="U55" s="82"/>
      <c r="V55" s="82"/>
      <c r="W55" s="82"/>
      <c r="X55" s="82"/>
      <c r="Y55" s="82"/>
      <c r="Z55" s="82"/>
      <c r="AA55" s="88"/>
      <c r="AT55" s="89" t="s">
        <v>130</v>
      </c>
      <c r="AU55" s="89" t="s">
        <v>128</v>
      </c>
      <c r="AV55" s="86" t="s">
        <v>128</v>
      </c>
      <c r="AW55" s="86" t="s">
        <v>131</v>
      </c>
      <c r="AX55" s="86" t="s">
        <v>118</v>
      </c>
      <c r="AY55" s="89" t="s">
        <v>120</v>
      </c>
    </row>
    <row r="56" spans="2:64" s="62" customFormat="1" ht="29.85" customHeight="1" x14ac:dyDescent="0.3">
      <c r="B56" s="58"/>
      <c r="C56" s="59"/>
      <c r="D56" s="69" t="s">
        <v>83</v>
      </c>
      <c r="E56" s="69"/>
      <c r="F56" s="69"/>
      <c r="G56" s="69"/>
      <c r="H56" s="69"/>
      <c r="I56" s="69"/>
      <c r="J56" s="69"/>
      <c r="K56" s="69"/>
      <c r="L56" s="69"/>
      <c r="M56" s="69"/>
      <c r="N56" s="659">
        <f>BK56</f>
        <v>0</v>
      </c>
      <c r="O56" s="660"/>
      <c r="P56" s="660"/>
      <c r="Q56" s="660"/>
      <c r="R56" s="61"/>
      <c r="T56" s="63"/>
      <c r="U56" s="59"/>
      <c r="V56" s="59"/>
      <c r="W56" s="64">
        <f>SUM(W57:W58)</f>
        <v>7.9649999999999985E-2</v>
      </c>
      <c r="X56" s="59"/>
      <c r="Y56" s="64">
        <f>SUM(Y57:Y58)</f>
        <v>0</v>
      </c>
      <c r="Z56" s="59"/>
      <c r="AA56" s="65">
        <f>SUM(AA57:AA58)</f>
        <v>0</v>
      </c>
      <c r="AR56" s="66" t="s">
        <v>118</v>
      </c>
      <c r="AT56" s="67" t="s">
        <v>117</v>
      </c>
      <c r="AU56" s="67" t="s">
        <v>118</v>
      </c>
      <c r="AY56" s="66" t="s">
        <v>120</v>
      </c>
      <c r="BK56" s="68">
        <f>SUM(BK57:BK58)</f>
        <v>0</v>
      </c>
    </row>
    <row r="57" spans="2:64" s="17" customFormat="1" ht="22.5" customHeight="1" x14ac:dyDescent="0.25">
      <c r="B57" s="70"/>
      <c r="C57" s="71" t="s">
        <v>127</v>
      </c>
      <c r="D57" s="71" t="s">
        <v>121</v>
      </c>
      <c r="E57" s="72" t="s">
        <v>1695</v>
      </c>
      <c r="F57" s="671" t="s">
        <v>1696</v>
      </c>
      <c r="G57" s="667"/>
      <c r="H57" s="667"/>
      <c r="I57" s="667"/>
      <c r="J57" s="73" t="s">
        <v>172</v>
      </c>
      <c r="K57" s="74">
        <v>8.85</v>
      </c>
      <c r="L57" s="666"/>
      <c r="M57" s="667"/>
      <c r="N57" s="666">
        <f>ROUND(L57*K57,2)</f>
        <v>0</v>
      </c>
      <c r="O57" s="667"/>
      <c r="P57" s="667"/>
      <c r="Q57" s="667"/>
      <c r="R57" s="75"/>
      <c r="T57" s="76" t="s">
        <v>125</v>
      </c>
      <c r="U57" s="77" t="s">
        <v>126</v>
      </c>
      <c r="V57" s="78">
        <v>8.9999999999999993E-3</v>
      </c>
      <c r="W57" s="78">
        <f>V57*K57</f>
        <v>7.9649999999999985E-2</v>
      </c>
      <c r="X57" s="78">
        <v>0</v>
      </c>
      <c r="Y57" s="78">
        <f>X57*K57</f>
        <v>0</v>
      </c>
      <c r="Z57" s="78">
        <v>0</v>
      </c>
      <c r="AA57" s="79">
        <f>Z57*K57</f>
        <v>0</v>
      </c>
      <c r="AR57" s="30" t="s">
        <v>127</v>
      </c>
      <c r="AT57" s="30" t="s">
        <v>121</v>
      </c>
      <c r="AU57" s="30" t="s">
        <v>128</v>
      </c>
      <c r="AY57" s="30" t="s">
        <v>120</v>
      </c>
      <c r="BE57" s="80">
        <f>IF(U57="základní",N57,0)</f>
        <v>0</v>
      </c>
      <c r="BF57" s="80">
        <f>IF(U57="snížená",N57,0)</f>
        <v>0</v>
      </c>
      <c r="BG57" s="80">
        <f>IF(U57="zákl. přenesená",N57,0)</f>
        <v>0</v>
      </c>
      <c r="BH57" s="80">
        <f>IF(U57="sníž. přenesená",N57,0)</f>
        <v>0</v>
      </c>
      <c r="BI57" s="80">
        <f>IF(U57="nulová",N57,0)</f>
        <v>0</v>
      </c>
      <c r="BJ57" s="30" t="s">
        <v>118</v>
      </c>
      <c r="BK57" s="80">
        <f>ROUND(L57*K57,2)</f>
        <v>0</v>
      </c>
      <c r="BL57" s="30" t="s">
        <v>127</v>
      </c>
    </row>
    <row r="58" spans="2:64" s="86" customFormat="1" ht="22.5" customHeight="1" x14ac:dyDescent="0.25">
      <c r="B58" s="81"/>
      <c r="C58" s="82"/>
      <c r="D58" s="82"/>
      <c r="E58" s="83" t="s">
        <v>125</v>
      </c>
      <c r="F58" s="661" t="s">
        <v>1799</v>
      </c>
      <c r="G58" s="662"/>
      <c r="H58" s="662"/>
      <c r="I58" s="662"/>
      <c r="J58" s="82"/>
      <c r="K58" s="84">
        <v>8.85</v>
      </c>
      <c r="L58" s="82"/>
      <c r="M58" s="82"/>
      <c r="N58" s="82"/>
      <c r="O58" s="82"/>
      <c r="P58" s="82"/>
      <c r="Q58" s="82"/>
      <c r="R58" s="85"/>
      <c r="T58" s="87"/>
      <c r="U58" s="82"/>
      <c r="V58" s="82"/>
      <c r="W58" s="82"/>
      <c r="X58" s="82"/>
      <c r="Y58" s="82"/>
      <c r="Z58" s="82"/>
      <c r="AA58" s="88"/>
      <c r="AT58" s="89" t="s">
        <v>130</v>
      </c>
      <c r="AU58" s="89" t="s">
        <v>128</v>
      </c>
      <c r="AV58" s="86" t="s">
        <v>128</v>
      </c>
      <c r="AW58" s="86" t="s">
        <v>131</v>
      </c>
      <c r="AX58" s="86" t="s">
        <v>118</v>
      </c>
      <c r="AY58" s="89" t="s">
        <v>120</v>
      </c>
    </row>
    <row r="59" spans="2:64" s="62" customFormat="1" ht="29.85" customHeight="1" x14ac:dyDescent="0.3">
      <c r="B59" s="58"/>
      <c r="C59" s="59"/>
      <c r="D59" s="69" t="s">
        <v>84</v>
      </c>
      <c r="E59" s="69"/>
      <c r="F59" s="69"/>
      <c r="G59" s="69"/>
      <c r="H59" s="69"/>
      <c r="I59" s="69"/>
      <c r="J59" s="69"/>
      <c r="K59" s="69"/>
      <c r="L59" s="69"/>
      <c r="M59" s="69"/>
      <c r="N59" s="659">
        <f>BK59</f>
        <v>0</v>
      </c>
      <c r="O59" s="660"/>
      <c r="P59" s="660"/>
      <c r="Q59" s="660"/>
      <c r="R59" s="61"/>
      <c r="T59" s="63"/>
      <c r="U59" s="59"/>
      <c r="V59" s="59"/>
      <c r="W59" s="64">
        <f>SUM(W60:W69)</f>
        <v>1.680302</v>
      </c>
      <c r="X59" s="59"/>
      <c r="Y59" s="64">
        <f>SUM(Y60:Y69)</f>
        <v>0</v>
      </c>
      <c r="Z59" s="59"/>
      <c r="AA59" s="65">
        <f>SUM(AA60:AA69)</f>
        <v>0.27916000000000002</v>
      </c>
      <c r="AR59" s="66" t="s">
        <v>118</v>
      </c>
      <c r="AT59" s="67" t="s">
        <v>117</v>
      </c>
      <c r="AU59" s="67" t="s">
        <v>118</v>
      </c>
      <c r="AY59" s="66" t="s">
        <v>120</v>
      </c>
      <c r="BK59" s="68">
        <f>SUM(BK60:BK69)</f>
        <v>0</v>
      </c>
    </row>
    <row r="60" spans="2:64" s="17" customFormat="1" ht="31.5" customHeight="1" x14ac:dyDescent="0.25">
      <c r="B60" s="70"/>
      <c r="C60" s="71" t="s">
        <v>143</v>
      </c>
      <c r="D60" s="71" t="s">
        <v>121</v>
      </c>
      <c r="E60" s="72" t="s">
        <v>1747</v>
      </c>
      <c r="F60" s="671" t="s">
        <v>1748</v>
      </c>
      <c r="G60" s="667"/>
      <c r="H60" s="667"/>
      <c r="I60" s="667"/>
      <c r="J60" s="73" t="s">
        <v>172</v>
      </c>
      <c r="K60" s="74">
        <v>0.28000000000000003</v>
      </c>
      <c r="L60" s="666"/>
      <c r="M60" s="667"/>
      <c r="N60" s="666">
        <f>ROUND(L60*K60,2)</f>
        <v>0</v>
      </c>
      <c r="O60" s="667"/>
      <c r="P60" s="667"/>
      <c r="Q60" s="667"/>
      <c r="R60" s="75"/>
      <c r="T60" s="76" t="s">
        <v>125</v>
      </c>
      <c r="U60" s="77" t="s">
        <v>126</v>
      </c>
      <c r="V60" s="78">
        <v>0.59</v>
      </c>
      <c r="W60" s="78">
        <f>V60*K60</f>
        <v>0.16520000000000001</v>
      </c>
      <c r="X60" s="78">
        <v>0</v>
      </c>
      <c r="Y60" s="78">
        <f>X60*K60</f>
        <v>0</v>
      </c>
      <c r="Z60" s="78">
        <v>0.187</v>
      </c>
      <c r="AA60" s="79">
        <f>Z60*K60</f>
        <v>5.2360000000000004E-2</v>
      </c>
      <c r="AR60" s="30" t="s">
        <v>127</v>
      </c>
      <c r="AT60" s="30" t="s">
        <v>121</v>
      </c>
      <c r="AU60" s="30" t="s">
        <v>128</v>
      </c>
      <c r="AY60" s="30" t="s">
        <v>120</v>
      </c>
      <c r="BE60" s="80">
        <f>IF(U60="základní",N60,0)</f>
        <v>0</v>
      </c>
      <c r="BF60" s="80">
        <f>IF(U60="snížená",N60,0)</f>
        <v>0</v>
      </c>
      <c r="BG60" s="80">
        <f>IF(U60="zákl. přenesená",N60,0)</f>
        <v>0</v>
      </c>
      <c r="BH60" s="80">
        <f>IF(U60="sníž. přenesená",N60,0)</f>
        <v>0</v>
      </c>
      <c r="BI60" s="80">
        <f>IF(U60="nulová",N60,0)</f>
        <v>0</v>
      </c>
      <c r="BJ60" s="30" t="s">
        <v>118</v>
      </c>
      <c r="BK60" s="80">
        <f>ROUND(L60*K60,2)</f>
        <v>0</v>
      </c>
      <c r="BL60" s="30" t="s">
        <v>127</v>
      </c>
    </row>
    <row r="61" spans="2:64" s="86" customFormat="1" ht="22.5" customHeight="1" x14ac:dyDescent="0.25">
      <c r="B61" s="81"/>
      <c r="C61" s="82"/>
      <c r="D61" s="82"/>
      <c r="E61" s="83" t="s">
        <v>125</v>
      </c>
      <c r="F61" s="661" t="s">
        <v>1800</v>
      </c>
      <c r="G61" s="662"/>
      <c r="H61" s="662"/>
      <c r="I61" s="662"/>
      <c r="J61" s="82"/>
      <c r="K61" s="84">
        <v>0.28000000000000003</v>
      </c>
      <c r="L61" s="82"/>
      <c r="M61" s="82"/>
      <c r="N61" s="82"/>
      <c r="O61" s="82"/>
      <c r="P61" s="82"/>
      <c r="Q61" s="82"/>
      <c r="R61" s="85"/>
      <c r="T61" s="87"/>
      <c r="U61" s="82"/>
      <c r="V61" s="82"/>
      <c r="W61" s="82"/>
      <c r="X61" s="82"/>
      <c r="Y61" s="82"/>
      <c r="Z61" s="82"/>
      <c r="AA61" s="88"/>
      <c r="AT61" s="89" t="s">
        <v>130</v>
      </c>
      <c r="AU61" s="89" t="s">
        <v>128</v>
      </c>
      <c r="AV61" s="86" t="s">
        <v>128</v>
      </c>
      <c r="AW61" s="86" t="s">
        <v>131</v>
      </c>
      <c r="AX61" s="86" t="s">
        <v>118</v>
      </c>
      <c r="AY61" s="89" t="s">
        <v>120</v>
      </c>
    </row>
    <row r="62" spans="2:64" s="17" customFormat="1" ht="31.5" customHeight="1" x14ac:dyDescent="0.25">
      <c r="B62" s="70"/>
      <c r="C62" s="71" t="s">
        <v>147</v>
      </c>
      <c r="D62" s="71" t="s">
        <v>121</v>
      </c>
      <c r="E62" s="72" t="s">
        <v>930</v>
      </c>
      <c r="F62" s="671" t="s">
        <v>931</v>
      </c>
      <c r="G62" s="667"/>
      <c r="H62" s="667"/>
      <c r="I62" s="667"/>
      <c r="J62" s="73" t="s">
        <v>134</v>
      </c>
      <c r="K62" s="74">
        <v>0.126</v>
      </c>
      <c r="L62" s="666"/>
      <c r="M62" s="667"/>
      <c r="N62" s="666">
        <f>ROUND(L62*K62,2)</f>
        <v>0</v>
      </c>
      <c r="O62" s="667"/>
      <c r="P62" s="667"/>
      <c r="Q62" s="667"/>
      <c r="R62" s="75"/>
      <c r="T62" s="76" t="s">
        <v>125</v>
      </c>
      <c r="U62" s="77" t="s">
        <v>126</v>
      </c>
      <c r="V62" s="78">
        <v>5.7960000000000003</v>
      </c>
      <c r="W62" s="78">
        <f>V62*K62</f>
        <v>0.73029600000000006</v>
      </c>
      <c r="X62" s="78">
        <v>0</v>
      </c>
      <c r="Y62" s="78">
        <f>X62*K62</f>
        <v>0</v>
      </c>
      <c r="Z62" s="78">
        <v>1.8</v>
      </c>
      <c r="AA62" s="79">
        <f>Z62*K62</f>
        <v>0.2268</v>
      </c>
      <c r="AR62" s="30" t="s">
        <v>127</v>
      </c>
      <c r="AT62" s="30" t="s">
        <v>121</v>
      </c>
      <c r="AU62" s="30" t="s">
        <v>128</v>
      </c>
      <c r="AY62" s="30" t="s">
        <v>120</v>
      </c>
      <c r="BE62" s="80">
        <f>IF(U62="základní",N62,0)</f>
        <v>0</v>
      </c>
      <c r="BF62" s="80">
        <f>IF(U62="snížená",N62,0)</f>
        <v>0</v>
      </c>
      <c r="BG62" s="80">
        <f>IF(U62="zákl. přenesená",N62,0)</f>
        <v>0</v>
      </c>
      <c r="BH62" s="80">
        <f>IF(U62="sníž. přenesená",N62,0)</f>
        <v>0</v>
      </c>
      <c r="BI62" s="80">
        <f>IF(U62="nulová",N62,0)</f>
        <v>0</v>
      </c>
      <c r="BJ62" s="30" t="s">
        <v>118</v>
      </c>
      <c r="BK62" s="80">
        <f>ROUND(L62*K62,2)</f>
        <v>0</v>
      </c>
      <c r="BL62" s="30" t="s">
        <v>127</v>
      </c>
    </row>
    <row r="63" spans="2:64" s="86" customFormat="1" ht="31.5" customHeight="1" x14ac:dyDescent="0.25">
      <c r="B63" s="81"/>
      <c r="C63" s="82"/>
      <c r="D63" s="82"/>
      <c r="E63" s="83" t="s">
        <v>125</v>
      </c>
      <c r="F63" s="661" t="s">
        <v>1801</v>
      </c>
      <c r="G63" s="662"/>
      <c r="H63" s="662"/>
      <c r="I63" s="662"/>
      <c r="J63" s="82"/>
      <c r="K63" s="84">
        <v>0.126</v>
      </c>
      <c r="L63" s="82"/>
      <c r="M63" s="82"/>
      <c r="N63" s="82"/>
      <c r="O63" s="82"/>
      <c r="P63" s="82"/>
      <c r="Q63" s="82"/>
      <c r="R63" s="85"/>
      <c r="T63" s="87"/>
      <c r="U63" s="82"/>
      <c r="V63" s="82"/>
      <c r="W63" s="82"/>
      <c r="X63" s="82"/>
      <c r="Y63" s="82"/>
      <c r="Z63" s="82"/>
      <c r="AA63" s="88"/>
      <c r="AT63" s="89" t="s">
        <v>130</v>
      </c>
      <c r="AU63" s="89" t="s">
        <v>128</v>
      </c>
      <c r="AV63" s="86" t="s">
        <v>128</v>
      </c>
      <c r="AW63" s="86" t="s">
        <v>131</v>
      </c>
      <c r="AX63" s="86" t="s">
        <v>118</v>
      </c>
      <c r="AY63" s="89" t="s">
        <v>120</v>
      </c>
    </row>
    <row r="64" spans="2:64" s="17" customFormat="1" ht="31.5" customHeight="1" x14ac:dyDescent="0.25">
      <c r="B64" s="70"/>
      <c r="C64" s="71" t="s">
        <v>151</v>
      </c>
      <c r="D64" s="71" t="s">
        <v>121</v>
      </c>
      <c r="E64" s="72" t="s">
        <v>1715</v>
      </c>
      <c r="F64" s="671" t="s">
        <v>1716</v>
      </c>
      <c r="G64" s="667"/>
      <c r="H64" s="667"/>
      <c r="I64" s="667"/>
      <c r="J64" s="73" t="s">
        <v>191</v>
      </c>
      <c r="K64" s="74">
        <v>0.28199999999999997</v>
      </c>
      <c r="L64" s="666"/>
      <c r="M64" s="667"/>
      <c r="N64" s="666">
        <f>ROUND(L64*K64,2)</f>
        <v>0</v>
      </c>
      <c r="O64" s="667"/>
      <c r="P64" s="667"/>
      <c r="Q64" s="667"/>
      <c r="R64" s="75"/>
      <c r="T64" s="76" t="s">
        <v>125</v>
      </c>
      <c r="U64" s="77" t="s">
        <v>126</v>
      </c>
      <c r="V64" s="78">
        <v>2.42</v>
      </c>
      <c r="W64" s="78">
        <f>V64*K64</f>
        <v>0.68243999999999994</v>
      </c>
      <c r="X64" s="78">
        <v>0</v>
      </c>
      <c r="Y64" s="78">
        <f>X64*K64</f>
        <v>0</v>
      </c>
      <c r="Z64" s="78">
        <v>0</v>
      </c>
      <c r="AA64" s="79">
        <f>Z64*K64</f>
        <v>0</v>
      </c>
      <c r="AR64" s="30" t="s">
        <v>127</v>
      </c>
      <c r="AT64" s="30" t="s">
        <v>121</v>
      </c>
      <c r="AU64" s="30" t="s">
        <v>128</v>
      </c>
      <c r="AY64" s="30" t="s">
        <v>120</v>
      </c>
      <c r="BE64" s="80">
        <f>IF(U64="základní",N64,0)</f>
        <v>0</v>
      </c>
      <c r="BF64" s="80">
        <f>IF(U64="snížená",N64,0)</f>
        <v>0</v>
      </c>
      <c r="BG64" s="80">
        <f>IF(U64="zákl. přenesená",N64,0)</f>
        <v>0</v>
      </c>
      <c r="BH64" s="80">
        <f>IF(U64="sníž. přenesená",N64,0)</f>
        <v>0</v>
      </c>
      <c r="BI64" s="80">
        <f>IF(U64="nulová",N64,0)</f>
        <v>0</v>
      </c>
      <c r="BJ64" s="30" t="s">
        <v>118</v>
      </c>
      <c r="BK64" s="80">
        <f>ROUND(L64*K64,2)</f>
        <v>0</v>
      </c>
      <c r="BL64" s="30" t="s">
        <v>127</v>
      </c>
    </row>
    <row r="65" spans="2:64" s="17" customFormat="1" ht="31.5" customHeight="1" x14ac:dyDescent="0.25">
      <c r="B65" s="70"/>
      <c r="C65" s="71" t="s">
        <v>154</v>
      </c>
      <c r="D65" s="71" t="s">
        <v>121</v>
      </c>
      <c r="E65" s="72" t="s">
        <v>1045</v>
      </c>
      <c r="F65" s="671" t="s">
        <v>1046</v>
      </c>
      <c r="G65" s="667"/>
      <c r="H65" s="667"/>
      <c r="I65" s="667"/>
      <c r="J65" s="73" t="s">
        <v>191</v>
      </c>
      <c r="K65" s="74">
        <v>0.28199999999999997</v>
      </c>
      <c r="L65" s="666"/>
      <c r="M65" s="667"/>
      <c r="N65" s="666">
        <f>ROUND(L65*K65,2)</f>
        <v>0</v>
      </c>
      <c r="O65" s="667"/>
      <c r="P65" s="667"/>
      <c r="Q65" s="667"/>
      <c r="R65" s="75"/>
      <c r="T65" s="76" t="s">
        <v>125</v>
      </c>
      <c r="U65" s="77" t="s">
        <v>126</v>
      </c>
      <c r="V65" s="78">
        <v>0.255</v>
      </c>
      <c r="W65" s="78">
        <f>V65*K65</f>
        <v>7.1909999999999988E-2</v>
      </c>
      <c r="X65" s="78">
        <v>0</v>
      </c>
      <c r="Y65" s="78">
        <f>X65*K65</f>
        <v>0</v>
      </c>
      <c r="Z65" s="78">
        <v>0</v>
      </c>
      <c r="AA65" s="79">
        <f>Z65*K65</f>
        <v>0</v>
      </c>
      <c r="AR65" s="30" t="s">
        <v>127</v>
      </c>
      <c r="AT65" s="30" t="s">
        <v>121</v>
      </c>
      <c r="AU65" s="30" t="s">
        <v>128</v>
      </c>
      <c r="AY65" s="30" t="s">
        <v>120</v>
      </c>
      <c r="BE65" s="80">
        <f>IF(U65="základní",N65,0)</f>
        <v>0</v>
      </c>
      <c r="BF65" s="80">
        <f>IF(U65="snížená",N65,0)</f>
        <v>0</v>
      </c>
      <c r="BG65" s="80">
        <f>IF(U65="zákl. přenesená",N65,0)</f>
        <v>0</v>
      </c>
      <c r="BH65" s="80">
        <f>IF(U65="sníž. přenesená",N65,0)</f>
        <v>0</v>
      </c>
      <c r="BI65" s="80">
        <f>IF(U65="nulová",N65,0)</f>
        <v>0</v>
      </c>
      <c r="BJ65" s="30" t="s">
        <v>118</v>
      </c>
      <c r="BK65" s="80">
        <f>ROUND(L65*K65,2)</f>
        <v>0</v>
      </c>
      <c r="BL65" s="30" t="s">
        <v>127</v>
      </c>
    </row>
    <row r="66" spans="2:64" s="17" customFormat="1" ht="31.5" customHeight="1" x14ac:dyDescent="0.25">
      <c r="B66" s="70"/>
      <c r="C66" s="71" t="s">
        <v>157</v>
      </c>
      <c r="D66" s="71" t="s">
        <v>121</v>
      </c>
      <c r="E66" s="72" t="s">
        <v>1060</v>
      </c>
      <c r="F66" s="671" t="s">
        <v>1061</v>
      </c>
      <c r="G66" s="667"/>
      <c r="H66" s="667"/>
      <c r="I66" s="667"/>
      <c r="J66" s="73" t="s">
        <v>191</v>
      </c>
      <c r="K66" s="74">
        <v>5.0759999999999996</v>
      </c>
      <c r="L66" s="666"/>
      <c r="M66" s="667"/>
      <c r="N66" s="666">
        <f>ROUND(L66*K66,2)</f>
        <v>0</v>
      </c>
      <c r="O66" s="667"/>
      <c r="P66" s="667"/>
      <c r="Q66" s="667"/>
      <c r="R66" s="75"/>
      <c r="T66" s="76" t="s">
        <v>125</v>
      </c>
      <c r="U66" s="77" t="s">
        <v>126</v>
      </c>
      <c r="V66" s="78">
        <v>6.0000000000000001E-3</v>
      </c>
      <c r="W66" s="78">
        <f>V66*K66</f>
        <v>3.0455999999999997E-2</v>
      </c>
      <c r="X66" s="78">
        <v>0</v>
      </c>
      <c r="Y66" s="78">
        <f>X66*K66</f>
        <v>0</v>
      </c>
      <c r="Z66" s="78">
        <v>0</v>
      </c>
      <c r="AA66" s="79">
        <f>Z66*K66</f>
        <v>0</v>
      </c>
      <c r="AR66" s="30" t="s">
        <v>127</v>
      </c>
      <c r="AT66" s="30" t="s">
        <v>121</v>
      </c>
      <c r="AU66" s="30" t="s">
        <v>128</v>
      </c>
      <c r="AY66" s="30" t="s">
        <v>120</v>
      </c>
      <c r="BE66" s="80">
        <f>IF(U66="základní",N66,0)</f>
        <v>0</v>
      </c>
      <c r="BF66" s="80">
        <f>IF(U66="snížená",N66,0)</f>
        <v>0</v>
      </c>
      <c r="BG66" s="80">
        <f>IF(U66="zákl. přenesená",N66,0)</f>
        <v>0</v>
      </c>
      <c r="BH66" s="80">
        <f>IF(U66="sníž. přenesená",N66,0)</f>
        <v>0</v>
      </c>
      <c r="BI66" s="80">
        <f>IF(U66="nulová",N66,0)</f>
        <v>0</v>
      </c>
      <c r="BJ66" s="30" t="s">
        <v>118</v>
      </c>
      <c r="BK66" s="80">
        <f>ROUND(L66*K66,2)</f>
        <v>0</v>
      </c>
      <c r="BL66" s="30" t="s">
        <v>127</v>
      </c>
    </row>
    <row r="67" spans="2:64" s="86" customFormat="1" ht="22.5" customHeight="1" x14ac:dyDescent="0.25">
      <c r="B67" s="81"/>
      <c r="C67" s="82"/>
      <c r="D67" s="82"/>
      <c r="E67" s="83" t="s">
        <v>125</v>
      </c>
      <c r="F67" s="661" t="s">
        <v>1802</v>
      </c>
      <c r="G67" s="662"/>
      <c r="H67" s="662"/>
      <c r="I67" s="662"/>
      <c r="J67" s="82"/>
      <c r="K67" s="84">
        <v>5.0759999999999996</v>
      </c>
      <c r="L67" s="82"/>
      <c r="M67" s="82"/>
      <c r="N67" s="82"/>
      <c r="O67" s="82"/>
      <c r="P67" s="82"/>
      <c r="Q67" s="82"/>
      <c r="R67" s="85"/>
      <c r="T67" s="87"/>
      <c r="U67" s="82"/>
      <c r="V67" s="82"/>
      <c r="W67" s="82"/>
      <c r="X67" s="82"/>
      <c r="Y67" s="82"/>
      <c r="Z67" s="82"/>
      <c r="AA67" s="88"/>
      <c r="AT67" s="89" t="s">
        <v>130</v>
      </c>
      <c r="AU67" s="89" t="s">
        <v>128</v>
      </c>
      <c r="AV67" s="86" t="s">
        <v>128</v>
      </c>
      <c r="AW67" s="86" t="s">
        <v>131</v>
      </c>
      <c r="AX67" s="86" t="s">
        <v>118</v>
      </c>
      <c r="AY67" s="89" t="s">
        <v>120</v>
      </c>
    </row>
    <row r="68" spans="2:64" s="17" customFormat="1" ht="31.5" customHeight="1" x14ac:dyDescent="0.25">
      <c r="B68" s="70"/>
      <c r="C68" s="71" t="s">
        <v>163</v>
      </c>
      <c r="D68" s="71" t="s">
        <v>121</v>
      </c>
      <c r="E68" s="72" t="s">
        <v>1065</v>
      </c>
      <c r="F68" s="671" t="s">
        <v>1066</v>
      </c>
      <c r="G68" s="667"/>
      <c r="H68" s="667"/>
      <c r="I68" s="667"/>
      <c r="J68" s="73" t="s">
        <v>191</v>
      </c>
      <c r="K68" s="74">
        <v>0.28199999999999997</v>
      </c>
      <c r="L68" s="666"/>
      <c r="M68" s="667"/>
      <c r="N68" s="666">
        <f>ROUND(L68*K68,2)</f>
        <v>0</v>
      </c>
      <c r="O68" s="667"/>
      <c r="P68" s="667"/>
      <c r="Q68" s="667"/>
      <c r="R68" s="75"/>
      <c r="T68" s="76" t="s">
        <v>125</v>
      </c>
      <c r="U68" s="77" t="s">
        <v>126</v>
      </c>
      <c r="V68" s="78">
        <v>0</v>
      </c>
      <c r="W68" s="78">
        <f>V68*K68</f>
        <v>0</v>
      </c>
      <c r="X68" s="78">
        <v>0</v>
      </c>
      <c r="Y68" s="78">
        <f>X68*K68</f>
        <v>0</v>
      </c>
      <c r="Z68" s="78">
        <v>0</v>
      </c>
      <c r="AA68" s="79">
        <f>Z68*K68</f>
        <v>0</v>
      </c>
      <c r="AR68" s="30" t="s">
        <v>127</v>
      </c>
      <c r="AT68" s="30" t="s">
        <v>121</v>
      </c>
      <c r="AU68" s="30" t="s">
        <v>128</v>
      </c>
      <c r="AY68" s="30" t="s">
        <v>120</v>
      </c>
      <c r="BE68" s="80">
        <f>IF(U68="základní",N68,0)</f>
        <v>0</v>
      </c>
      <c r="BF68" s="80">
        <f>IF(U68="snížená",N68,0)</f>
        <v>0</v>
      </c>
      <c r="BG68" s="80">
        <f>IF(U68="zákl. přenesená",N68,0)</f>
        <v>0</v>
      </c>
      <c r="BH68" s="80">
        <f>IF(U68="sníž. přenesená",N68,0)</f>
        <v>0</v>
      </c>
      <c r="BI68" s="80">
        <f>IF(U68="nulová",N68,0)</f>
        <v>0</v>
      </c>
      <c r="BJ68" s="30" t="s">
        <v>118</v>
      </c>
      <c r="BK68" s="80">
        <f>ROUND(L68*K68,2)</f>
        <v>0</v>
      </c>
      <c r="BL68" s="30" t="s">
        <v>127</v>
      </c>
    </row>
    <row r="69" spans="2:64" s="86" customFormat="1" ht="22.5" customHeight="1" x14ac:dyDescent="0.25">
      <c r="B69" s="81"/>
      <c r="C69" s="82"/>
      <c r="D69" s="82"/>
      <c r="E69" s="83" t="s">
        <v>125</v>
      </c>
      <c r="F69" s="661" t="s">
        <v>1803</v>
      </c>
      <c r="G69" s="662"/>
      <c r="H69" s="662"/>
      <c r="I69" s="662"/>
      <c r="J69" s="82"/>
      <c r="K69" s="84">
        <v>0.28199999999999997</v>
      </c>
      <c r="L69" s="82"/>
      <c r="M69" s="82"/>
      <c r="N69" s="82"/>
      <c r="O69" s="82"/>
      <c r="P69" s="82"/>
      <c r="Q69" s="82"/>
      <c r="R69" s="85"/>
      <c r="T69" s="87"/>
      <c r="U69" s="82"/>
      <c r="V69" s="82"/>
      <c r="W69" s="82"/>
      <c r="X69" s="82"/>
      <c r="Y69" s="82"/>
      <c r="Z69" s="82"/>
      <c r="AA69" s="88"/>
      <c r="AT69" s="89" t="s">
        <v>130</v>
      </c>
      <c r="AU69" s="89" t="s">
        <v>128</v>
      </c>
      <c r="AV69" s="86" t="s">
        <v>128</v>
      </c>
      <c r="AW69" s="86" t="s">
        <v>131</v>
      </c>
      <c r="AX69" s="86" t="s">
        <v>118</v>
      </c>
      <c r="AY69" s="89" t="s">
        <v>120</v>
      </c>
    </row>
    <row r="70" spans="2:64" s="62" customFormat="1" ht="29.85" customHeight="1" x14ac:dyDescent="0.3">
      <c r="B70" s="58"/>
      <c r="C70" s="59"/>
      <c r="D70" s="69" t="s">
        <v>85</v>
      </c>
      <c r="E70" s="69"/>
      <c r="F70" s="69"/>
      <c r="G70" s="69"/>
      <c r="H70" s="69"/>
      <c r="I70" s="69"/>
      <c r="J70" s="69"/>
      <c r="K70" s="69"/>
      <c r="L70" s="69"/>
      <c r="M70" s="69"/>
      <c r="N70" s="659">
        <f>BK70</f>
        <v>0</v>
      </c>
      <c r="O70" s="660"/>
      <c r="P70" s="660"/>
      <c r="Q70" s="660"/>
      <c r="R70" s="61"/>
      <c r="T70" s="63"/>
      <c r="U70" s="59"/>
      <c r="V70" s="59"/>
      <c r="W70" s="64">
        <f>W71</f>
        <v>0.28254000000000001</v>
      </c>
      <c r="X70" s="59"/>
      <c r="Y70" s="64">
        <f>Y71</f>
        <v>0</v>
      </c>
      <c r="Z70" s="59"/>
      <c r="AA70" s="65">
        <f>AA71</f>
        <v>0</v>
      </c>
      <c r="AR70" s="66" t="s">
        <v>118</v>
      </c>
      <c r="AT70" s="67" t="s">
        <v>117</v>
      </c>
      <c r="AU70" s="67" t="s">
        <v>118</v>
      </c>
      <c r="AY70" s="66" t="s">
        <v>120</v>
      </c>
      <c r="BK70" s="68">
        <f>BK71</f>
        <v>0</v>
      </c>
    </row>
    <row r="71" spans="2:64" s="17" customFormat="1" ht="22.5" customHeight="1" x14ac:dyDescent="0.25">
      <c r="B71" s="70"/>
      <c r="C71" s="71" t="s">
        <v>169</v>
      </c>
      <c r="D71" s="71" t="s">
        <v>121</v>
      </c>
      <c r="E71" s="72" t="s">
        <v>1069</v>
      </c>
      <c r="F71" s="671" t="s">
        <v>1070</v>
      </c>
      <c r="G71" s="667"/>
      <c r="H71" s="667"/>
      <c r="I71" s="667"/>
      <c r="J71" s="73" t="s">
        <v>191</v>
      </c>
      <c r="K71" s="74">
        <v>0.34</v>
      </c>
      <c r="L71" s="666"/>
      <c r="M71" s="667"/>
      <c r="N71" s="666">
        <f>ROUND(L71*K71,2)</f>
        <v>0</v>
      </c>
      <c r="O71" s="667"/>
      <c r="P71" s="667"/>
      <c r="Q71" s="667"/>
      <c r="R71" s="75"/>
      <c r="T71" s="76" t="s">
        <v>125</v>
      </c>
      <c r="U71" s="77" t="s">
        <v>126</v>
      </c>
      <c r="V71" s="78">
        <v>0.83099999999999996</v>
      </c>
      <c r="W71" s="78">
        <f>V71*K71</f>
        <v>0.28254000000000001</v>
      </c>
      <c r="X71" s="78">
        <v>0</v>
      </c>
      <c r="Y71" s="78">
        <f>X71*K71</f>
        <v>0</v>
      </c>
      <c r="Z71" s="78">
        <v>0</v>
      </c>
      <c r="AA71" s="79">
        <f>Z71*K71</f>
        <v>0</v>
      </c>
      <c r="AR71" s="30" t="s">
        <v>127</v>
      </c>
      <c r="AT71" s="30" t="s">
        <v>121</v>
      </c>
      <c r="AU71" s="30" t="s">
        <v>128</v>
      </c>
      <c r="AY71" s="30" t="s">
        <v>120</v>
      </c>
      <c r="BE71" s="80">
        <f>IF(U71="základní",N71,0)</f>
        <v>0</v>
      </c>
      <c r="BF71" s="80">
        <f>IF(U71="snížená",N71,0)</f>
        <v>0</v>
      </c>
      <c r="BG71" s="80">
        <f>IF(U71="zákl. přenesená",N71,0)</f>
        <v>0</v>
      </c>
      <c r="BH71" s="80">
        <f>IF(U71="sníž. přenesená",N71,0)</f>
        <v>0</v>
      </c>
      <c r="BI71" s="80">
        <f>IF(U71="nulová",N71,0)</f>
        <v>0</v>
      </c>
      <c r="BJ71" s="30" t="s">
        <v>118</v>
      </c>
      <c r="BK71" s="80">
        <f>ROUND(L71*K71,2)</f>
        <v>0</v>
      </c>
      <c r="BL71" s="30" t="s">
        <v>127</v>
      </c>
    </row>
    <row r="72" spans="2:64" s="62" customFormat="1" ht="37.35" customHeight="1" x14ac:dyDescent="0.35">
      <c r="B72" s="58"/>
      <c r="C72" s="59"/>
      <c r="D72" s="60" t="s">
        <v>87</v>
      </c>
      <c r="E72" s="60"/>
      <c r="F72" s="60"/>
      <c r="G72" s="60"/>
      <c r="H72" s="60"/>
      <c r="I72" s="60"/>
      <c r="J72" s="60"/>
      <c r="K72" s="60"/>
      <c r="L72" s="60"/>
      <c r="M72" s="60"/>
      <c r="N72" s="701">
        <f>BK72</f>
        <v>0</v>
      </c>
      <c r="O72" s="702"/>
      <c r="P72" s="702"/>
      <c r="Q72" s="702"/>
      <c r="R72" s="61"/>
      <c r="T72" s="63"/>
      <c r="U72" s="59"/>
      <c r="V72" s="59"/>
      <c r="W72" s="64">
        <f>W73</f>
        <v>0.36850200000000005</v>
      </c>
      <c r="X72" s="59"/>
      <c r="Y72" s="64">
        <f>Y73</f>
        <v>5.5749600000000003E-3</v>
      </c>
      <c r="Z72" s="59"/>
      <c r="AA72" s="65">
        <f>AA73</f>
        <v>2.4299999999999999E-3</v>
      </c>
      <c r="AR72" s="66" t="s">
        <v>128</v>
      </c>
      <c r="AT72" s="67" t="s">
        <v>117</v>
      </c>
      <c r="AU72" s="67" t="s">
        <v>119</v>
      </c>
      <c r="AY72" s="66" t="s">
        <v>120</v>
      </c>
      <c r="BK72" s="68">
        <f>BK73</f>
        <v>0</v>
      </c>
    </row>
    <row r="73" spans="2:64" s="62" customFormat="1" ht="19.899999999999999" customHeight="1" x14ac:dyDescent="0.3">
      <c r="B73" s="58"/>
      <c r="C73" s="59"/>
      <c r="D73" s="69" t="s">
        <v>88</v>
      </c>
      <c r="E73" s="69"/>
      <c r="F73" s="69"/>
      <c r="G73" s="69"/>
      <c r="H73" s="69"/>
      <c r="I73" s="69"/>
      <c r="J73" s="69"/>
      <c r="K73" s="69"/>
      <c r="L73" s="69"/>
      <c r="M73" s="69"/>
      <c r="N73" s="659">
        <f>BK73</f>
        <v>0</v>
      </c>
      <c r="O73" s="660"/>
      <c r="P73" s="660"/>
      <c r="Q73" s="660"/>
      <c r="R73" s="61"/>
      <c r="T73" s="63"/>
      <c r="U73" s="59"/>
      <c r="V73" s="59"/>
      <c r="W73" s="64">
        <f>SUM(W74:W84)</f>
        <v>0.36850200000000005</v>
      </c>
      <c r="X73" s="59"/>
      <c r="Y73" s="64">
        <f>SUM(Y74:Y84)</f>
        <v>5.5749600000000003E-3</v>
      </c>
      <c r="Z73" s="59"/>
      <c r="AA73" s="65">
        <f>SUM(AA74:AA84)</f>
        <v>2.4299999999999999E-3</v>
      </c>
      <c r="AR73" s="66" t="s">
        <v>128</v>
      </c>
      <c r="AT73" s="67" t="s">
        <v>117</v>
      </c>
      <c r="AU73" s="67" t="s">
        <v>118</v>
      </c>
      <c r="AY73" s="66" t="s">
        <v>120</v>
      </c>
      <c r="BK73" s="68">
        <f>SUM(BK74:BK84)</f>
        <v>0</v>
      </c>
    </row>
    <row r="74" spans="2:64" s="17" customFormat="1" ht="31.5" customHeight="1" x14ac:dyDescent="0.25">
      <c r="B74" s="70"/>
      <c r="C74" s="71" t="s">
        <v>175</v>
      </c>
      <c r="D74" s="71" t="s">
        <v>121</v>
      </c>
      <c r="E74" s="72" t="s">
        <v>1753</v>
      </c>
      <c r="F74" s="671" t="s">
        <v>1754</v>
      </c>
      <c r="G74" s="667"/>
      <c r="H74" s="667"/>
      <c r="I74" s="667"/>
      <c r="J74" s="73" t="s">
        <v>172</v>
      </c>
      <c r="K74" s="74">
        <v>1.08</v>
      </c>
      <c r="L74" s="666"/>
      <c r="M74" s="667"/>
      <c r="N74" s="666">
        <f>ROUND(L74*K74,2)</f>
        <v>0</v>
      </c>
      <c r="O74" s="667"/>
      <c r="P74" s="667"/>
      <c r="Q74" s="667"/>
      <c r="R74" s="75"/>
      <c r="T74" s="76" t="s">
        <v>125</v>
      </c>
      <c r="U74" s="77" t="s">
        <v>126</v>
      </c>
      <c r="V74" s="78">
        <v>5.3999999999999999E-2</v>
      </c>
      <c r="W74" s="78">
        <f>V74*K74</f>
        <v>5.8320000000000004E-2</v>
      </c>
      <c r="X74" s="78">
        <v>0</v>
      </c>
      <c r="Y74" s="78">
        <f>X74*K74</f>
        <v>0</v>
      </c>
      <c r="Z74" s="78">
        <v>0</v>
      </c>
      <c r="AA74" s="79">
        <f>Z74*K74</f>
        <v>0</v>
      </c>
      <c r="AR74" s="30" t="s">
        <v>194</v>
      </c>
      <c r="AT74" s="30" t="s">
        <v>121</v>
      </c>
      <c r="AU74" s="30" t="s">
        <v>128</v>
      </c>
      <c r="AY74" s="30" t="s">
        <v>120</v>
      </c>
      <c r="BE74" s="80">
        <f>IF(U74="základní",N74,0)</f>
        <v>0</v>
      </c>
      <c r="BF74" s="80">
        <f>IF(U74="snížená",N74,0)</f>
        <v>0</v>
      </c>
      <c r="BG74" s="80">
        <f>IF(U74="zákl. přenesená",N74,0)</f>
        <v>0</v>
      </c>
      <c r="BH74" s="80">
        <f>IF(U74="sníž. přenesená",N74,0)</f>
        <v>0</v>
      </c>
      <c r="BI74" s="80">
        <f>IF(U74="nulová",N74,0)</f>
        <v>0</v>
      </c>
      <c r="BJ74" s="30" t="s">
        <v>118</v>
      </c>
      <c r="BK74" s="80">
        <f>ROUND(L74*K74,2)</f>
        <v>0</v>
      </c>
      <c r="BL74" s="30" t="s">
        <v>194</v>
      </c>
    </row>
    <row r="75" spans="2:64" s="86" customFormat="1" ht="22.5" customHeight="1" x14ac:dyDescent="0.25">
      <c r="B75" s="81"/>
      <c r="C75" s="82"/>
      <c r="D75" s="82"/>
      <c r="E75" s="83" t="s">
        <v>125</v>
      </c>
      <c r="F75" s="661" t="s">
        <v>1804</v>
      </c>
      <c r="G75" s="662"/>
      <c r="H75" s="662"/>
      <c r="I75" s="662"/>
      <c r="J75" s="82"/>
      <c r="K75" s="84">
        <v>1.08</v>
      </c>
      <c r="L75" s="82"/>
      <c r="M75" s="82"/>
      <c r="N75" s="82"/>
      <c r="O75" s="82"/>
      <c r="P75" s="82"/>
      <c r="Q75" s="82"/>
      <c r="R75" s="85"/>
      <c r="T75" s="87"/>
      <c r="U75" s="82"/>
      <c r="V75" s="82"/>
      <c r="W75" s="82"/>
      <c r="X75" s="82"/>
      <c r="Y75" s="82"/>
      <c r="Z75" s="82"/>
      <c r="AA75" s="88"/>
      <c r="AT75" s="89" t="s">
        <v>130</v>
      </c>
      <c r="AU75" s="89" t="s">
        <v>128</v>
      </c>
      <c r="AV75" s="86" t="s">
        <v>128</v>
      </c>
      <c r="AW75" s="86" t="s">
        <v>131</v>
      </c>
      <c r="AX75" s="86" t="s">
        <v>118</v>
      </c>
      <c r="AY75" s="89" t="s">
        <v>120</v>
      </c>
    </row>
    <row r="76" spans="2:64" s="17" customFormat="1" ht="22.5" customHeight="1" x14ac:dyDescent="0.25">
      <c r="B76" s="70"/>
      <c r="C76" s="101" t="s">
        <v>179</v>
      </c>
      <c r="D76" s="101" t="s">
        <v>195</v>
      </c>
      <c r="E76" s="102" t="s">
        <v>1721</v>
      </c>
      <c r="F76" s="677" t="s">
        <v>1722</v>
      </c>
      <c r="G76" s="678"/>
      <c r="H76" s="678"/>
      <c r="I76" s="678"/>
      <c r="J76" s="103" t="s">
        <v>273</v>
      </c>
      <c r="K76" s="104">
        <v>0.32400000000000001</v>
      </c>
      <c r="L76" s="670"/>
      <c r="M76" s="678"/>
      <c r="N76" s="670">
        <f>ROUND(L76*K76,2)</f>
        <v>0</v>
      </c>
      <c r="O76" s="667"/>
      <c r="P76" s="667"/>
      <c r="Q76" s="667"/>
      <c r="R76" s="75"/>
      <c r="T76" s="76" t="s">
        <v>125</v>
      </c>
      <c r="U76" s="77" t="s">
        <v>126</v>
      </c>
      <c r="V76" s="78">
        <v>0</v>
      </c>
      <c r="W76" s="78">
        <f>V76*K76</f>
        <v>0</v>
      </c>
      <c r="X76" s="78">
        <v>1E-3</v>
      </c>
      <c r="Y76" s="78">
        <f>X76*K76</f>
        <v>3.2400000000000001E-4</v>
      </c>
      <c r="Z76" s="78">
        <v>0</v>
      </c>
      <c r="AA76" s="79">
        <f>Z76*K76</f>
        <v>0</v>
      </c>
      <c r="AR76" s="30" t="s">
        <v>258</v>
      </c>
      <c r="AT76" s="30" t="s">
        <v>195</v>
      </c>
      <c r="AU76" s="30" t="s">
        <v>128</v>
      </c>
      <c r="AY76" s="30" t="s">
        <v>120</v>
      </c>
      <c r="BE76" s="80">
        <f>IF(U76="základní",N76,0)</f>
        <v>0</v>
      </c>
      <c r="BF76" s="80">
        <f>IF(U76="snížená",N76,0)</f>
        <v>0</v>
      </c>
      <c r="BG76" s="80">
        <f>IF(U76="zákl. přenesená",N76,0)</f>
        <v>0</v>
      </c>
      <c r="BH76" s="80">
        <f>IF(U76="sníž. přenesená",N76,0)</f>
        <v>0</v>
      </c>
      <c r="BI76" s="80">
        <f>IF(U76="nulová",N76,0)</f>
        <v>0</v>
      </c>
      <c r="BJ76" s="30" t="s">
        <v>118</v>
      </c>
      <c r="BK76" s="80">
        <f>ROUND(L76*K76,2)</f>
        <v>0</v>
      </c>
      <c r="BL76" s="30" t="s">
        <v>194</v>
      </c>
    </row>
    <row r="77" spans="2:64" s="86" customFormat="1" ht="22.5" customHeight="1" x14ac:dyDescent="0.25">
      <c r="B77" s="81"/>
      <c r="C77" s="82"/>
      <c r="D77" s="82"/>
      <c r="E77" s="83" t="s">
        <v>125</v>
      </c>
      <c r="F77" s="661" t="s">
        <v>1805</v>
      </c>
      <c r="G77" s="662"/>
      <c r="H77" s="662"/>
      <c r="I77" s="662"/>
      <c r="J77" s="82"/>
      <c r="K77" s="84">
        <v>0.32400000000000001</v>
      </c>
      <c r="L77" s="82"/>
      <c r="M77" s="82"/>
      <c r="N77" s="82"/>
      <c r="O77" s="82"/>
      <c r="P77" s="82"/>
      <c r="Q77" s="82"/>
      <c r="R77" s="85"/>
      <c r="T77" s="87"/>
      <c r="U77" s="82"/>
      <c r="V77" s="82"/>
      <c r="W77" s="82"/>
      <c r="X77" s="82"/>
      <c r="Y77" s="82"/>
      <c r="Z77" s="82"/>
      <c r="AA77" s="88"/>
      <c r="AT77" s="89" t="s">
        <v>130</v>
      </c>
      <c r="AU77" s="89" t="s">
        <v>128</v>
      </c>
      <c r="AV77" s="86" t="s">
        <v>128</v>
      </c>
      <c r="AW77" s="86" t="s">
        <v>131</v>
      </c>
      <c r="AX77" s="86" t="s">
        <v>118</v>
      </c>
      <c r="AY77" s="89" t="s">
        <v>120</v>
      </c>
    </row>
    <row r="78" spans="2:64" s="17" customFormat="1" ht="31.5" customHeight="1" x14ac:dyDescent="0.25">
      <c r="B78" s="70"/>
      <c r="C78" s="71" t="s">
        <v>184</v>
      </c>
      <c r="D78" s="71" t="s">
        <v>121</v>
      </c>
      <c r="E78" s="72" t="s">
        <v>1757</v>
      </c>
      <c r="F78" s="671" t="s">
        <v>1758</v>
      </c>
      <c r="G78" s="667"/>
      <c r="H78" s="667"/>
      <c r="I78" s="667"/>
      <c r="J78" s="73" t="s">
        <v>172</v>
      </c>
      <c r="K78" s="74">
        <v>1.08</v>
      </c>
      <c r="L78" s="666"/>
      <c r="M78" s="667"/>
      <c r="N78" s="666">
        <f>ROUND(L78*K78,2)</f>
        <v>0</v>
      </c>
      <c r="O78" s="667"/>
      <c r="P78" s="667"/>
      <c r="Q78" s="667"/>
      <c r="R78" s="75"/>
      <c r="T78" s="76" t="s">
        <v>125</v>
      </c>
      <c r="U78" s="77" t="s">
        <v>126</v>
      </c>
      <c r="V78" s="78">
        <v>0.26</v>
      </c>
      <c r="W78" s="78">
        <f>V78*K78</f>
        <v>0.28080000000000005</v>
      </c>
      <c r="X78" s="78">
        <v>4.0000000000000002E-4</v>
      </c>
      <c r="Y78" s="78">
        <f>X78*K78</f>
        <v>4.3200000000000004E-4</v>
      </c>
      <c r="Z78" s="78">
        <v>0</v>
      </c>
      <c r="AA78" s="79">
        <f>Z78*K78</f>
        <v>0</v>
      </c>
      <c r="AR78" s="30" t="s">
        <v>194</v>
      </c>
      <c r="AT78" s="30" t="s">
        <v>121</v>
      </c>
      <c r="AU78" s="30" t="s">
        <v>128</v>
      </c>
      <c r="AY78" s="30" t="s">
        <v>120</v>
      </c>
      <c r="BE78" s="80">
        <f>IF(U78="základní",N78,0)</f>
        <v>0</v>
      </c>
      <c r="BF78" s="80">
        <f>IF(U78="snížená",N78,0)</f>
        <v>0</v>
      </c>
      <c r="BG78" s="80">
        <f>IF(U78="zákl. přenesená",N78,0)</f>
        <v>0</v>
      </c>
      <c r="BH78" s="80">
        <f>IF(U78="sníž. přenesená",N78,0)</f>
        <v>0</v>
      </c>
      <c r="BI78" s="80">
        <f>IF(U78="nulová",N78,0)</f>
        <v>0</v>
      </c>
      <c r="BJ78" s="30" t="s">
        <v>118</v>
      </c>
      <c r="BK78" s="80">
        <f>ROUND(L78*K78,2)</f>
        <v>0</v>
      </c>
      <c r="BL78" s="30" t="s">
        <v>194</v>
      </c>
    </row>
    <row r="79" spans="2:64" s="86" customFormat="1" ht="22.5" customHeight="1" x14ac:dyDescent="0.25">
      <c r="B79" s="81"/>
      <c r="C79" s="82"/>
      <c r="D79" s="82"/>
      <c r="E79" s="83" t="s">
        <v>125</v>
      </c>
      <c r="F79" s="661" t="s">
        <v>1806</v>
      </c>
      <c r="G79" s="662"/>
      <c r="H79" s="662"/>
      <c r="I79" s="662"/>
      <c r="J79" s="82"/>
      <c r="K79" s="84">
        <v>1.08</v>
      </c>
      <c r="L79" s="82"/>
      <c r="M79" s="82"/>
      <c r="N79" s="82"/>
      <c r="O79" s="82"/>
      <c r="P79" s="82"/>
      <c r="Q79" s="82"/>
      <c r="R79" s="85"/>
      <c r="T79" s="87"/>
      <c r="U79" s="82"/>
      <c r="V79" s="82"/>
      <c r="W79" s="82"/>
      <c r="X79" s="82"/>
      <c r="Y79" s="82"/>
      <c r="Z79" s="82"/>
      <c r="AA79" s="88"/>
      <c r="AT79" s="89" t="s">
        <v>130</v>
      </c>
      <c r="AU79" s="89" t="s">
        <v>128</v>
      </c>
      <c r="AV79" s="86" t="s">
        <v>128</v>
      </c>
      <c r="AW79" s="86" t="s">
        <v>131</v>
      </c>
      <c r="AX79" s="86" t="s">
        <v>118</v>
      </c>
      <c r="AY79" s="89" t="s">
        <v>120</v>
      </c>
    </row>
    <row r="80" spans="2:64" s="17" customFormat="1" ht="31.5" customHeight="1" x14ac:dyDescent="0.25">
      <c r="B80" s="70"/>
      <c r="C80" s="101" t="s">
        <v>188</v>
      </c>
      <c r="D80" s="101" t="s">
        <v>195</v>
      </c>
      <c r="E80" s="102" t="s">
        <v>1726</v>
      </c>
      <c r="F80" s="677" t="s">
        <v>1727</v>
      </c>
      <c r="G80" s="678"/>
      <c r="H80" s="678"/>
      <c r="I80" s="678"/>
      <c r="J80" s="103" t="s">
        <v>172</v>
      </c>
      <c r="K80" s="104">
        <v>1.242</v>
      </c>
      <c r="L80" s="670"/>
      <c r="M80" s="678"/>
      <c r="N80" s="670">
        <f>ROUND(L80*K80,2)</f>
        <v>0</v>
      </c>
      <c r="O80" s="667"/>
      <c r="P80" s="667"/>
      <c r="Q80" s="667"/>
      <c r="R80" s="75"/>
      <c r="T80" s="76" t="s">
        <v>125</v>
      </c>
      <c r="U80" s="77" t="s">
        <v>126</v>
      </c>
      <c r="V80" s="78">
        <v>0</v>
      </c>
      <c r="W80" s="78">
        <f>V80*K80</f>
        <v>0</v>
      </c>
      <c r="X80" s="78">
        <v>3.8800000000000002E-3</v>
      </c>
      <c r="Y80" s="78">
        <f>X80*K80</f>
        <v>4.8189600000000006E-3</v>
      </c>
      <c r="Z80" s="78">
        <v>0</v>
      </c>
      <c r="AA80" s="79">
        <f>Z80*K80</f>
        <v>0</v>
      </c>
      <c r="AR80" s="30" t="s">
        <v>258</v>
      </c>
      <c r="AT80" s="30" t="s">
        <v>195</v>
      </c>
      <c r="AU80" s="30" t="s">
        <v>128</v>
      </c>
      <c r="AY80" s="30" t="s">
        <v>120</v>
      </c>
      <c r="BE80" s="80">
        <f>IF(U80="základní",N80,0)</f>
        <v>0</v>
      </c>
      <c r="BF80" s="80">
        <f>IF(U80="snížená",N80,0)</f>
        <v>0</v>
      </c>
      <c r="BG80" s="80">
        <f>IF(U80="zákl. přenesená",N80,0)</f>
        <v>0</v>
      </c>
      <c r="BH80" s="80">
        <f>IF(U80="sníž. přenesená",N80,0)</f>
        <v>0</v>
      </c>
      <c r="BI80" s="80">
        <f>IF(U80="nulová",N80,0)</f>
        <v>0</v>
      </c>
      <c r="BJ80" s="30" t="s">
        <v>118</v>
      </c>
      <c r="BK80" s="80">
        <f>ROUND(L80*K80,2)</f>
        <v>0</v>
      </c>
      <c r="BL80" s="30" t="s">
        <v>194</v>
      </c>
    </row>
    <row r="81" spans="2:64" s="86" customFormat="1" ht="22.5" customHeight="1" x14ac:dyDescent="0.25">
      <c r="B81" s="81"/>
      <c r="C81" s="82"/>
      <c r="D81" s="82"/>
      <c r="E81" s="83" t="s">
        <v>125</v>
      </c>
      <c r="F81" s="661" t="s">
        <v>1807</v>
      </c>
      <c r="G81" s="662"/>
      <c r="H81" s="662"/>
      <c r="I81" s="662"/>
      <c r="J81" s="82"/>
      <c r="K81" s="84">
        <v>1.242</v>
      </c>
      <c r="L81" s="82"/>
      <c r="M81" s="82"/>
      <c r="N81" s="82"/>
      <c r="O81" s="82"/>
      <c r="P81" s="82"/>
      <c r="Q81" s="82"/>
      <c r="R81" s="85"/>
      <c r="T81" s="87"/>
      <c r="U81" s="82"/>
      <c r="V81" s="82"/>
      <c r="W81" s="82"/>
      <c r="X81" s="82"/>
      <c r="Y81" s="82"/>
      <c r="Z81" s="82"/>
      <c r="AA81" s="88"/>
      <c r="AT81" s="89" t="s">
        <v>130</v>
      </c>
      <c r="AU81" s="89" t="s">
        <v>128</v>
      </c>
      <c r="AV81" s="86" t="s">
        <v>128</v>
      </c>
      <c r="AW81" s="86" t="s">
        <v>131</v>
      </c>
      <c r="AX81" s="86" t="s">
        <v>118</v>
      </c>
      <c r="AY81" s="89" t="s">
        <v>120</v>
      </c>
    </row>
    <row r="82" spans="2:64" s="17" customFormat="1" ht="31.5" customHeight="1" x14ac:dyDescent="0.25">
      <c r="B82" s="70"/>
      <c r="C82" s="71" t="s">
        <v>194</v>
      </c>
      <c r="D82" s="71" t="s">
        <v>121</v>
      </c>
      <c r="E82" s="72" t="s">
        <v>1156</v>
      </c>
      <c r="F82" s="671" t="s">
        <v>1157</v>
      </c>
      <c r="G82" s="667"/>
      <c r="H82" s="667"/>
      <c r="I82" s="667"/>
      <c r="J82" s="73" t="s">
        <v>191</v>
      </c>
      <c r="K82" s="74">
        <v>6.0000000000000001E-3</v>
      </c>
      <c r="L82" s="666"/>
      <c r="M82" s="667"/>
      <c r="N82" s="666">
        <f>ROUND(L82*K82,2)</f>
        <v>0</v>
      </c>
      <c r="O82" s="667"/>
      <c r="P82" s="667"/>
      <c r="Q82" s="667"/>
      <c r="R82" s="75"/>
      <c r="T82" s="76" t="s">
        <v>125</v>
      </c>
      <c r="U82" s="77" t="s">
        <v>126</v>
      </c>
      <c r="V82" s="78">
        <v>1.5669999999999999</v>
      </c>
      <c r="W82" s="78">
        <f>V82*K82</f>
        <v>9.4020000000000006E-3</v>
      </c>
      <c r="X82" s="78">
        <v>0</v>
      </c>
      <c r="Y82" s="78">
        <f>X82*K82</f>
        <v>0</v>
      </c>
      <c r="Z82" s="78">
        <v>0</v>
      </c>
      <c r="AA82" s="79">
        <f>Z82*K82</f>
        <v>0</v>
      </c>
      <c r="AR82" s="30" t="s">
        <v>194</v>
      </c>
      <c r="AT82" s="30" t="s">
        <v>121</v>
      </c>
      <c r="AU82" s="30" t="s">
        <v>128</v>
      </c>
      <c r="AY82" s="30" t="s">
        <v>120</v>
      </c>
      <c r="BE82" s="80">
        <f>IF(U82="základní",N82,0)</f>
        <v>0</v>
      </c>
      <c r="BF82" s="80">
        <f>IF(U82="snížená",N82,0)</f>
        <v>0</v>
      </c>
      <c r="BG82" s="80">
        <f>IF(U82="zákl. přenesená",N82,0)</f>
        <v>0</v>
      </c>
      <c r="BH82" s="80">
        <f>IF(U82="sníž. přenesená",N82,0)</f>
        <v>0</v>
      </c>
      <c r="BI82" s="80">
        <f>IF(U82="nulová",N82,0)</f>
        <v>0</v>
      </c>
      <c r="BJ82" s="30" t="s">
        <v>118</v>
      </c>
      <c r="BK82" s="80">
        <f>ROUND(L82*K82,2)</f>
        <v>0</v>
      </c>
      <c r="BL82" s="30" t="s">
        <v>194</v>
      </c>
    </row>
    <row r="83" spans="2:64" s="17" customFormat="1" ht="22.5" customHeight="1" x14ac:dyDescent="0.25">
      <c r="B83" s="70"/>
      <c r="C83" s="71" t="s">
        <v>199</v>
      </c>
      <c r="D83" s="71" t="s">
        <v>121</v>
      </c>
      <c r="E83" s="72" t="s">
        <v>1761</v>
      </c>
      <c r="F83" s="671" t="s">
        <v>1762</v>
      </c>
      <c r="G83" s="667"/>
      <c r="H83" s="667"/>
      <c r="I83" s="667"/>
      <c r="J83" s="73" t="s">
        <v>172</v>
      </c>
      <c r="K83" s="74">
        <v>0.54</v>
      </c>
      <c r="L83" s="666"/>
      <c r="M83" s="667"/>
      <c r="N83" s="666">
        <f>ROUND(L83*K83,2)</f>
        <v>0</v>
      </c>
      <c r="O83" s="667"/>
      <c r="P83" s="667"/>
      <c r="Q83" s="667"/>
      <c r="R83" s="75"/>
      <c r="T83" s="76" t="s">
        <v>125</v>
      </c>
      <c r="U83" s="77" t="s">
        <v>126</v>
      </c>
      <c r="V83" s="78">
        <v>3.6999999999999998E-2</v>
      </c>
      <c r="W83" s="78">
        <f>V83*K83</f>
        <v>1.9980000000000001E-2</v>
      </c>
      <c r="X83" s="78">
        <v>0</v>
      </c>
      <c r="Y83" s="78">
        <f>X83*K83</f>
        <v>0</v>
      </c>
      <c r="Z83" s="78">
        <v>4.4999999999999997E-3</v>
      </c>
      <c r="AA83" s="79">
        <f>Z83*K83</f>
        <v>2.4299999999999999E-3</v>
      </c>
      <c r="AR83" s="30" t="s">
        <v>194</v>
      </c>
      <c r="AT83" s="30" t="s">
        <v>121</v>
      </c>
      <c r="AU83" s="30" t="s">
        <v>128</v>
      </c>
      <c r="AY83" s="30" t="s">
        <v>120</v>
      </c>
      <c r="BE83" s="80">
        <f>IF(U83="základní",N83,0)</f>
        <v>0</v>
      </c>
      <c r="BF83" s="80">
        <f>IF(U83="snížená",N83,0)</f>
        <v>0</v>
      </c>
      <c r="BG83" s="80">
        <f>IF(U83="zákl. přenesená",N83,0)</f>
        <v>0</v>
      </c>
      <c r="BH83" s="80">
        <f>IF(U83="sníž. přenesená",N83,0)</f>
        <v>0</v>
      </c>
      <c r="BI83" s="80">
        <f>IF(U83="nulová",N83,0)</f>
        <v>0</v>
      </c>
      <c r="BJ83" s="30" t="s">
        <v>118</v>
      </c>
      <c r="BK83" s="80">
        <f>ROUND(L83*K83,2)</f>
        <v>0</v>
      </c>
      <c r="BL83" s="30" t="s">
        <v>194</v>
      </c>
    </row>
    <row r="84" spans="2:64" s="86" customFormat="1" ht="22.5" customHeight="1" x14ac:dyDescent="0.25">
      <c r="B84" s="81"/>
      <c r="C84" s="82"/>
      <c r="D84" s="82"/>
      <c r="E84" s="83" t="s">
        <v>125</v>
      </c>
      <c r="F84" s="661" t="s">
        <v>1808</v>
      </c>
      <c r="G84" s="662"/>
      <c r="H84" s="662"/>
      <c r="I84" s="662"/>
      <c r="J84" s="82"/>
      <c r="K84" s="84">
        <v>0.54</v>
      </c>
      <c r="L84" s="82"/>
      <c r="M84" s="82"/>
      <c r="N84" s="82"/>
      <c r="O84" s="82"/>
      <c r="P84" s="82"/>
      <c r="Q84" s="82"/>
      <c r="R84" s="85"/>
      <c r="T84" s="126"/>
      <c r="U84" s="127"/>
      <c r="V84" s="127"/>
      <c r="W84" s="127"/>
      <c r="X84" s="127"/>
      <c r="Y84" s="127"/>
      <c r="Z84" s="127"/>
      <c r="AA84" s="128"/>
      <c r="AT84" s="89" t="s">
        <v>130</v>
      </c>
      <c r="AU84" s="89" t="s">
        <v>128</v>
      </c>
      <c r="AV84" s="86" t="s">
        <v>128</v>
      </c>
      <c r="AW84" s="86" t="s">
        <v>131</v>
      </c>
      <c r="AX84" s="86" t="s">
        <v>118</v>
      </c>
      <c r="AY84" s="89" t="s">
        <v>120</v>
      </c>
    </row>
    <row r="85" spans="2:64" s="17" customFormat="1" ht="6.95" customHeight="1" x14ac:dyDescent="0.25">
      <c r="B85" s="41"/>
      <c r="C85" s="42"/>
      <c r="D85" s="42"/>
      <c r="E85" s="42"/>
      <c r="F85" s="42"/>
      <c r="G85" s="42"/>
      <c r="H85" s="42"/>
      <c r="I85" s="42"/>
      <c r="J85" s="42"/>
      <c r="K85" s="42"/>
      <c r="L85" s="42"/>
      <c r="M85" s="42"/>
      <c r="N85" s="42"/>
      <c r="O85" s="42"/>
      <c r="P85" s="42"/>
      <c r="Q85" s="42"/>
      <c r="R85" s="43"/>
    </row>
  </sheetData>
  <mergeCells count="105">
    <mergeCell ref="M12:Q12"/>
    <mergeCell ref="M13:Q13"/>
    <mergeCell ref="C15:G15"/>
    <mergeCell ref="N15:Q15"/>
    <mergeCell ref="N17:Q17"/>
    <mergeCell ref="N18:Q18"/>
    <mergeCell ref="C3:Q3"/>
    <mergeCell ref="F5:P5"/>
    <mergeCell ref="F6:P6"/>
    <mergeCell ref="F7:P7"/>
    <mergeCell ref="F8:P8"/>
    <mergeCell ref="M10:P10"/>
    <mergeCell ref="N25:Q25"/>
    <mergeCell ref="C31:Q31"/>
    <mergeCell ref="F33:P33"/>
    <mergeCell ref="F34:P34"/>
    <mergeCell ref="F35:P35"/>
    <mergeCell ref="F36:P36"/>
    <mergeCell ref="N19:Q19"/>
    <mergeCell ref="N20:Q20"/>
    <mergeCell ref="N21:Q21"/>
    <mergeCell ref="N22:Q22"/>
    <mergeCell ref="N23:Q23"/>
    <mergeCell ref="N24:Q24"/>
    <mergeCell ref="N44:Q44"/>
    <mergeCell ref="N45:Q45"/>
    <mergeCell ref="N46:Q46"/>
    <mergeCell ref="F47:I47"/>
    <mergeCell ref="L47:M47"/>
    <mergeCell ref="N47:Q47"/>
    <mergeCell ref="M38:P38"/>
    <mergeCell ref="M40:Q40"/>
    <mergeCell ref="M41:Q41"/>
    <mergeCell ref="F43:I43"/>
    <mergeCell ref="L43:M43"/>
    <mergeCell ref="N43:Q43"/>
    <mergeCell ref="F53:I53"/>
    <mergeCell ref="F54:I54"/>
    <mergeCell ref="L54:M54"/>
    <mergeCell ref="N54:Q54"/>
    <mergeCell ref="F55:I55"/>
    <mergeCell ref="N56:Q56"/>
    <mergeCell ref="F48:I48"/>
    <mergeCell ref="F49:I49"/>
    <mergeCell ref="F50:I50"/>
    <mergeCell ref="N51:Q51"/>
    <mergeCell ref="F52:I52"/>
    <mergeCell ref="L52:M52"/>
    <mergeCell ref="N52:Q52"/>
    <mergeCell ref="F61:I61"/>
    <mergeCell ref="F62:I62"/>
    <mergeCell ref="L62:M62"/>
    <mergeCell ref="N62:Q62"/>
    <mergeCell ref="F63:I63"/>
    <mergeCell ref="F64:I64"/>
    <mergeCell ref="L64:M64"/>
    <mergeCell ref="N64:Q64"/>
    <mergeCell ref="F57:I57"/>
    <mergeCell ref="L57:M57"/>
    <mergeCell ref="N57:Q57"/>
    <mergeCell ref="F58:I58"/>
    <mergeCell ref="N59:Q59"/>
    <mergeCell ref="F60:I60"/>
    <mergeCell ref="L60:M60"/>
    <mergeCell ref="N60:Q60"/>
    <mergeCell ref="F67:I67"/>
    <mergeCell ref="F68:I68"/>
    <mergeCell ref="L68:M68"/>
    <mergeCell ref="N68:Q68"/>
    <mergeCell ref="F69:I69"/>
    <mergeCell ref="N70:Q70"/>
    <mergeCell ref="F65:I65"/>
    <mergeCell ref="L65:M65"/>
    <mergeCell ref="N65:Q65"/>
    <mergeCell ref="F66:I66"/>
    <mergeCell ref="L66:M66"/>
    <mergeCell ref="N66:Q66"/>
    <mergeCell ref="F75:I75"/>
    <mergeCell ref="F76:I76"/>
    <mergeCell ref="L76:M76"/>
    <mergeCell ref="N76:Q76"/>
    <mergeCell ref="F77:I77"/>
    <mergeCell ref="F78:I78"/>
    <mergeCell ref="L78:M78"/>
    <mergeCell ref="N78:Q78"/>
    <mergeCell ref="F71:I71"/>
    <mergeCell ref="L71:M71"/>
    <mergeCell ref="N71:Q71"/>
    <mergeCell ref="N72:Q72"/>
    <mergeCell ref="N73:Q73"/>
    <mergeCell ref="F74:I74"/>
    <mergeCell ref="L74:M74"/>
    <mergeCell ref="N74:Q74"/>
    <mergeCell ref="F83:I83"/>
    <mergeCell ref="L83:M83"/>
    <mergeCell ref="N83:Q83"/>
    <mergeCell ref="F84:I84"/>
    <mergeCell ref="F79:I79"/>
    <mergeCell ref="F80:I80"/>
    <mergeCell ref="L80:M80"/>
    <mergeCell ref="N80:Q80"/>
    <mergeCell ref="F81:I81"/>
    <mergeCell ref="F82:I82"/>
    <mergeCell ref="L82:M82"/>
    <mergeCell ref="N82:Q82"/>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pageSetUpPr fitToPage="1"/>
  </sheetPr>
  <dimension ref="A1:N1240"/>
  <sheetViews>
    <sheetView topLeftCell="F1" zoomScaleNormal="100" zoomScaleSheetLayoutView="100" workbookViewId="0">
      <pane ySplit="7" topLeftCell="A8" activePane="bottomLeft" state="frozen"/>
      <selection activeCell="K10" sqref="K10"/>
      <selection pane="bottomLeft" activeCell="L13" sqref="L13:L1236"/>
    </sheetView>
  </sheetViews>
  <sheetFormatPr defaultRowHeight="12.75" outlineLevelRow="5" x14ac:dyDescent="0.2"/>
  <cols>
    <col min="1" max="1" width="27.7109375" style="210" hidden="1" customWidth="1"/>
    <col min="2" max="2" width="15.7109375" style="210" hidden="1" customWidth="1"/>
    <col min="3" max="3" width="21.140625" style="210" hidden="1" customWidth="1"/>
    <col min="4" max="4" width="25.85546875" style="210" hidden="1" customWidth="1"/>
    <col min="5" max="5" width="58.140625" style="210" hidden="1" customWidth="1"/>
    <col min="6" max="6" width="4.5703125" style="297" customWidth="1"/>
    <col min="7" max="7" width="3.5703125" style="228" customWidth="1"/>
    <col min="8" max="8" width="22.42578125" style="229" customWidth="1"/>
    <col min="9" max="9" width="57.140625" style="230" customWidth="1"/>
    <col min="10" max="10" width="5" style="228" customWidth="1"/>
    <col min="11" max="11" width="11" style="203" customWidth="1"/>
    <col min="12" max="12" width="13.5703125" style="231" customWidth="1"/>
    <col min="13" max="13" width="14.28515625" style="232" customWidth="1"/>
    <col min="14" max="14" width="87.28515625" style="231" customWidth="1"/>
    <col min="15" max="15" width="9.42578125" style="210" customWidth="1"/>
    <col min="16" max="256" width="9.140625" style="210"/>
    <col min="257" max="261" width="0" style="210" hidden="1" customWidth="1"/>
    <col min="262" max="262" width="4.5703125" style="210" customWidth="1"/>
    <col min="263" max="263" width="3.5703125" style="210" customWidth="1"/>
    <col min="264" max="264" width="22.42578125" style="210" customWidth="1"/>
    <col min="265" max="265" width="57.140625" style="210" customWidth="1"/>
    <col min="266" max="266" width="5" style="210" customWidth="1"/>
    <col min="267" max="267" width="11" style="210" customWidth="1"/>
    <col min="268" max="268" width="13.5703125" style="210" customWidth="1"/>
    <col min="269" max="269" width="14.28515625" style="210" customWidth="1"/>
    <col min="270" max="270" width="87.28515625" style="210" customWidth="1"/>
    <col min="271" max="271" width="9.42578125" style="210" customWidth="1"/>
    <col min="272" max="512" width="9.140625" style="210"/>
    <col min="513" max="517" width="0" style="210" hidden="1" customWidth="1"/>
    <col min="518" max="518" width="4.5703125" style="210" customWidth="1"/>
    <col min="519" max="519" width="3.5703125" style="210" customWidth="1"/>
    <col min="520" max="520" width="22.42578125" style="210" customWidth="1"/>
    <col min="521" max="521" width="57.140625" style="210" customWidth="1"/>
    <col min="522" max="522" width="5" style="210" customWidth="1"/>
    <col min="523" max="523" width="11" style="210" customWidth="1"/>
    <col min="524" max="524" width="13.5703125" style="210" customWidth="1"/>
    <col min="525" max="525" width="14.28515625" style="210" customWidth="1"/>
    <col min="526" max="526" width="87.28515625" style="210" customWidth="1"/>
    <col min="527" max="527" width="9.42578125" style="210" customWidth="1"/>
    <col min="528" max="768" width="9.140625" style="210"/>
    <col min="769" max="773" width="0" style="210" hidden="1" customWidth="1"/>
    <col min="774" max="774" width="4.5703125" style="210" customWidth="1"/>
    <col min="775" max="775" width="3.5703125" style="210" customWidth="1"/>
    <col min="776" max="776" width="22.42578125" style="210" customWidth="1"/>
    <col min="777" max="777" width="57.140625" style="210" customWidth="1"/>
    <col min="778" max="778" width="5" style="210" customWidth="1"/>
    <col min="779" max="779" width="11" style="210" customWidth="1"/>
    <col min="780" max="780" width="13.5703125" style="210" customWidth="1"/>
    <col min="781" max="781" width="14.28515625" style="210" customWidth="1"/>
    <col min="782" max="782" width="87.28515625" style="210" customWidth="1"/>
    <col min="783" max="783" width="9.42578125" style="210" customWidth="1"/>
    <col min="784" max="1024" width="9.140625" style="210"/>
    <col min="1025" max="1029" width="0" style="210" hidden="1" customWidth="1"/>
    <col min="1030" max="1030" width="4.5703125" style="210" customWidth="1"/>
    <col min="1031" max="1031" width="3.5703125" style="210" customWidth="1"/>
    <col min="1032" max="1032" width="22.42578125" style="210" customWidth="1"/>
    <col min="1033" max="1033" width="57.140625" style="210" customWidth="1"/>
    <col min="1034" max="1034" width="5" style="210" customWidth="1"/>
    <col min="1035" max="1035" width="11" style="210" customWidth="1"/>
    <col min="1036" max="1036" width="13.5703125" style="210" customWidth="1"/>
    <col min="1037" max="1037" width="14.28515625" style="210" customWidth="1"/>
    <col min="1038" max="1038" width="87.28515625" style="210" customWidth="1"/>
    <col min="1039" max="1039" width="9.42578125" style="210" customWidth="1"/>
    <col min="1040" max="1280" width="9.140625" style="210"/>
    <col min="1281" max="1285" width="0" style="210" hidden="1" customWidth="1"/>
    <col min="1286" max="1286" width="4.5703125" style="210" customWidth="1"/>
    <col min="1287" max="1287" width="3.5703125" style="210" customWidth="1"/>
    <col min="1288" max="1288" width="22.42578125" style="210" customWidth="1"/>
    <col min="1289" max="1289" width="57.140625" style="210" customWidth="1"/>
    <col min="1290" max="1290" width="5" style="210" customWidth="1"/>
    <col min="1291" max="1291" width="11" style="210" customWidth="1"/>
    <col min="1292" max="1292" width="13.5703125" style="210" customWidth="1"/>
    <col min="1293" max="1293" width="14.28515625" style="210" customWidth="1"/>
    <col min="1294" max="1294" width="87.28515625" style="210" customWidth="1"/>
    <col min="1295" max="1295" width="9.42578125" style="210" customWidth="1"/>
    <col min="1296" max="1536" width="9.140625" style="210"/>
    <col min="1537" max="1541" width="0" style="210" hidden="1" customWidth="1"/>
    <col min="1542" max="1542" width="4.5703125" style="210" customWidth="1"/>
    <col min="1543" max="1543" width="3.5703125" style="210" customWidth="1"/>
    <col min="1544" max="1544" width="22.42578125" style="210" customWidth="1"/>
    <col min="1545" max="1545" width="57.140625" style="210" customWidth="1"/>
    <col min="1546" max="1546" width="5" style="210" customWidth="1"/>
    <col min="1547" max="1547" width="11" style="210" customWidth="1"/>
    <col min="1548" max="1548" width="13.5703125" style="210" customWidth="1"/>
    <col min="1549" max="1549" width="14.28515625" style="210" customWidth="1"/>
    <col min="1550" max="1550" width="87.28515625" style="210" customWidth="1"/>
    <col min="1551" max="1551" width="9.42578125" style="210" customWidth="1"/>
    <col min="1552" max="1792" width="9.140625" style="210"/>
    <col min="1793" max="1797" width="0" style="210" hidden="1" customWidth="1"/>
    <col min="1798" max="1798" width="4.5703125" style="210" customWidth="1"/>
    <col min="1799" max="1799" width="3.5703125" style="210" customWidth="1"/>
    <col min="1800" max="1800" width="22.42578125" style="210" customWidth="1"/>
    <col min="1801" max="1801" width="57.140625" style="210" customWidth="1"/>
    <col min="1802" max="1802" width="5" style="210" customWidth="1"/>
    <col min="1803" max="1803" width="11" style="210" customWidth="1"/>
    <col min="1804" max="1804" width="13.5703125" style="210" customWidth="1"/>
    <col min="1805" max="1805" width="14.28515625" style="210" customWidth="1"/>
    <col min="1806" max="1806" width="87.28515625" style="210" customWidth="1"/>
    <col min="1807" max="1807" width="9.42578125" style="210" customWidth="1"/>
    <col min="1808" max="2048" width="9.140625" style="210"/>
    <col min="2049" max="2053" width="0" style="210" hidden="1" customWidth="1"/>
    <col min="2054" max="2054" width="4.5703125" style="210" customWidth="1"/>
    <col min="2055" max="2055" width="3.5703125" style="210" customWidth="1"/>
    <col min="2056" max="2056" width="22.42578125" style="210" customWidth="1"/>
    <col min="2057" max="2057" width="57.140625" style="210" customWidth="1"/>
    <col min="2058" max="2058" width="5" style="210" customWidth="1"/>
    <col min="2059" max="2059" width="11" style="210" customWidth="1"/>
    <col min="2060" max="2060" width="13.5703125" style="210" customWidth="1"/>
    <col min="2061" max="2061" width="14.28515625" style="210" customWidth="1"/>
    <col min="2062" max="2062" width="87.28515625" style="210" customWidth="1"/>
    <col min="2063" max="2063" width="9.42578125" style="210" customWidth="1"/>
    <col min="2064" max="2304" width="9.140625" style="210"/>
    <col min="2305" max="2309" width="0" style="210" hidden="1" customWidth="1"/>
    <col min="2310" max="2310" width="4.5703125" style="210" customWidth="1"/>
    <col min="2311" max="2311" width="3.5703125" style="210" customWidth="1"/>
    <col min="2312" max="2312" width="22.42578125" style="210" customWidth="1"/>
    <col min="2313" max="2313" width="57.140625" style="210" customWidth="1"/>
    <col min="2314" max="2314" width="5" style="210" customWidth="1"/>
    <col min="2315" max="2315" width="11" style="210" customWidth="1"/>
    <col min="2316" max="2316" width="13.5703125" style="210" customWidth="1"/>
    <col min="2317" max="2317" width="14.28515625" style="210" customWidth="1"/>
    <col min="2318" max="2318" width="87.28515625" style="210" customWidth="1"/>
    <col min="2319" max="2319" width="9.42578125" style="210" customWidth="1"/>
    <col min="2320" max="2560" width="9.140625" style="210"/>
    <col min="2561" max="2565" width="0" style="210" hidden="1" customWidth="1"/>
    <col min="2566" max="2566" width="4.5703125" style="210" customWidth="1"/>
    <col min="2567" max="2567" width="3.5703125" style="210" customWidth="1"/>
    <col min="2568" max="2568" width="22.42578125" style="210" customWidth="1"/>
    <col min="2569" max="2569" width="57.140625" style="210" customWidth="1"/>
    <col min="2570" max="2570" width="5" style="210" customWidth="1"/>
    <col min="2571" max="2571" width="11" style="210" customWidth="1"/>
    <col min="2572" max="2572" width="13.5703125" style="210" customWidth="1"/>
    <col min="2573" max="2573" width="14.28515625" style="210" customWidth="1"/>
    <col min="2574" max="2574" width="87.28515625" style="210" customWidth="1"/>
    <col min="2575" max="2575" width="9.42578125" style="210" customWidth="1"/>
    <col min="2576" max="2816" width="9.140625" style="210"/>
    <col min="2817" max="2821" width="0" style="210" hidden="1" customWidth="1"/>
    <col min="2822" max="2822" width="4.5703125" style="210" customWidth="1"/>
    <col min="2823" max="2823" width="3.5703125" style="210" customWidth="1"/>
    <col min="2824" max="2824" width="22.42578125" style="210" customWidth="1"/>
    <col min="2825" max="2825" width="57.140625" style="210" customWidth="1"/>
    <col min="2826" max="2826" width="5" style="210" customWidth="1"/>
    <col min="2827" max="2827" width="11" style="210" customWidth="1"/>
    <col min="2828" max="2828" width="13.5703125" style="210" customWidth="1"/>
    <col min="2829" max="2829" width="14.28515625" style="210" customWidth="1"/>
    <col min="2830" max="2830" width="87.28515625" style="210" customWidth="1"/>
    <col min="2831" max="2831" width="9.42578125" style="210" customWidth="1"/>
    <col min="2832" max="3072" width="9.140625" style="210"/>
    <col min="3073" max="3077" width="0" style="210" hidden="1" customWidth="1"/>
    <col min="3078" max="3078" width="4.5703125" style="210" customWidth="1"/>
    <col min="3079" max="3079" width="3.5703125" style="210" customWidth="1"/>
    <col min="3080" max="3080" width="22.42578125" style="210" customWidth="1"/>
    <col min="3081" max="3081" width="57.140625" style="210" customWidth="1"/>
    <col min="3082" max="3082" width="5" style="210" customWidth="1"/>
    <col min="3083" max="3083" width="11" style="210" customWidth="1"/>
    <col min="3084" max="3084" width="13.5703125" style="210" customWidth="1"/>
    <col min="3085" max="3085" width="14.28515625" style="210" customWidth="1"/>
    <col min="3086" max="3086" width="87.28515625" style="210" customWidth="1"/>
    <col min="3087" max="3087" width="9.42578125" style="210" customWidth="1"/>
    <col min="3088" max="3328" width="9.140625" style="210"/>
    <col min="3329" max="3333" width="0" style="210" hidden="1" customWidth="1"/>
    <col min="3334" max="3334" width="4.5703125" style="210" customWidth="1"/>
    <col min="3335" max="3335" width="3.5703125" style="210" customWidth="1"/>
    <col min="3336" max="3336" width="22.42578125" style="210" customWidth="1"/>
    <col min="3337" max="3337" width="57.140625" style="210" customWidth="1"/>
    <col min="3338" max="3338" width="5" style="210" customWidth="1"/>
    <col min="3339" max="3339" width="11" style="210" customWidth="1"/>
    <col min="3340" max="3340" width="13.5703125" style="210" customWidth="1"/>
    <col min="3341" max="3341" width="14.28515625" style="210" customWidth="1"/>
    <col min="3342" max="3342" width="87.28515625" style="210" customWidth="1"/>
    <col min="3343" max="3343" width="9.42578125" style="210" customWidth="1"/>
    <col min="3344" max="3584" width="9.140625" style="210"/>
    <col min="3585" max="3589" width="0" style="210" hidden="1" customWidth="1"/>
    <col min="3590" max="3590" width="4.5703125" style="210" customWidth="1"/>
    <col min="3591" max="3591" width="3.5703125" style="210" customWidth="1"/>
    <col min="3592" max="3592" width="22.42578125" style="210" customWidth="1"/>
    <col min="3593" max="3593" width="57.140625" style="210" customWidth="1"/>
    <col min="3594" max="3594" width="5" style="210" customWidth="1"/>
    <col min="3595" max="3595" width="11" style="210" customWidth="1"/>
    <col min="3596" max="3596" width="13.5703125" style="210" customWidth="1"/>
    <col min="3597" max="3597" width="14.28515625" style="210" customWidth="1"/>
    <col min="3598" max="3598" width="87.28515625" style="210" customWidth="1"/>
    <col min="3599" max="3599" width="9.42578125" style="210" customWidth="1"/>
    <col min="3600" max="3840" width="9.140625" style="210"/>
    <col min="3841" max="3845" width="0" style="210" hidden="1" customWidth="1"/>
    <col min="3846" max="3846" width="4.5703125" style="210" customWidth="1"/>
    <col min="3847" max="3847" width="3.5703125" style="210" customWidth="1"/>
    <col min="3848" max="3848" width="22.42578125" style="210" customWidth="1"/>
    <col min="3849" max="3849" width="57.140625" style="210" customWidth="1"/>
    <col min="3850" max="3850" width="5" style="210" customWidth="1"/>
    <col min="3851" max="3851" width="11" style="210" customWidth="1"/>
    <col min="3852" max="3852" width="13.5703125" style="210" customWidth="1"/>
    <col min="3853" max="3853" width="14.28515625" style="210" customWidth="1"/>
    <col min="3854" max="3854" width="87.28515625" style="210" customWidth="1"/>
    <col min="3855" max="3855" width="9.42578125" style="210" customWidth="1"/>
    <col min="3856" max="4096" width="9.140625" style="210"/>
    <col min="4097" max="4101" width="0" style="210" hidden="1" customWidth="1"/>
    <col min="4102" max="4102" width="4.5703125" style="210" customWidth="1"/>
    <col min="4103" max="4103" width="3.5703125" style="210" customWidth="1"/>
    <col min="4104" max="4104" width="22.42578125" style="210" customWidth="1"/>
    <col min="4105" max="4105" width="57.140625" style="210" customWidth="1"/>
    <col min="4106" max="4106" width="5" style="210" customWidth="1"/>
    <col min="4107" max="4107" width="11" style="210" customWidth="1"/>
    <col min="4108" max="4108" width="13.5703125" style="210" customWidth="1"/>
    <col min="4109" max="4109" width="14.28515625" style="210" customWidth="1"/>
    <col min="4110" max="4110" width="87.28515625" style="210" customWidth="1"/>
    <col min="4111" max="4111" width="9.42578125" style="210" customWidth="1"/>
    <col min="4112" max="4352" width="9.140625" style="210"/>
    <col min="4353" max="4357" width="0" style="210" hidden="1" customWidth="1"/>
    <col min="4358" max="4358" width="4.5703125" style="210" customWidth="1"/>
    <col min="4359" max="4359" width="3.5703125" style="210" customWidth="1"/>
    <col min="4360" max="4360" width="22.42578125" style="210" customWidth="1"/>
    <col min="4361" max="4361" width="57.140625" style="210" customWidth="1"/>
    <col min="4362" max="4362" width="5" style="210" customWidth="1"/>
    <col min="4363" max="4363" width="11" style="210" customWidth="1"/>
    <col min="4364" max="4364" width="13.5703125" style="210" customWidth="1"/>
    <col min="4365" max="4365" width="14.28515625" style="210" customWidth="1"/>
    <col min="4366" max="4366" width="87.28515625" style="210" customWidth="1"/>
    <col min="4367" max="4367" width="9.42578125" style="210" customWidth="1"/>
    <col min="4368" max="4608" width="9.140625" style="210"/>
    <col min="4609" max="4613" width="0" style="210" hidden="1" customWidth="1"/>
    <col min="4614" max="4614" width="4.5703125" style="210" customWidth="1"/>
    <col min="4615" max="4615" width="3.5703125" style="210" customWidth="1"/>
    <col min="4616" max="4616" width="22.42578125" style="210" customWidth="1"/>
    <col min="4617" max="4617" width="57.140625" style="210" customWidth="1"/>
    <col min="4618" max="4618" width="5" style="210" customWidth="1"/>
    <col min="4619" max="4619" width="11" style="210" customWidth="1"/>
    <col min="4620" max="4620" width="13.5703125" style="210" customWidth="1"/>
    <col min="4621" max="4621" width="14.28515625" style="210" customWidth="1"/>
    <col min="4622" max="4622" width="87.28515625" style="210" customWidth="1"/>
    <col min="4623" max="4623" width="9.42578125" style="210" customWidth="1"/>
    <col min="4624" max="4864" width="9.140625" style="210"/>
    <col min="4865" max="4869" width="0" style="210" hidden="1" customWidth="1"/>
    <col min="4870" max="4870" width="4.5703125" style="210" customWidth="1"/>
    <col min="4871" max="4871" width="3.5703125" style="210" customWidth="1"/>
    <col min="4872" max="4872" width="22.42578125" style="210" customWidth="1"/>
    <col min="4873" max="4873" width="57.140625" style="210" customWidth="1"/>
    <col min="4874" max="4874" width="5" style="210" customWidth="1"/>
    <col min="4875" max="4875" width="11" style="210" customWidth="1"/>
    <col min="4876" max="4876" width="13.5703125" style="210" customWidth="1"/>
    <col min="4877" max="4877" width="14.28515625" style="210" customWidth="1"/>
    <col min="4878" max="4878" width="87.28515625" style="210" customWidth="1"/>
    <col min="4879" max="4879" width="9.42578125" style="210" customWidth="1"/>
    <col min="4880" max="5120" width="9.140625" style="210"/>
    <col min="5121" max="5125" width="0" style="210" hidden="1" customWidth="1"/>
    <col min="5126" max="5126" width="4.5703125" style="210" customWidth="1"/>
    <col min="5127" max="5127" width="3.5703125" style="210" customWidth="1"/>
    <col min="5128" max="5128" width="22.42578125" style="210" customWidth="1"/>
    <col min="5129" max="5129" width="57.140625" style="210" customWidth="1"/>
    <col min="5130" max="5130" width="5" style="210" customWidth="1"/>
    <col min="5131" max="5131" width="11" style="210" customWidth="1"/>
    <col min="5132" max="5132" width="13.5703125" style="210" customWidth="1"/>
    <col min="5133" max="5133" width="14.28515625" style="210" customWidth="1"/>
    <col min="5134" max="5134" width="87.28515625" style="210" customWidth="1"/>
    <col min="5135" max="5135" width="9.42578125" style="210" customWidth="1"/>
    <col min="5136" max="5376" width="9.140625" style="210"/>
    <col min="5377" max="5381" width="0" style="210" hidden="1" customWidth="1"/>
    <col min="5382" max="5382" width="4.5703125" style="210" customWidth="1"/>
    <col min="5383" max="5383" width="3.5703125" style="210" customWidth="1"/>
    <col min="5384" max="5384" width="22.42578125" style="210" customWidth="1"/>
    <col min="5385" max="5385" width="57.140625" style="210" customWidth="1"/>
    <col min="5386" max="5386" width="5" style="210" customWidth="1"/>
    <col min="5387" max="5387" width="11" style="210" customWidth="1"/>
    <col min="5388" max="5388" width="13.5703125" style="210" customWidth="1"/>
    <col min="5389" max="5389" width="14.28515625" style="210" customWidth="1"/>
    <col min="5390" max="5390" width="87.28515625" style="210" customWidth="1"/>
    <col min="5391" max="5391" width="9.42578125" style="210" customWidth="1"/>
    <col min="5392" max="5632" width="9.140625" style="210"/>
    <col min="5633" max="5637" width="0" style="210" hidden="1" customWidth="1"/>
    <col min="5638" max="5638" width="4.5703125" style="210" customWidth="1"/>
    <col min="5639" max="5639" width="3.5703125" style="210" customWidth="1"/>
    <col min="5640" max="5640" width="22.42578125" style="210" customWidth="1"/>
    <col min="5641" max="5641" width="57.140625" style="210" customWidth="1"/>
    <col min="5642" max="5642" width="5" style="210" customWidth="1"/>
    <col min="5643" max="5643" width="11" style="210" customWidth="1"/>
    <col min="5644" max="5644" width="13.5703125" style="210" customWidth="1"/>
    <col min="5645" max="5645" width="14.28515625" style="210" customWidth="1"/>
    <col min="5646" max="5646" width="87.28515625" style="210" customWidth="1"/>
    <col min="5647" max="5647" width="9.42578125" style="210" customWidth="1"/>
    <col min="5648" max="5888" width="9.140625" style="210"/>
    <col min="5889" max="5893" width="0" style="210" hidden="1" customWidth="1"/>
    <col min="5894" max="5894" width="4.5703125" style="210" customWidth="1"/>
    <col min="5895" max="5895" width="3.5703125" style="210" customWidth="1"/>
    <col min="5896" max="5896" width="22.42578125" style="210" customWidth="1"/>
    <col min="5897" max="5897" width="57.140625" style="210" customWidth="1"/>
    <col min="5898" max="5898" width="5" style="210" customWidth="1"/>
    <col min="5899" max="5899" width="11" style="210" customWidth="1"/>
    <col min="5900" max="5900" width="13.5703125" style="210" customWidth="1"/>
    <col min="5901" max="5901" width="14.28515625" style="210" customWidth="1"/>
    <col min="5902" max="5902" width="87.28515625" style="210" customWidth="1"/>
    <col min="5903" max="5903" width="9.42578125" style="210" customWidth="1"/>
    <col min="5904" max="6144" width="9.140625" style="210"/>
    <col min="6145" max="6149" width="0" style="210" hidden="1" customWidth="1"/>
    <col min="6150" max="6150" width="4.5703125" style="210" customWidth="1"/>
    <col min="6151" max="6151" width="3.5703125" style="210" customWidth="1"/>
    <col min="6152" max="6152" width="22.42578125" style="210" customWidth="1"/>
    <col min="6153" max="6153" width="57.140625" style="210" customWidth="1"/>
    <col min="6154" max="6154" width="5" style="210" customWidth="1"/>
    <col min="6155" max="6155" width="11" style="210" customWidth="1"/>
    <col min="6156" max="6156" width="13.5703125" style="210" customWidth="1"/>
    <col min="6157" max="6157" width="14.28515625" style="210" customWidth="1"/>
    <col min="6158" max="6158" width="87.28515625" style="210" customWidth="1"/>
    <col min="6159" max="6159" width="9.42578125" style="210" customWidth="1"/>
    <col min="6160" max="6400" width="9.140625" style="210"/>
    <col min="6401" max="6405" width="0" style="210" hidden="1" customWidth="1"/>
    <col min="6406" max="6406" width="4.5703125" style="210" customWidth="1"/>
    <col min="6407" max="6407" width="3.5703125" style="210" customWidth="1"/>
    <col min="6408" max="6408" width="22.42578125" style="210" customWidth="1"/>
    <col min="6409" max="6409" width="57.140625" style="210" customWidth="1"/>
    <col min="6410" max="6410" width="5" style="210" customWidth="1"/>
    <col min="6411" max="6411" width="11" style="210" customWidth="1"/>
    <col min="6412" max="6412" width="13.5703125" style="210" customWidth="1"/>
    <col min="6413" max="6413" width="14.28515625" style="210" customWidth="1"/>
    <col min="6414" max="6414" width="87.28515625" style="210" customWidth="1"/>
    <col min="6415" max="6415" width="9.42578125" style="210" customWidth="1"/>
    <col min="6416" max="6656" width="9.140625" style="210"/>
    <col min="6657" max="6661" width="0" style="210" hidden="1" customWidth="1"/>
    <col min="6662" max="6662" width="4.5703125" style="210" customWidth="1"/>
    <col min="6663" max="6663" width="3.5703125" style="210" customWidth="1"/>
    <col min="6664" max="6664" width="22.42578125" style="210" customWidth="1"/>
    <col min="6665" max="6665" width="57.140625" style="210" customWidth="1"/>
    <col min="6666" max="6666" width="5" style="210" customWidth="1"/>
    <col min="6667" max="6667" width="11" style="210" customWidth="1"/>
    <col min="6668" max="6668" width="13.5703125" style="210" customWidth="1"/>
    <col min="6669" max="6669" width="14.28515625" style="210" customWidth="1"/>
    <col min="6670" max="6670" width="87.28515625" style="210" customWidth="1"/>
    <col min="6671" max="6671" width="9.42578125" style="210" customWidth="1"/>
    <col min="6672" max="6912" width="9.140625" style="210"/>
    <col min="6913" max="6917" width="0" style="210" hidden="1" customWidth="1"/>
    <col min="6918" max="6918" width="4.5703125" style="210" customWidth="1"/>
    <col min="6919" max="6919" width="3.5703125" style="210" customWidth="1"/>
    <col min="6920" max="6920" width="22.42578125" style="210" customWidth="1"/>
    <col min="6921" max="6921" width="57.140625" style="210" customWidth="1"/>
    <col min="6922" max="6922" width="5" style="210" customWidth="1"/>
    <col min="6923" max="6923" width="11" style="210" customWidth="1"/>
    <col min="6924" max="6924" width="13.5703125" style="210" customWidth="1"/>
    <col min="6925" max="6925" width="14.28515625" style="210" customWidth="1"/>
    <col min="6926" max="6926" width="87.28515625" style="210" customWidth="1"/>
    <col min="6927" max="6927" width="9.42578125" style="210" customWidth="1"/>
    <col min="6928" max="7168" width="9.140625" style="210"/>
    <col min="7169" max="7173" width="0" style="210" hidden="1" customWidth="1"/>
    <col min="7174" max="7174" width="4.5703125" style="210" customWidth="1"/>
    <col min="7175" max="7175" width="3.5703125" style="210" customWidth="1"/>
    <col min="7176" max="7176" width="22.42578125" style="210" customWidth="1"/>
    <col min="7177" max="7177" width="57.140625" style="210" customWidth="1"/>
    <col min="7178" max="7178" width="5" style="210" customWidth="1"/>
    <col min="7179" max="7179" width="11" style="210" customWidth="1"/>
    <col min="7180" max="7180" width="13.5703125" style="210" customWidth="1"/>
    <col min="7181" max="7181" width="14.28515625" style="210" customWidth="1"/>
    <col min="7182" max="7182" width="87.28515625" style="210" customWidth="1"/>
    <col min="7183" max="7183" width="9.42578125" style="210" customWidth="1"/>
    <col min="7184" max="7424" width="9.140625" style="210"/>
    <col min="7425" max="7429" width="0" style="210" hidden="1" customWidth="1"/>
    <col min="7430" max="7430" width="4.5703125" style="210" customWidth="1"/>
    <col min="7431" max="7431" width="3.5703125" style="210" customWidth="1"/>
    <col min="7432" max="7432" width="22.42578125" style="210" customWidth="1"/>
    <col min="7433" max="7433" width="57.140625" style="210" customWidth="1"/>
    <col min="7434" max="7434" width="5" style="210" customWidth="1"/>
    <col min="7435" max="7435" width="11" style="210" customWidth="1"/>
    <col min="7436" max="7436" width="13.5703125" style="210" customWidth="1"/>
    <col min="7437" max="7437" width="14.28515625" style="210" customWidth="1"/>
    <col min="7438" max="7438" width="87.28515625" style="210" customWidth="1"/>
    <col min="7439" max="7439" width="9.42578125" style="210" customWidth="1"/>
    <col min="7440" max="7680" width="9.140625" style="210"/>
    <col min="7681" max="7685" width="0" style="210" hidden="1" customWidth="1"/>
    <col min="7686" max="7686" width="4.5703125" style="210" customWidth="1"/>
    <col min="7687" max="7687" width="3.5703125" style="210" customWidth="1"/>
    <col min="7688" max="7688" width="22.42578125" style="210" customWidth="1"/>
    <col min="7689" max="7689" width="57.140625" style="210" customWidth="1"/>
    <col min="7690" max="7690" width="5" style="210" customWidth="1"/>
    <col min="7691" max="7691" width="11" style="210" customWidth="1"/>
    <col min="7692" max="7692" width="13.5703125" style="210" customWidth="1"/>
    <col min="7693" max="7693" width="14.28515625" style="210" customWidth="1"/>
    <col min="7694" max="7694" width="87.28515625" style="210" customWidth="1"/>
    <col min="7695" max="7695" width="9.42578125" style="210" customWidth="1"/>
    <col min="7696" max="7936" width="9.140625" style="210"/>
    <col min="7937" max="7941" width="0" style="210" hidden="1" customWidth="1"/>
    <col min="7942" max="7942" width="4.5703125" style="210" customWidth="1"/>
    <col min="7943" max="7943" width="3.5703125" style="210" customWidth="1"/>
    <col min="7944" max="7944" width="22.42578125" style="210" customWidth="1"/>
    <col min="7945" max="7945" width="57.140625" style="210" customWidth="1"/>
    <col min="7946" max="7946" width="5" style="210" customWidth="1"/>
    <col min="7947" max="7947" width="11" style="210" customWidth="1"/>
    <col min="7948" max="7948" width="13.5703125" style="210" customWidth="1"/>
    <col min="7949" max="7949" width="14.28515625" style="210" customWidth="1"/>
    <col min="7950" max="7950" width="87.28515625" style="210" customWidth="1"/>
    <col min="7951" max="7951" width="9.42578125" style="210" customWidth="1"/>
    <col min="7952" max="8192" width="9.140625" style="210"/>
    <col min="8193" max="8197" width="0" style="210" hidden="1" customWidth="1"/>
    <col min="8198" max="8198" width="4.5703125" style="210" customWidth="1"/>
    <col min="8199" max="8199" width="3.5703125" style="210" customWidth="1"/>
    <col min="8200" max="8200" width="22.42578125" style="210" customWidth="1"/>
    <col min="8201" max="8201" width="57.140625" style="210" customWidth="1"/>
    <col min="8202" max="8202" width="5" style="210" customWidth="1"/>
    <col min="8203" max="8203" width="11" style="210" customWidth="1"/>
    <col min="8204" max="8204" width="13.5703125" style="210" customWidth="1"/>
    <col min="8205" max="8205" width="14.28515625" style="210" customWidth="1"/>
    <col min="8206" max="8206" width="87.28515625" style="210" customWidth="1"/>
    <col min="8207" max="8207" width="9.42578125" style="210" customWidth="1"/>
    <col min="8208" max="8448" width="9.140625" style="210"/>
    <col min="8449" max="8453" width="0" style="210" hidden="1" customWidth="1"/>
    <col min="8454" max="8454" width="4.5703125" style="210" customWidth="1"/>
    <col min="8455" max="8455" width="3.5703125" style="210" customWidth="1"/>
    <col min="8456" max="8456" width="22.42578125" style="210" customWidth="1"/>
    <col min="8457" max="8457" width="57.140625" style="210" customWidth="1"/>
    <col min="8458" max="8458" width="5" style="210" customWidth="1"/>
    <col min="8459" max="8459" width="11" style="210" customWidth="1"/>
    <col min="8460" max="8460" width="13.5703125" style="210" customWidth="1"/>
    <col min="8461" max="8461" width="14.28515625" style="210" customWidth="1"/>
    <col min="8462" max="8462" width="87.28515625" style="210" customWidth="1"/>
    <col min="8463" max="8463" width="9.42578125" style="210" customWidth="1"/>
    <col min="8464" max="8704" width="9.140625" style="210"/>
    <col min="8705" max="8709" width="0" style="210" hidden="1" customWidth="1"/>
    <col min="8710" max="8710" width="4.5703125" style="210" customWidth="1"/>
    <col min="8711" max="8711" width="3.5703125" style="210" customWidth="1"/>
    <col min="8712" max="8712" width="22.42578125" style="210" customWidth="1"/>
    <col min="8713" max="8713" width="57.140625" style="210" customWidth="1"/>
    <col min="8714" max="8714" width="5" style="210" customWidth="1"/>
    <col min="8715" max="8715" width="11" style="210" customWidth="1"/>
    <col min="8716" max="8716" width="13.5703125" style="210" customWidth="1"/>
    <col min="8717" max="8717" width="14.28515625" style="210" customWidth="1"/>
    <col min="8718" max="8718" width="87.28515625" style="210" customWidth="1"/>
    <col min="8719" max="8719" width="9.42578125" style="210" customWidth="1"/>
    <col min="8720" max="8960" width="9.140625" style="210"/>
    <col min="8961" max="8965" width="0" style="210" hidden="1" customWidth="1"/>
    <col min="8966" max="8966" width="4.5703125" style="210" customWidth="1"/>
    <col min="8967" max="8967" width="3.5703125" style="210" customWidth="1"/>
    <col min="8968" max="8968" width="22.42578125" style="210" customWidth="1"/>
    <col min="8969" max="8969" width="57.140625" style="210" customWidth="1"/>
    <col min="8970" max="8970" width="5" style="210" customWidth="1"/>
    <col min="8971" max="8971" width="11" style="210" customWidth="1"/>
    <col min="8972" max="8972" width="13.5703125" style="210" customWidth="1"/>
    <col min="8973" max="8973" width="14.28515625" style="210" customWidth="1"/>
    <col min="8974" max="8974" width="87.28515625" style="210" customWidth="1"/>
    <col min="8975" max="8975" width="9.42578125" style="210" customWidth="1"/>
    <col min="8976" max="9216" width="9.140625" style="210"/>
    <col min="9217" max="9221" width="0" style="210" hidden="1" customWidth="1"/>
    <col min="9222" max="9222" width="4.5703125" style="210" customWidth="1"/>
    <col min="9223" max="9223" width="3.5703125" style="210" customWidth="1"/>
    <col min="9224" max="9224" width="22.42578125" style="210" customWidth="1"/>
    <col min="9225" max="9225" width="57.140625" style="210" customWidth="1"/>
    <col min="9226" max="9226" width="5" style="210" customWidth="1"/>
    <col min="9227" max="9227" width="11" style="210" customWidth="1"/>
    <col min="9228" max="9228" width="13.5703125" style="210" customWidth="1"/>
    <col min="9229" max="9229" width="14.28515625" style="210" customWidth="1"/>
    <col min="9230" max="9230" width="87.28515625" style="210" customWidth="1"/>
    <col min="9231" max="9231" width="9.42578125" style="210" customWidth="1"/>
    <col min="9232" max="9472" width="9.140625" style="210"/>
    <col min="9473" max="9477" width="0" style="210" hidden="1" customWidth="1"/>
    <col min="9478" max="9478" width="4.5703125" style="210" customWidth="1"/>
    <col min="9479" max="9479" width="3.5703125" style="210" customWidth="1"/>
    <col min="9480" max="9480" width="22.42578125" style="210" customWidth="1"/>
    <col min="9481" max="9481" width="57.140625" style="210" customWidth="1"/>
    <col min="9482" max="9482" width="5" style="210" customWidth="1"/>
    <col min="9483" max="9483" width="11" style="210" customWidth="1"/>
    <col min="9484" max="9484" width="13.5703125" style="210" customWidth="1"/>
    <col min="9485" max="9485" width="14.28515625" style="210" customWidth="1"/>
    <col min="9486" max="9486" width="87.28515625" style="210" customWidth="1"/>
    <col min="9487" max="9487" width="9.42578125" style="210" customWidth="1"/>
    <col min="9488" max="9728" width="9.140625" style="210"/>
    <col min="9729" max="9733" width="0" style="210" hidden="1" customWidth="1"/>
    <col min="9734" max="9734" width="4.5703125" style="210" customWidth="1"/>
    <col min="9735" max="9735" width="3.5703125" style="210" customWidth="1"/>
    <col min="9736" max="9736" width="22.42578125" style="210" customWidth="1"/>
    <col min="9737" max="9737" width="57.140625" style="210" customWidth="1"/>
    <col min="9738" max="9738" width="5" style="210" customWidth="1"/>
    <col min="9739" max="9739" width="11" style="210" customWidth="1"/>
    <col min="9740" max="9740" width="13.5703125" style="210" customWidth="1"/>
    <col min="9741" max="9741" width="14.28515625" style="210" customWidth="1"/>
    <col min="9742" max="9742" width="87.28515625" style="210" customWidth="1"/>
    <col min="9743" max="9743" width="9.42578125" style="210" customWidth="1"/>
    <col min="9744" max="9984" width="9.140625" style="210"/>
    <col min="9985" max="9989" width="0" style="210" hidden="1" customWidth="1"/>
    <col min="9990" max="9990" width="4.5703125" style="210" customWidth="1"/>
    <col min="9991" max="9991" width="3.5703125" style="210" customWidth="1"/>
    <col min="9992" max="9992" width="22.42578125" style="210" customWidth="1"/>
    <col min="9993" max="9993" width="57.140625" style="210" customWidth="1"/>
    <col min="9994" max="9994" width="5" style="210" customWidth="1"/>
    <col min="9995" max="9995" width="11" style="210" customWidth="1"/>
    <col min="9996" max="9996" width="13.5703125" style="210" customWidth="1"/>
    <col min="9997" max="9997" width="14.28515625" style="210" customWidth="1"/>
    <col min="9998" max="9998" width="87.28515625" style="210" customWidth="1"/>
    <col min="9999" max="9999" width="9.42578125" style="210" customWidth="1"/>
    <col min="10000" max="10240" width="9.140625" style="210"/>
    <col min="10241" max="10245" width="0" style="210" hidden="1" customWidth="1"/>
    <col min="10246" max="10246" width="4.5703125" style="210" customWidth="1"/>
    <col min="10247" max="10247" width="3.5703125" style="210" customWidth="1"/>
    <col min="10248" max="10248" width="22.42578125" style="210" customWidth="1"/>
    <col min="10249" max="10249" width="57.140625" style="210" customWidth="1"/>
    <col min="10250" max="10250" width="5" style="210" customWidth="1"/>
    <col min="10251" max="10251" width="11" style="210" customWidth="1"/>
    <col min="10252" max="10252" width="13.5703125" style="210" customWidth="1"/>
    <col min="10253" max="10253" width="14.28515625" style="210" customWidth="1"/>
    <col min="10254" max="10254" width="87.28515625" style="210" customWidth="1"/>
    <col min="10255" max="10255" width="9.42578125" style="210" customWidth="1"/>
    <col min="10256" max="10496" width="9.140625" style="210"/>
    <col min="10497" max="10501" width="0" style="210" hidden="1" customWidth="1"/>
    <col min="10502" max="10502" width="4.5703125" style="210" customWidth="1"/>
    <col min="10503" max="10503" width="3.5703125" style="210" customWidth="1"/>
    <col min="10504" max="10504" width="22.42578125" style="210" customWidth="1"/>
    <col min="10505" max="10505" width="57.140625" style="210" customWidth="1"/>
    <col min="10506" max="10506" width="5" style="210" customWidth="1"/>
    <col min="10507" max="10507" width="11" style="210" customWidth="1"/>
    <col min="10508" max="10508" width="13.5703125" style="210" customWidth="1"/>
    <col min="10509" max="10509" width="14.28515625" style="210" customWidth="1"/>
    <col min="10510" max="10510" width="87.28515625" style="210" customWidth="1"/>
    <col min="10511" max="10511" width="9.42578125" style="210" customWidth="1"/>
    <col min="10512" max="10752" width="9.140625" style="210"/>
    <col min="10753" max="10757" width="0" style="210" hidden="1" customWidth="1"/>
    <col min="10758" max="10758" width="4.5703125" style="210" customWidth="1"/>
    <col min="10759" max="10759" width="3.5703125" style="210" customWidth="1"/>
    <col min="10760" max="10760" width="22.42578125" style="210" customWidth="1"/>
    <col min="10761" max="10761" width="57.140625" style="210" customWidth="1"/>
    <col min="10762" max="10762" width="5" style="210" customWidth="1"/>
    <col min="10763" max="10763" width="11" style="210" customWidth="1"/>
    <col min="10764" max="10764" width="13.5703125" style="210" customWidth="1"/>
    <col min="10765" max="10765" width="14.28515625" style="210" customWidth="1"/>
    <col min="10766" max="10766" width="87.28515625" style="210" customWidth="1"/>
    <col min="10767" max="10767" width="9.42578125" style="210" customWidth="1"/>
    <col min="10768" max="11008" width="9.140625" style="210"/>
    <col min="11009" max="11013" width="0" style="210" hidden="1" customWidth="1"/>
    <col min="11014" max="11014" width="4.5703125" style="210" customWidth="1"/>
    <col min="11015" max="11015" width="3.5703125" style="210" customWidth="1"/>
    <col min="11016" max="11016" width="22.42578125" style="210" customWidth="1"/>
    <col min="11017" max="11017" width="57.140625" style="210" customWidth="1"/>
    <col min="11018" max="11018" width="5" style="210" customWidth="1"/>
    <col min="11019" max="11019" width="11" style="210" customWidth="1"/>
    <col min="11020" max="11020" width="13.5703125" style="210" customWidth="1"/>
    <col min="11021" max="11021" width="14.28515625" style="210" customWidth="1"/>
    <col min="11022" max="11022" width="87.28515625" style="210" customWidth="1"/>
    <col min="11023" max="11023" width="9.42578125" style="210" customWidth="1"/>
    <col min="11024" max="11264" width="9.140625" style="210"/>
    <col min="11265" max="11269" width="0" style="210" hidden="1" customWidth="1"/>
    <col min="11270" max="11270" width="4.5703125" style="210" customWidth="1"/>
    <col min="11271" max="11271" width="3.5703125" style="210" customWidth="1"/>
    <col min="11272" max="11272" width="22.42578125" style="210" customWidth="1"/>
    <col min="11273" max="11273" width="57.140625" style="210" customWidth="1"/>
    <col min="11274" max="11274" width="5" style="210" customWidth="1"/>
    <col min="11275" max="11275" width="11" style="210" customWidth="1"/>
    <col min="11276" max="11276" width="13.5703125" style="210" customWidth="1"/>
    <col min="11277" max="11277" width="14.28515625" style="210" customWidth="1"/>
    <col min="11278" max="11278" width="87.28515625" style="210" customWidth="1"/>
    <col min="11279" max="11279" width="9.42578125" style="210" customWidth="1"/>
    <col min="11280" max="11520" width="9.140625" style="210"/>
    <col min="11521" max="11525" width="0" style="210" hidden="1" customWidth="1"/>
    <col min="11526" max="11526" width="4.5703125" style="210" customWidth="1"/>
    <col min="11527" max="11527" width="3.5703125" style="210" customWidth="1"/>
    <col min="11528" max="11528" width="22.42578125" style="210" customWidth="1"/>
    <col min="11529" max="11529" width="57.140625" style="210" customWidth="1"/>
    <col min="11530" max="11530" width="5" style="210" customWidth="1"/>
    <col min="11531" max="11531" width="11" style="210" customWidth="1"/>
    <col min="11532" max="11532" width="13.5703125" style="210" customWidth="1"/>
    <col min="11533" max="11533" width="14.28515625" style="210" customWidth="1"/>
    <col min="11534" max="11534" width="87.28515625" style="210" customWidth="1"/>
    <col min="11535" max="11535" width="9.42578125" style="210" customWidth="1"/>
    <col min="11536" max="11776" width="9.140625" style="210"/>
    <col min="11777" max="11781" width="0" style="210" hidden="1" customWidth="1"/>
    <col min="11782" max="11782" width="4.5703125" style="210" customWidth="1"/>
    <col min="11783" max="11783" width="3.5703125" style="210" customWidth="1"/>
    <col min="11784" max="11784" width="22.42578125" style="210" customWidth="1"/>
    <col min="11785" max="11785" width="57.140625" style="210" customWidth="1"/>
    <col min="11786" max="11786" width="5" style="210" customWidth="1"/>
    <col min="11787" max="11787" width="11" style="210" customWidth="1"/>
    <col min="11788" max="11788" width="13.5703125" style="210" customWidth="1"/>
    <col min="11789" max="11789" width="14.28515625" style="210" customWidth="1"/>
    <col min="11790" max="11790" width="87.28515625" style="210" customWidth="1"/>
    <col min="11791" max="11791" width="9.42578125" style="210" customWidth="1"/>
    <col min="11792" max="12032" width="9.140625" style="210"/>
    <col min="12033" max="12037" width="0" style="210" hidden="1" customWidth="1"/>
    <col min="12038" max="12038" width="4.5703125" style="210" customWidth="1"/>
    <col min="12039" max="12039" width="3.5703125" style="210" customWidth="1"/>
    <col min="12040" max="12040" width="22.42578125" style="210" customWidth="1"/>
    <col min="12041" max="12041" width="57.140625" style="210" customWidth="1"/>
    <col min="12042" max="12042" width="5" style="210" customWidth="1"/>
    <col min="12043" max="12043" width="11" style="210" customWidth="1"/>
    <col min="12044" max="12044" width="13.5703125" style="210" customWidth="1"/>
    <col min="12045" max="12045" width="14.28515625" style="210" customWidth="1"/>
    <col min="12046" max="12046" width="87.28515625" style="210" customWidth="1"/>
    <col min="12047" max="12047" width="9.42578125" style="210" customWidth="1"/>
    <col min="12048" max="12288" width="9.140625" style="210"/>
    <col min="12289" max="12293" width="0" style="210" hidden="1" customWidth="1"/>
    <col min="12294" max="12294" width="4.5703125" style="210" customWidth="1"/>
    <col min="12295" max="12295" width="3.5703125" style="210" customWidth="1"/>
    <col min="12296" max="12296" width="22.42578125" style="210" customWidth="1"/>
    <col min="12297" max="12297" width="57.140625" style="210" customWidth="1"/>
    <col min="12298" max="12298" width="5" style="210" customWidth="1"/>
    <col min="12299" max="12299" width="11" style="210" customWidth="1"/>
    <col min="12300" max="12300" width="13.5703125" style="210" customWidth="1"/>
    <col min="12301" max="12301" width="14.28515625" style="210" customWidth="1"/>
    <col min="12302" max="12302" width="87.28515625" style="210" customWidth="1"/>
    <col min="12303" max="12303" width="9.42578125" style="210" customWidth="1"/>
    <col min="12304" max="12544" width="9.140625" style="210"/>
    <col min="12545" max="12549" width="0" style="210" hidden="1" customWidth="1"/>
    <col min="12550" max="12550" width="4.5703125" style="210" customWidth="1"/>
    <col min="12551" max="12551" width="3.5703125" style="210" customWidth="1"/>
    <col min="12552" max="12552" width="22.42578125" style="210" customWidth="1"/>
    <col min="12553" max="12553" width="57.140625" style="210" customWidth="1"/>
    <col min="12554" max="12554" width="5" style="210" customWidth="1"/>
    <col min="12555" max="12555" width="11" style="210" customWidth="1"/>
    <col min="12556" max="12556" width="13.5703125" style="210" customWidth="1"/>
    <col min="12557" max="12557" width="14.28515625" style="210" customWidth="1"/>
    <col min="12558" max="12558" width="87.28515625" style="210" customWidth="1"/>
    <col min="12559" max="12559" width="9.42578125" style="210" customWidth="1"/>
    <col min="12560" max="12800" width="9.140625" style="210"/>
    <col min="12801" max="12805" width="0" style="210" hidden="1" customWidth="1"/>
    <col min="12806" max="12806" width="4.5703125" style="210" customWidth="1"/>
    <col min="12807" max="12807" width="3.5703125" style="210" customWidth="1"/>
    <col min="12808" max="12808" width="22.42578125" style="210" customWidth="1"/>
    <col min="12809" max="12809" width="57.140625" style="210" customWidth="1"/>
    <col min="12810" max="12810" width="5" style="210" customWidth="1"/>
    <col min="12811" max="12811" width="11" style="210" customWidth="1"/>
    <col min="12812" max="12812" width="13.5703125" style="210" customWidth="1"/>
    <col min="12813" max="12813" width="14.28515625" style="210" customWidth="1"/>
    <col min="12814" max="12814" width="87.28515625" style="210" customWidth="1"/>
    <col min="12815" max="12815" width="9.42578125" style="210" customWidth="1"/>
    <col min="12816" max="13056" width="9.140625" style="210"/>
    <col min="13057" max="13061" width="0" style="210" hidden="1" customWidth="1"/>
    <col min="13062" max="13062" width="4.5703125" style="210" customWidth="1"/>
    <col min="13063" max="13063" width="3.5703125" style="210" customWidth="1"/>
    <col min="13064" max="13064" width="22.42578125" style="210" customWidth="1"/>
    <col min="13065" max="13065" width="57.140625" style="210" customWidth="1"/>
    <col min="13066" max="13066" width="5" style="210" customWidth="1"/>
    <col min="13067" max="13067" width="11" style="210" customWidth="1"/>
    <col min="13068" max="13068" width="13.5703125" style="210" customWidth="1"/>
    <col min="13069" max="13069" width="14.28515625" style="210" customWidth="1"/>
    <col min="13070" max="13070" width="87.28515625" style="210" customWidth="1"/>
    <col min="13071" max="13071" width="9.42578125" style="210" customWidth="1"/>
    <col min="13072" max="13312" width="9.140625" style="210"/>
    <col min="13313" max="13317" width="0" style="210" hidden="1" customWidth="1"/>
    <col min="13318" max="13318" width="4.5703125" style="210" customWidth="1"/>
    <col min="13319" max="13319" width="3.5703125" style="210" customWidth="1"/>
    <col min="13320" max="13320" width="22.42578125" style="210" customWidth="1"/>
    <col min="13321" max="13321" width="57.140625" style="210" customWidth="1"/>
    <col min="13322" max="13322" width="5" style="210" customWidth="1"/>
    <col min="13323" max="13323" width="11" style="210" customWidth="1"/>
    <col min="13324" max="13324" width="13.5703125" style="210" customWidth="1"/>
    <col min="13325" max="13325" width="14.28515625" style="210" customWidth="1"/>
    <col min="13326" max="13326" width="87.28515625" style="210" customWidth="1"/>
    <col min="13327" max="13327" width="9.42578125" style="210" customWidth="1"/>
    <col min="13328" max="13568" width="9.140625" style="210"/>
    <col min="13569" max="13573" width="0" style="210" hidden="1" customWidth="1"/>
    <col min="13574" max="13574" width="4.5703125" style="210" customWidth="1"/>
    <col min="13575" max="13575" width="3.5703125" style="210" customWidth="1"/>
    <col min="13576" max="13576" width="22.42578125" style="210" customWidth="1"/>
    <col min="13577" max="13577" width="57.140625" style="210" customWidth="1"/>
    <col min="13578" max="13578" width="5" style="210" customWidth="1"/>
    <col min="13579" max="13579" width="11" style="210" customWidth="1"/>
    <col min="13580" max="13580" width="13.5703125" style="210" customWidth="1"/>
    <col min="13581" max="13581" width="14.28515625" style="210" customWidth="1"/>
    <col min="13582" max="13582" width="87.28515625" style="210" customWidth="1"/>
    <col min="13583" max="13583" width="9.42578125" style="210" customWidth="1"/>
    <col min="13584" max="13824" width="9.140625" style="210"/>
    <col min="13825" max="13829" width="0" style="210" hidden="1" customWidth="1"/>
    <col min="13830" max="13830" width="4.5703125" style="210" customWidth="1"/>
    <col min="13831" max="13831" width="3.5703125" style="210" customWidth="1"/>
    <col min="13832" max="13832" width="22.42578125" style="210" customWidth="1"/>
    <col min="13833" max="13833" width="57.140625" style="210" customWidth="1"/>
    <col min="13834" max="13834" width="5" style="210" customWidth="1"/>
    <col min="13835" max="13835" width="11" style="210" customWidth="1"/>
    <col min="13836" max="13836" width="13.5703125" style="210" customWidth="1"/>
    <col min="13837" max="13837" width="14.28515625" style="210" customWidth="1"/>
    <col min="13838" max="13838" width="87.28515625" style="210" customWidth="1"/>
    <col min="13839" max="13839" width="9.42578125" style="210" customWidth="1"/>
    <col min="13840" max="14080" width="9.140625" style="210"/>
    <col min="14081" max="14085" width="0" style="210" hidden="1" customWidth="1"/>
    <col min="14086" max="14086" width="4.5703125" style="210" customWidth="1"/>
    <col min="14087" max="14087" width="3.5703125" style="210" customWidth="1"/>
    <col min="14088" max="14088" width="22.42578125" style="210" customWidth="1"/>
    <col min="14089" max="14089" width="57.140625" style="210" customWidth="1"/>
    <col min="14090" max="14090" width="5" style="210" customWidth="1"/>
    <col min="14091" max="14091" width="11" style="210" customWidth="1"/>
    <col min="14092" max="14092" width="13.5703125" style="210" customWidth="1"/>
    <col min="14093" max="14093" width="14.28515625" style="210" customWidth="1"/>
    <col min="14094" max="14094" width="87.28515625" style="210" customWidth="1"/>
    <col min="14095" max="14095" width="9.42578125" style="210" customWidth="1"/>
    <col min="14096" max="14336" width="9.140625" style="210"/>
    <col min="14337" max="14341" width="0" style="210" hidden="1" customWidth="1"/>
    <col min="14342" max="14342" width="4.5703125" style="210" customWidth="1"/>
    <col min="14343" max="14343" width="3.5703125" style="210" customWidth="1"/>
    <col min="14344" max="14344" width="22.42578125" style="210" customWidth="1"/>
    <col min="14345" max="14345" width="57.140625" style="210" customWidth="1"/>
    <col min="14346" max="14346" width="5" style="210" customWidth="1"/>
    <col min="14347" max="14347" width="11" style="210" customWidth="1"/>
    <col min="14348" max="14348" width="13.5703125" style="210" customWidth="1"/>
    <col min="14349" max="14349" width="14.28515625" style="210" customWidth="1"/>
    <col min="14350" max="14350" width="87.28515625" style="210" customWidth="1"/>
    <col min="14351" max="14351" width="9.42578125" style="210" customWidth="1"/>
    <col min="14352" max="14592" width="9.140625" style="210"/>
    <col min="14593" max="14597" width="0" style="210" hidden="1" customWidth="1"/>
    <col min="14598" max="14598" width="4.5703125" style="210" customWidth="1"/>
    <col min="14599" max="14599" width="3.5703125" style="210" customWidth="1"/>
    <col min="14600" max="14600" width="22.42578125" style="210" customWidth="1"/>
    <col min="14601" max="14601" width="57.140625" style="210" customWidth="1"/>
    <col min="14602" max="14602" width="5" style="210" customWidth="1"/>
    <col min="14603" max="14603" width="11" style="210" customWidth="1"/>
    <col min="14604" max="14604" width="13.5703125" style="210" customWidth="1"/>
    <col min="14605" max="14605" width="14.28515625" style="210" customWidth="1"/>
    <col min="14606" max="14606" width="87.28515625" style="210" customWidth="1"/>
    <col min="14607" max="14607" width="9.42578125" style="210" customWidth="1"/>
    <col min="14608" max="14848" width="9.140625" style="210"/>
    <col min="14849" max="14853" width="0" style="210" hidden="1" customWidth="1"/>
    <col min="14854" max="14854" width="4.5703125" style="210" customWidth="1"/>
    <col min="14855" max="14855" width="3.5703125" style="210" customWidth="1"/>
    <col min="14856" max="14856" width="22.42578125" style="210" customWidth="1"/>
    <col min="14857" max="14857" width="57.140625" style="210" customWidth="1"/>
    <col min="14858" max="14858" width="5" style="210" customWidth="1"/>
    <col min="14859" max="14859" width="11" style="210" customWidth="1"/>
    <col min="14860" max="14860" width="13.5703125" style="210" customWidth="1"/>
    <col min="14861" max="14861" width="14.28515625" style="210" customWidth="1"/>
    <col min="14862" max="14862" width="87.28515625" style="210" customWidth="1"/>
    <col min="14863" max="14863" width="9.42578125" style="210" customWidth="1"/>
    <col min="14864" max="15104" width="9.140625" style="210"/>
    <col min="15105" max="15109" width="0" style="210" hidden="1" customWidth="1"/>
    <col min="15110" max="15110" width="4.5703125" style="210" customWidth="1"/>
    <col min="15111" max="15111" width="3.5703125" style="210" customWidth="1"/>
    <col min="15112" max="15112" width="22.42578125" style="210" customWidth="1"/>
    <col min="15113" max="15113" width="57.140625" style="210" customWidth="1"/>
    <col min="15114" max="15114" width="5" style="210" customWidth="1"/>
    <col min="15115" max="15115" width="11" style="210" customWidth="1"/>
    <col min="15116" max="15116" width="13.5703125" style="210" customWidth="1"/>
    <col min="15117" max="15117" width="14.28515625" style="210" customWidth="1"/>
    <col min="15118" max="15118" width="87.28515625" style="210" customWidth="1"/>
    <col min="15119" max="15119" width="9.42578125" style="210" customWidth="1"/>
    <col min="15120" max="15360" width="9.140625" style="210"/>
    <col min="15361" max="15365" width="0" style="210" hidden="1" customWidth="1"/>
    <col min="15366" max="15366" width="4.5703125" style="210" customWidth="1"/>
    <col min="15367" max="15367" width="3.5703125" style="210" customWidth="1"/>
    <col min="15368" max="15368" width="22.42578125" style="210" customWidth="1"/>
    <col min="15369" max="15369" width="57.140625" style="210" customWidth="1"/>
    <col min="15370" max="15370" width="5" style="210" customWidth="1"/>
    <col min="15371" max="15371" width="11" style="210" customWidth="1"/>
    <col min="15372" max="15372" width="13.5703125" style="210" customWidth="1"/>
    <col min="15373" max="15373" width="14.28515625" style="210" customWidth="1"/>
    <col min="15374" max="15374" width="87.28515625" style="210" customWidth="1"/>
    <col min="15375" max="15375" width="9.42578125" style="210" customWidth="1"/>
    <col min="15376" max="15616" width="9.140625" style="210"/>
    <col min="15617" max="15621" width="0" style="210" hidden="1" customWidth="1"/>
    <col min="15622" max="15622" width="4.5703125" style="210" customWidth="1"/>
    <col min="15623" max="15623" width="3.5703125" style="210" customWidth="1"/>
    <col min="15624" max="15624" width="22.42578125" style="210" customWidth="1"/>
    <col min="15625" max="15625" width="57.140625" style="210" customWidth="1"/>
    <col min="15626" max="15626" width="5" style="210" customWidth="1"/>
    <col min="15627" max="15627" width="11" style="210" customWidth="1"/>
    <col min="15628" max="15628" width="13.5703125" style="210" customWidth="1"/>
    <col min="15629" max="15629" width="14.28515625" style="210" customWidth="1"/>
    <col min="15630" max="15630" width="87.28515625" style="210" customWidth="1"/>
    <col min="15631" max="15631" width="9.42578125" style="210" customWidth="1"/>
    <col min="15632" max="15872" width="9.140625" style="210"/>
    <col min="15873" max="15877" width="0" style="210" hidden="1" customWidth="1"/>
    <col min="15878" max="15878" width="4.5703125" style="210" customWidth="1"/>
    <col min="15879" max="15879" width="3.5703125" style="210" customWidth="1"/>
    <col min="15880" max="15880" width="22.42578125" style="210" customWidth="1"/>
    <col min="15881" max="15881" width="57.140625" style="210" customWidth="1"/>
    <col min="15882" max="15882" width="5" style="210" customWidth="1"/>
    <col min="15883" max="15883" width="11" style="210" customWidth="1"/>
    <col min="15884" max="15884" width="13.5703125" style="210" customWidth="1"/>
    <col min="15885" max="15885" width="14.28515625" style="210" customWidth="1"/>
    <col min="15886" max="15886" width="87.28515625" style="210" customWidth="1"/>
    <col min="15887" max="15887" width="9.42578125" style="210" customWidth="1"/>
    <col min="15888" max="16128" width="9.140625" style="210"/>
    <col min="16129" max="16133" width="0" style="210" hidden="1" customWidth="1"/>
    <col min="16134" max="16134" width="4.5703125" style="210" customWidth="1"/>
    <col min="16135" max="16135" width="3.5703125" style="210" customWidth="1"/>
    <col min="16136" max="16136" width="22.42578125" style="210" customWidth="1"/>
    <col min="16137" max="16137" width="57.140625" style="210" customWidth="1"/>
    <col min="16138" max="16138" width="5" style="210" customWidth="1"/>
    <col min="16139" max="16139" width="11" style="210" customWidth="1"/>
    <col min="16140" max="16140" width="13.5703125" style="210" customWidth="1"/>
    <col min="16141" max="16141" width="14.28515625" style="210" customWidth="1"/>
    <col min="16142" max="16142" width="87.28515625" style="210" customWidth="1"/>
    <col min="16143" max="16143" width="9.42578125" style="210" customWidth="1"/>
    <col min="16144" max="16384" width="9.140625" style="210"/>
  </cols>
  <sheetData>
    <row r="1" spans="1:14" ht="21.6" customHeight="1" x14ac:dyDescent="0.25">
      <c r="F1" s="207" t="s">
        <v>3352</v>
      </c>
      <c r="G1" s="208"/>
      <c r="H1" s="208"/>
      <c r="I1" s="208"/>
      <c r="J1" s="208"/>
      <c r="K1" s="138"/>
      <c r="L1" s="234"/>
      <c r="M1" s="235"/>
      <c r="N1" s="234"/>
    </row>
    <row r="2" spans="1:14" ht="21.6" customHeight="1" x14ac:dyDescent="0.25">
      <c r="F2" s="225" t="s">
        <v>51</v>
      </c>
      <c r="G2" s="208"/>
      <c r="H2" s="208"/>
      <c r="I2" s="208"/>
      <c r="J2" s="208"/>
      <c r="K2" s="138"/>
      <c r="L2" s="234"/>
      <c r="M2" s="235"/>
      <c r="N2" s="234"/>
    </row>
    <row r="3" spans="1:14" ht="21.6" customHeight="1" x14ac:dyDescent="0.25">
      <c r="F3" s="225" t="s">
        <v>3</v>
      </c>
      <c r="G3" s="208"/>
      <c r="H3" s="208"/>
      <c r="I3" s="208"/>
      <c r="J3" s="208"/>
      <c r="K3" s="138"/>
      <c r="L3" s="234"/>
      <c r="M3" s="235"/>
      <c r="N3" s="234"/>
    </row>
    <row r="4" spans="1:14" ht="21.6" customHeight="1" x14ac:dyDescent="0.25">
      <c r="F4" s="225" t="s">
        <v>4</v>
      </c>
      <c r="G4" s="208"/>
      <c r="H4" s="208"/>
      <c r="I4" s="208"/>
      <c r="J4" s="208"/>
      <c r="K4" s="138"/>
      <c r="L4" s="234"/>
      <c r="M4" s="235"/>
      <c r="N4" s="234"/>
    </row>
    <row r="5" spans="1:14" ht="21.6" customHeight="1" x14ac:dyDescent="0.25">
      <c r="F5" s="225" t="s">
        <v>5</v>
      </c>
      <c r="G5" s="208"/>
      <c r="H5" s="208"/>
      <c r="I5" s="208"/>
      <c r="J5" s="208"/>
      <c r="K5" s="138"/>
      <c r="L5" s="234"/>
      <c r="M5" s="235"/>
      <c r="N5" s="234"/>
    </row>
    <row r="6" spans="1:14" ht="21.6" customHeight="1" x14ac:dyDescent="0.25">
      <c r="F6" s="233"/>
      <c r="G6" s="208"/>
      <c r="H6" s="208"/>
      <c r="I6" s="208"/>
      <c r="J6" s="208"/>
      <c r="K6" s="138"/>
      <c r="L6" s="234"/>
      <c r="M6" s="235"/>
      <c r="N6" s="234"/>
    </row>
    <row r="7" spans="1:14" s="237" customFormat="1" ht="13.5" thickBot="1" x14ac:dyDescent="0.25">
      <c r="F7" s="212" t="s">
        <v>3037</v>
      </c>
      <c r="G7" s="212" t="s">
        <v>102</v>
      </c>
      <c r="H7" s="212" t="s">
        <v>103</v>
      </c>
      <c r="I7" s="238" t="s">
        <v>104</v>
      </c>
      <c r="J7" s="212" t="s">
        <v>105</v>
      </c>
      <c r="K7" s="212" t="s">
        <v>3041</v>
      </c>
      <c r="L7" s="212" t="s">
        <v>3042</v>
      </c>
      <c r="M7" s="212" t="s">
        <v>3043</v>
      </c>
      <c r="N7" s="238" t="s">
        <v>3619</v>
      </c>
    </row>
    <row r="8" spans="1:14" ht="11.25" customHeight="1" x14ac:dyDescent="0.2">
      <c r="F8" s="239"/>
      <c r="G8" s="240"/>
      <c r="H8" s="241"/>
      <c r="I8" s="242"/>
      <c r="J8" s="240"/>
      <c r="K8" s="239"/>
      <c r="L8" s="239"/>
      <c r="M8" s="239"/>
      <c r="N8" s="301"/>
    </row>
    <row r="9" spans="1:14" s="243" customFormat="1" ht="15.75" x14ac:dyDescent="0.25">
      <c r="F9" s="244"/>
      <c r="G9" s="245"/>
      <c r="H9" s="246"/>
      <c r="I9" s="382" t="s">
        <v>6952</v>
      </c>
      <c r="J9" s="245"/>
      <c r="K9" s="152"/>
      <c r="L9" s="247"/>
      <c r="M9" s="383">
        <f>SUBTOTAL(9,M12:M1240)</f>
        <v>0</v>
      </c>
      <c r="N9" s="302"/>
    </row>
    <row r="10" spans="1:14" s="243" customFormat="1" ht="15" outlineLevel="1" x14ac:dyDescent="0.25">
      <c r="F10" s="244"/>
      <c r="G10" s="245"/>
      <c r="H10" s="246"/>
      <c r="I10" s="331" t="s">
        <v>6953</v>
      </c>
      <c r="J10" s="245"/>
      <c r="K10" s="152"/>
      <c r="L10" s="247"/>
      <c r="M10" s="332">
        <f>SUBTOTAL(9,M11:M1239)</f>
        <v>0</v>
      </c>
      <c r="N10" s="302"/>
    </row>
    <row r="11" spans="1:14" s="243" customFormat="1" outlineLevel="2" x14ac:dyDescent="0.2">
      <c r="F11" s="244"/>
      <c r="G11" s="245"/>
      <c r="H11" s="246"/>
      <c r="I11" s="246" t="s">
        <v>6954</v>
      </c>
      <c r="J11" s="245"/>
      <c r="K11" s="152"/>
      <c r="L11" s="247"/>
      <c r="M11" s="218">
        <f>SUBTOTAL(9,M12:M656)</f>
        <v>0</v>
      </c>
      <c r="N11" s="302"/>
    </row>
    <row r="12" spans="1:14" s="249" customFormat="1" ht="12" outlineLevel="3" x14ac:dyDescent="0.2">
      <c r="F12" s="250"/>
      <c r="G12" s="240"/>
      <c r="H12" s="251"/>
      <c r="I12" s="251" t="s">
        <v>3865</v>
      </c>
      <c r="J12" s="240"/>
      <c r="K12" s="159"/>
      <c r="L12" s="252"/>
      <c r="M12" s="221">
        <f>SUBTOTAL(9,M13:M187)</f>
        <v>0</v>
      </c>
      <c r="N12" s="304"/>
    </row>
    <row r="13" spans="1:14" s="254" customFormat="1" ht="24" outlineLevel="4" x14ac:dyDescent="0.2">
      <c r="A13" s="254" t="s">
        <v>4652</v>
      </c>
      <c r="B13" s="254" t="s">
        <v>4653</v>
      </c>
      <c r="C13" s="254" t="s">
        <v>4654</v>
      </c>
      <c r="D13" s="254" t="s">
        <v>4655</v>
      </c>
      <c r="E13" s="254" t="s">
        <v>4656</v>
      </c>
      <c r="F13" s="255">
        <v>1</v>
      </c>
      <c r="G13" s="256" t="s">
        <v>3315</v>
      </c>
      <c r="H13" s="269" t="s">
        <v>3866</v>
      </c>
      <c r="I13" s="259" t="s">
        <v>3867</v>
      </c>
      <c r="J13" s="256" t="s">
        <v>172</v>
      </c>
      <c r="K13" s="168">
        <v>30.4</v>
      </c>
      <c r="L13" s="305"/>
      <c r="M13" s="306">
        <f>K13*L13</f>
        <v>0</v>
      </c>
      <c r="N13" s="259"/>
    </row>
    <row r="14" spans="1:14" s="333" customFormat="1" ht="11.25" outlineLevel="5" x14ac:dyDescent="0.25">
      <c r="F14" s="334"/>
      <c r="G14" s="335"/>
      <c r="H14" s="335"/>
      <c r="I14" s="307" t="s">
        <v>6955</v>
      </c>
      <c r="J14" s="335"/>
      <c r="K14" s="308">
        <v>16</v>
      </c>
      <c r="L14" s="336"/>
      <c r="M14" s="337"/>
      <c r="N14" s="307"/>
    </row>
    <row r="15" spans="1:14" s="333" customFormat="1" ht="11.25" outlineLevel="5" x14ac:dyDescent="0.25">
      <c r="F15" s="334"/>
      <c r="G15" s="335"/>
      <c r="H15" s="335"/>
      <c r="I15" s="307" t="s">
        <v>6956</v>
      </c>
      <c r="J15" s="335"/>
      <c r="K15" s="308">
        <v>9.6000000000000014</v>
      </c>
      <c r="L15" s="336"/>
      <c r="M15" s="337"/>
      <c r="N15" s="307"/>
    </row>
    <row r="16" spans="1:14" s="333" customFormat="1" ht="11.25" outlineLevel="5" x14ac:dyDescent="0.25">
      <c r="F16" s="334"/>
      <c r="G16" s="335"/>
      <c r="H16" s="335"/>
      <c r="I16" s="307" t="s">
        <v>6957</v>
      </c>
      <c r="J16" s="335"/>
      <c r="K16" s="308">
        <v>4.8000000000000007</v>
      </c>
      <c r="L16" s="336"/>
      <c r="M16" s="337"/>
      <c r="N16" s="307"/>
    </row>
    <row r="17" spans="6:14" s="254" customFormat="1" ht="24" outlineLevel="4" x14ac:dyDescent="0.2">
      <c r="F17" s="255">
        <v>2</v>
      </c>
      <c r="G17" s="256" t="s">
        <v>3315</v>
      </c>
      <c r="H17" s="269" t="s">
        <v>3870</v>
      </c>
      <c r="I17" s="259" t="s">
        <v>3871</v>
      </c>
      <c r="J17" s="256" t="s">
        <v>172</v>
      </c>
      <c r="K17" s="168">
        <v>7.6</v>
      </c>
      <c r="L17" s="305"/>
      <c r="M17" s="306">
        <f>K17*L17</f>
        <v>0</v>
      </c>
      <c r="N17" s="259"/>
    </row>
    <row r="18" spans="6:14" s="333" customFormat="1" ht="11.25" outlineLevel="5" x14ac:dyDescent="0.25">
      <c r="F18" s="334"/>
      <c r="G18" s="335"/>
      <c r="H18" s="335"/>
      <c r="I18" s="307" t="s">
        <v>6958</v>
      </c>
      <c r="J18" s="335"/>
      <c r="K18" s="308">
        <v>4</v>
      </c>
      <c r="L18" s="336"/>
      <c r="M18" s="337"/>
      <c r="N18" s="307"/>
    </row>
    <row r="19" spans="6:14" s="333" customFormat="1" ht="11.25" outlineLevel="5" x14ac:dyDescent="0.25">
      <c r="F19" s="334"/>
      <c r="G19" s="335"/>
      <c r="H19" s="335"/>
      <c r="I19" s="307" t="s">
        <v>6959</v>
      </c>
      <c r="J19" s="335"/>
      <c r="K19" s="308">
        <v>2.4000000000000004</v>
      </c>
      <c r="L19" s="336"/>
      <c r="M19" s="337"/>
      <c r="N19" s="307"/>
    </row>
    <row r="20" spans="6:14" s="333" customFormat="1" ht="11.25" outlineLevel="5" x14ac:dyDescent="0.25">
      <c r="F20" s="334"/>
      <c r="G20" s="335"/>
      <c r="H20" s="335"/>
      <c r="I20" s="307" t="s">
        <v>6960</v>
      </c>
      <c r="J20" s="335"/>
      <c r="K20" s="308">
        <v>1.2000000000000002</v>
      </c>
      <c r="L20" s="336"/>
      <c r="M20" s="337"/>
      <c r="N20" s="307"/>
    </row>
    <row r="21" spans="6:14" s="254" customFormat="1" ht="24" outlineLevel="4" x14ac:dyDescent="0.2">
      <c r="F21" s="255">
        <v>3</v>
      </c>
      <c r="G21" s="256" t="s">
        <v>3054</v>
      </c>
      <c r="H21" s="269" t="s">
        <v>3943</v>
      </c>
      <c r="I21" s="259" t="s">
        <v>6961</v>
      </c>
      <c r="J21" s="256" t="s">
        <v>172</v>
      </c>
      <c r="K21" s="168">
        <v>45.6</v>
      </c>
      <c r="L21" s="305"/>
      <c r="M21" s="306">
        <f>K21*L21</f>
        <v>0</v>
      </c>
      <c r="N21" s="259"/>
    </row>
    <row r="22" spans="6:14" s="333" customFormat="1" ht="11.25" outlineLevel="5" x14ac:dyDescent="0.25">
      <c r="F22" s="334"/>
      <c r="G22" s="335"/>
      <c r="H22" s="335"/>
      <c r="I22" s="307" t="s">
        <v>6962</v>
      </c>
      <c r="J22" s="335"/>
      <c r="K22" s="308">
        <v>20</v>
      </c>
      <c r="L22" s="336"/>
      <c r="M22" s="337"/>
      <c r="N22" s="307"/>
    </row>
    <row r="23" spans="6:14" s="333" customFormat="1" ht="11.25" outlineLevel="5" x14ac:dyDescent="0.25">
      <c r="F23" s="334"/>
      <c r="G23" s="335"/>
      <c r="H23" s="335"/>
      <c r="I23" s="307" t="s">
        <v>6963</v>
      </c>
      <c r="J23" s="335"/>
      <c r="K23" s="308">
        <v>12</v>
      </c>
      <c r="L23" s="336"/>
      <c r="M23" s="337"/>
      <c r="N23" s="307"/>
    </row>
    <row r="24" spans="6:14" s="333" customFormat="1" ht="11.25" outlineLevel="5" x14ac:dyDescent="0.25">
      <c r="F24" s="334"/>
      <c r="G24" s="335"/>
      <c r="H24" s="335"/>
      <c r="I24" s="307" t="s">
        <v>6964</v>
      </c>
      <c r="J24" s="335"/>
      <c r="K24" s="308">
        <v>6</v>
      </c>
      <c r="L24" s="336"/>
      <c r="M24" s="337"/>
      <c r="N24" s="307"/>
    </row>
    <row r="25" spans="6:14" s="254" customFormat="1" ht="24" outlineLevel="4" x14ac:dyDescent="0.2">
      <c r="F25" s="255">
        <v>4</v>
      </c>
      <c r="G25" s="256" t="s">
        <v>3315</v>
      </c>
      <c r="H25" s="269" t="s">
        <v>4092</v>
      </c>
      <c r="I25" s="259" t="s">
        <v>4093</v>
      </c>
      <c r="J25" s="256" t="s">
        <v>532</v>
      </c>
      <c r="K25" s="168">
        <v>47.6</v>
      </c>
      <c r="L25" s="305"/>
      <c r="M25" s="306">
        <f>K25*L25</f>
        <v>0</v>
      </c>
      <c r="N25" s="259"/>
    </row>
    <row r="26" spans="6:14" s="333" customFormat="1" ht="11.25" outlineLevel="5" x14ac:dyDescent="0.25">
      <c r="F26" s="334"/>
      <c r="G26" s="335"/>
      <c r="H26" s="335"/>
      <c r="I26" s="307" t="s">
        <v>6965</v>
      </c>
      <c r="J26" s="335"/>
      <c r="K26" s="308">
        <v>5.6</v>
      </c>
      <c r="L26" s="336"/>
      <c r="M26" s="337"/>
      <c r="N26" s="307"/>
    </row>
    <row r="27" spans="6:14" s="333" customFormat="1" ht="11.25" outlineLevel="5" x14ac:dyDescent="0.25">
      <c r="F27" s="334"/>
      <c r="G27" s="335"/>
      <c r="H27" s="335"/>
      <c r="I27" s="307" t="s">
        <v>6966</v>
      </c>
      <c r="J27" s="335"/>
      <c r="K27" s="308">
        <v>10.4</v>
      </c>
      <c r="L27" s="336"/>
      <c r="M27" s="337"/>
      <c r="N27" s="307"/>
    </row>
    <row r="28" spans="6:14" s="333" customFormat="1" ht="11.25" outlineLevel="5" x14ac:dyDescent="0.25">
      <c r="F28" s="334"/>
      <c r="G28" s="335"/>
      <c r="H28" s="335"/>
      <c r="I28" s="307" t="s">
        <v>6967</v>
      </c>
      <c r="J28" s="335"/>
      <c r="K28" s="308">
        <v>6.4</v>
      </c>
      <c r="L28" s="336"/>
      <c r="M28" s="337"/>
      <c r="N28" s="307"/>
    </row>
    <row r="29" spans="6:14" s="333" customFormat="1" ht="11.25" outlineLevel="5" x14ac:dyDescent="0.25">
      <c r="F29" s="334"/>
      <c r="G29" s="335"/>
      <c r="H29" s="335"/>
      <c r="I29" s="307" t="s">
        <v>6968</v>
      </c>
      <c r="J29" s="335"/>
      <c r="K29" s="308">
        <v>14.240000000000002</v>
      </c>
      <c r="L29" s="336"/>
      <c r="M29" s="337"/>
      <c r="N29" s="307"/>
    </row>
    <row r="30" spans="6:14" s="333" customFormat="1" ht="11.25" outlineLevel="5" x14ac:dyDescent="0.25">
      <c r="F30" s="334"/>
      <c r="G30" s="335"/>
      <c r="H30" s="335"/>
      <c r="I30" s="307" t="s">
        <v>6969</v>
      </c>
      <c r="J30" s="335"/>
      <c r="K30" s="308">
        <v>0.96</v>
      </c>
      <c r="L30" s="336"/>
      <c r="M30" s="337"/>
      <c r="N30" s="307"/>
    </row>
    <row r="31" spans="6:14" s="333" customFormat="1" ht="22.5" outlineLevel="5" x14ac:dyDescent="0.25">
      <c r="F31" s="334"/>
      <c r="G31" s="335"/>
      <c r="H31" s="335"/>
      <c r="I31" s="307" t="s">
        <v>6970</v>
      </c>
      <c r="J31" s="335"/>
      <c r="K31" s="308">
        <v>10</v>
      </c>
      <c r="L31" s="336"/>
      <c r="M31" s="337"/>
      <c r="N31" s="307"/>
    </row>
    <row r="32" spans="6:14" s="254" customFormat="1" ht="24" outlineLevel="4" x14ac:dyDescent="0.2">
      <c r="F32" s="255">
        <v>5</v>
      </c>
      <c r="G32" s="256" t="s">
        <v>3315</v>
      </c>
      <c r="H32" s="269" t="s">
        <v>4097</v>
      </c>
      <c r="I32" s="259" t="s">
        <v>4098</v>
      </c>
      <c r="J32" s="256" t="s">
        <v>532</v>
      </c>
      <c r="K32" s="168">
        <v>11.9</v>
      </c>
      <c r="L32" s="305"/>
      <c r="M32" s="306">
        <f>K32*L32</f>
        <v>0</v>
      </c>
      <c r="N32" s="259"/>
    </row>
    <row r="33" spans="6:14" s="333" customFormat="1" ht="11.25" outlineLevel="5" x14ac:dyDescent="0.25">
      <c r="F33" s="334"/>
      <c r="G33" s="335"/>
      <c r="H33" s="335"/>
      <c r="I33" s="307" t="s">
        <v>6971</v>
      </c>
      <c r="J33" s="335"/>
      <c r="K33" s="308">
        <v>1.4</v>
      </c>
      <c r="L33" s="336"/>
      <c r="M33" s="337"/>
      <c r="N33" s="307"/>
    </row>
    <row r="34" spans="6:14" s="333" customFormat="1" ht="11.25" outlineLevel="5" x14ac:dyDescent="0.25">
      <c r="F34" s="334"/>
      <c r="G34" s="335"/>
      <c r="H34" s="335"/>
      <c r="I34" s="307" t="s">
        <v>6972</v>
      </c>
      <c r="J34" s="335"/>
      <c r="K34" s="308">
        <v>2.6</v>
      </c>
      <c r="L34" s="336"/>
      <c r="M34" s="337"/>
      <c r="N34" s="307"/>
    </row>
    <row r="35" spans="6:14" s="333" customFormat="1" ht="11.25" outlineLevel="5" x14ac:dyDescent="0.25">
      <c r="F35" s="334"/>
      <c r="G35" s="335"/>
      <c r="H35" s="335"/>
      <c r="I35" s="307" t="s">
        <v>6973</v>
      </c>
      <c r="J35" s="335"/>
      <c r="K35" s="308">
        <v>1.6</v>
      </c>
      <c r="L35" s="336"/>
      <c r="M35" s="337"/>
      <c r="N35" s="307"/>
    </row>
    <row r="36" spans="6:14" s="333" customFormat="1" ht="11.25" outlineLevel="5" x14ac:dyDescent="0.25">
      <c r="F36" s="334"/>
      <c r="G36" s="335"/>
      <c r="H36" s="335"/>
      <c r="I36" s="307" t="s">
        <v>6974</v>
      </c>
      <c r="J36" s="335"/>
      <c r="K36" s="308">
        <v>3.5600000000000005</v>
      </c>
      <c r="L36" s="336"/>
      <c r="M36" s="337"/>
      <c r="N36" s="307"/>
    </row>
    <row r="37" spans="6:14" s="333" customFormat="1" ht="11.25" outlineLevel="5" x14ac:dyDescent="0.25">
      <c r="F37" s="334"/>
      <c r="G37" s="335"/>
      <c r="H37" s="335"/>
      <c r="I37" s="307" t="s">
        <v>6975</v>
      </c>
      <c r="J37" s="335"/>
      <c r="K37" s="308">
        <v>0.24</v>
      </c>
      <c r="L37" s="336"/>
      <c r="M37" s="337"/>
      <c r="N37" s="307"/>
    </row>
    <row r="38" spans="6:14" s="333" customFormat="1" ht="22.5" outlineLevel="5" x14ac:dyDescent="0.25">
      <c r="F38" s="334"/>
      <c r="G38" s="335"/>
      <c r="H38" s="335"/>
      <c r="I38" s="307" t="s">
        <v>6976</v>
      </c>
      <c r="J38" s="335"/>
      <c r="K38" s="308">
        <v>2.5</v>
      </c>
      <c r="L38" s="336"/>
      <c r="M38" s="337"/>
      <c r="N38" s="307"/>
    </row>
    <row r="39" spans="6:14" s="254" customFormat="1" ht="24" outlineLevel="4" x14ac:dyDescent="0.2">
      <c r="F39" s="255">
        <v>6</v>
      </c>
      <c r="G39" s="256" t="s">
        <v>3054</v>
      </c>
      <c r="H39" s="269" t="s">
        <v>6977</v>
      </c>
      <c r="I39" s="259" t="s">
        <v>6978</v>
      </c>
      <c r="J39" s="256" t="s">
        <v>532</v>
      </c>
      <c r="K39" s="168">
        <v>9.6</v>
      </c>
      <c r="L39" s="305"/>
      <c r="M39" s="306">
        <f>K39*L39</f>
        <v>0</v>
      </c>
      <c r="N39" s="259"/>
    </row>
    <row r="40" spans="6:14" s="333" customFormat="1" ht="11.25" outlineLevel="5" x14ac:dyDescent="0.25">
      <c r="F40" s="334"/>
      <c r="G40" s="335"/>
      <c r="H40" s="335"/>
      <c r="I40" s="307" t="s">
        <v>6979</v>
      </c>
      <c r="J40" s="335"/>
      <c r="K40" s="308">
        <v>8</v>
      </c>
      <c r="L40" s="336"/>
      <c r="M40" s="337"/>
      <c r="N40" s="307"/>
    </row>
    <row r="41" spans="6:14" s="254" customFormat="1" ht="24" outlineLevel="4" x14ac:dyDescent="0.2">
      <c r="F41" s="255">
        <v>7</v>
      </c>
      <c r="G41" s="256" t="s">
        <v>3054</v>
      </c>
      <c r="H41" s="269" t="s">
        <v>4564</v>
      </c>
      <c r="I41" s="259" t="s">
        <v>4565</v>
      </c>
      <c r="J41" s="256" t="s">
        <v>532</v>
      </c>
      <c r="K41" s="168">
        <v>25.44</v>
      </c>
      <c r="L41" s="305"/>
      <c r="M41" s="306">
        <f>K41*L41</f>
        <v>0</v>
      </c>
      <c r="N41" s="259"/>
    </row>
    <row r="42" spans="6:14" s="333" customFormat="1" ht="11.25" outlineLevel="5" x14ac:dyDescent="0.25">
      <c r="F42" s="334"/>
      <c r="G42" s="335"/>
      <c r="H42" s="335"/>
      <c r="I42" s="307" t="s">
        <v>6980</v>
      </c>
      <c r="J42" s="335"/>
      <c r="K42" s="308">
        <v>7</v>
      </c>
      <c r="L42" s="336"/>
      <c r="M42" s="337"/>
      <c r="N42" s="307"/>
    </row>
    <row r="43" spans="6:14" s="333" customFormat="1" ht="11.25" outlineLevel="5" x14ac:dyDescent="0.25">
      <c r="F43" s="334"/>
      <c r="G43" s="335"/>
      <c r="H43" s="335"/>
      <c r="I43" s="307" t="s">
        <v>6981</v>
      </c>
      <c r="J43" s="335"/>
      <c r="K43" s="308">
        <v>13</v>
      </c>
      <c r="L43" s="336"/>
      <c r="M43" s="337"/>
      <c r="N43" s="307"/>
    </row>
    <row r="44" spans="6:14" s="333" customFormat="1" ht="11.25" outlineLevel="5" x14ac:dyDescent="0.25">
      <c r="F44" s="334"/>
      <c r="G44" s="335"/>
      <c r="H44" s="335"/>
      <c r="I44" s="307" t="s">
        <v>6982</v>
      </c>
      <c r="J44" s="335"/>
      <c r="K44" s="308">
        <v>1.2</v>
      </c>
      <c r="L44" s="336"/>
      <c r="M44" s="337"/>
      <c r="N44" s="307"/>
    </row>
    <row r="45" spans="6:14" s="254" customFormat="1" ht="24" outlineLevel="4" x14ac:dyDescent="0.2">
      <c r="F45" s="255">
        <v>8</v>
      </c>
      <c r="G45" s="256" t="s">
        <v>3054</v>
      </c>
      <c r="H45" s="269" t="s">
        <v>3921</v>
      </c>
      <c r="I45" s="259" t="s">
        <v>4501</v>
      </c>
      <c r="J45" s="256" t="s">
        <v>532</v>
      </c>
      <c r="K45" s="168">
        <v>36.36</v>
      </c>
      <c r="L45" s="305"/>
      <c r="M45" s="306">
        <f>K45*L45</f>
        <v>0</v>
      </c>
      <c r="N45" s="259"/>
    </row>
    <row r="46" spans="6:14" s="333" customFormat="1" ht="11.25" outlineLevel="5" x14ac:dyDescent="0.25">
      <c r="F46" s="334"/>
      <c r="G46" s="335"/>
      <c r="H46" s="335"/>
      <c r="I46" s="307" t="s">
        <v>6983</v>
      </c>
      <c r="J46" s="335"/>
      <c r="K46" s="308">
        <v>17.8</v>
      </c>
      <c r="L46" s="336"/>
      <c r="M46" s="337"/>
      <c r="N46" s="307"/>
    </row>
    <row r="47" spans="6:14" s="333" customFormat="1" ht="11.25" outlineLevel="5" x14ac:dyDescent="0.25">
      <c r="F47" s="334"/>
      <c r="G47" s="335"/>
      <c r="H47" s="335"/>
      <c r="I47" s="307" t="s">
        <v>6984</v>
      </c>
      <c r="J47" s="335"/>
      <c r="K47" s="308">
        <v>12.5</v>
      </c>
      <c r="L47" s="336"/>
      <c r="M47" s="337"/>
      <c r="N47" s="307"/>
    </row>
    <row r="48" spans="6:14" s="254" customFormat="1" ht="24" outlineLevel="4" x14ac:dyDescent="0.2">
      <c r="F48" s="255">
        <v>9</v>
      </c>
      <c r="G48" s="256" t="s">
        <v>3315</v>
      </c>
      <c r="H48" s="269" t="s">
        <v>4266</v>
      </c>
      <c r="I48" s="259" t="s">
        <v>4267</v>
      </c>
      <c r="J48" s="256" t="s">
        <v>532</v>
      </c>
      <c r="K48" s="168">
        <v>222.21999999999997</v>
      </c>
      <c r="L48" s="305"/>
      <c r="M48" s="306">
        <f>K48*L48</f>
        <v>0</v>
      </c>
      <c r="N48" s="259"/>
    </row>
    <row r="49" spans="6:14" s="333" customFormat="1" ht="11.25" outlineLevel="5" x14ac:dyDescent="0.25">
      <c r="F49" s="334"/>
      <c r="G49" s="335"/>
      <c r="H49" s="335"/>
      <c r="I49" s="307" t="s">
        <v>6985</v>
      </c>
      <c r="J49" s="335"/>
      <c r="K49" s="308">
        <v>20.64</v>
      </c>
      <c r="L49" s="336"/>
      <c r="M49" s="337"/>
      <c r="N49" s="307"/>
    </row>
    <row r="50" spans="6:14" s="333" customFormat="1" ht="11.25" outlineLevel="5" x14ac:dyDescent="0.25">
      <c r="F50" s="334"/>
      <c r="G50" s="335"/>
      <c r="H50" s="335"/>
      <c r="I50" s="307" t="s">
        <v>6986</v>
      </c>
      <c r="J50" s="335"/>
      <c r="K50" s="308">
        <v>12.96</v>
      </c>
      <c r="L50" s="336"/>
      <c r="M50" s="337"/>
      <c r="N50" s="307"/>
    </row>
    <row r="51" spans="6:14" s="333" customFormat="1" ht="11.25" outlineLevel="5" x14ac:dyDescent="0.25">
      <c r="F51" s="334"/>
      <c r="G51" s="335"/>
      <c r="H51" s="335"/>
      <c r="I51" s="307" t="s">
        <v>6987</v>
      </c>
      <c r="J51" s="335"/>
      <c r="K51" s="308">
        <v>19.600000000000001</v>
      </c>
      <c r="L51" s="336"/>
      <c r="M51" s="337"/>
      <c r="N51" s="307"/>
    </row>
    <row r="52" spans="6:14" s="333" customFormat="1" ht="11.25" outlineLevel="5" x14ac:dyDescent="0.25">
      <c r="F52" s="334"/>
      <c r="G52" s="335"/>
      <c r="H52" s="335"/>
      <c r="I52" s="307" t="s">
        <v>6988</v>
      </c>
      <c r="J52" s="335"/>
      <c r="K52" s="308">
        <v>18.8</v>
      </c>
      <c r="L52" s="336"/>
      <c r="M52" s="337"/>
      <c r="N52" s="307"/>
    </row>
    <row r="53" spans="6:14" s="333" customFormat="1" ht="11.25" outlineLevel="5" x14ac:dyDescent="0.25">
      <c r="F53" s="334"/>
      <c r="G53" s="335"/>
      <c r="H53" s="335"/>
      <c r="I53" s="307" t="s">
        <v>6989</v>
      </c>
      <c r="J53" s="335"/>
      <c r="K53" s="308">
        <v>3.2</v>
      </c>
      <c r="L53" s="336"/>
      <c r="M53" s="337"/>
      <c r="N53" s="307"/>
    </row>
    <row r="54" spans="6:14" s="333" customFormat="1" ht="11.25" outlineLevel="5" x14ac:dyDescent="0.25">
      <c r="F54" s="334"/>
      <c r="G54" s="335"/>
      <c r="H54" s="335"/>
      <c r="I54" s="307" t="s">
        <v>6990</v>
      </c>
      <c r="J54" s="335"/>
      <c r="K54" s="308">
        <v>3.2</v>
      </c>
      <c r="L54" s="336"/>
      <c r="M54" s="337"/>
      <c r="N54" s="307"/>
    </row>
    <row r="55" spans="6:14" s="333" customFormat="1" ht="11.25" outlineLevel="5" x14ac:dyDescent="0.25">
      <c r="F55" s="334"/>
      <c r="G55" s="335"/>
      <c r="H55" s="335"/>
      <c r="I55" s="307" t="s">
        <v>6991</v>
      </c>
      <c r="J55" s="335"/>
      <c r="K55" s="308">
        <v>8.64</v>
      </c>
      <c r="L55" s="336"/>
      <c r="M55" s="337"/>
      <c r="N55" s="307"/>
    </row>
    <row r="56" spans="6:14" s="333" customFormat="1" ht="11.25" outlineLevel="5" x14ac:dyDescent="0.25">
      <c r="F56" s="334"/>
      <c r="G56" s="335"/>
      <c r="H56" s="335"/>
      <c r="I56" s="307" t="s">
        <v>6992</v>
      </c>
      <c r="J56" s="335"/>
      <c r="K56" s="308">
        <v>5.04</v>
      </c>
      <c r="L56" s="336"/>
      <c r="M56" s="337"/>
      <c r="N56" s="307"/>
    </row>
    <row r="57" spans="6:14" s="333" customFormat="1" ht="11.25" outlineLevel="5" x14ac:dyDescent="0.25">
      <c r="F57" s="334"/>
      <c r="G57" s="335"/>
      <c r="H57" s="335"/>
      <c r="I57" s="307" t="s">
        <v>6993</v>
      </c>
      <c r="J57" s="335"/>
      <c r="K57" s="308">
        <v>25.04</v>
      </c>
      <c r="L57" s="336"/>
      <c r="M57" s="337"/>
      <c r="N57" s="307"/>
    </row>
    <row r="58" spans="6:14" s="333" customFormat="1" ht="11.25" outlineLevel="5" x14ac:dyDescent="0.25">
      <c r="F58" s="334"/>
      <c r="G58" s="335"/>
      <c r="H58" s="335"/>
      <c r="I58" s="307" t="s">
        <v>6994</v>
      </c>
      <c r="J58" s="335"/>
      <c r="K58" s="308">
        <v>7.52</v>
      </c>
      <c r="L58" s="336"/>
      <c r="M58" s="337"/>
      <c r="N58" s="307"/>
    </row>
    <row r="59" spans="6:14" s="333" customFormat="1" ht="11.25" outlineLevel="5" x14ac:dyDescent="0.25">
      <c r="F59" s="334"/>
      <c r="G59" s="335"/>
      <c r="H59" s="335"/>
      <c r="I59" s="307" t="s">
        <v>6995</v>
      </c>
      <c r="J59" s="335"/>
      <c r="K59" s="308">
        <v>19.400000000000002</v>
      </c>
      <c r="L59" s="336"/>
      <c r="M59" s="337"/>
      <c r="N59" s="307"/>
    </row>
    <row r="60" spans="6:14" s="333" customFormat="1" ht="11.25" outlineLevel="5" x14ac:dyDescent="0.25">
      <c r="F60" s="334"/>
      <c r="G60" s="335"/>
      <c r="H60" s="335"/>
      <c r="I60" s="307" t="s">
        <v>6996</v>
      </c>
      <c r="J60" s="335"/>
      <c r="K60" s="308">
        <v>1.6</v>
      </c>
      <c r="L60" s="336"/>
      <c r="M60" s="337"/>
      <c r="N60" s="307"/>
    </row>
    <row r="61" spans="6:14" s="333" customFormat="1" ht="11.25" outlineLevel="5" x14ac:dyDescent="0.25">
      <c r="F61" s="334"/>
      <c r="G61" s="335"/>
      <c r="H61" s="335"/>
      <c r="I61" s="307" t="s">
        <v>6997</v>
      </c>
      <c r="J61" s="335"/>
      <c r="K61" s="308">
        <v>0.96</v>
      </c>
      <c r="L61" s="336"/>
      <c r="M61" s="337"/>
      <c r="N61" s="307"/>
    </row>
    <row r="62" spans="6:14" s="333" customFormat="1" ht="11.25" outlineLevel="5" x14ac:dyDescent="0.25">
      <c r="F62" s="334"/>
      <c r="G62" s="335"/>
      <c r="H62" s="335"/>
      <c r="I62" s="307" t="s">
        <v>6997</v>
      </c>
      <c r="J62" s="335"/>
      <c r="K62" s="308">
        <v>0.96</v>
      </c>
      <c r="L62" s="336"/>
      <c r="M62" s="337"/>
      <c r="N62" s="307"/>
    </row>
    <row r="63" spans="6:14" s="333" customFormat="1" ht="11.25" outlineLevel="5" x14ac:dyDescent="0.25">
      <c r="F63" s="334"/>
      <c r="G63" s="335"/>
      <c r="H63" s="335"/>
      <c r="I63" s="307" t="s">
        <v>6998</v>
      </c>
      <c r="J63" s="335"/>
      <c r="K63" s="308">
        <v>0.5</v>
      </c>
      <c r="L63" s="336"/>
      <c r="M63" s="337"/>
      <c r="N63" s="307"/>
    </row>
    <row r="64" spans="6:14" s="333" customFormat="1" ht="11.25" outlineLevel="5" x14ac:dyDescent="0.25">
      <c r="F64" s="334"/>
      <c r="G64" s="335"/>
      <c r="H64" s="335"/>
      <c r="I64" s="307" t="s">
        <v>6999</v>
      </c>
      <c r="J64" s="335"/>
      <c r="K64" s="308">
        <v>5.2</v>
      </c>
      <c r="L64" s="336"/>
      <c r="M64" s="337"/>
      <c r="N64" s="307"/>
    </row>
    <row r="65" spans="6:14" s="333" customFormat="1" ht="22.5" outlineLevel="5" x14ac:dyDescent="0.25">
      <c r="F65" s="334"/>
      <c r="G65" s="335"/>
      <c r="H65" s="335"/>
      <c r="I65" s="307" t="s">
        <v>7000</v>
      </c>
      <c r="J65" s="335"/>
      <c r="K65" s="308">
        <v>17.040000000000003</v>
      </c>
      <c r="L65" s="336"/>
      <c r="M65" s="337"/>
      <c r="N65" s="307"/>
    </row>
    <row r="66" spans="6:14" s="333" customFormat="1" ht="22.5" outlineLevel="5" x14ac:dyDescent="0.25">
      <c r="F66" s="334"/>
      <c r="G66" s="335"/>
      <c r="H66" s="335"/>
      <c r="I66" s="307" t="s">
        <v>7001</v>
      </c>
      <c r="J66" s="335"/>
      <c r="K66" s="308">
        <v>17.04</v>
      </c>
      <c r="L66" s="336"/>
      <c r="M66" s="337"/>
      <c r="N66" s="307"/>
    </row>
    <row r="67" spans="6:14" s="333" customFormat="1" ht="22.5" outlineLevel="5" x14ac:dyDescent="0.25">
      <c r="F67" s="334"/>
      <c r="G67" s="335"/>
      <c r="H67" s="335"/>
      <c r="I67" s="307" t="s">
        <v>7002</v>
      </c>
      <c r="J67" s="335"/>
      <c r="K67" s="308">
        <v>16</v>
      </c>
      <c r="L67" s="336"/>
      <c r="M67" s="337"/>
      <c r="N67" s="307"/>
    </row>
    <row r="68" spans="6:14" s="333" customFormat="1" ht="22.5" outlineLevel="5" x14ac:dyDescent="0.25">
      <c r="F68" s="334"/>
      <c r="G68" s="335"/>
      <c r="H68" s="335"/>
      <c r="I68" s="307" t="s">
        <v>7003</v>
      </c>
      <c r="J68" s="335"/>
      <c r="K68" s="308">
        <v>16</v>
      </c>
      <c r="L68" s="336"/>
      <c r="M68" s="337"/>
      <c r="N68" s="307"/>
    </row>
    <row r="69" spans="6:14" s="333" customFormat="1" ht="22.5" outlineLevel="5" x14ac:dyDescent="0.25">
      <c r="F69" s="334"/>
      <c r="G69" s="335"/>
      <c r="H69" s="335"/>
      <c r="I69" s="307" t="s">
        <v>7004</v>
      </c>
      <c r="J69" s="335"/>
      <c r="K69" s="308">
        <v>2.88</v>
      </c>
      <c r="L69" s="336"/>
      <c r="M69" s="337"/>
      <c r="N69" s="307"/>
    </row>
    <row r="70" spans="6:14" s="254" customFormat="1" ht="24" outlineLevel="4" x14ac:dyDescent="0.2">
      <c r="F70" s="255">
        <v>10</v>
      </c>
      <c r="G70" s="256" t="s">
        <v>3315</v>
      </c>
      <c r="H70" s="269" t="s">
        <v>4269</v>
      </c>
      <c r="I70" s="259" t="s">
        <v>4270</v>
      </c>
      <c r="J70" s="256" t="s">
        <v>532</v>
      </c>
      <c r="K70" s="168">
        <v>54.45</v>
      </c>
      <c r="L70" s="305"/>
      <c r="M70" s="306">
        <f>K70*L70</f>
        <v>0</v>
      </c>
      <c r="N70" s="259"/>
    </row>
    <row r="71" spans="6:14" s="333" customFormat="1" ht="11.25" outlineLevel="5" x14ac:dyDescent="0.25">
      <c r="F71" s="334"/>
      <c r="G71" s="335"/>
      <c r="H71" s="335"/>
      <c r="I71" s="307" t="s">
        <v>7005</v>
      </c>
      <c r="J71" s="335"/>
      <c r="K71" s="308">
        <v>5.16</v>
      </c>
      <c r="L71" s="336"/>
      <c r="M71" s="337"/>
      <c r="N71" s="307"/>
    </row>
    <row r="72" spans="6:14" s="333" customFormat="1" ht="11.25" outlineLevel="5" x14ac:dyDescent="0.25">
      <c r="F72" s="334"/>
      <c r="G72" s="335"/>
      <c r="H72" s="335"/>
      <c r="I72" s="307" t="s">
        <v>7006</v>
      </c>
      <c r="J72" s="335"/>
      <c r="K72" s="308">
        <v>3.24</v>
      </c>
      <c r="L72" s="336"/>
      <c r="M72" s="337"/>
      <c r="N72" s="307"/>
    </row>
    <row r="73" spans="6:14" s="333" customFormat="1" ht="11.25" outlineLevel="5" x14ac:dyDescent="0.25">
      <c r="F73" s="334"/>
      <c r="G73" s="335"/>
      <c r="H73" s="335"/>
      <c r="I73" s="307" t="s">
        <v>7007</v>
      </c>
      <c r="J73" s="335"/>
      <c r="K73" s="308">
        <v>3.9200000000000004</v>
      </c>
      <c r="L73" s="336"/>
      <c r="M73" s="337"/>
      <c r="N73" s="307"/>
    </row>
    <row r="74" spans="6:14" s="333" customFormat="1" ht="11.25" outlineLevel="5" x14ac:dyDescent="0.25">
      <c r="F74" s="334"/>
      <c r="G74" s="335"/>
      <c r="H74" s="335"/>
      <c r="I74" s="307" t="s">
        <v>7008</v>
      </c>
      <c r="J74" s="335"/>
      <c r="K74" s="308">
        <v>4.7</v>
      </c>
      <c r="L74" s="336"/>
      <c r="M74" s="337"/>
      <c r="N74" s="307"/>
    </row>
    <row r="75" spans="6:14" s="333" customFormat="1" ht="11.25" outlineLevel="5" x14ac:dyDescent="0.25">
      <c r="F75" s="334"/>
      <c r="G75" s="335"/>
      <c r="H75" s="335"/>
      <c r="I75" s="307" t="s">
        <v>7009</v>
      </c>
      <c r="J75" s="335"/>
      <c r="K75" s="308">
        <v>0.8</v>
      </c>
      <c r="L75" s="336"/>
      <c r="M75" s="337"/>
      <c r="N75" s="307"/>
    </row>
    <row r="76" spans="6:14" s="333" customFormat="1" ht="11.25" outlineLevel="5" x14ac:dyDescent="0.25">
      <c r="F76" s="334"/>
      <c r="G76" s="335"/>
      <c r="H76" s="335"/>
      <c r="I76" s="307" t="s">
        <v>7010</v>
      </c>
      <c r="J76" s="335"/>
      <c r="K76" s="308">
        <v>0.8</v>
      </c>
      <c r="L76" s="336"/>
      <c r="M76" s="337"/>
      <c r="N76" s="307"/>
    </row>
    <row r="77" spans="6:14" s="333" customFormat="1" ht="11.25" outlineLevel="5" x14ac:dyDescent="0.25">
      <c r="F77" s="334"/>
      <c r="G77" s="335"/>
      <c r="H77" s="335"/>
      <c r="I77" s="307" t="s">
        <v>7011</v>
      </c>
      <c r="J77" s="335"/>
      <c r="K77" s="308">
        <v>2.16</v>
      </c>
      <c r="L77" s="336"/>
      <c r="M77" s="337"/>
      <c r="N77" s="307"/>
    </row>
    <row r="78" spans="6:14" s="333" customFormat="1" ht="11.25" outlineLevel="5" x14ac:dyDescent="0.25">
      <c r="F78" s="334"/>
      <c r="G78" s="335"/>
      <c r="H78" s="335"/>
      <c r="I78" s="307" t="s">
        <v>7012</v>
      </c>
      <c r="J78" s="335"/>
      <c r="K78" s="308">
        <v>1.26</v>
      </c>
      <c r="L78" s="336"/>
      <c r="M78" s="337"/>
      <c r="N78" s="307"/>
    </row>
    <row r="79" spans="6:14" s="333" customFormat="1" ht="11.25" outlineLevel="5" x14ac:dyDescent="0.25">
      <c r="F79" s="334"/>
      <c r="G79" s="335"/>
      <c r="H79" s="335"/>
      <c r="I79" s="307" t="s">
        <v>7013</v>
      </c>
      <c r="J79" s="335"/>
      <c r="K79" s="308">
        <v>6.26</v>
      </c>
      <c r="L79" s="336"/>
      <c r="M79" s="337"/>
      <c r="N79" s="307"/>
    </row>
    <row r="80" spans="6:14" s="333" customFormat="1" ht="11.25" outlineLevel="5" x14ac:dyDescent="0.25">
      <c r="F80" s="334"/>
      <c r="G80" s="335"/>
      <c r="H80" s="335"/>
      <c r="I80" s="307" t="s">
        <v>7014</v>
      </c>
      <c r="J80" s="335"/>
      <c r="K80" s="308">
        <v>1.88</v>
      </c>
      <c r="L80" s="336"/>
      <c r="M80" s="337"/>
      <c r="N80" s="307"/>
    </row>
    <row r="81" spans="6:14" s="333" customFormat="1" ht="11.25" outlineLevel="5" x14ac:dyDescent="0.25">
      <c r="F81" s="334"/>
      <c r="G81" s="335"/>
      <c r="H81" s="335"/>
      <c r="I81" s="307" t="s">
        <v>7015</v>
      </c>
      <c r="J81" s="335"/>
      <c r="K81" s="308">
        <v>4.8500000000000005</v>
      </c>
      <c r="L81" s="336"/>
      <c r="M81" s="337"/>
      <c r="N81" s="307"/>
    </row>
    <row r="82" spans="6:14" s="333" customFormat="1" ht="11.25" outlineLevel="5" x14ac:dyDescent="0.25">
      <c r="F82" s="334"/>
      <c r="G82" s="335"/>
      <c r="H82" s="335"/>
      <c r="I82" s="307" t="s">
        <v>7016</v>
      </c>
      <c r="J82" s="335"/>
      <c r="K82" s="308">
        <v>0.4</v>
      </c>
      <c r="L82" s="336"/>
      <c r="M82" s="337"/>
      <c r="N82" s="307"/>
    </row>
    <row r="83" spans="6:14" s="333" customFormat="1" ht="11.25" outlineLevel="5" x14ac:dyDescent="0.25">
      <c r="F83" s="334"/>
      <c r="G83" s="335"/>
      <c r="H83" s="335"/>
      <c r="I83" s="307" t="s">
        <v>7017</v>
      </c>
      <c r="J83" s="335"/>
      <c r="K83" s="308">
        <v>0.24</v>
      </c>
      <c r="L83" s="336"/>
      <c r="M83" s="337"/>
      <c r="N83" s="307"/>
    </row>
    <row r="84" spans="6:14" s="333" customFormat="1" ht="11.25" outlineLevel="5" x14ac:dyDescent="0.25">
      <c r="F84" s="334"/>
      <c r="G84" s="335"/>
      <c r="H84" s="335"/>
      <c r="I84" s="307" t="s">
        <v>7017</v>
      </c>
      <c r="J84" s="335"/>
      <c r="K84" s="308">
        <v>0.24</v>
      </c>
      <c r="L84" s="336"/>
      <c r="M84" s="337"/>
      <c r="N84" s="307"/>
    </row>
    <row r="85" spans="6:14" s="333" customFormat="1" ht="11.25" outlineLevel="5" x14ac:dyDescent="0.25">
      <c r="F85" s="334"/>
      <c r="G85" s="335"/>
      <c r="H85" s="335"/>
      <c r="I85" s="307" t="s">
        <v>7018</v>
      </c>
      <c r="J85" s="335"/>
      <c r="K85" s="308">
        <v>1.3</v>
      </c>
      <c r="L85" s="336"/>
      <c r="M85" s="337"/>
      <c r="N85" s="307"/>
    </row>
    <row r="86" spans="6:14" s="333" customFormat="1" ht="22.5" outlineLevel="5" x14ac:dyDescent="0.25">
      <c r="F86" s="334"/>
      <c r="G86" s="335"/>
      <c r="H86" s="335"/>
      <c r="I86" s="307" t="s">
        <v>7019</v>
      </c>
      <c r="J86" s="335"/>
      <c r="K86" s="308">
        <v>4.2600000000000007</v>
      </c>
      <c r="L86" s="336"/>
      <c r="M86" s="337"/>
      <c r="N86" s="307"/>
    </row>
    <row r="87" spans="6:14" s="333" customFormat="1" ht="22.5" outlineLevel="5" x14ac:dyDescent="0.25">
      <c r="F87" s="334"/>
      <c r="G87" s="335"/>
      <c r="H87" s="335"/>
      <c r="I87" s="307" t="s">
        <v>7020</v>
      </c>
      <c r="J87" s="335"/>
      <c r="K87" s="308">
        <v>4.26</v>
      </c>
      <c r="L87" s="336"/>
      <c r="M87" s="337"/>
      <c r="N87" s="307"/>
    </row>
    <row r="88" spans="6:14" s="333" customFormat="1" ht="22.5" outlineLevel="5" x14ac:dyDescent="0.25">
      <c r="F88" s="334"/>
      <c r="G88" s="335"/>
      <c r="H88" s="335"/>
      <c r="I88" s="307" t="s">
        <v>7021</v>
      </c>
      <c r="J88" s="335"/>
      <c r="K88" s="308">
        <v>4</v>
      </c>
      <c r="L88" s="336"/>
      <c r="M88" s="337"/>
      <c r="N88" s="307"/>
    </row>
    <row r="89" spans="6:14" s="333" customFormat="1" ht="22.5" outlineLevel="5" x14ac:dyDescent="0.25">
      <c r="F89" s="334"/>
      <c r="G89" s="335"/>
      <c r="H89" s="335"/>
      <c r="I89" s="307" t="s">
        <v>7022</v>
      </c>
      <c r="J89" s="335"/>
      <c r="K89" s="308">
        <v>4</v>
      </c>
      <c r="L89" s="336"/>
      <c r="M89" s="337"/>
      <c r="N89" s="307"/>
    </row>
    <row r="90" spans="6:14" s="333" customFormat="1" ht="22.5" outlineLevel="5" x14ac:dyDescent="0.25">
      <c r="F90" s="334"/>
      <c r="G90" s="335"/>
      <c r="H90" s="335"/>
      <c r="I90" s="307" t="s">
        <v>7023</v>
      </c>
      <c r="J90" s="335"/>
      <c r="K90" s="308">
        <v>0.72</v>
      </c>
      <c r="L90" s="336"/>
      <c r="M90" s="337"/>
      <c r="N90" s="307"/>
    </row>
    <row r="91" spans="6:14" s="254" customFormat="1" ht="24" outlineLevel="4" x14ac:dyDescent="0.2">
      <c r="F91" s="255">
        <v>11</v>
      </c>
      <c r="G91" s="256" t="s">
        <v>3054</v>
      </c>
      <c r="H91" s="269" t="s">
        <v>3933</v>
      </c>
      <c r="I91" s="259" t="s">
        <v>5163</v>
      </c>
      <c r="J91" s="256" t="s">
        <v>532</v>
      </c>
      <c r="K91" s="168">
        <v>135.83999999999997</v>
      </c>
      <c r="L91" s="305"/>
      <c r="M91" s="306">
        <f>K91*L91</f>
        <v>0</v>
      </c>
      <c r="N91" s="259"/>
    </row>
    <row r="92" spans="6:14" s="333" customFormat="1" ht="11.25" outlineLevel="5" x14ac:dyDescent="0.25">
      <c r="F92" s="334"/>
      <c r="G92" s="335"/>
      <c r="H92" s="335"/>
      <c r="I92" s="307" t="s">
        <v>7024</v>
      </c>
      <c r="J92" s="335"/>
      <c r="K92" s="308">
        <v>25.799999999999997</v>
      </c>
      <c r="L92" s="336"/>
      <c r="M92" s="337"/>
      <c r="N92" s="307"/>
    </row>
    <row r="93" spans="6:14" s="333" customFormat="1" ht="11.25" outlineLevel="5" x14ac:dyDescent="0.25">
      <c r="F93" s="334"/>
      <c r="G93" s="335"/>
      <c r="H93" s="335"/>
      <c r="I93" s="307" t="s">
        <v>7025</v>
      </c>
      <c r="J93" s="335"/>
      <c r="K93" s="308">
        <v>16.2</v>
      </c>
      <c r="L93" s="336"/>
      <c r="M93" s="337"/>
      <c r="N93" s="307"/>
    </row>
    <row r="94" spans="6:14" s="333" customFormat="1" ht="11.25" outlineLevel="5" x14ac:dyDescent="0.25">
      <c r="F94" s="334"/>
      <c r="G94" s="335"/>
      <c r="H94" s="335"/>
      <c r="I94" s="307" t="s">
        <v>7026</v>
      </c>
      <c r="J94" s="335"/>
      <c r="K94" s="308">
        <v>19.600000000000001</v>
      </c>
      <c r="L94" s="336"/>
      <c r="M94" s="337"/>
      <c r="N94" s="307"/>
    </row>
    <row r="95" spans="6:14" s="333" customFormat="1" ht="11.25" outlineLevel="5" x14ac:dyDescent="0.25">
      <c r="F95" s="334"/>
      <c r="G95" s="335"/>
      <c r="H95" s="335"/>
      <c r="I95" s="307" t="s">
        <v>7027</v>
      </c>
      <c r="J95" s="335"/>
      <c r="K95" s="308">
        <v>4</v>
      </c>
      <c r="L95" s="336"/>
      <c r="M95" s="337"/>
      <c r="N95" s="307"/>
    </row>
    <row r="96" spans="6:14" s="333" customFormat="1" ht="11.25" outlineLevel="5" x14ac:dyDescent="0.25">
      <c r="F96" s="334"/>
      <c r="G96" s="335"/>
      <c r="H96" s="335"/>
      <c r="I96" s="307" t="s">
        <v>7028</v>
      </c>
      <c r="J96" s="335"/>
      <c r="K96" s="308">
        <v>4</v>
      </c>
      <c r="L96" s="336"/>
      <c r="M96" s="337"/>
      <c r="N96" s="307"/>
    </row>
    <row r="97" spans="6:14" s="333" customFormat="1" ht="22.5" outlineLevel="5" x14ac:dyDescent="0.25">
      <c r="F97" s="334"/>
      <c r="G97" s="335"/>
      <c r="H97" s="335"/>
      <c r="I97" s="307" t="s">
        <v>7029</v>
      </c>
      <c r="J97" s="335"/>
      <c r="K97" s="308">
        <v>20</v>
      </c>
      <c r="L97" s="336"/>
      <c r="M97" s="337"/>
      <c r="N97" s="307"/>
    </row>
    <row r="98" spans="6:14" s="333" customFormat="1" ht="22.5" outlineLevel="5" x14ac:dyDescent="0.25">
      <c r="F98" s="334"/>
      <c r="G98" s="335"/>
      <c r="H98" s="335"/>
      <c r="I98" s="307" t="s">
        <v>7030</v>
      </c>
      <c r="J98" s="335"/>
      <c r="K98" s="308">
        <v>20</v>
      </c>
      <c r="L98" s="336"/>
      <c r="M98" s="337"/>
      <c r="N98" s="307"/>
    </row>
    <row r="99" spans="6:14" s="333" customFormat="1" ht="11.25" outlineLevel="5" x14ac:dyDescent="0.25">
      <c r="F99" s="334"/>
      <c r="G99" s="335"/>
      <c r="H99" s="335"/>
      <c r="I99" s="307" t="s">
        <v>7031</v>
      </c>
      <c r="J99" s="335"/>
      <c r="K99" s="308">
        <v>3.5999999999999996</v>
      </c>
      <c r="L99" s="336"/>
      <c r="M99" s="337"/>
      <c r="N99" s="307"/>
    </row>
    <row r="100" spans="6:14" s="254" customFormat="1" ht="24" outlineLevel="4" x14ac:dyDescent="0.2">
      <c r="F100" s="255">
        <v>12</v>
      </c>
      <c r="G100" s="256" t="s">
        <v>3054</v>
      </c>
      <c r="H100" s="269" t="s">
        <v>3935</v>
      </c>
      <c r="I100" s="259" t="s">
        <v>6747</v>
      </c>
      <c r="J100" s="256" t="s">
        <v>532</v>
      </c>
      <c r="K100" s="168">
        <v>97.8</v>
      </c>
      <c r="L100" s="305"/>
      <c r="M100" s="306">
        <f>K100*L100</f>
        <v>0</v>
      </c>
      <c r="N100" s="259"/>
    </row>
    <row r="101" spans="6:14" s="333" customFormat="1" ht="11.25" outlineLevel="5" x14ac:dyDescent="0.25">
      <c r="F101" s="334"/>
      <c r="G101" s="335"/>
      <c r="H101" s="335"/>
      <c r="I101" s="307" t="s">
        <v>7032</v>
      </c>
      <c r="J101" s="335"/>
      <c r="K101" s="308">
        <v>23.5</v>
      </c>
      <c r="L101" s="336"/>
      <c r="M101" s="337"/>
      <c r="N101" s="307"/>
    </row>
    <row r="102" spans="6:14" s="333" customFormat="1" ht="11.25" outlineLevel="5" x14ac:dyDescent="0.25">
      <c r="F102" s="334"/>
      <c r="G102" s="335"/>
      <c r="H102" s="335"/>
      <c r="I102" s="307" t="s">
        <v>7033</v>
      </c>
      <c r="J102" s="335"/>
      <c r="K102" s="308">
        <v>10.8</v>
      </c>
      <c r="L102" s="336"/>
      <c r="M102" s="337"/>
      <c r="N102" s="307"/>
    </row>
    <row r="103" spans="6:14" s="333" customFormat="1" ht="11.25" outlineLevel="5" x14ac:dyDescent="0.25">
      <c r="F103" s="334"/>
      <c r="G103" s="335"/>
      <c r="H103" s="335"/>
      <c r="I103" s="307" t="s">
        <v>7034</v>
      </c>
      <c r="J103" s="335"/>
      <c r="K103" s="308">
        <v>31.299999999999997</v>
      </c>
      <c r="L103" s="336"/>
      <c r="M103" s="337"/>
      <c r="N103" s="307"/>
    </row>
    <row r="104" spans="6:14" s="333" customFormat="1" ht="11.25" outlineLevel="5" x14ac:dyDescent="0.25">
      <c r="F104" s="334"/>
      <c r="G104" s="335"/>
      <c r="H104" s="335"/>
      <c r="I104" s="307" t="s">
        <v>7035</v>
      </c>
      <c r="J104" s="335"/>
      <c r="K104" s="308">
        <v>9.3999999999999986</v>
      </c>
      <c r="L104" s="336"/>
      <c r="M104" s="337"/>
      <c r="N104" s="307"/>
    </row>
    <row r="105" spans="6:14" s="333" customFormat="1" ht="11.25" outlineLevel="5" x14ac:dyDescent="0.25">
      <c r="F105" s="334"/>
      <c r="G105" s="335"/>
      <c r="H105" s="335"/>
      <c r="I105" s="307" t="s">
        <v>7036</v>
      </c>
      <c r="J105" s="335"/>
      <c r="K105" s="308">
        <v>6.5</v>
      </c>
      <c r="L105" s="336"/>
      <c r="M105" s="337"/>
      <c r="N105" s="307"/>
    </row>
    <row r="106" spans="6:14" s="254" customFormat="1" ht="24" outlineLevel="4" x14ac:dyDescent="0.2">
      <c r="F106" s="255">
        <v>13</v>
      </c>
      <c r="G106" s="256" t="s">
        <v>3054</v>
      </c>
      <c r="H106" s="269" t="s">
        <v>3939</v>
      </c>
      <c r="I106" s="259" t="s">
        <v>7037</v>
      </c>
      <c r="J106" s="256" t="s">
        <v>532</v>
      </c>
      <c r="K106" s="168">
        <v>93.66</v>
      </c>
      <c r="L106" s="305"/>
      <c r="M106" s="306">
        <f>K106*L106</f>
        <v>0</v>
      </c>
      <c r="N106" s="259"/>
    </row>
    <row r="107" spans="6:14" s="333" customFormat="1" ht="11.25" outlineLevel="5" x14ac:dyDescent="0.25">
      <c r="F107" s="334"/>
      <c r="G107" s="335"/>
      <c r="H107" s="335"/>
      <c r="I107" s="307" t="s">
        <v>7038</v>
      </c>
      <c r="J107" s="335"/>
      <c r="K107" s="308">
        <v>6.3</v>
      </c>
      <c r="L107" s="336"/>
      <c r="M107" s="337"/>
      <c r="N107" s="307"/>
    </row>
    <row r="108" spans="6:14" s="333" customFormat="1" ht="11.25" outlineLevel="5" x14ac:dyDescent="0.25">
      <c r="F108" s="334"/>
      <c r="G108" s="335"/>
      <c r="H108" s="335"/>
      <c r="I108" s="307" t="s">
        <v>7039</v>
      </c>
      <c r="J108" s="335"/>
      <c r="K108" s="308">
        <v>24.25</v>
      </c>
      <c r="L108" s="336"/>
      <c r="M108" s="337"/>
      <c r="N108" s="307"/>
    </row>
    <row r="109" spans="6:14" s="333" customFormat="1" ht="11.25" outlineLevel="5" x14ac:dyDescent="0.25">
      <c r="F109" s="334"/>
      <c r="G109" s="335"/>
      <c r="H109" s="335"/>
      <c r="I109" s="307" t="s">
        <v>7040</v>
      </c>
      <c r="J109" s="335"/>
      <c r="K109" s="308">
        <v>2</v>
      </c>
      <c r="L109" s="336"/>
      <c r="M109" s="337"/>
      <c r="N109" s="307"/>
    </row>
    <row r="110" spans="6:14" s="333" customFormat="1" ht="11.25" outlineLevel="5" x14ac:dyDescent="0.25">
      <c r="F110" s="334"/>
      <c r="G110" s="335"/>
      <c r="H110" s="335"/>
      <c r="I110" s="307" t="s">
        <v>7041</v>
      </c>
      <c r="J110" s="335"/>
      <c r="K110" s="308">
        <v>1.2</v>
      </c>
      <c r="L110" s="336"/>
      <c r="M110" s="337"/>
      <c r="N110" s="307"/>
    </row>
    <row r="111" spans="6:14" s="333" customFormat="1" ht="11.25" outlineLevel="5" x14ac:dyDescent="0.25">
      <c r="F111" s="334"/>
      <c r="G111" s="335"/>
      <c r="H111" s="335"/>
      <c r="I111" s="307" t="s">
        <v>7041</v>
      </c>
      <c r="J111" s="335"/>
      <c r="K111" s="308">
        <v>1.2</v>
      </c>
      <c r="L111" s="336"/>
      <c r="M111" s="337"/>
      <c r="N111" s="307"/>
    </row>
    <row r="112" spans="6:14" s="333" customFormat="1" ht="11.25" outlineLevel="5" x14ac:dyDescent="0.25">
      <c r="F112" s="334"/>
      <c r="G112" s="335"/>
      <c r="H112" s="335"/>
      <c r="I112" s="307" t="s">
        <v>6998</v>
      </c>
      <c r="J112" s="335"/>
      <c r="K112" s="308">
        <v>0.5</v>
      </c>
      <c r="L112" s="336"/>
      <c r="M112" s="337"/>
      <c r="N112" s="307"/>
    </row>
    <row r="113" spans="6:14" s="333" customFormat="1" ht="22.5" outlineLevel="5" x14ac:dyDescent="0.25">
      <c r="F113" s="334"/>
      <c r="G113" s="335"/>
      <c r="H113" s="335"/>
      <c r="I113" s="307" t="s">
        <v>7042</v>
      </c>
      <c r="J113" s="335"/>
      <c r="K113" s="308">
        <v>21.3</v>
      </c>
      <c r="L113" s="336"/>
      <c r="M113" s="337"/>
      <c r="N113" s="307"/>
    </row>
    <row r="114" spans="6:14" s="333" customFormat="1" ht="22.5" outlineLevel="5" x14ac:dyDescent="0.25">
      <c r="F114" s="334"/>
      <c r="G114" s="335"/>
      <c r="H114" s="335"/>
      <c r="I114" s="307" t="s">
        <v>7043</v>
      </c>
      <c r="J114" s="335"/>
      <c r="K114" s="308">
        <v>21.299999999999997</v>
      </c>
      <c r="L114" s="336"/>
      <c r="M114" s="337"/>
      <c r="N114" s="307"/>
    </row>
    <row r="115" spans="6:14" s="254" customFormat="1" ht="12" outlineLevel="4" x14ac:dyDescent="0.2">
      <c r="F115" s="255">
        <v>14</v>
      </c>
      <c r="G115" s="256" t="s">
        <v>3315</v>
      </c>
      <c r="H115" s="269" t="s">
        <v>4502</v>
      </c>
      <c r="I115" s="259" t="s">
        <v>4503</v>
      </c>
      <c r="J115" s="256" t="s">
        <v>172</v>
      </c>
      <c r="K115" s="168">
        <v>333.6</v>
      </c>
      <c r="L115" s="305"/>
      <c r="M115" s="306">
        <f>K115*L115</f>
        <v>0</v>
      </c>
      <c r="N115" s="259"/>
    </row>
    <row r="116" spans="6:14" s="254" customFormat="1" ht="12" outlineLevel="4" x14ac:dyDescent="0.2">
      <c r="F116" s="255">
        <v>15</v>
      </c>
      <c r="G116" s="256" t="s">
        <v>3054</v>
      </c>
      <c r="H116" s="269" t="s">
        <v>7044</v>
      </c>
      <c r="I116" s="259" t="s">
        <v>7045</v>
      </c>
      <c r="J116" s="256" t="s">
        <v>447</v>
      </c>
      <c r="K116" s="168">
        <v>7</v>
      </c>
      <c r="L116" s="305"/>
      <c r="M116" s="306">
        <f>K116*L116</f>
        <v>0</v>
      </c>
      <c r="N116" s="259"/>
    </row>
    <row r="117" spans="6:14" s="254" customFormat="1" ht="12" outlineLevel="4" x14ac:dyDescent="0.2">
      <c r="F117" s="255">
        <v>16</v>
      </c>
      <c r="G117" s="256" t="s">
        <v>3315</v>
      </c>
      <c r="H117" s="269" t="s">
        <v>7046</v>
      </c>
      <c r="I117" s="259" t="s">
        <v>7047</v>
      </c>
      <c r="J117" s="256" t="s">
        <v>172</v>
      </c>
      <c r="K117" s="168">
        <v>20.667178560000004</v>
      </c>
      <c r="L117" s="305"/>
      <c r="M117" s="306">
        <f>K117*L117</f>
        <v>0</v>
      </c>
      <c r="N117" s="259"/>
    </row>
    <row r="118" spans="6:14" s="333" customFormat="1" ht="22.5" outlineLevel="5" x14ac:dyDescent="0.25">
      <c r="F118" s="334"/>
      <c r="G118" s="335"/>
      <c r="H118" s="335"/>
      <c r="I118" s="307" t="s">
        <v>7048</v>
      </c>
      <c r="J118" s="335"/>
      <c r="K118" s="308">
        <v>3.3284000000000002</v>
      </c>
      <c r="L118" s="336"/>
      <c r="M118" s="337"/>
      <c r="N118" s="307"/>
    </row>
    <row r="119" spans="6:14" s="333" customFormat="1" ht="22.5" outlineLevel="5" x14ac:dyDescent="0.25">
      <c r="F119" s="334"/>
      <c r="G119" s="335"/>
      <c r="H119" s="335"/>
      <c r="I119" s="307" t="s">
        <v>7049</v>
      </c>
      <c r="J119" s="335"/>
      <c r="K119" s="308">
        <v>4.1134000000000004</v>
      </c>
      <c r="L119" s="336"/>
      <c r="M119" s="337"/>
      <c r="N119" s="307"/>
    </row>
    <row r="120" spans="6:14" s="333" customFormat="1" ht="22.5" outlineLevel="5" x14ac:dyDescent="0.25">
      <c r="F120" s="334"/>
      <c r="G120" s="335"/>
      <c r="H120" s="335"/>
      <c r="I120" s="307" t="s">
        <v>7050</v>
      </c>
      <c r="J120" s="335"/>
      <c r="K120" s="308">
        <v>0.32962464000000002</v>
      </c>
      <c r="L120" s="336"/>
      <c r="M120" s="337"/>
      <c r="N120" s="307"/>
    </row>
    <row r="121" spans="6:14" s="333" customFormat="1" ht="11.25" outlineLevel="5" x14ac:dyDescent="0.25">
      <c r="F121" s="334"/>
      <c r="G121" s="335"/>
      <c r="H121" s="335"/>
      <c r="I121" s="307" t="s">
        <v>7051</v>
      </c>
      <c r="J121" s="335"/>
      <c r="K121" s="308">
        <v>7.7714246400000011</v>
      </c>
      <c r="L121" s="336"/>
      <c r="M121" s="337"/>
      <c r="N121" s="307"/>
    </row>
    <row r="122" spans="6:14" s="333" customFormat="1" ht="22.5" outlineLevel="5" x14ac:dyDescent="0.25">
      <c r="F122" s="334"/>
      <c r="G122" s="335"/>
      <c r="H122" s="335"/>
      <c r="I122" s="307" t="s">
        <v>7052</v>
      </c>
      <c r="J122" s="335"/>
      <c r="K122" s="308">
        <v>1.3313600000000001</v>
      </c>
      <c r="L122" s="336"/>
      <c r="M122" s="337"/>
      <c r="N122" s="307"/>
    </row>
    <row r="123" spans="6:14" s="333" customFormat="1" ht="22.5" outlineLevel="5" x14ac:dyDescent="0.25">
      <c r="F123" s="334"/>
      <c r="G123" s="335"/>
      <c r="H123" s="335"/>
      <c r="I123" s="307" t="s">
        <v>7053</v>
      </c>
      <c r="J123" s="335"/>
      <c r="K123" s="308">
        <v>1.6453600000000002</v>
      </c>
      <c r="L123" s="336"/>
      <c r="M123" s="337"/>
      <c r="N123" s="307"/>
    </row>
    <row r="124" spans="6:14" s="333" customFormat="1" ht="22.5" outlineLevel="5" x14ac:dyDescent="0.25">
      <c r="F124" s="334"/>
      <c r="G124" s="335"/>
      <c r="H124" s="335"/>
      <c r="I124" s="307" t="s">
        <v>7054</v>
      </c>
      <c r="J124" s="335"/>
      <c r="K124" s="308">
        <v>0.32962464000000002</v>
      </c>
      <c r="L124" s="336"/>
      <c r="M124" s="337"/>
      <c r="N124" s="307"/>
    </row>
    <row r="125" spans="6:14" s="333" customFormat="1" ht="11.25" outlineLevel="5" x14ac:dyDescent="0.25">
      <c r="F125" s="334"/>
      <c r="G125" s="335"/>
      <c r="H125" s="335"/>
      <c r="I125" s="307" t="s">
        <v>7051</v>
      </c>
      <c r="J125" s="335"/>
      <c r="K125" s="308">
        <v>3.3063446400000003</v>
      </c>
      <c r="L125" s="336"/>
      <c r="M125" s="337"/>
      <c r="N125" s="307"/>
    </row>
    <row r="126" spans="6:14" s="333" customFormat="1" ht="22.5" outlineLevel="5" x14ac:dyDescent="0.25">
      <c r="F126" s="334"/>
      <c r="G126" s="335"/>
      <c r="H126" s="335"/>
      <c r="I126" s="307" t="s">
        <v>7055</v>
      </c>
      <c r="J126" s="335"/>
      <c r="K126" s="308">
        <v>1.9970400000000001</v>
      </c>
      <c r="L126" s="336"/>
      <c r="M126" s="337"/>
      <c r="N126" s="307"/>
    </row>
    <row r="127" spans="6:14" s="333" customFormat="1" ht="22.5" outlineLevel="5" x14ac:dyDescent="0.25">
      <c r="F127" s="334"/>
      <c r="G127" s="335"/>
      <c r="H127" s="335"/>
      <c r="I127" s="307" t="s">
        <v>7056</v>
      </c>
      <c r="J127" s="335"/>
      <c r="K127" s="308">
        <v>2.4680400000000002</v>
      </c>
      <c r="L127" s="336"/>
      <c r="M127" s="337"/>
      <c r="N127" s="307"/>
    </row>
    <row r="128" spans="6:14" s="333" customFormat="1" ht="22.5" outlineLevel="5" x14ac:dyDescent="0.25">
      <c r="F128" s="334"/>
      <c r="G128" s="335"/>
      <c r="H128" s="335"/>
      <c r="I128" s="307" t="s">
        <v>7057</v>
      </c>
      <c r="J128" s="335"/>
      <c r="K128" s="308">
        <v>0.32962464000000002</v>
      </c>
      <c r="L128" s="336"/>
      <c r="M128" s="337"/>
      <c r="N128" s="307"/>
    </row>
    <row r="129" spans="6:14" s="333" customFormat="1" ht="11.25" outlineLevel="5" x14ac:dyDescent="0.25">
      <c r="F129" s="334"/>
      <c r="G129" s="335"/>
      <c r="H129" s="335"/>
      <c r="I129" s="307" t="s">
        <v>7051</v>
      </c>
      <c r="J129" s="335"/>
      <c r="K129" s="308">
        <v>4.7947046400000009</v>
      </c>
      <c r="L129" s="336"/>
      <c r="M129" s="337"/>
      <c r="N129" s="307"/>
    </row>
    <row r="130" spans="6:14" s="333" customFormat="1" ht="22.5" outlineLevel="5" x14ac:dyDescent="0.25">
      <c r="F130" s="334"/>
      <c r="G130" s="335"/>
      <c r="H130" s="335"/>
      <c r="I130" s="307" t="s">
        <v>7058</v>
      </c>
      <c r="J130" s="335"/>
      <c r="K130" s="308">
        <v>1.9970400000000001</v>
      </c>
      <c r="L130" s="336"/>
      <c r="M130" s="337"/>
      <c r="N130" s="307"/>
    </row>
    <row r="131" spans="6:14" s="333" customFormat="1" ht="22.5" outlineLevel="5" x14ac:dyDescent="0.25">
      <c r="F131" s="334"/>
      <c r="G131" s="335"/>
      <c r="H131" s="335"/>
      <c r="I131" s="307" t="s">
        <v>7059</v>
      </c>
      <c r="J131" s="335"/>
      <c r="K131" s="308">
        <v>2.4680400000000002</v>
      </c>
      <c r="L131" s="336"/>
      <c r="M131" s="337"/>
      <c r="N131" s="307"/>
    </row>
    <row r="132" spans="6:14" s="333" customFormat="1" ht="11.25" outlineLevel="5" x14ac:dyDescent="0.25">
      <c r="F132" s="334"/>
      <c r="G132" s="335"/>
      <c r="H132" s="335"/>
      <c r="I132" s="307" t="s">
        <v>7060</v>
      </c>
      <c r="J132" s="335"/>
      <c r="K132" s="308">
        <v>0.32962464000000002</v>
      </c>
      <c r="L132" s="336"/>
      <c r="M132" s="337"/>
      <c r="N132" s="307"/>
    </row>
    <row r="133" spans="6:14" s="333" customFormat="1" ht="11.25" outlineLevel="5" x14ac:dyDescent="0.25">
      <c r="F133" s="334"/>
      <c r="G133" s="335"/>
      <c r="H133" s="335"/>
      <c r="I133" s="307" t="s">
        <v>7051</v>
      </c>
      <c r="J133" s="335"/>
      <c r="K133" s="308">
        <v>4.7947046400000009</v>
      </c>
      <c r="L133" s="336"/>
      <c r="M133" s="337"/>
      <c r="N133" s="307"/>
    </row>
    <row r="134" spans="6:14" s="254" customFormat="1" ht="24" outlineLevel="4" x14ac:dyDescent="0.2">
      <c r="F134" s="255">
        <v>17</v>
      </c>
      <c r="G134" s="256" t="s">
        <v>3054</v>
      </c>
      <c r="H134" s="269" t="s">
        <v>7061</v>
      </c>
      <c r="I134" s="259" t="s">
        <v>7062</v>
      </c>
      <c r="J134" s="256" t="s">
        <v>172</v>
      </c>
      <c r="K134" s="168">
        <v>24.800614272000004</v>
      </c>
      <c r="L134" s="305"/>
      <c r="M134" s="306">
        <f>K134*L134</f>
        <v>0</v>
      </c>
      <c r="N134" s="259"/>
    </row>
    <row r="135" spans="6:14" s="333" customFormat="1" ht="22.5" outlineLevel="5" x14ac:dyDescent="0.25">
      <c r="F135" s="334"/>
      <c r="G135" s="335"/>
      <c r="H135" s="335"/>
      <c r="I135" s="307" t="s">
        <v>7048</v>
      </c>
      <c r="J135" s="335"/>
      <c r="K135" s="308">
        <v>3.3284000000000002</v>
      </c>
      <c r="L135" s="336"/>
      <c r="M135" s="337"/>
      <c r="N135" s="307"/>
    </row>
    <row r="136" spans="6:14" s="333" customFormat="1" ht="22.5" outlineLevel="5" x14ac:dyDescent="0.25">
      <c r="F136" s="334"/>
      <c r="G136" s="335"/>
      <c r="H136" s="335"/>
      <c r="I136" s="307" t="s">
        <v>7049</v>
      </c>
      <c r="J136" s="335"/>
      <c r="K136" s="308">
        <v>4.1134000000000004</v>
      </c>
      <c r="L136" s="336"/>
      <c r="M136" s="337"/>
      <c r="N136" s="307"/>
    </row>
    <row r="137" spans="6:14" s="333" customFormat="1" ht="22.5" outlineLevel="5" x14ac:dyDescent="0.25">
      <c r="F137" s="334"/>
      <c r="G137" s="335"/>
      <c r="H137" s="335"/>
      <c r="I137" s="307" t="s">
        <v>7050</v>
      </c>
      <c r="J137" s="335"/>
      <c r="K137" s="308">
        <v>0.32962464000000002</v>
      </c>
      <c r="L137" s="336"/>
      <c r="M137" s="337"/>
      <c r="N137" s="307"/>
    </row>
    <row r="138" spans="6:14" s="333" customFormat="1" ht="11.25" outlineLevel="5" x14ac:dyDescent="0.25">
      <c r="F138" s="334"/>
      <c r="G138" s="335"/>
      <c r="H138" s="335"/>
      <c r="I138" s="307" t="s">
        <v>7051</v>
      </c>
      <c r="J138" s="335"/>
      <c r="K138" s="308">
        <v>7.7714246400000011</v>
      </c>
      <c r="L138" s="336"/>
      <c r="M138" s="337"/>
      <c r="N138" s="307"/>
    </row>
    <row r="139" spans="6:14" s="333" customFormat="1" ht="22.5" outlineLevel="5" x14ac:dyDescent="0.25">
      <c r="F139" s="334"/>
      <c r="G139" s="335"/>
      <c r="H139" s="335"/>
      <c r="I139" s="307" t="s">
        <v>7052</v>
      </c>
      <c r="J139" s="335"/>
      <c r="K139" s="308">
        <v>1.3313600000000001</v>
      </c>
      <c r="L139" s="336"/>
      <c r="M139" s="337"/>
      <c r="N139" s="307"/>
    </row>
    <row r="140" spans="6:14" s="333" customFormat="1" ht="22.5" outlineLevel="5" x14ac:dyDescent="0.25">
      <c r="F140" s="334"/>
      <c r="G140" s="335"/>
      <c r="H140" s="335"/>
      <c r="I140" s="307" t="s">
        <v>7053</v>
      </c>
      <c r="J140" s="335"/>
      <c r="K140" s="308">
        <v>1.6453600000000002</v>
      </c>
      <c r="L140" s="336"/>
      <c r="M140" s="337"/>
      <c r="N140" s="307"/>
    </row>
    <row r="141" spans="6:14" s="333" customFormat="1" ht="22.5" outlineLevel="5" x14ac:dyDescent="0.25">
      <c r="F141" s="334"/>
      <c r="G141" s="335"/>
      <c r="H141" s="335"/>
      <c r="I141" s="307" t="s">
        <v>7054</v>
      </c>
      <c r="J141" s="335"/>
      <c r="K141" s="308">
        <v>0.32962464000000002</v>
      </c>
      <c r="L141" s="336"/>
      <c r="M141" s="337"/>
      <c r="N141" s="307"/>
    </row>
    <row r="142" spans="6:14" s="333" customFormat="1" ht="11.25" outlineLevel="5" x14ac:dyDescent="0.25">
      <c r="F142" s="334"/>
      <c r="G142" s="335"/>
      <c r="H142" s="335"/>
      <c r="I142" s="307" t="s">
        <v>7051</v>
      </c>
      <c r="J142" s="335"/>
      <c r="K142" s="308">
        <v>3.3063446400000003</v>
      </c>
      <c r="L142" s="336"/>
      <c r="M142" s="337"/>
      <c r="N142" s="307"/>
    </row>
    <row r="143" spans="6:14" s="333" customFormat="1" ht="22.5" outlineLevel="5" x14ac:dyDescent="0.25">
      <c r="F143" s="334"/>
      <c r="G143" s="335"/>
      <c r="H143" s="335"/>
      <c r="I143" s="307" t="s">
        <v>7055</v>
      </c>
      <c r="J143" s="335"/>
      <c r="K143" s="308">
        <v>1.9970400000000001</v>
      </c>
      <c r="L143" s="336"/>
      <c r="M143" s="337"/>
      <c r="N143" s="307"/>
    </row>
    <row r="144" spans="6:14" s="333" customFormat="1" ht="22.5" outlineLevel="5" x14ac:dyDescent="0.25">
      <c r="F144" s="334"/>
      <c r="G144" s="335"/>
      <c r="H144" s="335"/>
      <c r="I144" s="307" t="s">
        <v>7056</v>
      </c>
      <c r="J144" s="335"/>
      <c r="K144" s="308">
        <v>2.4680400000000002</v>
      </c>
      <c r="L144" s="336"/>
      <c r="M144" s="337"/>
      <c r="N144" s="307"/>
    </row>
    <row r="145" spans="6:14" s="333" customFormat="1" ht="22.5" outlineLevel="5" x14ac:dyDescent="0.25">
      <c r="F145" s="334"/>
      <c r="G145" s="335"/>
      <c r="H145" s="335"/>
      <c r="I145" s="307" t="s">
        <v>7057</v>
      </c>
      <c r="J145" s="335"/>
      <c r="K145" s="308">
        <v>0.32962464000000002</v>
      </c>
      <c r="L145" s="336"/>
      <c r="M145" s="337"/>
      <c r="N145" s="307"/>
    </row>
    <row r="146" spans="6:14" s="333" customFormat="1" ht="11.25" outlineLevel="5" x14ac:dyDescent="0.25">
      <c r="F146" s="334"/>
      <c r="G146" s="335"/>
      <c r="H146" s="335"/>
      <c r="I146" s="307" t="s">
        <v>7051</v>
      </c>
      <c r="J146" s="335"/>
      <c r="K146" s="308">
        <v>4.7947046400000009</v>
      </c>
      <c r="L146" s="336"/>
      <c r="M146" s="337"/>
      <c r="N146" s="307"/>
    </row>
    <row r="147" spans="6:14" s="333" customFormat="1" ht="22.5" outlineLevel="5" x14ac:dyDescent="0.25">
      <c r="F147" s="334"/>
      <c r="G147" s="335"/>
      <c r="H147" s="335"/>
      <c r="I147" s="307" t="s">
        <v>7058</v>
      </c>
      <c r="J147" s="335"/>
      <c r="K147" s="308">
        <v>1.9970400000000001</v>
      </c>
      <c r="L147" s="336"/>
      <c r="M147" s="337"/>
      <c r="N147" s="307"/>
    </row>
    <row r="148" spans="6:14" s="333" customFormat="1" ht="22.5" outlineLevel="5" x14ac:dyDescent="0.25">
      <c r="F148" s="334"/>
      <c r="G148" s="335"/>
      <c r="H148" s="335"/>
      <c r="I148" s="307" t="s">
        <v>7059</v>
      </c>
      <c r="J148" s="335"/>
      <c r="K148" s="308">
        <v>2.4680400000000002</v>
      </c>
      <c r="L148" s="336"/>
      <c r="M148" s="337"/>
      <c r="N148" s="307"/>
    </row>
    <row r="149" spans="6:14" s="333" customFormat="1" ht="11.25" outlineLevel="5" x14ac:dyDescent="0.25">
      <c r="F149" s="334"/>
      <c r="G149" s="335"/>
      <c r="H149" s="335"/>
      <c r="I149" s="307" t="s">
        <v>7060</v>
      </c>
      <c r="J149" s="335"/>
      <c r="K149" s="308">
        <v>0.32962464000000002</v>
      </c>
      <c r="L149" s="336"/>
      <c r="M149" s="337"/>
      <c r="N149" s="307"/>
    </row>
    <row r="150" spans="6:14" s="333" customFormat="1" ht="11.25" outlineLevel="5" x14ac:dyDescent="0.25">
      <c r="F150" s="334"/>
      <c r="G150" s="335"/>
      <c r="H150" s="335"/>
      <c r="I150" s="307" t="s">
        <v>7051</v>
      </c>
      <c r="J150" s="335"/>
      <c r="K150" s="308">
        <v>4.7947046400000009</v>
      </c>
      <c r="L150" s="336"/>
      <c r="M150" s="337"/>
      <c r="N150" s="307"/>
    </row>
    <row r="151" spans="6:14" s="254" customFormat="1" ht="12" outlineLevel="4" x14ac:dyDescent="0.2">
      <c r="F151" s="255">
        <v>18</v>
      </c>
      <c r="G151" s="256" t="s">
        <v>3315</v>
      </c>
      <c r="H151" s="269" t="s">
        <v>7063</v>
      </c>
      <c r="I151" s="259" t="s">
        <v>7064</v>
      </c>
      <c r="J151" s="256" t="s">
        <v>172</v>
      </c>
      <c r="K151" s="168">
        <v>10.694840000000001</v>
      </c>
      <c r="L151" s="305"/>
      <c r="M151" s="306">
        <f>K151*L151</f>
        <v>0</v>
      </c>
      <c r="N151" s="259"/>
    </row>
    <row r="152" spans="6:14" s="333" customFormat="1" ht="22.5" outlineLevel="5" x14ac:dyDescent="0.25">
      <c r="F152" s="334"/>
      <c r="G152" s="335"/>
      <c r="H152" s="335"/>
      <c r="I152" s="307" t="s">
        <v>7049</v>
      </c>
      <c r="J152" s="335"/>
      <c r="K152" s="308">
        <v>4.1134000000000004</v>
      </c>
      <c r="L152" s="336"/>
      <c r="M152" s="337"/>
      <c r="N152" s="307"/>
    </row>
    <row r="153" spans="6:14" s="333" customFormat="1" ht="22.5" outlineLevel="5" x14ac:dyDescent="0.25">
      <c r="F153" s="334"/>
      <c r="G153" s="335"/>
      <c r="H153" s="335"/>
      <c r="I153" s="307" t="s">
        <v>7053</v>
      </c>
      <c r="J153" s="335"/>
      <c r="K153" s="308">
        <v>1.6453600000000002</v>
      </c>
      <c r="L153" s="336"/>
      <c r="M153" s="337"/>
      <c r="N153" s="307"/>
    </row>
    <row r="154" spans="6:14" s="333" customFormat="1" ht="22.5" outlineLevel="5" x14ac:dyDescent="0.25">
      <c r="F154" s="334"/>
      <c r="G154" s="335"/>
      <c r="H154" s="335"/>
      <c r="I154" s="307" t="s">
        <v>7056</v>
      </c>
      <c r="J154" s="335"/>
      <c r="K154" s="308">
        <v>2.4680400000000002</v>
      </c>
      <c r="L154" s="336"/>
      <c r="M154" s="337"/>
      <c r="N154" s="307"/>
    </row>
    <row r="155" spans="6:14" s="333" customFormat="1" ht="22.5" outlineLevel="5" x14ac:dyDescent="0.25">
      <c r="F155" s="334"/>
      <c r="G155" s="335"/>
      <c r="H155" s="335"/>
      <c r="I155" s="307" t="s">
        <v>7059</v>
      </c>
      <c r="J155" s="335"/>
      <c r="K155" s="308">
        <v>2.4680400000000002</v>
      </c>
      <c r="L155" s="336"/>
      <c r="M155" s="337"/>
      <c r="N155" s="307"/>
    </row>
    <row r="156" spans="6:14" s="254" customFormat="1" ht="24" outlineLevel="4" x14ac:dyDescent="0.2">
      <c r="F156" s="255">
        <v>19</v>
      </c>
      <c r="G156" s="256" t="s">
        <v>3315</v>
      </c>
      <c r="H156" s="269" t="s">
        <v>7065</v>
      </c>
      <c r="I156" s="259" t="s">
        <v>7066</v>
      </c>
      <c r="J156" s="256" t="s">
        <v>172</v>
      </c>
      <c r="K156" s="168">
        <v>167.4248</v>
      </c>
      <c r="L156" s="305"/>
      <c r="M156" s="306">
        <f>K156*L156</f>
        <v>0</v>
      </c>
      <c r="N156" s="259"/>
    </row>
    <row r="157" spans="6:14" s="333" customFormat="1" ht="11.25" outlineLevel="5" x14ac:dyDescent="0.25">
      <c r="F157" s="334"/>
      <c r="G157" s="335"/>
      <c r="H157" s="335"/>
      <c r="I157" s="307" t="s">
        <v>7067</v>
      </c>
      <c r="J157" s="335"/>
      <c r="K157" s="308">
        <v>81.765600000000006</v>
      </c>
      <c r="L157" s="336"/>
      <c r="M157" s="337"/>
      <c r="N157" s="307"/>
    </row>
    <row r="158" spans="6:14" s="333" customFormat="1" ht="11.25" outlineLevel="5" x14ac:dyDescent="0.25">
      <c r="F158" s="334"/>
      <c r="G158" s="335"/>
      <c r="H158" s="335"/>
      <c r="I158" s="307" t="s">
        <v>7068</v>
      </c>
      <c r="J158" s="335"/>
      <c r="K158" s="308">
        <v>85.659200000000013</v>
      </c>
      <c r="L158" s="336"/>
      <c r="M158" s="337"/>
      <c r="N158" s="307"/>
    </row>
    <row r="159" spans="6:14" s="254" customFormat="1" ht="24" outlineLevel="4" x14ac:dyDescent="0.2">
      <c r="F159" s="255">
        <v>20</v>
      </c>
      <c r="G159" s="256" t="s">
        <v>3315</v>
      </c>
      <c r="H159" s="269" t="s">
        <v>7069</v>
      </c>
      <c r="I159" s="259" t="s">
        <v>7070</v>
      </c>
      <c r="J159" s="256" t="s">
        <v>172</v>
      </c>
      <c r="K159" s="168">
        <v>50.24</v>
      </c>
      <c r="L159" s="305"/>
      <c r="M159" s="306">
        <f>K159*L159</f>
        <v>0</v>
      </c>
      <c r="N159" s="259"/>
    </row>
    <row r="160" spans="6:14" s="333" customFormat="1" ht="11.25" outlineLevel="5" x14ac:dyDescent="0.25">
      <c r="F160" s="334"/>
      <c r="G160" s="335"/>
      <c r="H160" s="335"/>
      <c r="I160" s="307" t="s">
        <v>7071</v>
      </c>
      <c r="J160" s="335"/>
      <c r="K160" s="308">
        <v>50.24</v>
      </c>
      <c r="L160" s="336"/>
      <c r="M160" s="337"/>
      <c r="N160" s="307"/>
    </row>
    <row r="161" spans="6:14" s="254" customFormat="1" ht="24" outlineLevel="4" x14ac:dyDescent="0.2">
      <c r="F161" s="255">
        <v>21</v>
      </c>
      <c r="G161" s="256" t="s">
        <v>3315</v>
      </c>
      <c r="H161" s="269" t="s">
        <v>7072</v>
      </c>
      <c r="I161" s="259" t="s">
        <v>7073</v>
      </c>
      <c r="J161" s="256" t="s">
        <v>172</v>
      </c>
      <c r="K161" s="168">
        <v>102.992</v>
      </c>
      <c r="L161" s="305"/>
      <c r="M161" s="306">
        <f>K161*L161</f>
        <v>0</v>
      </c>
      <c r="N161" s="259"/>
    </row>
    <row r="162" spans="6:14" s="333" customFormat="1" ht="11.25" outlineLevel="5" x14ac:dyDescent="0.25">
      <c r="F162" s="334"/>
      <c r="G162" s="335"/>
      <c r="H162" s="335"/>
      <c r="I162" s="307" t="s">
        <v>7074</v>
      </c>
      <c r="J162" s="335"/>
      <c r="K162" s="308">
        <v>102.992</v>
      </c>
      <c r="L162" s="336"/>
      <c r="M162" s="337"/>
      <c r="N162" s="307"/>
    </row>
    <row r="163" spans="6:14" s="254" customFormat="1" ht="12" outlineLevel="4" x14ac:dyDescent="0.2">
      <c r="F163" s="255">
        <v>22</v>
      </c>
      <c r="G163" s="256" t="s">
        <v>3315</v>
      </c>
      <c r="H163" s="269" t="s">
        <v>7075</v>
      </c>
      <c r="I163" s="259" t="s">
        <v>7076</v>
      </c>
      <c r="J163" s="256" t="s">
        <v>172</v>
      </c>
      <c r="K163" s="168">
        <v>217.66500000000002</v>
      </c>
      <c r="L163" s="305"/>
      <c r="M163" s="306">
        <f>K163*L163</f>
        <v>0</v>
      </c>
      <c r="N163" s="259"/>
    </row>
    <row r="164" spans="6:14" s="333" customFormat="1" ht="11.25" outlineLevel="5" x14ac:dyDescent="0.25">
      <c r="F164" s="334"/>
      <c r="G164" s="335"/>
      <c r="H164" s="335"/>
      <c r="I164" s="307" t="s">
        <v>7077</v>
      </c>
      <c r="J164" s="335"/>
      <c r="K164" s="308">
        <v>217.66500000000002</v>
      </c>
      <c r="L164" s="336"/>
      <c r="M164" s="337"/>
      <c r="N164" s="307"/>
    </row>
    <row r="165" spans="6:14" s="254" customFormat="1" ht="24" outlineLevel="4" x14ac:dyDescent="0.2">
      <c r="F165" s="255">
        <v>23</v>
      </c>
      <c r="G165" s="256" t="s">
        <v>3315</v>
      </c>
      <c r="H165" s="269" t="s">
        <v>7078</v>
      </c>
      <c r="I165" s="259" t="s">
        <v>7079</v>
      </c>
      <c r="J165" s="256" t="s">
        <v>172</v>
      </c>
      <c r="K165" s="168">
        <v>102.992</v>
      </c>
      <c r="L165" s="305"/>
      <c r="M165" s="306">
        <f>K165*L165</f>
        <v>0</v>
      </c>
      <c r="N165" s="259"/>
    </row>
    <row r="166" spans="6:14" s="254" customFormat="1" ht="24" outlineLevel="4" x14ac:dyDescent="0.2">
      <c r="F166" s="255">
        <v>24</v>
      </c>
      <c r="G166" s="256" t="s">
        <v>3054</v>
      </c>
      <c r="H166" s="269" t="s">
        <v>7080</v>
      </c>
      <c r="I166" s="259" t="s">
        <v>7081</v>
      </c>
      <c r="J166" s="256" t="s">
        <v>172</v>
      </c>
      <c r="K166" s="168">
        <v>217.66499999999999</v>
      </c>
      <c r="L166" s="305"/>
      <c r="M166" s="306">
        <f>K166*L166</f>
        <v>0</v>
      </c>
      <c r="N166" s="259"/>
    </row>
    <row r="167" spans="6:14" s="254" customFormat="1" ht="12" outlineLevel="4" x14ac:dyDescent="0.2">
      <c r="F167" s="255">
        <v>25</v>
      </c>
      <c r="G167" s="256" t="s">
        <v>3315</v>
      </c>
      <c r="H167" s="269" t="s">
        <v>7082</v>
      </c>
      <c r="I167" s="259" t="s">
        <v>7083</v>
      </c>
      <c r="J167" s="256" t="s">
        <v>172</v>
      </c>
      <c r="K167" s="168">
        <v>85.659200000000013</v>
      </c>
      <c r="L167" s="305"/>
      <c r="M167" s="306">
        <f>K167*L167</f>
        <v>0</v>
      </c>
      <c r="N167" s="259"/>
    </row>
    <row r="168" spans="6:14" s="333" customFormat="1" ht="11.25" outlineLevel="5" x14ac:dyDescent="0.25">
      <c r="F168" s="334"/>
      <c r="G168" s="335"/>
      <c r="H168" s="335"/>
      <c r="I168" s="307" t="s">
        <v>7084</v>
      </c>
      <c r="J168" s="335"/>
      <c r="K168" s="308">
        <v>85.659200000000013</v>
      </c>
      <c r="L168" s="336"/>
      <c r="M168" s="337"/>
      <c r="N168" s="307"/>
    </row>
    <row r="169" spans="6:14" s="254" customFormat="1" ht="24" outlineLevel="4" x14ac:dyDescent="0.2">
      <c r="F169" s="255">
        <v>26</v>
      </c>
      <c r="G169" s="256" t="s">
        <v>3315</v>
      </c>
      <c r="H169" s="269" t="s">
        <v>7085</v>
      </c>
      <c r="I169" s="259" t="s">
        <v>7086</v>
      </c>
      <c r="J169" s="256" t="s">
        <v>172</v>
      </c>
      <c r="K169" s="168">
        <v>30.395200000000006</v>
      </c>
      <c r="L169" s="305"/>
      <c r="M169" s="306">
        <f>K169*L169</f>
        <v>0</v>
      </c>
      <c r="N169" s="259"/>
    </row>
    <row r="170" spans="6:14" s="333" customFormat="1" ht="11.25" outlineLevel="5" x14ac:dyDescent="0.25">
      <c r="F170" s="334"/>
      <c r="G170" s="335"/>
      <c r="H170" s="335"/>
      <c r="I170" s="307" t="s">
        <v>7087</v>
      </c>
      <c r="J170" s="335"/>
      <c r="K170" s="308">
        <v>30.395200000000006</v>
      </c>
      <c r="L170" s="336"/>
      <c r="M170" s="337"/>
      <c r="N170" s="307"/>
    </row>
    <row r="171" spans="6:14" s="254" customFormat="1" ht="12" outlineLevel="4" x14ac:dyDescent="0.2">
      <c r="F171" s="255">
        <v>27</v>
      </c>
      <c r="G171" s="256" t="s">
        <v>3054</v>
      </c>
      <c r="H171" s="269" t="s">
        <v>7088</v>
      </c>
      <c r="I171" s="259" t="s">
        <v>7089</v>
      </c>
      <c r="J171" s="256" t="s">
        <v>172</v>
      </c>
      <c r="K171" s="168">
        <v>127.6</v>
      </c>
      <c r="L171" s="305"/>
      <c r="M171" s="306">
        <f>K171*L171</f>
        <v>0</v>
      </c>
      <c r="N171" s="259"/>
    </row>
    <row r="172" spans="6:14" s="333" customFormat="1" ht="11.25" outlineLevel="5" x14ac:dyDescent="0.25">
      <c r="F172" s="334"/>
      <c r="G172" s="335"/>
      <c r="H172" s="335"/>
      <c r="I172" s="307" t="s">
        <v>7090</v>
      </c>
      <c r="J172" s="335"/>
      <c r="K172" s="308">
        <v>116</v>
      </c>
      <c r="L172" s="336"/>
      <c r="M172" s="337"/>
      <c r="N172" s="307"/>
    </row>
    <row r="173" spans="6:14" s="254" customFormat="1" ht="12" outlineLevel="4" x14ac:dyDescent="0.2">
      <c r="F173" s="255">
        <v>28</v>
      </c>
      <c r="G173" s="256" t="s">
        <v>3315</v>
      </c>
      <c r="H173" s="269" t="s">
        <v>7091</v>
      </c>
      <c r="I173" s="259" t="s">
        <v>7092</v>
      </c>
      <c r="J173" s="256" t="s">
        <v>447</v>
      </c>
      <c r="K173" s="168">
        <v>6</v>
      </c>
      <c r="L173" s="305"/>
      <c r="M173" s="306">
        <f>K173*L173</f>
        <v>0</v>
      </c>
      <c r="N173" s="259"/>
    </row>
    <row r="174" spans="6:14" s="254" customFormat="1" ht="12" outlineLevel="4" x14ac:dyDescent="0.2">
      <c r="F174" s="255">
        <v>29</v>
      </c>
      <c r="G174" s="256" t="s">
        <v>3315</v>
      </c>
      <c r="H174" s="269" t="s">
        <v>7093</v>
      </c>
      <c r="I174" s="259" t="s">
        <v>7094</v>
      </c>
      <c r="J174" s="256" t="s">
        <v>172</v>
      </c>
      <c r="K174" s="168">
        <v>127.6</v>
      </c>
      <c r="L174" s="305"/>
      <c r="M174" s="306">
        <f>K174*L174</f>
        <v>0</v>
      </c>
      <c r="N174" s="259"/>
    </row>
    <row r="175" spans="6:14" s="254" customFormat="1" ht="24" outlineLevel="4" x14ac:dyDescent="0.2">
      <c r="F175" s="255">
        <v>30</v>
      </c>
      <c r="G175" s="256" t="s">
        <v>3315</v>
      </c>
      <c r="H175" s="269" t="s">
        <v>7095</v>
      </c>
      <c r="I175" s="259" t="s">
        <v>7096</v>
      </c>
      <c r="J175" s="256" t="s">
        <v>172</v>
      </c>
      <c r="K175" s="168">
        <v>7.2000000000000011</v>
      </c>
      <c r="L175" s="305"/>
      <c r="M175" s="306">
        <f>K175*L175</f>
        <v>0</v>
      </c>
      <c r="N175" s="259"/>
    </row>
    <row r="176" spans="6:14" s="333" customFormat="1" ht="11.25" outlineLevel="5" x14ac:dyDescent="0.25">
      <c r="F176" s="334"/>
      <c r="G176" s="335"/>
      <c r="H176" s="335"/>
      <c r="I176" s="307" t="s">
        <v>7097</v>
      </c>
      <c r="J176" s="335"/>
      <c r="K176" s="308">
        <v>1.2000000000000002</v>
      </c>
      <c r="L176" s="336"/>
      <c r="M176" s="337"/>
      <c r="N176" s="307"/>
    </row>
    <row r="177" spans="6:14" s="333" customFormat="1" ht="11.25" outlineLevel="5" x14ac:dyDescent="0.25">
      <c r="F177" s="334"/>
      <c r="G177" s="335"/>
      <c r="H177" s="335"/>
      <c r="I177" s="307" t="s">
        <v>7098</v>
      </c>
      <c r="J177" s="335"/>
      <c r="K177" s="308">
        <v>4.8000000000000007</v>
      </c>
      <c r="L177" s="336"/>
      <c r="M177" s="337"/>
      <c r="N177" s="307"/>
    </row>
    <row r="178" spans="6:14" s="254" customFormat="1" ht="24" outlineLevel="4" x14ac:dyDescent="0.2">
      <c r="F178" s="255">
        <v>31</v>
      </c>
      <c r="G178" s="256" t="s">
        <v>3315</v>
      </c>
      <c r="H178" s="269" t="s">
        <v>7099</v>
      </c>
      <c r="I178" s="259" t="s">
        <v>7100</v>
      </c>
      <c r="J178" s="256" t="s">
        <v>172</v>
      </c>
      <c r="K178" s="168">
        <v>1.8000000000000003</v>
      </c>
      <c r="L178" s="305"/>
      <c r="M178" s="306">
        <f>K178*L178</f>
        <v>0</v>
      </c>
      <c r="N178" s="259"/>
    </row>
    <row r="179" spans="6:14" s="333" customFormat="1" ht="11.25" outlineLevel="5" x14ac:dyDescent="0.25">
      <c r="F179" s="334"/>
      <c r="G179" s="335"/>
      <c r="H179" s="335"/>
      <c r="I179" s="307" t="s">
        <v>7101</v>
      </c>
      <c r="J179" s="335"/>
      <c r="K179" s="308">
        <v>0.30000000000000004</v>
      </c>
      <c r="L179" s="336"/>
      <c r="M179" s="337"/>
      <c r="N179" s="307"/>
    </row>
    <row r="180" spans="6:14" s="333" customFormat="1" ht="11.25" outlineLevel="5" x14ac:dyDescent="0.25">
      <c r="F180" s="334"/>
      <c r="G180" s="335"/>
      <c r="H180" s="335"/>
      <c r="I180" s="307" t="s">
        <v>7102</v>
      </c>
      <c r="J180" s="335"/>
      <c r="K180" s="308">
        <v>1.2000000000000002</v>
      </c>
      <c r="L180" s="336"/>
      <c r="M180" s="337"/>
      <c r="N180" s="307"/>
    </row>
    <row r="181" spans="6:14" s="254" customFormat="1" ht="12" outlineLevel="4" x14ac:dyDescent="0.2">
      <c r="F181" s="255">
        <v>32</v>
      </c>
      <c r="G181" s="256" t="s">
        <v>3054</v>
      </c>
      <c r="H181" s="269" t="s">
        <v>7103</v>
      </c>
      <c r="I181" s="259" t="s">
        <v>7089</v>
      </c>
      <c r="J181" s="256" t="s">
        <v>172</v>
      </c>
      <c r="K181" s="168">
        <v>9</v>
      </c>
      <c r="L181" s="305"/>
      <c r="M181" s="306">
        <f>K181*L181</f>
        <v>0</v>
      </c>
      <c r="N181" s="259"/>
    </row>
    <row r="182" spans="6:14" s="333" customFormat="1" ht="11.25" outlineLevel="5" x14ac:dyDescent="0.25">
      <c r="F182" s="334"/>
      <c r="G182" s="335"/>
      <c r="H182" s="335"/>
      <c r="I182" s="307" t="s">
        <v>7104</v>
      </c>
      <c r="J182" s="335"/>
      <c r="K182" s="308">
        <v>1.5</v>
      </c>
      <c r="L182" s="336"/>
      <c r="M182" s="337"/>
      <c r="N182" s="307"/>
    </row>
    <row r="183" spans="6:14" s="333" customFormat="1" ht="11.25" outlineLevel="5" x14ac:dyDescent="0.25">
      <c r="F183" s="334"/>
      <c r="G183" s="335"/>
      <c r="H183" s="335"/>
      <c r="I183" s="307" t="s">
        <v>7105</v>
      </c>
      <c r="J183" s="335"/>
      <c r="K183" s="308">
        <v>6</v>
      </c>
      <c r="L183" s="336"/>
      <c r="M183" s="337"/>
      <c r="N183" s="307"/>
    </row>
    <row r="184" spans="6:14" s="254" customFormat="1" ht="12" outlineLevel="4" x14ac:dyDescent="0.2">
      <c r="F184" s="255">
        <v>33</v>
      </c>
      <c r="G184" s="256" t="s">
        <v>3315</v>
      </c>
      <c r="H184" s="269" t="s">
        <v>7093</v>
      </c>
      <c r="I184" s="259" t="s">
        <v>7094</v>
      </c>
      <c r="J184" s="256" t="s">
        <v>172</v>
      </c>
      <c r="K184" s="168">
        <v>9</v>
      </c>
      <c r="L184" s="305"/>
      <c r="M184" s="306">
        <f>K184*L184</f>
        <v>0</v>
      </c>
      <c r="N184" s="259"/>
    </row>
    <row r="185" spans="6:14" s="254" customFormat="1" ht="12" outlineLevel="4" x14ac:dyDescent="0.2">
      <c r="F185" s="255">
        <v>34</v>
      </c>
      <c r="G185" s="256" t="s">
        <v>3315</v>
      </c>
      <c r="H185" s="269" t="s">
        <v>3878</v>
      </c>
      <c r="I185" s="259" t="s">
        <v>3879</v>
      </c>
      <c r="J185" s="256" t="s">
        <v>3691</v>
      </c>
      <c r="K185" s="168">
        <v>1.77</v>
      </c>
      <c r="L185" s="305"/>
      <c r="M185" s="306">
        <f>K185*L185</f>
        <v>0</v>
      </c>
      <c r="N185" s="259"/>
    </row>
    <row r="186" spans="6:14" s="254" customFormat="1" ht="12" outlineLevel="4" x14ac:dyDescent="0.2">
      <c r="F186" s="255">
        <v>35</v>
      </c>
      <c r="G186" s="256" t="s">
        <v>3315</v>
      </c>
      <c r="H186" s="269" t="s">
        <v>3880</v>
      </c>
      <c r="I186" s="259" t="s">
        <v>3881</v>
      </c>
      <c r="J186" s="256" t="s">
        <v>3691</v>
      </c>
      <c r="K186" s="168">
        <v>0.84</v>
      </c>
      <c r="L186" s="305"/>
      <c r="M186" s="306">
        <f>K186*L186</f>
        <v>0</v>
      </c>
      <c r="N186" s="259"/>
    </row>
    <row r="187" spans="6:14" s="291" customFormat="1" ht="4.5" outlineLevel="4" x14ac:dyDescent="0.25">
      <c r="F187" s="284"/>
      <c r="G187" s="285"/>
      <c r="H187" s="285"/>
      <c r="I187" s="295"/>
      <c r="J187" s="285"/>
      <c r="K187" s="187"/>
      <c r="L187" s="290"/>
      <c r="M187" s="296"/>
      <c r="N187" s="290"/>
    </row>
    <row r="188" spans="6:14" s="249" customFormat="1" ht="12" outlineLevel="3" x14ac:dyDescent="0.2">
      <c r="F188" s="250"/>
      <c r="G188" s="240"/>
      <c r="H188" s="251"/>
      <c r="I188" s="251" t="s">
        <v>4363</v>
      </c>
      <c r="J188" s="240"/>
      <c r="K188" s="159"/>
      <c r="L188" s="252"/>
      <c r="M188" s="221">
        <f>SUBTOTAL(9,M189:M235)</f>
        <v>0</v>
      </c>
      <c r="N188" s="304"/>
    </row>
    <row r="189" spans="6:14" s="254" customFormat="1" ht="24" outlineLevel="4" x14ac:dyDescent="0.2">
      <c r="F189" s="255">
        <v>1</v>
      </c>
      <c r="G189" s="256" t="s">
        <v>3315</v>
      </c>
      <c r="H189" s="269" t="s">
        <v>7106</v>
      </c>
      <c r="I189" s="259" t="s">
        <v>7107</v>
      </c>
      <c r="J189" s="256" t="s">
        <v>532</v>
      </c>
      <c r="K189" s="168">
        <v>4.7</v>
      </c>
      <c r="L189" s="305"/>
      <c r="M189" s="306">
        <f>K189*L189</f>
        <v>0</v>
      </c>
      <c r="N189" s="259"/>
    </row>
    <row r="190" spans="6:14" s="333" customFormat="1" ht="11.25" outlineLevel="5" x14ac:dyDescent="0.25">
      <c r="F190" s="334"/>
      <c r="G190" s="335"/>
      <c r="H190" s="335"/>
      <c r="I190" s="307" t="s">
        <v>7108</v>
      </c>
      <c r="J190" s="335"/>
      <c r="K190" s="308">
        <v>4.7</v>
      </c>
      <c r="L190" s="336"/>
      <c r="M190" s="337"/>
      <c r="N190" s="307"/>
    </row>
    <row r="191" spans="6:14" s="254" customFormat="1" ht="24" outlineLevel="4" x14ac:dyDescent="0.2">
      <c r="F191" s="255">
        <v>2</v>
      </c>
      <c r="G191" s="256" t="s">
        <v>3315</v>
      </c>
      <c r="H191" s="269" t="s">
        <v>6788</v>
      </c>
      <c r="I191" s="259" t="s">
        <v>6789</v>
      </c>
      <c r="J191" s="256" t="s">
        <v>532</v>
      </c>
      <c r="K191" s="168">
        <v>21.6</v>
      </c>
      <c r="L191" s="305"/>
      <c r="M191" s="306">
        <f>K191*L191</f>
        <v>0</v>
      </c>
      <c r="N191" s="259"/>
    </row>
    <row r="192" spans="6:14" s="333" customFormat="1" ht="11.25" outlineLevel="5" x14ac:dyDescent="0.25">
      <c r="F192" s="334"/>
      <c r="G192" s="335"/>
      <c r="H192" s="335"/>
      <c r="I192" s="307" t="s">
        <v>7109</v>
      </c>
      <c r="J192" s="335"/>
      <c r="K192" s="308">
        <v>16.3</v>
      </c>
      <c r="L192" s="336"/>
      <c r="M192" s="337"/>
      <c r="N192" s="307"/>
    </row>
    <row r="193" spans="6:14" s="333" customFormat="1" ht="11.25" outlineLevel="5" x14ac:dyDescent="0.25">
      <c r="F193" s="334"/>
      <c r="G193" s="335"/>
      <c r="H193" s="335"/>
      <c r="I193" s="307" t="s">
        <v>7110</v>
      </c>
      <c r="J193" s="335"/>
      <c r="K193" s="308">
        <v>5.3</v>
      </c>
      <c r="L193" s="336"/>
      <c r="M193" s="337"/>
      <c r="N193" s="307"/>
    </row>
    <row r="194" spans="6:14" s="254" customFormat="1" ht="24" outlineLevel="4" x14ac:dyDescent="0.2">
      <c r="F194" s="255">
        <v>3</v>
      </c>
      <c r="G194" s="256" t="s">
        <v>3315</v>
      </c>
      <c r="H194" s="269" t="s">
        <v>6752</v>
      </c>
      <c r="I194" s="259" t="s">
        <v>6753</v>
      </c>
      <c r="J194" s="256" t="s">
        <v>532</v>
      </c>
      <c r="K194" s="168">
        <v>4.0999999999999996</v>
      </c>
      <c r="L194" s="305"/>
      <c r="M194" s="306">
        <f>K194*L194</f>
        <v>0</v>
      </c>
      <c r="N194" s="259"/>
    </row>
    <row r="195" spans="6:14" s="333" customFormat="1" ht="11.25" outlineLevel="5" x14ac:dyDescent="0.25">
      <c r="F195" s="334"/>
      <c r="G195" s="335"/>
      <c r="H195" s="335"/>
      <c r="I195" s="307" t="s">
        <v>7111</v>
      </c>
      <c r="J195" s="335"/>
      <c r="K195" s="308">
        <v>4.0999999999999996</v>
      </c>
      <c r="L195" s="336"/>
      <c r="M195" s="337"/>
      <c r="N195" s="307"/>
    </row>
    <row r="196" spans="6:14" s="254" customFormat="1" ht="24" outlineLevel="4" x14ac:dyDescent="0.2">
      <c r="F196" s="255">
        <v>4</v>
      </c>
      <c r="G196" s="256" t="s">
        <v>3315</v>
      </c>
      <c r="H196" s="269" t="s">
        <v>4176</v>
      </c>
      <c r="I196" s="259" t="s">
        <v>4177</v>
      </c>
      <c r="J196" s="256" t="s">
        <v>532</v>
      </c>
      <c r="K196" s="168">
        <v>5.3</v>
      </c>
      <c r="L196" s="305"/>
      <c r="M196" s="306">
        <f>K196*L196</f>
        <v>0</v>
      </c>
      <c r="N196" s="259"/>
    </row>
    <row r="197" spans="6:14" s="333" customFormat="1" ht="11.25" outlineLevel="5" x14ac:dyDescent="0.25">
      <c r="F197" s="334"/>
      <c r="G197" s="335"/>
      <c r="H197" s="335"/>
      <c r="I197" s="307" t="s">
        <v>7110</v>
      </c>
      <c r="J197" s="335"/>
      <c r="K197" s="308">
        <v>5.3</v>
      </c>
      <c r="L197" s="336"/>
      <c r="M197" s="337"/>
      <c r="N197" s="307"/>
    </row>
    <row r="198" spans="6:14" s="254" customFormat="1" ht="12" outlineLevel="4" x14ac:dyDescent="0.2">
      <c r="F198" s="255">
        <v>5</v>
      </c>
      <c r="G198" s="256" t="s">
        <v>3315</v>
      </c>
      <c r="H198" s="269" t="s">
        <v>4180</v>
      </c>
      <c r="I198" s="259" t="s">
        <v>4181</v>
      </c>
      <c r="J198" s="256" t="s">
        <v>532</v>
      </c>
      <c r="K198" s="168">
        <v>5.3</v>
      </c>
      <c r="L198" s="305"/>
      <c r="M198" s="306">
        <f>K198*L198</f>
        <v>0</v>
      </c>
      <c r="N198" s="259"/>
    </row>
    <row r="199" spans="6:14" s="254" customFormat="1" ht="12" outlineLevel="4" x14ac:dyDescent="0.2">
      <c r="F199" s="255">
        <v>6</v>
      </c>
      <c r="G199" s="256" t="s">
        <v>3315</v>
      </c>
      <c r="H199" s="269" t="s">
        <v>6804</v>
      </c>
      <c r="I199" s="259" t="s">
        <v>6805</v>
      </c>
      <c r="J199" s="256" t="s">
        <v>532</v>
      </c>
      <c r="K199" s="168">
        <v>4.7</v>
      </c>
      <c r="L199" s="305"/>
      <c r="M199" s="306">
        <f>K199*L199</f>
        <v>0</v>
      </c>
      <c r="N199" s="259"/>
    </row>
    <row r="200" spans="6:14" s="333" customFormat="1" ht="11.25" outlineLevel="5" x14ac:dyDescent="0.25">
      <c r="F200" s="334"/>
      <c r="G200" s="335"/>
      <c r="H200" s="335"/>
      <c r="I200" s="307" t="s">
        <v>7108</v>
      </c>
      <c r="J200" s="335"/>
      <c r="K200" s="308">
        <v>4.7</v>
      </c>
      <c r="L200" s="336"/>
      <c r="M200" s="337"/>
      <c r="N200" s="307"/>
    </row>
    <row r="201" spans="6:14" s="254" customFormat="1" ht="12" outlineLevel="4" x14ac:dyDescent="0.2">
      <c r="F201" s="255">
        <v>7</v>
      </c>
      <c r="G201" s="256" t="s">
        <v>3315</v>
      </c>
      <c r="H201" s="269" t="s">
        <v>6941</v>
      </c>
      <c r="I201" s="259" t="s">
        <v>6942</v>
      </c>
      <c r="J201" s="256" t="s">
        <v>532</v>
      </c>
      <c r="K201" s="168">
        <v>16.3</v>
      </c>
      <c r="L201" s="305"/>
      <c r="M201" s="306">
        <f>K201*L201</f>
        <v>0</v>
      </c>
      <c r="N201" s="259"/>
    </row>
    <row r="202" spans="6:14" s="333" customFormat="1" ht="11.25" outlineLevel="5" x14ac:dyDescent="0.25">
      <c r="F202" s="334"/>
      <c r="G202" s="335"/>
      <c r="H202" s="335"/>
      <c r="I202" s="307" t="s">
        <v>7109</v>
      </c>
      <c r="J202" s="335"/>
      <c r="K202" s="308">
        <v>16.3</v>
      </c>
      <c r="L202" s="336"/>
      <c r="M202" s="337"/>
      <c r="N202" s="307"/>
    </row>
    <row r="203" spans="6:14" s="254" customFormat="1" ht="12" outlineLevel="4" x14ac:dyDescent="0.2">
      <c r="F203" s="255">
        <v>8</v>
      </c>
      <c r="G203" s="256" t="s">
        <v>3315</v>
      </c>
      <c r="H203" s="269" t="s">
        <v>6748</v>
      </c>
      <c r="I203" s="259" t="s">
        <v>6749</v>
      </c>
      <c r="J203" s="256" t="s">
        <v>532</v>
      </c>
      <c r="K203" s="168">
        <v>4.0999999999999996</v>
      </c>
      <c r="L203" s="305"/>
      <c r="M203" s="306">
        <f>K203*L203</f>
        <v>0</v>
      </c>
      <c r="N203" s="259"/>
    </row>
    <row r="204" spans="6:14" s="333" customFormat="1" ht="11.25" outlineLevel="5" x14ac:dyDescent="0.25">
      <c r="F204" s="334"/>
      <c r="G204" s="335"/>
      <c r="H204" s="335"/>
      <c r="I204" s="307" t="s">
        <v>7111</v>
      </c>
      <c r="J204" s="335"/>
      <c r="K204" s="308">
        <v>4.0999999999999996</v>
      </c>
      <c r="L204" s="336"/>
      <c r="M204" s="337"/>
      <c r="N204" s="307"/>
    </row>
    <row r="205" spans="6:14" s="254" customFormat="1" ht="12" outlineLevel="4" x14ac:dyDescent="0.2">
      <c r="F205" s="255">
        <v>9</v>
      </c>
      <c r="G205" s="256" t="s">
        <v>3315</v>
      </c>
      <c r="H205" s="269" t="s">
        <v>6808</v>
      </c>
      <c r="I205" s="259" t="s">
        <v>6809</v>
      </c>
      <c r="J205" s="256" t="s">
        <v>447</v>
      </c>
      <c r="K205" s="168">
        <v>4</v>
      </c>
      <c r="L205" s="305"/>
      <c r="M205" s="306">
        <f>K205*L205</f>
        <v>0</v>
      </c>
      <c r="N205" s="259"/>
    </row>
    <row r="206" spans="6:14" s="254" customFormat="1" ht="12" outlineLevel="4" x14ac:dyDescent="0.2">
      <c r="F206" s="255">
        <v>10</v>
      </c>
      <c r="G206" s="256" t="s">
        <v>3315</v>
      </c>
      <c r="H206" s="269" t="s">
        <v>6943</v>
      </c>
      <c r="I206" s="259" t="s">
        <v>6944</v>
      </c>
      <c r="J206" s="256" t="s">
        <v>447</v>
      </c>
      <c r="K206" s="168">
        <v>6</v>
      </c>
      <c r="L206" s="305"/>
      <c r="M206" s="306">
        <f>K206*L206</f>
        <v>0</v>
      </c>
      <c r="N206" s="259"/>
    </row>
    <row r="207" spans="6:14" s="254" customFormat="1" ht="12" outlineLevel="4" x14ac:dyDescent="0.2">
      <c r="F207" s="255">
        <v>11</v>
      </c>
      <c r="G207" s="256" t="s">
        <v>3315</v>
      </c>
      <c r="H207" s="269" t="s">
        <v>6756</v>
      </c>
      <c r="I207" s="259" t="s">
        <v>6757</v>
      </c>
      <c r="J207" s="256" t="s">
        <v>447</v>
      </c>
      <c r="K207" s="168">
        <v>4</v>
      </c>
      <c r="L207" s="305"/>
      <c r="M207" s="306">
        <f>K207*L207</f>
        <v>0</v>
      </c>
      <c r="N207" s="259"/>
    </row>
    <row r="208" spans="6:14" s="254" customFormat="1" ht="12" outlineLevel="4" x14ac:dyDescent="0.2">
      <c r="F208" s="255">
        <v>12</v>
      </c>
      <c r="G208" s="256" t="s">
        <v>3315</v>
      </c>
      <c r="H208" s="269" t="s">
        <v>6766</v>
      </c>
      <c r="I208" s="259" t="s">
        <v>6767</v>
      </c>
      <c r="J208" s="256" t="s">
        <v>532</v>
      </c>
      <c r="K208" s="168">
        <v>25.1</v>
      </c>
      <c r="L208" s="305"/>
      <c r="M208" s="306">
        <f>K208*L208</f>
        <v>0</v>
      </c>
      <c r="N208" s="259"/>
    </row>
    <row r="209" spans="6:14" s="254" customFormat="1" ht="12" outlineLevel="4" x14ac:dyDescent="0.2">
      <c r="F209" s="255">
        <v>13</v>
      </c>
      <c r="G209" s="256" t="s">
        <v>3315</v>
      </c>
      <c r="H209" s="269" t="s">
        <v>7112</v>
      </c>
      <c r="I209" s="259" t="s">
        <v>7113</v>
      </c>
      <c r="J209" s="256" t="s">
        <v>532</v>
      </c>
      <c r="K209" s="168">
        <v>1.5</v>
      </c>
      <c r="L209" s="305"/>
      <c r="M209" s="306">
        <f>K209*L209</f>
        <v>0</v>
      </c>
      <c r="N209" s="259"/>
    </row>
    <row r="210" spans="6:14" s="333" customFormat="1" ht="11.25" outlineLevel="5" x14ac:dyDescent="0.25">
      <c r="F210" s="334"/>
      <c r="G210" s="335"/>
      <c r="H210" s="335"/>
      <c r="I210" s="307" t="s">
        <v>7114</v>
      </c>
      <c r="J210" s="335"/>
      <c r="K210" s="308">
        <v>1.5</v>
      </c>
      <c r="L210" s="336"/>
      <c r="M210" s="337"/>
      <c r="N210" s="307"/>
    </row>
    <row r="211" spans="6:14" s="254" customFormat="1" ht="12" outlineLevel="4" x14ac:dyDescent="0.2">
      <c r="F211" s="255">
        <v>14</v>
      </c>
      <c r="G211" s="256" t="s">
        <v>3315</v>
      </c>
      <c r="H211" s="269" t="s">
        <v>7115</v>
      </c>
      <c r="I211" s="259" t="s">
        <v>7116</v>
      </c>
      <c r="J211" s="256" t="s">
        <v>532</v>
      </c>
      <c r="K211" s="168">
        <v>5.5</v>
      </c>
      <c r="L211" s="305"/>
      <c r="M211" s="306">
        <f>K211*L211</f>
        <v>0</v>
      </c>
      <c r="N211" s="259"/>
    </row>
    <row r="212" spans="6:14" s="333" customFormat="1" ht="11.25" outlineLevel="5" x14ac:dyDescent="0.25">
      <c r="F212" s="334"/>
      <c r="G212" s="335"/>
      <c r="H212" s="335"/>
      <c r="I212" s="307" t="s">
        <v>7117</v>
      </c>
      <c r="J212" s="335"/>
      <c r="K212" s="308">
        <v>2.5</v>
      </c>
      <c r="L212" s="336"/>
      <c r="M212" s="337"/>
      <c r="N212" s="307"/>
    </row>
    <row r="213" spans="6:14" s="333" customFormat="1" ht="11.25" outlineLevel="5" x14ac:dyDescent="0.25">
      <c r="F213" s="334"/>
      <c r="G213" s="335"/>
      <c r="H213" s="335"/>
      <c r="I213" s="307" t="s">
        <v>7118</v>
      </c>
      <c r="J213" s="335"/>
      <c r="K213" s="308">
        <v>3</v>
      </c>
      <c r="L213" s="336"/>
      <c r="M213" s="337"/>
      <c r="N213" s="307"/>
    </row>
    <row r="214" spans="6:14" s="254" customFormat="1" ht="12" outlineLevel="4" x14ac:dyDescent="0.2">
      <c r="F214" s="255">
        <v>15</v>
      </c>
      <c r="G214" s="256" t="s">
        <v>3315</v>
      </c>
      <c r="H214" s="269" t="s">
        <v>7119</v>
      </c>
      <c r="I214" s="259" t="s">
        <v>7120</v>
      </c>
      <c r="J214" s="256" t="s">
        <v>532</v>
      </c>
      <c r="K214" s="168">
        <v>2</v>
      </c>
      <c r="L214" s="305"/>
      <c r="M214" s="306">
        <f>K214*L214</f>
        <v>0</v>
      </c>
      <c r="N214" s="259"/>
    </row>
    <row r="215" spans="6:14" s="333" customFormat="1" ht="11.25" outlineLevel="5" x14ac:dyDescent="0.25">
      <c r="F215" s="334"/>
      <c r="G215" s="335"/>
      <c r="H215" s="335"/>
      <c r="I215" s="307" t="s">
        <v>7121</v>
      </c>
      <c r="J215" s="335"/>
      <c r="K215" s="308">
        <v>2</v>
      </c>
      <c r="L215" s="336"/>
      <c r="M215" s="337"/>
      <c r="N215" s="307"/>
    </row>
    <row r="216" spans="6:14" s="254" customFormat="1" ht="12" outlineLevel="4" x14ac:dyDescent="0.2">
      <c r="F216" s="255">
        <v>16</v>
      </c>
      <c r="G216" s="256" t="s">
        <v>3315</v>
      </c>
      <c r="H216" s="269" t="s">
        <v>7122</v>
      </c>
      <c r="I216" s="259" t="s">
        <v>7123</v>
      </c>
      <c r="J216" s="256" t="s">
        <v>532</v>
      </c>
      <c r="K216" s="168">
        <v>9</v>
      </c>
      <c r="L216" s="305"/>
      <c r="M216" s="306">
        <f>K216*L216</f>
        <v>0</v>
      </c>
      <c r="N216" s="259"/>
    </row>
    <row r="217" spans="6:14" s="254" customFormat="1" ht="12" outlineLevel="4" x14ac:dyDescent="0.2">
      <c r="F217" s="255">
        <v>17</v>
      </c>
      <c r="G217" s="256" t="s">
        <v>3315</v>
      </c>
      <c r="H217" s="269" t="s">
        <v>4376</v>
      </c>
      <c r="I217" s="259" t="s">
        <v>4377</v>
      </c>
      <c r="J217" s="256" t="s">
        <v>532</v>
      </c>
      <c r="K217" s="168">
        <v>34.1</v>
      </c>
      <c r="L217" s="305"/>
      <c r="M217" s="306">
        <f>K217*L217</f>
        <v>0</v>
      </c>
      <c r="N217" s="259"/>
    </row>
    <row r="218" spans="6:14" s="254" customFormat="1" ht="12" outlineLevel="4" x14ac:dyDescent="0.2">
      <c r="F218" s="255">
        <v>18</v>
      </c>
      <c r="G218" s="256" t="s">
        <v>3315</v>
      </c>
      <c r="H218" s="269" t="s">
        <v>7124</v>
      </c>
      <c r="I218" s="259" t="s">
        <v>7125</v>
      </c>
      <c r="J218" s="256" t="s">
        <v>447</v>
      </c>
      <c r="K218" s="168">
        <v>3</v>
      </c>
      <c r="L218" s="305"/>
      <c r="M218" s="306">
        <f>K218*L218</f>
        <v>0</v>
      </c>
      <c r="N218" s="259"/>
    </row>
    <row r="219" spans="6:14" s="333" customFormat="1" ht="11.25" outlineLevel="5" x14ac:dyDescent="0.25">
      <c r="F219" s="334"/>
      <c r="G219" s="335"/>
      <c r="H219" s="335"/>
      <c r="I219" s="307" t="s">
        <v>7126</v>
      </c>
      <c r="J219" s="335"/>
      <c r="K219" s="308">
        <v>3</v>
      </c>
      <c r="L219" s="336"/>
      <c r="M219" s="337"/>
      <c r="N219" s="307"/>
    </row>
    <row r="220" spans="6:14" s="254" customFormat="1" ht="12" outlineLevel="4" x14ac:dyDescent="0.2">
      <c r="F220" s="255">
        <v>19</v>
      </c>
      <c r="G220" s="256" t="s">
        <v>3054</v>
      </c>
      <c r="H220" s="269" t="s">
        <v>7127</v>
      </c>
      <c r="I220" s="259" t="s">
        <v>7128</v>
      </c>
      <c r="J220" s="256" t="s">
        <v>447</v>
      </c>
      <c r="K220" s="168">
        <v>3</v>
      </c>
      <c r="L220" s="305"/>
      <c r="M220" s="306">
        <f>K220*L220</f>
        <v>0</v>
      </c>
      <c r="N220" s="259"/>
    </row>
    <row r="221" spans="6:14" s="333" customFormat="1" ht="11.25" outlineLevel="5" x14ac:dyDescent="0.25">
      <c r="F221" s="334"/>
      <c r="G221" s="335"/>
      <c r="H221" s="335"/>
      <c r="I221" s="307" t="s">
        <v>7126</v>
      </c>
      <c r="J221" s="335"/>
      <c r="K221" s="308">
        <v>3</v>
      </c>
      <c r="L221" s="336"/>
      <c r="M221" s="337"/>
      <c r="N221" s="307"/>
    </row>
    <row r="222" spans="6:14" s="254" customFormat="1" ht="12" outlineLevel="4" x14ac:dyDescent="0.2">
      <c r="F222" s="255">
        <v>20</v>
      </c>
      <c r="G222" s="256" t="s">
        <v>3315</v>
      </c>
      <c r="H222" s="269" t="s">
        <v>7129</v>
      </c>
      <c r="I222" s="259" t="s">
        <v>7130</v>
      </c>
      <c r="J222" s="256" t="s">
        <v>447</v>
      </c>
      <c r="K222" s="168">
        <v>7</v>
      </c>
      <c r="L222" s="305"/>
      <c r="M222" s="306">
        <f>K222*L222</f>
        <v>0</v>
      </c>
      <c r="N222" s="259"/>
    </row>
    <row r="223" spans="6:14" s="333" customFormat="1" ht="11.25" outlineLevel="5" x14ac:dyDescent="0.25">
      <c r="F223" s="334"/>
      <c r="G223" s="335"/>
      <c r="H223" s="335"/>
      <c r="I223" s="307" t="s">
        <v>7131</v>
      </c>
      <c r="J223" s="335"/>
      <c r="K223" s="308">
        <v>5</v>
      </c>
      <c r="L223" s="336"/>
      <c r="M223" s="337"/>
      <c r="N223" s="307"/>
    </row>
    <row r="224" spans="6:14" s="333" customFormat="1" ht="11.25" outlineLevel="5" x14ac:dyDescent="0.25">
      <c r="F224" s="334"/>
      <c r="G224" s="335"/>
      <c r="H224" s="335"/>
      <c r="I224" s="307" t="s">
        <v>7132</v>
      </c>
      <c r="J224" s="335"/>
      <c r="K224" s="308">
        <v>2</v>
      </c>
      <c r="L224" s="336"/>
      <c r="M224" s="337"/>
      <c r="N224" s="307"/>
    </row>
    <row r="225" spans="6:14" s="254" customFormat="1" ht="12" outlineLevel="4" x14ac:dyDescent="0.2">
      <c r="F225" s="255">
        <v>21</v>
      </c>
      <c r="G225" s="256" t="s">
        <v>3054</v>
      </c>
      <c r="H225" s="269" t="s">
        <v>4214</v>
      </c>
      <c r="I225" s="259" t="s">
        <v>4215</v>
      </c>
      <c r="J225" s="256" t="s">
        <v>447</v>
      </c>
      <c r="K225" s="168">
        <v>5</v>
      </c>
      <c r="L225" s="305"/>
      <c r="M225" s="306">
        <f>K225*L225</f>
        <v>0</v>
      </c>
      <c r="N225" s="259"/>
    </row>
    <row r="226" spans="6:14" s="333" customFormat="1" ht="11.25" outlineLevel="5" x14ac:dyDescent="0.25">
      <c r="F226" s="334"/>
      <c r="G226" s="335"/>
      <c r="H226" s="335"/>
      <c r="I226" s="307" t="s">
        <v>7131</v>
      </c>
      <c r="J226" s="335"/>
      <c r="K226" s="308">
        <v>5</v>
      </c>
      <c r="L226" s="336"/>
      <c r="M226" s="337"/>
      <c r="N226" s="307"/>
    </row>
    <row r="227" spans="6:14" s="254" customFormat="1" ht="12" outlineLevel="4" x14ac:dyDescent="0.2">
      <c r="F227" s="255">
        <v>22</v>
      </c>
      <c r="G227" s="256" t="s">
        <v>3054</v>
      </c>
      <c r="H227" s="269" t="s">
        <v>4216</v>
      </c>
      <c r="I227" s="259" t="s">
        <v>4217</v>
      </c>
      <c r="J227" s="256" t="s">
        <v>447</v>
      </c>
      <c r="K227" s="168">
        <v>2</v>
      </c>
      <c r="L227" s="305"/>
      <c r="M227" s="306">
        <f>K227*L227</f>
        <v>0</v>
      </c>
      <c r="N227" s="259"/>
    </row>
    <row r="228" spans="6:14" s="333" customFormat="1" ht="11.25" outlineLevel="5" x14ac:dyDescent="0.25">
      <c r="F228" s="334"/>
      <c r="G228" s="335"/>
      <c r="H228" s="335"/>
      <c r="I228" s="307" t="s">
        <v>7132</v>
      </c>
      <c r="J228" s="335"/>
      <c r="K228" s="308">
        <v>2</v>
      </c>
      <c r="L228" s="336"/>
      <c r="M228" s="337"/>
      <c r="N228" s="307"/>
    </row>
    <row r="229" spans="6:14" s="254" customFormat="1" ht="12" outlineLevel="4" x14ac:dyDescent="0.2">
      <c r="F229" s="255">
        <v>23</v>
      </c>
      <c r="G229" s="256" t="s">
        <v>3315</v>
      </c>
      <c r="H229" s="269" t="s">
        <v>7133</v>
      </c>
      <c r="I229" s="259" t="s">
        <v>7134</v>
      </c>
      <c r="J229" s="256" t="s">
        <v>447</v>
      </c>
      <c r="K229" s="168">
        <v>3</v>
      </c>
      <c r="L229" s="305"/>
      <c r="M229" s="306">
        <f>K229*L229</f>
        <v>0</v>
      </c>
      <c r="N229" s="259"/>
    </row>
    <row r="230" spans="6:14" s="333" customFormat="1" ht="11.25" outlineLevel="5" x14ac:dyDescent="0.25">
      <c r="F230" s="334"/>
      <c r="G230" s="335"/>
      <c r="H230" s="335"/>
      <c r="I230" s="307" t="s">
        <v>7135</v>
      </c>
      <c r="J230" s="335"/>
      <c r="K230" s="308">
        <v>3</v>
      </c>
      <c r="L230" s="336"/>
      <c r="M230" s="337"/>
      <c r="N230" s="307"/>
    </row>
    <row r="231" spans="6:14" s="254" customFormat="1" ht="12" outlineLevel="4" x14ac:dyDescent="0.2">
      <c r="F231" s="255">
        <v>24</v>
      </c>
      <c r="G231" s="256" t="s">
        <v>3054</v>
      </c>
      <c r="H231" s="269" t="s">
        <v>7136</v>
      </c>
      <c r="I231" s="259" t="s">
        <v>7137</v>
      </c>
      <c r="J231" s="256" t="s">
        <v>447</v>
      </c>
      <c r="K231" s="168">
        <v>3</v>
      </c>
      <c r="L231" s="305"/>
      <c r="M231" s="306">
        <f>K231*L231</f>
        <v>0</v>
      </c>
      <c r="N231" s="259"/>
    </row>
    <row r="232" spans="6:14" s="333" customFormat="1" ht="11.25" outlineLevel="5" x14ac:dyDescent="0.25">
      <c r="F232" s="334"/>
      <c r="G232" s="335"/>
      <c r="H232" s="335"/>
      <c r="I232" s="307" t="s">
        <v>7135</v>
      </c>
      <c r="J232" s="335"/>
      <c r="K232" s="308">
        <v>3</v>
      </c>
      <c r="L232" s="336"/>
      <c r="M232" s="337"/>
      <c r="N232" s="307"/>
    </row>
    <row r="233" spans="6:14" s="254" customFormat="1" ht="12" outlineLevel="4" x14ac:dyDescent="0.2">
      <c r="F233" s="255">
        <v>25</v>
      </c>
      <c r="G233" s="256" t="s">
        <v>3315</v>
      </c>
      <c r="H233" s="269" t="s">
        <v>4378</v>
      </c>
      <c r="I233" s="259" t="s">
        <v>4379</v>
      </c>
      <c r="J233" s="256" t="s">
        <v>3691</v>
      </c>
      <c r="K233" s="168">
        <v>1.02</v>
      </c>
      <c r="L233" s="305"/>
      <c r="M233" s="306">
        <f>K233*L233</f>
        <v>0</v>
      </c>
      <c r="N233" s="259"/>
    </row>
    <row r="234" spans="6:14" s="254" customFormat="1" ht="12" outlineLevel="4" x14ac:dyDescent="0.2">
      <c r="F234" s="255">
        <v>26</v>
      </c>
      <c r="G234" s="256" t="s">
        <v>3315</v>
      </c>
      <c r="H234" s="269" t="s">
        <v>4380</v>
      </c>
      <c r="I234" s="259" t="s">
        <v>4381</v>
      </c>
      <c r="J234" s="256" t="s">
        <v>3691</v>
      </c>
      <c r="K234" s="168">
        <v>1.1399999999999999</v>
      </c>
      <c r="L234" s="305"/>
      <c r="M234" s="306">
        <f>K234*L234</f>
        <v>0</v>
      </c>
      <c r="N234" s="259"/>
    </row>
    <row r="235" spans="6:14" s="291" customFormat="1" ht="4.5" outlineLevel="4" x14ac:dyDescent="0.25">
      <c r="F235" s="284"/>
      <c r="G235" s="285"/>
      <c r="H235" s="285"/>
      <c r="I235" s="295"/>
      <c r="J235" s="285"/>
      <c r="K235" s="187"/>
      <c r="L235" s="290"/>
      <c r="M235" s="296"/>
      <c r="N235" s="290"/>
    </row>
    <row r="236" spans="6:14" s="249" customFormat="1" ht="12" outlineLevel="3" x14ac:dyDescent="0.2">
      <c r="F236" s="250"/>
      <c r="G236" s="240"/>
      <c r="H236" s="251"/>
      <c r="I236" s="251" t="s">
        <v>4121</v>
      </c>
      <c r="J236" s="240"/>
      <c r="K236" s="159"/>
      <c r="L236" s="252"/>
      <c r="M236" s="221">
        <f>SUBTOTAL(9,M237:M248)</f>
        <v>0</v>
      </c>
      <c r="N236" s="304"/>
    </row>
    <row r="237" spans="6:14" s="254" customFormat="1" ht="24" outlineLevel="4" x14ac:dyDescent="0.2">
      <c r="F237" s="255">
        <v>1</v>
      </c>
      <c r="G237" s="256" t="s">
        <v>3315</v>
      </c>
      <c r="H237" s="269" t="s">
        <v>7138</v>
      </c>
      <c r="I237" s="259" t="s">
        <v>7139</v>
      </c>
      <c r="J237" s="256" t="s">
        <v>3065</v>
      </c>
      <c r="K237" s="168">
        <v>2</v>
      </c>
      <c r="L237" s="305"/>
      <c r="M237" s="306">
        <f t="shared" ref="M237:M247" si="0">K237*L237</f>
        <v>0</v>
      </c>
      <c r="N237" s="259"/>
    </row>
    <row r="238" spans="6:14" s="254" customFormat="1" ht="24" outlineLevel="4" x14ac:dyDescent="0.2">
      <c r="F238" s="255">
        <v>2</v>
      </c>
      <c r="G238" s="256" t="s">
        <v>3315</v>
      </c>
      <c r="H238" s="269" t="s">
        <v>7140</v>
      </c>
      <c r="I238" s="259" t="s">
        <v>7141</v>
      </c>
      <c r="J238" s="256" t="s">
        <v>3065</v>
      </c>
      <c r="K238" s="168">
        <v>2</v>
      </c>
      <c r="L238" s="305"/>
      <c r="M238" s="306">
        <f t="shared" si="0"/>
        <v>0</v>
      </c>
      <c r="N238" s="259"/>
    </row>
    <row r="239" spans="6:14" s="254" customFormat="1" ht="24" outlineLevel="4" x14ac:dyDescent="0.2">
      <c r="F239" s="255">
        <v>3</v>
      </c>
      <c r="G239" s="256" t="s">
        <v>3315</v>
      </c>
      <c r="H239" s="269" t="s">
        <v>7142</v>
      </c>
      <c r="I239" s="259" t="s">
        <v>7143</v>
      </c>
      <c r="J239" s="256" t="s">
        <v>3065</v>
      </c>
      <c r="K239" s="168">
        <v>1</v>
      </c>
      <c r="L239" s="305"/>
      <c r="M239" s="306">
        <f t="shared" si="0"/>
        <v>0</v>
      </c>
      <c r="N239" s="259"/>
    </row>
    <row r="240" spans="6:14" s="254" customFormat="1" ht="12" outlineLevel="4" x14ac:dyDescent="0.2">
      <c r="F240" s="255">
        <v>4</v>
      </c>
      <c r="G240" s="256" t="s">
        <v>3315</v>
      </c>
      <c r="H240" s="269" t="s">
        <v>7144</v>
      </c>
      <c r="I240" s="259" t="s">
        <v>7145</v>
      </c>
      <c r="J240" s="256" t="s">
        <v>3065</v>
      </c>
      <c r="K240" s="168">
        <v>2</v>
      </c>
      <c r="L240" s="305"/>
      <c r="M240" s="306">
        <f t="shared" si="0"/>
        <v>0</v>
      </c>
      <c r="N240" s="259"/>
    </row>
    <row r="241" spans="6:14" s="254" customFormat="1" ht="300" outlineLevel="4" x14ac:dyDescent="0.2">
      <c r="F241" s="255">
        <v>5</v>
      </c>
      <c r="G241" s="256" t="s">
        <v>3054</v>
      </c>
      <c r="H241" s="269" t="s">
        <v>7146</v>
      </c>
      <c r="I241" s="259" t="s">
        <v>7147</v>
      </c>
      <c r="J241" s="256" t="s">
        <v>447</v>
      </c>
      <c r="K241" s="168">
        <v>2</v>
      </c>
      <c r="L241" s="305"/>
      <c r="M241" s="306">
        <f t="shared" si="0"/>
        <v>0</v>
      </c>
      <c r="N241" s="259" t="s">
        <v>7148</v>
      </c>
    </row>
    <row r="242" spans="6:14" s="254" customFormat="1" ht="24" outlineLevel="4" x14ac:dyDescent="0.2">
      <c r="F242" s="255">
        <v>6</v>
      </c>
      <c r="G242" s="256" t="s">
        <v>3054</v>
      </c>
      <c r="H242" s="269" t="s">
        <v>7149</v>
      </c>
      <c r="I242" s="259" t="s">
        <v>7150</v>
      </c>
      <c r="J242" s="256" t="s">
        <v>447</v>
      </c>
      <c r="K242" s="168">
        <v>1</v>
      </c>
      <c r="L242" s="305"/>
      <c r="M242" s="306">
        <f t="shared" si="0"/>
        <v>0</v>
      </c>
      <c r="N242" s="259"/>
    </row>
    <row r="243" spans="6:14" s="254" customFormat="1" ht="36" outlineLevel="4" x14ac:dyDescent="0.2">
      <c r="F243" s="255">
        <v>7</v>
      </c>
      <c r="G243" s="256" t="s">
        <v>3315</v>
      </c>
      <c r="H243" s="269" t="s">
        <v>7151</v>
      </c>
      <c r="I243" s="259" t="s">
        <v>7152</v>
      </c>
      <c r="J243" s="256" t="s">
        <v>447</v>
      </c>
      <c r="K243" s="168">
        <v>2</v>
      </c>
      <c r="L243" s="305"/>
      <c r="M243" s="306">
        <f t="shared" si="0"/>
        <v>0</v>
      </c>
      <c r="N243" s="259"/>
    </row>
    <row r="244" spans="6:14" s="254" customFormat="1" ht="24" outlineLevel="4" x14ac:dyDescent="0.2">
      <c r="F244" s="255">
        <v>8</v>
      </c>
      <c r="G244" s="256" t="s">
        <v>3054</v>
      </c>
      <c r="H244" s="269" t="s">
        <v>7153</v>
      </c>
      <c r="I244" s="259" t="s">
        <v>7154</v>
      </c>
      <c r="J244" s="256" t="s">
        <v>447</v>
      </c>
      <c r="K244" s="168">
        <v>2</v>
      </c>
      <c r="L244" s="305"/>
      <c r="M244" s="306">
        <f t="shared" si="0"/>
        <v>0</v>
      </c>
      <c r="N244" s="259"/>
    </row>
    <row r="245" spans="6:14" s="254" customFormat="1" ht="72" outlineLevel="4" x14ac:dyDescent="0.2">
      <c r="F245" s="255">
        <v>9</v>
      </c>
      <c r="G245" s="256" t="s">
        <v>3315</v>
      </c>
      <c r="H245" s="269" t="s">
        <v>7949</v>
      </c>
      <c r="I245" s="259" t="s">
        <v>7950</v>
      </c>
      <c r="J245" s="256" t="s">
        <v>3065</v>
      </c>
      <c r="K245" s="168">
        <v>1</v>
      </c>
      <c r="L245" s="305"/>
      <c r="M245" s="306">
        <f>K245*L245</f>
        <v>0</v>
      </c>
      <c r="N245" s="259" t="s">
        <v>7951</v>
      </c>
    </row>
    <row r="246" spans="6:14" s="254" customFormat="1" ht="12" outlineLevel="4" x14ac:dyDescent="0.2">
      <c r="F246" s="255">
        <v>10</v>
      </c>
      <c r="G246" s="256" t="s">
        <v>3315</v>
      </c>
      <c r="H246" s="269" t="s">
        <v>4128</v>
      </c>
      <c r="I246" s="259" t="s">
        <v>4129</v>
      </c>
      <c r="J246" s="256" t="s">
        <v>3691</v>
      </c>
      <c r="K246" s="168">
        <v>2.81</v>
      </c>
      <c r="L246" s="305"/>
      <c r="M246" s="306">
        <f t="shared" si="0"/>
        <v>0</v>
      </c>
      <c r="N246" s="259"/>
    </row>
    <row r="247" spans="6:14" s="254" customFormat="1" ht="12" outlineLevel="4" x14ac:dyDescent="0.2">
      <c r="F247" s="255">
        <v>11</v>
      </c>
      <c r="G247" s="256" t="s">
        <v>3315</v>
      </c>
      <c r="H247" s="269" t="s">
        <v>4130</v>
      </c>
      <c r="I247" s="259" t="s">
        <v>4131</v>
      </c>
      <c r="J247" s="256" t="s">
        <v>3691</v>
      </c>
      <c r="K247" s="168">
        <v>1.35</v>
      </c>
      <c r="L247" s="305"/>
      <c r="M247" s="306">
        <f t="shared" si="0"/>
        <v>0</v>
      </c>
      <c r="N247" s="259"/>
    </row>
    <row r="248" spans="6:14" s="291" customFormat="1" ht="4.5" outlineLevel="4" x14ac:dyDescent="0.25">
      <c r="F248" s="284"/>
      <c r="G248" s="285"/>
      <c r="H248" s="285"/>
      <c r="I248" s="295"/>
      <c r="J248" s="285"/>
      <c r="K248" s="187"/>
      <c r="L248" s="290"/>
      <c r="M248" s="296"/>
      <c r="N248" s="290"/>
    </row>
    <row r="249" spans="6:14" s="249" customFormat="1" ht="12" outlineLevel="3" x14ac:dyDescent="0.2">
      <c r="F249" s="250"/>
      <c r="G249" s="240"/>
      <c r="H249" s="251"/>
      <c r="I249" s="251" t="s">
        <v>4132</v>
      </c>
      <c r="J249" s="240"/>
      <c r="K249" s="159"/>
      <c r="L249" s="252"/>
      <c r="M249" s="221">
        <f>SUBTOTAL(9,M250:M327)</f>
        <v>0</v>
      </c>
      <c r="N249" s="304"/>
    </row>
    <row r="250" spans="6:14" s="254" customFormat="1" ht="12" outlineLevel="4" x14ac:dyDescent="0.2">
      <c r="F250" s="255">
        <v>1</v>
      </c>
      <c r="G250" s="256" t="s">
        <v>3066</v>
      </c>
      <c r="H250" s="269" t="s">
        <v>7155</v>
      </c>
      <c r="I250" s="259" t="s">
        <v>7156</v>
      </c>
      <c r="J250" s="256" t="s">
        <v>3065</v>
      </c>
      <c r="K250" s="168">
        <v>1</v>
      </c>
      <c r="L250" s="305"/>
      <c r="M250" s="306">
        <f t="shared" ref="M250:M256" si="1">K250*L250</f>
        <v>0</v>
      </c>
      <c r="N250" s="259"/>
    </row>
    <row r="251" spans="6:14" s="254" customFormat="1" ht="12" outlineLevel="4" x14ac:dyDescent="0.2">
      <c r="F251" s="255">
        <v>2</v>
      </c>
      <c r="G251" s="256" t="s">
        <v>3066</v>
      </c>
      <c r="H251" s="269" t="s">
        <v>3889</v>
      </c>
      <c r="I251" s="259" t="s">
        <v>7157</v>
      </c>
      <c r="J251" s="256" t="s">
        <v>3065</v>
      </c>
      <c r="K251" s="168">
        <v>1</v>
      </c>
      <c r="L251" s="305"/>
      <c r="M251" s="306">
        <f t="shared" si="1"/>
        <v>0</v>
      </c>
      <c r="N251" s="259"/>
    </row>
    <row r="252" spans="6:14" s="254" customFormat="1" ht="12" outlineLevel="4" x14ac:dyDescent="0.2">
      <c r="F252" s="255">
        <v>3</v>
      </c>
      <c r="G252" s="256" t="s">
        <v>3066</v>
      </c>
      <c r="H252" s="269" t="s">
        <v>3897</v>
      </c>
      <c r="I252" s="259" t="s">
        <v>7158</v>
      </c>
      <c r="J252" s="256" t="s">
        <v>3065</v>
      </c>
      <c r="K252" s="168">
        <v>1</v>
      </c>
      <c r="L252" s="305"/>
      <c r="M252" s="306">
        <f t="shared" si="1"/>
        <v>0</v>
      </c>
      <c r="N252" s="259"/>
    </row>
    <row r="253" spans="6:14" s="254" customFormat="1" ht="12" outlineLevel="4" x14ac:dyDescent="0.2">
      <c r="F253" s="255">
        <v>4</v>
      </c>
      <c r="G253" s="256" t="s">
        <v>3066</v>
      </c>
      <c r="H253" s="269" t="s">
        <v>3885</v>
      </c>
      <c r="I253" s="259" t="s">
        <v>7159</v>
      </c>
      <c r="J253" s="256" t="s">
        <v>3065</v>
      </c>
      <c r="K253" s="168">
        <v>1</v>
      </c>
      <c r="L253" s="305"/>
      <c r="M253" s="306">
        <f t="shared" si="1"/>
        <v>0</v>
      </c>
      <c r="N253" s="259"/>
    </row>
    <row r="254" spans="6:14" s="254" customFormat="1" ht="24" outlineLevel="4" x14ac:dyDescent="0.2">
      <c r="F254" s="255">
        <v>5</v>
      </c>
      <c r="G254" s="256" t="s">
        <v>3066</v>
      </c>
      <c r="H254" s="269" t="s">
        <v>3893</v>
      </c>
      <c r="I254" s="259" t="s">
        <v>7160</v>
      </c>
      <c r="J254" s="256" t="s">
        <v>3065</v>
      </c>
      <c r="K254" s="168">
        <v>2</v>
      </c>
      <c r="L254" s="305"/>
      <c r="M254" s="306">
        <f t="shared" si="1"/>
        <v>0</v>
      </c>
      <c r="N254" s="259"/>
    </row>
    <row r="255" spans="6:14" s="254" customFormat="1" ht="12" outlineLevel="4" x14ac:dyDescent="0.2">
      <c r="F255" s="255">
        <v>6</v>
      </c>
      <c r="G255" s="256" t="s">
        <v>3066</v>
      </c>
      <c r="H255" s="269" t="s">
        <v>7161</v>
      </c>
      <c r="I255" s="259" t="s">
        <v>7162</v>
      </c>
      <c r="J255" s="256" t="s">
        <v>3065</v>
      </c>
      <c r="K255" s="168">
        <v>1</v>
      </c>
      <c r="L255" s="305"/>
      <c r="M255" s="306">
        <f t="shared" si="1"/>
        <v>0</v>
      </c>
      <c r="N255" s="259"/>
    </row>
    <row r="256" spans="6:14" s="254" customFormat="1" ht="12" outlineLevel="4" x14ac:dyDescent="0.2">
      <c r="F256" s="255">
        <v>7</v>
      </c>
      <c r="G256" s="256" t="s">
        <v>3066</v>
      </c>
      <c r="H256" s="269" t="s">
        <v>7163</v>
      </c>
      <c r="I256" s="259" t="s">
        <v>7164</v>
      </c>
      <c r="J256" s="256" t="s">
        <v>447</v>
      </c>
      <c r="K256" s="168">
        <v>4</v>
      </c>
      <c r="L256" s="305"/>
      <c r="M256" s="306">
        <f t="shared" si="1"/>
        <v>0</v>
      </c>
      <c r="N256" s="259"/>
    </row>
    <row r="257" spans="6:14" s="333" customFormat="1" ht="11.25" outlineLevel="5" x14ac:dyDescent="0.25">
      <c r="F257" s="334"/>
      <c r="G257" s="335"/>
      <c r="H257" s="335"/>
      <c r="I257" s="307" t="s">
        <v>7165</v>
      </c>
      <c r="J257" s="335"/>
      <c r="K257" s="308">
        <v>1</v>
      </c>
      <c r="L257" s="336"/>
      <c r="M257" s="337"/>
      <c r="N257" s="307"/>
    </row>
    <row r="258" spans="6:14" s="333" customFormat="1" ht="11.25" outlineLevel="5" x14ac:dyDescent="0.25">
      <c r="F258" s="334"/>
      <c r="G258" s="335"/>
      <c r="H258" s="335"/>
      <c r="I258" s="307" t="s">
        <v>7166</v>
      </c>
      <c r="J258" s="335"/>
      <c r="K258" s="308">
        <v>1</v>
      </c>
      <c r="L258" s="336"/>
      <c r="M258" s="337"/>
      <c r="N258" s="307"/>
    </row>
    <row r="259" spans="6:14" s="333" customFormat="1" ht="11.25" outlineLevel="5" x14ac:dyDescent="0.25">
      <c r="F259" s="334"/>
      <c r="G259" s="335"/>
      <c r="H259" s="335"/>
      <c r="I259" s="307" t="s">
        <v>7167</v>
      </c>
      <c r="J259" s="335"/>
      <c r="K259" s="308">
        <v>1</v>
      </c>
      <c r="L259" s="336"/>
      <c r="M259" s="337"/>
      <c r="N259" s="307"/>
    </row>
    <row r="260" spans="6:14" s="333" customFormat="1" ht="11.25" outlineLevel="5" x14ac:dyDescent="0.25">
      <c r="F260" s="334"/>
      <c r="G260" s="335"/>
      <c r="H260" s="335"/>
      <c r="I260" s="307" t="s">
        <v>7168</v>
      </c>
      <c r="J260" s="335"/>
      <c r="K260" s="308">
        <v>1</v>
      </c>
      <c r="L260" s="336"/>
      <c r="M260" s="337"/>
      <c r="N260" s="307"/>
    </row>
    <row r="261" spans="6:14" s="254" customFormat="1" ht="408" outlineLevel="4" x14ac:dyDescent="0.2">
      <c r="F261" s="255">
        <v>8</v>
      </c>
      <c r="G261" s="256" t="s">
        <v>3315</v>
      </c>
      <c r="H261" s="269" t="s">
        <v>7169</v>
      </c>
      <c r="I261" s="259" t="s">
        <v>7170</v>
      </c>
      <c r="J261" s="256" t="s">
        <v>3065</v>
      </c>
      <c r="K261" s="168">
        <v>1</v>
      </c>
      <c r="L261" s="305"/>
      <c r="M261" s="306">
        <f>K261*L261</f>
        <v>0</v>
      </c>
      <c r="N261" s="259" t="s">
        <v>7171</v>
      </c>
    </row>
    <row r="262" spans="6:14" s="254" customFormat="1" ht="36" outlineLevel="4" x14ac:dyDescent="0.2">
      <c r="F262" s="255">
        <v>9</v>
      </c>
      <c r="G262" s="256" t="s">
        <v>3315</v>
      </c>
      <c r="H262" s="269" t="s">
        <v>8016</v>
      </c>
      <c r="I262" s="259" t="s">
        <v>8017</v>
      </c>
      <c r="J262" s="256" t="s">
        <v>447</v>
      </c>
      <c r="K262" s="168">
        <v>1</v>
      </c>
      <c r="L262" s="305"/>
      <c r="M262" s="306">
        <f>K262*L262</f>
        <v>0</v>
      </c>
      <c r="N262" s="259"/>
    </row>
    <row r="263" spans="6:14" s="254" customFormat="1" ht="36" outlineLevel="4" x14ac:dyDescent="0.2">
      <c r="F263" s="255">
        <v>10</v>
      </c>
      <c r="G263" s="256" t="s">
        <v>3315</v>
      </c>
      <c r="H263" s="269" t="s">
        <v>7172</v>
      </c>
      <c r="I263" s="259" t="s">
        <v>7173</v>
      </c>
      <c r="J263" s="256" t="s">
        <v>447</v>
      </c>
      <c r="K263" s="168">
        <v>2</v>
      </c>
      <c r="L263" s="305"/>
      <c r="M263" s="306">
        <f>K263*L263</f>
        <v>0</v>
      </c>
      <c r="N263" s="259"/>
    </row>
    <row r="264" spans="6:14" s="254" customFormat="1" ht="72" outlineLevel="4" x14ac:dyDescent="0.2">
      <c r="F264" s="255">
        <v>11</v>
      </c>
      <c r="G264" s="256" t="s">
        <v>3315</v>
      </c>
      <c r="H264" s="269" t="s">
        <v>7174</v>
      </c>
      <c r="I264" s="259" t="s">
        <v>7175</v>
      </c>
      <c r="J264" s="256" t="s">
        <v>447</v>
      </c>
      <c r="K264" s="168">
        <v>1</v>
      </c>
      <c r="L264" s="305"/>
      <c r="M264" s="306">
        <f>K264*L264</f>
        <v>0</v>
      </c>
      <c r="N264" s="259" t="s">
        <v>7176</v>
      </c>
    </row>
    <row r="265" spans="6:14" s="254" customFormat="1" ht="12" outlineLevel="4" x14ac:dyDescent="0.2">
      <c r="F265" s="255">
        <v>12</v>
      </c>
      <c r="G265" s="256" t="s">
        <v>3066</v>
      </c>
      <c r="H265" s="269" t="s">
        <v>7177</v>
      </c>
      <c r="I265" s="259" t="s">
        <v>7178</v>
      </c>
      <c r="J265" s="256" t="s">
        <v>447</v>
      </c>
      <c r="K265" s="168">
        <v>4</v>
      </c>
      <c r="L265" s="305"/>
      <c r="M265" s="306">
        <f>K265*L265</f>
        <v>0</v>
      </c>
      <c r="N265" s="259"/>
    </row>
    <row r="266" spans="6:14" s="333" customFormat="1" ht="11.25" outlineLevel="5" x14ac:dyDescent="0.25">
      <c r="F266" s="334"/>
      <c r="G266" s="335"/>
      <c r="H266" s="335"/>
      <c r="I266" s="307" t="s">
        <v>7179</v>
      </c>
      <c r="J266" s="335"/>
      <c r="K266" s="308">
        <v>1</v>
      </c>
      <c r="L266" s="336"/>
      <c r="M266" s="337"/>
      <c r="N266" s="307"/>
    </row>
    <row r="267" spans="6:14" s="333" customFormat="1" ht="11.25" outlineLevel="5" x14ac:dyDescent="0.25">
      <c r="F267" s="334"/>
      <c r="G267" s="335"/>
      <c r="H267" s="335"/>
      <c r="I267" s="307" t="s">
        <v>7180</v>
      </c>
      <c r="J267" s="335"/>
      <c r="K267" s="308">
        <v>1</v>
      </c>
      <c r="L267" s="336"/>
      <c r="M267" s="337"/>
      <c r="N267" s="307"/>
    </row>
    <row r="268" spans="6:14" s="333" customFormat="1" ht="11.25" outlineLevel="5" x14ac:dyDescent="0.25">
      <c r="F268" s="334"/>
      <c r="G268" s="335"/>
      <c r="H268" s="335"/>
      <c r="I268" s="307" t="s">
        <v>7181</v>
      </c>
      <c r="J268" s="335"/>
      <c r="K268" s="308">
        <v>1</v>
      </c>
      <c r="L268" s="336"/>
      <c r="M268" s="337"/>
      <c r="N268" s="307"/>
    </row>
    <row r="269" spans="6:14" s="333" customFormat="1" ht="11.25" outlineLevel="5" x14ac:dyDescent="0.25">
      <c r="F269" s="334"/>
      <c r="G269" s="335"/>
      <c r="H269" s="335"/>
      <c r="I269" s="307" t="s">
        <v>7182</v>
      </c>
      <c r="J269" s="335"/>
      <c r="K269" s="308">
        <v>1</v>
      </c>
      <c r="L269" s="336"/>
      <c r="M269" s="337"/>
      <c r="N269" s="307"/>
    </row>
    <row r="270" spans="6:14" s="254" customFormat="1" ht="12" outlineLevel="4" x14ac:dyDescent="0.2">
      <c r="F270" s="255">
        <v>13</v>
      </c>
      <c r="G270" s="256" t="s">
        <v>3054</v>
      </c>
      <c r="H270" s="269" t="s">
        <v>7183</v>
      </c>
      <c r="I270" s="259" t="s">
        <v>7184</v>
      </c>
      <c r="J270" s="256" t="s">
        <v>447</v>
      </c>
      <c r="K270" s="168">
        <v>2</v>
      </c>
      <c r="L270" s="305"/>
      <c r="M270" s="306">
        <f>K270*L270</f>
        <v>0</v>
      </c>
      <c r="N270" s="259"/>
    </row>
    <row r="271" spans="6:14" s="254" customFormat="1" ht="12" outlineLevel="4" x14ac:dyDescent="0.2">
      <c r="F271" s="255">
        <v>14</v>
      </c>
      <c r="G271" s="256" t="s">
        <v>3054</v>
      </c>
      <c r="H271" s="269" t="s">
        <v>7185</v>
      </c>
      <c r="I271" s="259" t="s">
        <v>7186</v>
      </c>
      <c r="J271" s="256" t="s">
        <v>447</v>
      </c>
      <c r="K271" s="168">
        <v>2</v>
      </c>
      <c r="L271" s="305"/>
      <c r="M271" s="306">
        <f>K271*L271</f>
        <v>0</v>
      </c>
      <c r="N271" s="259"/>
    </row>
    <row r="272" spans="6:14" s="254" customFormat="1" ht="12" outlineLevel="4" x14ac:dyDescent="0.2">
      <c r="F272" s="255">
        <v>15</v>
      </c>
      <c r="G272" s="256" t="s">
        <v>3066</v>
      </c>
      <c r="H272" s="269" t="s">
        <v>7187</v>
      </c>
      <c r="I272" s="259" t="s">
        <v>7188</v>
      </c>
      <c r="J272" s="256" t="s">
        <v>447</v>
      </c>
      <c r="K272" s="168">
        <v>1</v>
      </c>
      <c r="L272" s="305"/>
      <c r="M272" s="306">
        <f>K272*L272</f>
        <v>0</v>
      </c>
      <c r="N272" s="259"/>
    </row>
    <row r="273" spans="6:14" s="333" customFormat="1" ht="11.25" outlineLevel="5" x14ac:dyDescent="0.25">
      <c r="F273" s="334"/>
      <c r="G273" s="335"/>
      <c r="H273" s="335"/>
      <c r="I273" s="307" t="s">
        <v>7189</v>
      </c>
      <c r="J273" s="335"/>
      <c r="K273" s="308">
        <v>1</v>
      </c>
      <c r="L273" s="336"/>
      <c r="M273" s="337"/>
      <c r="N273" s="307"/>
    </row>
    <row r="274" spans="6:14" s="254" customFormat="1" ht="48" outlineLevel="4" x14ac:dyDescent="0.2">
      <c r="F274" s="255">
        <v>16</v>
      </c>
      <c r="G274" s="256" t="s">
        <v>3054</v>
      </c>
      <c r="H274" s="269" t="s">
        <v>7190</v>
      </c>
      <c r="I274" s="259" t="s">
        <v>7191</v>
      </c>
      <c r="J274" s="256" t="s">
        <v>447</v>
      </c>
      <c r="K274" s="168">
        <v>1</v>
      </c>
      <c r="L274" s="305"/>
      <c r="M274" s="306">
        <f>K274*L274</f>
        <v>0</v>
      </c>
      <c r="N274" s="259"/>
    </row>
    <row r="275" spans="6:14" s="254" customFormat="1" ht="12" outlineLevel="4" x14ac:dyDescent="0.2">
      <c r="F275" s="255">
        <v>17</v>
      </c>
      <c r="G275" s="256" t="s">
        <v>3066</v>
      </c>
      <c r="H275" s="269" t="s">
        <v>7192</v>
      </c>
      <c r="I275" s="259" t="s">
        <v>7193</v>
      </c>
      <c r="J275" s="256" t="s">
        <v>447</v>
      </c>
      <c r="K275" s="168">
        <v>6</v>
      </c>
      <c r="L275" s="305"/>
      <c r="M275" s="306">
        <f>K275*L275</f>
        <v>0</v>
      </c>
      <c r="N275" s="259"/>
    </row>
    <row r="276" spans="6:14" s="333" customFormat="1" ht="11.25" outlineLevel="5" x14ac:dyDescent="0.25">
      <c r="F276" s="334"/>
      <c r="G276" s="335"/>
      <c r="H276" s="335"/>
      <c r="I276" s="307" t="s">
        <v>7194</v>
      </c>
      <c r="J276" s="335"/>
      <c r="K276" s="308">
        <v>2</v>
      </c>
      <c r="L276" s="336"/>
      <c r="M276" s="337"/>
      <c r="N276" s="307"/>
    </row>
    <row r="277" spans="6:14" s="333" customFormat="1" ht="11.25" outlineLevel="5" x14ac:dyDescent="0.25">
      <c r="F277" s="334"/>
      <c r="G277" s="335"/>
      <c r="H277" s="335"/>
      <c r="I277" s="307" t="s">
        <v>7195</v>
      </c>
      <c r="J277" s="335"/>
      <c r="K277" s="308">
        <v>2</v>
      </c>
      <c r="L277" s="336"/>
      <c r="M277" s="337"/>
      <c r="N277" s="307"/>
    </row>
    <row r="278" spans="6:14" s="333" customFormat="1" ht="11.25" outlineLevel="5" x14ac:dyDescent="0.25">
      <c r="F278" s="334"/>
      <c r="G278" s="335"/>
      <c r="H278" s="335"/>
      <c r="I278" s="307" t="s">
        <v>7196</v>
      </c>
      <c r="J278" s="335"/>
      <c r="K278" s="308">
        <v>2</v>
      </c>
      <c r="L278" s="336"/>
      <c r="M278" s="337"/>
      <c r="N278" s="307"/>
    </row>
    <row r="279" spans="6:14" s="254" customFormat="1" ht="36" outlineLevel="4" x14ac:dyDescent="0.2">
      <c r="F279" s="255">
        <v>18</v>
      </c>
      <c r="G279" s="256" t="s">
        <v>3054</v>
      </c>
      <c r="H279" s="269" t="s">
        <v>7197</v>
      </c>
      <c r="I279" s="259" t="s">
        <v>7198</v>
      </c>
      <c r="J279" s="256" t="s">
        <v>447</v>
      </c>
      <c r="K279" s="168">
        <v>6</v>
      </c>
      <c r="L279" s="305"/>
      <c r="M279" s="306">
        <f>K279*L279</f>
        <v>0</v>
      </c>
      <c r="N279" s="259"/>
    </row>
    <row r="280" spans="6:14" s="333" customFormat="1" ht="11.25" outlineLevel="5" x14ac:dyDescent="0.25">
      <c r="F280" s="334"/>
      <c r="G280" s="335"/>
      <c r="H280" s="335"/>
      <c r="I280" s="307" t="s">
        <v>7194</v>
      </c>
      <c r="J280" s="335"/>
      <c r="K280" s="308">
        <v>2</v>
      </c>
      <c r="L280" s="336"/>
      <c r="M280" s="337"/>
      <c r="N280" s="307"/>
    </row>
    <row r="281" spans="6:14" s="333" customFormat="1" ht="11.25" outlineLevel="5" x14ac:dyDescent="0.25">
      <c r="F281" s="334"/>
      <c r="G281" s="335"/>
      <c r="H281" s="335"/>
      <c r="I281" s="307" t="s">
        <v>7195</v>
      </c>
      <c r="J281" s="335"/>
      <c r="K281" s="308">
        <v>2</v>
      </c>
      <c r="L281" s="336"/>
      <c r="M281" s="337"/>
      <c r="N281" s="307"/>
    </row>
    <row r="282" spans="6:14" s="333" customFormat="1" ht="11.25" outlineLevel="5" x14ac:dyDescent="0.25">
      <c r="F282" s="334"/>
      <c r="G282" s="335"/>
      <c r="H282" s="335"/>
      <c r="I282" s="307" t="s">
        <v>7196</v>
      </c>
      <c r="J282" s="335"/>
      <c r="K282" s="308">
        <v>2</v>
      </c>
      <c r="L282" s="336"/>
      <c r="M282" s="337"/>
      <c r="N282" s="307"/>
    </row>
    <row r="283" spans="6:14" s="254" customFormat="1" ht="24" outlineLevel="4" x14ac:dyDescent="0.2">
      <c r="F283" s="255">
        <v>19</v>
      </c>
      <c r="G283" s="256" t="s">
        <v>3054</v>
      </c>
      <c r="H283" s="269" t="s">
        <v>7199</v>
      </c>
      <c r="I283" s="259" t="s">
        <v>7200</v>
      </c>
      <c r="J283" s="256" t="s">
        <v>447</v>
      </c>
      <c r="K283" s="168">
        <v>2</v>
      </c>
      <c r="L283" s="305"/>
      <c r="M283" s="306">
        <f t="shared" ref="M283:M292" si="2">K283*L283</f>
        <v>0</v>
      </c>
      <c r="N283" s="259"/>
    </row>
    <row r="284" spans="6:14" s="254" customFormat="1" ht="36" outlineLevel="4" x14ac:dyDescent="0.2">
      <c r="F284" s="255">
        <v>20</v>
      </c>
      <c r="G284" s="256" t="s">
        <v>3054</v>
      </c>
      <c r="H284" s="269" t="s">
        <v>3901</v>
      </c>
      <c r="I284" s="259" t="s">
        <v>7201</v>
      </c>
      <c r="J284" s="256" t="s">
        <v>447</v>
      </c>
      <c r="K284" s="168">
        <v>2</v>
      </c>
      <c r="L284" s="305"/>
      <c r="M284" s="306">
        <f t="shared" si="2"/>
        <v>0</v>
      </c>
      <c r="N284" s="259"/>
    </row>
    <row r="285" spans="6:14" s="254" customFormat="1" ht="36" outlineLevel="4" x14ac:dyDescent="0.2">
      <c r="F285" s="255">
        <v>21</v>
      </c>
      <c r="G285" s="256" t="s">
        <v>3054</v>
      </c>
      <c r="H285" s="269" t="s">
        <v>3903</v>
      </c>
      <c r="I285" s="259" t="s">
        <v>7202</v>
      </c>
      <c r="J285" s="256" t="s">
        <v>447</v>
      </c>
      <c r="K285" s="168">
        <v>2</v>
      </c>
      <c r="L285" s="305"/>
      <c r="M285" s="306">
        <f t="shared" si="2"/>
        <v>0</v>
      </c>
      <c r="N285" s="259"/>
    </row>
    <row r="286" spans="6:14" s="254" customFormat="1" ht="12" outlineLevel="4" x14ac:dyDescent="0.2">
      <c r="F286" s="255">
        <v>22</v>
      </c>
      <c r="G286" s="256" t="s">
        <v>3066</v>
      </c>
      <c r="H286" s="269" t="s">
        <v>7203</v>
      </c>
      <c r="I286" s="259" t="s">
        <v>7204</v>
      </c>
      <c r="J286" s="256" t="s">
        <v>447</v>
      </c>
      <c r="K286" s="168">
        <v>1</v>
      </c>
      <c r="L286" s="305"/>
      <c r="M286" s="306">
        <f t="shared" si="2"/>
        <v>0</v>
      </c>
      <c r="N286" s="259"/>
    </row>
    <row r="287" spans="6:14" s="254" customFormat="1" ht="12" outlineLevel="4" x14ac:dyDescent="0.2">
      <c r="F287" s="255">
        <v>23</v>
      </c>
      <c r="G287" s="256" t="s">
        <v>3066</v>
      </c>
      <c r="H287" s="269" t="s">
        <v>7205</v>
      </c>
      <c r="I287" s="259" t="s">
        <v>7206</v>
      </c>
      <c r="J287" s="256" t="s">
        <v>447</v>
      </c>
      <c r="K287" s="168">
        <v>1</v>
      </c>
      <c r="L287" s="305"/>
      <c r="M287" s="306">
        <f t="shared" si="2"/>
        <v>0</v>
      </c>
      <c r="N287" s="259"/>
    </row>
    <row r="288" spans="6:14" s="254" customFormat="1" ht="12" outlineLevel="4" x14ac:dyDescent="0.2">
      <c r="F288" s="255">
        <v>24</v>
      </c>
      <c r="G288" s="256" t="s">
        <v>3315</v>
      </c>
      <c r="H288" s="269" t="s">
        <v>7207</v>
      </c>
      <c r="I288" s="259" t="s">
        <v>7208</v>
      </c>
      <c r="J288" s="256" t="s">
        <v>3065</v>
      </c>
      <c r="K288" s="168">
        <v>2</v>
      </c>
      <c r="L288" s="305"/>
      <c r="M288" s="306">
        <f t="shared" si="2"/>
        <v>0</v>
      </c>
      <c r="N288" s="259"/>
    </row>
    <row r="289" spans="6:14" s="254" customFormat="1" ht="48" outlineLevel="4" x14ac:dyDescent="0.2">
      <c r="F289" s="255">
        <v>25</v>
      </c>
      <c r="G289" s="256" t="s">
        <v>3315</v>
      </c>
      <c r="H289" s="269" t="s">
        <v>7209</v>
      </c>
      <c r="I289" s="259" t="s">
        <v>7210</v>
      </c>
      <c r="J289" s="256" t="s">
        <v>3065</v>
      </c>
      <c r="K289" s="168">
        <v>1</v>
      </c>
      <c r="L289" s="305"/>
      <c r="M289" s="306">
        <f t="shared" si="2"/>
        <v>0</v>
      </c>
      <c r="N289" s="259" t="s">
        <v>7211</v>
      </c>
    </row>
    <row r="290" spans="6:14" s="254" customFormat="1" ht="12" outlineLevel="4" x14ac:dyDescent="0.2">
      <c r="F290" s="255">
        <v>26</v>
      </c>
      <c r="G290" s="256" t="s">
        <v>3315</v>
      </c>
      <c r="H290" s="269" t="s">
        <v>7212</v>
      </c>
      <c r="I290" s="259" t="s">
        <v>7213</v>
      </c>
      <c r="J290" s="256" t="s">
        <v>3065</v>
      </c>
      <c r="K290" s="168">
        <v>1</v>
      </c>
      <c r="L290" s="305"/>
      <c r="M290" s="306">
        <f t="shared" si="2"/>
        <v>0</v>
      </c>
      <c r="N290" s="259"/>
    </row>
    <row r="291" spans="6:14" s="254" customFormat="1" ht="36" outlineLevel="4" x14ac:dyDescent="0.2">
      <c r="F291" s="255">
        <v>27</v>
      </c>
      <c r="G291" s="256" t="s">
        <v>3315</v>
      </c>
      <c r="H291" s="269" t="s">
        <v>7214</v>
      </c>
      <c r="I291" s="259" t="s">
        <v>7215</v>
      </c>
      <c r="J291" s="256" t="s">
        <v>447</v>
      </c>
      <c r="K291" s="168">
        <v>1</v>
      </c>
      <c r="L291" s="305"/>
      <c r="M291" s="306">
        <f t="shared" si="2"/>
        <v>0</v>
      </c>
      <c r="N291" s="259"/>
    </row>
    <row r="292" spans="6:14" s="254" customFormat="1" ht="12" outlineLevel="4" x14ac:dyDescent="0.2">
      <c r="F292" s="255">
        <v>28</v>
      </c>
      <c r="G292" s="256" t="s">
        <v>3315</v>
      </c>
      <c r="H292" s="269" t="s">
        <v>7216</v>
      </c>
      <c r="I292" s="259" t="s">
        <v>7217</v>
      </c>
      <c r="J292" s="256" t="s">
        <v>3065</v>
      </c>
      <c r="K292" s="168">
        <v>3</v>
      </c>
      <c r="L292" s="305"/>
      <c r="M292" s="306">
        <f t="shared" si="2"/>
        <v>0</v>
      </c>
      <c r="N292" s="259"/>
    </row>
    <row r="293" spans="6:14" s="333" customFormat="1" ht="11.25" outlineLevel="5" x14ac:dyDescent="0.25">
      <c r="F293" s="334"/>
      <c r="G293" s="335"/>
      <c r="H293" s="335"/>
      <c r="I293" s="307" t="s">
        <v>7218</v>
      </c>
      <c r="J293" s="335"/>
      <c r="K293" s="308">
        <v>3</v>
      </c>
      <c r="L293" s="336"/>
      <c r="M293" s="337"/>
      <c r="N293" s="307"/>
    </row>
    <row r="294" spans="6:14" s="254" customFormat="1" ht="36" outlineLevel="4" x14ac:dyDescent="0.2">
      <c r="F294" s="255">
        <v>29</v>
      </c>
      <c r="G294" s="256" t="s">
        <v>3315</v>
      </c>
      <c r="H294" s="269" t="s">
        <v>7219</v>
      </c>
      <c r="I294" s="259" t="s">
        <v>7220</v>
      </c>
      <c r="J294" s="256" t="s">
        <v>447</v>
      </c>
      <c r="K294" s="168">
        <v>3</v>
      </c>
      <c r="L294" s="305"/>
      <c r="M294" s="306">
        <f>K294*L294</f>
        <v>0</v>
      </c>
      <c r="N294" s="259"/>
    </row>
    <row r="295" spans="6:14" s="333" customFormat="1" ht="11.25" outlineLevel="5" x14ac:dyDescent="0.25">
      <c r="F295" s="334"/>
      <c r="G295" s="335"/>
      <c r="H295" s="335"/>
      <c r="I295" s="307" t="s">
        <v>7218</v>
      </c>
      <c r="J295" s="335"/>
      <c r="K295" s="308">
        <v>3</v>
      </c>
      <c r="L295" s="336"/>
      <c r="M295" s="337"/>
      <c r="N295" s="307"/>
    </row>
    <row r="296" spans="6:14" s="254" customFormat="1" ht="12" outlineLevel="4" x14ac:dyDescent="0.2">
      <c r="F296" s="255">
        <v>30</v>
      </c>
      <c r="G296" s="256" t="s">
        <v>3315</v>
      </c>
      <c r="H296" s="269" t="s">
        <v>7221</v>
      </c>
      <c r="I296" s="259" t="s">
        <v>7222</v>
      </c>
      <c r="J296" s="256" t="s">
        <v>447</v>
      </c>
      <c r="K296" s="168">
        <v>1</v>
      </c>
      <c r="L296" s="305"/>
      <c r="M296" s="306">
        <f>K296*L296</f>
        <v>0</v>
      </c>
      <c r="N296" s="259"/>
    </row>
    <row r="297" spans="6:14" s="254" customFormat="1" ht="12" outlineLevel="4" x14ac:dyDescent="0.2">
      <c r="F297" s="255">
        <v>31</v>
      </c>
      <c r="G297" s="256" t="s">
        <v>3315</v>
      </c>
      <c r="H297" s="269" t="s">
        <v>7223</v>
      </c>
      <c r="I297" s="259" t="s">
        <v>7224</v>
      </c>
      <c r="J297" s="256" t="s">
        <v>447</v>
      </c>
      <c r="K297" s="168">
        <v>4</v>
      </c>
      <c r="L297" s="305"/>
      <c r="M297" s="306">
        <f>K297*L297</f>
        <v>0</v>
      </c>
      <c r="N297" s="259"/>
    </row>
    <row r="298" spans="6:14" s="333" customFormat="1" ht="11.25" outlineLevel="5" x14ac:dyDescent="0.25">
      <c r="F298" s="334"/>
      <c r="G298" s="335"/>
      <c r="H298" s="335"/>
      <c r="I298" s="307" t="s">
        <v>7225</v>
      </c>
      <c r="J298" s="335"/>
      <c r="K298" s="308">
        <v>1</v>
      </c>
      <c r="L298" s="336"/>
      <c r="M298" s="337"/>
      <c r="N298" s="307"/>
    </row>
    <row r="299" spans="6:14" s="333" customFormat="1" ht="11.25" outlineLevel="5" x14ac:dyDescent="0.25">
      <c r="F299" s="334"/>
      <c r="G299" s="335"/>
      <c r="H299" s="335"/>
      <c r="I299" s="307" t="s">
        <v>7226</v>
      </c>
      <c r="J299" s="335"/>
      <c r="K299" s="308">
        <v>1</v>
      </c>
      <c r="L299" s="336"/>
      <c r="M299" s="337"/>
      <c r="N299" s="307"/>
    </row>
    <row r="300" spans="6:14" s="333" customFormat="1" ht="11.25" outlineLevel="5" x14ac:dyDescent="0.25">
      <c r="F300" s="334"/>
      <c r="G300" s="335"/>
      <c r="H300" s="335"/>
      <c r="I300" s="307" t="s">
        <v>7227</v>
      </c>
      <c r="J300" s="335"/>
      <c r="K300" s="308">
        <v>1</v>
      </c>
      <c r="L300" s="336"/>
      <c r="M300" s="337"/>
      <c r="N300" s="307"/>
    </row>
    <row r="301" spans="6:14" s="333" customFormat="1" ht="11.25" outlineLevel="5" x14ac:dyDescent="0.25">
      <c r="F301" s="334"/>
      <c r="G301" s="335"/>
      <c r="H301" s="335"/>
      <c r="I301" s="307" t="s">
        <v>7228</v>
      </c>
      <c r="J301" s="335"/>
      <c r="K301" s="308">
        <v>1</v>
      </c>
      <c r="L301" s="336"/>
      <c r="M301" s="337"/>
      <c r="N301" s="307"/>
    </row>
    <row r="302" spans="6:14" s="254" customFormat="1" ht="24" outlineLevel="4" x14ac:dyDescent="0.2">
      <c r="F302" s="255">
        <v>32</v>
      </c>
      <c r="G302" s="256" t="s">
        <v>3315</v>
      </c>
      <c r="H302" s="269" t="s">
        <v>7229</v>
      </c>
      <c r="I302" s="259" t="s">
        <v>7230</v>
      </c>
      <c r="J302" s="256" t="s">
        <v>447</v>
      </c>
      <c r="K302" s="168">
        <v>6</v>
      </c>
      <c r="L302" s="305"/>
      <c r="M302" s="306">
        <f>K302*L302</f>
        <v>0</v>
      </c>
      <c r="N302" s="259"/>
    </row>
    <row r="303" spans="6:14" s="333" customFormat="1" ht="11.25" outlineLevel="5" x14ac:dyDescent="0.25">
      <c r="F303" s="334"/>
      <c r="G303" s="335"/>
      <c r="H303" s="335"/>
      <c r="I303" s="307" t="s">
        <v>7231</v>
      </c>
      <c r="J303" s="335"/>
      <c r="K303" s="308">
        <v>4</v>
      </c>
      <c r="L303" s="336"/>
      <c r="M303" s="337"/>
      <c r="N303" s="307"/>
    </row>
    <row r="304" spans="6:14" s="333" customFormat="1" ht="11.25" outlineLevel="5" x14ac:dyDescent="0.25">
      <c r="F304" s="334"/>
      <c r="G304" s="335"/>
      <c r="H304" s="335"/>
      <c r="I304" s="307" t="s">
        <v>7227</v>
      </c>
      <c r="J304" s="335"/>
      <c r="K304" s="308">
        <v>1</v>
      </c>
      <c r="L304" s="336"/>
      <c r="M304" s="337"/>
      <c r="N304" s="307"/>
    </row>
    <row r="305" spans="6:14" s="333" customFormat="1" ht="11.25" outlineLevel="5" x14ac:dyDescent="0.25">
      <c r="F305" s="334"/>
      <c r="G305" s="335"/>
      <c r="H305" s="335"/>
      <c r="I305" s="307" t="s">
        <v>7228</v>
      </c>
      <c r="J305" s="335"/>
      <c r="K305" s="308">
        <v>1</v>
      </c>
      <c r="L305" s="336"/>
      <c r="M305" s="337"/>
      <c r="N305" s="307"/>
    </row>
    <row r="306" spans="6:14" s="254" customFormat="1" ht="12" outlineLevel="4" x14ac:dyDescent="0.2">
      <c r="F306" s="255">
        <v>33</v>
      </c>
      <c r="G306" s="256" t="s">
        <v>3315</v>
      </c>
      <c r="H306" s="269" t="s">
        <v>7232</v>
      </c>
      <c r="I306" s="259" t="s">
        <v>7233</v>
      </c>
      <c r="J306" s="256" t="s">
        <v>447</v>
      </c>
      <c r="K306" s="168">
        <v>1</v>
      </c>
      <c r="L306" s="305"/>
      <c r="M306" s="306">
        <f>K306*L306</f>
        <v>0</v>
      </c>
      <c r="N306" s="259"/>
    </row>
    <row r="307" spans="6:14" s="333" customFormat="1" ht="11.25" outlineLevel="5" x14ac:dyDescent="0.25">
      <c r="F307" s="334"/>
      <c r="G307" s="335"/>
      <c r="H307" s="335"/>
      <c r="I307" s="307" t="s">
        <v>7225</v>
      </c>
      <c r="J307" s="335"/>
      <c r="K307" s="308">
        <v>1</v>
      </c>
      <c r="L307" s="336"/>
      <c r="M307" s="337"/>
      <c r="N307" s="307"/>
    </row>
    <row r="308" spans="6:14" s="254" customFormat="1" ht="12" outlineLevel="4" x14ac:dyDescent="0.2">
      <c r="F308" s="255">
        <v>34</v>
      </c>
      <c r="G308" s="256" t="s">
        <v>3315</v>
      </c>
      <c r="H308" s="269" t="s">
        <v>7234</v>
      </c>
      <c r="I308" s="259" t="s">
        <v>7235</v>
      </c>
      <c r="J308" s="256" t="s">
        <v>447</v>
      </c>
      <c r="K308" s="168">
        <v>6</v>
      </c>
      <c r="L308" s="305"/>
      <c r="M308" s="306">
        <f>K308*L308</f>
        <v>0</v>
      </c>
      <c r="N308" s="259"/>
    </row>
    <row r="309" spans="6:14" s="333" customFormat="1" ht="11.25" outlineLevel="5" x14ac:dyDescent="0.25">
      <c r="F309" s="334"/>
      <c r="G309" s="335"/>
      <c r="H309" s="335"/>
      <c r="I309" s="307" t="s">
        <v>7236</v>
      </c>
      <c r="J309" s="335"/>
      <c r="K309" s="308">
        <v>3</v>
      </c>
      <c r="L309" s="336"/>
      <c r="M309" s="337"/>
      <c r="N309" s="307"/>
    </row>
    <row r="310" spans="6:14" s="333" customFormat="1" ht="11.25" outlineLevel="5" x14ac:dyDescent="0.25">
      <c r="F310" s="334"/>
      <c r="G310" s="335"/>
      <c r="H310" s="335"/>
      <c r="I310" s="307" t="s">
        <v>7237</v>
      </c>
      <c r="J310" s="335"/>
      <c r="K310" s="308">
        <v>3</v>
      </c>
      <c r="L310" s="336"/>
      <c r="M310" s="337"/>
      <c r="N310" s="307"/>
    </row>
    <row r="311" spans="6:14" s="254" customFormat="1" ht="12" outlineLevel="4" x14ac:dyDescent="0.2">
      <c r="F311" s="255">
        <v>35</v>
      </c>
      <c r="G311" s="256" t="s">
        <v>3315</v>
      </c>
      <c r="H311" s="269" t="s">
        <v>7238</v>
      </c>
      <c r="I311" s="259" t="s">
        <v>7239</v>
      </c>
      <c r="J311" s="256" t="s">
        <v>447</v>
      </c>
      <c r="K311" s="168">
        <v>2</v>
      </c>
      <c r="L311" s="305"/>
      <c r="M311" s="306">
        <f>K311*L311</f>
        <v>0</v>
      </c>
      <c r="N311" s="259"/>
    </row>
    <row r="312" spans="6:14" s="333" customFormat="1" ht="11.25" outlineLevel="5" x14ac:dyDescent="0.25">
      <c r="F312" s="334"/>
      <c r="G312" s="335"/>
      <c r="H312" s="335"/>
      <c r="I312" s="307" t="s">
        <v>7240</v>
      </c>
      <c r="J312" s="335"/>
      <c r="K312" s="308">
        <v>2</v>
      </c>
      <c r="L312" s="336"/>
      <c r="M312" s="337"/>
      <c r="N312" s="307"/>
    </row>
    <row r="313" spans="6:14" s="254" customFormat="1" ht="12" outlineLevel="4" x14ac:dyDescent="0.2">
      <c r="F313" s="255">
        <v>36</v>
      </c>
      <c r="G313" s="256" t="s">
        <v>3315</v>
      </c>
      <c r="H313" s="269" t="s">
        <v>7241</v>
      </c>
      <c r="I313" s="259" t="s">
        <v>7242</v>
      </c>
      <c r="J313" s="256" t="s">
        <v>447</v>
      </c>
      <c r="K313" s="168">
        <v>10</v>
      </c>
      <c r="L313" s="305"/>
      <c r="M313" s="306">
        <f>K313*L313</f>
        <v>0</v>
      </c>
      <c r="N313" s="259"/>
    </row>
    <row r="314" spans="6:14" s="333" customFormat="1" ht="11.25" outlineLevel="5" x14ac:dyDescent="0.25">
      <c r="F314" s="334"/>
      <c r="G314" s="335"/>
      <c r="H314" s="335"/>
      <c r="I314" s="307" t="s">
        <v>7236</v>
      </c>
      <c r="J314" s="335"/>
      <c r="K314" s="308">
        <v>3</v>
      </c>
      <c r="L314" s="336"/>
      <c r="M314" s="337"/>
      <c r="N314" s="307"/>
    </row>
    <row r="315" spans="6:14" s="333" customFormat="1" ht="11.25" outlineLevel="5" x14ac:dyDescent="0.25">
      <c r="F315" s="334"/>
      <c r="G315" s="335"/>
      <c r="H315" s="335"/>
      <c r="I315" s="307" t="s">
        <v>7240</v>
      </c>
      <c r="J315" s="335"/>
      <c r="K315" s="308">
        <v>2</v>
      </c>
      <c r="L315" s="336"/>
      <c r="M315" s="337"/>
      <c r="N315" s="307"/>
    </row>
    <row r="316" spans="6:14" s="333" customFormat="1" ht="11.25" outlineLevel="5" x14ac:dyDescent="0.25">
      <c r="F316" s="334"/>
      <c r="G316" s="335"/>
      <c r="H316" s="335"/>
      <c r="I316" s="307" t="s">
        <v>7243</v>
      </c>
      <c r="J316" s="335"/>
      <c r="K316" s="308">
        <v>4</v>
      </c>
      <c r="L316" s="336"/>
      <c r="M316" s="337"/>
      <c r="N316" s="307"/>
    </row>
    <row r="317" spans="6:14" s="333" customFormat="1" ht="11.25" outlineLevel="5" x14ac:dyDescent="0.25">
      <c r="F317" s="334"/>
      <c r="G317" s="335"/>
      <c r="H317" s="335"/>
      <c r="I317" s="307" t="s">
        <v>7228</v>
      </c>
      <c r="J317" s="335"/>
      <c r="K317" s="308">
        <v>1</v>
      </c>
      <c r="L317" s="336"/>
      <c r="M317" s="337"/>
      <c r="N317" s="307"/>
    </row>
    <row r="318" spans="6:14" s="254" customFormat="1" ht="12" outlineLevel="4" x14ac:dyDescent="0.2">
      <c r="F318" s="255">
        <v>37</v>
      </c>
      <c r="G318" s="256" t="s">
        <v>3315</v>
      </c>
      <c r="H318" s="269" t="s">
        <v>7244</v>
      </c>
      <c r="I318" s="259" t="s">
        <v>7245</v>
      </c>
      <c r="J318" s="256" t="s">
        <v>447</v>
      </c>
      <c r="K318" s="168">
        <v>2</v>
      </c>
      <c r="L318" s="305"/>
      <c r="M318" s="306">
        <f>K318*L318</f>
        <v>0</v>
      </c>
      <c r="N318" s="259"/>
    </row>
    <row r="319" spans="6:14" s="333" customFormat="1" ht="11.25" outlineLevel="5" x14ac:dyDescent="0.25">
      <c r="F319" s="334"/>
      <c r="G319" s="335"/>
      <c r="H319" s="335"/>
      <c r="I319" s="307" t="s">
        <v>7225</v>
      </c>
      <c r="J319" s="335"/>
      <c r="K319" s="308">
        <v>1</v>
      </c>
      <c r="L319" s="336"/>
      <c r="M319" s="337"/>
      <c r="N319" s="307"/>
    </row>
    <row r="320" spans="6:14" s="333" customFormat="1" ht="11.25" outlineLevel="5" x14ac:dyDescent="0.25">
      <c r="F320" s="334"/>
      <c r="G320" s="335"/>
      <c r="H320" s="335"/>
      <c r="I320" s="307" t="s">
        <v>7227</v>
      </c>
      <c r="J320" s="335"/>
      <c r="K320" s="308">
        <v>1</v>
      </c>
      <c r="L320" s="336"/>
      <c r="M320" s="337"/>
      <c r="N320" s="307"/>
    </row>
    <row r="321" spans="6:14" s="254" customFormat="1" ht="36" outlineLevel="4" x14ac:dyDescent="0.2">
      <c r="F321" s="255">
        <v>38</v>
      </c>
      <c r="G321" s="256" t="s">
        <v>3066</v>
      </c>
      <c r="H321" s="269" t="s">
        <v>7246</v>
      </c>
      <c r="I321" s="259" t="s">
        <v>7247</v>
      </c>
      <c r="J321" s="256" t="s">
        <v>447</v>
      </c>
      <c r="K321" s="168">
        <v>1</v>
      </c>
      <c r="L321" s="305"/>
      <c r="M321" s="306">
        <f t="shared" ref="M321:M326" si="3">K321*L321</f>
        <v>0</v>
      </c>
      <c r="N321" s="259"/>
    </row>
    <row r="322" spans="6:14" s="254" customFormat="1" ht="24" outlineLevel="4" x14ac:dyDescent="0.2">
      <c r="F322" s="255">
        <v>39</v>
      </c>
      <c r="G322" s="256" t="s">
        <v>3066</v>
      </c>
      <c r="H322" s="269" t="s">
        <v>7248</v>
      </c>
      <c r="I322" s="259" t="s">
        <v>7249</v>
      </c>
      <c r="J322" s="256" t="s">
        <v>447</v>
      </c>
      <c r="K322" s="168">
        <v>1</v>
      </c>
      <c r="L322" s="305"/>
      <c r="M322" s="306">
        <f t="shared" si="3"/>
        <v>0</v>
      </c>
      <c r="N322" s="259" t="s">
        <v>7250</v>
      </c>
    </row>
    <row r="323" spans="6:14" s="254" customFormat="1" ht="48" outlineLevel="4" x14ac:dyDescent="0.2">
      <c r="F323" s="255">
        <v>40</v>
      </c>
      <c r="G323" s="256" t="s">
        <v>3066</v>
      </c>
      <c r="H323" s="269" t="s">
        <v>7251</v>
      </c>
      <c r="I323" s="259" t="s">
        <v>7252</v>
      </c>
      <c r="J323" s="256" t="s">
        <v>447</v>
      </c>
      <c r="K323" s="168">
        <v>1</v>
      </c>
      <c r="L323" s="305"/>
      <c r="M323" s="306">
        <f t="shared" si="3"/>
        <v>0</v>
      </c>
      <c r="N323" s="259" t="s">
        <v>7253</v>
      </c>
    </row>
    <row r="324" spans="6:14" s="254" customFormat="1" ht="36" outlineLevel="4" x14ac:dyDescent="0.2">
      <c r="F324" s="255">
        <v>41</v>
      </c>
      <c r="G324" s="256" t="s">
        <v>3066</v>
      </c>
      <c r="H324" s="269" t="s">
        <v>7254</v>
      </c>
      <c r="I324" s="259" t="s">
        <v>7255</v>
      </c>
      <c r="J324" s="256" t="s">
        <v>447</v>
      </c>
      <c r="K324" s="168">
        <v>1</v>
      </c>
      <c r="L324" s="305"/>
      <c r="M324" s="306">
        <f t="shared" si="3"/>
        <v>0</v>
      </c>
      <c r="N324" s="259"/>
    </row>
    <row r="325" spans="6:14" s="254" customFormat="1" ht="12" outlineLevel="4" x14ac:dyDescent="0.2">
      <c r="F325" s="255">
        <v>42</v>
      </c>
      <c r="G325" s="256" t="s">
        <v>3315</v>
      </c>
      <c r="H325" s="269" t="s">
        <v>4164</v>
      </c>
      <c r="I325" s="259" t="s">
        <v>4165</v>
      </c>
      <c r="J325" s="256" t="s">
        <v>3691</v>
      </c>
      <c r="K325" s="168">
        <v>1.52</v>
      </c>
      <c r="L325" s="305"/>
      <c r="M325" s="306">
        <f t="shared" si="3"/>
        <v>0</v>
      </c>
      <c r="N325" s="259"/>
    </row>
    <row r="326" spans="6:14" s="254" customFormat="1" ht="12" outlineLevel="4" x14ac:dyDescent="0.2">
      <c r="F326" s="255">
        <v>43</v>
      </c>
      <c r="G326" s="256" t="s">
        <v>3315</v>
      </c>
      <c r="H326" s="269" t="s">
        <v>4166</v>
      </c>
      <c r="I326" s="259" t="s">
        <v>4167</v>
      </c>
      <c r="J326" s="256" t="s">
        <v>3691</v>
      </c>
      <c r="K326" s="168">
        <v>0.93</v>
      </c>
      <c r="L326" s="305"/>
      <c r="M326" s="306">
        <f t="shared" si="3"/>
        <v>0</v>
      </c>
      <c r="N326" s="259"/>
    </row>
    <row r="327" spans="6:14" s="291" customFormat="1" ht="4.5" outlineLevel="4" x14ac:dyDescent="0.25">
      <c r="F327" s="284"/>
      <c r="G327" s="285"/>
      <c r="H327" s="285"/>
      <c r="I327" s="295"/>
      <c r="J327" s="285"/>
      <c r="K327" s="187"/>
      <c r="L327" s="290"/>
      <c r="M327" s="296"/>
      <c r="N327" s="290"/>
    </row>
    <row r="328" spans="6:14" s="249" customFormat="1" ht="12" outlineLevel="3" x14ac:dyDescent="0.2">
      <c r="F328" s="250"/>
      <c r="G328" s="240"/>
      <c r="H328" s="251"/>
      <c r="I328" s="251" t="s">
        <v>4168</v>
      </c>
      <c r="J328" s="240"/>
      <c r="K328" s="159"/>
      <c r="L328" s="252"/>
      <c r="M328" s="221">
        <f>SUBTOTAL(9,M329:M403)</f>
        <v>0</v>
      </c>
      <c r="N328" s="304"/>
    </row>
    <row r="329" spans="6:14" s="254" customFormat="1" ht="36" outlineLevel="4" x14ac:dyDescent="0.2">
      <c r="F329" s="255">
        <v>1</v>
      </c>
      <c r="G329" s="256" t="s">
        <v>3315</v>
      </c>
      <c r="H329" s="269" t="s">
        <v>7256</v>
      </c>
      <c r="I329" s="259" t="s">
        <v>7257</v>
      </c>
      <c r="J329" s="256" t="s">
        <v>532</v>
      </c>
      <c r="K329" s="168">
        <v>22.68</v>
      </c>
      <c r="L329" s="305"/>
      <c r="M329" s="306">
        <f>K329*L329</f>
        <v>0</v>
      </c>
      <c r="N329" s="259"/>
    </row>
    <row r="330" spans="6:14" s="333" customFormat="1" ht="11.25" outlineLevel="5" x14ac:dyDescent="0.25">
      <c r="F330" s="334"/>
      <c r="G330" s="335"/>
      <c r="H330" s="335"/>
      <c r="I330" s="307" t="s">
        <v>7258</v>
      </c>
      <c r="J330" s="335"/>
      <c r="K330" s="308">
        <v>18.899999999999999</v>
      </c>
      <c r="L330" s="336"/>
      <c r="M330" s="337"/>
      <c r="N330" s="307"/>
    </row>
    <row r="331" spans="6:14" s="254" customFormat="1" ht="36" outlineLevel="4" x14ac:dyDescent="0.2">
      <c r="F331" s="255">
        <v>2</v>
      </c>
      <c r="G331" s="256" t="s">
        <v>3315</v>
      </c>
      <c r="H331" s="269" t="s">
        <v>7259</v>
      </c>
      <c r="I331" s="259" t="s">
        <v>7260</v>
      </c>
      <c r="J331" s="256" t="s">
        <v>532</v>
      </c>
      <c r="K331" s="168">
        <v>9.6</v>
      </c>
      <c r="L331" s="305"/>
      <c r="M331" s="306">
        <f>K331*L331</f>
        <v>0</v>
      </c>
      <c r="N331" s="259"/>
    </row>
    <row r="332" spans="6:14" s="333" customFormat="1" ht="11.25" outlineLevel="5" x14ac:dyDescent="0.25">
      <c r="F332" s="334"/>
      <c r="G332" s="335"/>
      <c r="H332" s="335"/>
      <c r="I332" s="307" t="s">
        <v>7261</v>
      </c>
      <c r="J332" s="335"/>
      <c r="K332" s="308">
        <v>8</v>
      </c>
      <c r="L332" s="336"/>
      <c r="M332" s="337"/>
      <c r="N332" s="307"/>
    </row>
    <row r="333" spans="6:14" s="254" customFormat="1" ht="36" outlineLevel="4" x14ac:dyDescent="0.2">
      <c r="F333" s="255">
        <v>3</v>
      </c>
      <c r="G333" s="256" t="s">
        <v>3315</v>
      </c>
      <c r="H333" s="269" t="s">
        <v>7262</v>
      </c>
      <c r="I333" s="259" t="s">
        <v>7263</v>
      </c>
      <c r="J333" s="256" t="s">
        <v>532</v>
      </c>
      <c r="K333" s="168">
        <v>9.6</v>
      </c>
      <c r="L333" s="305"/>
      <c r="M333" s="306">
        <f>K333*L333</f>
        <v>0</v>
      </c>
      <c r="N333" s="259"/>
    </row>
    <row r="334" spans="6:14" s="333" customFormat="1" ht="11.25" outlineLevel="5" x14ac:dyDescent="0.25">
      <c r="F334" s="334"/>
      <c r="G334" s="335"/>
      <c r="H334" s="335"/>
      <c r="I334" s="307" t="s">
        <v>7264</v>
      </c>
      <c r="J334" s="335"/>
      <c r="K334" s="308">
        <v>4</v>
      </c>
      <c r="L334" s="336"/>
      <c r="M334" s="337"/>
      <c r="N334" s="307"/>
    </row>
    <row r="335" spans="6:14" s="333" customFormat="1" ht="11.25" outlineLevel="5" x14ac:dyDescent="0.25">
      <c r="F335" s="334"/>
      <c r="G335" s="335"/>
      <c r="H335" s="335"/>
      <c r="I335" s="307" t="s">
        <v>7265</v>
      </c>
      <c r="J335" s="335"/>
      <c r="K335" s="308">
        <v>4</v>
      </c>
      <c r="L335" s="336"/>
      <c r="M335" s="337"/>
      <c r="N335" s="307"/>
    </row>
    <row r="336" spans="6:14" s="254" customFormat="1" ht="24" outlineLevel="4" x14ac:dyDescent="0.2">
      <c r="F336" s="255">
        <v>4</v>
      </c>
      <c r="G336" s="256" t="s">
        <v>3315</v>
      </c>
      <c r="H336" s="269" t="s">
        <v>7266</v>
      </c>
      <c r="I336" s="259" t="s">
        <v>7267</v>
      </c>
      <c r="J336" s="256" t="s">
        <v>532</v>
      </c>
      <c r="K336" s="168">
        <v>8.8000000000000007</v>
      </c>
      <c r="L336" s="305"/>
      <c r="M336" s="306">
        <f>K336*L336</f>
        <v>0</v>
      </c>
      <c r="N336" s="259"/>
    </row>
    <row r="337" spans="6:14" s="333" customFormat="1" ht="11.25" outlineLevel="5" x14ac:dyDescent="0.25">
      <c r="F337" s="334"/>
      <c r="G337" s="335"/>
      <c r="H337" s="335"/>
      <c r="I337" s="307" t="s">
        <v>6979</v>
      </c>
      <c r="J337" s="335"/>
      <c r="K337" s="308">
        <v>8</v>
      </c>
      <c r="L337" s="336"/>
      <c r="M337" s="337"/>
      <c r="N337" s="307"/>
    </row>
    <row r="338" spans="6:14" s="254" customFormat="1" ht="24" outlineLevel="4" x14ac:dyDescent="0.2">
      <c r="F338" s="255">
        <v>5</v>
      </c>
      <c r="G338" s="256" t="s">
        <v>3315</v>
      </c>
      <c r="H338" s="269" t="s">
        <v>7268</v>
      </c>
      <c r="I338" s="259" t="s">
        <v>7269</v>
      </c>
      <c r="J338" s="256" t="s">
        <v>532</v>
      </c>
      <c r="K338" s="168">
        <v>15.4</v>
      </c>
      <c r="L338" s="305"/>
      <c r="M338" s="306">
        <f>K338*L338</f>
        <v>0</v>
      </c>
      <c r="N338" s="259"/>
    </row>
    <row r="339" spans="6:14" s="333" customFormat="1" ht="11.25" outlineLevel="5" x14ac:dyDescent="0.25">
      <c r="F339" s="334"/>
      <c r="G339" s="335"/>
      <c r="H339" s="335"/>
      <c r="I339" s="307" t="s">
        <v>7270</v>
      </c>
      <c r="J339" s="335"/>
      <c r="K339" s="308">
        <v>4</v>
      </c>
      <c r="L339" s="336"/>
      <c r="M339" s="337"/>
      <c r="N339" s="307"/>
    </row>
    <row r="340" spans="6:14" s="333" customFormat="1" ht="11.25" outlineLevel="5" x14ac:dyDescent="0.25">
      <c r="F340" s="334"/>
      <c r="G340" s="335"/>
      <c r="H340" s="335"/>
      <c r="I340" s="307" t="s">
        <v>7271</v>
      </c>
      <c r="J340" s="335"/>
      <c r="K340" s="308">
        <v>2</v>
      </c>
      <c r="L340" s="336"/>
      <c r="M340" s="337"/>
      <c r="N340" s="307"/>
    </row>
    <row r="341" spans="6:14" s="333" customFormat="1" ht="11.25" outlineLevel="5" x14ac:dyDescent="0.25">
      <c r="F341" s="334"/>
      <c r="G341" s="335"/>
      <c r="H341" s="335"/>
      <c r="I341" s="307" t="s">
        <v>7272</v>
      </c>
      <c r="J341" s="335"/>
      <c r="K341" s="308">
        <v>4</v>
      </c>
      <c r="L341" s="336"/>
      <c r="M341" s="337"/>
      <c r="N341" s="307"/>
    </row>
    <row r="342" spans="6:14" s="333" customFormat="1" ht="11.25" outlineLevel="5" x14ac:dyDescent="0.25">
      <c r="F342" s="334"/>
      <c r="G342" s="335"/>
      <c r="H342" s="335"/>
      <c r="I342" s="307" t="s">
        <v>7273</v>
      </c>
      <c r="J342" s="335"/>
      <c r="K342" s="308">
        <v>3</v>
      </c>
      <c r="L342" s="336"/>
      <c r="M342" s="337"/>
      <c r="N342" s="307"/>
    </row>
    <row r="343" spans="6:14" s="333" customFormat="1" ht="11.25" outlineLevel="5" x14ac:dyDescent="0.25">
      <c r="F343" s="334"/>
      <c r="G343" s="335"/>
      <c r="H343" s="335"/>
      <c r="I343" s="307" t="s">
        <v>7274</v>
      </c>
      <c r="J343" s="335"/>
      <c r="K343" s="308">
        <v>1</v>
      </c>
      <c r="L343" s="336"/>
      <c r="M343" s="337"/>
      <c r="N343" s="307"/>
    </row>
    <row r="344" spans="6:14" s="254" customFormat="1" ht="24" outlineLevel="4" x14ac:dyDescent="0.2">
      <c r="F344" s="255">
        <v>6</v>
      </c>
      <c r="G344" s="256" t="s">
        <v>3315</v>
      </c>
      <c r="H344" s="269" t="s">
        <v>4576</v>
      </c>
      <c r="I344" s="259" t="s">
        <v>7275</v>
      </c>
      <c r="J344" s="256" t="s">
        <v>532</v>
      </c>
      <c r="K344" s="168">
        <v>9.5699999999999985</v>
      </c>
      <c r="L344" s="305"/>
      <c r="M344" s="306">
        <f>K344*L344</f>
        <v>0</v>
      </c>
      <c r="N344" s="259"/>
    </row>
    <row r="345" spans="6:14" s="333" customFormat="1" ht="11.25" outlineLevel="5" x14ac:dyDescent="0.25">
      <c r="F345" s="334"/>
      <c r="G345" s="335"/>
      <c r="H345" s="335"/>
      <c r="I345" s="307" t="s">
        <v>7276</v>
      </c>
      <c r="J345" s="335"/>
      <c r="K345" s="308">
        <v>1</v>
      </c>
      <c r="L345" s="336"/>
      <c r="M345" s="337"/>
      <c r="N345" s="307"/>
    </row>
    <row r="346" spans="6:14" s="333" customFormat="1" ht="11.25" outlineLevel="5" x14ac:dyDescent="0.25">
      <c r="F346" s="334"/>
      <c r="G346" s="335"/>
      <c r="H346" s="335"/>
      <c r="I346" s="307" t="s">
        <v>7277</v>
      </c>
      <c r="J346" s="335"/>
      <c r="K346" s="308">
        <v>7.7</v>
      </c>
      <c r="L346" s="336"/>
      <c r="M346" s="337"/>
      <c r="N346" s="307"/>
    </row>
    <row r="347" spans="6:14" s="254" customFormat="1" ht="24" outlineLevel="4" x14ac:dyDescent="0.2">
      <c r="F347" s="255">
        <v>7</v>
      </c>
      <c r="G347" s="256" t="s">
        <v>3315</v>
      </c>
      <c r="H347" s="269" t="s">
        <v>4566</v>
      </c>
      <c r="I347" s="259" t="s">
        <v>4567</v>
      </c>
      <c r="J347" s="256" t="s">
        <v>532</v>
      </c>
      <c r="K347" s="168">
        <v>47.190000000000005</v>
      </c>
      <c r="L347" s="305"/>
      <c r="M347" s="306">
        <f>K347*L347</f>
        <v>0</v>
      </c>
      <c r="N347" s="259"/>
    </row>
    <row r="348" spans="6:14" s="333" customFormat="1" ht="11.25" outlineLevel="5" x14ac:dyDescent="0.25">
      <c r="F348" s="334"/>
      <c r="G348" s="335"/>
      <c r="H348" s="335"/>
      <c r="I348" s="307" t="s">
        <v>7278</v>
      </c>
      <c r="J348" s="335"/>
      <c r="K348" s="308">
        <v>7</v>
      </c>
      <c r="L348" s="336"/>
      <c r="M348" s="337"/>
      <c r="N348" s="307"/>
    </row>
    <row r="349" spans="6:14" s="333" customFormat="1" ht="11.25" outlineLevel="5" x14ac:dyDescent="0.25">
      <c r="F349" s="334"/>
      <c r="G349" s="335"/>
      <c r="H349" s="335"/>
      <c r="I349" s="307" t="s">
        <v>7279</v>
      </c>
      <c r="J349" s="335"/>
      <c r="K349" s="308">
        <v>1</v>
      </c>
      <c r="L349" s="336"/>
      <c r="M349" s="337"/>
      <c r="N349" s="307"/>
    </row>
    <row r="350" spans="6:14" s="333" customFormat="1" ht="11.25" outlineLevel="5" x14ac:dyDescent="0.25">
      <c r="F350" s="334"/>
      <c r="G350" s="335"/>
      <c r="H350" s="335"/>
      <c r="I350" s="307" t="s">
        <v>7280</v>
      </c>
      <c r="J350" s="335"/>
      <c r="K350" s="308">
        <v>12</v>
      </c>
      <c r="L350" s="336"/>
      <c r="M350" s="337"/>
      <c r="N350" s="307"/>
    </row>
    <row r="351" spans="6:14" s="333" customFormat="1" ht="11.25" outlineLevel="5" x14ac:dyDescent="0.25">
      <c r="F351" s="334"/>
      <c r="G351" s="335"/>
      <c r="H351" s="335"/>
      <c r="I351" s="307" t="s">
        <v>7281</v>
      </c>
      <c r="J351" s="335"/>
      <c r="K351" s="308">
        <v>1.2</v>
      </c>
      <c r="L351" s="336"/>
      <c r="M351" s="337"/>
      <c r="N351" s="307"/>
    </row>
    <row r="352" spans="6:14" s="333" customFormat="1" ht="11.25" outlineLevel="5" x14ac:dyDescent="0.25">
      <c r="F352" s="334"/>
      <c r="G352" s="335"/>
      <c r="H352" s="335"/>
      <c r="I352" s="307" t="s">
        <v>7282</v>
      </c>
      <c r="J352" s="335"/>
      <c r="K352" s="308">
        <v>7.5</v>
      </c>
      <c r="L352" s="336"/>
      <c r="M352" s="337"/>
      <c r="N352" s="307"/>
    </row>
    <row r="353" spans="6:14" s="333" customFormat="1" ht="11.25" outlineLevel="5" x14ac:dyDescent="0.25">
      <c r="F353" s="334"/>
      <c r="G353" s="335"/>
      <c r="H353" s="335"/>
      <c r="I353" s="307" t="s">
        <v>6981</v>
      </c>
      <c r="J353" s="335"/>
      <c r="K353" s="308">
        <v>13</v>
      </c>
      <c r="L353" s="336"/>
      <c r="M353" s="337"/>
      <c r="N353" s="307"/>
    </row>
    <row r="354" spans="6:14" s="333" customFormat="1" ht="11.25" outlineLevel="5" x14ac:dyDescent="0.25">
      <c r="F354" s="334"/>
      <c r="G354" s="335"/>
      <c r="H354" s="335"/>
      <c r="I354" s="307" t="s">
        <v>6982</v>
      </c>
      <c r="J354" s="335"/>
      <c r="K354" s="308">
        <v>1.2</v>
      </c>
      <c r="L354" s="336"/>
      <c r="M354" s="337"/>
      <c r="N354" s="307"/>
    </row>
    <row r="355" spans="6:14" s="254" customFormat="1" ht="24" outlineLevel="4" x14ac:dyDescent="0.2">
      <c r="F355" s="255">
        <v>8</v>
      </c>
      <c r="G355" s="256" t="s">
        <v>3315</v>
      </c>
      <c r="H355" s="269" t="s">
        <v>4507</v>
      </c>
      <c r="I355" s="259" t="s">
        <v>4508</v>
      </c>
      <c r="J355" s="256" t="s">
        <v>532</v>
      </c>
      <c r="K355" s="168">
        <v>47.63</v>
      </c>
      <c r="L355" s="305"/>
      <c r="M355" s="306">
        <f>K355*L355</f>
        <v>0</v>
      </c>
      <c r="N355" s="259"/>
    </row>
    <row r="356" spans="6:14" s="333" customFormat="1" ht="11.25" outlineLevel="5" x14ac:dyDescent="0.25">
      <c r="F356" s="334"/>
      <c r="G356" s="335"/>
      <c r="H356" s="335"/>
      <c r="I356" s="307" t="s">
        <v>7283</v>
      </c>
      <c r="J356" s="335"/>
      <c r="K356" s="308">
        <v>8</v>
      </c>
      <c r="L356" s="336"/>
      <c r="M356" s="337"/>
      <c r="N356" s="307"/>
    </row>
    <row r="357" spans="6:14" s="333" customFormat="1" ht="11.25" outlineLevel="5" x14ac:dyDescent="0.25">
      <c r="F357" s="334"/>
      <c r="G357" s="335"/>
      <c r="H357" s="335"/>
      <c r="I357" s="307" t="s">
        <v>7284</v>
      </c>
      <c r="J357" s="335"/>
      <c r="K357" s="308">
        <v>5</v>
      </c>
      <c r="L357" s="336"/>
      <c r="M357" s="337"/>
      <c r="N357" s="307"/>
    </row>
    <row r="358" spans="6:14" s="333" customFormat="1" ht="11.25" outlineLevel="5" x14ac:dyDescent="0.25">
      <c r="F358" s="334"/>
      <c r="G358" s="335"/>
      <c r="H358" s="335"/>
      <c r="I358" s="307" t="s">
        <v>6983</v>
      </c>
      <c r="J358" s="335"/>
      <c r="K358" s="308">
        <v>17.8</v>
      </c>
      <c r="L358" s="336"/>
      <c r="M358" s="337"/>
      <c r="N358" s="307"/>
    </row>
    <row r="359" spans="6:14" s="333" customFormat="1" ht="11.25" outlineLevel="5" x14ac:dyDescent="0.25">
      <c r="F359" s="334"/>
      <c r="G359" s="335"/>
      <c r="H359" s="335"/>
      <c r="I359" s="307" t="s">
        <v>6984</v>
      </c>
      <c r="J359" s="335"/>
      <c r="K359" s="308">
        <v>12.5</v>
      </c>
      <c r="L359" s="336"/>
      <c r="M359" s="337"/>
      <c r="N359" s="307"/>
    </row>
    <row r="360" spans="6:14" s="254" customFormat="1" ht="24" outlineLevel="4" x14ac:dyDescent="0.2">
      <c r="F360" s="255">
        <v>9</v>
      </c>
      <c r="G360" s="256" t="s">
        <v>3315</v>
      </c>
      <c r="H360" s="269" t="s">
        <v>4554</v>
      </c>
      <c r="I360" s="259" t="s">
        <v>4555</v>
      </c>
      <c r="J360" s="256" t="s">
        <v>532</v>
      </c>
      <c r="K360" s="168">
        <v>53.239999999999995</v>
      </c>
      <c r="L360" s="305"/>
      <c r="M360" s="306">
        <f>K360*L360</f>
        <v>0</v>
      </c>
      <c r="N360" s="259"/>
    </row>
    <row r="361" spans="6:14" s="333" customFormat="1" ht="11.25" outlineLevel="5" x14ac:dyDescent="0.25">
      <c r="F361" s="334"/>
      <c r="G361" s="335"/>
      <c r="H361" s="335"/>
      <c r="I361" s="307" t="s">
        <v>7285</v>
      </c>
      <c r="J361" s="335"/>
      <c r="K361" s="308">
        <v>2</v>
      </c>
      <c r="L361" s="336"/>
      <c r="M361" s="337"/>
      <c r="N361" s="307"/>
    </row>
    <row r="362" spans="6:14" s="333" customFormat="1" ht="11.25" outlineLevel="5" x14ac:dyDescent="0.25">
      <c r="F362" s="334"/>
      <c r="G362" s="335"/>
      <c r="H362" s="335"/>
      <c r="I362" s="307" t="s">
        <v>7286</v>
      </c>
      <c r="J362" s="335"/>
      <c r="K362" s="308">
        <v>2.4</v>
      </c>
      <c r="L362" s="336"/>
      <c r="M362" s="337"/>
      <c r="N362" s="307"/>
    </row>
    <row r="363" spans="6:14" s="333" customFormat="1" ht="11.25" outlineLevel="5" x14ac:dyDescent="0.25">
      <c r="F363" s="334"/>
      <c r="G363" s="335"/>
      <c r="H363" s="335"/>
      <c r="I363" s="307" t="s">
        <v>7287</v>
      </c>
      <c r="J363" s="335"/>
      <c r="K363" s="308">
        <v>44</v>
      </c>
      <c r="L363" s="336"/>
      <c r="M363" s="337"/>
      <c r="N363" s="307"/>
    </row>
    <row r="364" spans="6:14" s="254" customFormat="1" ht="24" outlineLevel="4" x14ac:dyDescent="0.2">
      <c r="F364" s="255">
        <v>10</v>
      </c>
      <c r="G364" s="256" t="s">
        <v>3315</v>
      </c>
      <c r="H364" s="269" t="s">
        <v>7288</v>
      </c>
      <c r="I364" s="259" t="s">
        <v>7289</v>
      </c>
      <c r="J364" s="256" t="s">
        <v>532</v>
      </c>
      <c r="K364" s="168">
        <v>14.3</v>
      </c>
      <c r="L364" s="305"/>
      <c r="M364" s="306">
        <f>K364*L364</f>
        <v>0</v>
      </c>
      <c r="N364" s="259"/>
    </row>
    <row r="365" spans="6:14" s="333" customFormat="1" ht="11.25" outlineLevel="5" x14ac:dyDescent="0.25">
      <c r="F365" s="334"/>
      <c r="G365" s="335"/>
      <c r="H365" s="335"/>
      <c r="I365" s="307" t="s">
        <v>7290</v>
      </c>
      <c r="J365" s="335"/>
      <c r="K365" s="308">
        <v>8</v>
      </c>
      <c r="L365" s="336"/>
      <c r="M365" s="337"/>
      <c r="N365" s="307"/>
    </row>
    <row r="366" spans="6:14" s="333" customFormat="1" ht="11.25" outlineLevel="5" x14ac:dyDescent="0.25">
      <c r="F366" s="334"/>
      <c r="G366" s="335"/>
      <c r="H366" s="335"/>
      <c r="I366" s="307" t="s">
        <v>7291</v>
      </c>
      <c r="J366" s="335"/>
      <c r="K366" s="308">
        <v>5</v>
      </c>
      <c r="L366" s="336"/>
      <c r="M366" s="337"/>
      <c r="N366" s="307"/>
    </row>
    <row r="367" spans="6:14" s="254" customFormat="1" ht="24" outlineLevel="4" x14ac:dyDescent="0.2">
      <c r="F367" s="255">
        <v>11</v>
      </c>
      <c r="G367" s="256" t="s">
        <v>3315</v>
      </c>
      <c r="H367" s="269" t="s">
        <v>4530</v>
      </c>
      <c r="I367" s="259" t="s">
        <v>7292</v>
      </c>
      <c r="J367" s="256" t="s">
        <v>532</v>
      </c>
      <c r="K367" s="168">
        <v>124.51999999999998</v>
      </c>
      <c r="L367" s="305"/>
      <c r="M367" s="306">
        <f>K367*L367</f>
        <v>0</v>
      </c>
      <c r="N367" s="259"/>
    </row>
    <row r="368" spans="6:14" s="333" customFormat="1" ht="11.25" outlineLevel="5" x14ac:dyDescent="0.25">
      <c r="F368" s="334"/>
      <c r="G368" s="335"/>
      <c r="H368" s="335"/>
      <c r="I368" s="307" t="s">
        <v>7024</v>
      </c>
      <c r="J368" s="335"/>
      <c r="K368" s="308">
        <v>25.799999999999997</v>
      </c>
      <c r="L368" s="336"/>
      <c r="M368" s="337"/>
      <c r="N368" s="307"/>
    </row>
    <row r="369" spans="6:14" s="333" customFormat="1" ht="11.25" outlineLevel="5" x14ac:dyDescent="0.25">
      <c r="F369" s="334"/>
      <c r="G369" s="335"/>
      <c r="H369" s="335"/>
      <c r="I369" s="307" t="s">
        <v>7025</v>
      </c>
      <c r="J369" s="335"/>
      <c r="K369" s="308">
        <v>16.2</v>
      </c>
      <c r="L369" s="336"/>
      <c r="M369" s="337"/>
      <c r="N369" s="307"/>
    </row>
    <row r="370" spans="6:14" s="333" customFormat="1" ht="11.25" outlineLevel="5" x14ac:dyDescent="0.25">
      <c r="F370" s="334"/>
      <c r="G370" s="335"/>
      <c r="H370" s="335"/>
      <c r="I370" s="307" t="s">
        <v>7026</v>
      </c>
      <c r="J370" s="335"/>
      <c r="K370" s="308">
        <v>19.600000000000001</v>
      </c>
      <c r="L370" s="336"/>
      <c r="M370" s="337"/>
      <c r="N370" s="307"/>
    </row>
    <row r="371" spans="6:14" s="333" customFormat="1" ht="11.25" outlineLevel="5" x14ac:dyDescent="0.25">
      <c r="F371" s="334"/>
      <c r="G371" s="335"/>
      <c r="H371" s="335"/>
      <c r="I371" s="307" t="s">
        <v>7027</v>
      </c>
      <c r="J371" s="335"/>
      <c r="K371" s="308">
        <v>4</v>
      </c>
      <c r="L371" s="336"/>
      <c r="M371" s="337"/>
      <c r="N371" s="307"/>
    </row>
    <row r="372" spans="6:14" s="333" customFormat="1" ht="11.25" outlineLevel="5" x14ac:dyDescent="0.25">
      <c r="F372" s="334"/>
      <c r="G372" s="335"/>
      <c r="H372" s="335"/>
      <c r="I372" s="307" t="s">
        <v>7028</v>
      </c>
      <c r="J372" s="335"/>
      <c r="K372" s="308">
        <v>4</v>
      </c>
      <c r="L372" s="336"/>
      <c r="M372" s="337"/>
      <c r="N372" s="307"/>
    </row>
    <row r="373" spans="6:14" s="333" customFormat="1" ht="22.5" outlineLevel="5" x14ac:dyDescent="0.25">
      <c r="F373" s="334"/>
      <c r="G373" s="335"/>
      <c r="H373" s="335"/>
      <c r="I373" s="307" t="s">
        <v>7029</v>
      </c>
      <c r="J373" s="335"/>
      <c r="K373" s="308">
        <v>20</v>
      </c>
      <c r="L373" s="336"/>
      <c r="M373" s="337"/>
      <c r="N373" s="307"/>
    </row>
    <row r="374" spans="6:14" s="333" customFormat="1" ht="22.5" outlineLevel="5" x14ac:dyDescent="0.25">
      <c r="F374" s="334"/>
      <c r="G374" s="335"/>
      <c r="H374" s="335"/>
      <c r="I374" s="307" t="s">
        <v>7030</v>
      </c>
      <c r="J374" s="335"/>
      <c r="K374" s="308">
        <v>20</v>
      </c>
      <c r="L374" s="336"/>
      <c r="M374" s="337"/>
      <c r="N374" s="307"/>
    </row>
    <row r="375" spans="6:14" s="333" customFormat="1" ht="11.25" outlineLevel="5" x14ac:dyDescent="0.25">
      <c r="F375" s="334"/>
      <c r="G375" s="335"/>
      <c r="H375" s="335"/>
      <c r="I375" s="307" t="s">
        <v>7031</v>
      </c>
      <c r="J375" s="335"/>
      <c r="K375" s="308">
        <v>3.5999999999999996</v>
      </c>
      <c r="L375" s="336"/>
      <c r="M375" s="337"/>
      <c r="N375" s="307"/>
    </row>
    <row r="376" spans="6:14" s="254" customFormat="1" ht="24" outlineLevel="4" x14ac:dyDescent="0.2">
      <c r="F376" s="255">
        <v>12</v>
      </c>
      <c r="G376" s="256" t="s">
        <v>3315</v>
      </c>
      <c r="H376" s="269" t="s">
        <v>7293</v>
      </c>
      <c r="I376" s="259" t="s">
        <v>7294</v>
      </c>
      <c r="J376" s="256" t="s">
        <v>532</v>
      </c>
      <c r="K376" s="168">
        <v>89.65</v>
      </c>
      <c r="L376" s="305"/>
      <c r="M376" s="306">
        <f>K376*L376</f>
        <v>0</v>
      </c>
      <c r="N376" s="259"/>
    </row>
    <row r="377" spans="6:14" s="333" customFormat="1" ht="11.25" outlineLevel="5" x14ac:dyDescent="0.25">
      <c r="F377" s="334"/>
      <c r="G377" s="335"/>
      <c r="H377" s="335"/>
      <c r="I377" s="307" t="s">
        <v>7032</v>
      </c>
      <c r="J377" s="335"/>
      <c r="K377" s="308">
        <v>23.5</v>
      </c>
      <c r="L377" s="336"/>
      <c r="M377" s="337"/>
      <c r="N377" s="307"/>
    </row>
    <row r="378" spans="6:14" s="333" customFormat="1" ht="11.25" outlineLevel="5" x14ac:dyDescent="0.25">
      <c r="F378" s="334"/>
      <c r="G378" s="335"/>
      <c r="H378" s="335"/>
      <c r="I378" s="307" t="s">
        <v>7033</v>
      </c>
      <c r="J378" s="335"/>
      <c r="K378" s="308">
        <v>10.8</v>
      </c>
      <c r="L378" s="336"/>
      <c r="M378" s="337"/>
      <c r="N378" s="307"/>
    </row>
    <row r="379" spans="6:14" s="333" customFormat="1" ht="11.25" outlineLevel="5" x14ac:dyDescent="0.25">
      <c r="F379" s="334"/>
      <c r="G379" s="335"/>
      <c r="H379" s="335"/>
      <c r="I379" s="307" t="s">
        <v>7034</v>
      </c>
      <c r="J379" s="335"/>
      <c r="K379" s="308">
        <v>31.299999999999997</v>
      </c>
      <c r="L379" s="336"/>
      <c r="M379" s="337"/>
      <c r="N379" s="307"/>
    </row>
    <row r="380" spans="6:14" s="333" customFormat="1" ht="11.25" outlineLevel="5" x14ac:dyDescent="0.25">
      <c r="F380" s="334"/>
      <c r="G380" s="335"/>
      <c r="H380" s="335"/>
      <c r="I380" s="307" t="s">
        <v>7035</v>
      </c>
      <c r="J380" s="335"/>
      <c r="K380" s="308">
        <v>9.3999999999999986</v>
      </c>
      <c r="L380" s="336"/>
      <c r="M380" s="337"/>
      <c r="N380" s="307"/>
    </row>
    <row r="381" spans="6:14" s="333" customFormat="1" ht="11.25" outlineLevel="5" x14ac:dyDescent="0.25">
      <c r="F381" s="334"/>
      <c r="G381" s="335"/>
      <c r="H381" s="335"/>
      <c r="I381" s="307" t="s">
        <v>7036</v>
      </c>
      <c r="J381" s="335"/>
      <c r="K381" s="308">
        <v>6.5</v>
      </c>
      <c r="L381" s="336"/>
      <c r="M381" s="337"/>
      <c r="N381" s="307"/>
    </row>
    <row r="382" spans="6:14" s="254" customFormat="1" ht="24" outlineLevel="4" x14ac:dyDescent="0.2">
      <c r="F382" s="255">
        <v>13</v>
      </c>
      <c r="G382" s="256" t="s">
        <v>3315</v>
      </c>
      <c r="H382" s="269" t="s">
        <v>7295</v>
      </c>
      <c r="I382" s="259" t="s">
        <v>7296</v>
      </c>
      <c r="J382" s="256" t="s">
        <v>532</v>
      </c>
      <c r="K382" s="168">
        <v>85.85499999999999</v>
      </c>
      <c r="L382" s="305"/>
      <c r="M382" s="306">
        <f>K382*L382</f>
        <v>0</v>
      </c>
      <c r="N382" s="259"/>
    </row>
    <row r="383" spans="6:14" s="333" customFormat="1" ht="11.25" outlineLevel="5" x14ac:dyDescent="0.25">
      <c r="F383" s="334"/>
      <c r="G383" s="335"/>
      <c r="H383" s="335"/>
      <c r="I383" s="307" t="s">
        <v>7038</v>
      </c>
      <c r="J383" s="335"/>
      <c r="K383" s="308">
        <v>6.3</v>
      </c>
      <c r="L383" s="336"/>
      <c r="M383" s="337"/>
      <c r="N383" s="307"/>
    </row>
    <row r="384" spans="6:14" s="333" customFormat="1" ht="11.25" outlineLevel="5" x14ac:dyDescent="0.25">
      <c r="F384" s="334"/>
      <c r="G384" s="335"/>
      <c r="H384" s="335"/>
      <c r="I384" s="307" t="s">
        <v>7039</v>
      </c>
      <c r="J384" s="335"/>
      <c r="K384" s="308">
        <v>24.25</v>
      </c>
      <c r="L384" s="336"/>
      <c r="M384" s="337"/>
      <c r="N384" s="307"/>
    </row>
    <row r="385" spans="6:14" s="333" customFormat="1" ht="11.25" outlineLevel="5" x14ac:dyDescent="0.25">
      <c r="F385" s="334"/>
      <c r="G385" s="335"/>
      <c r="H385" s="335"/>
      <c r="I385" s="307" t="s">
        <v>7040</v>
      </c>
      <c r="J385" s="335"/>
      <c r="K385" s="308">
        <v>2</v>
      </c>
      <c r="L385" s="336"/>
      <c r="M385" s="337"/>
      <c r="N385" s="307"/>
    </row>
    <row r="386" spans="6:14" s="333" customFormat="1" ht="11.25" outlineLevel="5" x14ac:dyDescent="0.25">
      <c r="F386" s="334"/>
      <c r="G386" s="335"/>
      <c r="H386" s="335"/>
      <c r="I386" s="307" t="s">
        <v>7041</v>
      </c>
      <c r="J386" s="335"/>
      <c r="K386" s="308">
        <v>1.2</v>
      </c>
      <c r="L386" s="336"/>
      <c r="M386" s="337"/>
      <c r="N386" s="307"/>
    </row>
    <row r="387" spans="6:14" s="333" customFormat="1" ht="11.25" outlineLevel="5" x14ac:dyDescent="0.25">
      <c r="F387" s="334"/>
      <c r="G387" s="335"/>
      <c r="H387" s="335"/>
      <c r="I387" s="307" t="s">
        <v>7041</v>
      </c>
      <c r="J387" s="335"/>
      <c r="K387" s="308">
        <v>1.2</v>
      </c>
      <c r="L387" s="336"/>
      <c r="M387" s="337"/>
      <c r="N387" s="307"/>
    </row>
    <row r="388" spans="6:14" s="333" customFormat="1" ht="11.25" outlineLevel="5" x14ac:dyDescent="0.25">
      <c r="F388" s="334"/>
      <c r="G388" s="335"/>
      <c r="H388" s="335"/>
      <c r="I388" s="307" t="s">
        <v>6998</v>
      </c>
      <c r="J388" s="335"/>
      <c r="K388" s="308">
        <v>0.5</v>
      </c>
      <c r="L388" s="336"/>
      <c r="M388" s="337"/>
      <c r="N388" s="307"/>
    </row>
    <row r="389" spans="6:14" s="333" customFormat="1" ht="22.5" outlineLevel="5" x14ac:dyDescent="0.25">
      <c r="F389" s="334"/>
      <c r="G389" s="335"/>
      <c r="H389" s="335"/>
      <c r="I389" s="307" t="s">
        <v>7042</v>
      </c>
      <c r="J389" s="335"/>
      <c r="K389" s="308">
        <v>21.3</v>
      </c>
      <c r="L389" s="336"/>
      <c r="M389" s="337"/>
      <c r="N389" s="307"/>
    </row>
    <row r="390" spans="6:14" s="333" customFormat="1" ht="22.5" outlineLevel="5" x14ac:dyDescent="0.25">
      <c r="F390" s="334"/>
      <c r="G390" s="335"/>
      <c r="H390" s="335"/>
      <c r="I390" s="307" t="s">
        <v>7043</v>
      </c>
      <c r="J390" s="335"/>
      <c r="K390" s="308">
        <v>21.299999999999997</v>
      </c>
      <c r="L390" s="336"/>
      <c r="M390" s="337"/>
      <c r="N390" s="307"/>
    </row>
    <row r="391" spans="6:14" s="254" customFormat="1" ht="24" outlineLevel="4" x14ac:dyDescent="0.2">
      <c r="F391" s="255">
        <v>14</v>
      </c>
      <c r="G391" s="256" t="s">
        <v>3315</v>
      </c>
      <c r="H391" s="269" t="s">
        <v>7297</v>
      </c>
      <c r="I391" s="259" t="s">
        <v>7298</v>
      </c>
      <c r="J391" s="256" t="s">
        <v>532</v>
      </c>
      <c r="K391" s="168">
        <v>31.130000000000003</v>
      </c>
      <c r="L391" s="305"/>
      <c r="M391" s="306">
        <f>K391*L391</f>
        <v>0</v>
      </c>
      <c r="N391" s="259"/>
    </row>
    <row r="392" spans="6:14" s="333" customFormat="1" ht="11.25" outlineLevel="5" x14ac:dyDescent="0.25">
      <c r="F392" s="334"/>
      <c r="G392" s="335"/>
      <c r="H392" s="335"/>
      <c r="I392" s="307" t="s">
        <v>7299</v>
      </c>
      <c r="J392" s="335"/>
      <c r="K392" s="308">
        <v>15</v>
      </c>
      <c r="L392" s="336"/>
      <c r="M392" s="337"/>
      <c r="N392" s="307"/>
    </row>
    <row r="393" spans="6:14" s="333" customFormat="1" ht="11.25" outlineLevel="5" x14ac:dyDescent="0.25">
      <c r="F393" s="334"/>
      <c r="G393" s="335"/>
      <c r="H393" s="335"/>
      <c r="I393" s="307" t="s">
        <v>7300</v>
      </c>
      <c r="J393" s="335"/>
      <c r="K393" s="308">
        <v>8.8000000000000007</v>
      </c>
      <c r="L393" s="336"/>
      <c r="M393" s="337"/>
      <c r="N393" s="307"/>
    </row>
    <row r="394" spans="6:14" s="333" customFormat="1" ht="11.25" outlineLevel="5" x14ac:dyDescent="0.25">
      <c r="F394" s="334"/>
      <c r="G394" s="335"/>
      <c r="H394" s="335"/>
      <c r="I394" s="307" t="s">
        <v>7301</v>
      </c>
      <c r="J394" s="335"/>
      <c r="K394" s="308">
        <v>4.5</v>
      </c>
      <c r="L394" s="336"/>
      <c r="M394" s="337"/>
      <c r="N394" s="307"/>
    </row>
    <row r="395" spans="6:14" s="254" customFormat="1" ht="12" outlineLevel="4" x14ac:dyDescent="0.2">
      <c r="F395" s="255">
        <v>15</v>
      </c>
      <c r="G395" s="256" t="s">
        <v>3315</v>
      </c>
      <c r="H395" s="269" t="s">
        <v>7302</v>
      </c>
      <c r="I395" s="259" t="s">
        <v>7303</v>
      </c>
      <c r="J395" s="256" t="s">
        <v>532</v>
      </c>
      <c r="K395" s="168">
        <v>40.799999999999997</v>
      </c>
      <c r="L395" s="305"/>
      <c r="M395" s="306">
        <f t="shared" ref="M395:M402" si="4">K395*L395</f>
        <v>0</v>
      </c>
      <c r="N395" s="259"/>
    </row>
    <row r="396" spans="6:14" s="254" customFormat="1" ht="12" outlineLevel="4" x14ac:dyDescent="0.2">
      <c r="F396" s="255">
        <v>16</v>
      </c>
      <c r="G396" s="256" t="s">
        <v>3315</v>
      </c>
      <c r="H396" s="269" t="s">
        <v>4511</v>
      </c>
      <c r="I396" s="259" t="s">
        <v>7304</v>
      </c>
      <c r="J396" s="256" t="s">
        <v>532</v>
      </c>
      <c r="K396" s="168">
        <v>128.59</v>
      </c>
      <c r="L396" s="305"/>
      <c r="M396" s="306">
        <f t="shared" si="4"/>
        <v>0</v>
      </c>
      <c r="N396" s="259"/>
    </row>
    <row r="397" spans="6:14" s="254" customFormat="1" ht="24" outlineLevel="4" x14ac:dyDescent="0.2">
      <c r="F397" s="255">
        <v>17</v>
      </c>
      <c r="G397" s="256" t="s">
        <v>3315</v>
      </c>
      <c r="H397" s="269" t="s">
        <v>4556</v>
      </c>
      <c r="I397" s="259" t="s">
        <v>4557</v>
      </c>
      <c r="J397" s="256" t="s">
        <v>532</v>
      </c>
      <c r="K397" s="168">
        <v>67.539999999999992</v>
      </c>
      <c r="L397" s="305"/>
      <c r="M397" s="306">
        <f t="shared" si="4"/>
        <v>0</v>
      </c>
      <c r="N397" s="259"/>
    </row>
    <row r="398" spans="6:14" s="254" customFormat="1" ht="24" outlineLevel="4" x14ac:dyDescent="0.2">
      <c r="F398" s="255">
        <v>18</v>
      </c>
      <c r="G398" s="256" t="s">
        <v>3315</v>
      </c>
      <c r="H398" s="269" t="s">
        <v>4532</v>
      </c>
      <c r="I398" s="259" t="s">
        <v>7305</v>
      </c>
      <c r="J398" s="256" t="s">
        <v>532</v>
      </c>
      <c r="K398" s="168">
        <v>214.17</v>
      </c>
      <c r="L398" s="305"/>
      <c r="M398" s="306">
        <f t="shared" si="4"/>
        <v>0</v>
      </c>
      <c r="N398" s="259"/>
    </row>
    <row r="399" spans="6:14" s="254" customFormat="1" ht="24" outlineLevel="4" x14ac:dyDescent="0.2">
      <c r="F399" s="255">
        <v>19</v>
      </c>
      <c r="G399" s="256" t="s">
        <v>3315</v>
      </c>
      <c r="H399" s="269" t="s">
        <v>7306</v>
      </c>
      <c r="I399" s="259" t="s">
        <v>7307</v>
      </c>
      <c r="J399" s="256" t="s">
        <v>532</v>
      </c>
      <c r="K399" s="168">
        <v>85.85499999999999</v>
      </c>
      <c r="L399" s="305"/>
      <c r="M399" s="306">
        <f t="shared" si="4"/>
        <v>0</v>
      </c>
      <c r="N399" s="259"/>
    </row>
    <row r="400" spans="6:14" s="254" customFormat="1" ht="24" outlineLevel="4" x14ac:dyDescent="0.2">
      <c r="F400" s="255">
        <v>20</v>
      </c>
      <c r="G400" s="256" t="s">
        <v>3315</v>
      </c>
      <c r="H400" s="269" t="s">
        <v>7308</v>
      </c>
      <c r="I400" s="259" t="s">
        <v>7309</v>
      </c>
      <c r="J400" s="256" t="s">
        <v>532</v>
      </c>
      <c r="K400" s="168">
        <v>31.130000000000003</v>
      </c>
      <c r="L400" s="305"/>
      <c r="M400" s="306">
        <f t="shared" si="4"/>
        <v>0</v>
      </c>
      <c r="N400" s="259"/>
    </row>
    <row r="401" spans="6:14" s="254" customFormat="1" ht="12" outlineLevel="4" x14ac:dyDescent="0.2">
      <c r="F401" s="255">
        <v>21</v>
      </c>
      <c r="G401" s="256" t="s">
        <v>3315</v>
      </c>
      <c r="H401" s="269" t="s">
        <v>4182</v>
      </c>
      <c r="I401" s="259" t="s">
        <v>4183</v>
      </c>
      <c r="J401" s="256" t="s">
        <v>3691</v>
      </c>
      <c r="K401" s="168">
        <v>3.19</v>
      </c>
      <c r="L401" s="305"/>
      <c r="M401" s="306">
        <f t="shared" si="4"/>
        <v>0</v>
      </c>
      <c r="N401" s="259"/>
    </row>
    <row r="402" spans="6:14" s="254" customFormat="1" ht="12" outlineLevel="4" x14ac:dyDescent="0.2">
      <c r="F402" s="255">
        <v>22</v>
      </c>
      <c r="G402" s="256" t="s">
        <v>3315</v>
      </c>
      <c r="H402" s="269" t="s">
        <v>4184</v>
      </c>
      <c r="I402" s="259" t="s">
        <v>4185</v>
      </c>
      <c r="J402" s="256" t="s">
        <v>3691</v>
      </c>
      <c r="K402" s="168">
        <v>1.41</v>
      </c>
      <c r="L402" s="305"/>
      <c r="M402" s="306">
        <f t="shared" si="4"/>
        <v>0</v>
      </c>
      <c r="N402" s="259"/>
    </row>
    <row r="403" spans="6:14" s="291" customFormat="1" ht="4.5" outlineLevel="4" x14ac:dyDescent="0.25">
      <c r="F403" s="284"/>
      <c r="G403" s="285"/>
      <c r="H403" s="285"/>
      <c r="I403" s="295"/>
      <c r="J403" s="285"/>
      <c r="K403" s="187"/>
      <c r="L403" s="290"/>
      <c r="M403" s="296"/>
      <c r="N403" s="290"/>
    </row>
    <row r="404" spans="6:14" s="249" customFormat="1" ht="12" outlineLevel="3" x14ac:dyDescent="0.2">
      <c r="F404" s="250"/>
      <c r="G404" s="240"/>
      <c r="H404" s="251"/>
      <c r="I404" s="251" t="s">
        <v>4186</v>
      </c>
      <c r="J404" s="240"/>
      <c r="K404" s="159"/>
      <c r="L404" s="252"/>
      <c r="M404" s="221">
        <f>SUBTOTAL(9,M405:M584)</f>
        <v>0</v>
      </c>
      <c r="N404" s="304"/>
    </row>
    <row r="405" spans="6:14" s="254" customFormat="1" ht="12" outlineLevel="4" x14ac:dyDescent="0.2">
      <c r="F405" s="255">
        <v>1</v>
      </c>
      <c r="G405" s="256" t="s">
        <v>3315</v>
      </c>
      <c r="H405" s="269" t="s">
        <v>4189</v>
      </c>
      <c r="I405" s="259" t="s">
        <v>4190</v>
      </c>
      <c r="J405" s="256" t="s">
        <v>447</v>
      </c>
      <c r="K405" s="168">
        <v>1</v>
      </c>
      <c r="L405" s="305"/>
      <c r="M405" s="306">
        <f>K405*L405</f>
        <v>0</v>
      </c>
      <c r="N405" s="259"/>
    </row>
    <row r="406" spans="6:14" s="333" customFormat="1" ht="11.25" outlineLevel="5" x14ac:dyDescent="0.25">
      <c r="F406" s="334"/>
      <c r="G406" s="335"/>
      <c r="H406" s="335"/>
      <c r="I406" s="307" t="s">
        <v>7310</v>
      </c>
      <c r="J406" s="335"/>
      <c r="K406" s="308">
        <v>1</v>
      </c>
      <c r="L406" s="336"/>
      <c r="M406" s="337"/>
      <c r="N406" s="307"/>
    </row>
    <row r="407" spans="6:14" s="254" customFormat="1" ht="12" outlineLevel="4" x14ac:dyDescent="0.2">
      <c r="F407" s="255">
        <v>2</v>
      </c>
      <c r="G407" s="256" t="s">
        <v>3315</v>
      </c>
      <c r="H407" s="269" t="s">
        <v>7311</v>
      </c>
      <c r="I407" s="259" t="s">
        <v>7312</v>
      </c>
      <c r="J407" s="256" t="s">
        <v>447</v>
      </c>
      <c r="K407" s="168">
        <v>1</v>
      </c>
      <c r="L407" s="305"/>
      <c r="M407" s="306">
        <f>K407*L407</f>
        <v>0</v>
      </c>
      <c r="N407" s="259"/>
    </row>
    <row r="408" spans="6:14" s="333" customFormat="1" ht="11.25" outlineLevel="5" x14ac:dyDescent="0.25">
      <c r="F408" s="334"/>
      <c r="G408" s="335"/>
      <c r="H408" s="335"/>
      <c r="I408" s="307" t="s">
        <v>7310</v>
      </c>
      <c r="J408" s="335"/>
      <c r="K408" s="308">
        <v>1</v>
      </c>
      <c r="L408" s="336"/>
      <c r="M408" s="337"/>
      <c r="N408" s="307"/>
    </row>
    <row r="409" spans="6:14" s="254" customFormat="1" ht="24" outlineLevel="4" x14ac:dyDescent="0.2">
      <c r="F409" s="255">
        <v>3</v>
      </c>
      <c r="G409" s="256" t="s">
        <v>3315</v>
      </c>
      <c r="H409" s="269" t="s">
        <v>7313</v>
      </c>
      <c r="I409" s="259" t="s">
        <v>7314</v>
      </c>
      <c r="J409" s="256" t="s">
        <v>447</v>
      </c>
      <c r="K409" s="168">
        <v>15</v>
      </c>
      <c r="L409" s="305"/>
      <c r="M409" s="306">
        <f>K409*L409</f>
        <v>0</v>
      </c>
      <c r="N409" s="259"/>
    </row>
    <row r="410" spans="6:14" s="333" customFormat="1" ht="11.25" outlineLevel="5" x14ac:dyDescent="0.25">
      <c r="F410" s="334"/>
      <c r="G410" s="335"/>
      <c r="H410" s="335"/>
      <c r="I410" s="307" t="s">
        <v>7315</v>
      </c>
      <c r="J410" s="335"/>
      <c r="K410" s="308">
        <v>2</v>
      </c>
      <c r="L410" s="336"/>
      <c r="M410" s="337"/>
      <c r="N410" s="307"/>
    </row>
    <row r="411" spans="6:14" s="333" customFormat="1" ht="11.25" outlineLevel="5" x14ac:dyDescent="0.25">
      <c r="F411" s="334"/>
      <c r="G411" s="335"/>
      <c r="H411" s="335"/>
      <c r="I411" s="307" t="s">
        <v>7316</v>
      </c>
      <c r="J411" s="335"/>
      <c r="K411" s="308">
        <v>3</v>
      </c>
      <c r="L411" s="336"/>
      <c r="M411" s="337"/>
      <c r="N411" s="307"/>
    </row>
    <row r="412" spans="6:14" s="333" customFormat="1" ht="11.25" outlineLevel="5" x14ac:dyDescent="0.25">
      <c r="F412" s="334"/>
      <c r="G412" s="335"/>
      <c r="H412" s="335"/>
      <c r="I412" s="307" t="s">
        <v>7317</v>
      </c>
      <c r="J412" s="335"/>
      <c r="K412" s="308">
        <v>2</v>
      </c>
      <c r="L412" s="336"/>
      <c r="M412" s="337"/>
      <c r="N412" s="307"/>
    </row>
    <row r="413" spans="6:14" s="333" customFormat="1" ht="11.25" outlineLevel="5" x14ac:dyDescent="0.25">
      <c r="F413" s="334"/>
      <c r="G413" s="335"/>
      <c r="H413" s="335"/>
      <c r="I413" s="307" t="s">
        <v>7318</v>
      </c>
      <c r="J413" s="335"/>
      <c r="K413" s="308">
        <v>8</v>
      </c>
      <c r="L413" s="336"/>
      <c r="M413" s="337"/>
      <c r="N413" s="307"/>
    </row>
    <row r="414" spans="6:14" s="254" customFormat="1" ht="24" outlineLevel="4" x14ac:dyDescent="0.2">
      <c r="F414" s="255">
        <v>4</v>
      </c>
      <c r="G414" s="256" t="s">
        <v>3315</v>
      </c>
      <c r="H414" s="269" t="s">
        <v>4193</v>
      </c>
      <c r="I414" s="259" t="s">
        <v>4194</v>
      </c>
      <c r="J414" s="256" t="s">
        <v>447</v>
      </c>
      <c r="K414" s="168">
        <v>12</v>
      </c>
      <c r="L414" s="305"/>
      <c r="M414" s="306">
        <f>K414*L414</f>
        <v>0</v>
      </c>
      <c r="N414" s="259"/>
    </row>
    <row r="415" spans="6:14" s="333" customFormat="1" ht="11.25" outlineLevel="5" x14ac:dyDescent="0.25">
      <c r="F415" s="334"/>
      <c r="G415" s="335"/>
      <c r="H415" s="335"/>
      <c r="I415" s="307" t="s">
        <v>7319</v>
      </c>
      <c r="J415" s="335"/>
      <c r="K415" s="308">
        <v>7</v>
      </c>
      <c r="L415" s="336"/>
      <c r="M415" s="337"/>
      <c r="N415" s="307"/>
    </row>
    <row r="416" spans="6:14" s="333" customFormat="1" ht="11.25" outlineLevel="5" x14ac:dyDescent="0.25">
      <c r="F416" s="334"/>
      <c r="G416" s="335"/>
      <c r="H416" s="335"/>
      <c r="I416" s="307" t="s">
        <v>7320</v>
      </c>
      <c r="J416" s="335"/>
      <c r="K416" s="308">
        <v>1</v>
      </c>
      <c r="L416" s="336"/>
      <c r="M416" s="337"/>
      <c r="N416" s="307"/>
    </row>
    <row r="417" spans="6:14" s="333" customFormat="1" ht="11.25" outlineLevel="5" x14ac:dyDescent="0.25">
      <c r="F417" s="334"/>
      <c r="G417" s="335"/>
      <c r="H417" s="335"/>
      <c r="I417" s="307" t="s">
        <v>7321</v>
      </c>
      <c r="J417" s="335"/>
      <c r="K417" s="308">
        <v>4</v>
      </c>
      <c r="L417" s="336"/>
      <c r="M417" s="337"/>
      <c r="N417" s="307"/>
    </row>
    <row r="418" spans="6:14" s="254" customFormat="1" ht="24" outlineLevel="4" x14ac:dyDescent="0.2">
      <c r="F418" s="255">
        <v>5</v>
      </c>
      <c r="G418" s="256" t="s">
        <v>3315</v>
      </c>
      <c r="H418" s="269" t="s">
        <v>7322</v>
      </c>
      <c r="I418" s="259" t="s">
        <v>7323</v>
      </c>
      <c r="J418" s="256" t="s">
        <v>447</v>
      </c>
      <c r="K418" s="168">
        <v>3</v>
      </c>
      <c r="L418" s="305"/>
      <c r="M418" s="306">
        <f>K418*L418</f>
        <v>0</v>
      </c>
      <c r="N418" s="259"/>
    </row>
    <row r="419" spans="6:14" s="333" customFormat="1" ht="11.25" outlineLevel="5" x14ac:dyDescent="0.25">
      <c r="F419" s="334"/>
      <c r="G419" s="335"/>
      <c r="H419" s="335"/>
      <c r="I419" s="307" t="s">
        <v>7316</v>
      </c>
      <c r="J419" s="335"/>
      <c r="K419" s="308">
        <v>3</v>
      </c>
      <c r="L419" s="336"/>
      <c r="M419" s="337"/>
      <c r="N419" s="307"/>
    </row>
    <row r="420" spans="6:14" s="254" customFormat="1" ht="12" outlineLevel="4" x14ac:dyDescent="0.2">
      <c r="F420" s="255">
        <v>6</v>
      </c>
      <c r="G420" s="256" t="s">
        <v>3315</v>
      </c>
      <c r="H420" s="269" t="s">
        <v>4195</v>
      </c>
      <c r="I420" s="259" t="s">
        <v>4196</v>
      </c>
      <c r="J420" s="256" t="s">
        <v>447</v>
      </c>
      <c r="K420" s="168">
        <v>6</v>
      </c>
      <c r="L420" s="305"/>
      <c r="M420" s="306">
        <f>K420*L420</f>
        <v>0</v>
      </c>
      <c r="N420" s="259"/>
    </row>
    <row r="421" spans="6:14" s="333" customFormat="1" ht="11.25" outlineLevel="5" x14ac:dyDescent="0.25">
      <c r="F421" s="334"/>
      <c r="G421" s="335"/>
      <c r="H421" s="335"/>
      <c r="I421" s="307" t="s">
        <v>7324</v>
      </c>
      <c r="J421" s="335"/>
      <c r="K421" s="308">
        <v>1</v>
      </c>
      <c r="L421" s="336"/>
      <c r="M421" s="337"/>
      <c r="N421" s="307"/>
    </row>
    <row r="422" spans="6:14" s="333" customFormat="1" ht="11.25" outlineLevel="5" x14ac:dyDescent="0.25">
      <c r="F422" s="334"/>
      <c r="G422" s="335"/>
      <c r="H422" s="335"/>
      <c r="I422" s="307" t="s">
        <v>7325</v>
      </c>
      <c r="J422" s="335"/>
      <c r="K422" s="308">
        <v>1</v>
      </c>
      <c r="L422" s="336"/>
      <c r="M422" s="337"/>
      <c r="N422" s="307"/>
    </row>
    <row r="423" spans="6:14" s="333" customFormat="1" ht="11.25" outlineLevel="5" x14ac:dyDescent="0.25">
      <c r="F423" s="334"/>
      <c r="G423" s="335"/>
      <c r="H423" s="335"/>
      <c r="I423" s="307" t="s">
        <v>7326</v>
      </c>
      <c r="J423" s="335"/>
      <c r="K423" s="308">
        <v>1</v>
      </c>
      <c r="L423" s="336"/>
      <c r="M423" s="337"/>
      <c r="N423" s="307"/>
    </row>
    <row r="424" spans="6:14" s="333" customFormat="1" ht="11.25" outlineLevel="5" x14ac:dyDescent="0.25">
      <c r="F424" s="334"/>
      <c r="G424" s="335"/>
      <c r="H424" s="335"/>
      <c r="I424" s="307" t="s">
        <v>7327</v>
      </c>
      <c r="J424" s="335"/>
      <c r="K424" s="308">
        <v>1</v>
      </c>
      <c r="L424" s="336"/>
      <c r="M424" s="337"/>
      <c r="N424" s="307"/>
    </row>
    <row r="425" spans="6:14" s="333" customFormat="1" ht="11.25" outlineLevel="5" x14ac:dyDescent="0.25">
      <c r="F425" s="334"/>
      <c r="G425" s="335"/>
      <c r="H425" s="335"/>
      <c r="I425" s="307" t="s">
        <v>7328</v>
      </c>
      <c r="J425" s="335"/>
      <c r="K425" s="308">
        <v>1</v>
      </c>
      <c r="L425" s="336"/>
      <c r="M425" s="337"/>
      <c r="N425" s="307"/>
    </row>
    <row r="426" spans="6:14" s="333" customFormat="1" ht="11.25" outlineLevel="5" x14ac:dyDescent="0.25">
      <c r="F426" s="334"/>
      <c r="G426" s="335"/>
      <c r="H426" s="335"/>
      <c r="I426" s="307" t="s">
        <v>7329</v>
      </c>
      <c r="J426" s="335"/>
      <c r="K426" s="308">
        <v>1</v>
      </c>
      <c r="L426" s="336"/>
      <c r="M426" s="337"/>
      <c r="N426" s="307"/>
    </row>
    <row r="427" spans="6:14" s="254" customFormat="1" ht="12" outlineLevel="4" x14ac:dyDescent="0.2">
      <c r="F427" s="255">
        <v>7</v>
      </c>
      <c r="G427" s="256" t="s">
        <v>3054</v>
      </c>
      <c r="H427" s="269" t="s">
        <v>4197</v>
      </c>
      <c r="I427" s="259" t="s">
        <v>4198</v>
      </c>
      <c r="J427" s="256" t="s">
        <v>447</v>
      </c>
      <c r="K427" s="168">
        <v>6</v>
      </c>
      <c r="L427" s="305"/>
      <c r="M427" s="306">
        <f>K427*L427</f>
        <v>0</v>
      </c>
      <c r="N427" s="259"/>
    </row>
    <row r="428" spans="6:14" s="333" customFormat="1" ht="11.25" outlineLevel="5" x14ac:dyDescent="0.25">
      <c r="F428" s="334"/>
      <c r="G428" s="335"/>
      <c r="H428" s="335"/>
      <c r="I428" s="307" t="s">
        <v>7325</v>
      </c>
      <c r="J428" s="335"/>
      <c r="K428" s="308">
        <v>1</v>
      </c>
      <c r="L428" s="336"/>
      <c r="M428" s="337"/>
      <c r="N428" s="307"/>
    </row>
    <row r="429" spans="6:14" s="333" customFormat="1" ht="11.25" outlineLevel="5" x14ac:dyDescent="0.25">
      <c r="F429" s="334"/>
      <c r="G429" s="335"/>
      <c r="H429" s="335"/>
      <c r="I429" s="307" t="s">
        <v>7324</v>
      </c>
      <c r="J429" s="335"/>
      <c r="K429" s="308">
        <v>1</v>
      </c>
      <c r="L429" s="336"/>
      <c r="M429" s="337"/>
      <c r="N429" s="307"/>
    </row>
    <row r="430" spans="6:14" s="333" customFormat="1" ht="11.25" outlineLevel="5" x14ac:dyDescent="0.25">
      <c r="F430" s="334"/>
      <c r="G430" s="335"/>
      <c r="H430" s="335"/>
      <c r="I430" s="307" t="s">
        <v>7326</v>
      </c>
      <c r="J430" s="335"/>
      <c r="K430" s="308">
        <v>1</v>
      </c>
      <c r="L430" s="336"/>
      <c r="M430" s="337"/>
      <c r="N430" s="307"/>
    </row>
    <row r="431" spans="6:14" s="333" customFormat="1" ht="11.25" outlineLevel="5" x14ac:dyDescent="0.25">
      <c r="F431" s="334"/>
      <c r="G431" s="335"/>
      <c r="H431" s="335"/>
      <c r="I431" s="307" t="s">
        <v>7327</v>
      </c>
      <c r="J431" s="335"/>
      <c r="K431" s="308">
        <v>1</v>
      </c>
      <c r="L431" s="336"/>
      <c r="M431" s="337"/>
      <c r="N431" s="307"/>
    </row>
    <row r="432" spans="6:14" s="333" customFormat="1" ht="11.25" outlineLevel="5" x14ac:dyDescent="0.25">
      <c r="F432" s="334"/>
      <c r="G432" s="335"/>
      <c r="H432" s="335"/>
      <c r="I432" s="307" t="s">
        <v>7328</v>
      </c>
      <c r="J432" s="335"/>
      <c r="K432" s="308">
        <v>1</v>
      </c>
      <c r="L432" s="336"/>
      <c r="M432" s="337"/>
      <c r="N432" s="307"/>
    </row>
    <row r="433" spans="6:14" s="333" customFormat="1" ht="11.25" outlineLevel="5" x14ac:dyDescent="0.25">
      <c r="F433" s="334"/>
      <c r="G433" s="335"/>
      <c r="H433" s="335"/>
      <c r="I433" s="307" t="s">
        <v>7329</v>
      </c>
      <c r="J433" s="335"/>
      <c r="K433" s="308">
        <v>1</v>
      </c>
      <c r="L433" s="336"/>
      <c r="M433" s="337"/>
      <c r="N433" s="307"/>
    </row>
    <row r="434" spans="6:14" s="254" customFormat="1" ht="12" outlineLevel="4" x14ac:dyDescent="0.2">
      <c r="F434" s="255">
        <v>8</v>
      </c>
      <c r="G434" s="256" t="s">
        <v>3315</v>
      </c>
      <c r="H434" s="269" t="s">
        <v>7330</v>
      </c>
      <c r="I434" s="259" t="s">
        <v>7331</v>
      </c>
      <c r="J434" s="256" t="s">
        <v>447</v>
      </c>
      <c r="K434" s="168">
        <v>4</v>
      </c>
      <c r="L434" s="305"/>
      <c r="M434" s="306">
        <f>K434*L434</f>
        <v>0</v>
      </c>
      <c r="N434" s="259"/>
    </row>
    <row r="435" spans="6:14" s="333" customFormat="1" ht="11.25" outlineLevel="5" x14ac:dyDescent="0.25">
      <c r="F435" s="334"/>
      <c r="G435" s="335"/>
      <c r="H435" s="335"/>
      <c r="I435" s="307" t="s">
        <v>7332</v>
      </c>
      <c r="J435" s="335"/>
      <c r="K435" s="308">
        <v>2</v>
      </c>
      <c r="L435" s="336"/>
      <c r="M435" s="337"/>
      <c r="N435" s="307"/>
    </row>
    <row r="436" spans="6:14" s="333" customFormat="1" ht="11.25" outlineLevel="5" x14ac:dyDescent="0.25">
      <c r="F436" s="334"/>
      <c r="G436" s="335"/>
      <c r="H436" s="335"/>
      <c r="I436" s="307" t="s">
        <v>7333</v>
      </c>
      <c r="J436" s="335"/>
      <c r="K436" s="308">
        <v>2</v>
      </c>
      <c r="L436" s="336"/>
      <c r="M436" s="337"/>
      <c r="N436" s="307"/>
    </row>
    <row r="437" spans="6:14" s="254" customFormat="1" ht="12" outlineLevel="4" x14ac:dyDescent="0.2">
      <c r="F437" s="255">
        <v>9</v>
      </c>
      <c r="G437" s="256" t="s">
        <v>3054</v>
      </c>
      <c r="H437" s="269" t="s">
        <v>7334</v>
      </c>
      <c r="I437" s="259" t="s">
        <v>7335</v>
      </c>
      <c r="J437" s="256" t="s">
        <v>447</v>
      </c>
      <c r="K437" s="168">
        <v>2</v>
      </c>
      <c r="L437" s="305"/>
      <c r="M437" s="306">
        <f>K437*L437</f>
        <v>0</v>
      </c>
      <c r="N437" s="259"/>
    </row>
    <row r="438" spans="6:14" s="333" customFormat="1" ht="11.25" outlineLevel="5" x14ac:dyDescent="0.25">
      <c r="F438" s="334"/>
      <c r="G438" s="335"/>
      <c r="H438" s="335"/>
      <c r="I438" s="307" t="s">
        <v>7332</v>
      </c>
      <c r="J438" s="335"/>
      <c r="K438" s="308">
        <v>2</v>
      </c>
      <c r="L438" s="336"/>
      <c r="M438" s="337"/>
      <c r="N438" s="307"/>
    </row>
    <row r="439" spans="6:14" s="254" customFormat="1" ht="24" outlineLevel="4" x14ac:dyDescent="0.2">
      <c r="F439" s="255">
        <v>10</v>
      </c>
      <c r="G439" s="256" t="s">
        <v>3315</v>
      </c>
      <c r="H439" s="269" t="s">
        <v>7336</v>
      </c>
      <c r="I439" s="259" t="s">
        <v>7337</v>
      </c>
      <c r="J439" s="256" t="s">
        <v>447</v>
      </c>
      <c r="K439" s="168">
        <v>2</v>
      </c>
      <c r="L439" s="305"/>
      <c r="M439" s="306">
        <f>K439*L439</f>
        <v>0</v>
      </c>
      <c r="N439" s="259"/>
    </row>
    <row r="440" spans="6:14" s="254" customFormat="1" ht="12" outlineLevel="4" x14ac:dyDescent="0.2">
      <c r="F440" s="255">
        <v>11</v>
      </c>
      <c r="G440" s="256" t="s">
        <v>3054</v>
      </c>
      <c r="H440" s="269" t="s">
        <v>7127</v>
      </c>
      <c r="I440" s="259" t="s">
        <v>7128</v>
      </c>
      <c r="J440" s="256" t="s">
        <v>447</v>
      </c>
      <c r="K440" s="168">
        <v>2</v>
      </c>
      <c r="L440" s="305"/>
      <c r="M440" s="306">
        <f>K440*L440</f>
        <v>0</v>
      </c>
      <c r="N440" s="259"/>
    </row>
    <row r="441" spans="6:14" s="333" customFormat="1" ht="11.25" outlineLevel="5" x14ac:dyDescent="0.25">
      <c r="F441" s="334"/>
      <c r="G441" s="335"/>
      <c r="H441" s="335"/>
      <c r="I441" s="307" t="s">
        <v>7333</v>
      </c>
      <c r="J441" s="335"/>
      <c r="K441" s="308">
        <v>2</v>
      </c>
      <c r="L441" s="336"/>
      <c r="M441" s="337"/>
      <c r="N441" s="307"/>
    </row>
    <row r="442" spans="6:14" s="254" customFormat="1" ht="12" outlineLevel="4" x14ac:dyDescent="0.2">
      <c r="F442" s="255">
        <v>12</v>
      </c>
      <c r="G442" s="256" t="s">
        <v>3315</v>
      </c>
      <c r="H442" s="269" t="s">
        <v>7338</v>
      </c>
      <c r="I442" s="259" t="s">
        <v>7339</v>
      </c>
      <c r="J442" s="256" t="s">
        <v>447</v>
      </c>
      <c r="K442" s="168">
        <v>3</v>
      </c>
      <c r="L442" s="305"/>
      <c r="M442" s="306">
        <f>K442*L442</f>
        <v>0</v>
      </c>
      <c r="N442" s="259"/>
    </row>
    <row r="443" spans="6:14" s="333" customFormat="1" ht="11.25" outlineLevel="5" x14ac:dyDescent="0.25">
      <c r="F443" s="334"/>
      <c r="G443" s="335"/>
      <c r="H443" s="335"/>
      <c r="I443" s="307" t="s">
        <v>7340</v>
      </c>
      <c r="J443" s="335"/>
      <c r="K443" s="308">
        <v>1</v>
      </c>
      <c r="L443" s="336"/>
      <c r="M443" s="337"/>
      <c r="N443" s="307"/>
    </row>
    <row r="444" spans="6:14" s="333" customFormat="1" ht="11.25" outlineLevel="5" x14ac:dyDescent="0.25">
      <c r="F444" s="334"/>
      <c r="G444" s="335"/>
      <c r="H444" s="335"/>
      <c r="I444" s="307" t="s">
        <v>7341</v>
      </c>
      <c r="J444" s="335"/>
      <c r="K444" s="308">
        <v>1</v>
      </c>
      <c r="L444" s="336"/>
      <c r="M444" s="337"/>
      <c r="N444" s="307"/>
    </row>
    <row r="445" spans="6:14" s="333" customFormat="1" ht="11.25" outlineLevel="5" x14ac:dyDescent="0.25">
      <c r="F445" s="334"/>
      <c r="G445" s="335"/>
      <c r="H445" s="335"/>
      <c r="I445" s="307" t="s">
        <v>7342</v>
      </c>
      <c r="J445" s="335"/>
      <c r="K445" s="308">
        <v>1</v>
      </c>
      <c r="L445" s="336"/>
      <c r="M445" s="337"/>
      <c r="N445" s="307"/>
    </row>
    <row r="446" spans="6:14" s="254" customFormat="1" ht="12" outlineLevel="4" x14ac:dyDescent="0.2">
      <c r="F446" s="255">
        <v>13</v>
      </c>
      <c r="G446" s="256" t="s">
        <v>3054</v>
      </c>
      <c r="H446" s="269" t="s">
        <v>7343</v>
      </c>
      <c r="I446" s="259" t="s">
        <v>7344</v>
      </c>
      <c r="J446" s="256" t="s">
        <v>447</v>
      </c>
      <c r="K446" s="168">
        <v>3</v>
      </c>
      <c r="L446" s="305"/>
      <c r="M446" s="306">
        <f>K446*L446</f>
        <v>0</v>
      </c>
      <c r="N446" s="259"/>
    </row>
    <row r="447" spans="6:14" s="333" customFormat="1" ht="11.25" outlineLevel="5" x14ac:dyDescent="0.25">
      <c r="F447" s="334"/>
      <c r="G447" s="335"/>
      <c r="H447" s="335"/>
      <c r="I447" s="307" t="s">
        <v>7340</v>
      </c>
      <c r="J447" s="335"/>
      <c r="K447" s="308">
        <v>1</v>
      </c>
      <c r="L447" s="336"/>
      <c r="M447" s="337"/>
      <c r="N447" s="307"/>
    </row>
    <row r="448" spans="6:14" s="333" customFormat="1" ht="11.25" outlineLevel="5" x14ac:dyDescent="0.25">
      <c r="F448" s="334"/>
      <c r="G448" s="335"/>
      <c r="H448" s="335"/>
      <c r="I448" s="307" t="s">
        <v>7341</v>
      </c>
      <c r="J448" s="335"/>
      <c r="K448" s="308">
        <v>1</v>
      </c>
      <c r="L448" s="336"/>
      <c r="M448" s="337"/>
      <c r="N448" s="307"/>
    </row>
    <row r="449" spans="6:14" s="333" customFormat="1" ht="11.25" outlineLevel="5" x14ac:dyDescent="0.25">
      <c r="F449" s="334"/>
      <c r="G449" s="335"/>
      <c r="H449" s="335"/>
      <c r="I449" s="307" t="s">
        <v>7342</v>
      </c>
      <c r="J449" s="335"/>
      <c r="K449" s="308">
        <v>1</v>
      </c>
      <c r="L449" s="336"/>
      <c r="M449" s="337"/>
      <c r="N449" s="307"/>
    </row>
    <row r="450" spans="6:14" s="254" customFormat="1" ht="12" outlineLevel="4" x14ac:dyDescent="0.2">
      <c r="F450" s="255">
        <v>14</v>
      </c>
      <c r="G450" s="256" t="s">
        <v>3315</v>
      </c>
      <c r="H450" s="269" t="s">
        <v>4209</v>
      </c>
      <c r="I450" s="259" t="s">
        <v>4210</v>
      </c>
      <c r="J450" s="256" t="s">
        <v>447</v>
      </c>
      <c r="K450" s="168">
        <v>4</v>
      </c>
      <c r="L450" s="305"/>
      <c r="M450" s="306">
        <f>K450*L450</f>
        <v>0</v>
      </c>
      <c r="N450" s="259"/>
    </row>
    <row r="451" spans="6:14" s="333" customFormat="1" ht="11.25" outlineLevel="5" x14ac:dyDescent="0.25">
      <c r="F451" s="334"/>
      <c r="G451" s="335"/>
      <c r="H451" s="335"/>
      <c r="I451" s="307" t="s">
        <v>7345</v>
      </c>
      <c r="J451" s="335"/>
      <c r="K451" s="308">
        <v>1</v>
      </c>
      <c r="L451" s="336"/>
      <c r="M451" s="337"/>
      <c r="N451" s="307"/>
    </row>
    <row r="452" spans="6:14" s="333" customFormat="1" ht="11.25" outlineLevel="5" x14ac:dyDescent="0.25">
      <c r="F452" s="334"/>
      <c r="G452" s="335"/>
      <c r="H452" s="335"/>
      <c r="I452" s="307" t="s">
        <v>7346</v>
      </c>
      <c r="J452" s="335"/>
      <c r="K452" s="308">
        <v>1</v>
      </c>
      <c r="L452" s="336"/>
      <c r="M452" s="337"/>
      <c r="N452" s="307"/>
    </row>
    <row r="453" spans="6:14" s="333" customFormat="1" ht="11.25" outlineLevel="5" x14ac:dyDescent="0.25">
      <c r="F453" s="334"/>
      <c r="G453" s="335"/>
      <c r="H453" s="335"/>
      <c r="I453" s="307" t="s">
        <v>7347</v>
      </c>
      <c r="J453" s="335"/>
      <c r="K453" s="308">
        <v>1</v>
      </c>
      <c r="L453" s="336"/>
      <c r="M453" s="337"/>
      <c r="N453" s="307"/>
    </row>
    <row r="454" spans="6:14" s="333" customFormat="1" ht="11.25" outlineLevel="5" x14ac:dyDescent="0.25">
      <c r="F454" s="334"/>
      <c r="G454" s="335"/>
      <c r="H454" s="335"/>
      <c r="I454" s="307" t="s">
        <v>7348</v>
      </c>
      <c r="J454" s="335"/>
      <c r="K454" s="308">
        <v>1</v>
      </c>
      <c r="L454" s="336"/>
      <c r="M454" s="337"/>
      <c r="N454" s="307"/>
    </row>
    <row r="455" spans="6:14" s="254" customFormat="1" ht="12" outlineLevel="4" x14ac:dyDescent="0.2">
      <c r="F455" s="255">
        <v>15</v>
      </c>
      <c r="G455" s="256" t="s">
        <v>3054</v>
      </c>
      <c r="H455" s="269" t="s">
        <v>7349</v>
      </c>
      <c r="I455" s="259" t="s">
        <v>7350</v>
      </c>
      <c r="J455" s="256" t="s">
        <v>447</v>
      </c>
      <c r="K455" s="168">
        <v>1</v>
      </c>
      <c r="L455" s="305"/>
      <c r="M455" s="306">
        <f>K455*L455</f>
        <v>0</v>
      </c>
      <c r="N455" s="259"/>
    </row>
    <row r="456" spans="6:14" s="254" customFormat="1" ht="12" outlineLevel="4" x14ac:dyDescent="0.2">
      <c r="F456" s="255">
        <v>16</v>
      </c>
      <c r="G456" s="256" t="s">
        <v>3054</v>
      </c>
      <c r="H456" s="269" t="s">
        <v>7351</v>
      </c>
      <c r="I456" s="259" t="s">
        <v>7352</v>
      </c>
      <c r="J456" s="256" t="s">
        <v>447</v>
      </c>
      <c r="K456" s="168">
        <v>1</v>
      </c>
      <c r="L456" s="305"/>
      <c r="M456" s="306">
        <f>K456*L456</f>
        <v>0</v>
      </c>
      <c r="N456" s="259"/>
    </row>
    <row r="457" spans="6:14" s="254" customFormat="1" ht="24" outlineLevel="4" x14ac:dyDescent="0.2">
      <c r="F457" s="255">
        <v>17</v>
      </c>
      <c r="G457" s="256" t="s">
        <v>3054</v>
      </c>
      <c r="H457" s="269" t="s">
        <v>7353</v>
      </c>
      <c r="I457" s="259" t="s">
        <v>7354</v>
      </c>
      <c r="J457" s="256" t="s">
        <v>447</v>
      </c>
      <c r="K457" s="168">
        <v>1</v>
      </c>
      <c r="L457" s="305"/>
      <c r="M457" s="306">
        <f>K457*L457</f>
        <v>0</v>
      </c>
      <c r="N457" s="259"/>
    </row>
    <row r="458" spans="6:14" s="254" customFormat="1" ht="24" outlineLevel="4" x14ac:dyDescent="0.2">
      <c r="F458" s="255">
        <v>18</v>
      </c>
      <c r="G458" s="256" t="s">
        <v>3054</v>
      </c>
      <c r="H458" s="269" t="s">
        <v>7355</v>
      </c>
      <c r="I458" s="259" t="s">
        <v>7356</v>
      </c>
      <c r="J458" s="256" t="s">
        <v>447</v>
      </c>
      <c r="K458" s="168">
        <v>1</v>
      </c>
      <c r="L458" s="305"/>
      <c r="M458" s="306">
        <f>K458*L458</f>
        <v>0</v>
      </c>
      <c r="N458" s="259"/>
    </row>
    <row r="459" spans="6:14" s="333" customFormat="1" ht="11.25" outlineLevel="5" x14ac:dyDescent="0.25">
      <c r="F459" s="334"/>
      <c r="G459" s="335"/>
      <c r="H459" s="335"/>
      <c r="I459" s="307" t="s">
        <v>7357</v>
      </c>
      <c r="J459" s="335"/>
      <c r="K459" s="308">
        <v>1</v>
      </c>
      <c r="L459" s="336"/>
      <c r="M459" s="337"/>
      <c r="N459" s="307"/>
    </row>
    <row r="460" spans="6:14" s="254" customFormat="1" ht="12" outlineLevel="4" x14ac:dyDescent="0.2">
      <c r="F460" s="255">
        <v>19</v>
      </c>
      <c r="G460" s="256" t="s">
        <v>3315</v>
      </c>
      <c r="H460" s="269" t="s">
        <v>7358</v>
      </c>
      <c r="I460" s="259" t="s">
        <v>7359</v>
      </c>
      <c r="J460" s="256" t="s">
        <v>3065</v>
      </c>
      <c r="K460" s="168">
        <v>1</v>
      </c>
      <c r="L460" s="305"/>
      <c r="M460" s="306">
        <f>K460*L460</f>
        <v>0</v>
      </c>
      <c r="N460" s="259"/>
    </row>
    <row r="461" spans="6:14" s="333" customFormat="1" ht="11.25" outlineLevel="5" x14ac:dyDescent="0.25">
      <c r="F461" s="334"/>
      <c r="G461" s="335"/>
      <c r="H461" s="335"/>
      <c r="I461" s="307" t="s">
        <v>7360</v>
      </c>
      <c r="J461" s="335"/>
      <c r="K461" s="308">
        <v>1</v>
      </c>
      <c r="L461" s="336"/>
      <c r="M461" s="337"/>
      <c r="N461" s="307"/>
    </row>
    <row r="462" spans="6:14" s="254" customFormat="1" ht="24" outlineLevel="4" x14ac:dyDescent="0.2">
      <c r="F462" s="255">
        <v>20</v>
      </c>
      <c r="G462" s="256" t="s">
        <v>3054</v>
      </c>
      <c r="H462" s="269" t="s">
        <v>7361</v>
      </c>
      <c r="I462" s="259" t="s">
        <v>7362</v>
      </c>
      <c r="J462" s="256" t="s">
        <v>447</v>
      </c>
      <c r="K462" s="168">
        <v>1</v>
      </c>
      <c r="L462" s="305"/>
      <c r="M462" s="306">
        <f>K462*L462</f>
        <v>0</v>
      </c>
      <c r="N462" s="259"/>
    </row>
    <row r="463" spans="6:14" s="333" customFormat="1" ht="11.25" outlineLevel="5" x14ac:dyDescent="0.25">
      <c r="F463" s="334"/>
      <c r="G463" s="335"/>
      <c r="H463" s="335"/>
      <c r="I463" s="307" t="s">
        <v>7360</v>
      </c>
      <c r="J463" s="335"/>
      <c r="K463" s="308">
        <v>1</v>
      </c>
      <c r="L463" s="336"/>
      <c r="M463" s="337"/>
      <c r="N463" s="307"/>
    </row>
    <row r="464" spans="6:14" s="254" customFormat="1" ht="12" outlineLevel="4" x14ac:dyDescent="0.2">
      <c r="F464" s="255">
        <v>21</v>
      </c>
      <c r="G464" s="256" t="s">
        <v>3315</v>
      </c>
      <c r="H464" s="269" t="s">
        <v>7363</v>
      </c>
      <c r="I464" s="259" t="s">
        <v>7364</v>
      </c>
      <c r="J464" s="256" t="s">
        <v>3065</v>
      </c>
      <c r="K464" s="168">
        <v>1</v>
      </c>
      <c r="L464" s="305"/>
      <c r="M464" s="306">
        <f>K464*L464</f>
        <v>0</v>
      </c>
      <c r="N464" s="259"/>
    </row>
    <row r="465" spans="6:14" s="333" customFormat="1" ht="11.25" outlineLevel="5" x14ac:dyDescent="0.25">
      <c r="F465" s="334"/>
      <c r="G465" s="335"/>
      <c r="H465" s="335"/>
      <c r="I465" s="307" t="s">
        <v>7365</v>
      </c>
      <c r="J465" s="335"/>
      <c r="K465" s="308">
        <v>1</v>
      </c>
      <c r="L465" s="336"/>
      <c r="M465" s="337"/>
      <c r="N465" s="307"/>
    </row>
    <row r="466" spans="6:14" s="254" customFormat="1" ht="12" outlineLevel="4" x14ac:dyDescent="0.2">
      <c r="F466" s="255">
        <v>22</v>
      </c>
      <c r="G466" s="256" t="s">
        <v>3054</v>
      </c>
      <c r="H466" s="269" t="s">
        <v>7366</v>
      </c>
      <c r="I466" s="259" t="s">
        <v>7367</v>
      </c>
      <c r="J466" s="256" t="s">
        <v>447</v>
      </c>
      <c r="K466" s="168">
        <v>1</v>
      </c>
      <c r="L466" s="305"/>
      <c r="M466" s="306">
        <f>K466*L466</f>
        <v>0</v>
      </c>
      <c r="N466" s="259"/>
    </row>
    <row r="467" spans="6:14" s="333" customFormat="1" ht="11.25" outlineLevel="5" x14ac:dyDescent="0.25">
      <c r="F467" s="334"/>
      <c r="G467" s="335"/>
      <c r="H467" s="335"/>
      <c r="I467" s="307" t="s">
        <v>7365</v>
      </c>
      <c r="J467" s="335"/>
      <c r="K467" s="308">
        <v>1</v>
      </c>
      <c r="L467" s="336"/>
      <c r="M467" s="337"/>
      <c r="N467" s="307"/>
    </row>
    <row r="468" spans="6:14" s="254" customFormat="1" ht="12" outlineLevel="4" x14ac:dyDescent="0.2">
      <c r="F468" s="255">
        <v>23</v>
      </c>
      <c r="G468" s="256" t="s">
        <v>3315</v>
      </c>
      <c r="H468" s="269" t="s">
        <v>7368</v>
      </c>
      <c r="I468" s="259" t="s">
        <v>7369</v>
      </c>
      <c r="J468" s="256" t="s">
        <v>3065</v>
      </c>
      <c r="K468" s="168">
        <v>2</v>
      </c>
      <c r="L468" s="305"/>
      <c r="M468" s="306">
        <f>K468*L468</f>
        <v>0</v>
      </c>
      <c r="N468" s="259"/>
    </row>
    <row r="469" spans="6:14" s="333" customFormat="1" ht="11.25" outlineLevel="5" x14ac:dyDescent="0.25">
      <c r="F469" s="334"/>
      <c r="G469" s="335"/>
      <c r="H469" s="335"/>
      <c r="I469" s="307" t="s">
        <v>7370</v>
      </c>
      <c r="J469" s="335"/>
      <c r="K469" s="308">
        <v>2</v>
      </c>
      <c r="L469" s="336"/>
      <c r="M469" s="337"/>
      <c r="N469" s="307"/>
    </row>
    <row r="470" spans="6:14" s="254" customFormat="1" ht="12" outlineLevel="4" x14ac:dyDescent="0.2">
      <c r="F470" s="255">
        <v>24</v>
      </c>
      <c r="G470" s="256" t="s">
        <v>3054</v>
      </c>
      <c r="H470" s="269" t="s">
        <v>7371</v>
      </c>
      <c r="I470" s="259" t="s">
        <v>7372</v>
      </c>
      <c r="J470" s="256" t="s">
        <v>447</v>
      </c>
      <c r="K470" s="168">
        <v>2</v>
      </c>
      <c r="L470" s="305"/>
      <c r="M470" s="306">
        <f>K470*L470</f>
        <v>0</v>
      </c>
      <c r="N470" s="259"/>
    </row>
    <row r="471" spans="6:14" s="333" customFormat="1" ht="11.25" outlineLevel="5" x14ac:dyDescent="0.25">
      <c r="F471" s="334"/>
      <c r="G471" s="335"/>
      <c r="H471" s="335"/>
      <c r="I471" s="307" t="s">
        <v>7370</v>
      </c>
      <c r="J471" s="335"/>
      <c r="K471" s="308">
        <v>2</v>
      </c>
      <c r="L471" s="336"/>
      <c r="M471" s="337"/>
      <c r="N471" s="307"/>
    </row>
    <row r="472" spans="6:14" s="254" customFormat="1" ht="12" outlineLevel="4" x14ac:dyDescent="0.2">
      <c r="F472" s="255">
        <v>25</v>
      </c>
      <c r="G472" s="256" t="s">
        <v>3315</v>
      </c>
      <c r="H472" s="269" t="s">
        <v>7373</v>
      </c>
      <c r="I472" s="259" t="s">
        <v>7374</v>
      </c>
      <c r="J472" s="256" t="s">
        <v>3065</v>
      </c>
      <c r="K472" s="168">
        <v>5</v>
      </c>
      <c r="L472" s="305"/>
      <c r="M472" s="306">
        <f>K472*L472</f>
        <v>0</v>
      </c>
      <c r="N472" s="259"/>
    </row>
    <row r="473" spans="6:14" s="333" customFormat="1" ht="11.25" outlineLevel="5" x14ac:dyDescent="0.25">
      <c r="F473" s="334"/>
      <c r="G473" s="335"/>
      <c r="H473" s="335"/>
      <c r="I473" s="307" t="s">
        <v>7375</v>
      </c>
      <c r="J473" s="335"/>
      <c r="K473" s="308">
        <v>1</v>
      </c>
      <c r="L473" s="336"/>
      <c r="M473" s="337"/>
      <c r="N473" s="307"/>
    </row>
    <row r="474" spans="6:14" s="333" customFormat="1" ht="11.25" outlineLevel="5" x14ac:dyDescent="0.25">
      <c r="F474" s="334"/>
      <c r="G474" s="335"/>
      <c r="H474" s="335"/>
      <c r="I474" s="307" t="s">
        <v>7376</v>
      </c>
      <c r="J474" s="335"/>
      <c r="K474" s="308">
        <v>1</v>
      </c>
      <c r="L474" s="336"/>
      <c r="M474" s="337"/>
      <c r="N474" s="307"/>
    </row>
    <row r="475" spans="6:14" s="333" customFormat="1" ht="11.25" outlineLevel="5" x14ac:dyDescent="0.25">
      <c r="F475" s="334"/>
      <c r="G475" s="335"/>
      <c r="H475" s="335"/>
      <c r="I475" s="307" t="s">
        <v>7377</v>
      </c>
      <c r="J475" s="335"/>
      <c r="K475" s="308">
        <v>1</v>
      </c>
      <c r="L475" s="336"/>
      <c r="M475" s="337"/>
      <c r="N475" s="307"/>
    </row>
    <row r="476" spans="6:14" s="333" customFormat="1" ht="11.25" outlineLevel="5" x14ac:dyDescent="0.25">
      <c r="F476" s="334"/>
      <c r="G476" s="335"/>
      <c r="H476" s="335"/>
      <c r="I476" s="307" t="s">
        <v>7378</v>
      </c>
      <c r="J476" s="335"/>
      <c r="K476" s="308">
        <v>1</v>
      </c>
      <c r="L476" s="336"/>
      <c r="M476" s="337"/>
      <c r="N476" s="307"/>
    </row>
    <row r="477" spans="6:14" s="333" customFormat="1" ht="11.25" outlineLevel="5" x14ac:dyDescent="0.25">
      <c r="F477" s="334"/>
      <c r="G477" s="335"/>
      <c r="H477" s="335"/>
      <c r="I477" s="307" t="s">
        <v>7379</v>
      </c>
      <c r="J477" s="335"/>
      <c r="K477" s="308">
        <v>1</v>
      </c>
      <c r="L477" s="336"/>
      <c r="M477" s="337"/>
      <c r="N477" s="307"/>
    </row>
    <row r="478" spans="6:14" s="254" customFormat="1" ht="24" outlineLevel="4" x14ac:dyDescent="0.2">
      <c r="F478" s="255">
        <v>26</v>
      </c>
      <c r="G478" s="256" t="s">
        <v>3054</v>
      </c>
      <c r="H478" s="269" t="s">
        <v>7380</v>
      </c>
      <c r="I478" s="259" t="s">
        <v>7381</v>
      </c>
      <c r="J478" s="256" t="s">
        <v>447</v>
      </c>
      <c r="K478" s="168">
        <v>5</v>
      </c>
      <c r="L478" s="305"/>
      <c r="M478" s="306">
        <f>K478*L478</f>
        <v>0</v>
      </c>
      <c r="N478" s="259"/>
    </row>
    <row r="479" spans="6:14" s="333" customFormat="1" ht="11.25" outlineLevel="5" x14ac:dyDescent="0.25">
      <c r="F479" s="334"/>
      <c r="G479" s="335"/>
      <c r="H479" s="335"/>
      <c r="I479" s="307" t="s">
        <v>7382</v>
      </c>
      <c r="J479" s="335"/>
      <c r="K479" s="308">
        <v>1</v>
      </c>
      <c r="L479" s="336"/>
      <c r="M479" s="337"/>
      <c r="N479" s="307"/>
    </row>
    <row r="480" spans="6:14" s="333" customFormat="1" ht="11.25" outlineLevel="5" x14ac:dyDescent="0.25">
      <c r="F480" s="334"/>
      <c r="G480" s="335"/>
      <c r="H480" s="335"/>
      <c r="I480" s="307" t="s">
        <v>7383</v>
      </c>
      <c r="J480" s="335"/>
      <c r="K480" s="308">
        <v>1</v>
      </c>
      <c r="L480" s="336"/>
      <c r="M480" s="337"/>
      <c r="N480" s="307"/>
    </row>
    <row r="481" spans="6:14" s="333" customFormat="1" ht="11.25" outlineLevel="5" x14ac:dyDescent="0.25">
      <c r="F481" s="334"/>
      <c r="G481" s="335"/>
      <c r="H481" s="335"/>
      <c r="I481" s="307" t="s">
        <v>7384</v>
      </c>
      <c r="J481" s="335"/>
      <c r="K481" s="308">
        <v>1</v>
      </c>
      <c r="L481" s="336"/>
      <c r="M481" s="337"/>
      <c r="N481" s="307"/>
    </row>
    <row r="482" spans="6:14" s="333" customFormat="1" ht="11.25" outlineLevel="5" x14ac:dyDescent="0.25">
      <c r="F482" s="334"/>
      <c r="G482" s="335"/>
      <c r="H482" s="335"/>
      <c r="I482" s="307" t="s">
        <v>7385</v>
      </c>
      <c r="J482" s="335"/>
      <c r="K482" s="308">
        <v>1</v>
      </c>
      <c r="L482" s="336"/>
      <c r="M482" s="337"/>
      <c r="N482" s="307"/>
    </row>
    <row r="483" spans="6:14" s="333" customFormat="1" ht="11.25" outlineLevel="5" x14ac:dyDescent="0.25">
      <c r="F483" s="334"/>
      <c r="G483" s="335"/>
      <c r="H483" s="335"/>
      <c r="I483" s="307" t="s">
        <v>7386</v>
      </c>
      <c r="J483" s="335"/>
      <c r="K483" s="308">
        <v>1</v>
      </c>
      <c r="L483" s="336"/>
      <c r="M483" s="337"/>
      <c r="N483" s="307"/>
    </row>
    <row r="484" spans="6:14" s="254" customFormat="1" ht="12" outlineLevel="4" x14ac:dyDescent="0.2">
      <c r="F484" s="255">
        <v>27</v>
      </c>
      <c r="G484" s="256" t="s">
        <v>3315</v>
      </c>
      <c r="H484" s="269" t="s">
        <v>7387</v>
      </c>
      <c r="I484" s="259" t="s">
        <v>7388</v>
      </c>
      <c r="J484" s="256" t="s">
        <v>3065</v>
      </c>
      <c r="K484" s="168">
        <v>24</v>
      </c>
      <c r="L484" s="305"/>
      <c r="M484" s="306">
        <f>K484*L484</f>
        <v>0</v>
      </c>
      <c r="N484" s="259"/>
    </row>
    <row r="485" spans="6:14" s="333" customFormat="1" ht="11.25" outlineLevel="5" x14ac:dyDescent="0.25">
      <c r="F485" s="334"/>
      <c r="G485" s="335"/>
      <c r="H485" s="335"/>
      <c r="I485" s="307" t="s">
        <v>7389</v>
      </c>
      <c r="J485" s="335"/>
      <c r="K485" s="308">
        <v>3</v>
      </c>
      <c r="L485" s="336"/>
      <c r="M485" s="337"/>
      <c r="N485" s="307"/>
    </row>
    <row r="486" spans="6:14" s="333" customFormat="1" ht="11.25" outlineLevel="5" x14ac:dyDescent="0.25">
      <c r="F486" s="334"/>
      <c r="G486" s="335"/>
      <c r="H486" s="335"/>
      <c r="I486" s="307" t="s">
        <v>7390</v>
      </c>
      <c r="J486" s="335"/>
      <c r="K486" s="308">
        <v>1</v>
      </c>
      <c r="L486" s="336"/>
      <c r="M486" s="337"/>
      <c r="N486" s="307"/>
    </row>
    <row r="487" spans="6:14" s="333" customFormat="1" ht="11.25" outlineLevel="5" x14ac:dyDescent="0.25">
      <c r="F487" s="334"/>
      <c r="G487" s="335"/>
      <c r="H487" s="335"/>
      <c r="I487" s="307" t="s">
        <v>7391</v>
      </c>
      <c r="J487" s="335"/>
      <c r="K487" s="308">
        <v>2</v>
      </c>
      <c r="L487" s="336"/>
      <c r="M487" s="337"/>
      <c r="N487" s="307"/>
    </row>
    <row r="488" spans="6:14" s="333" customFormat="1" ht="11.25" outlineLevel="5" x14ac:dyDescent="0.25">
      <c r="F488" s="334"/>
      <c r="G488" s="335"/>
      <c r="H488" s="335"/>
      <c r="I488" s="307" t="s">
        <v>7392</v>
      </c>
      <c r="J488" s="335"/>
      <c r="K488" s="308">
        <v>1</v>
      </c>
      <c r="L488" s="336"/>
      <c r="M488" s="337"/>
      <c r="N488" s="307"/>
    </row>
    <row r="489" spans="6:14" s="333" customFormat="1" ht="11.25" outlineLevel="5" x14ac:dyDescent="0.25">
      <c r="F489" s="334"/>
      <c r="G489" s="335"/>
      <c r="H489" s="335"/>
      <c r="I489" s="307" t="s">
        <v>7393</v>
      </c>
      <c r="J489" s="335"/>
      <c r="K489" s="308">
        <v>2</v>
      </c>
      <c r="L489" s="336"/>
      <c r="M489" s="337"/>
      <c r="N489" s="307"/>
    </row>
    <row r="490" spans="6:14" s="333" customFormat="1" ht="11.25" outlineLevel="5" x14ac:dyDescent="0.25">
      <c r="F490" s="334"/>
      <c r="G490" s="335"/>
      <c r="H490" s="335"/>
      <c r="I490" s="307" t="s">
        <v>7394</v>
      </c>
      <c r="J490" s="335"/>
      <c r="K490" s="308">
        <v>2</v>
      </c>
      <c r="L490" s="336"/>
      <c r="M490" s="337"/>
      <c r="N490" s="307"/>
    </row>
    <row r="491" spans="6:14" s="333" customFormat="1" ht="11.25" outlineLevel="5" x14ac:dyDescent="0.25">
      <c r="F491" s="334"/>
      <c r="G491" s="335"/>
      <c r="H491" s="335"/>
      <c r="I491" s="307" t="s">
        <v>7395</v>
      </c>
      <c r="J491" s="335"/>
      <c r="K491" s="308">
        <v>2</v>
      </c>
      <c r="L491" s="336"/>
      <c r="M491" s="337"/>
      <c r="N491" s="307"/>
    </row>
    <row r="492" spans="6:14" s="333" customFormat="1" ht="11.25" outlineLevel="5" x14ac:dyDescent="0.25">
      <c r="F492" s="334"/>
      <c r="G492" s="335"/>
      <c r="H492" s="335"/>
      <c r="I492" s="307" t="s">
        <v>7396</v>
      </c>
      <c r="J492" s="335"/>
      <c r="K492" s="308">
        <v>6</v>
      </c>
      <c r="L492" s="336"/>
      <c r="M492" s="337"/>
      <c r="N492" s="307"/>
    </row>
    <row r="493" spans="6:14" s="333" customFormat="1" ht="11.25" outlineLevel="5" x14ac:dyDescent="0.25">
      <c r="F493" s="334"/>
      <c r="G493" s="335"/>
      <c r="H493" s="335"/>
      <c r="I493" s="307" t="s">
        <v>7397</v>
      </c>
      <c r="J493" s="335"/>
      <c r="K493" s="308">
        <v>1</v>
      </c>
      <c r="L493" s="336"/>
      <c r="M493" s="337"/>
      <c r="N493" s="307"/>
    </row>
    <row r="494" spans="6:14" s="333" customFormat="1" ht="11.25" outlineLevel="5" x14ac:dyDescent="0.25">
      <c r="F494" s="334"/>
      <c r="G494" s="335"/>
      <c r="H494" s="335"/>
      <c r="I494" s="307" t="s">
        <v>7398</v>
      </c>
      <c r="J494" s="335"/>
      <c r="K494" s="308">
        <v>1</v>
      </c>
      <c r="L494" s="336"/>
      <c r="M494" s="337"/>
      <c r="N494" s="307"/>
    </row>
    <row r="495" spans="6:14" s="333" customFormat="1" ht="11.25" outlineLevel="5" x14ac:dyDescent="0.25">
      <c r="F495" s="334"/>
      <c r="G495" s="335"/>
      <c r="H495" s="335"/>
      <c r="I495" s="307" t="s">
        <v>7399</v>
      </c>
      <c r="J495" s="335"/>
      <c r="K495" s="308">
        <v>1</v>
      </c>
      <c r="L495" s="336"/>
      <c r="M495" s="337"/>
      <c r="N495" s="307"/>
    </row>
    <row r="496" spans="6:14" s="333" customFormat="1" ht="11.25" outlineLevel="5" x14ac:dyDescent="0.25">
      <c r="F496" s="334"/>
      <c r="G496" s="335"/>
      <c r="H496" s="335"/>
      <c r="I496" s="307" t="s">
        <v>7400</v>
      </c>
      <c r="J496" s="335"/>
      <c r="K496" s="308">
        <v>1</v>
      </c>
      <c r="L496" s="336"/>
      <c r="M496" s="337"/>
      <c r="N496" s="307"/>
    </row>
    <row r="497" spans="6:14" s="333" customFormat="1" ht="11.25" outlineLevel="5" x14ac:dyDescent="0.25">
      <c r="F497" s="334"/>
      <c r="G497" s="335"/>
      <c r="H497" s="335"/>
      <c r="I497" s="307" t="s">
        <v>7401</v>
      </c>
      <c r="J497" s="335"/>
      <c r="K497" s="308">
        <v>1</v>
      </c>
      <c r="L497" s="336"/>
      <c r="M497" s="337"/>
      <c r="N497" s="307"/>
    </row>
    <row r="498" spans="6:14" s="254" customFormat="1" ht="12" outlineLevel="4" x14ac:dyDescent="0.2">
      <c r="F498" s="255">
        <v>28</v>
      </c>
      <c r="G498" s="256" t="s">
        <v>3054</v>
      </c>
      <c r="H498" s="269" t="s">
        <v>7402</v>
      </c>
      <c r="I498" s="259" t="s">
        <v>7403</v>
      </c>
      <c r="J498" s="256" t="s">
        <v>447</v>
      </c>
      <c r="K498" s="168">
        <v>1</v>
      </c>
      <c r="L498" s="305"/>
      <c r="M498" s="306">
        <f>K498*L498</f>
        <v>0</v>
      </c>
      <c r="N498" s="259"/>
    </row>
    <row r="499" spans="6:14" s="333" customFormat="1" ht="11.25" outlineLevel="5" x14ac:dyDescent="0.25">
      <c r="F499" s="334"/>
      <c r="G499" s="335"/>
      <c r="H499" s="335"/>
      <c r="I499" s="307" t="s">
        <v>7392</v>
      </c>
      <c r="J499" s="335"/>
      <c r="K499" s="308">
        <v>1</v>
      </c>
      <c r="L499" s="336"/>
      <c r="M499" s="337"/>
      <c r="N499" s="307"/>
    </row>
    <row r="500" spans="6:14" s="254" customFormat="1" ht="12" outlineLevel="4" x14ac:dyDescent="0.2">
      <c r="F500" s="255">
        <v>29</v>
      </c>
      <c r="G500" s="256" t="s">
        <v>3054</v>
      </c>
      <c r="H500" s="269" t="s">
        <v>7404</v>
      </c>
      <c r="I500" s="259" t="s">
        <v>7405</v>
      </c>
      <c r="J500" s="256" t="s">
        <v>447</v>
      </c>
      <c r="K500" s="168">
        <v>5</v>
      </c>
      <c r="L500" s="305"/>
      <c r="M500" s="306">
        <f>K500*L500</f>
        <v>0</v>
      </c>
      <c r="N500" s="259"/>
    </row>
    <row r="501" spans="6:14" s="333" customFormat="1" ht="11.25" outlineLevel="5" x14ac:dyDescent="0.25">
      <c r="F501" s="334"/>
      <c r="G501" s="335"/>
      <c r="H501" s="335"/>
      <c r="I501" s="307" t="s">
        <v>7389</v>
      </c>
      <c r="J501" s="335"/>
      <c r="K501" s="308">
        <v>3</v>
      </c>
      <c r="L501" s="336"/>
      <c r="M501" s="337"/>
      <c r="N501" s="307"/>
    </row>
    <row r="502" spans="6:14" s="333" customFormat="1" ht="11.25" outlineLevel="5" x14ac:dyDescent="0.25">
      <c r="F502" s="334"/>
      <c r="G502" s="335"/>
      <c r="H502" s="335"/>
      <c r="I502" s="307" t="s">
        <v>7395</v>
      </c>
      <c r="J502" s="335"/>
      <c r="K502" s="308">
        <v>2</v>
      </c>
      <c r="L502" s="336"/>
      <c r="M502" s="337"/>
      <c r="N502" s="307"/>
    </row>
    <row r="503" spans="6:14" s="254" customFormat="1" ht="24" outlineLevel="4" x14ac:dyDescent="0.2">
      <c r="F503" s="255">
        <v>30</v>
      </c>
      <c r="G503" s="256" t="s">
        <v>3054</v>
      </c>
      <c r="H503" s="269" t="s">
        <v>7406</v>
      </c>
      <c r="I503" s="259" t="s">
        <v>7407</v>
      </c>
      <c r="J503" s="256" t="s">
        <v>447</v>
      </c>
      <c r="K503" s="168">
        <v>5</v>
      </c>
      <c r="L503" s="305"/>
      <c r="M503" s="306">
        <f>K503*L503</f>
        <v>0</v>
      </c>
      <c r="N503" s="259"/>
    </row>
    <row r="504" spans="6:14" s="333" customFormat="1" ht="11.25" outlineLevel="5" x14ac:dyDescent="0.25">
      <c r="F504" s="334"/>
      <c r="G504" s="335"/>
      <c r="H504" s="335"/>
      <c r="I504" s="307" t="s">
        <v>7408</v>
      </c>
      <c r="J504" s="335"/>
      <c r="K504" s="308">
        <v>1</v>
      </c>
      <c r="L504" s="336"/>
      <c r="M504" s="337"/>
      <c r="N504" s="307"/>
    </row>
    <row r="505" spans="6:14" s="333" customFormat="1" ht="11.25" outlineLevel="5" x14ac:dyDescent="0.25">
      <c r="F505" s="334"/>
      <c r="G505" s="335"/>
      <c r="H505" s="335"/>
      <c r="I505" s="307" t="s">
        <v>7409</v>
      </c>
      <c r="J505" s="335"/>
      <c r="K505" s="308">
        <v>1</v>
      </c>
      <c r="L505" s="336"/>
      <c r="M505" s="337"/>
      <c r="N505" s="307"/>
    </row>
    <row r="506" spans="6:14" s="333" customFormat="1" ht="11.25" outlineLevel="5" x14ac:dyDescent="0.25">
      <c r="F506" s="334"/>
      <c r="G506" s="335"/>
      <c r="H506" s="335"/>
      <c r="I506" s="307" t="s">
        <v>7410</v>
      </c>
      <c r="J506" s="335"/>
      <c r="K506" s="308">
        <v>1</v>
      </c>
      <c r="L506" s="336"/>
      <c r="M506" s="337"/>
      <c r="N506" s="307"/>
    </row>
    <row r="507" spans="6:14" s="333" customFormat="1" ht="11.25" outlineLevel="5" x14ac:dyDescent="0.25">
      <c r="F507" s="334"/>
      <c r="G507" s="335"/>
      <c r="H507" s="335"/>
      <c r="I507" s="307" t="s">
        <v>7411</v>
      </c>
      <c r="J507" s="335"/>
      <c r="K507" s="308">
        <v>1</v>
      </c>
      <c r="L507" s="336"/>
      <c r="M507" s="337"/>
      <c r="N507" s="307"/>
    </row>
    <row r="508" spans="6:14" s="333" customFormat="1" ht="11.25" outlineLevel="5" x14ac:dyDescent="0.25">
      <c r="F508" s="334"/>
      <c r="G508" s="335"/>
      <c r="H508" s="335"/>
      <c r="I508" s="307" t="s">
        <v>7412</v>
      </c>
      <c r="J508" s="335"/>
      <c r="K508" s="308">
        <v>1</v>
      </c>
      <c r="L508" s="336"/>
      <c r="M508" s="337"/>
      <c r="N508" s="307"/>
    </row>
    <row r="509" spans="6:14" s="254" customFormat="1" ht="24" outlineLevel="4" x14ac:dyDescent="0.2">
      <c r="F509" s="255">
        <v>31</v>
      </c>
      <c r="G509" s="256" t="s">
        <v>3054</v>
      </c>
      <c r="H509" s="269" t="s">
        <v>7413</v>
      </c>
      <c r="I509" s="259" t="s">
        <v>7414</v>
      </c>
      <c r="J509" s="256" t="s">
        <v>447</v>
      </c>
      <c r="K509" s="168">
        <v>13</v>
      </c>
      <c r="L509" s="305"/>
      <c r="M509" s="306">
        <f>K509*L509</f>
        <v>0</v>
      </c>
      <c r="N509" s="259"/>
    </row>
    <row r="510" spans="6:14" s="333" customFormat="1" ht="11.25" outlineLevel="5" x14ac:dyDescent="0.25">
      <c r="F510" s="334"/>
      <c r="G510" s="335"/>
      <c r="H510" s="335"/>
      <c r="I510" s="307" t="s">
        <v>7390</v>
      </c>
      <c r="J510" s="335"/>
      <c r="K510" s="308">
        <v>1</v>
      </c>
      <c r="L510" s="336"/>
      <c r="M510" s="337"/>
      <c r="N510" s="307"/>
    </row>
    <row r="511" spans="6:14" s="333" customFormat="1" ht="11.25" outlineLevel="5" x14ac:dyDescent="0.25">
      <c r="F511" s="334"/>
      <c r="G511" s="335"/>
      <c r="H511" s="335"/>
      <c r="I511" s="307" t="s">
        <v>7391</v>
      </c>
      <c r="J511" s="335"/>
      <c r="K511" s="308">
        <v>2</v>
      </c>
      <c r="L511" s="336"/>
      <c r="M511" s="337"/>
      <c r="N511" s="307"/>
    </row>
    <row r="512" spans="6:14" s="333" customFormat="1" ht="11.25" outlineLevel="5" x14ac:dyDescent="0.25">
      <c r="F512" s="334"/>
      <c r="G512" s="335"/>
      <c r="H512" s="335"/>
      <c r="I512" s="307" t="s">
        <v>7393</v>
      </c>
      <c r="J512" s="335"/>
      <c r="K512" s="308">
        <v>2</v>
      </c>
      <c r="L512" s="336"/>
      <c r="M512" s="337"/>
      <c r="N512" s="307"/>
    </row>
    <row r="513" spans="6:14" s="333" customFormat="1" ht="11.25" outlineLevel="5" x14ac:dyDescent="0.25">
      <c r="F513" s="334"/>
      <c r="G513" s="335"/>
      <c r="H513" s="335"/>
      <c r="I513" s="307" t="s">
        <v>7394</v>
      </c>
      <c r="J513" s="335"/>
      <c r="K513" s="308">
        <v>2</v>
      </c>
      <c r="L513" s="336"/>
      <c r="M513" s="337"/>
      <c r="N513" s="307"/>
    </row>
    <row r="514" spans="6:14" s="333" customFormat="1" ht="11.25" outlineLevel="5" x14ac:dyDescent="0.25">
      <c r="F514" s="334"/>
      <c r="G514" s="335"/>
      <c r="H514" s="335"/>
      <c r="I514" s="307" t="s">
        <v>7396</v>
      </c>
      <c r="J514" s="335"/>
      <c r="K514" s="308">
        <v>6</v>
      </c>
      <c r="L514" s="336"/>
      <c r="M514" s="337"/>
      <c r="N514" s="307"/>
    </row>
    <row r="515" spans="6:14" s="254" customFormat="1" ht="12" outlineLevel="4" x14ac:dyDescent="0.2">
      <c r="F515" s="255">
        <v>32</v>
      </c>
      <c r="G515" s="256" t="s">
        <v>3315</v>
      </c>
      <c r="H515" s="269" t="s">
        <v>7415</v>
      </c>
      <c r="I515" s="259" t="s">
        <v>7416</v>
      </c>
      <c r="J515" s="256" t="s">
        <v>3065</v>
      </c>
      <c r="K515" s="168">
        <v>4</v>
      </c>
      <c r="L515" s="305"/>
      <c r="M515" s="306">
        <f>K515*L515</f>
        <v>0</v>
      </c>
      <c r="N515" s="259"/>
    </row>
    <row r="516" spans="6:14" s="333" customFormat="1" ht="11.25" outlineLevel="5" x14ac:dyDescent="0.25">
      <c r="F516" s="334"/>
      <c r="G516" s="335"/>
      <c r="H516" s="335"/>
      <c r="I516" s="307" t="s">
        <v>7417</v>
      </c>
      <c r="J516" s="335"/>
      <c r="K516" s="308">
        <v>2</v>
      </c>
      <c r="L516" s="336"/>
      <c r="M516" s="337"/>
      <c r="N516" s="307"/>
    </row>
    <row r="517" spans="6:14" s="333" customFormat="1" ht="11.25" outlineLevel="5" x14ac:dyDescent="0.25">
      <c r="F517" s="334"/>
      <c r="G517" s="335"/>
      <c r="H517" s="335"/>
      <c r="I517" s="307" t="s">
        <v>7418</v>
      </c>
      <c r="J517" s="335"/>
      <c r="K517" s="308">
        <v>1</v>
      </c>
      <c r="L517" s="336"/>
      <c r="M517" s="337"/>
      <c r="N517" s="307"/>
    </row>
    <row r="518" spans="6:14" s="333" customFormat="1" ht="11.25" outlineLevel="5" x14ac:dyDescent="0.25">
      <c r="F518" s="334"/>
      <c r="G518" s="335"/>
      <c r="H518" s="335"/>
      <c r="I518" s="307" t="s">
        <v>7419</v>
      </c>
      <c r="J518" s="335"/>
      <c r="K518" s="308">
        <v>1</v>
      </c>
      <c r="L518" s="336"/>
      <c r="M518" s="337"/>
      <c r="N518" s="307"/>
    </row>
    <row r="519" spans="6:14" s="254" customFormat="1" ht="12" outlineLevel="4" x14ac:dyDescent="0.2">
      <c r="F519" s="255">
        <v>33</v>
      </c>
      <c r="G519" s="256" t="s">
        <v>3054</v>
      </c>
      <c r="H519" s="269" t="s">
        <v>7420</v>
      </c>
      <c r="I519" s="259" t="s">
        <v>7421</v>
      </c>
      <c r="J519" s="256" t="s">
        <v>447</v>
      </c>
      <c r="K519" s="168">
        <v>2</v>
      </c>
      <c r="L519" s="305"/>
      <c r="M519" s="306">
        <f>K519*L519</f>
        <v>0</v>
      </c>
      <c r="N519" s="259"/>
    </row>
    <row r="520" spans="6:14" s="333" customFormat="1" ht="11.25" outlineLevel="5" x14ac:dyDescent="0.25">
      <c r="F520" s="334"/>
      <c r="G520" s="335"/>
      <c r="H520" s="335"/>
      <c r="I520" s="307" t="s">
        <v>7417</v>
      </c>
      <c r="J520" s="335"/>
      <c r="K520" s="308">
        <v>2</v>
      </c>
      <c r="L520" s="336"/>
      <c r="M520" s="337"/>
      <c r="N520" s="307"/>
    </row>
    <row r="521" spans="6:14" s="254" customFormat="1" ht="12" outlineLevel="4" x14ac:dyDescent="0.2">
      <c r="F521" s="255">
        <v>34</v>
      </c>
      <c r="G521" s="256" t="s">
        <v>3054</v>
      </c>
      <c r="H521" s="269" t="s">
        <v>7422</v>
      </c>
      <c r="I521" s="259" t="s">
        <v>7423</v>
      </c>
      <c r="J521" s="256" t="s">
        <v>447</v>
      </c>
      <c r="K521" s="168">
        <v>1</v>
      </c>
      <c r="L521" s="305"/>
      <c r="M521" s="306">
        <f>K521*L521</f>
        <v>0</v>
      </c>
      <c r="N521" s="259"/>
    </row>
    <row r="522" spans="6:14" s="333" customFormat="1" ht="11.25" outlineLevel="5" x14ac:dyDescent="0.25">
      <c r="F522" s="334"/>
      <c r="G522" s="335"/>
      <c r="H522" s="335"/>
      <c r="I522" s="307" t="s">
        <v>7419</v>
      </c>
      <c r="J522" s="335"/>
      <c r="K522" s="308">
        <v>1</v>
      </c>
      <c r="L522" s="336"/>
      <c r="M522" s="337"/>
      <c r="N522" s="307"/>
    </row>
    <row r="523" spans="6:14" s="254" customFormat="1" ht="24" outlineLevel="4" x14ac:dyDescent="0.2">
      <c r="F523" s="255">
        <v>35</v>
      </c>
      <c r="G523" s="256" t="s">
        <v>3054</v>
      </c>
      <c r="H523" s="269" t="s">
        <v>7424</v>
      </c>
      <c r="I523" s="259" t="s">
        <v>7425</v>
      </c>
      <c r="J523" s="256" t="s">
        <v>447</v>
      </c>
      <c r="K523" s="168">
        <v>1</v>
      </c>
      <c r="L523" s="305"/>
      <c r="M523" s="306">
        <f>K523*L523</f>
        <v>0</v>
      </c>
      <c r="N523" s="259"/>
    </row>
    <row r="524" spans="6:14" s="333" customFormat="1" ht="11.25" outlineLevel="5" x14ac:dyDescent="0.25">
      <c r="F524" s="334"/>
      <c r="G524" s="335"/>
      <c r="H524" s="335"/>
      <c r="I524" s="307" t="s">
        <v>7418</v>
      </c>
      <c r="J524" s="335"/>
      <c r="K524" s="308">
        <v>1</v>
      </c>
      <c r="L524" s="336"/>
      <c r="M524" s="337"/>
      <c r="N524" s="307"/>
    </row>
    <row r="525" spans="6:14" s="254" customFormat="1" ht="12" outlineLevel="4" x14ac:dyDescent="0.2">
      <c r="F525" s="255">
        <v>36</v>
      </c>
      <c r="G525" s="256" t="s">
        <v>3315</v>
      </c>
      <c r="H525" s="269" t="s">
        <v>7426</v>
      </c>
      <c r="I525" s="259" t="s">
        <v>7427</v>
      </c>
      <c r="J525" s="256" t="s">
        <v>3065</v>
      </c>
      <c r="K525" s="168">
        <v>2</v>
      </c>
      <c r="L525" s="305"/>
      <c r="M525" s="306">
        <f>K525*L525</f>
        <v>0</v>
      </c>
      <c r="N525" s="259"/>
    </row>
    <row r="526" spans="6:14" s="333" customFormat="1" ht="11.25" outlineLevel="5" x14ac:dyDescent="0.25">
      <c r="F526" s="334"/>
      <c r="G526" s="335"/>
      <c r="H526" s="335"/>
      <c r="I526" s="307" t="s">
        <v>7428</v>
      </c>
      <c r="J526" s="335"/>
      <c r="K526" s="308">
        <v>1</v>
      </c>
      <c r="L526" s="336"/>
      <c r="M526" s="337"/>
      <c r="N526" s="307"/>
    </row>
    <row r="527" spans="6:14" s="333" customFormat="1" ht="11.25" outlineLevel="5" x14ac:dyDescent="0.25">
      <c r="F527" s="334"/>
      <c r="G527" s="335"/>
      <c r="H527" s="335"/>
      <c r="I527" s="307" t="s">
        <v>7429</v>
      </c>
      <c r="J527" s="335"/>
      <c r="K527" s="308">
        <v>1</v>
      </c>
      <c r="L527" s="336"/>
      <c r="M527" s="337"/>
      <c r="N527" s="307"/>
    </row>
    <row r="528" spans="6:14" s="254" customFormat="1" ht="24" outlineLevel="4" x14ac:dyDescent="0.2">
      <c r="F528" s="255">
        <v>37</v>
      </c>
      <c r="G528" s="256" t="s">
        <v>3054</v>
      </c>
      <c r="H528" s="269" t="s">
        <v>7430</v>
      </c>
      <c r="I528" s="259" t="s">
        <v>7431</v>
      </c>
      <c r="J528" s="256" t="s">
        <v>447</v>
      </c>
      <c r="K528" s="168">
        <v>2</v>
      </c>
      <c r="L528" s="305"/>
      <c r="M528" s="306">
        <f>K528*L528</f>
        <v>0</v>
      </c>
      <c r="N528" s="259"/>
    </row>
    <row r="529" spans="6:14" s="333" customFormat="1" ht="11.25" outlineLevel="5" x14ac:dyDescent="0.25">
      <c r="F529" s="334"/>
      <c r="G529" s="335"/>
      <c r="H529" s="335"/>
      <c r="I529" s="307" t="s">
        <v>7428</v>
      </c>
      <c r="J529" s="335"/>
      <c r="K529" s="308">
        <v>1</v>
      </c>
      <c r="L529" s="336"/>
      <c r="M529" s="337"/>
      <c r="N529" s="307"/>
    </row>
    <row r="530" spans="6:14" s="333" customFormat="1" ht="11.25" outlineLevel="5" x14ac:dyDescent="0.25">
      <c r="F530" s="334"/>
      <c r="G530" s="335"/>
      <c r="H530" s="335"/>
      <c r="I530" s="307" t="s">
        <v>7429</v>
      </c>
      <c r="J530" s="335"/>
      <c r="K530" s="308">
        <v>1</v>
      </c>
      <c r="L530" s="336"/>
      <c r="M530" s="337"/>
      <c r="N530" s="307"/>
    </row>
    <row r="531" spans="6:14" s="254" customFormat="1" ht="12" outlineLevel="4" x14ac:dyDescent="0.2">
      <c r="F531" s="255">
        <v>38</v>
      </c>
      <c r="G531" s="256" t="s">
        <v>3315</v>
      </c>
      <c r="H531" s="269" t="s">
        <v>7432</v>
      </c>
      <c r="I531" s="259" t="s">
        <v>7433</v>
      </c>
      <c r="J531" s="256" t="s">
        <v>3065</v>
      </c>
      <c r="K531" s="168">
        <v>9</v>
      </c>
      <c r="L531" s="305"/>
      <c r="M531" s="306">
        <f>K531*L531</f>
        <v>0</v>
      </c>
      <c r="N531" s="259"/>
    </row>
    <row r="532" spans="6:14" s="333" customFormat="1" ht="11.25" outlineLevel="5" x14ac:dyDescent="0.25">
      <c r="F532" s="334"/>
      <c r="G532" s="335"/>
      <c r="H532" s="335"/>
      <c r="I532" s="307" t="s">
        <v>7434</v>
      </c>
      <c r="J532" s="335"/>
      <c r="K532" s="308">
        <v>1</v>
      </c>
      <c r="L532" s="336"/>
      <c r="M532" s="337"/>
      <c r="N532" s="307"/>
    </row>
    <row r="533" spans="6:14" s="333" customFormat="1" ht="11.25" outlineLevel="5" x14ac:dyDescent="0.25">
      <c r="F533" s="334"/>
      <c r="G533" s="335"/>
      <c r="H533" s="335"/>
      <c r="I533" s="307" t="s">
        <v>7435</v>
      </c>
      <c r="J533" s="335"/>
      <c r="K533" s="308">
        <v>2</v>
      </c>
      <c r="L533" s="336"/>
      <c r="M533" s="337"/>
      <c r="N533" s="307"/>
    </row>
    <row r="534" spans="6:14" s="333" customFormat="1" ht="11.25" outlineLevel="5" x14ac:dyDescent="0.25">
      <c r="F534" s="334"/>
      <c r="G534" s="335"/>
      <c r="H534" s="335"/>
      <c r="I534" s="307" t="s">
        <v>7436</v>
      </c>
      <c r="J534" s="335"/>
      <c r="K534" s="308">
        <v>2</v>
      </c>
      <c r="L534" s="336"/>
      <c r="M534" s="337"/>
      <c r="N534" s="307"/>
    </row>
    <row r="535" spans="6:14" s="333" customFormat="1" ht="11.25" outlineLevel="5" x14ac:dyDescent="0.25">
      <c r="F535" s="334"/>
      <c r="G535" s="335"/>
      <c r="H535" s="335"/>
      <c r="I535" s="307" t="s">
        <v>7437</v>
      </c>
      <c r="J535" s="335"/>
      <c r="K535" s="308">
        <v>1</v>
      </c>
      <c r="L535" s="336"/>
      <c r="M535" s="337"/>
      <c r="N535" s="307"/>
    </row>
    <row r="536" spans="6:14" s="333" customFormat="1" ht="11.25" outlineLevel="5" x14ac:dyDescent="0.25">
      <c r="F536" s="334"/>
      <c r="G536" s="335"/>
      <c r="H536" s="335"/>
      <c r="I536" s="307" t="s">
        <v>7438</v>
      </c>
      <c r="J536" s="335"/>
      <c r="K536" s="308">
        <v>1</v>
      </c>
      <c r="L536" s="336"/>
      <c r="M536" s="337"/>
      <c r="N536" s="307"/>
    </row>
    <row r="537" spans="6:14" s="333" customFormat="1" ht="11.25" outlineLevel="5" x14ac:dyDescent="0.25">
      <c r="F537" s="334"/>
      <c r="G537" s="335"/>
      <c r="H537" s="335"/>
      <c r="I537" s="307" t="s">
        <v>7439</v>
      </c>
      <c r="J537" s="335"/>
      <c r="K537" s="308">
        <v>1</v>
      </c>
      <c r="L537" s="336"/>
      <c r="M537" s="337"/>
      <c r="N537" s="307"/>
    </row>
    <row r="538" spans="6:14" s="333" customFormat="1" ht="11.25" outlineLevel="5" x14ac:dyDescent="0.25">
      <c r="F538" s="334"/>
      <c r="G538" s="335"/>
      <c r="H538" s="335"/>
      <c r="I538" s="307" t="s">
        <v>7440</v>
      </c>
      <c r="J538" s="335"/>
      <c r="K538" s="308">
        <v>1</v>
      </c>
      <c r="L538" s="336"/>
      <c r="M538" s="337"/>
      <c r="N538" s="307"/>
    </row>
    <row r="539" spans="6:14" s="254" customFormat="1" ht="12" outlineLevel="4" x14ac:dyDescent="0.2">
      <c r="F539" s="255">
        <v>39</v>
      </c>
      <c r="G539" s="256" t="s">
        <v>3054</v>
      </c>
      <c r="H539" s="269" t="s">
        <v>7441</v>
      </c>
      <c r="I539" s="259" t="s">
        <v>7442</v>
      </c>
      <c r="J539" s="256" t="s">
        <v>447</v>
      </c>
      <c r="K539" s="168">
        <v>1</v>
      </c>
      <c r="L539" s="305"/>
      <c r="M539" s="306">
        <f>K539*L539</f>
        <v>0</v>
      </c>
      <c r="N539" s="259"/>
    </row>
    <row r="540" spans="6:14" s="333" customFormat="1" ht="11.25" outlineLevel="5" x14ac:dyDescent="0.25">
      <c r="F540" s="334"/>
      <c r="G540" s="335"/>
      <c r="H540" s="335"/>
      <c r="I540" s="307" t="s">
        <v>7443</v>
      </c>
      <c r="J540" s="335"/>
      <c r="K540" s="308">
        <v>1</v>
      </c>
      <c r="L540" s="336"/>
      <c r="M540" s="337"/>
      <c r="N540" s="307"/>
    </row>
    <row r="541" spans="6:14" s="254" customFormat="1" ht="12" outlineLevel="4" x14ac:dyDescent="0.2">
      <c r="F541" s="255">
        <v>40</v>
      </c>
      <c r="G541" s="256" t="s">
        <v>3054</v>
      </c>
      <c r="H541" s="269" t="s">
        <v>7444</v>
      </c>
      <c r="I541" s="259" t="s">
        <v>7445</v>
      </c>
      <c r="J541" s="256" t="s">
        <v>447</v>
      </c>
      <c r="K541" s="168">
        <v>2</v>
      </c>
      <c r="L541" s="305"/>
      <c r="M541" s="306">
        <f>K541*L541</f>
        <v>0</v>
      </c>
      <c r="N541" s="259"/>
    </row>
    <row r="542" spans="6:14" s="333" customFormat="1" ht="11.25" outlineLevel="5" x14ac:dyDescent="0.25">
      <c r="F542" s="334"/>
      <c r="G542" s="335"/>
      <c r="H542" s="335"/>
      <c r="I542" s="307" t="s">
        <v>7434</v>
      </c>
      <c r="J542" s="335"/>
      <c r="K542" s="308">
        <v>1</v>
      </c>
      <c r="L542" s="336"/>
      <c r="M542" s="337"/>
      <c r="N542" s="307"/>
    </row>
    <row r="543" spans="6:14" s="333" customFormat="1" ht="11.25" outlineLevel="5" x14ac:dyDescent="0.25">
      <c r="F543" s="334"/>
      <c r="G543" s="335"/>
      <c r="H543" s="335"/>
      <c r="I543" s="307" t="s">
        <v>7437</v>
      </c>
      <c r="J543" s="335"/>
      <c r="K543" s="308">
        <v>1</v>
      </c>
      <c r="L543" s="336"/>
      <c r="M543" s="337"/>
      <c r="N543" s="307"/>
    </row>
    <row r="544" spans="6:14" s="254" customFormat="1" ht="24" outlineLevel="4" x14ac:dyDescent="0.2">
      <c r="F544" s="255">
        <v>41</v>
      </c>
      <c r="G544" s="256" t="s">
        <v>3054</v>
      </c>
      <c r="H544" s="269" t="s">
        <v>7446</v>
      </c>
      <c r="I544" s="259" t="s">
        <v>7447</v>
      </c>
      <c r="J544" s="256" t="s">
        <v>447</v>
      </c>
      <c r="K544" s="168">
        <v>5</v>
      </c>
      <c r="L544" s="305"/>
      <c r="M544" s="306">
        <f>K544*L544</f>
        <v>0</v>
      </c>
      <c r="N544" s="259"/>
    </row>
    <row r="545" spans="6:14" s="333" customFormat="1" ht="11.25" outlineLevel="5" x14ac:dyDescent="0.25">
      <c r="F545" s="334"/>
      <c r="G545" s="335"/>
      <c r="H545" s="335"/>
      <c r="I545" s="307" t="s">
        <v>7435</v>
      </c>
      <c r="J545" s="335"/>
      <c r="K545" s="308">
        <v>2</v>
      </c>
      <c r="L545" s="336"/>
      <c r="M545" s="337"/>
      <c r="N545" s="307"/>
    </row>
    <row r="546" spans="6:14" s="333" customFormat="1" ht="11.25" outlineLevel="5" x14ac:dyDescent="0.25">
      <c r="F546" s="334"/>
      <c r="G546" s="335"/>
      <c r="H546" s="335"/>
      <c r="I546" s="307" t="s">
        <v>7436</v>
      </c>
      <c r="J546" s="335"/>
      <c r="K546" s="308">
        <v>2</v>
      </c>
      <c r="L546" s="336"/>
      <c r="M546" s="337"/>
      <c r="N546" s="307"/>
    </row>
    <row r="547" spans="6:14" s="333" customFormat="1" ht="11.25" outlineLevel="5" x14ac:dyDescent="0.25">
      <c r="F547" s="334"/>
      <c r="G547" s="335"/>
      <c r="H547" s="335"/>
      <c r="I547" s="307" t="s">
        <v>7438</v>
      </c>
      <c r="J547" s="335"/>
      <c r="K547" s="308">
        <v>1</v>
      </c>
      <c r="L547" s="336"/>
      <c r="M547" s="337"/>
      <c r="N547" s="307"/>
    </row>
    <row r="548" spans="6:14" s="254" customFormat="1" ht="24" outlineLevel="4" x14ac:dyDescent="0.2">
      <c r="F548" s="255">
        <v>42</v>
      </c>
      <c r="G548" s="256" t="s">
        <v>3054</v>
      </c>
      <c r="H548" s="269" t="s">
        <v>7448</v>
      </c>
      <c r="I548" s="259" t="s">
        <v>7449</v>
      </c>
      <c r="J548" s="256" t="s">
        <v>447</v>
      </c>
      <c r="K548" s="168">
        <v>1</v>
      </c>
      <c r="L548" s="305"/>
      <c r="M548" s="306">
        <f>K548*L548</f>
        <v>0</v>
      </c>
      <c r="N548" s="259" t="s">
        <v>7450</v>
      </c>
    </row>
    <row r="549" spans="6:14" s="254" customFormat="1" ht="12" outlineLevel="4" x14ac:dyDescent="0.2">
      <c r="F549" s="255">
        <v>43</v>
      </c>
      <c r="G549" s="256" t="s">
        <v>3315</v>
      </c>
      <c r="H549" s="269" t="s">
        <v>7451</v>
      </c>
      <c r="I549" s="259" t="s">
        <v>7452</v>
      </c>
      <c r="J549" s="256" t="s">
        <v>3065</v>
      </c>
      <c r="K549" s="168">
        <v>5</v>
      </c>
      <c r="L549" s="305"/>
      <c r="M549" s="306">
        <f>K549*L549</f>
        <v>0</v>
      </c>
      <c r="N549" s="259"/>
    </row>
    <row r="550" spans="6:14" s="333" customFormat="1" ht="11.25" outlineLevel="5" x14ac:dyDescent="0.25">
      <c r="F550" s="334"/>
      <c r="G550" s="335"/>
      <c r="H550" s="335"/>
      <c r="I550" s="307" t="s">
        <v>7453</v>
      </c>
      <c r="J550" s="335"/>
      <c r="K550" s="308">
        <v>2</v>
      </c>
      <c r="L550" s="336"/>
      <c r="M550" s="337"/>
      <c r="N550" s="307"/>
    </row>
    <row r="551" spans="6:14" s="333" customFormat="1" ht="11.25" outlineLevel="5" x14ac:dyDescent="0.25">
      <c r="F551" s="334"/>
      <c r="G551" s="335"/>
      <c r="H551" s="335"/>
      <c r="I551" s="307" t="s">
        <v>7454</v>
      </c>
      <c r="J551" s="335"/>
      <c r="K551" s="308">
        <v>1</v>
      </c>
      <c r="L551" s="336"/>
      <c r="M551" s="337"/>
      <c r="N551" s="307"/>
    </row>
    <row r="552" spans="6:14" s="333" customFormat="1" ht="11.25" outlineLevel="5" x14ac:dyDescent="0.25">
      <c r="F552" s="334"/>
      <c r="G552" s="335"/>
      <c r="H552" s="335"/>
      <c r="I552" s="307" t="s">
        <v>7455</v>
      </c>
      <c r="J552" s="335"/>
      <c r="K552" s="308">
        <v>2</v>
      </c>
      <c r="L552" s="336"/>
      <c r="M552" s="337"/>
      <c r="N552" s="307"/>
    </row>
    <row r="553" spans="6:14" s="254" customFormat="1" ht="24" outlineLevel="4" x14ac:dyDescent="0.2">
      <c r="F553" s="255">
        <v>44</v>
      </c>
      <c r="G553" s="256" t="s">
        <v>3054</v>
      </c>
      <c r="H553" s="269" t="s">
        <v>7456</v>
      </c>
      <c r="I553" s="259" t="s">
        <v>7457</v>
      </c>
      <c r="J553" s="256" t="s">
        <v>447</v>
      </c>
      <c r="K553" s="168">
        <v>4</v>
      </c>
      <c r="L553" s="305"/>
      <c r="M553" s="306">
        <f>K553*L553</f>
        <v>0</v>
      </c>
      <c r="N553" s="259"/>
    </row>
    <row r="554" spans="6:14" s="333" customFormat="1" ht="11.25" outlineLevel="5" x14ac:dyDescent="0.25">
      <c r="F554" s="334"/>
      <c r="G554" s="335"/>
      <c r="H554" s="335"/>
      <c r="I554" s="307" t="s">
        <v>7453</v>
      </c>
      <c r="J554" s="335"/>
      <c r="K554" s="308">
        <v>2</v>
      </c>
      <c r="L554" s="336"/>
      <c r="M554" s="337"/>
      <c r="N554" s="307"/>
    </row>
    <row r="555" spans="6:14" s="333" customFormat="1" ht="11.25" outlineLevel="5" x14ac:dyDescent="0.25">
      <c r="F555" s="334"/>
      <c r="G555" s="335"/>
      <c r="H555" s="335"/>
      <c r="I555" s="307" t="s">
        <v>7455</v>
      </c>
      <c r="J555" s="335"/>
      <c r="K555" s="308">
        <v>2</v>
      </c>
      <c r="L555" s="336"/>
      <c r="M555" s="337"/>
      <c r="N555" s="307"/>
    </row>
    <row r="556" spans="6:14" s="254" customFormat="1" ht="12" outlineLevel="4" x14ac:dyDescent="0.2">
      <c r="F556" s="255">
        <v>45</v>
      </c>
      <c r="G556" s="256" t="s">
        <v>3054</v>
      </c>
      <c r="H556" s="269" t="s">
        <v>7458</v>
      </c>
      <c r="I556" s="259" t="s">
        <v>7459</v>
      </c>
      <c r="J556" s="256" t="s">
        <v>447</v>
      </c>
      <c r="K556" s="168">
        <v>1</v>
      </c>
      <c r="L556" s="305"/>
      <c r="M556" s="306">
        <f>K556*L556</f>
        <v>0</v>
      </c>
      <c r="N556" s="259"/>
    </row>
    <row r="557" spans="6:14" s="333" customFormat="1" ht="11.25" outlineLevel="5" x14ac:dyDescent="0.25">
      <c r="F557" s="334"/>
      <c r="G557" s="335"/>
      <c r="H557" s="335"/>
      <c r="I557" s="307" t="s">
        <v>7454</v>
      </c>
      <c r="J557" s="335"/>
      <c r="K557" s="308">
        <v>1</v>
      </c>
      <c r="L557" s="336"/>
      <c r="M557" s="337"/>
      <c r="N557" s="307"/>
    </row>
    <row r="558" spans="6:14" s="254" customFormat="1" ht="12" outlineLevel="4" x14ac:dyDescent="0.2">
      <c r="F558" s="255">
        <v>46</v>
      </c>
      <c r="G558" s="256" t="s">
        <v>3315</v>
      </c>
      <c r="H558" s="269" t="s">
        <v>7460</v>
      </c>
      <c r="I558" s="259" t="s">
        <v>7461</v>
      </c>
      <c r="J558" s="256" t="s">
        <v>3065</v>
      </c>
      <c r="K558" s="168">
        <v>1</v>
      </c>
      <c r="L558" s="305"/>
      <c r="M558" s="306">
        <f>K558*L558</f>
        <v>0</v>
      </c>
      <c r="N558" s="259"/>
    </row>
    <row r="559" spans="6:14" s="333" customFormat="1" ht="11.25" outlineLevel="5" x14ac:dyDescent="0.25">
      <c r="F559" s="334"/>
      <c r="G559" s="335"/>
      <c r="H559" s="335"/>
      <c r="I559" s="307" t="s">
        <v>7462</v>
      </c>
      <c r="J559" s="335"/>
      <c r="K559" s="308">
        <v>1</v>
      </c>
      <c r="L559" s="336"/>
      <c r="M559" s="337"/>
      <c r="N559" s="307"/>
    </row>
    <row r="560" spans="6:14" s="254" customFormat="1" ht="24" outlineLevel="4" x14ac:dyDescent="0.2">
      <c r="F560" s="255">
        <v>47</v>
      </c>
      <c r="G560" s="256" t="s">
        <v>3054</v>
      </c>
      <c r="H560" s="269" t="s">
        <v>7463</v>
      </c>
      <c r="I560" s="259" t="s">
        <v>7464</v>
      </c>
      <c r="J560" s="256" t="s">
        <v>447</v>
      </c>
      <c r="K560" s="168">
        <v>1</v>
      </c>
      <c r="L560" s="305"/>
      <c r="M560" s="306">
        <f>K560*L560</f>
        <v>0</v>
      </c>
      <c r="N560" s="259" t="s">
        <v>7465</v>
      </c>
    </row>
    <row r="561" spans="6:14" s="333" customFormat="1" ht="11.25" outlineLevel="5" x14ac:dyDescent="0.25">
      <c r="F561" s="334"/>
      <c r="G561" s="335"/>
      <c r="H561" s="335"/>
      <c r="I561" s="307" t="s">
        <v>7462</v>
      </c>
      <c r="J561" s="335"/>
      <c r="K561" s="308">
        <v>1</v>
      </c>
      <c r="L561" s="336"/>
      <c r="M561" s="337"/>
      <c r="N561" s="307"/>
    </row>
    <row r="562" spans="6:14" s="254" customFormat="1" ht="12" outlineLevel="4" x14ac:dyDescent="0.2">
      <c r="F562" s="255">
        <v>48</v>
      </c>
      <c r="G562" s="256" t="s">
        <v>3066</v>
      </c>
      <c r="H562" s="269" t="s">
        <v>7466</v>
      </c>
      <c r="I562" s="259" t="s">
        <v>7467</v>
      </c>
      <c r="J562" s="256" t="s">
        <v>3065</v>
      </c>
      <c r="K562" s="168">
        <v>2</v>
      </c>
      <c r="L562" s="305"/>
      <c r="M562" s="306">
        <f>K562*L562</f>
        <v>0</v>
      </c>
      <c r="N562" s="259"/>
    </row>
    <row r="563" spans="6:14" s="333" customFormat="1" ht="11.25" outlineLevel="5" x14ac:dyDescent="0.25">
      <c r="F563" s="334"/>
      <c r="G563" s="335"/>
      <c r="H563" s="335"/>
      <c r="I563" s="307" t="s">
        <v>7468</v>
      </c>
      <c r="J563" s="335"/>
      <c r="K563" s="308">
        <v>2</v>
      </c>
      <c r="L563" s="336"/>
      <c r="M563" s="337"/>
      <c r="N563" s="307"/>
    </row>
    <row r="564" spans="6:14" s="254" customFormat="1" ht="24" outlineLevel="4" x14ac:dyDescent="0.2">
      <c r="F564" s="255">
        <v>49</v>
      </c>
      <c r="G564" s="256" t="s">
        <v>3054</v>
      </c>
      <c r="H564" s="269" t="s">
        <v>4720</v>
      </c>
      <c r="I564" s="259" t="s">
        <v>4721</v>
      </c>
      <c r="J564" s="256" t="s">
        <v>447</v>
      </c>
      <c r="K564" s="168">
        <v>2</v>
      </c>
      <c r="L564" s="305"/>
      <c r="M564" s="306">
        <f>K564*L564</f>
        <v>0</v>
      </c>
      <c r="N564" s="259"/>
    </row>
    <row r="565" spans="6:14" s="333" customFormat="1" ht="11.25" outlineLevel="5" x14ac:dyDescent="0.25">
      <c r="F565" s="334"/>
      <c r="G565" s="335"/>
      <c r="H565" s="335"/>
      <c r="I565" s="307" t="s">
        <v>7468</v>
      </c>
      <c r="J565" s="335"/>
      <c r="K565" s="308">
        <v>2</v>
      </c>
      <c r="L565" s="336"/>
      <c r="M565" s="337"/>
      <c r="N565" s="307"/>
    </row>
    <row r="566" spans="6:14" s="254" customFormat="1" ht="12" outlineLevel="4" x14ac:dyDescent="0.2">
      <c r="F566" s="255">
        <v>50</v>
      </c>
      <c r="G566" s="256" t="s">
        <v>3066</v>
      </c>
      <c r="H566" s="269" t="s">
        <v>7469</v>
      </c>
      <c r="I566" s="259" t="s">
        <v>7470</v>
      </c>
      <c r="J566" s="256" t="s">
        <v>3065</v>
      </c>
      <c r="K566" s="168">
        <v>2</v>
      </c>
      <c r="L566" s="305"/>
      <c r="M566" s="306">
        <f>K566*L566</f>
        <v>0</v>
      </c>
      <c r="N566" s="259"/>
    </row>
    <row r="567" spans="6:14" s="333" customFormat="1" ht="11.25" outlineLevel="5" x14ac:dyDescent="0.25">
      <c r="F567" s="334"/>
      <c r="G567" s="335"/>
      <c r="H567" s="335"/>
      <c r="I567" s="307" t="s">
        <v>7471</v>
      </c>
      <c r="J567" s="335"/>
      <c r="K567" s="308">
        <v>2</v>
      </c>
      <c r="L567" s="336"/>
      <c r="M567" s="337"/>
      <c r="N567" s="307"/>
    </row>
    <row r="568" spans="6:14" s="254" customFormat="1" ht="24" outlineLevel="4" x14ac:dyDescent="0.2">
      <c r="F568" s="255">
        <v>51</v>
      </c>
      <c r="G568" s="256" t="s">
        <v>3054</v>
      </c>
      <c r="H568" s="269" t="s">
        <v>5010</v>
      </c>
      <c r="I568" s="259" t="s">
        <v>5011</v>
      </c>
      <c r="J568" s="256" t="s">
        <v>447</v>
      </c>
      <c r="K568" s="168">
        <v>2</v>
      </c>
      <c r="L568" s="305"/>
      <c r="M568" s="306">
        <f>K568*L568</f>
        <v>0</v>
      </c>
      <c r="N568" s="259"/>
    </row>
    <row r="569" spans="6:14" s="333" customFormat="1" ht="11.25" outlineLevel="5" x14ac:dyDescent="0.25">
      <c r="F569" s="334"/>
      <c r="G569" s="335"/>
      <c r="H569" s="335"/>
      <c r="I569" s="307" t="s">
        <v>7472</v>
      </c>
      <c r="J569" s="335"/>
      <c r="K569" s="308">
        <v>2</v>
      </c>
      <c r="L569" s="336"/>
      <c r="M569" s="337"/>
      <c r="N569" s="307"/>
    </row>
    <row r="570" spans="6:14" s="254" customFormat="1" ht="12" outlineLevel="4" x14ac:dyDescent="0.2">
      <c r="F570" s="255">
        <v>52</v>
      </c>
      <c r="G570" s="256" t="s">
        <v>3066</v>
      </c>
      <c r="H570" s="269" t="s">
        <v>7473</v>
      </c>
      <c r="I570" s="259" t="s">
        <v>7474</v>
      </c>
      <c r="J570" s="256" t="s">
        <v>3065</v>
      </c>
      <c r="K570" s="168">
        <v>2</v>
      </c>
      <c r="L570" s="305"/>
      <c r="M570" s="306">
        <f>K570*L570</f>
        <v>0</v>
      </c>
      <c r="N570" s="259"/>
    </row>
    <row r="571" spans="6:14" s="333" customFormat="1" ht="11.25" outlineLevel="5" x14ac:dyDescent="0.25">
      <c r="F571" s="334"/>
      <c r="G571" s="335"/>
      <c r="H571" s="335"/>
      <c r="I571" s="307" t="s">
        <v>7475</v>
      </c>
      <c r="J571" s="335"/>
      <c r="K571" s="308">
        <v>2</v>
      </c>
      <c r="L571" s="336"/>
      <c r="M571" s="337"/>
      <c r="N571" s="307"/>
    </row>
    <row r="572" spans="6:14" s="254" customFormat="1" ht="24" outlineLevel="4" x14ac:dyDescent="0.2">
      <c r="F572" s="255">
        <v>53</v>
      </c>
      <c r="G572" s="256" t="s">
        <v>3054</v>
      </c>
      <c r="H572" s="269" t="s">
        <v>7476</v>
      </c>
      <c r="I572" s="259" t="s">
        <v>7477</v>
      </c>
      <c r="J572" s="256" t="s">
        <v>447</v>
      </c>
      <c r="K572" s="168">
        <v>2</v>
      </c>
      <c r="L572" s="305"/>
      <c r="M572" s="306">
        <f>K572*L572</f>
        <v>0</v>
      </c>
      <c r="N572" s="259"/>
    </row>
    <row r="573" spans="6:14" s="333" customFormat="1" ht="11.25" outlineLevel="5" x14ac:dyDescent="0.25">
      <c r="F573" s="334"/>
      <c r="G573" s="335"/>
      <c r="H573" s="335"/>
      <c r="I573" s="307" t="s">
        <v>7475</v>
      </c>
      <c r="J573" s="335"/>
      <c r="K573" s="308">
        <v>2</v>
      </c>
      <c r="L573" s="336"/>
      <c r="M573" s="337"/>
      <c r="N573" s="307"/>
    </row>
    <row r="574" spans="6:14" s="254" customFormat="1" ht="12" outlineLevel="4" x14ac:dyDescent="0.2">
      <c r="F574" s="255">
        <v>54</v>
      </c>
      <c r="G574" s="256" t="s">
        <v>3066</v>
      </c>
      <c r="H574" s="269" t="s">
        <v>3907</v>
      </c>
      <c r="I574" s="259" t="s">
        <v>4224</v>
      </c>
      <c r="J574" s="256" t="s">
        <v>3065</v>
      </c>
      <c r="K574" s="168">
        <v>1</v>
      </c>
      <c r="L574" s="305"/>
      <c r="M574" s="306">
        <f>K574*L574</f>
        <v>0</v>
      </c>
      <c r="N574" s="259"/>
    </row>
    <row r="575" spans="6:14" s="333" customFormat="1" ht="11.25" outlineLevel="5" x14ac:dyDescent="0.25">
      <c r="F575" s="334"/>
      <c r="G575" s="335"/>
      <c r="H575" s="335"/>
      <c r="I575" s="307" t="s">
        <v>7478</v>
      </c>
      <c r="J575" s="335"/>
      <c r="K575" s="308">
        <v>1</v>
      </c>
      <c r="L575" s="336"/>
      <c r="M575" s="337"/>
      <c r="N575" s="307"/>
    </row>
    <row r="576" spans="6:14" s="254" customFormat="1" ht="12" outlineLevel="4" x14ac:dyDescent="0.2">
      <c r="F576" s="255">
        <v>55</v>
      </c>
      <c r="G576" s="256" t="s">
        <v>3054</v>
      </c>
      <c r="H576" s="269" t="s">
        <v>3913</v>
      </c>
      <c r="I576" s="259" t="s">
        <v>7479</v>
      </c>
      <c r="J576" s="256" t="s">
        <v>447</v>
      </c>
      <c r="K576" s="168">
        <v>1</v>
      </c>
      <c r="L576" s="305"/>
      <c r="M576" s="306">
        <f>K576*L576</f>
        <v>0</v>
      </c>
      <c r="N576" s="259"/>
    </row>
    <row r="577" spans="6:14" s="333" customFormat="1" ht="11.25" outlineLevel="5" x14ac:dyDescent="0.25">
      <c r="F577" s="334"/>
      <c r="G577" s="335"/>
      <c r="H577" s="335"/>
      <c r="I577" s="307" t="s">
        <v>7480</v>
      </c>
      <c r="J577" s="335"/>
      <c r="K577" s="308">
        <v>1</v>
      </c>
      <c r="L577" s="336"/>
      <c r="M577" s="337"/>
      <c r="N577" s="307"/>
    </row>
    <row r="578" spans="6:14" s="254" customFormat="1" ht="12" outlineLevel="4" x14ac:dyDescent="0.2">
      <c r="F578" s="255">
        <v>56</v>
      </c>
      <c r="G578" s="256" t="s">
        <v>3315</v>
      </c>
      <c r="H578" s="269" t="s">
        <v>4558</v>
      </c>
      <c r="I578" s="259" t="s">
        <v>4559</v>
      </c>
      <c r="J578" s="256" t="s">
        <v>3065</v>
      </c>
      <c r="K578" s="168">
        <v>3</v>
      </c>
      <c r="L578" s="305"/>
      <c r="M578" s="306">
        <f>K578*L578</f>
        <v>0</v>
      </c>
      <c r="N578" s="259"/>
    </row>
    <row r="579" spans="6:14" s="333" customFormat="1" ht="11.25" outlineLevel="5" x14ac:dyDescent="0.25">
      <c r="F579" s="334"/>
      <c r="G579" s="335"/>
      <c r="H579" s="335"/>
      <c r="I579" s="307" t="s">
        <v>7481</v>
      </c>
      <c r="J579" s="335"/>
      <c r="K579" s="308">
        <v>3</v>
      </c>
      <c r="L579" s="336"/>
      <c r="M579" s="337"/>
      <c r="N579" s="307"/>
    </row>
    <row r="580" spans="6:14" s="254" customFormat="1" ht="12" outlineLevel="4" x14ac:dyDescent="0.2">
      <c r="F580" s="255">
        <v>57</v>
      </c>
      <c r="G580" s="256" t="s">
        <v>3315</v>
      </c>
      <c r="H580" s="269" t="s">
        <v>4202</v>
      </c>
      <c r="I580" s="259" t="s">
        <v>4203</v>
      </c>
      <c r="J580" s="256" t="s">
        <v>447</v>
      </c>
      <c r="K580" s="168">
        <v>2</v>
      </c>
      <c r="L580" s="305"/>
      <c r="M580" s="306">
        <f>K580*L580</f>
        <v>0</v>
      </c>
      <c r="N580" s="259"/>
    </row>
    <row r="581" spans="6:14" s="333" customFormat="1" ht="11.25" outlineLevel="5" x14ac:dyDescent="0.25">
      <c r="F581" s="334"/>
      <c r="G581" s="335"/>
      <c r="H581" s="335"/>
      <c r="I581" s="307" t="s">
        <v>7482</v>
      </c>
      <c r="J581" s="335"/>
      <c r="K581" s="308">
        <v>2</v>
      </c>
      <c r="L581" s="336"/>
      <c r="M581" s="337"/>
      <c r="N581" s="307"/>
    </row>
    <row r="582" spans="6:14" s="254" customFormat="1" ht="12" outlineLevel="4" x14ac:dyDescent="0.2">
      <c r="F582" s="255">
        <v>58</v>
      </c>
      <c r="G582" s="256" t="s">
        <v>3315</v>
      </c>
      <c r="H582" s="269" t="s">
        <v>4227</v>
      </c>
      <c r="I582" s="259" t="s">
        <v>4228</v>
      </c>
      <c r="J582" s="256" t="s">
        <v>3691</v>
      </c>
      <c r="K582" s="168">
        <v>0.27</v>
      </c>
      <c r="L582" s="305"/>
      <c r="M582" s="306">
        <f>K582*L582</f>
        <v>0</v>
      </c>
      <c r="N582" s="259"/>
    </row>
    <row r="583" spans="6:14" s="254" customFormat="1" ht="12" outlineLevel="4" x14ac:dyDescent="0.2">
      <c r="F583" s="255">
        <v>59</v>
      </c>
      <c r="G583" s="256" t="s">
        <v>3315</v>
      </c>
      <c r="H583" s="269" t="s">
        <v>4229</v>
      </c>
      <c r="I583" s="259" t="s">
        <v>4230</v>
      </c>
      <c r="J583" s="256" t="s">
        <v>3691</v>
      </c>
      <c r="K583" s="168">
        <v>0.57999999999999996</v>
      </c>
      <c r="L583" s="305"/>
      <c r="M583" s="306">
        <f>K583*L583</f>
        <v>0</v>
      </c>
      <c r="N583" s="259"/>
    </row>
    <row r="584" spans="6:14" s="291" customFormat="1" ht="4.5" outlineLevel="4" x14ac:dyDescent="0.25">
      <c r="F584" s="284"/>
      <c r="G584" s="285"/>
      <c r="H584" s="285"/>
      <c r="I584" s="295"/>
      <c r="J584" s="285"/>
      <c r="K584" s="187"/>
      <c r="L584" s="290"/>
      <c r="M584" s="296"/>
      <c r="N584" s="290"/>
    </row>
    <row r="585" spans="6:14" s="249" customFormat="1" ht="12" outlineLevel="3" x14ac:dyDescent="0.2">
      <c r="F585" s="250"/>
      <c r="G585" s="240"/>
      <c r="H585" s="251"/>
      <c r="I585" s="251" t="s">
        <v>3692</v>
      </c>
      <c r="J585" s="240"/>
      <c r="K585" s="159"/>
      <c r="L585" s="252"/>
      <c r="M585" s="221">
        <f>SUBTOTAL(9,M586:M643)</f>
        <v>0</v>
      </c>
      <c r="N585" s="304"/>
    </row>
    <row r="586" spans="6:14" s="254" customFormat="1" ht="12" outlineLevel="4" x14ac:dyDescent="0.2">
      <c r="F586" s="255">
        <v>1</v>
      </c>
      <c r="G586" s="256" t="s">
        <v>3315</v>
      </c>
      <c r="H586" s="269" t="s">
        <v>3693</v>
      </c>
      <c r="I586" s="259" t="s">
        <v>3694</v>
      </c>
      <c r="J586" s="256" t="s">
        <v>532</v>
      </c>
      <c r="K586" s="168">
        <v>80.63</v>
      </c>
      <c r="L586" s="305"/>
      <c r="M586" s="306">
        <f>K586*L586</f>
        <v>0</v>
      </c>
      <c r="N586" s="259"/>
    </row>
    <row r="587" spans="6:14" s="333" customFormat="1" ht="11.25" outlineLevel="5" x14ac:dyDescent="0.25">
      <c r="F587" s="334"/>
      <c r="G587" s="335"/>
      <c r="H587" s="335"/>
      <c r="I587" s="307" t="s">
        <v>7278</v>
      </c>
      <c r="J587" s="335"/>
      <c r="K587" s="308">
        <v>7</v>
      </c>
      <c r="L587" s="336"/>
      <c r="M587" s="337"/>
      <c r="N587" s="307"/>
    </row>
    <row r="588" spans="6:14" s="333" customFormat="1" ht="11.25" outlineLevel="5" x14ac:dyDescent="0.25">
      <c r="F588" s="334"/>
      <c r="G588" s="335"/>
      <c r="H588" s="335"/>
      <c r="I588" s="307" t="s">
        <v>7282</v>
      </c>
      <c r="J588" s="335"/>
      <c r="K588" s="308">
        <v>7.5</v>
      </c>
      <c r="L588" s="336"/>
      <c r="M588" s="337"/>
      <c r="N588" s="307"/>
    </row>
    <row r="589" spans="6:14" s="333" customFormat="1" ht="11.25" outlineLevel="5" x14ac:dyDescent="0.25">
      <c r="F589" s="334"/>
      <c r="G589" s="335"/>
      <c r="H589" s="335"/>
      <c r="I589" s="307" t="s">
        <v>6981</v>
      </c>
      <c r="J589" s="335"/>
      <c r="K589" s="308">
        <v>13</v>
      </c>
      <c r="L589" s="336"/>
      <c r="M589" s="337"/>
      <c r="N589" s="307"/>
    </row>
    <row r="590" spans="6:14" s="333" customFormat="1" ht="11.25" outlineLevel="5" x14ac:dyDescent="0.25">
      <c r="F590" s="334"/>
      <c r="G590" s="335"/>
      <c r="H590" s="335"/>
      <c r="I590" s="307" t="s">
        <v>7110</v>
      </c>
      <c r="J590" s="335"/>
      <c r="K590" s="308">
        <v>5.3</v>
      </c>
      <c r="L590" s="336"/>
      <c r="M590" s="337"/>
      <c r="N590" s="307"/>
    </row>
    <row r="591" spans="6:14" s="333" customFormat="1" ht="11.25" outlineLevel="5" x14ac:dyDescent="0.25">
      <c r="F591" s="334"/>
      <c r="G591" s="335"/>
      <c r="H591" s="335"/>
      <c r="I591" s="307" t="s">
        <v>7483</v>
      </c>
      <c r="J591" s="335"/>
      <c r="K591" s="308">
        <v>9</v>
      </c>
      <c r="L591" s="336"/>
      <c r="M591" s="337"/>
      <c r="N591" s="307"/>
    </row>
    <row r="592" spans="6:14" s="333" customFormat="1" ht="11.25" outlineLevel="5" x14ac:dyDescent="0.25">
      <c r="F592" s="334"/>
      <c r="G592" s="335"/>
      <c r="H592" s="335"/>
      <c r="I592" s="307" t="s">
        <v>6983</v>
      </c>
      <c r="J592" s="335"/>
      <c r="K592" s="308">
        <v>17.8</v>
      </c>
      <c r="L592" s="336"/>
      <c r="M592" s="337"/>
      <c r="N592" s="307"/>
    </row>
    <row r="593" spans="6:14" s="333" customFormat="1" ht="11.25" outlineLevel="5" x14ac:dyDescent="0.25">
      <c r="F593" s="334"/>
      <c r="G593" s="335"/>
      <c r="H593" s="335"/>
      <c r="I593" s="307" t="s">
        <v>6982</v>
      </c>
      <c r="J593" s="335"/>
      <c r="K593" s="308">
        <v>1.2</v>
      </c>
      <c r="L593" s="336"/>
      <c r="M593" s="337"/>
      <c r="N593" s="307"/>
    </row>
    <row r="594" spans="6:14" s="333" customFormat="1" ht="11.25" outlineLevel="5" x14ac:dyDescent="0.25">
      <c r="F594" s="334"/>
      <c r="G594" s="335"/>
      <c r="H594" s="335"/>
      <c r="I594" s="307" t="s">
        <v>6984</v>
      </c>
      <c r="J594" s="335"/>
      <c r="K594" s="308">
        <v>12.5</v>
      </c>
      <c r="L594" s="336"/>
      <c r="M594" s="337"/>
      <c r="N594" s="307"/>
    </row>
    <row r="595" spans="6:14" s="254" customFormat="1" ht="12" outlineLevel="4" x14ac:dyDescent="0.2">
      <c r="F595" s="255">
        <v>2</v>
      </c>
      <c r="G595" s="256" t="s">
        <v>3315</v>
      </c>
      <c r="H595" s="269" t="s">
        <v>3696</v>
      </c>
      <c r="I595" s="259" t="s">
        <v>3697</v>
      </c>
      <c r="J595" s="256" t="s">
        <v>532</v>
      </c>
      <c r="K595" s="168">
        <v>124.51999999999998</v>
      </c>
      <c r="L595" s="305"/>
      <c r="M595" s="306">
        <f>K595*L595</f>
        <v>0</v>
      </c>
      <c r="N595" s="259"/>
    </row>
    <row r="596" spans="6:14" s="333" customFormat="1" ht="11.25" outlineLevel="5" x14ac:dyDescent="0.25">
      <c r="F596" s="334"/>
      <c r="G596" s="335"/>
      <c r="H596" s="335"/>
      <c r="I596" s="307" t="s">
        <v>7024</v>
      </c>
      <c r="J596" s="335"/>
      <c r="K596" s="308">
        <v>25.799999999999997</v>
      </c>
      <c r="L596" s="336"/>
      <c r="M596" s="337"/>
      <c r="N596" s="307"/>
    </row>
    <row r="597" spans="6:14" s="333" customFormat="1" ht="11.25" outlineLevel="5" x14ac:dyDescent="0.25">
      <c r="F597" s="334"/>
      <c r="G597" s="335"/>
      <c r="H597" s="335"/>
      <c r="I597" s="307" t="s">
        <v>7025</v>
      </c>
      <c r="J597" s="335"/>
      <c r="K597" s="308">
        <v>16.2</v>
      </c>
      <c r="L597" s="336"/>
      <c r="M597" s="337"/>
      <c r="N597" s="307"/>
    </row>
    <row r="598" spans="6:14" s="333" customFormat="1" ht="11.25" outlineLevel="5" x14ac:dyDescent="0.25">
      <c r="F598" s="334"/>
      <c r="G598" s="335"/>
      <c r="H598" s="335"/>
      <c r="I598" s="307" t="s">
        <v>7026</v>
      </c>
      <c r="J598" s="335"/>
      <c r="K598" s="308">
        <v>19.600000000000001</v>
      </c>
      <c r="L598" s="336"/>
      <c r="M598" s="337"/>
      <c r="N598" s="307"/>
    </row>
    <row r="599" spans="6:14" s="333" customFormat="1" ht="11.25" outlineLevel="5" x14ac:dyDescent="0.25">
      <c r="F599" s="334"/>
      <c r="G599" s="335"/>
      <c r="H599" s="335"/>
      <c r="I599" s="307" t="s">
        <v>7027</v>
      </c>
      <c r="J599" s="335"/>
      <c r="K599" s="308">
        <v>4</v>
      </c>
      <c r="L599" s="336"/>
      <c r="M599" s="337"/>
      <c r="N599" s="307"/>
    </row>
    <row r="600" spans="6:14" s="333" customFormat="1" ht="11.25" outlineLevel="5" x14ac:dyDescent="0.25">
      <c r="F600" s="334"/>
      <c r="G600" s="335"/>
      <c r="H600" s="335"/>
      <c r="I600" s="307" t="s">
        <v>7028</v>
      </c>
      <c r="J600" s="335"/>
      <c r="K600" s="308">
        <v>4</v>
      </c>
      <c r="L600" s="336"/>
      <c r="M600" s="337"/>
      <c r="N600" s="307"/>
    </row>
    <row r="601" spans="6:14" s="333" customFormat="1" ht="22.5" outlineLevel="5" x14ac:dyDescent="0.25">
      <c r="F601" s="334"/>
      <c r="G601" s="335"/>
      <c r="H601" s="335"/>
      <c r="I601" s="307" t="s">
        <v>7029</v>
      </c>
      <c r="J601" s="335"/>
      <c r="K601" s="308">
        <v>20</v>
      </c>
      <c r="L601" s="336"/>
      <c r="M601" s="337"/>
      <c r="N601" s="307"/>
    </row>
    <row r="602" spans="6:14" s="333" customFormat="1" ht="22.5" outlineLevel="5" x14ac:dyDescent="0.25">
      <c r="F602" s="334"/>
      <c r="G602" s="335"/>
      <c r="H602" s="335"/>
      <c r="I602" s="307" t="s">
        <v>7030</v>
      </c>
      <c r="J602" s="335"/>
      <c r="K602" s="308">
        <v>20</v>
      </c>
      <c r="L602" s="336"/>
      <c r="M602" s="337"/>
      <c r="N602" s="307"/>
    </row>
    <row r="603" spans="6:14" s="333" customFormat="1" ht="11.25" outlineLevel="5" x14ac:dyDescent="0.25">
      <c r="F603" s="334"/>
      <c r="G603" s="335"/>
      <c r="H603" s="335"/>
      <c r="I603" s="307" t="s">
        <v>7031</v>
      </c>
      <c r="J603" s="335"/>
      <c r="K603" s="308">
        <v>3.5999999999999996</v>
      </c>
      <c r="L603" s="336"/>
      <c r="M603" s="337"/>
      <c r="N603" s="307"/>
    </row>
    <row r="604" spans="6:14" s="254" customFormat="1" ht="12" outlineLevel="4" x14ac:dyDescent="0.2">
      <c r="F604" s="255">
        <v>3</v>
      </c>
      <c r="G604" s="256" t="s">
        <v>3315</v>
      </c>
      <c r="H604" s="269" t="s">
        <v>7484</v>
      </c>
      <c r="I604" s="259" t="s">
        <v>7485</v>
      </c>
      <c r="J604" s="256" t="s">
        <v>532</v>
      </c>
      <c r="K604" s="168">
        <v>175.50500000000002</v>
      </c>
      <c r="L604" s="305"/>
      <c r="M604" s="306">
        <f>K604*L604</f>
        <v>0</v>
      </c>
      <c r="N604" s="259"/>
    </row>
    <row r="605" spans="6:14" s="333" customFormat="1" ht="11.25" outlineLevel="5" x14ac:dyDescent="0.25">
      <c r="F605" s="334"/>
      <c r="G605" s="335"/>
      <c r="H605" s="335"/>
      <c r="I605" s="307" t="s">
        <v>7032</v>
      </c>
      <c r="J605" s="335"/>
      <c r="K605" s="308">
        <v>23.5</v>
      </c>
      <c r="L605" s="336"/>
      <c r="M605" s="337"/>
      <c r="N605" s="307"/>
    </row>
    <row r="606" spans="6:14" s="333" customFormat="1" ht="11.25" outlineLevel="5" x14ac:dyDescent="0.25">
      <c r="F606" s="334"/>
      <c r="G606" s="335"/>
      <c r="H606" s="335"/>
      <c r="I606" s="307" t="s">
        <v>7033</v>
      </c>
      <c r="J606" s="335"/>
      <c r="K606" s="308">
        <v>10.8</v>
      </c>
      <c r="L606" s="336"/>
      <c r="M606" s="337"/>
      <c r="N606" s="307"/>
    </row>
    <row r="607" spans="6:14" s="333" customFormat="1" ht="11.25" outlineLevel="5" x14ac:dyDescent="0.25">
      <c r="F607" s="334"/>
      <c r="G607" s="335"/>
      <c r="H607" s="335"/>
      <c r="I607" s="307" t="s">
        <v>7038</v>
      </c>
      <c r="J607" s="335"/>
      <c r="K607" s="308">
        <v>6.3</v>
      </c>
      <c r="L607" s="336"/>
      <c r="M607" s="337"/>
      <c r="N607" s="307"/>
    </row>
    <row r="608" spans="6:14" s="333" customFormat="1" ht="11.25" outlineLevel="5" x14ac:dyDescent="0.25">
      <c r="F608" s="334"/>
      <c r="G608" s="335"/>
      <c r="H608" s="335"/>
      <c r="I608" s="307" t="s">
        <v>7034</v>
      </c>
      <c r="J608" s="335"/>
      <c r="K608" s="308">
        <v>31.299999999999997</v>
      </c>
      <c r="L608" s="336"/>
      <c r="M608" s="337"/>
      <c r="N608" s="307"/>
    </row>
    <row r="609" spans="6:14" s="333" customFormat="1" ht="11.25" outlineLevel="5" x14ac:dyDescent="0.25">
      <c r="F609" s="334"/>
      <c r="G609" s="335"/>
      <c r="H609" s="335"/>
      <c r="I609" s="307" t="s">
        <v>7035</v>
      </c>
      <c r="J609" s="335"/>
      <c r="K609" s="308">
        <v>9.3999999999999986</v>
      </c>
      <c r="L609" s="336"/>
      <c r="M609" s="337"/>
      <c r="N609" s="307"/>
    </row>
    <row r="610" spans="6:14" s="333" customFormat="1" ht="11.25" outlineLevel="5" x14ac:dyDescent="0.25">
      <c r="F610" s="334"/>
      <c r="G610" s="335"/>
      <c r="H610" s="335"/>
      <c r="I610" s="307" t="s">
        <v>7039</v>
      </c>
      <c r="J610" s="335"/>
      <c r="K610" s="308">
        <v>24.25</v>
      </c>
      <c r="L610" s="336"/>
      <c r="M610" s="337"/>
      <c r="N610" s="307"/>
    </row>
    <row r="611" spans="6:14" s="333" customFormat="1" ht="11.25" outlineLevel="5" x14ac:dyDescent="0.25">
      <c r="F611" s="334"/>
      <c r="G611" s="335"/>
      <c r="H611" s="335"/>
      <c r="I611" s="307" t="s">
        <v>7040</v>
      </c>
      <c r="J611" s="335"/>
      <c r="K611" s="308">
        <v>2</v>
      </c>
      <c r="L611" s="336"/>
      <c r="M611" s="337"/>
      <c r="N611" s="307"/>
    </row>
    <row r="612" spans="6:14" s="333" customFormat="1" ht="11.25" outlineLevel="5" x14ac:dyDescent="0.25">
      <c r="F612" s="334"/>
      <c r="G612" s="335"/>
      <c r="H612" s="335"/>
      <c r="I612" s="307" t="s">
        <v>7041</v>
      </c>
      <c r="J612" s="335"/>
      <c r="K612" s="308">
        <v>1.2</v>
      </c>
      <c r="L612" s="336"/>
      <c r="M612" s="337"/>
      <c r="N612" s="307"/>
    </row>
    <row r="613" spans="6:14" s="333" customFormat="1" ht="11.25" outlineLevel="5" x14ac:dyDescent="0.25">
      <c r="F613" s="334"/>
      <c r="G613" s="335"/>
      <c r="H613" s="335"/>
      <c r="I613" s="307" t="s">
        <v>7041</v>
      </c>
      <c r="J613" s="335"/>
      <c r="K613" s="308">
        <v>1.2</v>
      </c>
      <c r="L613" s="336"/>
      <c r="M613" s="337"/>
      <c r="N613" s="307"/>
    </row>
    <row r="614" spans="6:14" s="333" customFormat="1" ht="11.25" outlineLevel="5" x14ac:dyDescent="0.25">
      <c r="F614" s="334"/>
      <c r="G614" s="335"/>
      <c r="H614" s="335"/>
      <c r="I614" s="307" t="s">
        <v>6998</v>
      </c>
      <c r="J614" s="335"/>
      <c r="K614" s="308">
        <v>0.5</v>
      </c>
      <c r="L614" s="336"/>
      <c r="M614" s="337"/>
      <c r="N614" s="307"/>
    </row>
    <row r="615" spans="6:14" s="333" customFormat="1" ht="11.25" outlineLevel="5" x14ac:dyDescent="0.25">
      <c r="F615" s="334"/>
      <c r="G615" s="335"/>
      <c r="H615" s="335"/>
      <c r="I615" s="307" t="s">
        <v>7036</v>
      </c>
      <c r="J615" s="335"/>
      <c r="K615" s="308">
        <v>6.5</v>
      </c>
      <c r="L615" s="336"/>
      <c r="M615" s="337"/>
      <c r="N615" s="307"/>
    </row>
    <row r="616" spans="6:14" s="333" customFormat="1" ht="22.5" outlineLevel="5" x14ac:dyDescent="0.25">
      <c r="F616" s="334"/>
      <c r="G616" s="335"/>
      <c r="H616" s="335"/>
      <c r="I616" s="307" t="s">
        <v>7042</v>
      </c>
      <c r="J616" s="335"/>
      <c r="K616" s="308">
        <v>21.3</v>
      </c>
      <c r="L616" s="336"/>
      <c r="M616" s="337"/>
      <c r="N616" s="307"/>
    </row>
    <row r="617" spans="6:14" s="333" customFormat="1" ht="22.5" outlineLevel="5" x14ac:dyDescent="0.25">
      <c r="F617" s="334"/>
      <c r="G617" s="335"/>
      <c r="H617" s="335"/>
      <c r="I617" s="307" t="s">
        <v>7043</v>
      </c>
      <c r="J617" s="335"/>
      <c r="K617" s="308">
        <v>21.299999999999997</v>
      </c>
      <c r="L617" s="336"/>
      <c r="M617" s="337"/>
      <c r="N617" s="307"/>
    </row>
    <row r="618" spans="6:14" s="254" customFormat="1" ht="12" outlineLevel="4" x14ac:dyDescent="0.2">
      <c r="F618" s="255">
        <v>4</v>
      </c>
      <c r="G618" s="256" t="s">
        <v>3315</v>
      </c>
      <c r="H618" s="269" t="s">
        <v>3698</v>
      </c>
      <c r="I618" s="259" t="s">
        <v>3699</v>
      </c>
      <c r="J618" s="256" t="s">
        <v>532</v>
      </c>
      <c r="K618" s="168">
        <v>31.130000000000003</v>
      </c>
      <c r="L618" s="305"/>
      <c r="M618" s="306">
        <f>K618*L618</f>
        <v>0</v>
      </c>
      <c r="N618" s="259"/>
    </row>
    <row r="619" spans="6:14" s="333" customFormat="1" ht="11.25" outlineLevel="5" x14ac:dyDescent="0.25">
      <c r="F619" s="334"/>
      <c r="G619" s="335"/>
      <c r="H619" s="335"/>
      <c r="I619" s="307" t="s">
        <v>7299</v>
      </c>
      <c r="J619" s="335"/>
      <c r="K619" s="308">
        <v>15</v>
      </c>
      <c r="L619" s="336"/>
      <c r="M619" s="337"/>
      <c r="N619" s="307"/>
    </row>
    <row r="620" spans="6:14" s="333" customFormat="1" ht="11.25" outlineLevel="5" x14ac:dyDescent="0.25">
      <c r="F620" s="334"/>
      <c r="G620" s="335"/>
      <c r="H620" s="335"/>
      <c r="I620" s="307" t="s">
        <v>7300</v>
      </c>
      <c r="J620" s="335"/>
      <c r="K620" s="308">
        <v>8.8000000000000007</v>
      </c>
      <c r="L620" s="336"/>
      <c r="M620" s="337"/>
      <c r="N620" s="307"/>
    </row>
    <row r="621" spans="6:14" s="333" customFormat="1" ht="11.25" outlineLevel="5" x14ac:dyDescent="0.25">
      <c r="F621" s="334"/>
      <c r="G621" s="335"/>
      <c r="H621" s="335"/>
      <c r="I621" s="307" t="s">
        <v>7301</v>
      </c>
      <c r="J621" s="335"/>
      <c r="K621" s="308">
        <v>4.5</v>
      </c>
      <c r="L621" s="336"/>
      <c r="M621" s="337"/>
      <c r="N621" s="307"/>
    </row>
    <row r="622" spans="6:14" s="254" customFormat="1" ht="24" outlineLevel="4" x14ac:dyDescent="0.2">
      <c r="F622" s="255">
        <v>5</v>
      </c>
      <c r="G622" s="256" t="s">
        <v>3315</v>
      </c>
      <c r="H622" s="269" t="s">
        <v>4999</v>
      </c>
      <c r="I622" s="259" t="s">
        <v>5000</v>
      </c>
      <c r="J622" s="256" t="s">
        <v>532</v>
      </c>
      <c r="K622" s="168">
        <v>54.890000000000008</v>
      </c>
      <c r="L622" s="305"/>
      <c r="M622" s="306">
        <f>K622*L622</f>
        <v>0</v>
      </c>
      <c r="N622" s="259"/>
    </row>
    <row r="623" spans="6:14" s="333" customFormat="1" ht="11.25" outlineLevel="5" x14ac:dyDescent="0.25">
      <c r="F623" s="334"/>
      <c r="G623" s="335"/>
      <c r="H623" s="335"/>
      <c r="I623" s="307" t="s">
        <v>7279</v>
      </c>
      <c r="J623" s="335"/>
      <c r="K623" s="308">
        <v>1</v>
      </c>
      <c r="L623" s="336"/>
      <c r="M623" s="337"/>
      <c r="N623" s="307"/>
    </row>
    <row r="624" spans="6:14" s="333" customFormat="1" ht="11.25" outlineLevel="5" x14ac:dyDescent="0.25">
      <c r="F624" s="334"/>
      <c r="G624" s="335"/>
      <c r="H624" s="335"/>
      <c r="I624" s="307" t="s">
        <v>7276</v>
      </c>
      <c r="J624" s="335"/>
      <c r="K624" s="308">
        <v>1</v>
      </c>
      <c r="L624" s="336"/>
      <c r="M624" s="337"/>
      <c r="N624" s="307"/>
    </row>
    <row r="625" spans="6:14" s="333" customFormat="1" ht="11.25" outlineLevel="5" x14ac:dyDescent="0.25">
      <c r="F625" s="334"/>
      <c r="G625" s="335"/>
      <c r="H625" s="335"/>
      <c r="I625" s="307" t="s">
        <v>7283</v>
      </c>
      <c r="J625" s="335"/>
      <c r="K625" s="308">
        <v>8</v>
      </c>
      <c r="L625" s="336"/>
      <c r="M625" s="337"/>
      <c r="N625" s="307"/>
    </row>
    <row r="626" spans="6:14" s="333" customFormat="1" ht="11.25" outlineLevel="5" x14ac:dyDescent="0.25">
      <c r="F626" s="334"/>
      <c r="G626" s="335"/>
      <c r="H626" s="335"/>
      <c r="I626" s="307" t="s">
        <v>7284</v>
      </c>
      <c r="J626" s="335"/>
      <c r="K626" s="308">
        <v>5</v>
      </c>
      <c r="L626" s="336"/>
      <c r="M626" s="337"/>
      <c r="N626" s="307"/>
    </row>
    <row r="627" spans="6:14" s="333" customFormat="1" ht="11.25" outlineLevel="5" x14ac:dyDescent="0.25">
      <c r="F627" s="334"/>
      <c r="G627" s="335"/>
      <c r="H627" s="335"/>
      <c r="I627" s="307" t="s">
        <v>7280</v>
      </c>
      <c r="J627" s="335"/>
      <c r="K627" s="308">
        <v>12</v>
      </c>
      <c r="L627" s="336"/>
      <c r="M627" s="337"/>
      <c r="N627" s="307"/>
    </row>
    <row r="628" spans="6:14" s="333" customFormat="1" ht="11.25" outlineLevel="5" x14ac:dyDescent="0.25">
      <c r="F628" s="334"/>
      <c r="G628" s="335"/>
      <c r="H628" s="335"/>
      <c r="I628" s="307" t="s">
        <v>7270</v>
      </c>
      <c r="J628" s="335"/>
      <c r="K628" s="308">
        <v>4</v>
      </c>
      <c r="L628" s="336"/>
      <c r="M628" s="337"/>
      <c r="N628" s="307"/>
    </row>
    <row r="629" spans="6:14" s="333" customFormat="1" ht="11.25" outlineLevel="5" x14ac:dyDescent="0.25">
      <c r="F629" s="334"/>
      <c r="G629" s="335"/>
      <c r="H629" s="335"/>
      <c r="I629" s="307" t="s">
        <v>7277</v>
      </c>
      <c r="J629" s="335"/>
      <c r="K629" s="308">
        <v>7.7</v>
      </c>
      <c r="L629" s="336"/>
      <c r="M629" s="337"/>
      <c r="N629" s="307"/>
    </row>
    <row r="630" spans="6:14" s="333" customFormat="1" ht="11.25" outlineLevel="5" x14ac:dyDescent="0.25">
      <c r="F630" s="334"/>
      <c r="G630" s="335"/>
      <c r="H630" s="335"/>
      <c r="I630" s="307" t="s">
        <v>7271</v>
      </c>
      <c r="J630" s="335"/>
      <c r="K630" s="308">
        <v>2</v>
      </c>
      <c r="L630" s="336"/>
      <c r="M630" s="337"/>
      <c r="N630" s="307"/>
    </row>
    <row r="631" spans="6:14" s="333" customFormat="1" ht="11.25" outlineLevel="5" x14ac:dyDescent="0.25">
      <c r="F631" s="334"/>
      <c r="G631" s="335"/>
      <c r="H631" s="335"/>
      <c r="I631" s="307" t="s">
        <v>7272</v>
      </c>
      <c r="J631" s="335"/>
      <c r="K631" s="308">
        <v>4</v>
      </c>
      <c r="L631" s="336"/>
      <c r="M631" s="337"/>
      <c r="N631" s="307"/>
    </row>
    <row r="632" spans="6:14" s="333" customFormat="1" ht="11.25" outlineLevel="5" x14ac:dyDescent="0.25">
      <c r="F632" s="334"/>
      <c r="G632" s="335"/>
      <c r="H632" s="335"/>
      <c r="I632" s="307" t="s">
        <v>7273</v>
      </c>
      <c r="J632" s="335"/>
      <c r="K632" s="308">
        <v>3</v>
      </c>
      <c r="L632" s="336"/>
      <c r="M632" s="337"/>
      <c r="N632" s="307"/>
    </row>
    <row r="633" spans="6:14" s="333" customFormat="1" ht="11.25" outlineLevel="5" x14ac:dyDescent="0.25">
      <c r="F633" s="334"/>
      <c r="G633" s="335"/>
      <c r="H633" s="335"/>
      <c r="I633" s="307" t="s">
        <v>7281</v>
      </c>
      <c r="J633" s="335"/>
      <c r="K633" s="308">
        <v>1.2</v>
      </c>
      <c r="L633" s="336"/>
      <c r="M633" s="337"/>
      <c r="N633" s="307"/>
    </row>
    <row r="634" spans="6:14" s="333" customFormat="1" ht="11.25" outlineLevel="5" x14ac:dyDescent="0.25">
      <c r="F634" s="334"/>
      <c r="G634" s="335"/>
      <c r="H634" s="335"/>
      <c r="I634" s="307" t="s">
        <v>7274</v>
      </c>
      <c r="J634" s="335"/>
      <c r="K634" s="308">
        <v>1</v>
      </c>
      <c r="L634" s="336"/>
      <c r="M634" s="337"/>
      <c r="N634" s="307"/>
    </row>
    <row r="635" spans="6:14" s="254" customFormat="1" ht="24" outlineLevel="4" x14ac:dyDescent="0.2">
      <c r="F635" s="255">
        <v>6</v>
      </c>
      <c r="G635" s="256" t="s">
        <v>3315</v>
      </c>
      <c r="H635" s="269" t="s">
        <v>5170</v>
      </c>
      <c r="I635" s="259" t="s">
        <v>5171</v>
      </c>
      <c r="J635" s="256" t="s">
        <v>532</v>
      </c>
      <c r="K635" s="168">
        <v>67.539999999999992</v>
      </c>
      <c r="L635" s="305"/>
      <c r="M635" s="306">
        <f>K635*L635</f>
        <v>0</v>
      </c>
      <c r="N635" s="259"/>
    </row>
    <row r="636" spans="6:14" s="333" customFormat="1" ht="11.25" outlineLevel="5" x14ac:dyDescent="0.25">
      <c r="F636" s="334"/>
      <c r="G636" s="335"/>
      <c r="H636" s="335"/>
      <c r="I636" s="307" t="s">
        <v>7290</v>
      </c>
      <c r="J636" s="335"/>
      <c r="K636" s="308">
        <v>8</v>
      </c>
      <c r="L636" s="336"/>
      <c r="M636" s="337"/>
      <c r="N636" s="307"/>
    </row>
    <row r="637" spans="6:14" s="333" customFormat="1" ht="11.25" outlineLevel="5" x14ac:dyDescent="0.25">
      <c r="F637" s="334"/>
      <c r="G637" s="335"/>
      <c r="H637" s="335"/>
      <c r="I637" s="307" t="s">
        <v>7291</v>
      </c>
      <c r="J637" s="335"/>
      <c r="K637" s="308">
        <v>5</v>
      </c>
      <c r="L637" s="336"/>
      <c r="M637" s="337"/>
      <c r="N637" s="307"/>
    </row>
    <row r="638" spans="6:14" s="333" customFormat="1" ht="11.25" outlineLevel="5" x14ac:dyDescent="0.25">
      <c r="F638" s="334"/>
      <c r="G638" s="335"/>
      <c r="H638" s="335"/>
      <c r="I638" s="307" t="s">
        <v>7285</v>
      </c>
      <c r="J638" s="335"/>
      <c r="K638" s="308">
        <v>2</v>
      </c>
      <c r="L638" s="336"/>
      <c r="M638" s="337"/>
      <c r="N638" s="307"/>
    </row>
    <row r="639" spans="6:14" s="333" customFormat="1" ht="11.25" outlineLevel="5" x14ac:dyDescent="0.25">
      <c r="F639" s="334"/>
      <c r="G639" s="335"/>
      <c r="H639" s="335"/>
      <c r="I639" s="307" t="s">
        <v>7286</v>
      </c>
      <c r="J639" s="335"/>
      <c r="K639" s="308">
        <v>2.4</v>
      </c>
      <c r="L639" s="336"/>
      <c r="M639" s="337"/>
      <c r="N639" s="307"/>
    </row>
    <row r="640" spans="6:14" s="333" customFormat="1" ht="11.25" outlineLevel="5" x14ac:dyDescent="0.25">
      <c r="F640" s="334"/>
      <c r="G640" s="335"/>
      <c r="H640" s="335"/>
      <c r="I640" s="307" t="s">
        <v>7287</v>
      </c>
      <c r="J640" s="335"/>
      <c r="K640" s="308">
        <v>44</v>
      </c>
      <c r="L640" s="336"/>
      <c r="M640" s="337"/>
      <c r="N640" s="307"/>
    </row>
    <row r="641" spans="6:14" s="254" customFormat="1" ht="24" outlineLevel="4" x14ac:dyDescent="0.2">
      <c r="F641" s="255">
        <v>7</v>
      </c>
      <c r="G641" s="256" t="s">
        <v>3315</v>
      </c>
      <c r="H641" s="269" t="s">
        <v>7486</v>
      </c>
      <c r="I641" s="259" t="s">
        <v>7487</v>
      </c>
      <c r="J641" s="256" t="s">
        <v>172</v>
      </c>
      <c r="K641" s="168">
        <v>105</v>
      </c>
      <c r="L641" s="305"/>
      <c r="M641" s="306">
        <f>K641*L641</f>
        <v>0</v>
      </c>
      <c r="N641" s="259" t="s">
        <v>7488</v>
      </c>
    </row>
    <row r="642" spans="6:14" s="333" customFormat="1" ht="11.25" outlineLevel="5" x14ac:dyDescent="0.25">
      <c r="F642" s="334"/>
      <c r="G642" s="335"/>
      <c r="H642" s="335"/>
      <c r="I642" s="307" t="s">
        <v>7489</v>
      </c>
      <c r="J642" s="335"/>
      <c r="K642" s="308">
        <v>105</v>
      </c>
      <c r="L642" s="336"/>
      <c r="M642" s="337"/>
      <c r="N642" s="307"/>
    </row>
    <row r="643" spans="6:14" s="291" customFormat="1" ht="4.5" outlineLevel="4" x14ac:dyDescent="0.25">
      <c r="F643" s="284"/>
      <c r="G643" s="285"/>
      <c r="H643" s="285"/>
      <c r="I643" s="295"/>
      <c r="J643" s="285"/>
      <c r="K643" s="187"/>
      <c r="L643" s="290"/>
      <c r="M643" s="296"/>
      <c r="N643" s="290"/>
    </row>
    <row r="644" spans="6:14" s="249" customFormat="1" ht="12" outlineLevel="3" x14ac:dyDescent="0.2">
      <c r="F644" s="250"/>
      <c r="G644" s="240"/>
      <c r="H644" s="251"/>
      <c r="I644" s="251" t="s">
        <v>4241</v>
      </c>
      <c r="J644" s="240"/>
      <c r="K644" s="159"/>
      <c r="L644" s="252"/>
      <c r="M644" s="221">
        <f>SUBTOTAL(9,M645:M655)</f>
        <v>0</v>
      </c>
      <c r="N644" s="304"/>
    </row>
    <row r="645" spans="6:14" s="254" customFormat="1" ht="12" outlineLevel="4" x14ac:dyDescent="0.2">
      <c r="F645" s="255">
        <v>1</v>
      </c>
      <c r="G645" s="256" t="s">
        <v>3701</v>
      </c>
      <c r="H645" s="269" t="s">
        <v>4246</v>
      </c>
      <c r="I645" s="259" t="s">
        <v>4247</v>
      </c>
      <c r="J645" s="256" t="s">
        <v>447</v>
      </c>
      <c r="K645" s="168">
        <v>3</v>
      </c>
      <c r="L645" s="305"/>
      <c r="M645" s="306">
        <f t="shared" ref="M645:M654" si="5">K645*L645</f>
        <v>0</v>
      </c>
      <c r="N645" s="259"/>
    </row>
    <row r="646" spans="6:14" s="254" customFormat="1" ht="24" outlineLevel="4" x14ac:dyDescent="0.2">
      <c r="F646" s="255">
        <v>2</v>
      </c>
      <c r="G646" s="256" t="s">
        <v>3701</v>
      </c>
      <c r="H646" s="269" t="s">
        <v>4237</v>
      </c>
      <c r="I646" s="259" t="s">
        <v>4238</v>
      </c>
      <c r="J646" s="256" t="s">
        <v>3065</v>
      </c>
      <c r="K646" s="168">
        <v>1</v>
      </c>
      <c r="L646" s="305"/>
      <c r="M646" s="306">
        <f t="shared" si="5"/>
        <v>0</v>
      </c>
      <c r="N646" s="259"/>
    </row>
    <row r="647" spans="6:14" s="254" customFormat="1" ht="12" outlineLevel="4" x14ac:dyDescent="0.2">
      <c r="F647" s="255">
        <v>3</v>
      </c>
      <c r="G647" s="256" t="s">
        <v>3701</v>
      </c>
      <c r="H647" s="269" t="s">
        <v>7490</v>
      </c>
      <c r="I647" s="259" t="s">
        <v>7491</v>
      </c>
      <c r="J647" s="256" t="s">
        <v>3065</v>
      </c>
      <c r="K647" s="168">
        <v>1</v>
      </c>
      <c r="L647" s="305"/>
      <c r="M647" s="306">
        <f t="shared" si="5"/>
        <v>0</v>
      </c>
      <c r="N647" s="259"/>
    </row>
    <row r="648" spans="6:14" s="254" customFormat="1" ht="12" outlineLevel="4" x14ac:dyDescent="0.2">
      <c r="F648" s="255">
        <v>4</v>
      </c>
      <c r="G648" s="256" t="s">
        <v>3701</v>
      </c>
      <c r="H648" s="269" t="s">
        <v>7492</v>
      </c>
      <c r="I648" s="259" t="s">
        <v>7493</v>
      </c>
      <c r="J648" s="256" t="s">
        <v>447</v>
      </c>
      <c r="K648" s="168">
        <v>7</v>
      </c>
      <c r="L648" s="305"/>
      <c r="M648" s="306">
        <f t="shared" si="5"/>
        <v>0</v>
      </c>
      <c r="N648" s="259"/>
    </row>
    <row r="649" spans="6:14" s="254" customFormat="1" ht="12" outlineLevel="4" x14ac:dyDescent="0.2">
      <c r="F649" s="255">
        <v>5</v>
      </c>
      <c r="G649" s="256" t="s">
        <v>3701</v>
      </c>
      <c r="H649" s="269" t="s">
        <v>7494</v>
      </c>
      <c r="I649" s="259" t="s">
        <v>7495</v>
      </c>
      <c r="J649" s="256" t="s">
        <v>447</v>
      </c>
      <c r="K649" s="168">
        <v>7</v>
      </c>
      <c r="L649" s="305"/>
      <c r="M649" s="306">
        <f t="shared" si="5"/>
        <v>0</v>
      </c>
      <c r="N649" s="259"/>
    </row>
    <row r="650" spans="6:14" s="254" customFormat="1" ht="12" outlineLevel="4" x14ac:dyDescent="0.2">
      <c r="F650" s="255">
        <v>6</v>
      </c>
      <c r="G650" s="256" t="s">
        <v>3701</v>
      </c>
      <c r="H650" s="269" t="s">
        <v>7496</v>
      </c>
      <c r="I650" s="259" t="s">
        <v>7497</v>
      </c>
      <c r="J650" s="256" t="s">
        <v>3065</v>
      </c>
      <c r="K650" s="168">
        <v>1</v>
      </c>
      <c r="L650" s="305"/>
      <c r="M650" s="306">
        <f t="shared" si="5"/>
        <v>0</v>
      </c>
      <c r="N650" s="259"/>
    </row>
    <row r="651" spans="6:14" s="254" customFormat="1" ht="12" outlineLevel="4" x14ac:dyDescent="0.2">
      <c r="F651" s="255">
        <v>7</v>
      </c>
      <c r="G651" s="256" t="s">
        <v>3701</v>
      </c>
      <c r="H651" s="269" t="s">
        <v>7498</v>
      </c>
      <c r="I651" s="259" t="s">
        <v>7499</v>
      </c>
      <c r="J651" s="256" t="s">
        <v>3065</v>
      </c>
      <c r="K651" s="168">
        <v>5</v>
      </c>
      <c r="L651" s="305"/>
      <c r="M651" s="306">
        <f t="shared" si="5"/>
        <v>0</v>
      </c>
      <c r="N651" s="259"/>
    </row>
    <row r="652" spans="6:14" s="254" customFormat="1" ht="12" outlineLevel="4" x14ac:dyDescent="0.2">
      <c r="F652" s="255">
        <v>8</v>
      </c>
      <c r="G652" s="256" t="s">
        <v>3701</v>
      </c>
      <c r="H652" s="269" t="s">
        <v>7500</v>
      </c>
      <c r="I652" s="259" t="s">
        <v>7501</v>
      </c>
      <c r="J652" s="256" t="s">
        <v>3065</v>
      </c>
      <c r="K652" s="168">
        <v>1</v>
      </c>
      <c r="L652" s="305"/>
      <c r="M652" s="306">
        <f t="shared" si="5"/>
        <v>0</v>
      </c>
      <c r="N652" s="259"/>
    </row>
    <row r="653" spans="6:14" s="254" customFormat="1" ht="12" outlineLevel="4" x14ac:dyDescent="0.2">
      <c r="F653" s="255">
        <v>9</v>
      </c>
      <c r="G653" s="256" t="s">
        <v>3701</v>
      </c>
      <c r="H653" s="269" t="s">
        <v>7502</v>
      </c>
      <c r="I653" s="259" t="s">
        <v>7503</v>
      </c>
      <c r="J653" s="256" t="s">
        <v>3065</v>
      </c>
      <c r="K653" s="168">
        <v>1</v>
      </c>
      <c r="L653" s="305"/>
      <c r="M653" s="306">
        <f t="shared" si="5"/>
        <v>0</v>
      </c>
      <c r="N653" s="259"/>
    </row>
    <row r="654" spans="6:14" s="254" customFormat="1" ht="12" outlineLevel="4" x14ac:dyDescent="0.2">
      <c r="F654" s="255">
        <v>10</v>
      </c>
      <c r="G654" s="256" t="s">
        <v>3701</v>
      </c>
      <c r="H654" s="269" t="s">
        <v>7504</v>
      </c>
      <c r="I654" s="259" t="s">
        <v>7505</v>
      </c>
      <c r="J654" s="256" t="s">
        <v>3065</v>
      </c>
      <c r="K654" s="168">
        <v>1</v>
      </c>
      <c r="L654" s="305"/>
      <c r="M654" s="306">
        <f t="shared" si="5"/>
        <v>0</v>
      </c>
      <c r="N654" s="259"/>
    </row>
    <row r="655" spans="6:14" s="291" customFormat="1" ht="4.5" outlineLevel="4" x14ac:dyDescent="0.25">
      <c r="F655" s="284"/>
      <c r="G655" s="285"/>
      <c r="H655" s="285"/>
      <c r="I655" s="295"/>
      <c r="J655" s="285"/>
      <c r="K655" s="187"/>
      <c r="L655" s="290"/>
      <c r="M655" s="296"/>
      <c r="N655" s="290"/>
    </row>
    <row r="656" spans="6:14" s="291" customFormat="1" ht="4.5" outlineLevel="3" x14ac:dyDescent="0.25">
      <c r="F656" s="284"/>
      <c r="G656" s="285"/>
      <c r="H656" s="285"/>
      <c r="I656" s="295"/>
      <c r="J656" s="285"/>
      <c r="K656" s="187"/>
      <c r="L656" s="290"/>
      <c r="M656" s="296"/>
      <c r="N656" s="290"/>
    </row>
    <row r="657" spans="6:14" s="243" customFormat="1" outlineLevel="2" x14ac:dyDescent="0.2">
      <c r="F657" s="244"/>
      <c r="G657" s="245"/>
      <c r="H657" s="246"/>
      <c r="I657" s="246" t="s">
        <v>7506</v>
      </c>
      <c r="J657" s="245"/>
      <c r="K657" s="152"/>
      <c r="L657" s="247"/>
      <c r="M657" s="218">
        <f>SUBTOTAL(9,M658:M1001)</f>
        <v>0</v>
      </c>
      <c r="N657" s="302"/>
    </row>
    <row r="658" spans="6:14" s="249" customFormat="1" ht="12" outlineLevel="3" x14ac:dyDescent="0.2">
      <c r="F658" s="250"/>
      <c r="G658" s="240"/>
      <c r="H658" s="251"/>
      <c r="I658" s="251" t="s">
        <v>3865</v>
      </c>
      <c r="J658" s="240"/>
      <c r="K658" s="159"/>
      <c r="L658" s="252"/>
      <c r="M658" s="221">
        <f>SUBTOTAL(9,M659:M709)</f>
        <v>0</v>
      </c>
      <c r="N658" s="304"/>
    </row>
    <row r="659" spans="6:14" s="254" customFormat="1" ht="24" outlineLevel="4" x14ac:dyDescent="0.2">
      <c r="F659" s="255">
        <v>1</v>
      </c>
      <c r="G659" s="256" t="s">
        <v>3315</v>
      </c>
      <c r="H659" s="269" t="s">
        <v>4092</v>
      </c>
      <c r="I659" s="259" t="s">
        <v>4093</v>
      </c>
      <c r="J659" s="256" t="s">
        <v>532</v>
      </c>
      <c r="K659" s="168">
        <v>94.960000000000022</v>
      </c>
      <c r="L659" s="305"/>
      <c r="M659" s="306">
        <f>K659*L659</f>
        <v>0</v>
      </c>
      <c r="N659" s="259"/>
    </row>
    <row r="660" spans="6:14" s="333" customFormat="1" ht="11.25" outlineLevel="5" x14ac:dyDescent="0.25">
      <c r="F660" s="334"/>
      <c r="G660" s="335"/>
      <c r="H660" s="335"/>
      <c r="I660" s="307" t="s">
        <v>7507</v>
      </c>
      <c r="J660" s="335"/>
      <c r="K660" s="308">
        <v>20.8</v>
      </c>
      <c r="L660" s="336"/>
      <c r="M660" s="337"/>
      <c r="N660" s="307"/>
    </row>
    <row r="661" spans="6:14" s="333" customFormat="1" ht="11.25" outlineLevel="5" x14ac:dyDescent="0.25">
      <c r="F661" s="334"/>
      <c r="G661" s="335"/>
      <c r="H661" s="335"/>
      <c r="I661" s="307" t="s">
        <v>7508</v>
      </c>
      <c r="J661" s="335"/>
      <c r="K661" s="308">
        <v>13.600000000000001</v>
      </c>
      <c r="L661" s="336"/>
      <c r="M661" s="337"/>
      <c r="N661" s="307"/>
    </row>
    <row r="662" spans="6:14" s="333" customFormat="1" ht="11.25" outlineLevel="5" x14ac:dyDescent="0.25">
      <c r="F662" s="334"/>
      <c r="G662" s="335"/>
      <c r="H662" s="335"/>
      <c r="I662" s="307" t="s">
        <v>7509</v>
      </c>
      <c r="J662" s="335"/>
      <c r="K662" s="308">
        <v>1.6</v>
      </c>
      <c r="L662" s="336"/>
      <c r="M662" s="337"/>
      <c r="N662" s="307"/>
    </row>
    <row r="663" spans="6:14" s="333" customFormat="1" ht="11.25" outlineLevel="5" x14ac:dyDescent="0.25">
      <c r="F663" s="334"/>
      <c r="G663" s="335"/>
      <c r="H663" s="335"/>
      <c r="I663" s="307" t="s">
        <v>7510</v>
      </c>
      <c r="J663" s="335"/>
      <c r="K663" s="308">
        <v>37.6</v>
      </c>
      <c r="L663" s="336"/>
      <c r="M663" s="337"/>
      <c r="N663" s="307"/>
    </row>
    <row r="664" spans="6:14" s="333" customFormat="1" ht="11.25" outlineLevel="5" x14ac:dyDescent="0.25">
      <c r="F664" s="334"/>
      <c r="G664" s="335"/>
      <c r="H664" s="335"/>
      <c r="I664" s="307" t="s">
        <v>7511</v>
      </c>
      <c r="J664" s="335"/>
      <c r="K664" s="308">
        <v>14.880000000000003</v>
      </c>
      <c r="L664" s="336"/>
      <c r="M664" s="337"/>
      <c r="N664" s="307"/>
    </row>
    <row r="665" spans="6:14" s="333" customFormat="1" ht="11.25" outlineLevel="5" x14ac:dyDescent="0.25">
      <c r="F665" s="334"/>
      <c r="G665" s="335"/>
      <c r="H665" s="335"/>
      <c r="I665" s="307" t="s">
        <v>7512</v>
      </c>
      <c r="J665" s="335"/>
      <c r="K665" s="308">
        <v>6.48</v>
      </c>
      <c r="L665" s="336"/>
      <c r="M665" s="337"/>
      <c r="N665" s="307"/>
    </row>
    <row r="666" spans="6:14" s="254" customFormat="1" ht="24" outlineLevel="4" x14ac:dyDescent="0.2">
      <c r="F666" s="255">
        <v>2</v>
      </c>
      <c r="G666" s="256" t="s">
        <v>3315</v>
      </c>
      <c r="H666" s="269" t="s">
        <v>4097</v>
      </c>
      <c r="I666" s="259" t="s">
        <v>4098</v>
      </c>
      <c r="J666" s="256" t="s">
        <v>532</v>
      </c>
      <c r="K666" s="168">
        <v>23.740000000000006</v>
      </c>
      <c r="L666" s="305"/>
      <c r="M666" s="306">
        <f>K666*L666</f>
        <v>0</v>
      </c>
      <c r="N666" s="259"/>
    </row>
    <row r="667" spans="6:14" s="333" customFormat="1" ht="11.25" outlineLevel="5" x14ac:dyDescent="0.25">
      <c r="F667" s="334"/>
      <c r="G667" s="335"/>
      <c r="H667" s="335"/>
      <c r="I667" s="307" t="s">
        <v>7513</v>
      </c>
      <c r="J667" s="335"/>
      <c r="K667" s="308">
        <v>5.2</v>
      </c>
      <c r="L667" s="336"/>
      <c r="M667" s="337"/>
      <c r="N667" s="307"/>
    </row>
    <row r="668" spans="6:14" s="333" customFormat="1" ht="11.25" outlineLevel="5" x14ac:dyDescent="0.25">
      <c r="F668" s="334"/>
      <c r="G668" s="335"/>
      <c r="H668" s="335"/>
      <c r="I668" s="307" t="s">
        <v>7514</v>
      </c>
      <c r="J668" s="335"/>
      <c r="K668" s="308">
        <v>3.4000000000000004</v>
      </c>
      <c r="L668" s="336"/>
      <c r="M668" s="337"/>
      <c r="N668" s="307"/>
    </row>
    <row r="669" spans="6:14" s="333" customFormat="1" ht="11.25" outlineLevel="5" x14ac:dyDescent="0.25">
      <c r="F669" s="334"/>
      <c r="G669" s="335"/>
      <c r="H669" s="335"/>
      <c r="I669" s="307" t="s">
        <v>7515</v>
      </c>
      <c r="J669" s="335"/>
      <c r="K669" s="308">
        <v>0.4</v>
      </c>
      <c r="L669" s="336"/>
      <c r="M669" s="337"/>
      <c r="N669" s="307"/>
    </row>
    <row r="670" spans="6:14" s="333" customFormat="1" ht="11.25" outlineLevel="5" x14ac:dyDescent="0.25">
      <c r="F670" s="334"/>
      <c r="G670" s="335"/>
      <c r="H670" s="335"/>
      <c r="I670" s="307" t="s">
        <v>7516</v>
      </c>
      <c r="J670" s="335"/>
      <c r="K670" s="308">
        <v>9.4</v>
      </c>
      <c r="L670" s="336"/>
      <c r="M670" s="337"/>
      <c r="N670" s="307"/>
    </row>
    <row r="671" spans="6:14" s="333" customFormat="1" ht="11.25" outlineLevel="5" x14ac:dyDescent="0.25">
      <c r="F671" s="334"/>
      <c r="G671" s="335"/>
      <c r="H671" s="335"/>
      <c r="I671" s="307" t="s">
        <v>7517</v>
      </c>
      <c r="J671" s="335"/>
      <c r="K671" s="308">
        <v>3.7200000000000006</v>
      </c>
      <c r="L671" s="336"/>
      <c r="M671" s="337"/>
      <c r="N671" s="307"/>
    </row>
    <row r="672" spans="6:14" s="333" customFormat="1" ht="11.25" outlineLevel="5" x14ac:dyDescent="0.25">
      <c r="F672" s="334"/>
      <c r="G672" s="335"/>
      <c r="H672" s="335"/>
      <c r="I672" s="307" t="s">
        <v>7518</v>
      </c>
      <c r="J672" s="335"/>
      <c r="K672" s="308">
        <v>1.62</v>
      </c>
      <c r="L672" s="336"/>
      <c r="M672" s="337"/>
      <c r="N672" s="307"/>
    </row>
    <row r="673" spans="6:14" s="254" customFormat="1" ht="24" outlineLevel="4" x14ac:dyDescent="0.2">
      <c r="F673" s="255">
        <v>3</v>
      </c>
      <c r="G673" s="256" t="s">
        <v>3054</v>
      </c>
      <c r="H673" s="269" t="s">
        <v>6977</v>
      </c>
      <c r="I673" s="259" t="s">
        <v>6978</v>
      </c>
      <c r="J673" s="256" t="s">
        <v>532</v>
      </c>
      <c r="K673" s="168">
        <v>66.12</v>
      </c>
      <c r="L673" s="305"/>
      <c r="M673" s="306">
        <f>K673*L673</f>
        <v>0</v>
      </c>
      <c r="N673" s="259"/>
    </row>
    <row r="674" spans="6:14" s="333" customFormat="1" ht="11.25" outlineLevel="5" x14ac:dyDescent="0.25">
      <c r="F674" s="334"/>
      <c r="G674" s="335"/>
      <c r="H674" s="335"/>
      <c r="I674" s="307" t="s">
        <v>7519</v>
      </c>
      <c r="J674" s="335"/>
      <c r="K674" s="308">
        <v>47</v>
      </c>
      <c r="L674" s="336"/>
      <c r="M674" s="337"/>
      <c r="N674" s="307"/>
    </row>
    <row r="675" spans="6:14" s="333" customFormat="1" ht="11.25" outlineLevel="5" x14ac:dyDescent="0.25">
      <c r="F675" s="334"/>
      <c r="G675" s="335"/>
      <c r="H675" s="335"/>
      <c r="I675" s="307" t="s">
        <v>7520</v>
      </c>
      <c r="J675" s="335"/>
      <c r="K675" s="308">
        <v>8.1</v>
      </c>
      <c r="L675" s="336"/>
      <c r="M675" s="337"/>
      <c r="N675" s="307"/>
    </row>
    <row r="676" spans="6:14" s="254" customFormat="1" ht="24" outlineLevel="4" x14ac:dyDescent="0.2">
      <c r="F676" s="255">
        <v>4</v>
      </c>
      <c r="G676" s="256" t="s">
        <v>3054</v>
      </c>
      <c r="H676" s="269" t="s">
        <v>4105</v>
      </c>
      <c r="I676" s="259" t="s">
        <v>4106</v>
      </c>
      <c r="J676" s="256" t="s">
        <v>532</v>
      </c>
      <c r="K676" s="168">
        <v>2.4</v>
      </c>
      <c r="L676" s="305"/>
      <c r="M676" s="306">
        <f>K676*L676</f>
        <v>0</v>
      </c>
      <c r="N676" s="259"/>
    </row>
    <row r="677" spans="6:14" s="333" customFormat="1" ht="11.25" outlineLevel="5" x14ac:dyDescent="0.25">
      <c r="F677" s="334"/>
      <c r="G677" s="335"/>
      <c r="H677" s="335"/>
      <c r="I677" s="307" t="s">
        <v>7521</v>
      </c>
      <c r="J677" s="335"/>
      <c r="K677" s="308">
        <v>2</v>
      </c>
      <c r="L677" s="336"/>
      <c r="M677" s="337"/>
      <c r="N677" s="307"/>
    </row>
    <row r="678" spans="6:14" s="254" customFormat="1" ht="24" outlineLevel="4" x14ac:dyDescent="0.2">
      <c r="F678" s="255">
        <v>5</v>
      </c>
      <c r="G678" s="256" t="s">
        <v>3054</v>
      </c>
      <c r="H678" s="269" t="s">
        <v>4108</v>
      </c>
      <c r="I678" s="259" t="s">
        <v>4109</v>
      </c>
      <c r="J678" s="256" t="s">
        <v>532</v>
      </c>
      <c r="K678" s="168">
        <v>20.399999999999999</v>
      </c>
      <c r="L678" s="305"/>
      <c r="M678" s="306">
        <f>K678*L678</f>
        <v>0</v>
      </c>
      <c r="N678" s="259"/>
    </row>
    <row r="679" spans="6:14" s="333" customFormat="1" ht="11.25" outlineLevel="5" x14ac:dyDescent="0.25">
      <c r="F679" s="334"/>
      <c r="G679" s="335"/>
      <c r="H679" s="335"/>
      <c r="I679" s="307" t="s">
        <v>7522</v>
      </c>
      <c r="J679" s="335"/>
      <c r="K679" s="308">
        <v>17</v>
      </c>
      <c r="L679" s="336"/>
      <c r="M679" s="337"/>
      <c r="N679" s="307"/>
    </row>
    <row r="680" spans="6:14" s="254" customFormat="1" ht="24" outlineLevel="4" x14ac:dyDescent="0.2">
      <c r="F680" s="255">
        <v>6</v>
      </c>
      <c r="G680" s="256" t="s">
        <v>3054</v>
      </c>
      <c r="H680" s="269" t="s">
        <v>4564</v>
      </c>
      <c r="I680" s="259" t="s">
        <v>4565</v>
      </c>
      <c r="J680" s="256" t="s">
        <v>532</v>
      </c>
      <c r="K680" s="168">
        <v>31.2</v>
      </c>
      <c r="L680" s="305"/>
      <c r="M680" s="306">
        <f>K680*L680</f>
        <v>0</v>
      </c>
      <c r="N680" s="259"/>
    </row>
    <row r="681" spans="6:14" s="333" customFormat="1" ht="11.25" outlineLevel="5" x14ac:dyDescent="0.25">
      <c r="F681" s="334"/>
      <c r="G681" s="335"/>
      <c r="H681" s="335"/>
      <c r="I681" s="307" t="s">
        <v>7523</v>
      </c>
      <c r="J681" s="335"/>
      <c r="K681" s="308">
        <v>26</v>
      </c>
      <c r="L681" s="336"/>
      <c r="M681" s="337"/>
      <c r="N681" s="307"/>
    </row>
    <row r="682" spans="6:14" s="254" customFormat="1" ht="24" outlineLevel="4" x14ac:dyDescent="0.2">
      <c r="F682" s="255">
        <v>7</v>
      </c>
      <c r="G682" s="256" t="s">
        <v>3054</v>
      </c>
      <c r="H682" s="269" t="s">
        <v>3921</v>
      </c>
      <c r="I682" s="259" t="s">
        <v>4501</v>
      </c>
      <c r="J682" s="256" t="s">
        <v>532</v>
      </c>
      <c r="K682" s="168">
        <v>22.32</v>
      </c>
      <c r="L682" s="305"/>
      <c r="M682" s="306">
        <f>K682*L682</f>
        <v>0</v>
      </c>
      <c r="N682" s="259"/>
    </row>
    <row r="683" spans="6:14" s="333" customFormat="1" ht="11.25" outlineLevel="5" x14ac:dyDescent="0.25">
      <c r="F683" s="334"/>
      <c r="G683" s="335"/>
      <c r="H683" s="335"/>
      <c r="I683" s="307" t="s">
        <v>7524</v>
      </c>
      <c r="J683" s="335"/>
      <c r="K683" s="308">
        <v>18.600000000000001</v>
      </c>
      <c r="L683" s="336"/>
      <c r="M683" s="337"/>
      <c r="N683" s="307"/>
    </row>
    <row r="684" spans="6:14" s="254" customFormat="1" ht="24" outlineLevel="4" x14ac:dyDescent="0.2">
      <c r="F684" s="255">
        <v>8</v>
      </c>
      <c r="G684" s="256" t="s">
        <v>3315</v>
      </c>
      <c r="H684" s="269" t="s">
        <v>4266</v>
      </c>
      <c r="I684" s="259" t="s">
        <v>4267</v>
      </c>
      <c r="J684" s="256" t="s">
        <v>532</v>
      </c>
      <c r="K684" s="168">
        <v>68.48</v>
      </c>
      <c r="L684" s="305"/>
      <c r="M684" s="306">
        <f>K684*L684</f>
        <v>0</v>
      </c>
      <c r="N684" s="259"/>
    </row>
    <row r="685" spans="6:14" s="333" customFormat="1" ht="11.25" outlineLevel="5" x14ac:dyDescent="0.25">
      <c r="F685" s="334"/>
      <c r="G685" s="335"/>
      <c r="H685" s="335"/>
      <c r="I685" s="307" t="s">
        <v>7525</v>
      </c>
      <c r="J685" s="335"/>
      <c r="K685" s="308">
        <v>52.16</v>
      </c>
      <c r="L685" s="336"/>
      <c r="M685" s="337"/>
      <c r="N685" s="307"/>
    </row>
    <row r="686" spans="6:14" s="333" customFormat="1" ht="11.25" outlineLevel="5" x14ac:dyDescent="0.25">
      <c r="F686" s="334"/>
      <c r="G686" s="335"/>
      <c r="H686" s="335"/>
      <c r="I686" s="307" t="s">
        <v>7526</v>
      </c>
      <c r="J686" s="335"/>
      <c r="K686" s="308">
        <v>12</v>
      </c>
      <c r="L686" s="336"/>
      <c r="M686" s="337"/>
      <c r="N686" s="307"/>
    </row>
    <row r="687" spans="6:14" s="333" customFormat="1" ht="11.25" outlineLevel="5" x14ac:dyDescent="0.25">
      <c r="F687" s="334"/>
      <c r="G687" s="335"/>
      <c r="H687" s="335"/>
      <c r="I687" s="307" t="s">
        <v>7527</v>
      </c>
      <c r="J687" s="335"/>
      <c r="K687" s="308">
        <v>1.2000000000000002</v>
      </c>
      <c r="L687" s="336"/>
      <c r="M687" s="337"/>
      <c r="N687" s="307"/>
    </row>
    <row r="688" spans="6:14" s="333" customFormat="1" ht="11.25" outlineLevel="5" x14ac:dyDescent="0.25">
      <c r="F688" s="334"/>
      <c r="G688" s="335"/>
      <c r="H688" s="335"/>
      <c r="I688" s="307" t="s">
        <v>7528</v>
      </c>
      <c r="J688" s="335"/>
      <c r="K688" s="308">
        <v>3.12</v>
      </c>
      <c r="L688" s="336"/>
      <c r="M688" s="337"/>
      <c r="N688" s="307"/>
    </row>
    <row r="689" spans="6:14" s="254" customFormat="1" ht="24" outlineLevel="4" x14ac:dyDescent="0.2">
      <c r="F689" s="255">
        <v>9</v>
      </c>
      <c r="G689" s="256" t="s">
        <v>3315</v>
      </c>
      <c r="H689" s="269" t="s">
        <v>4269</v>
      </c>
      <c r="I689" s="259" t="s">
        <v>4270</v>
      </c>
      <c r="J689" s="256" t="s">
        <v>532</v>
      </c>
      <c r="K689" s="168">
        <v>17.12</v>
      </c>
      <c r="L689" s="305"/>
      <c r="M689" s="306">
        <f>K689*L689</f>
        <v>0</v>
      </c>
      <c r="N689" s="259"/>
    </row>
    <row r="690" spans="6:14" s="333" customFormat="1" ht="11.25" outlineLevel="5" x14ac:dyDescent="0.25">
      <c r="F690" s="334"/>
      <c r="G690" s="335"/>
      <c r="H690" s="335"/>
      <c r="I690" s="307" t="s">
        <v>7529</v>
      </c>
      <c r="J690" s="335"/>
      <c r="K690" s="308">
        <v>13.04</v>
      </c>
      <c r="L690" s="336"/>
      <c r="M690" s="337"/>
      <c r="N690" s="307"/>
    </row>
    <row r="691" spans="6:14" s="333" customFormat="1" ht="11.25" outlineLevel="5" x14ac:dyDescent="0.25">
      <c r="F691" s="334"/>
      <c r="G691" s="335"/>
      <c r="H691" s="335"/>
      <c r="I691" s="307" t="s">
        <v>7530</v>
      </c>
      <c r="J691" s="335"/>
      <c r="K691" s="308">
        <v>3</v>
      </c>
      <c r="L691" s="336"/>
      <c r="M691" s="337"/>
      <c r="N691" s="307"/>
    </row>
    <row r="692" spans="6:14" s="333" customFormat="1" ht="11.25" outlineLevel="5" x14ac:dyDescent="0.25">
      <c r="F692" s="334"/>
      <c r="G692" s="335"/>
      <c r="H692" s="335"/>
      <c r="I692" s="307" t="s">
        <v>7531</v>
      </c>
      <c r="J692" s="335"/>
      <c r="K692" s="308">
        <v>0.30000000000000004</v>
      </c>
      <c r="L692" s="336"/>
      <c r="M692" s="337"/>
      <c r="N692" s="307"/>
    </row>
    <row r="693" spans="6:14" s="333" customFormat="1" ht="11.25" outlineLevel="5" x14ac:dyDescent="0.25">
      <c r="F693" s="334"/>
      <c r="G693" s="335"/>
      <c r="H693" s="335"/>
      <c r="I693" s="307" t="s">
        <v>7532</v>
      </c>
      <c r="J693" s="335"/>
      <c r="K693" s="308">
        <v>0.78</v>
      </c>
      <c r="L693" s="336"/>
      <c r="M693" s="337"/>
      <c r="N693" s="307"/>
    </row>
    <row r="694" spans="6:14" s="254" customFormat="1" ht="24" outlineLevel="4" x14ac:dyDescent="0.2">
      <c r="F694" s="255">
        <v>10</v>
      </c>
      <c r="G694" s="256" t="s">
        <v>3054</v>
      </c>
      <c r="H694" s="269" t="s">
        <v>3925</v>
      </c>
      <c r="I694" s="259" t="s">
        <v>4553</v>
      </c>
      <c r="J694" s="256" t="s">
        <v>532</v>
      </c>
      <c r="K694" s="168">
        <v>78.240000000000009</v>
      </c>
      <c r="L694" s="305"/>
      <c r="M694" s="306">
        <f>K694*L694</f>
        <v>0</v>
      </c>
      <c r="N694" s="259"/>
    </row>
    <row r="695" spans="6:14" s="333" customFormat="1" ht="11.25" outlineLevel="5" x14ac:dyDescent="0.25">
      <c r="F695" s="334"/>
      <c r="G695" s="335"/>
      <c r="H695" s="335"/>
      <c r="I695" s="307" t="s">
        <v>7533</v>
      </c>
      <c r="J695" s="335"/>
      <c r="K695" s="308">
        <v>65.2</v>
      </c>
      <c r="L695" s="336"/>
      <c r="M695" s="337"/>
      <c r="N695" s="307"/>
    </row>
    <row r="696" spans="6:14" s="254" customFormat="1" ht="24" outlineLevel="4" x14ac:dyDescent="0.2">
      <c r="F696" s="255">
        <v>11</v>
      </c>
      <c r="G696" s="256" t="s">
        <v>3054</v>
      </c>
      <c r="H696" s="269" t="s">
        <v>3933</v>
      </c>
      <c r="I696" s="259" t="s">
        <v>5163</v>
      </c>
      <c r="J696" s="256" t="s">
        <v>532</v>
      </c>
      <c r="K696" s="168">
        <v>24.479999999999997</v>
      </c>
      <c r="L696" s="305"/>
      <c r="M696" s="306">
        <f>K696*L696</f>
        <v>0</v>
      </c>
      <c r="N696" s="259"/>
    </row>
    <row r="697" spans="6:14" s="333" customFormat="1" ht="11.25" outlineLevel="5" x14ac:dyDescent="0.25">
      <c r="F697" s="334"/>
      <c r="G697" s="335"/>
      <c r="H697" s="335"/>
      <c r="I697" s="307" t="s">
        <v>7534</v>
      </c>
      <c r="J697" s="335"/>
      <c r="K697" s="308">
        <v>15</v>
      </c>
      <c r="L697" s="336"/>
      <c r="M697" s="337"/>
      <c r="N697" s="307"/>
    </row>
    <row r="698" spans="6:14" s="333" customFormat="1" ht="11.25" outlineLevel="5" x14ac:dyDescent="0.25">
      <c r="F698" s="334"/>
      <c r="G698" s="335"/>
      <c r="H698" s="335"/>
      <c r="I698" s="307" t="s">
        <v>7535</v>
      </c>
      <c r="J698" s="335"/>
      <c r="K698" s="308">
        <v>1.5</v>
      </c>
      <c r="L698" s="336"/>
      <c r="M698" s="337"/>
      <c r="N698" s="307"/>
    </row>
    <row r="699" spans="6:14" s="333" customFormat="1" ht="11.25" outlineLevel="5" x14ac:dyDescent="0.25">
      <c r="F699" s="334"/>
      <c r="G699" s="335"/>
      <c r="H699" s="335"/>
      <c r="I699" s="307" t="s">
        <v>7536</v>
      </c>
      <c r="J699" s="335"/>
      <c r="K699" s="308">
        <v>3.9</v>
      </c>
      <c r="L699" s="336"/>
      <c r="M699" s="337"/>
      <c r="N699" s="307"/>
    </row>
    <row r="700" spans="6:14" s="254" customFormat="1" ht="12" outlineLevel="4" x14ac:dyDescent="0.2">
      <c r="F700" s="255">
        <v>12</v>
      </c>
      <c r="G700" s="256" t="s">
        <v>3315</v>
      </c>
      <c r="H700" s="269" t="s">
        <v>4502</v>
      </c>
      <c r="I700" s="259" t="s">
        <v>4503</v>
      </c>
      <c r="J700" s="256" t="s">
        <v>172</v>
      </c>
      <c r="K700" s="168">
        <v>94</v>
      </c>
      <c r="L700" s="305"/>
      <c r="M700" s="306">
        <f>K700*L700</f>
        <v>0</v>
      </c>
      <c r="N700" s="259"/>
    </row>
    <row r="701" spans="6:14" s="254" customFormat="1" ht="36" outlineLevel="4" x14ac:dyDescent="0.2">
      <c r="F701" s="255">
        <v>13</v>
      </c>
      <c r="G701" s="256" t="s">
        <v>3054</v>
      </c>
      <c r="H701" s="269" t="s">
        <v>7537</v>
      </c>
      <c r="I701" s="259" t="s">
        <v>7538</v>
      </c>
      <c r="J701" s="256" t="s">
        <v>532</v>
      </c>
      <c r="K701" s="168">
        <v>33.6</v>
      </c>
      <c r="L701" s="305"/>
      <c r="M701" s="306">
        <f>K701*L701</f>
        <v>0</v>
      </c>
      <c r="N701" s="259"/>
    </row>
    <row r="702" spans="6:14" s="333" customFormat="1" ht="11.25" outlineLevel="5" x14ac:dyDescent="0.25">
      <c r="F702" s="334"/>
      <c r="G702" s="335"/>
      <c r="H702" s="335"/>
      <c r="I702" s="307" t="s">
        <v>7539</v>
      </c>
      <c r="J702" s="335"/>
      <c r="K702" s="308">
        <v>14</v>
      </c>
      <c r="L702" s="336"/>
      <c r="M702" s="337"/>
      <c r="N702" s="307"/>
    </row>
    <row r="703" spans="6:14" s="333" customFormat="1" ht="11.25" outlineLevel="5" x14ac:dyDescent="0.25">
      <c r="F703" s="334"/>
      <c r="G703" s="335"/>
      <c r="H703" s="335"/>
      <c r="I703" s="307" t="s">
        <v>7540</v>
      </c>
      <c r="J703" s="335"/>
      <c r="K703" s="308">
        <v>14</v>
      </c>
      <c r="L703" s="336"/>
      <c r="M703" s="337"/>
      <c r="N703" s="307"/>
    </row>
    <row r="704" spans="6:14" s="254" customFormat="1" ht="12" outlineLevel="4" x14ac:dyDescent="0.2">
      <c r="F704" s="255">
        <v>14</v>
      </c>
      <c r="G704" s="256" t="s">
        <v>3054</v>
      </c>
      <c r="H704" s="269" t="s">
        <v>7541</v>
      </c>
      <c r="I704" s="259" t="s">
        <v>7542</v>
      </c>
      <c r="J704" s="256" t="s">
        <v>447</v>
      </c>
      <c r="K704" s="168">
        <v>4</v>
      </c>
      <c r="L704" s="305"/>
      <c r="M704" s="306">
        <f>K704*L704</f>
        <v>0</v>
      </c>
      <c r="N704" s="259"/>
    </row>
    <row r="705" spans="6:14" s="254" customFormat="1" ht="12" outlineLevel="4" x14ac:dyDescent="0.2">
      <c r="F705" s="255">
        <v>15</v>
      </c>
      <c r="G705" s="256" t="s">
        <v>3054</v>
      </c>
      <c r="H705" s="269" t="s">
        <v>7543</v>
      </c>
      <c r="I705" s="259" t="s">
        <v>7544</v>
      </c>
      <c r="J705" s="256" t="s">
        <v>172</v>
      </c>
      <c r="K705" s="168">
        <v>7</v>
      </c>
      <c r="L705" s="305"/>
      <c r="M705" s="306">
        <f>K705*L705</f>
        <v>0</v>
      </c>
      <c r="N705" s="259"/>
    </row>
    <row r="706" spans="6:14" s="254" customFormat="1" ht="12" outlineLevel="4" x14ac:dyDescent="0.2">
      <c r="F706" s="255">
        <v>16</v>
      </c>
      <c r="G706" s="256" t="s">
        <v>3054</v>
      </c>
      <c r="H706" s="269" t="s">
        <v>7545</v>
      </c>
      <c r="I706" s="259" t="s">
        <v>7546</v>
      </c>
      <c r="J706" s="256" t="s">
        <v>447</v>
      </c>
      <c r="K706" s="168">
        <v>1</v>
      </c>
      <c r="L706" s="305"/>
      <c r="M706" s="306">
        <f>K706*L706</f>
        <v>0</v>
      </c>
      <c r="N706" s="259"/>
    </row>
    <row r="707" spans="6:14" s="254" customFormat="1" ht="12" outlineLevel="4" x14ac:dyDescent="0.2">
      <c r="F707" s="255">
        <v>17</v>
      </c>
      <c r="G707" s="256" t="s">
        <v>3315</v>
      </c>
      <c r="H707" s="269" t="s">
        <v>3878</v>
      </c>
      <c r="I707" s="259" t="s">
        <v>3879</v>
      </c>
      <c r="J707" s="256" t="s">
        <v>3691</v>
      </c>
      <c r="K707" s="168">
        <v>1.77</v>
      </c>
      <c r="L707" s="305"/>
      <c r="M707" s="306">
        <f>K707*L707</f>
        <v>0</v>
      </c>
      <c r="N707" s="259"/>
    </row>
    <row r="708" spans="6:14" s="254" customFormat="1" ht="12" outlineLevel="4" x14ac:dyDescent="0.2">
      <c r="F708" s="255">
        <v>18</v>
      </c>
      <c r="G708" s="256" t="s">
        <v>3315</v>
      </c>
      <c r="H708" s="269" t="s">
        <v>3880</v>
      </c>
      <c r="I708" s="259" t="s">
        <v>3881</v>
      </c>
      <c r="J708" s="256" t="s">
        <v>3691</v>
      </c>
      <c r="K708" s="168">
        <v>0.84</v>
      </c>
      <c r="L708" s="305"/>
      <c r="M708" s="306">
        <f>K708*L708</f>
        <v>0</v>
      </c>
      <c r="N708" s="259"/>
    </row>
    <row r="709" spans="6:14" s="291" customFormat="1" ht="4.5" outlineLevel="4" x14ac:dyDescent="0.25">
      <c r="F709" s="284"/>
      <c r="G709" s="285"/>
      <c r="H709" s="285"/>
      <c r="I709" s="295"/>
      <c r="J709" s="285"/>
      <c r="K709" s="187"/>
      <c r="L709" s="290"/>
      <c r="M709" s="296"/>
      <c r="N709" s="290"/>
    </row>
    <row r="710" spans="6:14" s="249" customFormat="1" ht="12" outlineLevel="3" x14ac:dyDescent="0.2">
      <c r="F710" s="250"/>
      <c r="G710" s="240"/>
      <c r="H710" s="251"/>
      <c r="I710" s="251" t="s">
        <v>4363</v>
      </c>
      <c r="J710" s="240"/>
      <c r="K710" s="159"/>
      <c r="L710" s="252"/>
      <c r="M710" s="221">
        <f>SUBTOTAL(9,M711:M773)</f>
        <v>0</v>
      </c>
      <c r="N710" s="304"/>
    </row>
    <row r="711" spans="6:14" s="254" customFormat="1" ht="24" outlineLevel="4" x14ac:dyDescent="0.2">
      <c r="F711" s="255">
        <v>1</v>
      </c>
      <c r="G711" s="256" t="s">
        <v>3315</v>
      </c>
      <c r="H711" s="269" t="s">
        <v>7106</v>
      </c>
      <c r="I711" s="259" t="s">
        <v>7107</v>
      </c>
      <c r="J711" s="256" t="s">
        <v>532</v>
      </c>
      <c r="K711" s="168">
        <v>17.399999999999999</v>
      </c>
      <c r="L711" s="305"/>
      <c r="M711" s="306">
        <f>K711*L711</f>
        <v>0</v>
      </c>
      <c r="N711" s="259"/>
    </row>
    <row r="712" spans="6:14" s="333" customFormat="1" ht="11.25" outlineLevel="5" x14ac:dyDescent="0.25">
      <c r="F712" s="334"/>
      <c r="G712" s="335"/>
      <c r="H712" s="335"/>
      <c r="I712" s="307" t="s">
        <v>7547</v>
      </c>
      <c r="J712" s="335"/>
      <c r="K712" s="308">
        <v>14.5</v>
      </c>
      <c r="L712" s="336"/>
      <c r="M712" s="337"/>
      <c r="N712" s="307"/>
    </row>
    <row r="713" spans="6:14" s="254" customFormat="1" ht="24" outlineLevel="4" x14ac:dyDescent="0.2">
      <c r="F713" s="255">
        <v>2</v>
      </c>
      <c r="G713" s="256" t="s">
        <v>3315</v>
      </c>
      <c r="H713" s="269" t="s">
        <v>6752</v>
      </c>
      <c r="I713" s="259" t="s">
        <v>6753</v>
      </c>
      <c r="J713" s="256" t="s">
        <v>532</v>
      </c>
      <c r="K713" s="168">
        <v>50.88000000000001</v>
      </c>
      <c r="L713" s="305"/>
      <c r="M713" s="306">
        <f>K713*L713</f>
        <v>0</v>
      </c>
      <c r="N713" s="259"/>
    </row>
    <row r="714" spans="6:14" s="333" customFormat="1" ht="11.25" outlineLevel="5" x14ac:dyDescent="0.25">
      <c r="F714" s="334"/>
      <c r="G714" s="335"/>
      <c r="H714" s="335"/>
      <c r="I714" s="307" t="s">
        <v>7548</v>
      </c>
      <c r="J714" s="335"/>
      <c r="K714" s="308">
        <v>42.400000000000006</v>
      </c>
      <c r="L714" s="336"/>
      <c r="M714" s="337"/>
      <c r="N714" s="307"/>
    </row>
    <row r="715" spans="6:14" s="254" customFormat="1" ht="24" outlineLevel="4" x14ac:dyDescent="0.2">
      <c r="F715" s="255">
        <v>3</v>
      </c>
      <c r="G715" s="256" t="s">
        <v>3315</v>
      </c>
      <c r="H715" s="269" t="s">
        <v>7549</v>
      </c>
      <c r="I715" s="259" t="s">
        <v>7550</v>
      </c>
      <c r="J715" s="256" t="s">
        <v>532</v>
      </c>
      <c r="K715" s="168">
        <v>17.399999999999999</v>
      </c>
      <c r="L715" s="305"/>
      <c r="M715" s="306">
        <f>K715*L715</f>
        <v>0</v>
      </c>
      <c r="N715" s="259"/>
    </row>
    <row r="716" spans="6:14" s="333" customFormat="1" ht="11.25" outlineLevel="5" x14ac:dyDescent="0.25">
      <c r="F716" s="334"/>
      <c r="G716" s="335"/>
      <c r="H716" s="335"/>
      <c r="I716" s="307" t="s">
        <v>7551</v>
      </c>
      <c r="J716" s="335"/>
      <c r="K716" s="308">
        <v>14.5</v>
      </c>
      <c r="L716" s="336"/>
      <c r="M716" s="337"/>
      <c r="N716" s="307"/>
    </row>
    <row r="717" spans="6:14" s="254" customFormat="1" ht="24" outlineLevel="4" x14ac:dyDescent="0.2">
      <c r="F717" s="255">
        <v>4</v>
      </c>
      <c r="G717" s="256" t="s">
        <v>3315</v>
      </c>
      <c r="H717" s="269" t="s">
        <v>7552</v>
      </c>
      <c r="I717" s="259" t="s">
        <v>7553</v>
      </c>
      <c r="J717" s="256" t="s">
        <v>532</v>
      </c>
      <c r="K717" s="168">
        <v>108.96</v>
      </c>
      <c r="L717" s="305"/>
      <c r="M717" s="306">
        <f>K717*L717</f>
        <v>0</v>
      </c>
      <c r="N717" s="259"/>
    </row>
    <row r="718" spans="6:14" s="333" customFormat="1" ht="11.25" outlineLevel="5" x14ac:dyDescent="0.25">
      <c r="F718" s="334"/>
      <c r="G718" s="335"/>
      <c r="H718" s="335"/>
      <c r="I718" s="307" t="s">
        <v>7554</v>
      </c>
      <c r="J718" s="335"/>
      <c r="K718" s="308">
        <v>36.5</v>
      </c>
      <c r="L718" s="336"/>
      <c r="M718" s="337"/>
      <c r="N718" s="307"/>
    </row>
    <row r="719" spans="6:14" s="333" customFormat="1" ht="11.25" outlineLevel="5" x14ac:dyDescent="0.25">
      <c r="F719" s="334"/>
      <c r="G719" s="335"/>
      <c r="H719" s="335"/>
      <c r="I719" s="307" t="s">
        <v>7555</v>
      </c>
      <c r="J719" s="335"/>
      <c r="K719" s="308">
        <v>26</v>
      </c>
      <c r="L719" s="336"/>
      <c r="M719" s="337"/>
      <c r="N719" s="307"/>
    </row>
    <row r="720" spans="6:14" s="333" customFormat="1" ht="11.25" outlineLevel="5" x14ac:dyDescent="0.25">
      <c r="F720" s="334"/>
      <c r="G720" s="335"/>
      <c r="H720" s="335"/>
      <c r="I720" s="307" t="s">
        <v>7556</v>
      </c>
      <c r="J720" s="335"/>
      <c r="K720" s="308">
        <v>28.3</v>
      </c>
      <c r="L720" s="336"/>
      <c r="M720" s="337"/>
      <c r="N720" s="307"/>
    </row>
    <row r="721" spans="6:14" s="254" customFormat="1" ht="12" outlineLevel="4" x14ac:dyDescent="0.2">
      <c r="F721" s="255">
        <v>5</v>
      </c>
      <c r="G721" s="256" t="s">
        <v>3315</v>
      </c>
      <c r="H721" s="269" t="s">
        <v>6804</v>
      </c>
      <c r="I721" s="259" t="s">
        <v>6805</v>
      </c>
      <c r="J721" s="256" t="s">
        <v>532</v>
      </c>
      <c r="K721" s="168">
        <v>31.9</v>
      </c>
      <c r="L721" s="305"/>
      <c r="M721" s="306">
        <f>K721*L721</f>
        <v>0</v>
      </c>
      <c r="N721" s="259"/>
    </row>
    <row r="722" spans="6:14" s="333" customFormat="1" ht="11.25" outlineLevel="5" x14ac:dyDescent="0.25">
      <c r="F722" s="334"/>
      <c r="G722" s="335"/>
      <c r="H722" s="335"/>
      <c r="I722" s="307" t="s">
        <v>7551</v>
      </c>
      <c r="J722" s="335"/>
      <c r="K722" s="308">
        <v>14.5</v>
      </c>
      <c r="L722" s="336"/>
      <c r="M722" s="337"/>
      <c r="N722" s="307"/>
    </row>
    <row r="723" spans="6:14" s="333" customFormat="1" ht="11.25" outlineLevel="5" x14ac:dyDescent="0.25">
      <c r="F723" s="334"/>
      <c r="G723" s="335"/>
      <c r="H723" s="335"/>
      <c r="I723" s="307" t="s">
        <v>7547</v>
      </c>
      <c r="J723" s="335"/>
      <c r="K723" s="308">
        <v>14.5</v>
      </c>
      <c r="L723" s="336"/>
      <c r="M723" s="337"/>
      <c r="N723" s="307"/>
    </row>
    <row r="724" spans="6:14" s="254" customFormat="1" ht="12" outlineLevel="4" x14ac:dyDescent="0.2">
      <c r="F724" s="255">
        <v>6</v>
      </c>
      <c r="G724" s="256" t="s">
        <v>3315</v>
      </c>
      <c r="H724" s="269" t="s">
        <v>6941</v>
      </c>
      <c r="I724" s="259" t="s">
        <v>6942</v>
      </c>
      <c r="J724" s="256" t="s">
        <v>532</v>
      </c>
      <c r="K724" s="168">
        <v>28.6</v>
      </c>
      <c r="L724" s="305"/>
      <c r="M724" s="306">
        <f>K724*L724</f>
        <v>0</v>
      </c>
      <c r="N724" s="259"/>
    </row>
    <row r="725" spans="6:14" s="333" customFormat="1" ht="11.25" outlineLevel="5" x14ac:dyDescent="0.25">
      <c r="F725" s="334"/>
      <c r="G725" s="335"/>
      <c r="H725" s="335"/>
      <c r="I725" s="307" t="s">
        <v>7555</v>
      </c>
      <c r="J725" s="335"/>
      <c r="K725" s="308">
        <v>26</v>
      </c>
      <c r="L725" s="336"/>
      <c r="M725" s="337"/>
      <c r="N725" s="307"/>
    </row>
    <row r="726" spans="6:14" s="254" customFormat="1" ht="12" outlineLevel="4" x14ac:dyDescent="0.2">
      <c r="F726" s="255">
        <v>7</v>
      </c>
      <c r="G726" s="256" t="s">
        <v>3315</v>
      </c>
      <c r="H726" s="269" t="s">
        <v>7557</v>
      </c>
      <c r="I726" s="259" t="s">
        <v>7558</v>
      </c>
      <c r="J726" s="256" t="s">
        <v>532</v>
      </c>
      <c r="K726" s="168">
        <v>40.15</v>
      </c>
      <c r="L726" s="305"/>
      <c r="M726" s="306">
        <f>K726*L726</f>
        <v>0</v>
      </c>
      <c r="N726" s="259"/>
    </row>
    <row r="727" spans="6:14" s="333" customFormat="1" ht="11.25" outlineLevel="5" x14ac:dyDescent="0.25">
      <c r="F727" s="334"/>
      <c r="G727" s="335"/>
      <c r="H727" s="335"/>
      <c r="I727" s="307" t="s">
        <v>7554</v>
      </c>
      <c r="J727" s="335"/>
      <c r="K727" s="308">
        <v>36.5</v>
      </c>
      <c r="L727" s="336"/>
      <c r="M727" s="337"/>
      <c r="N727" s="307"/>
    </row>
    <row r="728" spans="6:14" s="254" customFormat="1" ht="12" outlineLevel="4" x14ac:dyDescent="0.2">
      <c r="F728" s="255">
        <v>8</v>
      </c>
      <c r="G728" s="256" t="s">
        <v>3315</v>
      </c>
      <c r="H728" s="269" t="s">
        <v>6748</v>
      </c>
      <c r="I728" s="259" t="s">
        <v>6749</v>
      </c>
      <c r="J728" s="256" t="s">
        <v>532</v>
      </c>
      <c r="K728" s="168">
        <v>77.77000000000001</v>
      </c>
      <c r="L728" s="305"/>
      <c r="M728" s="306">
        <f>K728*L728</f>
        <v>0</v>
      </c>
      <c r="N728" s="259"/>
    </row>
    <row r="729" spans="6:14" s="333" customFormat="1" ht="11.25" outlineLevel="5" x14ac:dyDescent="0.25">
      <c r="F729" s="334"/>
      <c r="G729" s="335"/>
      <c r="H729" s="335"/>
      <c r="I729" s="307" t="s">
        <v>7556</v>
      </c>
      <c r="J729" s="335"/>
      <c r="K729" s="308">
        <v>28.3</v>
      </c>
      <c r="L729" s="336"/>
      <c r="M729" s="337"/>
      <c r="N729" s="307"/>
    </row>
    <row r="730" spans="6:14" s="333" customFormat="1" ht="11.25" outlineLevel="5" x14ac:dyDescent="0.25">
      <c r="F730" s="334"/>
      <c r="G730" s="335"/>
      <c r="H730" s="335"/>
      <c r="I730" s="307" t="s">
        <v>7548</v>
      </c>
      <c r="J730" s="335"/>
      <c r="K730" s="308">
        <v>42.400000000000006</v>
      </c>
      <c r="L730" s="336"/>
      <c r="M730" s="337"/>
      <c r="N730" s="307"/>
    </row>
    <row r="731" spans="6:14" s="254" customFormat="1" ht="12" outlineLevel="4" x14ac:dyDescent="0.2">
      <c r="F731" s="255">
        <v>9</v>
      </c>
      <c r="G731" s="256" t="s">
        <v>3315</v>
      </c>
      <c r="H731" s="269" t="s">
        <v>6808</v>
      </c>
      <c r="I731" s="259" t="s">
        <v>6809</v>
      </c>
      <c r="J731" s="256" t="s">
        <v>447</v>
      </c>
      <c r="K731" s="168">
        <v>8</v>
      </c>
      <c r="L731" s="305"/>
      <c r="M731" s="306">
        <f t="shared" ref="M731:M736" si="6">K731*L731</f>
        <v>0</v>
      </c>
      <c r="N731" s="259"/>
    </row>
    <row r="732" spans="6:14" s="254" customFormat="1" ht="12" outlineLevel="4" x14ac:dyDescent="0.2">
      <c r="F732" s="255">
        <v>10</v>
      </c>
      <c r="G732" s="256" t="s">
        <v>3315</v>
      </c>
      <c r="H732" s="269" t="s">
        <v>6943</v>
      </c>
      <c r="I732" s="259" t="s">
        <v>6944</v>
      </c>
      <c r="J732" s="256" t="s">
        <v>447</v>
      </c>
      <c r="K732" s="168">
        <v>4</v>
      </c>
      <c r="L732" s="305"/>
      <c r="M732" s="306">
        <f t="shared" si="6"/>
        <v>0</v>
      </c>
      <c r="N732" s="259"/>
    </row>
    <row r="733" spans="6:14" s="254" customFormat="1" ht="12" outlineLevel="4" x14ac:dyDescent="0.2">
      <c r="F733" s="255">
        <v>11</v>
      </c>
      <c r="G733" s="256" t="s">
        <v>3315</v>
      </c>
      <c r="H733" s="269" t="s">
        <v>7559</v>
      </c>
      <c r="I733" s="259" t="s">
        <v>7560</v>
      </c>
      <c r="J733" s="256" t="s">
        <v>447</v>
      </c>
      <c r="K733" s="168">
        <v>4</v>
      </c>
      <c r="L733" s="305"/>
      <c r="M733" s="306">
        <f t="shared" si="6"/>
        <v>0</v>
      </c>
      <c r="N733" s="259"/>
    </row>
    <row r="734" spans="6:14" s="254" customFormat="1" ht="12" outlineLevel="4" x14ac:dyDescent="0.2">
      <c r="F734" s="255">
        <v>12</v>
      </c>
      <c r="G734" s="256" t="s">
        <v>3315</v>
      </c>
      <c r="H734" s="269" t="s">
        <v>6756</v>
      </c>
      <c r="I734" s="259" t="s">
        <v>6757</v>
      </c>
      <c r="J734" s="256" t="s">
        <v>447</v>
      </c>
      <c r="K734" s="168">
        <v>12</v>
      </c>
      <c r="L734" s="305"/>
      <c r="M734" s="306">
        <f t="shared" si="6"/>
        <v>0</v>
      </c>
      <c r="N734" s="259"/>
    </row>
    <row r="735" spans="6:14" s="254" customFormat="1" ht="12" outlineLevel="4" x14ac:dyDescent="0.2">
      <c r="F735" s="255">
        <v>13</v>
      </c>
      <c r="G735" s="256" t="s">
        <v>3315</v>
      </c>
      <c r="H735" s="269" t="s">
        <v>6766</v>
      </c>
      <c r="I735" s="259" t="s">
        <v>6767</v>
      </c>
      <c r="J735" s="256" t="s">
        <v>532</v>
      </c>
      <c r="K735" s="168">
        <v>178.42</v>
      </c>
      <c r="L735" s="305"/>
      <c r="M735" s="306">
        <f t="shared" si="6"/>
        <v>0</v>
      </c>
      <c r="N735" s="259"/>
    </row>
    <row r="736" spans="6:14" s="254" customFormat="1" ht="12" outlineLevel="4" x14ac:dyDescent="0.2">
      <c r="F736" s="255">
        <v>14</v>
      </c>
      <c r="G736" s="256" t="s">
        <v>3315</v>
      </c>
      <c r="H736" s="269" t="s">
        <v>7115</v>
      </c>
      <c r="I736" s="259" t="s">
        <v>7116</v>
      </c>
      <c r="J736" s="256" t="s">
        <v>532</v>
      </c>
      <c r="K736" s="168">
        <v>3.3</v>
      </c>
      <c r="L736" s="305"/>
      <c r="M736" s="306">
        <f t="shared" si="6"/>
        <v>0</v>
      </c>
      <c r="N736" s="259"/>
    </row>
    <row r="737" spans="6:14" s="333" customFormat="1" ht="11.25" outlineLevel="5" x14ac:dyDescent="0.25">
      <c r="F737" s="334"/>
      <c r="G737" s="335"/>
      <c r="H737" s="335"/>
      <c r="I737" s="307" t="s">
        <v>7561</v>
      </c>
      <c r="J737" s="335"/>
      <c r="K737" s="308">
        <v>3</v>
      </c>
      <c r="L737" s="336"/>
      <c r="M737" s="337"/>
      <c r="N737" s="307"/>
    </row>
    <row r="738" spans="6:14" s="254" customFormat="1" ht="12" outlineLevel="4" x14ac:dyDescent="0.2">
      <c r="F738" s="255">
        <v>15</v>
      </c>
      <c r="G738" s="256" t="s">
        <v>3315</v>
      </c>
      <c r="H738" s="269" t="s">
        <v>7122</v>
      </c>
      <c r="I738" s="259" t="s">
        <v>7123</v>
      </c>
      <c r="J738" s="256" t="s">
        <v>532</v>
      </c>
      <c r="K738" s="168">
        <v>3.3</v>
      </c>
      <c r="L738" s="305"/>
      <c r="M738" s="306">
        <f>K738*L738</f>
        <v>0</v>
      </c>
      <c r="N738" s="259"/>
    </row>
    <row r="739" spans="6:14" s="254" customFormat="1" ht="12" outlineLevel="4" x14ac:dyDescent="0.2">
      <c r="F739" s="255">
        <v>16</v>
      </c>
      <c r="G739" s="256" t="s">
        <v>3315</v>
      </c>
      <c r="H739" s="269" t="s">
        <v>4376</v>
      </c>
      <c r="I739" s="259" t="s">
        <v>4377</v>
      </c>
      <c r="J739" s="256" t="s">
        <v>532</v>
      </c>
      <c r="K739" s="168">
        <v>181.72</v>
      </c>
      <c r="L739" s="305"/>
      <c r="M739" s="306">
        <f>K739*L739</f>
        <v>0</v>
      </c>
      <c r="N739" s="259"/>
    </row>
    <row r="740" spans="6:14" s="254" customFormat="1" ht="12" outlineLevel="4" x14ac:dyDescent="0.2">
      <c r="F740" s="255">
        <v>17</v>
      </c>
      <c r="G740" s="256" t="s">
        <v>3315</v>
      </c>
      <c r="H740" s="269" t="s">
        <v>7562</v>
      </c>
      <c r="I740" s="259" t="s">
        <v>7563</v>
      </c>
      <c r="J740" s="256" t="s">
        <v>3065</v>
      </c>
      <c r="K740" s="168">
        <v>2</v>
      </c>
      <c r="L740" s="305"/>
      <c r="M740" s="306">
        <f>K740*L740</f>
        <v>0</v>
      </c>
      <c r="N740" s="259"/>
    </row>
    <row r="741" spans="6:14" s="333" customFormat="1" ht="11.25" outlineLevel="5" x14ac:dyDescent="0.25">
      <c r="F741" s="334"/>
      <c r="G741" s="335"/>
      <c r="H741" s="335"/>
      <c r="I741" s="307" t="s">
        <v>7564</v>
      </c>
      <c r="J741" s="335"/>
      <c r="K741" s="308">
        <v>1</v>
      </c>
      <c r="L741" s="336"/>
      <c r="M741" s="337"/>
      <c r="N741" s="307"/>
    </row>
    <row r="742" spans="6:14" s="333" customFormat="1" ht="11.25" outlineLevel="5" x14ac:dyDescent="0.25">
      <c r="F742" s="334"/>
      <c r="G742" s="335"/>
      <c r="H742" s="335"/>
      <c r="I742" s="307" t="s">
        <v>7565</v>
      </c>
      <c r="J742" s="335"/>
      <c r="K742" s="308">
        <v>1</v>
      </c>
      <c r="L742" s="336"/>
      <c r="M742" s="337"/>
      <c r="N742" s="307"/>
    </row>
    <row r="743" spans="6:14" s="254" customFormat="1" ht="12" outlineLevel="4" x14ac:dyDescent="0.2">
      <c r="F743" s="255">
        <v>18</v>
      </c>
      <c r="G743" s="256" t="s">
        <v>3054</v>
      </c>
      <c r="H743" s="269" t="s">
        <v>7566</v>
      </c>
      <c r="I743" s="259" t="s">
        <v>7567</v>
      </c>
      <c r="J743" s="256" t="s">
        <v>447</v>
      </c>
      <c r="K743" s="168">
        <v>2</v>
      </c>
      <c r="L743" s="305"/>
      <c r="M743" s="306">
        <f>K743*L743</f>
        <v>0</v>
      </c>
      <c r="N743" s="259"/>
    </row>
    <row r="744" spans="6:14" s="333" customFormat="1" ht="11.25" outlineLevel="5" x14ac:dyDescent="0.25">
      <c r="F744" s="334"/>
      <c r="G744" s="335"/>
      <c r="H744" s="335"/>
      <c r="I744" s="307" t="s">
        <v>7564</v>
      </c>
      <c r="J744" s="335"/>
      <c r="K744" s="308">
        <v>1</v>
      </c>
      <c r="L744" s="336"/>
      <c r="M744" s="337"/>
      <c r="N744" s="307"/>
    </row>
    <row r="745" spans="6:14" s="333" customFormat="1" ht="11.25" outlineLevel="5" x14ac:dyDescent="0.25">
      <c r="F745" s="334"/>
      <c r="G745" s="335"/>
      <c r="H745" s="335"/>
      <c r="I745" s="307" t="s">
        <v>7565</v>
      </c>
      <c r="J745" s="335"/>
      <c r="K745" s="308">
        <v>1</v>
      </c>
      <c r="L745" s="336"/>
      <c r="M745" s="337"/>
      <c r="N745" s="307"/>
    </row>
    <row r="746" spans="6:14" s="254" customFormat="1" ht="12" outlineLevel="4" x14ac:dyDescent="0.2">
      <c r="F746" s="255">
        <v>19</v>
      </c>
      <c r="G746" s="256" t="s">
        <v>3315</v>
      </c>
      <c r="H746" s="269" t="s">
        <v>7124</v>
      </c>
      <c r="I746" s="259" t="s">
        <v>7125</v>
      </c>
      <c r="J746" s="256" t="s">
        <v>447</v>
      </c>
      <c r="K746" s="168">
        <v>4</v>
      </c>
      <c r="L746" s="305"/>
      <c r="M746" s="306">
        <f>K746*L746</f>
        <v>0</v>
      </c>
      <c r="N746" s="259"/>
    </row>
    <row r="747" spans="6:14" s="333" customFormat="1" ht="11.25" outlineLevel="5" x14ac:dyDescent="0.25">
      <c r="F747" s="334"/>
      <c r="G747" s="335"/>
      <c r="H747" s="335"/>
      <c r="I747" s="307" t="s">
        <v>7568</v>
      </c>
      <c r="J747" s="335"/>
      <c r="K747" s="308">
        <v>2</v>
      </c>
      <c r="L747" s="336"/>
      <c r="M747" s="337"/>
      <c r="N747" s="307"/>
    </row>
    <row r="748" spans="6:14" s="333" customFormat="1" ht="11.25" outlineLevel="5" x14ac:dyDescent="0.25">
      <c r="F748" s="334"/>
      <c r="G748" s="335"/>
      <c r="H748" s="335"/>
      <c r="I748" s="307" t="s">
        <v>7569</v>
      </c>
      <c r="J748" s="335"/>
      <c r="K748" s="308">
        <v>2</v>
      </c>
      <c r="L748" s="336"/>
      <c r="M748" s="337"/>
      <c r="N748" s="307"/>
    </row>
    <row r="749" spans="6:14" s="254" customFormat="1" ht="12" outlineLevel="4" x14ac:dyDescent="0.2">
      <c r="F749" s="255">
        <v>20</v>
      </c>
      <c r="G749" s="256" t="s">
        <v>3054</v>
      </c>
      <c r="H749" s="269" t="s">
        <v>7127</v>
      </c>
      <c r="I749" s="259" t="s">
        <v>7128</v>
      </c>
      <c r="J749" s="256" t="s">
        <v>447</v>
      </c>
      <c r="K749" s="168">
        <v>4</v>
      </c>
      <c r="L749" s="305"/>
      <c r="M749" s="306">
        <f>K749*L749</f>
        <v>0</v>
      </c>
      <c r="N749" s="259"/>
    </row>
    <row r="750" spans="6:14" s="333" customFormat="1" ht="11.25" outlineLevel="5" x14ac:dyDescent="0.25">
      <c r="F750" s="334"/>
      <c r="G750" s="335"/>
      <c r="H750" s="335"/>
      <c r="I750" s="307" t="s">
        <v>7568</v>
      </c>
      <c r="J750" s="335"/>
      <c r="K750" s="308">
        <v>2</v>
      </c>
      <c r="L750" s="336"/>
      <c r="M750" s="337"/>
      <c r="N750" s="307"/>
    </row>
    <row r="751" spans="6:14" s="333" customFormat="1" ht="11.25" outlineLevel="5" x14ac:dyDescent="0.25">
      <c r="F751" s="334"/>
      <c r="G751" s="335"/>
      <c r="H751" s="335"/>
      <c r="I751" s="307" t="s">
        <v>7569</v>
      </c>
      <c r="J751" s="335"/>
      <c r="K751" s="308">
        <v>2</v>
      </c>
      <c r="L751" s="336"/>
      <c r="M751" s="337"/>
      <c r="N751" s="307"/>
    </row>
    <row r="752" spans="6:14" s="254" customFormat="1" ht="12" outlineLevel="4" x14ac:dyDescent="0.2">
      <c r="F752" s="255">
        <v>21</v>
      </c>
      <c r="G752" s="256" t="s">
        <v>3315</v>
      </c>
      <c r="H752" s="269" t="s">
        <v>7570</v>
      </c>
      <c r="I752" s="259" t="s">
        <v>7571</v>
      </c>
      <c r="J752" s="256" t="s">
        <v>447</v>
      </c>
      <c r="K752" s="168">
        <v>2</v>
      </c>
      <c r="L752" s="305"/>
      <c r="M752" s="306">
        <f>K752*L752</f>
        <v>0</v>
      </c>
      <c r="N752" s="259"/>
    </row>
    <row r="753" spans="6:14" s="333" customFormat="1" ht="11.25" outlineLevel="5" x14ac:dyDescent="0.25">
      <c r="F753" s="334"/>
      <c r="G753" s="335"/>
      <c r="H753" s="335"/>
      <c r="I753" s="307" t="s">
        <v>7572</v>
      </c>
      <c r="J753" s="335"/>
      <c r="K753" s="308">
        <v>2</v>
      </c>
      <c r="L753" s="336"/>
      <c r="M753" s="337"/>
      <c r="N753" s="307"/>
    </row>
    <row r="754" spans="6:14" s="254" customFormat="1" ht="12" outlineLevel="4" x14ac:dyDescent="0.2">
      <c r="F754" s="255">
        <v>22</v>
      </c>
      <c r="G754" s="256" t="s">
        <v>3054</v>
      </c>
      <c r="H754" s="269" t="s">
        <v>4222</v>
      </c>
      <c r="I754" s="259" t="s">
        <v>4223</v>
      </c>
      <c r="J754" s="256" t="s">
        <v>447</v>
      </c>
      <c r="K754" s="168">
        <v>2</v>
      </c>
      <c r="L754" s="305"/>
      <c r="M754" s="306">
        <f>K754*L754</f>
        <v>0</v>
      </c>
      <c r="N754" s="259"/>
    </row>
    <row r="755" spans="6:14" s="333" customFormat="1" ht="11.25" outlineLevel="5" x14ac:dyDescent="0.25">
      <c r="F755" s="334"/>
      <c r="G755" s="335"/>
      <c r="H755" s="335"/>
      <c r="I755" s="307" t="s">
        <v>7572</v>
      </c>
      <c r="J755" s="335"/>
      <c r="K755" s="308">
        <v>2</v>
      </c>
      <c r="L755" s="336"/>
      <c r="M755" s="337"/>
      <c r="N755" s="307"/>
    </row>
    <row r="756" spans="6:14" s="254" customFormat="1" ht="12" outlineLevel="4" x14ac:dyDescent="0.2">
      <c r="F756" s="255">
        <v>23</v>
      </c>
      <c r="G756" s="256" t="s">
        <v>3315</v>
      </c>
      <c r="H756" s="269" t="s">
        <v>7573</v>
      </c>
      <c r="I756" s="259" t="s">
        <v>7574</v>
      </c>
      <c r="J756" s="256" t="s">
        <v>447</v>
      </c>
      <c r="K756" s="168">
        <v>2</v>
      </c>
      <c r="L756" s="305"/>
      <c r="M756" s="306">
        <f>K756*L756</f>
        <v>0</v>
      </c>
      <c r="N756" s="259"/>
    </row>
    <row r="757" spans="6:14" s="333" customFormat="1" ht="11.25" outlineLevel="5" x14ac:dyDescent="0.25">
      <c r="F757" s="334"/>
      <c r="G757" s="335"/>
      <c r="H757" s="335"/>
      <c r="I757" s="307" t="s">
        <v>7568</v>
      </c>
      <c r="J757" s="335"/>
      <c r="K757" s="308">
        <v>2</v>
      </c>
      <c r="L757" s="336"/>
      <c r="M757" s="337"/>
      <c r="N757" s="307"/>
    </row>
    <row r="758" spans="6:14" s="254" customFormat="1" ht="12" outlineLevel="4" x14ac:dyDescent="0.2">
      <c r="F758" s="255">
        <v>24</v>
      </c>
      <c r="G758" s="256" t="s">
        <v>3054</v>
      </c>
      <c r="H758" s="269" t="s">
        <v>7343</v>
      </c>
      <c r="I758" s="259" t="s">
        <v>7344</v>
      </c>
      <c r="J758" s="256" t="s">
        <v>447</v>
      </c>
      <c r="K758" s="168">
        <v>2</v>
      </c>
      <c r="L758" s="305"/>
      <c r="M758" s="306">
        <f>K758*L758</f>
        <v>0</v>
      </c>
      <c r="N758" s="259"/>
    </row>
    <row r="759" spans="6:14" s="333" customFormat="1" ht="11.25" outlineLevel="5" x14ac:dyDescent="0.25">
      <c r="F759" s="334"/>
      <c r="G759" s="335"/>
      <c r="H759" s="335"/>
      <c r="I759" s="307" t="s">
        <v>7568</v>
      </c>
      <c r="J759" s="335"/>
      <c r="K759" s="308">
        <v>2</v>
      </c>
      <c r="L759" s="336"/>
      <c r="M759" s="337"/>
      <c r="N759" s="307"/>
    </row>
    <row r="760" spans="6:14" s="254" customFormat="1" ht="12" outlineLevel="4" x14ac:dyDescent="0.2">
      <c r="F760" s="255">
        <v>25</v>
      </c>
      <c r="G760" s="256" t="s">
        <v>3315</v>
      </c>
      <c r="H760" s="269" t="s">
        <v>7133</v>
      </c>
      <c r="I760" s="259" t="s">
        <v>7134</v>
      </c>
      <c r="J760" s="256" t="s">
        <v>447</v>
      </c>
      <c r="K760" s="168">
        <v>7</v>
      </c>
      <c r="L760" s="305"/>
      <c r="M760" s="306">
        <f>K760*L760</f>
        <v>0</v>
      </c>
      <c r="N760" s="259"/>
    </row>
    <row r="761" spans="6:14" s="333" customFormat="1" ht="11.25" outlineLevel="5" x14ac:dyDescent="0.25">
      <c r="F761" s="334"/>
      <c r="G761" s="335"/>
      <c r="H761" s="335"/>
      <c r="I761" s="307" t="s">
        <v>7575</v>
      </c>
      <c r="J761" s="335"/>
      <c r="K761" s="308">
        <v>3</v>
      </c>
      <c r="L761" s="336"/>
      <c r="M761" s="337"/>
      <c r="N761" s="307"/>
    </row>
    <row r="762" spans="6:14" s="333" customFormat="1" ht="11.25" outlineLevel="5" x14ac:dyDescent="0.25">
      <c r="F762" s="334"/>
      <c r="G762" s="335"/>
      <c r="H762" s="335"/>
      <c r="I762" s="307" t="s">
        <v>7576</v>
      </c>
      <c r="J762" s="335"/>
      <c r="K762" s="308">
        <v>3</v>
      </c>
      <c r="L762" s="336"/>
      <c r="M762" s="337"/>
      <c r="N762" s="307"/>
    </row>
    <row r="763" spans="6:14" s="333" customFormat="1" ht="11.25" outlineLevel="5" x14ac:dyDescent="0.25">
      <c r="F763" s="334"/>
      <c r="G763" s="335"/>
      <c r="H763" s="335"/>
      <c r="I763" s="307" t="s">
        <v>7577</v>
      </c>
      <c r="J763" s="335"/>
      <c r="K763" s="308">
        <v>1</v>
      </c>
      <c r="L763" s="336"/>
      <c r="M763" s="337"/>
      <c r="N763" s="307"/>
    </row>
    <row r="764" spans="6:14" s="254" customFormat="1" ht="12" outlineLevel="4" x14ac:dyDescent="0.2">
      <c r="F764" s="255">
        <v>26</v>
      </c>
      <c r="G764" s="256" t="s">
        <v>3054</v>
      </c>
      <c r="H764" s="269" t="s">
        <v>7136</v>
      </c>
      <c r="I764" s="259" t="s">
        <v>7137</v>
      </c>
      <c r="J764" s="256" t="s">
        <v>447</v>
      </c>
      <c r="K764" s="168">
        <v>6</v>
      </c>
      <c r="L764" s="305"/>
      <c r="M764" s="306">
        <f>K764*L764</f>
        <v>0</v>
      </c>
      <c r="N764" s="259"/>
    </row>
    <row r="765" spans="6:14" s="333" customFormat="1" ht="11.25" outlineLevel="5" x14ac:dyDescent="0.25">
      <c r="F765" s="334"/>
      <c r="G765" s="335"/>
      <c r="H765" s="335"/>
      <c r="I765" s="307" t="s">
        <v>7575</v>
      </c>
      <c r="J765" s="335"/>
      <c r="K765" s="308">
        <v>3</v>
      </c>
      <c r="L765" s="336"/>
      <c r="M765" s="337"/>
      <c r="N765" s="307"/>
    </row>
    <row r="766" spans="6:14" s="333" customFormat="1" ht="11.25" outlineLevel="5" x14ac:dyDescent="0.25">
      <c r="F766" s="334"/>
      <c r="G766" s="335"/>
      <c r="H766" s="335"/>
      <c r="I766" s="307" t="s">
        <v>7576</v>
      </c>
      <c r="J766" s="335"/>
      <c r="K766" s="308">
        <v>3</v>
      </c>
      <c r="L766" s="336"/>
      <c r="M766" s="337"/>
      <c r="N766" s="307"/>
    </row>
    <row r="767" spans="6:14" s="254" customFormat="1" ht="12" outlineLevel="4" x14ac:dyDescent="0.2">
      <c r="F767" s="255">
        <v>27</v>
      </c>
      <c r="G767" s="256" t="s">
        <v>3054</v>
      </c>
      <c r="H767" s="269" t="s">
        <v>7578</v>
      </c>
      <c r="I767" s="259" t="s">
        <v>7579</v>
      </c>
      <c r="J767" s="256" t="s">
        <v>447</v>
      </c>
      <c r="K767" s="168">
        <v>1</v>
      </c>
      <c r="L767" s="305"/>
      <c r="M767" s="306">
        <f>K767*L767</f>
        <v>0</v>
      </c>
      <c r="N767" s="259"/>
    </row>
    <row r="768" spans="6:14" s="333" customFormat="1" ht="11.25" outlineLevel="5" x14ac:dyDescent="0.25">
      <c r="F768" s="334"/>
      <c r="G768" s="335"/>
      <c r="H768" s="335"/>
      <c r="I768" s="307" t="s">
        <v>7577</v>
      </c>
      <c r="J768" s="335"/>
      <c r="K768" s="308">
        <v>1</v>
      </c>
      <c r="L768" s="336"/>
      <c r="M768" s="337"/>
      <c r="N768" s="307"/>
    </row>
    <row r="769" spans="6:14" s="254" customFormat="1" ht="12" outlineLevel="4" x14ac:dyDescent="0.2">
      <c r="F769" s="255">
        <v>28</v>
      </c>
      <c r="G769" s="256" t="s">
        <v>3315</v>
      </c>
      <c r="H769" s="269" t="s">
        <v>7580</v>
      </c>
      <c r="I769" s="259" t="s">
        <v>7581</v>
      </c>
      <c r="J769" s="256" t="s">
        <v>447</v>
      </c>
      <c r="K769" s="168">
        <v>1</v>
      </c>
      <c r="L769" s="305"/>
      <c r="M769" s="306">
        <f>K769*L769</f>
        <v>0</v>
      </c>
      <c r="N769" s="259"/>
    </row>
    <row r="770" spans="6:14" s="254" customFormat="1" ht="12" outlineLevel="4" x14ac:dyDescent="0.2">
      <c r="F770" s="255">
        <v>29</v>
      </c>
      <c r="G770" s="256" t="s">
        <v>3315</v>
      </c>
      <c r="H770" s="269" t="s">
        <v>7582</v>
      </c>
      <c r="I770" s="259" t="s">
        <v>7583</v>
      </c>
      <c r="J770" s="256" t="s">
        <v>3065</v>
      </c>
      <c r="K770" s="168">
        <v>2</v>
      </c>
      <c r="L770" s="305"/>
      <c r="M770" s="306">
        <f>K770*L770</f>
        <v>0</v>
      </c>
      <c r="N770" s="259"/>
    </row>
    <row r="771" spans="6:14" s="254" customFormat="1" ht="12" outlineLevel="4" x14ac:dyDescent="0.2">
      <c r="F771" s="255">
        <v>30</v>
      </c>
      <c r="G771" s="256" t="s">
        <v>3315</v>
      </c>
      <c r="H771" s="269" t="s">
        <v>4378</v>
      </c>
      <c r="I771" s="259" t="s">
        <v>4379</v>
      </c>
      <c r="J771" s="256" t="s">
        <v>3691</v>
      </c>
      <c r="K771" s="168">
        <v>1.02</v>
      </c>
      <c r="L771" s="305"/>
      <c r="M771" s="306">
        <f>K771*L771</f>
        <v>0</v>
      </c>
      <c r="N771" s="259"/>
    </row>
    <row r="772" spans="6:14" s="254" customFormat="1" ht="12" outlineLevel="4" x14ac:dyDescent="0.2">
      <c r="F772" s="255">
        <v>31</v>
      </c>
      <c r="G772" s="256" t="s">
        <v>3315</v>
      </c>
      <c r="H772" s="269" t="s">
        <v>4380</v>
      </c>
      <c r="I772" s="259" t="s">
        <v>4381</v>
      </c>
      <c r="J772" s="256" t="s">
        <v>3691</v>
      </c>
      <c r="K772" s="168">
        <v>1.1399999999999999</v>
      </c>
      <c r="L772" s="305"/>
      <c r="M772" s="306">
        <f>K772*L772</f>
        <v>0</v>
      </c>
      <c r="N772" s="259"/>
    </row>
    <row r="773" spans="6:14" s="291" customFormat="1" ht="4.5" outlineLevel="4" x14ac:dyDescent="0.25">
      <c r="F773" s="284"/>
      <c r="G773" s="285"/>
      <c r="H773" s="285"/>
      <c r="I773" s="295"/>
      <c r="J773" s="285"/>
      <c r="K773" s="187"/>
      <c r="L773" s="290"/>
      <c r="M773" s="296"/>
      <c r="N773" s="290"/>
    </row>
    <row r="774" spans="6:14" s="249" customFormat="1" ht="12" outlineLevel="3" x14ac:dyDescent="0.2">
      <c r="F774" s="250"/>
      <c r="G774" s="240"/>
      <c r="H774" s="251"/>
      <c r="I774" s="251" t="s">
        <v>4132</v>
      </c>
      <c r="J774" s="240"/>
      <c r="K774" s="159"/>
      <c r="L774" s="252"/>
      <c r="M774" s="221">
        <f>SUBTOTAL(9,M775:M821)</f>
        <v>0</v>
      </c>
      <c r="N774" s="304"/>
    </row>
    <row r="775" spans="6:14" s="254" customFormat="1" ht="24" outlineLevel="4" x14ac:dyDescent="0.2">
      <c r="F775" s="255">
        <v>1</v>
      </c>
      <c r="G775" s="256" t="s">
        <v>3315</v>
      </c>
      <c r="H775" s="269" t="s">
        <v>4138</v>
      </c>
      <c r="I775" s="259" t="s">
        <v>4139</v>
      </c>
      <c r="J775" s="256" t="s">
        <v>447</v>
      </c>
      <c r="K775" s="168">
        <v>1</v>
      </c>
      <c r="L775" s="305"/>
      <c r="M775" s="306">
        <f>K775*L775</f>
        <v>0</v>
      </c>
      <c r="N775" s="259"/>
    </row>
    <row r="776" spans="6:14" s="333" customFormat="1" ht="11.25" outlineLevel="5" x14ac:dyDescent="0.25">
      <c r="F776" s="334"/>
      <c r="G776" s="335"/>
      <c r="H776" s="335"/>
      <c r="I776" s="307" t="s">
        <v>7584</v>
      </c>
      <c r="J776" s="335"/>
      <c r="K776" s="308">
        <v>1</v>
      </c>
      <c r="L776" s="336"/>
      <c r="M776" s="337"/>
      <c r="N776" s="307"/>
    </row>
    <row r="777" spans="6:14" s="254" customFormat="1" ht="24" outlineLevel="4" x14ac:dyDescent="0.2">
      <c r="F777" s="255">
        <v>2</v>
      </c>
      <c r="G777" s="256" t="s">
        <v>3315</v>
      </c>
      <c r="H777" s="269" t="s">
        <v>4141</v>
      </c>
      <c r="I777" s="259" t="s">
        <v>4142</v>
      </c>
      <c r="J777" s="256" t="s">
        <v>447</v>
      </c>
      <c r="K777" s="168">
        <v>1</v>
      </c>
      <c r="L777" s="305"/>
      <c r="M777" s="306">
        <f>K777*L777</f>
        <v>0</v>
      </c>
      <c r="N777" s="259"/>
    </row>
    <row r="778" spans="6:14" s="333" customFormat="1" ht="11.25" outlineLevel="5" x14ac:dyDescent="0.25">
      <c r="F778" s="334"/>
      <c r="G778" s="335"/>
      <c r="H778" s="335"/>
      <c r="I778" s="307" t="s">
        <v>7584</v>
      </c>
      <c r="J778" s="335"/>
      <c r="K778" s="308">
        <v>1</v>
      </c>
      <c r="L778" s="336"/>
      <c r="M778" s="337"/>
      <c r="N778" s="307"/>
    </row>
    <row r="779" spans="6:14" s="254" customFormat="1" ht="24" outlineLevel="4" x14ac:dyDescent="0.2">
      <c r="F779" s="255">
        <v>3</v>
      </c>
      <c r="G779" s="256" t="s">
        <v>3315</v>
      </c>
      <c r="H779" s="269" t="s">
        <v>7585</v>
      </c>
      <c r="I779" s="259" t="s">
        <v>7586</v>
      </c>
      <c r="J779" s="256" t="s">
        <v>447</v>
      </c>
      <c r="K779" s="168">
        <v>1</v>
      </c>
      <c r="L779" s="305"/>
      <c r="M779" s="306">
        <f>K779*L779</f>
        <v>0</v>
      </c>
      <c r="N779" s="259"/>
    </row>
    <row r="780" spans="6:14" s="254" customFormat="1" ht="24" outlineLevel="4" x14ac:dyDescent="0.2">
      <c r="F780" s="255">
        <v>4</v>
      </c>
      <c r="G780" s="256" t="s">
        <v>3315</v>
      </c>
      <c r="H780" s="269" t="s">
        <v>4156</v>
      </c>
      <c r="I780" s="259" t="s">
        <v>4157</v>
      </c>
      <c r="J780" s="256" t="s">
        <v>191</v>
      </c>
      <c r="K780" s="168">
        <v>4.1050000000000004</v>
      </c>
      <c r="L780" s="305"/>
      <c r="M780" s="306">
        <f>K780*L780</f>
        <v>0</v>
      </c>
      <c r="N780" s="259"/>
    </row>
    <row r="781" spans="6:14" s="254" customFormat="1" ht="12" outlineLevel="4" x14ac:dyDescent="0.2">
      <c r="F781" s="255">
        <v>5</v>
      </c>
      <c r="G781" s="256" t="s">
        <v>3315</v>
      </c>
      <c r="H781" s="269" t="s">
        <v>7587</v>
      </c>
      <c r="I781" s="259" t="s">
        <v>7588</v>
      </c>
      <c r="J781" s="256" t="s">
        <v>3065</v>
      </c>
      <c r="K781" s="168">
        <v>1</v>
      </c>
      <c r="L781" s="305"/>
      <c r="M781" s="306">
        <f>K781*L781</f>
        <v>0</v>
      </c>
      <c r="N781" s="259"/>
    </row>
    <row r="782" spans="6:14" s="333" customFormat="1" ht="11.25" outlineLevel="5" x14ac:dyDescent="0.25">
      <c r="F782" s="334"/>
      <c r="G782" s="335"/>
      <c r="H782" s="335"/>
      <c r="I782" s="307" t="s">
        <v>7584</v>
      </c>
      <c r="J782" s="335"/>
      <c r="K782" s="308">
        <v>1</v>
      </c>
      <c r="L782" s="336"/>
      <c r="M782" s="337"/>
      <c r="N782" s="307"/>
    </row>
    <row r="783" spans="6:14" s="254" customFormat="1" ht="24" outlineLevel="4" x14ac:dyDescent="0.2">
      <c r="F783" s="255">
        <v>6</v>
      </c>
      <c r="G783" s="256" t="s">
        <v>3315</v>
      </c>
      <c r="H783" s="269" t="s">
        <v>7589</v>
      </c>
      <c r="I783" s="259" t="s">
        <v>7590</v>
      </c>
      <c r="J783" s="256" t="s">
        <v>447</v>
      </c>
      <c r="K783" s="168">
        <v>1</v>
      </c>
      <c r="L783" s="305"/>
      <c r="M783" s="306">
        <f>K783*L783</f>
        <v>0</v>
      </c>
      <c r="N783" s="259"/>
    </row>
    <row r="784" spans="6:14" s="254" customFormat="1" ht="60" outlineLevel="4" x14ac:dyDescent="0.2">
      <c r="F784" s="255">
        <v>7</v>
      </c>
      <c r="G784" s="256" t="s">
        <v>3315</v>
      </c>
      <c r="H784" s="269" t="s">
        <v>7591</v>
      </c>
      <c r="I784" s="259" t="s">
        <v>7592</v>
      </c>
      <c r="J784" s="256" t="s">
        <v>3065</v>
      </c>
      <c r="K784" s="168">
        <v>1</v>
      </c>
      <c r="L784" s="305"/>
      <c r="M784" s="306">
        <f>K784*L784</f>
        <v>0</v>
      </c>
      <c r="N784" s="259" t="s">
        <v>7593</v>
      </c>
    </row>
    <row r="785" spans="6:14" s="254" customFormat="1" ht="24" outlineLevel="4" x14ac:dyDescent="0.2">
      <c r="F785" s="255">
        <v>8</v>
      </c>
      <c r="G785" s="256" t="s">
        <v>3315</v>
      </c>
      <c r="H785" s="269" t="s">
        <v>7594</v>
      </c>
      <c r="I785" s="259" t="s">
        <v>7595</v>
      </c>
      <c r="J785" s="256" t="s">
        <v>3065</v>
      </c>
      <c r="K785" s="168">
        <v>1</v>
      </c>
      <c r="L785" s="305"/>
      <c r="M785" s="306">
        <f>K785*L785</f>
        <v>0</v>
      </c>
      <c r="N785" s="259"/>
    </row>
    <row r="786" spans="6:14" s="254" customFormat="1" ht="12" outlineLevel="4" x14ac:dyDescent="0.2">
      <c r="F786" s="255">
        <v>9</v>
      </c>
      <c r="G786" s="256" t="s">
        <v>3066</v>
      </c>
      <c r="H786" s="269" t="s">
        <v>7596</v>
      </c>
      <c r="I786" s="259" t="s">
        <v>7597</v>
      </c>
      <c r="J786" s="256" t="s">
        <v>447</v>
      </c>
      <c r="K786" s="168">
        <v>1</v>
      </c>
      <c r="L786" s="305"/>
      <c r="M786" s="306">
        <f>K786*L786</f>
        <v>0</v>
      </c>
      <c r="N786" s="259"/>
    </row>
    <row r="787" spans="6:14" s="333" customFormat="1" ht="11.25" outlineLevel="5" x14ac:dyDescent="0.25">
      <c r="F787" s="334"/>
      <c r="G787" s="335"/>
      <c r="H787" s="335"/>
      <c r="I787" s="307" t="s">
        <v>7598</v>
      </c>
      <c r="J787" s="335"/>
      <c r="K787" s="308">
        <v>1</v>
      </c>
      <c r="L787" s="336"/>
      <c r="M787" s="337"/>
      <c r="N787" s="307"/>
    </row>
    <row r="788" spans="6:14" s="254" customFormat="1" ht="24" outlineLevel="4" x14ac:dyDescent="0.2">
      <c r="F788" s="255">
        <v>10</v>
      </c>
      <c r="G788" s="256" t="s">
        <v>3054</v>
      </c>
      <c r="H788" s="269" t="s">
        <v>7599</v>
      </c>
      <c r="I788" s="259" t="s">
        <v>7600</v>
      </c>
      <c r="J788" s="256" t="s">
        <v>447</v>
      </c>
      <c r="K788" s="168">
        <v>1</v>
      </c>
      <c r="L788" s="305"/>
      <c r="M788" s="306">
        <f>K788*L788</f>
        <v>0</v>
      </c>
      <c r="N788" s="259"/>
    </row>
    <row r="789" spans="6:14" s="333" customFormat="1" ht="11.25" outlineLevel="5" x14ac:dyDescent="0.25">
      <c r="F789" s="334"/>
      <c r="G789" s="335"/>
      <c r="H789" s="335"/>
      <c r="I789" s="307" t="s">
        <v>7598</v>
      </c>
      <c r="J789" s="335"/>
      <c r="K789" s="308">
        <v>1</v>
      </c>
      <c r="L789" s="336"/>
      <c r="M789" s="337"/>
      <c r="N789" s="307"/>
    </row>
    <row r="790" spans="6:14" s="254" customFormat="1" ht="12" outlineLevel="4" x14ac:dyDescent="0.2">
      <c r="F790" s="255">
        <v>11</v>
      </c>
      <c r="G790" s="256" t="s">
        <v>3066</v>
      </c>
      <c r="H790" s="269" t="s">
        <v>7601</v>
      </c>
      <c r="I790" s="259" t="s">
        <v>7602</v>
      </c>
      <c r="J790" s="256" t="s">
        <v>447</v>
      </c>
      <c r="K790" s="168">
        <v>1</v>
      </c>
      <c r="L790" s="305"/>
      <c r="M790" s="306">
        <f>K790*L790</f>
        <v>0</v>
      </c>
      <c r="N790" s="259"/>
    </row>
    <row r="791" spans="6:14" s="333" customFormat="1" ht="11.25" outlineLevel="5" x14ac:dyDescent="0.25">
      <c r="F791" s="334"/>
      <c r="G791" s="335"/>
      <c r="H791" s="335"/>
      <c r="I791" s="307" t="s">
        <v>7603</v>
      </c>
      <c r="J791" s="335"/>
      <c r="K791" s="308">
        <v>1</v>
      </c>
      <c r="L791" s="336"/>
      <c r="M791" s="337"/>
      <c r="N791" s="307"/>
    </row>
    <row r="792" spans="6:14" s="254" customFormat="1" ht="48" outlineLevel="4" x14ac:dyDescent="0.2">
      <c r="F792" s="255">
        <v>12</v>
      </c>
      <c r="G792" s="256" t="s">
        <v>3054</v>
      </c>
      <c r="H792" s="269" t="s">
        <v>7604</v>
      </c>
      <c r="I792" s="259" t="s">
        <v>7605</v>
      </c>
      <c r="J792" s="256" t="s">
        <v>447</v>
      </c>
      <c r="K792" s="168">
        <v>1</v>
      </c>
      <c r="L792" s="305"/>
      <c r="M792" s="306">
        <f>K792*L792</f>
        <v>0</v>
      </c>
      <c r="N792" s="259"/>
    </row>
    <row r="793" spans="6:14" s="333" customFormat="1" ht="11.25" outlineLevel="5" x14ac:dyDescent="0.25">
      <c r="F793" s="334"/>
      <c r="G793" s="335"/>
      <c r="H793" s="335"/>
      <c r="I793" s="307" t="s">
        <v>7603</v>
      </c>
      <c r="J793" s="335"/>
      <c r="K793" s="308">
        <v>1</v>
      </c>
      <c r="L793" s="336"/>
      <c r="M793" s="337"/>
      <c r="N793" s="307"/>
    </row>
    <row r="794" spans="6:14" s="254" customFormat="1" ht="36" outlineLevel="4" x14ac:dyDescent="0.2">
      <c r="F794" s="255">
        <v>13</v>
      </c>
      <c r="G794" s="256" t="s">
        <v>3315</v>
      </c>
      <c r="H794" s="269" t="s">
        <v>7606</v>
      </c>
      <c r="I794" s="259" t="s">
        <v>7607</v>
      </c>
      <c r="J794" s="256" t="s">
        <v>3065</v>
      </c>
      <c r="K794" s="168">
        <v>1</v>
      </c>
      <c r="L794" s="305"/>
      <c r="M794" s="306">
        <f t="shared" ref="M794:M807" si="7">K794*L794</f>
        <v>0</v>
      </c>
      <c r="N794" s="259" t="s">
        <v>7608</v>
      </c>
    </row>
    <row r="795" spans="6:14" s="254" customFormat="1" ht="24" outlineLevel="4" x14ac:dyDescent="0.2">
      <c r="F795" s="255">
        <v>14</v>
      </c>
      <c r="G795" s="256" t="s">
        <v>3315</v>
      </c>
      <c r="H795" s="269" t="s">
        <v>7609</v>
      </c>
      <c r="I795" s="259" t="s">
        <v>7610</v>
      </c>
      <c r="J795" s="256" t="s">
        <v>447</v>
      </c>
      <c r="K795" s="168">
        <v>1</v>
      </c>
      <c r="L795" s="305"/>
      <c r="M795" s="306">
        <f t="shared" si="7"/>
        <v>0</v>
      </c>
      <c r="N795" s="259"/>
    </row>
    <row r="796" spans="6:14" s="254" customFormat="1" ht="12" outlineLevel="4" x14ac:dyDescent="0.2">
      <c r="F796" s="255">
        <v>15</v>
      </c>
      <c r="G796" s="256" t="s">
        <v>3066</v>
      </c>
      <c r="H796" s="269" t="s">
        <v>7611</v>
      </c>
      <c r="I796" s="259" t="s">
        <v>7612</v>
      </c>
      <c r="J796" s="256" t="s">
        <v>3065</v>
      </c>
      <c r="K796" s="168">
        <v>1</v>
      </c>
      <c r="L796" s="305"/>
      <c r="M796" s="306">
        <f t="shared" si="7"/>
        <v>0</v>
      </c>
      <c r="N796" s="259"/>
    </row>
    <row r="797" spans="6:14" s="254" customFormat="1" ht="48" outlineLevel="4" x14ac:dyDescent="0.2">
      <c r="F797" s="255">
        <v>16</v>
      </c>
      <c r="G797" s="256" t="s">
        <v>3315</v>
      </c>
      <c r="H797" s="269" t="s">
        <v>7613</v>
      </c>
      <c r="I797" s="259" t="s">
        <v>7614</v>
      </c>
      <c r="J797" s="256" t="s">
        <v>447</v>
      </c>
      <c r="K797" s="168">
        <v>2</v>
      </c>
      <c r="L797" s="305"/>
      <c r="M797" s="306">
        <f t="shared" si="7"/>
        <v>0</v>
      </c>
      <c r="N797" s="259"/>
    </row>
    <row r="798" spans="6:14" s="254" customFormat="1" ht="12" outlineLevel="4" x14ac:dyDescent="0.2">
      <c r="F798" s="255">
        <v>17</v>
      </c>
      <c r="G798" s="256" t="s">
        <v>3054</v>
      </c>
      <c r="H798" s="269" t="s">
        <v>7615</v>
      </c>
      <c r="I798" s="259" t="s">
        <v>7616</v>
      </c>
      <c r="J798" s="256" t="s">
        <v>3065</v>
      </c>
      <c r="K798" s="168">
        <v>1</v>
      </c>
      <c r="L798" s="305"/>
      <c r="M798" s="306">
        <f t="shared" si="7"/>
        <v>0</v>
      </c>
      <c r="N798" s="259"/>
    </row>
    <row r="799" spans="6:14" s="254" customFormat="1" ht="12" outlineLevel="4" x14ac:dyDescent="0.2">
      <c r="F799" s="255">
        <v>18</v>
      </c>
      <c r="G799" s="256" t="s">
        <v>3054</v>
      </c>
      <c r="H799" s="269" t="s">
        <v>7617</v>
      </c>
      <c r="I799" s="259" t="s">
        <v>7618</v>
      </c>
      <c r="J799" s="256" t="s">
        <v>3065</v>
      </c>
      <c r="K799" s="168">
        <v>1</v>
      </c>
      <c r="L799" s="305"/>
      <c r="M799" s="306">
        <f t="shared" si="7"/>
        <v>0</v>
      </c>
      <c r="N799" s="259"/>
    </row>
    <row r="800" spans="6:14" s="254" customFormat="1" ht="12" outlineLevel="4" x14ac:dyDescent="0.2">
      <c r="F800" s="255">
        <v>19</v>
      </c>
      <c r="G800" s="256" t="s">
        <v>3054</v>
      </c>
      <c r="H800" s="269" t="s">
        <v>7619</v>
      </c>
      <c r="I800" s="259" t="s">
        <v>7620</v>
      </c>
      <c r="J800" s="256" t="s">
        <v>3065</v>
      </c>
      <c r="K800" s="168">
        <v>1</v>
      </c>
      <c r="L800" s="305"/>
      <c r="M800" s="306">
        <f t="shared" si="7"/>
        <v>0</v>
      </c>
      <c r="N800" s="259"/>
    </row>
    <row r="801" spans="6:14" s="254" customFormat="1" ht="24" outlineLevel="4" x14ac:dyDescent="0.2">
      <c r="F801" s="255">
        <v>20</v>
      </c>
      <c r="G801" s="256" t="s">
        <v>3054</v>
      </c>
      <c r="H801" s="269" t="s">
        <v>7621</v>
      </c>
      <c r="I801" s="259" t="s">
        <v>7622</v>
      </c>
      <c r="J801" s="256" t="s">
        <v>3065</v>
      </c>
      <c r="K801" s="168">
        <v>1</v>
      </c>
      <c r="L801" s="305"/>
      <c r="M801" s="306">
        <f t="shared" si="7"/>
        <v>0</v>
      </c>
      <c r="N801" s="259"/>
    </row>
    <row r="802" spans="6:14" s="254" customFormat="1" ht="12" outlineLevel="4" x14ac:dyDescent="0.2">
      <c r="F802" s="255">
        <v>21</v>
      </c>
      <c r="G802" s="256" t="s">
        <v>3054</v>
      </c>
      <c r="H802" s="269" t="s">
        <v>7623</v>
      </c>
      <c r="I802" s="259" t="s">
        <v>7624</v>
      </c>
      <c r="J802" s="256" t="s">
        <v>447</v>
      </c>
      <c r="K802" s="168">
        <v>1</v>
      </c>
      <c r="L802" s="305"/>
      <c r="M802" s="306">
        <f t="shared" si="7"/>
        <v>0</v>
      </c>
      <c r="N802" s="259"/>
    </row>
    <row r="803" spans="6:14" s="254" customFormat="1" ht="12" outlineLevel="4" x14ac:dyDescent="0.2">
      <c r="F803" s="255">
        <v>22</v>
      </c>
      <c r="G803" s="256" t="s">
        <v>3054</v>
      </c>
      <c r="H803" s="269" t="s">
        <v>7625</v>
      </c>
      <c r="I803" s="259" t="s">
        <v>7626</v>
      </c>
      <c r="J803" s="256" t="s">
        <v>3065</v>
      </c>
      <c r="K803" s="168">
        <v>1</v>
      </c>
      <c r="L803" s="305"/>
      <c r="M803" s="306">
        <f t="shared" si="7"/>
        <v>0</v>
      </c>
      <c r="N803" s="259"/>
    </row>
    <row r="804" spans="6:14" s="254" customFormat="1" ht="12" outlineLevel="4" x14ac:dyDescent="0.2">
      <c r="F804" s="255">
        <v>23</v>
      </c>
      <c r="G804" s="256" t="s">
        <v>3054</v>
      </c>
      <c r="H804" s="269" t="s">
        <v>7627</v>
      </c>
      <c r="I804" s="259" t="s">
        <v>7628</v>
      </c>
      <c r="J804" s="256" t="s">
        <v>447</v>
      </c>
      <c r="K804" s="168">
        <v>1</v>
      </c>
      <c r="L804" s="305"/>
      <c r="M804" s="306">
        <f t="shared" si="7"/>
        <v>0</v>
      </c>
      <c r="N804" s="259"/>
    </row>
    <row r="805" spans="6:14" s="254" customFormat="1" ht="12" outlineLevel="4" x14ac:dyDescent="0.2">
      <c r="F805" s="255">
        <v>24</v>
      </c>
      <c r="G805" s="256" t="s">
        <v>3066</v>
      </c>
      <c r="H805" s="269" t="s">
        <v>7629</v>
      </c>
      <c r="I805" s="259" t="s">
        <v>7630</v>
      </c>
      <c r="J805" s="256" t="s">
        <v>447</v>
      </c>
      <c r="K805" s="168">
        <v>1</v>
      </c>
      <c r="L805" s="305"/>
      <c r="M805" s="306">
        <f t="shared" si="7"/>
        <v>0</v>
      </c>
      <c r="N805" s="259"/>
    </row>
    <row r="806" spans="6:14" s="254" customFormat="1" ht="24" outlineLevel="4" x14ac:dyDescent="0.2">
      <c r="F806" s="255">
        <v>25</v>
      </c>
      <c r="G806" s="256" t="s">
        <v>3315</v>
      </c>
      <c r="H806" s="269" t="s">
        <v>7631</v>
      </c>
      <c r="I806" s="259" t="s">
        <v>7632</v>
      </c>
      <c r="J806" s="256" t="s">
        <v>447</v>
      </c>
      <c r="K806" s="168">
        <v>1</v>
      </c>
      <c r="L806" s="305"/>
      <c r="M806" s="306">
        <f t="shared" si="7"/>
        <v>0</v>
      </c>
      <c r="N806" s="259"/>
    </row>
    <row r="807" spans="6:14" s="254" customFormat="1" ht="12" outlineLevel="4" x14ac:dyDescent="0.2">
      <c r="F807" s="255">
        <v>26</v>
      </c>
      <c r="G807" s="256" t="s">
        <v>3315</v>
      </c>
      <c r="H807" s="269" t="s">
        <v>4391</v>
      </c>
      <c r="I807" s="259" t="s">
        <v>4392</v>
      </c>
      <c r="J807" s="256" t="s">
        <v>3065</v>
      </c>
      <c r="K807" s="168">
        <v>1</v>
      </c>
      <c r="L807" s="305"/>
      <c r="M807" s="306">
        <f t="shared" si="7"/>
        <v>0</v>
      </c>
      <c r="N807" s="259"/>
    </row>
    <row r="808" spans="6:14" s="333" customFormat="1" ht="11.25" outlineLevel="5" x14ac:dyDescent="0.25">
      <c r="F808" s="334"/>
      <c r="G808" s="335"/>
      <c r="H808" s="335"/>
      <c r="I808" s="307" t="s">
        <v>7633</v>
      </c>
      <c r="J808" s="335"/>
      <c r="K808" s="308">
        <v>1</v>
      </c>
      <c r="L808" s="336"/>
      <c r="M808" s="337"/>
      <c r="N808" s="307"/>
    </row>
    <row r="809" spans="6:14" s="254" customFormat="1" ht="24" outlineLevel="4" x14ac:dyDescent="0.2">
      <c r="F809" s="255">
        <v>27</v>
      </c>
      <c r="G809" s="256" t="s">
        <v>3054</v>
      </c>
      <c r="H809" s="269" t="s">
        <v>7634</v>
      </c>
      <c r="I809" s="259" t="s">
        <v>7635</v>
      </c>
      <c r="J809" s="256" t="s">
        <v>447</v>
      </c>
      <c r="K809" s="168">
        <v>1</v>
      </c>
      <c r="L809" s="305"/>
      <c r="M809" s="306">
        <f>K809*L809</f>
        <v>0</v>
      </c>
      <c r="N809" s="259"/>
    </row>
    <row r="810" spans="6:14" s="333" customFormat="1" ht="11.25" outlineLevel="5" x14ac:dyDescent="0.25">
      <c r="F810" s="334"/>
      <c r="G810" s="335"/>
      <c r="H810" s="335"/>
      <c r="I810" s="307" t="s">
        <v>7633</v>
      </c>
      <c r="J810" s="335"/>
      <c r="K810" s="308">
        <v>1</v>
      </c>
      <c r="L810" s="336"/>
      <c r="M810" s="337"/>
      <c r="N810" s="307"/>
    </row>
    <row r="811" spans="6:14" s="254" customFormat="1" ht="12" outlineLevel="4" x14ac:dyDescent="0.2">
      <c r="F811" s="255">
        <v>28</v>
      </c>
      <c r="G811" s="256" t="s">
        <v>3315</v>
      </c>
      <c r="H811" s="269" t="s">
        <v>7636</v>
      </c>
      <c r="I811" s="259" t="s">
        <v>7637</v>
      </c>
      <c r="J811" s="256" t="s">
        <v>3065</v>
      </c>
      <c r="K811" s="168">
        <v>1</v>
      </c>
      <c r="L811" s="305"/>
      <c r="M811" s="306">
        <f>K811*L811</f>
        <v>0</v>
      </c>
      <c r="N811" s="259"/>
    </row>
    <row r="812" spans="6:14" s="333" customFormat="1" ht="11.25" outlineLevel="5" x14ac:dyDescent="0.25">
      <c r="F812" s="334"/>
      <c r="G812" s="335"/>
      <c r="H812" s="335"/>
      <c r="I812" s="307" t="s">
        <v>7638</v>
      </c>
      <c r="J812" s="335"/>
      <c r="K812" s="308">
        <v>1</v>
      </c>
      <c r="L812" s="336"/>
      <c r="M812" s="337"/>
      <c r="N812" s="307"/>
    </row>
    <row r="813" spans="6:14" s="254" customFormat="1" ht="24" outlineLevel="4" x14ac:dyDescent="0.2">
      <c r="F813" s="255">
        <v>29</v>
      </c>
      <c r="G813" s="256" t="s">
        <v>3054</v>
      </c>
      <c r="H813" s="269" t="s">
        <v>7639</v>
      </c>
      <c r="I813" s="259" t="s">
        <v>7640</v>
      </c>
      <c r="J813" s="256" t="s">
        <v>447</v>
      </c>
      <c r="K813" s="168">
        <v>1</v>
      </c>
      <c r="L813" s="305"/>
      <c r="M813" s="306">
        <f>K813*L813</f>
        <v>0</v>
      </c>
      <c r="N813" s="259"/>
    </row>
    <row r="814" spans="6:14" s="333" customFormat="1" ht="11.25" outlineLevel="5" x14ac:dyDescent="0.25">
      <c r="F814" s="334"/>
      <c r="G814" s="335"/>
      <c r="H814" s="335"/>
      <c r="I814" s="307" t="s">
        <v>7638</v>
      </c>
      <c r="J814" s="335"/>
      <c r="K814" s="308">
        <v>1</v>
      </c>
      <c r="L814" s="336"/>
      <c r="M814" s="337"/>
      <c r="N814" s="307"/>
    </row>
    <row r="815" spans="6:14" s="254" customFormat="1" ht="12" outlineLevel="4" x14ac:dyDescent="0.2">
      <c r="F815" s="255">
        <v>30</v>
      </c>
      <c r="G815" s="256" t="s">
        <v>3315</v>
      </c>
      <c r="H815" s="269" t="s">
        <v>7216</v>
      </c>
      <c r="I815" s="259" t="s">
        <v>7217</v>
      </c>
      <c r="J815" s="256" t="s">
        <v>3065</v>
      </c>
      <c r="K815" s="168">
        <v>1</v>
      </c>
      <c r="L815" s="305"/>
      <c r="M815" s="306">
        <f>K815*L815</f>
        <v>0</v>
      </c>
      <c r="N815" s="259"/>
    </row>
    <row r="816" spans="6:14" s="333" customFormat="1" ht="11.25" outlineLevel="5" x14ac:dyDescent="0.25">
      <c r="F816" s="334"/>
      <c r="G816" s="335"/>
      <c r="H816" s="335"/>
      <c r="I816" s="307" t="s">
        <v>7641</v>
      </c>
      <c r="J816" s="335"/>
      <c r="K816" s="308">
        <v>1</v>
      </c>
      <c r="L816" s="336"/>
      <c r="M816" s="337"/>
      <c r="N816" s="307"/>
    </row>
    <row r="817" spans="6:14" s="254" customFormat="1" ht="24" outlineLevel="4" x14ac:dyDescent="0.2">
      <c r="F817" s="255">
        <v>31</v>
      </c>
      <c r="G817" s="256" t="s">
        <v>3054</v>
      </c>
      <c r="H817" s="269" t="s">
        <v>7642</v>
      </c>
      <c r="I817" s="259" t="s">
        <v>7643</v>
      </c>
      <c r="J817" s="256" t="s">
        <v>447</v>
      </c>
      <c r="K817" s="168">
        <v>1</v>
      </c>
      <c r="L817" s="305"/>
      <c r="M817" s="306">
        <f>K817*L817</f>
        <v>0</v>
      </c>
      <c r="N817" s="259"/>
    </row>
    <row r="818" spans="6:14" s="333" customFormat="1" ht="11.25" outlineLevel="5" x14ac:dyDescent="0.25">
      <c r="F818" s="334"/>
      <c r="G818" s="335"/>
      <c r="H818" s="335"/>
      <c r="I818" s="307" t="s">
        <v>7644</v>
      </c>
      <c r="J818" s="335"/>
      <c r="K818" s="308">
        <v>1</v>
      </c>
      <c r="L818" s="336"/>
      <c r="M818" s="337"/>
      <c r="N818" s="307"/>
    </row>
    <row r="819" spans="6:14" s="254" customFormat="1" ht="12" outlineLevel="4" x14ac:dyDescent="0.2">
      <c r="F819" s="255">
        <v>32</v>
      </c>
      <c r="G819" s="256" t="s">
        <v>3315</v>
      </c>
      <c r="H819" s="269" t="s">
        <v>4164</v>
      </c>
      <c r="I819" s="259" t="s">
        <v>4165</v>
      </c>
      <c r="J819" s="256" t="s">
        <v>3691</v>
      </c>
      <c r="K819" s="168">
        <v>1.52</v>
      </c>
      <c r="L819" s="305"/>
      <c r="M819" s="306">
        <f>K819*L819</f>
        <v>0</v>
      </c>
      <c r="N819" s="259"/>
    </row>
    <row r="820" spans="6:14" s="254" customFormat="1" ht="12" outlineLevel="4" x14ac:dyDescent="0.2">
      <c r="F820" s="255">
        <v>33</v>
      </c>
      <c r="G820" s="256" t="s">
        <v>3315</v>
      </c>
      <c r="H820" s="269" t="s">
        <v>4166</v>
      </c>
      <c r="I820" s="259" t="s">
        <v>4167</v>
      </c>
      <c r="J820" s="256" t="s">
        <v>3691</v>
      </c>
      <c r="K820" s="168">
        <v>0.93</v>
      </c>
      <c r="L820" s="305"/>
      <c r="M820" s="306">
        <f>K820*L820</f>
        <v>0</v>
      </c>
      <c r="N820" s="259"/>
    </row>
    <row r="821" spans="6:14" s="291" customFormat="1" ht="4.5" outlineLevel="4" x14ac:dyDescent="0.25">
      <c r="F821" s="284"/>
      <c r="G821" s="285"/>
      <c r="H821" s="285"/>
      <c r="I821" s="295"/>
      <c r="J821" s="285"/>
      <c r="K821" s="187"/>
      <c r="L821" s="290"/>
      <c r="M821" s="296"/>
      <c r="N821" s="290"/>
    </row>
    <row r="822" spans="6:14" s="249" customFormat="1" ht="12" outlineLevel="3" x14ac:dyDescent="0.2">
      <c r="F822" s="250"/>
      <c r="G822" s="240"/>
      <c r="H822" s="251"/>
      <c r="I822" s="251" t="s">
        <v>4168</v>
      </c>
      <c r="J822" s="240"/>
      <c r="K822" s="159"/>
      <c r="L822" s="252"/>
      <c r="M822" s="221">
        <f>SUBTOTAL(9,M823:M856)</f>
        <v>0</v>
      </c>
      <c r="N822" s="304"/>
    </row>
    <row r="823" spans="6:14" s="254" customFormat="1" ht="24" outlineLevel="4" x14ac:dyDescent="0.2">
      <c r="F823" s="255">
        <v>1</v>
      </c>
      <c r="G823" s="256" t="s">
        <v>3315</v>
      </c>
      <c r="H823" s="269" t="s">
        <v>4505</v>
      </c>
      <c r="I823" s="259" t="s">
        <v>4506</v>
      </c>
      <c r="J823" s="256" t="s">
        <v>532</v>
      </c>
      <c r="K823" s="168">
        <v>60.61</v>
      </c>
      <c r="L823" s="305"/>
      <c r="M823" s="306">
        <f>K823*L823</f>
        <v>0</v>
      </c>
      <c r="N823" s="259"/>
    </row>
    <row r="824" spans="6:14" s="333" customFormat="1" ht="11.25" outlineLevel="5" x14ac:dyDescent="0.25">
      <c r="F824" s="334"/>
      <c r="G824" s="335"/>
      <c r="H824" s="335"/>
      <c r="I824" s="307" t="s">
        <v>7519</v>
      </c>
      <c r="J824" s="335"/>
      <c r="K824" s="308">
        <v>47</v>
      </c>
      <c r="L824" s="336"/>
      <c r="M824" s="337"/>
      <c r="N824" s="307"/>
    </row>
    <row r="825" spans="6:14" s="333" customFormat="1" ht="11.25" outlineLevel="5" x14ac:dyDescent="0.25">
      <c r="F825" s="334"/>
      <c r="G825" s="335"/>
      <c r="H825" s="335"/>
      <c r="I825" s="307" t="s">
        <v>7520</v>
      </c>
      <c r="J825" s="335"/>
      <c r="K825" s="308">
        <v>8.1</v>
      </c>
      <c r="L825" s="336"/>
      <c r="M825" s="337"/>
      <c r="N825" s="307"/>
    </row>
    <row r="826" spans="6:14" s="254" customFormat="1" ht="24" outlineLevel="4" x14ac:dyDescent="0.2">
      <c r="F826" s="255">
        <v>2</v>
      </c>
      <c r="G826" s="256" t="s">
        <v>3315</v>
      </c>
      <c r="H826" s="269" t="s">
        <v>4174</v>
      </c>
      <c r="I826" s="259" t="s">
        <v>4175</v>
      </c>
      <c r="J826" s="256" t="s">
        <v>532</v>
      </c>
      <c r="K826" s="168">
        <v>1.1000000000000001</v>
      </c>
      <c r="L826" s="305"/>
      <c r="M826" s="306">
        <f>K826*L826</f>
        <v>0</v>
      </c>
      <c r="N826" s="259"/>
    </row>
    <row r="827" spans="6:14" s="333" customFormat="1" ht="11.25" outlineLevel="5" x14ac:dyDescent="0.25">
      <c r="F827" s="334"/>
      <c r="G827" s="335"/>
      <c r="H827" s="335"/>
      <c r="I827" s="307" t="s">
        <v>7645</v>
      </c>
      <c r="J827" s="335"/>
      <c r="K827" s="308">
        <v>1</v>
      </c>
      <c r="L827" s="336"/>
      <c r="M827" s="337"/>
      <c r="N827" s="307"/>
    </row>
    <row r="828" spans="6:14" s="254" customFormat="1" ht="24" outlineLevel="4" x14ac:dyDescent="0.2">
      <c r="F828" s="255">
        <v>3</v>
      </c>
      <c r="G828" s="256" t="s">
        <v>3315</v>
      </c>
      <c r="H828" s="269" t="s">
        <v>4176</v>
      </c>
      <c r="I828" s="259" t="s">
        <v>4177</v>
      </c>
      <c r="J828" s="256" t="s">
        <v>532</v>
      </c>
      <c r="K828" s="168">
        <v>2.2000000000000002</v>
      </c>
      <c r="L828" s="305"/>
      <c r="M828" s="306">
        <f>K828*L828</f>
        <v>0</v>
      </c>
      <c r="N828" s="259"/>
    </row>
    <row r="829" spans="6:14" s="333" customFormat="1" ht="11.25" outlineLevel="5" x14ac:dyDescent="0.25">
      <c r="F829" s="334"/>
      <c r="G829" s="335"/>
      <c r="H829" s="335"/>
      <c r="I829" s="307" t="s">
        <v>7521</v>
      </c>
      <c r="J829" s="335"/>
      <c r="K829" s="308">
        <v>2</v>
      </c>
      <c r="L829" s="336"/>
      <c r="M829" s="337"/>
      <c r="N829" s="307"/>
    </row>
    <row r="830" spans="6:14" s="254" customFormat="1" ht="24" outlineLevel="4" x14ac:dyDescent="0.2">
      <c r="F830" s="255">
        <v>4</v>
      </c>
      <c r="G830" s="256" t="s">
        <v>3315</v>
      </c>
      <c r="H830" s="269" t="s">
        <v>4178</v>
      </c>
      <c r="I830" s="259" t="s">
        <v>4179</v>
      </c>
      <c r="J830" s="256" t="s">
        <v>532</v>
      </c>
      <c r="K830" s="168">
        <v>18.7</v>
      </c>
      <c r="L830" s="305"/>
      <c r="M830" s="306">
        <f>K830*L830</f>
        <v>0</v>
      </c>
      <c r="N830" s="259"/>
    </row>
    <row r="831" spans="6:14" s="333" customFormat="1" ht="11.25" outlineLevel="5" x14ac:dyDescent="0.25">
      <c r="F831" s="334"/>
      <c r="G831" s="335"/>
      <c r="H831" s="335"/>
      <c r="I831" s="307" t="s">
        <v>7522</v>
      </c>
      <c r="J831" s="335"/>
      <c r="K831" s="308">
        <v>17</v>
      </c>
      <c r="L831" s="336"/>
      <c r="M831" s="337"/>
      <c r="N831" s="307"/>
    </row>
    <row r="832" spans="6:14" s="254" customFormat="1" ht="24" outlineLevel="4" x14ac:dyDescent="0.2">
      <c r="F832" s="255">
        <v>5</v>
      </c>
      <c r="G832" s="256" t="s">
        <v>3315</v>
      </c>
      <c r="H832" s="269" t="s">
        <v>6818</v>
      </c>
      <c r="I832" s="259" t="s">
        <v>6819</v>
      </c>
      <c r="J832" s="256" t="s">
        <v>532</v>
      </c>
      <c r="K832" s="168">
        <v>30.58</v>
      </c>
      <c r="L832" s="305"/>
      <c r="M832" s="306">
        <f>K832*L832</f>
        <v>0</v>
      </c>
      <c r="N832" s="259"/>
    </row>
    <row r="833" spans="6:14" s="333" customFormat="1" ht="11.25" outlineLevel="5" x14ac:dyDescent="0.25">
      <c r="F833" s="334"/>
      <c r="G833" s="335"/>
      <c r="H833" s="335"/>
      <c r="I833" s="307" t="s">
        <v>7646</v>
      </c>
      <c r="J833" s="335"/>
      <c r="K833" s="308">
        <v>1.8</v>
      </c>
      <c r="L833" s="336"/>
      <c r="M833" s="337"/>
      <c r="N833" s="307"/>
    </row>
    <row r="834" spans="6:14" s="333" customFormat="1" ht="11.25" outlineLevel="5" x14ac:dyDescent="0.25">
      <c r="F834" s="334"/>
      <c r="G834" s="335"/>
      <c r="H834" s="335"/>
      <c r="I834" s="307" t="s">
        <v>7523</v>
      </c>
      <c r="J834" s="335"/>
      <c r="K834" s="308">
        <v>26</v>
      </c>
      <c r="L834" s="336"/>
      <c r="M834" s="337"/>
      <c r="N834" s="307"/>
    </row>
    <row r="835" spans="6:14" s="254" customFormat="1" ht="24" outlineLevel="4" x14ac:dyDescent="0.2">
      <c r="F835" s="255">
        <v>6</v>
      </c>
      <c r="G835" s="256" t="s">
        <v>3315</v>
      </c>
      <c r="H835" s="269" t="s">
        <v>6730</v>
      </c>
      <c r="I835" s="259" t="s">
        <v>6731</v>
      </c>
      <c r="J835" s="256" t="s">
        <v>532</v>
      </c>
      <c r="K835" s="168">
        <v>20.46</v>
      </c>
      <c r="L835" s="305"/>
      <c r="M835" s="306">
        <f>K835*L835</f>
        <v>0</v>
      </c>
      <c r="N835" s="259"/>
    </row>
    <row r="836" spans="6:14" s="333" customFormat="1" ht="11.25" outlineLevel="5" x14ac:dyDescent="0.25">
      <c r="F836" s="334"/>
      <c r="G836" s="335"/>
      <c r="H836" s="335"/>
      <c r="I836" s="307" t="s">
        <v>7524</v>
      </c>
      <c r="J836" s="335"/>
      <c r="K836" s="308">
        <v>18.600000000000001</v>
      </c>
      <c r="L836" s="336"/>
      <c r="M836" s="337"/>
      <c r="N836" s="307"/>
    </row>
    <row r="837" spans="6:14" s="254" customFormat="1" ht="12" outlineLevel="4" x14ac:dyDescent="0.2">
      <c r="F837" s="255">
        <v>7</v>
      </c>
      <c r="G837" s="256" t="s">
        <v>3315</v>
      </c>
      <c r="H837" s="269" t="s">
        <v>4451</v>
      </c>
      <c r="I837" s="259" t="s">
        <v>4452</v>
      </c>
      <c r="J837" s="256" t="s">
        <v>532</v>
      </c>
      <c r="K837" s="168">
        <v>71.72</v>
      </c>
      <c r="L837" s="305"/>
      <c r="M837" s="306">
        <f>K837*L837</f>
        <v>0</v>
      </c>
      <c r="N837" s="259"/>
    </row>
    <row r="838" spans="6:14" s="333" customFormat="1" ht="11.25" outlineLevel="5" x14ac:dyDescent="0.25">
      <c r="F838" s="334"/>
      <c r="G838" s="335"/>
      <c r="H838" s="335"/>
      <c r="I838" s="307" t="s">
        <v>7533</v>
      </c>
      <c r="J838" s="335"/>
      <c r="K838" s="308">
        <v>65.2</v>
      </c>
      <c r="L838" s="336"/>
      <c r="M838" s="337"/>
      <c r="N838" s="307"/>
    </row>
    <row r="839" spans="6:14" s="254" customFormat="1" ht="12" outlineLevel="4" x14ac:dyDescent="0.2">
      <c r="F839" s="255">
        <v>8</v>
      </c>
      <c r="G839" s="256" t="s">
        <v>3315</v>
      </c>
      <c r="H839" s="269" t="s">
        <v>6948</v>
      </c>
      <c r="I839" s="259" t="s">
        <v>7647</v>
      </c>
      <c r="J839" s="256" t="s">
        <v>532</v>
      </c>
      <c r="K839" s="168">
        <v>22.44</v>
      </c>
      <c r="L839" s="305"/>
      <c r="M839" s="306">
        <f>K839*L839</f>
        <v>0</v>
      </c>
      <c r="N839" s="259"/>
    </row>
    <row r="840" spans="6:14" s="333" customFormat="1" ht="11.25" outlineLevel="5" x14ac:dyDescent="0.25">
      <c r="F840" s="334"/>
      <c r="G840" s="335"/>
      <c r="H840" s="335"/>
      <c r="I840" s="307" t="s">
        <v>7534</v>
      </c>
      <c r="J840" s="335"/>
      <c r="K840" s="308">
        <v>15</v>
      </c>
      <c r="L840" s="336"/>
      <c r="M840" s="337"/>
      <c r="N840" s="307"/>
    </row>
    <row r="841" spans="6:14" s="333" customFormat="1" ht="11.25" outlineLevel="5" x14ac:dyDescent="0.25">
      <c r="F841" s="334"/>
      <c r="G841" s="335"/>
      <c r="H841" s="335"/>
      <c r="I841" s="307" t="s">
        <v>7535</v>
      </c>
      <c r="J841" s="335"/>
      <c r="K841" s="308">
        <v>1.5</v>
      </c>
      <c r="L841" s="336"/>
      <c r="M841" s="337"/>
      <c r="N841" s="307"/>
    </row>
    <row r="842" spans="6:14" s="333" customFormat="1" ht="11.25" outlineLevel="5" x14ac:dyDescent="0.25">
      <c r="F842" s="334"/>
      <c r="G842" s="335"/>
      <c r="H842" s="335"/>
      <c r="I842" s="307" t="s">
        <v>7536</v>
      </c>
      <c r="J842" s="335"/>
      <c r="K842" s="308">
        <v>3.9</v>
      </c>
      <c r="L842" s="336"/>
      <c r="M842" s="337"/>
      <c r="N842" s="307"/>
    </row>
    <row r="843" spans="6:14" s="254" customFormat="1" ht="12" outlineLevel="4" x14ac:dyDescent="0.2">
      <c r="F843" s="255">
        <v>9</v>
      </c>
      <c r="G843" s="256" t="s">
        <v>3315</v>
      </c>
      <c r="H843" s="269" t="s">
        <v>7648</v>
      </c>
      <c r="I843" s="259" t="s">
        <v>7649</v>
      </c>
      <c r="J843" s="256" t="s">
        <v>532</v>
      </c>
      <c r="K843" s="168">
        <v>30.8</v>
      </c>
      <c r="L843" s="305"/>
      <c r="M843" s="306">
        <f>K843*L843</f>
        <v>0</v>
      </c>
      <c r="N843" s="259"/>
    </row>
    <row r="844" spans="6:14" s="333" customFormat="1" ht="11.25" outlineLevel="5" x14ac:dyDescent="0.25">
      <c r="F844" s="334"/>
      <c r="G844" s="335"/>
      <c r="H844" s="335"/>
      <c r="I844" s="307" t="s">
        <v>7539</v>
      </c>
      <c r="J844" s="335"/>
      <c r="K844" s="308">
        <v>14</v>
      </c>
      <c r="L844" s="336"/>
      <c r="M844" s="337"/>
      <c r="N844" s="307"/>
    </row>
    <row r="845" spans="6:14" s="333" customFormat="1" ht="11.25" outlineLevel="5" x14ac:dyDescent="0.25">
      <c r="F845" s="334"/>
      <c r="G845" s="335"/>
      <c r="H845" s="335"/>
      <c r="I845" s="307" t="s">
        <v>7540</v>
      </c>
      <c r="J845" s="335"/>
      <c r="K845" s="308">
        <v>14</v>
      </c>
      <c r="L845" s="336"/>
      <c r="M845" s="337"/>
      <c r="N845" s="307"/>
    </row>
    <row r="846" spans="6:14" s="254" customFormat="1" ht="12" outlineLevel="4" x14ac:dyDescent="0.2">
      <c r="F846" s="255">
        <v>10</v>
      </c>
      <c r="G846" s="256" t="s">
        <v>3315</v>
      </c>
      <c r="H846" s="269" t="s">
        <v>7650</v>
      </c>
      <c r="I846" s="259" t="s">
        <v>7651</v>
      </c>
      <c r="J846" s="256" t="s">
        <v>532</v>
      </c>
      <c r="K846" s="168">
        <v>3.3</v>
      </c>
      <c r="L846" s="305"/>
      <c r="M846" s="306">
        <f>K846*L846</f>
        <v>0</v>
      </c>
      <c r="N846" s="259"/>
    </row>
    <row r="847" spans="6:14" s="333" customFormat="1" ht="11.25" outlineLevel="5" x14ac:dyDescent="0.25">
      <c r="F847" s="334"/>
      <c r="G847" s="335"/>
      <c r="H847" s="335"/>
      <c r="I847" s="307" t="s">
        <v>7652</v>
      </c>
      <c r="J847" s="335"/>
      <c r="K847" s="308">
        <v>3</v>
      </c>
      <c r="L847" s="336"/>
      <c r="M847" s="337"/>
      <c r="N847" s="307"/>
    </row>
    <row r="848" spans="6:14" s="254" customFormat="1" ht="24" outlineLevel="4" x14ac:dyDescent="0.2">
      <c r="F848" s="255">
        <v>11</v>
      </c>
      <c r="G848" s="256" t="s">
        <v>3315</v>
      </c>
      <c r="H848" s="269" t="s">
        <v>7653</v>
      </c>
      <c r="I848" s="259" t="s">
        <v>7654</v>
      </c>
      <c r="J848" s="256" t="s">
        <v>447</v>
      </c>
      <c r="K848" s="168">
        <v>6</v>
      </c>
      <c r="L848" s="305"/>
      <c r="M848" s="306">
        <f t="shared" ref="M848:M855" si="8">K848*L848</f>
        <v>0</v>
      </c>
      <c r="N848" s="259"/>
    </row>
    <row r="849" spans="6:14" s="254" customFormat="1" ht="12" outlineLevel="4" x14ac:dyDescent="0.2">
      <c r="F849" s="255">
        <v>12</v>
      </c>
      <c r="G849" s="256" t="s">
        <v>3315</v>
      </c>
      <c r="H849" s="269" t="s">
        <v>4180</v>
      </c>
      <c r="I849" s="259" t="s">
        <v>4181</v>
      </c>
      <c r="J849" s="256" t="s">
        <v>532</v>
      </c>
      <c r="K849" s="168">
        <v>113.19000000000001</v>
      </c>
      <c r="L849" s="305"/>
      <c r="M849" s="306">
        <f t="shared" si="8"/>
        <v>0</v>
      </c>
      <c r="N849" s="259"/>
    </row>
    <row r="850" spans="6:14" s="254" customFormat="1" ht="12" outlineLevel="4" x14ac:dyDescent="0.2">
      <c r="F850" s="255">
        <v>13</v>
      </c>
      <c r="G850" s="256" t="s">
        <v>3315</v>
      </c>
      <c r="H850" s="269" t="s">
        <v>6732</v>
      </c>
      <c r="I850" s="259" t="s">
        <v>6733</v>
      </c>
      <c r="J850" s="256" t="s">
        <v>532</v>
      </c>
      <c r="K850" s="168">
        <v>20.46</v>
      </c>
      <c r="L850" s="305"/>
      <c r="M850" s="306">
        <f t="shared" si="8"/>
        <v>0</v>
      </c>
      <c r="N850" s="259"/>
    </row>
    <row r="851" spans="6:14" s="254" customFormat="1" ht="12" outlineLevel="4" x14ac:dyDescent="0.2">
      <c r="F851" s="255">
        <v>14</v>
      </c>
      <c r="G851" s="256" t="s">
        <v>3315</v>
      </c>
      <c r="H851" s="269" t="s">
        <v>4319</v>
      </c>
      <c r="I851" s="259" t="s">
        <v>4320</v>
      </c>
      <c r="J851" s="256" t="s">
        <v>532</v>
      </c>
      <c r="K851" s="168">
        <v>71.72</v>
      </c>
      <c r="L851" s="305"/>
      <c r="M851" s="306">
        <f t="shared" si="8"/>
        <v>0</v>
      </c>
      <c r="N851" s="259"/>
    </row>
    <row r="852" spans="6:14" s="254" customFormat="1" ht="12" outlineLevel="4" x14ac:dyDescent="0.2">
      <c r="F852" s="255">
        <v>15</v>
      </c>
      <c r="G852" s="256" t="s">
        <v>3315</v>
      </c>
      <c r="H852" s="269" t="s">
        <v>6773</v>
      </c>
      <c r="I852" s="259" t="s">
        <v>6774</v>
      </c>
      <c r="J852" s="256" t="s">
        <v>532</v>
      </c>
      <c r="K852" s="168">
        <v>22.44</v>
      </c>
      <c r="L852" s="305"/>
      <c r="M852" s="306">
        <f t="shared" si="8"/>
        <v>0</v>
      </c>
      <c r="N852" s="259"/>
    </row>
    <row r="853" spans="6:14" s="254" customFormat="1" ht="12" outlineLevel="4" x14ac:dyDescent="0.2">
      <c r="F853" s="255">
        <v>16</v>
      </c>
      <c r="G853" s="256" t="s">
        <v>3315</v>
      </c>
      <c r="H853" s="269" t="s">
        <v>7655</v>
      </c>
      <c r="I853" s="259" t="s">
        <v>7656</v>
      </c>
      <c r="J853" s="256" t="s">
        <v>532</v>
      </c>
      <c r="K853" s="168">
        <v>34.1</v>
      </c>
      <c r="L853" s="305"/>
      <c r="M853" s="306">
        <f t="shared" si="8"/>
        <v>0</v>
      </c>
      <c r="N853" s="259"/>
    </row>
    <row r="854" spans="6:14" s="254" customFormat="1" ht="12" outlineLevel="4" x14ac:dyDescent="0.2">
      <c r="F854" s="255">
        <v>17</v>
      </c>
      <c r="G854" s="256" t="s">
        <v>3315</v>
      </c>
      <c r="H854" s="269" t="s">
        <v>4182</v>
      </c>
      <c r="I854" s="259" t="s">
        <v>4183</v>
      </c>
      <c r="J854" s="256" t="s">
        <v>3691</v>
      </c>
      <c r="K854" s="168">
        <v>3.19</v>
      </c>
      <c r="L854" s="305"/>
      <c r="M854" s="306">
        <f t="shared" si="8"/>
        <v>0</v>
      </c>
      <c r="N854" s="259"/>
    </row>
    <row r="855" spans="6:14" s="254" customFormat="1" ht="12" outlineLevel="4" x14ac:dyDescent="0.2">
      <c r="F855" s="255">
        <v>18</v>
      </c>
      <c r="G855" s="256" t="s">
        <v>3315</v>
      </c>
      <c r="H855" s="269" t="s">
        <v>4184</v>
      </c>
      <c r="I855" s="259" t="s">
        <v>4185</v>
      </c>
      <c r="J855" s="256" t="s">
        <v>3691</v>
      </c>
      <c r="K855" s="168">
        <v>1.41</v>
      </c>
      <c r="L855" s="305"/>
      <c r="M855" s="306">
        <f t="shared" si="8"/>
        <v>0</v>
      </c>
      <c r="N855" s="259"/>
    </row>
    <row r="856" spans="6:14" s="291" customFormat="1" ht="4.5" outlineLevel="4" x14ac:dyDescent="0.25">
      <c r="F856" s="284"/>
      <c r="G856" s="285"/>
      <c r="H856" s="285"/>
      <c r="I856" s="295"/>
      <c r="J856" s="285"/>
      <c r="K856" s="187"/>
      <c r="L856" s="290"/>
      <c r="M856" s="296"/>
      <c r="N856" s="290"/>
    </row>
    <row r="857" spans="6:14" s="249" customFormat="1" ht="12" outlineLevel="3" x14ac:dyDescent="0.2">
      <c r="F857" s="250"/>
      <c r="G857" s="240"/>
      <c r="H857" s="251"/>
      <c r="I857" s="251" t="s">
        <v>4186</v>
      </c>
      <c r="J857" s="240"/>
      <c r="K857" s="159"/>
      <c r="L857" s="252"/>
      <c r="M857" s="221">
        <f>SUBTOTAL(9,M858:M964)</f>
        <v>0</v>
      </c>
      <c r="N857" s="304"/>
    </row>
    <row r="858" spans="6:14" s="254" customFormat="1" ht="12" outlineLevel="4" x14ac:dyDescent="0.2">
      <c r="F858" s="255">
        <v>1</v>
      </c>
      <c r="G858" s="256" t="s">
        <v>3054</v>
      </c>
      <c r="H858" s="269" t="s">
        <v>7657</v>
      </c>
      <c r="I858" s="259" t="s">
        <v>7658</v>
      </c>
      <c r="J858" s="256" t="s">
        <v>447</v>
      </c>
      <c r="K858" s="168">
        <v>4</v>
      </c>
      <c r="L858" s="305"/>
      <c r="M858" s="306">
        <f>K858*L858</f>
        <v>0</v>
      </c>
      <c r="N858" s="259"/>
    </row>
    <row r="859" spans="6:14" s="333" customFormat="1" ht="11.25" outlineLevel="5" x14ac:dyDescent="0.25">
      <c r="F859" s="334"/>
      <c r="G859" s="335"/>
      <c r="H859" s="335"/>
      <c r="I859" s="307" t="s">
        <v>7659</v>
      </c>
      <c r="J859" s="335"/>
      <c r="K859" s="308">
        <v>4</v>
      </c>
      <c r="L859" s="336"/>
      <c r="M859" s="337"/>
      <c r="N859" s="307"/>
    </row>
    <row r="860" spans="6:14" s="254" customFormat="1" ht="24" outlineLevel="4" x14ac:dyDescent="0.2">
      <c r="F860" s="255">
        <v>2</v>
      </c>
      <c r="G860" s="256" t="s">
        <v>3315</v>
      </c>
      <c r="H860" s="269" t="s">
        <v>7313</v>
      </c>
      <c r="I860" s="259" t="s">
        <v>7314</v>
      </c>
      <c r="J860" s="256" t="s">
        <v>447</v>
      </c>
      <c r="K860" s="168">
        <v>8</v>
      </c>
      <c r="L860" s="305"/>
      <c r="M860" s="306">
        <f>K860*L860</f>
        <v>0</v>
      </c>
      <c r="N860" s="259"/>
    </row>
    <row r="861" spans="6:14" s="254" customFormat="1" ht="24" outlineLevel="4" x14ac:dyDescent="0.2">
      <c r="F861" s="255">
        <v>3</v>
      </c>
      <c r="G861" s="256" t="s">
        <v>3315</v>
      </c>
      <c r="H861" s="269" t="s">
        <v>4193</v>
      </c>
      <c r="I861" s="259" t="s">
        <v>4194</v>
      </c>
      <c r="J861" s="256" t="s">
        <v>447</v>
      </c>
      <c r="K861" s="168">
        <v>1</v>
      </c>
      <c r="L861" s="305"/>
      <c r="M861" s="306">
        <f>K861*L861</f>
        <v>0</v>
      </c>
      <c r="N861" s="259"/>
    </row>
    <row r="862" spans="6:14" s="254" customFormat="1" ht="12" outlineLevel="4" x14ac:dyDescent="0.2">
      <c r="F862" s="255">
        <v>4</v>
      </c>
      <c r="G862" s="256" t="s">
        <v>3315</v>
      </c>
      <c r="H862" s="269" t="s">
        <v>4195</v>
      </c>
      <c r="I862" s="259" t="s">
        <v>4196</v>
      </c>
      <c r="J862" s="256" t="s">
        <v>447</v>
      </c>
      <c r="K862" s="168">
        <v>7</v>
      </c>
      <c r="L862" s="305"/>
      <c r="M862" s="306">
        <f>K862*L862</f>
        <v>0</v>
      </c>
      <c r="N862" s="259"/>
    </row>
    <row r="863" spans="6:14" s="333" customFormat="1" ht="11.25" outlineLevel="5" x14ac:dyDescent="0.25">
      <c r="F863" s="334"/>
      <c r="G863" s="335"/>
      <c r="H863" s="335"/>
      <c r="I863" s="307" t="s">
        <v>7660</v>
      </c>
      <c r="J863" s="335"/>
      <c r="K863" s="308">
        <v>2</v>
      </c>
      <c r="L863" s="336"/>
      <c r="M863" s="337"/>
      <c r="N863" s="307"/>
    </row>
    <row r="864" spans="6:14" s="333" customFormat="1" ht="11.25" outlineLevel="5" x14ac:dyDescent="0.25">
      <c r="F864" s="334"/>
      <c r="G864" s="335"/>
      <c r="H864" s="335"/>
      <c r="I864" s="307" t="s">
        <v>7661</v>
      </c>
      <c r="J864" s="335"/>
      <c r="K864" s="308">
        <v>3</v>
      </c>
      <c r="L864" s="336"/>
      <c r="M864" s="337"/>
      <c r="N864" s="307"/>
    </row>
    <row r="865" spans="6:14" s="333" customFormat="1" ht="11.25" outlineLevel="5" x14ac:dyDescent="0.25">
      <c r="F865" s="334"/>
      <c r="G865" s="335"/>
      <c r="H865" s="335"/>
      <c r="I865" s="307" t="s">
        <v>7662</v>
      </c>
      <c r="J865" s="335"/>
      <c r="K865" s="308">
        <v>1</v>
      </c>
      <c r="L865" s="336"/>
      <c r="M865" s="337"/>
      <c r="N865" s="307"/>
    </row>
    <row r="866" spans="6:14" s="333" customFormat="1" ht="11.25" outlineLevel="5" x14ac:dyDescent="0.25">
      <c r="F866" s="334"/>
      <c r="G866" s="335"/>
      <c r="H866" s="335"/>
      <c r="I866" s="307" t="s">
        <v>7663</v>
      </c>
      <c r="J866" s="335"/>
      <c r="K866" s="308">
        <v>1</v>
      </c>
      <c r="L866" s="336"/>
      <c r="M866" s="337"/>
      <c r="N866" s="307"/>
    </row>
    <row r="867" spans="6:14" s="254" customFormat="1" ht="12" outlineLevel="4" x14ac:dyDescent="0.2">
      <c r="F867" s="255">
        <v>5</v>
      </c>
      <c r="G867" s="256" t="s">
        <v>3054</v>
      </c>
      <c r="H867" s="269" t="s">
        <v>7566</v>
      </c>
      <c r="I867" s="259" t="s">
        <v>7567</v>
      </c>
      <c r="J867" s="256" t="s">
        <v>447</v>
      </c>
      <c r="K867" s="168">
        <v>5</v>
      </c>
      <c r="L867" s="305"/>
      <c r="M867" s="306">
        <f>K867*L867</f>
        <v>0</v>
      </c>
      <c r="N867" s="259"/>
    </row>
    <row r="868" spans="6:14" s="333" customFormat="1" ht="11.25" outlineLevel="5" x14ac:dyDescent="0.25">
      <c r="F868" s="334"/>
      <c r="G868" s="335"/>
      <c r="H868" s="335"/>
      <c r="I868" s="307" t="s">
        <v>7660</v>
      </c>
      <c r="J868" s="335"/>
      <c r="K868" s="308">
        <v>2</v>
      </c>
      <c r="L868" s="336"/>
      <c r="M868" s="337"/>
      <c r="N868" s="307"/>
    </row>
    <row r="869" spans="6:14" s="333" customFormat="1" ht="11.25" outlineLevel="5" x14ac:dyDescent="0.25">
      <c r="F869" s="334"/>
      <c r="G869" s="335"/>
      <c r="H869" s="335"/>
      <c r="I869" s="307" t="s">
        <v>7661</v>
      </c>
      <c r="J869" s="335"/>
      <c r="K869" s="308">
        <v>3</v>
      </c>
      <c r="L869" s="336"/>
      <c r="M869" s="337"/>
      <c r="N869" s="307"/>
    </row>
    <row r="870" spans="6:14" s="254" customFormat="1" ht="12" outlineLevel="4" x14ac:dyDescent="0.2">
      <c r="F870" s="255">
        <v>6</v>
      </c>
      <c r="G870" s="256" t="s">
        <v>3054</v>
      </c>
      <c r="H870" s="269" t="s">
        <v>4197</v>
      </c>
      <c r="I870" s="259" t="s">
        <v>4198</v>
      </c>
      <c r="J870" s="256" t="s">
        <v>447</v>
      </c>
      <c r="K870" s="168">
        <v>2</v>
      </c>
      <c r="L870" s="305"/>
      <c r="M870" s="306">
        <f>K870*L870</f>
        <v>0</v>
      </c>
      <c r="N870" s="259"/>
    </row>
    <row r="871" spans="6:14" s="333" customFormat="1" ht="11.25" outlineLevel="5" x14ac:dyDescent="0.25">
      <c r="F871" s="334"/>
      <c r="G871" s="335"/>
      <c r="H871" s="335"/>
      <c r="I871" s="307" t="s">
        <v>7662</v>
      </c>
      <c r="J871" s="335"/>
      <c r="K871" s="308">
        <v>1</v>
      </c>
      <c r="L871" s="336"/>
      <c r="M871" s="337"/>
      <c r="N871" s="307"/>
    </row>
    <row r="872" spans="6:14" s="333" customFormat="1" ht="11.25" outlineLevel="5" x14ac:dyDescent="0.25">
      <c r="F872" s="334"/>
      <c r="G872" s="335"/>
      <c r="H872" s="335"/>
      <c r="I872" s="307" t="s">
        <v>7663</v>
      </c>
      <c r="J872" s="335"/>
      <c r="K872" s="308">
        <v>1</v>
      </c>
      <c r="L872" s="336"/>
      <c r="M872" s="337"/>
      <c r="N872" s="307"/>
    </row>
    <row r="873" spans="6:14" s="254" customFormat="1" ht="12" outlineLevel="4" x14ac:dyDescent="0.2">
      <c r="F873" s="255">
        <v>7</v>
      </c>
      <c r="G873" s="256" t="s">
        <v>3315</v>
      </c>
      <c r="H873" s="269" t="s">
        <v>7330</v>
      </c>
      <c r="I873" s="259" t="s">
        <v>7331</v>
      </c>
      <c r="J873" s="256" t="s">
        <v>447</v>
      </c>
      <c r="K873" s="168">
        <v>13</v>
      </c>
      <c r="L873" s="305"/>
      <c r="M873" s="306">
        <f>K873*L873</f>
        <v>0</v>
      </c>
      <c r="N873" s="259"/>
    </row>
    <row r="874" spans="6:14" s="333" customFormat="1" ht="11.25" outlineLevel="5" x14ac:dyDescent="0.25">
      <c r="F874" s="334"/>
      <c r="G874" s="335"/>
      <c r="H874" s="335"/>
      <c r="I874" s="307" t="s">
        <v>7664</v>
      </c>
      <c r="J874" s="335"/>
      <c r="K874" s="308">
        <v>4</v>
      </c>
      <c r="L874" s="336"/>
      <c r="M874" s="337"/>
      <c r="N874" s="307"/>
    </row>
    <row r="875" spans="6:14" s="333" customFormat="1" ht="11.25" outlineLevel="5" x14ac:dyDescent="0.25">
      <c r="F875" s="334"/>
      <c r="G875" s="335"/>
      <c r="H875" s="335"/>
      <c r="I875" s="307" t="s">
        <v>7665</v>
      </c>
      <c r="J875" s="335"/>
      <c r="K875" s="308">
        <v>4</v>
      </c>
      <c r="L875" s="336"/>
      <c r="M875" s="337"/>
      <c r="N875" s="307"/>
    </row>
    <row r="876" spans="6:14" s="333" customFormat="1" ht="11.25" outlineLevel="5" x14ac:dyDescent="0.25">
      <c r="F876" s="334"/>
      <c r="G876" s="335"/>
      <c r="H876" s="335"/>
      <c r="I876" s="307" t="s">
        <v>7666</v>
      </c>
      <c r="J876" s="335"/>
      <c r="K876" s="308">
        <v>1</v>
      </c>
      <c r="L876" s="336"/>
      <c r="M876" s="337"/>
      <c r="N876" s="307"/>
    </row>
    <row r="877" spans="6:14" s="333" customFormat="1" ht="11.25" outlineLevel="5" x14ac:dyDescent="0.25">
      <c r="F877" s="334"/>
      <c r="G877" s="335"/>
      <c r="H877" s="335"/>
      <c r="I877" s="307" t="s">
        <v>7667</v>
      </c>
      <c r="J877" s="335"/>
      <c r="K877" s="308">
        <v>1</v>
      </c>
      <c r="L877" s="336"/>
      <c r="M877" s="337"/>
      <c r="N877" s="307"/>
    </row>
    <row r="878" spans="6:14" s="333" customFormat="1" ht="11.25" outlineLevel="5" x14ac:dyDescent="0.25">
      <c r="F878" s="334"/>
      <c r="G878" s="335"/>
      <c r="H878" s="335"/>
      <c r="I878" s="307" t="s">
        <v>7668</v>
      </c>
      <c r="J878" s="335"/>
      <c r="K878" s="308">
        <v>3</v>
      </c>
      <c r="L878" s="336"/>
      <c r="M878" s="337"/>
      <c r="N878" s="307"/>
    </row>
    <row r="879" spans="6:14" s="254" customFormat="1" ht="24" outlineLevel="4" x14ac:dyDescent="0.2">
      <c r="F879" s="255">
        <v>8</v>
      </c>
      <c r="G879" s="256" t="s">
        <v>3054</v>
      </c>
      <c r="H879" s="269" t="s">
        <v>7669</v>
      </c>
      <c r="I879" s="259" t="s">
        <v>7670</v>
      </c>
      <c r="J879" s="256" t="s">
        <v>447</v>
      </c>
      <c r="K879" s="168">
        <v>4</v>
      </c>
      <c r="L879" s="305"/>
      <c r="M879" s="306">
        <f>K879*L879</f>
        <v>0</v>
      </c>
      <c r="N879" s="259"/>
    </row>
    <row r="880" spans="6:14" s="333" customFormat="1" ht="11.25" outlineLevel="5" x14ac:dyDescent="0.25">
      <c r="F880" s="334"/>
      <c r="G880" s="335"/>
      <c r="H880" s="335"/>
      <c r="I880" s="307" t="s">
        <v>7665</v>
      </c>
      <c r="J880" s="335"/>
      <c r="K880" s="308">
        <v>4</v>
      </c>
      <c r="L880" s="336"/>
      <c r="M880" s="337"/>
      <c r="N880" s="307"/>
    </row>
    <row r="881" spans="6:14" s="254" customFormat="1" ht="24" outlineLevel="4" x14ac:dyDescent="0.2">
      <c r="F881" s="255">
        <v>9</v>
      </c>
      <c r="G881" s="256" t="s">
        <v>3054</v>
      </c>
      <c r="H881" s="269" t="s">
        <v>7671</v>
      </c>
      <c r="I881" s="259" t="s">
        <v>7672</v>
      </c>
      <c r="J881" s="256" t="s">
        <v>447</v>
      </c>
      <c r="K881" s="168">
        <v>4</v>
      </c>
      <c r="L881" s="305"/>
      <c r="M881" s="306">
        <f>K881*L881</f>
        <v>0</v>
      </c>
      <c r="N881" s="259"/>
    </row>
    <row r="882" spans="6:14" s="333" customFormat="1" ht="11.25" outlineLevel="5" x14ac:dyDescent="0.25">
      <c r="F882" s="334"/>
      <c r="G882" s="335"/>
      <c r="H882" s="335"/>
      <c r="I882" s="307" t="s">
        <v>7664</v>
      </c>
      <c r="J882" s="335"/>
      <c r="K882" s="308">
        <v>4</v>
      </c>
      <c r="L882" s="336"/>
      <c r="M882" s="337"/>
      <c r="N882" s="307"/>
    </row>
    <row r="883" spans="6:14" s="254" customFormat="1" ht="12" outlineLevel="4" x14ac:dyDescent="0.2">
      <c r="F883" s="255">
        <v>10</v>
      </c>
      <c r="G883" s="256" t="s">
        <v>3054</v>
      </c>
      <c r="H883" s="269" t="s">
        <v>7127</v>
      </c>
      <c r="I883" s="259" t="s">
        <v>7128</v>
      </c>
      <c r="J883" s="256" t="s">
        <v>447</v>
      </c>
      <c r="K883" s="168">
        <v>4</v>
      </c>
      <c r="L883" s="305"/>
      <c r="M883" s="306">
        <f>K883*L883</f>
        <v>0</v>
      </c>
      <c r="N883" s="259"/>
    </row>
    <row r="884" spans="6:14" s="333" customFormat="1" ht="11.25" outlineLevel="5" x14ac:dyDescent="0.25">
      <c r="F884" s="334"/>
      <c r="G884" s="335"/>
      <c r="H884" s="335"/>
      <c r="I884" s="307" t="s">
        <v>7666</v>
      </c>
      <c r="J884" s="335"/>
      <c r="K884" s="308">
        <v>1</v>
      </c>
      <c r="L884" s="336"/>
      <c r="M884" s="337"/>
      <c r="N884" s="307"/>
    </row>
    <row r="885" spans="6:14" s="333" customFormat="1" ht="11.25" outlineLevel="5" x14ac:dyDescent="0.25">
      <c r="F885" s="334"/>
      <c r="G885" s="335"/>
      <c r="H885" s="335"/>
      <c r="I885" s="307" t="s">
        <v>7668</v>
      </c>
      <c r="J885" s="335"/>
      <c r="K885" s="308">
        <v>3</v>
      </c>
      <c r="L885" s="336"/>
      <c r="M885" s="337"/>
      <c r="N885" s="307"/>
    </row>
    <row r="886" spans="6:14" s="254" customFormat="1" ht="12" outlineLevel="4" x14ac:dyDescent="0.2">
      <c r="F886" s="255">
        <v>11</v>
      </c>
      <c r="G886" s="256" t="s">
        <v>3054</v>
      </c>
      <c r="H886" s="269" t="s">
        <v>7673</v>
      </c>
      <c r="I886" s="259" t="s">
        <v>7674</v>
      </c>
      <c r="J886" s="256" t="s">
        <v>447</v>
      </c>
      <c r="K886" s="168">
        <v>1</v>
      </c>
      <c r="L886" s="305"/>
      <c r="M886" s="306">
        <f>K886*L886</f>
        <v>0</v>
      </c>
      <c r="N886" s="259"/>
    </row>
    <row r="887" spans="6:14" s="333" customFormat="1" ht="11.25" outlineLevel="5" x14ac:dyDescent="0.25">
      <c r="F887" s="334"/>
      <c r="G887" s="335"/>
      <c r="H887" s="335"/>
      <c r="I887" s="307" t="s">
        <v>7667</v>
      </c>
      <c r="J887" s="335"/>
      <c r="K887" s="308">
        <v>1</v>
      </c>
      <c r="L887" s="336"/>
      <c r="M887" s="337"/>
      <c r="N887" s="307"/>
    </row>
    <row r="888" spans="6:14" s="254" customFormat="1" ht="12" outlineLevel="4" x14ac:dyDescent="0.2">
      <c r="F888" s="255">
        <v>12</v>
      </c>
      <c r="G888" s="256" t="s">
        <v>3315</v>
      </c>
      <c r="H888" s="269" t="s">
        <v>4204</v>
      </c>
      <c r="I888" s="259" t="s">
        <v>4205</v>
      </c>
      <c r="J888" s="256" t="s">
        <v>447</v>
      </c>
      <c r="K888" s="168">
        <v>8</v>
      </c>
      <c r="L888" s="305"/>
      <c r="M888" s="306">
        <f>K888*L888</f>
        <v>0</v>
      </c>
      <c r="N888" s="259"/>
    </row>
    <row r="889" spans="6:14" s="333" customFormat="1" ht="11.25" outlineLevel="5" x14ac:dyDescent="0.25">
      <c r="F889" s="334"/>
      <c r="G889" s="335"/>
      <c r="H889" s="335"/>
      <c r="I889" s="307" t="s">
        <v>7675</v>
      </c>
      <c r="J889" s="335"/>
      <c r="K889" s="308">
        <v>1</v>
      </c>
      <c r="L889" s="336"/>
      <c r="M889" s="337"/>
      <c r="N889" s="307"/>
    </row>
    <row r="890" spans="6:14" s="333" customFormat="1" ht="11.25" outlineLevel="5" x14ac:dyDescent="0.25">
      <c r="F890" s="334"/>
      <c r="G890" s="335"/>
      <c r="H890" s="335"/>
      <c r="I890" s="307" t="s">
        <v>7676</v>
      </c>
      <c r="J890" s="335"/>
      <c r="K890" s="308">
        <v>3</v>
      </c>
      <c r="L890" s="336"/>
      <c r="M890" s="337"/>
      <c r="N890" s="307"/>
    </row>
    <row r="891" spans="6:14" s="333" customFormat="1" ht="11.25" outlineLevel="5" x14ac:dyDescent="0.25">
      <c r="F891" s="334"/>
      <c r="G891" s="335"/>
      <c r="H891" s="335"/>
      <c r="I891" s="307" t="s">
        <v>7677</v>
      </c>
      <c r="J891" s="335"/>
      <c r="K891" s="308">
        <v>1</v>
      </c>
      <c r="L891" s="336"/>
      <c r="M891" s="337"/>
      <c r="N891" s="307"/>
    </row>
    <row r="892" spans="6:14" s="333" customFormat="1" ht="11.25" outlineLevel="5" x14ac:dyDescent="0.25">
      <c r="F892" s="334"/>
      <c r="G892" s="335"/>
      <c r="H892" s="335"/>
      <c r="I892" s="307" t="s">
        <v>7678</v>
      </c>
      <c r="J892" s="335"/>
      <c r="K892" s="308">
        <v>1</v>
      </c>
      <c r="L892" s="336"/>
      <c r="M892" s="337"/>
      <c r="N892" s="307"/>
    </row>
    <row r="893" spans="6:14" s="333" customFormat="1" ht="11.25" outlineLevel="5" x14ac:dyDescent="0.25">
      <c r="F893" s="334"/>
      <c r="G893" s="335"/>
      <c r="H893" s="335"/>
      <c r="I893" s="307" t="s">
        <v>7679</v>
      </c>
      <c r="J893" s="335"/>
      <c r="K893" s="308">
        <v>1</v>
      </c>
      <c r="L893" s="336"/>
      <c r="M893" s="337"/>
      <c r="N893" s="307"/>
    </row>
    <row r="894" spans="6:14" s="333" customFormat="1" ht="11.25" outlineLevel="5" x14ac:dyDescent="0.25">
      <c r="F894" s="334"/>
      <c r="G894" s="335"/>
      <c r="H894" s="335"/>
      <c r="I894" s="307" t="s">
        <v>7680</v>
      </c>
      <c r="J894" s="335"/>
      <c r="K894" s="308">
        <v>1</v>
      </c>
      <c r="L894" s="336"/>
      <c r="M894" s="337"/>
      <c r="N894" s="307"/>
    </row>
    <row r="895" spans="6:14" s="254" customFormat="1" ht="12" outlineLevel="4" x14ac:dyDescent="0.2">
      <c r="F895" s="255">
        <v>13</v>
      </c>
      <c r="G895" s="256" t="s">
        <v>3054</v>
      </c>
      <c r="H895" s="269" t="s">
        <v>7681</v>
      </c>
      <c r="I895" s="259" t="s">
        <v>7682</v>
      </c>
      <c r="J895" s="256" t="s">
        <v>447</v>
      </c>
      <c r="K895" s="168">
        <v>1</v>
      </c>
      <c r="L895" s="305"/>
      <c r="M895" s="306">
        <f>K895*L895</f>
        <v>0</v>
      </c>
      <c r="N895" s="259"/>
    </row>
    <row r="896" spans="6:14" s="333" customFormat="1" ht="11.25" outlineLevel="5" x14ac:dyDescent="0.25">
      <c r="F896" s="334"/>
      <c r="G896" s="335"/>
      <c r="H896" s="335"/>
      <c r="I896" s="307" t="s">
        <v>7675</v>
      </c>
      <c r="J896" s="335"/>
      <c r="K896" s="308">
        <v>1</v>
      </c>
      <c r="L896" s="336"/>
      <c r="M896" s="337"/>
      <c r="N896" s="307"/>
    </row>
    <row r="897" spans="6:14" s="254" customFormat="1" ht="12" outlineLevel="4" x14ac:dyDescent="0.2">
      <c r="F897" s="255">
        <v>14</v>
      </c>
      <c r="G897" s="256" t="s">
        <v>3054</v>
      </c>
      <c r="H897" s="269" t="s">
        <v>4207</v>
      </c>
      <c r="I897" s="259" t="s">
        <v>4208</v>
      </c>
      <c r="J897" s="256" t="s">
        <v>447</v>
      </c>
      <c r="K897" s="168">
        <v>3</v>
      </c>
      <c r="L897" s="305"/>
      <c r="M897" s="306">
        <f>K897*L897</f>
        <v>0</v>
      </c>
      <c r="N897" s="259"/>
    </row>
    <row r="898" spans="6:14" s="333" customFormat="1" ht="11.25" outlineLevel="5" x14ac:dyDescent="0.25">
      <c r="F898" s="334"/>
      <c r="G898" s="335"/>
      <c r="H898" s="335"/>
      <c r="I898" s="307" t="s">
        <v>7676</v>
      </c>
      <c r="J898" s="335"/>
      <c r="K898" s="308">
        <v>3</v>
      </c>
      <c r="L898" s="336"/>
      <c r="M898" s="337"/>
      <c r="N898" s="307"/>
    </row>
    <row r="899" spans="6:14" s="254" customFormat="1" ht="24" outlineLevel="4" x14ac:dyDescent="0.2">
      <c r="F899" s="255">
        <v>15</v>
      </c>
      <c r="G899" s="256" t="s">
        <v>3054</v>
      </c>
      <c r="H899" s="269" t="s">
        <v>7683</v>
      </c>
      <c r="I899" s="259" t="s">
        <v>7684</v>
      </c>
      <c r="J899" s="256" t="s">
        <v>447</v>
      </c>
      <c r="K899" s="168">
        <v>1</v>
      </c>
      <c r="L899" s="305"/>
      <c r="M899" s="306">
        <f>K899*L899</f>
        <v>0</v>
      </c>
      <c r="N899" s="259"/>
    </row>
    <row r="900" spans="6:14" s="333" customFormat="1" ht="11.25" outlineLevel="5" x14ac:dyDescent="0.25">
      <c r="F900" s="334"/>
      <c r="G900" s="335"/>
      <c r="H900" s="335"/>
      <c r="I900" s="307" t="s">
        <v>7677</v>
      </c>
      <c r="J900" s="335"/>
      <c r="K900" s="308">
        <v>1</v>
      </c>
      <c r="L900" s="336"/>
      <c r="M900" s="337"/>
      <c r="N900" s="307"/>
    </row>
    <row r="901" spans="6:14" s="254" customFormat="1" ht="24" outlineLevel="4" x14ac:dyDescent="0.2">
      <c r="F901" s="255">
        <v>16</v>
      </c>
      <c r="G901" s="256" t="s">
        <v>3054</v>
      </c>
      <c r="H901" s="269" t="s">
        <v>7685</v>
      </c>
      <c r="I901" s="259" t="s">
        <v>7686</v>
      </c>
      <c r="J901" s="256" t="s">
        <v>447</v>
      </c>
      <c r="K901" s="168">
        <v>1</v>
      </c>
      <c r="L901" s="305"/>
      <c r="M901" s="306">
        <f>K901*L901</f>
        <v>0</v>
      </c>
      <c r="N901" s="259"/>
    </row>
    <row r="902" spans="6:14" s="333" customFormat="1" ht="11.25" outlineLevel="5" x14ac:dyDescent="0.25">
      <c r="F902" s="334"/>
      <c r="G902" s="335"/>
      <c r="H902" s="335"/>
      <c r="I902" s="307" t="s">
        <v>7680</v>
      </c>
      <c r="J902" s="335"/>
      <c r="K902" s="308">
        <v>1</v>
      </c>
      <c r="L902" s="336"/>
      <c r="M902" s="337"/>
      <c r="N902" s="307"/>
    </row>
    <row r="903" spans="6:14" s="254" customFormat="1" ht="12" outlineLevel="4" x14ac:dyDescent="0.2">
      <c r="F903" s="255">
        <v>17</v>
      </c>
      <c r="G903" s="256" t="s">
        <v>3054</v>
      </c>
      <c r="H903" s="269" t="s">
        <v>7687</v>
      </c>
      <c r="I903" s="259" t="s">
        <v>7688</v>
      </c>
      <c r="J903" s="256" t="s">
        <v>447</v>
      </c>
      <c r="K903" s="168">
        <v>2</v>
      </c>
      <c r="L903" s="305"/>
      <c r="M903" s="306">
        <f>K903*L903</f>
        <v>0</v>
      </c>
      <c r="N903" s="259"/>
    </row>
    <row r="904" spans="6:14" s="333" customFormat="1" ht="11.25" outlineLevel="5" x14ac:dyDescent="0.25">
      <c r="F904" s="334"/>
      <c r="G904" s="335"/>
      <c r="H904" s="335"/>
      <c r="I904" s="307" t="s">
        <v>7678</v>
      </c>
      <c r="J904" s="335"/>
      <c r="K904" s="308">
        <v>1</v>
      </c>
      <c r="L904" s="336"/>
      <c r="M904" s="337"/>
      <c r="N904" s="307"/>
    </row>
    <row r="905" spans="6:14" s="333" customFormat="1" ht="11.25" outlineLevel="5" x14ac:dyDescent="0.25">
      <c r="F905" s="334"/>
      <c r="G905" s="335"/>
      <c r="H905" s="335"/>
      <c r="I905" s="307" t="s">
        <v>7679</v>
      </c>
      <c r="J905" s="335"/>
      <c r="K905" s="308">
        <v>1</v>
      </c>
      <c r="L905" s="336"/>
      <c r="M905" s="337"/>
      <c r="N905" s="307"/>
    </row>
    <row r="906" spans="6:14" s="254" customFormat="1" ht="12" outlineLevel="4" x14ac:dyDescent="0.2">
      <c r="F906" s="255">
        <v>18</v>
      </c>
      <c r="G906" s="256" t="s">
        <v>3315</v>
      </c>
      <c r="H906" s="269" t="s">
        <v>4209</v>
      </c>
      <c r="I906" s="259" t="s">
        <v>4210</v>
      </c>
      <c r="J906" s="256" t="s">
        <v>447</v>
      </c>
      <c r="K906" s="168">
        <v>2</v>
      </c>
      <c r="L906" s="305"/>
      <c r="M906" s="306">
        <f>K906*L906</f>
        <v>0</v>
      </c>
      <c r="N906" s="259"/>
    </row>
    <row r="907" spans="6:14" s="333" customFormat="1" ht="11.25" outlineLevel="5" x14ac:dyDescent="0.25">
      <c r="F907" s="334"/>
      <c r="G907" s="335"/>
      <c r="H907" s="335"/>
      <c r="I907" s="307" t="s">
        <v>7689</v>
      </c>
      <c r="J907" s="335"/>
      <c r="K907" s="308">
        <v>2</v>
      </c>
      <c r="L907" s="336"/>
      <c r="M907" s="337"/>
      <c r="N907" s="307"/>
    </row>
    <row r="908" spans="6:14" s="254" customFormat="1" ht="24" outlineLevel="4" x14ac:dyDescent="0.2">
      <c r="F908" s="255">
        <v>19</v>
      </c>
      <c r="G908" s="256" t="s">
        <v>3054</v>
      </c>
      <c r="H908" s="269" t="s">
        <v>7690</v>
      </c>
      <c r="I908" s="259" t="s">
        <v>7691</v>
      </c>
      <c r="J908" s="256" t="s">
        <v>447</v>
      </c>
      <c r="K908" s="168">
        <v>2</v>
      </c>
      <c r="L908" s="305"/>
      <c r="M908" s="306">
        <f>K908*L908</f>
        <v>0</v>
      </c>
      <c r="N908" s="259"/>
    </row>
    <row r="909" spans="6:14" s="333" customFormat="1" ht="11.25" outlineLevel="5" x14ac:dyDescent="0.25">
      <c r="F909" s="334"/>
      <c r="G909" s="335"/>
      <c r="H909" s="335"/>
      <c r="I909" s="307" t="s">
        <v>7689</v>
      </c>
      <c r="J909" s="335"/>
      <c r="K909" s="308">
        <v>2</v>
      </c>
      <c r="L909" s="336"/>
      <c r="M909" s="337"/>
      <c r="N909" s="307"/>
    </row>
    <row r="910" spans="6:14" s="254" customFormat="1" ht="12" outlineLevel="4" x14ac:dyDescent="0.2">
      <c r="F910" s="255">
        <v>20</v>
      </c>
      <c r="G910" s="256" t="s">
        <v>3315</v>
      </c>
      <c r="H910" s="269" t="s">
        <v>4220</v>
      </c>
      <c r="I910" s="259" t="s">
        <v>4221</v>
      </c>
      <c r="J910" s="256" t="s">
        <v>447</v>
      </c>
      <c r="K910" s="168">
        <v>1</v>
      </c>
      <c r="L910" s="305"/>
      <c r="M910" s="306">
        <f>K910*L910</f>
        <v>0</v>
      </c>
      <c r="N910" s="259"/>
    </row>
    <row r="911" spans="6:14" s="333" customFormat="1" ht="11.25" outlineLevel="5" x14ac:dyDescent="0.25">
      <c r="F911" s="334"/>
      <c r="G911" s="335"/>
      <c r="H911" s="335"/>
      <c r="I911" s="307" t="s">
        <v>7692</v>
      </c>
      <c r="J911" s="335"/>
      <c r="K911" s="308">
        <v>1</v>
      </c>
      <c r="L911" s="336"/>
      <c r="M911" s="337"/>
      <c r="N911" s="307"/>
    </row>
    <row r="912" spans="6:14" s="254" customFormat="1" ht="12" outlineLevel="4" x14ac:dyDescent="0.2">
      <c r="F912" s="255">
        <v>21</v>
      </c>
      <c r="G912" s="256" t="s">
        <v>3054</v>
      </c>
      <c r="H912" s="269" t="s">
        <v>7693</v>
      </c>
      <c r="I912" s="259" t="s">
        <v>7694</v>
      </c>
      <c r="J912" s="256" t="s">
        <v>447</v>
      </c>
      <c r="K912" s="168">
        <v>1</v>
      </c>
      <c r="L912" s="305"/>
      <c r="M912" s="306">
        <f>K912*L912</f>
        <v>0</v>
      </c>
      <c r="N912" s="259"/>
    </row>
    <row r="913" spans="6:14" s="333" customFormat="1" ht="11.25" outlineLevel="5" x14ac:dyDescent="0.25">
      <c r="F913" s="334"/>
      <c r="G913" s="335"/>
      <c r="H913" s="335"/>
      <c r="I913" s="307" t="s">
        <v>7692</v>
      </c>
      <c r="J913" s="335"/>
      <c r="K913" s="308">
        <v>1</v>
      </c>
      <c r="L913" s="336"/>
      <c r="M913" s="337"/>
      <c r="N913" s="307"/>
    </row>
    <row r="914" spans="6:14" s="254" customFormat="1" ht="12" outlineLevel="4" x14ac:dyDescent="0.2">
      <c r="F914" s="255">
        <v>22</v>
      </c>
      <c r="G914" s="256" t="s">
        <v>3315</v>
      </c>
      <c r="H914" s="269" t="s">
        <v>7338</v>
      </c>
      <c r="I914" s="259" t="s">
        <v>7339</v>
      </c>
      <c r="J914" s="256" t="s">
        <v>447</v>
      </c>
      <c r="K914" s="168">
        <v>6</v>
      </c>
      <c r="L914" s="305"/>
      <c r="M914" s="306">
        <f>K914*L914</f>
        <v>0</v>
      </c>
      <c r="N914" s="259"/>
    </row>
    <row r="915" spans="6:14" s="333" customFormat="1" ht="11.25" outlineLevel="5" x14ac:dyDescent="0.25">
      <c r="F915" s="334"/>
      <c r="G915" s="335"/>
      <c r="H915" s="335"/>
      <c r="I915" s="307" t="s">
        <v>7695</v>
      </c>
      <c r="J915" s="335"/>
      <c r="K915" s="308">
        <v>1</v>
      </c>
      <c r="L915" s="336"/>
      <c r="M915" s="337"/>
      <c r="N915" s="307"/>
    </row>
    <row r="916" spans="6:14" s="333" customFormat="1" ht="11.25" outlineLevel="5" x14ac:dyDescent="0.25">
      <c r="F916" s="334"/>
      <c r="G916" s="335"/>
      <c r="H916" s="335"/>
      <c r="I916" s="307" t="s">
        <v>7696</v>
      </c>
      <c r="J916" s="335"/>
      <c r="K916" s="308">
        <v>1</v>
      </c>
      <c r="L916" s="336"/>
      <c r="M916" s="337"/>
      <c r="N916" s="307"/>
    </row>
    <row r="917" spans="6:14" s="333" customFormat="1" ht="11.25" outlineLevel="5" x14ac:dyDescent="0.25">
      <c r="F917" s="334"/>
      <c r="G917" s="335"/>
      <c r="H917" s="335"/>
      <c r="I917" s="307" t="s">
        <v>7697</v>
      </c>
      <c r="J917" s="335"/>
      <c r="K917" s="308">
        <v>4</v>
      </c>
      <c r="L917" s="336"/>
      <c r="M917" s="337"/>
      <c r="N917" s="307"/>
    </row>
    <row r="918" spans="6:14" s="254" customFormat="1" ht="12" outlineLevel="4" x14ac:dyDescent="0.2">
      <c r="F918" s="255">
        <v>23</v>
      </c>
      <c r="G918" s="256" t="s">
        <v>3054</v>
      </c>
      <c r="H918" s="269" t="s">
        <v>7343</v>
      </c>
      <c r="I918" s="259" t="s">
        <v>7344</v>
      </c>
      <c r="J918" s="256" t="s">
        <v>447</v>
      </c>
      <c r="K918" s="168">
        <v>4</v>
      </c>
      <c r="L918" s="305"/>
      <c r="M918" s="306">
        <f>K918*L918</f>
        <v>0</v>
      </c>
      <c r="N918" s="259"/>
    </row>
    <row r="919" spans="6:14" s="333" customFormat="1" ht="11.25" outlineLevel="5" x14ac:dyDescent="0.25">
      <c r="F919" s="334"/>
      <c r="G919" s="335"/>
      <c r="H919" s="335"/>
      <c r="I919" s="307" t="s">
        <v>7697</v>
      </c>
      <c r="J919" s="335"/>
      <c r="K919" s="308">
        <v>4</v>
      </c>
      <c r="L919" s="336"/>
      <c r="M919" s="337"/>
      <c r="N919" s="307"/>
    </row>
    <row r="920" spans="6:14" s="254" customFormat="1" ht="12" outlineLevel="4" x14ac:dyDescent="0.2">
      <c r="F920" s="255">
        <v>24</v>
      </c>
      <c r="G920" s="256" t="s">
        <v>3054</v>
      </c>
      <c r="H920" s="269" t="s">
        <v>7698</v>
      </c>
      <c r="I920" s="259" t="s">
        <v>7699</v>
      </c>
      <c r="J920" s="256" t="s">
        <v>447</v>
      </c>
      <c r="K920" s="168">
        <v>1</v>
      </c>
      <c r="L920" s="305"/>
      <c r="M920" s="306">
        <f>K920*L920</f>
        <v>0</v>
      </c>
      <c r="N920" s="259"/>
    </row>
    <row r="921" spans="6:14" s="333" customFormat="1" ht="11.25" outlineLevel="5" x14ac:dyDescent="0.25">
      <c r="F921" s="334"/>
      <c r="G921" s="335"/>
      <c r="H921" s="335"/>
      <c r="I921" s="307" t="s">
        <v>7695</v>
      </c>
      <c r="J921" s="335"/>
      <c r="K921" s="308">
        <v>1</v>
      </c>
      <c r="L921" s="336"/>
      <c r="M921" s="337"/>
      <c r="N921" s="307"/>
    </row>
    <row r="922" spans="6:14" s="254" customFormat="1" ht="12" outlineLevel="4" x14ac:dyDescent="0.2">
      <c r="F922" s="255">
        <v>25</v>
      </c>
      <c r="G922" s="256" t="s">
        <v>3054</v>
      </c>
      <c r="H922" s="269" t="s">
        <v>7700</v>
      </c>
      <c r="I922" s="259" t="s">
        <v>7701</v>
      </c>
      <c r="J922" s="256" t="s">
        <v>447</v>
      </c>
      <c r="K922" s="168">
        <v>1</v>
      </c>
      <c r="L922" s="305"/>
      <c r="M922" s="306">
        <f>K922*L922</f>
        <v>0</v>
      </c>
      <c r="N922" s="259"/>
    </row>
    <row r="923" spans="6:14" s="333" customFormat="1" ht="11.25" outlineLevel="5" x14ac:dyDescent="0.25">
      <c r="F923" s="334"/>
      <c r="G923" s="335"/>
      <c r="H923" s="335"/>
      <c r="I923" s="307" t="s">
        <v>7696</v>
      </c>
      <c r="J923" s="335"/>
      <c r="K923" s="308">
        <v>1</v>
      </c>
      <c r="L923" s="336"/>
      <c r="M923" s="337"/>
      <c r="N923" s="307"/>
    </row>
    <row r="924" spans="6:14" s="254" customFormat="1" ht="12" outlineLevel="4" x14ac:dyDescent="0.2">
      <c r="F924" s="255">
        <v>26</v>
      </c>
      <c r="G924" s="256" t="s">
        <v>3315</v>
      </c>
      <c r="H924" s="269" t="s">
        <v>7702</v>
      </c>
      <c r="I924" s="259" t="s">
        <v>7703</v>
      </c>
      <c r="J924" s="256" t="s">
        <v>447</v>
      </c>
      <c r="K924" s="168">
        <v>1</v>
      </c>
      <c r="L924" s="305"/>
      <c r="M924" s="306">
        <f>K924*L924</f>
        <v>0</v>
      </c>
      <c r="N924" s="259"/>
    </row>
    <row r="925" spans="6:14" s="333" customFormat="1" ht="11.25" outlineLevel="5" x14ac:dyDescent="0.25">
      <c r="F925" s="334"/>
      <c r="G925" s="335"/>
      <c r="H925" s="335"/>
      <c r="I925" s="307" t="s">
        <v>7704</v>
      </c>
      <c r="J925" s="335"/>
      <c r="K925" s="308">
        <v>1</v>
      </c>
      <c r="L925" s="336"/>
      <c r="M925" s="337"/>
      <c r="N925" s="307"/>
    </row>
    <row r="926" spans="6:14" s="254" customFormat="1" ht="12" outlineLevel="4" x14ac:dyDescent="0.2">
      <c r="F926" s="255">
        <v>27</v>
      </c>
      <c r="G926" s="256" t="s">
        <v>3054</v>
      </c>
      <c r="H926" s="269" t="s">
        <v>7705</v>
      </c>
      <c r="I926" s="259" t="s">
        <v>7706</v>
      </c>
      <c r="J926" s="256" t="s">
        <v>447</v>
      </c>
      <c r="K926" s="168">
        <v>1</v>
      </c>
      <c r="L926" s="305"/>
      <c r="M926" s="306">
        <f>K926*L926</f>
        <v>0</v>
      </c>
      <c r="N926" s="259"/>
    </row>
    <row r="927" spans="6:14" s="333" customFormat="1" ht="11.25" outlineLevel="5" x14ac:dyDescent="0.25">
      <c r="F927" s="334"/>
      <c r="G927" s="335"/>
      <c r="H927" s="335"/>
      <c r="I927" s="307" t="s">
        <v>7704</v>
      </c>
      <c r="J927" s="335"/>
      <c r="K927" s="308">
        <v>1</v>
      </c>
      <c r="L927" s="336"/>
      <c r="M927" s="337"/>
      <c r="N927" s="307"/>
    </row>
    <row r="928" spans="6:14" s="254" customFormat="1" ht="12" outlineLevel="4" x14ac:dyDescent="0.2">
      <c r="F928" s="255">
        <v>28</v>
      </c>
      <c r="G928" s="256" t="s">
        <v>3315</v>
      </c>
      <c r="H928" s="269" t="s">
        <v>7368</v>
      </c>
      <c r="I928" s="259" t="s">
        <v>7369</v>
      </c>
      <c r="J928" s="256" t="s">
        <v>3065</v>
      </c>
      <c r="K928" s="168">
        <v>7</v>
      </c>
      <c r="L928" s="305"/>
      <c r="M928" s="306">
        <f>K928*L928</f>
        <v>0</v>
      </c>
      <c r="N928" s="259"/>
    </row>
    <row r="929" spans="6:14" s="333" customFormat="1" ht="11.25" outlineLevel="5" x14ac:dyDescent="0.25">
      <c r="F929" s="334"/>
      <c r="G929" s="335"/>
      <c r="H929" s="335"/>
      <c r="I929" s="307" t="s">
        <v>7707</v>
      </c>
      <c r="J929" s="335"/>
      <c r="K929" s="308">
        <v>1</v>
      </c>
      <c r="L929" s="336"/>
      <c r="M929" s="337"/>
      <c r="N929" s="307"/>
    </row>
    <row r="930" spans="6:14" s="333" customFormat="1" ht="11.25" outlineLevel="5" x14ac:dyDescent="0.25">
      <c r="F930" s="334"/>
      <c r="G930" s="335"/>
      <c r="H930" s="335"/>
      <c r="I930" s="307" t="s">
        <v>7708</v>
      </c>
      <c r="J930" s="335"/>
      <c r="K930" s="308">
        <v>6</v>
      </c>
      <c r="L930" s="336"/>
      <c r="M930" s="337"/>
      <c r="N930" s="307"/>
    </row>
    <row r="931" spans="6:14" s="254" customFormat="1" ht="24" outlineLevel="4" x14ac:dyDescent="0.2">
      <c r="F931" s="255">
        <v>29</v>
      </c>
      <c r="G931" s="256" t="s">
        <v>3054</v>
      </c>
      <c r="H931" s="269" t="s">
        <v>7709</v>
      </c>
      <c r="I931" s="259" t="s">
        <v>7710</v>
      </c>
      <c r="J931" s="256" t="s">
        <v>447</v>
      </c>
      <c r="K931" s="168">
        <v>6</v>
      </c>
      <c r="L931" s="305"/>
      <c r="M931" s="306">
        <f>K931*L931</f>
        <v>0</v>
      </c>
      <c r="N931" s="259"/>
    </row>
    <row r="932" spans="6:14" s="333" customFormat="1" ht="11.25" outlineLevel="5" x14ac:dyDescent="0.25">
      <c r="F932" s="334"/>
      <c r="G932" s="335"/>
      <c r="H932" s="335"/>
      <c r="I932" s="307" t="s">
        <v>7708</v>
      </c>
      <c r="J932" s="335"/>
      <c r="K932" s="308">
        <v>6</v>
      </c>
      <c r="L932" s="336"/>
      <c r="M932" s="337"/>
      <c r="N932" s="307"/>
    </row>
    <row r="933" spans="6:14" s="254" customFormat="1" ht="12" outlineLevel="4" x14ac:dyDescent="0.2">
      <c r="F933" s="255">
        <v>30</v>
      </c>
      <c r="G933" s="256" t="s">
        <v>3054</v>
      </c>
      <c r="H933" s="269" t="s">
        <v>7711</v>
      </c>
      <c r="I933" s="259" t="s">
        <v>7712</v>
      </c>
      <c r="J933" s="256" t="s">
        <v>447</v>
      </c>
      <c r="K933" s="168">
        <v>1</v>
      </c>
      <c r="L933" s="305"/>
      <c r="M933" s="306">
        <f>K933*L933</f>
        <v>0</v>
      </c>
      <c r="N933" s="259"/>
    </row>
    <row r="934" spans="6:14" s="333" customFormat="1" ht="11.25" outlineLevel="5" x14ac:dyDescent="0.25">
      <c r="F934" s="334"/>
      <c r="G934" s="335"/>
      <c r="H934" s="335"/>
      <c r="I934" s="307" t="s">
        <v>7707</v>
      </c>
      <c r="J934" s="335"/>
      <c r="K934" s="308">
        <v>1</v>
      </c>
      <c r="L934" s="336"/>
      <c r="M934" s="337"/>
      <c r="N934" s="307"/>
    </row>
    <row r="935" spans="6:14" s="254" customFormat="1" ht="12" outlineLevel="4" x14ac:dyDescent="0.2">
      <c r="F935" s="255">
        <v>31</v>
      </c>
      <c r="G935" s="256" t="s">
        <v>3315</v>
      </c>
      <c r="H935" s="269" t="s">
        <v>7373</v>
      </c>
      <c r="I935" s="259" t="s">
        <v>7374</v>
      </c>
      <c r="J935" s="256" t="s">
        <v>3065</v>
      </c>
      <c r="K935" s="168">
        <v>1</v>
      </c>
      <c r="L935" s="305"/>
      <c r="M935" s="306">
        <f>K935*L935</f>
        <v>0</v>
      </c>
      <c r="N935" s="259"/>
    </row>
    <row r="936" spans="6:14" s="333" customFormat="1" ht="11.25" outlineLevel="5" x14ac:dyDescent="0.25">
      <c r="F936" s="334"/>
      <c r="G936" s="335"/>
      <c r="H936" s="335"/>
      <c r="I936" s="307" t="s">
        <v>7713</v>
      </c>
      <c r="J936" s="335"/>
      <c r="K936" s="308">
        <v>1</v>
      </c>
      <c r="L936" s="336"/>
      <c r="M936" s="337"/>
      <c r="N936" s="307"/>
    </row>
    <row r="937" spans="6:14" s="254" customFormat="1" ht="24" outlineLevel="4" x14ac:dyDescent="0.2">
      <c r="F937" s="255">
        <v>32</v>
      </c>
      <c r="G937" s="256" t="s">
        <v>3054</v>
      </c>
      <c r="H937" s="269" t="s">
        <v>7380</v>
      </c>
      <c r="I937" s="259" t="s">
        <v>7381</v>
      </c>
      <c r="J937" s="256" t="s">
        <v>447</v>
      </c>
      <c r="K937" s="168">
        <v>1</v>
      </c>
      <c r="L937" s="305"/>
      <c r="M937" s="306">
        <f>K937*L937</f>
        <v>0</v>
      </c>
      <c r="N937" s="259"/>
    </row>
    <row r="938" spans="6:14" s="333" customFormat="1" ht="11.25" outlineLevel="5" x14ac:dyDescent="0.25">
      <c r="F938" s="334"/>
      <c r="G938" s="335"/>
      <c r="H938" s="335"/>
      <c r="I938" s="307" t="s">
        <v>7713</v>
      </c>
      <c r="J938" s="335"/>
      <c r="K938" s="308">
        <v>1</v>
      </c>
      <c r="L938" s="336"/>
      <c r="M938" s="337"/>
      <c r="N938" s="307"/>
    </row>
    <row r="939" spans="6:14" s="254" customFormat="1" ht="12" outlineLevel="4" x14ac:dyDescent="0.2">
      <c r="F939" s="255">
        <v>33</v>
      </c>
      <c r="G939" s="256" t="s">
        <v>3315</v>
      </c>
      <c r="H939" s="269" t="s">
        <v>7387</v>
      </c>
      <c r="I939" s="259" t="s">
        <v>7388</v>
      </c>
      <c r="J939" s="256" t="s">
        <v>3065</v>
      </c>
      <c r="K939" s="168">
        <v>8</v>
      </c>
      <c r="L939" s="305"/>
      <c r="M939" s="306">
        <f>K939*L939</f>
        <v>0</v>
      </c>
      <c r="N939" s="259"/>
    </row>
    <row r="940" spans="6:14" s="333" customFormat="1" ht="11.25" outlineLevel="5" x14ac:dyDescent="0.25">
      <c r="F940" s="334"/>
      <c r="G940" s="335"/>
      <c r="H940" s="335"/>
      <c r="I940" s="307" t="s">
        <v>7714</v>
      </c>
      <c r="J940" s="335"/>
      <c r="K940" s="308">
        <v>1</v>
      </c>
      <c r="L940" s="336"/>
      <c r="M940" s="337"/>
      <c r="N940" s="307"/>
    </row>
    <row r="941" spans="6:14" s="333" customFormat="1" ht="11.25" outlineLevel="5" x14ac:dyDescent="0.25">
      <c r="F941" s="334"/>
      <c r="G941" s="335"/>
      <c r="H941" s="335"/>
      <c r="I941" s="307" t="s">
        <v>7715</v>
      </c>
      <c r="J941" s="335"/>
      <c r="K941" s="308">
        <v>6</v>
      </c>
      <c r="L941" s="336"/>
      <c r="M941" s="337"/>
      <c r="N941" s="307"/>
    </row>
    <row r="942" spans="6:14" s="333" customFormat="1" ht="11.25" outlineLevel="5" x14ac:dyDescent="0.25">
      <c r="F942" s="334"/>
      <c r="G942" s="335"/>
      <c r="H942" s="335"/>
      <c r="I942" s="307" t="s">
        <v>7716</v>
      </c>
      <c r="J942" s="335"/>
      <c r="K942" s="308">
        <v>1</v>
      </c>
      <c r="L942" s="336"/>
      <c r="M942" s="337"/>
      <c r="N942" s="307"/>
    </row>
    <row r="943" spans="6:14" s="254" customFormat="1" ht="24" outlineLevel="4" x14ac:dyDescent="0.2">
      <c r="F943" s="255">
        <v>34</v>
      </c>
      <c r="G943" s="256" t="s">
        <v>3054</v>
      </c>
      <c r="H943" s="269" t="s">
        <v>7413</v>
      </c>
      <c r="I943" s="259" t="s">
        <v>7414</v>
      </c>
      <c r="J943" s="256" t="s">
        <v>447</v>
      </c>
      <c r="K943" s="168">
        <v>7</v>
      </c>
      <c r="L943" s="305"/>
      <c r="M943" s="306">
        <f>K943*L943</f>
        <v>0</v>
      </c>
      <c r="N943" s="259"/>
    </row>
    <row r="944" spans="6:14" s="333" customFormat="1" ht="11.25" outlineLevel="5" x14ac:dyDescent="0.25">
      <c r="F944" s="334"/>
      <c r="G944" s="335"/>
      <c r="H944" s="335"/>
      <c r="I944" s="307" t="s">
        <v>7715</v>
      </c>
      <c r="J944" s="335"/>
      <c r="K944" s="308">
        <v>6</v>
      </c>
      <c r="L944" s="336"/>
      <c r="M944" s="337"/>
      <c r="N944" s="307"/>
    </row>
    <row r="945" spans="6:14" s="333" customFormat="1" ht="11.25" outlineLevel="5" x14ac:dyDescent="0.25">
      <c r="F945" s="334"/>
      <c r="G945" s="335"/>
      <c r="H945" s="335"/>
      <c r="I945" s="307" t="s">
        <v>7716</v>
      </c>
      <c r="J945" s="335"/>
      <c r="K945" s="308">
        <v>1</v>
      </c>
      <c r="L945" s="336"/>
      <c r="M945" s="337"/>
      <c r="N945" s="307"/>
    </row>
    <row r="946" spans="6:14" s="254" customFormat="1" ht="12" outlineLevel="4" x14ac:dyDescent="0.2">
      <c r="F946" s="255">
        <v>35</v>
      </c>
      <c r="G946" s="256" t="s">
        <v>3054</v>
      </c>
      <c r="H946" s="269" t="s">
        <v>7402</v>
      </c>
      <c r="I946" s="259" t="s">
        <v>7403</v>
      </c>
      <c r="J946" s="256" t="s">
        <v>447</v>
      </c>
      <c r="K946" s="168">
        <v>1</v>
      </c>
      <c r="L946" s="305"/>
      <c r="M946" s="306">
        <f>K946*L946</f>
        <v>0</v>
      </c>
      <c r="N946" s="259"/>
    </row>
    <row r="947" spans="6:14" s="333" customFormat="1" ht="11.25" outlineLevel="5" x14ac:dyDescent="0.25">
      <c r="F947" s="334"/>
      <c r="G947" s="335"/>
      <c r="H947" s="335"/>
      <c r="I947" s="307" t="s">
        <v>7714</v>
      </c>
      <c r="J947" s="335"/>
      <c r="K947" s="308">
        <v>1</v>
      </c>
      <c r="L947" s="336"/>
      <c r="M947" s="337"/>
      <c r="N947" s="307"/>
    </row>
    <row r="948" spans="6:14" s="254" customFormat="1" ht="12" outlineLevel="4" x14ac:dyDescent="0.2">
      <c r="F948" s="255">
        <v>36</v>
      </c>
      <c r="G948" s="256" t="s">
        <v>3315</v>
      </c>
      <c r="H948" s="269" t="s">
        <v>7717</v>
      </c>
      <c r="I948" s="259" t="s">
        <v>7718</v>
      </c>
      <c r="J948" s="256" t="s">
        <v>3065</v>
      </c>
      <c r="K948" s="168">
        <v>1</v>
      </c>
      <c r="L948" s="305"/>
      <c r="M948" s="306">
        <f>K948*L948</f>
        <v>0</v>
      </c>
      <c r="N948" s="259"/>
    </row>
    <row r="949" spans="6:14" s="333" customFormat="1" ht="11.25" outlineLevel="5" x14ac:dyDescent="0.25">
      <c r="F949" s="334"/>
      <c r="G949" s="335"/>
      <c r="H949" s="335"/>
      <c r="I949" s="307" t="s">
        <v>7719</v>
      </c>
      <c r="J949" s="335"/>
      <c r="K949" s="308">
        <v>1</v>
      </c>
      <c r="L949" s="336"/>
      <c r="M949" s="337"/>
      <c r="N949" s="307"/>
    </row>
    <row r="950" spans="6:14" s="254" customFormat="1" ht="24" outlineLevel="4" x14ac:dyDescent="0.2">
      <c r="F950" s="255">
        <v>37</v>
      </c>
      <c r="G950" s="256" t="s">
        <v>3054</v>
      </c>
      <c r="H950" s="269" t="s">
        <v>7720</v>
      </c>
      <c r="I950" s="259" t="s">
        <v>7721</v>
      </c>
      <c r="J950" s="256" t="s">
        <v>447</v>
      </c>
      <c r="K950" s="168">
        <v>1</v>
      </c>
      <c r="L950" s="305"/>
      <c r="M950" s="306">
        <f>K950*L950</f>
        <v>0</v>
      </c>
      <c r="N950" s="259"/>
    </row>
    <row r="951" spans="6:14" s="333" customFormat="1" ht="11.25" outlineLevel="5" x14ac:dyDescent="0.25">
      <c r="F951" s="334"/>
      <c r="G951" s="335"/>
      <c r="H951" s="335"/>
      <c r="I951" s="307" t="s">
        <v>7719</v>
      </c>
      <c r="J951" s="335"/>
      <c r="K951" s="308">
        <v>1</v>
      </c>
      <c r="L951" s="336"/>
      <c r="M951" s="337"/>
      <c r="N951" s="307"/>
    </row>
    <row r="952" spans="6:14" s="254" customFormat="1" ht="12" outlineLevel="4" x14ac:dyDescent="0.2">
      <c r="F952" s="255">
        <v>38</v>
      </c>
      <c r="G952" s="256" t="s">
        <v>3315</v>
      </c>
      <c r="H952" s="269" t="s">
        <v>7722</v>
      </c>
      <c r="I952" s="259" t="s">
        <v>7723</v>
      </c>
      <c r="J952" s="256" t="s">
        <v>3065</v>
      </c>
      <c r="K952" s="168">
        <v>1</v>
      </c>
      <c r="L952" s="305"/>
      <c r="M952" s="306">
        <f>K952*L952</f>
        <v>0</v>
      </c>
      <c r="N952" s="259"/>
    </row>
    <row r="953" spans="6:14" s="333" customFormat="1" ht="11.25" outlineLevel="5" x14ac:dyDescent="0.25">
      <c r="F953" s="334"/>
      <c r="G953" s="335"/>
      <c r="H953" s="335"/>
      <c r="I953" s="307" t="s">
        <v>7724</v>
      </c>
      <c r="J953" s="335"/>
      <c r="K953" s="308">
        <v>1</v>
      </c>
      <c r="L953" s="336"/>
      <c r="M953" s="337"/>
      <c r="N953" s="307"/>
    </row>
    <row r="954" spans="6:14" s="254" customFormat="1" ht="24" outlineLevel="4" x14ac:dyDescent="0.2">
      <c r="F954" s="255">
        <v>39</v>
      </c>
      <c r="G954" s="256" t="s">
        <v>3054</v>
      </c>
      <c r="H954" s="269" t="s">
        <v>7725</v>
      </c>
      <c r="I954" s="259" t="s">
        <v>7726</v>
      </c>
      <c r="J954" s="256" t="s">
        <v>447</v>
      </c>
      <c r="K954" s="168">
        <v>1</v>
      </c>
      <c r="L954" s="305"/>
      <c r="M954" s="306">
        <f>K954*L954</f>
        <v>0</v>
      </c>
      <c r="N954" s="259"/>
    </row>
    <row r="955" spans="6:14" s="333" customFormat="1" ht="11.25" outlineLevel="5" x14ac:dyDescent="0.25">
      <c r="F955" s="334"/>
      <c r="G955" s="335"/>
      <c r="H955" s="335"/>
      <c r="I955" s="307" t="s">
        <v>7462</v>
      </c>
      <c r="J955" s="335"/>
      <c r="K955" s="308">
        <v>1</v>
      </c>
      <c r="L955" s="336"/>
      <c r="M955" s="337"/>
      <c r="N955" s="307"/>
    </row>
    <row r="956" spans="6:14" s="254" customFormat="1" ht="12" outlineLevel="4" x14ac:dyDescent="0.2">
      <c r="F956" s="255">
        <v>40</v>
      </c>
      <c r="G956" s="256" t="s">
        <v>3315</v>
      </c>
      <c r="H956" s="269" t="s">
        <v>4548</v>
      </c>
      <c r="I956" s="259" t="s">
        <v>4549</v>
      </c>
      <c r="J956" s="256" t="s">
        <v>3065</v>
      </c>
      <c r="K956" s="168">
        <v>1</v>
      </c>
      <c r="L956" s="305"/>
      <c r="M956" s="306">
        <f>K956*L956</f>
        <v>0</v>
      </c>
      <c r="N956" s="259"/>
    </row>
    <row r="957" spans="6:14" s="333" customFormat="1" ht="11.25" outlineLevel="5" x14ac:dyDescent="0.25">
      <c r="F957" s="334"/>
      <c r="G957" s="335"/>
      <c r="H957" s="335"/>
      <c r="I957" s="307" t="s">
        <v>7633</v>
      </c>
      <c r="J957" s="335"/>
      <c r="K957" s="308">
        <v>1</v>
      </c>
      <c r="L957" s="336"/>
      <c r="M957" s="337"/>
      <c r="N957" s="307"/>
    </row>
    <row r="958" spans="6:14" s="254" customFormat="1" ht="12" outlineLevel="4" x14ac:dyDescent="0.2">
      <c r="F958" s="255">
        <v>41</v>
      </c>
      <c r="G958" s="256" t="s">
        <v>3315</v>
      </c>
      <c r="H958" s="269" t="s">
        <v>4568</v>
      </c>
      <c r="I958" s="259" t="s">
        <v>4569</v>
      </c>
      <c r="J958" s="256" t="s">
        <v>3065</v>
      </c>
      <c r="K958" s="168">
        <v>1</v>
      </c>
      <c r="L958" s="305"/>
      <c r="M958" s="306">
        <f>K958*L958</f>
        <v>0</v>
      </c>
      <c r="N958" s="259"/>
    </row>
    <row r="959" spans="6:14" s="333" customFormat="1" ht="11.25" outlineLevel="5" x14ac:dyDescent="0.25">
      <c r="F959" s="334"/>
      <c r="G959" s="335"/>
      <c r="H959" s="335"/>
      <c r="I959" s="307" t="s">
        <v>7638</v>
      </c>
      <c r="J959" s="335"/>
      <c r="K959" s="308">
        <v>1</v>
      </c>
      <c r="L959" s="336"/>
      <c r="M959" s="337"/>
      <c r="N959" s="307"/>
    </row>
    <row r="960" spans="6:14" s="254" customFormat="1" ht="12" outlineLevel="4" x14ac:dyDescent="0.2">
      <c r="F960" s="255">
        <v>42</v>
      </c>
      <c r="G960" s="256" t="s">
        <v>3315</v>
      </c>
      <c r="H960" s="269" t="s">
        <v>4558</v>
      </c>
      <c r="I960" s="259" t="s">
        <v>4559</v>
      </c>
      <c r="J960" s="256" t="s">
        <v>3065</v>
      </c>
      <c r="K960" s="168">
        <v>1</v>
      </c>
      <c r="L960" s="305"/>
      <c r="M960" s="306">
        <f>K960*L960</f>
        <v>0</v>
      </c>
      <c r="N960" s="259"/>
    </row>
    <row r="961" spans="6:14" s="333" customFormat="1" ht="11.25" outlineLevel="5" x14ac:dyDescent="0.25">
      <c r="F961" s="334"/>
      <c r="G961" s="335"/>
      <c r="H961" s="335"/>
      <c r="I961" s="307" t="s">
        <v>7644</v>
      </c>
      <c r="J961" s="335"/>
      <c r="K961" s="308">
        <v>1</v>
      </c>
      <c r="L961" s="336"/>
      <c r="M961" s="337"/>
      <c r="N961" s="307"/>
    </row>
    <row r="962" spans="6:14" s="254" customFormat="1" ht="12" outlineLevel="4" x14ac:dyDescent="0.2">
      <c r="F962" s="255">
        <v>43</v>
      </c>
      <c r="G962" s="256" t="s">
        <v>3315</v>
      </c>
      <c r="H962" s="269" t="s">
        <v>4227</v>
      </c>
      <c r="I962" s="259" t="s">
        <v>4228</v>
      </c>
      <c r="J962" s="256" t="s">
        <v>3691</v>
      </c>
      <c r="K962" s="168">
        <v>0.27</v>
      </c>
      <c r="L962" s="305"/>
      <c r="M962" s="306">
        <f>K962*L962</f>
        <v>0</v>
      </c>
      <c r="N962" s="259"/>
    </row>
    <row r="963" spans="6:14" s="254" customFormat="1" ht="12" outlineLevel="4" x14ac:dyDescent="0.2">
      <c r="F963" s="255">
        <v>44</v>
      </c>
      <c r="G963" s="256" t="s">
        <v>3315</v>
      </c>
      <c r="H963" s="269" t="s">
        <v>4229</v>
      </c>
      <c r="I963" s="259" t="s">
        <v>4230</v>
      </c>
      <c r="J963" s="256" t="s">
        <v>3691</v>
      </c>
      <c r="K963" s="168">
        <v>0.57999999999999996</v>
      </c>
      <c r="L963" s="305"/>
      <c r="M963" s="306">
        <f>K963*L963</f>
        <v>0</v>
      </c>
      <c r="N963" s="259"/>
    </row>
    <row r="964" spans="6:14" s="291" customFormat="1" ht="4.5" outlineLevel="4" x14ac:dyDescent="0.25">
      <c r="F964" s="284"/>
      <c r="G964" s="285"/>
      <c r="H964" s="285"/>
      <c r="I964" s="295"/>
      <c r="J964" s="285"/>
      <c r="K964" s="187"/>
      <c r="L964" s="290"/>
      <c r="M964" s="296"/>
      <c r="N964" s="290"/>
    </row>
    <row r="965" spans="6:14" s="249" customFormat="1" ht="12" outlineLevel="3" x14ac:dyDescent="0.2">
      <c r="F965" s="250"/>
      <c r="G965" s="240"/>
      <c r="H965" s="251"/>
      <c r="I965" s="251" t="s">
        <v>7727</v>
      </c>
      <c r="J965" s="240"/>
      <c r="K965" s="159"/>
      <c r="L965" s="252"/>
      <c r="M965" s="221">
        <f>SUBTOTAL(9,M966:M976)</f>
        <v>0</v>
      </c>
      <c r="N965" s="304"/>
    </row>
    <row r="966" spans="6:14" s="254" customFormat="1" ht="12" outlineLevel="4" x14ac:dyDescent="0.2">
      <c r="F966" s="255">
        <v>1</v>
      </c>
      <c r="G966" s="256" t="s">
        <v>3315</v>
      </c>
      <c r="H966" s="269" t="s">
        <v>7728</v>
      </c>
      <c r="I966" s="259" t="s">
        <v>7729</v>
      </c>
      <c r="J966" s="256" t="s">
        <v>447</v>
      </c>
      <c r="K966" s="168">
        <v>4</v>
      </c>
      <c r="L966" s="305"/>
      <c r="M966" s="306">
        <f t="shared" ref="M966:M975" si="9">K966*L966</f>
        <v>0</v>
      </c>
      <c r="N966" s="259"/>
    </row>
    <row r="967" spans="6:14" s="254" customFormat="1" ht="24" outlineLevel="4" x14ac:dyDescent="0.2">
      <c r="F967" s="255">
        <v>2</v>
      </c>
      <c r="G967" s="256" t="s">
        <v>3315</v>
      </c>
      <c r="H967" s="269" t="s">
        <v>7730</v>
      </c>
      <c r="I967" s="259" t="s">
        <v>7731</v>
      </c>
      <c r="J967" s="256" t="s">
        <v>447</v>
      </c>
      <c r="K967" s="168">
        <v>1</v>
      </c>
      <c r="L967" s="305"/>
      <c r="M967" s="306">
        <f t="shared" si="9"/>
        <v>0</v>
      </c>
      <c r="N967" s="259"/>
    </row>
    <row r="968" spans="6:14" s="254" customFormat="1" ht="24" outlineLevel="4" x14ac:dyDescent="0.2">
      <c r="F968" s="255">
        <v>3</v>
      </c>
      <c r="G968" s="256" t="s">
        <v>3315</v>
      </c>
      <c r="H968" s="269" t="s">
        <v>7732</v>
      </c>
      <c r="I968" s="259" t="s">
        <v>7733</v>
      </c>
      <c r="J968" s="256" t="s">
        <v>447</v>
      </c>
      <c r="K968" s="168">
        <v>1</v>
      </c>
      <c r="L968" s="305"/>
      <c r="M968" s="306">
        <f t="shared" si="9"/>
        <v>0</v>
      </c>
      <c r="N968" s="259"/>
    </row>
    <row r="969" spans="6:14" s="254" customFormat="1" ht="24" outlineLevel="4" x14ac:dyDescent="0.2">
      <c r="F969" s="255">
        <v>4</v>
      </c>
      <c r="G969" s="256" t="s">
        <v>3315</v>
      </c>
      <c r="H969" s="269" t="s">
        <v>7734</v>
      </c>
      <c r="I969" s="259" t="s">
        <v>7735</v>
      </c>
      <c r="J969" s="256" t="s">
        <v>447</v>
      </c>
      <c r="K969" s="168">
        <v>1</v>
      </c>
      <c r="L969" s="305"/>
      <c r="M969" s="306">
        <f t="shared" si="9"/>
        <v>0</v>
      </c>
      <c r="N969" s="259"/>
    </row>
    <row r="970" spans="6:14" s="254" customFormat="1" ht="24" outlineLevel="4" x14ac:dyDescent="0.2">
      <c r="F970" s="255">
        <v>5</v>
      </c>
      <c r="G970" s="256" t="s">
        <v>3315</v>
      </c>
      <c r="H970" s="269" t="s">
        <v>7736</v>
      </c>
      <c r="I970" s="259" t="s">
        <v>7737</v>
      </c>
      <c r="J970" s="256" t="s">
        <v>447</v>
      </c>
      <c r="K970" s="168">
        <v>1</v>
      </c>
      <c r="L970" s="305"/>
      <c r="M970" s="306">
        <f t="shared" si="9"/>
        <v>0</v>
      </c>
      <c r="N970" s="259"/>
    </row>
    <row r="971" spans="6:14" s="254" customFormat="1" ht="12" outlineLevel="4" x14ac:dyDescent="0.2">
      <c r="F971" s="255">
        <v>6</v>
      </c>
      <c r="G971" s="256" t="s">
        <v>3315</v>
      </c>
      <c r="H971" s="269" t="s">
        <v>7738</v>
      </c>
      <c r="I971" s="259" t="s">
        <v>7739</v>
      </c>
      <c r="J971" s="256" t="s">
        <v>447</v>
      </c>
      <c r="K971" s="168">
        <v>4</v>
      </c>
      <c r="L971" s="305"/>
      <c r="M971" s="306">
        <f t="shared" si="9"/>
        <v>0</v>
      </c>
      <c r="N971" s="259"/>
    </row>
    <row r="972" spans="6:14" s="254" customFormat="1" ht="36" outlineLevel="4" x14ac:dyDescent="0.2">
      <c r="F972" s="255">
        <v>7</v>
      </c>
      <c r="G972" s="256" t="s">
        <v>3315</v>
      </c>
      <c r="H972" s="269" t="s">
        <v>7740</v>
      </c>
      <c r="I972" s="259" t="s">
        <v>7741</v>
      </c>
      <c r="J972" s="256" t="s">
        <v>447</v>
      </c>
      <c r="K972" s="168">
        <v>1</v>
      </c>
      <c r="L972" s="305"/>
      <c r="M972" s="306">
        <f t="shared" si="9"/>
        <v>0</v>
      </c>
      <c r="N972" s="259"/>
    </row>
    <row r="973" spans="6:14" s="254" customFormat="1" ht="36" outlineLevel="4" x14ac:dyDescent="0.2">
      <c r="F973" s="255">
        <v>8</v>
      </c>
      <c r="G973" s="256" t="s">
        <v>3315</v>
      </c>
      <c r="H973" s="269" t="s">
        <v>7742</v>
      </c>
      <c r="I973" s="259" t="s">
        <v>7743</v>
      </c>
      <c r="J973" s="256" t="s">
        <v>447</v>
      </c>
      <c r="K973" s="168">
        <v>2</v>
      </c>
      <c r="L973" s="305"/>
      <c r="M973" s="306">
        <f t="shared" si="9"/>
        <v>0</v>
      </c>
      <c r="N973" s="259"/>
    </row>
    <row r="974" spans="6:14" s="254" customFormat="1" ht="12" outlineLevel="4" x14ac:dyDescent="0.2">
      <c r="F974" s="255">
        <v>9</v>
      </c>
      <c r="G974" s="256" t="s">
        <v>3315</v>
      </c>
      <c r="H974" s="269" t="s">
        <v>7744</v>
      </c>
      <c r="I974" s="259" t="s">
        <v>7745</v>
      </c>
      <c r="J974" s="256" t="s">
        <v>3691</v>
      </c>
      <c r="K974" s="168">
        <v>2.2599999999999998</v>
      </c>
      <c r="L974" s="305"/>
      <c r="M974" s="306">
        <f t="shared" si="9"/>
        <v>0</v>
      </c>
      <c r="N974" s="259"/>
    </row>
    <row r="975" spans="6:14" s="254" customFormat="1" ht="12" outlineLevel="4" x14ac:dyDescent="0.2">
      <c r="F975" s="255">
        <v>10</v>
      </c>
      <c r="G975" s="256" t="s">
        <v>3315</v>
      </c>
      <c r="H975" s="269" t="s">
        <v>7746</v>
      </c>
      <c r="I975" s="259" t="s">
        <v>7747</v>
      </c>
      <c r="J975" s="256" t="s">
        <v>3691</v>
      </c>
      <c r="K975" s="168">
        <v>1.2</v>
      </c>
      <c r="L975" s="305"/>
      <c r="M975" s="306">
        <f t="shared" si="9"/>
        <v>0</v>
      </c>
      <c r="N975" s="259"/>
    </row>
    <row r="976" spans="6:14" s="291" customFormat="1" ht="4.5" outlineLevel="4" x14ac:dyDescent="0.25">
      <c r="F976" s="284"/>
      <c r="G976" s="285"/>
      <c r="H976" s="285"/>
      <c r="I976" s="295"/>
      <c r="J976" s="285"/>
      <c r="K976" s="187"/>
      <c r="L976" s="290"/>
      <c r="M976" s="296"/>
      <c r="N976" s="290"/>
    </row>
    <row r="977" spans="6:14" s="249" customFormat="1" ht="12" outlineLevel="3" x14ac:dyDescent="0.2">
      <c r="F977" s="250"/>
      <c r="G977" s="240"/>
      <c r="H977" s="251"/>
      <c r="I977" s="251" t="s">
        <v>3692</v>
      </c>
      <c r="J977" s="240"/>
      <c r="K977" s="159"/>
      <c r="L977" s="252"/>
      <c r="M977" s="221">
        <f>SUBTOTAL(9,M978:M993)</f>
        <v>0</v>
      </c>
      <c r="N977" s="304"/>
    </row>
    <row r="978" spans="6:14" s="254" customFormat="1" ht="12" outlineLevel="4" x14ac:dyDescent="0.2">
      <c r="F978" s="255">
        <v>1</v>
      </c>
      <c r="G978" s="256" t="s">
        <v>3315</v>
      </c>
      <c r="H978" s="269" t="s">
        <v>3693</v>
      </c>
      <c r="I978" s="259" t="s">
        <v>3694</v>
      </c>
      <c r="J978" s="256" t="s">
        <v>532</v>
      </c>
      <c r="K978" s="168">
        <v>130.57</v>
      </c>
      <c r="L978" s="305"/>
      <c r="M978" s="306">
        <f>K978*L978</f>
        <v>0</v>
      </c>
      <c r="N978" s="259"/>
    </row>
    <row r="979" spans="6:14" s="333" customFormat="1" ht="11.25" outlineLevel="5" x14ac:dyDescent="0.25">
      <c r="F979" s="334"/>
      <c r="G979" s="335"/>
      <c r="H979" s="335"/>
      <c r="I979" s="307" t="s">
        <v>7523</v>
      </c>
      <c r="J979" s="335"/>
      <c r="K979" s="308">
        <v>26</v>
      </c>
      <c r="L979" s="336"/>
      <c r="M979" s="337"/>
      <c r="N979" s="307"/>
    </row>
    <row r="980" spans="6:14" s="333" customFormat="1" ht="11.25" outlineLevel="5" x14ac:dyDescent="0.25">
      <c r="F980" s="334"/>
      <c r="G980" s="335"/>
      <c r="H980" s="335"/>
      <c r="I980" s="307" t="s">
        <v>7522</v>
      </c>
      <c r="J980" s="335"/>
      <c r="K980" s="308">
        <v>17</v>
      </c>
      <c r="L980" s="336"/>
      <c r="M980" s="337"/>
      <c r="N980" s="307"/>
    </row>
    <row r="981" spans="6:14" s="333" customFormat="1" ht="11.25" outlineLevel="5" x14ac:dyDescent="0.25">
      <c r="F981" s="334"/>
      <c r="G981" s="335"/>
      <c r="H981" s="335"/>
      <c r="I981" s="307" t="s">
        <v>7521</v>
      </c>
      <c r="J981" s="335"/>
      <c r="K981" s="308">
        <v>2</v>
      </c>
      <c r="L981" s="336"/>
      <c r="M981" s="337"/>
      <c r="N981" s="307"/>
    </row>
    <row r="982" spans="6:14" s="333" customFormat="1" ht="11.25" outlineLevel="5" x14ac:dyDescent="0.25">
      <c r="F982" s="334"/>
      <c r="G982" s="335"/>
      <c r="H982" s="335"/>
      <c r="I982" s="307" t="s">
        <v>7519</v>
      </c>
      <c r="J982" s="335"/>
      <c r="K982" s="308">
        <v>47</v>
      </c>
      <c r="L982" s="336"/>
      <c r="M982" s="337"/>
      <c r="N982" s="307"/>
    </row>
    <row r="983" spans="6:14" s="333" customFormat="1" ht="11.25" outlineLevel="5" x14ac:dyDescent="0.25">
      <c r="F983" s="334"/>
      <c r="G983" s="335"/>
      <c r="H983" s="335"/>
      <c r="I983" s="307" t="s">
        <v>7520</v>
      </c>
      <c r="J983" s="335"/>
      <c r="K983" s="308">
        <v>8.1</v>
      </c>
      <c r="L983" s="336"/>
      <c r="M983" s="337"/>
      <c r="N983" s="307"/>
    </row>
    <row r="984" spans="6:14" s="333" customFormat="1" ht="11.25" outlineLevel="5" x14ac:dyDescent="0.25">
      <c r="F984" s="334"/>
      <c r="G984" s="335"/>
      <c r="H984" s="335"/>
      <c r="I984" s="307" t="s">
        <v>7524</v>
      </c>
      <c r="J984" s="335"/>
      <c r="K984" s="308">
        <v>18.600000000000001</v>
      </c>
      <c r="L984" s="336"/>
      <c r="M984" s="337"/>
      <c r="N984" s="307"/>
    </row>
    <row r="985" spans="6:14" s="254" customFormat="1" ht="12" outlineLevel="4" x14ac:dyDescent="0.2">
      <c r="F985" s="255">
        <v>2</v>
      </c>
      <c r="G985" s="256" t="s">
        <v>3315</v>
      </c>
      <c r="H985" s="269" t="s">
        <v>3696</v>
      </c>
      <c r="I985" s="259" t="s">
        <v>3697</v>
      </c>
      <c r="J985" s="256" t="s">
        <v>532</v>
      </c>
      <c r="K985" s="168">
        <v>94.160000000000011</v>
      </c>
      <c r="L985" s="305"/>
      <c r="M985" s="306">
        <f>K985*L985</f>
        <v>0</v>
      </c>
      <c r="N985" s="259"/>
    </row>
    <row r="986" spans="6:14" s="333" customFormat="1" ht="11.25" outlineLevel="5" x14ac:dyDescent="0.25">
      <c r="F986" s="334"/>
      <c r="G986" s="335"/>
      <c r="H986" s="335"/>
      <c r="I986" s="307" t="s">
        <v>7533</v>
      </c>
      <c r="J986" s="335"/>
      <c r="K986" s="308">
        <v>65.2</v>
      </c>
      <c r="L986" s="336"/>
      <c r="M986" s="337"/>
      <c r="N986" s="307"/>
    </row>
    <row r="987" spans="6:14" s="333" customFormat="1" ht="11.25" outlineLevel="5" x14ac:dyDescent="0.25">
      <c r="F987" s="334"/>
      <c r="G987" s="335"/>
      <c r="H987" s="335"/>
      <c r="I987" s="307" t="s">
        <v>7534</v>
      </c>
      <c r="J987" s="335"/>
      <c r="K987" s="308">
        <v>15</v>
      </c>
      <c r="L987" s="336"/>
      <c r="M987" s="337"/>
      <c r="N987" s="307"/>
    </row>
    <row r="988" spans="6:14" s="333" customFormat="1" ht="11.25" outlineLevel="5" x14ac:dyDescent="0.25">
      <c r="F988" s="334"/>
      <c r="G988" s="335"/>
      <c r="H988" s="335"/>
      <c r="I988" s="307" t="s">
        <v>7535</v>
      </c>
      <c r="J988" s="335"/>
      <c r="K988" s="308">
        <v>1.5</v>
      </c>
      <c r="L988" s="336"/>
      <c r="M988" s="337"/>
      <c r="N988" s="307"/>
    </row>
    <row r="989" spans="6:14" s="333" customFormat="1" ht="11.25" outlineLevel="5" x14ac:dyDescent="0.25">
      <c r="F989" s="334"/>
      <c r="G989" s="335"/>
      <c r="H989" s="335"/>
      <c r="I989" s="307" t="s">
        <v>7536</v>
      </c>
      <c r="J989" s="335"/>
      <c r="K989" s="308">
        <v>3.9</v>
      </c>
      <c r="L989" s="336"/>
      <c r="M989" s="337"/>
      <c r="N989" s="307"/>
    </row>
    <row r="990" spans="6:14" s="254" customFormat="1" ht="24" outlineLevel="4" x14ac:dyDescent="0.2">
      <c r="F990" s="255">
        <v>3</v>
      </c>
      <c r="G990" s="256" t="s">
        <v>3315</v>
      </c>
      <c r="H990" s="269" t="s">
        <v>4999</v>
      </c>
      <c r="I990" s="259" t="s">
        <v>5000</v>
      </c>
      <c r="J990" s="256" t="s">
        <v>532</v>
      </c>
      <c r="K990" s="168">
        <v>3.0799999999999996</v>
      </c>
      <c r="L990" s="305"/>
      <c r="M990" s="306">
        <f>K990*L990</f>
        <v>0</v>
      </c>
      <c r="N990" s="259"/>
    </row>
    <row r="991" spans="6:14" s="333" customFormat="1" ht="11.25" outlineLevel="5" x14ac:dyDescent="0.25">
      <c r="F991" s="334"/>
      <c r="G991" s="335"/>
      <c r="H991" s="335"/>
      <c r="I991" s="307" t="s">
        <v>7646</v>
      </c>
      <c r="J991" s="335"/>
      <c r="K991" s="308">
        <v>1.8</v>
      </c>
      <c r="L991" s="336"/>
      <c r="M991" s="337"/>
      <c r="N991" s="307"/>
    </row>
    <row r="992" spans="6:14" s="333" customFormat="1" ht="11.25" outlineLevel="5" x14ac:dyDescent="0.25">
      <c r="F992" s="334"/>
      <c r="G992" s="335"/>
      <c r="H992" s="335"/>
      <c r="I992" s="307" t="s">
        <v>7645</v>
      </c>
      <c r="J992" s="335"/>
      <c r="K992" s="308">
        <v>1</v>
      </c>
      <c r="L992" s="336"/>
      <c r="M992" s="337"/>
      <c r="N992" s="307"/>
    </row>
    <row r="993" spans="6:14" s="291" customFormat="1" ht="4.5" outlineLevel="4" x14ac:dyDescent="0.25">
      <c r="F993" s="284"/>
      <c r="G993" s="285"/>
      <c r="H993" s="285"/>
      <c r="I993" s="295"/>
      <c r="J993" s="285"/>
      <c r="K993" s="187"/>
      <c r="L993" s="290"/>
      <c r="M993" s="296"/>
      <c r="N993" s="290"/>
    </row>
    <row r="994" spans="6:14" s="249" customFormat="1" ht="12" outlineLevel="3" x14ac:dyDescent="0.2">
      <c r="F994" s="250"/>
      <c r="G994" s="240"/>
      <c r="H994" s="251"/>
      <c r="I994" s="251" t="s">
        <v>4241</v>
      </c>
      <c r="J994" s="240"/>
      <c r="K994" s="159"/>
      <c r="L994" s="252"/>
      <c r="M994" s="221">
        <f>SUBTOTAL(9,M995:M1000)</f>
        <v>0</v>
      </c>
      <c r="N994" s="304"/>
    </row>
    <row r="995" spans="6:14" s="254" customFormat="1" ht="24" outlineLevel="4" x14ac:dyDescent="0.2">
      <c r="F995" s="255">
        <v>1</v>
      </c>
      <c r="G995" s="256" t="s">
        <v>3066</v>
      </c>
      <c r="H995" s="269" t="s">
        <v>7748</v>
      </c>
      <c r="I995" s="259" t="s">
        <v>7749</v>
      </c>
      <c r="J995" s="256" t="s">
        <v>3065</v>
      </c>
      <c r="K995" s="168">
        <v>1</v>
      </c>
      <c r="L995" s="305"/>
      <c r="M995" s="306">
        <f>K995*L995</f>
        <v>0</v>
      </c>
      <c r="N995" s="259"/>
    </row>
    <row r="996" spans="6:14" s="254" customFormat="1" ht="12" outlineLevel="4" x14ac:dyDescent="0.2">
      <c r="F996" s="255">
        <v>2</v>
      </c>
      <c r="G996" s="256" t="s">
        <v>3701</v>
      </c>
      <c r="H996" s="269" t="s">
        <v>7492</v>
      </c>
      <c r="I996" s="259" t="s">
        <v>7493</v>
      </c>
      <c r="J996" s="256" t="s">
        <v>447</v>
      </c>
      <c r="K996" s="168">
        <v>2</v>
      </c>
      <c r="L996" s="305"/>
      <c r="M996" s="306">
        <f>K996*L996</f>
        <v>0</v>
      </c>
      <c r="N996" s="259"/>
    </row>
    <row r="997" spans="6:14" s="254" customFormat="1" ht="12" outlineLevel="4" x14ac:dyDescent="0.2">
      <c r="F997" s="255">
        <v>3</v>
      </c>
      <c r="G997" s="256" t="s">
        <v>3701</v>
      </c>
      <c r="H997" s="269" t="s">
        <v>7494</v>
      </c>
      <c r="I997" s="259" t="s">
        <v>7495</v>
      </c>
      <c r="J997" s="256" t="s">
        <v>447</v>
      </c>
      <c r="K997" s="168">
        <v>8</v>
      </c>
      <c r="L997" s="305"/>
      <c r="M997" s="306">
        <f>K997*L997</f>
        <v>0</v>
      </c>
      <c r="N997" s="259"/>
    </row>
    <row r="998" spans="6:14" s="254" customFormat="1" ht="12" outlineLevel="4" x14ac:dyDescent="0.2">
      <c r="F998" s="255">
        <v>4</v>
      </c>
      <c r="G998" s="256" t="s">
        <v>3701</v>
      </c>
      <c r="H998" s="269" t="s">
        <v>7750</v>
      </c>
      <c r="I998" s="259" t="s">
        <v>7751</v>
      </c>
      <c r="J998" s="256" t="s">
        <v>3065</v>
      </c>
      <c r="K998" s="168">
        <v>1</v>
      </c>
      <c r="L998" s="305"/>
      <c r="M998" s="306">
        <f>K998*L998</f>
        <v>0</v>
      </c>
      <c r="N998" s="259"/>
    </row>
    <row r="999" spans="6:14" s="254" customFormat="1" ht="12" outlineLevel="4" x14ac:dyDescent="0.2">
      <c r="F999" s="255">
        <v>5</v>
      </c>
      <c r="G999" s="256" t="s">
        <v>3701</v>
      </c>
      <c r="H999" s="269" t="s">
        <v>7498</v>
      </c>
      <c r="I999" s="259" t="s">
        <v>7499</v>
      </c>
      <c r="J999" s="256" t="s">
        <v>3065</v>
      </c>
      <c r="K999" s="168">
        <v>3</v>
      </c>
      <c r="L999" s="305"/>
      <c r="M999" s="306">
        <f>K999*L999</f>
        <v>0</v>
      </c>
      <c r="N999" s="259"/>
    </row>
    <row r="1000" spans="6:14" s="291" customFormat="1" ht="4.5" outlineLevel="4" x14ac:dyDescent="0.25">
      <c r="F1000" s="284"/>
      <c r="G1000" s="285"/>
      <c r="H1000" s="285"/>
      <c r="I1000" s="295"/>
      <c r="J1000" s="285"/>
      <c r="K1000" s="187"/>
      <c r="L1000" s="290"/>
      <c r="M1000" s="296"/>
      <c r="N1000" s="290"/>
    </row>
    <row r="1001" spans="6:14" s="291" customFormat="1" ht="4.5" outlineLevel="3" x14ac:dyDescent="0.25">
      <c r="F1001" s="284"/>
      <c r="G1001" s="285"/>
      <c r="H1001" s="285"/>
      <c r="I1001" s="295"/>
      <c r="J1001" s="285"/>
      <c r="K1001" s="187"/>
      <c r="L1001" s="290"/>
      <c r="M1001" s="296"/>
      <c r="N1001" s="290"/>
    </row>
    <row r="1002" spans="6:14" s="243" customFormat="1" outlineLevel="2" x14ac:dyDescent="0.2">
      <c r="F1002" s="244"/>
      <c r="G1002" s="245"/>
      <c r="H1002" s="246"/>
      <c r="I1002" s="246" t="s">
        <v>7752</v>
      </c>
      <c r="J1002" s="245"/>
      <c r="K1002" s="152"/>
      <c r="L1002" s="247"/>
      <c r="M1002" s="218">
        <f>SUBTOTAL(9,M1003:M1238)</f>
        <v>0</v>
      </c>
      <c r="N1002" s="302"/>
    </row>
    <row r="1003" spans="6:14" s="249" customFormat="1" ht="12" outlineLevel="3" x14ac:dyDescent="0.2">
      <c r="F1003" s="250"/>
      <c r="G1003" s="240"/>
      <c r="H1003" s="251"/>
      <c r="I1003" s="251" t="s">
        <v>3848</v>
      </c>
      <c r="J1003" s="240"/>
      <c r="K1003" s="159"/>
      <c r="L1003" s="252"/>
      <c r="M1003" s="221">
        <f>SUBTOTAL(9,M1004:M1031)</f>
        <v>0</v>
      </c>
      <c r="N1003" s="304"/>
    </row>
    <row r="1004" spans="6:14" s="254" customFormat="1" ht="24" outlineLevel="4" x14ac:dyDescent="0.2">
      <c r="F1004" s="255">
        <v>1</v>
      </c>
      <c r="G1004" s="256" t="s">
        <v>3315</v>
      </c>
      <c r="H1004" s="269" t="s">
        <v>3854</v>
      </c>
      <c r="I1004" s="259" t="s">
        <v>3855</v>
      </c>
      <c r="J1004" s="256" t="s">
        <v>447</v>
      </c>
      <c r="K1004" s="168">
        <v>5</v>
      </c>
      <c r="L1004" s="305"/>
      <c r="M1004" s="306">
        <f>K1004*L1004</f>
        <v>0</v>
      </c>
      <c r="N1004" s="259"/>
    </row>
    <row r="1005" spans="6:14" s="333" customFormat="1" ht="11.25" outlineLevel="5" x14ac:dyDescent="0.25">
      <c r="F1005" s="334"/>
      <c r="G1005" s="335"/>
      <c r="H1005" s="335"/>
      <c r="I1005" s="307" t="s">
        <v>7753</v>
      </c>
      <c r="J1005" s="335"/>
      <c r="K1005" s="308">
        <v>3</v>
      </c>
      <c r="L1005" s="336"/>
      <c r="M1005" s="337"/>
      <c r="N1005" s="307"/>
    </row>
    <row r="1006" spans="6:14" s="333" customFormat="1" ht="11.25" outlineLevel="5" x14ac:dyDescent="0.25">
      <c r="F1006" s="334"/>
      <c r="G1006" s="335"/>
      <c r="H1006" s="335"/>
      <c r="I1006" s="307" t="s">
        <v>7754</v>
      </c>
      <c r="J1006" s="335"/>
      <c r="K1006" s="308">
        <v>2</v>
      </c>
      <c r="L1006" s="336"/>
      <c r="M1006" s="337"/>
      <c r="N1006" s="307"/>
    </row>
    <row r="1007" spans="6:14" s="254" customFormat="1" ht="24" outlineLevel="4" x14ac:dyDescent="0.2">
      <c r="F1007" s="255">
        <v>2</v>
      </c>
      <c r="G1007" s="256" t="s">
        <v>3315</v>
      </c>
      <c r="H1007" s="269" t="s">
        <v>3857</v>
      </c>
      <c r="I1007" s="259" t="s">
        <v>3858</v>
      </c>
      <c r="J1007" s="256" t="s">
        <v>447</v>
      </c>
      <c r="K1007" s="168">
        <v>5</v>
      </c>
      <c r="L1007" s="305"/>
      <c r="M1007" s="306">
        <f>K1007*L1007</f>
        <v>0</v>
      </c>
      <c r="N1007" s="259"/>
    </row>
    <row r="1008" spans="6:14" s="333" customFormat="1" ht="11.25" outlineLevel="5" x14ac:dyDescent="0.25">
      <c r="F1008" s="334"/>
      <c r="G1008" s="335"/>
      <c r="H1008" s="335"/>
      <c r="I1008" s="307" t="s">
        <v>7753</v>
      </c>
      <c r="J1008" s="335"/>
      <c r="K1008" s="308">
        <v>3</v>
      </c>
      <c r="L1008" s="336"/>
      <c r="M1008" s="337"/>
      <c r="N1008" s="307"/>
    </row>
    <row r="1009" spans="6:14" s="333" customFormat="1" ht="11.25" outlineLevel="5" x14ac:dyDescent="0.25">
      <c r="F1009" s="334"/>
      <c r="G1009" s="335"/>
      <c r="H1009" s="335"/>
      <c r="I1009" s="307" t="s">
        <v>7754</v>
      </c>
      <c r="J1009" s="335"/>
      <c r="K1009" s="308">
        <v>2</v>
      </c>
      <c r="L1009" s="336"/>
      <c r="M1009" s="337"/>
      <c r="N1009" s="307"/>
    </row>
    <row r="1010" spans="6:14" s="254" customFormat="1" ht="24" outlineLevel="4" x14ac:dyDescent="0.2">
      <c r="F1010" s="255">
        <v>3</v>
      </c>
      <c r="G1010" s="256" t="s">
        <v>3315</v>
      </c>
      <c r="H1010" s="269" t="s">
        <v>3859</v>
      </c>
      <c r="I1010" s="259" t="s">
        <v>3860</v>
      </c>
      <c r="J1010" s="256" t="s">
        <v>447</v>
      </c>
      <c r="K1010" s="168">
        <v>390</v>
      </c>
      <c r="L1010" s="305"/>
      <c r="M1010" s="306">
        <f>K1010*L1010</f>
        <v>0</v>
      </c>
      <c r="N1010" s="259"/>
    </row>
    <row r="1011" spans="6:14" s="333" customFormat="1" ht="11.25" outlineLevel="5" x14ac:dyDescent="0.25">
      <c r="F1011" s="334"/>
      <c r="G1011" s="335"/>
      <c r="H1011" s="335"/>
      <c r="I1011" s="307" t="s">
        <v>7755</v>
      </c>
      <c r="J1011" s="335"/>
      <c r="K1011" s="308">
        <v>270</v>
      </c>
      <c r="L1011" s="336"/>
      <c r="M1011" s="337"/>
      <c r="N1011" s="307"/>
    </row>
    <row r="1012" spans="6:14" s="333" customFormat="1" ht="11.25" outlineLevel="5" x14ac:dyDescent="0.25">
      <c r="F1012" s="334"/>
      <c r="G1012" s="335"/>
      <c r="H1012" s="335"/>
      <c r="I1012" s="307" t="s">
        <v>7756</v>
      </c>
      <c r="J1012" s="335"/>
      <c r="K1012" s="308">
        <v>120</v>
      </c>
      <c r="L1012" s="336"/>
      <c r="M1012" s="337"/>
      <c r="N1012" s="307"/>
    </row>
    <row r="1013" spans="6:14" s="254" customFormat="1" ht="24" outlineLevel="4" x14ac:dyDescent="0.2">
      <c r="F1013" s="255">
        <v>4</v>
      </c>
      <c r="G1013" s="256" t="s">
        <v>3315</v>
      </c>
      <c r="H1013" s="269" t="s">
        <v>7757</v>
      </c>
      <c r="I1013" s="259" t="s">
        <v>7758</v>
      </c>
      <c r="J1013" s="256" t="s">
        <v>134</v>
      </c>
      <c r="K1013" s="168">
        <v>120</v>
      </c>
      <c r="L1013" s="305"/>
      <c r="M1013" s="306">
        <f>K1013*L1013</f>
        <v>0</v>
      </c>
      <c r="N1013" s="259"/>
    </row>
    <row r="1014" spans="6:14" s="333" customFormat="1" ht="22.5" outlineLevel="5" x14ac:dyDescent="0.25">
      <c r="F1014" s="334"/>
      <c r="G1014" s="335"/>
      <c r="H1014" s="335"/>
      <c r="I1014" s="307" t="s">
        <v>7759</v>
      </c>
      <c r="J1014" s="335"/>
      <c r="K1014" s="308">
        <v>120</v>
      </c>
      <c r="L1014" s="336"/>
      <c r="M1014" s="337"/>
      <c r="N1014" s="307"/>
    </row>
    <row r="1015" spans="6:14" s="254" customFormat="1" ht="24" outlineLevel="4" x14ac:dyDescent="0.2">
      <c r="F1015" s="255">
        <v>5</v>
      </c>
      <c r="G1015" s="256" t="s">
        <v>3315</v>
      </c>
      <c r="H1015" s="269" t="s">
        <v>7760</v>
      </c>
      <c r="I1015" s="259" t="s">
        <v>7761</v>
      </c>
      <c r="J1015" s="256" t="s">
        <v>134</v>
      </c>
      <c r="K1015" s="168">
        <v>120</v>
      </c>
      <c r="L1015" s="305"/>
      <c r="M1015" s="306">
        <f>K1015*L1015</f>
        <v>0</v>
      </c>
      <c r="N1015" s="259"/>
    </row>
    <row r="1016" spans="6:14" s="333" customFormat="1" ht="22.5" outlineLevel="5" x14ac:dyDescent="0.25">
      <c r="F1016" s="334"/>
      <c r="G1016" s="335"/>
      <c r="H1016" s="335"/>
      <c r="I1016" s="307" t="s">
        <v>7759</v>
      </c>
      <c r="J1016" s="335"/>
      <c r="K1016" s="308">
        <v>120</v>
      </c>
      <c r="L1016" s="336"/>
      <c r="M1016" s="337"/>
      <c r="N1016" s="307"/>
    </row>
    <row r="1017" spans="6:14" s="254" customFormat="1" ht="24" outlineLevel="4" x14ac:dyDescent="0.2">
      <c r="F1017" s="255">
        <v>6</v>
      </c>
      <c r="G1017" s="256" t="s">
        <v>3315</v>
      </c>
      <c r="H1017" s="269" t="s">
        <v>7762</v>
      </c>
      <c r="I1017" s="259" t="s">
        <v>7763</v>
      </c>
      <c r="J1017" s="256" t="s">
        <v>134</v>
      </c>
      <c r="K1017" s="168">
        <v>1680</v>
      </c>
      <c r="L1017" s="305"/>
      <c r="M1017" s="306">
        <f>K1017*L1017</f>
        <v>0</v>
      </c>
      <c r="N1017" s="259"/>
    </row>
    <row r="1018" spans="6:14" s="333" customFormat="1" ht="22.5" outlineLevel="5" x14ac:dyDescent="0.25">
      <c r="F1018" s="334"/>
      <c r="G1018" s="335"/>
      <c r="H1018" s="335"/>
      <c r="I1018" s="307" t="s">
        <v>7764</v>
      </c>
      <c r="J1018" s="335"/>
      <c r="K1018" s="308">
        <v>1680</v>
      </c>
      <c r="L1018" s="336"/>
      <c r="M1018" s="337"/>
      <c r="N1018" s="307"/>
    </row>
    <row r="1019" spans="6:14" s="254" customFormat="1" ht="12" outlineLevel="4" x14ac:dyDescent="0.2">
      <c r="F1019" s="255">
        <v>7</v>
      </c>
      <c r="G1019" s="256" t="s">
        <v>3315</v>
      </c>
      <c r="H1019" s="269" t="s">
        <v>7765</v>
      </c>
      <c r="I1019" s="259" t="s">
        <v>7766</v>
      </c>
      <c r="J1019" s="256" t="s">
        <v>172</v>
      </c>
      <c r="K1019" s="168">
        <v>64</v>
      </c>
      <c r="L1019" s="305"/>
      <c r="M1019" s="306">
        <f>K1019*L1019</f>
        <v>0</v>
      </c>
      <c r="N1019" s="259"/>
    </row>
    <row r="1020" spans="6:14" s="333" customFormat="1" ht="11.25" outlineLevel="5" x14ac:dyDescent="0.25">
      <c r="F1020" s="334"/>
      <c r="G1020" s="335"/>
      <c r="H1020" s="335"/>
      <c r="I1020" s="307" t="s">
        <v>7767</v>
      </c>
      <c r="J1020" s="335"/>
      <c r="K1020" s="308">
        <v>64</v>
      </c>
      <c r="L1020" s="336"/>
      <c r="M1020" s="337"/>
      <c r="N1020" s="307"/>
    </row>
    <row r="1021" spans="6:14" s="254" customFormat="1" ht="12" outlineLevel="4" x14ac:dyDescent="0.2">
      <c r="F1021" s="255">
        <v>8</v>
      </c>
      <c r="G1021" s="256" t="s">
        <v>3315</v>
      </c>
      <c r="H1021" s="269" t="s">
        <v>7768</v>
      </c>
      <c r="I1021" s="259" t="s">
        <v>7769</v>
      </c>
      <c r="J1021" s="256" t="s">
        <v>172</v>
      </c>
      <c r="K1021" s="168">
        <v>64</v>
      </c>
      <c r="L1021" s="305"/>
      <c r="M1021" s="306">
        <f>K1021*L1021</f>
        <v>0</v>
      </c>
      <c r="N1021" s="259"/>
    </row>
    <row r="1022" spans="6:14" s="333" customFormat="1" ht="11.25" outlineLevel="5" x14ac:dyDescent="0.25">
      <c r="F1022" s="334"/>
      <c r="G1022" s="335"/>
      <c r="H1022" s="335"/>
      <c r="I1022" s="307" t="s">
        <v>7767</v>
      </c>
      <c r="J1022" s="335"/>
      <c r="K1022" s="308">
        <v>64</v>
      </c>
      <c r="L1022" s="336"/>
      <c r="M1022" s="337"/>
      <c r="N1022" s="307"/>
    </row>
    <row r="1023" spans="6:14" s="254" customFormat="1" ht="24" outlineLevel="4" x14ac:dyDescent="0.2">
      <c r="F1023" s="255">
        <v>9</v>
      </c>
      <c r="G1023" s="256" t="s">
        <v>3315</v>
      </c>
      <c r="H1023" s="269" t="s">
        <v>7770</v>
      </c>
      <c r="I1023" s="259" t="s">
        <v>7771</v>
      </c>
      <c r="J1023" s="256" t="s">
        <v>172</v>
      </c>
      <c r="K1023" s="168">
        <v>896</v>
      </c>
      <c r="L1023" s="305"/>
      <c r="M1023" s="306">
        <f>K1023*L1023</f>
        <v>0</v>
      </c>
      <c r="N1023" s="259"/>
    </row>
    <row r="1024" spans="6:14" s="333" customFormat="1" ht="11.25" outlineLevel="5" x14ac:dyDescent="0.25">
      <c r="F1024" s="334"/>
      <c r="G1024" s="335"/>
      <c r="H1024" s="335"/>
      <c r="I1024" s="307" t="s">
        <v>7772</v>
      </c>
      <c r="J1024" s="335"/>
      <c r="K1024" s="308">
        <v>896</v>
      </c>
      <c r="L1024" s="336"/>
      <c r="M1024" s="337"/>
      <c r="N1024" s="307"/>
    </row>
    <row r="1025" spans="6:14" s="254" customFormat="1" ht="24" outlineLevel="4" x14ac:dyDescent="0.2">
      <c r="F1025" s="255">
        <v>10</v>
      </c>
      <c r="G1025" s="256" t="s">
        <v>3315</v>
      </c>
      <c r="H1025" s="269" t="s">
        <v>7773</v>
      </c>
      <c r="I1025" s="259" t="s">
        <v>7774</v>
      </c>
      <c r="J1025" s="256" t="s">
        <v>532</v>
      </c>
      <c r="K1025" s="168">
        <v>36</v>
      </c>
      <c r="L1025" s="305"/>
      <c r="M1025" s="306">
        <f>K1025*L1025</f>
        <v>0</v>
      </c>
      <c r="N1025" s="259"/>
    </row>
    <row r="1026" spans="6:14" s="333" customFormat="1" ht="11.25" outlineLevel="5" x14ac:dyDescent="0.25">
      <c r="F1026" s="334"/>
      <c r="G1026" s="335"/>
      <c r="H1026" s="335"/>
      <c r="I1026" s="307" t="s">
        <v>7775</v>
      </c>
      <c r="J1026" s="335"/>
      <c r="K1026" s="308">
        <v>36</v>
      </c>
      <c r="L1026" s="336"/>
      <c r="M1026" s="337"/>
      <c r="N1026" s="307"/>
    </row>
    <row r="1027" spans="6:14" s="254" customFormat="1" ht="24" outlineLevel="4" x14ac:dyDescent="0.2">
      <c r="F1027" s="255">
        <v>11</v>
      </c>
      <c r="G1027" s="256" t="s">
        <v>3315</v>
      </c>
      <c r="H1027" s="269" t="s">
        <v>7776</v>
      </c>
      <c r="I1027" s="259" t="s">
        <v>7777</v>
      </c>
      <c r="J1027" s="256" t="s">
        <v>532</v>
      </c>
      <c r="K1027" s="168">
        <v>36</v>
      </c>
      <c r="L1027" s="305"/>
      <c r="M1027" s="306">
        <f>K1027*L1027</f>
        <v>0</v>
      </c>
      <c r="N1027" s="259"/>
    </row>
    <row r="1028" spans="6:14" s="333" customFormat="1" ht="11.25" outlineLevel="5" x14ac:dyDescent="0.25">
      <c r="F1028" s="334"/>
      <c r="G1028" s="335"/>
      <c r="H1028" s="335"/>
      <c r="I1028" s="307" t="s">
        <v>7775</v>
      </c>
      <c r="J1028" s="335"/>
      <c r="K1028" s="308">
        <v>36</v>
      </c>
      <c r="L1028" s="336"/>
      <c r="M1028" s="337"/>
      <c r="N1028" s="307"/>
    </row>
    <row r="1029" spans="6:14" s="254" customFormat="1" ht="24" outlineLevel="4" x14ac:dyDescent="0.2">
      <c r="F1029" s="255">
        <v>12</v>
      </c>
      <c r="G1029" s="256" t="s">
        <v>3315</v>
      </c>
      <c r="H1029" s="269" t="s">
        <v>7778</v>
      </c>
      <c r="I1029" s="259" t="s">
        <v>7779</v>
      </c>
      <c r="J1029" s="256" t="s">
        <v>532</v>
      </c>
      <c r="K1029" s="168">
        <v>504</v>
      </c>
      <c r="L1029" s="305"/>
      <c r="M1029" s="306">
        <f>K1029*L1029</f>
        <v>0</v>
      </c>
      <c r="N1029" s="259"/>
    </row>
    <row r="1030" spans="6:14" s="333" customFormat="1" ht="11.25" outlineLevel="5" x14ac:dyDescent="0.25">
      <c r="F1030" s="334"/>
      <c r="G1030" s="335"/>
      <c r="H1030" s="335"/>
      <c r="I1030" s="307" t="s">
        <v>7780</v>
      </c>
      <c r="J1030" s="335"/>
      <c r="K1030" s="308">
        <v>504</v>
      </c>
      <c r="L1030" s="336"/>
      <c r="M1030" s="337"/>
      <c r="N1030" s="307"/>
    </row>
    <row r="1031" spans="6:14" s="291" customFormat="1" ht="4.5" outlineLevel="4" x14ac:dyDescent="0.25">
      <c r="F1031" s="284"/>
      <c r="G1031" s="285"/>
      <c r="H1031" s="285"/>
      <c r="I1031" s="295"/>
      <c r="J1031" s="285"/>
      <c r="K1031" s="187"/>
      <c r="L1031" s="290"/>
      <c r="M1031" s="296"/>
      <c r="N1031" s="290"/>
    </row>
    <row r="1032" spans="6:14" s="249" customFormat="1" ht="12" outlineLevel="3" x14ac:dyDescent="0.2">
      <c r="F1032" s="250"/>
      <c r="G1032" s="240"/>
      <c r="H1032" s="251"/>
      <c r="I1032" s="251" t="s">
        <v>4061</v>
      </c>
      <c r="J1032" s="240"/>
      <c r="K1032" s="159"/>
      <c r="L1032" s="252"/>
      <c r="M1032" s="221">
        <f>SUBTOTAL(9,M1033:M1035)</f>
        <v>0</v>
      </c>
      <c r="N1032" s="304"/>
    </row>
    <row r="1033" spans="6:14" s="254" customFormat="1" ht="12" outlineLevel="4" x14ac:dyDescent="0.2">
      <c r="F1033" s="255">
        <v>1</v>
      </c>
      <c r="G1033" s="256" t="s">
        <v>3066</v>
      </c>
      <c r="H1033" s="269" t="s">
        <v>4062</v>
      </c>
      <c r="I1033" s="259" t="s">
        <v>4063</v>
      </c>
      <c r="J1033" s="256" t="s">
        <v>273</v>
      </c>
      <c r="K1033" s="168">
        <v>9800</v>
      </c>
      <c r="L1033" s="305"/>
      <c r="M1033" s="306">
        <f>K1033*L1033</f>
        <v>0</v>
      </c>
      <c r="N1033" s="259"/>
    </row>
    <row r="1034" spans="6:14" s="254" customFormat="1" ht="12" outlineLevel="4" x14ac:dyDescent="0.2">
      <c r="F1034" s="255">
        <v>2</v>
      </c>
      <c r="G1034" s="256" t="s">
        <v>3054</v>
      </c>
      <c r="H1034" s="269" t="s">
        <v>7781</v>
      </c>
      <c r="I1034" s="259" t="s">
        <v>4065</v>
      </c>
      <c r="J1034" s="256" t="s">
        <v>273</v>
      </c>
      <c r="K1034" s="168">
        <v>9800</v>
      </c>
      <c r="L1034" s="305"/>
      <c r="M1034" s="306">
        <f>K1034*L1034</f>
        <v>0</v>
      </c>
      <c r="N1034" s="259"/>
    </row>
    <row r="1035" spans="6:14" s="291" customFormat="1" ht="4.5" outlineLevel="4" x14ac:dyDescent="0.25">
      <c r="F1035" s="284"/>
      <c r="G1035" s="285"/>
      <c r="H1035" s="285"/>
      <c r="I1035" s="295"/>
      <c r="J1035" s="285"/>
      <c r="K1035" s="187"/>
      <c r="L1035" s="290"/>
      <c r="M1035" s="296"/>
      <c r="N1035" s="290"/>
    </row>
    <row r="1036" spans="6:14" s="249" customFormat="1" ht="12" outlineLevel="3" x14ac:dyDescent="0.2">
      <c r="F1036" s="250"/>
      <c r="G1036" s="240"/>
      <c r="H1036" s="251"/>
      <c r="I1036" s="251" t="s">
        <v>4066</v>
      </c>
      <c r="J1036" s="240"/>
      <c r="K1036" s="159"/>
      <c r="L1036" s="252"/>
      <c r="M1036" s="221">
        <f>SUBTOTAL(9,M1037:M1073)</f>
        <v>0</v>
      </c>
      <c r="N1036" s="304"/>
    </row>
    <row r="1037" spans="6:14" s="254" customFormat="1" ht="24" outlineLevel="4" x14ac:dyDescent="0.2">
      <c r="F1037" s="255">
        <v>1</v>
      </c>
      <c r="G1037" s="256" t="s">
        <v>3315</v>
      </c>
      <c r="H1037" s="269" t="s">
        <v>4067</v>
      </c>
      <c r="I1037" s="259" t="s">
        <v>4068</v>
      </c>
      <c r="J1037" s="256" t="s">
        <v>191</v>
      </c>
      <c r="K1037" s="168">
        <v>11.117000000000001</v>
      </c>
      <c r="L1037" s="305"/>
      <c r="M1037" s="306">
        <f>K1037*L1037</f>
        <v>0</v>
      </c>
      <c r="N1037" s="259"/>
    </row>
    <row r="1038" spans="6:14" s="333" customFormat="1" ht="11.25" outlineLevel="5" x14ac:dyDescent="0.25">
      <c r="F1038" s="334"/>
      <c r="G1038" s="335"/>
      <c r="H1038" s="335"/>
      <c r="I1038" s="307" t="s">
        <v>7782</v>
      </c>
      <c r="J1038" s="335"/>
      <c r="K1038" s="308">
        <v>0.65</v>
      </c>
      <c r="L1038" s="336"/>
      <c r="M1038" s="337"/>
      <c r="N1038" s="307"/>
    </row>
    <row r="1039" spans="6:14" s="333" customFormat="1" ht="11.25" outlineLevel="5" x14ac:dyDescent="0.25">
      <c r="F1039" s="334"/>
      <c r="G1039" s="335"/>
      <c r="H1039" s="335"/>
      <c r="I1039" s="307" t="s">
        <v>7783</v>
      </c>
      <c r="J1039" s="335"/>
      <c r="K1039" s="308">
        <v>4.0000000000000001E-3</v>
      </c>
      <c r="L1039" s="336"/>
      <c r="M1039" s="337"/>
      <c r="N1039" s="307"/>
    </row>
    <row r="1040" spans="6:14" s="333" customFormat="1" ht="11.25" outlineLevel="5" x14ac:dyDescent="0.25">
      <c r="F1040" s="334"/>
      <c r="G1040" s="335"/>
      <c r="H1040" s="335"/>
      <c r="I1040" s="307" t="s">
        <v>7784</v>
      </c>
      <c r="J1040" s="335"/>
      <c r="K1040" s="308">
        <v>1.7769999999999999</v>
      </c>
      <c r="L1040" s="336"/>
      <c r="M1040" s="337"/>
      <c r="N1040" s="307"/>
    </row>
    <row r="1041" spans="6:14" s="333" customFormat="1" ht="11.25" outlineLevel="5" x14ac:dyDescent="0.25">
      <c r="F1041" s="334"/>
      <c r="G1041" s="335"/>
      <c r="H1041" s="335"/>
      <c r="I1041" s="307" t="s">
        <v>7785</v>
      </c>
      <c r="J1041" s="335"/>
      <c r="K1041" s="308">
        <v>1.2250000000000001</v>
      </c>
      <c r="L1041" s="336"/>
      <c r="M1041" s="337"/>
      <c r="N1041" s="307"/>
    </row>
    <row r="1042" spans="6:14" s="333" customFormat="1" ht="11.25" outlineLevel="5" x14ac:dyDescent="0.25">
      <c r="F1042" s="334"/>
      <c r="G1042" s="335"/>
      <c r="H1042" s="335"/>
      <c r="I1042" s="307" t="s">
        <v>7786</v>
      </c>
      <c r="J1042" s="335"/>
      <c r="K1042" s="308">
        <v>3.41</v>
      </c>
      <c r="L1042" s="336"/>
      <c r="M1042" s="337"/>
      <c r="N1042" s="307"/>
    </row>
    <row r="1043" spans="6:14" s="333" customFormat="1" ht="11.25" outlineLevel="5" x14ac:dyDescent="0.25">
      <c r="F1043" s="334"/>
      <c r="G1043" s="335"/>
      <c r="H1043" s="335"/>
      <c r="I1043" s="307" t="s">
        <v>7787</v>
      </c>
      <c r="J1043" s="335"/>
      <c r="K1043" s="308">
        <v>0.3</v>
      </c>
      <c r="L1043" s="336"/>
      <c r="M1043" s="337"/>
      <c r="N1043" s="307"/>
    </row>
    <row r="1044" spans="6:14" s="333" customFormat="1" ht="11.25" outlineLevel="5" x14ac:dyDescent="0.25">
      <c r="F1044" s="334"/>
      <c r="G1044" s="335"/>
      <c r="H1044" s="335"/>
      <c r="I1044" s="307" t="s">
        <v>7788</v>
      </c>
      <c r="J1044" s="335"/>
      <c r="K1044" s="308">
        <v>2.7E-2</v>
      </c>
      <c r="L1044" s="336"/>
      <c r="M1044" s="337"/>
      <c r="N1044" s="307"/>
    </row>
    <row r="1045" spans="6:14" s="333" customFormat="1" ht="11.25" outlineLevel="5" x14ac:dyDescent="0.25">
      <c r="F1045" s="334"/>
      <c r="G1045" s="335"/>
      <c r="H1045" s="335"/>
      <c r="I1045" s="307" t="s">
        <v>7789</v>
      </c>
      <c r="J1045" s="335"/>
      <c r="K1045" s="308">
        <v>1.4830000000000001</v>
      </c>
      <c r="L1045" s="336"/>
      <c r="M1045" s="337"/>
      <c r="N1045" s="307"/>
    </row>
    <row r="1046" spans="6:14" s="333" customFormat="1" ht="11.25" outlineLevel="5" x14ac:dyDescent="0.25">
      <c r="F1046" s="334"/>
      <c r="G1046" s="335"/>
      <c r="H1046" s="335"/>
      <c r="I1046" s="307" t="s">
        <v>7790</v>
      </c>
      <c r="J1046" s="335"/>
      <c r="K1046" s="308">
        <v>2.2410000000000001</v>
      </c>
      <c r="L1046" s="336"/>
      <c r="M1046" s="337"/>
      <c r="N1046" s="307"/>
    </row>
    <row r="1047" spans="6:14" s="254" customFormat="1" ht="12" outlineLevel="4" x14ac:dyDescent="0.2">
      <c r="F1047" s="255">
        <v>2</v>
      </c>
      <c r="G1047" s="256" t="s">
        <v>3315</v>
      </c>
      <c r="H1047" s="269" t="s">
        <v>4073</v>
      </c>
      <c r="I1047" s="259" t="s">
        <v>4074</v>
      </c>
      <c r="J1047" s="256" t="s">
        <v>191</v>
      </c>
      <c r="K1047" s="168">
        <v>111.16999999999999</v>
      </c>
      <c r="L1047" s="305"/>
      <c r="M1047" s="306">
        <f>K1047*L1047</f>
        <v>0</v>
      </c>
      <c r="N1047" s="259"/>
    </row>
    <row r="1048" spans="6:14" s="333" customFormat="1" ht="11.25" outlineLevel="5" x14ac:dyDescent="0.25">
      <c r="F1048" s="334"/>
      <c r="G1048" s="335"/>
      <c r="H1048" s="335"/>
      <c r="I1048" s="307" t="s">
        <v>7791</v>
      </c>
      <c r="J1048" s="335"/>
      <c r="K1048" s="308">
        <v>6.5</v>
      </c>
      <c r="L1048" s="336"/>
      <c r="M1048" s="337"/>
      <c r="N1048" s="307"/>
    </row>
    <row r="1049" spans="6:14" s="333" customFormat="1" ht="11.25" outlineLevel="5" x14ac:dyDescent="0.25">
      <c r="F1049" s="334"/>
      <c r="G1049" s="335"/>
      <c r="H1049" s="335"/>
      <c r="I1049" s="307" t="s">
        <v>7792</v>
      </c>
      <c r="J1049" s="335"/>
      <c r="K1049" s="308">
        <v>0.04</v>
      </c>
      <c r="L1049" s="336"/>
      <c r="M1049" s="337"/>
      <c r="N1049" s="307"/>
    </row>
    <row r="1050" spans="6:14" s="333" customFormat="1" ht="11.25" outlineLevel="5" x14ac:dyDescent="0.25">
      <c r="F1050" s="334"/>
      <c r="G1050" s="335"/>
      <c r="H1050" s="335"/>
      <c r="I1050" s="307" t="s">
        <v>7793</v>
      </c>
      <c r="J1050" s="335"/>
      <c r="K1050" s="308">
        <v>17.77</v>
      </c>
      <c r="L1050" s="336"/>
      <c r="M1050" s="337"/>
      <c r="N1050" s="307"/>
    </row>
    <row r="1051" spans="6:14" s="333" customFormat="1" ht="11.25" outlineLevel="5" x14ac:dyDescent="0.25">
      <c r="F1051" s="334"/>
      <c r="G1051" s="335"/>
      <c r="H1051" s="335"/>
      <c r="I1051" s="307" t="s">
        <v>7794</v>
      </c>
      <c r="J1051" s="335"/>
      <c r="K1051" s="308">
        <v>12.25</v>
      </c>
      <c r="L1051" s="336"/>
      <c r="M1051" s="337"/>
      <c r="N1051" s="307"/>
    </row>
    <row r="1052" spans="6:14" s="333" customFormat="1" ht="11.25" outlineLevel="5" x14ac:dyDescent="0.25">
      <c r="F1052" s="334"/>
      <c r="G1052" s="335"/>
      <c r="H1052" s="335"/>
      <c r="I1052" s="307" t="s">
        <v>7795</v>
      </c>
      <c r="J1052" s="335"/>
      <c r="K1052" s="308">
        <v>34.1</v>
      </c>
      <c r="L1052" s="336"/>
      <c r="M1052" s="337"/>
      <c r="N1052" s="307"/>
    </row>
    <row r="1053" spans="6:14" s="333" customFormat="1" ht="11.25" outlineLevel="5" x14ac:dyDescent="0.25">
      <c r="F1053" s="334"/>
      <c r="G1053" s="335"/>
      <c r="H1053" s="335"/>
      <c r="I1053" s="307" t="s">
        <v>7796</v>
      </c>
      <c r="J1053" s="335"/>
      <c r="K1053" s="308">
        <v>3</v>
      </c>
      <c r="L1053" s="336"/>
      <c r="M1053" s="337"/>
      <c r="N1053" s="307"/>
    </row>
    <row r="1054" spans="6:14" s="333" customFormat="1" ht="11.25" outlineLevel="5" x14ac:dyDescent="0.25">
      <c r="F1054" s="334"/>
      <c r="G1054" s="335"/>
      <c r="H1054" s="335"/>
      <c r="I1054" s="307" t="s">
        <v>7797</v>
      </c>
      <c r="J1054" s="335"/>
      <c r="K1054" s="308">
        <v>0.27</v>
      </c>
      <c r="L1054" s="336"/>
      <c r="M1054" s="337"/>
      <c r="N1054" s="307"/>
    </row>
    <row r="1055" spans="6:14" s="333" customFormat="1" ht="11.25" outlineLevel="5" x14ac:dyDescent="0.25">
      <c r="F1055" s="334"/>
      <c r="G1055" s="335"/>
      <c r="H1055" s="335"/>
      <c r="I1055" s="307" t="s">
        <v>7798</v>
      </c>
      <c r="J1055" s="335"/>
      <c r="K1055" s="308">
        <v>14.830000000000002</v>
      </c>
      <c r="L1055" s="336"/>
      <c r="M1055" s="337"/>
      <c r="N1055" s="307"/>
    </row>
    <row r="1056" spans="6:14" s="333" customFormat="1" ht="11.25" outlineLevel="5" x14ac:dyDescent="0.25">
      <c r="F1056" s="334"/>
      <c r="G1056" s="335"/>
      <c r="H1056" s="335"/>
      <c r="I1056" s="307" t="s">
        <v>7799</v>
      </c>
      <c r="J1056" s="335"/>
      <c r="K1056" s="308">
        <v>22.41</v>
      </c>
      <c r="L1056" s="336"/>
      <c r="M1056" s="337"/>
      <c r="N1056" s="307"/>
    </row>
    <row r="1057" spans="6:14" s="254" customFormat="1" ht="12" outlineLevel="4" x14ac:dyDescent="0.2">
      <c r="F1057" s="255">
        <v>3</v>
      </c>
      <c r="G1057" s="256" t="s">
        <v>3315</v>
      </c>
      <c r="H1057" s="269" t="s">
        <v>4079</v>
      </c>
      <c r="I1057" s="259" t="s">
        <v>4080</v>
      </c>
      <c r="J1057" s="256" t="s">
        <v>191</v>
      </c>
      <c r="K1057" s="168">
        <v>11.117000000000001</v>
      </c>
      <c r="L1057" s="305"/>
      <c r="M1057" s="306">
        <f>K1057*L1057</f>
        <v>0</v>
      </c>
      <c r="N1057" s="259"/>
    </row>
    <row r="1058" spans="6:14" s="333" customFormat="1" ht="11.25" outlineLevel="5" x14ac:dyDescent="0.25">
      <c r="F1058" s="334"/>
      <c r="G1058" s="335"/>
      <c r="H1058" s="335"/>
      <c r="I1058" s="307" t="s">
        <v>7782</v>
      </c>
      <c r="J1058" s="335"/>
      <c r="K1058" s="308">
        <v>0.65</v>
      </c>
      <c r="L1058" s="336"/>
      <c r="M1058" s="337"/>
      <c r="N1058" s="307"/>
    </row>
    <row r="1059" spans="6:14" s="333" customFormat="1" ht="11.25" outlineLevel="5" x14ac:dyDescent="0.25">
      <c r="F1059" s="334"/>
      <c r="G1059" s="335"/>
      <c r="H1059" s="335"/>
      <c r="I1059" s="307" t="s">
        <v>7783</v>
      </c>
      <c r="J1059" s="335"/>
      <c r="K1059" s="308">
        <v>4.0000000000000001E-3</v>
      </c>
      <c r="L1059" s="336"/>
      <c r="M1059" s="337"/>
      <c r="N1059" s="307"/>
    </row>
    <row r="1060" spans="6:14" s="333" customFormat="1" ht="11.25" outlineLevel="5" x14ac:dyDescent="0.25">
      <c r="F1060" s="334"/>
      <c r="G1060" s="335"/>
      <c r="H1060" s="335"/>
      <c r="I1060" s="307" t="s">
        <v>7784</v>
      </c>
      <c r="J1060" s="335"/>
      <c r="K1060" s="308">
        <v>1.7769999999999999</v>
      </c>
      <c r="L1060" s="336"/>
      <c r="M1060" s="337"/>
      <c r="N1060" s="307"/>
    </row>
    <row r="1061" spans="6:14" s="333" customFormat="1" ht="11.25" outlineLevel="5" x14ac:dyDescent="0.25">
      <c r="F1061" s="334"/>
      <c r="G1061" s="335"/>
      <c r="H1061" s="335"/>
      <c r="I1061" s="307" t="s">
        <v>7785</v>
      </c>
      <c r="J1061" s="335"/>
      <c r="K1061" s="308">
        <v>1.2250000000000001</v>
      </c>
      <c r="L1061" s="336"/>
      <c r="M1061" s="337"/>
      <c r="N1061" s="307"/>
    </row>
    <row r="1062" spans="6:14" s="333" customFormat="1" ht="11.25" outlineLevel="5" x14ac:dyDescent="0.25">
      <c r="F1062" s="334"/>
      <c r="G1062" s="335"/>
      <c r="H1062" s="335"/>
      <c r="I1062" s="307" t="s">
        <v>7786</v>
      </c>
      <c r="J1062" s="335"/>
      <c r="K1062" s="308">
        <v>3.41</v>
      </c>
      <c r="L1062" s="336"/>
      <c r="M1062" s="337"/>
      <c r="N1062" s="307"/>
    </row>
    <row r="1063" spans="6:14" s="333" customFormat="1" ht="11.25" outlineLevel="5" x14ac:dyDescent="0.25">
      <c r="F1063" s="334"/>
      <c r="G1063" s="335"/>
      <c r="H1063" s="335"/>
      <c r="I1063" s="307" t="s">
        <v>7787</v>
      </c>
      <c r="J1063" s="335"/>
      <c r="K1063" s="308">
        <v>0.3</v>
      </c>
      <c r="L1063" s="336"/>
      <c r="M1063" s="337"/>
      <c r="N1063" s="307"/>
    </row>
    <row r="1064" spans="6:14" s="333" customFormat="1" ht="11.25" outlineLevel="5" x14ac:dyDescent="0.25">
      <c r="F1064" s="334"/>
      <c r="G1064" s="335"/>
      <c r="H1064" s="335"/>
      <c r="I1064" s="307" t="s">
        <v>7788</v>
      </c>
      <c r="J1064" s="335"/>
      <c r="K1064" s="308">
        <v>2.7E-2</v>
      </c>
      <c r="L1064" s="336"/>
      <c r="M1064" s="337"/>
      <c r="N1064" s="307"/>
    </row>
    <row r="1065" spans="6:14" s="333" customFormat="1" ht="11.25" outlineLevel="5" x14ac:dyDescent="0.25">
      <c r="F1065" s="334"/>
      <c r="G1065" s="335"/>
      <c r="H1065" s="335"/>
      <c r="I1065" s="307" t="s">
        <v>7789</v>
      </c>
      <c r="J1065" s="335"/>
      <c r="K1065" s="308">
        <v>1.4830000000000001</v>
      </c>
      <c r="L1065" s="336"/>
      <c r="M1065" s="337"/>
      <c r="N1065" s="307"/>
    </row>
    <row r="1066" spans="6:14" s="333" customFormat="1" ht="11.25" outlineLevel="5" x14ac:dyDescent="0.25">
      <c r="F1066" s="334"/>
      <c r="G1066" s="335"/>
      <c r="H1066" s="335"/>
      <c r="I1066" s="307" t="s">
        <v>7790</v>
      </c>
      <c r="J1066" s="335"/>
      <c r="K1066" s="308">
        <v>2.2410000000000001</v>
      </c>
      <c r="L1066" s="336"/>
      <c r="M1066" s="337"/>
      <c r="N1066" s="307"/>
    </row>
    <row r="1067" spans="6:14" s="254" customFormat="1" ht="24" outlineLevel="4" x14ac:dyDescent="0.2">
      <c r="F1067" s="255">
        <v>4</v>
      </c>
      <c r="G1067" s="256" t="s">
        <v>3315</v>
      </c>
      <c r="H1067" s="269" t="s">
        <v>4081</v>
      </c>
      <c r="I1067" s="259" t="s">
        <v>4082</v>
      </c>
      <c r="J1067" s="256" t="s">
        <v>191</v>
      </c>
      <c r="K1067" s="168">
        <v>1.7769999999999999</v>
      </c>
      <c r="L1067" s="305"/>
      <c r="M1067" s="306">
        <f>K1067*L1067</f>
        <v>0</v>
      </c>
      <c r="N1067" s="259"/>
    </row>
    <row r="1068" spans="6:14" s="333" customFormat="1" ht="11.25" outlineLevel="5" x14ac:dyDescent="0.25">
      <c r="F1068" s="334"/>
      <c r="G1068" s="335"/>
      <c r="H1068" s="335"/>
      <c r="I1068" s="307" t="s">
        <v>7784</v>
      </c>
      <c r="J1068" s="335"/>
      <c r="K1068" s="308">
        <v>1.7769999999999999</v>
      </c>
      <c r="L1068" s="336"/>
      <c r="M1068" s="337"/>
      <c r="N1068" s="307"/>
    </row>
    <row r="1069" spans="6:14" s="254" customFormat="1" ht="24" outlineLevel="4" x14ac:dyDescent="0.2">
      <c r="F1069" s="255">
        <v>5</v>
      </c>
      <c r="G1069" s="256" t="s">
        <v>3315</v>
      </c>
      <c r="H1069" s="269" t="s">
        <v>1065</v>
      </c>
      <c r="I1069" s="259" t="s">
        <v>1066</v>
      </c>
      <c r="J1069" s="256" t="s">
        <v>191</v>
      </c>
      <c r="K1069" s="168">
        <v>4.0000000000000001E-3</v>
      </c>
      <c r="L1069" s="305"/>
      <c r="M1069" s="306">
        <f>K1069*L1069</f>
        <v>0</v>
      </c>
      <c r="N1069" s="259"/>
    </row>
    <row r="1070" spans="6:14" s="333" customFormat="1" ht="11.25" outlineLevel="5" x14ac:dyDescent="0.25">
      <c r="F1070" s="334"/>
      <c r="G1070" s="335"/>
      <c r="H1070" s="335"/>
      <c r="I1070" s="307" t="s">
        <v>7783</v>
      </c>
      <c r="J1070" s="335"/>
      <c r="K1070" s="308">
        <v>4.0000000000000001E-3</v>
      </c>
      <c r="L1070" s="336"/>
      <c r="M1070" s="337"/>
      <c r="N1070" s="307"/>
    </row>
    <row r="1071" spans="6:14" s="254" customFormat="1" ht="24" outlineLevel="4" x14ac:dyDescent="0.2">
      <c r="F1071" s="255">
        <v>6</v>
      </c>
      <c r="G1071" s="256" t="s">
        <v>3315</v>
      </c>
      <c r="H1071" s="269" t="s">
        <v>7800</v>
      </c>
      <c r="I1071" s="259" t="s">
        <v>7801</v>
      </c>
      <c r="J1071" s="256" t="s">
        <v>191</v>
      </c>
      <c r="K1071" s="168">
        <v>0.65</v>
      </c>
      <c r="L1071" s="305"/>
      <c r="M1071" s="306">
        <f>K1071*L1071</f>
        <v>0</v>
      </c>
      <c r="N1071" s="259"/>
    </row>
    <row r="1072" spans="6:14" s="333" customFormat="1" ht="11.25" outlineLevel="5" x14ac:dyDescent="0.25">
      <c r="F1072" s="334"/>
      <c r="G1072" s="335"/>
      <c r="H1072" s="335"/>
      <c r="I1072" s="307" t="s">
        <v>7782</v>
      </c>
      <c r="J1072" s="335"/>
      <c r="K1072" s="308">
        <v>0.65</v>
      </c>
      <c r="L1072" s="336"/>
      <c r="M1072" s="337"/>
      <c r="N1072" s="307"/>
    </row>
    <row r="1073" spans="6:14" s="291" customFormat="1" ht="4.5" outlineLevel="4" x14ac:dyDescent="0.25">
      <c r="F1073" s="284"/>
      <c r="G1073" s="285"/>
      <c r="H1073" s="285"/>
      <c r="I1073" s="295"/>
      <c r="J1073" s="285"/>
      <c r="K1073" s="187"/>
      <c r="L1073" s="290"/>
      <c r="M1073" s="296"/>
      <c r="N1073" s="290"/>
    </row>
    <row r="1074" spans="6:14" s="249" customFormat="1" ht="12" outlineLevel="3" x14ac:dyDescent="0.2">
      <c r="F1074" s="250"/>
      <c r="G1074" s="240"/>
      <c r="H1074" s="251"/>
      <c r="I1074" s="251" t="s">
        <v>3865</v>
      </c>
      <c r="J1074" s="240"/>
      <c r="K1074" s="159"/>
      <c r="L1074" s="252"/>
      <c r="M1074" s="221">
        <f>SUBTOTAL(9,M1075:M1108)</f>
        <v>0</v>
      </c>
      <c r="N1074" s="304"/>
    </row>
    <row r="1075" spans="6:14" s="254" customFormat="1" ht="12" outlineLevel="4" x14ac:dyDescent="0.2">
      <c r="F1075" s="255">
        <v>1</v>
      </c>
      <c r="G1075" s="256" t="s">
        <v>3315</v>
      </c>
      <c r="H1075" s="269" t="s">
        <v>7802</v>
      </c>
      <c r="I1075" s="259" t="s">
        <v>7803</v>
      </c>
      <c r="J1075" s="256" t="s">
        <v>532</v>
      </c>
      <c r="K1075" s="168">
        <v>80.5</v>
      </c>
      <c r="L1075" s="305"/>
      <c r="M1075" s="306">
        <f>K1075*L1075</f>
        <v>0</v>
      </c>
      <c r="N1075" s="259"/>
    </row>
    <row r="1076" spans="6:14" s="333" customFormat="1" ht="11.25" outlineLevel="5" x14ac:dyDescent="0.25">
      <c r="F1076" s="334"/>
      <c r="G1076" s="335"/>
      <c r="H1076" s="335"/>
      <c r="I1076" s="307" t="s">
        <v>7804</v>
      </c>
      <c r="J1076" s="335"/>
      <c r="K1076" s="308">
        <v>7.5</v>
      </c>
      <c r="L1076" s="336"/>
      <c r="M1076" s="337"/>
      <c r="N1076" s="307"/>
    </row>
    <row r="1077" spans="6:14" s="333" customFormat="1" ht="11.25" outlineLevel="5" x14ac:dyDescent="0.25">
      <c r="F1077" s="334"/>
      <c r="G1077" s="335"/>
      <c r="H1077" s="335"/>
      <c r="I1077" s="307" t="s">
        <v>7805</v>
      </c>
      <c r="J1077" s="335"/>
      <c r="K1077" s="308">
        <v>31</v>
      </c>
      <c r="L1077" s="336"/>
      <c r="M1077" s="337"/>
      <c r="N1077" s="307"/>
    </row>
    <row r="1078" spans="6:14" s="333" customFormat="1" ht="11.25" outlineLevel="5" x14ac:dyDescent="0.25">
      <c r="F1078" s="334"/>
      <c r="G1078" s="335"/>
      <c r="H1078" s="335"/>
      <c r="I1078" s="307" t="s">
        <v>7806</v>
      </c>
      <c r="J1078" s="335"/>
      <c r="K1078" s="308">
        <v>42</v>
      </c>
      <c r="L1078" s="336"/>
      <c r="M1078" s="337"/>
      <c r="N1078" s="307"/>
    </row>
    <row r="1079" spans="6:14" s="254" customFormat="1" ht="24" outlineLevel="4" x14ac:dyDescent="0.2">
      <c r="F1079" s="255">
        <v>2</v>
      </c>
      <c r="G1079" s="256" t="s">
        <v>3315</v>
      </c>
      <c r="H1079" s="269" t="s">
        <v>7807</v>
      </c>
      <c r="I1079" s="259" t="s">
        <v>7808</v>
      </c>
      <c r="J1079" s="256" t="s">
        <v>532</v>
      </c>
      <c r="K1079" s="168">
        <v>42.400000000000006</v>
      </c>
      <c r="L1079" s="305"/>
      <c r="M1079" s="306">
        <f>K1079*L1079</f>
        <v>0</v>
      </c>
      <c r="N1079" s="259"/>
    </row>
    <row r="1080" spans="6:14" s="333" customFormat="1" ht="11.25" outlineLevel="5" x14ac:dyDescent="0.25">
      <c r="F1080" s="334"/>
      <c r="G1080" s="335"/>
      <c r="H1080" s="335"/>
      <c r="I1080" s="307" t="s">
        <v>7809</v>
      </c>
      <c r="J1080" s="335"/>
      <c r="K1080" s="308">
        <v>3.2</v>
      </c>
      <c r="L1080" s="336"/>
      <c r="M1080" s="337"/>
      <c r="N1080" s="307"/>
    </row>
    <row r="1081" spans="6:14" s="333" customFormat="1" ht="11.25" outlineLevel="5" x14ac:dyDescent="0.25">
      <c r="F1081" s="334"/>
      <c r="G1081" s="335"/>
      <c r="H1081" s="335"/>
      <c r="I1081" s="307" t="s">
        <v>7810</v>
      </c>
      <c r="J1081" s="335"/>
      <c r="K1081" s="308">
        <v>19.200000000000003</v>
      </c>
      <c r="L1081" s="336"/>
      <c r="M1081" s="337"/>
      <c r="N1081" s="307"/>
    </row>
    <row r="1082" spans="6:14" s="333" customFormat="1" ht="11.25" outlineLevel="5" x14ac:dyDescent="0.25">
      <c r="F1082" s="334"/>
      <c r="G1082" s="335"/>
      <c r="H1082" s="335"/>
      <c r="I1082" s="307" t="s">
        <v>7811</v>
      </c>
      <c r="J1082" s="335"/>
      <c r="K1082" s="308">
        <v>6.4</v>
      </c>
      <c r="L1082" s="336"/>
      <c r="M1082" s="337"/>
      <c r="N1082" s="307"/>
    </row>
    <row r="1083" spans="6:14" s="333" customFormat="1" ht="11.25" outlineLevel="5" x14ac:dyDescent="0.25">
      <c r="F1083" s="334"/>
      <c r="G1083" s="335"/>
      <c r="H1083" s="335"/>
      <c r="I1083" s="307" t="s">
        <v>7812</v>
      </c>
      <c r="J1083" s="335"/>
      <c r="K1083" s="308">
        <v>13.600000000000001</v>
      </c>
      <c r="L1083" s="336"/>
      <c r="M1083" s="337"/>
      <c r="N1083" s="307"/>
    </row>
    <row r="1084" spans="6:14" s="254" customFormat="1" ht="24" outlineLevel="4" x14ac:dyDescent="0.2">
      <c r="F1084" s="255">
        <v>3</v>
      </c>
      <c r="G1084" s="256" t="s">
        <v>3315</v>
      </c>
      <c r="H1084" s="269" t="s">
        <v>7813</v>
      </c>
      <c r="I1084" s="259" t="s">
        <v>7814</v>
      </c>
      <c r="J1084" s="256" t="s">
        <v>532</v>
      </c>
      <c r="K1084" s="168">
        <v>10.600000000000001</v>
      </c>
      <c r="L1084" s="305"/>
      <c r="M1084" s="306">
        <f>K1084*L1084</f>
        <v>0</v>
      </c>
      <c r="N1084" s="259"/>
    </row>
    <row r="1085" spans="6:14" s="333" customFormat="1" ht="11.25" outlineLevel="5" x14ac:dyDescent="0.25">
      <c r="F1085" s="334"/>
      <c r="G1085" s="335"/>
      <c r="H1085" s="335"/>
      <c r="I1085" s="307" t="s">
        <v>7815</v>
      </c>
      <c r="J1085" s="335"/>
      <c r="K1085" s="308">
        <v>0.8</v>
      </c>
      <c r="L1085" s="336"/>
      <c r="M1085" s="337"/>
      <c r="N1085" s="307"/>
    </row>
    <row r="1086" spans="6:14" s="333" customFormat="1" ht="11.25" outlineLevel="5" x14ac:dyDescent="0.25">
      <c r="F1086" s="334"/>
      <c r="G1086" s="335"/>
      <c r="H1086" s="335"/>
      <c r="I1086" s="307" t="s">
        <v>7816</v>
      </c>
      <c r="J1086" s="335"/>
      <c r="K1086" s="308">
        <v>4.8000000000000007</v>
      </c>
      <c r="L1086" s="336"/>
      <c r="M1086" s="337"/>
      <c r="N1086" s="307"/>
    </row>
    <row r="1087" spans="6:14" s="333" customFormat="1" ht="11.25" outlineLevel="5" x14ac:dyDescent="0.25">
      <c r="F1087" s="334"/>
      <c r="G1087" s="335"/>
      <c r="H1087" s="335"/>
      <c r="I1087" s="307" t="s">
        <v>7817</v>
      </c>
      <c r="J1087" s="335"/>
      <c r="K1087" s="308">
        <v>1.6</v>
      </c>
      <c r="L1087" s="336"/>
      <c r="M1087" s="337"/>
      <c r="N1087" s="307"/>
    </row>
    <row r="1088" spans="6:14" s="333" customFormat="1" ht="11.25" outlineLevel="5" x14ac:dyDescent="0.25">
      <c r="F1088" s="334"/>
      <c r="G1088" s="335"/>
      <c r="H1088" s="335"/>
      <c r="I1088" s="307" t="s">
        <v>7818</v>
      </c>
      <c r="J1088" s="335"/>
      <c r="K1088" s="308">
        <v>3.4000000000000004</v>
      </c>
      <c r="L1088" s="336"/>
      <c r="M1088" s="337"/>
      <c r="N1088" s="307"/>
    </row>
    <row r="1089" spans="6:14" s="254" customFormat="1" ht="24" outlineLevel="4" x14ac:dyDescent="0.2">
      <c r="F1089" s="255">
        <v>4</v>
      </c>
      <c r="G1089" s="256" t="s">
        <v>3315</v>
      </c>
      <c r="H1089" s="269" t="s">
        <v>7819</v>
      </c>
      <c r="I1089" s="259" t="s">
        <v>7820</v>
      </c>
      <c r="J1089" s="256" t="s">
        <v>532</v>
      </c>
      <c r="K1089" s="168">
        <v>52</v>
      </c>
      <c r="L1089" s="305"/>
      <c r="M1089" s="306">
        <f>K1089*L1089</f>
        <v>0</v>
      </c>
      <c r="N1089" s="259"/>
    </row>
    <row r="1090" spans="6:14" s="333" customFormat="1" ht="11.25" outlineLevel="5" x14ac:dyDescent="0.25">
      <c r="F1090" s="334"/>
      <c r="G1090" s="335"/>
      <c r="H1090" s="335"/>
      <c r="I1090" s="307" t="s">
        <v>7821</v>
      </c>
      <c r="J1090" s="335"/>
      <c r="K1090" s="308">
        <v>20.8</v>
      </c>
      <c r="L1090" s="336"/>
      <c r="M1090" s="337"/>
      <c r="N1090" s="307"/>
    </row>
    <row r="1091" spans="6:14" s="333" customFormat="1" ht="11.25" outlineLevel="5" x14ac:dyDescent="0.25">
      <c r="F1091" s="334"/>
      <c r="G1091" s="335"/>
      <c r="H1091" s="335"/>
      <c r="I1091" s="307" t="s">
        <v>7822</v>
      </c>
      <c r="J1091" s="335"/>
      <c r="K1091" s="308">
        <v>20</v>
      </c>
      <c r="L1091" s="336"/>
      <c r="M1091" s="337"/>
      <c r="N1091" s="307"/>
    </row>
    <row r="1092" spans="6:14" s="333" customFormat="1" ht="11.25" outlineLevel="5" x14ac:dyDescent="0.25">
      <c r="F1092" s="334"/>
      <c r="G1092" s="335"/>
      <c r="H1092" s="335"/>
      <c r="I1092" s="307" t="s">
        <v>7823</v>
      </c>
      <c r="J1092" s="335"/>
      <c r="K1092" s="308">
        <v>11.2</v>
      </c>
      <c r="L1092" s="336"/>
      <c r="M1092" s="337"/>
      <c r="N1092" s="307"/>
    </row>
    <row r="1093" spans="6:14" s="254" customFormat="1" ht="24" outlineLevel="4" x14ac:dyDescent="0.2">
      <c r="F1093" s="255">
        <v>5</v>
      </c>
      <c r="G1093" s="256" t="s">
        <v>3315</v>
      </c>
      <c r="H1093" s="269" t="s">
        <v>7824</v>
      </c>
      <c r="I1093" s="259" t="s">
        <v>7825</v>
      </c>
      <c r="J1093" s="256" t="s">
        <v>532</v>
      </c>
      <c r="K1093" s="168">
        <v>13</v>
      </c>
      <c r="L1093" s="305"/>
      <c r="M1093" s="306">
        <f>K1093*L1093</f>
        <v>0</v>
      </c>
      <c r="N1093" s="259"/>
    </row>
    <row r="1094" spans="6:14" s="333" customFormat="1" ht="11.25" outlineLevel="5" x14ac:dyDescent="0.25">
      <c r="F1094" s="334"/>
      <c r="G1094" s="335"/>
      <c r="H1094" s="335"/>
      <c r="I1094" s="307" t="s">
        <v>7826</v>
      </c>
      <c r="J1094" s="335"/>
      <c r="K1094" s="308">
        <v>5.2</v>
      </c>
      <c r="L1094" s="336"/>
      <c r="M1094" s="337"/>
      <c r="N1094" s="307"/>
    </row>
    <row r="1095" spans="6:14" s="333" customFormat="1" ht="11.25" outlineLevel="5" x14ac:dyDescent="0.25">
      <c r="F1095" s="334"/>
      <c r="G1095" s="335"/>
      <c r="H1095" s="335"/>
      <c r="I1095" s="307" t="s">
        <v>7827</v>
      </c>
      <c r="J1095" s="335"/>
      <c r="K1095" s="308">
        <v>5</v>
      </c>
      <c r="L1095" s="336"/>
      <c r="M1095" s="337"/>
      <c r="N1095" s="307"/>
    </row>
    <row r="1096" spans="6:14" s="333" customFormat="1" ht="11.25" outlineLevel="5" x14ac:dyDescent="0.25">
      <c r="F1096" s="334"/>
      <c r="G1096" s="335"/>
      <c r="H1096" s="335"/>
      <c r="I1096" s="307" t="s">
        <v>7828</v>
      </c>
      <c r="J1096" s="335"/>
      <c r="K1096" s="308">
        <v>2.8</v>
      </c>
      <c r="L1096" s="336"/>
      <c r="M1096" s="337"/>
      <c r="N1096" s="307"/>
    </row>
    <row r="1097" spans="6:14" s="254" customFormat="1" ht="12" outlineLevel="4" x14ac:dyDescent="0.2">
      <c r="F1097" s="255">
        <v>6</v>
      </c>
      <c r="G1097" s="256" t="s">
        <v>3315</v>
      </c>
      <c r="H1097" s="269" t="s">
        <v>7829</v>
      </c>
      <c r="I1097" s="259" t="s">
        <v>7830</v>
      </c>
      <c r="J1097" s="256" t="s">
        <v>172</v>
      </c>
      <c r="K1097" s="168">
        <v>13</v>
      </c>
      <c r="L1097" s="305"/>
      <c r="M1097" s="306">
        <f>K1097*L1097</f>
        <v>0</v>
      </c>
      <c r="N1097" s="259"/>
    </row>
    <row r="1098" spans="6:14" s="333" customFormat="1" ht="11.25" outlineLevel="5" x14ac:dyDescent="0.25">
      <c r="F1098" s="334"/>
      <c r="G1098" s="335"/>
      <c r="H1098" s="335"/>
      <c r="I1098" s="307" t="s">
        <v>7831</v>
      </c>
      <c r="J1098" s="335"/>
      <c r="K1098" s="308">
        <v>1</v>
      </c>
      <c r="L1098" s="336"/>
      <c r="M1098" s="337"/>
      <c r="N1098" s="307"/>
    </row>
    <row r="1099" spans="6:14" s="333" customFormat="1" ht="11.25" outlineLevel="5" x14ac:dyDescent="0.25">
      <c r="F1099" s="334"/>
      <c r="G1099" s="335"/>
      <c r="H1099" s="335"/>
      <c r="I1099" s="307" t="s">
        <v>7832</v>
      </c>
      <c r="J1099" s="335"/>
      <c r="K1099" s="308">
        <v>4</v>
      </c>
      <c r="L1099" s="336"/>
      <c r="M1099" s="337"/>
      <c r="N1099" s="307"/>
    </row>
    <row r="1100" spans="6:14" s="333" customFormat="1" ht="11.25" outlineLevel="5" x14ac:dyDescent="0.25">
      <c r="F1100" s="334"/>
      <c r="G1100" s="335"/>
      <c r="H1100" s="335"/>
      <c r="I1100" s="307" t="s">
        <v>7833</v>
      </c>
      <c r="J1100" s="335"/>
      <c r="K1100" s="308">
        <v>1</v>
      </c>
      <c r="L1100" s="336"/>
      <c r="M1100" s="337"/>
      <c r="N1100" s="307"/>
    </row>
    <row r="1101" spans="6:14" s="333" customFormat="1" ht="11.25" outlineLevel="5" x14ac:dyDescent="0.25">
      <c r="F1101" s="334"/>
      <c r="G1101" s="335"/>
      <c r="H1101" s="335"/>
      <c r="I1101" s="307" t="s">
        <v>7834</v>
      </c>
      <c r="J1101" s="335"/>
      <c r="K1101" s="308">
        <v>5</v>
      </c>
      <c r="L1101" s="336"/>
      <c r="M1101" s="337"/>
      <c r="N1101" s="307"/>
    </row>
    <row r="1102" spans="6:14" s="333" customFormat="1" ht="11.25" outlineLevel="5" x14ac:dyDescent="0.25">
      <c r="F1102" s="334"/>
      <c r="G1102" s="335"/>
      <c r="H1102" s="335"/>
      <c r="I1102" s="307" t="s">
        <v>7835</v>
      </c>
      <c r="J1102" s="335"/>
      <c r="K1102" s="308">
        <v>2</v>
      </c>
      <c r="L1102" s="336"/>
      <c r="M1102" s="337"/>
      <c r="N1102" s="307"/>
    </row>
    <row r="1103" spans="6:14" s="254" customFormat="1" ht="24" outlineLevel="4" x14ac:dyDescent="0.2">
      <c r="F1103" s="255">
        <v>7</v>
      </c>
      <c r="G1103" s="256" t="s">
        <v>3315</v>
      </c>
      <c r="H1103" s="269" t="s">
        <v>7836</v>
      </c>
      <c r="I1103" s="259" t="s">
        <v>7837</v>
      </c>
      <c r="J1103" s="256" t="s">
        <v>532</v>
      </c>
      <c r="K1103" s="168">
        <v>150</v>
      </c>
      <c r="L1103" s="305"/>
      <c r="M1103" s="306">
        <f>K1103*L1103</f>
        <v>0</v>
      </c>
      <c r="N1103" s="259"/>
    </row>
    <row r="1104" spans="6:14" s="333" customFormat="1" ht="33.75" outlineLevel="5" x14ac:dyDescent="0.25">
      <c r="F1104" s="334"/>
      <c r="G1104" s="335"/>
      <c r="H1104" s="335"/>
      <c r="I1104" s="307" t="s">
        <v>7838</v>
      </c>
      <c r="J1104" s="335"/>
      <c r="K1104" s="308">
        <v>150</v>
      </c>
      <c r="L1104" s="336"/>
      <c r="M1104" s="337"/>
      <c r="N1104" s="307"/>
    </row>
    <row r="1105" spans="6:14" s="254" customFormat="1" ht="24" outlineLevel="4" x14ac:dyDescent="0.2">
      <c r="F1105" s="255">
        <v>8</v>
      </c>
      <c r="G1105" s="256" t="s">
        <v>3315</v>
      </c>
      <c r="H1105" s="269" t="s">
        <v>7839</v>
      </c>
      <c r="I1105" s="259" t="s">
        <v>7840</v>
      </c>
      <c r="J1105" s="256" t="s">
        <v>532</v>
      </c>
      <c r="K1105" s="168">
        <v>37.5</v>
      </c>
      <c r="L1105" s="305"/>
      <c r="M1105" s="306">
        <f>K1105*L1105</f>
        <v>0</v>
      </c>
      <c r="N1105" s="259"/>
    </row>
    <row r="1106" spans="6:14" s="333" customFormat="1" ht="33.75" outlineLevel="5" x14ac:dyDescent="0.25">
      <c r="F1106" s="334"/>
      <c r="G1106" s="335"/>
      <c r="H1106" s="335"/>
      <c r="I1106" s="307" t="s">
        <v>7841</v>
      </c>
      <c r="J1106" s="335"/>
      <c r="K1106" s="308">
        <v>37.5</v>
      </c>
      <c r="L1106" s="336"/>
      <c r="M1106" s="337"/>
      <c r="N1106" s="307"/>
    </row>
    <row r="1107" spans="6:14" s="254" customFormat="1" ht="24" outlineLevel="4" x14ac:dyDescent="0.2">
      <c r="F1107" s="255">
        <v>9</v>
      </c>
      <c r="G1107" s="256" t="s">
        <v>3315</v>
      </c>
      <c r="H1107" s="269" t="s">
        <v>1715</v>
      </c>
      <c r="I1107" s="259" t="s">
        <v>1716</v>
      </c>
      <c r="J1107" s="256" t="s">
        <v>191</v>
      </c>
      <c r="K1107" s="168">
        <v>1.7919749999999999</v>
      </c>
      <c r="L1107" s="305"/>
      <c r="M1107" s="306">
        <f>K1107*L1107</f>
        <v>0</v>
      </c>
      <c r="N1107" s="259"/>
    </row>
    <row r="1108" spans="6:14" s="291" customFormat="1" ht="4.5" outlineLevel="4" x14ac:dyDescent="0.25">
      <c r="F1108" s="284"/>
      <c r="G1108" s="285"/>
      <c r="H1108" s="285"/>
      <c r="I1108" s="295"/>
      <c r="J1108" s="285"/>
      <c r="K1108" s="187"/>
      <c r="L1108" s="290"/>
      <c r="M1108" s="296"/>
      <c r="N1108" s="290"/>
    </row>
    <row r="1109" spans="6:14" s="249" customFormat="1" ht="12" outlineLevel="3" x14ac:dyDescent="0.2">
      <c r="F1109" s="250"/>
      <c r="G1109" s="240"/>
      <c r="H1109" s="251"/>
      <c r="I1109" s="251" t="s">
        <v>4111</v>
      </c>
      <c r="J1109" s="240"/>
      <c r="K1109" s="159"/>
      <c r="L1109" s="252"/>
      <c r="M1109" s="221">
        <f>SUBTOTAL(9,M1110:M1113)</f>
        <v>0</v>
      </c>
      <c r="N1109" s="304"/>
    </row>
    <row r="1110" spans="6:14" s="254" customFormat="1" ht="12" outlineLevel="4" x14ac:dyDescent="0.2">
      <c r="F1110" s="255">
        <v>1</v>
      </c>
      <c r="G1110" s="256" t="s">
        <v>3315</v>
      </c>
      <c r="H1110" s="269" t="s">
        <v>7842</v>
      </c>
      <c r="I1110" s="259" t="s">
        <v>7843</v>
      </c>
      <c r="J1110" s="256" t="s">
        <v>532</v>
      </c>
      <c r="K1110" s="168">
        <v>13</v>
      </c>
      <c r="L1110" s="305"/>
      <c r="M1110" s="306">
        <f>K1110*L1110</f>
        <v>0</v>
      </c>
      <c r="N1110" s="259"/>
    </row>
    <row r="1111" spans="6:14" s="333" customFormat="1" ht="11.25" outlineLevel="5" x14ac:dyDescent="0.25">
      <c r="F1111" s="334"/>
      <c r="G1111" s="335"/>
      <c r="H1111" s="335"/>
      <c r="I1111" s="307" t="s">
        <v>7844</v>
      </c>
      <c r="J1111" s="335"/>
      <c r="K1111" s="308">
        <v>13</v>
      </c>
      <c r="L1111" s="336"/>
      <c r="M1111" s="337"/>
      <c r="N1111" s="307"/>
    </row>
    <row r="1112" spans="6:14" s="254" customFormat="1" ht="24" outlineLevel="4" x14ac:dyDescent="0.2">
      <c r="F1112" s="255">
        <v>2</v>
      </c>
      <c r="G1112" s="256" t="s">
        <v>3315</v>
      </c>
      <c r="H1112" s="269" t="s">
        <v>7845</v>
      </c>
      <c r="I1112" s="259" t="s">
        <v>7846</v>
      </c>
      <c r="J1112" s="256" t="s">
        <v>191</v>
      </c>
      <c r="K1112" s="168">
        <v>2.7299999999999998E-2</v>
      </c>
      <c r="L1112" s="305"/>
      <c r="M1112" s="306">
        <f>K1112*L1112</f>
        <v>0</v>
      </c>
      <c r="N1112" s="259"/>
    </row>
    <row r="1113" spans="6:14" s="291" customFormat="1" ht="4.5" outlineLevel="4" x14ac:dyDescent="0.25">
      <c r="F1113" s="284"/>
      <c r="G1113" s="285"/>
      <c r="H1113" s="285"/>
      <c r="I1113" s="295"/>
      <c r="J1113" s="285"/>
      <c r="K1113" s="187"/>
      <c r="L1113" s="290"/>
      <c r="M1113" s="296"/>
      <c r="N1113" s="290"/>
    </row>
    <row r="1114" spans="6:14" s="249" customFormat="1" ht="12" outlineLevel="3" x14ac:dyDescent="0.2">
      <c r="F1114" s="250"/>
      <c r="G1114" s="240"/>
      <c r="H1114" s="251"/>
      <c r="I1114" s="251" t="s">
        <v>4363</v>
      </c>
      <c r="J1114" s="240"/>
      <c r="K1114" s="159"/>
      <c r="L1114" s="252"/>
      <c r="M1114" s="221">
        <f>SUBTOTAL(9,M1115:M1124)</f>
        <v>0</v>
      </c>
      <c r="N1114" s="304"/>
    </row>
    <row r="1115" spans="6:14" s="254" customFormat="1" ht="12" outlineLevel="4" x14ac:dyDescent="0.2">
      <c r="F1115" s="255">
        <v>1</v>
      </c>
      <c r="G1115" s="256" t="s">
        <v>3315</v>
      </c>
      <c r="H1115" s="269" t="s">
        <v>7847</v>
      </c>
      <c r="I1115" s="259" t="s">
        <v>7848</v>
      </c>
      <c r="J1115" s="256" t="s">
        <v>447</v>
      </c>
      <c r="K1115" s="168">
        <v>39</v>
      </c>
      <c r="L1115" s="305"/>
      <c r="M1115" s="306">
        <f>K1115*L1115</f>
        <v>0</v>
      </c>
      <c r="N1115" s="259"/>
    </row>
    <row r="1116" spans="6:14" s="333" customFormat="1" ht="11.25" outlineLevel="5" x14ac:dyDescent="0.25">
      <c r="F1116" s="334"/>
      <c r="G1116" s="335"/>
      <c r="H1116" s="335"/>
      <c r="I1116" s="307" t="s">
        <v>7849</v>
      </c>
      <c r="J1116" s="335"/>
      <c r="K1116" s="308">
        <v>39</v>
      </c>
      <c r="L1116" s="336"/>
      <c r="M1116" s="337"/>
      <c r="N1116" s="307"/>
    </row>
    <row r="1117" spans="6:14" s="254" customFormat="1" ht="12" outlineLevel="4" x14ac:dyDescent="0.2">
      <c r="F1117" s="255">
        <v>2</v>
      </c>
      <c r="G1117" s="256" t="s">
        <v>3315</v>
      </c>
      <c r="H1117" s="269" t="s">
        <v>7850</v>
      </c>
      <c r="I1117" s="259" t="s">
        <v>7851</v>
      </c>
      <c r="J1117" s="256" t="s">
        <v>447</v>
      </c>
      <c r="K1117" s="168">
        <v>3</v>
      </c>
      <c r="L1117" s="305"/>
      <c r="M1117" s="306">
        <f>K1117*L1117</f>
        <v>0</v>
      </c>
      <c r="N1117" s="259"/>
    </row>
    <row r="1118" spans="6:14" s="333" customFormat="1" ht="11.25" outlineLevel="5" x14ac:dyDescent="0.25">
      <c r="F1118" s="334"/>
      <c r="G1118" s="335"/>
      <c r="H1118" s="335"/>
      <c r="I1118" s="307" t="s">
        <v>7852</v>
      </c>
      <c r="J1118" s="335"/>
      <c r="K1118" s="308">
        <v>3</v>
      </c>
      <c r="L1118" s="336"/>
      <c r="M1118" s="337"/>
      <c r="N1118" s="307"/>
    </row>
    <row r="1119" spans="6:14" s="254" customFormat="1" ht="12" outlineLevel="4" x14ac:dyDescent="0.2">
      <c r="F1119" s="255">
        <v>3</v>
      </c>
      <c r="G1119" s="256" t="s">
        <v>3315</v>
      </c>
      <c r="H1119" s="269" t="s">
        <v>7853</v>
      </c>
      <c r="I1119" s="259" t="s">
        <v>7854</v>
      </c>
      <c r="J1119" s="256" t="s">
        <v>447</v>
      </c>
      <c r="K1119" s="168">
        <v>2</v>
      </c>
      <c r="L1119" s="305"/>
      <c r="M1119" s="306">
        <f>K1119*L1119</f>
        <v>0</v>
      </c>
      <c r="N1119" s="259"/>
    </row>
    <row r="1120" spans="6:14" s="254" customFormat="1" ht="12" outlineLevel="4" x14ac:dyDescent="0.2">
      <c r="F1120" s="255">
        <v>4</v>
      </c>
      <c r="G1120" s="256" t="s">
        <v>3315</v>
      </c>
      <c r="H1120" s="269" t="s">
        <v>4364</v>
      </c>
      <c r="I1120" s="259" t="s">
        <v>4365</v>
      </c>
      <c r="J1120" s="256" t="s">
        <v>532</v>
      </c>
      <c r="K1120" s="168">
        <v>191.5</v>
      </c>
      <c r="L1120" s="305"/>
      <c r="M1120" s="306">
        <f>K1120*L1120</f>
        <v>0</v>
      </c>
      <c r="N1120" s="259"/>
    </row>
    <row r="1121" spans="6:14" s="333" customFormat="1" ht="11.25" outlineLevel="5" x14ac:dyDescent="0.25">
      <c r="F1121" s="334"/>
      <c r="G1121" s="335"/>
      <c r="H1121" s="335"/>
      <c r="I1121" s="307" t="s">
        <v>7855</v>
      </c>
      <c r="J1121" s="335"/>
      <c r="K1121" s="308">
        <v>4</v>
      </c>
      <c r="L1121" s="336"/>
      <c r="M1121" s="337"/>
      <c r="N1121" s="307"/>
    </row>
    <row r="1122" spans="6:14" s="333" customFormat="1" ht="33.75" outlineLevel="5" x14ac:dyDescent="0.25">
      <c r="F1122" s="334"/>
      <c r="G1122" s="335"/>
      <c r="H1122" s="335"/>
      <c r="I1122" s="307" t="s">
        <v>7856</v>
      </c>
      <c r="J1122" s="335"/>
      <c r="K1122" s="308">
        <v>187.5</v>
      </c>
      <c r="L1122" s="336"/>
      <c r="M1122" s="337"/>
      <c r="N1122" s="307"/>
    </row>
    <row r="1123" spans="6:14" s="254" customFormat="1" ht="24" outlineLevel="4" x14ac:dyDescent="0.2">
      <c r="F1123" s="255">
        <v>5</v>
      </c>
      <c r="G1123" s="256" t="s">
        <v>3315</v>
      </c>
      <c r="H1123" s="269" t="s">
        <v>4367</v>
      </c>
      <c r="I1123" s="259" t="s">
        <v>4368</v>
      </c>
      <c r="J1123" s="256" t="s">
        <v>191</v>
      </c>
      <c r="K1123" s="168">
        <v>1.48265</v>
      </c>
      <c r="L1123" s="305"/>
      <c r="M1123" s="306">
        <f>K1123*L1123</f>
        <v>0</v>
      </c>
      <c r="N1123" s="259"/>
    </row>
    <row r="1124" spans="6:14" s="291" customFormat="1" ht="4.5" outlineLevel="4" x14ac:dyDescent="0.25">
      <c r="F1124" s="284"/>
      <c r="G1124" s="285"/>
      <c r="H1124" s="285"/>
      <c r="I1124" s="295"/>
      <c r="J1124" s="285"/>
      <c r="K1124" s="187"/>
      <c r="L1124" s="290"/>
      <c r="M1124" s="296"/>
      <c r="N1124" s="290"/>
    </row>
    <row r="1125" spans="6:14" s="249" customFormat="1" ht="12" outlineLevel="3" x14ac:dyDescent="0.2">
      <c r="F1125" s="250"/>
      <c r="G1125" s="240"/>
      <c r="H1125" s="251"/>
      <c r="I1125" s="251" t="s">
        <v>4132</v>
      </c>
      <c r="J1125" s="240"/>
      <c r="K1125" s="159"/>
      <c r="L1125" s="252"/>
      <c r="M1125" s="221">
        <f>SUBTOTAL(9,M1126:M1161)</f>
        <v>0</v>
      </c>
      <c r="N1125" s="304"/>
    </row>
    <row r="1126" spans="6:14" s="254" customFormat="1" ht="12" outlineLevel="4" x14ac:dyDescent="0.2">
      <c r="F1126" s="255">
        <v>1</v>
      </c>
      <c r="G1126" s="256" t="s">
        <v>3315</v>
      </c>
      <c r="H1126" s="269" t="s">
        <v>7857</v>
      </c>
      <c r="I1126" s="259" t="s">
        <v>7858</v>
      </c>
      <c r="J1126" s="256" t="s">
        <v>532</v>
      </c>
      <c r="K1126" s="168">
        <v>1.5</v>
      </c>
      <c r="L1126" s="305"/>
      <c r="M1126" s="306">
        <f>K1126*L1126</f>
        <v>0</v>
      </c>
      <c r="N1126" s="259"/>
    </row>
    <row r="1127" spans="6:14" s="333" customFormat="1" ht="11.25" outlineLevel="5" x14ac:dyDescent="0.25">
      <c r="F1127" s="334"/>
      <c r="G1127" s="335"/>
      <c r="H1127" s="335"/>
      <c r="I1127" s="307" t="s">
        <v>7859</v>
      </c>
      <c r="J1127" s="335"/>
      <c r="K1127" s="308">
        <v>1.5</v>
      </c>
      <c r="L1127" s="336"/>
      <c r="M1127" s="337"/>
      <c r="N1127" s="307"/>
    </row>
    <row r="1128" spans="6:14" s="254" customFormat="1" ht="24" outlineLevel="4" x14ac:dyDescent="0.2">
      <c r="F1128" s="255">
        <v>2</v>
      </c>
      <c r="G1128" s="256" t="s">
        <v>3315</v>
      </c>
      <c r="H1128" s="269" t="s">
        <v>7860</v>
      </c>
      <c r="I1128" s="259" t="s">
        <v>7861</v>
      </c>
      <c r="J1128" s="256" t="s">
        <v>447</v>
      </c>
      <c r="K1128" s="168">
        <v>1</v>
      </c>
      <c r="L1128" s="305"/>
      <c r="M1128" s="306">
        <f>K1128*L1128</f>
        <v>0</v>
      </c>
      <c r="N1128" s="259"/>
    </row>
    <row r="1129" spans="6:14" s="333" customFormat="1" ht="11.25" outlineLevel="5" x14ac:dyDescent="0.25">
      <c r="F1129" s="334"/>
      <c r="G1129" s="335"/>
      <c r="H1129" s="335"/>
      <c r="I1129" s="307" t="s">
        <v>7862</v>
      </c>
      <c r="J1129" s="335"/>
      <c r="K1129" s="308">
        <v>1</v>
      </c>
      <c r="L1129" s="336"/>
      <c r="M1129" s="337"/>
      <c r="N1129" s="307"/>
    </row>
    <row r="1130" spans="6:14" s="254" customFormat="1" ht="24" outlineLevel="4" x14ac:dyDescent="0.2">
      <c r="F1130" s="255">
        <v>3</v>
      </c>
      <c r="G1130" s="256" t="s">
        <v>3315</v>
      </c>
      <c r="H1130" s="269" t="s">
        <v>7863</v>
      </c>
      <c r="I1130" s="259" t="s">
        <v>7864</v>
      </c>
      <c r="J1130" s="256" t="s">
        <v>447</v>
      </c>
      <c r="K1130" s="168">
        <v>1</v>
      </c>
      <c r="L1130" s="305"/>
      <c r="M1130" s="306">
        <f>K1130*L1130</f>
        <v>0</v>
      </c>
      <c r="N1130" s="259"/>
    </row>
    <row r="1131" spans="6:14" s="254" customFormat="1" ht="12" outlineLevel="4" x14ac:dyDescent="0.2">
      <c r="F1131" s="255">
        <v>4</v>
      </c>
      <c r="G1131" s="256" t="s">
        <v>3315</v>
      </c>
      <c r="H1131" s="269" t="s">
        <v>7865</v>
      </c>
      <c r="I1131" s="259" t="s">
        <v>7866</v>
      </c>
      <c r="J1131" s="256" t="s">
        <v>447</v>
      </c>
      <c r="K1131" s="168">
        <v>1</v>
      </c>
      <c r="L1131" s="305"/>
      <c r="M1131" s="306">
        <f>K1131*L1131</f>
        <v>0</v>
      </c>
      <c r="N1131" s="259"/>
    </row>
    <row r="1132" spans="6:14" s="254" customFormat="1" ht="24" outlineLevel="4" x14ac:dyDescent="0.2">
      <c r="F1132" s="255">
        <v>5</v>
      </c>
      <c r="G1132" s="256" t="s">
        <v>3315</v>
      </c>
      <c r="H1132" s="269" t="s">
        <v>7867</v>
      </c>
      <c r="I1132" s="259" t="s">
        <v>7868</v>
      </c>
      <c r="J1132" s="256" t="s">
        <v>447</v>
      </c>
      <c r="K1132" s="168">
        <v>3</v>
      </c>
      <c r="L1132" s="305"/>
      <c r="M1132" s="306">
        <f>K1132*L1132</f>
        <v>0</v>
      </c>
      <c r="N1132" s="259"/>
    </row>
    <row r="1133" spans="6:14" s="333" customFormat="1" ht="11.25" outlineLevel="5" x14ac:dyDescent="0.25">
      <c r="F1133" s="334"/>
      <c r="G1133" s="335"/>
      <c r="H1133" s="335"/>
      <c r="I1133" s="307" t="s">
        <v>7869</v>
      </c>
      <c r="J1133" s="335"/>
      <c r="K1133" s="308">
        <v>3</v>
      </c>
      <c r="L1133" s="336"/>
      <c r="M1133" s="337"/>
      <c r="N1133" s="307"/>
    </row>
    <row r="1134" spans="6:14" s="254" customFormat="1" ht="24" outlineLevel="4" x14ac:dyDescent="0.2">
      <c r="F1134" s="255">
        <v>6</v>
      </c>
      <c r="G1134" s="256" t="s">
        <v>3315</v>
      </c>
      <c r="H1134" s="269" t="s">
        <v>7870</v>
      </c>
      <c r="I1134" s="259" t="s">
        <v>7871</v>
      </c>
      <c r="J1134" s="256" t="s">
        <v>447</v>
      </c>
      <c r="K1134" s="168">
        <v>3</v>
      </c>
      <c r="L1134" s="305"/>
      <c r="M1134" s="306">
        <f>K1134*L1134</f>
        <v>0</v>
      </c>
      <c r="N1134" s="259"/>
    </row>
    <row r="1135" spans="6:14" s="254" customFormat="1" ht="12" outlineLevel="4" x14ac:dyDescent="0.2">
      <c r="F1135" s="255">
        <v>7</v>
      </c>
      <c r="G1135" s="256" t="s">
        <v>3315</v>
      </c>
      <c r="H1135" s="269" t="s">
        <v>7872</v>
      </c>
      <c r="I1135" s="259" t="s">
        <v>7873</v>
      </c>
      <c r="J1135" s="256" t="s">
        <v>447</v>
      </c>
      <c r="K1135" s="168">
        <v>3</v>
      </c>
      <c r="L1135" s="305"/>
      <c r="M1135" s="306">
        <f>K1135*L1135</f>
        <v>0</v>
      </c>
      <c r="N1135" s="259"/>
    </row>
    <row r="1136" spans="6:14" s="254" customFormat="1" ht="24" outlineLevel="4" x14ac:dyDescent="0.2">
      <c r="F1136" s="255">
        <v>8</v>
      </c>
      <c r="G1136" s="256" t="s">
        <v>3315</v>
      </c>
      <c r="H1136" s="269" t="s">
        <v>7874</v>
      </c>
      <c r="I1136" s="259" t="s">
        <v>7875</v>
      </c>
      <c r="J1136" s="256" t="s">
        <v>447</v>
      </c>
      <c r="K1136" s="168">
        <v>4</v>
      </c>
      <c r="L1136" s="305"/>
      <c r="M1136" s="306">
        <f>K1136*L1136</f>
        <v>0</v>
      </c>
      <c r="N1136" s="259"/>
    </row>
    <row r="1137" spans="6:14" s="254" customFormat="1" ht="24" outlineLevel="4" x14ac:dyDescent="0.2">
      <c r="F1137" s="255">
        <v>9</v>
      </c>
      <c r="G1137" s="256" t="s">
        <v>3315</v>
      </c>
      <c r="H1137" s="269" t="s">
        <v>7876</v>
      </c>
      <c r="I1137" s="259" t="s">
        <v>7877</v>
      </c>
      <c r="J1137" s="256" t="s">
        <v>447</v>
      </c>
      <c r="K1137" s="168">
        <v>2</v>
      </c>
      <c r="L1137" s="305"/>
      <c r="M1137" s="306">
        <f>K1137*L1137</f>
        <v>0</v>
      </c>
      <c r="N1137" s="259"/>
    </row>
    <row r="1138" spans="6:14" s="333" customFormat="1" ht="11.25" outlineLevel="5" x14ac:dyDescent="0.25">
      <c r="F1138" s="334"/>
      <c r="G1138" s="335"/>
      <c r="H1138" s="335"/>
      <c r="I1138" s="307" t="s">
        <v>7878</v>
      </c>
      <c r="J1138" s="335"/>
      <c r="K1138" s="308">
        <v>1</v>
      </c>
      <c r="L1138" s="336"/>
      <c r="M1138" s="337"/>
      <c r="N1138" s="307"/>
    </row>
    <row r="1139" spans="6:14" s="333" customFormat="1" ht="11.25" outlineLevel="5" x14ac:dyDescent="0.25">
      <c r="F1139" s="334"/>
      <c r="G1139" s="335"/>
      <c r="H1139" s="335"/>
      <c r="I1139" s="307" t="s">
        <v>7879</v>
      </c>
      <c r="J1139" s="335"/>
      <c r="K1139" s="308">
        <v>1</v>
      </c>
      <c r="L1139" s="336"/>
      <c r="M1139" s="337"/>
      <c r="N1139" s="307"/>
    </row>
    <row r="1140" spans="6:14" s="254" customFormat="1" ht="12" outlineLevel="4" x14ac:dyDescent="0.2">
      <c r="F1140" s="255">
        <v>10</v>
      </c>
      <c r="G1140" s="256" t="s">
        <v>3315</v>
      </c>
      <c r="H1140" s="269" t="s">
        <v>4143</v>
      </c>
      <c r="I1140" s="259" t="s">
        <v>4144</v>
      </c>
      <c r="J1140" s="256" t="s">
        <v>447</v>
      </c>
      <c r="K1140" s="168">
        <v>2</v>
      </c>
      <c r="L1140" s="305"/>
      <c r="M1140" s="306">
        <f>K1140*L1140</f>
        <v>0</v>
      </c>
      <c r="N1140" s="259"/>
    </row>
    <row r="1141" spans="6:14" s="333" customFormat="1" ht="11.25" outlineLevel="5" x14ac:dyDescent="0.25">
      <c r="F1141" s="334"/>
      <c r="G1141" s="335"/>
      <c r="H1141" s="335"/>
      <c r="I1141" s="307" t="s">
        <v>7878</v>
      </c>
      <c r="J1141" s="335"/>
      <c r="K1141" s="308">
        <v>1</v>
      </c>
      <c r="L1141" s="336"/>
      <c r="M1141" s="337"/>
      <c r="N1141" s="307"/>
    </row>
    <row r="1142" spans="6:14" s="333" customFormat="1" ht="11.25" outlineLevel="5" x14ac:dyDescent="0.25">
      <c r="F1142" s="334"/>
      <c r="G1142" s="335"/>
      <c r="H1142" s="335"/>
      <c r="I1142" s="307" t="s">
        <v>7879</v>
      </c>
      <c r="J1142" s="335"/>
      <c r="K1142" s="308">
        <v>1</v>
      </c>
      <c r="L1142" s="336"/>
      <c r="M1142" s="337"/>
      <c r="N1142" s="307"/>
    </row>
    <row r="1143" spans="6:14" s="254" customFormat="1" ht="12" outlineLevel="4" x14ac:dyDescent="0.2">
      <c r="F1143" s="255">
        <v>11</v>
      </c>
      <c r="G1143" s="256" t="s">
        <v>3315</v>
      </c>
      <c r="H1143" s="269" t="s">
        <v>7880</v>
      </c>
      <c r="I1143" s="259" t="s">
        <v>7881</v>
      </c>
      <c r="J1143" s="256" t="s">
        <v>447</v>
      </c>
      <c r="K1143" s="168">
        <v>2</v>
      </c>
      <c r="L1143" s="305"/>
      <c r="M1143" s="306">
        <f>K1143*L1143</f>
        <v>0</v>
      </c>
      <c r="N1143" s="259"/>
    </row>
    <row r="1144" spans="6:14" s="333" customFormat="1" ht="11.25" outlineLevel="5" x14ac:dyDescent="0.25">
      <c r="F1144" s="334"/>
      <c r="G1144" s="335"/>
      <c r="H1144" s="335"/>
      <c r="I1144" s="307" t="s">
        <v>7882</v>
      </c>
      <c r="J1144" s="335"/>
      <c r="K1144" s="308">
        <v>1</v>
      </c>
      <c r="L1144" s="336"/>
      <c r="M1144" s="337"/>
      <c r="N1144" s="307"/>
    </row>
    <row r="1145" spans="6:14" s="333" customFormat="1" ht="11.25" outlineLevel="5" x14ac:dyDescent="0.25">
      <c r="F1145" s="334"/>
      <c r="G1145" s="335"/>
      <c r="H1145" s="335"/>
      <c r="I1145" s="307" t="s">
        <v>7883</v>
      </c>
      <c r="J1145" s="335"/>
      <c r="K1145" s="308">
        <v>1</v>
      </c>
      <c r="L1145" s="336"/>
      <c r="M1145" s="337"/>
      <c r="N1145" s="307"/>
    </row>
    <row r="1146" spans="6:14" s="254" customFormat="1" ht="12" outlineLevel="4" x14ac:dyDescent="0.2">
      <c r="F1146" s="255">
        <v>12</v>
      </c>
      <c r="G1146" s="256" t="s">
        <v>3315</v>
      </c>
      <c r="H1146" s="269" t="s">
        <v>4309</v>
      </c>
      <c r="I1146" s="259" t="s">
        <v>4310</v>
      </c>
      <c r="J1146" s="256" t="s">
        <v>447</v>
      </c>
      <c r="K1146" s="168">
        <v>2</v>
      </c>
      <c r="L1146" s="305"/>
      <c r="M1146" s="306">
        <f>K1146*L1146</f>
        <v>0</v>
      </c>
      <c r="N1146" s="259"/>
    </row>
    <row r="1147" spans="6:14" s="333" customFormat="1" ht="11.25" outlineLevel="5" x14ac:dyDescent="0.25">
      <c r="F1147" s="334"/>
      <c r="G1147" s="335"/>
      <c r="H1147" s="335"/>
      <c r="I1147" s="307" t="s">
        <v>7882</v>
      </c>
      <c r="J1147" s="335"/>
      <c r="K1147" s="308">
        <v>1</v>
      </c>
      <c r="L1147" s="336"/>
      <c r="M1147" s="337"/>
      <c r="N1147" s="307"/>
    </row>
    <row r="1148" spans="6:14" s="333" customFormat="1" ht="11.25" outlineLevel="5" x14ac:dyDescent="0.25">
      <c r="F1148" s="334"/>
      <c r="G1148" s="335"/>
      <c r="H1148" s="335"/>
      <c r="I1148" s="307" t="s">
        <v>7883</v>
      </c>
      <c r="J1148" s="335"/>
      <c r="K1148" s="308">
        <v>1</v>
      </c>
      <c r="L1148" s="336"/>
      <c r="M1148" s="337"/>
      <c r="N1148" s="307"/>
    </row>
    <row r="1149" spans="6:14" s="254" customFormat="1" ht="12" outlineLevel="4" x14ac:dyDescent="0.2">
      <c r="F1149" s="255">
        <v>13</v>
      </c>
      <c r="G1149" s="256" t="s">
        <v>3315</v>
      </c>
      <c r="H1149" s="269" t="s">
        <v>4311</v>
      </c>
      <c r="I1149" s="259" t="s">
        <v>4312</v>
      </c>
      <c r="J1149" s="256" t="s">
        <v>447</v>
      </c>
      <c r="K1149" s="168">
        <v>2</v>
      </c>
      <c r="L1149" s="305"/>
      <c r="M1149" s="306">
        <f>K1149*L1149</f>
        <v>0</v>
      </c>
      <c r="N1149" s="259"/>
    </row>
    <row r="1150" spans="6:14" s="333" customFormat="1" ht="11.25" outlineLevel="5" x14ac:dyDescent="0.25">
      <c r="F1150" s="334"/>
      <c r="G1150" s="335"/>
      <c r="H1150" s="335"/>
      <c r="I1150" s="307" t="s">
        <v>7882</v>
      </c>
      <c r="J1150" s="335"/>
      <c r="K1150" s="308">
        <v>1</v>
      </c>
      <c r="L1150" s="336"/>
      <c r="M1150" s="337"/>
      <c r="N1150" s="307"/>
    </row>
    <row r="1151" spans="6:14" s="333" customFormat="1" ht="11.25" outlineLevel="5" x14ac:dyDescent="0.25">
      <c r="F1151" s="334"/>
      <c r="G1151" s="335"/>
      <c r="H1151" s="335"/>
      <c r="I1151" s="307" t="s">
        <v>7883</v>
      </c>
      <c r="J1151" s="335"/>
      <c r="K1151" s="308">
        <v>1</v>
      </c>
      <c r="L1151" s="336"/>
      <c r="M1151" s="337"/>
      <c r="N1151" s="307"/>
    </row>
    <row r="1152" spans="6:14" s="254" customFormat="1" ht="12" outlineLevel="4" x14ac:dyDescent="0.2">
      <c r="F1152" s="255">
        <v>14</v>
      </c>
      <c r="G1152" s="256" t="s">
        <v>3315</v>
      </c>
      <c r="H1152" s="269" t="s">
        <v>4151</v>
      </c>
      <c r="I1152" s="259" t="s">
        <v>4152</v>
      </c>
      <c r="J1152" s="256" t="s">
        <v>447</v>
      </c>
      <c r="K1152" s="168">
        <v>1</v>
      </c>
      <c r="L1152" s="305"/>
      <c r="M1152" s="306">
        <f>K1152*L1152</f>
        <v>0</v>
      </c>
      <c r="N1152" s="259"/>
    </row>
    <row r="1153" spans="6:14" s="333" customFormat="1" ht="11.25" outlineLevel="5" x14ac:dyDescent="0.25">
      <c r="F1153" s="334"/>
      <c r="G1153" s="335"/>
      <c r="H1153" s="335"/>
      <c r="I1153" s="307" t="s">
        <v>7884</v>
      </c>
      <c r="J1153" s="335"/>
      <c r="K1153" s="308">
        <v>1</v>
      </c>
      <c r="L1153" s="336"/>
      <c r="M1153" s="337"/>
      <c r="N1153" s="307"/>
    </row>
    <row r="1154" spans="6:14" s="254" customFormat="1" ht="12" outlineLevel="4" x14ac:dyDescent="0.2">
      <c r="F1154" s="255">
        <v>15</v>
      </c>
      <c r="G1154" s="256" t="s">
        <v>3315</v>
      </c>
      <c r="H1154" s="269" t="s">
        <v>4153</v>
      </c>
      <c r="I1154" s="259" t="s">
        <v>4154</v>
      </c>
      <c r="J1154" s="256" t="s">
        <v>447</v>
      </c>
      <c r="K1154" s="168">
        <v>1</v>
      </c>
      <c r="L1154" s="305"/>
      <c r="M1154" s="306">
        <f>K1154*L1154</f>
        <v>0</v>
      </c>
      <c r="N1154" s="259"/>
    </row>
    <row r="1155" spans="6:14" s="333" customFormat="1" ht="11.25" outlineLevel="5" x14ac:dyDescent="0.25">
      <c r="F1155" s="334"/>
      <c r="G1155" s="335"/>
      <c r="H1155" s="335"/>
      <c r="I1155" s="307" t="s">
        <v>7884</v>
      </c>
      <c r="J1155" s="335"/>
      <c r="K1155" s="308">
        <v>1</v>
      </c>
      <c r="L1155" s="336"/>
      <c r="M1155" s="337"/>
      <c r="N1155" s="307"/>
    </row>
    <row r="1156" spans="6:14" s="254" customFormat="1" ht="12" outlineLevel="4" x14ac:dyDescent="0.2">
      <c r="F1156" s="255">
        <v>16</v>
      </c>
      <c r="G1156" s="256" t="s">
        <v>3315</v>
      </c>
      <c r="H1156" s="269" t="s">
        <v>7885</v>
      </c>
      <c r="I1156" s="259" t="s">
        <v>7886</v>
      </c>
      <c r="J1156" s="256" t="s">
        <v>447</v>
      </c>
      <c r="K1156" s="168">
        <v>2</v>
      </c>
      <c r="L1156" s="305"/>
      <c r="M1156" s="306">
        <f>K1156*L1156</f>
        <v>0</v>
      </c>
      <c r="N1156" s="259"/>
    </row>
    <row r="1157" spans="6:14" s="333" customFormat="1" ht="11.25" outlineLevel="5" x14ac:dyDescent="0.25">
      <c r="F1157" s="334"/>
      <c r="G1157" s="335"/>
      <c r="H1157" s="335"/>
      <c r="I1157" s="307" t="s">
        <v>7887</v>
      </c>
      <c r="J1157" s="335"/>
      <c r="K1157" s="308">
        <v>2</v>
      </c>
      <c r="L1157" s="336"/>
      <c r="M1157" s="337"/>
      <c r="N1157" s="307"/>
    </row>
    <row r="1158" spans="6:14" s="254" customFormat="1" ht="24" outlineLevel="4" x14ac:dyDescent="0.2">
      <c r="F1158" s="255">
        <v>17</v>
      </c>
      <c r="G1158" s="256" t="s">
        <v>3315</v>
      </c>
      <c r="H1158" s="269" t="s">
        <v>4156</v>
      </c>
      <c r="I1158" s="259" t="s">
        <v>4157</v>
      </c>
      <c r="J1158" s="256" t="s">
        <v>191</v>
      </c>
      <c r="K1158" s="168">
        <v>4.1050000000000004</v>
      </c>
      <c r="L1158" s="305"/>
      <c r="M1158" s="306">
        <f>K1158*L1158</f>
        <v>0</v>
      </c>
      <c r="N1158" s="259"/>
    </row>
    <row r="1159" spans="6:14" s="254" customFormat="1" ht="12" outlineLevel="4" x14ac:dyDescent="0.2">
      <c r="F1159" s="255">
        <v>18</v>
      </c>
      <c r="G1159" s="256" t="s">
        <v>3315</v>
      </c>
      <c r="H1159" s="269" t="s">
        <v>4039</v>
      </c>
      <c r="I1159" s="259" t="s">
        <v>4040</v>
      </c>
      <c r="J1159" s="256" t="s">
        <v>3065</v>
      </c>
      <c r="K1159" s="168">
        <v>250</v>
      </c>
      <c r="L1159" s="305"/>
      <c r="M1159" s="306">
        <f>K1159*L1159</f>
        <v>0</v>
      </c>
      <c r="N1159" s="259"/>
    </row>
    <row r="1160" spans="6:14" s="254" customFormat="1" ht="12" outlineLevel="4" x14ac:dyDescent="0.2">
      <c r="F1160" s="255">
        <v>19</v>
      </c>
      <c r="G1160" s="256" t="s">
        <v>3315</v>
      </c>
      <c r="H1160" s="269" t="s">
        <v>4041</v>
      </c>
      <c r="I1160" s="259" t="s">
        <v>4042</v>
      </c>
      <c r="J1160" s="256" t="s">
        <v>447</v>
      </c>
      <c r="K1160" s="168">
        <v>250</v>
      </c>
      <c r="L1160" s="305"/>
      <c r="M1160" s="306">
        <f>K1160*L1160</f>
        <v>0</v>
      </c>
      <c r="N1160" s="259"/>
    </row>
    <row r="1161" spans="6:14" s="291" customFormat="1" ht="4.5" outlineLevel="4" x14ac:dyDescent="0.25">
      <c r="F1161" s="284"/>
      <c r="G1161" s="285"/>
      <c r="H1161" s="285"/>
      <c r="I1161" s="295"/>
      <c r="J1161" s="285"/>
      <c r="K1161" s="187"/>
      <c r="L1161" s="290"/>
      <c r="M1161" s="296"/>
      <c r="N1161" s="290"/>
    </row>
    <row r="1162" spans="6:14" s="249" customFormat="1" ht="12" outlineLevel="3" x14ac:dyDescent="0.2">
      <c r="F1162" s="250"/>
      <c r="G1162" s="240"/>
      <c r="H1162" s="251"/>
      <c r="I1162" s="251" t="s">
        <v>4168</v>
      </c>
      <c r="J1162" s="240"/>
      <c r="K1162" s="159"/>
      <c r="L1162" s="252"/>
      <c r="M1162" s="221">
        <f>SUBTOTAL(9,M1163:M1180)</f>
        <v>0</v>
      </c>
      <c r="N1162" s="304"/>
    </row>
    <row r="1163" spans="6:14" s="254" customFormat="1" ht="12" outlineLevel="4" x14ac:dyDescent="0.2">
      <c r="F1163" s="255">
        <v>1</v>
      </c>
      <c r="G1163" s="256" t="s">
        <v>3315</v>
      </c>
      <c r="H1163" s="269" t="s">
        <v>7888</v>
      </c>
      <c r="I1163" s="259" t="s">
        <v>7889</v>
      </c>
      <c r="J1163" s="256" t="s">
        <v>532</v>
      </c>
      <c r="K1163" s="168">
        <v>171</v>
      </c>
      <c r="L1163" s="305"/>
      <c r="M1163" s="306">
        <f>K1163*L1163</f>
        <v>0</v>
      </c>
      <c r="N1163" s="259"/>
    </row>
    <row r="1164" spans="6:14" s="333" customFormat="1" ht="22.5" outlineLevel="5" x14ac:dyDescent="0.25">
      <c r="F1164" s="334"/>
      <c r="G1164" s="335"/>
      <c r="H1164" s="335"/>
      <c r="I1164" s="307" t="s">
        <v>7890</v>
      </c>
      <c r="J1164" s="335"/>
      <c r="K1164" s="308">
        <v>66</v>
      </c>
      <c r="L1164" s="336"/>
      <c r="M1164" s="337"/>
      <c r="N1164" s="307"/>
    </row>
    <row r="1165" spans="6:14" s="333" customFormat="1" ht="11.25" outlineLevel="5" x14ac:dyDescent="0.25">
      <c r="F1165" s="334"/>
      <c r="G1165" s="335"/>
      <c r="H1165" s="335"/>
      <c r="I1165" s="307" t="s">
        <v>7891</v>
      </c>
      <c r="J1165" s="335"/>
      <c r="K1165" s="308">
        <v>24</v>
      </c>
      <c r="L1165" s="336"/>
      <c r="M1165" s="337"/>
      <c r="N1165" s="307"/>
    </row>
    <row r="1166" spans="6:14" s="333" customFormat="1" ht="11.25" outlineLevel="5" x14ac:dyDescent="0.25">
      <c r="F1166" s="334"/>
      <c r="G1166" s="335"/>
      <c r="H1166" s="335"/>
      <c r="I1166" s="307" t="s">
        <v>7892</v>
      </c>
      <c r="J1166" s="335"/>
      <c r="K1166" s="308">
        <v>8</v>
      </c>
      <c r="L1166" s="336"/>
      <c r="M1166" s="337"/>
      <c r="N1166" s="307"/>
    </row>
    <row r="1167" spans="6:14" s="333" customFormat="1" ht="11.25" outlineLevel="5" x14ac:dyDescent="0.25">
      <c r="F1167" s="334"/>
      <c r="G1167" s="335"/>
      <c r="H1167" s="335"/>
      <c r="I1167" s="307" t="s">
        <v>7893</v>
      </c>
      <c r="J1167" s="335"/>
      <c r="K1167" s="308">
        <v>30</v>
      </c>
      <c r="L1167" s="336"/>
      <c r="M1167" s="337"/>
      <c r="N1167" s="307"/>
    </row>
    <row r="1168" spans="6:14" s="333" customFormat="1" ht="11.25" outlineLevel="5" x14ac:dyDescent="0.25">
      <c r="F1168" s="334"/>
      <c r="G1168" s="335"/>
      <c r="H1168" s="335"/>
      <c r="I1168" s="307" t="s">
        <v>7894</v>
      </c>
      <c r="J1168" s="335"/>
      <c r="K1168" s="308">
        <v>17</v>
      </c>
      <c r="L1168" s="336"/>
      <c r="M1168" s="337"/>
      <c r="N1168" s="307"/>
    </row>
    <row r="1169" spans="6:14" s="333" customFormat="1" ht="11.25" outlineLevel="5" x14ac:dyDescent="0.25">
      <c r="F1169" s="334"/>
      <c r="G1169" s="335"/>
      <c r="H1169" s="335"/>
      <c r="I1169" s="307" t="s">
        <v>7895</v>
      </c>
      <c r="J1169" s="335"/>
      <c r="K1169" s="308">
        <v>26</v>
      </c>
      <c r="L1169" s="336"/>
      <c r="M1169" s="337"/>
      <c r="N1169" s="307"/>
    </row>
    <row r="1170" spans="6:14" s="254" customFormat="1" ht="12" outlineLevel="4" x14ac:dyDescent="0.2">
      <c r="F1170" s="255">
        <v>2</v>
      </c>
      <c r="G1170" s="256" t="s">
        <v>3315</v>
      </c>
      <c r="H1170" s="269" t="s">
        <v>4314</v>
      </c>
      <c r="I1170" s="259" t="s">
        <v>4315</v>
      </c>
      <c r="J1170" s="256" t="s">
        <v>532</v>
      </c>
      <c r="K1170" s="168">
        <v>108</v>
      </c>
      <c r="L1170" s="305"/>
      <c r="M1170" s="306">
        <f>K1170*L1170</f>
        <v>0</v>
      </c>
      <c r="N1170" s="259"/>
    </row>
    <row r="1171" spans="6:14" s="333" customFormat="1" ht="11.25" outlineLevel="5" x14ac:dyDescent="0.25">
      <c r="F1171" s="334"/>
      <c r="G1171" s="335"/>
      <c r="H1171" s="335"/>
      <c r="I1171" s="307" t="s">
        <v>7896</v>
      </c>
      <c r="J1171" s="335"/>
      <c r="K1171" s="308">
        <v>25</v>
      </c>
      <c r="L1171" s="336"/>
      <c r="M1171" s="337"/>
      <c r="N1171" s="307"/>
    </row>
    <row r="1172" spans="6:14" s="333" customFormat="1" ht="11.25" outlineLevel="5" x14ac:dyDescent="0.25">
      <c r="F1172" s="334"/>
      <c r="G1172" s="335"/>
      <c r="H1172" s="335"/>
      <c r="I1172" s="307" t="s">
        <v>7897</v>
      </c>
      <c r="J1172" s="335"/>
      <c r="K1172" s="308">
        <v>8</v>
      </c>
      <c r="L1172" s="336"/>
      <c r="M1172" s="337"/>
      <c r="N1172" s="307"/>
    </row>
    <row r="1173" spans="6:14" s="333" customFormat="1" ht="11.25" outlineLevel="5" x14ac:dyDescent="0.25">
      <c r="F1173" s="334"/>
      <c r="G1173" s="335"/>
      <c r="H1173" s="335"/>
      <c r="I1173" s="307" t="s">
        <v>7806</v>
      </c>
      <c r="J1173" s="335"/>
      <c r="K1173" s="308">
        <v>42</v>
      </c>
      <c r="L1173" s="336"/>
      <c r="M1173" s="337"/>
      <c r="N1173" s="307"/>
    </row>
    <row r="1174" spans="6:14" s="333" customFormat="1" ht="11.25" outlineLevel="5" x14ac:dyDescent="0.25">
      <c r="F1174" s="334"/>
      <c r="G1174" s="335"/>
      <c r="H1174" s="335"/>
      <c r="I1174" s="307" t="s">
        <v>7898</v>
      </c>
      <c r="J1174" s="335"/>
      <c r="K1174" s="308">
        <v>33</v>
      </c>
      <c r="L1174" s="336"/>
      <c r="M1174" s="337"/>
      <c r="N1174" s="307"/>
    </row>
    <row r="1175" spans="6:14" s="254" customFormat="1" ht="12" outlineLevel="4" x14ac:dyDescent="0.2">
      <c r="F1175" s="255">
        <v>3</v>
      </c>
      <c r="G1175" s="256" t="s">
        <v>3315</v>
      </c>
      <c r="H1175" s="269" t="s">
        <v>7899</v>
      </c>
      <c r="I1175" s="259" t="s">
        <v>7900</v>
      </c>
      <c r="J1175" s="256" t="s">
        <v>532</v>
      </c>
      <c r="K1175" s="168">
        <v>71</v>
      </c>
      <c r="L1175" s="305"/>
      <c r="M1175" s="306">
        <f>K1175*L1175</f>
        <v>0</v>
      </c>
      <c r="N1175" s="259"/>
    </row>
    <row r="1176" spans="6:14" s="333" customFormat="1" ht="11.25" outlineLevel="5" x14ac:dyDescent="0.25">
      <c r="F1176" s="334"/>
      <c r="G1176" s="335"/>
      <c r="H1176" s="335"/>
      <c r="I1176" s="307" t="s">
        <v>7901</v>
      </c>
      <c r="J1176" s="335"/>
      <c r="K1176" s="308">
        <v>26</v>
      </c>
      <c r="L1176" s="336"/>
      <c r="M1176" s="337"/>
      <c r="N1176" s="307"/>
    </row>
    <row r="1177" spans="6:14" s="333" customFormat="1" ht="11.25" outlineLevel="5" x14ac:dyDescent="0.25">
      <c r="F1177" s="334"/>
      <c r="G1177" s="335"/>
      <c r="H1177" s="335"/>
      <c r="I1177" s="307" t="s">
        <v>7805</v>
      </c>
      <c r="J1177" s="335"/>
      <c r="K1177" s="308">
        <v>31</v>
      </c>
      <c r="L1177" s="336"/>
      <c r="M1177" s="337"/>
      <c r="N1177" s="307"/>
    </row>
    <row r="1178" spans="6:14" s="333" customFormat="1" ht="11.25" outlineLevel="5" x14ac:dyDescent="0.25">
      <c r="F1178" s="334"/>
      <c r="G1178" s="335"/>
      <c r="H1178" s="335"/>
      <c r="I1178" s="307" t="s">
        <v>7902</v>
      </c>
      <c r="J1178" s="335"/>
      <c r="K1178" s="308">
        <v>14</v>
      </c>
      <c r="L1178" s="336"/>
      <c r="M1178" s="337"/>
      <c r="N1178" s="307"/>
    </row>
    <row r="1179" spans="6:14" s="254" customFormat="1" ht="24" outlineLevel="4" x14ac:dyDescent="0.2">
      <c r="F1179" s="255">
        <v>4</v>
      </c>
      <c r="G1179" s="256" t="s">
        <v>3315</v>
      </c>
      <c r="H1179" s="269" t="s">
        <v>4172</v>
      </c>
      <c r="I1179" s="259" t="s">
        <v>4173</v>
      </c>
      <c r="J1179" s="256" t="s">
        <v>191</v>
      </c>
      <c r="K1179" s="168">
        <v>3.4097200000000001</v>
      </c>
      <c r="L1179" s="305"/>
      <c r="M1179" s="306">
        <f>K1179*L1179</f>
        <v>0</v>
      </c>
      <c r="N1179" s="259"/>
    </row>
    <row r="1180" spans="6:14" s="291" customFormat="1" ht="4.5" outlineLevel="4" x14ac:dyDescent="0.25">
      <c r="F1180" s="284"/>
      <c r="G1180" s="285"/>
      <c r="H1180" s="285"/>
      <c r="I1180" s="295"/>
      <c r="J1180" s="285"/>
      <c r="K1180" s="187"/>
      <c r="L1180" s="290"/>
      <c r="M1180" s="296"/>
      <c r="N1180" s="290"/>
    </row>
    <row r="1181" spans="6:14" s="249" customFormat="1" ht="12" outlineLevel="3" x14ac:dyDescent="0.2">
      <c r="F1181" s="250"/>
      <c r="G1181" s="240"/>
      <c r="H1181" s="251"/>
      <c r="I1181" s="251" t="s">
        <v>4186</v>
      </c>
      <c r="J1181" s="240"/>
      <c r="K1181" s="159"/>
      <c r="L1181" s="252"/>
      <c r="M1181" s="221">
        <f>SUBTOTAL(9,M1182:M1210)</f>
        <v>0</v>
      </c>
      <c r="N1181" s="304"/>
    </row>
    <row r="1182" spans="6:14" s="254" customFormat="1" ht="12" outlineLevel="4" x14ac:dyDescent="0.2">
      <c r="F1182" s="255">
        <v>1</v>
      </c>
      <c r="G1182" s="256" t="s">
        <v>3315</v>
      </c>
      <c r="H1182" s="269" t="s">
        <v>7903</v>
      </c>
      <c r="I1182" s="259" t="s">
        <v>7904</v>
      </c>
      <c r="J1182" s="256" t="s">
        <v>447</v>
      </c>
      <c r="K1182" s="168">
        <v>11</v>
      </c>
      <c r="L1182" s="305"/>
      <c r="M1182" s="306">
        <f>K1182*L1182</f>
        <v>0</v>
      </c>
      <c r="N1182" s="259"/>
    </row>
    <row r="1183" spans="6:14" s="333" customFormat="1" ht="11.25" outlineLevel="5" x14ac:dyDescent="0.25">
      <c r="F1183" s="334"/>
      <c r="G1183" s="335"/>
      <c r="H1183" s="335"/>
      <c r="I1183" s="307" t="s">
        <v>7905</v>
      </c>
      <c r="J1183" s="335"/>
      <c r="K1183" s="308">
        <v>4</v>
      </c>
      <c r="L1183" s="336"/>
      <c r="M1183" s="337"/>
      <c r="N1183" s="307"/>
    </row>
    <row r="1184" spans="6:14" s="333" customFormat="1" ht="11.25" outlineLevel="5" x14ac:dyDescent="0.25">
      <c r="F1184" s="334"/>
      <c r="G1184" s="335"/>
      <c r="H1184" s="335"/>
      <c r="I1184" s="307" t="s">
        <v>7906</v>
      </c>
      <c r="J1184" s="335"/>
      <c r="K1184" s="308">
        <v>3</v>
      </c>
      <c r="L1184" s="336"/>
      <c r="M1184" s="337"/>
      <c r="N1184" s="307"/>
    </row>
    <row r="1185" spans="6:14" s="333" customFormat="1" ht="11.25" outlineLevel="5" x14ac:dyDescent="0.25">
      <c r="F1185" s="334"/>
      <c r="G1185" s="335"/>
      <c r="H1185" s="335"/>
      <c r="I1185" s="307" t="s">
        <v>7907</v>
      </c>
      <c r="J1185" s="335"/>
      <c r="K1185" s="308">
        <v>3</v>
      </c>
      <c r="L1185" s="336"/>
      <c r="M1185" s="337"/>
      <c r="N1185" s="307"/>
    </row>
    <row r="1186" spans="6:14" s="333" customFormat="1" ht="11.25" outlineLevel="5" x14ac:dyDescent="0.25">
      <c r="F1186" s="334"/>
      <c r="G1186" s="335"/>
      <c r="H1186" s="335"/>
      <c r="I1186" s="307" t="s">
        <v>7908</v>
      </c>
      <c r="J1186" s="335"/>
      <c r="K1186" s="308">
        <v>1</v>
      </c>
      <c r="L1186" s="336"/>
      <c r="M1186" s="337"/>
      <c r="N1186" s="307"/>
    </row>
    <row r="1187" spans="6:14" s="254" customFormat="1" ht="12" outlineLevel="4" x14ac:dyDescent="0.2">
      <c r="F1187" s="255">
        <v>2</v>
      </c>
      <c r="G1187" s="256" t="s">
        <v>3315</v>
      </c>
      <c r="H1187" s="269" t="s">
        <v>7909</v>
      </c>
      <c r="I1187" s="259" t="s">
        <v>7910</v>
      </c>
      <c r="J1187" s="256" t="s">
        <v>447</v>
      </c>
      <c r="K1187" s="168">
        <v>19</v>
      </c>
      <c r="L1187" s="305"/>
      <c r="M1187" s="306">
        <f>K1187*L1187</f>
        <v>0</v>
      </c>
      <c r="N1187" s="259"/>
    </row>
    <row r="1188" spans="6:14" s="333" customFormat="1" ht="11.25" outlineLevel="5" x14ac:dyDescent="0.25">
      <c r="F1188" s="334"/>
      <c r="G1188" s="335"/>
      <c r="H1188" s="335"/>
      <c r="I1188" s="307" t="s">
        <v>7905</v>
      </c>
      <c r="J1188" s="335"/>
      <c r="K1188" s="308">
        <v>4</v>
      </c>
      <c r="L1188" s="336"/>
      <c r="M1188" s="337"/>
      <c r="N1188" s="307"/>
    </row>
    <row r="1189" spans="6:14" s="333" customFormat="1" ht="11.25" outlineLevel="5" x14ac:dyDescent="0.25">
      <c r="F1189" s="334"/>
      <c r="G1189" s="335"/>
      <c r="H1189" s="335"/>
      <c r="I1189" s="307" t="s">
        <v>7911</v>
      </c>
      <c r="J1189" s="335"/>
      <c r="K1189" s="308">
        <v>11</v>
      </c>
      <c r="L1189" s="336"/>
      <c r="M1189" s="337"/>
      <c r="N1189" s="307"/>
    </row>
    <row r="1190" spans="6:14" s="333" customFormat="1" ht="11.25" outlineLevel="5" x14ac:dyDescent="0.25">
      <c r="F1190" s="334"/>
      <c r="G1190" s="335"/>
      <c r="H1190" s="335"/>
      <c r="I1190" s="307" t="s">
        <v>7912</v>
      </c>
      <c r="J1190" s="335"/>
      <c r="K1190" s="308">
        <v>4</v>
      </c>
      <c r="L1190" s="336"/>
      <c r="M1190" s="337"/>
      <c r="N1190" s="307"/>
    </row>
    <row r="1191" spans="6:14" s="254" customFormat="1" ht="12" outlineLevel="4" x14ac:dyDescent="0.2">
      <c r="F1191" s="255">
        <v>3</v>
      </c>
      <c r="G1191" s="256" t="s">
        <v>3315</v>
      </c>
      <c r="H1191" s="269" t="s">
        <v>7913</v>
      </c>
      <c r="I1191" s="259" t="s">
        <v>7914</v>
      </c>
      <c r="J1191" s="256" t="s">
        <v>447</v>
      </c>
      <c r="K1191" s="168">
        <v>7</v>
      </c>
      <c r="L1191" s="305"/>
      <c r="M1191" s="306">
        <f>K1191*L1191</f>
        <v>0</v>
      </c>
      <c r="N1191" s="259"/>
    </row>
    <row r="1192" spans="6:14" s="333" customFormat="1" ht="11.25" outlineLevel="5" x14ac:dyDescent="0.25">
      <c r="F1192" s="334"/>
      <c r="G1192" s="335"/>
      <c r="H1192" s="335"/>
      <c r="I1192" s="307" t="s">
        <v>7915</v>
      </c>
      <c r="J1192" s="335"/>
      <c r="K1192" s="308">
        <v>7</v>
      </c>
      <c r="L1192" s="336"/>
      <c r="M1192" s="337"/>
      <c r="N1192" s="307"/>
    </row>
    <row r="1193" spans="6:14" s="254" customFormat="1" ht="12" outlineLevel="4" x14ac:dyDescent="0.2">
      <c r="F1193" s="255">
        <v>4</v>
      </c>
      <c r="G1193" s="256" t="s">
        <v>3315</v>
      </c>
      <c r="H1193" s="269" t="s">
        <v>7916</v>
      </c>
      <c r="I1193" s="259" t="s">
        <v>7917</v>
      </c>
      <c r="J1193" s="256" t="s">
        <v>447</v>
      </c>
      <c r="K1193" s="168">
        <v>4</v>
      </c>
      <c r="L1193" s="305"/>
      <c r="M1193" s="306">
        <f>K1193*L1193</f>
        <v>0</v>
      </c>
      <c r="N1193" s="259"/>
    </row>
    <row r="1194" spans="6:14" s="333" customFormat="1" ht="11.25" outlineLevel="5" x14ac:dyDescent="0.25">
      <c r="F1194" s="334"/>
      <c r="G1194" s="335"/>
      <c r="H1194" s="335"/>
      <c r="I1194" s="307" t="s">
        <v>7918</v>
      </c>
      <c r="J1194" s="335"/>
      <c r="K1194" s="308">
        <v>4</v>
      </c>
      <c r="L1194" s="336"/>
      <c r="M1194" s="337"/>
      <c r="N1194" s="307"/>
    </row>
    <row r="1195" spans="6:14" s="254" customFormat="1" ht="12" outlineLevel="4" x14ac:dyDescent="0.2">
      <c r="F1195" s="255">
        <v>5</v>
      </c>
      <c r="G1195" s="256" t="s">
        <v>3315</v>
      </c>
      <c r="H1195" s="269" t="s">
        <v>4189</v>
      </c>
      <c r="I1195" s="259" t="s">
        <v>4190</v>
      </c>
      <c r="J1195" s="256" t="s">
        <v>447</v>
      </c>
      <c r="K1195" s="168">
        <v>17</v>
      </c>
      <c r="L1195" s="305"/>
      <c r="M1195" s="306">
        <f>K1195*L1195</f>
        <v>0</v>
      </c>
      <c r="N1195" s="259"/>
    </row>
    <row r="1196" spans="6:14" s="333" customFormat="1" ht="11.25" outlineLevel="5" x14ac:dyDescent="0.25">
      <c r="F1196" s="334"/>
      <c r="G1196" s="335"/>
      <c r="H1196" s="335"/>
      <c r="I1196" s="307" t="s">
        <v>7919</v>
      </c>
      <c r="J1196" s="335"/>
      <c r="K1196" s="308">
        <v>14</v>
      </c>
      <c r="L1196" s="336"/>
      <c r="M1196" s="337"/>
      <c r="N1196" s="307"/>
    </row>
    <row r="1197" spans="6:14" s="333" customFormat="1" ht="11.25" outlineLevel="5" x14ac:dyDescent="0.25">
      <c r="F1197" s="334"/>
      <c r="G1197" s="335"/>
      <c r="H1197" s="335"/>
      <c r="I1197" s="307" t="s">
        <v>7907</v>
      </c>
      <c r="J1197" s="335"/>
      <c r="K1197" s="308">
        <v>3</v>
      </c>
      <c r="L1197" s="336"/>
      <c r="M1197" s="337"/>
      <c r="N1197" s="307"/>
    </row>
    <row r="1198" spans="6:14" s="254" customFormat="1" ht="12" outlineLevel="4" x14ac:dyDescent="0.2">
      <c r="F1198" s="255">
        <v>6</v>
      </c>
      <c r="G1198" s="256" t="s">
        <v>3315</v>
      </c>
      <c r="H1198" s="269" t="s">
        <v>4187</v>
      </c>
      <c r="I1198" s="259" t="s">
        <v>4188</v>
      </c>
      <c r="J1198" s="256" t="s">
        <v>447</v>
      </c>
      <c r="K1198" s="168">
        <v>18</v>
      </c>
      <c r="L1198" s="305"/>
      <c r="M1198" s="306">
        <f>K1198*L1198</f>
        <v>0</v>
      </c>
      <c r="N1198" s="259"/>
    </row>
    <row r="1199" spans="6:14" s="333" customFormat="1" ht="11.25" outlineLevel="5" x14ac:dyDescent="0.25">
      <c r="F1199" s="334"/>
      <c r="G1199" s="335"/>
      <c r="H1199" s="335"/>
      <c r="I1199" s="307" t="s">
        <v>7920</v>
      </c>
      <c r="J1199" s="335"/>
      <c r="K1199" s="308">
        <v>9</v>
      </c>
      <c r="L1199" s="336"/>
      <c r="M1199" s="337"/>
      <c r="N1199" s="307"/>
    </row>
    <row r="1200" spans="6:14" s="333" customFormat="1" ht="11.25" outlineLevel="5" x14ac:dyDescent="0.25">
      <c r="F1200" s="334"/>
      <c r="G1200" s="335"/>
      <c r="H1200" s="335"/>
      <c r="I1200" s="307" t="s">
        <v>7921</v>
      </c>
      <c r="J1200" s="335"/>
      <c r="K1200" s="308">
        <v>9</v>
      </c>
      <c r="L1200" s="336"/>
      <c r="M1200" s="337"/>
      <c r="N1200" s="307"/>
    </row>
    <row r="1201" spans="6:14" s="254" customFormat="1" ht="12" outlineLevel="4" x14ac:dyDescent="0.2">
      <c r="F1201" s="255">
        <v>7</v>
      </c>
      <c r="G1201" s="256" t="s">
        <v>3315</v>
      </c>
      <c r="H1201" s="269" t="s">
        <v>7922</v>
      </c>
      <c r="I1201" s="259" t="s">
        <v>7923</v>
      </c>
      <c r="J1201" s="256" t="s">
        <v>447</v>
      </c>
      <c r="K1201" s="168">
        <v>12</v>
      </c>
      <c r="L1201" s="305"/>
      <c r="M1201" s="306">
        <f>K1201*L1201</f>
        <v>0</v>
      </c>
      <c r="N1201" s="259"/>
    </row>
    <row r="1202" spans="6:14" s="333" customFormat="1" ht="11.25" outlineLevel="5" x14ac:dyDescent="0.25">
      <c r="F1202" s="334"/>
      <c r="G1202" s="335"/>
      <c r="H1202" s="335"/>
      <c r="I1202" s="307" t="s">
        <v>7887</v>
      </c>
      <c r="J1202" s="335"/>
      <c r="K1202" s="308">
        <v>2</v>
      </c>
      <c r="L1202" s="336"/>
      <c r="M1202" s="337"/>
      <c r="N1202" s="307"/>
    </row>
    <row r="1203" spans="6:14" s="333" customFormat="1" ht="11.25" outlineLevel="5" x14ac:dyDescent="0.25">
      <c r="F1203" s="334"/>
      <c r="G1203" s="335"/>
      <c r="H1203" s="335"/>
      <c r="I1203" s="307" t="s">
        <v>7924</v>
      </c>
      <c r="J1203" s="335"/>
      <c r="K1203" s="308">
        <v>10</v>
      </c>
      <c r="L1203" s="336"/>
      <c r="M1203" s="337"/>
      <c r="N1203" s="307"/>
    </row>
    <row r="1204" spans="6:14" s="254" customFormat="1" ht="12" outlineLevel="4" x14ac:dyDescent="0.2">
      <c r="F1204" s="255">
        <v>8</v>
      </c>
      <c r="G1204" s="256" t="s">
        <v>3315</v>
      </c>
      <c r="H1204" s="269" t="s">
        <v>7925</v>
      </c>
      <c r="I1204" s="259" t="s">
        <v>7926</v>
      </c>
      <c r="J1204" s="256" t="s">
        <v>447</v>
      </c>
      <c r="K1204" s="168">
        <v>19</v>
      </c>
      <c r="L1204" s="305"/>
      <c r="M1204" s="306">
        <f>K1204*L1204</f>
        <v>0</v>
      </c>
      <c r="N1204" s="259"/>
    </row>
    <row r="1205" spans="6:14" s="333" customFormat="1" ht="11.25" outlineLevel="5" x14ac:dyDescent="0.25">
      <c r="F1205" s="334"/>
      <c r="G1205" s="335"/>
      <c r="H1205" s="335"/>
      <c r="I1205" s="307" t="s">
        <v>7927</v>
      </c>
      <c r="J1205" s="335"/>
      <c r="K1205" s="308">
        <v>16</v>
      </c>
      <c r="L1205" s="336"/>
      <c r="M1205" s="337"/>
      <c r="N1205" s="307"/>
    </row>
    <row r="1206" spans="6:14" s="333" customFormat="1" ht="11.25" outlineLevel="5" x14ac:dyDescent="0.25">
      <c r="F1206" s="334"/>
      <c r="G1206" s="335"/>
      <c r="H1206" s="335"/>
      <c r="I1206" s="307" t="s">
        <v>7928</v>
      </c>
      <c r="J1206" s="335"/>
      <c r="K1206" s="308">
        <v>3</v>
      </c>
      <c r="L1206" s="336"/>
      <c r="M1206" s="337"/>
      <c r="N1206" s="307"/>
    </row>
    <row r="1207" spans="6:14" s="254" customFormat="1" ht="12" outlineLevel="4" x14ac:dyDescent="0.2">
      <c r="F1207" s="255">
        <v>9</v>
      </c>
      <c r="G1207" s="256" t="s">
        <v>3315</v>
      </c>
      <c r="H1207" s="269" t="s">
        <v>7929</v>
      </c>
      <c r="I1207" s="259" t="s">
        <v>7930</v>
      </c>
      <c r="J1207" s="256" t="s">
        <v>447</v>
      </c>
      <c r="K1207" s="168">
        <v>3</v>
      </c>
      <c r="L1207" s="305"/>
      <c r="M1207" s="306">
        <f>K1207*L1207</f>
        <v>0</v>
      </c>
      <c r="N1207" s="259"/>
    </row>
    <row r="1208" spans="6:14" s="333" customFormat="1" ht="11.25" outlineLevel="5" x14ac:dyDescent="0.25">
      <c r="F1208" s="334"/>
      <c r="G1208" s="335"/>
      <c r="H1208" s="335"/>
      <c r="I1208" s="307" t="s">
        <v>7907</v>
      </c>
      <c r="J1208" s="335"/>
      <c r="K1208" s="308">
        <v>3</v>
      </c>
      <c r="L1208" s="336"/>
      <c r="M1208" s="337"/>
      <c r="N1208" s="307"/>
    </row>
    <row r="1209" spans="6:14" s="254" customFormat="1" ht="24" outlineLevel="4" x14ac:dyDescent="0.2">
      <c r="F1209" s="255">
        <v>10</v>
      </c>
      <c r="G1209" s="256" t="s">
        <v>3315</v>
      </c>
      <c r="H1209" s="269" t="s">
        <v>4191</v>
      </c>
      <c r="I1209" s="259" t="s">
        <v>4192</v>
      </c>
      <c r="J1209" s="256" t="s">
        <v>191</v>
      </c>
      <c r="K1209" s="168">
        <v>2.2408899999999998</v>
      </c>
      <c r="L1209" s="305"/>
      <c r="M1209" s="306">
        <f>K1209*L1209</f>
        <v>0</v>
      </c>
      <c r="N1209" s="259"/>
    </row>
    <row r="1210" spans="6:14" s="291" customFormat="1" ht="4.5" outlineLevel="4" x14ac:dyDescent="0.25">
      <c r="F1210" s="284"/>
      <c r="G1210" s="285"/>
      <c r="H1210" s="285"/>
      <c r="I1210" s="295"/>
      <c r="J1210" s="285"/>
      <c r="K1210" s="187"/>
      <c r="L1210" s="290"/>
      <c r="M1210" s="296"/>
      <c r="N1210" s="290"/>
    </row>
    <row r="1211" spans="6:14" s="249" customFormat="1" ht="12" outlineLevel="3" x14ac:dyDescent="0.2">
      <c r="F1211" s="250"/>
      <c r="G1211" s="240"/>
      <c r="H1211" s="251"/>
      <c r="I1211" s="251" t="s">
        <v>7727</v>
      </c>
      <c r="J1211" s="240"/>
      <c r="K1211" s="159"/>
      <c r="L1211" s="252"/>
      <c r="M1211" s="221">
        <f>SUBTOTAL(9,M1212:M1214)</f>
        <v>0</v>
      </c>
      <c r="N1211" s="304"/>
    </row>
    <row r="1212" spans="6:14" s="254" customFormat="1" ht="12" outlineLevel="4" x14ac:dyDescent="0.2">
      <c r="F1212" s="255">
        <v>1</v>
      </c>
      <c r="G1212" s="256" t="s">
        <v>3315</v>
      </c>
      <c r="H1212" s="269" t="s">
        <v>7931</v>
      </c>
      <c r="I1212" s="259" t="s">
        <v>7932</v>
      </c>
      <c r="J1212" s="256" t="s">
        <v>172</v>
      </c>
      <c r="K1212" s="168">
        <v>15</v>
      </c>
      <c r="L1212" s="305"/>
      <c r="M1212" s="306">
        <f>K1212*L1212</f>
        <v>0</v>
      </c>
      <c r="N1212" s="259"/>
    </row>
    <row r="1213" spans="6:14" s="254" customFormat="1" ht="24" outlineLevel="4" x14ac:dyDescent="0.2">
      <c r="F1213" s="255">
        <v>2</v>
      </c>
      <c r="G1213" s="256" t="s">
        <v>3315</v>
      </c>
      <c r="H1213" s="269" t="s">
        <v>7933</v>
      </c>
      <c r="I1213" s="259" t="s">
        <v>7934</v>
      </c>
      <c r="J1213" s="256" t="s">
        <v>191</v>
      </c>
      <c r="K1213" s="168">
        <v>0.3</v>
      </c>
      <c r="L1213" s="305"/>
      <c r="M1213" s="306">
        <f>K1213*L1213</f>
        <v>0</v>
      </c>
      <c r="N1213" s="259"/>
    </row>
    <row r="1214" spans="6:14" s="291" customFormat="1" ht="4.5" outlineLevel="4" x14ac:dyDescent="0.25">
      <c r="F1214" s="284"/>
      <c r="G1214" s="285"/>
      <c r="H1214" s="285"/>
      <c r="I1214" s="295"/>
      <c r="J1214" s="285"/>
      <c r="K1214" s="187"/>
      <c r="L1214" s="290"/>
      <c r="M1214" s="296"/>
      <c r="N1214" s="290"/>
    </row>
    <row r="1215" spans="6:14" s="249" customFormat="1" ht="12" outlineLevel="3" x14ac:dyDescent="0.2">
      <c r="F1215" s="250"/>
      <c r="G1215" s="240"/>
      <c r="H1215" s="251"/>
      <c r="I1215" s="251" t="s">
        <v>3692</v>
      </c>
      <c r="J1215" s="240"/>
      <c r="K1215" s="159"/>
      <c r="L1215" s="252"/>
      <c r="M1215" s="221">
        <f>SUBTOTAL(9,M1216:M1218)</f>
        <v>0</v>
      </c>
      <c r="N1215" s="304"/>
    </row>
    <row r="1216" spans="6:14" s="254" customFormat="1" ht="24" outlineLevel="4" x14ac:dyDescent="0.2">
      <c r="F1216" s="255">
        <v>1</v>
      </c>
      <c r="G1216" s="256" t="s">
        <v>3315</v>
      </c>
      <c r="H1216" s="269" t="s">
        <v>7935</v>
      </c>
      <c r="I1216" s="259" t="s">
        <v>7936</v>
      </c>
      <c r="J1216" s="256" t="s">
        <v>172</v>
      </c>
      <c r="K1216" s="168">
        <v>435.5555555555556</v>
      </c>
      <c r="L1216" s="305"/>
      <c r="M1216" s="306">
        <f>K1216*L1216</f>
        <v>0</v>
      </c>
      <c r="N1216" s="259"/>
    </row>
    <row r="1217" spans="6:14" s="333" customFormat="1" ht="11.25" outlineLevel="5" x14ac:dyDescent="0.25">
      <c r="F1217" s="334"/>
      <c r="G1217" s="335"/>
      <c r="H1217" s="335"/>
      <c r="I1217" s="307" t="s">
        <v>7937</v>
      </c>
      <c r="J1217" s="335"/>
      <c r="K1217" s="308">
        <v>435.5555555555556</v>
      </c>
      <c r="L1217" s="336"/>
      <c r="M1217" s="337"/>
      <c r="N1217" s="307"/>
    </row>
    <row r="1218" spans="6:14" s="291" customFormat="1" ht="4.5" outlineLevel="4" x14ac:dyDescent="0.25">
      <c r="F1218" s="284"/>
      <c r="G1218" s="285"/>
      <c r="H1218" s="285"/>
      <c r="I1218" s="295"/>
      <c r="J1218" s="285"/>
      <c r="K1218" s="187"/>
      <c r="L1218" s="290"/>
      <c r="M1218" s="296"/>
      <c r="N1218" s="290"/>
    </row>
    <row r="1219" spans="6:14" s="249" customFormat="1" ht="12" outlineLevel="3" x14ac:dyDescent="0.2">
      <c r="F1219" s="250"/>
      <c r="G1219" s="240"/>
      <c r="H1219" s="251"/>
      <c r="I1219" s="251" t="s">
        <v>3700</v>
      </c>
      <c r="J1219" s="240"/>
      <c r="K1219" s="159"/>
      <c r="L1219" s="252"/>
      <c r="M1219" s="221">
        <f>SUBTOTAL(9,M1220:M1221)</f>
        <v>0</v>
      </c>
      <c r="N1219" s="304"/>
    </row>
    <row r="1220" spans="6:14" s="254" customFormat="1" ht="12" outlineLevel="4" x14ac:dyDescent="0.2">
      <c r="F1220" s="255">
        <v>1</v>
      </c>
      <c r="G1220" s="256" t="s">
        <v>3701</v>
      </c>
      <c r="H1220" s="269" t="s">
        <v>3702</v>
      </c>
      <c r="I1220" s="259" t="s">
        <v>3703</v>
      </c>
      <c r="J1220" s="256" t="s">
        <v>3704</v>
      </c>
      <c r="K1220" s="168">
        <v>5</v>
      </c>
      <c r="L1220" s="305"/>
      <c r="M1220" s="306">
        <f>K1220*L1220</f>
        <v>0</v>
      </c>
      <c r="N1220" s="259"/>
    </row>
    <row r="1221" spans="6:14" s="291" customFormat="1" ht="4.5" outlineLevel="4" x14ac:dyDescent="0.25">
      <c r="F1221" s="284"/>
      <c r="G1221" s="285"/>
      <c r="H1221" s="285"/>
      <c r="I1221" s="295"/>
      <c r="J1221" s="285"/>
      <c r="K1221" s="187"/>
      <c r="L1221" s="290"/>
      <c r="M1221" s="296"/>
      <c r="N1221" s="290"/>
    </row>
    <row r="1222" spans="6:14" s="249" customFormat="1" ht="12" outlineLevel="3" x14ac:dyDescent="0.2">
      <c r="F1222" s="250"/>
      <c r="G1222" s="240"/>
      <c r="H1222" s="251"/>
      <c r="I1222" s="251" t="s">
        <v>3461</v>
      </c>
      <c r="J1222" s="240"/>
      <c r="K1222" s="159"/>
      <c r="L1222" s="252"/>
      <c r="M1222" s="221">
        <f>SUBTOTAL(9,M1223:M1232)</f>
        <v>0</v>
      </c>
      <c r="N1222" s="304"/>
    </row>
    <row r="1223" spans="6:14" s="254" customFormat="1" ht="12" outlineLevel="4" x14ac:dyDescent="0.2">
      <c r="F1223" s="255">
        <v>1</v>
      </c>
      <c r="G1223" s="256" t="s">
        <v>3701</v>
      </c>
      <c r="H1223" s="269" t="s">
        <v>7938</v>
      </c>
      <c r="I1223" s="259" t="s">
        <v>4232</v>
      </c>
      <c r="J1223" s="256" t="s">
        <v>134</v>
      </c>
      <c r="K1223" s="168">
        <v>150</v>
      </c>
      <c r="L1223" s="305"/>
      <c r="M1223" s="306">
        <f t="shared" ref="M1223:M1231" si="10">K1223*L1223</f>
        <v>0</v>
      </c>
      <c r="N1223" s="259"/>
    </row>
    <row r="1224" spans="6:14" s="254" customFormat="1" ht="12" outlineLevel="4" x14ac:dyDescent="0.2">
      <c r="F1224" s="255">
        <v>2</v>
      </c>
      <c r="G1224" s="256" t="s">
        <v>3701</v>
      </c>
      <c r="H1224" s="269" t="s">
        <v>4233</v>
      </c>
      <c r="I1224" s="259" t="s">
        <v>4234</v>
      </c>
      <c r="J1224" s="256" t="s">
        <v>3065</v>
      </c>
      <c r="K1224" s="168">
        <v>1</v>
      </c>
      <c r="L1224" s="305"/>
      <c r="M1224" s="306">
        <f t="shared" si="10"/>
        <v>0</v>
      </c>
      <c r="N1224" s="259"/>
    </row>
    <row r="1225" spans="6:14" s="254" customFormat="1" ht="12" outlineLevel="4" x14ac:dyDescent="0.2">
      <c r="F1225" s="255">
        <v>3</v>
      </c>
      <c r="G1225" s="256" t="s">
        <v>3701</v>
      </c>
      <c r="H1225" s="269" t="s">
        <v>4235</v>
      </c>
      <c r="I1225" s="259" t="s">
        <v>4236</v>
      </c>
      <c r="J1225" s="256" t="s">
        <v>3065</v>
      </c>
      <c r="K1225" s="168">
        <v>1</v>
      </c>
      <c r="L1225" s="305"/>
      <c r="M1225" s="306">
        <f t="shared" si="10"/>
        <v>0</v>
      </c>
      <c r="N1225" s="259"/>
    </row>
    <row r="1226" spans="6:14" s="254" customFormat="1" ht="12" outlineLevel="4" x14ac:dyDescent="0.2">
      <c r="F1226" s="255">
        <v>4</v>
      </c>
      <c r="G1226" s="256" t="s">
        <v>3701</v>
      </c>
      <c r="H1226" s="269" t="s">
        <v>7947</v>
      </c>
      <c r="I1226" s="259" t="s">
        <v>7946</v>
      </c>
      <c r="J1226" s="256" t="s">
        <v>3065</v>
      </c>
      <c r="K1226" s="168">
        <v>1</v>
      </c>
      <c r="L1226" s="305"/>
      <c r="M1226" s="306">
        <f t="shared" si="10"/>
        <v>0</v>
      </c>
      <c r="N1226" s="259"/>
    </row>
    <row r="1227" spans="6:14" s="254" customFormat="1" ht="12" outlineLevel="4" x14ac:dyDescent="0.2">
      <c r="F1227" s="255">
        <v>5</v>
      </c>
      <c r="G1227" s="256" t="s">
        <v>3701</v>
      </c>
      <c r="H1227" s="269" t="s">
        <v>4054</v>
      </c>
      <c r="I1227" s="259" t="s">
        <v>4055</v>
      </c>
      <c r="J1227" s="256" t="s">
        <v>447</v>
      </c>
      <c r="K1227" s="168">
        <v>1</v>
      </c>
      <c r="L1227" s="305"/>
      <c r="M1227" s="306">
        <f t="shared" si="10"/>
        <v>0</v>
      </c>
      <c r="N1227" s="259"/>
    </row>
    <row r="1228" spans="6:14" s="254" customFormat="1" ht="12" outlineLevel="4" x14ac:dyDescent="0.2">
      <c r="F1228" s="255">
        <v>6</v>
      </c>
      <c r="G1228" s="256" t="s">
        <v>3701</v>
      </c>
      <c r="H1228" s="269" t="s">
        <v>4056</v>
      </c>
      <c r="I1228" s="259" t="s">
        <v>4057</v>
      </c>
      <c r="J1228" s="256" t="s">
        <v>447</v>
      </c>
      <c r="K1228" s="168">
        <v>1</v>
      </c>
      <c r="L1228" s="305"/>
      <c r="M1228" s="306">
        <f t="shared" si="10"/>
        <v>0</v>
      </c>
      <c r="N1228" s="259"/>
    </row>
    <row r="1229" spans="6:14" s="254" customFormat="1" ht="12" outlineLevel="4" x14ac:dyDescent="0.2">
      <c r="F1229" s="255">
        <v>7</v>
      </c>
      <c r="G1229" s="256" t="s">
        <v>3701</v>
      </c>
      <c r="H1229" s="269" t="s">
        <v>4239</v>
      </c>
      <c r="I1229" s="259" t="s">
        <v>4240</v>
      </c>
      <c r="J1229" s="256" t="s">
        <v>3065</v>
      </c>
      <c r="K1229" s="168">
        <v>8</v>
      </c>
      <c r="L1229" s="305"/>
      <c r="M1229" s="306">
        <f t="shared" si="10"/>
        <v>0</v>
      </c>
      <c r="N1229" s="259"/>
    </row>
    <row r="1230" spans="6:14" s="254" customFormat="1" ht="12" outlineLevel="4" x14ac:dyDescent="0.2">
      <c r="F1230" s="255">
        <v>8</v>
      </c>
      <c r="G1230" s="256" t="s">
        <v>3701</v>
      </c>
      <c r="H1230" s="269" t="s">
        <v>7939</v>
      </c>
      <c r="I1230" s="259" t="s">
        <v>3711</v>
      </c>
      <c r="J1230" s="256" t="s">
        <v>124</v>
      </c>
      <c r="K1230" s="168">
        <v>10</v>
      </c>
      <c r="L1230" s="305"/>
      <c r="M1230" s="306">
        <f t="shared" si="10"/>
        <v>0</v>
      </c>
      <c r="N1230" s="259"/>
    </row>
    <row r="1231" spans="6:14" s="254" customFormat="1" ht="12" outlineLevel="4" x14ac:dyDescent="0.2">
      <c r="F1231" s="255">
        <v>9</v>
      </c>
      <c r="G1231" s="256" t="s">
        <v>3701</v>
      </c>
      <c r="H1231" s="269" t="s">
        <v>7940</v>
      </c>
      <c r="I1231" s="259" t="s">
        <v>7941</v>
      </c>
      <c r="J1231" s="256" t="s">
        <v>3065</v>
      </c>
      <c r="K1231" s="168">
        <v>1</v>
      </c>
      <c r="L1231" s="305"/>
      <c r="M1231" s="306">
        <f t="shared" si="10"/>
        <v>0</v>
      </c>
      <c r="N1231" s="259"/>
    </row>
    <row r="1232" spans="6:14" s="291" customFormat="1" ht="4.5" outlineLevel="4" x14ac:dyDescent="0.25">
      <c r="F1232" s="284"/>
      <c r="G1232" s="285"/>
      <c r="H1232" s="285"/>
      <c r="I1232" s="295"/>
      <c r="J1232" s="285"/>
      <c r="K1232" s="187"/>
      <c r="L1232" s="290"/>
      <c r="M1232" s="296"/>
      <c r="N1232" s="290"/>
    </row>
    <row r="1233" spans="6:14" s="249" customFormat="1" ht="12" outlineLevel="3" x14ac:dyDescent="0.2">
      <c r="F1233" s="250"/>
      <c r="G1233" s="240"/>
      <c r="H1233" s="251"/>
      <c r="I1233" s="251" t="s">
        <v>4241</v>
      </c>
      <c r="J1233" s="240"/>
      <c r="K1233" s="159"/>
      <c r="L1233" s="252"/>
      <c r="M1233" s="221">
        <f>SUBTOTAL(9,M1234:M1237)</f>
        <v>0</v>
      </c>
      <c r="N1233" s="304"/>
    </row>
    <row r="1234" spans="6:14" s="254" customFormat="1" ht="24" outlineLevel="4" x14ac:dyDescent="0.2">
      <c r="F1234" s="255">
        <v>1</v>
      </c>
      <c r="G1234" s="256" t="s">
        <v>3701</v>
      </c>
      <c r="H1234" s="269" t="s">
        <v>4242</v>
      </c>
      <c r="I1234" s="259" t="s">
        <v>4243</v>
      </c>
      <c r="J1234" s="256" t="s">
        <v>447</v>
      </c>
      <c r="K1234" s="168">
        <v>1</v>
      </c>
      <c r="L1234" s="305"/>
      <c r="M1234" s="306">
        <f>K1234*L1234</f>
        <v>0</v>
      </c>
      <c r="N1234" s="259"/>
    </row>
    <row r="1235" spans="6:14" s="254" customFormat="1" ht="12" outlineLevel="4" x14ac:dyDescent="0.2">
      <c r="F1235" s="255">
        <v>2</v>
      </c>
      <c r="G1235" s="256" t="s">
        <v>3701</v>
      </c>
      <c r="H1235" s="269" t="s">
        <v>4244</v>
      </c>
      <c r="I1235" s="259" t="s">
        <v>4245</v>
      </c>
      <c r="J1235" s="256" t="s">
        <v>124</v>
      </c>
      <c r="K1235" s="168">
        <v>3</v>
      </c>
      <c r="L1235" s="305"/>
      <c r="M1235" s="306">
        <f>K1235*L1235</f>
        <v>0</v>
      </c>
      <c r="N1235" s="259"/>
    </row>
    <row r="1236" spans="6:14" s="254" customFormat="1" ht="12" outlineLevel="4" x14ac:dyDescent="0.2">
      <c r="F1236" s="255">
        <v>3</v>
      </c>
      <c r="G1236" s="256" t="s">
        <v>3701</v>
      </c>
      <c r="H1236" s="269" t="s">
        <v>7942</v>
      </c>
      <c r="I1236" s="259" t="s">
        <v>7943</v>
      </c>
      <c r="J1236" s="256" t="s">
        <v>3065</v>
      </c>
      <c r="K1236" s="168">
        <v>1</v>
      </c>
      <c r="L1236" s="305"/>
      <c r="M1236" s="306">
        <f>K1236*L1236</f>
        <v>0</v>
      </c>
      <c r="N1236" s="259"/>
    </row>
    <row r="1237" spans="6:14" s="291" customFormat="1" ht="4.5" outlineLevel="4" x14ac:dyDescent="0.25">
      <c r="F1237" s="284"/>
      <c r="G1237" s="285"/>
      <c r="H1237" s="285"/>
      <c r="I1237" s="295"/>
      <c r="J1237" s="285"/>
      <c r="K1237" s="187"/>
      <c r="L1237" s="290"/>
      <c r="M1237" s="296"/>
      <c r="N1237" s="290"/>
    </row>
    <row r="1238" spans="6:14" s="291" customFormat="1" ht="4.5" outlineLevel="3" x14ac:dyDescent="0.25">
      <c r="F1238" s="284"/>
      <c r="G1238" s="285"/>
      <c r="H1238" s="285"/>
      <c r="I1238" s="295"/>
      <c r="J1238" s="285"/>
      <c r="K1238" s="187"/>
      <c r="L1238" s="290"/>
      <c r="M1238" s="296"/>
      <c r="N1238" s="290"/>
    </row>
    <row r="1239" spans="6:14" s="291" customFormat="1" ht="4.5" outlineLevel="2" x14ac:dyDescent="0.25">
      <c r="F1239" s="284"/>
      <c r="G1239" s="285"/>
      <c r="H1239" s="285"/>
      <c r="I1239" s="295"/>
      <c r="J1239" s="285"/>
      <c r="K1239" s="187"/>
      <c r="L1239" s="290"/>
      <c r="M1239" s="296"/>
      <c r="N1239" s="290"/>
    </row>
    <row r="1240" spans="6:14" outlineLevel="1" x14ac:dyDescent="0.2"/>
  </sheetData>
  <pageMargins left="0.39370078740157483" right="0.39370078740157483" top="0.59055118110236227" bottom="0.59055118110236227" header="0.39370078740157483" footer="0.39370078740157483"/>
  <pageSetup paperSize="9" scale="63" fitToHeight="9999" orientation="landscape" r:id="rId1"/>
  <headerFooter alignWithMargins="0">
    <oddFooter>&amp;C&amp;8&amp;P z &amp;N</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pageSetUpPr fitToPage="1"/>
  </sheetPr>
  <dimension ref="A1:D20"/>
  <sheetViews>
    <sheetView zoomScaleNormal="100" workbookViewId="0">
      <pane ySplit="7" topLeftCell="A8" activePane="bottomLeft" state="frozen"/>
      <selection activeCell="K10" sqref="K10"/>
      <selection pane="bottomLeft" activeCell="C9" sqref="C9"/>
    </sheetView>
  </sheetViews>
  <sheetFormatPr defaultRowHeight="12.75" outlineLevelRow="3" x14ac:dyDescent="0.2"/>
  <cols>
    <col min="1" max="1" width="108.5703125" style="210" hidden="1" customWidth="1"/>
    <col min="2" max="2" width="80.7109375" style="210" customWidth="1"/>
    <col min="3" max="3" width="15.7109375" style="210" customWidth="1"/>
    <col min="4" max="256" width="9.140625" style="210"/>
    <col min="257" max="257" width="0" style="210" hidden="1" customWidth="1"/>
    <col min="258" max="258" width="80.7109375" style="210" customWidth="1"/>
    <col min="259" max="259" width="15.7109375" style="210" customWidth="1"/>
    <col min="260" max="512" width="9.140625" style="210"/>
    <col min="513" max="513" width="0" style="210" hidden="1" customWidth="1"/>
    <col min="514" max="514" width="80.7109375" style="210" customWidth="1"/>
    <col min="515" max="515" width="15.7109375" style="210" customWidth="1"/>
    <col min="516" max="768" width="9.140625" style="210"/>
    <col min="769" max="769" width="0" style="210" hidden="1" customWidth="1"/>
    <col min="770" max="770" width="80.7109375" style="210" customWidth="1"/>
    <col min="771" max="771" width="15.7109375" style="210" customWidth="1"/>
    <col min="772" max="1024" width="9.140625" style="210"/>
    <col min="1025" max="1025" width="0" style="210" hidden="1" customWidth="1"/>
    <col min="1026" max="1026" width="80.7109375" style="210" customWidth="1"/>
    <col min="1027" max="1027" width="15.7109375" style="210" customWidth="1"/>
    <col min="1028" max="1280" width="9.140625" style="210"/>
    <col min="1281" max="1281" width="0" style="210" hidden="1" customWidth="1"/>
    <col min="1282" max="1282" width="80.7109375" style="210" customWidth="1"/>
    <col min="1283" max="1283" width="15.7109375" style="210" customWidth="1"/>
    <col min="1284" max="1536" width="9.140625" style="210"/>
    <col min="1537" max="1537" width="0" style="210" hidden="1" customWidth="1"/>
    <col min="1538" max="1538" width="80.7109375" style="210" customWidth="1"/>
    <col min="1539" max="1539" width="15.7109375" style="210" customWidth="1"/>
    <col min="1540" max="1792" width="9.140625" style="210"/>
    <col min="1793" max="1793" width="0" style="210" hidden="1" customWidth="1"/>
    <col min="1794" max="1794" width="80.7109375" style="210" customWidth="1"/>
    <col min="1795" max="1795" width="15.7109375" style="210" customWidth="1"/>
    <col min="1796" max="2048" width="9.140625" style="210"/>
    <col min="2049" max="2049" width="0" style="210" hidden="1" customWidth="1"/>
    <col min="2050" max="2050" width="80.7109375" style="210" customWidth="1"/>
    <col min="2051" max="2051" width="15.7109375" style="210" customWidth="1"/>
    <col min="2052" max="2304" width="9.140625" style="210"/>
    <col min="2305" max="2305" width="0" style="210" hidden="1" customWidth="1"/>
    <col min="2306" max="2306" width="80.7109375" style="210" customWidth="1"/>
    <col min="2307" max="2307" width="15.7109375" style="210" customWidth="1"/>
    <col min="2308" max="2560" width="9.140625" style="210"/>
    <col min="2561" max="2561" width="0" style="210" hidden="1" customWidth="1"/>
    <col min="2562" max="2562" width="80.7109375" style="210" customWidth="1"/>
    <col min="2563" max="2563" width="15.7109375" style="210" customWidth="1"/>
    <col min="2564" max="2816" width="9.140625" style="210"/>
    <col min="2817" max="2817" width="0" style="210" hidden="1" customWidth="1"/>
    <col min="2818" max="2818" width="80.7109375" style="210" customWidth="1"/>
    <col min="2819" max="2819" width="15.7109375" style="210" customWidth="1"/>
    <col min="2820" max="3072" width="9.140625" style="210"/>
    <col min="3073" max="3073" width="0" style="210" hidden="1" customWidth="1"/>
    <col min="3074" max="3074" width="80.7109375" style="210" customWidth="1"/>
    <col min="3075" max="3075" width="15.7109375" style="210" customWidth="1"/>
    <col min="3076" max="3328" width="9.140625" style="210"/>
    <col min="3329" max="3329" width="0" style="210" hidden="1" customWidth="1"/>
    <col min="3330" max="3330" width="80.7109375" style="210" customWidth="1"/>
    <col min="3331" max="3331" width="15.7109375" style="210" customWidth="1"/>
    <col min="3332" max="3584" width="9.140625" style="210"/>
    <col min="3585" max="3585" width="0" style="210" hidden="1" customWidth="1"/>
    <col min="3586" max="3586" width="80.7109375" style="210" customWidth="1"/>
    <col min="3587" max="3587" width="15.7109375" style="210" customWidth="1"/>
    <col min="3588" max="3840" width="9.140625" style="210"/>
    <col min="3841" max="3841" width="0" style="210" hidden="1" customWidth="1"/>
    <col min="3842" max="3842" width="80.7109375" style="210" customWidth="1"/>
    <col min="3843" max="3843" width="15.7109375" style="210" customWidth="1"/>
    <col min="3844" max="4096" width="9.140625" style="210"/>
    <col min="4097" max="4097" width="0" style="210" hidden="1" customWidth="1"/>
    <col min="4098" max="4098" width="80.7109375" style="210" customWidth="1"/>
    <col min="4099" max="4099" width="15.7109375" style="210" customWidth="1"/>
    <col min="4100" max="4352" width="9.140625" style="210"/>
    <col min="4353" max="4353" width="0" style="210" hidden="1" customWidth="1"/>
    <col min="4354" max="4354" width="80.7109375" style="210" customWidth="1"/>
    <col min="4355" max="4355" width="15.7109375" style="210" customWidth="1"/>
    <col min="4356" max="4608" width="9.140625" style="210"/>
    <col min="4609" max="4609" width="0" style="210" hidden="1" customWidth="1"/>
    <col min="4610" max="4610" width="80.7109375" style="210" customWidth="1"/>
    <col min="4611" max="4611" width="15.7109375" style="210" customWidth="1"/>
    <col min="4612" max="4864" width="9.140625" style="210"/>
    <col min="4865" max="4865" width="0" style="210" hidden="1" customWidth="1"/>
    <col min="4866" max="4866" width="80.7109375" style="210" customWidth="1"/>
    <col min="4867" max="4867" width="15.7109375" style="210" customWidth="1"/>
    <col min="4868" max="5120" width="9.140625" style="210"/>
    <col min="5121" max="5121" width="0" style="210" hidden="1" customWidth="1"/>
    <col min="5122" max="5122" width="80.7109375" style="210" customWidth="1"/>
    <col min="5123" max="5123" width="15.7109375" style="210" customWidth="1"/>
    <col min="5124" max="5376" width="9.140625" style="210"/>
    <col min="5377" max="5377" width="0" style="210" hidden="1" customWidth="1"/>
    <col min="5378" max="5378" width="80.7109375" style="210" customWidth="1"/>
    <col min="5379" max="5379" width="15.7109375" style="210" customWidth="1"/>
    <col min="5380" max="5632" width="9.140625" style="210"/>
    <col min="5633" max="5633" width="0" style="210" hidden="1" customWidth="1"/>
    <col min="5634" max="5634" width="80.7109375" style="210" customWidth="1"/>
    <col min="5635" max="5635" width="15.7109375" style="210" customWidth="1"/>
    <col min="5636" max="5888" width="9.140625" style="210"/>
    <col min="5889" max="5889" width="0" style="210" hidden="1" customWidth="1"/>
    <col min="5890" max="5890" width="80.7109375" style="210" customWidth="1"/>
    <col min="5891" max="5891" width="15.7109375" style="210" customWidth="1"/>
    <col min="5892" max="6144" width="9.140625" style="210"/>
    <col min="6145" max="6145" width="0" style="210" hidden="1" customWidth="1"/>
    <col min="6146" max="6146" width="80.7109375" style="210" customWidth="1"/>
    <col min="6147" max="6147" width="15.7109375" style="210" customWidth="1"/>
    <col min="6148" max="6400" width="9.140625" style="210"/>
    <col min="6401" max="6401" width="0" style="210" hidden="1" customWidth="1"/>
    <col min="6402" max="6402" width="80.7109375" style="210" customWidth="1"/>
    <col min="6403" max="6403" width="15.7109375" style="210" customWidth="1"/>
    <col min="6404" max="6656" width="9.140625" style="210"/>
    <col min="6657" max="6657" width="0" style="210" hidden="1" customWidth="1"/>
    <col min="6658" max="6658" width="80.7109375" style="210" customWidth="1"/>
    <col min="6659" max="6659" width="15.7109375" style="210" customWidth="1"/>
    <col min="6660" max="6912" width="9.140625" style="210"/>
    <col min="6913" max="6913" width="0" style="210" hidden="1" customWidth="1"/>
    <col min="6914" max="6914" width="80.7109375" style="210" customWidth="1"/>
    <col min="6915" max="6915" width="15.7109375" style="210" customWidth="1"/>
    <col min="6916" max="7168" width="9.140625" style="210"/>
    <col min="7169" max="7169" width="0" style="210" hidden="1" customWidth="1"/>
    <col min="7170" max="7170" width="80.7109375" style="210" customWidth="1"/>
    <col min="7171" max="7171" width="15.7109375" style="210" customWidth="1"/>
    <col min="7172" max="7424" width="9.140625" style="210"/>
    <col min="7425" max="7425" width="0" style="210" hidden="1" customWidth="1"/>
    <col min="7426" max="7426" width="80.7109375" style="210" customWidth="1"/>
    <col min="7427" max="7427" width="15.7109375" style="210" customWidth="1"/>
    <col min="7428" max="7680" width="9.140625" style="210"/>
    <col min="7681" max="7681" width="0" style="210" hidden="1" customWidth="1"/>
    <col min="7682" max="7682" width="80.7109375" style="210" customWidth="1"/>
    <col min="7683" max="7683" width="15.7109375" style="210" customWidth="1"/>
    <col min="7684" max="7936" width="9.140625" style="210"/>
    <col min="7937" max="7937" width="0" style="210" hidden="1" customWidth="1"/>
    <col min="7938" max="7938" width="80.7109375" style="210" customWidth="1"/>
    <col min="7939" max="7939" width="15.7109375" style="210" customWidth="1"/>
    <col min="7940" max="8192" width="9.140625" style="210"/>
    <col min="8193" max="8193" width="0" style="210" hidden="1" customWidth="1"/>
    <col min="8194" max="8194" width="80.7109375" style="210" customWidth="1"/>
    <col min="8195" max="8195" width="15.7109375" style="210" customWidth="1"/>
    <col min="8196" max="8448" width="9.140625" style="210"/>
    <col min="8449" max="8449" width="0" style="210" hidden="1" customWidth="1"/>
    <col min="8450" max="8450" width="80.7109375" style="210" customWidth="1"/>
    <col min="8451" max="8451" width="15.7109375" style="210" customWidth="1"/>
    <col min="8452" max="8704" width="9.140625" style="210"/>
    <col min="8705" max="8705" width="0" style="210" hidden="1" customWidth="1"/>
    <col min="8706" max="8706" width="80.7109375" style="210" customWidth="1"/>
    <col min="8707" max="8707" width="15.7109375" style="210" customWidth="1"/>
    <col min="8708" max="8960" width="9.140625" style="210"/>
    <col min="8961" max="8961" width="0" style="210" hidden="1" customWidth="1"/>
    <col min="8962" max="8962" width="80.7109375" style="210" customWidth="1"/>
    <col min="8963" max="8963" width="15.7109375" style="210" customWidth="1"/>
    <col min="8964" max="9216" width="9.140625" style="210"/>
    <col min="9217" max="9217" width="0" style="210" hidden="1" customWidth="1"/>
    <col min="9218" max="9218" width="80.7109375" style="210" customWidth="1"/>
    <col min="9219" max="9219" width="15.7109375" style="210" customWidth="1"/>
    <col min="9220" max="9472" width="9.140625" style="210"/>
    <col min="9473" max="9473" width="0" style="210" hidden="1" customWidth="1"/>
    <col min="9474" max="9474" width="80.7109375" style="210" customWidth="1"/>
    <col min="9475" max="9475" width="15.7109375" style="210" customWidth="1"/>
    <col min="9476" max="9728" width="9.140625" style="210"/>
    <col min="9729" max="9729" width="0" style="210" hidden="1" customWidth="1"/>
    <col min="9730" max="9730" width="80.7109375" style="210" customWidth="1"/>
    <col min="9731" max="9731" width="15.7109375" style="210" customWidth="1"/>
    <col min="9732" max="9984" width="9.140625" style="210"/>
    <col min="9985" max="9985" width="0" style="210" hidden="1" customWidth="1"/>
    <col min="9986" max="9986" width="80.7109375" style="210" customWidth="1"/>
    <col min="9987" max="9987" width="15.7109375" style="210" customWidth="1"/>
    <col min="9988" max="10240" width="9.140625" style="210"/>
    <col min="10241" max="10241" width="0" style="210" hidden="1" customWidth="1"/>
    <col min="10242" max="10242" width="80.7109375" style="210" customWidth="1"/>
    <col min="10243" max="10243" width="15.7109375" style="210" customWidth="1"/>
    <col min="10244" max="10496" width="9.140625" style="210"/>
    <col min="10497" max="10497" width="0" style="210" hidden="1" customWidth="1"/>
    <col min="10498" max="10498" width="80.7109375" style="210" customWidth="1"/>
    <col min="10499" max="10499" width="15.7109375" style="210" customWidth="1"/>
    <col min="10500" max="10752" width="9.140625" style="210"/>
    <col min="10753" max="10753" width="0" style="210" hidden="1" customWidth="1"/>
    <col min="10754" max="10754" width="80.7109375" style="210" customWidth="1"/>
    <col min="10755" max="10755" width="15.7109375" style="210" customWidth="1"/>
    <col min="10756" max="11008" width="9.140625" style="210"/>
    <col min="11009" max="11009" width="0" style="210" hidden="1" customWidth="1"/>
    <col min="11010" max="11010" width="80.7109375" style="210" customWidth="1"/>
    <col min="11011" max="11011" width="15.7109375" style="210" customWidth="1"/>
    <col min="11012" max="11264" width="9.140625" style="210"/>
    <col min="11265" max="11265" width="0" style="210" hidden="1" customWidth="1"/>
    <col min="11266" max="11266" width="80.7109375" style="210" customWidth="1"/>
    <col min="11267" max="11267" width="15.7109375" style="210" customWidth="1"/>
    <col min="11268" max="11520" width="9.140625" style="210"/>
    <col min="11521" max="11521" width="0" style="210" hidden="1" customWidth="1"/>
    <col min="11522" max="11522" width="80.7109375" style="210" customWidth="1"/>
    <col min="11523" max="11523" width="15.7109375" style="210" customWidth="1"/>
    <col min="11524" max="11776" width="9.140625" style="210"/>
    <col min="11777" max="11777" width="0" style="210" hidden="1" customWidth="1"/>
    <col min="11778" max="11778" width="80.7109375" style="210" customWidth="1"/>
    <col min="11779" max="11779" width="15.7109375" style="210" customWidth="1"/>
    <col min="11780" max="12032" width="9.140625" style="210"/>
    <col min="12033" max="12033" width="0" style="210" hidden="1" customWidth="1"/>
    <col min="12034" max="12034" width="80.7109375" style="210" customWidth="1"/>
    <col min="12035" max="12035" width="15.7109375" style="210" customWidth="1"/>
    <col min="12036" max="12288" width="9.140625" style="210"/>
    <col min="12289" max="12289" width="0" style="210" hidden="1" customWidth="1"/>
    <col min="12290" max="12290" width="80.7109375" style="210" customWidth="1"/>
    <col min="12291" max="12291" width="15.7109375" style="210" customWidth="1"/>
    <col min="12292" max="12544" width="9.140625" style="210"/>
    <col min="12545" max="12545" width="0" style="210" hidden="1" customWidth="1"/>
    <col min="12546" max="12546" width="80.7109375" style="210" customWidth="1"/>
    <col min="12547" max="12547" width="15.7109375" style="210" customWidth="1"/>
    <col min="12548" max="12800" width="9.140625" style="210"/>
    <col min="12801" max="12801" width="0" style="210" hidden="1" customWidth="1"/>
    <col min="12802" max="12802" width="80.7109375" style="210" customWidth="1"/>
    <col min="12803" max="12803" width="15.7109375" style="210" customWidth="1"/>
    <col min="12804" max="13056" width="9.140625" style="210"/>
    <col min="13057" max="13057" width="0" style="210" hidden="1" customWidth="1"/>
    <col min="13058" max="13058" width="80.7109375" style="210" customWidth="1"/>
    <col min="13059" max="13059" width="15.7109375" style="210" customWidth="1"/>
    <col min="13060" max="13312" width="9.140625" style="210"/>
    <col min="13313" max="13313" width="0" style="210" hidden="1" customWidth="1"/>
    <col min="13314" max="13314" width="80.7109375" style="210" customWidth="1"/>
    <col min="13315" max="13315" width="15.7109375" style="210" customWidth="1"/>
    <col min="13316" max="13568" width="9.140625" style="210"/>
    <col min="13569" max="13569" width="0" style="210" hidden="1" customWidth="1"/>
    <col min="13570" max="13570" width="80.7109375" style="210" customWidth="1"/>
    <col min="13571" max="13571" width="15.7109375" style="210" customWidth="1"/>
    <col min="13572" max="13824" width="9.140625" style="210"/>
    <col min="13825" max="13825" width="0" style="210" hidden="1" customWidth="1"/>
    <col min="13826" max="13826" width="80.7109375" style="210" customWidth="1"/>
    <col min="13827" max="13827" width="15.7109375" style="210" customWidth="1"/>
    <col min="13828" max="14080" width="9.140625" style="210"/>
    <col min="14081" max="14081" width="0" style="210" hidden="1" customWidth="1"/>
    <col min="14082" max="14082" width="80.7109375" style="210" customWidth="1"/>
    <col min="14083" max="14083" width="15.7109375" style="210" customWidth="1"/>
    <col min="14084" max="14336" width="9.140625" style="210"/>
    <col min="14337" max="14337" width="0" style="210" hidden="1" customWidth="1"/>
    <col min="14338" max="14338" width="80.7109375" style="210" customWidth="1"/>
    <col min="14339" max="14339" width="15.7109375" style="210" customWidth="1"/>
    <col min="14340" max="14592" width="9.140625" style="210"/>
    <col min="14593" max="14593" width="0" style="210" hidden="1" customWidth="1"/>
    <col min="14594" max="14594" width="80.7109375" style="210" customWidth="1"/>
    <col min="14595" max="14595" width="15.7109375" style="210" customWidth="1"/>
    <col min="14596" max="14848" width="9.140625" style="210"/>
    <col min="14849" max="14849" width="0" style="210" hidden="1" customWidth="1"/>
    <col min="14850" max="14850" width="80.7109375" style="210" customWidth="1"/>
    <col min="14851" max="14851" width="15.7109375" style="210" customWidth="1"/>
    <col min="14852" max="15104" width="9.140625" style="210"/>
    <col min="15105" max="15105" width="0" style="210" hidden="1" customWidth="1"/>
    <col min="15106" max="15106" width="80.7109375" style="210" customWidth="1"/>
    <col min="15107" max="15107" width="15.7109375" style="210" customWidth="1"/>
    <col min="15108" max="15360" width="9.140625" style="210"/>
    <col min="15361" max="15361" width="0" style="210" hidden="1" customWidth="1"/>
    <col min="15362" max="15362" width="80.7109375" style="210" customWidth="1"/>
    <col min="15363" max="15363" width="15.7109375" style="210" customWidth="1"/>
    <col min="15364" max="15616" width="9.140625" style="210"/>
    <col min="15617" max="15617" width="0" style="210" hidden="1" customWidth="1"/>
    <col min="15618" max="15618" width="80.7109375" style="210" customWidth="1"/>
    <col min="15619" max="15619" width="15.7109375" style="210" customWidth="1"/>
    <col min="15620" max="15872" width="9.140625" style="210"/>
    <col min="15873" max="15873" width="0" style="210" hidden="1" customWidth="1"/>
    <col min="15874" max="15874" width="80.7109375" style="210" customWidth="1"/>
    <col min="15875" max="15875" width="15.7109375" style="210" customWidth="1"/>
    <col min="15876" max="16128" width="9.140625" style="210"/>
    <col min="16129" max="16129" width="0" style="210" hidden="1" customWidth="1"/>
    <col min="16130" max="16130" width="80.7109375" style="210" customWidth="1"/>
    <col min="16131" max="16131" width="15.7109375" style="210" customWidth="1"/>
    <col min="16132" max="16384" width="9.140625" style="210"/>
  </cols>
  <sheetData>
    <row r="1" spans="1:4" ht="15.75" customHeight="1" x14ac:dyDescent="0.25">
      <c r="A1" s="206"/>
      <c r="B1" s="207" t="s">
        <v>3352</v>
      </c>
      <c r="C1" s="208"/>
      <c r="D1" s="209"/>
    </row>
    <row r="2" spans="1:4" ht="15.75" customHeight="1" x14ac:dyDescent="0.25">
      <c r="A2" s="206"/>
      <c r="B2" s="225" t="s">
        <v>51</v>
      </c>
      <c r="C2" s="208"/>
      <c r="D2" s="209"/>
    </row>
    <row r="3" spans="1:4" ht="15.75" customHeight="1" x14ac:dyDescent="0.25">
      <c r="A3" s="206"/>
      <c r="B3" s="225" t="s">
        <v>3</v>
      </c>
      <c r="C3" s="208"/>
      <c r="D3" s="209"/>
    </row>
    <row r="4" spans="1:4" ht="15.75" customHeight="1" x14ac:dyDescent="0.25">
      <c r="A4" s="206"/>
      <c r="B4" s="225" t="s">
        <v>4</v>
      </c>
      <c r="C4" s="208"/>
      <c r="D4" s="209"/>
    </row>
    <row r="5" spans="1:4" ht="15.75" customHeight="1" x14ac:dyDescent="0.25">
      <c r="A5" s="206"/>
      <c r="B5" s="225" t="s">
        <v>6</v>
      </c>
      <c r="C5" s="208"/>
      <c r="D5" s="209"/>
    </row>
    <row r="6" spans="1:4" ht="14.25" customHeight="1" x14ac:dyDescent="0.25">
      <c r="A6" s="210" t="e">
        <f t="array" ref="A6">INDEX(__SAZBA__,MATCH(0,COUNTIF($A$1:A1,__SAZBA__),0))</f>
        <v>#REF!</v>
      </c>
      <c r="B6" s="211"/>
      <c r="C6" s="208"/>
      <c r="D6" s="209"/>
    </row>
    <row r="7" spans="1:4" ht="13.5" thickBot="1" x14ac:dyDescent="0.25">
      <c r="A7" s="210" t="e">
        <f t="array" ref="A7">INDEX(__SAZBA__,MATCH(0,COUNTIF($A$1:A6,__SAZBA__),0))</f>
        <v>#REF!</v>
      </c>
      <c r="B7" s="212" t="s">
        <v>104</v>
      </c>
      <c r="C7" s="212" t="s">
        <v>3043</v>
      </c>
      <c r="D7" s="213"/>
    </row>
    <row r="8" spans="1:4" x14ac:dyDescent="0.2">
      <c r="A8" s="210" t="e">
        <f t="array" ref="A8">INDEX(__SAZBA__,MATCH(0,COUNTIF($A$1:A7,__SAZBA__),0))</f>
        <v>#REF!</v>
      </c>
      <c r="B8" s="214"/>
      <c r="C8" s="215"/>
      <c r="D8" s="213"/>
    </row>
    <row r="9" spans="1:4" s="216" customFormat="1" ht="15.75" customHeight="1" outlineLevel="1" x14ac:dyDescent="0.25">
      <c r="B9" s="338" t="str">
        <f>IF([2]Zakazka!$I$9=0,"",[2]Zakazka!$I$9)</f>
        <v>SO 03.1.1: Plynová kotelna a kongenerace</v>
      </c>
      <c r="C9" s="332">
        <f>'KGJ Zakazka VZT'!M9</f>
        <v>0</v>
      </c>
    </row>
    <row r="10" spans="1:4" s="216" customFormat="1" ht="15.75" customHeight="1" outlineLevel="2" x14ac:dyDescent="0.2">
      <c r="B10" s="339" t="str">
        <f>IF([2]Zakazka!$I$10=0,"",[2]Zakazka!$I$10)</f>
        <v>D.2.1.2: Vzduchotechnika</v>
      </c>
      <c r="C10" s="218">
        <f>'KGJ Zakazka VZT'!M10</f>
        <v>0</v>
      </c>
    </row>
    <row r="11" spans="1:4" s="219" customFormat="1" ht="15" customHeight="1" outlineLevel="3" x14ac:dyDescent="0.2">
      <c r="B11" s="340" t="str">
        <f>IF([2]Zakazka!$I$11=0,"",[2]Zakazka!$I$11)</f>
        <v>009: Ostatní konstrukce a práce</v>
      </c>
      <c r="C11" s="221">
        <f>'KGJ Zakazka VZT'!M11</f>
        <v>0</v>
      </c>
    </row>
    <row r="12" spans="1:4" s="219" customFormat="1" ht="15" customHeight="1" outlineLevel="3" x14ac:dyDescent="0.2">
      <c r="B12" s="340" t="str">
        <f>IF([2]Zakazka!$I$21=0,"",[2]Zakazka!$I$21)</f>
        <v>713: Izolace tepelné</v>
      </c>
      <c r="C12" s="221">
        <f>'KGJ Zakazka VZT'!M21</f>
        <v>0</v>
      </c>
    </row>
    <row r="13" spans="1:4" s="219" customFormat="1" ht="15" customHeight="1" outlineLevel="3" x14ac:dyDescent="0.2">
      <c r="B13" s="340" t="str">
        <f>IF([2]Zakazka!$I$33=0,"",[2]Zakazka!$I$33)</f>
        <v>751: Vzduchotechnika</v>
      </c>
      <c r="C13" s="221">
        <f>'KGJ Zakazka VZT'!M33</f>
        <v>0</v>
      </c>
    </row>
    <row r="14" spans="1:4" s="219" customFormat="1" ht="15" customHeight="1" outlineLevel="3" x14ac:dyDescent="0.2">
      <c r="B14" s="340" t="str">
        <f>IF([2]Zakazka!$I$118=0,"",[2]Zakazka!$I$118)</f>
        <v>V05: Ostatní náklady</v>
      </c>
      <c r="C14" s="221">
        <f>'KGJ Zakazka VZT'!M118</f>
        <v>0</v>
      </c>
    </row>
    <row r="15" spans="1:4" ht="13.5" outlineLevel="3" thickBot="1" x14ac:dyDescent="0.25">
      <c r="B15" s="318"/>
    </row>
    <row r="16" spans="1:4" s="222" customFormat="1" ht="15" x14ac:dyDescent="0.25">
      <c r="A16" s="222">
        <f>SUM(A18:A19)</f>
        <v>0</v>
      </c>
      <c r="B16" s="223" t="s">
        <v>3355</v>
      </c>
      <c r="C16" s="224">
        <f>SUM(C11:C15)</f>
        <v>0</v>
      </c>
    </row>
    <row r="17" spans="1:3" s="222" customFormat="1" ht="15" x14ac:dyDescent="0.25">
      <c r="B17" s="341"/>
      <c r="C17" s="342"/>
    </row>
    <row r="18" spans="1:3" s="343" customFormat="1" x14ac:dyDescent="0.2">
      <c r="A18" s="343">
        <f>IF(ISNUMBER(A7),SUMIF(__SAZBA__,A7,__CENA__),0)</f>
        <v>0</v>
      </c>
      <c r="B18" s="344" t="str">
        <f>IF(A18=0,"","DPH " &amp; A7 &amp; " % ze základny: " &amp; TEXT(A18,"# ##0"))</f>
        <v/>
      </c>
      <c r="C18" s="345" t="str">
        <f>IF(A18=0,"",A18*A7/100)</f>
        <v/>
      </c>
    </row>
    <row r="19" spans="1:3" s="343" customFormat="1" x14ac:dyDescent="0.2">
      <c r="A19" s="343">
        <f>IF(ISNUMBER(A8),SUMIF(__SAZBA__,A8,__CENA__),0)</f>
        <v>0</v>
      </c>
      <c r="B19" s="346" t="str">
        <f>IF(A19=0,"","DPH " &amp; A8 &amp; " % ze základny: " &amp; TEXT(A19,"# ##0"))</f>
        <v/>
      </c>
      <c r="C19" s="347" t="str">
        <f>IF(A19=0,"",A19*A8/100)</f>
        <v/>
      </c>
    </row>
    <row r="20" spans="1:3" s="222" customFormat="1" ht="15" x14ac:dyDescent="0.25">
      <c r="B20" s="348"/>
      <c r="C20" s="349"/>
    </row>
  </sheetData>
  <pageMargins left="0.78740157480314965" right="0.78740157480314965" top="0.78740157480314965" bottom="0.78740157480314965" header="0.39370078740157483" footer="0.39370078740157483"/>
  <pageSetup paperSize="9" scale="88" orientation="portrait" r:id="rId1"/>
  <headerFooter>
    <oddFooter>&amp;C&amp;8&amp;P z &amp;N</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pageSetUpPr fitToPage="1"/>
  </sheetPr>
  <dimension ref="A1:M126"/>
  <sheetViews>
    <sheetView topLeftCell="E1" zoomScaleNormal="100" zoomScaleSheetLayoutView="100" workbookViewId="0">
      <pane ySplit="7" topLeftCell="A91" activePane="bottomLeft" state="frozen"/>
      <selection activeCell="K10" sqref="K10"/>
      <selection pane="bottomLeft" activeCell="L12" sqref="L12:L123"/>
    </sheetView>
  </sheetViews>
  <sheetFormatPr defaultRowHeight="12.75" outlineLevelRow="4" x14ac:dyDescent="0.2"/>
  <cols>
    <col min="1" max="1" width="50" style="210" customWidth="1"/>
    <col min="2" max="2" width="53.85546875" style="210" customWidth="1"/>
    <col min="3" max="3" width="63" style="210" customWidth="1"/>
    <col min="4" max="4" width="70.140625" style="210" customWidth="1"/>
    <col min="5" max="5" width="87" style="210" hidden="1" customWidth="1"/>
    <col min="6" max="6" width="5.42578125" style="297" customWidth="1"/>
    <col min="7" max="7" width="4.28515625" style="228" customWidth="1"/>
    <col min="8" max="8" width="14.28515625" style="229" customWidth="1"/>
    <col min="9" max="9" width="57.140625" style="230" customWidth="1"/>
    <col min="10" max="10" width="4.28515625" style="228" customWidth="1"/>
    <col min="11" max="11" width="19.42578125" style="203" customWidth="1"/>
    <col min="12" max="12" width="14.5703125" style="231" customWidth="1"/>
    <col min="13" max="13" width="15.7109375" style="232" customWidth="1"/>
    <col min="14" max="14" width="9.42578125" style="210" customWidth="1"/>
    <col min="15" max="256" width="9.140625" style="210"/>
    <col min="257" max="257" width="50" style="210" customWidth="1"/>
    <col min="258" max="258" width="53.85546875" style="210" customWidth="1"/>
    <col min="259" max="259" width="63" style="210" customWidth="1"/>
    <col min="260" max="260" width="70.140625" style="210" customWidth="1"/>
    <col min="261" max="261" width="0" style="210" hidden="1" customWidth="1"/>
    <col min="262" max="262" width="5.42578125" style="210" customWidth="1"/>
    <col min="263" max="263" width="4.28515625" style="210" customWidth="1"/>
    <col min="264" max="264" width="14.28515625" style="210" customWidth="1"/>
    <col min="265" max="265" width="57.140625" style="210" customWidth="1"/>
    <col min="266" max="266" width="4.28515625" style="210" customWidth="1"/>
    <col min="267" max="267" width="19.42578125" style="210" customWidth="1"/>
    <col min="268" max="268" width="14.5703125" style="210" customWidth="1"/>
    <col min="269" max="269" width="15.7109375" style="210" customWidth="1"/>
    <col min="270" max="270" width="9.42578125" style="210" customWidth="1"/>
    <col min="271" max="512" width="9.140625" style="210"/>
    <col min="513" max="513" width="50" style="210" customWidth="1"/>
    <col min="514" max="514" width="53.85546875" style="210" customWidth="1"/>
    <col min="515" max="515" width="63" style="210" customWidth="1"/>
    <col min="516" max="516" width="70.140625" style="210" customWidth="1"/>
    <col min="517" max="517" width="0" style="210" hidden="1" customWidth="1"/>
    <col min="518" max="518" width="5.42578125" style="210" customWidth="1"/>
    <col min="519" max="519" width="4.28515625" style="210" customWidth="1"/>
    <col min="520" max="520" width="14.28515625" style="210" customWidth="1"/>
    <col min="521" max="521" width="57.140625" style="210" customWidth="1"/>
    <col min="522" max="522" width="4.28515625" style="210" customWidth="1"/>
    <col min="523" max="523" width="19.42578125" style="210" customWidth="1"/>
    <col min="524" max="524" width="14.5703125" style="210" customWidth="1"/>
    <col min="525" max="525" width="15.7109375" style="210" customWidth="1"/>
    <col min="526" max="526" width="9.42578125" style="210" customWidth="1"/>
    <col min="527" max="768" width="9.140625" style="210"/>
    <col min="769" max="769" width="50" style="210" customWidth="1"/>
    <col min="770" max="770" width="53.85546875" style="210" customWidth="1"/>
    <col min="771" max="771" width="63" style="210" customWidth="1"/>
    <col min="772" max="772" width="70.140625" style="210" customWidth="1"/>
    <col min="773" max="773" width="0" style="210" hidden="1" customWidth="1"/>
    <col min="774" max="774" width="5.42578125" style="210" customWidth="1"/>
    <col min="775" max="775" width="4.28515625" style="210" customWidth="1"/>
    <col min="776" max="776" width="14.28515625" style="210" customWidth="1"/>
    <col min="777" max="777" width="57.140625" style="210" customWidth="1"/>
    <col min="778" max="778" width="4.28515625" style="210" customWidth="1"/>
    <col min="779" max="779" width="19.42578125" style="210" customWidth="1"/>
    <col min="780" max="780" width="14.5703125" style="210" customWidth="1"/>
    <col min="781" max="781" width="15.7109375" style="210" customWidth="1"/>
    <col min="782" max="782" width="9.42578125" style="210" customWidth="1"/>
    <col min="783" max="1024" width="9.140625" style="210"/>
    <col min="1025" max="1025" width="50" style="210" customWidth="1"/>
    <col min="1026" max="1026" width="53.85546875" style="210" customWidth="1"/>
    <col min="1027" max="1027" width="63" style="210" customWidth="1"/>
    <col min="1028" max="1028" width="70.140625" style="210" customWidth="1"/>
    <col min="1029" max="1029" width="0" style="210" hidden="1" customWidth="1"/>
    <col min="1030" max="1030" width="5.42578125" style="210" customWidth="1"/>
    <col min="1031" max="1031" width="4.28515625" style="210" customWidth="1"/>
    <col min="1032" max="1032" width="14.28515625" style="210" customWidth="1"/>
    <col min="1033" max="1033" width="57.140625" style="210" customWidth="1"/>
    <col min="1034" max="1034" width="4.28515625" style="210" customWidth="1"/>
    <col min="1035" max="1035" width="19.42578125" style="210" customWidth="1"/>
    <col min="1036" max="1036" width="14.5703125" style="210" customWidth="1"/>
    <col min="1037" max="1037" width="15.7109375" style="210" customWidth="1"/>
    <col min="1038" max="1038" width="9.42578125" style="210" customWidth="1"/>
    <col min="1039" max="1280" width="9.140625" style="210"/>
    <col min="1281" max="1281" width="50" style="210" customWidth="1"/>
    <col min="1282" max="1282" width="53.85546875" style="210" customWidth="1"/>
    <col min="1283" max="1283" width="63" style="210" customWidth="1"/>
    <col min="1284" max="1284" width="70.140625" style="210" customWidth="1"/>
    <col min="1285" max="1285" width="0" style="210" hidden="1" customWidth="1"/>
    <col min="1286" max="1286" width="5.42578125" style="210" customWidth="1"/>
    <col min="1287" max="1287" width="4.28515625" style="210" customWidth="1"/>
    <col min="1288" max="1288" width="14.28515625" style="210" customWidth="1"/>
    <col min="1289" max="1289" width="57.140625" style="210" customWidth="1"/>
    <col min="1290" max="1290" width="4.28515625" style="210" customWidth="1"/>
    <col min="1291" max="1291" width="19.42578125" style="210" customWidth="1"/>
    <col min="1292" max="1292" width="14.5703125" style="210" customWidth="1"/>
    <col min="1293" max="1293" width="15.7109375" style="210" customWidth="1"/>
    <col min="1294" max="1294" width="9.42578125" style="210" customWidth="1"/>
    <col min="1295" max="1536" width="9.140625" style="210"/>
    <col min="1537" max="1537" width="50" style="210" customWidth="1"/>
    <col min="1538" max="1538" width="53.85546875" style="210" customWidth="1"/>
    <col min="1539" max="1539" width="63" style="210" customWidth="1"/>
    <col min="1540" max="1540" width="70.140625" style="210" customWidth="1"/>
    <col min="1541" max="1541" width="0" style="210" hidden="1" customWidth="1"/>
    <col min="1542" max="1542" width="5.42578125" style="210" customWidth="1"/>
    <col min="1543" max="1543" width="4.28515625" style="210" customWidth="1"/>
    <col min="1544" max="1544" width="14.28515625" style="210" customWidth="1"/>
    <col min="1545" max="1545" width="57.140625" style="210" customWidth="1"/>
    <col min="1546" max="1546" width="4.28515625" style="210" customWidth="1"/>
    <col min="1547" max="1547" width="19.42578125" style="210" customWidth="1"/>
    <col min="1548" max="1548" width="14.5703125" style="210" customWidth="1"/>
    <col min="1549" max="1549" width="15.7109375" style="210" customWidth="1"/>
    <col min="1550" max="1550" width="9.42578125" style="210" customWidth="1"/>
    <col min="1551" max="1792" width="9.140625" style="210"/>
    <col min="1793" max="1793" width="50" style="210" customWidth="1"/>
    <col min="1794" max="1794" width="53.85546875" style="210" customWidth="1"/>
    <col min="1795" max="1795" width="63" style="210" customWidth="1"/>
    <col min="1796" max="1796" width="70.140625" style="210" customWidth="1"/>
    <col min="1797" max="1797" width="0" style="210" hidden="1" customWidth="1"/>
    <col min="1798" max="1798" width="5.42578125" style="210" customWidth="1"/>
    <col min="1799" max="1799" width="4.28515625" style="210" customWidth="1"/>
    <col min="1800" max="1800" width="14.28515625" style="210" customWidth="1"/>
    <col min="1801" max="1801" width="57.140625" style="210" customWidth="1"/>
    <col min="1802" max="1802" width="4.28515625" style="210" customWidth="1"/>
    <col min="1803" max="1803" width="19.42578125" style="210" customWidth="1"/>
    <col min="1804" max="1804" width="14.5703125" style="210" customWidth="1"/>
    <col min="1805" max="1805" width="15.7109375" style="210" customWidth="1"/>
    <col min="1806" max="1806" width="9.42578125" style="210" customWidth="1"/>
    <col min="1807" max="2048" width="9.140625" style="210"/>
    <col min="2049" max="2049" width="50" style="210" customWidth="1"/>
    <col min="2050" max="2050" width="53.85546875" style="210" customWidth="1"/>
    <col min="2051" max="2051" width="63" style="210" customWidth="1"/>
    <col min="2052" max="2052" width="70.140625" style="210" customWidth="1"/>
    <col min="2053" max="2053" width="0" style="210" hidden="1" customWidth="1"/>
    <col min="2054" max="2054" width="5.42578125" style="210" customWidth="1"/>
    <col min="2055" max="2055" width="4.28515625" style="210" customWidth="1"/>
    <col min="2056" max="2056" width="14.28515625" style="210" customWidth="1"/>
    <col min="2057" max="2057" width="57.140625" style="210" customWidth="1"/>
    <col min="2058" max="2058" width="4.28515625" style="210" customWidth="1"/>
    <col min="2059" max="2059" width="19.42578125" style="210" customWidth="1"/>
    <col min="2060" max="2060" width="14.5703125" style="210" customWidth="1"/>
    <col min="2061" max="2061" width="15.7109375" style="210" customWidth="1"/>
    <col min="2062" max="2062" width="9.42578125" style="210" customWidth="1"/>
    <col min="2063" max="2304" width="9.140625" style="210"/>
    <col min="2305" max="2305" width="50" style="210" customWidth="1"/>
    <col min="2306" max="2306" width="53.85546875" style="210" customWidth="1"/>
    <col min="2307" max="2307" width="63" style="210" customWidth="1"/>
    <col min="2308" max="2308" width="70.140625" style="210" customWidth="1"/>
    <col min="2309" max="2309" width="0" style="210" hidden="1" customWidth="1"/>
    <col min="2310" max="2310" width="5.42578125" style="210" customWidth="1"/>
    <col min="2311" max="2311" width="4.28515625" style="210" customWidth="1"/>
    <col min="2312" max="2312" width="14.28515625" style="210" customWidth="1"/>
    <col min="2313" max="2313" width="57.140625" style="210" customWidth="1"/>
    <col min="2314" max="2314" width="4.28515625" style="210" customWidth="1"/>
    <col min="2315" max="2315" width="19.42578125" style="210" customWidth="1"/>
    <col min="2316" max="2316" width="14.5703125" style="210" customWidth="1"/>
    <col min="2317" max="2317" width="15.7109375" style="210" customWidth="1"/>
    <col min="2318" max="2318" width="9.42578125" style="210" customWidth="1"/>
    <col min="2319" max="2560" width="9.140625" style="210"/>
    <col min="2561" max="2561" width="50" style="210" customWidth="1"/>
    <col min="2562" max="2562" width="53.85546875" style="210" customWidth="1"/>
    <col min="2563" max="2563" width="63" style="210" customWidth="1"/>
    <col min="2564" max="2564" width="70.140625" style="210" customWidth="1"/>
    <col min="2565" max="2565" width="0" style="210" hidden="1" customWidth="1"/>
    <col min="2566" max="2566" width="5.42578125" style="210" customWidth="1"/>
    <col min="2567" max="2567" width="4.28515625" style="210" customWidth="1"/>
    <col min="2568" max="2568" width="14.28515625" style="210" customWidth="1"/>
    <col min="2569" max="2569" width="57.140625" style="210" customWidth="1"/>
    <col min="2570" max="2570" width="4.28515625" style="210" customWidth="1"/>
    <col min="2571" max="2571" width="19.42578125" style="210" customWidth="1"/>
    <col min="2572" max="2572" width="14.5703125" style="210" customWidth="1"/>
    <col min="2573" max="2573" width="15.7109375" style="210" customWidth="1"/>
    <col min="2574" max="2574" width="9.42578125" style="210" customWidth="1"/>
    <col min="2575" max="2816" width="9.140625" style="210"/>
    <col min="2817" max="2817" width="50" style="210" customWidth="1"/>
    <col min="2818" max="2818" width="53.85546875" style="210" customWidth="1"/>
    <col min="2819" max="2819" width="63" style="210" customWidth="1"/>
    <col min="2820" max="2820" width="70.140625" style="210" customWidth="1"/>
    <col min="2821" max="2821" width="0" style="210" hidden="1" customWidth="1"/>
    <col min="2822" max="2822" width="5.42578125" style="210" customWidth="1"/>
    <col min="2823" max="2823" width="4.28515625" style="210" customWidth="1"/>
    <col min="2824" max="2824" width="14.28515625" style="210" customWidth="1"/>
    <col min="2825" max="2825" width="57.140625" style="210" customWidth="1"/>
    <col min="2826" max="2826" width="4.28515625" style="210" customWidth="1"/>
    <col min="2827" max="2827" width="19.42578125" style="210" customWidth="1"/>
    <col min="2828" max="2828" width="14.5703125" style="210" customWidth="1"/>
    <col min="2829" max="2829" width="15.7109375" style="210" customWidth="1"/>
    <col min="2830" max="2830" width="9.42578125" style="210" customWidth="1"/>
    <col min="2831" max="3072" width="9.140625" style="210"/>
    <col min="3073" max="3073" width="50" style="210" customWidth="1"/>
    <col min="3074" max="3074" width="53.85546875" style="210" customWidth="1"/>
    <col min="3075" max="3075" width="63" style="210" customWidth="1"/>
    <col min="3076" max="3076" width="70.140625" style="210" customWidth="1"/>
    <col min="3077" max="3077" width="0" style="210" hidden="1" customWidth="1"/>
    <col min="3078" max="3078" width="5.42578125" style="210" customWidth="1"/>
    <col min="3079" max="3079" width="4.28515625" style="210" customWidth="1"/>
    <col min="3080" max="3080" width="14.28515625" style="210" customWidth="1"/>
    <col min="3081" max="3081" width="57.140625" style="210" customWidth="1"/>
    <col min="3082" max="3082" width="4.28515625" style="210" customWidth="1"/>
    <col min="3083" max="3083" width="19.42578125" style="210" customWidth="1"/>
    <col min="3084" max="3084" width="14.5703125" style="210" customWidth="1"/>
    <col min="3085" max="3085" width="15.7109375" style="210" customWidth="1"/>
    <col min="3086" max="3086" width="9.42578125" style="210" customWidth="1"/>
    <col min="3087" max="3328" width="9.140625" style="210"/>
    <col min="3329" max="3329" width="50" style="210" customWidth="1"/>
    <col min="3330" max="3330" width="53.85546875" style="210" customWidth="1"/>
    <col min="3331" max="3331" width="63" style="210" customWidth="1"/>
    <col min="3332" max="3332" width="70.140625" style="210" customWidth="1"/>
    <col min="3333" max="3333" width="0" style="210" hidden="1" customWidth="1"/>
    <col min="3334" max="3334" width="5.42578125" style="210" customWidth="1"/>
    <col min="3335" max="3335" width="4.28515625" style="210" customWidth="1"/>
    <col min="3336" max="3336" width="14.28515625" style="210" customWidth="1"/>
    <col min="3337" max="3337" width="57.140625" style="210" customWidth="1"/>
    <col min="3338" max="3338" width="4.28515625" style="210" customWidth="1"/>
    <col min="3339" max="3339" width="19.42578125" style="210" customWidth="1"/>
    <col min="3340" max="3340" width="14.5703125" style="210" customWidth="1"/>
    <col min="3341" max="3341" width="15.7109375" style="210" customWidth="1"/>
    <col min="3342" max="3342" width="9.42578125" style="210" customWidth="1"/>
    <col min="3343" max="3584" width="9.140625" style="210"/>
    <col min="3585" max="3585" width="50" style="210" customWidth="1"/>
    <col min="3586" max="3586" width="53.85546875" style="210" customWidth="1"/>
    <col min="3587" max="3587" width="63" style="210" customWidth="1"/>
    <col min="3588" max="3588" width="70.140625" style="210" customWidth="1"/>
    <col min="3589" max="3589" width="0" style="210" hidden="1" customWidth="1"/>
    <col min="3590" max="3590" width="5.42578125" style="210" customWidth="1"/>
    <col min="3591" max="3591" width="4.28515625" style="210" customWidth="1"/>
    <col min="3592" max="3592" width="14.28515625" style="210" customWidth="1"/>
    <col min="3593" max="3593" width="57.140625" style="210" customWidth="1"/>
    <col min="3594" max="3594" width="4.28515625" style="210" customWidth="1"/>
    <col min="3595" max="3595" width="19.42578125" style="210" customWidth="1"/>
    <col min="3596" max="3596" width="14.5703125" style="210" customWidth="1"/>
    <col min="3597" max="3597" width="15.7109375" style="210" customWidth="1"/>
    <col min="3598" max="3598" width="9.42578125" style="210" customWidth="1"/>
    <col min="3599" max="3840" width="9.140625" style="210"/>
    <col min="3841" max="3841" width="50" style="210" customWidth="1"/>
    <col min="3842" max="3842" width="53.85546875" style="210" customWidth="1"/>
    <col min="3843" max="3843" width="63" style="210" customWidth="1"/>
    <col min="3844" max="3844" width="70.140625" style="210" customWidth="1"/>
    <col min="3845" max="3845" width="0" style="210" hidden="1" customWidth="1"/>
    <col min="3846" max="3846" width="5.42578125" style="210" customWidth="1"/>
    <col min="3847" max="3847" width="4.28515625" style="210" customWidth="1"/>
    <col min="3848" max="3848" width="14.28515625" style="210" customWidth="1"/>
    <col min="3849" max="3849" width="57.140625" style="210" customWidth="1"/>
    <col min="3850" max="3850" width="4.28515625" style="210" customWidth="1"/>
    <col min="3851" max="3851" width="19.42578125" style="210" customWidth="1"/>
    <col min="3852" max="3852" width="14.5703125" style="210" customWidth="1"/>
    <col min="3853" max="3853" width="15.7109375" style="210" customWidth="1"/>
    <col min="3854" max="3854" width="9.42578125" style="210" customWidth="1"/>
    <col min="3855" max="4096" width="9.140625" style="210"/>
    <col min="4097" max="4097" width="50" style="210" customWidth="1"/>
    <col min="4098" max="4098" width="53.85546875" style="210" customWidth="1"/>
    <col min="4099" max="4099" width="63" style="210" customWidth="1"/>
    <col min="4100" max="4100" width="70.140625" style="210" customWidth="1"/>
    <col min="4101" max="4101" width="0" style="210" hidden="1" customWidth="1"/>
    <col min="4102" max="4102" width="5.42578125" style="210" customWidth="1"/>
    <col min="4103" max="4103" width="4.28515625" style="210" customWidth="1"/>
    <col min="4104" max="4104" width="14.28515625" style="210" customWidth="1"/>
    <col min="4105" max="4105" width="57.140625" style="210" customWidth="1"/>
    <col min="4106" max="4106" width="4.28515625" style="210" customWidth="1"/>
    <col min="4107" max="4107" width="19.42578125" style="210" customWidth="1"/>
    <col min="4108" max="4108" width="14.5703125" style="210" customWidth="1"/>
    <col min="4109" max="4109" width="15.7109375" style="210" customWidth="1"/>
    <col min="4110" max="4110" width="9.42578125" style="210" customWidth="1"/>
    <col min="4111" max="4352" width="9.140625" style="210"/>
    <col min="4353" max="4353" width="50" style="210" customWidth="1"/>
    <col min="4354" max="4354" width="53.85546875" style="210" customWidth="1"/>
    <col min="4355" max="4355" width="63" style="210" customWidth="1"/>
    <col min="4356" max="4356" width="70.140625" style="210" customWidth="1"/>
    <col min="4357" max="4357" width="0" style="210" hidden="1" customWidth="1"/>
    <col min="4358" max="4358" width="5.42578125" style="210" customWidth="1"/>
    <col min="4359" max="4359" width="4.28515625" style="210" customWidth="1"/>
    <col min="4360" max="4360" width="14.28515625" style="210" customWidth="1"/>
    <col min="4361" max="4361" width="57.140625" style="210" customWidth="1"/>
    <col min="4362" max="4362" width="4.28515625" style="210" customWidth="1"/>
    <col min="4363" max="4363" width="19.42578125" style="210" customWidth="1"/>
    <col min="4364" max="4364" width="14.5703125" style="210" customWidth="1"/>
    <col min="4365" max="4365" width="15.7109375" style="210" customWidth="1"/>
    <col min="4366" max="4366" width="9.42578125" style="210" customWidth="1"/>
    <col min="4367" max="4608" width="9.140625" style="210"/>
    <col min="4609" max="4609" width="50" style="210" customWidth="1"/>
    <col min="4610" max="4610" width="53.85546875" style="210" customWidth="1"/>
    <col min="4611" max="4611" width="63" style="210" customWidth="1"/>
    <col min="4612" max="4612" width="70.140625" style="210" customWidth="1"/>
    <col min="4613" max="4613" width="0" style="210" hidden="1" customWidth="1"/>
    <col min="4614" max="4614" width="5.42578125" style="210" customWidth="1"/>
    <col min="4615" max="4615" width="4.28515625" style="210" customWidth="1"/>
    <col min="4616" max="4616" width="14.28515625" style="210" customWidth="1"/>
    <col min="4617" max="4617" width="57.140625" style="210" customWidth="1"/>
    <col min="4618" max="4618" width="4.28515625" style="210" customWidth="1"/>
    <col min="4619" max="4619" width="19.42578125" style="210" customWidth="1"/>
    <col min="4620" max="4620" width="14.5703125" style="210" customWidth="1"/>
    <col min="4621" max="4621" width="15.7109375" style="210" customWidth="1"/>
    <col min="4622" max="4622" width="9.42578125" style="210" customWidth="1"/>
    <col min="4623" max="4864" width="9.140625" style="210"/>
    <col min="4865" max="4865" width="50" style="210" customWidth="1"/>
    <col min="4866" max="4866" width="53.85546875" style="210" customWidth="1"/>
    <col min="4867" max="4867" width="63" style="210" customWidth="1"/>
    <col min="4868" max="4868" width="70.140625" style="210" customWidth="1"/>
    <col min="4869" max="4869" width="0" style="210" hidden="1" customWidth="1"/>
    <col min="4870" max="4870" width="5.42578125" style="210" customWidth="1"/>
    <col min="4871" max="4871" width="4.28515625" style="210" customWidth="1"/>
    <col min="4872" max="4872" width="14.28515625" style="210" customWidth="1"/>
    <col min="4873" max="4873" width="57.140625" style="210" customWidth="1"/>
    <col min="4874" max="4874" width="4.28515625" style="210" customWidth="1"/>
    <col min="4875" max="4875" width="19.42578125" style="210" customWidth="1"/>
    <col min="4876" max="4876" width="14.5703125" style="210" customWidth="1"/>
    <col min="4877" max="4877" width="15.7109375" style="210" customWidth="1"/>
    <col min="4878" max="4878" width="9.42578125" style="210" customWidth="1"/>
    <col min="4879" max="5120" width="9.140625" style="210"/>
    <col min="5121" max="5121" width="50" style="210" customWidth="1"/>
    <col min="5122" max="5122" width="53.85546875" style="210" customWidth="1"/>
    <col min="5123" max="5123" width="63" style="210" customWidth="1"/>
    <col min="5124" max="5124" width="70.140625" style="210" customWidth="1"/>
    <col min="5125" max="5125" width="0" style="210" hidden="1" customWidth="1"/>
    <col min="5126" max="5126" width="5.42578125" style="210" customWidth="1"/>
    <col min="5127" max="5127" width="4.28515625" style="210" customWidth="1"/>
    <col min="5128" max="5128" width="14.28515625" style="210" customWidth="1"/>
    <col min="5129" max="5129" width="57.140625" style="210" customWidth="1"/>
    <col min="5130" max="5130" width="4.28515625" style="210" customWidth="1"/>
    <col min="5131" max="5131" width="19.42578125" style="210" customWidth="1"/>
    <col min="5132" max="5132" width="14.5703125" style="210" customWidth="1"/>
    <col min="5133" max="5133" width="15.7109375" style="210" customWidth="1"/>
    <col min="5134" max="5134" width="9.42578125" style="210" customWidth="1"/>
    <col min="5135" max="5376" width="9.140625" style="210"/>
    <col min="5377" max="5377" width="50" style="210" customWidth="1"/>
    <col min="5378" max="5378" width="53.85546875" style="210" customWidth="1"/>
    <col min="5379" max="5379" width="63" style="210" customWidth="1"/>
    <col min="5380" max="5380" width="70.140625" style="210" customWidth="1"/>
    <col min="5381" max="5381" width="0" style="210" hidden="1" customWidth="1"/>
    <col min="5382" max="5382" width="5.42578125" style="210" customWidth="1"/>
    <col min="5383" max="5383" width="4.28515625" style="210" customWidth="1"/>
    <col min="5384" max="5384" width="14.28515625" style="210" customWidth="1"/>
    <col min="5385" max="5385" width="57.140625" style="210" customWidth="1"/>
    <col min="5386" max="5386" width="4.28515625" style="210" customWidth="1"/>
    <col min="5387" max="5387" width="19.42578125" style="210" customWidth="1"/>
    <col min="5388" max="5388" width="14.5703125" style="210" customWidth="1"/>
    <col min="5389" max="5389" width="15.7109375" style="210" customWidth="1"/>
    <col min="5390" max="5390" width="9.42578125" style="210" customWidth="1"/>
    <col min="5391" max="5632" width="9.140625" style="210"/>
    <col min="5633" max="5633" width="50" style="210" customWidth="1"/>
    <col min="5634" max="5634" width="53.85546875" style="210" customWidth="1"/>
    <col min="5635" max="5635" width="63" style="210" customWidth="1"/>
    <col min="5636" max="5636" width="70.140625" style="210" customWidth="1"/>
    <col min="5637" max="5637" width="0" style="210" hidden="1" customWidth="1"/>
    <col min="5638" max="5638" width="5.42578125" style="210" customWidth="1"/>
    <col min="5639" max="5639" width="4.28515625" style="210" customWidth="1"/>
    <col min="5640" max="5640" width="14.28515625" style="210" customWidth="1"/>
    <col min="5641" max="5641" width="57.140625" style="210" customWidth="1"/>
    <col min="5642" max="5642" width="4.28515625" style="210" customWidth="1"/>
    <col min="5643" max="5643" width="19.42578125" style="210" customWidth="1"/>
    <col min="5644" max="5644" width="14.5703125" style="210" customWidth="1"/>
    <col min="5645" max="5645" width="15.7109375" style="210" customWidth="1"/>
    <col min="5646" max="5646" width="9.42578125" style="210" customWidth="1"/>
    <col min="5647" max="5888" width="9.140625" style="210"/>
    <col min="5889" max="5889" width="50" style="210" customWidth="1"/>
    <col min="5890" max="5890" width="53.85546875" style="210" customWidth="1"/>
    <col min="5891" max="5891" width="63" style="210" customWidth="1"/>
    <col min="5892" max="5892" width="70.140625" style="210" customWidth="1"/>
    <col min="5893" max="5893" width="0" style="210" hidden="1" customWidth="1"/>
    <col min="5894" max="5894" width="5.42578125" style="210" customWidth="1"/>
    <col min="5895" max="5895" width="4.28515625" style="210" customWidth="1"/>
    <col min="5896" max="5896" width="14.28515625" style="210" customWidth="1"/>
    <col min="5897" max="5897" width="57.140625" style="210" customWidth="1"/>
    <col min="5898" max="5898" width="4.28515625" style="210" customWidth="1"/>
    <col min="5899" max="5899" width="19.42578125" style="210" customWidth="1"/>
    <col min="5900" max="5900" width="14.5703125" style="210" customWidth="1"/>
    <col min="5901" max="5901" width="15.7109375" style="210" customWidth="1"/>
    <col min="5902" max="5902" width="9.42578125" style="210" customWidth="1"/>
    <col min="5903" max="6144" width="9.140625" style="210"/>
    <col min="6145" max="6145" width="50" style="210" customWidth="1"/>
    <col min="6146" max="6146" width="53.85546875" style="210" customWidth="1"/>
    <col min="6147" max="6147" width="63" style="210" customWidth="1"/>
    <col min="6148" max="6148" width="70.140625" style="210" customWidth="1"/>
    <col min="6149" max="6149" width="0" style="210" hidden="1" customWidth="1"/>
    <col min="6150" max="6150" width="5.42578125" style="210" customWidth="1"/>
    <col min="6151" max="6151" width="4.28515625" style="210" customWidth="1"/>
    <col min="6152" max="6152" width="14.28515625" style="210" customWidth="1"/>
    <col min="6153" max="6153" width="57.140625" style="210" customWidth="1"/>
    <col min="6154" max="6154" width="4.28515625" style="210" customWidth="1"/>
    <col min="6155" max="6155" width="19.42578125" style="210" customWidth="1"/>
    <col min="6156" max="6156" width="14.5703125" style="210" customWidth="1"/>
    <col min="6157" max="6157" width="15.7109375" style="210" customWidth="1"/>
    <col min="6158" max="6158" width="9.42578125" style="210" customWidth="1"/>
    <col min="6159" max="6400" width="9.140625" style="210"/>
    <col min="6401" max="6401" width="50" style="210" customWidth="1"/>
    <col min="6402" max="6402" width="53.85546875" style="210" customWidth="1"/>
    <col min="6403" max="6403" width="63" style="210" customWidth="1"/>
    <col min="6404" max="6404" width="70.140625" style="210" customWidth="1"/>
    <col min="6405" max="6405" width="0" style="210" hidden="1" customWidth="1"/>
    <col min="6406" max="6406" width="5.42578125" style="210" customWidth="1"/>
    <col min="6407" max="6407" width="4.28515625" style="210" customWidth="1"/>
    <col min="6408" max="6408" width="14.28515625" style="210" customWidth="1"/>
    <col min="6409" max="6409" width="57.140625" style="210" customWidth="1"/>
    <col min="6410" max="6410" width="4.28515625" style="210" customWidth="1"/>
    <col min="6411" max="6411" width="19.42578125" style="210" customWidth="1"/>
    <col min="6412" max="6412" width="14.5703125" style="210" customWidth="1"/>
    <col min="6413" max="6413" width="15.7109375" style="210" customWidth="1"/>
    <col min="6414" max="6414" width="9.42578125" style="210" customWidth="1"/>
    <col min="6415" max="6656" width="9.140625" style="210"/>
    <col min="6657" max="6657" width="50" style="210" customWidth="1"/>
    <col min="6658" max="6658" width="53.85546875" style="210" customWidth="1"/>
    <col min="6659" max="6659" width="63" style="210" customWidth="1"/>
    <col min="6660" max="6660" width="70.140625" style="210" customWidth="1"/>
    <col min="6661" max="6661" width="0" style="210" hidden="1" customWidth="1"/>
    <col min="6662" max="6662" width="5.42578125" style="210" customWidth="1"/>
    <col min="6663" max="6663" width="4.28515625" style="210" customWidth="1"/>
    <col min="6664" max="6664" width="14.28515625" style="210" customWidth="1"/>
    <col min="6665" max="6665" width="57.140625" style="210" customWidth="1"/>
    <col min="6666" max="6666" width="4.28515625" style="210" customWidth="1"/>
    <col min="6667" max="6667" width="19.42578125" style="210" customWidth="1"/>
    <col min="6668" max="6668" width="14.5703125" style="210" customWidth="1"/>
    <col min="6669" max="6669" width="15.7109375" style="210" customWidth="1"/>
    <col min="6670" max="6670" width="9.42578125" style="210" customWidth="1"/>
    <col min="6671" max="6912" width="9.140625" style="210"/>
    <col min="6913" max="6913" width="50" style="210" customWidth="1"/>
    <col min="6914" max="6914" width="53.85546875" style="210" customWidth="1"/>
    <col min="6915" max="6915" width="63" style="210" customWidth="1"/>
    <col min="6916" max="6916" width="70.140625" style="210" customWidth="1"/>
    <col min="6917" max="6917" width="0" style="210" hidden="1" customWidth="1"/>
    <col min="6918" max="6918" width="5.42578125" style="210" customWidth="1"/>
    <col min="6919" max="6919" width="4.28515625" style="210" customWidth="1"/>
    <col min="6920" max="6920" width="14.28515625" style="210" customWidth="1"/>
    <col min="6921" max="6921" width="57.140625" style="210" customWidth="1"/>
    <col min="6922" max="6922" width="4.28515625" style="210" customWidth="1"/>
    <col min="6923" max="6923" width="19.42578125" style="210" customWidth="1"/>
    <col min="6924" max="6924" width="14.5703125" style="210" customWidth="1"/>
    <col min="6925" max="6925" width="15.7109375" style="210" customWidth="1"/>
    <col min="6926" max="6926" width="9.42578125" style="210" customWidth="1"/>
    <col min="6927" max="7168" width="9.140625" style="210"/>
    <col min="7169" max="7169" width="50" style="210" customWidth="1"/>
    <col min="7170" max="7170" width="53.85546875" style="210" customWidth="1"/>
    <col min="7171" max="7171" width="63" style="210" customWidth="1"/>
    <col min="7172" max="7172" width="70.140625" style="210" customWidth="1"/>
    <col min="7173" max="7173" width="0" style="210" hidden="1" customWidth="1"/>
    <col min="7174" max="7174" width="5.42578125" style="210" customWidth="1"/>
    <col min="7175" max="7175" width="4.28515625" style="210" customWidth="1"/>
    <col min="7176" max="7176" width="14.28515625" style="210" customWidth="1"/>
    <col min="7177" max="7177" width="57.140625" style="210" customWidth="1"/>
    <col min="7178" max="7178" width="4.28515625" style="210" customWidth="1"/>
    <col min="7179" max="7179" width="19.42578125" style="210" customWidth="1"/>
    <col min="7180" max="7180" width="14.5703125" style="210" customWidth="1"/>
    <col min="7181" max="7181" width="15.7109375" style="210" customWidth="1"/>
    <col min="7182" max="7182" width="9.42578125" style="210" customWidth="1"/>
    <col min="7183" max="7424" width="9.140625" style="210"/>
    <col min="7425" max="7425" width="50" style="210" customWidth="1"/>
    <col min="7426" max="7426" width="53.85546875" style="210" customWidth="1"/>
    <col min="7427" max="7427" width="63" style="210" customWidth="1"/>
    <col min="7428" max="7428" width="70.140625" style="210" customWidth="1"/>
    <col min="7429" max="7429" width="0" style="210" hidden="1" customWidth="1"/>
    <col min="7430" max="7430" width="5.42578125" style="210" customWidth="1"/>
    <col min="7431" max="7431" width="4.28515625" style="210" customWidth="1"/>
    <col min="7432" max="7432" width="14.28515625" style="210" customWidth="1"/>
    <col min="7433" max="7433" width="57.140625" style="210" customWidth="1"/>
    <col min="7434" max="7434" width="4.28515625" style="210" customWidth="1"/>
    <col min="7435" max="7435" width="19.42578125" style="210" customWidth="1"/>
    <col min="7436" max="7436" width="14.5703125" style="210" customWidth="1"/>
    <col min="7437" max="7437" width="15.7109375" style="210" customWidth="1"/>
    <col min="7438" max="7438" width="9.42578125" style="210" customWidth="1"/>
    <col min="7439" max="7680" width="9.140625" style="210"/>
    <col min="7681" max="7681" width="50" style="210" customWidth="1"/>
    <col min="7682" max="7682" width="53.85546875" style="210" customWidth="1"/>
    <col min="7683" max="7683" width="63" style="210" customWidth="1"/>
    <col min="7684" max="7684" width="70.140625" style="210" customWidth="1"/>
    <col min="7685" max="7685" width="0" style="210" hidden="1" customWidth="1"/>
    <col min="7686" max="7686" width="5.42578125" style="210" customWidth="1"/>
    <col min="7687" max="7687" width="4.28515625" style="210" customWidth="1"/>
    <col min="7688" max="7688" width="14.28515625" style="210" customWidth="1"/>
    <col min="7689" max="7689" width="57.140625" style="210" customWidth="1"/>
    <col min="7690" max="7690" width="4.28515625" style="210" customWidth="1"/>
    <col min="7691" max="7691" width="19.42578125" style="210" customWidth="1"/>
    <col min="7692" max="7692" width="14.5703125" style="210" customWidth="1"/>
    <col min="7693" max="7693" width="15.7109375" style="210" customWidth="1"/>
    <col min="7694" max="7694" width="9.42578125" style="210" customWidth="1"/>
    <col min="7695" max="7936" width="9.140625" style="210"/>
    <col min="7937" max="7937" width="50" style="210" customWidth="1"/>
    <col min="7938" max="7938" width="53.85546875" style="210" customWidth="1"/>
    <col min="7939" max="7939" width="63" style="210" customWidth="1"/>
    <col min="7940" max="7940" width="70.140625" style="210" customWidth="1"/>
    <col min="7941" max="7941" width="0" style="210" hidden="1" customWidth="1"/>
    <col min="7942" max="7942" width="5.42578125" style="210" customWidth="1"/>
    <col min="7943" max="7943" width="4.28515625" style="210" customWidth="1"/>
    <col min="7944" max="7944" width="14.28515625" style="210" customWidth="1"/>
    <col min="7945" max="7945" width="57.140625" style="210" customWidth="1"/>
    <col min="7946" max="7946" width="4.28515625" style="210" customWidth="1"/>
    <col min="7947" max="7947" width="19.42578125" style="210" customWidth="1"/>
    <col min="7948" max="7948" width="14.5703125" style="210" customWidth="1"/>
    <col min="7949" max="7949" width="15.7109375" style="210" customWidth="1"/>
    <col min="7950" max="7950" width="9.42578125" style="210" customWidth="1"/>
    <col min="7951" max="8192" width="9.140625" style="210"/>
    <col min="8193" max="8193" width="50" style="210" customWidth="1"/>
    <col min="8194" max="8194" width="53.85546875" style="210" customWidth="1"/>
    <col min="8195" max="8195" width="63" style="210" customWidth="1"/>
    <col min="8196" max="8196" width="70.140625" style="210" customWidth="1"/>
    <col min="8197" max="8197" width="0" style="210" hidden="1" customWidth="1"/>
    <col min="8198" max="8198" width="5.42578125" style="210" customWidth="1"/>
    <col min="8199" max="8199" width="4.28515625" style="210" customWidth="1"/>
    <col min="8200" max="8200" width="14.28515625" style="210" customWidth="1"/>
    <col min="8201" max="8201" width="57.140625" style="210" customWidth="1"/>
    <col min="8202" max="8202" width="4.28515625" style="210" customWidth="1"/>
    <col min="8203" max="8203" width="19.42578125" style="210" customWidth="1"/>
    <col min="8204" max="8204" width="14.5703125" style="210" customWidth="1"/>
    <col min="8205" max="8205" width="15.7109375" style="210" customWidth="1"/>
    <col min="8206" max="8206" width="9.42578125" style="210" customWidth="1"/>
    <col min="8207" max="8448" width="9.140625" style="210"/>
    <col min="8449" max="8449" width="50" style="210" customWidth="1"/>
    <col min="8450" max="8450" width="53.85546875" style="210" customWidth="1"/>
    <col min="8451" max="8451" width="63" style="210" customWidth="1"/>
    <col min="8452" max="8452" width="70.140625" style="210" customWidth="1"/>
    <col min="8453" max="8453" width="0" style="210" hidden="1" customWidth="1"/>
    <col min="8454" max="8454" width="5.42578125" style="210" customWidth="1"/>
    <col min="8455" max="8455" width="4.28515625" style="210" customWidth="1"/>
    <col min="8456" max="8456" width="14.28515625" style="210" customWidth="1"/>
    <col min="8457" max="8457" width="57.140625" style="210" customWidth="1"/>
    <col min="8458" max="8458" width="4.28515625" style="210" customWidth="1"/>
    <col min="8459" max="8459" width="19.42578125" style="210" customWidth="1"/>
    <col min="8460" max="8460" width="14.5703125" style="210" customWidth="1"/>
    <col min="8461" max="8461" width="15.7109375" style="210" customWidth="1"/>
    <col min="8462" max="8462" width="9.42578125" style="210" customWidth="1"/>
    <col min="8463" max="8704" width="9.140625" style="210"/>
    <col min="8705" max="8705" width="50" style="210" customWidth="1"/>
    <col min="8706" max="8706" width="53.85546875" style="210" customWidth="1"/>
    <col min="8707" max="8707" width="63" style="210" customWidth="1"/>
    <col min="8708" max="8708" width="70.140625" style="210" customWidth="1"/>
    <col min="8709" max="8709" width="0" style="210" hidden="1" customWidth="1"/>
    <col min="8710" max="8710" width="5.42578125" style="210" customWidth="1"/>
    <col min="8711" max="8711" width="4.28515625" style="210" customWidth="1"/>
    <col min="8712" max="8712" width="14.28515625" style="210" customWidth="1"/>
    <col min="8713" max="8713" width="57.140625" style="210" customWidth="1"/>
    <col min="8714" max="8714" width="4.28515625" style="210" customWidth="1"/>
    <col min="8715" max="8715" width="19.42578125" style="210" customWidth="1"/>
    <col min="8716" max="8716" width="14.5703125" style="210" customWidth="1"/>
    <col min="8717" max="8717" width="15.7109375" style="210" customWidth="1"/>
    <col min="8718" max="8718" width="9.42578125" style="210" customWidth="1"/>
    <col min="8719" max="8960" width="9.140625" style="210"/>
    <col min="8961" max="8961" width="50" style="210" customWidth="1"/>
    <col min="8962" max="8962" width="53.85546875" style="210" customWidth="1"/>
    <col min="8963" max="8963" width="63" style="210" customWidth="1"/>
    <col min="8964" max="8964" width="70.140625" style="210" customWidth="1"/>
    <col min="8965" max="8965" width="0" style="210" hidden="1" customWidth="1"/>
    <col min="8966" max="8966" width="5.42578125" style="210" customWidth="1"/>
    <col min="8967" max="8967" width="4.28515625" style="210" customWidth="1"/>
    <col min="8968" max="8968" width="14.28515625" style="210" customWidth="1"/>
    <col min="8969" max="8969" width="57.140625" style="210" customWidth="1"/>
    <col min="8970" max="8970" width="4.28515625" style="210" customWidth="1"/>
    <col min="8971" max="8971" width="19.42578125" style="210" customWidth="1"/>
    <col min="8972" max="8972" width="14.5703125" style="210" customWidth="1"/>
    <col min="8973" max="8973" width="15.7109375" style="210" customWidth="1"/>
    <col min="8974" max="8974" width="9.42578125" style="210" customWidth="1"/>
    <col min="8975" max="9216" width="9.140625" style="210"/>
    <col min="9217" max="9217" width="50" style="210" customWidth="1"/>
    <col min="9218" max="9218" width="53.85546875" style="210" customWidth="1"/>
    <col min="9219" max="9219" width="63" style="210" customWidth="1"/>
    <col min="9220" max="9220" width="70.140625" style="210" customWidth="1"/>
    <col min="9221" max="9221" width="0" style="210" hidden="1" customWidth="1"/>
    <col min="9222" max="9222" width="5.42578125" style="210" customWidth="1"/>
    <col min="9223" max="9223" width="4.28515625" style="210" customWidth="1"/>
    <col min="9224" max="9224" width="14.28515625" style="210" customWidth="1"/>
    <col min="9225" max="9225" width="57.140625" style="210" customWidth="1"/>
    <col min="9226" max="9226" width="4.28515625" style="210" customWidth="1"/>
    <col min="9227" max="9227" width="19.42578125" style="210" customWidth="1"/>
    <col min="9228" max="9228" width="14.5703125" style="210" customWidth="1"/>
    <col min="9229" max="9229" width="15.7109375" style="210" customWidth="1"/>
    <col min="9230" max="9230" width="9.42578125" style="210" customWidth="1"/>
    <col min="9231" max="9472" width="9.140625" style="210"/>
    <col min="9473" max="9473" width="50" style="210" customWidth="1"/>
    <col min="9474" max="9474" width="53.85546875" style="210" customWidth="1"/>
    <col min="9475" max="9475" width="63" style="210" customWidth="1"/>
    <col min="9476" max="9476" width="70.140625" style="210" customWidth="1"/>
    <col min="9477" max="9477" width="0" style="210" hidden="1" customWidth="1"/>
    <col min="9478" max="9478" width="5.42578125" style="210" customWidth="1"/>
    <col min="9479" max="9479" width="4.28515625" style="210" customWidth="1"/>
    <col min="9480" max="9480" width="14.28515625" style="210" customWidth="1"/>
    <col min="9481" max="9481" width="57.140625" style="210" customWidth="1"/>
    <col min="9482" max="9482" width="4.28515625" style="210" customWidth="1"/>
    <col min="9483" max="9483" width="19.42578125" style="210" customWidth="1"/>
    <col min="9484" max="9484" width="14.5703125" style="210" customWidth="1"/>
    <col min="9485" max="9485" width="15.7109375" style="210" customWidth="1"/>
    <col min="9486" max="9486" width="9.42578125" style="210" customWidth="1"/>
    <col min="9487" max="9728" width="9.140625" style="210"/>
    <col min="9729" max="9729" width="50" style="210" customWidth="1"/>
    <col min="9730" max="9730" width="53.85546875" style="210" customWidth="1"/>
    <col min="9731" max="9731" width="63" style="210" customWidth="1"/>
    <col min="9732" max="9732" width="70.140625" style="210" customWidth="1"/>
    <col min="9733" max="9733" width="0" style="210" hidden="1" customWidth="1"/>
    <col min="9734" max="9734" width="5.42578125" style="210" customWidth="1"/>
    <col min="9735" max="9735" width="4.28515625" style="210" customWidth="1"/>
    <col min="9736" max="9736" width="14.28515625" style="210" customWidth="1"/>
    <col min="9737" max="9737" width="57.140625" style="210" customWidth="1"/>
    <col min="9738" max="9738" width="4.28515625" style="210" customWidth="1"/>
    <col min="9739" max="9739" width="19.42578125" style="210" customWidth="1"/>
    <col min="9740" max="9740" width="14.5703125" style="210" customWidth="1"/>
    <col min="9741" max="9741" width="15.7109375" style="210" customWidth="1"/>
    <col min="9742" max="9742" width="9.42578125" style="210" customWidth="1"/>
    <col min="9743" max="9984" width="9.140625" style="210"/>
    <col min="9985" max="9985" width="50" style="210" customWidth="1"/>
    <col min="9986" max="9986" width="53.85546875" style="210" customWidth="1"/>
    <col min="9987" max="9987" width="63" style="210" customWidth="1"/>
    <col min="9988" max="9988" width="70.140625" style="210" customWidth="1"/>
    <col min="9989" max="9989" width="0" style="210" hidden="1" customWidth="1"/>
    <col min="9990" max="9990" width="5.42578125" style="210" customWidth="1"/>
    <col min="9991" max="9991" width="4.28515625" style="210" customWidth="1"/>
    <col min="9992" max="9992" width="14.28515625" style="210" customWidth="1"/>
    <col min="9993" max="9993" width="57.140625" style="210" customWidth="1"/>
    <col min="9994" max="9994" width="4.28515625" style="210" customWidth="1"/>
    <col min="9995" max="9995" width="19.42578125" style="210" customWidth="1"/>
    <col min="9996" max="9996" width="14.5703125" style="210" customWidth="1"/>
    <col min="9997" max="9997" width="15.7109375" style="210" customWidth="1"/>
    <col min="9998" max="9998" width="9.42578125" style="210" customWidth="1"/>
    <col min="9999" max="10240" width="9.140625" style="210"/>
    <col min="10241" max="10241" width="50" style="210" customWidth="1"/>
    <col min="10242" max="10242" width="53.85546875" style="210" customWidth="1"/>
    <col min="10243" max="10243" width="63" style="210" customWidth="1"/>
    <col min="10244" max="10244" width="70.140625" style="210" customWidth="1"/>
    <col min="10245" max="10245" width="0" style="210" hidden="1" customWidth="1"/>
    <col min="10246" max="10246" width="5.42578125" style="210" customWidth="1"/>
    <col min="10247" max="10247" width="4.28515625" style="210" customWidth="1"/>
    <col min="10248" max="10248" width="14.28515625" style="210" customWidth="1"/>
    <col min="10249" max="10249" width="57.140625" style="210" customWidth="1"/>
    <col min="10250" max="10250" width="4.28515625" style="210" customWidth="1"/>
    <col min="10251" max="10251" width="19.42578125" style="210" customWidth="1"/>
    <col min="10252" max="10252" width="14.5703125" style="210" customWidth="1"/>
    <col min="10253" max="10253" width="15.7109375" style="210" customWidth="1"/>
    <col min="10254" max="10254" width="9.42578125" style="210" customWidth="1"/>
    <col min="10255" max="10496" width="9.140625" style="210"/>
    <col min="10497" max="10497" width="50" style="210" customWidth="1"/>
    <col min="10498" max="10498" width="53.85546875" style="210" customWidth="1"/>
    <col min="10499" max="10499" width="63" style="210" customWidth="1"/>
    <col min="10500" max="10500" width="70.140625" style="210" customWidth="1"/>
    <col min="10501" max="10501" width="0" style="210" hidden="1" customWidth="1"/>
    <col min="10502" max="10502" width="5.42578125" style="210" customWidth="1"/>
    <col min="10503" max="10503" width="4.28515625" style="210" customWidth="1"/>
    <col min="10504" max="10504" width="14.28515625" style="210" customWidth="1"/>
    <col min="10505" max="10505" width="57.140625" style="210" customWidth="1"/>
    <col min="10506" max="10506" width="4.28515625" style="210" customWidth="1"/>
    <col min="10507" max="10507" width="19.42578125" style="210" customWidth="1"/>
    <col min="10508" max="10508" width="14.5703125" style="210" customWidth="1"/>
    <col min="10509" max="10509" width="15.7109375" style="210" customWidth="1"/>
    <col min="10510" max="10510" width="9.42578125" style="210" customWidth="1"/>
    <col min="10511" max="10752" width="9.140625" style="210"/>
    <col min="10753" max="10753" width="50" style="210" customWidth="1"/>
    <col min="10754" max="10754" width="53.85546875" style="210" customWidth="1"/>
    <col min="10755" max="10755" width="63" style="210" customWidth="1"/>
    <col min="10756" max="10756" width="70.140625" style="210" customWidth="1"/>
    <col min="10757" max="10757" width="0" style="210" hidden="1" customWidth="1"/>
    <col min="10758" max="10758" width="5.42578125" style="210" customWidth="1"/>
    <col min="10759" max="10759" width="4.28515625" style="210" customWidth="1"/>
    <col min="10760" max="10760" width="14.28515625" style="210" customWidth="1"/>
    <col min="10761" max="10761" width="57.140625" style="210" customWidth="1"/>
    <col min="10762" max="10762" width="4.28515625" style="210" customWidth="1"/>
    <col min="10763" max="10763" width="19.42578125" style="210" customWidth="1"/>
    <col min="10764" max="10764" width="14.5703125" style="210" customWidth="1"/>
    <col min="10765" max="10765" width="15.7109375" style="210" customWidth="1"/>
    <col min="10766" max="10766" width="9.42578125" style="210" customWidth="1"/>
    <col min="10767" max="11008" width="9.140625" style="210"/>
    <col min="11009" max="11009" width="50" style="210" customWidth="1"/>
    <col min="11010" max="11010" width="53.85546875" style="210" customWidth="1"/>
    <col min="11011" max="11011" width="63" style="210" customWidth="1"/>
    <col min="11012" max="11012" width="70.140625" style="210" customWidth="1"/>
    <col min="11013" max="11013" width="0" style="210" hidden="1" customWidth="1"/>
    <col min="11014" max="11014" width="5.42578125" style="210" customWidth="1"/>
    <col min="11015" max="11015" width="4.28515625" style="210" customWidth="1"/>
    <col min="11016" max="11016" width="14.28515625" style="210" customWidth="1"/>
    <col min="11017" max="11017" width="57.140625" style="210" customWidth="1"/>
    <col min="11018" max="11018" width="4.28515625" style="210" customWidth="1"/>
    <col min="11019" max="11019" width="19.42578125" style="210" customWidth="1"/>
    <col min="11020" max="11020" width="14.5703125" style="210" customWidth="1"/>
    <col min="11021" max="11021" width="15.7109375" style="210" customWidth="1"/>
    <col min="11022" max="11022" width="9.42578125" style="210" customWidth="1"/>
    <col min="11023" max="11264" width="9.140625" style="210"/>
    <col min="11265" max="11265" width="50" style="210" customWidth="1"/>
    <col min="11266" max="11266" width="53.85546875" style="210" customWidth="1"/>
    <col min="11267" max="11267" width="63" style="210" customWidth="1"/>
    <col min="11268" max="11268" width="70.140625" style="210" customWidth="1"/>
    <col min="11269" max="11269" width="0" style="210" hidden="1" customWidth="1"/>
    <col min="11270" max="11270" width="5.42578125" style="210" customWidth="1"/>
    <col min="11271" max="11271" width="4.28515625" style="210" customWidth="1"/>
    <col min="11272" max="11272" width="14.28515625" style="210" customWidth="1"/>
    <col min="11273" max="11273" width="57.140625" style="210" customWidth="1"/>
    <col min="11274" max="11274" width="4.28515625" style="210" customWidth="1"/>
    <col min="11275" max="11275" width="19.42578125" style="210" customWidth="1"/>
    <col min="11276" max="11276" width="14.5703125" style="210" customWidth="1"/>
    <col min="11277" max="11277" width="15.7109375" style="210" customWidth="1"/>
    <col min="11278" max="11278" width="9.42578125" style="210" customWidth="1"/>
    <col min="11279" max="11520" width="9.140625" style="210"/>
    <col min="11521" max="11521" width="50" style="210" customWidth="1"/>
    <col min="11522" max="11522" width="53.85546875" style="210" customWidth="1"/>
    <col min="11523" max="11523" width="63" style="210" customWidth="1"/>
    <col min="11524" max="11524" width="70.140625" style="210" customWidth="1"/>
    <col min="11525" max="11525" width="0" style="210" hidden="1" customWidth="1"/>
    <col min="11526" max="11526" width="5.42578125" style="210" customWidth="1"/>
    <col min="11527" max="11527" width="4.28515625" style="210" customWidth="1"/>
    <col min="11528" max="11528" width="14.28515625" style="210" customWidth="1"/>
    <col min="11529" max="11529" width="57.140625" style="210" customWidth="1"/>
    <col min="11530" max="11530" width="4.28515625" style="210" customWidth="1"/>
    <col min="11531" max="11531" width="19.42578125" style="210" customWidth="1"/>
    <col min="11532" max="11532" width="14.5703125" style="210" customWidth="1"/>
    <col min="11533" max="11533" width="15.7109375" style="210" customWidth="1"/>
    <col min="11534" max="11534" width="9.42578125" style="210" customWidth="1"/>
    <col min="11535" max="11776" width="9.140625" style="210"/>
    <col min="11777" max="11777" width="50" style="210" customWidth="1"/>
    <col min="11778" max="11778" width="53.85546875" style="210" customWidth="1"/>
    <col min="11779" max="11779" width="63" style="210" customWidth="1"/>
    <col min="11780" max="11780" width="70.140625" style="210" customWidth="1"/>
    <col min="11781" max="11781" width="0" style="210" hidden="1" customWidth="1"/>
    <col min="11782" max="11782" width="5.42578125" style="210" customWidth="1"/>
    <col min="11783" max="11783" width="4.28515625" style="210" customWidth="1"/>
    <col min="11784" max="11784" width="14.28515625" style="210" customWidth="1"/>
    <col min="11785" max="11785" width="57.140625" style="210" customWidth="1"/>
    <col min="11786" max="11786" width="4.28515625" style="210" customWidth="1"/>
    <col min="11787" max="11787" width="19.42578125" style="210" customWidth="1"/>
    <col min="11788" max="11788" width="14.5703125" style="210" customWidth="1"/>
    <col min="11789" max="11789" width="15.7109375" style="210" customWidth="1"/>
    <col min="11790" max="11790" width="9.42578125" style="210" customWidth="1"/>
    <col min="11791" max="12032" width="9.140625" style="210"/>
    <col min="12033" max="12033" width="50" style="210" customWidth="1"/>
    <col min="12034" max="12034" width="53.85546875" style="210" customWidth="1"/>
    <col min="12035" max="12035" width="63" style="210" customWidth="1"/>
    <col min="12036" max="12036" width="70.140625" style="210" customWidth="1"/>
    <col min="12037" max="12037" width="0" style="210" hidden="1" customWidth="1"/>
    <col min="12038" max="12038" width="5.42578125" style="210" customWidth="1"/>
    <col min="12039" max="12039" width="4.28515625" style="210" customWidth="1"/>
    <col min="12040" max="12040" width="14.28515625" style="210" customWidth="1"/>
    <col min="12041" max="12041" width="57.140625" style="210" customWidth="1"/>
    <col min="12042" max="12042" width="4.28515625" style="210" customWidth="1"/>
    <col min="12043" max="12043" width="19.42578125" style="210" customWidth="1"/>
    <col min="12044" max="12044" width="14.5703125" style="210" customWidth="1"/>
    <col min="12045" max="12045" width="15.7109375" style="210" customWidth="1"/>
    <col min="12046" max="12046" width="9.42578125" style="210" customWidth="1"/>
    <col min="12047" max="12288" width="9.140625" style="210"/>
    <col min="12289" max="12289" width="50" style="210" customWidth="1"/>
    <col min="12290" max="12290" width="53.85546875" style="210" customWidth="1"/>
    <col min="12291" max="12291" width="63" style="210" customWidth="1"/>
    <col min="12292" max="12292" width="70.140625" style="210" customWidth="1"/>
    <col min="12293" max="12293" width="0" style="210" hidden="1" customWidth="1"/>
    <col min="12294" max="12294" width="5.42578125" style="210" customWidth="1"/>
    <col min="12295" max="12295" width="4.28515625" style="210" customWidth="1"/>
    <col min="12296" max="12296" width="14.28515625" style="210" customWidth="1"/>
    <col min="12297" max="12297" width="57.140625" style="210" customWidth="1"/>
    <col min="12298" max="12298" width="4.28515625" style="210" customWidth="1"/>
    <col min="12299" max="12299" width="19.42578125" style="210" customWidth="1"/>
    <col min="12300" max="12300" width="14.5703125" style="210" customWidth="1"/>
    <col min="12301" max="12301" width="15.7109375" style="210" customWidth="1"/>
    <col min="12302" max="12302" width="9.42578125" style="210" customWidth="1"/>
    <col min="12303" max="12544" width="9.140625" style="210"/>
    <col min="12545" max="12545" width="50" style="210" customWidth="1"/>
    <col min="12546" max="12546" width="53.85546875" style="210" customWidth="1"/>
    <col min="12547" max="12547" width="63" style="210" customWidth="1"/>
    <col min="12548" max="12548" width="70.140625" style="210" customWidth="1"/>
    <col min="12549" max="12549" width="0" style="210" hidden="1" customWidth="1"/>
    <col min="12550" max="12550" width="5.42578125" style="210" customWidth="1"/>
    <col min="12551" max="12551" width="4.28515625" style="210" customWidth="1"/>
    <col min="12552" max="12552" width="14.28515625" style="210" customWidth="1"/>
    <col min="12553" max="12553" width="57.140625" style="210" customWidth="1"/>
    <col min="12554" max="12554" width="4.28515625" style="210" customWidth="1"/>
    <col min="12555" max="12555" width="19.42578125" style="210" customWidth="1"/>
    <col min="12556" max="12556" width="14.5703125" style="210" customWidth="1"/>
    <col min="12557" max="12557" width="15.7109375" style="210" customWidth="1"/>
    <col min="12558" max="12558" width="9.42578125" style="210" customWidth="1"/>
    <col min="12559" max="12800" width="9.140625" style="210"/>
    <col min="12801" max="12801" width="50" style="210" customWidth="1"/>
    <col min="12802" max="12802" width="53.85546875" style="210" customWidth="1"/>
    <col min="12803" max="12803" width="63" style="210" customWidth="1"/>
    <col min="12804" max="12804" width="70.140625" style="210" customWidth="1"/>
    <col min="12805" max="12805" width="0" style="210" hidden="1" customWidth="1"/>
    <col min="12806" max="12806" width="5.42578125" style="210" customWidth="1"/>
    <col min="12807" max="12807" width="4.28515625" style="210" customWidth="1"/>
    <col min="12808" max="12808" width="14.28515625" style="210" customWidth="1"/>
    <col min="12809" max="12809" width="57.140625" style="210" customWidth="1"/>
    <col min="12810" max="12810" width="4.28515625" style="210" customWidth="1"/>
    <col min="12811" max="12811" width="19.42578125" style="210" customWidth="1"/>
    <col min="12812" max="12812" width="14.5703125" style="210" customWidth="1"/>
    <col min="12813" max="12813" width="15.7109375" style="210" customWidth="1"/>
    <col min="12814" max="12814" width="9.42578125" style="210" customWidth="1"/>
    <col min="12815" max="13056" width="9.140625" style="210"/>
    <col min="13057" max="13057" width="50" style="210" customWidth="1"/>
    <col min="13058" max="13058" width="53.85546875" style="210" customWidth="1"/>
    <col min="13059" max="13059" width="63" style="210" customWidth="1"/>
    <col min="13060" max="13060" width="70.140625" style="210" customWidth="1"/>
    <col min="13061" max="13061" width="0" style="210" hidden="1" customWidth="1"/>
    <col min="13062" max="13062" width="5.42578125" style="210" customWidth="1"/>
    <col min="13063" max="13063" width="4.28515625" style="210" customWidth="1"/>
    <col min="13064" max="13064" width="14.28515625" style="210" customWidth="1"/>
    <col min="13065" max="13065" width="57.140625" style="210" customWidth="1"/>
    <col min="13066" max="13066" width="4.28515625" style="210" customWidth="1"/>
    <col min="13067" max="13067" width="19.42578125" style="210" customWidth="1"/>
    <col min="13068" max="13068" width="14.5703125" style="210" customWidth="1"/>
    <col min="13069" max="13069" width="15.7109375" style="210" customWidth="1"/>
    <col min="13070" max="13070" width="9.42578125" style="210" customWidth="1"/>
    <col min="13071" max="13312" width="9.140625" style="210"/>
    <col min="13313" max="13313" width="50" style="210" customWidth="1"/>
    <col min="13314" max="13314" width="53.85546875" style="210" customWidth="1"/>
    <col min="13315" max="13315" width="63" style="210" customWidth="1"/>
    <col min="13316" max="13316" width="70.140625" style="210" customWidth="1"/>
    <col min="13317" max="13317" width="0" style="210" hidden="1" customWidth="1"/>
    <col min="13318" max="13318" width="5.42578125" style="210" customWidth="1"/>
    <col min="13319" max="13319" width="4.28515625" style="210" customWidth="1"/>
    <col min="13320" max="13320" width="14.28515625" style="210" customWidth="1"/>
    <col min="13321" max="13321" width="57.140625" style="210" customWidth="1"/>
    <col min="13322" max="13322" width="4.28515625" style="210" customWidth="1"/>
    <col min="13323" max="13323" width="19.42578125" style="210" customWidth="1"/>
    <col min="13324" max="13324" width="14.5703125" style="210" customWidth="1"/>
    <col min="13325" max="13325" width="15.7109375" style="210" customWidth="1"/>
    <col min="13326" max="13326" width="9.42578125" style="210" customWidth="1"/>
    <col min="13327" max="13568" width="9.140625" style="210"/>
    <col min="13569" max="13569" width="50" style="210" customWidth="1"/>
    <col min="13570" max="13570" width="53.85546875" style="210" customWidth="1"/>
    <col min="13571" max="13571" width="63" style="210" customWidth="1"/>
    <col min="13572" max="13572" width="70.140625" style="210" customWidth="1"/>
    <col min="13573" max="13573" width="0" style="210" hidden="1" customWidth="1"/>
    <col min="13574" max="13574" width="5.42578125" style="210" customWidth="1"/>
    <col min="13575" max="13575" width="4.28515625" style="210" customWidth="1"/>
    <col min="13576" max="13576" width="14.28515625" style="210" customWidth="1"/>
    <col min="13577" max="13577" width="57.140625" style="210" customWidth="1"/>
    <col min="13578" max="13578" width="4.28515625" style="210" customWidth="1"/>
    <col min="13579" max="13579" width="19.42578125" style="210" customWidth="1"/>
    <col min="13580" max="13580" width="14.5703125" style="210" customWidth="1"/>
    <col min="13581" max="13581" width="15.7109375" style="210" customWidth="1"/>
    <col min="13582" max="13582" width="9.42578125" style="210" customWidth="1"/>
    <col min="13583" max="13824" width="9.140625" style="210"/>
    <col min="13825" max="13825" width="50" style="210" customWidth="1"/>
    <col min="13826" max="13826" width="53.85546875" style="210" customWidth="1"/>
    <col min="13827" max="13827" width="63" style="210" customWidth="1"/>
    <col min="13828" max="13828" width="70.140625" style="210" customWidth="1"/>
    <col min="13829" max="13829" width="0" style="210" hidden="1" customWidth="1"/>
    <col min="13830" max="13830" width="5.42578125" style="210" customWidth="1"/>
    <col min="13831" max="13831" width="4.28515625" style="210" customWidth="1"/>
    <col min="13832" max="13832" width="14.28515625" style="210" customWidth="1"/>
    <col min="13833" max="13833" width="57.140625" style="210" customWidth="1"/>
    <col min="13834" max="13834" width="4.28515625" style="210" customWidth="1"/>
    <col min="13835" max="13835" width="19.42578125" style="210" customWidth="1"/>
    <col min="13836" max="13836" width="14.5703125" style="210" customWidth="1"/>
    <col min="13837" max="13837" width="15.7109375" style="210" customWidth="1"/>
    <col min="13838" max="13838" width="9.42578125" style="210" customWidth="1"/>
    <col min="13839" max="14080" width="9.140625" style="210"/>
    <col min="14081" max="14081" width="50" style="210" customWidth="1"/>
    <col min="14082" max="14082" width="53.85546875" style="210" customWidth="1"/>
    <col min="14083" max="14083" width="63" style="210" customWidth="1"/>
    <col min="14084" max="14084" width="70.140625" style="210" customWidth="1"/>
    <col min="14085" max="14085" width="0" style="210" hidden="1" customWidth="1"/>
    <col min="14086" max="14086" width="5.42578125" style="210" customWidth="1"/>
    <col min="14087" max="14087" width="4.28515625" style="210" customWidth="1"/>
    <col min="14088" max="14088" width="14.28515625" style="210" customWidth="1"/>
    <col min="14089" max="14089" width="57.140625" style="210" customWidth="1"/>
    <col min="14090" max="14090" width="4.28515625" style="210" customWidth="1"/>
    <col min="14091" max="14091" width="19.42578125" style="210" customWidth="1"/>
    <col min="14092" max="14092" width="14.5703125" style="210" customWidth="1"/>
    <col min="14093" max="14093" width="15.7109375" style="210" customWidth="1"/>
    <col min="14094" max="14094" width="9.42578125" style="210" customWidth="1"/>
    <col min="14095" max="14336" width="9.140625" style="210"/>
    <col min="14337" max="14337" width="50" style="210" customWidth="1"/>
    <col min="14338" max="14338" width="53.85546875" style="210" customWidth="1"/>
    <col min="14339" max="14339" width="63" style="210" customWidth="1"/>
    <col min="14340" max="14340" width="70.140625" style="210" customWidth="1"/>
    <col min="14341" max="14341" width="0" style="210" hidden="1" customWidth="1"/>
    <col min="14342" max="14342" width="5.42578125" style="210" customWidth="1"/>
    <col min="14343" max="14343" width="4.28515625" style="210" customWidth="1"/>
    <col min="14344" max="14344" width="14.28515625" style="210" customWidth="1"/>
    <col min="14345" max="14345" width="57.140625" style="210" customWidth="1"/>
    <col min="14346" max="14346" width="4.28515625" style="210" customWidth="1"/>
    <col min="14347" max="14347" width="19.42578125" style="210" customWidth="1"/>
    <col min="14348" max="14348" width="14.5703125" style="210" customWidth="1"/>
    <col min="14349" max="14349" width="15.7109375" style="210" customWidth="1"/>
    <col min="14350" max="14350" width="9.42578125" style="210" customWidth="1"/>
    <col min="14351" max="14592" width="9.140625" style="210"/>
    <col min="14593" max="14593" width="50" style="210" customWidth="1"/>
    <col min="14594" max="14594" width="53.85546875" style="210" customWidth="1"/>
    <col min="14595" max="14595" width="63" style="210" customWidth="1"/>
    <col min="14596" max="14596" width="70.140625" style="210" customWidth="1"/>
    <col min="14597" max="14597" width="0" style="210" hidden="1" customWidth="1"/>
    <col min="14598" max="14598" width="5.42578125" style="210" customWidth="1"/>
    <col min="14599" max="14599" width="4.28515625" style="210" customWidth="1"/>
    <col min="14600" max="14600" width="14.28515625" style="210" customWidth="1"/>
    <col min="14601" max="14601" width="57.140625" style="210" customWidth="1"/>
    <col min="14602" max="14602" width="4.28515625" style="210" customWidth="1"/>
    <col min="14603" max="14603" width="19.42578125" style="210" customWidth="1"/>
    <col min="14604" max="14604" width="14.5703125" style="210" customWidth="1"/>
    <col min="14605" max="14605" width="15.7109375" style="210" customWidth="1"/>
    <col min="14606" max="14606" width="9.42578125" style="210" customWidth="1"/>
    <col min="14607" max="14848" width="9.140625" style="210"/>
    <col min="14849" max="14849" width="50" style="210" customWidth="1"/>
    <col min="14850" max="14850" width="53.85546875" style="210" customWidth="1"/>
    <col min="14851" max="14851" width="63" style="210" customWidth="1"/>
    <col min="14852" max="14852" width="70.140625" style="210" customWidth="1"/>
    <col min="14853" max="14853" width="0" style="210" hidden="1" customWidth="1"/>
    <col min="14854" max="14854" width="5.42578125" style="210" customWidth="1"/>
    <col min="14855" max="14855" width="4.28515625" style="210" customWidth="1"/>
    <col min="14856" max="14856" width="14.28515625" style="210" customWidth="1"/>
    <col min="14857" max="14857" width="57.140625" style="210" customWidth="1"/>
    <col min="14858" max="14858" width="4.28515625" style="210" customWidth="1"/>
    <col min="14859" max="14859" width="19.42578125" style="210" customWidth="1"/>
    <col min="14860" max="14860" width="14.5703125" style="210" customWidth="1"/>
    <col min="14861" max="14861" width="15.7109375" style="210" customWidth="1"/>
    <col min="14862" max="14862" width="9.42578125" style="210" customWidth="1"/>
    <col min="14863" max="15104" width="9.140625" style="210"/>
    <col min="15105" max="15105" width="50" style="210" customWidth="1"/>
    <col min="15106" max="15106" width="53.85546875" style="210" customWidth="1"/>
    <col min="15107" max="15107" width="63" style="210" customWidth="1"/>
    <col min="15108" max="15108" width="70.140625" style="210" customWidth="1"/>
    <col min="15109" max="15109" width="0" style="210" hidden="1" customWidth="1"/>
    <col min="15110" max="15110" width="5.42578125" style="210" customWidth="1"/>
    <col min="15111" max="15111" width="4.28515625" style="210" customWidth="1"/>
    <col min="15112" max="15112" width="14.28515625" style="210" customWidth="1"/>
    <col min="15113" max="15113" width="57.140625" style="210" customWidth="1"/>
    <col min="15114" max="15114" width="4.28515625" style="210" customWidth="1"/>
    <col min="15115" max="15115" width="19.42578125" style="210" customWidth="1"/>
    <col min="15116" max="15116" width="14.5703125" style="210" customWidth="1"/>
    <col min="15117" max="15117" width="15.7109375" style="210" customWidth="1"/>
    <col min="15118" max="15118" width="9.42578125" style="210" customWidth="1"/>
    <col min="15119" max="15360" width="9.140625" style="210"/>
    <col min="15361" max="15361" width="50" style="210" customWidth="1"/>
    <col min="15362" max="15362" width="53.85546875" style="210" customWidth="1"/>
    <col min="15363" max="15363" width="63" style="210" customWidth="1"/>
    <col min="15364" max="15364" width="70.140625" style="210" customWidth="1"/>
    <col min="15365" max="15365" width="0" style="210" hidden="1" customWidth="1"/>
    <col min="15366" max="15366" width="5.42578125" style="210" customWidth="1"/>
    <col min="15367" max="15367" width="4.28515625" style="210" customWidth="1"/>
    <col min="15368" max="15368" width="14.28515625" style="210" customWidth="1"/>
    <col min="15369" max="15369" width="57.140625" style="210" customWidth="1"/>
    <col min="15370" max="15370" width="4.28515625" style="210" customWidth="1"/>
    <col min="15371" max="15371" width="19.42578125" style="210" customWidth="1"/>
    <col min="15372" max="15372" width="14.5703125" style="210" customWidth="1"/>
    <col min="15373" max="15373" width="15.7109375" style="210" customWidth="1"/>
    <col min="15374" max="15374" width="9.42578125" style="210" customWidth="1"/>
    <col min="15375" max="15616" width="9.140625" style="210"/>
    <col min="15617" max="15617" width="50" style="210" customWidth="1"/>
    <col min="15618" max="15618" width="53.85546875" style="210" customWidth="1"/>
    <col min="15619" max="15619" width="63" style="210" customWidth="1"/>
    <col min="15620" max="15620" width="70.140625" style="210" customWidth="1"/>
    <col min="15621" max="15621" width="0" style="210" hidden="1" customWidth="1"/>
    <col min="15622" max="15622" width="5.42578125" style="210" customWidth="1"/>
    <col min="15623" max="15623" width="4.28515625" style="210" customWidth="1"/>
    <col min="15624" max="15624" width="14.28515625" style="210" customWidth="1"/>
    <col min="15625" max="15625" width="57.140625" style="210" customWidth="1"/>
    <col min="15626" max="15626" width="4.28515625" style="210" customWidth="1"/>
    <col min="15627" max="15627" width="19.42578125" style="210" customWidth="1"/>
    <col min="15628" max="15628" width="14.5703125" style="210" customWidth="1"/>
    <col min="15629" max="15629" width="15.7109375" style="210" customWidth="1"/>
    <col min="15630" max="15630" width="9.42578125" style="210" customWidth="1"/>
    <col min="15631" max="15872" width="9.140625" style="210"/>
    <col min="15873" max="15873" width="50" style="210" customWidth="1"/>
    <col min="15874" max="15874" width="53.85546875" style="210" customWidth="1"/>
    <col min="15875" max="15875" width="63" style="210" customWidth="1"/>
    <col min="15876" max="15876" width="70.140625" style="210" customWidth="1"/>
    <col min="15877" max="15877" width="0" style="210" hidden="1" customWidth="1"/>
    <col min="15878" max="15878" width="5.42578125" style="210" customWidth="1"/>
    <col min="15879" max="15879" width="4.28515625" style="210" customWidth="1"/>
    <col min="15880" max="15880" width="14.28515625" style="210" customWidth="1"/>
    <col min="15881" max="15881" width="57.140625" style="210" customWidth="1"/>
    <col min="15882" max="15882" width="4.28515625" style="210" customWidth="1"/>
    <col min="15883" max="15883" width="19.42578125" style="210" customWidth="1"/>
    <col min="15884" max="15884" width="14.5703125" style="210" customWidth="1"/>
    <col min="15885" max="15885" width="15.7109375" style="210" customWidth="1"/>
    <col min="15886" max="15886" width="9.42578125" style="210" customWidth="1"/>
    <col min="15887" max="16128" width="9.140625" style="210"/>
    <col min="16129" max="16129" width="50" style="210" customWidth="1"/>
    <col min="16130" max="16130" width="53.85546875" style="210" customWidth="1"/>
    <col min="16131" max="16131" width="63" style="210" customWidth="1"/>
    <col min="16132" max="16132" width="70.140625" style="210" customWidth="1"/>
    <col min="16133" max="16133" width="0" style="210" hidden="1" customWidth="1"/>
    <col min="16134" max="16134" width="5.42578125" style="210" customWidth="1"/>
    <col min="16135" max="16135" width="4.28515625" style="210" customWidth="1"/>
    <col min="16136" max="16136" width="14.28515625" style="210" customWidth="1"/>
    <col min="16137" max="16137" width="57.140625" style="210" customWidth="1"/>
    <col min="16138" max="16138" width="4.28515625" style="210" customWidth="1"/>
    <col min="16139" max="16139" width="19.42578125" style="210" customWidth="1"/>
    <col min="16140" max="16140" width="14.5703125" style="210" customWidth="1"/>
    <col min="16141" max="16141" width="15.7109375" style="210" customWidth="1"/>
    <col min="16142" max="16142" width="9.42578125" style="210" customWidth="1"/>
    <col min="16143" max="16384" width="9.140625" style="210"/>
  </cols>
  <sheetData>
    <row r="1" spans="1:13" x14ac:dyDescent="0.2">
      <c r="F1" s="207" t="s">
        <v>3352</v>
      </c>
    </row>
    <row r="2" spans="1:13" ht="15" x14ac:dyDescent="0.25">
      <c r="F2" s="225" t="s">
        <v>51</v>
      </c>
    </row>
    <row r="3" spans="1:13" ht="15" x14ac:dyDescent="0.25">
      <c r="F3" s="225" t="s">
        <v>3</v>
      </c>
    </row>
    <row r="4" spans="1:13" ht="15" x14ac:dyDescent="0.25">
      <c r="F4" s="225" t="s">
        <v>4</v>
      </c>
    </row>
    <row r="5" spans="1:13" ht="15" x14ac:dyDescent="0.25">
      <c r="F5" s="225" t="s">
        <v>6</v>
      </c>
    </row>
    <row r="6" spans="1:13" ht="21.6" customHeight="1" x14ac:dyDescent="0.25">
      <c r="F6" s="233"/>
      <c r="G6" s="208"/>
      <c r="H6" s="208"/>
      <c r="I6" s="208"/>
      <c r="J6" s="208"/>
      <c r="K6" s="138"/>
      <c r="L6" s="234"/>
      <c r="M6" s="235"/>
    </row>
    <row r="7" spans="1:13" s="237" customFormat="1" ht="13.5" thickBot="1" x14ac:dyDescent="0.25">
      <c r="F7" s="212" t="s">
        <v>3037</v>
      </c>
      <c r="G7" s="212" t="s">
        <v>102</v>
      </c>
      <c r="H7" s="212" t="s">
        <v>103</v>
      </c>
      <c r="I7" s="238" t="s">
        <v>104</v>
      </c>
      <c r="J7" s="212" t="s">
        <v>105</v>
      </c>
      <c r="K7" s="212" t="s">
        <v>3041</v>
      </c>
      <c r="L7" s="212" t="s">
        <v>3042</v>
      </c>
      <c r="M7" s="212" t="s">
        <v>3043</v>
      </c>
    </row>
    <row r="8" spans="1:13" ht="11.25" customHeight="1" x14ac:dyDescent="0.2">
      <c r="F8" s="239"/>
      <c r="G8" s="240"/>
      <c r="H8" s="241"/>
      <c r="I8" s="242"/>
      <c r="J8" s="240"/>
      <c r="K8" s="239"/>
      <c r="L8" s="239"/>
      <c r="M8" s="239"/>
    </row>
    <row r="9" spans="1:13" s="243" customFormat="1" ht="18.75" customHeight="1" x14ac:dyDescent="0.25">
      <c r="F9" s="244"/>
      <c r="G9" s="245"/>
      <c r="H9" s="246"/>
      <c r="I9" s="331" t="s">
        <v>3846</v>
      </c>
      <c r="J9" s="245"/>
      <c r="K9" s="152"/>
      <c r="L9" s="247"/>
      <c r="M9" s="332">
        <f>SUBTOTAL(9,M10:M126)</f>
        <v>0</v>
      </c>
    </row>
    <row r="10" spans="1:13" s="243" customFormat="1" ht="18.75" customHeight="1" outlineLevel="1" x14ac:dyDescent="0.2">
      <c r="F10" s="244"/>
      <c r="G10" s="245"/>
      <c r="H10" s="246"/>
      <c r="I10" s="246" t="s">
        <v>3847</v>
      </c>
      <c r="J10" s="245"/>
      <c r="K10" s="152"/>
      <c r="L10" s="247"/>
      <c r="M10" s="218">
        <f>SUBTOTAL(9,M11:M125)</f>
        <v>0</v>
      </c>
    </row>
    <row r="11" spans="1:13" s="249" customFormat="1" ht="16.5" customHeight="1" outlineLevel="2" x14ac:dyDescent="0.2">
      <c r="F11" s="250"/>
      <c r="G11" s="240"/>
      <c r="H11" s="251"/>
      <c r="I11" s="251" t="s">
        <v>3848</v>
      </c>
      <c r="J11" s="240"/>
      <c r="K11" s="159"/>
      <c r="L11" s="252"/>
      <c r="M11" s="221">
        <f>SUBTOTAL(9,M12:M20)</f>
        <v>0</v>
      </c>
    </row>
    <row r="12" spans="1:13" s="254" customFormat="1" ht="24" outlineLevel="3" x14ac:dyDescent="0.2">
      <c r="A12" s="254" t="s">
        <v>3849</v>
      </c>
      <c r="B12" s="254" t="s">
        <v>3850</v>
      </c>
      <c r="C12" s="254" t="s">
        <v>3851</v>
      </c>
      <c r="D12" s="254" t="s">
        <v>3852</v>
      </c>
      <c r="E12" s="254" t="s">
        <v>3853</v>
      </c>
      <c r="F12" s="255">
        <v>1</v>
      </c>
      <c r="G12" s="256" t="s">
        <v>3315</v>
      </c>
      <c r="H12" s="269" t="s">
        <v>3854</v>
      </c>
      <c r="I12" s="259" t="s">
        <v>3855</v>
      </c>
      <c r="J12" s="256" t="s">
        <v>447</v>
      </c>
      <c r="K12" s="168">
        <v>2</v>
      </c>
      <c r="L12" s="305"/>
      <c r="M12" s="306">
        <f>K12*L12</f>
        <v>0</v>
      </c>
    </row>
    <row r="13" spans="1:13" s="333" customFormat="1" ht="11.25" outlineLevel="4" x14ac:dyDescent="0.25">
      <c r="F13" s="334"/>
      <c r="G13" s="335"/>
      <c r="H13" s="335"/>
      <c r="I13" s="307" t="s">
        <v>3856</v>
      </c>
      <c r="J13" s="335"/>
      <c r="K13" s="308">
        <v>2</v>
      </c>
      <c r="L13" s="336"/>
      <c r="M13" s="337"/>
    </row>
    <row r="14" spans="1:13" s="254" customFormat="1" ht="24" outlineLevel="3" x14ac:dyDescent="0.2">
      <c r="F14" s="255">
        <v>2</v>
      </c>
      <c r="G14" s="256" t="s">
        <v>3315</v>
      </c>
      <c r="H14" s="269" t="s">
        <v>3857</v>
      </c>
      <c r="I14" s="259" t="s">
        <v>3858</v>
      </c>
      <c r="J14" s="256" t="s">
        <v>447</v>
      </c>
      <c r="K14" s="168">
        <v>2</v>
      </c>
      <c r="L14" s="305"/>
      <c r="M14" s="306">
        <f>K14*L14</f>
        <v>0</v>
      </c>
    </row>
    <row r="15" spans="1:13" s="333" customFormat="1" ht="11.25" outlineLevel="4" x14ac:dyDescent="0.25">
      <c r="F15" s="334"/>
      <c r="G15" s="335"/>
      <c r="H15" s="335"/>
      <c r="I15" s="307" t="s">
        <v>3856</v>
      </c>
      <c r="J15" s="335"/>
      <c r="K15" s="308">
        <v>2</v>
      </c>
      <c r="L15" s="336"/>
      <c r="M15" s="337"/>
    </row>
    <row r="16" spans="1:13" s="254" customFormat="1" ht="24" outlineLevel="3" x14ac:dyDescent="0.2">
      <c r="F16" s="255">
        <v>3</v>
      </c>
      <c r="G16" s="256" t="s">
        <v>3315</v>
      </c>
      <c r="H16" s="269" t="s">
        <v>3859</v>
      </c>
      <c r="I16" s="259" t="s">
        <v>3860</v>
      </c>
      <c r="J16" s="256" t="s">
        <v>447</v>
      </c>
      <c r="K16" s="168">
        <v>60</v>
      </c>
      <c r="L16" s="305"/>
      <c r="M16" s="306">
        <f>K16*L16</f>
        <v>0</v>
      </c>
    </row>
    <row r="17" spans="6:13" s="333" customFormat="1" ht="11.25" outlineLevel="4" x14ac:dyDescent="0.25">
      <c r="F17" s="334"/>
      <c r="G17" s="335"/>
      <c r="H17" s="335"/>
      <c r="I17" s="307" t="s">
        <v>3861</v>
      </c>
      <c r="J17" s="335"/>
      <c r="K17" s="308">
        <v>60</v>
      </c>
      <c r="L17" s="336"/>
      <c r="M17" s="337"/>
    </row>
    <row r="18" spans="6:13" s="254" customFormat="1" ht="24" outlineLevel="3" x14ac:dyDescent="0.2">
      <c r="F18" s="255">
        <v>4</v>
      </c>
      <c r="G18" s="256" t="s">
        <v>3315</v>
      </c>
      <c r="H18" s="269" t="s">
        <v>3862</v>
      </c>
      <c r="I18" s="259" t="s">
        <v>3863</v>
      </c>
      <c r="J18" s="256" t="s">
        <v>447</v>
      </c>
      <c r="K18" s="168">
        <v>14</v>
      </c>
      <c r="L18" s="305"/>
      <c r="M18" s="306">
        <f>K18*L18</f>
        <v>0</v>
      </c>
    </row>
    <row r="19" spans="6:13" s="333" customFormat="1" ht="11.25" outlineLevel="4" x14ac:dyDescent="0.25">
      <c r="F19" s="334"/>
      <c r="G19" s="335"/>
      <c r="H19" s="335"/>
      <c r="I19" s="307" t="s">
        <v>3864</v>
      </c>
      <c r="J19" s="335"/>
      <c r="K19" s="308">
        <v>14</v>
      </c>
      <c r="L19" s="336"/>
      <c r="M19" s="337"/>
    </row>
    <row r="20" spans="6:13" s="291" customFormat="1" ht="12.75" customHeight="1" outlineLevel="3" x14ac:dyDescent="0.25">
      <c r="F20" s="284"/>
      <c r="G20" s="285"/>
      <c r="H20" s="285"/>
      <c r="I20" s="295"/>
      <c r="J20" s="285"/>
      <c r="K20" s="187"/>
      <c r="L20" s="290"/>
      <c r="M20" s="296"/>
    </row>
    <row r="21" spans="6:13" s="249" customFormat="1" ht="16.5" customHeight="1" outlineLevel="2" x14ac:dyDescent="0.2">
      <c r="F21" s="250"/>
      <c r="G21" s="240"/>
      <c r="H21" s="251"/>
      <c r="I21" s="251" t="s">
        <v>3865</v>
      </c>
      <c r="J21" s="240"/>
      <c r="K21" s="159"/>
      <c r="L21" s="252"/>
      <c r="M21" s="221">
        <f>SUBTOTAL(9,M22:M32)</f>
        <v>0</v>
      </c>
    </row>
    <row r="22" spans="6:13" s="254" customFormat="1" ht="24" outlineLevel="3" x14ac:dyDescent="0.2">
      <c r="F22" s="255">
        <v>1</v>
      </c>
      <c r="G22" s="256" t="s">
        <v>3315</v>
      </c>
      <c r="H22" s="269" t="s">
        <v>3866</v>
      </c>
      <c r="I22" s="259" t="s">
        <v>3867</v>
      </c>
      <c r="J22" s="256" t="s">
        <v>172</v>
      </c>
      <c r="K22" s="168">
        <v>199.2</v>
      </c>
      <c r="L22" s="305"/>
      <c r="M22" s="306">
        <f>K22*L22</f>
        <v>0</v>
      </c>
    </row>
    <row r="23" spans="6:13" s="333" customFormat="1" ht="11.25" outlineLevel="4" x14ac:dyDescent="0.25">
      <c r="F23" s="334"/>
      <c r="G23" s="335"/>
      <c r="H23" s="335"/>
      <c r="I23" s="307" t="s">
        <v>3868</v>
      </c>
      <c r="J23" s="335"/>
      <c r="K23" s="308">
        <v>12</v>
      </c>
      <c r="L23" s="336"/>
      <c r="M23" s="337"/>
    </row>
    <row r="24" spans="6:13" s="333" customFormat="1" ht="11.25" outlineLevel="4" x14ac:dyDescent="0.25">
      <c r="F24" s="334"/>
      <c r="G24" s="335"/>
      <c r="H24" s="335"/>
      <c r="I24" s="307" t="s">
        <v>3869</v>
      </c>
      <c r="J24" s="335"/>
      <c r="K24" s="308">
        <v>187.2</v>
      </c>
      <c r="L24" s="336"/>
      <c r="M24" s="337"/>
    </row>
    <row r="25" spans="6:13" s="254" customFormat="1" ht="24" outlineLevel="3" x14ac:dyDescent="0.2">
      <c r="F25" s="255">
        <v>2</v>
      </c>
      <c r="G25" s="256" t="s">
        <v>3315</v>
      </c>
      <c r="H25" s="269" t="s">
        <v>3870</v>
      </c>
      <c r="I25" s="259" t="s">
        <v>3871</v>
      </c>
      <c r="J25" s="256" t="s">
        <v>172</v>
      </c>
      <c r="K25" s="168">
        <v>49.8</v>
      </c>
      <c r="L25" s="305"/>
      <c r="M25" s="306">
        <f>K25*L25</f>
        <v>0</v>
      </c>
    </row>
    <row r="26" spans="6:13" s="333" customFormat="1" ht="11.25" outlineLevel="4" x14ac:dyDescent="0.25">
      <c r="F26" s="334"/>
      <c r="G26" s="335"/>
      <c r="H26" s="335"/>
      <c r="I26" s="307" t="s">
        <v>3872</v>
      </c>
      <c r="J26" s="335"/>
      <c r="K26" s="308">
        <v>3</v>
      </c>
      <c r="L26" s="336"/>
      <c r="M26" s="337"/>
    </row>
    <row r="27" spans="6:13" s="333" customFormat="1" ht="11.25" outlineLevel="4" x14ac:dyDescent="0.25">
      <c r="F27" s="334"/>
      <c r="G27" s="335"/>
      <c r="H27" s="335"/>
      <c r="I27" s="307" t="s">
        <v>3873</v>
      </c>
      <c r="J27" s="335"/>
      <c r="K27" s="308">
        <v>46.8</v>
      </c>
      <c r="L27" s="336"/>
      <c r="M27" s="337"/>
    </row>
    <row r="28" spans="6:13" s="254" customFormat="1" ht="24" outlineLevel="3" x14ac:dyDescent="0.2">
      <c r="F28" s="255">
        <v>3</v>
      </c>
      <c r="G28" s="256" t="s">
        <v>3054</v>
      </c>
      <c r="H28" s="269" t="s">
        <v>3874</v>
      </c>
      <c r="I28" s="259" t="s">
        <v>3875</v>
      </c>
      <c r="J28" s="256" t="s">
        <v>172</v>
      </c>
      <c r="K28" s="168">
        <v>257.39999999999998</v>
      </c>
      <c r="L28" s="305"/>
      <c r="M28" s="306">
        <f>K28*L28</f>
        <v>0</v>
      </c>
    </row>
    <row r="29" spans="6:13" s="254" customFormat="1" ht="24" outlineLevel="3" x14ac:dyDescent="0.2">
      <c r="F29" s="255">
        <v>4</v>
      </c>
      <c r="G29" s="256" t="s">
        <v>3054</v>
      </c>
      <c r="H29" s="269" t="s">
        <v>3876</v>
      </c>
      <c r="I29" s="259" t="s">
        <v>3877</v>
      </c>
      <c r="J29" s="256" t="s">
        <v>172</v>
      </c>
      <c r="K29" s="168">
        <v>16.5</v>
      </c>
      <c r="L29" s="305"/>
      <c r="M29" s="306">
        <f>K29*L29</f>
        <v>0</v>
      </c>
    </row>
    <row r="30" spans="6:13" s="254" customFormat="1" ht="12" outlineLevel="3" x14ac:dyDescent="0.2">
      <c r="F30" s="255">
        <v>5</v>
      </c>
      <c r="G30" s="256" t="s">
        <v>3315</v>
      </c>
      <c r="H30" s="269" t="s">
        <v>3878</v>
      </c>
      <c r="I30" s="259" t="s">
        <v>3879</v>
      </c>
      <c r="J30" s="256" t="s">
        <v>3691</v>
      </c>
      <c r="K30" s="168">
        <v>1.77</v>
      </c>
      <c r="L30" s="305"/>
      <c r="M30" s="306">
        <f>K30*L30</f>
        <v>0</v>
      </c>
    </row>
    <row r="31" spans="6:13" s="254" customFormat="1" ht="12" outlineLevel="3" x14ac:dyDescent="0.2">
      <c r="F31" s="255">
        <v>6</v>
      </c>
      <c r="G31" s="256" t="s">
        <v>3315</v>
      </c>
      <c r="H31" s="269" t="s">
        <v>3880</v>
      </c>
      <c r="I31" s="259" t="s">
        <v>3881</v>
      </c>
      <c r="J31" s="256" t="s">
        <v>3691</v>
      </c>
      <c r="K31" s="168">
        <v>0.84</v>
      </c>
      <c r="L31" s="305"/>
      <c r="M31" s="306">
        <f>K31*L31</f>
        <v>0</v>
      </c>
    </row>
    <row r="32" spans="6:13" s="291" customFormat="1" ht="12.75" customHeight="1" outlineLevel="3" x14ac:dyDescent="0.25">
      <c r="F32" s="284"/>
      <c r="G32" s="285"/>
      <c r="H32" s="285"/>
      <c r="I32" s="295"/>
      <c r="J32" s="285"/>
      <c r="K32" s="187"/>
      <c r="L32" s="290"/>
      <c r="M32" s="296"/>
    </row>
    <row r="33" spans="6:13" s="249" customFormat="1" ht="16.5" customHeight="1" outlineLevel="2" x14ac:dyDescent="0.2">
      <c r="F33" s="250"/>
      <c r="G33" s="240"/>
      <c r="H33" s="251"/>
      <c r="I33" s="251" t="s">
        <v>3882</v>
      </c>
      <c r="J33" s="240"/>
      <c r="K33" s="159"/>
      <c r="L33" s="252"/>
      <c r="M33" s="221">
        <f>SUBTOTAL(9,M34:M117)</f>
        <v>0</v>
      </c>
    </row>
    <row r="34" spans="6:13" s="254" customFormat="1" ht="12" outlineLevel="3" x14ac:dyDescent="0.2">
      <c r="F34" s="255">
        <v>1</v>
      </c>
      <c r="G34" s="256" t="s">
        <v>3066</v>
      </c>
      <c r="H34" s="269" t="s">
        <v>3883</v>
      </c>
      <c r="I34" s="259" t="s">
        <v>3884</v>
      </c>
      <c r="J34" s="256" t="s">
        <v>447</v>
      </c>
      <c r="K34" s="168">
        <v>1</v>
      </c>
      <c r="L34" s="305"/>
      <c r="M34" s="306">
        <f t="shared" ref="M34:M50" si="0">K34*L34</f>
        <v>0</v>
      </c>
    </row>
    <row r="35" spans="6:13" s="254" customFormat="1" ht="24" outlineLevel="3" x14ac:dyDescent="0.2">
      <c r="F35" s="255">
        <v>2</v>
      </c>
      <c r="G35" s="256" t="s">
        <v>3054</v>
      </c>
      <c r="H35" s="269" t="s">
        <v>3885</v>
      </c>
      <c r="I35" s="259" t="s">
        <v>3886</v>
      </c>
      <c r="J35" s="256" t="s">
        <v>325</v>
      </c>
      <c r="K35" s="168">
        <v>1</v>
      </c>
      <c r="L35" s="305"/>
      <c r="M35" s="306">
        <f t="shared" si="0"/>
        <v>0</v>
      </c>
    </row>
    <row r="36" spans="6:13" s="254" customFormat="1" ht="12" outlineLevel="3" x14ac:dyDescent="0.2">
      <c r="F36" s="255">
        <v>3</v>
      </c>
      <c r="G36" s="256" t="s">
        <v>3066</v>
      </c>
      <c r="H36" s="269" t="s">
        <v>3887</v>
      </c>
      <c r="I36" s="259" t="s">
        <v>3888</v>
      </c>
      <c r="J36" s="256" t="s">
        <v>447</v>
      </c>
      <c r="K36" s="168">
        <v>1</v>
      </c>
      <c r="L36" s="305"/>
      <c r="M36" s="306">
        <f t="shared" si="0"/>
        <v>0</v>
      </c>
    </row>
    <row r="37" spans="6:13" s="254" customFormat="1" ht="24" outlineLevel="3" x14ac:dyDescent="0.2">
      <c r="F37" s="255">
        <v>4</v>
      </c>
      <c r="G37" s="256" t="s">
        <v>3054</v>
      </c>
      <c r="H37" s="269" t="s">
        <v>3889</v>
      </c>
      <c r="I37" s="259" t="s">
        <v>3890</v>
      </c>
      <c r="J37" s="256" t="s">
        <v>325</v>
      </c>
      <c r="K37" s="168">
        <v>1</v>
      </c>
      <c r="L37" s="305"/>
      <c r="M37" s="306">
        <f t="shared" si="0"/>
        <v>0</v>
      </c>
    </row>
    <row r="38" spans="6:13" s="254" customFormat="1" ht="12" outlineLevel="3" x14ac:dyDescent="0.2">
      <c r="F38" s="255">
        <v>5</v>
      </c>
      <c r="G38" s="256" t="s">
        <v>3066</v>
      </c>
      <c r="H38" s="269" t="s">
        <v>3891</v>
      </c>
      <c r="I38" s="259" t="s">
        <v>3892</v>
      </c>
      <c r="J38" s="256" t="s">
        <v>447</v>
      </c>
      <c r="K38" s="168">
        <v>1</v>
      </c>
      <c r="L38" s="305"/>
      <c r="M38" s="306">
        <f t="shared" si="0"/>
        <v>0</v>
      </c>
    </row>
    <row r="39" spans="6:13" s="254" customFormat="1" ht="24" outlineLevel="3" x14ac:dyDescent="0.2">
      <c r="F39" s="255">
        <v>6</v>
      </c>
      <c r="G39" s="256" t="s">
        <v>3054</v>
      </c>
      <c r="H39" s="269" t="s">
        <v>3893</v>
      </c>
      <c r="I39" s="259" t="s">
        <v>3894</v>
      </c>
      <c r="J39" s="256" t="s">
        <v>325</v>
      </c>
      <c r="K39" s="168">
        <v>1</v>
      </c>
      <c r="L39" s="305"/>
      <c r="M39" s="306">
        <f t="shared" si="0"/>
        <v>0</v>
      </c>
    </row>
    <row r="40" spans="6:13" s="254" customFormat="1" ht="24" outlineLevel="3" x14ac:dyDescent="0.2">
      <c r="F40" s="255">
        <v>7</v>
      </c>
      <c r="G40" s="256" t="s">
        <v>3066</v>
      </c>
      <c r="H40" s="269" t="s">
        <v>3895</v>
      </c>
      <c r="I40" s="259" t="s">
        <v>3896</v>
      </c>
      <c r="J40" s="256" t="s">
        <v>447</v>
      </c>
      <c r="K40" s="168">
        <v>1</v>
      </c>
      <c r="L40" s="305"/>
      <c r="M40" s="306">
        <f t="shared" si="0"/>
        <v>0</v>
      </c>
    </row>
    <row r="41" spans="6:13" s="254" customFormat="1" ht="36" outlineLevel="3" x14ac:dyDescent="0.2">
      <c r="F41" s="255">
        <v>8</v>
      </c>
      <c r="G41" s="256" t="s">
        <v>3054</v>
      </c>
      <c r="H41" s="269" t="s">
        <v>3897</v>
      </c>
      <c r="I41" s="259" t="s">
        <v>3898</v>
      </c>
      <c r="J41" s="256" t="s">
        <v>325</v>
      </c>
      <c r="K41" s="168">
        <v>1</v>
      </c>
      <c r="L41" s="305"/>
      <c r="M41" s="306">
        <f t="shared" si="0"/>
        <v>0</v>
      </c>
    </row>
    <row r="42" spans="6:13" s="254" customFormat="1" ht="12" outlineLevel="3" x14ac:dyDescent="0.2">
      <c r="F42" s="255">
        <v>9</v>
      </c>
      <c r="G42" s="256" t="s">
        <v>3066</v>
      </c>
      <c r="H42" s="269" t="s">
        <v>3899</v>
      </c>
      <c r="I42" s="259" t="s">
        <v>3900</v>
      </c>
      <c r="J42" s="256" t="s">
        <v>447</v>
      </c>
      <c r="K42" s="168">
        <v>2</v>
      </c>
      <c r="L42" s="305"/>
      <c r="M42" s="306">
        <f t="shared" si="0"/>
        <v>0</v>
      </c>
    </row>
    <row r="43" spans="6:13" s="254" customFormat="1" ht="24" outlineLevel="3" x14ac:dyDescent="0.2">
      <c r="F43" s="255">
        <v>10</v>
      </c>
      <c r="G43" s="256" t="s">
        <v>3054</v>
      </c>
      <c r="H43" s="269" t="s">
        <v>3901</v>
      </c>
      <c r="I43" s="259" t="s">
        <v>3902</v>
      </c>
      <c r="J43" s="256" t="s">
        <v>325</v>
      </c>
      <c r="K43" s="168">
        <v>1</v>
      </c>
      <c r="L43" s="305"/>
      <c r="M43" s="306">
        <f t="shared" si="0"/>
        <v>0</v>
      </c>
    </row>
    <row r="44" spans="6:13" s="254" customFormat="1" ht="24" outlineLevel="3" x14ac:dyDescent="0.2">
      <c r="F44" s="255">
        <v>11</v>
      </c>
      <c r="G44" s="256" t="s">
        <v>3054</v>
      </c>
      <c r="H44" s="269" t="s">
        <v>3903</v>
      </c>
      <c r="I44" s="259" t="s">
        <v>3904</v>
      </c>
      <c r="J44" s="256" t="s">
        <v>325</v>
      </c>
      <c r="K44" s="168">
        <v>1</v>
      </c>
      <c r="L44" s="305"/>
      <c r="M44" s="306">
        <f t="shared" si="0"/>
        <v>0</v>
      </c>
    </row>
    <row r="45" spans="6:13" s="254" customFormat="1" ht="12" outlineLevel="3" x14ac:dyDescent="0.2">
      <c r="F45" s="255">
        <v>12</v>
      </c>
      <c r="G45" s="256" t="s">
        <v>3066</v>
      </c>
      <c r="H45" s="269" t="s">
        <v>3905</v>
      </c>
      <c r="I45" s="259" t="s">
        <v>3906</v>
      </c>
      <c r="J45" s="256" t="s">
        <v>447</v>
      </c>
      <c r="K45" s="168">
        <v>3</v>
      </c>
      <c r="L45" s="305"/>
      <c r="M45" s="306">
        <f t="shared" si="0"/>
        <v>0</v>
      </c>
    </row>
    <row r="46" spans="6:13" s="254" customFormat="1" ht="24" outlineLevel="3" x14ac:dyDescent="0.2">
      <c r="F46" s="255">
        <v>13</v>
      </c>
      <c r="G46" s="256" t="s">
        <v>3054</v>
      </c>
      <c r="H46" s="269" t="s">
        <v>3907</v>
      </c>
      <c r="I46" s="259" t="s">
        <v>3908</v>
      </c>
      <c r="J46" s="256" t="s">
        <v>325</v>
      </c>
      <c r="K46" s="168">
        <v>1</v>
      </c>
      <c r="L46" s="305"/>
      <c r="M46" s="306">
        <f t="shared" si="0"/>
        <v>0</v>
      </c>
    </row>
    <row r="47" spans="6:13" s="254" customFormat="1" ht="24" outlineLevel="3" x14ac:dyDescent="0.2">
      <c r="F47" s="255">
        <v>14</v>
      </c>
      <c r="G47" s="256" t="s">
        <v>3054</v>
      </c>
      <c r="H47" s="269" t="s">
        <v>3909</v>
      </c>
      <c r="I47" s="259" t="s">
        <v>3910</v>
      </c>
      <c r="J47" s="256" t="s">
        <v>325</v>
      </c>
      <c r="K47" s="168">
        <v>2</v>
      </c>
      <c r="L47" s="305"/>
      <c r="M47" s="306">
        <f t="shared" si="0"/>
        <v>0</v>
      </c>
    </row>
    <row r="48" spans="6:13" s="254" customFormat="1" ht="12" outlineLevel="3" x14ac:dyDescent="0.2">
      <c r="F48" s="255">
        <v>15</v>
      </c>
      <c r="G48" s="256" t="s">
        <v>3066</v>
      </c>
      <c r="H48" s="269" t="s">
        <v>3911</v>
      </c>
      <c r="I48" s="259" t="s">
        <v>3912</v>
      </c>
      <c r="J48" s="256" t="s">
        <v>447</v>
      </c>
      <c r="K48" s="168">
        <v>1</v>
      </c>
      <c r="L48" s="305"/>
      <c r="M48" s="306">
        <f t="shared" si="0"/>
        <v>0</v>
      </c>
    </row>
    <row r="49" spans="6:13" s="254" customFormat="1" ht="24" outlineLevel="3" x14ac:dyDescent="0.2">
      <c r="F49" s="255">
        <v>16</v>
      </c>
      <c r="G49" s="256" t="s">
        <v>3054</v>
      </c>
      <c r="H49" s="269" t="s">
        <v>3913</v>
      </c>
      <c r="I49" s="259" t="s">
        <v>3914</v>
      </c>
      <c r="J49" s="256" t="s">
        <v>325</v>
      </c>
      <c r="K49" s="168">
        <v>1</v>
      </c>
      <c r="L49" s="305"/>
      <c r="M49" s="306">
        <f t="shared" si="0"/>
        <v>0</v>
      </c>
    </row>
    <row r="50" spans="6:13" s="254" customFormat="1" ht="12" outlineLevel="3" x14ac:dyDescent="0.2">
      <c r="F50" s="255">
        <v>17</v>
      </c>
      <c r="G50" s="256" t="s">
        <v>3066</v>
      </c>
      <c r="H50" s="269" t="s">
        <v>3915</v>
      </c>
      <c r="I50" s="259" t="s">
        <v>3916</v>
      </c>
      <c r="J50" s="256" t="s">
        <v>447</v>
      </c>
      <c r="K50" s="168">
        <v>4</v>
      </c>
      <c r="L50" s="305"/>
      <c r="M50" s="306">
        <f t="shared" si="0"/>
        <v>0</v>
      </c>
    </row>
    <row r="51" spans="6:13" s="333" customFormat="1" ht="22.5" outlineLevel="4" x14ac:dyDescent="0.25">
      <c r="F51" s="334"/>
      <c r="G51" s="335"/>
      <c r="H51" s="335"/>
      <c r="I51" s="307" t="s">
        <v>3917</v>
      </c>
      <c r="J51" s="335"/>
      <c r="K51" s="308">
        <v>4</v>
      </c>
      <c r="L51" s="336"/>
      <c r="M51" s="337"/>
    </row>
    <row r="52" spans="6:13" s="254" customFormat="1" ht="12" outlineLevel="3" x14ac:dyDescent="0.2">
      <c r="F52" s="255">
        <v>18</v>
      </c>
      <c r="G52" s="256" t="s">
        <v>3066</v>
      </c>
      <c r="H52" s="269" t="s">
        <v>3918</v>
      </c>
      <c r="I52" s="259" t="s">
        <v>3919</v>
      </c>
      <c r="J52" s="256" t="s">
        <v>447</v>
      </c>
      <c r="K52" s="168">
        <v>1</v>
      </c>
      <c r="L52" s="305"/>
      <c r="M52" s="306">
        <f>K52*L52</f>
        <v>0</v>
      </c>
    </row>
    <row r="53" spans="6:13" s="333" customFormat="1" ht="11.25" outlineLevel="4" x14ac:dyDescent="0.25">
      <c r="F53" s="334"/>
      <c r="G53" s="335"/>
      <c r="H53" s="335"/>
      <c r="I53" s="307" t="s">
        <v>3920</v>
      </c>
      <c r="J53" s="335"/>
      <c r="K53" s="308">
        <v>1</v>
      </c>
      <c r="L53" s="336"/>
      <c r="M53" s="337"/>
    </row>
    <row r="54" spans="6:13" s="254" customFormat="1" ht="24" outlineLevel="3" x14ac:dyDescent="0.2">
      <c r="F54" s="255">
        <v>19</v>
      </c>
      <c r="G54" s="256" t="s">
        <v>3054</v>
      </c>
      <c r="H54" s="269" t="s">
        <v>3921</v>
      </c>
      <c r="I54" s="259" t="s">
        <v>3922</v>
      </c>
      <c r="J54" s="256" t="s">
        <v>325</v>
      </c>
      <c r="K54" s="168">
        <v>1</v>
      </c>
      <c r="L54" s="305"/>
      <c r="M54" s="306">
        <f t="shared" ref="M54:M116" si="1">K54*L54</f>
        <v>0</v>
      </c>
    </row>
    <row r="55" spans="6:13" s="254" customFormat="1" ht="12" outlineLevel="3" x14ac:dyDescent="0.2">
      <c r="F55" s="255">
        <v>20</v>
      </c>
      <c r="G55" s="256" t="s">
        <v>3066</v>
      </c>
      <c r="H55" s="269" t="s">
        <v>3923</v>
      </c>
      <c r="I55" s="259" t="s">
        <v>3924</v>
      </c>
      <c r="J55" s="256" t="s">
        <v>447</v>
      </c>
      <c r="K55" s="168">
        <v>1</v>
      </c>
      <c r="L55" s="305"/>
      <c r="M55" s="306">
        <f t="shared" si="1"/>
        <v>0</v>
      </c>
    </row>
    <row r="56" spans="6:13" s="254" customFormat="1" ht="24" outlineLevel="3" x14ac:dyDescent="0.2">
      <c r="F56" s="255">
        <v>21</v>
      </c>
      <c r="G56" s="256" t="s">
        <v>3054</v>
      </c>
      <c r="H56" s="269" t="s">
        <v>3925</v>
      </c>
      <c r="I56" s="259" t="s">
        <v>3926</v>
      </c>
      <c r="J56" s="256" t="s">
        <v>325</v>
      </c>
      <c r="K56" s="168">
        <v>1</v>
      </c>
      <c r="L56" s="305"/>
      <c r="M56" s="306">
        <f t="shared" si="1"/>
        <v>0</v>
      </c>
    </row>
    <row r="57" spans="6:13" s="254" customFormat="1" ht="12" outlineLevel="3" x14ac:dyDescent="0.2">
      <c r="F57" s="255">
        <v>22</v>
      </c>
      <c r="G57" s="256" t="s">
        <v>3066</v>
      </c>
      <c r="H57" s="269" t="s">
        <v>3927</v>
      </c>
      <c r="I57" s="259" t="s">
        <v>3928</v>
      </c>
      <c r="J57" s="256" t="s">
        <v>447</v>
      </c>
      <c r="K57" s="168">
        <v>2</v>
      </c>
      <c r="L57" s="305"/>
      <c r="M57" s="306">
        <f t="shared" si="1"/>
        <v>0</v>
      </c>
    </row>
    <row r="58" spans="6:13" s="254" customFormat="1" ht="12" outlineLevel="3" x14ac:dyDescent="0.2">
      <c r="F58" s="255">
        <v>23</v>
      </c>
      <c r="G58" s="256" t="s">
        <v>3054</v>
      </c>
      <c r="H58" s="269" t="s">
        <v>3929</v>
      </c>
      <c r="I58" s="259" t="s">
        <v>3930</v>
      </c>
      <c r="J58" s="256" t="s">
        <v>325</v>
      </c>
      <c r="K58" s="168">
        <v>2</v>
      </c>
      <c r="L58" s="305"/>
      <c r="M58" s="306">
        <f t="shared" si="1"/>
        <v>0</v>
      </c>
    </row>
    <row r="59" spans="6:13" s="254" customFormat="1" ht="12" outlineLevel="3" x14ac:dyDescent="0.2">
      <c r="F59" s="255">
        <v>24</v>
      </c>
      <c r="G59" s="256" t="s">
        <v>3066</v>
      </c>
      <c r="H59" s="269" t="s">
        <v>3931</v>
      </c>
      <c r="I59" s="259" t="s">
        <v>3932</v>
      </c>
      <c r="J59" s="256" t="s">
        <v>447</v>
      </c>
      <c r="K59" s="168">
        <v>2</v>
      </c>
      <c r="L59" s="305"/>
      <c r="M59" s="306">
        <f t="shared" si="1"/>
        <v>0</v>
      </c>
    </row>
    <row r="60" spans="6:13" s="254" customFormat="1" ht="24" outlineLevel="3" x14ac:dyDescent="0.2">
      <c r="F60" s="255">
        <v>25</v>
      </c>
      <c r="G60" s="256" t="s">
        <v>3054</v>
      </c>
      <c r="H60" s="269" t="s">
        <v>3933</v>
      </c>
      <c r="I60" s="259" t="s">
        <v>3934</v>
      </c>
      <c r="J60" s="256" t="s">
        <v>325</v>
      </c>
      <c r="K60" s="168">
        <v>1</v>
      </c>
      <c r="L60" s="305"/>
      <c r="M60" s="306">
        <f t="shared" si="1"/>
        <v>0</v>
      </c>
    </row>
    <row r="61" spans="6:13" s="254" customFormat="1" ht="24" outlineLevel="3" x14ac:dyDescent="0.2">
      <c r="F61" s="255">
        <v>26</v>
      </c>
      <c r="G61" s="256" t="s">
        <v>3054</v>
      </c>
      <c r="H61" s="269" t="s">
        <v>3935</v>
      </c>
      <c r="I61" s="259" t="s">
        <v>3936</v>
      </c>
      <c r="J61" s="256" t="s">
        <v>325</v>
      </c>
      <c r="K61" s="168">
        <v>1</v>
      </c>
      <c r="L61" s="305"/>
      <c r="M61" s="306">
        <f t="shared" si="1"/>
        <v>0</v>
      </c>
    </row>
    <row r="62" spans="6:13" s="254" customFormat="1" ht="12" outlineLevel="3" x14ac:dyDescent="0.2">
      <c r="F62" s="255">
        <v>27</v>
      </c>
      <c r="G62" s="256" t="s">
        <v>3066</v>
      </c>
      <c r="H62" s="269" t="s">
        <v>3937</v>
      </c>
      <c r="I62" s="259" t="s">
        <v>3938</v>
      </c>
      <c r="J62" s="256" t="s">
        <v>447</v>
      </c>
      <c r="K62" s="168">
        <v>2</v>
      </c>
      <c r="L62" s="305"/>
      <c r="M62" s="306">
        <f t="shared" si="1"/>
        <v>0</v>
      </c>
    </row>
    <row r="63" spans="6:13" s="254" customFormat="1" ht="12" outlineLevel="3" x14ac:dyDescent="0.2">
      <c r="F63" s="255">
        <v>28</v>
      </c>
      <c r="G63" s="256" t="s">
        <v>3054</v>
      </c>
      <c r="H63" s="269" t="s">
        <v>3939</v>
      </c>
      <c r="I63" s="259" t="s">
        <v>3940</v>
      </c>
      <c r="J63" s="256" t="s">
        <v>325</v>
      </c>
      <c r="K63" s="168">
        <v>2</v>
      </c>
      <c r="L63" s="305"/>
      <c r="M63" s="306">
        <f t="shared" si="1"/>
        <v>0</v>
      </c>
    </row>
    <row r="64" spans="6:13" s="254" customFormat="1" ht="12" outlineLevel="3" x14ac:dyDescent="0.2">
      <c r="F64" s="255">
        <v>29</v>
      </c>
      <c r="G64" s="256" t="s">
        <v>3066</v>
      </c>
      <c r="H64" s="269" t="s">
        <v>3941</v>
      </c>
      <c r="I64" s="259" t="s">
        <v>3942</v>
      </c>
      <c r="J64" s="256" t="s">
        <v>447</v>
      </c>
      <c r="K64" s="168">
        <v>2</v>
      </c>
      <c r="L64" s="305"/>
      <c r="M64" s="306">
        <f t="shared" si="1"/>
        <v>0</v>
      </c>
    </row>
    <row r="65" spans="6:13" s="254" customFormat="1" ht="12" outlineLevel="3" x14ac:dyDescent="0.2">
      <c r="F65" s="255">
        <v>30</v>
      </c>
      <c r="G65" s="256" t="s">
        <v>3054</v>
      </c>
      <c r="H65" s="269" t="s">
        <v>3943</v>
      </c>
      <c r="I65" s="259" t="s">
        <v>3944</v>
      </c>
      <c r="J65" s="256" t="s">
        <v>325</v>
      </c>
      <c r="K65" s="168">
        <v>1</v>
      </c>
      <c r="L65" s="305"/>
      <c r="M65" s="306">
        <f t="shared" si="1"/>
        <v>0</v>
      </c>
    </row>
    <row r="66" spans="6:13" s="254" customFormat="1" ht="12" outlineLevel="3" x14ac:dyDescent="0.2">
      <c r="F66" s="255">
        <v>31</v>
      </c>
      <c r="G66" s="256" t="s">
        <v>3054</v>
      </c>
      <c r="H66" s="269" t="s">
        <v>3945</v>
      </c>
      <c r="I66" s="259" t="s">
        <v>3946</v>
      </c>
      <c r="J66" s="256" t="s">
        <v>325</v>
      </c>
      <c r="K66" s="168">
        <v>1</v>
      </c>
      <c r="L66" s="305"/>
      <c r="M66" s="306">
        <f t="shared" si="1"/>
        <v>0</v>
      </c>
    </row>
    <row r="67" spans="6:13" s="254" customFormat="1" ht="12" outlineLevel="3" x14ac:dyDescent="0.2">
      <c r="F67" s="255">
        <v>32</v>
      </c>
      <c r="G67" s="256" t="s">
        <v>3066</v>
      </c>
      <c r="H67" s="269" t="s">
        <v>3947</v>
      </c>
      <c r="I67" s="259" t="s">
        <v>3948</v>
      </c>
      <c r="J67" s="256" t="s">
        <v>447</v>
      </c>
      <c r="K67" s="168">
        <v>2</v>
      </c>
      <c r="L67" s="305"/>
      <c r="M67" s="306">
        <f t="shared" si="1"/>
        <v>0</v>
      </c>
    </row>
    <row r="68" spans="6:13" s="254" customFormat="1" ht="12" outlineLevel="3" x14ac:dyDescent="0.2">
      <c r="F68" s="255">
        <v>33</v>
      </c>
      <c r="G68" s="256" t="s">
        <v>3054</v>
      </c>
      <c r="H68" s="269" t="s">
        <v>3949</v>
      </c>
      <c r="I68" s="259" t="s">
        <v>3950</v>
      </c>
      <c r="J68" s="256" t="s">
        <v>325</v>
      </c>
      <c r="K68" s="168">
        <v>1</v>
      </c>
      <c r="L68" s="305"/>
      <c r="M68" s="306">
        <f t="shared" si="1"/>
        <v>0</v>
      </c>
    </row>
    <row r="69" spans="6:13" s="254" customFormat="1" ht="12" outlineLevel="3" x14ac:dyDescent="0.2">
      <c r="F69" s="255">
        <v>34</v>
      </c>
      <c r="G69" s="256" t="s">
        <v>3054</v>
      </c>
      <c r="H69" s="269" t="s">
        <v>3951</v>
      </c>
      <c r="I69" s="259" t="s">
        <v>3952</v>
      </c>
      <c r="J69" s="256" t="s">
        <v>325</v>
      </c>
      <c r="K69" s="168">
        <v>1</v>
      </c>
      <c r="L69" s="305"/>
      <c r="M69" s="306">
        <f t="shared" si="1"/>
        <v>0</v>
      </c>
    </row>
    <row r="70" spans="6:13" s="254" customFormat="1" ht="12" outlineLevel="3" x14ac:dyDescent="0.2">
      <c r="F70" s="255">
        <v>35</v>
      </c>
      <c r="G70" s="256" t="s">
        <v>3066</v>
      </c>
      <c r="H70" s="269" t="s">
        <v>3953</v>
      </c>
      <c r="I70" s="259" t="s">
        <v>3954</v>
      </c>
      <c r="J70" s="256" t="s">
        <v>447</v>
      </c>
      <c r="K70" s="168">
        <v>1</v>
      </c>
      <c r="L70" s="305"/>
      <c r="M70" s="306">
        <f t="shared" si="1"/>
        <v>0</v>
      </c>
    </row>
    <row r="71" spans="6:13" s="254" customFormat="1" ht="12" outlineLevel="3" x14ac:dyDescent="0.2">
      <c r="F71" s="255">
        <v>36</v>
      </c>
      <c r="G71" s="256" t="s">
        <v>3054</v>
      </c>
      <c r="H71" s="269" t="s">
        <v>3955</v>
      </c>
      <c r="I71" s="259" t="s">
        <v>3956</v>
      </c>
      <c r="J71" s="256" t="s">
        <v>325</v>
      </c>
      <c r="K71" s="168">
        <v>1</v>
      </c>
      <c r="L71" s="305"/>
      <c r="M71" s="306">
        <f t="shared" si="1"/>
        <v>0</v>
      </c>
    </row>
    <row r="72" spans="6:13" s="254" customFormat="1" ht="12" outlineLevel="3" x14ac:dyDescent="0.2">
      <c r="F72" s="255">
        <v>37</v>
      </c>
      <c r="G72" s="256" t="s">
        <v>3066</v>
      </c>
      <c r="H72" s="269" t="s">
        <v>3957</v>
      </c>
      <c r="I72" s="259" t="s">
        <v>3958</v>
      </c>
      <c r="J72" s="256" t="s">
        <v>447</v>
      </c>
      <c r="K72" s="168">
        <v>2</v>
      </c>
      <c r="L72" s="305"/>
      <c r="M72" s="306">
        <f t="shared" si="1"/>
        <v>0</v>
      </c>
    </row>
    <row r="73" spans="6:13" s="254" customFormat="1" ht="12" outlineLevel="3" x14ac:dyDescent="0.2">
      <c r="F73" s="255">
        <v>38</v>
      </c>
      <c r="G73" s="256" t="s">
        <v>3054</v>
      </c>
      <c r="H73" s="269" t="s">
        <v>3959</v>
      </c>
      <c r="I73" s="259" t="s">
        <v>3960</v>
      </c>
      <c r="J73" s="256" t="s">
        <v>325</v>
      </c>
      <c r="K73" s="168">
        <v>2</v>
      </c>
      <c r="L73" s="305"/>
      <c r="M73" s="306">
        <f t="shared" si="1"/>
        <v>0</v>
      </c>
    </row>
    <row r="74" spans="6:13" s="254" customFormat="1" ht="12" outlineLevel="3" x14ac:dyDescent="0.2">
      <c r="F74" s="255">
        <v>39</v>
      </c>
      <c r="G74" s="256" t="s">
        <v>3066</v>
      </c>
      <c r="H74" s="269" t="s">
        <v>3961</v>
      </c>
      <c r="I74" s="259" t="s">
        <v>3962</v>
      </c>
      <c r="J74" s="256" t="s">
        <v>447</v>
      </c>
      <c r="K74" s="168">
        <v>4</v>
      </c>
      <c r="L74" s="305"/>
      <c r="M74" s="306">
        <f t="shared" si="1"/>
        <v>0</v>
      </c>
    </row>
    <row r="75" spans="6:13" s="254" customFormat="1" ht="12" outlineLevel="3" x14ac:dyDescent="0.2">
      <c r="F75" s="255">
        <v>40</v>
      </c>
      <c r="G75" s="256" t="s">
        <v>3054</v>
      </c>
      <c r="H75" s="269" t="s">
        <v>3963</v>
      </c>
      <c r="I75" s="259" t="s">
        <v>3964</v>
      </c>
      <c r="J75" s="256" t="s">
        <v>325</v>
      </c>
      <c r="K75" s="168">
        <v>1</v>
      </c>
      <c r="L75" s="305"/>
      <c r="M75" s="306">
        <f t="shared" si="1"/>
        <v>0</v>
      </c>
    </row>
    <row r="76" spans="6:13" s="254" customFormat="1" ht="12" outlineLevel="3" x14ac:dyDescent="0.2">
      <c r="F76" s="255">
        <v>41</v>
      </c>
      <c r="G76" s="256" t="s">
        <v>3054</v>
      </c>
      <c r="H76" s="269" t="s">
        <v>3965</v>
      </c>
      <c r="I76" s="259" t="s">
        <v>3966</v>
      </c>
      <c r="J76" s="256" t="s">
        <v>325</v>
      </c>
      <c r="K76" s="168">
        <v>2</v>
      </c>
      <c r="L76" s="305"/>
      <c r="M76" s="306">
        <f t="shared" si="1"/>
        <v>0</v>
      </c>
    </row>
    <row r="77" spans="6:13" s="254" customFormat="1" ht="12" outlineLevel="3" x14ac:dyDescent="0.2">
      <c r="F77" s="255">
        <v>42</v>
      </c>
      <c r="G77" s="256" t="s">
        <v>3054</v>
      </c>
      <c r="H77" s="269" t="s">
        <v>3967</v>
      </c>
      <c r="I77" s="259" t="s">
        <v>3968</v>
      </c>
      <c r="J77" s="256" t="s">
        <v>325</v>
      </c>
      <c r="K77" s="168">
        <v>1</v>
      </c>
      <c r="L77" s="305"/>
      <c r="M77" s="306">
        <f t="shared" si="1"/>
        <v>0</v>
      </c>
    </row>
    <row r="78" spans="6:13" s="254" customFormat="1" ht="12" outlineLevel="3" x14ac:dyDescent="0.2">
      <c r="F78" s="255">
        <v>43</v>
      </c>
      <c r="G78" s="256" t="s">
        <v>3066</v>
      </c>
      <c r="H78" s="269" t="s">
        <v>3969</v>
      </c>
      <c r="I78" s="259" t="s">
        <v>3970</v>
      </c>
      <c r="J78" s="256" t="s">
        <v>447</v>
      </c>
      <c r="K78" s="168">
        <v>2</v>
      </c>
      <c r="L78" s="305"/>
      <c r="M78" s="306">
        <f t="shared" si="1"/>
        <v>0</v>
      </c>
    </row>
    <row r="79" spans="6:13" s="254" customFormat="1" ht="12" outlineLevel="3" x14ac:dyDescent="0.2">
      <c r="F79" s="255">
        <v>44</v>
      </c>
      <c r="G79" s="256" t="s">
        <v>3054</v>
      </c>
      <c r="H79" s="269" t="s">
        <v>3971</v>
      </c>
      <c r="I79" s="259" t="s">
        <v>3972</v>
      </c>
      <c r="J79" s="256" t="s">
        <v>325</v>
      </c>
      <c r="K79" s="168">
        <v>2</v>
      </c>
      <c r="L79" s="305"/>
      <c r="M79" s="306">
        <f t="shared" si="1"/>
        <v>0</v>
      </c>
    </row>
    <row r="80" spans="6:13" s="254" customFormat="1" ht="12" outlineLevel="3" x14ac:dyDescent="0.2">
      <c r="F80" s="255">
        <v>45</v>
      </c>
      <c r="G80" s="256" t="s">
        <v>3066</v>
      </c>
      <c r="H80" s="269" t="s">
        <v>3973</v>
      </c>
      <c r="I80" s="259" t="s">
        <v>3974</v>
      </c>
      <c r="J80" s="256" t="s">
        <v>447</v>
      </c>
      <c r="K80" s="168">
        <v>2</v>
      </c>
      <c r="L80" s="305"/>
      <c r="M80" s="306">
        <f t="shared" si="1"/>
        <v>0</v>
      </c>
    </row>
    <row r="81" spans="6:13" s="254" customFormat="1" ht="12" outlineLevel="3" x14ac:dyDescent="0.2">
      <c r="F81" s="255">
        <v>46</v>
      </c>
      <c r="G81" s="256" t="s">
        <v>3054</v>
      </c>
      <c r="H81" s="269" t="s">
        <v>3975</v>
      </c>
      <c r="I81" s="259" t="s">
        <v>3976</v>
      </c>
      <c r="J81" s="256" t="s">
        <v>325</v>
      </c>
      <c r="K81" s="168">
        <v>2</v>
      </c>
      <c r="L81" s="305"/>
      <c r="M81" s="306">
        <f t="shared" si="1"/>
        <v>0</v>
      </c>
    </row>
    <row r="82" spans="6:13" s="254" customFormat="1" ht="12" outlineLevel="3" x14ac:dyDescent="0.2">
      <c r="F82" s="255">
        <v>47</v>
      </c>
      <c r="G82" s="256" t="s">
        <v>3066</v>
      </c>
      <c r="H82" s="269" t="s">
        <v>3977</v>
      </c>
      <c r="I82" s="259" t="s">
        <v>3978</v>
      </c>
      <c r="J82" s="256" t="s">
        <v>447</v>
      </c>
      <c r="K82" s="168">
        <v>1</v>
      </c>
      <c r="L82" s="305"/>
      <c r="M82" s="306">
        <f t="shared" si="1"/>
        <v>0</v>
      </c>
    </row>
    <row r="83" spans="6:13" s="254" customFormat="1" ht="12" outlineLevel="3" x14ac:dyDescent="0.2">
      <c r="F83" s="255">
        <v>48</v>
      </c>
      <c r="G83" s="256" t="s">
        <v>3054</v>
      </c>
      <c r="H83" s="269" t="s">
        <v>3979</v>
      </c>
      <c r="I83" s="259" t="s">
        <v>3980</v>
      </c>
      <c r="J83" s="256" t="s">
        <v>325</v>
      </c>
      <c r="K83" s="168">
        <v>1</v>
      </c>
      <c r="L83" s="305"/>
      <c r="M83" s="306">
        <f t="shared" si="1"/>
        <v>0</v>
      </c>
    </row>
    <row r="84" spans="6:13" s="254" customFormat="1" ht="12" outlineLevel="3" x14ac:dyDescent="0.2">
      <c r="F84" s="255">
        <v>49</v>
      </c>
      <c r="G84" s="256" t="s">
        <v>3066</v>
      </c>
      <c r="H84" s="269" t="s">
        <v>3981</v>
      </c>
      <c r="I84" s="259" t="s">
        <v>3982</v>
      </c>
      <c r="J84" s="256" t="s">
        <v>447</v>
      </c>
      <c r="K84" s="168">
        <v>2</v>
      </c>
      <c r="L84" s="305"/>
      <c r="M84" s="306">
        <f t="shared" si="1"/>
        <v>0</v>
      </c>
    </row>
    <row r="85" spans="6:13" s="254" customFormat="1" ht="12" outlineLevel="3" x14ac:dyDescent="0.2">
      <c r="F85" s="255">
        <v>50</v>
      </c>
      <c r="G85" s="256" t="s">
        <v>3054</v>
      </c>
      <c r="H85" s="269" t="s">
        <v>3983</v>
      </c>
      <c r="I85" s="259" t="s">
        <v>3984</v>
      </c>
      <c r="J85" s="256" t="s">
        <v>325</v>
      </c>
      <c r="K85" s="168">
        <v>2</v>
      </c>
      <c r="L85" s="305"/>
      <c r="M85" s="306">
        <f t="shared" si="1"/>
        <v>0</v>
      </c>
    </row>
    <row r="86" spans="6:13" s="254" customFormat="1" ht="12" outlineLevel="3" x14ac:dyDescent="0.2">
      <c r="F86" s="255">
        <v>51</v>
      </c>
      <c r="G86" s="256" t="s">
        <v>3066</v>
      </c>
      <c r="H86" s="269" t="s">
        <v>3985</v>
      </c>
      <c r="I86" s="259" t="s">
        <v>3986</v>
      </c>
      <c r="J86" s="256" t="s">
        <v>447</v>
      </c>
      <c r="K86" s="168">
        <v>2</v>
      </c>
      <c r="L86" s="305"/>
      <c r="M86" s="306">
        <f t="shared" si="1"/>
        <v>0</v>
      </c>
    </row>
    <row r="87" spans="6:13" s="254" customFormat="1" ht="12" outlineLevel="3" x14ac:dyDescent="0.2">
      <c r="F87" s="255">
        <v>52</v>
      </c>
      <c r="G87" s="256" t="s">
        <v>3054</v>
      </c>
      <c r="H87" s="269" t="s">
        <v>3987</v>
      </c>
      <c r="I87" s="259" t="s">
        <v>3988</v>
      </c>
      <c r="J87" s="256" t="s">
        <v>325</v>
      </c>
      <c r="K87" s="168">
        <v>2</v>
      </c>
      <c r="L87" s="305"/>
      <c r="M87" s="306">
        <f t="shared" si="1"/>
        <v>0</v>
      </c>
    </row>
    <row r="88" spans="6:13" s="254" customFormat="1" ht="12" outlineLevel="3" x14ac:dyDescent="0.2">
      <c r="F88" s="255">
        <v>53</v>
      </c>
      <c r="G88" s="256" t="s">
        <v>3066</v>
      </c>
      <c r="H88" s="269" t="s">
        <v>3989</v>
      </c>
      <c r="I88" s="259" t="s">
        <v>3990</v>
      </c>
      <c r="J88" s="256" t="s">
        <v>447</v>
      </c>
      <c r="K88" s="168">
        <v>2</v>
      </c>
      <c r="L88" s="305"/>
      <c r="M88" s="306">
        <f t="shared" si="1"/>
        <v>0</v>
      </c>
    </row>
    <row r="89" spans="6:13" s="254" customFormat="1" ht="12" outlineLevel="3" x14ac:dyDescent="0.2">
      <c r="F89" s="255">
        <v>54</v>
      </c>
      <c r="G89" s="256" t="s">
        <v>3054</v>
      </c>
      <c r="H89" s="269" t="s">
        <v>3991</v>
      </c>
      <c r="I89" s="259" t="s">
        <v>3992</v>
      </c>
      <c r="J89" s="256" t="s">
        <v>325</v>
      </c>
      <c r="K89" s="168">
        <v>2</v>
      </c>
      <c r="L89" s="305"/>
      <c r="M89" s="306">
        <f t="shared" si="1"/>
        <v>0</v>
      </c>
    </row>
    <row r="90" spans="6:13" s="254" customFormat="1" ht="12" outlineLevel="3" x14ac:dyDescent="0.2">
      <c r="F90" s="255">
        <v>55</v>
      </c>
      <c r="G90" s="256" t="s">
        <v>3066</v>
      </c>
      <c r="H90" s="269" t="s">
        <v>3993</v>
      </c>
      <c r="I90" s="259" t="s">
        <v>3994</v>
      </c>
      <c r="J90" s="256" t="s">
        <v>447</v>
      </c>
      <c r="K90" s="168">
        <v>1</v>
      </c>
      <c r="L90" s="305"/>
      <c r="M90" s="306">
        <f t="shared" si="1"/>
        <v>0</v>
      </c>
    </row>
    <row r="91" spans="6:13" s="254" customFormat="1" ht="12" outlineLevel="3" x14ac:dyDescent="0.2">
      <c r="F91" s="255">
        <v>56</v>
      </c>
      <c r="G91" s="256" t="s">
        <v>3054</v>
      </c>
      <c r="H91" s="269" t="s">
        <v>3995</v>
      </c>
      <c r="I91" s="259" t="s">
        <v>3996</v>
      </c>
      <c r="J91" s="256" t="s">
        <v>325</v>
      </c>
      <c r="K91" s="168">
        <v>1</v>
      </c>
      <c r="L91" s="305"/>
      <c r="M91" s="306">
        <f t="shared" si="1"/>
        <v>0</v>
      </c>
    </row>
    <row r="92" spans="6:13" s="254" customFormat="1" ht="12" outlineLevel="3" x14ac:dyDescent="0.2">
      <c r="F92" s="255">
        <v>57</v>
      </c>
      <c r="G92" s="256" t="s">
        <v>3066</v>
      </c>
      <c r="H92" s="269" t="s">
        <v>3997</v>
      </c>
      <c r="I92" s="259" t="s">
        <v>3998</v>
      </c>
      <c r="J92" s="256" t="s">
        <v>447</v>
      </c>
      <c r="K92" s="168">
        <v>1</v>
      </c>
      <c r="L92" s="305"/>
      <c r="M92" s="306">
        <f t="shared" si="1"/>
        <v>0</v>
      </c>
    </row>
    <row r="93" spans="6:13" s="254" customFormat="1" ht="12" outlineLevel="3" x14ac:dyDescent="0.2">
      <c r="F93" s="255">
        <v>58</v>
      </c>
      <c r="G93" s="256" t="s">
        <v>3054</v>
      </c>
      <c r="H93" s="269" t="s">
        <v>3999</v>
      </c>
      <c r="I93" s="259" t="s">
        <v>4000</v>
      </c>
      <c r="J93" s="256" t="s">
        <v>325</v>
      </c>
      <c r="K93" s="168">
        <v>1</v>
      </c>
      <c r="L93" s="305"/>
      <c r="M93" s="306">
        <f t="shared" si="1"/>
        <v>0</v>
      </c>
    </row>
    <row r="94" spans="6:13" s="254" customFormat="1" ht="12" outlineLevel="3" x14ac:dyDescent="0.2">
      <c r="F94" s="255">
        <v>59</v>
      </c>
      <c r="G94" s="256" t="s">
        <v>3066</v>
      </c>
      <c r="H94" s="269" t="s">
        <v>4001</v>
      </c>
      <c r="I94" s="259" t="s">
        <v>4002</v>
      </c>
      <c r="J94" s="256" t="s">
        <v>447</v>
      </c>
      <c r="K94" s="168">
        <v>1</v>
      </c>
      <c r="L94" s="305"/>
      <c r="M94" s="306">
        <f t="shared" si="1"/>
        <v>0</v>
      </c>
    </row>
    <row r="95" spans="6:13" s="254" customFormat="1" ht="12" outlineLevel="3" x14ac:dyDescent="0.2">
      <c r="F95" s="255">
        <v>60</v>
      </c>
      <c r="G95" s="256" t="s">
        <v>3054</v>
      </c>
      <c r="H95" s="269" t="s">
        <v>4003</v>
      </c>
      <c r="I95" s="259" t="s">
        <v>4004</v>
      </c>
      <c r="J95" s="256" t="s">
        <v>447</v>
      </c>
      <c r="K95" s="168">
        <v>1</v>
      </c>
      <c r="L95" s="305"/>
      <c r="M95" s="306">
        <f t="shared" si="1"/>
        <v>0</v>
      </c>
    </row>
    <row r="96" spans="6:13" s="254" customFormat="1" ht="12" outlineLevel="3" x14ac:dyDescent="0.2">
      <c r="F96" s="255">
        <v>61</v>
      </c>
      <c r="G96" s="256" t="s">
        <v>3066</v>
      </c>
      <c r="H96" s="269" t="s">
        <v>4005</v>
      </c>
      <c r="I96" s="259" t="s">
        <v>4006</v>
      </c>
      <c r="J96" s="256" t="s">
        <v>447</v>
      </c>
      <c r="K96" s="168">
        <v>3</v>
      </c>
      <c r="L96" s="305"/>
      <c r="M96" s="306">
        <f t="shared" si="1"/>
        <v>0</v>
      </c>
    </row>
    <row r="97" spans="6:13" s="254" customFormat="1" ht="12" outlineLevel="3" x14ac:dyDescent="0.2">
      <c r="F97" s="255">
        <v>62</v>
      </c>
      <c r="G97" s="256" t="s">
        <v>3054</v>
      </c>
      <c r="H97" s="269" t="s">
        <v>4007</v>
      </c>
      <c r="I97" s="259" t="s">
        <v>4008</v>
      </c>
      <c r="J97" s="256" t="s">
        <v>325</v>
      </c>
      <c r="K97" s="168">
        <v>1</v>
      </c>
      <c r="L97" s="305"/>
      <c r="M97" s="306">
        <f t="shared" si="1"/>
        <v>0</v>
      </c>
    </row>
    <row r="98" spans="6:13" s="254" customFormat="1" ht="12" outlineLevel="3" x14ac:dyDescent="0.2">
      <c r="F98" s="255">
        <v>63</v>
      </c>
      <c r="G98" s="256" t="s">
        <v>3054</v>
      </c>
      <c r="H98" s="269" t="s">
        <v>4009</v>
      </c>
      <c r="I98" s="259" t="s">
        <v>4010</v>
      </c>
      <c r="J98" s="256" t="s">
        <v>325</v>
      </c>
      <c r="K98" s="168">
        <v>1</v>
      </c>
      <c r="L98" s="305"/>
      <c r="M98" s="306">
        <f t="shared" si="1"/>
        <v>0</v>
      </c>
    </row>
    <row r="99" spans="6:13" s="254" customFormat="1" ht="12" outlineLevel="3" x14ac:dyDescent="0.2">
      <c r="F99" s="255">
        <v>64</v>
      </c>
      <c r="G99" s="256" t="s">
        <v>3054</v>
      </c>
      <c r="H99" s="269" t="s">
        <v>4011</v>
      </c>
      <c r="I99" s="259" t="s">
        <v>4012</v>
      </c>
      <c r="J99" s="256" t="s">
        <v>325</v>
      </c>
      <c r="K99" s="168">
        <v>1</v>
      </c>
      <c r="L99" s="305"/>
      <c r="M99" s="306">
        <f t="shared" si="1"/>
        <v>0</v>
      </c>
    </row>
    <row r="100" spans="6:13" s="254" customFormat="1" ht="12" outlineLevel="3" x14ac:dyDescent="0.2">
      <c r="F100" s="255">
        <v>65</v>
      </c>
      <c r="G100" s="256" t="s">
        <v>3066</v>
      </c>
      <c r="H100" s="269" t="s">
        <v>4013</v>
      </c>
      <c r="I100" s="259" t="s">
        <v>4014</v>
      </c>
      <c r="J100" s="256" t="s">
        <v>447</v>
      </c>
      <c r="K100" s="168">
        <v>3</v>
      </c>
      <c r="L100" s="305"/>
      <c r="M100" s="306">
        <f t="shared" si="1"/>
        <v>0</v>
      </c>
    </row>
    <row r="101" spans="6:13" s="254" customFormat="1" ht="12" outlineLevel="3" x14ac:dyDescent="0.2">
      <c r="F101" s="255">
        <v>66</v>
      </c>
      <c r="G101" s="256" t="s">
        <v>3054</v>
      </c>
      <c r="H101" s="269" t="s">
        <v>4015</v>
      </c>
      <c r="I101" s="259" t="s">
        <v>4016</v>
      </c>
      <c r="J101" s="256" t="s">
        <v>325</v>
      </c>
      <c r="K101" s="168">
        <v>1</v>
      </c>
      <c r="L101" s="305"/>
      <c r="M101" s="306">
        <f t="shared" si="1"/>
        <v>0</v>
      </c>
    </row>
    <row r="102" spans="6:13" s="254" customFormat="1" ht="12" outlineLevel="3" x14ac:dyDescent="0.2">
      <c r="F102" s="255">
        <v>67</v>
      </c>
      <c r="G102" s="256" t="s">
        <v>3054</v>
      </c>
      <c r="H102" s="269" t="s">
        <v>4017</v>
      </c>
      <c r="I102" s="259" t="s">
        <v>4018</v>
      </c>
      <c r="J102" s="256" t="s">
        <v>325</v>
      </c>
      <c r="K102" s="168">
        <v>1</v>
      </c>
      <c r="L102" s="305"/>
      <c r="M102" s="306">
        <f t="shared" si="1"/>
        <v>0</v>
      </c>
    </row>
    <row r="103" spans="6:13" s="254" customFormat="1" ht="12" outlineLevel="3" x14ac:dyDescent="0.2">
      <c r="F103" s="255">
        <v>68</v>
      </c>
      <c r="G103" s="256" t="s">
        <v>3054</v>
      </c>
      <c r="H103" s="269" t="s">
        <v>4019</v>
      </c>
      <c r="I103" s="259" t="s">
        <v>4020</v>
      </c>
      <c r="J103" s="256" t="s">
        <v>325</v>
      </c>
      <c r="K103" s="168">
        <v>1</v>
      </c>
      <c r="L103" s="305"/>
      <c r="M103" s="306">
        <f t="shared" si="1"/>
        <v>0</v>
      </c>
    </row>
    <row r="104" spans="6:13" s="254" customFormat="1" ht="12" outlineLevel="3" x14ac:dyDescent="0.2">
      <c r="F104" s="255">
        <v>69</v>
      </c>
      <c r="G104" s="256" t="s">
        <v>3066</v>
      </c>
      <c r="H104" s="269" t="s">
        <v>4021</v>
      </c>
      <c r="I104" s="259" t="s">
        <v>4022</v>
      </c>
      <c r="J104" s="256" t="s">
        <v>447</v>
      </c>
      <c r="K104" s="168">
        <v>2</v>
      </c>
      <c r="L104" s="305"/>
      <c r="M104" s="306">
        <f t="shared" si="1"/>
        <v>0</v>
      </c>
    </row>
    <row r="105" spans="6:13" s="254" customFormat="1" ht="12" outlineLevel="3" x14ac:dyDescent="0.2">
      <c r="F105" s="255">
        <v>70</v>
      </c>
      <c r="G105" s="256" t="s">
        <v>3054</v>
      </c>
      <c r="H105" s="269" t="s">
        <v>4023</v>
      </c>
      <c r="I105" s="259" t="s">
        <v>4024</v>
      </c>
      <c r="J105" s="256" t="s">
        <v>325</v>
      </c>
      <c r="K105" s="168">
        <v>1</v>
      </c>
      <c r="L105" s="305"/>
      <c r="M105" s="306">
        <f t="shared" si="1"/>
        <v>0</v>
      </c>
    </row>
    <row r="106" spans="6:13" s="254" customFormat="1" ht="12" outlineLevel="3" x14ac:dyDescent="0.2">
      <c r="F106" s="255">
        <v>71</v>
      </c>
      <c r="G106" s="256" t="s">
        <v>3054</v>
      </c>
      <c r="H106" s="269" t="s">
        <v>4025</v>
      </c>
      <c r="I106" s="259" t="s">
        <v>4026</v>
      </c>
      <c r="J106" s="256" t="s">
        <v>325</v>
      </c>
      <c r="K106" s="168">
        <v>1</v>
      </c>
      <c r="L106" s="305"/>
      <c r="M106" s="306">
        <f t="shared" si="1"/>
        <v>0</v>
      </c>
    </row>
    <row r="107" spans="6:13" s="254" customFormat="1" ht="12" outlineLevel="3" x14ac:dyDescent="0.2">
      <c r="F107" s="255">
        <v>72</v>
      </c>
      <c r="G107" s="256" t="s">
        <v>3066</v>
      </c>
      <c r="H107" s="269" t="s">
        <v>4027</v>
      </c>
      <c r="I107" s="259" t="s">
        <v>4028</v>
      </c>
      <c r="J107" s="256" t="s">
        <v>447</v>
      </c>
      <c r="K107" s="168">
        <v>1</v>
      </c>
      <c r="L107" s="305"/>
      <c r="M107" s="306">
        <f t="shared" si="1"/>
        <v>0</v>
      </c>
    </row>
    <row r="108" spans="6:13" s="254" customFormat="1" ht="12" outlineLevel="3" x14ac:dyDescent="0.2">
      <c r="F108" s="255">
        <v>73</v>
      </c>
      <c r="G108" s="256" t="s">
        <v>3054</v>
      </c>
      <c r="H108" s="269" t="s">
        <v>4029</v>
      </c>
      <c r="I108" s="259" t="s">
        <v>4030</v>
      </c>
      <c r="J108" s="256" t="s">
        <v>325</v>
      </c>
      <c r="K108" s="168">
        <v>1</v>
      </c>
      <c r="L108" s="305"/>
      <c r="M108" s="306">
        <f t="shared" si="1"/>
        <v>0</v>
      </c>
    </row>
    <row r="109" spans="6:13" s="254" customFormat="1" ht="12" outlineLevel="3" x14ac:dyDescent="0.2">
      <c r="F109" s="255">
        <v>74</v>
      </c>
      <c r="G109" s="256" t="s">
        <v>3066</v>
      </c>
      <c r="H109" s="269" t="s">
        <v>4031</v>
      </c>
      <c r="I109" s="259" t="s">
        <v>4032</v>
      </c>
      <c r="J109" s="256" t="s">
        <v>447</v>
      </c>
      <c r="K109" s="168">
        <v>6</v>
      </c>
      <c r="L109" s="305"/>
      <c r="M109" s="306">
        <f t="shared" si="1"/>
        <v>0</v>
      </c>
    </row>
    <row r="110" spans="6:13" s="254" customFormat="1" ht="12" outlineLevel="3" x14ac:dyDescent="0.2">
      <c r="F110" s="255">
        <v>75</v>
      </c>
      <c r="G110" s="256" t="s">
        <v>3054</v>
      </c>
      <c r="H110" s="269" t="s">
        <v>4033</v>
      </c>
      <c r="I110" s="259" t="s">
        <v>4034</v>
      </c>
      <c r="J110" s="256" t="s">
        <v>325</v>
      </c>
      <c r="K110" s="168">
        <v>3</v>
      </c>
      <c r="L110" s="305"/>
      <c r="M110" s="306">
        <f t="shared" si="1"/>
        <v>0</v>
      </c>
    </row>
    <row r="111" spans="6:13" s="254" customFormat="1" ht="12" outlineLevel="3" x14ac:dyDescent="0.2">
      <c r="F111" s="255">
        <v>76</v>
      </c>
      <c r="G111" s="256" t="s">
        <v>3054</v>
      </c>
      <c r="H111" s="269" t="s">
        <v>4035</v>
      </c>
      <c r="I111" s="259" t="s">
        <v>4036</v>
      </c>
      <c r="J111" s="256" t="s">
        <v>325</v>
      </c>
      <c r="K111" s="168">
        <v>3</v>
      </c>
      <c r="L111" s="305"/>
      <c r="M111" s="306">
        <f t="shared" si="1"/>
        <v>0</v>
      </c>
    </row>
    <row r="112" spans="6:13" s="254" customFormat="1" ht="12" outlineLevel="3" x14ac:dyDescent="0.2">
      <c r="F112" s="255">
        <v>77</v>
      </c>
      <c r="G112" s="256" t="s">
        <v>3054</v>
      </c>
      <c r="H112" s="269" t="s">
        <v>4037</v>
      </c>
      <c r="I112" s="259" t="s">
        <v>4038</v>
      </c>
      <c r="J112" s="256" t="s">
        <v>172</v>
      </c>
      <c r="K112" s="168">
        <v>118.8</v>
      </c>
      <c r="L112" s="305"/>
      <c r="M112" s="306">
        <f t="shared" si="1"/>
        <v>0</v>
      </c>
    </row>
    <row r="113" spans="6:13" s="254" customFormat="1" ht="12" outlineLevel="3" x14ac:dyDescent="0.2">
      <c r="F113" s="255">
        <v>78</v>
      </c>
      <c r="G113" s="256" t="s">
        <v>3315</v>
      </c>
      <c r="H113" s="269" t="s">
        <v>4039</v>
      </c>
      <c r="I113" s="259" t="s">
        <v>4040</v>
      </c>
      <c r="J113" s="256" t="s">
        <v>3065</v>
      </c>
      <c r="K113" s="168">
        <v>15</v>
      </c>
      <c r="L113" s="305"/>
      <c r="M113" s="306">
        <f t="shared" si="1"/>
        <v>0</v>
      </c>
    </row>
    <row r="114" spans="6:13" s="254" customFormat="1" ht="12" outlineLevel="3" x14ac:dyDescent="0.2">
      <c r="F114" s="255">
        <v>79</v>
      </c>
      <c r="G114" s="256" t="s">
        <v>3315</v>
      </c>
      <c r="H114" s="269" t="s">
        <v>4041</v>
      </c>
      <c r="I114" s="259" t="s">
        <v>4042</v>
      </c>
      <c r="J114" s="256" t="s">
        <v>447</v>
      </c>
      <c r="K114" s="168">
        <v>15</v>
      </c>
      <c r="L114" s="305"/>
      <c r="M114" s="306">
        <f t="shared" si="1"/>
        <v>0</v>
      </c>
    </row>
    <row r="115" spans="6:13" s="254" customFormat="1" ht="12" outlineLevel="3" x14ac:dyDescent="0.2">
      <c r="F115" s="255">
        <v>80</v>
      </c>
      <c r="G115" s="256" t="s">
        <v>3066</v>
      </c>
      <c r="H115" s="269" t="s">
        <v>4043</v>
      </c>
      <c r="I115" s="259" t="s">
        <v>4044</v>
      </c>
      <c r="J115" s="256" t="s">
        <v>3691</v>
      </c>
      <c r="K115" s="168">
        <v>0.52</v>
      </c>
      <c r="L115" s="305"/>
      <c r="M115" s="306">
        <f t="shared" si="1"/>
        <v>0</v>
      </c>
    </row>
    <row r="116" spans="6:13" s="254" customFormat="1" ht="12" outlineLevel="3" x14ac:dyDescent="0.2">
      <c r="F116" s="255">
        <v>81</v>
      </c>
      <c r="G116" s="256" t="s">
        <v>3066</v>
      </c>
      <c r="H116" s="269" t="s">
        <v>4045</v>
      </c>
      <c r="I116" s="259" t="s">
        <v>4046</v>
      </c>
      <c r="J116" s="256" t="s">
        <v>3691</v>
      </c>
      <c r="K116" s="168">
        <v>0.23</v>
      </c>
      <c r="L116" s="305"/>
      <c r="M116" s="306">
        <f t="shared" si="1"/>
        <v>0</v>
      </c>
    </row>
    <row r="117" spans="6:13" s="291" customFormat="1" ht="12.75" customHeight="1" outlineLevel="3" x14ac:dyDescent="0.25">
      <c r="F117" s="284"/>
      <c r="G117" s="285"/>
      <c r="H117" s="285"/>
      <c r="I117" s="295"/>
      <c r="J117" s="285"/>
      <c r="K117" s="187"/>
      <c r="L117" s="290"/>
      <c r="M117" s="296"/>
    </row>
    <row r="118" spans="6:13" s="249" customFormat="1" ht="16.5" customHeight="1" outlineLevel="2" x14ac:dyDescent="0.2">
      <c r="F118" s="250"/>
      <c r="G118" s="240"/>
      <c r="H118" s="251"/>
      <c r="I118" s="251" t="s">
        <v>4047</v>
      </c>
      <c r="J118" s="240"/>
      <c r="K118" s="159"/>
      <c r="L118" s="252"/>
      <c r="M118" s="221">
        <f>SUBTOTAL(9,M119:M124)</f>
        <v>0</v>
      </c>
    </row>
    <row r="119" spans="6:13" s="254" customFormat="1" ht="12" outlineLevel="3" x14ac:dyDescent="0.2">
      <c r="F119" s="255">
        <v>1</v>
      </c>
      <c r="G119" s="256" t="s">
        <v>3054</v>
      </c>
      <c r="H119" s="269" t="s">
        <v>4048</v>
      </c>
      <c r="I119" s="259" t="s">
        <v>4049</v>
      </c>
      <c r="J119" s="256" t="s">
        <v>3065</v>
      </c>
      <c r="K119" s="168">
        <v>1</v>
      </c>
      <c r="L119" s="305"/>
      <c r="M119" s="306">
        <f>K119*L119</f>
        <v>0</v>
      </c>
    </row>
    <row r="120" spans="6:13" s="254" customFormat="1" ht="12" outlineLevel="3" x14ac:dyDescent="0.2">
      <c r="F120" s="255">
        <v>2</v>
      </c>
      <c r="G120" s="256" t="s">
        <v>3054</v>
      </c>
      <c r="H120" s="269" t="s">
        <v>4050</v>
      </c>
      <c r="I120" s="259" t="s">
        <v>4051</v>
      </c>
      <c r="J120" s="256" t="s">
        <v>3065</v>
      </c>
      <c r="K120" s="168">
        <v>1</v>
      </c>
      <c r="L120" s="305"/>
      <c r="M120" s="306">
        <f>K120*L120</f>
        <v>0</v>
      </c>
    </row>
    <row r="121" spans="6:13" s="254" customFormat="1" ht="24" outlineLevel="3" x14ac:dyDescent="0.2">
      <c r="F121" s="255">
        <v>3</v>
      </c>
      <c r="G121" s="256" t="s">
        <v>3054</v>
      </c>
      <c r="H121" s="269" t="s">
        <v>4052</v>
      </c>
      <c r="I121" s="259" t="s">
        <v>4053</v>
      </c>
      <c r="J121" s="256" t="s">
        <v>3065</v>
      </c>
      <c r="K121" s="168">
        <v>1</v>
      </c>
      <c r="L121" s="305"/>
      <c r="M121" s="306">
        <f>K121*L121</f>
        <v>0</v>
      </c>
    </row>
    <row r="122" spans="6:13" s="254" customFormat="1" ht="12" outlineLevel="3" x14ac:dyDescent="0.2">
      <c r="F122" s="255">
        <v>4</v>
      </c>
      <c r="G122" s="256" t="s">
        <v>3701</v>
      </c>
      <c r="H122" s="269" t="s">
        <v>4054</v>
      </c>
      <c r="I122" s="259" t="s">
        <v>4055</v>
      </c>
      <c r="J122" s="256" t="s">
        <v>447</v>
      </c>
      <c r="K122" s="168">
        <v>1</v>
      </c>
      <c r="L122" s="305"/>
      <c r="M122" s="306">
        <f>K122*L122</f>
        <v>0</v>
      </c>
    </row>
    <row r="123" spans="6:13" s="254" customFormat="1" ht="12" outlineLevel="3" x14ac:dyDescent="0.2">
      <c r="F123" s="255">
        <v>5</v>
      </c>
      <c r="G123" s="256" t="s">
        <v>3701</v>
      </c>
      <c r="H123" s="269" t="s">
        <v>4056</v>
      </c>
      <c r="I123" s="259" t="s">
        <v>4057</v>
      </c>
      <c r="J123" s="256" t="s">
        <v>447</v>
      </c>
      <c r="K123" s="168">
        <v>1</v>
      </c>
      <c r="L123" s="305"/>
      <c r="M123" s="306">
        <f>K123*L123</f>
        <v>0</v>
      </c>
    </row>
    <row r="124" spans="6:13" s="291" customFormat="1" ht="12.75" customHeight="1" outlineLevel="3" x14ac:dyDescent="0.25">
      <c r="F124" s="284"/>
      <c r="G124" s="285"/>
      <c r="H124" s="285"/>
      <c r="I124" s="295"/>
      <c r="J124" s="285"/>
      <c r="K124" s="187"/>
      <c r="L124" s="290"/>
      <c r="M124" s="296"/>
    </row>
    <row r="125" spans="6:13" s="291" customFormat="1" ht="12.75" customHeight="1" outlineLevel="2" x14ac:dyDescent="0.25">
      <c r="F125" s="284"/>
      <c r="G125" s="285"/>
      <c r="H125" s="285"/>
      <c r="I125" s="295"/>
      <c r="J125" s="285"/>
      <c r="K125" s="187"/>
      <c r="L125" s="290"/>
      <c r="M125" s="296"/>
    </row>
    <row r="126" spans="6:13" s="291" customFormat="1" ht="12.75" customHeight="1" outlineLevel="1" x14ac:dyDescent="0.25">
      <c r="F126" s="284"/>
      <c r="G126" s="285"/>
      <c r="H126" s="285"/>
      <c r="I126" s="295"/>
      <c r="J126" s="285"/>
      <c r="K126" s="187"/>
      <c r="L126" s="290"/>
      <c r="M126" s="296"/>
    </row>
  </sheetData>
  <pageMargins left="0.39370078740157483" right="0.39370078740157483" top="0.59055118110236227" bottom="0.59055118110236227" header="0.39370078740157483" footer="0.39370078740157483"/>
  <pageSetup paperSize="9" scale="71" fitToHeight="9999" orientation="portrait" r:id="rId1"/>
  <headerFooter alignWithMargins="0">
    <oddFooter>&amp;C&amp;8&amp;P z &amp;N</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autoPageBreaks="0" fitToPage="1"/>
  </sheetPr>
  <dimension ref="B3:BL88"/>
  <sheetViews>
    <sheetView showGridLines="0" workbookViewId="0">
      <pane ySplit="1" topLeftCell="A2" activePane="bottomLeft" state="frozen"/>
      <selection activeCell="K10" sqref="K10"/>
      <selection pane="bottomLeft" activeCell="S18" sqref="S18"/>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2" width="9.140625" style="25"/>
    <col min="43" max="43" width="6.7109375" style="25" customWidth="1"/>
    <col min="44" max="62" width="8" style="25" hidden="1" customWidth="1"/>
    <col min="63" max="63" width="10.7109375" style="25" customWidth="1"/>
    <col min="64" max="64" width="25" style="25"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3" spans="2:18" s="17" customFormat="1" ht="6.95" customHeight="1" x14ac:dyDescent="0.25">
      <c r="B3" s="14"/>
      <c r="C3" s="15"/>
      <c r="D3" s="15"/>
      <c r="E3" s="15"/>
      <c r="F3" s="15"/>
      <c r="G3" s="15"/>
      <c r="H3" s="15"/>
      <c r="I3" s="15"/>
      <c r="J3" s="15"/>
      <c r="K3" s="15"/>
      <c r="L3" s="15"/>
      <c r="M3" s="15"/>
      <c r="N3" s="15"/>
      <c r="O3" s="15"/>
      <c r="P3" s="15"/>
      <c r="Q3" s="15"/>
      <c r="R3" s="16"/>
    </row>
    <row r="4" spans="2:18" s="17" customFormat="1" ht="36.950000000000003" customHeight="1" x14ac:dyDescent="0.25">
      <c r="B4" s="18"/>
      <c r="C4" s="686" t="s">
        <v>54</v>
      </c>
      <c r="D4" s="680"/>
      <c r="E4" s="680"/>
      <c r="F4" s="680"/>
      <c r="G4" s="680"/>
      <c r="H4" s="680"/>
      <c r="I4" s="680"/>
      <c r="J4" s="680"/>
      <c r="K4" s="680"/>
      <c r="L4" s="680"/>
      <c r="M4" s="680"/>
      <c r="N4" s="680"/>
      <c r="O4" s="680"/>
      <c r="P4" s="680"/>
      <c r="Q4" s="680"/>
      <c r="R4" s="19"/>
    </row>
    <row r="5" spans="2:18" s="17" customFormat="1" ht="6.95" customHeight="1" x14ac:dyDescent="0.25">
      <c r="B5" s="18"/>
      <c r="C5" s="324"/>
      <c r="D5" s="324"/>
      <c r="E5" s="324"/>
      <c r="F5" s="324"/>
      <c r="G5" s="324"/>
      <c r="H5" s="324"/>
      <c r="I5" s="324"/>
      <c r="J5" s="324"/>
      <c r="K5" s="324"/>
      <c r="L5" s="324"/>
      <c r="M5" s="324"/>
      <c r="N5" s="324"/>
      <c r="O5" s="324"/>
      <c r="P5" s="324"/>
      <c r="Q5" s="324"/>
      <c r="R5" s="19"/>
    </row>
    <row r="6" spans="2:18" s="17" customFormat="1" ht="30" customHeight="1" x14ac:dyDescent="0.25">
      <c r="B6" s="18"/>
      <c r="C6" s="21" t="s">
        <v>55</v>
      </c>
      <c r="D6" s="324"/>
      <c r="E6" s="324"/>
      <c r="F6" s="687" t="s">
        <v>56</v>
      </c>
      <c r="G6" s="680"/>
      <c r="H6" s="680"/>
      <c r="I6" s="680"/>
      <c r="J6" s="680"/>
      <c r="K6" s="680"/>
      <c r="L6" s="680"/>
      <c r="M6" s="680"/>
      <c r="N6" s="680"/>
      <c r="O6" s="680"/>
      <c r="P6" s="680"/>
      <c r="Q6" s="324"/>
      <c r="R6" s="19"/>
    </row>
    <row r="7" spans="2:18" ht="30" customHeight="1" x14ac:dyDescent="0.3">
      <c r="B7" s="22"/>
      <c r="C7" s="21" t="s">
        <v>57</v>
      </c>
      <c r="D7" s="326"/>
      <c r="E7" s="326"/>
      <c r="F7" s="687" t="s">
        <v>1670</v>
      </c>
      <c r="G7" s="688"/>
      <c r="H7" s="688"/>
      <c r="I7" s="688"/>
      <c r="J7" s="688"/>
      <c r="K7" s="688"/>
      <c r="L7" s="688"/>
      <c r="M7" s="688"/>
      <c r="N7" s="688"/>
      <c r="O7" s="688"/>
      <c r="P7" s="688"/>
      <c r="Q7" s="326"/>
      <c r="R7" s="24"/>
    </row>
    <row r="8" spans="2:18" ht="30" customHeight="1" x14ac:dyDescent="0.3">
      <c r="B8" s="22"/>
      <c r="C8" s="21" t="s">
        <v>59</v>
      </c>
      <c r="D8" s="326"/>
      <c r="E8" s="326"/>
      <c r="F8" s="687" t="s">
        <v>1671</v>
      </c>
      <c r="G8" s="688"/>
      <c r="H8" s="688"/>
      <c r="I8" s="688"/>
      <c r="J8" s="688"/>
      <c r="K8" s="688"/>
      <c r="L8" s="688"/>
      <c r="M8" s="688"/>
      <c r="N8" s="688"/>
      <c r="O8" s="688"/>
      <c r="P8" s="688"/>
      <c r="Q8" s="326"/>
      <c r="R8" s="24"/>
    </row>
    <row r="9" spans="2:18" s="17" customFormat="1" ht="36.950000000000003" customHeight="1" x14ac:dyDescent="0.25">
      <c r="B9" s="18"/>
      <c r="C9" s="26" t="s">
        <v>1672</v>
      </c>
      <c r="D9" s="324"/>
      <c r="E9" s="324"/>
      <c r="F9" s="689" t="s">
        <v>4488</v>
      </c>
      <c r="G9" s="680"/>
      <c r="H9" s="680"/>
      <c r="I9" s="680"/>
      <c r="J9" s="680"/>
      <c r="K9" s="680"/>
      <c r="L9" s="680"/>
      <c r="M9" s="680"/>
      <c r="N9" s="680"/>
      <c r="O9" s="680"/>
      <c r="P9" s="680"/>
      <c r="Q9" s="324"/>
      <c r="R9" s="19"/>
    </row>
    <row r="10" spans="2:18" s="17" customFormat="1" ht="6.95" customHeight="1" x14ac:dyDescent="0.25">
      <c r="B10" s="18"/>
      <c r="C10" s="324"/>
      <c r="D10" s="324"/>
      <c r="E10" s="324"/>
      <c r="F10" s="324"/>
      <c r="G10" s="324"/>
      <c r="H10" s="324"/>
      <c r="I10" s="324"/>
      <c r="J10" s="324"/>
      <c r="K10" s="324"/>
      <c r="L10" s="324"/>
      <c r="M10" s="324"/>
      <c r="N10" s="324"/>
      <c r="O10" s="324"/>
      <c r="P10" s="324"/>
      <c r="Q10" s="324"/>
      <c r="R10" s="19"/>
    </row>
    <row r="11" spans="2:18" s="17" customFormat="1" ht="18" customHeight="1" x14ac:dyDescent="0.25">
      <c r="B11" s="18"/>
      <c r="C11" s="21" t="s">
        <v>61</v>
      </c>
      <c r="D11" s="324"/>
      <c r="E11" s="324"/>
      <c r="F11" s="327" t="s">
        <v>62</v>
      </c>
      <c r="G11" s="324"/>
      <c r="H11" s="324"/>
      <c r="I11" s="324"/>
      <c r="J11" s="324"/>
      <c r="K11" s="21" t="s">
        <v>63</v>
      </c>
      <c r="L11" s="324"/>
      <c r="M11" s="697">
        <v>42535</v>
      </c>
      <c r="N11" s="680"/>
      <c r="O11" s="680"/>
      <c r="P11" s="680"/>
      <c r="Q11" s="324"/>
      <c r="R11" s="19"/>
    </row>
    <row r="12" spans="2:18" s="17" customFormat="1" ht="6.95" customHeight="1" x14ac:dyDescent="0.25">
      <c r="B12" s="18"/>
      <c r="C12" s="324"/>
      <c r="D12" s="324"/>
      <c r="E12" s="324"/>
      <c r="F12" s="324"/>
      <c r="G12" s="324"/>
      <c r="H12" s="324"/>
      <c r="I12" s="324"/>
      <c r="J12" s="324"/>
      <c r="K12" s="324"/>
      <c r="L12" s="324"/>
      <c r="M12" s="324"/>
      <c r="N12" s="324"/>
      <c r="O12" s="324"/>
      <c r="P12" s="324"/>
      <c r="Q12" s="324"/>
      <c r="R12" s="19"/>
    </row>
    <row r="13" spans="2:18" s="17" customFormat="1" ht="15" x14ac:dyDescent="0.25">
      <c r="B13" s="18"/>
      <c r="C13" s="21" t="s">
        <v>64</v>
      </c>
      <c r="D13" s="324"/>
      <c r="E13" s="324"/>
      <c r="F13" s="327" t="s">
        <v>65</v>
      </c>
      <c r="G13" s="324"/>
      <c r="H13" s="324"/>
      <c r="I13" s="324"/>
      <c r="J13" s="324"/>
      <c r="K13" s="21" t="s">
        <v>66</v>
      </c>
      <c r="L13" s="324"/>
      <c r="M13" s="698" t="s">
        <v>70</v>
      </c>
      <c r="N13" s="680"/>
      <c r="O13" s="680"/>
      <c r="P13" s="680"/>
      <c r="Q13" s="680"/>
      <c r="R13" s="19"/>
    </row>
    <row r="14" spans="2:18" s="17" customFormat="1" ht="14.45" customHeight="1" x14ac:dyDescent="0.25">
      <c r="B14" s="18"/>
      <c r="C14" s="21" t="s">
        <v>68</v>
      </c>
      <c r="D14" s="324"/>
      <c r="E14" s="324"/>
      <c r="F14" s="327"/>
      <c r="G14" s="324"/>
      <c r="H14" s="324"/>
      <c r="I14" s="324"/>
      <c r="J14" s="324"/>
      <c r="K14" s="21" t="s">
        <v>69</v>
      </c>
      <c r="L14" s="324"/>
      <c r="M14" s="698" t="s">
        <v>70</v>
      </c>
      <c r="N14" s="680"/>
      <c r="O14" s="680"/>
      <c r="P14" s="680"/>
      <c r="Q14" s="680"/>
      <c r="R14" s="19"/>
    </row>
    <row r="15" spans="2:18" s="17" customFormat="1" ht="10.35" customHeight="1" x14ac:dyDescent="0.25">
      <c r="B15" s="18"/>
      <c r="C15" s="324"/>
      <c r="D15" s="324"/>
      <c r="E15" s="324"/>
      <c r="F15" s="324"/>
      <c r="G15" s="324"/>
      <c r="H15" s="324"/>
      <c r="I15" s="324"/>
      <c r="J15" s="324"/>
      <c r="K15" s="324"/>
      <c r="L15" s="324"/>
      <c r="M15" s="324"/>
      <c r="N15" s="324"/>
      <c r="O15" s="324"/>
      <c r="P15" s="324"/>
      <c r="Q15" s="324"/>
      <c r="R15" s="19"/>
    </row>
    <row r="16" spans="2:18" s="17" customFormat="1" ht="29.25" customHeight="1" x14ac:dyDescent="0.25">
      <c r="B16" s="18"/>
      <c r="C16" s="694" t="s">
        <v>71</v>
      </c>
      <c r="D16" s="695"/>
      <c r="E16" s="695"/>
      <c r="F16" s="695"/>
      <c r="G16" s="695"/>
      <c r="H16" s="330"/>
      <c r="I16" s="330"/>
      <c r="J16" s="330"/>
      <c r="K16" s="330"/>
      <c r="L16" s="330"/>
      <c r="M16" s="330"/>
      <c r="N16" s="694" t="s">
        <v>72</v>
      </c>
      <c r="O16" s="680"/>
      <c r="P16" s="680"/>
      <c r="Q16" s="680"/>
      <c r="R16" s="19"/>
    </row>
    <row r="17" spans="2:47" s="17" customFormat="1" ht="10.35" customHeight="1" x14ac:dyDescent="0.25">
      <c r="B17" s="18"/>
      <c r="C17" s="324"/>
      <c r="D17" s="324"/>
      <c r="E17" s="324"/>
      <c r="F17" s="324"/>
      <c r="G17" s="324"/>
      <c r="H17" s="324"/>
      <c r="I17" s="324"/>
      <c r="J17" s="324"/>
      <c r="K17" s="324"/>
      <c r="L17" s="324"/>
      <c r="M17" s="324"/>
      <c r="N17" s="324"/>
      <c r="O17" s="324"/>
      <c r="P17" s="324"/>
      <c r="Q17" s="324"/>
      <c r="R17" s="19"/>
    </row>
    <row r="18" spans="2:47" s="17" customFormat="1" ht="29.25" customHeight="1" x14ac:dyDescent="0.25">
      <c r="B18" s="18"/>
      <c r="C18" s="29" t="s">
        <v>73</v>
      </c>
      <c r="D18" s="324"/>
      <c r="E18" s="324"/>
      <c r="F18" s="324"/>
      <c r="G18" s="324"/>
      <c r="H18" s="324"/>
      <c r="I18" s="324"/>
      <c r="J18" s="324"/>
      <c r="K18" s="324"/>
      <c r="L18" s="324"/>
      <c r="M18" s="324"/>
      <c r="N18" s="696">
        <f>N46</f>
        <v>0</v>
      </c>
      <c r="O18" s="680"/>
      <c r="P18" s="680"/>
      <c r="Q18" s="680"/>
      <c r="R18" s="19"/>
      <c r="AU18" s="30" t="s">
        <v>74</v>
      </c>
    </row>
    <row r="19" spans="2:47" s="35" customFormat="1" ht="24.95" customHeight="1" x14ac:dyDescent="0.25">
      <c r="B19" s="31"/>
      <c r="C19" s="329"/>
      <c r="D19" s="33" t="s">
        <v>75</v>
      </c>
      <c r="E19" s="329"/>
      <c r="F19" s="329"/>
      <c r="G19" s="329"/>
      <c r="H19" s="329"/>
      <c r="I19" s="329"/>
      <c r="J19" s="329"/>
      <c r="K19" s="329"/>
      <c r="L19" s="329"/>
      <c r="M19" s="329"/>
      <c r="N19" s="669">
        <f>N47</f>
        <v>0</v>
      </c>
      <c r="O19" s="685"/>
      <c r="P19" s="685"/>
      <c r="Q19" s="685"/>
      <c r="R19" s="34"/>
    </row>
    <row r="20" spans="2:47" s="40" customFormat="1" ht="19.899999999999999" customHeight="1" x14ac:dyDescent="0.25">
      <c r="B20" s="36"/>
      <c r="C20" s="328"/>
      <c r="D20" s="38" t="s">
        <v>83</v>
      </c>
      <c r="E20" s="328"/>
      <c r="F20" s="328"/>
      <c r="G20" s="328"/>
      <c r="H20" s="328"/>
      <c r="I20" s="328"/>
      <c r="J20" s="328"/>
      <c r="K20" s="328"/>
      <c r="L20" s="328"/>
      <c r="M20" s="328"/>
      <c r="N20" s="683">
        <f>N48</f>
        <v>0</v>
      </c>
      <c r="O20" s="684"/>
      <c r="P20" s="684"/>
      <c r="Q20" s="684"/>
      <c r="R20" s="39"/>
    </row>
    <row r="21" spans="2:47" s="35" customFormat="1" ht="24.95" customHeight="1" x14ac:dyDescent="0.25">
      <c r="B21" s="31"/>
      <c r="C21" s="329"/>
      <c r="D21" s="33" t="s">
        <v>87</v>
      </c>
      <c r="E21" s="329"/>
      <c r="F21" s="329"/>
      <c r="G21" s="329"/>
      <c r="H21" s="329"/>
      <c r="I21" s="329"/>
      <c r="J21" s="329"/>
      <c r="K21" s="329"/>
      <c r="L21" s="329"/>
      <c r="M21" s="329"/>
      <c r="N21" s="669">
        <f>N52</f>
        <v>0</v>
      </c>
      <c r="O21" s="685"/>
      <c r="P21" s="685"/>
      <c r="Q21" s="685"/>
      <c r="R21" s="34"/>
    </row>
    <row r="22" spans="2:47" s="40" customFormat="1" ht="19.899999999999999" customHeight="1" x14ac:dyDescent="0.25">
      <c r="B22" s="36"/>
      <c r="C22" s="328"/>
      <c r="D22" s="38" t="s">
        <v>90</v>
      </c>
      <c r="E22" s="328"/>
      <c r="F22" s="328"/>
      <c r="G22" s="328"/>
      <c r="H22" s="328"/>
      <c r="I22" s="328"/>
      <c r="J22" s="328"/>
      <c r="K22" s="328"/>
      <c r="L22" s="328"/>
      <c r="M22" s="328"/>
      <c r="N22" s="683">
        <f>N53</f>
        <v>0</v>
      </c>
      <c r="O22" s="684"/>
      <c r="P22" s="684"/>
      <c r="Q22" s="684"/>
      <c r="R22" s="39"/>
    </row>
    <row r="23" spans="2:47" s="40" customFormat="1" ht="19.899999999999999" customHeight="1" x14ac:dyDescent="0.25">
      <c r="B23" s="36"/>
      <c r="C23" s="328"/>
      <c r="D23" s="38" t="s">
        <v>4489</v>
      </c>
      <c r="E23" s="328"/>
      <c r="F23" s="328"/>
      <c r="G23" s="328"/>
      <c r="H23" s="328"/>
      <c r="I23" s="328"/>
      <c r="J23" s="328"/>
      <c r="K23" s="328"/>
      <c r="L23" s="328"/>
      <c r="M23" s="328"/>
      <c r="N23" s="683">
        <f>N60</f>
        <v>0</v>
      </c>
      <c r="O23" s="684"/>
      <c r="P23" s="684"/>
      <c r="Q23" s="684"/>
      <c r="R23" s="39"/>
    </row>
    <row r="24" spans="2:47" s="40" customFormat="1" ht="19.899999999999999" customHeight="1" x14ac:dyDescent="0.25">
      <c r="B24" s="36"/>
      <c r="C24" s="328"/>
      <c r="D24" s="38" t="s">
        <v>4490</v>
      </c>
      <c r="E24" s="328"/>
      <c r="F24" s="328"/>
      <c r="G24" s="328"/>
      <c r="H24" s="328"/>
      <c r="I24" s="328"/>
      <c r="J24" s="328"/>
      <c r="K24" s="328"/>
      <c r="L24" s="328"/>
      <c r="M24" s="328"/>
      <c r="N24" s="683">
        <f>N65</f>
        <v>0</v>
      </c>
      <c r="O24" s="684"/>
      <c r="P24" s="684"/>
      <c r="Q24" s="684"/>
      <c r="R24" s="39"/>
    </row>
    <row r="25" spans="2:47" s="40" customFormat="1" ht="19.899999999999999" customHeight="1" x14ac:dyDescent="0.25">
      <c r="B25" s="36"/>
      <c r="C25" s="328"/>
      <c r="D25" s="38" t="s">
        <v>4491</v>
      </c>
      <c r="E25" s="328"/>
      <c r="F25" s="328"/>
      <c r="G25" s="328"/>
      <c r="H25" s="328"/>
      <c r="I25" s="328"/>
      <c r="J25" s="328"/>
      <c r="K25" s="328"/>
      <c r="L25" s="328"/>
      <c r="M25" s="328"/>
      <c r="N25" s="683">
        <f>N73</f>
        <v>0</v>
      </c>
      <c r="O25" s="684"/>
      <c r="P25" s="684"/>
      <c r="Q25" s="684"/>
      <c r="R25" s="39"/>
    </row>
    <row r="26" spans="2:47" s="40" customFormat="1" ht="19.899999999999999" customHeight="1" x14ac:dyDescent="0.25">
      <c r="B26" s="36"/>
      <c r="C26" s="328"/>
      <c r="D26" s="38" t="s">
        <v>98</v>
      </c>
      <c r="E26" s="328"/>
      <c r="F26" s="328"/>
      <c r="G26" s="328"/>
      <c r="H26" s="328"/>
      <c r="I26" s="328"/>
      <c r="J26" s="328"/>
      <c r="K26" s="328"/>
      <c r="L26" s="328"/>
      <c r="M26" s="328"/>
      <c r="N26" s="683">
        <f>N83</f>
        <v>0</v>
      </c>
      <c r="O26" s="684"/>
      <c r="P26" s="684"/>
      <c r="Q26" s="684"/>
      <c r="R26" s="39"/>
    </row>
    <row r="27" spans="2:47" s="40" customFormat="1" ht="19.899999999999999" customHeight="1" x14ac:dyDescent="0.25">
      <c r="B27" s="36"/>
      <c r="C27" s="328"/>
      <c r="D27" s="38" t="s">
        <v>4492</v>
      </c>
      <c r="E27" s="328"/>
      <c r="F27" s="328"/>
      <c r="G27" s="328"/>
      <c r="H27" s="328"/>
      <c r="I27" s="328"/>
      <c r="J27" s="328"/>
      <c r="K27" s="328"/>
      <c r="L27" s="328"/>
      <c r="M27" s="328"/>
      <c r="N27" s="683">
        <f>N86</f>
        <v>0</v>
      </c>
      <c r="O27" s="684"/>
      <c r="P27" s="684"/>
      <c r="Q27" s="684"/>
      <c r="R27" s="39"/>
    </row>
    <row r="28" spans="2:47" s="17" customFormat="1" ht="6.95" customHeight="1" x14ac:dyDescent="0.25">
      <c r="B28" s="41"/>
      <c r="C28" s="42"/>
      <c r="D28" s="42"/>
      <c r="E28" s="42"/>
      <c r="F28" s="42"/>
      <c r="G28" s="42"/>
      <c r="H28" s="42"/>
      <c r="I28" s="42"/>
      <c r="J28" s="42"/>
      <c r="K28" s="42"/>
      <c r="L28" s="42"/>
      <c r="M28" s="42"/>
      <c r="N28" s="42"/>
      <c r="O28" s="42"/>
      <c r="P28" s="42"/>
      <c r="Q28" s="42"/>
      <c r="R28" s="43"/>
    </row>
    <row r="32" spans="2:47" s="17" customFormat="1" ht="6.95" customHeight="1" x14ac:dyDescent="0.25">
      <c r="B32" s="14"/>
      <c r="C32" s="15"/>
      <c r="D32" s="15"/>
      <c r="E32" s="15"/>
      <c r="F32" s="15"/>
      <c r="G32" s="15"/>
      <c r="H32" s="15"/>
      <c r="I32" s="15"/>
      <c r="J32" s="15"/>
      <c r="K32" s="15"/>
      <c r="L32" s="15"/>
      <c r="M32" s="15"/>
      <c r="N32" s="15"/>
      <c r="O32" s="15"/>
      <c r="P32" s="15"/>
      <c r="Q32" s="15"/>
      <c r="R32" s="16"/>
    </row>
    <row r="33" spans="2:63" s="17" customFormat="1" ht="36.950000000000003" customHeight="1" x14ac:dyDescent="0.25">
      <c r="B33" s="18"/>
      <c r="C33" s="686" t="s">
        <v>100</v>
      </c>
      <c r="D33" s="680"/>
      <c r="E33" s="680"/>
      <c r="F33" s="680"/>
      <c r="G33" s="680"/>
      <c r="H33" s="680"/>
      <c r="I33" s="680"/>
      <c r="J33" s="680"/>
      <c r="K33" s="680"/>
      <c r="L33" s="680"/>
      <c r="M33" s="680"/>
      <c r="N33" s="680"/>
      <c r="O33" s="680"/>
      <c r="P33" s="680"/>
      <c r="Q33" s="680"/>
      <c r="R33" s="19"/>
    </row>
    <row r="34" spans="2:63" s="17" customFormat="1" ht="6.95" customHeight="1" x14ac:dyDescent="0.25">
      <c r="B34" s="18"/>
      <c r="C34" s="324"/>
      <c r="D34" s="324"/>
      <c r="E34" s="324"/>
      <c r="F34" s="324"/>
      <c r="G34" s="324"/>
      <c r="H34" s="324"/>
      <c r="I34" s="324"/>
      <c r="J34" s="324"/>
      <c r="K34" s="324"/>
      <c r="L34" s="324"/>
      <c r="M34" s="324"/>
      <c r="N34" s="324"/>
      <c r="O34" s="324"/>
      <c r="P34" s="324"/>
      <c r="Q34" s="324"/>
      <c r="R34" s="19"/>
    </row>
    <row r="35" spans="2:63" s="17" customFormat="1" ht="30" customHeight="1" x14ac:dyDescent="0.25">
      <c r="B35" s="18"/>
      <c r="C35" s="21" t="s">
        <v>55</v>
      </c>
      <c r="D35" s="324"/>
      <c r="E35" s="324"/>
      <c r="F35" s="687" t="s">
        <v>56</v>
      </c>
      <c r="G35" s="680"/>
      <c r="H35" s="680"/>
      <c r="I35" s="680"/>
      <c r="J35" s="680"/>
      <c r="K35" s="680"/>
      <c r="L35" s="680"/>
      <c r="M35" s="680"/>
      <c r="N35" s="680"/>
      <c r="O35" s="680"/>
      <c r="P35" s="680"/>
      <c r="Q35" s="324"/>
      <c r="R35" s="19"/>
    </row>
    <row r="36" spans="2:63" ht="30" customHeight="1" x14ac:dyDescent="0.3">
      <c r="B36" s="22"/>
      <c r="C36" s="21" t="s">
        <v>57</v>
      </c>
      <c r="D36" s="326"/>
      <c r="E36" s="326"/>
      <c r="F36" s="687" t="s">
        <v>1670</v>
      </c>
      <c r="G36" s="688"/>
      <c r="H36" s="688"/>
      <c r="I36" s="688"/>
      <c r="J36" s="688"/>
      <c r="K36" s="688"/>
      <c r="L36" s="688"/>
      <c r="M36" s="688"/>
      <c r="N36" s="688"/>
      <c r="O36" s="688"/>
      <c r="P36" s="688"/>
      <c r="Q36" s="326"/>
      <c r="R36" s="24"/>
    </row>
    <row r="37" spans="2:63" ht="30" customHeight="1" x14ac:dyDescent="0.3">
      <c r="B37" s="22"/>
      <c r="C37" s="21" t="s">
        <v>59</v>
      </c>
      <c r="D37" s="326"/>
      <c r="E37" s="326"/>
      <c r="F37" s="687" t="s">
        <v>1671</v>
      </c>
      <c r="G37" s="688"/>
      <c r="H37" s="688"/>
      <c r="I37" s="688"/>
      <c r="J37" s="688"/>
      <c r="K37" s="688"/>
      <c r="L37" s="688"/>
      <c r="M37" s="688"/>
      <c r="N37" s="688"/>
      <c r="O37" s="688"/>
      <c r="P37" s="688"/>
      <c r="Q37" s="326"/>
      <c r="R37" s="24"/>
    </row>
    <row r="38" spans="2:63" s="17" customFormat="1" ht="36.950000000000003" customHeight="1" x14ac:dyDescent="0.25">
      <c r="B38" s="18"/>
      <c r="C38" s="26" t="s">
        <v>1672</v>
      </c>
      <c r="D38" s="324"/>
      <c r="E38" s="324"/>
      <c r="F38" s="689" t="s">
        <v>4488</v>
      </c>
      <c r="G38" s="680"/>
      <c r="H38" s="680"/>
      <c r="I38" s="680"/>
      <c r="J38" s="680"/>
      <c r="K38" s="680"/>
      <c r="L38" s="680"/>
      <c r="M38" s="680"/>
      <c r="N38" s="680"/>
      <c r="O38" s="680"/>
      <c r="P38" s="680"/>
      <c r="Q38" s="324"/>
      <c r="R38" s="19"/>
    </row>
    <row r="39" spans="2:63" s="17" customFormat="1" ht="6.95" customHeight="1" x14ac:dyDescent="0.25">
      <c r="B39" s="18"/>
      <c r="C39" s="324"/>
      <c r="D39" s="324"/>
      <c r="E39" s="324"/>
      <c r="F39" s="324"/>
      <c r="G39" s="324"/>
      <c r="H39" s="324"/>
      <c r="I39" s="324"/>
      <c r="J39" s="324"/>
      <c r="K39" s="324"/>
      <c r="L39" s="324"/>
      <c r="M39" s="324"/>
      <c r="N39" s="324"/>
      <c r="O39" s="324"/>
      <c r="P39" s="324"/>
      <c r="Q39" s="324"/>
      <c r="R39" s="19"/>
    </row>
    <row r="40" spans="2:63" s="17" customFormat="1" ht="18" customHeight="1" x14ac:dyDescent="0.25">
      <c r="B40" s="18"/>
      <c r="C40" s="21" t="s">
        <v>61</v>
      </c>
      <c r="D40" s="324"/>
      <c r="E40" s="324"/>
      <c r="F40" s="327" t="s">
        <v>62</v>
      </c>
      <c r="G40" s="324"/>
      <c r="H40" s="324"/>
      <c r="I40" s="324"/>
      <c r="J40" s="324"/>
      <c r="K40" s="21" t="s">
        <v>63</v>
      </c>
      <c r="L40" s="324"/>
      <c r="M40" s="697">
        <v>42535</v>
      </c>
      <c r="N40" s="680"/>
      <c r="O40" s="680"/>
      <c r="P40" s="680"/>
      <c r="Q40" s="324"/>
      <c r="R40" s="19"/>
    </row>
    <row r="41" spans="2:63" s="17" customFormat="1" ht="6.95" customHeight="1" x14ac:dyDescent="0.25">
      <c r="B41" s="18"/>
      <c r="C41" s="324"/>
      <c r="D41" s="324"/>
      <c r="E41" s="324"/>
      <c r="F41" s="324"/>
      <c r="G41" s="324"/>
      <c r="H41" s="324"/>
      <c r="I41" s="324"/>
      <c r="J41" s="324"/>
      <c r="K41" s="324"/>
      <c r="L41" s="324"/>
      <c r="M41" s="324"/>
      <c r="N41" s="324"/>
      <c r="O41" s="324"/>
      <c r="P41" s="324"/>
      <c r="Q41" s="324"/>
      <c r="R41" s="19"/>
    </row>
    <row r="42" spans="2:63" s="17" customFormat="1" ht="15" x14ac:dyDescent="0.25">
      <c r="B42" s="18"/>
      <c r="C42" s="21" t="s">
        <v>64</v>
      </c>
      <c r="D42" s="324"/>
      <c r="E42" s="324"/>
      <c r="F42" s="327" t="s">
        <v>65</v>
      </c>
      <c r="G42" s="324"/>
      <c r="H42" s="324"/>
      <c r="I42" s="324"/>
      <c r="J42" s="324"/>
      <c r="K42" s="21" t="s">
        <v>66</v>
      </c>
      <c r="L42" s="324"/>
      <c r="M42" s="698" t="s">
        <v>70</v>
      </c>
      <c r="N42" s="680"/>
      <c r="O42" s="680"/>
      <c r="P42" s="680"/>
      <c r="Q42" s="680"/>
      <c r="R42" s="19"/>
    </row>
    <row r="43" spans="2:63" s="17" customFormat="1" ht="14.45" customHeight="1" x14ac:dyDescent="0.25">
      <c r="B43" s="18"/>
      <c r="C43" s="21" t="s">
        <v>68</v>
      </c>
      <c r="D43" s="324"/>
      <c r="E43" s="324"/>
      <c r="F43" s="327"/>
      <c r="G43" s="324"/>
      <c r="H43" s="324"/>
      <c r="I43" s="324"/>
      <c r="J43" s="324"/>
      <c r="K43" s="21" t="s">
        <v>69</v>
      </c>
      <c r="L43" s="324"/>
      <c r="M43" s="698" t="s">
        <v>70</v>
      </c>
      <c r="N43" s="680"/>
      <c r="O43" s="680"/>
      <c r="P43" s="680"/>
      <c r="Q43" s="680"/>
      <c r="R43" s="19"/>
    </row>
    <row r="44" spans="2:63" s="17" customFormat="1" ht="10.35" customHeight="1" x14ac:dyDescent="0.25">
      <c r="B44" s="18"/>
      <c r="C44" s="324"/>
      <c r="D44" s="324"/>
      <c r="E44" s="324"/>
      <c r="F44" s="324"/>
      <c r="G44" s="324"/>
      <c r="H44" s="324"/>
      <c r="I44" s="324"/>
      <c r="J44" s="324"/>
      <c r="K44" s="324"/>
      <c r="L44" s="324"/>
      <c r="M44" s="324"/>
      <c r="N44" s="324"/>
      <c r="O44" s="324"/>
      <c r="P44" s="324"/>
      <c r="Q44" s="324"/>
      <c r="R44" s="19"/>
    </row>
    <row r="45" spans="2:63" s="48" customFormat="1" ht="29.25" customHeight="1" x14ac:dyDescent="0.25">
      <c r="B45" s="44"/>
      <c r="C45" s="45" t="s">
        <v>101</v>
      </c>
      <c r="D45" s="325" t="s">
        <v>102</v>
      </c>
      <c r="E45" s="325" t="s">
        <v>103</v>
      </c>
      <c r="F45" s="690" t="s">
        <v>104</v>
      </c>
      <c r="G45" s="691"/>
      <c r="H45" s="691"/>
      <c r="I45" s="691"/>
      <c r="J45" s="325" t="s">
        <v>105</v>
      </c>
      <c r="K45" s="325" t="s">
        <v>106</v>
      </c>
      <c r="L45" s="692" t="s">
        <v>107</v>
      </c>
      <c r="M45" s="691"/>
      <c r="N45" s="690" t="s">
        <v>72</v>
      </c>
      <c r="O45" s="691"/>
      <c r="P45" s="691"/>
      <c r="Q45" s="693"/>
      <c r="R45" s="47"/>
      <c r="T45" s="49" t="s">
        <v>108</v>
      </c>
      <c r="U45" s="50" t="s">
        <v>109</v>
      </c>
      <c r="V45" s="50" t="s">
        <v>110</v>
      </c>
      <c r="W45" s="50" t="s">
        <v>111</v>
      </c>
      <c r="X45" s="50" t="s">
        <v>112</v>
      </c>
      <c r="Y45" s="50" t="s">
        <v>113</v>
      </c>
      <c r="Z45" s="50" t="s">
        <v>114</v>
      </c>
      <c r="AA45" s="51" t="s">
        <v>115</v>
      </c>
    </row>
    <row r="46" spans="2:63" s="17" customFormat="1" ht="29.25" customHeight="1" x14ac:dyDescent="0.35">
      <c r="B46" s="18"/>
      <c r="C46" s="52" t="s">
        <v>116</v>
      </c>
      <c r="D46" s="324"/>
      <c r="E46" s="324"/>
      <c r="F46" s="324"/>
      <c r="G46" s="324"/>
      <c r="H46" s="324"/>
      <c r="I46" s="324"/>
      <c r="J46" s="324"/>
      <c r="K46" s="324"/>
      <c r="L46" s="324"/>
      <c r="M46" s="324"/>
      <c r="N46" s="674">
        <f>BK46</f>
        <v>0</v>
      </c>
      <c r="O46" s="675"/>
      <c r="P46" s="675"/>
      <c r="Q46" s="675"/>
      <c r="R46" s="19"/>
      <c r="T46" s="53"/>
      <c r="U46" s="54"/>
      <c r="V46" s="54"/>
      <c r="W46" s="55">
        <f>W47+W52</f>
        <v>53.025400000000005</v>
      </c>
      <c r="X46" s="54"/>
      <c r="Y46" s="55">
        <f>Y47+Y52</f>
        <v>0.24764600000000001</v>
      </c>
      <c r="Z46" s="54"/>
      <c r="AA46" s="56">
        <f>AA47+AA52</f>
        <v>0</v>
      </c>
      <c r="AT46" s="30" t="s">
        <v>117</v>
      </c>
      <c r="AU46" s="30" t="s">
        <v>74</v>
      </c>
      <c r="BK46" s="57">
        <f>BK47+BK52</f>
        <v>0</v>
      </c>
    </row>
    <row r="47" spans="2:63" s="62" customFormat="1" ht="37.35" customHeight="1" x14ac:dyDescent="0.35">
      <c r="B47" s="58"/>
      <c r="C47" s="59"/>
      <c r="D47" s="60" t="s">
        <v>75</v>
      </c>
      <c r="E47" s="60"/>
      <c r="F47" s="60"/>
      <c r="G47" s="60"/>
      <c r="H47" s="60"/>
      <c r="I47" s="60"/>
      <c r="J47" s="60"/>
      <c r="K47" s="60"/>
      <c r="L47" s="60"/>
      <c r="M47" s="60"/>
      <c r="N47" s="668">
        <f>BK47</f>
        <v>0</v>
      </c>
      <c r="O47" s="669"/>
      <c r="P47" s="669"/>
      <c r="Q47" s="669"/>
      <c r="R47" s="61"/>
      <c r="T47" s="63"/>
      <c r="U47" s="59"/>
      <c r="V47" s="59"/>
      <c r="W47" s="64">
        <f>W48</f>
        <v>14.564</v>
      </c>
      <c r="X47" s="59"/>
      <c r="Y47" s="64">
        <f>Y48</f>
        <v>0</v>
      </c>
      <c r="Z47" s="59"/>
      <c r="AA47" s="65">
        <f>AA48</f>
        <v>0</v>
      </c>
      <c r="AR47" s="66" t="s">
        <v>118</v>
      </c>
      <c r="AT47" s="67" t="s">
        <v>117</v>
      </c>
      <c r="AU47" s="67" t="s">
        <v>119</v>
      </c>
      <c r="AY47" s="66" t="s">
        <v>120</v>
      </c>
      <c r="BK47" s="68">
        <f>BK48</f>
        <v>0</v>
      </c>
    </row>
    <row r="48" spans="2:63" s="62" customFormat="1" ht="19.899999999999999" customHeight="1" x14ac:dyDescent="0.3">
      <c r="B48" s="58"/>
      <c r="C48" s="59"/>
      <c r="D48" s="69" t="s">
        <v>83</v>
      </c>
      <c r="E48" s="69"/>
      <c r="F48" s="69"/>
      <c r="G48" s="69"/>
      <c r="H48" s="69"/>
      <c r="I48" s="69"/>
      <c r="J48" s="69"/>
      <c r="K48" s="69"/>
      <c r="L48" s="69"/>
      <c r="M48" s="69"/>
      <c r="N48" s="659">
        <f>BK48</f>
        <v>0</v>
      </c>
      <c r="O48" s="660"/>
      <c r="P48" s="660"/>
      <c r="Q48" s="660"/>
      <c r="R48" s="61"/>
      <c r="T48" s="63"/>
      <c r="U48" s="59"/>
      <c r="V48" s="59"/>
      <c r="W48" s="64">
        <f>SUM(W49:W51)</f>
        <v>14.564</v>
      </c>
      <c r="X48" s="59"/>
      <c r="Y48" s="64">
        <f>SUM(Y49:Y51)</f>
        <v>0</v>
      </c>
      <c r="Z48" s="59"/>
      <c r="AA48" s="65">
        <f>SUM(AA49:AA51)</f>
        <v>0</v>
      </c>
      <c r="AR48" s="66" t="s">
        <v>118</v>
      </c>
      <c r="AT48" s="67" t="s">
        <v>117</v>
      </c>
      <c r="AU48" s="67" t="s">
        <v>118</v>
      </c>
      <c r="AY48" s="66" t="s">
        <v>120</v>
      </c>
      <c r="BK48" s="68">
        <f>SUM(BK49:BK51)</f>
        <v>0</v>
      </c>
    </row>
    <row r="49" spans="2:64" s="17" customFormat="1" ht="31.5" customHeight="1" x14ac:dyDescent="0.25">
      <c r="B49" s="70"/>
      <c r="C49" s="71" t="s">
        <v>254</v>
      </c>
      <c r="D49" s="71" t="s">
        <v>121</v>
      </c>
      <c r="E49" s="72" t="s">
        <v>4493</v>
      </c>
      <c r="F49" s="671" t="s">
        <v>4494</v>
      </c>
      <c r="G49" s="667"/>
      <c r="H49" s="667"/>
      <c r="I49" s="667"/>
      <c r="J49" s="73" t="s">
        <v>447</v>
      </c>
      <c r="K49" s="74">
        <v>2</v>
      </c>
      <c r="L49" s="666"/>
      <c r="M49" s="667"/>
      <c r="N49" s="666">
        <f>ROUND(L49*K49,2)</f>
        <v>0</v>
      </c>
      <c r="O49" s="667"/>
      <c r="P49" s="667"/>
      <c r="Q49" s="667"/>
      <c r="R49" s="75"/>
      <c r="T49" s="76" t="s">
        <v>125</v>
      </c>
      <c r="U49" s="77" t="s">
        <v>126</v>
      </c>
      <c r="V49" s="78">
        <v>4.6500000000000004</v>
      </c>
      <c r="W49" s="78">
        <f>V49*K49</f>
        <v>9.3000000000000007</v>
      </c>
      <c r="X49" s="78">
        <v>0</v>
      </c>
      <c r="Y49" s="78">
        <f>X49*K49</f>
        <v>0</v>
      </c>
      <c r="Z49" s="78">
        <v>0</v>
      </c>
      <c r="AA49" s="79">
        <f>Z49*K49</f>
        <v>0</v>
      </c>
      <c r="AR49" s="30" t="s">
        <v>127</v>
      </c>
      <c r="AT49" s="30" t="s">
        <v>121</v>
      </c>
      <c r="AU49" s="30" t="s">
        <v>128</v>
      </c>
      <c r="AY49" s="30" t="s">
        <v>120</v>
      </c>
      <c r="BE49" s="80">
        <f>IF(U49="základní",N49,0)</f>
        <v>0</v>
      </c>
      <c r="BF49" s="80">
        <f>IF(U49="snížená",N49,0)</f>
        <v>0</v>
      </c>
      <c r="BG49" s="80">
        <f>IF(U49="zákl. přenesená",N49,0)</f>
        <v>0</v>
      </c>
      <c r="BH49" s="80">
        <f>IF(U49="sníž. přenesená",N49,0)</f>
        <v>0</v>
      </c>
      <c r="BI49" s="80">
        <f>IF(U49="nulová",N49,0)</f>
        <v>0</v>
      </c>
      <c r="BJ49" s="30" t="s">
        <v>118</v>
      </c>
      <c r="BK49" s="80">
        <f>ROUND(L49*K49,2)</f>
        <v>0</v>
      </c>
      <c r="BL49" s="30" t="s">
        <v>127</v>
      </c>
    </row>
    <row r="50" spans="2:64" s="17" customFormat="1" ht="31.5" customHeight="1" x14ac:dyDescent="0.25">
      <c r="B50" s="70"/>
      <c r="C50" s="71" t="s">
        <v>258</v>
      </c>
      <c r="D50" s="71" t="s">
        <v>121</v>
      </c>
      <c r="E50" s="72" t="s">
        <v>4495</v>
      </c>
      <c r="F50" s="671" t="s">
        <v>4496</v>
      </c>
      <c r="G50" s="667"/>
      <c r="H50" s="667"/>
      <c r="I50" s="667"/>
      <c r="J50" s="73" t="s">
        <v>447</v>
      </c>
      <c r="K50" s="74">
        <v>10</v>
      </c>
      <c r="L50" s="666"/>
      <c r="M50" s="667"/>
      <c r="N50" s="666">
        <f>ROUND(L50*K50,2)</f>
        <v>0</v>
      </c>
      <c r="O50" s="667"/>
      <c r="P50" s="667"/>
      <c r="Q50" s="667"/>
      <c r="R50" s="75"/>
      <c r="T50" s="76" t="s">
        <v>125</v>
      </c>
      <c r="U50" s="77" t="s">
        <v>126</v>
      </c>
      <c r="V50" s="78">
        <v>0</v>
      </c>
      <c r="W50" s="78">
        <f>V50*K50</f>
        <v>0</v>
      </c>
      <c r="X50" s="78">
        <v>0</v>
      </c>
      <c r="Y50" s="78">
        <f>X50*K50</f>
        <v>0</v>
      </c>
      <c r="Z50" s="78">
        <v>0</v>
      </c>
      <c r="AA50" s="79">
        <f>Z50*K50</f>
        <v>0</v>
      </c>
      <c r="AR50" s="30" t="s">
        <v>127</v>
      </c>
      <c r="AT50" s="30" t="s">
        <v>121</v>
      </c>
      <c r="AU50" s="30" t="s">
        <v>128</v>
      </c>
      <c r="AY50" s="30" t="s">
        <v>120</v>
      </c>
      <c r="BE50" s="80">
        <f>IF(U50="základní",N50,0)</f>
        <v>0</v>
      </c>
      <c r="BF50" s="80">
        <f>IF(U50="snížená",N50,0)</f>
        <v>0</v>
      </c>
      <c r="BG50" s="80">
        <f>IF(U50="zákl. přenesená",N50,0)</f>
        <v>0</v>
      </c>
      <c r="BH50" s="80">
        <f>IF(U50="sníž. přenesená",N50,0)</f>
        <v>0</v>
      </c>
      <c r="BI50" s="80">
        <f>IF(U50="nulová",N50,0)</f>
        <v>0</v>
      </c>
      <c r="BJ50" s="30" t="s">
        <v>118</v>
      </c>
      <c r="BK50" s="80">
        <f>ROUND(L50*K50,2)</f>
        <v>0</v>
      </c>
      <c r="BL50" s="30" t="s">
        <v>127</v>
      </c>
    </row>
    <row r="51" spans="2:64" s="17" customFormat="1" ht="44.25" customHeight="1" x14ac:dyDescent="0.25">
      <c r="B51" s="70"/>
      <c r="C51" s="71" t="s">
        <v>286</v>
      </c>
      <c r="D51" s="71" t="s">
        <v>121</v>
      </c>
      <c r="E51" s="72" t="s">
        <v>4497</v>
      </c>
      <c r="F51" s="671" t="s">
        <v>4498</v>
      </c>
      <c r="G51" s="667"/>
      <c r="H51" s="667"/>
      <c r="I51" s="667"/>
      <c r="J51" s="73" t="s">
        <v>447</v>
      </c>
      <c r="K51" s="74">
        <v>2</v>
      </c>
      <c r="L51" s="666"/>
      <c r="M51" s="667"/>
      <c r="N51" s="666">
        <f>ROUND(L51*K51,2)</f>
        <v>0</v>
      </c>
      <c r="O51" s="667"/>
      <c r="P51" s="667"/>
      <c r="Q51" s="667"/>
      <c r="R51" s="75"/>
      <c r="T51" s="76" t="s">
        <v>125</v>
      </c>
      <c r="U51" s="77" t="s">
        <v>126</v>
      </c>
      <c r="V51" s="78">
        <v>2.6320000000000001</v>
      </c>
      <c r="W51" s="78">
        <f>V51*K51</f>
        <v>5.2640000000000002</v>
      </c>
      <c r="X51" s="78">
        <v>0</v>
      </c>
      <c r="Y51" s="78">
        <f>X51*K51</f>
        <v>0</v>
      </c>
      <c r="Z51" s="78">
        <v>0</v>
      </c>
      <c r="AA51" s="79">
        <f>Z51*K51</f>
        <v>0</v>
      </c>
      <c r="AR51" s="30" t="s">
        <v>118</v>
      </c>
      <c r="AT51" s="30" t="s">
        <v>121</v>
      </c>
      <c r="AU51" s="30" t="s">
        <v>128</v>
      </c>
      <c r="AY51" s="30" t="s">
        <v>120</v>
      </c>
      <c r="BE51" s="80">
        <f>IF(U51="základní",N51,0)</f>
        <v>0</v>
      </c>
      <c r="BF51" s="80">
        <f>IF(U51="snížená",N51,0)</f>
        <v>0</v>
      </c>
      <c r="BG51" s="80">
        <f>IF(U51="zákl. přenesená",N51,0)</f>
        <v>0</v>
      </c>
      <c r="BH51" s="80">
        <f>IF(U51="sníž. přenesená",N51,0)</f>
        <v>0</v>
      </c>
      <c r="BI51" s="80">
        <f>IF(U51="nulová",N51,0)</f>
        <v>0</v>
      </c>
      <c r="BJ51" s="30" t="s">
        <v>118</v>
      </c>
      <c r="BK51" s="80">
        <f>ROUND(L51*K51,2)</f>
        <v>0</v>
      </c>
      <c r="BL51" s="30" t="s">
        <v>118</v>
      </c>
    </row>
    <row r="52" spans="2:64" s="62" customFormat="1" ht="37.35" customHeight="1" x14ac:dyDescent="0.35">
      <c r="B52" s="58"/>
      <c r="C52" s="59"/>
      <c r="D52" s="60" t="s">
        <v>87</v>
      </c>
      <c r="E52" s="60"/>
      <c r="F52" s="60"/>
      <c r="G52" s="60"/>
      <c r="H52" s="60"/>
      <c r="I52" s="60"/>
      <c r="J52" s="60"/>
      <c r="K52" s="60"/>
      <c r="L52" s="60"/>
      <c r="M52" s="60"/>
      <c r="N52" s="701">
        <f>BK52</f>
        <v>0</v>
      </c>
      <c r="O52" s="702"/>
      <c r="P52" s="702"/>
      <c r="Q52" s="702"/>
      <c r="R52" s="61"/>
      <c r="T52" s="63"/>
      <c r="U52" s="59"/>
      <c r="V52" s="59"/>
      <c r="W52" s="64">
        <f>W53+W60+W65+W73+W83+W86</f>
        <v>38.461400000000005</v>
      </c>
      <c r="X52" s="59"/>
      <c r="Y52" s="64">
        <f>Y53+Y60+Y65+Y73+Y83+Y86</f>
        <v>0.24764600000000001</v>
      </c>
      <c r="Z52" s="59"/>
      <c r="AA52" s="65">
        <f>AA53+AA60+AA65+AA73+AA83+AA86</f>
        <v>0</v>
      </c>
      <c r="AR52" s="66" t="s">
        <v>128</v>
      </c>
      <c r="AT52" s="67" t="s">
        <v>117</v>
      </c>
      <c r="AU52" s="67" t="s">
        <v>119</v>
      </c>
      <c r="AY52" s="66" t="s">
        <v>120</v>
      </c>
      <c r="BK52" s="68">
        <f>BK53+BK60+BK65+BK73+BK83+BK86</f>
        <v>0</v>
      </c>
    </row>
    <row r="53" spans="2:64" s="62" customFormat="1" ht="19.899999999999999" customHeight="1" x14ac:dyDescent="0.3">
      <c r="B53" s="58"/>
      <c r="C53" s="59"/>
      <c r="D53" s="69" t="s">
        <v>90</v>
      </c>
      <c r="E53" s="69"/>
      <c r="F53" s="69"/>
      <c r="G53" s="69"/>
      <c r="H53" s="69"/>
      <c r="I53" s="69"/>
      <c r="J53" s="69"/>
      <c r="K53" s="69"/>
      <c r="L53" s="69"/>
      <c r="M53" s="69"/>
      <c r="N53" s="659">
        <f>BK53</f>
        <v>0</v>
      </c>
      <c r="O53" s="660"/>
      <c r="P53" s="660"/>
      <c r="Q53" s="660"/>
      <c r="R53" s="61"/>
      <c r="T53" s="63"/>
      <c r="U53" s="59"/>
      <c r="V53" s="59"/>
      <c r="W53" s="64">
        <f>SUM(W54:W59)</f>
        <v>8.2943999999999996</v>
      </c>
      <c r="X53" s="59"/>
      <c r="Y53" s="64">
        <f>SUM(Y54:Y59)</f>
        <v>5.2076000000000004E-2</v>
      </c>
      <c r="Z53" s="59"/>
      <c r="AA53" s="65">
        <f>SUM(AA54:AA59)</f>
        <v>0</v>
      </c>
      <c r="AR53" s="66" t="s">
        <v>128</v>
      </c>
      <c r="AT53" s="67" t="s">
        <v>117</v>
      </c>
      <c r="AU53" s="67" t="s">
        <v>118</v>
      </c>
      <c r="AY53" s="66" t="s">
        <v>120</v>
      </c>
      <c r="BK53" s="68">
        <f>SUM(BK54:BK59)</f>
        <v>0</v>
      </c>
    </row>
    <row r="54" spans="2:64" s="17" customFormat="1" ht="44.25" customHeight="1" x14ac:dyDescent="0.25">
      <c r="B54" s="70"/>
      <c r="C54" s="71" t="s">
        <v>203</v>
      </c>
      <c r="D54" s="71" t="s">
        <v>121</v>
      </c>
      <c r="E54" s="72" t="s">
        <v>4266</v>
      </c>
      <c r="F54" s="671" t="s">
        <v>4267</v>
      </c>
      <c r="G54" s="667"/>
      <c r="H54" s="667"/>
      <c r="I54" s="667"/>
      <c r="J54" s="73" t="s">
        <v>532</v>
      </c>
      <c r="K54" s="74">
        <v>28.8</v>
      </c>
      <c r="L54" s="666"/>
      <c r="M54" s="667"/>
      <c r="N54" s="666">
        <f t="shared" ref="N54:N59" si="0">ROUND(L54*K54,2)</f>
        <v>0</v>
      </c>
      <c r="O54" s="667"/>
      <c r="P54" s="667"/>
      <c r="Q54" s="667"/>
      <c r="R54" s="75"/>
      <c r="T54" s="76" t="s">
        <v>125</v>
      </c>
      <c r="U54" s="77" t="s">
        <v>126</v>
      </c>
      <c r="V54" s="78">
        <v>0.13600000000000001</v>
      </c>
      <c r="W54" s="78">
        <f t="shared" ref="W54:W59" si="1">V54*K54</f>
        <v>3.9168000000000003</v>
      </c>
      <c r="X54" s="78">
        <v>2.7999999999999998E-4</v>
      </c>
      <c r="Y54" s="78">
        <f t="shared" ref="Y54:Y59" si="2">X54*K54</f>
        <v>8.064E-3</v>
      </c>
      <c r="Z54" s="78">
        <v>0</v>
      </c>
      <c r="AA54" s="79">
        <f t="shared" ref="AA54:AA59" si="3">Z54*K54</f>
        <v>0</v>
      </c>
      <c r="AR54" s="30" t="s">
        <v>118</v>
      </c>
      <c r="AT54" s="30" t="s">
        <v>121</v>
      </c>
      <c r="AU54" s="30" t="s">
        <v>128</v>
      </c>
      <c r="AY54" s="30" t="s">
        <v>120</v>
      </c>
      <c r="BE54" s="80">
        <f t="shared" ref="BE54:BE59" si="4">IF(U54="základní",N54,0)</f>
        <v>0</v>
      </c>
      <c r="BF54" s="80">
        <f t="shared" ref="BF54:BF59" si="5">IF(U54="snížená",N54,0)</f>
        <v>0</v>
      </c>
      <c r="BG54" s="80">
        <f t="shared" ref="BG54:BG59" si="6">IF(U54="zákl. přenesená",N54,0)</f>
        <v>0</v>
      </c>
      <c r="BH54" s="80">
        <f t="shared" ref="BH54:BH59" si="7">IF(U54="sníž. přenesená",N54,0)</f>
        <v>0</v>
      </c>
      <c r="BI54" s="80">
        <f t="shared" ref="BI54:BI59" si="8">IF(U54="nulová",N54,0)</f>
        <v>0</v>
      </c>
      <c r="BJ54" s="30" t="s">
        <v>118</v>
      </c>
      <c r="BK54" s="80">
        <f t="shared" ref="BK54:BK59" si="9">ROUND(L54*K54,2)</f>
        <v>0</v>
      </c>
      <c r="BL54" s="30" t="s">
        <v>118</v>
      </c>
    </row>
    <row r="55" spans="2:64" s="17" customFormat="1" ht="22.5" customHeight="1" x14ac:dyDescent="0.25">
      <c r="B55" s="70"/>
      <c r="C55" s="101" t="s">
        <v>206</v>
      </c>
      <c r="D55" s="101" t="s">
        <v>195</v>
      </c>
      <c r="E55" s="102" t="s">
        <v>4499</v>
      </c>
      <c r="F55" s="677" t="s">
        <v>4500</v>
      </c>
      <c r="G55" s="678"/>
      <c r="H55" s="678"/>
      <c r="I55" s="678"/>
      <c r="J55" s="103" t="s">
        <v>447</v>
      </c>
      <c r="K55" s="104">
        <v>1</v>
      </c>
      <c r="L55" s="670"/>
      <c r="M55" s="678"/>
      <c r="N55" s="670">
        <f t="shared" si="0"/>
        <v>0</v>
      </c>
      <c r="O55" s="667"/>
      <c r="P55" s="667"/>
      <c r="Q55" s="667"/>
      <c r="R55" s="75"/>
      <c r="T55" s="76" t="s">
        <v>125</v>
      </c>
      <c r="U55" s="77" t="s">
        <v>126</v>
      </c>
      <c r="V55" s="78">
        <v>0</v>
      </c>
      <c r="W55" s="78">
        <f t="shared" si="1"/>
        <v>0</v>
      </c>
      <c r="X55" s="78">
        <v>4.7000000000000002E-3</v>
      </c>
      <c r="Y55" s="78">
        <f t="shared" si="2"/>
        <v>4.7000000000000002E-3</v>
      </c>
      <c r="Z55" s="78">
        <v>0</v>
      </c>
      <c r="AA55" s="79">
        <f t="shared" si="3"/>
        <v>0</v>
      </c>
      <c r="AR55" s="30" t="s">
        <v>128</v>
      </c>
      <c r="AT55" s="30" t="s">
        <v>195</v>
      </c>
      <c r="AU55" s="30" t="s">
        <v>128</v>
      </c>
      <c r="AY55" s="30" t="s">
        <v>120</v>
      </c>
      <c r="BE55" s="80">
        <f t="shared" si="4"/>
        <v>0</v>
      </c>
      <c r="BF55" s="80">
        <f t="shared" si="5"/>
        <v>0</v>
      </c>
      <c r="BG55" s="80">
        <f t="shared" si="6"/>
        <v>0</v>
      </c>
      <c r="BH55" s="80">
        <f t="shared" si="7"/>
        <v>0</v>
      </c>
      <c r="BI55" s="80">
        <f t="shared" si="8"/>
        <v>0</v>
      </c>
      <c r="BJ55" s="30" t="s">
        <v>118</v>
      </c>
      <c r="BK55" s="80">
        <f t="shared" si="9"/>
        <v>0</v>
      </c>
      <c r="BL55" s="30" t="s">
        <v>118</v>
      </c>
    </row>
    <row r="56" spans="2:64" s="17" customFormat="1" ht="31.5" customHeight="1" x14ac:dyDescent="0.25">
      <c r="B56" s="70"/>
      <c r="C56" s="101" t="s">
        <v>199</v>
      </c>
      <c r="D56" s="101" t="s">
        <v>195</v>
      </c>
      <c r="E56" s="102" t="s">
        <v>3921</v>
      </c>
      <c r="F56" s="677" t="s">
        <v>4501</v>
      </c>
      <c r="G56" s="678"/>
      <c r="H56" s="678"/>
      <c r="I56" s="678"/>
      <c r="J56" s="103" t="s">
        <v>532</v>
      </c>
      <c r="K56" s="104">
        <v>28.8</v>
      </c>
      <c r="L56" s="670"/>
      <c r="M56" s="678"/>
      <c r="N56" s="670">
        <f t="shared" si="0"/>
        <v>0</v>
      </c>
      <c r="O56" s="667"/>
      <c r="P56" s="667"/>
      <c r="Q56" s="667"/>
      <c r="R56" s="75"/>
      <c r="T56" s="76" t="s">
        <v>125</v>
      </c>
      <c r="U56" s="77" t="s">
        <v>126</v>
      </c>
      <c r="V56" s="78">
        <v>0</v>
      </c>
      <c r="W56" s="78">
        <f t="shared" si="1"/>
        <v>0</v>
      </c>
      <c r="X56" s="78">
        <v>8.8000000000000003E-4</v>
      </c>
      <c r="Y56" s="78">
        <f t="shared" si="2"/>
        <v>2.5344000000000002E-2</v>
      </c>
      <c r="Z56" s="78">
        <v>0</v>
      </c>
      <c r="AA56" s="79">
        <f t="shared" si="3"/>
        <v>0</v>
      </c>
      <c r="AR56" s="30" t="s">
        <v>258</v>
      </c>
      <c r="AT56" s="30" t="s">
        <v>195</v>
      </c>
      <c r="AU56" s="30" t="s">
        <v>128</v>
      </c>
      <c r="AY56" s="30" t="s">
        <v>120</v>
      </c>
      <c r="BE56" s="80">
        <f t="shared" si="4"/>
        <v>0</v>
      </c>
      <c r="BF56" s="80">
        <f t="shared" si="5"/>
        <v>0</v>
      </c>
      <c r="BG56" s="80">
        <f t="shared" si="6"/>
        <v>0</v>
      </c>
      <c r="BH56" s="80">
        <f t="shared" si="7"/>
        <v>0</v>
      </c>
      <c r="BI56" s="80">
        <f t="shared" si="8"/>
        <v>0</v>
      </c>
      <c r="BJ56" s="30" t="s">
        <v>118</v>
      </c>
      <c r="BK56" s="80">
        <f t="shared" si="9"/>
        <v>0</v>
      </c>
      <c r="BL56" s="30" t="s">
        <v>194</v>
      </c>
    </row>
    <row r="57" spans="2:64" s="17" customFormat="1" ht="31.5" customHeight="1" x14ac:dyDescent="0.25">
      <c r="B57" s="70"/>
      <c r="C57" s="71" t="s">
        <v>209</v>
      </c>
      <c r="D57" s="71" t="s">
        <v>121</v>
      </c>
      <c r="E57" s="72" t="s">
        <v>4502</v>
      </c>
      <c r="F57" s="671" t="s">
        <v>4503</v>
      </c>
      <c r="G57" s="667"/>
      <c r="H57" s="667"/>
      <c r="I57" s="667"/>
      <c r="J57" s="73" t="s">
        <v>172</v>
      </c>
      <c r="K57" s="74">
        <v>14.4</v>
      </c>
      <c r="L57" s="666"/>
      <c r="M57" s="667"/>
      <c r="N57" s="666">
        <f t="shared" si="0"/>
        <v>0</v>
      </c>
      <c r="O57" s="667"/>
      <c r="P57" s="667"/>
      <c r="Q57" s="667"/>
      <c r="R57" s="75"/>
      <c r="T57" s="76" t="s">
        <v>125</v>
      </c>
      <c r="U57" s="77" t="s">
        <v>126</v>
      </c>
      <c r="V57" s="78">
        <v>0.30399999999999999</v>
      </c>
      <c r="W57" s="78">
        <f t="shared" si="1"/>
        <v>4.3776000000000002</v>
      </c>
      <c r="X57" s="78">
        <v>9.7000000000000005E-4</v>
      </c>
      <c r="Y57" s="78">
        <f t="shared" si="2"/>
        <v>1.3968000000000001E-2</v>
      </c>
      <c r="Z57" s="78">
        <v>0</v>
      </c>
      <c r="AA57" s="79">
        <f t="shared" si="3"/>
        <v>0</v>
      </c>
      <c r="AR57" s="30" t="s">
        <v>118</v>
      </c>
      <c r="AT57" s="30" t="s">
        <v>121</v>
      </c>
      <c r="AU57" s="30" t="s">
        <v>128</v>
      </c>
      <c r="AY57" s="30" t="s">
        <v>120</v>
      </c>
      <c r="BE57" s="80">
        <f t="shared" si="4"/>
        <v>0</v>
      </c>
      <c r="BF57" s="80">
        <f t="shared" si="5"/>
        <v>0</v>
      </c>
      <c r="BG57" s="80">
        <f t="shared" si="6"/>
        <v>0</v>
      </c>
      <c r="BH57" s="80">
        <f t="shared" si="7"/>
        <v>0</v>
      </c>
      <c r="BI57" s="80">
        <f t="shared" si="8"/>
        <v>0</v>
      </c>
      <c r="BJ57" s="30" t="s">
        <v>118</v>
      </c>
      <c r="BK57" s="80">
        <f t="shared" si="9"/>
        <v>0</v>
      </c>
      <c r="BL57" s="30" t="s">
        <v>118</v>
      </c>
    </row>
    <row r="58" spans="2:64" s="17" customFormat="1" ht="31.5" customHeight="1" x14ac:dyDescent="0.25">
      <c r="B58" s="70"/>
      <c r="C58" s="71" t="s">
        <v>212</v>
      </c>
      <c r="D58" s="71" t="s">
        <v>121</v>
      </c>
      <c r="E58" s="72" t="s">
        <v>3878</v>
      </c>
      <c r="F58" s="671" t="s">
        <v>3879</v>
      </c>
      <c r="G58" s="667"/>
      <c r="H58" s="667"/>
      <c r="I58" s="667"/>
      <c r="J58" s="73" t="s">
        <v>3691</v>
      </c>
      <c r="K58" s="74">
        <v>43.776000000000003</v>
      </c>
      <c r="L58" s="666"/>
      <c r="M58" s="667"/>
      <c r="N58" s="666">
        <f t="shared" si="0"/>
        <v>0</v>
      </c>
      <c r="O58" s="667"/>
      <c r="P58" s="667"/>
      <c r="Q58" s="667"/>
      <c r="R58" s="75"/>
      <c r="T58" s="76" t="s">
        <v>125</v>
      </c>
      <c r="U58" s="77" t="s">
        <v>126</v>
      </c>
      <c r="V58" s="78">
        <v>0</v>
      </c>
      <c r="W58" s="78">
        <f t="shared" si="1"/>
        <v>0</v>
      </c>
      <c r="X58" s="78">
        <v>0</v>
      </c>
      <c r="Y58" s="78">
        <f t="shared" si="2"/>
        <v>0</v>
      </c>
      <c r="Z58" s="78">
        <v>0</v>
      </c>
      <c r="AA58" s="79">
        <f t="shared" si="3"/>
        <v>0</v>
      </c>
      <c r="AR58" s="30" t="s">
        <v>118</v>
      </c>
      <c r="AT58" s="30" t="s">
        <v>121</v>
      </c>
      <c r="AU58" s="30" t="s">
        <v>128</v>
      </c>
      <c r="AY58" s="30" t="s">
        <v>120</v>
      </c>
      <c r="BE58" s="80">
        <f t="shared" si="4"/>
        <v>0</v>
      </c>
      <c r="BF58" s="80">
        <f t="shared" si="5"/>
        <v>0</v>
      </c>
      <c r="BG58" s="80">
        <f t="shared" si="6"/>
        <v>0</v>
      </c>
      <c r="BH58" s="80">
        <f t="shared" si="7"/>
        <v>0</v>
      </c>
      <c r="BI58" s="80">
        <f t="shared" si="8"/>
        <v>0</v>
      </c>
      <c r="BJ58" s="30" t="s">
        <v>118</v>
      </c>
      <c r="BK58" s="80">
        <f t="shared" si="9"/>
        <v>0</v>
      </c>
      <c r="BL58" s="30" t="s">
        <v>118</v>
      </c>
    </row>
    <row r="59" spans="2:64" s="17" customFormat="1" ht="31.5" customHeight="1" x14ac:dyDescent="0.25">
      <c r="B59" s="70"/>
      <c r="C59" s="71" t="s">
        <v>215</v>
      </c>
      <c r="D59" s="71" t="s">
        <v>121</v>
      </c>
      <c r="E59" s="72" t="s">
        <v>3880</v>
      </c>
      <c r="F59" s="671" t="s">
        <v>3881</v>
      </c>
      <c r="G59" s="667"/>
      <c r="H59" s="667"/>
      <c r="I59" s="667"/>
      <c r="J59" s="73" t="s">
        <v>3691</v>
      </c>
      <c r="K59" s="74">
        <v>43.776000000000003</v>
      </c>
      <c r="L59" s="666"/>
      <c r="M59" s="667"/>
      <c r="N59" s="666">
        <f t="shared" si="0"/>
        <v>0</v>
      </c>
      <c r="O59" s="667"/>
      <c r="P59" s="667"/>
      <c r="Q59" s="667"/>
      <c r="R59" s="75"/>
      <c r="T59" s="76" t="s">
        <v>125</v>
      </c>
      <c r="U59" s="77" t="s">
        <v>126</v>
      </c>
      <c r="V59" s="78">
        <v>0</v>
      </c>
      <c r="W59" s="78">
        <f t="shared" si="1"/>
        <v>0</v>
      </c>
      <c r="X59" s="78">
        <v>0</v>
      </c>
      <c r="Y59" s="78">
        <f t="shared" si="2"/>
        <v>0</v>
      </c>
      <c r="Z59" s="78">
        <v>0</v>
      </c>
      <c r="AA59" s="79">
        <f t="shared" si="3"/>
        <v>0</v>
      </c>
      <c r="AR59" s="30" t="s">
        <v>118</v>
      </c>
      <c r="AT59" s="30" t="s">
        <v>121</v>
      </c>
      <c r="AU59" s="30" t="s">
        <v>128</v>
      </c>
      <c r="AY59" s="30" t="s">
        <v>120</v>
      </c>
      <c r="BE59" s="80">
        <f t="shared" si="4"/>
        <v>0</v>
      </c>
      <c r="BF59" s="80">
        <f t="shared" si="5"/>
        <v>0</v>
      </c>
      <c r="BG59" s="80">
        <f t="shared" si="6"/>
        <v>0</v>
      </c>
      <c r="BH59" s="80">
        <f t="shared" si="7"/>
        <v>0</v>
      </c>
      <c r="BI59" s="80">
        <f t="shared" si="8"/>
        <v>0</v>
      </c>
      <c r="BJ59" s="30" t="s">
        <v>118</v>
      </c>
      <c r="BK59" s="80">
        <f t="shared" si="9"/>
        <v>0</v>
      </c>
      <c r="BL59" s="30" t="s">
        <v>118</v>
      </c>
    </row>
    <row r="60" spans="2:64" s="62" customFormat="1" ht="29.85" customHeight="1" x14ac:dyDescent="0.3">
      <c r="B60" s="58"/>
      <c r="C60" s="59"/>
      <c r="D60" s="69" t="s">
        <v>4489</v>
      </c>
      <c r="E60" s="69"/>
      <c r="F60" s="69"/>
      <c r="G60" s="69"/>
      <c r="H60" s="69"/>
      <c r="I60" s="69"/>
      <c r="J60" s="69"/>
      <c r="K60" s="69"/>
      <c r="L60" s="69"/>
      <c r="M60" s="69"/>
      <c r="N60" s="657">
        <f>BK60</f>
        <v>0</v>
      </c>
      <c r="O60" s="658"/>
      <c r="P60" s="658"/>
      <c r="Q60" s="658"/>
      <c r="R60" s="61"/>
      <c r="T60" s="63"/>
      <c r="U60" s="59"/>
      <c r="V60" s="59"/>
      <c r="W60" s="64">
        <f>SUM(W61:W64)</f>
        <v>0.68400000000000005</v>
      </c>
      <c r="X60" s="59"/>
      <c r="Y60" s="64">
        <f>SUM(Y61:Y64)</f>
        <v>6.7799999999999996E-3</v>
      </c>
      <c r="Z60" s="59"/>
      <c r="AA60" s="65">
        <f>SUM(AA61:AA64)</f>
        <v>0</v>
      </c>
      <c r="AR60" s="66" t="s">
        <v>128</v>
      </c>
      <c r="AT60" s="67" t="s">
        <v>117</v>
      </c>
      <c r="AU60" s="67" t="s">
        <v>118</v>
      </c>
      <c r="AY60" s="66" t="s">
        <v>120</v>
      </c>
      <c r="BK60" s="68">
        <f>SUM(BK61:BK64)</f>
        <v>0</v>
      </c>
    </row>
    <row r="61" spans="2:64" s="17" customFormat="1" ht="22.5" customHeight="1" x14ac:dyDescent="0.25">
      <c r="B61" s="70"/>
      <c r="C61" s="71" t="s">
        <v>127</v>
      </c>
      <c r="D61" s="71" t="s">
        <v>121</v>
      </c>
      <c r="E61" s="72" t="s">
        <v>4039</v>
      </c>
      <c r="F61" s="671" t="s">
        <v>4040</v>
      </c>
      <c r="G61" s="667"/>
      <c r="H61" s="667"/>
      <c r="I61" s="667"/>
      <c r="J61" s="73" t="s">
        <v>3065</v>
      </c>
      <c r="K61" s="74">
        <v>3</v>
      </c>
      <c r="L61" s="666"/>
      <c r="M61" s="667"/>
      <c r="N61" s="666">
        <f>ROUND(L61*K61,2)</f>
        <v>0</v>
      </c>
      <c r="O61" s="667"/>
      <c r="P61" s="667"/>
      <c r="Q61" s="667"/>
      <c r="R61" s="75"/>
      <c r="T61" s="76" t="s">
        <v>125</v>
      </c>
      <c r="U61" s="77" t="s">
        <v>126</v>
      </c>
      <c r="V61" s="78">
        <v>0.114</v>
      </c>
      <c r="W61" s="78">
        <f>V61*K61</f>
        <v>0.34200000000000003</v>
      </c>
      <c r="X61" s="78">
        <v>1.1299999999999999E-3</v>
      </c>
      <c r="Y61" s="78">
        <f>X61*K61</f>
        <v>3.3899999999999998E-3</v>
      </c>
      <c r="Z61" s="78">
        <v>0</v>
      </c>
      <c r="AA61" s="79">
        <f>Z61*K61</f>
        <v>0</v>
      </c>
      <c r="AR61" s="30" t="s">
        <v>118</v>
      </c>
      <c r="AT61" s="30" t="s">
        <v>121</v>
      </c>
      <c r="AU61" s="30" t="s">
        <v>128</v>
      </c>
      <c r="AY61" s="30" t="s">
        <v>120</v>
      </c>
      <c r="BE61" s="80">
        <f>IF(U61="základní",N61,0)</f>
        <v>0</v>
      </c>
      <c r="BF61" s="80">
        <f>IF(U61="snížená",N61,0)</f>
        <v>0</v>
      </c>
      <c r="BG61" s="80">
        <f>IF(U61="zákl. přenesená",N61,0)</f>
        <v>0</v>
      </c>
      <c r="BH61" s="80">
        <f>IF(U61="sníž. přenesená",N61,0)</f>
        <v>0</v>
      </c>
      <c r="BI61" s="80">
        <f>IF(U61="nulová",N61,0)</f>
        <v>0</v>
      </c>
      <c r="BJ61" s="30" t="s">
        <v>118</v>
      </c>
      <c r="BK61" s="80">
        <f>ROUND(L61*K61,2)</f>
        <v>0</v>
      </c>
      <c r="BL61" s="30" t="s">
        <v>118</v>
      </c>
    </row>
    <row r="62" spans="2:64" s="17" customFormat="1" ht="30" customHeight="1" x14ac:dyDescent="0.25">
      <c r="B62" s="18"/>
      <c r="C62" s="324"/>
      <c r="D62" s="324"/>
      <c r="E62" s="324"/>
      <c r="F62" s="679" t="s">
        <v>4504</v>
      </c>
      <c r="G62" s="680"/>
      <c r="H62" s="680"/>
      <c r="I62" s="680"/>
      <c r="J62" s="324"/>
      <c r="K62" s="324"/>
      <c r="L62" s="324"/>
      <c r="M62" s="324"/>
      <c r="N62" s="324"/>
      <c r="O62" s="324"/>
      <c r="P62" s="324"/>
      <c r="Q62" s="324"/>
      <c r="R62" s="19"/>
      <c r="T62" s="99"/>
      <c r="U62" s="324"/>
      <c r="V62" s="324"/>
      <c r="W62" s="324"/>
      <c r="X62" s="324"/>
      <c r="Y62" s="324"/>
      <c r="Z62" s="324"/>
      <c r="AA62" s="100"/>
      <c r="AT62" s="30" t="s">
        <v>193</v>
      </c>
      <c r="AU62" s="30" t="s">
        <v>128</v>
      </c>
    </row>
    <row r="63" spans="2:64" s="17" customFormat="1" ht="22.5" customHeight="1" x14ac:dyDescent="0.25">
      <c r="B63" s="70"/>
      <c r="C63" s="71" t="s">
        <v>247</v>
      </c>
      <c r="D63" s="71" t="s">
        <v>121</v>
      </c>
      <c r="E63" s="72" t="s">
        <v>4041</v>
      </c>
      <c r="F63" s="671" t="s">
        <v>4042</v>
      </c>
      <c r="G63" s="667"/>
      <c r="H63" s="667"/>
      <c r="I63" s="667"/>
      <c r="J63" s="73" t="s">
        <v>447</v>
      </c>
      <c r="K63" s="74">
        <v>3</v>
      </c>
      <c r="L63" s="666"/>
      <c r="M63" s="667"/>
      <c r="N63" s="666">
        <f>ROUND(L63*K63,2)</f>
        <v>0</v>
      </c>
      <c r="O63" s="667"/>
      <c r="P63" s="667"/>
      <c r="Q63" s="667"/>
      <c r="R63" s="75"/>
      <c r="T63" s="76" t="s">
        <v>125</v>
      </c>
      <c r="U63" s="77" t="s">
        <v>126</v>
      </c>
      <c r="V63" s="78">
        <v>0.114</v>
      </c>
      <c r="W63" s="78">
        <f>V63*K63</f>
        <v>0.34200000000000003</v>
      </c>
      <c r="X63" s="78">
        <v>1.1299999999999999E-3</v>
      </c>
      <c r="Y63" s="78">
        <f>X63*K63</f>
        <v>3.3899999999999998E-3</v>
      </c>
      <c r="Z63" s="78">
        <v>0</v>
      </c>
      <c r="AA63" s="79">
        <f>Z63*K63</f>
        <v>0</v>
      </c>
      <c r="AR63" s="30" t="s">
        <v>118</v>
      </c>
      <c r="AT63" s="30" t="s">
        <v>121</v>
      </c>
      <c r="AU63" s="30" t="s">
        <v>128</v>
      </c>
      <c r="AY63" s="30" t="s">
        <v>120</v>
      </c>
      <c r="BE63" s="80">
        <f>IF(U63="základní",N63,0)</f>
        <v>0</v>
      </c>
      <c r="BF63" s="80">
        <f>IF(U63="snížená",N63,0)</f>
        <v>0</v>
      </c>
      <c r="BG63" s="80">
        <f>IF(U63="zákl. přenesená",N63,0)</f>
        <v>0</v>
      </c>
      <c r="BH63" s="80">
        <f>IF(U63="sníž. přenesená",N63,0)</f>
        <v>0</v>
      </c>
      <c r="BI63" s="80">
        <f>IF(U63="nulová",N63,0)</f>
        <v>0</v>
      </c>
      <c r="BJ63" s="30" t="s">
        <v>118</v>
      </c>
      <c r="BK63" s="80">
        <f>ROUND(L63*K63,2)</f>
        <v>0</v>
      </c>
      <c r="BL63" s="30" t="s">
        <v>118</v>
      </c>
    </row>
    <row r="64" spans="2:64" s="17" customFormat="1" ht="30" customHeight="1" x14ac:dyDescent="0.25">
      <c r="B64" s="18"/>
      <c r="C64" s="324"/>
      <c r="D64" s="324"/>
      <c r="E64" s="324"/>
      <c r="F64" s="679" t="s">
        <v>4504</v>
      </c>
      <c r="G64" s="680"/>
      <c r="H64" s="680"/>
      <c r="I64" s="680"/>
      <c r="J64" s="324"/>
      <c r="K64" s="324"/>
      <c r="L64" s="324"/>
      <c r="M64" s="324"/>
      <c r="N64" s="324"/>
      <c r="O64" s="324"/>
      <c r="P64" s="324"/>
      <c r="Q64" s="324"/>
      <c r="R64" s="19"/>
      <c r="T64" s="99"/>
      <c r="U64" s="324"/>
      <c r="V64" s="324"/>
      <c r="W64" s="324"/>
      <c r="X64" s="324"/>
      <c r="Y64" s="324"/>
      <c r="Z64" s="324"/>
      <c r="AA64" s="100"/>
      <c r="AT64" s="30" t="s">
        <v>193</v>
      </c>
      <c r="AU64" s="30" t="s">
        <v>128</v>
      </c>
    </row>
    <row r="65" spans="2:64" s="62" customFormat="1" ht="29.85" customHeight="1" x14ac:dyDescent="0.3">
      <c r="B65" s="58"/>
      <c r="C65" s="59"/>
      <c r="D65" s="69" t="s">
        <v>4490</v>
      </c>
      <c r="E65" s="69"/>
      <c r="F65" s="69"/>
      <c r="G65" s="69"/>
      <c r="H65" s="69"/>
      <c r="I65" s="69"/>
      <c r="J65" s="69"/>
      <c r="K65" s="69"/>
      <c r="L65" s="69"/>
      <c r="M65" s="69"/>
      <c r="N65" s="659">
        <f>BK65</f>
        <v>0</v>
      </c>
      <c r="O65" s="660"/>
      <c r="P65" s="660"/>
      <c r="Q65" s="660"/>
      <c r="R65" s="61"/>
      <c r="T65" s="63"/>
      <c r="U65" s="59"/>
      <c r="V65" s="59"/>
      <c r="W65" s="64">
        <f>SUM(W66:W72)</f>
        <v>27.164000000000001</v>
      </c>
      <c r="X65" s="59"/>
      <c r="Y65" s="64">
        <f>SUM(Y66:Y72)</f>
        <v>0.17318</v>
      </c>
      <c r="Z65" s="59"/>
      <c r="AA65" s="65">
        <f>SUM(AA66:AA72)</f>
        <v>0</v>
      </c>
      <c r="AR65" s="66" t="s">
        <v>128</v>
      </c>
      <c r="AT65" s="67" t="s">
        <v>117</v>
      </c>
      <c r="AU65" s="67" t="s">
        <v>118</v>
      </c>
      <c r="AY65" s="66" t="s">
        <v>120</v>
      </c>
      <c r="BK65" s="68">
        <f>SUM(BK66:BK72)</f>
        <v>0</v>
      </c>
    </row>
    <row r="66" spans="2:64" s="17" customFormat="1" ht="31.5" customHeight="1" x14ac:dyDescent="0.25">
      <c r="B66" s="70"/>
      <c r="C66" s="71" t="s">
        <v>270</v>
      </c>
      <c r="D66" s="71" t="s">
        <v>121</v>
      </c>
      <c r="E66" s="72" t="s">
        <v>4505</v>
      </c>
      <c r="F66" s="671" t="s">
        <v>4506</v>
      </c>
      <c r="G66" s="667"/>
      <c r="H66" s="667"/>
      <c r="I66" s="667"/>
      <c r="J66" s="73" t="s">
        <v>532</v>
      </c>
      <c r="K66" s="74">
        <v>12</v>
      </c>
      <c r="L66" s="666"/>
      <c r="M66" s="667"/>
      <c r="N66" s="666">
        <f t="shared" ref="N66:N72" si="10">ROUND(L66*K66,2)</f>
        <v>0</v>
      </c>
      <c r="O66" s="667"/>
      <c r="P66" s="667"/>
      <c r="Q66" s="667"/>
      <c r="R66" s="75"/>
      <c r="T66" s="76" t="s">
        <v>125</v>
      </c>
      <c r="U66" s="77" t="s">
        <v>126</v>
      </c>
      <c r="V66" s="78">
        <v>0.42699999999999999</v>
      </c>
      <c r="W66" s="78">
        <f t="shared" ref="W66:W72" si="11">V66*K66</f>
        <v>5.1239999999999997</v>
      </c>
      <c r="X66" s="78">
        <v>1.58E-3</v>
      </c>
      <c r="Y66" s="78">
        <f t="shared" ref="Y66:Y72" si="12">X66*K66</f>
        <v>1.8960000000000001E-2</v>
      </c>
      <c r="Z66" s="78">
        <v>0</v>
      </c>
      <c r="AA66" s="79">
        <f t="shared" ref="AA66:AA72" si="13">Z66*K66</f>
        <v>0</v>
      </c>
      <c r="AR66" s="30" t="s">
        <v>118</v>
      </c>
      <c r="AT66" s="30" t="s">
        <v>121</v>
      </c>
      <c r="AU66" s="30" t="s">
        <v>128</v>
      </c>
      <c r="AY66" s="30" t="s">
        <v>120</v>
      </c>
      <c r="BE66" s="80">
        <f t="shared" ref="BE66:BE72" si="14">IF(U66="základní",N66,0)</f>
        <v>0</v>
      </c>
      <c r="BF66" s="80">
        <f t="shared" ref="BF66:BF72" si="15">IF(U66="snížená",N66,0)</f>
        <v>0</v>
      </c>
      <c r="BG66" s="80">
        <f t="shared" ref="BG66:BG72" si="16">IF(U66="zákl. přenesená",N66,0)</f>
        <v>0</v>
      </c>
      <c r="BH66" s="80">
        <f t="shared" ref="BH66:BH72" si="17">IF(U66="sníž. přenesená",N66,0)</f>
        <v>0</v>
      </c>
      <c r="BI66" s="80">
        <f t="shared" ref="BI66:BI72" si="18">IF(U66="nulová",N66,0)</f>
        <v>0</v>
      </c>
      <c r="BJ66" s="30" t="s">
        <v>118</v>
      </c>
      <c r="BK66" s="80">
        <f t="shared" ref="BK66:BK72" si="19">ROUND(L66*K66,2)</f>
        <v>0</v>
      </c>
      <c r="BL66" s="30" t="s">
        <v>118</v>
      </c>
    </row>
    <row r="67" spans="2:64" s="17" customFormat="1" ht="31.5" customHeight="1" x14ac:dyDescent="0.25">
      <c r="B67" s="70"/>
      <c r="C67" s="71" t="s">
        <v>143</v>
      </c>
      <c r="D67" s="71" t="s">
        <v>121</v>
      </c>
      <c r="E67" s="72" t="s">
        <v>4507</v>
      </c>
      <c r="F67" s="671" t="s">
        <v>4508</v>
      </c>
      <c r="G67" s="667"/>
      <c r="H67" s="667"/>
      <c r="I67" s="667"/>
      <c r="J67" s="73" t="s">
        <v>532</v>
      </c>
      <c r="K67" s="74">
        <v>24</v>
      </c>
      <c r="L67" s="666"/>
      <c r="M67" s="667"/>
      <c r="N67" s="666">
        <f t="shared" si="10"/>
        <v>0</v>
      </c>
      <c r="O67" s="667"/>
      <c r="P67" s="667"/>
      <c r="Q67" s="667"/>
      <c r="R67" s="75"/>
      <c r="T67" s="76" t="s">
        <v>125</v>
      </c>
      <c r="U67" s="77" t="s">
        <v>126</v>
      </c>
      <c r="V67" s="78">
        <v>0.78400000000000003</v>
      </c>
      <c r="W67" s="78">
        <f t="shared" si="11"/>
        <v>18.816000000000003</v>
      </c>
      <c r="X67" s="78">
        <v>6.2899999999999996E-3</v>
      </c>
      <c r="Y67" s="78">
        <f t="shared" si="12"/>
        <v>0.15095999999999998</v>
      </c>
      <c r="Z67" s="78">
        <v>0</v>
      </c>
      <c r="AA67" s="79">
        <f t="shared" si="13"/>
        <v>0</v>
      </c>
      <c r="AR67" s="30" t="s">
        <v>118</v>
      </c>
      <c r="AT67" s="30" t="s">
        <v>121</v>
      </c>
      <c r="AU67" s="30" t="s">
        <v>128</v>
      </c>
      <c r="AY67" s="30" t="s">
        <v>120</v>
      </c>
      <c r="BE67" s="80">
        <f t="shared" si="14"/>
        <v>0</v>
      </c>
      <c r="BF67" s="80">
        <f t="shared" si="15"/>
        <v>0</v>
      </c>
      <c r="BG67" s="80">
        <f t="shared" si="16"/>
        <v>0</v>
      </c>
      <c r="BH67" s="80">
        <f t="shared" si="17"/>
        <v>0</v>
      </c>
      <c r="BI67" s="80">
        <f t="shared" si="18"/>
        <v>0</v>
      </c>
      <c r="BJ67" s="30" t="s">
        <v>118</v>
      </c>
      <c r="BK67" s="80">
        <f t="shared" si="19"/>
        <v>0</v>
      </c>
      <c r="BL67" s="30" t="s">
        <v>118</v>
      </c>
    </row>
    <row r="68" spans="2:64" s="17" customFormat="1" ht="31.5" customHeight="1" x14ac:dyDescent="0.25">
      <c r="B68" s="70"/>
      <c r="C68" s="71" t="s">
        <v>262</v>
      </c>
      <c r="D68" s="71" t="s">
        <v>121</v>
      </c>
      <c r="E68" s="72" t="s">
        <v>4509</v>
      </c>
      <c r="F68" s="671" t="s">
        <v>4510</v>
      </c>
      <c r="G68" s="667"/>
      <c r="H68" s="667"/>
      <c r="I68" s="667"/>
      <c r="J68" s="73" t="s">
        <v>447</v>
      </c>
      <c r="K68" s="74">
        <v>2</v>
      </c>
      <c r="L68" s="666"/>
      <c r="M68" s="667"/>
      <c r="N68" s="666">
        <f t="shared" si="10"/>
        <v>0</v>
      </c>
      <c r="O68" s="667"/>
      <c r="P68" s="667"/>
      <c r="Q68" s="667"/>
      <c r="R68" s="75"/>
      <c r="T68" s="76" t="s">
        <v>125</v>
      </c>
      <c r="U68" s="77" t="s">
        <v>126</v>
      </c>
      <c r="V68" s="78">
        <v>1.1020000000000001</v>
      </c>
      <c r="W68" s="78">
        <f t="shared" si="11"/>
        <v>2.2040000000000002</v>
      </c>
      <c r="X68" s="78">
        <v>1.6299999999999999E-3</v>
      </c>
      <c r="Y68" s="78">
        <f t="shared" si="12"/>
        <v>3.2599999999999999E-3</v>
      </c>
      <c r="Z68" s="78">
        <v>0</v>
      </c>
      <c r="AA68" s="79">
        <f t="shared" si="13"/>
        <v>0</v>
      </c>
      <c r="AR68" s="30" t="s">
        <v>118</v>
      </c>
      <c r="AT68" s="30" t="s">
        <v>121</v>
      </c>
      <c r="AU68" s="30" t="s">
        <v>128</v>
      </c>
      <c r="AY68" s="30" t="s">
        <v>120</v>
      </c>
      <c r="BE68" s="80">
        <f t="shared" si="14"/>
        <v>0</v>
      </c>
      <c r="BF68" s="80">
        <f t="shared" si="15"/>
        <v>0</v>
      </c>
      <c r="BG68" s="80">
        <f t="shared" si="16"/>
        <v>0</v>
      </c>
      <c r="BH68" s="80">
        <f t="shared" si="17"/>
        <v>0</v>
      </c>
      <c r="BI68" s="80">
        <f t="shared" si="18"/>
        <v>0</v>
      </c>
      <c r="BJ68" s="30" t="s">
        <v>118</v>
      </c>
      <c r="BK68" s="80">
        <f t="shared" si="19"/>
        <v>0</v>
      </c>
      <c r="BL68" s="30" t="s">
        <v>118</v>
      </c>
    </row>
    <row r="69" spans="2:64" s="17" customFormat="1" ht="31.5" customHeight="1" x14ac:dyDescent="0.25">
      <c r="B69" s="70"/>
      <c r="C69" s="71" t="s">
        <v>275</v>
      </c>
      <c r="D69" s="71" t="s">
        <v>121</v>
      </c>
      <c r="E69" s="72" t="s">
        <v>4180</v>
      </c>
      <c r="F69" s="671" t="s">
        <v>4181</v>
      </c>
      <c r="G69" s="667"/>
      <c r="H69" s="667"/>
      <c r="I69" s="667"/>
      <c r="J69" s="73" t="s">
        <v>532</v>
      </c>
      <c r="K69" s="74">
        <v>12</v>
      </c>
      <c r="L69" s="666"/>
      <c r="M69" s="667"/>
      <c r="N69" s="666">
        <f t="shared" si="10"/>
        <v>0</v>
      </c>
      <c r="O69" s="667"/>
      <c r="P69" s="667"/>
      <c r="Q69" s="667"/>
      <c r="R69" s="75"/>
      <c r="T69" s="76" t="s">
        <v>125</v>
      </c>
      <c r="U69" s="77" t="s">
        <v>126</v>
      </c>
      <c r="V69" s="78">
        <v>2.1000000000000001E-2</v>
      </c>
      <c r="W69" s="78">
        <f t="shared" si="11"/>
        <v>0.252</v>
      </c>
      <c r="X69" s="78">
        <v>0</v>
      </c>
      <c r="Y69" s="78">
        <f t="shared" si="12"/>
        <v>0</v>
      </c>
      <c r="Z69" s="78">
        <v>0</v>
      </c>
      <c r="AA69" s="79">
        <f t="shared" si="13"/>
        <v>0</v>
      </c>
      <c r="AR69" s="30" t="s">
        <v>118</v>
      </c>
      <c r="AT69" s="30" t="s">
        <v>121</v>
      </c>
      <c r="AU69" s="30" t="s">
        <v>128</v>
      </c>
      <c r="AY69" s="30" t="s">
        <v>120</v>
      </c>
      <c r="BE69" s="80">
        <f t="shared" si="14"/>
        <v>0</v>
      </c>
      <c r="BF69" s="80">
        <f t="shared" si="15"/>
        <v>0</v>
      </c>
      <c r="BG69" s="80">
        <f t="shared" si="16"/>
        <v>0</v>
      </c>
      <c r="BH69" s="80">
        <f t="shared" si="17"/>
        <v>0</v>
      </c>
      <c r="BI69" s="80">
        <f t="shared" si="18"/>
        <v>0</v>
      </c>
      <c r="BJ69" s="30" t="s">
        <v>118</v>
      </c>
      <c r="BK69" s="80">
        <f t="shared" si="19"/>
        <v>0</v>
      </c>
      <c r="BL69" s="30" t="s">
        <v>118</v>
      </c>
    </row>
    <row r="70" spans="2:64" s="17" customFormat="1" ht="31.5" customHeight="1" x14ac:dyDescent="0.25">
      <c r="B70" s="70"/>
      <c r="C70" s="71" t="s">
        <v>147</v>
      </c>
      <c r="D70" s="71" t="s">
        <v>121</v>
      </c>
      <c r="E70" s="72" t="s">
        <v>4511</v>
      </c>
      <c r="F70" s="671" t="s">
        <v>4512</v>
      </c>
      <c r="G70" s="667"/>
      <c r="H70" s="667"/>
      <c r="I70" s="667"/>
      <c r="J70" s="73" t="s">
        <v>532</v>
      </c>
      <c r="K70" s="74">
        <v>24</v>
      </c>
      <c r="L70" s="666"/>
      <c r="M70" s="667"/>
      <c r="N70" s="666">
        <f t="shared" si="10"/>
        <v>0</v>
      </c>
      <c r="O70" s="667"/>
      <c r="P70" s="667"/>
      <c r="Q70" s="667"/>
      <c r="R70" s="75"/>
      <c r="T70" s="76" t="s">
        <v>125</v>
      </c>
      <c r="U70" s="77" t="s">
        <v>126</v>
      </c>
      <c r="V70" s="78">
        <v>3.2000000000000001E-2</v>
      </c>
      <c r="W70" s="78">
        <f t="shared" si="11"/>
        <v>0.76800000000000002</v>
      </c>
      <c r="X70" s="78">
        <v>0</v>
      </c>
      <c r="Y70" s="78">
        <f t="shared" si="12"/>
        <v>0</v>
      </c>
      <c r="Z70" s="78">
        <v>0</v>
      </c>
      <c r="AA70" s="79">
        <f t="shared" si="13"/>
        <v>0</v>
      </c>
      <c r="AR70" s="30" t="s">
        <v>118</v>
      </c>
      <c r="AT70" s="30" t="s">
        <v>121</v>
      </c>
      <c r="AU70" s="30" t="s">
        <v>128</v>
      </c>
      <c r="AY70" s="30" t="s">
        <v>120</v>
      </c>
      <c r="BE70" s="80">
        <f t="shared" si="14"/>
        <v>0</v>
      </c>
      <c r="BF70" s="80">
        <f t="shared" si="15"/>
        <v>0</v>
      </c>
      <c r="BG70" s="80">
        <f t="shared" si="16"/>
        <v>0</v>
      </c>
      <c r="BH70" s="80">
        <f t="shared" si="17"/>
        <v>0</v>
      </c>
      <c r="BI70" s="80">
        <f t="shared" si="18"/>
        <v>0</v>
      </c>
      <c r="BJ70" s="30" t="s">
        <v>118</v>
      </c>
      <c r="BK70" s="80">
        <f t="shared" si="19"/>
        <v>0</v>
      </c>
      <c r="BL70" s="30" t="s">
        <v>118</v>
      </c>
    </row>
    <row r="71" spans="2:64" s="17" customFormat="1" ht="31.5" customHeight="1" x14ac:dyDescent="0.25">
      <c r="B71" s="70"/>
      <c r="C71" s="71" t="s">
        <v>151</v>
      </c>
      <c r="D71" s="71" t="s">
        <v>121</v>
      </c>
      <c r="E71" s="72" t="s">
        <v>4182</v>
      </c>
      <c r="F71" s="671" t="s">
        <v>4183</v>
      </c>
      <c r="G71" s="667"/>
      <c r="H71" s="667"/>
      <c r="I71" s="667"/>
      <c r="J71" s="73" t="s">
        <v>3691</v>
      </c>
      <c r="K71" s="74">
        <v>10</v>
      </c>
      <c r="L71" s="666"/>
      <c r="M71" s="667"/>
      <c r="N71" s="666">
        <f t="shared" si="10"/>
        <v>0</v>
      </c>
      <c r="O71" s="667"/>
      <c r="P71" s="667"/>
      <c r="Q71" s="667"/>
      <c r="R71" s="75"/>
      <c r="T71" s="76" t="s">
        <v>125</v>
      </c>
      <c r="U71" s="77" t="s">
        <v>126</v>
      </c>
      <c r="V71" s="78">
        <v>0</v>
      </c>
      <c r="W71" s="78">
        <f t="shared" si="11"/>
        <v>0</v>
      </c>
      <c r="X71" s="78">
        <v>0</v>
      </c>
      <c r="Y71" s="78">
        <f t="shared" si="12"/>
        <v>0</v>
      </c>
      <c r="Z71" s="78">
        <v>0</v>
      </c>
      <c r="AA71" s="79">
        <f t="shared" si="13"/>
        <v>0</v>
      </c>
      <c r="AR71" s="30" t="s">
        <v>118</v>
      </c>
      <c r="AT71" s="30" t="s">
        <v>121</v>
      </c>
      <c r="AU71" s="30" t="s">
        <v>128</v>
      </c>
      <c r="AY71" s="30" t="s">
        <v>120</v>
      </c>
      <c r="BE71" s="80">
        <f t="shared" si="14"/>
        <v>0</v>
      </c>
      <c r="BF71" s="80">
        <f t="shared" si="15"/>
        <v>0</v>
      </c>
      <c r="BG71" s="80">
        <f t="shared" si="16"/>
        <v>0</v>
      </c>
      <c r="BH71" s="80">
        <f t="shared" si="17"/>
        <v>0</v>
      </c>
      <c r="BI71" s="80">
        <f t="shared" si="18"/>
        <v>0</v>
      </c>
      <c r="BJ71" s="30" t="s">
        <v>118</v>
      </c>
      <c r="BK71" s="80">
        <f t="shared" si="19"/>
        <v>0</v>
      </c>
      <c r="BL71" s="30" t="s">
        <v>118</v>
      </c>
    </row>
    <row r="72" spans="2:64" s="17" customFormat="1" ht="31.5" customHeight="1" x14ac:dyDescent="0.25">
      <c r="B72" s="70"/>
      <c r="C72" s="71" t="s">
        <v>154</v>
      </c>
      <c r="D72" s="71" t="s">
        <v>121</v>
      </c>
      <c r="E72" s="72" t="s">
        <v>4184</v>
      </c>
      <c r="F72" s="671" t="s">
        <v>4185</v>
      </c>
      <c r="G72" s="667"/>
      <c r="H72" s="667"/>
      <c r="I72" s="667"/>
      <c r="J72" s="73" t="s">
        <v>3691</v>
      </c>
      <c r="K72" s="74">
        <v>10</v>
      </c>
      <c r="L72" s="666"/>
      <c r="M72" s="667"/>
      <c r="N72" s="666">
        <f t="shared" si="10"/>
        <v>0</v>
      </c>
      <c r="O72" s="667"/>
      <c r="P72" s="667"/>
      <c r="Q72" s="667"/>
      <c r="R72" s="75"/>
      <c r="T72" s="76" t="s">
        <v>125</v>
      </c>
      <c r="U72" s="77" t="s">
        <v>126</v>
      </c>
      <c r="V72" s="78">
        <v>0</v>
      </c>
      <c r="W72" s="78">
        <f t="shared" si="11"/>
        <v>0</v>
      </c>
      <c r="X72" s="78">
        <v>0</v>
      </c>
      <c r="Y72" s="78">
        <f t="shared" si="12"/>
        <v>0</v>
      </c>
      <c r="Z72" s="78">
        <v>0</v>
      </c>
      <c r="AA72" s="79">
        <f t="shared" si="13"/>
        <v>0</v>
      </c>
      <c r="AR72" s="30" t="s">
        <v>118</v>
      </c>
      <c r="AT72" s="30" t="s">
        <v>121</v>
      </c>
      <c r="AU72" s="30" t="s">
        <v>128</v>
      </c>
      <c r="AY72" s="30" t="s">
        <v>120</v>
      </c>
      <c r="BE72" s="80">
        <f t="shared" si="14"/>
        <v>0</v>
      </c>
      <c r="BF72" s="80">
        <f t="shared" si="15"/>
        <v>0</v>
      </c>
      <c r="BG72" s="80">
        <f t="shared" si="16"/>
        <v>0</v>
      </c>
      <c r="BH72" s="80">
        <f t="shared" si="17"/>
        <v>0</v>
      </c>
      <c r="BI72" s="80">
        <f t="shared" si="18"/>
        <v>0</v>
      </c>
      <c r="BJ72" s="30" t="s">
        <v>118</v>
      </c>
      <c r="BK72" s="80">
        <f t="shared" si="19"/>
        <v>0</v>
      </c>
      <c r="BL72" s="30" t="s">
        <v>118</v>
      </c>
    </row>
    <row r="73" spans="2:64" s="62" customFormat="1" ht="29.85" customHeight="1" x14ac:dyDescent="0.3">
      <c r="B73" s="58"/>
      <c r="C73" s="59"/>
      <c r="D73" s="69" t="s">
        <v>4491</v>
      </c>
      <c r="E73" s="69"/>
      <c r="F73" s="69"/>
      <c r="G73" s="69"/>
      <c r="H73" s="69"/>
      <c r="I73" s="69"/>
      <c r="J73" s="69"/>
      <c r="K73" s="69"/>
      <c r="L73" s="69"/>
      <c r="M73" s="69"/>
      <c r="N73" s="657">
        <f>BK73</f>
        <v>0</v>
      </c>
      <c r="O73" s="658"/>
      <c r="P73" s="658"/>
      <c r="Q73" s="658"/>
      <c r="R73" s="61"/>
      <c r="T73" s="63"/>
      <c r="U73" s="59"/>
      <c r="V73" s="59"/>
      <c r="W73" s="64">
        <f>SUM(W74:W82)</f>
        <v>1.383</v>
      </c>
      <c r="X73" s="59"/>
      <c r="Y73" s="64">
        <f>SUM(Y74:Y82)</f>
        <v>1.2370000000000001E-2</v>
      </c>
      <c r="Z73" s="59"/>
      <c r="AA73" s="65">
        <f>SUM(AA74:AA82)</f>
        <v>0</v>
      </c>
      <c r="AR73" s="66" t="s">
        <v>128</v>
      </c>
      <c r="AT73" s="67" t="s">
        <v>117</v>
      </c>
      <c r="AU73" s="67" t="s">
        <v>118</v>
      </c>
      <c r="AY73" s="66" t="s">
        <v>120</v>
      </c>
      <c r="BK73" s="68">
        <f>SUM(BK74:BK82)</f>
        <v>0</v>
      </c>
    </row>
    <row r="74" spans="2:64" s="17" customFormat="1" ht="22.5" customHeight="1" x14ac:dyDescent="0.25">
      <c r="B74" s="70"/>
      <c r="C74" s="71" t="s">
        <v>118</v>
      </c>
      <c r="D74" s="71" t="s">
        <v>121</v>
      </c>
      <c r="E74" s="72" t="s">
        <v>4455</v>
      </c>
      <c r="F74" s="671" t="s">
        <v>4456</v>
      </c>
      <c r="G74" s="667"/>
      <c r="H74" s="667"/>
      <c r="I74" s="667"/>
      <c r="J74" s="73" t="s">
        <v>3065</v>
      </c>
      <c r="K74" s="74">
        <v>2</v>
      </c>
      <c r="L74" s="666"/>
      <c r="M74" s="667"/>
      <c r="N74" s="666">
        <f t="shared" ref="N74:N82" si="20">ROUND(L74*K74,2)</f>
        <v>0</v>
      </c>
      <c r="O74" s="667"/>
      <c r="P74" s="667"/>
      <c r="Q74" s="667"/>
      <c r="R74" s="75"/>
      <c r="T74" s="76" t="s">
        <v>125</v>
      </c>
      <c r="U74" s="77" t="s">
        <v>126</v>
      </c>
      <c r="V74" s="78">
        <v>0.66600000000000004</v>
      </c>
      <c r="W74" s="78">
        <f t="shared" ref="W74:W82" si="21">V74*K74</f>
        <v>1.3320000000000001</v>
      </c>
      <c r="X74" s="78">
        <v>6.1700000000000001E-3</v>
      </c>
      <c r="Y74" s="78">
        <f t="shared" ref="Y74:Y82" si="22">X74*K74</f>
        <v>1.234E-2</v>
      </c>
      <c r="Z74" s="78">
        <v>0</v>
      </c>
      <c r="AA74" s="79">
        <f t="shared" ref="AA74:AA82" si="23">Z74*K74</f>
        <v>0</v>
      </c>
      <c r="AR74" s="30" t="s">
        <v>118</v>
      </c>
      <c r="AT74" s="30" t="s">
        <v>121</v>
      </c>
      <c r="AU74" s="30" t="s">
        <v>128</v>
      </c>
      <c r="AY74" s="30" t="s">
        <v>120</v>
      </c>
      <c r="BE74" s="80">
        <f t="shared" ref="BE74:BE82" si="24">IF(U74="základní",N74,0)</f>
        <v>0</v>
      </c>
      <c r="BF74" s="80">
        <f t="shared" ref="BF74:BF82" si="25">IF(U74="snížená",N74,0)</f>
        <v>0</v>
      </c>
      <c r="BG74" s="80">
        <f t="shared" ref="BG74:BG82" si="26">IF(U74="zákl. přenesená",N74,0)</f>
        <v>0</v>
      </c>
      <c r="BH74" s="80">
        <f t="shared" ref="BH74:BH82" si="27">IF(U74="sníž. přenesená",N74,0)</f>
        <v>0</v>
      </c>
      <c r="BI74" s="80">
        <f t="shared" ref="BI74:BI82" si="28">IF(U74="nulová",N74,0)</f>
        <v>0</v>
      </c>
      <c r="BJ74" s="30" t="s">
        <v>118</v>
      </c>
      <c r="BK74" s="80">
        <f t="shared" ref="BK74:BK82" si="29">ROUND(L74*K74,2)</f>
        <v>0</v>
      </c>
      <c r="BL74" s="30" t="s">
        <v>118</v>
      </c>
    </row>
    <row r="75" spans="2:64" s="17" customFormat="1" ht="31.5" customHeight="1" x14ac:dyDescent="0.25">
      <c r="B75" s="70"/>
      <c r="C75" s="101" t="s">
        <v>136</v>
      </c>
      <c r="D75" s="101" t="s">
        <v>195</v>
      </c>
      <c r="E75" s="102" t="s">
        <v>4513</v>
      </c>
      <c r="F75" s="677" t="s">
        <v>4198</v>
      </c>
      <c r="G75" s="678"/>
      <c r="H75" s="678"/>
      <c r="I75" s="678"/>
      <c r="J75" s="103" t="s">
        <v>447</v>
      </c>
      <c r="K75" s="104">
        <v>3</v>
      </c>
      <c r="L75" s="670"/>
      <c r="M75" s="678"/>
      <c r="N75" s="670">
        <f t="shared" si="20"/>
        <v>0</v>
      </c>
      <c r="O75" s="667"/>
      <c r="P75" s="667"/>
      <c r="Q75" s="667"/>
      <c r="R75" s="75"/>
      <c r="T75" s="76" t="s">
        <v>125</v>
      </c>
      <c r="U75" s="77" t="s">
        <v>126</v>
      </c>
      <c r="V75" s="78">
        <v>0</v>
      </c>
      <c r="W75" s="78">
        <f t="shared" si="21"/>
        <v>0</v>
      </c>
      <c r="X75" s="78">
        <v>0</v>
      </c>
      <c r="Y75" s="78">
        <f t="shared" si="22"/>
        <v>0</v>
      </c>
      <c r="Z75" s="78">
        <v>0</v>
      </c>
      <c r="AA75" s="79">
        <f t="shared" si="23"/>
        <v>0</v>
      </c>
      <c r="AR75" s="30" t="s">
        <v>128</v>
      </c>
      <c r="AT75" s="30" t="s">
        <v>195</v>
      </c>
      <c r="AU75" s="30" t="s">
        <v>128</v>
      </c>
      <c r="AY75" s="30" t="s">
        <v>120</v>
      </c>
      <c r="BE75" s="80">
        <f t="shared" si="24"/>
        <v>0</v>
      </c>
      <c r="BF75" s="80">
        <f t="shared" si="25"/>
        <v>0</v>
      </c>
      <c r="BG75" s="80">
        <f t="shared" si="26"/>
        <v>0</v>
      </c>
      <c r="BH75" s="80">
        <f t="shared" si="27"/>
        <v>0</v>
      </c>
      <c r="BI75" s="80">
        <f t="shared" si="28"/>
        <v>0</v>
      </c>
      <c r="BJ75" s="30" t="s">
        <v>118</v>
      </c>
      <c r="BK75" s="80">
        <f t="shared" si="29"/>
        <v>0</v>
      </c>
      <c r="BL75" s="30" t="s">
        <v>118</v>
      </c>
    </row>
    <row r="76" spans="2:64" s="17" customFormat="1" ht="31.5" customHeight="1" x14ac:dyDescent="0.25">
      <c r="B76" s="70"/>
      <c r="C76" s="101" t="s">
        <v>221</v>
      </c>
      <c r="D76" s="101" t="s">
        <v>195</v>
      </c>
      <c r="E76" s="102" t="s">
        <v>4514</v>
      </c>
      <c r="F76" s="677" t="s">
        <v>4515</v>
      </c>
      <c r="G76" s="678"/>
      <c r="H76" s="678"/>
      <c r="I76" s="678"/>
      <c r="J76" s="103" t="s">
        <v>447</v>
      </c>
      <c r="K76" s="104">
        <v>1</v>
      </c>
      <c r="L76" s="670"/>
      <c r="M76" s="678"/>
      <c r="N76" s="670">
        <f t="shared" si="20"/>
        <v>0</v>
      </c>
      <c r="O76" s="667"/>
      <c r="P76" s="667"/>
      <c r="Q76" s="667"/>
      <c r="R76" s="75"/>
      <c r="T76" s="76" t="s">
        <v>125</v>
      </c>
      <c r="U76" s="77" t="s">
        <v>126</v>
      </c>
      <c r="V76" s="78">
        <v>0</v>
      </c>
      <c r="W76" s="78">
        <f t="shared" si="21"/>
        <v>0</v>
      </c>
      <c r="X76" s="78">
        <v>0</v>
      </c>
      <c r="Y76" s="78">
        <f t="shared" si="22"/>
        <v>0</v>
      </c>
      <c r="Z76" s="78">
        <v>0</v>
      </c>
      <c r="AA76" s="79">
        <f t="shared" si="23"/>
        <v>0</v>
      </c>
      <c r="AR76" s="30" t="s">
        <v>128</v>
      </c>
      <c r="AT76" s="30" t="s">
        <v>195</v>
      </c>
      <c r="AU76" s="30" t="s">
        <v>128</v>
      </c>
      <c r="AY76" s="30" t="s">
        <v>120</v>
      </c>
      <c r="BE76" s="80">
        <f t="shared" si="24"/>
        <v>0</v>
      </c>
      <c r="BF76" s="80">
        <f t="shared" si="25"/>
        <v>0</v>
      </c>
      <c r="BG76" s="80">
        <f t="shared" si="26"/>
        <v>0</v>
      </c>
      <c r="BH76" s="80">
        <f t="shared" si="27"/>
        <v>0</v>
      </c>
      <c r="BI76" s="80">
        <f t="shared" si="28"/>
        <v>0</v>
      </c>
      <c r="BJ76" s="30" t="s">
        <v>118</v>
      </c>
      <c r="BK76" s="80">
        <f t="shared" si="29"/>
        <v>0</v>
      </c>
      <c r="BL76" s="30" t="s">
        <v>118</v>
      </c>
    </row>
    <row r="77" spans="2:64" s="17" customFormat="1" ht="44.25" customHeight="1" x14ac:dyDescent="0.25">
      <c r="B77" s="70"/>
      <c r="C77" s="101" t="s">
        <v>234</v>
      </c>
      <c r="D77" s="101" t="s">
        <v>195</v>
      </c>
      <c r="E77" s="102" t="s">
        <v>4516</v>
      </c>
      <c r="F77" s="677" t="s">
        <v>4517</v>
      </c>
      <c r="G77" s="678"/>
      <c r="H77" s="678"/>
      <c r="I77" s="678"/>
      <c r="J77" s="103" t="s">
        <v>447</v>
      </c>
      <c r="K77" s="104">
        <v>1</v>
      </c>
      <c r="L77" s="670"/>
      <c r="M77" s="678"/>
      <c r="N77" s="670">
        <f t="shared" si="20"/>
        <v>0</v>
      </c>
      <c r="O77" s="667"/>
      <c r="P77" s="667"/>
      <c r="Q77" s="667"/>
      <c r="R77" s="75"/>
      <c r="T77" s="76" t="s">
        <v>125</v>
      </c>
      <c r="U77" s="77" t="s">
        <v>126</v>
      </c>
      <c r="V77" s="78">
        <v>0</v>
      </c>
      <c r="W77" s="78">
        <f t="shared" si="21"/>
        <v>0</v>
      </c>
      <c r="X77" s="78">
        <v>0</v>
      </c>
      <c r="Y77" s="78">
        <f t="shared" si="22"/>
        <v>0</v>
      </c>
      <c r="Z77" s="78">
        <v>0</v>
      </c>
      <c r="AA77" s="79">
        <f t="shared" si="23"/>
        <v>0</v>
      </c>
      <c r="AR77" s="30" t="s">
        <v>128</v>
      </c>
      <c r="AT77" s="30" t="s">
        <v>195</v>
      </c>
      <c r="AU77" s="30" t="s">
        <v>128</v>
      </c>
      <c r="AY77" s="30" t="s">
        <v>120</v>
      </c>
      <c r="BE77" s="80">
        <f t="shared" si="24"/>
        <v>0</v>
      </c>
      <c r="BF77" s="80">
        <f t="shared" si="25"/>
        <v>0</v>
      </c>
      <c r="BG77" s="80">
        <f t="shared" si="26"/>
        <v>0</v>
      </c>
      <c r="BH77" s="80">
        <f t="shared" si="27"/>
        <v>0</v>
      </c>
      <c r="BI77" s="80">
        <f t="shared" si="28"/>
        <v>0</v>
      </c>
      <c r="BJ77" s="30" t="s">
        <v>118</v>
      </c>
      <c r="BK77" s="80">
        <f t="shared" si="29"/>
        <v>0</v>
      </c>
      <c r="BL77" s="30" t="s">
        <v>118</v>
      </c>
    </row>
    <row r="78" spans="2:64" s="17" customFormat="1" ht="31.5" customHeight="1" x14ac:dyDescent="0.25">
      <c r="B78" s="70"/>
      <c r="C78" s="101" t="s">
        <v>224</v>
      </c>
      <c r="D78" s="101" t="s">
        <v>195</v>
      </c>
      <c r="E78" s="102" t="s">
        <v>4518</v>
      </c>
      <c r="F78" s="677" t="s">
        <v>4519</v>
      </c>
      <c r="G78" s="678"/>
      <c r="H78" s="678"/>
      <c r="I78" s="678"/>
      <c r="J78" s="103" t="s">
        <v>447</v>
      </c>
      <c r="K78" s="104">
        <v>1</v>
      </c>
      <c r="L78" s="670"/>
      <c r="M78" s="678"/>
      <c r="N78" s="670">
        <f t="shared" si="20"/>
        <v>0</v>
      </c>
      <c r="O78" s="667"/>
      <c r="P78" s="667"/>
      <c r="Q78" s="667"/>
      <c r="R78" s="75"/>
      <c r="T78" s="76" t="s">
        <v>125</v>
      </c>
      <c r="U78" s="77" t="s">
        <v>126</v>
      </c>
      <c r="V78" s="78">
        <v>0</v>
      </c>
      <c r="W78" s="78">
        <f t="shared" si="21"/>
        <v>0</v>
      </c>
      <c r="X78" s="78">
        <v>0</v>
      </c>
      <c r="Y78" s="78">
        <f t="shared" si="22"/>
        <v>0</v>
      </c>
      <c r="Z78" s="78">
        <v>0</v>
      </c>
      <c r="AA78" s="79">
        <f t="shared" si="23"/>
        <v>0</v>
      </c>
      <c r="AR78" s="30" t="s">
        <v>128</v>
      </c>
      <c r="AT78" s="30" t="s">
        <v>195</v>
      </c>
      <c r="AU78" s="30" t="s">
        <v>128</v>
      </c>
      <c r="AY78" s="30" t="s">
        <v>120</v>
      </c>
      <c r="BE78" s="80">
        <f t="shared" si="24"/>
        <v>0</v>
      </c>
      <c r="BF78" s="80">
        <f t="shared" si="25"/>
        <v>0</v>
      </c>
      <c r="BG78" s="80">
        <f t="shared" si="26"/>
        <v>0</v>
      </c>
      <c r="BH78" s="80">
        <f t="shared" si="27"/>
        <v>0</v>
      </c>
      <c r="BI78" s="80">
        <f t="shared" si="28"/>
        <v>0</v>
      </c>
      <c r="BJ78" s="30" t="s">
        <v>118</v>
      </c>
      <c r="BK78" s="80">
        <f t="shared" si="29"/>
        <v>0</v>
      </c>
      <c r="BL78" s="30" t="s">
        <v>118</v>
      </c>
    </row>
    <row r="79" spans="2:64" s="17" customFormat="1" ht="31.5" customHeight="1" x14ac:dyDescent="0.25">
      <c r="B79" s="70"/>
      <c r="C79" s="101" t="s">
        <v>237</v>
      </c>
      <c r="D79" s="101" t="s">
        <v>195</v>
      </c>
      <c r="E79" s="102" t="s">
        <v>4520</v>
      </c>
      <c r="F79" s="677" t="s">
        <v>4521</v>
      </c>
      <c r="G79" s="678"/>
      <c r="H79" s="678"/>
      <c r="I79" s="678"/>
      <c r="J79" s="103" t="s">
        <v>447</v>
      </c>
      <c r="K79" s="104">
        <v>1</v>
      </c>
      <c r="L79" s="670"/>
      <c r="M79" s="678"/>
      <c r="N79" s="670">
        <f t="shared" si="20"/>
        <v>0</v>
      </c>
      <c r="O79" s="667"/>
      <c r="P79" s="667"/>
      <c r="Q79" s="667"/>
      <c r="R79" s="75"/>
      <c r="T79" s="76" t="s">
        <v>125</v>
      </c>
      <c r="U79" s="77" t="s">
        <v>126</v>
      </c>
      <c r="V79" s="78">
        <v>0</v>
      </c>
      <c r="W79" s="78">
        <f t="shared" si="21"/>
        <v>0</v>
      </c>
      <c r="X79" s="78">
        <v>0</v>
      </c>
      <c r="Y79" s="78">
        <f t="shared" si="22"/>
        <v>0</v>
      </c>
      <c r="Z79" s="78">
        <v>0</v>
      </c>
      <c r="AA79" s="79">
        <f t="shared" si="23"/>
        <v>0</v>
      </c>
      <c r="AR79" s="30" t="s">
        <v>128</v>
      </c>
      <c r="AT79" s="30" t="s">
        <v>195</v>
      </c>
      <c r="AU79" s="30" t="s">
        <v>128</v>
      </c>
      <c r="AY79" s="30" t="s">
        <v>120</v>
      </c>
      <c r="BE79" s="80">
        <f t="shared" si="24"/>
        <v>0</v>
      </c>
      <c r="BF79" s="80">
        <f t="shared" si="25"/>
        <v>0</v>
      </c>
      <c r="BG79" s="80">
        <f t="shared" si="26"/>
        <v>0</v>
      </c>
      <c r="BH79" s="80">
        <f t="shared" si="27"/>
        <v>0</v>
      </c>
      <c r="BI79" s="80">
        <f t="shared" si="28"/>
        <v>0</v>
      </c>
      <c r="BJ79" s="30" t="s">
        <v>118</v>
      </c>
      <c r="BK79" s="80">
        <f t="shared" si="29"/>
        <v>0</v>
      </c>
      <c r="BL79" s="30" t="s">
        <v>118</v>
      </c>
    </row>
    <row r="80" spans="2:64" s="17" customFormat="1" ht="22.5" customHeight="1" x14ac:dyDescent="0.25">
      <c r="B80" s="70"/>
      <c r="C80" s="101" t="s">
        <v>227</v>
      </c>
      <c r="D80" s="101" t="s">
        <v>195</v>
      </c>
      <c r="E80" s="102" t="s">
        <v>4522</v>
      </c>
      <c r="F80" s="677" t="s">
        <v>4523</v>
      </c>
      <c r="G80" s="678"/>
      <c r="H80" s="678"/>
      <c r="I80" s="678"/>
      <c r="J80" s="103" t="s">
        <v>447</v>
      </c>
      <c r="K80" s="104">
        <v>1</v>
      </c>
      <c r="L80" s="670"/>
      <c r="M80" s="678"/>
      <c r="N80" s="670">
        <f t="shared" si="20"/>
        <v>0</v>
      </c>
      <c r="O80" s="667"/>
      <c r="P80" s="667"/>
      <c r="Q80" s="667"/>
      <c r="R80" s="75"/>
      <c r="T80" s="76" t="s">
        <v>125</v>
      </c>
      <c r="U80" s="77" t="s">
        <v>126</v>
      </c>
      <c r="V80" s="78">
        <v>0</v>
      </c>
      <c r="W80" s="78">
        <f t="shared" si="21"/>
        <v>0</v>
      </c>
      <c r="X80" s="78">
        <v>0</v>
      </c>
      <c r="Y80" s="78">
        <f t="shared" si="22"/>
        <v>0</v>
      </c>
      <c r="Z80" s="78">
        <v>0</v>
      </c>
      <c r="AA80" s="79">
        <f t="shared" si="23"/>
        <v>0</v>
      </c>
      <c r="AR80" s="30" t="s">
        <v>128</v>
      </c>
      <c r="AT80" s="30" t="s">
        <v>195</v>
      </c>
      <c r="AU80" s="30" t="s">
        <v>128</v>
      </c>
      <c r="AY80" s="30" t="s">
        <v>120</v>
      </c>
      <c r="BE80" s="80">
        <f t="shared" si="24"/>
        <v>0</v>
      </c>
      <c r="BF80" s="80">
        <f t="shared" si="25"/>
        <v>0</v>
      </c>
      <c r="BG80" s="80">
        <f t="shared" si="26"/>
        <v>0</v>
      </c>
      <c r="BH80" s="80">
        <f t="shared" si="27"/>
        <v>0</v>
      </c>
      <c r="BI80" s="80">
        <f t="shared" si="28"/>
        <v>0</v>
      </c>
      <c r="BJ80" s="30" t="s">
        <v>118</v>
      </c>
      <c r="BK80" s="80">
        <f t="shared" si="29"/>
        <v>0</v>
      </c>
      <c r="BL80" s="30" t="s">
        <v>118</v>
      </c>
    </row>
    <row r="81" spans="2:64" s="17" customFormat="1" ht="31.5" customHeight="1" x14ac:dyDescent="0.25">
      <c r="B81" s="70"/>
      <c r="C81" s="101" t="s">
        <v>240</v>
      </c>
      <c r="D81" s="101" t="s">
        <v>195</v>
      </c>
      <c r="E81" s="102" t="s">
        <v>4524</v>
      </c>
      <c r="F81" s="677" t="s">
        <v>4525</v>
      </c>
      <c r="G81" s="678"/>
      <c r="H81" s="678"/>
      <c r="I81" s="678"/>
      <c r="J81" s="103" t="s">
        <v>447</v>
      </c>
      <c r="K81" s="104">
        <v>1</v>
      </c>
      <c r="L81" s="670"/>
      <c r="M81" s="678"/>
      <c r="N81" s="670">
        <f t="shared" si="20"/>
        <v>0</v>
      </c>
      <c r="O81" s="667"/>
      <c r="P81" s="667"/>
      <c r="Q81" s="667"/>
      <c r="R81" s="75"/>
      <c r="T81" s="76" t="s">
        <v>125</v>
      </c>
      <c r="U81" s="77" t="s">
        <v>126</v>
      </c>
      <c r="V81" s="78">
        <v>0</v>
      </c>
      <c r="W81" s="78">
        <f t="shared" si="21"/>
        <v>0</v>
      </c>
      <c r="X81" s="78">
        <v>0</v>
      </c>
      <c r="Y81" s="78">
        <f t="shared" si="22"/>
        <v>0</v>
      </c>
      <c r="Z81" s="78">
        <v>0</v>
      </c>
      <c r="AA81" s="79">
        <f t="shared" si="23"/>
        <v>0</v>
      </c>
      <c r="AR81" s="30" t="s">
        <v>128</v>
      </c>
      <c r="AT81" s="30" t="s">
        <v>195</v>
      </c>
      <c r="AU81" s="30" t="s">
        <v>128</v>
      </c>
      <c r="AY81" s="30" t="s">
        <v>120</v>
      </c>
      <c r="BE81" s="80">
        <f t="shared" si="24"/>
        <v>0</v>
      </c>
      <c r="BF81" s="80">
        <f t="shared" si="25"/>
        <v>0</v>
      </c>
      <c r="BG81" s="80">
        <f t="shared" si="26"/>
        <v>0</v>
      </c>
      <c r="BH81" s="80">
        <f t="shared" si="27"/>
        <v>0</v>
      </c>
      <c r="BI81" s="80">
        <f t="shared" si="28"/>
        <v>0</v>
      </c>
      <c r="BJ81" s="30" t="s">
        <v>118</v>
      </c>
      <c r="BK81" s="80">
        <f t="shared" si="29"/>
        <v>0</v>
      </c>
      <c r="BL81" s="30" t="s">
        <v>118</v>
      </c>
    </row>
    <row r="82" spans="2:64" s="17" customFormat="1" ht="31.5" customHeight="1" x14ac:dyDescent="0.25">
      <c r="B82" s="70"/>
      <c r="C82" s="71" t="s">
        <v>218</v>
      </c>
      <c r="D82" s="71" t="s">
        <v>121</v>
      </c>
      <c r="E82" s="72" t="s">
        <v>4195</v>
      </c>
      <c r="F82" s="671" t="s">
        <v>4196</v>
      </c>
      <c r="G82" s="667"/>
      <c r="H82" s="667"/>
      <c r="I82" s="667"/>
      <c r="J82" s="73" t="s">
        <v>447</v>
      </c>
      <c r="K82" s="74">
        <v>1</v>
      </c>
      <c r="L82" s="666"/>
      <c r="M82" s="667"/>
      <c r="N82" s="666">
        <f t="shared" si="20"/>
        <v>0</v>
      </c>
      <c r="O82" s="667"/>
      <c r="P82" s="667"/>
      <c r="Q82" s="667"/>
      <c r="R82" s="75"/>
      <c r="T82" s="76" t="s">
        <v>125</v>
      </c>
      <c r="U82" s="77" t="s">
        <v>126</v>
      </c>
      <c r="V82" s="78">
        <v>5.0999999999999997E-2</v>
      </c>
      <c r="W82" s="78">
        <f t="shared" si="21"/>
        <v>5.0999999999999997E-2</v>
      </c>
      <c r="X82" s="78">
        <v>3.0000000000000001E-5</v>
      </c>
      <c r="Y82" s="78">
        <f t="shared" si="22"/>
        <v>3.0000000000000001E-5</v>
      </c>
      <c r="Z82" s="78">
        <v>0</v>
      </c>
      <c r="AA82" s="79">
        <f t="shared" si="23"/>
        <v>0</v>
      </c>
      <c r="AR82" s="30" t="s">
        <v>118</v>
      </c>
      <c r="AT82" s="30" t="s">
        <v>121</v>
      </c>
      <c r="AU82" s="30" t="s">
        <v>128</v>
      </c>
      <c r="AY82" s="30" t="s">
        <v>120</v>
      </c>
      <c r="BE82" s="80">
        <f t="shared" si="24"/>
        <v>0</v>
      </c>
      <c r="BF82" s="80">
        <f t="shared" si="25"/>
        <v>0</v>
      </c>
      <c r="BG82" s="80">
        <f t="shared" si="26"/>
        <v>0</v>
      </c>
      <c r="BH82" s="80">
        <f t="shared" si="27"/>
        <v>0</v>
      </c>
      <c r="BI82" s="80">
        <f t="shared" si="28"/>
        <v>0</v>
      </c>
      <c r="BJ82" s="30" t="s">
        <v>118</v>
      </c>
      <c r="BK82" s="80">
        <f t="shared" si="29"/>
        <v>0</v>
      </c>
      <c r="BL82" s="30" t="s">
        <v>118</v>
      </c>
    </row>
    <row r="83" spans="2:64" s="62" customFormat="1" ht="29.85" customHeight="1" x14ac:dyDescent="0.3">
      <c r="B83" s="58"/>
      <c r="C83" s="59"/>
      <c r="D83" s="69" t="s">
        <v>98</v>
      </c>
      <c r="E83" s="69"/>
      <c r="F83" s="69"/>
      <c r="G83" s="69"/>
      <c r="H83" s="69"/>
      <c r="I83" s="69"/>
      <c r="J83" s="69"/>
      <c r="K83" s="69"/>
      <c r="L83" s="69"/>
      <c r="M83" s="69"/>
      <c r="N83" s="657">
        <f>BK83</f>
        <v>0</v>
      </c>
      <c r="O83" s="658"/>
      <c r="P83" s="658"/>
      <c r="Q83" s="658"/>
      <c r="R83" s="61"/>
      <c r="T83" s="63"/>
      <c r="U83" s="59"/>
      <c r="V83" s="59"/>
      <c r="W83" s="64">
        <f>SUM(W84:W85)</f>
        <v>0.93599999999999994</v>
      </c>
      <c r="X83" s="59"/>
      <c r="Y83" s="64">
        <f>SUM(Y84:Y85)</f>
        <v>3.2399999999999998E-3</v>
      </c>
      <c r="Z83" s="59"/>
      <c r="AA83" s="65">
        <f>SUM(AA84:AA85)</f>
        <v>0</v>
      </c>
      <c r="AR83" s="66" t="s">
        <v>128</v>
      </c>
      <c r="AT83" s="67" t="s">
        <v>117</v>
      </c>
      <c r="AU83" s="67" t="s">
        <v>118</v>
      </c>
      <c r="AY83" s="66" t="s">
        <v>120</v>
      </c>
      <c r="BK83" s="68">
        <f>SUM(BK84:BK85)</f>
        <v>0</v>
      </c>
    </row>
    <row r="84" spans="2:64" s="17" customFormat="1" ht="31.5" customHeight="1" x14ac:dyDescent="0.25">
      <c r="B84" s="70"/>
      <c r="C84" s="71" t="s">
        <v>282</v>
      </c>
      <c r="D84" s="71" t="s">
        <v>121</v>
      </c>
      <c r="E84" s="72" t="s">
        <v>3693</v>
      </c>
      <c r="F84" s="671" t="s">
        <v>3694</v>
      </c>
      <c r="G84" s="667"/>
      <c r="H84" s="667"/>
      <c r="I84" s="667"/>
      <c r="J84" s="73" t="s">
        <v>532</v>
      </c>
      <c r="K84" s="74">
        <v>12</v>
      </c>
      <c r="L84" s="666"/>
      <c r="M84" s="667"/>
      <c r="N84" s="666">
        <f>ROUND(L84*K84,2)</f>
        <v>0</v>
      </c>
      <c r="O84" s="667"/>
      <c r="P84" s="667"/>
      <c r="Q84" s="667"/>
      <c r="R84" s="75"/>
      <c r="T84" s="76" t="s">
        <v>125</v>
      </c>
      <c r="U84" s="77" t="s">
        <v>126</v>
      </c>
      <c r="V84" s="78">
        <v>2.5999999999999999E-2</v>
      </c>
      <c r="W84" s="78">
        <f>V84*K84</f>
        <v>0.312</v>
      </c>
      <c r="X84" s="78">
        <v>9.0000000000000006E-5</v>
      </c>
      <c r="Y84" s="78">
        <f>X84*K84</f>
        <v>1.08E-3</v>
      </c>
      <c r="Z84" s="78">
        <v>0</v>
      </c>
      <c r="AA84" s="79">
        <f>Z84*K84</f>
        <v>0</v>
      </c>
      <c r="AR84" s="30" t="s">
        <v>194</v>
      </c>
      <c r="AT84" s="30" t="s">
        <v>121</v>
      </c>
      <c r="AU84" s="30" t="s">
        <v>128</v>
      </c>
      <c r="AY84" s="30" t="s">
        <v>120</v>
      </c>
      <c r="BE84" s="80">
        <f>IF(U84="základní",N84,0)</f>
        <v>0</v>
      </c>
      <c r="BF84" s="80">
        <f>IF(U84="snížená",N84,0)</f>
        <v>0</v>
      </c>
      <c r="BG84" s="80">
        <f>IF(U84="zákl. přenesená",N84,0)</f>
        <v>0</v>
      </c>
      <c r="BH84" s="80">
        <f>IF(U84="sníž. přenesená",N84,0)</f>
        <v>0</v>
      </c>
      <c r="BI84" s="80">
        <f>IF(U84="nulová",N84,0)</f>
        <v>0</v>
      </c>
      <c r="BJ84" s="30" t="s">
        <v>118</v>
      </c>
      <c r="BK84" s="80">
        <f>ROUND(L84*K84,2)</f>
        <v>0</v>
      </c>
      <c r="BL84" s="30" t="s">
        <v>194</v>
      </c>
    </row>
    <row r="85" spans="2:64" s="17" customFormat="1" ht="31.5" customHeight="1" x14ac:dyDescent="0.25">
      <c r="B85" s="70"/>
      <c r="C85" s="71" t="s">
        <v>194</v>
      </c>
      <c r="D85" s="71" t="s">
        <v>121</v>
      </c>
      <c r="E85" s="72" t="s">
        <v>3696</v>
      </c>
      <c r="F85" s="671" t="s">
        <v>4526</v>
      </c>
      <c r="G85" s="667"/>
      <c r="H85" s="667"/>
      <c r="I85" s="667"/>
      <c r="J85" s="73" t="s">
        <v>532</v>
      </c>
      <c r="K85" s="74">
        <v>24</v>
      </c>
      <c r="L85" s="666"/>
      <c r="M85" s="667"/>
      <c r="N85" s="666">
        <f>ROUND(L85*K85,2)</f>
        <v>0</v>
      </c>
      <c r="O85" s="667"/>
      <c r="P85" s="667"/>
      <c r="Q85" s="667"/>
      <c r="R85" s="75"/>
      <c r="T85" s="76" t="s">
        <v>125</v>
      </c>
      <c r="U85" s="77" t="s">
        <v>126</v>
      </c>
      <c r="V85" s="78">
        <v>2.5999999999999999E-2</v>
      </c>
      <c r="W85" s="78">
        <f>V85*K85</f>
        <v>0.624</v>
      </c>
      <c r="X85" s="78">
        <v>9.0000000000000006E-5</v>
      </c>
      <c r="Y85" s="78">
        <f>X85*K85</f>
        <v>2.16E-3</v>
      </c>
      <c r="Z85" s="78">
        <v>0</v>
      </c>
      <c r="AA85" s="79">
        <f>Z85*K85</f>
        <v>0</v>
      </c>
      <c r="AR85" s="30" t="s">
        <v>194</v>
      </c>
      <c r="AT85" s="30" t="s">
        <v>121</v>
      </c>
      <c r="AU85" s="30" t="s">
        <v>128</v>
      </c>
      <c r="AY85" s="30" t="s">
        <v>120</v>
      </c>
      <c r="BE85" s="80">
        <f>IF(U85="základní",N85,0)</f>
        <v>0</v>
      </c>
      <c r="BF85" s="80">
        <f>IF(U85="snížená",N85,0)</f>
        <v>0</v>
      </c>
      <c r="BG85" s="80">
        <f>IF(U85="zákl. přenesená",N85,0)</f>
        <v>0</v>
      </c>
      <c r="BH85" s="80">
        <f>IF(U85="sníž. přenesená",N85,0)</f>
        <v>0</v>
      </c>
      <c r="BI85" s="80">
        <f>IF(U85="nulová",N85,0)</f>
        <v>0</v>
      </c>
      <c r="BJ85" s="30" t="s">
        <v>118</v>
      </c>
      <c r="BK85" s="80">
        <f>ROUND(L85*K85,2)</f>
        <v>0</v>
      </c>
      <c r="BL85" s="30" t="s">
        <v>194</v>
      </c>
    </row>
    <row r="86" spans="2:64" s="62" customFormat="1" ht="29.85" customHeight="1" x14ac:dyDescent="0.3">
      <c r="B86" s="58"/>
      <c r="C86" s="59"/>
      <c r="D86" s="69" t="s">
        <v>4492</v>
      </c>
      <c r="E86" s="69"/>
      <c r="F86" s="69"/>
      <c r="G86" s="69"/>
      <c r="H86" s="69"/>
      <c r="I86" s="69"/>
      <c r="J86" s="69"/>
      <c r="K86" s="69"/>
      <c r="L86" s="69"/>
      <c r="M86" s="69"/>
      <c r="N86" s="657">
        <f>BK86</f>
        <v>0</v>
      </c>
      <c r="O86" s="658"/>
      <c r="P86" s="658"/>
      <c r="Q86" s="658"/>
      <c r="R86" s="61"/>
      <c r="T86" s="63"/>
      <c r="U86" s="59"/>
      <c r="V86" s="59"/>
      <c r="W86" s="64">
        <f>W87</f>
        <v>0</v>
      </c>
      <c r="X86" s="59"/>
      <c r="Y86" s="64">
        <f>Y87</f>
        <v>0</v>
      </c>
      <c r="Z86" s="59"/>
      <c r="AA86" s="65">
        <f>AA87</f>
        <v>0</v>
      </c>
      <c r="AR86" s="66" t="s">
        <v>128</v>
      </c>
      <c r="AT86" s="67" t="s">
        <v>117</v>
      </c>
      <c r="AU86" s="67" t="s">
        <v>118</v>
      </c>
      <c r="AY86" s="66" t="s">
        <v>120</v>
      </c>
      <c r="BK86" s="68">
        <f>BK87</f>
        <v>0</v>
      </c>
    </row>
    <row r="87" spans="2:64" s="17" customFormat="1" ht="22.5" customHeight="1" x14ac:dyDescent="0.25">
      <c r="B87" s="70"/>
      <c r="C87" s="101" t="s">
        <v>291</v>
      </c>
      <c r="D87" s="101" t="s">
        <v>195</v>
      </c>
      <c r="E87" s="102" t="s">
        <v>4527</v>
      </c>
      <c r="F87" s="677" t="s">
        <v>4245</v>
      </c>
      <c r="G87" s="678"/>
      <c r="H87" s="678"/>
      <c r="I87" s="678"/>
      <c r="J87" s="103" t="s">
        <v>124</v>
      </c>
      <c r="K87" s="104">
        <v>1</v>
      </c>
      <c r="L87" s="670"/>
      <c r="M87" s="678"/>
      <c r="N87" s="670">
        <f>ROUND(L87*K87,2)</f>
        <v>0</v>
      </c>
      <c r="O87" s="667"/>
      <c r="P87" s="667"/>
      <c r="Q87" s="667"/>
      <c r="R87" s="75"/>
      <c r="T87" s="76" t="s">
        <v>125</v>
      </c>
      <c r="U87" s="129" t="s">
        <v>126</v>
      </c>
      <c r="V87" s="130">
        <v>0</v>
      </c>
      <c r="W87" s="130">
        <f>V87*K87</f>
        <v>0</v>
      </c>
      <c r="X87" s="130">
        <v>0</v>
      </c>
      <c r="Y87" s="130">
        <f>X87*K87</f>
        <v>0</v>
      </c>
      <c r="Z87" s="130">
        <v>0</v>
      </c>
      <c r="AA87" s="131">
        <f>Z87*K87</f>
        <v>0</v>
      </c>
      <c r="AR87" s="30" t="s">
        <v>258</v>
      </c>
      <c r="AT87" s="30" t="s">
        <v>195</v>
      </c>
      <c r="AU87" s="30" t="s">
        <v>128</v>
      </c>
      <c r="AY87" s="30" t="s">
        <v>120</v>
      </c>
      <c r="BE87" s="80">
        <f>IF(U87="základní",N87,0)</f>
        <v>0</v>
      </c>
      <c r="BF87" s="80">
        <f>IF(U87="snížená",N87,0)</f>
        <v>0</v>
      </c>
      <c r="BG87" s="80">
        <f>IF(U87="zákl. přenesená",N87,0)</f>
        <v>0</v>
      </c>
      <c r="BH87" s="80">
        <f>IF(U87="sníž. přenesená",N87,0)</f>
        <v>0</v>
      </c>
      <c r="BI87" s="80">
        <f>IF(U87="nulová",N87,0)</f>
        <v>0</v>
      </c>
      <c r="BJ87" s="30" t="s">
        <v>118</v>
      </c>
      <c r="BK87" s="80">
        <f>ROUND(L87*K87,2)</f>
        <v>0</v>
      </c>
      <c r="BL87" s="30" t="s">
        <v>194</v>
      </c>
    </row>
    <row r="88" spans="2:64" s="17" customFormat="1" ht="6.95" customHeight="1" x14ac:dyDescent="0.25">
      <c r="B88" s="41"/>
      <c r="C88" s="42"/>
      <c r="D88" s="42"/>
      <c r="E88" s="42"/>
      <c r="F88" s="42"/>
      <c r="G88" s="42"/>
      <c r="H88" s="42"/>
      <c r="I88" s="42"/>
      <c r="J88" s="42"/>
      <c r="K88" s="42"/>
      <c r="L88" s="42"/>
      <c r="M88" s="42"/>
      <c r="N88" s="42"/>
      <c r="O88" s="42"/>
      <c r="P88" s="42"/>
      <c r="Q88" s="42"/>
      <c r="R88" s="43"/>
    </row>
  </sheetData>
  <mergeCells count="133">
    <mergeCell ref="C4:Q4"/>
    <mergeCell ref="F6:P6"/>
    <mergeCell ref="F7:P7"/>
    <mergeCell ref="F8:P8"/>
    <mergeCell ref="F9:P9"/>
    <mergeCell ref="M11:P11"/>
    <mergeCell ref="N20:Q20"/>
    <mergeCell ref="N21:Q21"/>
    <mergeCell ref="N22:Q22"/>
    <mergeCell ref="N23:Q23"/>
    <mergeCell ref="N24:Q24"/>
    <mergeCell ref="N25:Q25"/>
    <mergeCell ref="M13:Q13"/>
    <mergeCell ref="M14:Q14"/>
    <mergeCell ref="C16:G16"/>
    <mergeCell ref="N16:Q16"/>
    <mergeCell ref="N18:Q18"/>
    <mergeCell ref="N19:Q19"/>
    <mergeCell ref="F38:P38"/>
    <mergeCell ref="M40:P40"/>
    <mergeCell ref="M42:Q42"/>
    <mergeCell ref="M43:Q43"/>
    <mergeCell ref="F45:I45"/>
    <mergeCell ref="L45:M45"/>
    <mergeCell ref="N45:Q45"/>
    <mergeCell ref="N26:Q26"/>
    <mergeCell ref="N27:Q27"/>
    <mergeCell ref="C33:Q33"/>
    <mergeCell ref="F35:P35"/>
    <mergeCell ref="F36:P36"/>
    <mergeCell ref="F37:P37"/>
    <mergeCell ref="F50:I50"/>
    <mergeCell ref="L50:M50"/>
    <mergeCell ref="N50:Q50"/>
    <mergeCell ref="F51:I51"/>
    <mergeCell ref="L51:M51"/>
    <mergeCell ref="N51:Q51"/>
    <mergeCell ref="N46:Q46"/>
    <mergeCell ref="N47:Q47"/>
    <mergeCell ref="N48:Q48"/>
    <mergeCell ref="F49:I49"/>
    <mergeCell ref="L49:M49"/>
    <mergeCell ref="N49:Q49"/>
    <mergeCell ref="F56:I56"/>
    <mergeCell ref="L56:M56"/>
    <mergeCell ref="N56:Q56"/>
    <mergeCell ref="F57:I57"/>
    <mergeCell ref="L57:M57"/>
    <mergeCell ref="N57:Q57"/>
    <mergeCell ref="N52:Q52"/>
    <mergeCell ref="N53:Q53"/>
    <mergeCell ref="F54:I54"/>
    <mergeCell ref="L54:M54"/>
    <mergeCell ref="N54:Q54"/>
    <mergeCell ref="F55:I55"/>
    <mergeCell ref="L55:M55"/>
    <mergeCell ref="N55:Q55"/>
    <mergeCell ref="N60:Q60"/>
    <mergeCell ref="F61:I61"/>
    <mergeCell ref="L61:M61"/>
    <mergeCell ref="N61:Q61"/>
    <mergeCell ref="F62:I62"/>
    <mergeCell ref="F63:I63"/>
    <mergeCell ref="L63:M63"/>
    <mergeCell ref="N63:Q63"/>
    <mergeCell ref="F58:I58"/>
    <mergeCell ref="L58:M58"/>
    <mergeCell ref="N58:Q58"/>
    <mergeCell ref="F59:I59"/>
    <mergeCell ref="L59:M59"/>
    <mergeCell ref="N59:Q59"/>
    <mergeCell ref="F68:I68"/>
    <mergeCell ref="L68:M68"/>
    <mergeCell ref="N68:Q68"/>
    <mergeCell ref="F69:I69"/>
    <mergeCell ref="L69:M69"/>
    <mergeCell ref="N69:Q69"/>
    <mergeCell ref="F64:I64"/>
    <mergeCell ref="N65:Q65"/>
    <mergeCell ref="F66:I66"/>
    <mergeCell ref="L66:M66"/>
    <mergeCell ref="N66:Q66"/>
    <mergeCell ref="F67:I67"/>
    <mergeCell ref="L67:M67"/>
    <mergeCell ref="N67:Q67"/>
    <mergeCell ref="F72:I72"/>
    <mergeCell ref="L72:M72"/>
    <mergeCell ref="N72:Q72"/>
    <mergeCell ref="N73:Q73"/>
    <mergeCell ref="F74:I74"/>
    <mergeCell ref="L74:M74"/>
    <mergeCell ref="N74:Q74"/>
    <mergeCell ref="F70:I70"/>
    <mergeCell ref="L70:M70"/>
    <mergeCell ref="N70:Q70"/>
    <mergeCell ref="F71:I71"/>
    <mergeCell ref="L71:M71"/>
    <mergeCell ref="N71:Q71"/>
    <mergeCell ref="F77:I77"/>
    <mergeCell ref="L77:M77"/>
    <mergeCell ref="N77:Q77"/>
    <mergeCell ref="F78:I78"/>
    <mergeCell ref="L78:M78"/>
    <mergeCell ref="N78:Q78"/>
    <mergeCell ref="F75:I75"/>
    <mergeCell ref="L75:M75"/>
    <mergeCell ref="N75:Q75"/>
    <mergeCell ref="F76:I76"/>
    <mergeCell ref="L76:M76"/>
    <mergeCell ref="N76:Q76"/>
    <mergeCell ref="F81:I81"/>
    <mergeCell ref="L81:M81"/>
    <mergeCell ref="N81:Q81"/>
    <mergeCell ref="F82:I82"/>
    <mergeCell ref="L82:M82"/>
    <mergeCell ref="N82:Q82"/>
    <mergeCell ref="F79:I79"/>
    <mergeCell ref="L79:M79"/>
    <mergeCell ref="N79:Q79"/>
    <mergeCell ref="F80:I80"/>
    <mergeCell ref="L80:M80"/>
    <mergeCell ref="N80:Q80"/>
    <mergeCell ref="N86:Q86"/>
    <mergeCell ref="F87:I87"/>
    <mergeCell ref="L87:M87"/>
    <mergeCell ref="N87:Q87"/>
    <mergeCell ref="N83:Q83"/>
    <mergeCell ref="F84:I84"/>
    <mergeCell ref="L84:M84"/>
    <mergeCell ref="N84:Q84"/>
    <mergeCell ref="F85:I85"/>
    <mergeCell ref="L85:M85"/>
    <mergeCell ref="N85:Q85"/>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autoPageBreaks="0" fitToPage="1"/>
  </sheetPr>
  <dimension ref="B2:BL83"/>
  <sheetViews>
    <sheetView showGridLines="0" workbookViewId="0">
      <pane ySplit="1" topLeftCell="A2" activePane="bottomLeft" state="frozen"/>
      <selection activeCell="K10" sqref="K10"/>
      <selection pane="bottomLeft" activeCell="S20" sqref="S20"/>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2" width="8" style="25" hidden="1" customWidth="1"/>
    <col min="63" max="63" width="16.140625" style="25" customWidth="1"/>
    <col min="64" max="64" width="13.42578125" style="25"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2" spans="2:18" s="17" customFormat="1" ht="6.95" customHeight="1" x14ac:dyDescent="0.25">
      <c r="B2" s="14"/>
      <c r="C2" s="15"/>
      <c r="D2" s="15"/>
      <c r="E2" s="15"/>
      <c r="F2" s="15"/>
      <c r="G2" s="15"/>
      <c r="H2" s="15"/>
      <c r="I2" s="15"/>
      <c r="J2" s="15"/>
      <c r="K2" s="15"/>
      <c r="L2" s="15"/>
      <c r="M2" s="15"/>
      <c r="N2" s="15"/>
      <c r="O2" s="15"/>
      <c r="P2" s="15"/>
      <c r="Q2" s="15"/>
      <c r="R2" s="16"/>
    </row>
    <row r="3" spans="2:18" s="17" customFormat="1" ht="36.950000000000003" customHeight="1" x14ac:dyDescent="0.25">
      <c r="B3" s="18"/>
      <c r="C3" s="686" t="s">
        <v>54</v>
      </c>
      <c r="D3" s="680"/>
      <c r="E3" s="680"/>
      <c r="F3" s="680"/>
      <c r="G3" s="680"/>
      <c r="H3" s="680"/>
      <c r="I3" s="680"/>
      <c r="J3" s="680"/>
      <c r="K3" s="680"/>
      <c r="L3" s="680"/>
      <c r="M3" s="680"/>
      <c r="N3" s="680"/>
      <c r="O3" s="680"/>
      <c r="P3" s="680"/>
      <c r="Q3" s="680"/>
      <c r="R3" s="19"/>
    </row>
    <row r="4" spans="2:18" s="17" customFormat="1" ht="6.95" customHeight="1" x14ac:dyDescent="0.25">
      <c r="B4" s="18"/>
      <c r="C4" s="386"/>
      <c r="D4" s="386"/>
      <c r="E4" s="386"/>
      <c r="F4" s="386"/>
      <c r="G4" s="386"/>
      <c r="H4" s="386"/>
      <c r="I4" s="386"/>
      <c r="J4" s="386"/>
      <c r="K4" s="386"/>
      <c r="L4" s="386"/>
      <c r="M4" s="386"/>
      <c r="N4" s="386"/>
      <c r="O4" s="386"/>
      <c r="P4" s="386"/>
      <c r="Q4" s="386"/>
      <c r="R4" s="19"/>
    </row>
    <row r="5" spans="2:18" s="17" customFormat="1" ht="30" customHeight="1" x14ac:dyDescent="0.25">
      <c r="B5" s="18"/>
      <c r="C5" s="21" t="s">
        <v>55</v>
      </c>
      <c r="D5" s="386"/>
      <c r="E5" s="386"/>
      <c r="F5" s="687" t="s">
        <v>56</v>
      </c>
      <c r="G5" s="680"/>
      <c r="H5" s="680"/>
      <c r="I5" s="680"/>
      <c r="J5" s="680"/>
      <c r="K5" s="680"/>
      <c r="L5" s="680"/>
      <c r="M5" s="680"/>
      <c r="N5" s="680"/>
      <c r="O5" s="680"/>
      <c r="P5" s="680"/>
      <c r="Q5" s="386"/>
      <c r="R5" s="19"/>
    </row>
    <row r="6" spans="2:18" ht="30" customHeight="1" x14ac:dyDescent="0.3">
      <c r="B6" s="22"/>
      <c r="C6" s="21" t="s">
        <v>57</v>
      </c>
      <c r="D6" s="388"/>
      <c r="E6" s="388"/>
      <c r="F6" s="687" t="s">
        <v>1670</v>
      </c>
      <c r="G6" s="688"/>
      <c r="H6" s="688"/>
      <c r="I6" s="688"/>
      <c r="J6" s="688"/>
      <c r="K6" s="688"/>
      <c r="L6" s="688"/>
      <c r="M6" s="688"/>
      <c r="N6" s="688"/>
      <c r="O6" s="688"/>
      <c r="P6" s="688"/>
      <c r="Q6" s="388"/>
      <c r="R6" s="24"/>
    </row>
    <row r="7" spans="2:18" ht="30" customHeight="1" x14ac:dyDescent="0.3">
      <c r="B7" s="22"/>
      <c r="C7" s="21" t="s">
        <v>59</v>
      </c>
      <c r="D7" s="388"/>
      <c r="E7" s="388"/>
      <c r="F7" s="687" t="s">
        <v>1671</v>
      </c>
      <c r="G7" s="688"/>
      <c r="H7" s="688"/>
      <c r="I7" s="688"/>
      <c r="J7" s="688"/>
      <c r="K7" s="688"/>
      <c r="L7" s="688"/>
      <c r="M7" s="688"/>
      <c r="N7" s="688"/>
      <c r="O7" s="688"/>
      <c r="P7" s="688"/>
      <c r="Q7" s="388"/>
      <c r="R7" s="24"/>
    </row>
    <row r="8" spans="2:18" s="17" customFormat="1" ht="36.950000000000003" customHeight="1" x14ac:dyDescent="0.25">
      <c r="B8" s="18"/>
      <c r="C8" s="26" t="s">
        <v>1672</v>
      </c>
      <c r="D8" s="386"/>
      <c r="E8" s="386"/>
      <c r="F8" s="689" t="s">
        <v>6722</v>
      </c>
      <c r="G8" s="680"/>
      <c r="H8" s="680"/>
      <c r="I8" s="680"/>
      <c r="J8" s="680"/>
      <c r="K8" s="680"/>
      <c r="L8" s="680"/>
      <c r="M8" s="680"/>
      <c r="N8" s="680"/>
      <c r="O8" s="680"/>
      <c r="P8" s="680"/>
      <c r="Q8" s="386"/>
      <c r="R8" s="19"/>
    </row>
    <row r="9" spans="2:18" s="17" customFormat="1" ht="6.95" customHeight="1" x14ac:dyDescent="0.25">
      <c r="B9" s="18"/>
      <c r="C9" s="386"/>
      <c r="D9" s="386"/>
      <c r="E9" s="386"/>
      <c r="F9" s="386"/>
      <c r="G9" s="386"/>
      <c r="H9" s="386"/>
      <c r="I9" s="386"/>
      <c r="J9" s="386"/>
      <c r="K9" s="386"/>
      <c r="L9" s="386"/>
      <c r="M9" s="386"/>
      <c r="N9" s="386"/>
      <c r="O9" s="386"/>
      <c r="P9" s="386"/>
      <c r="Q9" s="386"/>
      <c r="R9" s="19"/>
    </row>
    <row r="10" spans="2:18" s="17" customFormat="1" ht="18" customHeight="1" x14ac:dyDescent="0.25">
      <c r="B10" s="18"/>
      <c r="C10" s="21" t="s">
        <v>61</v>
      </c>
      <c r="D10" s="386"/>
      <c r="E10" s="386"/>
      <c r="F10" s="389" t="s">
        <v>62</v>
      </c>
      <c r="G10" s="386"/>
      <c r="H10" s="386"/>
      <c r="I10" s="386"/>
      <c r="J10" s="386"/>
      <c r="K10" s="21" t="s">
        <v>63</v>
      </c>
      <c r="L10" s="386"/>
      <c r="M10" s="697">
        <v>42535</v>
      </c>
      <c r="N10" s="680"/>
      <c r="O10" s="680"/>
      <c r="P10" s="680"/>
      <c r="Q10" s="386"/>
      <c r="R10" s="19"/>
    </row>
    <row r="11" spans="2:18" s="17" customFormat="1" ht="6.95" customHeight="1" x14ac:dyDescent="0.25">
      <c r="B11" s="18"/>
      <c r="C11" s="386"/>
      <c r="D11" s="386"/>
      <c r="E11" s="386"/>
      <c r="F11" s="386"/>
      <c r="G11" s="386"/>
      <c r="H11" s="386"/>
      <c r="I11" s="386"/>
      <c r="J11" s="386"/>
      <c r="K11" s="386"/>
      <c r="L11" s="386"/>
      <c r="M11" s="386"/>
      <c r="N11" s="386"/>
      <c r="O11" s="386"/>
      <c r="P11" s="386"/>
      <c r="Q11" s="386"/>
      <c r="R11" s="19"/>
    </row>
    <row r="12" spans="2:18" s="17" customFormat="1" ht="15" x14ac:dyDescent="0.25">
      <c r="B12" s="18"/>
      <c r="C12" s="21" t="s">
        <v>64</v>
      </c>
      <c r="D12" s="386"/>
      <c r="E12" s="386"/>
      <c r="F12" s="389" t="s">
        <v>65</v>
      </c>
      <c r="G12" s="386"/>
      <c r="H12" s="386"/>
      <c r="I12" s="386"/>
      <c r="J12" s="386"/>
      <c r="K12" s="21" t="s">
        <v>66</v>
      </c>
      <c r="L12" s="386"/>
      <c r="M12" s="698" t="s">
        <v>70</v>
      </c>
      <c r="N12" s="680"/>
      <c r="O12" s="680"/>
      <c r="P12" s="680"/>
      <c r="Q12" s="680"/>
      <c r="R12" s="19"/>
    </row>
    <row r="13" spans="2:18" s="17" customFormat="1" ht="14.45" customHeight="1" x14ac:dyDescent="0.25">
      <c r="B13" s="18"/>
      <c r="C13" s="21" t="s">
        <v>68</v>
      </c>
      <c r="D13" s="386"/>
      <c r="E13" s="386"/>
      <c r="F13" s="389"/>
      <c r="G13" s="386"/>
      <c r="H13" s="386"/>
      <c r="I13" s="386"/>
      <c r="J13" s="386"/>
      <c r="K13" s="21" t="s">
        <v>69</v>
      </c>
      <c r="L13" s="386"/>
      <c r="M13" s="698" t="s">
        <v>70</v>
      </c>
      <c r="N13" s="680"/>
      <c r="O13" s="680"/>
      <c r="P13" s="680"/>
      <c r="Q13" s="680"/>
      <c r="R13" s="19"/>
    </row>
    <row r="14" spans="2:18" s="17" customFormat="1" ht="10.35" customHeight="1" x14ac:dyDescent="0.25">
      <c r="B14" s="18"/>
      <c r="C14" s="386"/>
      <c r="D14" s="386"/>
      <c r="E14" s="386"/>
      <c r="F14" s="386"/>
      <c r="G14" s="386"/>
      <c r="H14" s="386"/>
      <c r="I14" s="386"/>
      <c r="J14" s="386"/>
      <c r="K14" s="386"/>
      <c r="L14" s="386"/>
      <c r="M14" s="386"/>
      <c r="N14" s="386"/>
      <c r="O14" s="386"/>
      <c r="P14" s="386"/>
      <c r="Q14" s="386"/>
      <c r="R14" s="19"/>
    </row>
    <row r="15" spans="2:18" s="17" customFormat="1" ht="29.25" customHeight="1" x14ac:dyDescent="0.25">
      <c r="B15" s="18"/>
      <c r="C15" s="694" t="s">
        <v>71</v>
      </c>
      <c r="D15" s="695"/>
      <c r="E15" s="695"/>
      <c r="F15" s="695"/>
      <c r="G15" s="695"/>
      <c r="H15" s="392"/>
      <c r="I15" s="392"/>
      <c r="J15" s="392"/>
      <c r="K15" s="392"/>
      <c r="L15" s="392"/>
      <c r="M15" s="392"/>
      <c r="N15" s="694" t="s">
        <v>72</v>
      </c>
      <c r="O15" s="680"/>
      <c r="P15" s="680"/>
      <c r="Q15" s="680"/>
      <c r="R15" s="19"/>
    </row>
    <row r="16" spans="2:18" s="17" customFormat="1" ht="10.35" customHeight="1" x14ac:dyDescent="0.25">
      <c r="B16" s="18"/>
      <c r="C16" s="386"/>
      <c r="D16" s="386"/>
      <c r="E16" s="386"/>
      <c r="F16" s="386"/>
      <c r="G16" s="386"/>
      <c r="H16" s="386"/>
      <c r="I16" s="386"/>
      <c r="J16" s="386"/>
      <c r="K16" s="386"/>
      <c r="L16" s="386"/>
      <c r="M16" s="386"/>
      <c r="N16" s="386"/>
      <c r="O16" s="386"/>
      <c r="P16" s="386"/>
      <c r="Q16" s="386"/>
      <c r="R16" s="19"/>
    </row>
    <row r="17" spans="2:47" s="17" customFormat="1" ht="29.25" customHeight="1" x14ac:dyDescent="0.25">
      <c r="B17" s="18"/>
      <c r="C17" s="29" t="s">
        <v>73</v>
      </c>
      <c r="D17" s="386"/>
      <c r="E17" s="386"/>
      <c r="F17" s="386"/>
      <c r="G17" s="386"/>
      <c r="H17" s="386"/>
      <c r="I17" s="386"/>
      <c r="J17" s="386"/>
      <c r="K17" s="386"/>
      <c r="L17" s="386"/>
      <c r="M17" s="386"/>
      <c r="N17" s="696">
        <f>N44</f>
        <v>0</v>
      </c>
      <c r="O17" s="680"/>
      <c r="P17" s="680"/>
      <c r="Q17" s="680"/>
      <c r="R17" s="19"/>
      <c r="AU17" s="30" t="s">
        <v>74</v>
      </c>
    </row>
    <row r="18" spans="2:47" s="35" customFormat="1" ht="24.95" customHeight="1" x14ac:dyDescent="0.25">
      <c r="B18" s="31"/>
      <c r="C18" s="391"/>
      <c r="D18" s="33" t="s">
        <v>75</v>
      </c>
      <c r="E18" s="391"/>
      <c r="F18" s="391"/>
      <c r="G18" s="391"/>
      <c r="H18" s="391"/>
      <c r="I18" s="391"/>
      <c r="J18" s="391"/>
      <c r="K18" s="391"/>
      <c r="L18" s="391"/>
      <c r="M18" s="391"/>
      <c r="N18" s="669">
        <f>N45</f>
        <v>0</v>
      </c>
      <c r="O18" s="685"/>
      <c r="P18" s="685"/>
      <c r="Q18" s="685"/>
      <c r="R18" s="34"/>
    </row>
    <row r="19" spans="2:47" s="40" customFormat="1" ht="19.899999999999999" customHeight="1" x14ac:dyDescent="0.25">
      <c r="B19" s="36"/>
      <c r="C19" s="390"/>
      <c r="D19" s="38" t="s">
        <v>83</v>
      </c>
      <c r="E19" s="390"/>
      <c r="F19" s="390"/>
      <c r="G19" s="390"/>
      <c r="H19" s="390"/>
      <c r="I19" s="390"/>
      <c r="J19" s="390"/>
      <c r="K19" s="390"/>
      <c r="L19" s="390"/>
      <c r="M19" s="390"/>
      <c r="N19" s="683">
        <f>N46</f>
        <v>0</v>
      </c>
      <c r="O19" s="684"/>
      <c r="P19" s="684"/>
      <c r="Q19" s="684"/>
      <c r="R19" s="39"/>
    </row>
    <row r="20" spans="2:47" s="35" customFormat="1" ht="24.95" customHeight="1" x14ac:dyDescent="0.25">
      <c r="B20" s="31"/>
      <c r="C20" s="391"/>
      <c r="D20" s="33" t="s">
        <v>87</v>
      </c>
      <c r="E20" s="391"/>
      <c r="F20" s="391"/>
      <c r="G20" s="391"/>
      <c r="H20" s="391"/>
      <c r="I20" s="391"/>
      <c r="J20" s="391"/>
      <c r="K20" s="391"/>
      <c r="L20" s="391"/>
      <c r="M20" s="391"/>
      <c r="N20" s="669">
        <f>N50</f>
        <v>0</v>
      </c>
      <c r="O20" s="685"/>
      <c r="P20" s="685"/>
      <c r="Q20" s="685"/>
      <c r="R20" s="34"/>
    </row>
    <row r="21" spans="2:47" s="40" customFormat="1" ht="19.899999999999999" customHeight="1" x14ac:dyDescent="0.25">
      <c r="B21" s="36"/>
      <c r="C21" s="390"/>
      <c r="D21" s="38" t="s">
        <v>90</v>
      </c>
      <c r="E21" s="390"/>
      <c r="F21" s="390"/>
      <c r="G21" s="390"/>
      <c r="H21" s="390"/>
      <c r="I21" s="390"/>
      <c r="J21" s="390"/>
      <c r="K21" s="390"/>
      <c r="L21" s="390"/>
      <c r="M21" s="390"/>
      <c r="N21" s="683">
        <f>N51</f>
        <v>0</v>
      </c>
      <c r="O21" s="684"/>
      <c r="P21" s="684"/>
      <c r="Q21" s="684"/>
      <c r="R21" s="39"/>
    </row>
    <row r="22" spans="2:47" s="40" customFormat="1" ht="19.899999999999999" customHeight="1" x14ac:dyDescent="0.25">
      <c r="B22" s="36"/>
      <c r="C22" s="390"/>
      <c r="D22" s="38" t="s">
        <v>4489</v>
      </c>
      <c r="E22" s="390"/>
      <c r="F22" s="390"/>
      <c r="G22" s="390"/>
      <c r="H22" s="390"/>
      <c r="I22" s="390"/>
      <c r="J22" s="390"/>
      <c r="K22" s="390"/>
      <c r="L22" s="390"/>
      <c r="M22" s="390"/>
      <c r="N22" s="683">
        <f>N59</f>
        <v>0</v>
      </c>
      <c r="O22" s="684"/>
      <c r="P22" s="684"/>
      <c r="Q22" s="684"/>
      <c r="R22" s="39"/>
    </row>
    <row r="23" spans="2:47" s="40" customFormat="1" ht="19.899999999999999" customHeight="1" x14ac:dyDescent="0.25">
      <c r="B23" s="36"/>
      <c r="C23" s="390"/>
      <c r="D23" s="38" t="s">
        <v>4490</v>
      </c>
      <c r="E23" s="390"/>
      <c r="F23" s="390"/>
      <c r="G23" s="390"/>
      <c r="H23" s="390"/>
      <c r="I23" s="390"/>
      <c r="J23" s="390"/>
      <c r="K23" s="390"/>
      <c r="L23" s="390"/>
      <c r="M23" s="390"/>
      <c r="N23" s="683">
        <f>N67</f>
        <v>0</v>
      </c>
      <c r="O23" s="684"/>
      <c r="P23" s="684"/>
      <c r="Q23" s="684"/>
      <c r="R23" s="39"/>
    </row>
    <row r="24" spans="2:47" s="40" customFormat="1" ht="19.899999999999999" customHeight="1" x14ac:dyDescent="0.25">
      <c r="B24" s="36"/>
      <c r="C24" s="390"/>
      <c r="D24" s="38" t="s">
        <v>98</v>
      </c>
      <c r="E24" s="390"/>
      <c r="F24" s="390"/>
      <c r="G24" s="390"/>
      <c r="H24" s="390"/>
      <c r="I24" s="390"/>
      <c r="J24" s="390"/>
      <c r="K24" s="390"/>
      <c r="L24" s="390"/>
      <c r="M24" s="390"/>
      <c r="N24" s="683">
        <f>N75</f>
        <v>0</v>
      </c>
      <c r="O24" s="684"/>
      <c r="P24" s="684"/>
      <c r="Q24" s="684"/>
      <c r="R24" s="39"/>
    </row>
    <row r="25" spans="2:47" s="40" customFormat="1" ht="19.899999999999999" customHeight="1" x14ac:dyDescent="0.25">
      <c r="B25" s="36"/>
      <c r="C25" s="390"/>
      <c r="D25" s="38" t="s">
        <v>6723</v>
      </c>
      <c r="E25" s="390"/>
      <c r="F25" s="390"/>
      <c r="G25" s="390"/>
      <c r="H25" s="390"/>
      <c r="I25" s="390"/>
      <c r="J25" s="390"/>
      <c r="K25" s="390"/>
      <c r="L25" s="390"/>
      <c r="M25" s="390"/>
      <c r="N25" s="683">
        <f>N78</f>
        <v>0</v>
      </c>
      <c r="O25" s="684"/>
      <c r="P25" s="684"/>
      <c r="Q25" s="684"/>
      <c r="R25" s="39"/>
    </row>
    <row r="26" spans="2:47" s="17" customFormat="1" ht="6.95" customHeight="1" x14ac:dyDescent="0.25">
      <c r="B26" s="41"/>
      <c r="C26" s="42"/>
      <c r="D26" s="42"/>
      <c r="E26" s="42"/>
      <c r="F26" s="42"/>
      <c r="G26" s="42"/>
      <c r="H26" s="42"/>
      <c r="I26" s="42"/>
      <c r="J26" s="42"/>
      <c r="K26" s="42"/>
      <c r="L26" s="42"/>
      <c r="M26" s="42"/>
      <c r="N26" s="42"/>
      <c r="O26" s="42"/>
      <c r="P26" s="42"/>
      <c r="Q26" s="42"/>
      <c r="R26" s="43"/>
    </row>
    <row r="30" spans="2:47" s="17" customFormat="1" ht="6.95" customHeight="1" x14ac:dyDescent="0.25">
      <c r="B30" s="14"/>
      <c r="C30" s="15"/>
      <c r="D30" s="15"/>
      <c r="E30" s="15"/>
      <c r="F30" s="15"/>
      <c r="G30" s="15"/>
      <c r="H30" s="15"/>
      <c r="I30" s="15"/>
      <c r="J30" s="15"/>
      <c r="K30" s="15"/>
      <c r="L30" s="15"/>
      <c r="M30" s="15"/>
      <c r="N30" s="15"/>
      <c r="O30" s="15"/>
      <c r="P30" s="15"/>
      <c r="Q30" s="15"/>
      <c r="R30" s="16"/>
    </row>
    <row r="31" spans="2:47" s="17" customFormat="1" ht="36.950000000000003" customHeight="1" x14ac:dyDescent="0.25">
      <c r="B31" s="18"/>
      <c r="C31" s="686" t="s">
        <v>100</v>
      </c>
      <c r="D31" s="680"/>
      <c r="E31" s="680"/>
      <c r="F31" s="680"/>
      <c r="G31" s="680"/>
      <c r="H31" s="680"/>
      <c r="I31" s="680"/>
      <c r="J31" s="680"/>
      <c r="K31" s="680"/>
      <c r="L31" s="680"/>
      <c r="M31" s="680"/>
      <c r="N31" s="680"/>
      <c r="O31" s="680"/>
      <c r="P31" s="680"/>
      <c r="Q31" s="680"/>
      <c r="R31" s="19"/>
    </row>
    <row r="32" spans="2:47" s="17" customFormat="1" ht="6.95" customHeight="1" x14ac:dyDescent="0.25">
      <c r="B32" s="18"/>
      <c r="C32" s="386"/>
      <c r="D32" s="386"/>
      <c r="E32" s="386"/>
      <c r="F32" s="386"/>
      <c r="G32" s="386"/>
      <c r="H32" s="386"/>
      <c r="I32" s="386"/>
      <c r="J32" s="386"/>
      <c r="K32" s="386"/>
      <c r="L32" s="386"/>
      <c r="M32" s="386"/>
      <c r="N32" s="386"/>
      <c r="O32" s="386"/>
      <c r="P32" s="386"/>
      <c r="Q32" s="386"/>
      <c r="R32" s="19"/>
    </row>
    <row r="33" spans="2:64" s="17" customFormat="1" ht="30" customHeight="1" x14ac:dyDescent="0.25">
      <c r="B33" s="18"/>
      <c r="C33" s="21" t="s">
        <v>55</v>
      </c>
      <c r="D33" s="386"/>
      <c r="E33" s="386"/>
      <c r="F33" s="687" t="s">
        <v>56</v>
      </c>
      <c r="G33" s="680"/>
      <c r="H33" s="680"/>
      <c r="I33" s="680"/>
      <c r="J33" s="680"/>
      <c r="K33" s="680"/>
      <c r="L33" s="680"/>
      <c r="M33" s="680"/>
      <c r="N33" s="680"/>
      <c r="O33" s="680"/>
      <c r="P33" s="680"/>
      <c r="Q33" s="386"/>
      <c r="R33" s="19"/>
    </row>
    <row r="34" spans="2:64" ht="30" customHeight="1" x14ac:dyDescent="0.3">
      <c r="B34" s="22"/>
      <c r="C34" s="21" t="s">
        <v>57</v>
      </c>
      <c r="D34" s="388"/>
      <c r="E34" s="388"/>
      <c r="F34" s="687" t="s">
        <v>1670</v>
      </c>
      <c r="G34" s="688"/>
      <c r="H34" s="688"/>
      <c r="I34" s="688"/>
      <c r="J34" s="688"/>
      <c r="K34" s="688"/>
      <c r="L34" s="688"/>
      <c r="M34" s="688"/>
      <c r="N34" s="688"/>
      <c r="O34" s="688"/>
      <c r="P34" s="688"/>
      <c r="Q34" s="388"/>
      <c r="R34" s="24"/>
    </row>
    <row r="35" spans="2:64" ht="30" customHeight="1" x14ac:dyDescent="0.3">
      <c r="B35" s="22"/>
      <c r="C35" s="21" t="s">
        <v>59</v>
      </c>
      <c r="D35" s="388"/>
      <c r="E35" s="388"/>
      <c r="F35" s="687" t="s">
        <v>1671</v>
      </c>
      <c r="G35" s="688"/>
      <c r="H35" s="688"/>
      <c r="I35" s="688"/>
      <c r="J35" s="688"/>
      <c r="K35" s="688"/>
      <c r="L35" s="688"/>
      <c r="M35" s="688"/>
      <c r="N35" s="688"/>
      <c r="O35" s="688"/>
      <c r="P35" s="688"/>
      <c r="Q35" s="388"/>
      <c r="R35" s="24"/>
    </row>
    <row r="36" spans="2:64" s="17" customFormat="1" ht="36.950000000000003" customHeight="1" x14ac:dyDescent="0.25">
      <c r="B36" s="18"/>
      <c r="C36" s="26" t="s">
        <v>1672</v>
      </c>
      <c r="D36" s="386"/>
      <c r="E36" s="386"/>
      <c r="F36" s="689" t="s">
        <v>6722</v>
      </c>
      <c r="G36" s="680"/>
      <c r="H36" s="680"/>
      <c r="I36" s="680"/>
      <c r="J36" s="680"/>
      <c r="K36" s="680"/>
      <c r="L36" s="680"/>
      <c r="M36" s="680"/>
      <c r="N36" s="680"/>
      <c r="O36" s="680"/>
      <c r="P36" s="680"/>
      <c r="Q36" s="386"/>
      <c r="R36" s="19"/>
    </row>
    <row r="37" spans="2:64" s="17" customFormat="1" ht="6.95" customHeight="1" x14ac:dyDescent="0.25">
      <c r="B37" s="18"/>
      <c r="C37" s="386"/>
      <c r="D37" s="386"/>
      <c r="E37" s="386"/>
      <c r="F37" s="386"/>
      <c r="G37" s="386"/>
      <c r="H37" s="386"/>
      <c r="I37" s="386"/>
      <c r="J37" s="386"/>
      <c r="K37" s="386"/>
      <c r="L37" s="386"/>
      <c r="M37" s="386"/>
      <c r="N37" s="386"/>
      <c r="O37" s="386"/>
      <c r="P37" s="386"/>
      <c r="Q37" s="386"/>
      <c r="R37" s="19"/>
    </row>
    <row r="38" spans="2:64" s="17" customFormat="1" ht="18" customHeight="1" x14ac:dyDescent="0.25">
      <c r="B38" s="18"/>
      <c r="C38" s="21" t="s">
        <v>61</v>
      </c>
      <c r="D38" s="386"/>
      <c r="E38" s="386"/>
      <c r="F38" s="389" t="s">
        <v>62</v>
      </c>
      <c r="G38" s="386"/>
      <c r="H38" s="386"/>
      <c r="I38" s="386"/>
      <c r="J38" s="386"/>
      <c r="K38" s="21" t="s">
        <v>63</v>
      </c>
      <c r="L38" s="386"/>
      <c r="M38" s="697">
        <v>42535</v>
      </c>
      <c r="N38" s="680"/>
      <c r="O38" s="680"/>
      <c r="P38" s="680"/>
      <c r="Q38" s="386"/>
      <c r="R38" s="19"/>
    </row>
    <row r="39" spans="2:64" s="17" customFormat="1" ht="6.95" customHeight="1" x14ac:dyDescent="0.25">
      <c r="B39" s="18"/>
      <c r="C39" s="386"/>
      <c r="D39" s="386"/>
      <c r="E39" s="386"/>
      <c r="F39" s="386"/>
      <c r="G39" s="386"/>
      <c r="H39" s="386"/>
      <c r="I39" s="386"/>
      <c r="J39" s="386"/>
      <c r="K39" s="386"/>
      <c r="L39" s="386"/>
      <c r="M39" s="386"/>
      <c r="N39" s="386"/>
      <c r="O39" s="386"/>
      <c r="P39" s="386"/>
      <c r="Q39" s="386"/>
      <c r="R39" s="19"/>
    </row>
    <row r="40" spans="2:64" s="17" customFormat="1" ht="15" x14ac:dyDescent="0.25">
      <c r="B40" s="18"/>
      <c r="C40" s="21" t="s">
        <v>64</v>
      </c>
      <c r="D40" s="386"/>
      <c r="E40" s="386"/>
      <c r="F40" s="389" t="s">
        <v>65</v>
      </c>
      <c r="G40" s="386"/>
      <c r="H40" s="386"/>
      <c r="I40" s="386"/>
      <c r="J40" s="386"/>
      <c r="K40" s="21" t="s">
        <v>66</v>
      </c>
      <c r="L40" s="386"/>
      <c r="M40" s="698" t="s">
        <v>70</v>
      </c>
      <c r="N40" s="680"/>
      <c r="O40" s="680"/>
      <c r="P40" s="680"/>
      <c r="Q40" s="680"/>
      <c r="R40" s="19"/>
    </row>
    <row r="41" spans="2:64" s="17" customFormat="1" ht="14.45" customHeight="1" x14ac:dyDescent="0.25">
      <c r="B41" s="18"/>
      <c r="C41" s="21" t="s">
        <v>68</v>
      </c>
      <c r="D41" s="386"/>
      <c r="E41" s="386"/>
      <c r="F41" s="389"/>
      <c r="G41" s="386"/>
      <c r="H41" s="386"/>
      <c r="I41" s="386"/>
      <c r="J41" s="386"/>
      <c r="K41" s="21" t="s">
        <v>69</v>
      </c>
      <c r="L41" s="386"/>
      <c r="M41" s="698" t="s">
        <v>70</v>
      </c>
      <c r="N41" s="680"/>
      <c r="O41" s="680"/>
      <c r="P41" s="680"/>
      <c r="Q41" s="680"/>
      <c r="R41" s="19"/>
    </row>
    <row r="42" spans="2:64" s="17" customFormat="1" ht="10.35" customHeight="1" x14ac:dyDescent="0.25">
      <c r="B42" s="18"/>
      <c r="C42" s="386"/>
      <c r="D42" s="386"/>
      <c r="E42" s="386"/>
      <c r="F42" s="386"/>
      <c r="G42" s="386"/>
      <c r="H42" s="386"/>
      <c r="I42" s="386"/>
      <c r="J42" s="386"/>
      <c r="K42" s="386"/>
      <c r="L42" s="386"/>
      <c r="M42" s="386"/>
      <c r="N42" s="386"/>
      <c r="O42" s="386"/>
      <c r="P42" s="386"/>
      <c r="Q42" s="386"/>
      <c r="R42" s="19"/>
    </row>
    <row r="43" spans="2:64" s="48" customFormat="1" ht="29.25" customHeight="1" x14ac:dyDescent="0.25">
      <c r="B43" s="44"/>
      <c r="C43" s="45" t="s">
        <v>101</v>
      </c>
      <c r="D43" s="387" t="s">
        <v>102</v>
      </c>
      <c r="E43" s="387" t="s">
        <v>103</v>
      </c>
      <c r="F43" s="690" t="s">
        <v>104</v>
      </c>
      <c r="G43" s="691"/>
      <c r="H43" s="691"/>
      <c r="I43" s="691"/>
      <c r="J43" s="387" t="s">
        <v>105</v>
      </c>
      <c r="K43" s="387" t="s">
        <v>106</v>
      </c>
      <c r="L43" s="692" t="s">
        <v>107</v>
      </c>
      <c r="M43" s="691"/>
      <c r="N43" s="690" t="s">
        <v>72</v>
      </c>
      <c r="O43" s="691"/>
      <c r="P43" s="691"/>
      <c r="Q43" s="693"/>
      <c r="R43" s="47"/>
      <c r="T43" s="49" t="s">
        <v>108</v>
      </c>
      <c r="U43" s="50" t="s">
        <v>109</v>
      </c>
      <c r="V43" s="50" t="s">
        <v>110</v>
      </c>
      <c r="W43" s="50" t="s">
        <v>111</v>
      </c>
      <c r="X43" s="50" t="s">
        <v>112</v>
      </c>
      <c r="Y43" s="50" t="s">
        <v>113</v>
      </c>
      <c r="Z43" s="50" t="s">
        <v>114</v>
      </c>
      <c r="AA43" s="51" t="s">
        <v>115</v>
      </c>
    </row>
    <row r="44" spans="2:64" s="17" customFormat="1" ht="29.25" customHeight="1" x14ac:dyDescent="0.35">
      <c r="B44" s="18"/>
      <c r="C44" s="52" t="s">
        <v>116</v>
      </c>
      <c r="D44" s="386"/>
      <c r="E44" s="386"/>
      <c r="F44" s="386"/>
      <c r="G44" s="386"/>
      <c r="H44" s="386"/>
      <c r="I44" s="386"/>
      <c r="J44" s="386"/>
      <c r="K44" s="386"/>
      <c r="L44" s="386"/>
      <c r="M44" s="386"/>
      <c r="N44" s="674">
        <f>BK44</f>
        <v>0</v>
      </c>
      <c r="O44" s="675"/>
      <c r="P44" s="675"/>
      <c r="Q44" s="675"/>
      <c r="R44" s="19"/>
      <c r="T44" s="53"/>
      <c r="U44" s="54"/>
      <c r="V44" s="54"/>
      <c r="W44" s="55">
        <f>W45+W50</f>
        <v>28.702400000000004</v>
      </c>
      <c r="X44" s="54"/>
      <c r="Y44" s="55">
        <f>Y45+Y50</f>
        <v>0.107474</v>
      </c>
      <c r="Z44" s="54"/>
      <c r="AA44" s="56">
        <f>AA45+AA50</f>
        <v>0</v>
      </c>
      <c r="AT44" s="30" t="s">
        <v>117</v>
      </c>
      <c r="AU44" s="30" t="s">
        <v>74</v>
      </c>
      <c r="BK44" s="57">
        <f>BK45+BK50</f>
        <v>0</v>
      </c>
    </row>
    <row r="45" spans="2:64" s="62" customFormat="1" ht="37.35" customHeight="1" x14ac:dyDescent="0.35">
      <c r="B45" s="58"/>
      <c r="C45" s="59"/>
      <c r="D45" s="60" t="s">
        <v>75</v>
      </c>
      <c r="E45" s="60"/>
      <c r="F45" s="60"/>
      <c r="G45" s="60"/>
      <c r="H45" s="60"/>
      <c r="I45" s="60"/>
      <c r="J45" s="60"/>
      <c r="K45" s="60"/>
      <c r="L45" s="60"/>
      <c r="M45" s="60"/>
      <c r="N45" s="668">
        <f>BK45</f>
        <v>0</v>
      </c>
      <c r="O45" s="669"/>
      <c r="P45" s="669"/>
      <c r="Q45" s="669"/>
      <c r="R45" s="61"/>
      <c r="T45" s="63"/>
      <c r="U45" s="59"/>
      <c r="V45" s="59"/>
      <c r="W45" s="64">
        <f>W46</f>
        <v>14.564</v>
      </c>
      <c r="X45" s="59"/>
      <c r="Y45" s="64">
        <f>Y46</f>
        <v>0</v>
      </c>
      <c r="Z45" s="59"/>
      <c r="AA45" s="65">
        <f>AA46</f>
        <v>0</v>
      </c>
      <c r="AR45" s="66" t="s">
        <v>118</v>
      </c>
      <c r="AT45" s="67" t="s">
        <v>117</v>
      </c>
      <c r="AU45" s="67" t="s">
        <v>119</v>
      </c>
      <c r="AY45" s="66" t="s">
        <v>120</v>
      </c>
      <c r="BK45" s="68">
        <f>BK46</f>
        <v>0</v>
      </c>
    </row>
    <row r="46" spans="2:64" s="62" customFormat="1" ht="19.899999999999999" customHeight="1" x14ac:dyDescent="0.3">
      <c r="B46" s="58"/>
      <c r="C46" s="59"/>
      <c r="D46" s="69" t="s">
        <v>83</v>
      </c>
      <c r="E46" s="69"/>
      <c r="F46" s="69"/>
      <c r="G46" s="69"/>
      <c r="H46" s="69"/>
      <c r="I46" s="69"/>
      <c r="J46" s="69"/>
      <c r="K46" s="69"/>
      <c r="L46" s="69"/>
      <c r="M46" s="69"/>
      <c r="N46" s="659">
        <f>BK46</f>
        <v>0</v>
      </c>
      <c r="O46" s="660"/>
      <c r="P46" s="660"/>
      <c r="Q46" s="660"/>
      <c r="R46" s="61"/>
      <c r="T46" s="63"/>
      <c r="U46" s="59"/>
      <c r="V46" s="59"/>
      <c r="W46" s="64">
        <f>SUM(W47:W49)</f>
        <v>14.564</v>
      </c>
      <c r="X46" s="59"/>
      <c r="Y46" s="64">
        <f>SUM(Y47:Y49)</f>
        <v>0</v>
      </c>
      <c r="Z46" s="59"/>
      <c r="AA46" s="65">
        <f>SUM(AA47:AA49)</f>
        <v>0</v>
      </c>
      <c r="AR46" s="66" t="s">
        <v>118</v>
      </c>
      <c r="AT46" s="67" t="s">
        <v>117</v>
      </c>
      <c r="AU46" s="67" t="s">
        <v>118</v>
      </c>
      <c r="AY46" s="66" t="s">
        <v>120</v>
      </c>
      <c r="BK46" s="68">
        <f>SUM(BK47:BK49)</f>
        <v>0</v>
      </c>
    </row>
    <row r="47" spans="2:64" s="17" customFormat="1" ht="31.5" customHeight="1" x14ac:dyDescent="0.25">
      <c r="B47" s="70"/>
      <c r="C47" s="71" t="s">
        <v>270</v>
      </c>
      <c r="D47" s="71" t="s">
        <v>121</v>
      </c>
      <c r="E47" s="72" t="s">
        <v>4493</v>
      </c>
      <c r="F47" s="671" t="s">
        <v>4494</v>
      </c>
      <c r="G47" s="667"/>
      <c r="H47" s="667"/>
      <c r="I47" s="667"/>
      <c r="J47" s="73" t="s">
        <v>447</v>
      </c>
      <c r="K47" s="74">
        <v>2</v>
      </c>
      <c r="L47" s="666"/>
      <c r="M47" s="667"/>
      <c r="N47" s="666">
        <f>ROUND(L47*K47,2)</f>
        <v>0</v>
      </c>
      <c r="O47" s="667"/>
      <c r="P47" s="667"/>
      <c r="Q47" s="667"/>
      <c r="R47" s="75"/>
      <c r="T47" s="76" t="s">
        <v>125</v>
      </c>
      <c r="U47" s="77" t="s">
        <v>126</v>
      </c>
      <c r="V47" s="78">
        <v>4.6500000000000004</v>
      </c>
      <c r="W47" s="78">
        <f>V47*K47</f>
        <v>9.3000000000000007</v>
      </c>
      <c r="X47" s="78">
        <v>0</v>
      </c>
      <c r="Y47" s="78">
        <f>X47*K47</f>
        <v>0</v>
      </c>
      <c r="Z47" s="78">
        <v>0</v>
      </c>
      <c r="AA47" s="79">
        <f>Z47*K47</f>
        <v>0</v>
      </c>
      <c r="AR47" s="30" t="s">
        <v>127</v>
      </c>
      <c r="AT47" s="30" t="s">
        <v>121</v>
      </c>
      <c r="AU47" s="30" t="s">
        <v>128</v>
      </c>
      <c r="AY47" s="30" t="s">
        <v>120</v>
      </c>
      <c r="BE47" s="80">
        <f>IF(U47="základní",N47,0)</f>
        <v>0</v>
      </c>
      <c r="BF47" s="80">
        <f>IF(U47="snížená",N47,0)</f>
        <v>0</v>
      </c>
      <c r="BG47" s="80">
        <f>IF(U47="zákl. přenesená",N47,0)</f>
        <v>0</v>
      </c>
      <c r="BH47" s="80">
        <f>IF(U47="sníž. přenesená",N47,0)</f>
        <v>0</v>
      </c>
      <c r="BI47" s="80">
        <f>IF(U47="nulová",N47,0)</f>
        <v>0</v>
      </c>
      <c r="BJ47" s="30" t="s">
        <v>118</v>
      </c>
      <c r="BK47" s="80">
        <f>ROUND(L47*K47,2)</f>
        <v>0</v>
      </c>
      <c r="BL47" s="30" t="s">
        <v>127</v>
      </c>
    </row>
    <row r="48" spans="2:64" s="17" customFormat="1" ht="31.5" customHeight="1" x14ac:dyDescent="0.25">
      <c r="B48" s="70"/>
      <c r="C48" s="71" t="s">
        <v>275</v>
      </c>
      <c r="D48" s="71" t="s">
        <v>121</v>
      </c>
      <c r="E48" s="72" t="s">
        <v>4495</v>
      </c>
      <c r="F48" s="671" t="s">
        <v>4496</v>
      </c>
      <c r="G48" s="667"/>
      <c r="H48" s="667"/>
      <c r="I48" s="667"/>
      <c r="J48" s="73" t="s">
        <v>447</v>
      </c>
      <c r="K48" s="74">
        <v>10</v>
      </c>
      <c r="L48" s="666"/>
      <c r="M48" s="667"/>
      <c r="N48" s="666">
        <f>ROUND(L48*K48,2)</f>
        <v>0</v>
      </c>
      <c r="O48" s="667"/>
      <c r="P48" s="667"/>
      <c r="Q48" s="667"/>
      <c r="R48" s="75"/>
      <c r="T48" s="76" t="s">
        <v>125</v>
      </c>
      <c r="U48" s="77" t="s">
        <v>126</v>
      </c>
      <c r="V48" s="78">
        <v>0</v>
      </c>
      <c r="W48" s="78">
        <f>V48*K48</f>
        <v>0</v>
      </c>
      <c r="X48" s="78">
        <v>0</v>
      </c>
      <c r="Y48" s="78">
        <f>X48*K48</f>
        <v>0</v>
      </c>
      <c r="Z48" s="78">
        <v>0</v>
      </c>
      <c r="AA48" s="79">
        <f>Z48*K48</f>
        <v>0</v>
      </c>
      <c r="AR48" s="30" t="s">
        <v>127</v>
      </c>
      <c r="AT48" s="30" t="s">
        <v>121</v>
      </c>
      <c r="AU48" s="30" t="s">
        <v>128</v>
      </c>
      <c r="AY48" s="30" t="s">
        <v>120</v>
      </c>
      <c r="BE48" s="80">
        <f>IF(U48="základní",N48,0)</f>
        <v>0</v>
      </c>
      <c r="BF48" s="80">
        <f>IF(U48="snížená",N48,0)</f>
        <v>0</v>
      </c>
      <c r="BG48" s="80">
        <f>IF(U48="zákl. přenesená",N48,0)</f>
        <v>0</v>
      </c>
      <c r="BH48" s="80">
        <f>IF(U48="sníž. přenesená",N48,0)</f>
        <v>0</v>
      </c>
      <c r="BI48" s="80">
        <f>IF(U48="nulová",N48,0)</f>
        <v>0</v>
      </c>
      <c r="BJ48" s="30" t="s">
        <v>118</v>
      </c>
      <c r="BK48" s="80">
        <f>ROUND(L48*K48,2)</f>
        <v>0</v>
      </c>
      <c r="BL48" s="30" t="s">
        <v>127</v>
      </c>
    </row>
    <row r="49" spans="2:64" s="17" customFormat="1" ht="44.25" customHeight="1" x14ac:dyDescent="0.25">
      <c r="B49" s="70"/>
      <c r="C49" s="71" t="s">
        <v>282</v>
      </c>
      <c r="D49" s="71" t="s">
        <v>121</v>
      </c>
      <c r="E49" s="72" t="s">
        <v>4497</v>
      </c>
      <c r="F49" s="671" t="s">
        <v>4498</v>
      </c>
      <c r="G49" s="667"/>
      <c r="H49" s="667"/>
      <c r="I49" s="667"/>
      <c r="J49" s="73" t="s">
        <v>447</v>
      </c>
      <c r="K49" s="74">
        <v>2</v>
      </c>
      <c r="L49" s="666"/>
      <c r="M49" s="667"/>
      <c r="N49" s="666">
        <f>ROUND(L49*K49,2)</f>
        <v>0</v>
      </c>
      <c r="O49" s="667"/>
      <c r="P49" s="667"/>
      <c r="Q49" s="667"/>
      <c r="R49" s="75"/>
      <c r="T49" s="76" t="s">
        <v>125</v>
      </c>
      <c r="U49" s="77" t="s">
        <v>126</v>
      </c>
      <c r="V49" s="78">
        <v>2.6320000000000001</v>
      </c>
      <c r="W49" s="78">
        <f>V49*K49</f>
        <v>5.2640000000000002</v>
      </c>
      <c r="X49" s="78">
        <v>0</v>
      </c>
      <c r="Y49" s="78">
        <f>X49*K49</f>
        <v>0</v>
      </c>
      <c r="Z49" s="78">
        <v>0</v>
      </c>
      <c r="AA49" s="79">
        <f>Z49*K49</f>
        <v>0</v>
      </c>
      <c r="AR49" s="30" t="s">
        <v>118</v>
      </c>
      <c r="AT49" s="30" t="s">
        <v>121</v>
      </c>
      <c r="AU49" s="30" t="s">
        <v>128</v>
      </c>
      <c r="AY49" s="30" t="s">
        <v>120</v>
      </c>
      <c r="BE49" s="80">
        <f>IF(U49="základní",N49,0)</f>
        <v>0</v>
      </c>
      <c r="BF49" s="80">
        <f>IF(U49="snížená",N49,0)</f>
        <v>0</v>
      </c>
      <c r="BG49" s="80">
        <f>IF(U49="zákl. přenesená",N49,0)</f>
        <v>0</v>
      </c>
      <c r="BH49" s="80">
        <f>IF(U49="sníž. přenesená",N49,0)</f>
        <v>0</v>
      </c>
      <c r="BI49" s="80">
        <f>IF(U49="nulová",N49,0)</f>
        <v>0</v>
      </c>
      <c r="BJ49" s="30" t="s">
        <v>118</v>
      </c>
      <c r="BK49" s="80">
        <f>ROUND(L49*K49,2)</f>
        <v>0</v>
      </c>
      <c r="BL49" s="30" t="s">
        <v>118</v>
      </c>
    </row>
    <row r="50" spans="2:64" s="62" customFormat="1" ht="37.35" customHeight="1" x14ac:dyDescent="0.35">
      <c r="B50" s="58"/>
      <c r="C50" s="59"/>
      <c r="D50" s="60" t="s">
        <v>87</v>
      </c>
      <c r="E50" s="60"/>
      <c r="F50" s="60"/>
      <c r="G50" s="60"/>
      <c r="H50" s="60"/>
      <c r="I50" s="60"/>
      <c r="J50" s="60"/>
      <c r="K50" s="60"/>
      <c r="L50" s="60"/>
      <c r="M50" s="60"/>
      <c r="N50" s="701">
        <f>BK50</f>
        <v>0</v>
      </c>
      <c r="O50" s="702"/>
      <c r="P50" s="702"/>
      <c r="Q50" s="702"/>
      <c r="R50" s="61"/>
      <c r="T50" s="63"/>
      <c r="U50" s="59"/>
      <c r="V50" s="59"/>
      <c r="W50" s="64">
        <f>W51+W59+W67+W75+W78</f>
        <v>14.138400000000003</v>
      </c>
      <c r="X50" s="59"/>
      <c r="Y50" s="64">
        <f>Y51+Y59+Y67+Y75+Y78</f>
        <v>0.107474</v>
      </c>
      <c r="Z50" s="59"/>
      <c r="AA50" s="65">
        <f>AA51+AA59+AA67+AA75+AA78</f>
        <v>0</v>
      </c>
      <c r="AR50" s="66" t="s">
        <v>128</v>
      </c>
      <c r="AT50" s="67" t="s">
        <v>117</v>
      </c>
      <c r="AU50" s="67" t="s">
        <v>119</v>
      </c>
      <c r="AY50" s="66" t="s">
        <v>120</v>
      </c>
      <c r="BK50" s="68">
        <f>BK51+BK59+BK67+BK75+BK78</f>
        <v>0</v>
      </c>
    </row>
    <row r="51" spans="2:64" s="62" customFormat="1" ht="19.899999999999999" customHeight="1" x14ac:dyDescent="0.3">
      <c r="B51" s="58"/>
      <c r="C51" s="59"/>
      <c r="D51" s="69" t="s">
        <v>90</v>
      </c>
      <c r="E51" s="69"/>
      <c r="F51" s="69"/>
      <c r="G51" s="69"/>
      <c r="H51" s="69"/>
      <c r="I51" s="69"/>
      <c r="J51" s="69"/>
      <c r="K51" s="69"/>
      <c r="L51" s="69"/>
      <c r="M51" s="69"/>
      <c r="N51" s="659">
        <f>BK51</f>
        <v>0</v>
      </c>
      <c r="O51" s="660"/>
      <c r="P51" s="660"/>
      <c r="Q51" s="660"/>
      <c r="R51" s="61"/>
      <c r="T51" s="63"/>
      <c r="U51" s="59"/>
      <c r="V51" s="59"/>
      <c r="W51" s="64">
        <f>SUM(W52:W58)</f>
        <v>1.9584000000000001</v>
      </c>
      <c r="X51" s="59"/>
      <c r="Y51" s="64">
        <f>SUM(Y52:Y58)</f>
        <v>2.1404000000000003E-2</v>
      </c>
      <c r="Z51" s="59"/>
      <c r="AA51" s="65">
        <f>SUM(AA52:AA58)</f>
        <v>0</v>
      </c>
      <c r="AR51" s="66" t="s">
        <v>128</v>
      </c>
      <c r="AT51" s="67" t="s">
        <v>117</v>
      </c>
      <c r="AU51" s="67" t="s">
        <v>118</v>
      </c>
      <c r="AY51" s="66" t="s">
        <v>120</v>
      </c>
      <c r="BK51" s="68">
        <f>SUM(BK52:BK58)</f>
        <v>0</v>
      </c>
    </row>
    <row r="52" spans="2:64" s="17" customFormat="1" ht="44.25" customHeight="1" x14ac:dyDescent="0.25">
      <c r="B52" s="70"/>
      <c r="C52" s="71" t="s">
        <v>118</v>
      </c>
      <c r="D52" s="71" t="s">
        <v>121</v>
      </c>
      <c r="E52" s="72" t="s">
        <v>4266</v>
      </c>
      <c r="F52" s="671" t="s">
        <v>4267</v>
      </c>
      <c r="G52" s="667"/>
      <c r="H52" s="667"/>
      <c r="I52" s="667"/>
      <c r="J52" s="73" t="s">
        <v>532</v>
      </c>
      <c r="K52" s="74">
        <v>14.4</v>
      </c>
      <c r="L52" s="666"/>
      <c r="M52" s="667"/>
      <c r="N52" s="666">
        <f>ROUND(L52*K52,2)</f>
        <v>0</v>
      </c>
      <c r="O52" s="667"/>
      <c r="P52" s="667"/>
      <c r="Q52" s="667"/>
      <c r="R52" s="75"/>
      <c r="T52" s="76" t="s">
        <v>125</v>
      </c>
      <c r="U52" s="77" t="s">
        <v>126</v>
      </c>
      <c r="V52" s="78">
        <v>0.13600000000000001</v>
      </c>
      <c r="W52" s="78">
        <f>V52*K52</f>
        <v>1.9584000000000001</v>
      </c>
      <c r="X52" s="78">
        <v>2.7999999999999998E-4</v>
      </c>
      <c r="Y52" s="78">
        <f>X52*K52</f>
        <v>4.032E-3</v>
      </c>
      <c r="Z52" s="78">
        <v>0</v>
      </c>
      <c r="AA52" s="79">
        <f>Z52*K52</f>
        <v>0</v>
      </c>
      <c r="AR52" s="30" t="s">
        <v>118</v>
      </c>
      <c r="AT52" s="30" t="s">
        <v>121</v>
      </c>
      <c r="AU52" s="30" t="s">
        <v>128</v>
      </c>
      <c r="AY52" s="30" t="s">
        <v>120</v>
      </c>
      <c r="BE52" s="80">
        <f>IF(U52="základní",N52,0)</f>
        <v>0</v>
      </c>
      <c r="BF52" s="80">
        <f>IF(U52="snížená",N52,0)</f>
        <v>0</v>
      </c>
      <c r="BG52" s="80">
        <f>IF(U52="zákl. přenesená",N52,0)</f>
        <v>0</v>
      </c>
      <c r="BH52" s="80">
        <f>IF(U52="sníž. přenesená",N52,0)</f>
        <v>0</v>
      </c>
      <c r="BI52" s="80">
        <f>IF(U52="nulová",N52,0)</f>
        <v>0</v>
      </c>
      <c r="BJ52" s="30" t="s">
        <v>118</v>
      </c>
      <c r="BK52" s="80">
        <f>ROUND(L52*K52,2)</f>
        <v>0</v>
      </c>
      <c r="BL52" s="30" t="s">
        <v>118</v>
      </c>
    </row>
    <row r="53" spans="2:64" s="86" customFormat="1" ht="22.5" customHeight="1" x14ac:dyDescent="0.25">
      <c r="B53" s="81"/>
      <c r="C53" s="385"/>
      <c r="D53" s="385"/>
      <c r="E53" s="83" t="s">
        <v>125</v>
      </c>
      <c r="F53" s="661" t="s">
        <v>6724</v>
      </c>
      <c r="G53" s="662"/>
      <c r="H53" s="662"/>
      <c r="I53" s="662"/>
      <c r="J53" s="385"/>
      <c r="K53" s="84">
        <v>14.4</v>
      </c>
      <c r="L53" s="385"/>
      <c r="M53" s="385"/>
      <c r="N53" s="385"/>
      <c r="O53" s="385"/>
      <c r="P53" s="385"/>
      <c r="Q53" s="385"/>
      <c r="R53" s="85"/>
      <c r="T53" s="87"/>
      <c r="U53" s="385"/>
      <c r="V53" s="385"/>
      <c r="W53" s="385"/>
      <c r="X53" s="385"/>
      <c r="Y53" s="385"/>
      <c r="Z53" s="385"/>
      <c r="AA53" s="88"/>
      <c r="AT53" s="89" t="s">
        <v>130</v>
      </c>
      <c r="AU53" s="89" t="s">
        <v>128</v>
      </c>
      <c r="AV53" s="86" t="s">
        <v>128</v>
      </c>
      <c r="AW53" s="86" t="s">
        <v>131</v>
      </c>
      <c r="AX53" s="86" t="s">
        <v>118</v>
      </c>
      <c r="AY53" s="89" t="s">
        <v>120</v>
      </c>
    </row>
    <row r="54" spans="2:64" s="17" customFormat="1" ht="22.5" customHeight="1" x14ac:dyDescent="0.25">
      <c r="B54" s="70"/>
      <c r="C54" s="101" t="s">
        <v>128</v>
      </c>
      <c r="D54" s="101" t="s">
        <v>195</v>
      </c>
      <c r="E54" s="102" t="s">
        <v>4499</v>
      </c>
      <c r="F54" s="677" t="s">
        <v>4500</v>
      </c>
      <c r="G54" s="678"/>
      <c r="H54" s="678"/>
      <c r="I54" s="678"/>
      <c r="J54" s="103" t="s">
        <v>447</v>
      </c>
      <c r="K54" s="104">
        <v>1</v>
      </c>
      <c r="L54" s="670"/>
      <c r="M54" s="678"/>
      <c r="N54" s="670">
        <f>ROUND(L54*K54,2)</f>
        <v>0</v>
      </c>
      <c r="O54" s="667"/>
      <c r="P54" s="667"/>
      <c r="Q54" s="667"/>
      <c r="R54" s="75"/>
      <c r="T54" s="76" t="s">
        <v>125</v>
      </c>
      <c r="U54" s="77" t="s">
        <v>126</v>
      </c>
      <c r="V54" s="78">
        <v>0</v>
      </c>
      <c r="W54" s="78">
        <f>V54*K54</f>
        <v>0</v>
      </c>
      <c r="X54" s="78">
        <v>4.7000000000000002E-3</v>
      </c>
      <c r="Y54" s="78">
        <f>X54*K54</f>
        <v>4.7000000000000002E-3</v>
      </c>
      <c r="Z54" s="78">
        <v>0</v>
      </c>
      <c r="AA54" s="79">
        <f>Z54*K54</f>
        <v>0</v>
      </c>
      <c r="AR54" s="30" t="s">
        <v>128</v>
      </c>
      <c r="AT54" s="30" t="s">
        <v>195</v>
      </c>
      <c r="AU54" s="30" t="s">
        <v>128</v>
      </c>
      <c r="AY54" s="30" t="s">
        <v>120</v>
      </c>
      <c r="BE54" s="80">
        <f>IF(U54="základní",N54,0)</f>
        <v>0</v>
      </c>
      <c r="BF54" s="80">
        <f>IF(U54="snížená",N54,0)</f>
        <v>0</v>
      </c>
      <c r="BG54" s="80">
        <f>IF(U54="zákl. přenesená",N54,0)</f>
        <v>0</v>
      </c>
      <c r="BH54" s="80">
        <f>IF(U54="sníž. přenesená",N54,0)</f>
        <v>0</v>
      </c>
      <c r="BI54" s="80">
        <f>IF(U54="nulová",N54,0)</f>
        <v>0</v>
      </c>
      <c r="BJ54" s="30" t="s">
        <v>118</v>
      </c>
      <c r="BK54" s="80">
        <f>ROUND(L54*K54,2)</f>
        <v>0</v>
      </c>
      <c r="BL54" s="30" t="s">
        <v>118</v>
      </c>
    </row>
    <row r="55" spans="2:64" s="17" customFormat="1" ht="31.5" customHeight="1" x14ac:dyDescent="0.25">
      <c r="B55" s="70"/>
      <c r="C55" s="101" t="s">
        <v>234</v>
      </c>
      <c r="D55" s="101" t="s">
        <v>195</v>
      </c>
      <c r="E55" s="102" t="s">
        <v>4105</v>
      </c>
      <c r="F55" s="677" t="s">
        <v>4106</v>
      </c>
      <c r="G55" s="678"/>
      <c r="H55" s="678"/>
      <c r="I55" s="678"/>
      <c r="J55" s="103" t="s">
        <v>532</v>
      </c>
      <c r="K55" s="104">
        <v>7.2</v>
      </c>
      <c r="L55" s="670"/>
      <c r="M55" s="678"/>
      <c r="N55" s="670">
        <f>ROUND(L55*K55,2)</f>
        <v>0</v>
      </c>
      <c r="O55" s="667"/>
      <c r="P55" s="667"/>
      <c r="Q55" s="667"/>
      <c r="R55" s="75"/>
      <c r="T55" s="76" t="s">
        <v>125</v>
      </c>
      <c r="U55" s="77" t="s">
        <v>126</v>
      </c>
      <c r="V55" s="78">
        <v>0</v>
      </c>
      <c r="W55" s="78">
        <f>V55*K55</f>
        <v>0</v>
      </c>
      <c r="X55" s="78">
        <v>8.8000000000000003E-4</v>
      </c>
      <c r="Y55" s="78">
        <f>X55*K55</f>
        <v>6.3360000000000005E-3</v>
      </c>
      <c r="Z55" s="78">
        <v>0</v>
      </c>
      <c r="AA55" s="79">
        <f>Z55*K55</f>
        <v>0</v>
      </c>
      <c r="AR55" s="30" t="s">
        <v>258</v>
      </c>
      <c r="AT55" s="30" t="s">
        <v>195</v>
      </c>
      <c r="AU55" s="30" t="s">
        <v>128</v>
      </c>
      <c r="AY55" s="30" t="s">
        <v>120</v>
      </c>
      <c r="BE55" s="80">
        <f>IF(U55="základní",N55,0)</f>
        <v>0</v>
      </c>
      <c r="BF55" s="80">
        <f>IF(U55="snížená",N55,0)</f>
        <v>0</v>
      </c>
      <c r="BG55" s="80">
        <f>IF(U55="zákl. přenesená",N55,0)</f>
        <v>0</v>
      </c>
      <c r="BH55" s="80">
        <f>IF(U55="sníž. přenesená",N55,0)</f>
        <v>0</v>
      </c>
      <c r="BI55" s="80">
        <f>IF(U55="nulová",N55,0)</f>
        <v>0</v>
      </c>
      <c r="BJ55" s="30" t="s">
        <v>118</v>
      </c>
      <c r="BK55" s="80">
        <f>ROUND(L55*K55,2)</f>
        <v>0</v>
      </c>
      <c r="BL55" s="30" t="s">
        <v>194</v>
      </c>
    </row>
    <row r="56" spans="2:64" s="17" customFormat="1" ht="31.5" customHeight="1" x14ac:dyDescent="0.25">
      <c r="B56" s="70"/>
      <c r="C56" s="101" t="s">
        <v>136</v>
      </c>
      <c r="D56" s="101" t="s">
        <v>195</v>
      </c>
      <c r="E56" s="102" t="s">
        <v>3921</v>
      </c>
      <c r="F56" s="677" t="s">
        <v>4501</v>
      </c>
      <c r="G56" s="678"/>
      <c r="H56" s="678"/>
      <c r="I56" s="678"/>
      <c r="J56" s="103" t="s">
        <v>532</v>
      </c>
      <c r="K56" s="104">
        <v>7.2</v>
      </c>
      <c r="L56" s="670"/>
      <c r="M56" s="678"/>
      <c r="N56" s="670">
        <f>ROUND(L56*K56,2)</f>
        <v>0</v>
      </c>
      <c r="O56" s="667"/>
      <c r="P56" s="667"/>
      <c r="Q56" s="667"/>
      <c r="R56" s="75"/>
      <c r="T56" s="76" t="s">
        <v>125</v>
      </c>
      <c r="U56" s="77" t="s">
        <v>126</v>
      </c>
      <c r="V56" s="78">
        <v>0</v>
      </c>
      <c r="W56" s="78">
        <f>V56*K56</f>
        <v>0</v>
      </c>
      <c r="X56" s="78">
        <v>8.8000000000000003E-4</v>
      </c>
      <c r="Y56" s="78">
        <f>X56*K56</f>
        <v>6.3360000000000005E-3</v>
      </c>
      <c r="Z56" s="78">
        <v>0</v>
      </c>
      <c r="AA56" s="79">
        <f>Z56*K56</f>
        <v>0</v>
      </c>
      <c r="AR56" s="30" t="s">
        <v>258</v>
      </c>
      <c r="AT56" s="30" t="s">
        <v>195</v>
      </c>
      <c r="AU56" s="30" t="s">
        <v>128</v>
      </c>
      <c r="AY56" s="30" t="s">
        <v>120</v>
      </c>
      <c r="BE56" s="80">
        <f>IF(U56="základní",N56,0)</f>
        <v>0</v>
      </c>
      <c r="BF56" s="80">
        <f>IF(U56="snížená",N56,0)</f>
        <v>0</v>
      </c>
      <c r="BG56" s="80">
        <f>IF(U56="zákl. přenesená",N56,0)</f>
        <v>0</v>
      </c>
      <c r="BH56" s="80">
        <f>IF(U56="sníž. přenesená",N56,0)</f>
        <v>0</v>
      </c>
      <c r="BI56" s="80">
        <f>IF(U56="nulová",N56,0)</f>
        <v>0</v>
      </c>
      <c r="BJ56" s="30" t="s">
        <v>118</v>
      </c>
      <c r="BK56" s="80">
        <f>ROUND(L56*K56,2)</f>
        <v>0</v>
      </c>
      <c r="BL56" s="30" t="s">
        <v>194</v>
      </c>
    </row>
    <row r="57" spans="2:64" s="17" customFormat="1" ht="31.5" customHeight="1" x14ac:dyDescent="0.25">
      <c r="B57" s="70"/>
      <c r="C57" s="71" t="s">
        <v>143</v>
      </c>
      <c r="D57" s="71" t="s">
        <v>121</v>
      </c>
      <c r="E57" s="72" t="s">
        <v>3878</v>
      </c>
      <c r="F57" s="671" t="s">
        <v>3879</v>
      </c>
      <c r="G57" s="667"/>
      <c r="H57" s="667"/>
      <c r="I57" s="667"/>
      <c r="J57" s="73" t="s">
        <v>3691</v>
      </c>
      <c r="K57" s="74">
        <v>16.271999999999998</v>
      </c>
      <c r="L57" s="666"/>
      <c r="M57" s="667"/>
      <c r="N57" s="666">
        <f>ROUND(L57*K57,2)</f>
        <v>0</v>
      </c>
      <c r="O57" s="667"/>
      <c r="P57" s="667"/>
      <c r="Q57" s="667"/>
      <c r="R57" s="75"/>
      <c r="T57" s="76" t="s">
        <v>125</v>
      </c>
      <c r="U57" s="77" t="s">
        <v>126</v>
      </c>
      <c r="V57" s="78">
        <v>0</v>
      </c>
      <c r="W57" s="78">
        <f>V57*K57</f>
        <v>0</v>
      </c>
      <c r="X57" s="78">
        <v>0</v>
      </c>
      <c r="Y57" s="78">
        <f>X57*K57</f>
        <v>0</v>
      </c>
      <c r="Z57" s="78">
        <v>0</v>
      </c>
      <c r="AA57" s="79">
        <f>Z57*K57</f>
        <v>0</v>
      </c>
      <c r="AR57" s="30" t="s">
        <v>118</v>
      </c>
      <c r="AT57" s="30" t="s">
        <v>121</v>
      </c>
      <c r="AU57" s="30" t="s">
        <v>128</v>
      </c>
      <c r="AY57" s="30" t="s">
        <v>120</v>
      </c>
      <c r="BE57" s="80">
        <f>IF(U57="základní",N57,0)</f>
        <v>0</v>
      </c>
      <c r="BF57" s="80">
        <f>IF(U57="snížená",N57,0)</f>
        <v>0</v>
      </c>
      <c r="BG57" s="80">
        <f>IF(U57="zákl. přenesená",N57,0)</f>
        <v>0</v>
      </c>
      <c r="BH57" s="80">
        <f>IF(U57="sníž. přenesená",N57,0)</f>
        <v>0</v>
      </c>
      <c r="BI57" s="80">
        <f>IF(U57="nulová",N57,0)</f>
        <v>0</v>
      </c>
      <c r="BJ57" s="30" t="s">
        <v>118</v>
      </c>
      <c r="BK57" s="80">
        <f>ROUND(L57*K57,2)</f>
        <v>0</v>
      </c>
      <c r="BL57" s="30" t="s">
        <v>118</v>
      </c>
    </row>
    <row r="58" spans="2:64" s="17" customFormat="1" ht="31.5" customHeight="1" x14ac:dyDescent="0.25">
      <c r="B58" s="70"/>
      <c r="C58" s="71" t="s">
        <v>147</v>
      </c>
      <c r="D58" s="71" t="s">
        <v>121</v>
      </c>
      <c r="E58" s="72" t="s">
        <v>3880</v>
      </c>
      <c r="F58" s="671" t="s">
        <v>3881</v>
      </c>
      <c r="G58" s="667"/>
      <c r="H58" s="667"/>
      <c r="I58" s="667"/>
      <c r="J58" s="73" t="s">
        <v>3691</v>
      </c>
      <c r="K58" s="74">
        <v>16.271999999999998</v>
      </c>
      <c r="L58" s="666"/>
      <c r="M58" s="667"/>
      <c r="N58" s="666">
        <f>ROUND(L58*K58,2)</f>
        <v>0</v>
      </c>
      <c r="O58" s="667"/>
      <c r="P58" s="667"/>
      <c r="Q58" s="667"/>
      <c r="R58" s="75"/>
      <c r="T58" s="76" t="s">
        <v>125</v>
      </c>
      <c r="U58" s="77" t="s">
        <v>126</v>
      </c>
      <c r="V58" s="78">
        <v>0</v>
      </c>
      <c r="W58" s="78">
        <f>V58*K58</f>
        <v>0</v>
      </c>
      <c r="X58" s="78">
        <v>0</v>
      </c>
      <c r="Y58" s="78">
        <f>X58*K58</f>
        <v>0</v>
      </c>
      <c r="Z58" s="78">
        <v>0</v>
      </c>
      <c r="AA58" s="79">
        <f>Z58*K58</f>
        <v>0</v>
      </c>
      <c r="AR58" s="30" t="s">
        <v>118</v>
      </c>
      <c r="AT58" s="30" t="s">
        <v>121</v>
      </c>
      <c r="AU58" s="30" t="s">
        <v>128</v>
      </c>
      <c r="AY58" s="30" t="s">
        <v>120</v>
      </c>
      <c r="BE58" s="80">
        <f>IF(U58="základní",N58,0)</f>
        <v>0</v>
      </c>
      <c r="BF58" s="80">
        <f>IF(U58="snížená",N58,0)</f>
        <v>0</v>
      </c>
      <c r="BG58" s="80">
        <f>IF(U58="zákl. přenesená",N58,0)</f>
        <v>0</v>
      </c>
      <c r="BH58" s="80">
        <f>IF(U58="sníž. přenesená",N58,0)</f>
        <v>0</v>
      </c>
      <c r="BI58" s="80">
        <f>IF(U58="nulová",N58,0)</f>
        <v>0</v>
      </c>
      <c r="BJ58" s="30" t="s">
        <v>118</v>
      </c>
      <c r="BK58" s="80">
        <f>ROUND(L58*K58,2)</f>
        <v>0</v>
      </c>
      <c r="BL58" s="30" t="s">
        <v>118</v>
      </c>
    </row>
    <row r="59" spans="2:64" s="62" customFormat="1" ht="29.85" customHeight="1" x14ac:dyDescent="0.3">
      <c r="B59" s="58"/>
      <c r="C59" s="59"/>
      <c r="D59" s="69" t="s">
        <v>4489</v>
      </c>
      <c r="E59" s="69"/>
      <c r="F59" s="69"/>
      <c r="G59" s="69"/>
      <c r="H59" s="69"/>
      <c r="I59" s="69"/>
      <c r="J59" s="69"/>
      <c r="K59" s="69"/>
      <c r="L59" s="69"/>
      <c r="M59" s="69"/>
      <c r="N59" s="657">
        <f>BK59</f>
        <v>0</v>
      </c>
      <c r="O59" s="658"/>
      <c r="P59" s="658"/>
      <c r="Q59" s="658"/>
      <c r="R59" s="61"/>
      <c r="T59" s="63"/>
      <c r="U59" s="59"/>
      <c r="V59" s="59"/>
      <c r="W59" s="64">
        <f>SUM(W60:W66)</f>
        <v>2.052</v>
      </c>
      <c r="X59" s="59"/>
      <c r="Y59" s="64">
        <f>SUM(Y60:Y66)</f>
        <v>2.0339999999999997E-2</v>
      </c>
      <c r="Z59" s="59"/>
      <c r="AA59" s="65">
        <f>SUM(AA60:AA66)</f>
        <v>0</v>
      </c>
      <c r="AR59" s="66" t="s">
        <v>128</v>
      </c>
      <c r="AT59" s="67" t="s">
        <v>117</v>
      </c>
      <c r="AU59" s="67" t="s">
        <v>118</v>
      </c>
      <c r="AY59" s="66" t="s">
        <v>120</v>
      </c>
      <c r="BK59" s="68">
        <f>SUM(BK60:BK66)</f>
        <v>0</v>
      </c>
    </row>
    <row r="60" spans="2:64" s="17" customFormat="1" ht="22.5" customHeight="1" x14ac:dyDescent="0.25">
      <c r="B60" s="70"/>
      <c r="C60" s="71" t="s">
        <v>151</v>
      </c>
      <c r="D60" s="71" t="s">
        <v>121</v>
      </c>
      <c r="E60" s="72" t="s">
        <v>4039</v>
      </c>
      <c r="F60" s="671" t="s">
        <v>4040</v>
      </c>
      <c r="G60" s="667"/>
      <c r="H60" s="667"/>
      <c r="I60" s="667"/>
      <c r="J60" s="73" t="s">
        <v>3065</v>
      </c>
      <c r="K60" s="74">
        <v>9</v>
      </c>
      <c r="L60" s="666"/>
      <c r="M60" s="667"/>
      <c r="N60" s="666">
        <f>ROUND(L60*K60,2)</f>
        <v>0</v>
      </c>
      <c r="O60" s="667"/>
      <c r="P60" s="667"/>
      <c r="Q60" s="667"/>
      <c r="R60" s="75"/>
      <c r="T60" s="76" t="s">
        <v>125</v>
      </c>
      <c r="U60" s="77" t="s">
        <v>126</v>
      </c>
      <c r="V60" s="78">
        <v>0.114</v>
      </c>
      <c r="W60" s="78">
        <f>V60*K60</f>
        <v>1.026</v>
      </c>
      <c r="X60" s="78">
        <v>1.1299999999999999E-3</v>
      </c>
      <c r="Y60" s="78">
        <f>X60*K60</f>
        <v>1.0169999999999998E-2</v>
      </c>
      <c r="Z60" s="78">
        <v>0</v>
      </c>
      <c r="AA60" s="79">
        <f>Z60*K60</f>
        <v>0</v>
      </c>
      <c r="AR60" s="30" t="s">
        <v>118</v>
      </c>
      <c r="AT60" s="30" t="s">
        <v>121</v>
      </c>
      <c r="AU60" s="30" t="s">
        <v>128</v>
      </c>
      <c r="AY60" s="30" t="s">
        <v>120</v>
      </c>
      <c r="BE60" s="80">
        <f>IF(U60="základní",N60,0)</f>
        <v>0</v>
      </c>
      <c r="BF60" s="80">
        <f>IF(U60="snížená",N60,0)</f>
        <v>0</v>
      </c>
      <c r="BG60" s="80">
        <f>IF(U60="zákl. přenesená",N60,0)</f>
        <v>0</v>
      </c>
      <c r="BH60" s="80">
        <f>IF(U60="sníž. přenesená",N60,0)</f>
        <v>0</v>
      </c>
      <c r="BI60" s="80">
        <f>IF(U60="nulová",N60,0)</f>
        <v>0</v>
      </c>
      <c r="BJ60" s="30" t="s">
        <v>118</v>
      </c>
      <c r="BK60" s="80">
        <f>ROUND(L60*K60,2)</f>
        <v>0</v>
      </c>
      <c r="BL60" s="30" t="s">
        <v>118</v>
      </c>
    </row>
    <row r="61" spans="2:64" s="17" customFormat="1" ht="30" customHeight="1" x14ac:dyDescent="0.25">
      <c r="B61" s="18"/>
      <c r="C61" s="386"/>
      <c r="D61" s="386"/>
      <c r="E61" s="386"/>
      <c r="F61" s="679" t="s">
        <v>4504</v>
      </c>
      <c r="G61" s="680"/>
      <c r="H61" s="680"/>
      <c r="I61" s="680"/>
      <c r="J61" s="386"/>
      <c r="K61" s="386"/>
      <c r="L61" s="386"/>
      <c r="M61" s="386"/>
      <c r="N61" s="386"/>
      <c r="O61" s="386"/>
      <c r="P61" s="386"/>
      <c r="Q61" s="386"/>
      <c r="R61" s="19"/>
      <c r="T61" s="99"/>
      <c r="U61" s="386"/>
      <c r="V61" s="386"/>
      <c r="W61" s="386"/>
      <c r="X61" s="386"/>
      <c r="Y61" s="386"/>
      <c r="Z61" s="386"/>
      <c r="AA61" s="100"/>
      <c r="AT61" s="30" t="s">
        <v>193</v>
      </c>
      <c r="AU61" s="30" t="s">
        <v>128</v>
      </c>
    </row>
    <row r="62" spans="2:64" s="17" customFormat="1" ht="22.5" customHeight="1" x14ac:dyDescent="0.25">
      <c r="B62" s="70"/>
      <c r="C62" s="71" t="s">
        <v>237</v>
      </c>
      <c r="D62" s="71" t="s">
        <v>121</v>
      </c>
      <c r="E62" s="72" t="s">
        <v>4041</v>
      </c>
      <c r="F62" s="671" t="s">
        <v>4042</v>
      </c>
      <c r="G62" s="667"/>
      <c r="H62" s="667"/>
      <c r="I62" s="667"/>
      <c r="J62" s="73" t="s">
        <v>447</v>
      </c>
      <c r="K62" s="74">
        <v>9</v>
      </c>
      <c r="L62" s="666"/>
      <c r="M62" s="667"/>
      <c r="N62" s="666">
        <f>ROUND(L62*K62,2)</f>
        <v>0</v>
      </c>
      <c r="O62" s="667"/>
      <c r="P62" s="667"/>
      <c r="Q62" s="667"/>
      <c r="R62" s="75"/>
      <c r="T62" s="76" t="s">
        <v>125</v>
      </c>
      <c r="U62" s="77" t="s">
        <v>126</v>
      </c>
      <c r="V62" s="78">
        <v>0.114</v>
      </c>
      <c r="W62" s="78">
        <f>V62*K62</f>
        <v>1.026</v>
      </c>
      <c r="X62" s="78">
        <v>1.1299999999999999E-3</v>
      </c>
      <c r="Y62" s="78">
        <f>X62*K62</f>
        <v>1.0169999999999998E-2</v>
      </c>
      <c r="Z62" s="78">
        <v>0</v>
      </c>
      <c r="AA62" s="79">
        <f>Z62*K62</f>
        <v>0</v>
      </c>
      <c r="AR62" s="30" t="s">
        <v>118</v>
      </c>
      <c r="AT62" s="30" t="s">
        <v>121</v>
      </c>
      <c r="AU62" s="30" t="s">
        <v>128</v>
      </c>
      <c r="AY62" s="30" t="s">
        <v>120</v>
      </c>
      <c r="BE62" s="80">
        <f>IF(U62="základní",N62,0)</f>
        <v>0</v>
      </c>
      <c r="BF62" s="80">
        <f>IF(U62="snížená",N62,0)</f>
        <v>0</v>
      </c>
      <c r="BG62" s="80">
        <f>IF(U62="zákl. přenesená",N62,0)</f>
        <v>0</v>
      </c>
      <c r="BH62" s="80">
        <f>IF(U62="sníž. přenesená",N62,0)</f>
        <v>0</v>
      </c>
      <c r="BI62" s="80">
        <f>IF(U62="nulová",N62,0)</f>
        <v>0</v>
      </c>
      <c r="BJ62" s="30" t="s">
        <v>118</v>
      </c>
      <c r="BK62" s="80">
        <f>ROUND(L62*K62,2)</f>
        <v>0</v>
      </c>
      <c r="BL62" s="30" t="s">
        <v>118</v>
      </c>
    </row>
    <row r="63" spans="2:64" s="17" customFormat="1" ht="30" customHeight="1" x14ac:dyDescent="0.25">
      <c r="B63" s="18"/>
      <c r="C63" s="386"/>
      <c r="D63" s="386"/>
      <c r="E63" s="386"/>
      <c r="F63" s="679" t="s">
        <v>4504</v>
      </c>
      <c r="G63" s="680"/>
      <c r="H63" s="680"/>
      <c r="I63" s="680"/>
      <c r="J63" s="386"/>
      <c r="K63" s="386"/>
      <c r="L63" s="386"/>
      <c r="M63" s="386"/>
      <c r="N63" s="386"/>
      <c r="O63" s="386"/>
      <c r="P63" s="386"/>
      <c r="Q63" s="386"/>
      <c r="R63" s="19"/>
      <c r="T63" s="99"/>
      <c r="U63" s="386"/>
      <c r="V63" s="386"/>
      <c r="W63" s="386"/>
      <c r="X63" s="386"/>
      <c r="Y63" s="386"/>
      <c r="Z63" s="386"/>
      <c r="AA63" s="100"/>
      <c r="AT63" s="30" t="s">
        <v>193</v>
      </c>
      <c r="AU63" s="30" t="s">
        <v>128</v>
      </c>
    </row>
    <row r="64" spans="2:64" s="17" customFormat="1" ht="57" customHeight="1" x14ac:dyDescent="0.25">
      <c r="B64" s="70"/>
      <c r="C64" s="71" t="s">
        <v>240</v>
      </c>
      <c r="D64" s="71" t="s">
        <v>121</v>
      </c>
      <c r="E64" s="72" t="s">
        <v>6725</v>
      </c>
      <c r="F64" s="671" t="s">
        <v>6726</v>
      </c>
      <c r="G64" s="667"/>
      <c r="H64" s="667"/>
      <c r="I64" s="667"/>
      <c r="J64" s="73" t="s">
        <v>447</v>
      </c>
      <c r="K64" s="74">
        <v>1</v>
      </c>
      <c r="L64" s="666"/>
      <c r="M64" s="667"/>
      <c r="N64" s="666">
        <f>ROUND(L64*K64,2)</f>
        <v>0</v>
      </c>
      <c r="O64" s="667"/>
      <c r="P64" s="667"/>
      <c r="Q64" s="667"/>
      <c r="R64" s="75"/>
      <c r="T64" s="76" t="s">
        <v>125</v>
      </c>
      <c r="U64" s="77" t="s">
        <v>126</v>
      </c>
      <c r="V64" s="78">
        <v>0</v>
      </c>
      <c r="W64" s="78">
        <f>V64*K64</f>
        <v>0</v>
      </c>
      <c r="X64" s="78">
        <v>0</v>
      </c>
      <c r="Y64" s="78">
        <f>X64*K64</f>
        <v>0</v>
      </c>
      <c r="Z64" s="78">
        <v>0</v>
      </c>
      <c r="AA64" s="79">
        <f>Z64*K64</f>
        <v>0</v>
      </c>
      <c r="AR64" s="30" t="s">
        <v>118</v>
      </c>
      <c r="AT64" s="30" t="s">
        <v>121</v>
      </c>
      <c r="AU64" s="30" t="s">
        <v>128</v>
      </c>
      <c r="AY64" s="30" t="s">
        <v>120</v>
      </c>
      <c r="BE64" s="80">
        <f>IF(U64="základní",N64,0)</f>
        <v>0</v>
      </c>
      <c r="BF64" s="80">
        <f>IF(U64="snížená",N64,0)</f>
        <v>0</v>
      </c>
      <c r="BG64" s="80">
        <f>IF(U64="zákl. přenesená",N64,0)</f>
        <v>0</v>
      </c>
      <c r="BH64" s="80">
        <f>IF(U64="sníž. přenesená",N64,0)</f>
        <v>0</v>
      </c>
      <c r="BI64" s="80">
        <f>IF(U64="nulová",N64,0)</f>
        <v>0</v>
      </c>
      <c r="BJ64" s="30" t="s">
        <v>118</v>
      </c>
      <c r="BK64" s="80">
        <f>ROUND(L64*K64,2)</f>
        <v>0</v>
      </c>
      <c r="BL64" s="30" t="s">
        <v>118</v>
      </c>
    </row>
    <row r="65" spans="2:64" s="17" customFormat="1" ht="210" customHeight="1" x14ac:dyDescent="0.25">
      <c r="B65" s="18"/>
      <c r="C65" s="386"/>
      <c r="D65" s="386"/>
      <c r="E65" s="386"/>
      <c r="F65" s="679" t="s">
        <v>6727</v>
      </c>
      <c r="G65" s="680"/>
      <c r="H65" s="680"/>
      <c r="I65" s="680"/>
      <c r="J65" s="386"/>
      <c r="K65" s="386"/>
      <c r="L65" s="386"/>
      <c r="M65" s="386"/>
      <c r="N65" s="386"/>
      <c r="O65" s="386"/>
      <c r="P65" s="386"/>
      <c r="Q65" s="386"/>
      <c r="R65" s="19"/>
      <c r="T65" s="99"/>
      <c r="U65" s="386"/>
      <c r="V65" s="386"/>
      <c r="W65" s="386"/>
      <c r="X65" s="386"/>
      <c r="Y65" s="386"/>
      <c r="Z65" s="386"/>
      <c r="AA65" s="100"/>
      <c r="AT65" s="30" t="s">
        <v>193</v>
      </c>
      <c r="AU65" s="30" t="s">
        <v>128</v>
      </c>
    </row>
    <row r="66" spans="2:64" s="17" customFormat="1" ht="69.75" customHeight="1" x14ac:dyDescent="0.25">
      <c r="B66" s="70"/>
      <c r="C66" s="71" t="s">
        <v>247</v>
      </c>
      <c r="D66" s="71" t="s">
        <v>121</v>
      </c>
      <c r="E66" s="72" t="s">
        <v>6728</v>
      </c>
      <c r="F66" s="671" t="s">
        <v>6729</v>
      </c>
      <c r="G66" s="667"/>
      <c r="H66" s="667"/>
      <c r="I66" s="667"/>
      <c r="J66" s="73" t="s">
        <v>447</v>
      </c>
      <c r="K66" s="74">
        <v>1</v>
      </c>
      <c r="L66" s="666"/>
      <c r="M66" s="667"/>
      <c r="N66" s="666">
        <f>ROUND(L66*K66,2)</f>
        <v>0</v>
      </c>
      <c r="O66" s="667"/>
      <c r="P66" s="667"/>
      <c r="Q66" s="667"/>
      <c r="R66" s="75"/>
      <c r="T66" s="76" t="s">
        <v>125</v>
      </c>
      <c r="U66" s="77" t="s">
        <v>126</v>
      </c>
      <c r="V66" s="78">
        <v>0</v>
      </c>
      <c r="W66" s="78">
        <f>V66*K66</f>
        <v>0</v>
      </c>
      <c r="X66" s="78">
        <v>0</v>
      </c>
      <c r="Y66" s="78">
        <f>X66*K66</f>
        <v>0</v>
      </c>
      <c r="Z66" s="78">
        <v>0</v>
      </c>
      <c r="AA66" s="79">
        <f>Z66*K66</f>
        <v>0</v>
      </c>
      <c r="AR66" s="30" t="s">
        <v>118</v>
      </c>
      <c r="AT66" s="30" t="s">
        <v>121</v>
      </c>
      <c r="AU66" s="30" t="s">
        <v>128</v>
      </c>
      <c r="AY66" s="30" t="s">
        <v>120</v>
      </c>
      <c r="BE66" s="80">
        <f>IF(U66="základní",N66,0)</f>
        <v>0</v>
      </c>
      <c r="BF66" s="80">
        <f>IF(U66="snížená",N66,0)</f>
        <v>0</v>
      </c>
      <c r="BG66" s="80">
        <f>IF(U66="zákl. přenesená",N66,0)</f>
        <v>0</v>
      </c>
      <c r="BH66" s="80">
        <f>IF(U66="sníž. přenesená",N66,0)</f>
        <v>0</v>
      </c>
      <c r="BI66" s="80">
        <f>IF(U66="nulová",N66,0)</f>
        <v>0</v>
      </c>
      <c r="BJ66" s="30" t="s">
        <v>118</v>
      </c>
      <c r="BK66" s="80">
        <f>ROUND(L66*K66,2)</f>
        <v>0</v>
      </c>
      <c r="BL66" s="30" t="s">
        <v>118</v>
      </c>
    </row>
    <row r="67" spans="2:64" s="62" customFormat="1" ht="29.85" customHeight="1" x14ac:dyDescent="0.3">
      <c r="B67" s="58"/>
      <c r="C67" s="59"/>
      <c r="D67" s="69" t="s">
        <v>4490</v>
      </c>
      <c r="E67" s="69"/>
      <c r="F67" s="69"/>
      <c r="G67" s="69"/>
      <c r="H67" s="69"/>
      <c r="I67" s="69"/>
      <c r="J67" s="69"/>
      <c r="K67" s="69"/>
      <c r="L67" s="69"/>
      <c r="M67" s="69"/>
      <c r="N67" s="657">
        <f>BK67</f>
        <v>0</v>
      </c>
      <c r="O67" s="658"/>
      <c r="P67" s="658"/>
      <c r="Q67" s="658"/>
      <c r="R67" s="61"/>
      <c r="T67" s="63"/>
      <c r="U67" s="59"/>
      <c r="V67" s="59"/>
      <c r="W67" s="64">
        <f>SUM(W68:W74)</f>
        <v>9.7380000000000013</v>
      </c>
      <c r="X67" s="59"/>
      <c r="Y67" s="64">
        <f>SUM(Y68:Y74)</f>
        <v>6.4379999999999993E-2</v>
      </c>
      <c r="Z67" s="59"/>
      <c r="AA67" s="65">
        <f>SUM(AA68:AA74)</f>
        <v>0</v>
      </c>
      <c r="AR67" s="66" t="s">
        <v>128</v>
      </c>
      <c r="AT67" s="67" t="s">
        <v>117</v>
      </c>
      <c r="AU67" s="67" t="s">
        <v>118</v>
      </c>
      <c r="AY67" s="66" t="s">
        <v>120</v>
      </c>
      <c r="BK67" s="68">
        <f>SUM(BK68:BK74)</f>
        <v>0</v>
      </c>
    </row>
    <row r="68" spans="2:64" s="17" customFormat="1" ht="31.5" customHeight="1" x14ac:dyDescent="0.25">
      <c r="B68" s="70"/>
      <c r="C68" s="71" t="s">
        <v>218</v>
      </c>
      <c r="D68" s="71" t="s">
        <v>121</v>
      </c>
      <c r="E68" s="72" t="s">
        <v>4176</v>
      </c>
      <c r="F68" s="671" t="s">
        <v>4177</v>
      </c>
      <c r="G68" s="667"/>
      <c r="H68" s="667"/>
      <c r="I68" s="667"/>
      <c r="J68" s="73" t="s">
        <v>532</v>
      </c>
      <c r="K68" s="74">
        <v>9</v>
      </c>
      <c r="L68" s="666"/>
      <c r="M68" s="667"/>
      <c r="N68" s="666">
        <f t="shared" ref="N68:N74" si="0">ROUND(L68*K68,2)</f>
        <v>0</v>
      </c>
      <c r="O68" s="667"/>
      <c r="P68" s="667"/>
      <c r="Q68" s="667"/>
      <c r="R68" s="75"/>
      <c r="T68" s="76" t="s">
        <v>125</v>
      </c>
      <c r="U68" s="77" t="s">
        <v>126</v>
      </c>
      <c r="V68" s="78">
        <v>0.51700000000000002</v>
      </c>
      <c r="W68" s="78">
        <f t="shared" ref="W68:W74" si="1">V68*K68</f>
        <v>4.6530000000000005</v>
      </c>
      <c r="X68" s="78">
        <v>2.96E-3</v>
      </c>
      <c r="Y68" s="78">
        <f t="shared" ref="Y68:Y74" si="2">X68*K68</f>
        <v>2.664E-2</v>
      </c>
      <c r="Z68" s="78">
        <v>0</v>
      </c>
      <c r="AA68" s="79">
        <f t="shared" ref="AA68:AA74" si="3">Z68*K68</f>
        <v>0</v>
      </c>
      <c r="AR68" s="30" t="s">
        <v>194</v>
      </c>
      <c r="AT68" s="30" t="s">
        <v>121</v>
      </c>
      <c r="AU68" s="30" t="s">
        <v>128</v>
      </c>
      <c r="AY68" s="30" t="s">
        <v>120</v>
      </c>
      <c r="BE68" s="80">
        <f t="shared" ref="BE68:BE74" si="4">IF(U68="základní",N68,0)</f>
        <v>0</v>
      </c>
      <c r="BF68" s="80">
        <f t="shared" ref="BF68:BF74" si="5">IF(U68="snížená",N68,0)</f>
        <v>0</v>
      </c>
      <c r="BG68" s="80">
        <f t="shared" ref="BG68:BG74" si="6">IF(U68="zákl. přenesená",N68,0)</f>
        <v>0</v>
      </c>
      <c r="BH68" s="80">
        <f t="shared" ref="BH68:BH74" si="7">IF(U68="sníž. přenesená",N68,0)</f>
        <v>0</v>
      </c>
      <c r="BI68" s="80">
        <f t="shared" ref="BI68:BI74" si="8">IF(U68="nulová",N68,0)</f>
        <v>0</v>
      </c>
      <c r="BJ68" s="30" t="s">
        <v>118</v>
      </c>
      <c r="BK68" s="80">
        <f t="shared" ref="BK68:BK74" si="9">ROUND(L68*K68,2)</f>
        <v>0</v>
      </c>
      <c r="BL68" s="30" t="s">
        <v>194</v>
      </c>
    </row>
    <row r="69" spans="2:64" s="17" customFormat="1" ht="31.5" customHeight="1" x14ac:dyDescent="0.25">
      <c r="B69" s="70"/>
      <c r="C69" s="71" t="s">
        <v>215</v>
      </c>
      <c r="D69" s="71" t="s">
        <v>121</v>
      </c>
      <c r="E69" s="72" t="s">
        <v>6730</v>
      </c>
      <c r="F69" s="671" t="s">
        <v>6731</v>
      </c>
      <c r="G69" s="667"/>
      <c r="H69" s="667"/>
      <c r="I69" s="667"/>
      <c r="J69" s="73" t="s">
        <v>532</v>
      </c>
      <c r="K69" s="74">
        <v>6</v>
      </c>
      <c r="L69" s="666"/>
      <c r="M69" s="667"/>
      <c r="N69" s="666">
        <f t="shared" si="0"/>
        <v>0</v>
      </c>
      <c r="O69" s="667"/>
      <c r="P69" s="667"/>
      <c r="Q69" s="667"/>
      <c r="R69" s="75"/>
      <c r="T69" s="76" t="s">
        <v>125</v>
      </c>
      <c r="U69" s="77" t="s">
        <v>126</v>
      </c>
      <c r="V69" s="78">
        <v>0.78400000000000003</v>
      </c>
      <c r="W69" s="78">
        <f t="shared" si="1"/>
        <v>4.7040000000000006</v>
      </c>
      <c r="X69" s="78">
        <v>6.2899999999999996E-3</v>
      </c>
      <c r="Y69" s="78">
        <f t="shared" si="2"/>
        <v>3.7739999999999996E-2</v>
      </c>
      <c r="Z69" s="78">
        <v>0</v>
      </c>
      <c r="AA69" s="79">
        <f t="shared" si="3"/>
        <v>0</v>
      </c>
      <c r="AR69" s="30" t="s">
        <v>194</v>
      </c>
      <c r="AT69" s="30" t="s">
        <v>121</v>
      </c>
      <c r="AU69" s="30" t="s">
        <v>128</v>
      </c>
      <c r="AY69" s="30" t="s">
        <v>120</v>
      </c>
      <c r="BE69" s="80">
        <f t="shared" si="4"/>
        <v>0</v>
      </c>
      <c r="BF69" s="80">
        <f t="shared" si="5"/>
        <v>0</v>
      </c>
      <c r="BG69" s="80">
        <f t="shared" si="6"/>
        <v>0</v>
      </c>
      <c r="BH69" s="80">
        <f t="shared" si="7"/>
        <v>0</v>
      </c>
      <c r="BI69" s="80">
        <f t="shared" si="8"/>
        <v>0</v>
      </c>
      <c r="BJ69" s="30" t="s">
        <v>118</v>
      </c>
      <c r="BK69" s="80">
        <f t="shared" si="9"/>
        <v>0</v>
      </c>
      <c r="BL69" s="30" t="s">
        <v>194</v>
      </c>
    </row>
    <row r="70" spans="2:64" s="17" customFormat="1" ht="31.5" customHeight="1" x14ac:dyDescent="0.25">
      <c r="B70" s="70"/>
      <c r="C70" s="71" t="s">
        <v>224</v>
      </c>
      <c r="D70" s="71" t="s">
        <v>121</v>
      </c>
      <c r="E70" s="72" t="s">
        <v>4180</v>
      </c>
      <c r="F70" s="671" t="s">
        <v>4181</v>
      </c>
      <c r="G70" s="667"/>
      <c r="H70" s="667"/>
      <c r="I70" s="667"/>
      <c r="J70" s="73" t="s">
        <v>532</v>
      </c>
      <c r="K70" s="74">
        <v>9</v>
      </c>
      <c r="L70" s="666"/>
      <c r="M70" s="667"/>
      <c r="N70" s="666">
        <f t="shared" si="0"/>
        <v>0</v>
      </c>
      <c r="O70" s="667"/>
      <c r="P70" s="667"/>
      <c r="Q70" s="667"/>
      <c r="R70" s="75"/>
      <c r="T70" s="76" t="s">
        <v>125</v>
      </c>
      <c r="U70" s="77" t="s">
        <v>126</v>
      </c>
      <c r="V70" s="78">
        <v>2.1000000000000001E-2</v>
      </c>
      <c r="W70" s="78">
        <f t="shared" si="1"/>
        <v>0.189</v>
      </c>
      <c r="X70" s="78">
        <v>0</v>
      </c>
      <c r="Y70" s="78">
        <f t="shared" si="2"/>
        <v>0</v>
      </c>
      <c r="Z70" s="78">
        <v>0</v>
      </c>
      <c r="AA70" s="79">
        <f t="shared" si="3"/>
        <v>0</v>
      </c>
      <c r="AR70" s="30" t="s">
        <v>194</v>
      </c>
      <c r="AT70" s="30" t="s">
        <v>121</v>
      </c>
      <c r="AU70" s="30" t="s">
        <v>128</v>
      </c>
      <c r="AY70" s="30" t="s">
        <v>120</v>
      </c>
      <c r="BE70" s="80">
        <f t="shared" si="4"/>
        <v>0</v>
      </c>
      <c r="BF70" s="80">
        <f t="shared" si="5"/>
        <v>0</v>
      </c>
      <c r="BG70" s="80">
        <f t="shared" si="6"/>
        <v>0</v>
      </c>
      <c r="BH70" s="80">
        <f t="shared" si="7"/>
        <v>0</v>
      </c>
      <c r="BI70" s="80">
        <f t="shared" si="8"/>
        <v>0</v>
      </c>
      <c r="BJ70" s="30" t="s">
        <v>118</v>
      </c>
      <c r="BK70" s="80">
        <f t="shared" si="9"/>
        <v>0</v>
      </c>
      <c r="BL70" s="30" t="s">
        <v>194</v>
      </c>
    </row>
    <row r="71" spans="2:64" s="17" customFormat="1" ht="31.5" customHeight="1" x14ac:dyDescent="0.25">
      <c r="B71" s="70"/>
      <c r="C71" s="71" t="s">
        <v>221</v>
      </c>
      <c r="D71" s="71" t="s">
        <v>121</v>
      </c>
      <c r="E71" s="72" t="s">
        <v>6732</v>
      </c>
      <c r="F71" s="671" t="s">
        <v>6733</v>
      </c>
      <c r="G71" s="667"/>
      <c r="H71" s="667"/>
      <c r="I71" s="667"/>
      <c r="J71" s="73" t="s">
        <v>532</v>
      </c>
      <c r="K71" s="74">
        <v>6</v>
      </c>
      <c r="L71" s="666"/>
      <c r="M71" s="667"/>
      <c r="N71" s="666">
        <f t="shared" si="0"/>
        <v>0</v>
      </c>
      <c r="O71" s="667"/>
      <c r="P71" s="667"/>
      <c r="Q71" s="667"/>
      <c r="R71" s="75"/>
      <c r="T71" s="76" t="s">
        <v>125</v>
      </c>
      <c r="U71" s="77" t="s">
        <v>126</v>
      </c>
      <c r="V71" s="78">
        <v>3.2000000000000001E-2</v>
      </c>
      <c r="W71" s="78">
        <f t="shared" si="1"/>
        <v>0.192</v>
      </c>
      <c r="X71" s="78">
        <v>0</v>
      </c>
      <c r="Y71" s="78">
        <f t="shared" si="2"/>
        <v>0</v>
      </c>
      <c r="Z71" s="78">
        <v>0</v>
      </c>
      <c r="AA71" s="79">
        <f t="shared" si="3"/>
        <v>0</v>
      </c>
      <c r="AR71" s="30" t="s">
        <v>194</v>
      </c>
      <c r="AT71" s="30" t="s">
        <v>121</v>
      </c>
      <c r="AU71" s="30" t="s">
        <v>128</v>
      </c>
      <c r="AY71" s="30" t="s">
        <v>120</v>
      </c>
      <c r="BE71" s="80">
        <f t="shared" si="4"/>
        <v>0</v>
      </c>
      <c r="BF71" s="80">
        <f t="shared" si="5"/>
        <v>0</v>
      </c>
      <c r="BG71" s="80">
        <f t="shared" si="6"/>
        <v>0</v>
      </c>
      <c r="BH71" s="80">
        <f t="shared" si="7"/>
        <v>0</v>
      </c>
      <c r="BI71" s="80">
        <f t="shared" si="8"/>
        <v>0</v>
      </c>
      <c r="BJ71" s="30" t="s">
        <v>118</v>
      </c>
      <c r="BK71" s="80">
        <f t="shared" si="9"/>
        <v>0</v>
      </c>
      <c r="BL71" s="30" t="s">
        <v>194</v>
      </c>
    </row>
    <row r="72" spans="2:64" s="17" customFormat="1" ht="44.25" customHeight="1" x14ac:dyDescent="0.25">
      <c r="B72" s="70"/>
      <c r="C72" s="101" t="s">
        <v>291</v>
      </c>
      <c r="D72" s="101" t="s">
        <v>195</v>
      </c>
      <c r="E72" s="102" t="s">
        <v>6734</v>
      </c>
      <c r="F72" s="677" t="s">
        <v>6735</v>
      </c>
      <c r="G72" s="678"/>
      <c r="H72" s="678"/>
      <c r="I72" s="678"/>
      <c r="J72" s="103" t="s">
        <v>447</v>
      </c>
      <c r="K72" s="104">
        <v>2</v>
      </c>
      <c r="L72" s="670"/>
      <c r="M72" s="678"/>
      <c r="N72" s="670">
        <f t="shared" si="0"/>
        <v>0</v>
      </c>
      <c r="O72" s="667"/>
      <c r="P72" s="667"/>
      <c r="Q72" s="667"/>
      <c r="R72" s="75"/>
      <c r="T72" s="76" t="s">
        <v>125</v>
      </c>
      <c r="U72" s="77" t="s">
        <v>126</v>
      </c>
      <c r="V72" s="78">
        <v>0</v>
      </c>
      <c r="W72" s="78">
        <f t="shared" si="1"/>
        <v>0</v>
      </c>
      <c r="X72" s="78">
        <v>0</v>
      </c>
      <c r="Y72" s="78">
        <f t="shared" si="2"/>
        <v>0</v>
      </c>
      <c r="Z72" s="78">
        <v>0</v>
      </c>
      <c r="AA72" s="79">
        <f t="shared" si="3"/>
        <v>0</v>
      </c>
      <c r="AR72" s="30" t="s">
        <v>258</v>
      </c>
      <c r="AT72" s="30" t="s">
        <v>195</v>
      </c>
      <c r="AU72" s="30" t="s">
        <v>128</v>
      </c>
      <c r="AY72" s="30" t="s">
        <v>120</v>
      </c>
      <c r="BE72" s="80">
        <f t="shared" si="4"/>
        <v>0</v>
      </c>
      <c r="BF72" s="80">
        <f t="shared" si="5"/>
        <v>0</v>
      </c>
      <c r="BG72" s="80">
        <f t="shared" si="6"/>
        <v>0</v>
      </c>
      <c r="BH72" s="80">
        <f t="shared" si="7"/>
        <v>0</v>
      </c>
      <c r="BI72" s="80">
        <f t="shared" si="8"/>
        <v>0</v>
      </c>
      <c r="BJ72" s="30" t="s">
        <v>118</v>
      </c>
      <c r="BK72" s="80">
        <f t="shared" si="9"/>
        <v>0</v>
      </c>
      <c r="BL72" s="30" t="s">
        <v>194</v>
      </c>
    </row>
    <row r="73" spans="2:64" s="17" customFormat="1" ht="31.5" customHeight="1" x14ac:dyDescent="0.25">
      <c r="B73" s="70"/>
      <c r="C73" s="71" t="s">
        <v>163</v>
      </c>
      <c r="D73" s="71" t="s">
        <v>121</v>
      </c>
      <c r="E73" s="72" t="s">
        <v>4182</v>
      </c>
      <c r="F73" s="671" t="s">
        <v>4183</v>
      </c>
      <c r="G73" s="667"/>
      <c r="H73" s="667"/>
      <c r="I73" s="667"/>
      <c r="J73" s="73" t="s">
        <v>3691</v>
      </c>
      <c r="K73" s="74">
        <v>10</v>
      </c>
      <c r="L73" s="666"/>
      <c r="M73" s="667"/>
      <c r="N73" s="666">
        <f t="shared" si="0"/>
        <v>0</v>
      </c>
      <c r="O73" s="667"/>
      <c r="P73" s="667"/>
      <c r="Q73" s="667"/>
      <c r="R73" s="75"/>
      <c r="T73" s="76" t="s">
        <v>125</v>
      </c>
      <c r="U73" s="77" t="s">
        <v>126</v>
      </c>
      <c r="V73" s="78">
        <v>0</v>
      </c>
      <c r="W73" s="78">
        <f t="shared" si="1"/>
        <v>0</v>
      </c>
      <c r="X73" s="78">
        <v>0</v>
      </c>
      <c r="Y73" s="78">
        <f t="shared" si="2"/>
        <v>0</v>
      </c>
      <c r="Z73" s="78">
        <v>0</v>
      </c>
      <c r="AA73" s="79">
        <f t="shared" si="3"/>
        <v>0</v>
      </c>
      <c r="AR73" s="30" t="s">
        <v>118</v>
      </c>
      <c r="AT73" s="30" t="s">
        <v>121</v>
      </c>
      <c r="AU73" s="30" t="s">
        <v>128</v>
      </c>
      <c r="AY73" s="30" t="s">
        <v>120</v>
      </c>
      <c r="BE73" s="80">
        <f t="shared" si="4"/>
        <v>0</v>
      </c>
      <c r="BF73" s="80">
        <f t="shared" si="5"/>
        <v>0</v>
      </c>
      <c r="BG73" s="80">
        <f t="shared" si="6"/>
        <v>0</v>
      </c>
      <c r="BH73" s="80">
        <f t="shared" si="7"/>
        <v>0</v>
      </c>
      <c r="BI73" s="80">
        <f t="shared" si="8"/>
        <v>0</v>
      </c>
      <c r="BJ73" s="30" t="s">
        <v>118</v>
      </c>
      <c r="BK73" s="80">
        <f t="shared" si="9"/>
        <v>0</v>
      </c>
      <c r="BL73" s="30" t="s">
        <v>118</v>
      </c>
    </row>
    <row r="74" spans="2:64" s="17" customFormat="1" ht="31.5" customHeight="1" x14ac:dyDescent="0.25">
      <c r="B74" s="70"/>
      <c r="C74" s="71" t="s">
        <v>169</v>
      </c>
      <c r="D74" s="71" t="s">
        <v>121</v>
      </c>
      <c r="E74" s="72" t="s">
        <v>4184</v>
      </c>
      <c r="F74" s="671" t="s">
        <v>4185</v>
      </c>
      <c r="G74" s="667"/>
      <c r="H74" s="667"/>
      <c r="I74" s="667"/>
      <c r="J74" s="73" t="s">
        <v>3691</v>
      </c>
      <c r="K74" s="74">
        <v>10</v>
      </c>
      <c r="L74" s="666"/>
      <c r="M74" s="667"/>
      <c r="N74" s="666">
        <f t="shared" si="0"/>
        <v>0</v>
      </c>
      <c r="O74" s="667"/>
      <c r="P74" s="667"/>
      <c r="Q74" s="667"/>
      <c r="R74" s="75"/>
      <c r="T74" s="76" t="s">
        <v>125</v>
      </c>
      <c r="U74" s="77" t="s">
        <v>126</v>
      </c>
      <c r="V74" s="78">
        <v>0</v>
      </c>
      <c r="W74" s="78">
        <f t="shared" si="1"/>
        <v>0</v>
      </c>
      <c r="X74" s="78">
        <v>0</v>
      </c>
      <c r="Y74" s="78">
        <f t="shared" si="2"/>
        <v>0</v>
      </c>
      <c r="Z74" s="78">
        <v>0</v>
      </c>
      <c r="AA74" s="79">
        <f t="shared" si="3"/>
        <v>0</v>
      </c>
      <c r="AR74" s="30" t="s">
        <v>118</v>
      </c>
      <c r="AT74" s="30" t="s">
        <v>121</v>
      </c>
      <c r="AU74" s="30" t="s">
        <v>128</v>
      </c>
      <c r="AY74" s="30" t="s">
        <v>120</v>
      </c>
      <c r="BE74" s="80">
        <f t="shared" si="4"/>
        <v>0</v>
      </c>
      <c r="BF74" s="80">
        <f t="shared" si="5"/>
        <v>0</v>
      </c>
      <c r="BG74" s="80">
        <f t="shared" si="6"/>
        <v>0</v>
      </c>
      <c r="BH74" s="80">
        <f t="shared" si="7"/>
        <v>0</v>
      </c>
      <c r="BI74" s="80">
        <f t="shared" si="8"/>
        <v>0</v>
      </c>
      <c r="BJ74" s="30" t="s">
        <v>118</v>
      </c>
      <c r="BK74" s="80">
        <f t="shared" si="9"/>
        <v>0</v>
      </c>
      <c r="BL74" s="30" t="s">
        <v>118</v>
      </c>
    </row>
    <row r="75" spans="2:64" s="62" customFormat="1" ht="29.85" customHeight="1" x14ac:dyDescent="0.3">
      <c r="B75" s="58"/>
      <c r="C75" s="59"/>
      <c r="D75" s="69" t="s">
        <v>98</v>
      </c>
      <c r="E75" s="69"/>
      <c r="F75" s="69"/>
      <c r="G75" s="69"/>
      <c r="H75" s="69"/>
      <c r="I75" s="69"/>
      <c r="J75" s="69"/>
      <c r="K75" s="69"/>
      <c r="L75" s="69"/>
      <c r="M75" s="69"/>
      <c r="N75" s="657">
        <f>BK75</f>
        <v>0</v>
      </c>
      <c r="O75" s="658"/>
      <c r="P75" s="658"/>
      <c r="Q75" s="658"/>
      <c r="R75" s="61"/>
      <c r="T75" s="63"/>
      <c r="U75" s="59"/>
      <c r="V75" s="59"/>
      <c r="W75" s="64">
        <f>SUM(W76:W77)</f>
        <v>0.38999999999999996</v>
      </c>
      <c r="X75" s="59"/>
      <c r="Y75" s="64">
        <f>SUM(Y76:Y77)</f>
        <v>1.3500000000000001E-3</v>
      </c>
      <c r="Z75" s="59"/>
      <c r="AA75" s="65">
        <f>SUM(AA76:AA77)</f>
        <v>0</v>
      </c>
      <c r="AR75" s="66" t="s">
        <v>128</v>
      </c>
      <c r="AT75" s="67" t="s">
        <v>117</v>
      </c>
      <c r="AU75" s="67" t="s">
        <v>118</v>
      </c>
      <c r="AY75" s="66" t="s">
        <v>120</v>
      </c>
      <c r="BK75" s="68">
        <f>SUM(BK76:BK77)</f>
        <v>0</v>
      </c>
    </row>
    <row r="76" spans="2:64" s="17" customFormat="1" ht="31.5" customHeight="1" x14ac:dyDescent="0.25">
      <c r="B76" s="70"/>
      <c r="C76" s="71" t="s">
        <v>286</v>
      </c>
      <c r="D76" s="71" t="s">
        <v>121</v>
      </c>
      <c r="E76" s="72" t="s">
        <v>3693</v>
      </c>
      <c r="F76" s="671" t="s">
        <v>3694</v>
      </c>
      <c r="G76" s="667"/>
      <c r="H76" s="667"/>
      <c r="I76" s="667"/>
      <c r="J76" s="73" t="s">
        <v>532</v>
      </c>
      <c r="K76" s="74">
        <v>15</v>
      </c>
      <c r="L76" s="666"/>
      <c r="M76" s="667"/>
      <c r="N76" s="666">
        <f>ROUND(L76*K76,2)</f>
        <v>0</v>
      </c>
      <c r="O76" s="667"/>
      <c r="P76" s="667"/>
      <c r="Q76" s="667"/>
      <c r="R76" s="75"/>
      <c r="T76" s="76" t="s">
        <v>125</v>
      </c>
      <c r="U76" s="77" t="s">
        <v>126</v>
      </c>
      <c r="V76" s="78">
        <v>2.5999999999999999E-2</v>
      </c>
      <c r="W76" s="78">
        <f>V76*K76</f>
        <v>0.38999999999999996</v>
      </c>
      <c r="X76" s="78">
        <v>9.0000000000000006E-5</v>
      </c>
      <c r="Y76" s="78">
        <f>X76*K76</f>
        <v>1.3500000000000001E-3</v>
      </c>
      <c r="Z76" s="78">
        <v>0</v>
      </c>
      <c r="AA76" s="79">
        <f>Z76*K76</f>
        <v>0</v>
      </c>
      <c r="AR76" s="30" t="s">
        <v>194</v>
      </c>
      <c r="AT76" s="30" t="s">
        <v>121</v>
      </c>
      <c r="AU76" s="30" t="s">
        <v>128</v>
      </c>
      <c r="AY76" s="30" t="s">
        <v>120</v>
      </c>
      <c r="BE76" s="80">
        <f>IF(U76="základní",N76,0)</f>
        <v>0</v>
      </c>
      <c r="BF76" s="80">
        <f>IF(U76="snížená",N76,0)</f>
        <v>0</v>
      </c>
      <c r="BG76" s="80">
        <f>IF(U76="zákl. přenesená",N76,0)</f>
        <v>0</v>
      </c>
      <c r="BH76" s="80">
        <f>IF(U76="sníž. přenesená",N76,0)</f>
        <v>0</v>
      </c>
      <c r="BI76" s="80">
        <f>IF(U76="nulová",N76,0)</f>
        <v>0</v>
      </c>
      <c r="BJ76" s="30" t="s">
        <v>118</v>
      </c>
      <c r="BK76" s="80">
        <f>ROUND(L76*K76,2)</f>
        <v>0</v>
      </c>
      <c r="BL76" s="30" t="s">
        <v>194</v>
      </c>
    </row>
    <row r="77" spans="2:64" s="86" customFormat="1" ht="22.5" customHeight="1" x14ac:dyDescent="0.25">
      <c r="B77" s="81"/>
      <c r="C77" s="385"/>
      <c r="D77" s="385"/>
      <c r="E77" s="83" t="s">
        <v>125</v>
      </c>
      <c r="F77" s="661" t="s">
        <v>6736</v>
      </c>
      <c r="G77" s="662"/>
      <c r="H77" s="662"/>
      <c r="I77" s="662"/>
      <c r="J77" s="385"/>
      <c r="K77" s="84">
        <v>15</v>
      </c>
      <c r="L77" s="385"/>
      <c r="M77" s="385"/>
      <c r="N77" s="385"/>
      <c r="O77" s="385"/>
      <c r="P77" s="385"/>
      <c r="Q77" s="385"/>
      <c r="R77" s="85"/>
      <c r="T77" s="87"/>
      <c r="U77" s="385"/>
      <c r="V77" s="385"/>
      <c r="W77" s="385"/>
      <c r="X77" s="385"/>
      <c r="Y77" s="385"/>
      <c r="Z77" s="385"/>
      <c r="AA77" s="88"/>
      <c r="AT77" s="89" t="s">
        <v>130</v>
      </c>
      <c r="AU77" s="89" t="s">
        <v>128</v>
      </c>
      <c r="AV77" s="86" t="s">
        <v>128</v>
      </c>
      <c r="AW77" s="86" t="s">
        <v>131</v>
      </c>
      <c r="AX77" s="86" t="s">
        <v>118</v>
      </c>
      <c r="AY77" s="89" t="s">
        <v>120</v>
      </c>
    </row>
    <row r="78" spans="2:64" s="62" customFormat="1" ht="29.85" customHeight="1" x14ac:dyDescent="0.3">
      <c r="B78" s="58"/>
      <c r="C78" s="59"/>
      <c r="D78" s="69" t="s">
        <v>6723</v>
      </c>
      <c r="E78" s="69"/>
      <c r="F78" s="69"/>
      <c r="G78" s="69"/>
      <c r="H78" s="69"/>
      <c r="I78" s="69"/>
      <c r="J78" s="69"/>
      <c r="K78" s="69"/>
      <c r="L78" s="69"/>
      <c r="M78" s="69"/>
      <c r="N78" s="659">
        <f>BK78</f>
        <v>0</v>
      </c>
      <c r="O78" s="660"/>
      <c r="P78" s="660"/>
      <c r="Q78" s="660"/>
      <c r="R78" s="61"/>
      <c r="T78" s="63"/>
      <c r="U78" s="59"/>
      <c r="V78" s="59"/>
      <c r="W78" s="64">
        <f>SUM(W79:W82)</f>
        <v>0</v>
      </c>
      <c r="X78" s="59"/>
      <c r="Y78" s="64">
        <f>SUM(Y79:Y82)</f>
        <v>0</v>
      </c>
      <c r="Z78" s="59"/>
      <c r="AA78" s="65">
        <f>SUM(AA79:AA82)</f>
        <v>0</v>
      </c>
      <c r="AR78" s="66" t="s">
        <v>128</v>
      </c>
      <c r="AT78" s="67" t="s">
        <v>117</v>
      </c>
      <c r="AU78" s="67" t="s">
        <v>118</v>
      </c>
      <c r="AY78" s="66" t="s">
        <v>120</v>
      </c>
      <c r="BK78" s="68">
        <f>SUM(BK79:BK82)</f>
        <v>0</v>
      </c>
    </row>
    <row r="79" spans="2:64" s="17" customFormat="1" ht="22.5" customHeight="1" x14ac:dyDescent="0.25">
      <c r="B79" s="70"/>
      <c r="C79" s="101" t="s">
        <v>254</v>
      </c>
      <c r="D79" s="101" t="s">
        <v>195</v>
      </c>
      <c r="E79" s="102" t="s">
        <v>6737</v>
      </c>
      <c r="F79" s="677" t="s">
        <v>6738</v>
      </c>
      <c r="G79" s="678"/>
      <c r="H79" s="678"/>
      <c r="I79" s="678"/>
      <c r="J79" s="103" t="s">
        <v>3065</v>
      </c>
      <c r="K79" s="104">
        <v>1</v>
      </c>
      <c r="L79" s="670"/>
      <c r="M79" s="678"/>
      <c r="N79" s="670">
        <f>ROUND(L79*K79,2)</f>
        <v>0</v>
      </c>
      <c r="O79" s="667"/>
      <c r="P79" s="667"/>
      <c r="Q79" s="667"/>
      <c r="R79" s="75"/>
      <c r="T79" s="76" t="s">
        <v>125</v>
      </c>
      <c r="U79" s="77" t="s">
        <v>126</v>
      </c>
      <c r="V79" s="78">
        <v>0</v>
      </c>
      <c r="W79" s="78">
        <f>V79*K79</f>
        <v>0</v>
      </c>
      <c r="X79" s="78">
        <v>0</v>
      </c>
      <c r="Y79" s="78">
        <f>X79*K79</f>
        <v>0</v>
      </c>
      <c r="Z79" s="78">
        <v>0</v>
      </c>
      <c r="AA79" s="79">
        <f>Z79*K79</f>
        <v>0</v>
      </c>
      <c r="AR79" s="30" t="s">
        <v>258</v>
      </c>
      <c r="AT79" s="30" t="s">
        <v>195</v>
      </c>
      <c r="AU79" s="30" t="s">
        <v>128</v>
      </c>
      <c r="AY79" s="30" t="s">
        <v>120</v>
      </c>
      <c r="BE79" s="80">
        <f>IF(U79="základní",N79,0)</f>
        <v>0</v>
      </c>
      <c r="BF79" s="80">
        <f>IF(U79="snížená",N79,0)</f>
        <v>0</v>
      </c>
      <c r="BG79" s="80">
        <f>IF(U79="zákl. přenesená",N79,0)</f>
        <v>0</v>
      </c>
      <c r="BH79" s="80">
        <f>IF(U79="sníž. přenesená",N79,0)</f>
        <v>0</v>
      </c>
      <c r="BI79" s="80">
        <f>IF(U79="nulová",N79,0)</f>
        <v>0</v>
      </c>
      <c r="BJ79" s="30" t="s">
        <v>118</v>
      </c>
      <c r="BK79" s="80">
        <f>ROUND(L79*K79,2)</f>
        <v>0</v>
      </c>
      <c r="BL79" s="30" t="s">
        <v>194</v>
      </c>
    </row>
    <row r="80" spans="2:64" s="17" customFormat="1" ht="31.5" customHeight="1" x14ac:dyDescent="0.25">
      <c r="B80" s="70"/>
      <c r="C80" s="101" t="s">
        <v>258</v>
      </c>
      <c r="D80" s="101" t="s">
        <v>195</v>
      </c>
      <c r="E80" s="102" t="s">
        <v>6739</v>
      </c>
      <c r="F80" s="677" t="s">
        <v>6740</v>
      </c>
      <c r="G80" s="678"/>
      <c r="H80" s="678"/>
      <c r="I80" s="678"/>
      <c r="J80" s="103" t="s">
        <v>3065</v>
      </c>
      <c r="K80" s="104">
        <v>1</v>
      </c>
      <c r="L80" s="670"/>
      <c r="M80" s="678"/>
      <c r="N80" s="670">
        <f>ROUND(L80*K80,2)</f>
        <v>0</v>
      </c>
      <c r="O80" s="667"/>
      <c r="P80" s="667"/>
      <c r="Q80" s="667"/>
      <c r="R80" s="75"/>
      <c r="T80" s="76" t="s">
        <v>125</v>
      </c>
      <c r="U80" s="77" t="s">
        <v>126</v>
      </c>
      <c r="V80" s="78">
        <v>0</v>
      </c>
      <c r="W80" s="78">
        <f>V80*K80</f>
        <v>0</v>
      </c>
      <c r="X80" s="78">
        <v>0</v>
      </c>
      <c r="Y80" s="78">
        <f>X80*K80</f>
        <v>0</v>
      </c>
      <c r="Z80" s="78">
        <v>0</v>
      </c>
      <c r="AA80" s="79">
        <f>Z80*K80</f>
        <v>0</v>
      </c>
      <c r="AR80" s="30" t="s">
        <v>258</v>
      </c>
      <c r="AT80" s="30" t="s">
        <v>195</v>
      </c>
      <c r="AU80" s="30" t="s">
        <v>128</v>
      </c>
      <c r="AY80" s="30" t="s">
        <v>120</v>
      </c>
      <c r="BE80" s="80">
        <f>IF(U80="základní",N80,0)</f>
        <v>0</v>
      </c>
      <c r="BF80" s="80">
        <f>IF(U80="snížená",N80,0)</f>
        <v>0</v>
      </c>
      <c r="BG80" s="80">
        <f>IF(U80="zákl. přenesená",N80,0)</f>
        <v>0</v>
      </c>
      <c r="BH80" s="80">
        <f>IF(U80="sníž. přenesená",N80,0)</f>
        <v>0</v>
      </c>
      <c r="BI80" s="80">
        <f>IF(U80="nulová",N80,0)</f>
        <v>0</v>
      </c>
      <c r="BJ80" s="30" t="s">
        <v>118</v>
      </c>
      <c r="BK80" s="80">
        <f>ROUND(L80*K80,2)</f>
        <v>0</v>
      </c>
      <c r="BL80" s="30" t="s">
        <v>194</v>
      </c>
    </row>
    <row r="81" spans="2:64" s="17" customFormat="1" ht="22.5" customHeight="1" x14ac:dyDescent="0.25">
      <c r="B81" s="70"/>
      <c r="C81" s="101" t="s">
        <v>262</v>
      </c>
      <c r="D81" s="101" t="s">
        <v>195</v>
      </c>
      <c r="E81" s="102" t="s">
        <v>6741</v>
      </c>
      <c r="F81" s="677" t="s">
        <v>6742</v>
      </c>
      <c r="G81" s="678"/>
      <c r="H81" s="678"/>
      <c r="I81" s="678"/>
      <c r="J81" s="103" t="s">
        <v>3065</v>
      </c>
      <c r="K81" s="104">
        <v>1</v>
      </c>
      <c r="L81" s="670"/>
      <c r="M81" s="678"/>
      <c r="N81" s="670">
        <f>ROUND(L81*K81,2)</f>
        <v>0</v>
      </c>
      <c r="O81" s="667"/>
      <c r="P81" s="667"/>
      <c r="Q81" s="667"/>
      <c r="R81" s="75"/>
      <c r="T81" s="76" t="s">
        <v>125</v>
      </c>
      <c r="U81" s="77" t="s">
        <v>126</v>
      </c>
      <c r="V81" s="78">
        <v>0</v>
      </c>
      <c r="W81" s="78">
        <f>V81*K81</f>
        <v>0</v>
      </c>
      <c r="X81" s="78">
        <v>0</v>
      </c>
      <c r="Y81" s="78">
        <f>X81*K81</f>
        <v>0</v>
      </c>
      <c r="Z81" s="78">
        <v>0</v>
      </c>
      <c r="AA81" s="79">
        <f>Z81*K81</f>
        <v>0</v>
      </c>
      <c r="AR81" s="30" t="s">
        <v>258</v>
      </c>
      <c r="AT81" s="30" t="s">
        <v>195</v>
      </c>
      <c r="AU81" s="30" t="s">
        <v>128</v>
      </c>
      <c r="AY81" s="30" t="s">
        <v>120</v>
      </c>
      <c r="BE81" s="80">
        <f>IF(U81="základní",N81,0)</f>
        <v>0</v>
      </c>
      <c r="BF81" s="80">
        <f>IF(U81="snížená",N81,0)</f>
        <v>0</v>
      </c>
      <c r="BG81" s="80">
        <f>IF(U81="zákl. přenesená",N81,0)</f>
        <v>0</v>
      </c>
      <c r="BH81" s="80">
        <f>IF(U81="sníž. přenesená",N81,0)</f>
        <v>0</v>
      </c>
      <c r="BI81" s="80">
        <f>IF(U81="nulová",N81,0)</f>
        <v>0</v>
      </c>
      <c r="BJ81" s="30" t="s">
        <v>118</v>
      </c>
      <c r="BK81" s="80">
        <f>ROUND(L81*K81,2)</f>
        <v>0</v>
      </c>
      <c r="BL81" s="30" t="s">
        <v>194</v>
      </c>
    </row>
    <row r="82" spans="2:64" s="17" customFormat="1" ht="22.5" customHeight="1" x14ac:dyDescent="0.25">
      <c r="B82" s="70"/>
      <c r="C82" s="101" t="s">
        <v>266</v>
      </c>
      <c r="D82" s="101" t="s">
        <v>195</v>
      </c>
      <c r="E82" s="102" t="s">
        <v>6743</v>
      </c>
      <c r="F82" s="677" t="s">
        <v>6744</v>
      </c>
      <c r="G82" s="678"/>
      <c r="H82" s="678"/>
      <c r="I82" s="678"/>
      <c r="J82" s="103" t="s">
        <v>3065</v>
      </c>
      <c r="K82" s="104">
        <v>1</v>
      </c>
      <c r="L82" s="670"/>
      <c r="M82" s="678"/>
      <c r="N82" s="670">
        <f>ROUND(L82*K82,2)</f>
        <v>0</v>
      </c>
      <c r="O82" s="667"/>
      <c r="P82" s="667"/>
      <c r="Q82" s="667"/>
      <c r="R82" s="75"/>
      <c r="T82" s="76" t="s">
        <v>125</v>
      </c>
      <c r="U82" s="129" t="s">
        <v>126</v>
      </c>
      <c r="V82" s="130">
        <v>0</v>
      </c>
      <c r="W82" s="130">
        <f>V82*K82</f>
        <v>0</v>
      </c>
      <c r="X82" s="130">
        <v>0</v>
      </c>
      <c r="Y82" s="130">
        <f>X82*K82</f>
        <v>0</v>
      </c>
      <c r="Z82" s="130">
        <v>0</v>
      </c>
      <c r="AA82" s="131">
        <f>Z82*K82</f>
        <v>0</v>
      </c>
      <c r="AR82" s="30" t="s">
        <v>258</v>
      </c>
      <c r="AT82" s="30" t="s">
        <v>195</v>
      </c>
      <c r="AU82" s="30" t="s">
        <v>128</v>
      </c>
      <c r="AY82" s="30" t="s">
        <v>120</v>
      </c>
      <c r="BE82" s="80">
        <f>IF(U82="základní",N82,0)</f>
        <v>0</v>
      </c>
      <c r="BF82" s="80">
        <f>IF(U82="snížená",N82,0)</f>
        <v>0</v>
      </c>
      <c r="BG82" s="80">
        <f>IF(U82="zákl. přenesená",N82,0)</f>
        <v>0</v>
      </c>
      <c r="BH82" s="80">
        <f>IF(U82="sníž. přenesená",N82,0)</f>
        <v>0</v>
      </c>
      <c r="BI82" s="80">
        <f>IF(U82="nulová",N82,0)</f>
        <v>0</v>
      </c>
      <c r="BJ82" s="30" t="s">
        <v>118</v>
      </c>
      <c r="BK82" s="80">
        <f>ROUND(L82*K82,2)</f>
        <v>0</v>
      </c>
      <c r="BL82" s="30" t="s">
        <v>194</v>
      </c>
    </row>
    <row r="83" spans="2:64" s="17" customFormat="1" ht="6.95" customHeight="1" x14ac:dyDescent="0.25">
      <c r="B83" s="41"/>
      <c r="C83" s="42"/>
      <c r="D83" s="42"/>
      <c r="E83" s="42"/>
      <c r="F83" s="42"/>
      <c r="G83" s="42"/>
      <c r="H83" s="42"/>
      <c r="I83" s="42"/>
      <c r="J83" s="42"/>
      <c r="K83" s="42"/>
      <c r="L83" s="42"/>
      <c r="M83" s="42"/>
      <c r="N83" s="42"/>
      <c r="O83" s="42"/>
      <c r="P83" s="42"/>
      <c r="Q83" s="42"/>
      <c r="R83" s="43"/>
    </row>
  </sheetData>
  <mergeCells count="119">
    <mergeCell ref="C3:Q3"/>
    <mergeCell ref="F5:P5"/>
    <mergeCell ref="F6:P6"/>
    <mergeCell ref="F7:P7"/>
    <mergeCell ref="F8:P8"/>
    <mergeCell ref="M10:P10"/>
    <mergeCell ref="N19:Q19"/>
    <mergeCell ref="N20:Q20"/>
    <mergeCell ref="N21:Q21"/>
    <mergeCell ref="N22:Q22"/>
    <mergeCell ref="N23:Q23"/>
    <mergeCell ref="N24:Q24"/>
    <mergeCell ref="M12:Q12"/>
    <mergeCell ref="M13:Q13"/>
    <mergeCell ref="C15:G15"/>
    <mergeCell ref="N15:Q15"/>
    <mergeCell ref="N17:Q17"/>
    <mergeCell ref="N18:Q18"/>
    <mergeCell ref="M38:P38"/>
    <mergeCell ref="M40:Q40"/>
    <mergeCell ref="M41:Q41"/>
    <mergeCell ref="F43:I43"/>
    <mergeCell ref="L43:M43"/>
    <mergeCell ref="N43:Q43"/>
    <mergeCell ref="N25:Q25"/>
    <mergeCell ref="C31:Q31"/>
    <mergeCell ref="F33:P33"/>
    <mergeCell ref="F34:P34"/>
    <mergeCell ref="F35:P35"/>
    <mergeCell ref="F36:P36"/>
    <mergeCell ref="F48:I48"/>
    <mergeCell ref="L48:M48"/>
    <mergeCell ref="N48:Q48"/>
    <mergeCell ref="F49:I49"/>
    <mergeCell ref="L49:M49"/>
    <mergeCell ref="N49:Q49"/>
    <mergeCell ref="N44:Q44"/>
    <mergeCell ref="N45:Q45"/>
    <mergeCell ref="N46:Q46"/>
    <mergeCell ref="F47:I47"/>
    <mergeCell ref="L47:M47"/>
    <mergeCell ref="N47:Q47"/>
    <mergeCell ref="F54:I54"/>
    <mergeCell ref="L54:M54"/>
    <mergeCell ref="N54:Q54"/>
    <mergeCell ref="F55:I55"/>
    <mergeCell ref="L55:M55"/>
    <mergeCell ref="N55:Q55"/>
    <mergeCell ref="N50:Q50"/>
    <mergeCell ref="N51:Q51"/>
    <mergeCell ref="F52:I52"/>
    <mergeCell ref="L52:M52"/>
    <mergeCell ref="N52:Q52"/>
    <mergeCell ref="F53:I53"/>
    <mergeCell ref="F58:I58"/>
    <mergeCell ref="L58:M58"/>
    <mergeCell ref="N58:Q58"/>
    <mergeCell ref="N59:Q59"/>
    <mergeCell ref="F60:I60"/>
    <mergeCell ref="L60:M60"/>
    <mergeCell ref="N60:Q60"/>
    <mergeCell ref="F56:I56"/>
    <mergeCell ref="L56:M56"/>
    <mergeCell ref="N56:Q56"/>
    <mergeCell ref="F57:I57"/>
    <mergeCell ref="L57:M57"/>
    <mergeCell ref="N57:Q57"/>
    <mergeCell ref="F65:I65"/>
    <mergeCell ref="F66:I66"/>
    <mergeCell ref="L66:M66"/>
    <mergeCell ref="N66:Q66"/>
    <mergeCell ref="N67:Q67"/>
    <mergeCell ref="F68:I68"/>
    <mergeCell ref="L68:M68"/>
    <mergeCell ref="N68:Q68"/>
    <mergeCell ref="F61:I61"/>
    <mergeCell ref="F62:I62"/>
    <mergeCell ref="L62:M62"/>
    <mergeCell ref="N62:Q62"/>
    <mergeCell ref="F63:I63"/>
    <mergeCell ref="F64:I64"/>
    <mergeCell ref="L64:M64"/>
    <mergeCell ref="N64:Q64"/>
    <mergeCell ref="F71:I71"/>
    <mergeCell ref="L71:M71"/>
    <mergeCell ref="N71:Q71"/>
    <mergeCell ref="F72:I72"/>
    <mergeCell ref="L72:M72"/>
    <mergeCell ref="N72:Q72"/>
    <mergeCell ref="F69:I69"/>
    <mergeCell ref="L69:M69"/>
    <mergeCell ref="N69:Q69"/>
    <mergeCell ref="F70:I70"/>
    <mergeCell ref="L70:M70"/>
    <mergeCell ref="N70:Q70"/>
    <mergeCell ref="N75:Q75"/>
    <mergeCell ref="F76:I76"/>
    <mergeCell ref="L76:M76"/>
    <mergeCell ref="N76:Q76"/>
    <mergeCell ref="F77:I77"/>
    <mergeCell ref="N78:Q78"/>
    <mergeCell ref="F73:I73"/>
    <mergeCell ref="L73:M73"/>
    <mergeCell ref="N73:Q73"/>
    <mergeCell ref="F74:I74"/>
    <mergeCell ref="L74:M74"/>
    <mergeCell ref="N74:Q74"/>
    <mergeCell ref="F81:I81"/>
    <mergeCell ref="L81:M81"/>
    <mergeCell ref="N81:Q81"/>
    <mergeCell ref="F82:I82"/>
    <mergeCell ref="L82:M82"/>
    <mergeCell ref="N82:Q82"/>
    <mergeCell ref="F79:I79"/>
    <mergeCell ref="L79:M79"/>
    <mergeCell ref="N79:Q79"/>
    <mergeCell ref="F80:I80"/>
    <mergeCell ref="L80:M80"/>
    <mergeCell ref="N80:Q80"/>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autoPageBreaks="0" fitToPage="1"/>
  </sheetPr>
  <dimension ref="B3:BL82"/>
  <sheetViews>
    <sheetView showGridLines="0" workbookViewId="0">
      <pane ySplit="1" topLeftCell="A2" activePane="bottomLeft" state="frozen"/>
      <selection activeCell="K10" sqref="K10"/>
      <selection pane="bottomLeft" activeCell="S8" sqref="S8"/>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1" width="8" style="25" hidden="1" customWidth="1"/>
    <col min="62" max="62" width="3" style="25" customWidth="1"/>
    <col min="63" max="63" width="13" style="25" customWidth="1"/>
    <col min="64" max="64" width="9.42578125" style="25"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3" spans="2:18" s="17" customFormat="1" ht="6.95" customHeight="1" x14ac:dyDescent="0.25">
      <c r="B3" s="14"/>
      <c r="C3" s="15"/>
      <c r="D3" s="15"/>
      <c r="E3" s="15"/>
      <c r="F3" s="15"/>
      <c r="G3" s="15"/>
      <c r="H3" s="15"/>
      <c r="I3" s="15"/>
      <c r="J3" s="15"/>
      <c r="K3" s="15"/>
      <c r="L3" s="15"/>
      <c r="M3" s="15"/>
      <c r="N3" s="15"/>
      <c r="O3" s="15"/>
      <c r="P3" s="15"/>
      <c r="Q3" s="15"/>
      <c r="R3" s="16"/>
    </row>
    <row r="4" spans="2:18" s="17" customFormat="1" ht="36.950000000000003" customHeight="1" x14ac:dyDescent="0.25">
      <c r="B4" s="18"/>
      <c r="C4" s="686" t="s">
        <v>54</v>
      </c>
      <c r="D4" s="680"/>
      <c r="E4" s="680"/>
      <c r="F4" s="680"/>
      <c r="G4" s="680"/>
      <c r="H4" s="680"/>
      <c r="I4" s="680"/>
      <c r="J4" s="680"/>
      <c r="K4" s="680"/>
      <c r="L4" s="680"/>
      <c r="M4" s="680"/>
      <c r="N4" s="680"/>
      <c r="O4" s="680"/>
      <c r="P4" s="680"/>
      <c r="Q4" s="680"/>
      <c r="R4" s="19"/>
    </row>
    <row r="5" spans="2:18" s="17" customFormat="1" ht="6.95" customHeight="1" x14ac:dyDescent="0.25">
      <c r="B5" s="18"/>
      <c r="C5" s="324"/>
      <c r="D5" s="324"/>
      <c r="E5" s="324"/>
      <c r="F5" s="324"/>
      <c r="G5" s="324"/>
      <c r="H5" s="324"/>
      <c r="I5" s="324"/>
      <c r="J5" s="324"/>
      <c r="K5" s="324"/>
      <c r="L5" s="324"/>
      <c r="M5" s="324"/>
      <c r="N5" s="324"/>
      <c r="O5" s="324"/>
      <c r="P5" s="324"/>
      <c r="Q5" s="324"/>
      <c r="R5" s="19"/>
    </row>
    <row r="6" spans="2:18" s="17" customFormat="1" ht="30" customHeight="1" x14ac:dyDescent="0.25">
      <c r="B6" s="18"/>
      <c r="C6" s="21" t="s">
        <v>55</v>
      </c>
      <c r="D6" s="324"/>
      <c r="E6" s="324"/>
      <c r="F6" s="687" t="s">
        <v>56</v>
      </c>
      <c r="G6" s="680"/>
      <c r="H6" s="680"/>
      <c r="I6" s="680"/>
      <c r="J6" s="680"/>
      <c r="K6" s="680"/>
      <c r="L6" s="680"/>
      <c r="M6" s="680"/>
      <c r="N6" s="680"/>
      <c r="O6" s="680"/>
      <c r="P6" s="680"/>
      <c r="Q6" s="324"/>
      <c r="R6" s="19"/>
    </row>
    <row r="7" spans="2:18" ht="30" customHeight="1" x14ac:dyDescent="0.3">
      <c r="B7" s="22"/>
      <c r="C7" s="21" t="s">
        <v>57</v>
      </c>
      <c r="D7" s="326"/>
      <c r="E7" s="326"/>
      <c r="F7" s="687" t="s">
        <v>1670</v>
      </c>
      <c r="G7" s="688"/>
      <c r="H7" s="688"/>
      <c r="I7" s="688"/>
      <c r="J7" s="688"/>
      <c r="K7" s="688"/>
      <c r="L7" s="688"/>
      <c r="M7" s="688"/>
      <c r="N7" s="688"/>
      <c r="O7" s="688"/>
      <c r="P7" s="688"/>
      <c r="Q7" s="326"/>
      <c r="R7" s="24"/>
    </row>
    <row r="8" spans="2:18" ht="30" customHeight="1" x14ac:dyDescent="0.3">
      <c r="B8" s="22"/>
      <c r="C8" s="21" t="s">
        <v>59</v>
      </c>
      <c r="D8" s="326"/>
      <c r="E8" s="326"/>
      <c r="F8" s="687" t="s">
        <v>1734</v>
      </c>
      <c r="G8" s="688"/>
      <c r="H8" s="688"/>
      <c r="I8" s="688"/>
      <c r="J8" s="688"/>
      <c r="K8" s="688"/>
      <c r="L8" s="688"/>
      <c r="M8" s="688"/>
      <c r="N8" s="688"/>
      <c r="O8" s="688"/>
      <c r="P8" s="688"/>
      <c r="Q8" s="326"/>
      <c r="R8" s="24"/>
    </row>
    <row r="9" spans="2:18" s="17" customFormat="1" ht="36.950000000000003" customHeight="1" x14ac:dyDescent="0.25">
      <c r="B9" s="18"/>
      <c r="C9" s="26" t="s">
        <v>1672</v>
      </c>
      <c r="D9" s="324"/>
      <c r="E9" s="324"/>
      <c r="F9" s="689" t="s">
        <v>4528</v>
      </c>
      <c r="G9" s="680"/>
      <c r="H9" s="680"/>
      <c r="I9" s="680"/>
      <c r="J9" s="680"/>
      <c r="K9" s="680"/>
      <c r="L9" s="680"/>
      <c r="M9" s="680"/>
      <c r="N9" s="680"/>
      <c r="O9" s="680"/>
      <c r="P9" s="680"/>
      <c r="Q9" s="324"/>
      <c r="R9" s="19"/>
    </row>
    <row r="10" spans="2:18" s="17" customFormat="1" ht="6.95" customHeight="1" x14ac:dyDescent="0.25">
      <c r="B10" s="18"/>
      <c r="C10" s="324"/>
      <c r="D10" s="324"/>
      <c r="E10" s="324"/>
      <c r="F10" s="324"/>
      <c r="G10" s="324"/>
      <c r="H10" s="324"/>
      <c r="I10" s="324"/>
      <c r="J10" s="324"/>
      <c r="K10" s="324"/>
      <c r="L10" s="324"/>
      <c r="M10" s="324"/>
      <c r="N10" s="324"/>
      <c r="O10" s="324"/>
      <c r="P10" s="324"/>
      <c r="Q10" s="324"/>
      <c r="R10" s="19"/>
    </row>
    <row r="11" spans="2:18" s="17" customFormat="1" ht="18" customHeight="1" x14ac:dyDescent="0.25">
      <c r="B11" s="18"/>
      <c r="C11" s="21" t="s">
        <v>61</v>
      </c>
      <c r="D11" s="324"/>
      <c r="E11" s="324"/>
      <c r="F11" s="327" t="s">
        <v>62</v>
      </c>
      <c r="G11" s="324"/>
      <c r="H11" s="324"/>
      <c r="I11" s="324"/>
      <c r="J11" s="324"/>
      <c r="K11" s="21" t="s">
        <v>63</v>
      </c>
      <c r="L11" s="324"/>
      <c r="M11" s="697">
        <v>42535</v>
      </c>
      <c r="N11" s="680"/>
      <c r="O11" s="680"/>
      <c r="P11" s="680"/>
      <c r="Q11" s="324"/>
      <c r="R11" s="19"/>
    </row>
    <row r="12" spans="2:18" s="17" customFormat="1" ht="6.95" customHeight="1" x14ac:dyDescent="0.25">
      <c r="B12" s="18"/>
      <c r="C12" s="324"/>
      <c r="D12" s="324"/>
      <c r="E12" s="324"/>
      <c r="F12" s="324"/>
      <c r="G12" s="324"/>
      <c r="H12" s="324"/>
      <c r="I12" s="324"/>
      <c r="J12" s="324"/>
      <c r="K12" s="324"/>
      <c r="L12" s="324"/>
      <c r="M12" s="324"/>
      <c r="N12" s="324"/>
      <c r="O12" s="324"/>
      <c r="P12" s="324"/>
      <c r="Q12" s="324"/>
      <c r="R12" s="19"/>
    </row>
    <row r="13" spans="2:18" s="17" customFormat="1" ht="15" x14ac:dyDescent="0.25">
      <c r="B13" s="18"/>
      <c r="C13" s="21" t="s">
        <v>64</v>
      </c>
      <c r="D13" s="324"/>
      <c r="E13" s="324"/>
      <c r="F13" s="327" t="s">
        <v>65</v>
      </c>
      <c r="G13" s="324"/>
      <c r="H13" s="324"/>
      <c r="I13" s="324"/>
      <c r="J13" s="324"/>
      <c r="K13" s="21" t="s">
        <v>66</v>
      </c>
      <c r="L13" s="324"/>
      <c r="M13" s="698" t="s">
        <v>70</v>
      </c>
      <c r="N13" s="680"/>
      <c r="O13" s="680"/>
      <c r="P13" s="680"/>
      <c r="Q13" s="680"/>
      <c r="R13" s="19"/>
    </row>
    <row r="14" spans="2:18" s="17" customFormat="1" ht="14.45" customHeight="1" x14ac:dyDescent="0.25">
      <c r="B14" s="18"/>
      <c r="C14" s="21" t="s">
        <v>68</v>
      </c>
      <c r="D14" s="324"/>
      <c r="E14" s="324"/>
      <c r="F14" s="327"/>
      <c r="G14" s="324"/>
      <c r="H14" s="324"/>
      <c r="I14" s="324"/>
      <c r="J14" s="324"/>
      <c r="K14" s="21" t="s">
        <v>69</v>
      </c>
      <c r="L14" s="324"/>
      <c r="M14" s="698" t="s">
        <v>70</v>
      </c>
      <c r="N14" s="680"/>
      <c r="O14" s="680"/>
      <c r="P14" s="680"/>
      <c r="Q14" s="680"/>
      <c r="R14" s="19"/>
    </row>
    <row r="15" spans="2:18" s="17" customFormat="1" ht="10.35" customHeight="1" x14ac:dyDescent="0.25">
      <c r="B15" s="18"/>
      <c r="C15" s="324"/>
      <c r="D15" s="324"/>
      <c r="E15" s="324"/>
      <c r="F15" s="324"/>
      <c r="G15" s="324"/>
      <c r="H15" s="324"/>
      <c r="I15" s="324"/>
      <c r="J15" s="324"/>
      <c r="K15" s="324"/>
      <c r="L15" s="324"/>
      <c r="M15" s="324"/>
      <c r="N15" s="324"/>
      <c r="O15" s="324"/>
      <c r="P15" s="324"/>
      <c r="Q15" s="324"/>
      <c r="R15" s="19"/>
    </row>
    <row r="16" spans="2:18" s="17" customFormat="1" ht="29.25" customHeight="1" x14ac:dyDescent="0.25">
      <c r="B16" s="18"/>
      <c r="C16" s="694" t="s">
        <v>71</v>
      </c>
      <c r="D16" s="695"/>
      <c r="E16" s="695"/>
      <c r="F16" s="695"/>
      <c r="G16" s="695"/>
      <c r="H16" s="330"/>
      <c r="I16" s="330"/>
      <c r="J16" s="330"/>
      <c r="K16" s="330"/>
      <c r="L16" s="330"/>
      <c r="M16" s="330"/>
      <c r="N16" s="694" t="s">
        <v>72</v>
      </c>
      <c r="O16" s="680"/>
      <c r="P16" s="680"/>
      <c r="Q16" s="680"/>
      <c r="R16" s="19"/>
    </row>
    <row r="17" spans="2:47" s="17" customFormat="1" ht="10.35" customHeight="1" x14ac:dyDescent="0.25">
      <c r="B17" s="18"/>
      <c r="C17" s="324"/>
      <c r="D17" s="324"/>
      <c r="E17" s="324"/>
      <c r="F17" s="324"/>
      <c r="G17" s="324"/>
      <c r="H17" s="324"/>
      <c r="I17" s="324"/>
      <c r="J17" s="324"/>
      <c r="K17" s="324"/>
      <c r="L17" s="324"/>
      <c r="M17" s="324"/>
      <c r="N17" s="324"/>
      <c r="O17" s="324"/>
      <c r="P17" s="324"/>
      <c r="Q17" s="324"/>
      <c r="R17" s="19"/>
    </row>
    <row r="18" spans="2:47" s="17" customFormat="1" ht="29.25" customHeight="1" x14ac:dyDescent="0.25">
      <c r="B18" s="18"/>
      <c r="C18" s="29" t="s">
        <v>73</v>
      </c>
      <c r="D18" s="324"/>
      <c r="E18" s="324"/>
      <c r="F18" s="324"/>
      <c r="G18" s="324"/>
      <c r="H18" s="324"/>
      <c r="I18" s="324"/>
      <c r="J18" s="324"/>
      <c r="K18" s="324"/>
      <c r="L18" s="324"/>
      <c r="M18" s="324"/>
      <c r="N18" s="696">
        <f>N45</f>
        <v>0</v>
      </c>
      <c r="O18" s="680"/>
      <c r="P18" s="680"/>
      <c r="Q18" s="680"/>
      <c r="R18" s="19"/>
      <c r="AU18" s="30" t="s">
        <v>74</v>
      </c>
    </row>
    <row r="19" spans="2:47" s="35" customFormat="1" ht="24.95" customHeight="1" x14ac:dyDescent="0.25">
      <c r="B19" s="31"/>
      <c r="C19" s="329"/>
      <c r="D19" s="33" t="s">
        <v>75</v>
      </c>
      <c r="E19" s="329"/>
      <c r="F19" s="329"/>
      <c r="G19" s="329"/>
      <c r="H19" s="329"/>
      <c r="I19" s="329"/>
      <c r="J19" s="329"/>
      <c r="K19" s="329"/>
      <c r="L19" s="329"/>
      <c r="M19" s="329"/>
      <c r="N19" s="669">
        <f>N46</f>
        <v>0</v>
      </c>
      <c r="O19" s="685"/>
      <c r="P19" s="685"/>
      <c r="Q19" s="685"/>
      <c r="R19" s="34"/>
    </row>
    <row r="20" spans="2:47" s="40" customFormat="1" ht="19.899999999999999" customHeight="1" x14ac:dyDescent="0.25">
      <c r="B20" s="36"/>
      <c r="C20" s="328"/>
      <c r="D20" s="38" t="s">
        <v>83</v>
      </c>
      <c r="E20" s="328"/>
      <c r="F20" s="328"/>
      <c r="G20" s="328"/>
      <c r="H20" s="328"/>
      <c r="I20" s="328"/>
      <c r="J20" s="328"/>
      <c r="K20" s="328"/>
      <c r="L20" s="328"/>
      <c r="M20" s="328"/>
      <c r="N20" s="683">
        <f>N47</f>
        <v>0</v>
      </c>
      <c r="O20" s="684"/>
      <c r="P20" s="684"/>
      <c r="Q20" s="684"/>
      <c r="R20" s="39"/>
    </row>
    <row r="21" spans="2:47" s="35" customFormat="1" ht="24.95" customHeight="1" x14ac:dyDescent="0.25">
      <c r="B21" s="31"/>
      <c r="C21" s="329"/>
      <c r="D21" s="33" t="s">
        <v>87</v>
      </c>
      <c r="E21" s="329"/>
      <c r="F21" s="329"/>
      <c r="G21" s="329"/>
      <c r="H21" s="329"/>
      <c r="I21" s="329"/>
      <c r="J21" s="329"/>
      <c r="K21" s="329"/>
      <c r="L21" s="329"/>
      <c r="M21" s="329"/>
      <c r="N21" s="669">
        <f>N51</f>
        <v>0</v>
      </c>
      <c r="O21" s="685"/>
      <c r="P21" s="685"/>
      <c r="Q21" s="685"/>
      <c r="R21" s="34"/>
    </row>
    <row r="22" spans="2:47" s="40" customFormat="1" ht="19.899999999999999" customHeight="1" x14ac:dyDescent="0.25">
      <c r="B22" s="36"/>
      <c r="C22" s="328"/>
      <c r="D22" s="38" t="s">
        <v>90</v>
      </c>
      <c r="E22" s="328"/>
      <c r="F22" s="328"/>
      <c r="G22" s="328"/>
      <c r="H22" s="328"/>
      <c r="I22" s="328"/>
      <c r="J22" s="328"/>
      <c r="K22" s="328"/>
      <c r="L22" s="328"/>
      <c r="M22" s="328"/>
      <c r="N22" s="683">
        <f>N52</f>
        <v>0</v>
      </c>
      <c r="O22" s="684"/>
      <c r="P22" s="684"/>
      <c r="Q22" s="684"/>
      <c r="R22" s="39"/>
    </row>
    <row r="23" spans="2:47" s="40" customFormat="1" ht="19.899999999999999" customHeight="1" x14ac:dyDescent="0.25">
      <c r="B23" s="36"/>
      <c r="C23" s="328"/>
      <c r="D23" s="38" t="s">
        <v>4490</v>
      </c>
      <c r="E23" s="328"/>
      <c r="F23" s="328"/>
      <c r="G23" s="328"/>
      <c r="H23" s="328"/>
      <c r="I23" s="328"/>
      <c r="J23" s="328"/>
      <c r="K23" s="328"/>
      <c r="L23" s="328"/>
      <c r="M23" s="328"/>
      <c r="N23" s="683">
        <f>N59</f>
        <v>0</v>
      </c>
      <c r="O23" s="684"/>
      <c r="P23" s="684"/>
      <c r="Q23" s="684"/>
      <c r="R23" s="39"/>
    </row>
    <row r="24" spans="2:47" s="40" customFormat="1" ht="19.899999999999999" customHeight="1" x14ac:dyDescent="0.25">
      <c r="B24" s="36"/>
      <c r="C24" s="328"/>
      <c r="D24" s="38" t="s">
        <v>4491</v>
      </c>
      <c r="E24" s="328"/>
      <c r="F24" s="328"/>
      <c r="G24" s="328"/>
      <c r="H24" s="328"/>
      <c r="I24" s="328"/>
      <c r="J24" s="328"/>
      <c r="K24" s="328"/>
      <c r="L24" s="328"/>
      <c r="M24" s="328"/>
      <c r="N24" s="683">
        <f>N67</f>
        <v>0</v>
      </c>
      <c r="O24" s="684"/>
      <c r="P24" s="684"/>
      <c r="Q24" s="684"/>
      <c r="R24" s="39"/>
    </row>
    <row r="25" spans="2:47" s="40" customFormat="1" ht="19.899999999999999" customHeight="1" x14ac:dyDescent="0.25">
      <c r="B25" s="36"/>
      <c r="C25" s="328"/>
      <c r="D25" s="38" t="s">
        <v>98</v>
      </c>
      <c r="E25" s="328"/>
      <c r="F25" s="328"/>
      <c r="G25" s="328"/>
      <c r="H25" s="328"/>
      <c r="I25" s="328"/>
      <c r="J25" s="328"/>
      <c r="K25" s="328"/>
      <c r="L25" s="328"/>
      <c r="M25" s="328"/>
      <c r="N25" s="683">
        <f>N76</f>
        <v>0</v>
      </c>
      <c r="O25" s="684"/>
      <c r="P25" s="684"/>
      <c r="Q25" s="684"/>
      <c r="R25" s="39"/>
    </row>
    <row r="26" spans="2:47" s="40" customFormat="1" ht="19.899999999999999" customHeight="1" x14ac:dyDescent="0.25">
      <c r="B26" s="36"/>
      <c r="C26" s="328"/>
      <c r="D26" s="38" t="s">
        <v>4492</v>
      </c>
      <c r="E26" s="328"/>
      <c r="F26" s="328"/>
      <c r="G26" s="328"/>
      <c r="H26" s="328"/>
      <c r="I26" s="328"/>
      <c r="J26" s="328"/>
      <c r="K26" s="328"/>
      <c r="L26" s="328"/>
      <c r="M26" s="328"/>
      <c r="N26" s="683">
        <f>N79</f>
        <v>0</v>
      </c>
      <c r="O26" s="684"/>
      <c r="P26" s="684"/>
      <c r="Q26" s="684"/>
      <c r="R26" s="39"/>
    </row>
    <row r="27" spans="2:47" s="17" customFormat="1" ht="6.95" customHeight="1" x14ac:dyDescent="0.25">
      <c r="B27" s="41"/>
      <c r="C27" s="42"/>
      <c r="D27" s="42"/>
      <c r="E27" s="42"/>
      <c r="F27" s="42"/>
      <c r="G27" s="42"/>
      <c r="H27" s="42"/>
      <c r="I27" s="42"/>
      <c r="J27" s="42"/>
      <c r="K27" s="42"/>
      <c r="L27" s="42"/>
      <c r="M27" s="42"/>
      <c r="N27" s="42"/>
      <c r="O27" s="42"/>
      <c r="P27" s="42"/>
      <c r="Q27" s="42"/>
      <c r="R27" s="43"/>
    </row>
    <row r="31" spans="2:47" s="17" customFormat="1" ht="6.95" customHeight="1" x14ac:dyDescent="0.25">
      <c r="B31" s="14"/>
      <c r="C31" s="15"/>
      <c r="D31" s="15"/>
      <c r="E31" s="15"/>
      <c r="F31" s="15"/>
      <c r="G31" s="15"/>
      <c r="H31" s="15"/>
      <c r="I31" s="15"/>
      <c r="J31" s="15"/>
      <c r="K31" s="15"/>
      <c r="L31" s="15"/>
      <c r="M31" s="15"/>
      <c r="N31" s="15"/>
      <c r="O31" s="15"/>
      <c r="P31" s="15"/>
      <c r="Q31" s="15"/>
      <c r="R31" s="16"/>
    </row>
    <row r="32" spans="2:47" s="17" customFormat="1" ht="36.950000000000003" customHeight="1" x14ac:dyDescent="0.25">
      <c r="B32" s="18"/>
      <c r="C32" s="686" t="s">
        <v>100</v>
      </c>
      <c r="D32" s="680"/>
      <c r="E32" s="680"/>
      <c r="F32" s="680"/>
      <c r="G32" s="680"/>
      <c r="H32" s="680"/>
      <c r="I32" s="680"/>
      <c r="J32" s="680"/>
      <c r="K32" s="680"/>
      <c r="L32" s="680"/>
      <c r="M32" s="680"/>
      <c r="N32" s="680"/>
      <c r="O32" s="680"/>
      <c r="P32" s="680"/>
      <c r="Q32" s="680"/>
      <c r="R32" s="19"/>
    </row>
    <row r="33" spans="2:64" s="17" customFormat="1" ht="6.95" customHeight="1" x14ac:dyDescent="0.25">
      <c r="B33" s="18"/>
      <c r="C33" s="324"/>
      <c r="D33" s="324"/>
      <c r="E33" s="324"/>
      <c r="F33" s="324"/>
      <c r="G33" s="324"/>
      <c r="H33" s="324"/>
      <c r="I33" s="324"/>
      <c r="J33" s="324"/>
      <c r="K33" s="324"/>
      <c r="L33" s="324"/>
      <c r="M33" s="324"/>
      <c r="N33" s="324"/>
      <c r="O33" s="324"/>
      <c r="P33" s="324"/>
      <c r="Q33" s="324"/>
      <c r="R33" s="19"/>
    </row>
    <row r="34" spans="2:64" s="17" customFormat="1" ht="30" customHeight="1" x14ac:dyDescent="0.25">
      <c r="B34" s="18"/>
      <c r="C34" s="21" t="s">
        <v>55</v>
      </c>
      <c r="D34" s="324"/>
      <c r="E34" s="324"/>
      <c r="F34" s="687" t="s">
        <v>56</v>
      </c>
      <c r="G34" s="680"/>
      <c r="H34" s="680"/>
      <c r="I34" s="680"/>
      <c r="J34" s="680"/>
      <c r="K34" s="680"/>
      <c r="L34" s="680"/>
      <c r="M34" s="680"/>
      <c r="N34" s="680"/>
      <c r="O34" s="680"/>
      <c r="P34" s="680"/>
      <c r="Q34" s="324"/>
      <c r="R34" s="19"/>
    </row>
    <row r="35" spans="2:64" ht="30" customHeight="1" x14ac:dyDescent="0.3">
      <c r="B35" s="22"/>
      <c r="C35" s="21" t="s">
        <v>57</v>
      </c>
      <c r="D35" s="326"/>
      <c r="E35" s="326"/>
      <c r="F35" s="687" t="s">
        <v>1670</v>
      </c>
      <c r="G35" s="688"/>
      <c r="H35" s="688"/>
      <c r="I35" s="688"/>
      <c r="J35" s="688"/>
      <c r="K35" s="688"/>
      <c r="L35" s="688"/>
      <c r="M35" s="688"/>
      <c r="N35" s="688"/>
      <c r="O35" s="688"/>
      <c r="P35" s="688"/>
      <c r="Q35" s="326"/>
      <c r="R35" s="24"/>
    </row>
    <row r="36" spans="2:64" ht="30" customHeight="1" x14ac:dyDescent="0.3">
      <c r="B36" s="22"/>
      <c r="C36" s="21" t="s">
        <v>59</v>
      </c>
      <c r="D36" s="326"/>
      <c r="E36" s="326"/>
      <c r="F36" s="687" t="s">
        <v>1734</v>
      </c>
      <c r="G36" s="688"/>
      <c r="H36" s="688"/>
      <c r="I36" s="688"/>
      <c r="J36" s="688"/>
      <c r="K36" s="688"/>
      <c r="L36" s="688"/>
      <c r="M36" s="688"/>
      <c r="N36" s="688"/>
      <c r="O36" s="688"/>
      <c r="P36" s="688"/>
      <c r="Q36" s="326"/>
      <c r="R36" s="24"/>
    </row>
    <row r="37" spans="2:64" s="17" customFormat="1" ht="36.950000000000003" customHeight="1" x14ac:dyDescent="0.25">
      <c r="B37" s="18"/>
      <c r="C37" s="26" t="s">
        <v>1672</v>
      </c>
      <c r="D37" s="324"/>
      <c r="E37" s="324"/>
      <c r="F37" s="689" t="s">
        <v>4528</v>
      </c>
      <c r="G37" s="680"/>
      <c r="H37" s="680"/>
      <c r="I37" s="680"/>
      <c r="J37" s="680"/>
      <c r="K37" s="680"/>
      <c r="L37" s="680"/>
      <c r="M37" s="680"/>
      <c r="N37" s="680"/>
      <c r="O37" s="680"/>
      <c r="P37" s="680"/>
      <c r="Q37" s="324"/>
      <c r="R37" s="19"/>
    </row>
    <row r="38" spans="2:64" s="17" customFormat="1" ht="6.95" customHeight="1" x14ac:dyDescent="0.25">
      <c r="B38" s="18"/>
      <c r="C38" s="324"/>
      <c r="D38" s="324"/>
      <c r="E38" s="324"/>
      <c r="F38" s="324"/>
      <c r="G38" s="324"/>
      <c r="H38" s="324"/>
      <c r="I38" s="324"/>
      <c r="J38" s="324"/>
      <c r="K38" s="324"/>
      <c r="L38" s="324"/>
      <c r="M38" s="324"/>
      <c r="N38" s="324"/>
      <c r="O38" s="324"/>
      <c r="P38" s="324"/>
      <c r="Q38" s="324"/>
      <c r="R38" s="19"/>
    </row>
    <row r="39" spans="2:64" s="17" customFormat="1" ht="18" customHeight="1" x14ac:dyDescent="0.25">
      <c r="B39" s="18"/>
      <c r="C39" s="21" t="s">
        <v>61</v>
      </c>
      <c r="D39" s="324"/>
      <c r="E39" s="324"/>
      <c r="F39" s="327" t="s">
        <v>62</v>
      </c>
      <c r="G39" s="324"/>
      <c r="H39" s="324"/>
      <c r="I39" s="324"/>
      <c r="J39" s="324"/>
      <c r="K39" s="21" t="s">
        <v>63</v>
      </c>
      <c r="L39" s="324"/>
      <c r="M39" s="697">
        <v>42535</v>
      </c>
      <c r="N39" s="680"/>
      <c r="O39" s="680"/>
      <c r="P39" s="680"/>
      <c r="Q39" s="324"/>
      <c r="R39" s="19"/>
    </row>
    <row r="40" spans="2:64" s="17" customFormat="1" ht="6.95" customHeight="1" x14ac:dyDescent="0.25">
      <c r="B40" s="18"/>
      <c r="C40" s="324"/>
      <c r="D40" s="324"/>
      <c r="E40" s="324"/>
      <c r="F40" s="324"/>
      <c r="G40" s="324"/>
      <c r="H40" s="324"/>
      <c r="I40" s="324"/>
      <c r="J40" s="324"/>
      <c r="K40" s="324"/>
      <c r="L40" s="324"/>
      <c r="M40" s="324"/>
      <c r="N40" s="324"/>
      <c r="O40" s="324"/>
      <c r="P40" s="324"/>
      <c r="Q40" s="324"/>
      <c r="R40" s="19"/>
    </row>
    <row r="41" spans="2:64" s="17" customFormat="1" ht="15" x14ac:dyDescent="0.25">
      <c r="B41" s="18"/>
      <c r="C41" s="21" t="s">
        <v>64</v>
      </c>
      <c r="D41" s="324"/>
      <c r="E41" s="324"/>
      <c r="F41" s="327" t="s">
        <v>65</v>
      </c>
      <c r="G41" s="324"/>
      <c r="H41" s="324"/>
      <c r="I41" s="324"/>
      <c r="J41" s="324"/>
      <c r="K41" s="21" t="s">
        <v>66</v>
      </c>
      <c r="L41" s="324"/>
      <c r="M41" s="698" t="s">
        <v>70</v>
      </c>
      <c r="N41" s="680"/>
      <c r="O41" s="680"/>
      <c r="P41" s="680"/>
      <c r="Q41" s="680"/>
      <c r="R41" s="19"/>
    </row>
    <row r="42" spans="2:64" s="17" customFormat="1" ht="14.45" customHeight="1" x14ac:dyDescent="0.25">
      <c r="B42" s="18"/>
      <c r="C42" s="21" t="s">
        <v>68</v>
      </c>
      <c r="D42" s="324"/>
      <c r="E42" s="324"/>
      <c r="F42" s="327"/>
      <c r="G42" s="324"/>
      <c r="H42" s="324"/>
      <c r="I42" s="324"/>
      <c r="J42" s="324"/>
      <c r="K42" s="21" t="s">
        <v>69</v>
      </c>
      <c r="L42" s="324"/>
      <c r="M42" s="698" t="s">
        <v>70</v>
      </c>
      <c r="N42" s="680"/>
      <c r="O42" s="680"/>
      <c r="P42" s="680"/>
      <c r="Q42" s="680"/>
      <c r="R42" s="19"/>
    </row>
    <row r="43" spans="2:64" s="17" customFormat="1" ht="10.35" customHeight="1" x14ac:dyDescent="0.25">
      <c r="B43" s="18"/>
      <c r="C43" s="324"/>
      <c r="D43" s="324"/>
      <c r="E43" s="324"/>
      <c r="F43" s="324"/>
      <c r="G43" s="324"/>
      <c r="H43" s="324"/>
      <c r="I43" s="324"/>
      <c r="J43" s="324"/>
      <c r="K43" s="324"/>
      <c r="L43" s="324"/>
      <c r="M43" s="324"/>
      <c r="N43" s="324"/>
      <c r="O43" s="324"/>
      <c r="P43" s="324"/>
      <c r="Q43" s="324"/>
      <c r="R43" s="19"/>
    </row>
    <row r="44" spans="2:64" s="48" customFormat="1" ht="29.25" customHeight="1" x14ac:dyDescent="0.25">
      <c r="B44" s="44"/>
      <c r="C44" s="45" t="s">
        <v>101</v>
      </c>
      <c r="D44" s="325" t="s">
        <v>102</v>
      </c>
      <c r="E44" s="325" t="s">
        <v>103</v>
      </c>
      <c r="F44" s="690" t="s">
        <v>104</v>
      </c>
      <c r="G44" s="691"/>
      <c r="H44" s="691"/>
      <c r="I44" s="691"/>
      <c r="J44" s="325" t="s">
        <v>105</v>
      </c>
      <c r="K44" s="325" t="s">
        <v>106</v>
      </c>
      <c r="L44" s="692" t="s">
        <v>107</v>
      </c>
      <c r="M44" s="691"/>
      <c r="N44" s="690" t="s">
        <v>72</v>
      </c>
      <c r="O44" s="691"/>
      <c r="P44" s="691"/>
      <c r="Q44" s="693"/>
      <c r="R44" s="47"/>
      <c r="T44" s="49" t="s">
        <v>108</v>
      </c>
      <c r="U44" s="50" t="s">
        <v>109</v>
      </c>
      <c r="V44" s="50" t="s">
        <v>110</v>
      </c>
      <c r="W44" s="50" t="s">
        <v>111</v>
      </c>
      <c r="X44" s="50" t="s">
        <v>112</v>
      </c>
      <c r="Y44" s="50" t="s">
        <v>113</v>
      </c>
      <c r="Z44" s="50" t="s">
        <v>114</v>
      </c>
      <c r="AA44" s="51" t="s">
        <v>115</v>
      </c>
    </row>
    <row r="45" spans="2:64" s="17" customFormat="1" ht="29.25" customHeight="1" x14ac:dyDescent="0.35">
      <c r="B45" s="18"/>
      <c r="C45" s="52" t="s">
        <v>116</v>
      </c>
      <c r="D45" s="324"/>
      <c r="E45" s="324"/>
      <c r="F45" s="324"/>
      <c r="G45" s="324"/>
      <c r="H45" s="324"/>
      <c r="I45" s="324"/>
      <c r="J45" s="324"/>
      <c r="K45" s="324"/>
      <c r="L45" s="324"/>
      <c r="M45" s="324"/>
      <c r="N45" s="674">
        <f>BK45</f>
        <v>0</v>
      </c>
      <c r="O45" s="675"/>
      <c r="P45" s="675"/>
      <c r="Q45" s="675"/>
      <c r="R45" s="19"/>
      <c r="T45" s="53"/>
      <c r="U45" s="54"/>
      <c r="V45" s="54"/>
      <c r="W45" s="55">
        <f>W46+W51</f>
        <v>102.01180000000001</v>
      </c>
      <c r="X45" s="54"/>
      <c r="Y45" s="55">
        <f>Y46+Y51</f>
        <v>0.67944599999999999</v>
      </c>
      <c r="Z45" s="54"/>
      <c r="AA45" s="56">
        <f>AA46+AA51</f>
        <v>0</v>
      </c>
      <c r="AT45" s="30" t="s">
        <v>117</v>
      </c>
      <c r="AU45" s="30" t="s">
        <v>74</v>
      </c>
      <c r="BK45" s="57">
        <f>BK46+BK51</f>
        <v>0</v>
      </c>
    </row>
    <row r="46" spans="2:64" s="62" customFormat="1" ht="37.35" customHeight="1" x14ac:dyDescent="0.35">
      <c r="B46" s="58"/>
      <c r="C46" s="59"/>
      <c r="D46" s="60" t="s">
        <v>75</v>
      </c>
      <c r="E46" s="60"/>
      <c r="F46" s="60"/>
      <c r="G46" s="60"/>
      <c r="H46" s="60"/>
      <c r="I46" s="60"/>
      <c r="J46" s="60"/>
      <c r="K46" s="60"/>
      <c r="L46" s="60"/>
      <c r="M46" s="60"/>
      <c r="N46" s="668">
        <f>BK46</f>
        <v>0</v>
      </c>
      <c r="O46" s="669"/>
      <c r="P46" s="669"/>
      <c r="Q46" s="669"/>
      <c r="R46" s="61"/>
      <c r="T46" s="63"/>
      <c r="U46" s="59"/>
      <c r="V46" s="59"/>
      <c r="W46" s="64">
        <f>W47</f>
        <v>16.164000000000001</v>
      </c>
      <c r="X46" s="59"/>
      <c r="Y46" s="64">
        <f>Y47</f>
        <v>0</v>
      </c>
      <c r="Z46" s="59"/>
      <c r="AA46" s="65">
        <f>AA47</f>
        <v>0</v>
      </c>
      <c r="AR46" s="66" t="s">
        <v>118</v>
      </c>
      <c r="AT46" s="67" t="s">
        <v>117</v>
      </c>
      <c r="AU46" s="67" t="s">
        <v>119</v>
      </c>
      <c r="AY46" s="66" t="s">
        <v>120</v>
      </c>
      <c r="BK46" s="68">
        <f>BK47</f>
        <v>0</v>
      </c>
    </row>
    <row r="47" spans="2:64" s="62" customFormat="1" ht="19.899999999999999" customHeight="1" x14ac:dyDescent="0.3">
      <c r="B47" s="58"/>
      <c r="C47" s="59"/>
      <c r="D47" s="69" t="s">
        <v>83</v>
      </c>
      <c r="E47" s="69"/>
      <c r="F47" s="69"/>
      <c r="G47" s="69"/>
      <c r="H47" s="69"/>
      <c r="I47" s="69"/>
      <c r="J47" s="69"/>
      <c r="K47" s="69"/>
      <c r="L47" s="69"/>
      <c r="M47" s="69"/>
      <c r="N47" s="659">
        <f>BK47</f>
        <v>0</v>
      </c>
      <c r="O47" s="660"/>
      <c r="P47" s="660"/>
      <c r="Q47" s="660"/>
      <c r="R47" s="61"/>
      <c r="T47" s="63"/>
      <c r="U47" s="59"/>
      <c r="V47" s="59"/>
      <c r="W47" s="64">
        <f>SUM(W48:W50)</f>
        <v>16.164000000000001</v>
      </c>
      <c r="X47" s="59"/>
      <c r="Y47" s="64">
        <f>SUM(Y48:Y50)</f>
        <v>0</v>
      </c>
      <c r="Z47" s="59"/>
      <c r="AA47" s="65">
        <f>SUM(AA48:AA50)</f>
        <v>0</v>
      </c>
      <c r="AR47" s="66" t="s">
        <v>118</v>
      </c>
      <c r="AT47" s="67" t="s">
        <v>117</v>
      </c>
      <c r="AU47" s="67" t="s">
        <v>118</v>
      </c>
      <c r="AY47" s="66" t="s">
        <v>120</v>
      </c>
      <c r="BK47" s="68">
        <f>SUM(BK48:BK50)</f>
        <v>0</v>
      </c>
    </row>
    <row r="48" spans="2:64" s="17" customFormat="1" ht="31.5" customHeight="1" x14ac:dyDescent="0.25">
      <c r="B48" s="70"/>
      <c r="C48" s="71" t="s">
        <v>258</v>
      </c>
      <c r="D48" s="71" t="s">
        <v>121</v>
      </c>
      <c r="E48" s="72" t="s">
        <v>3854</v>
      </c>
      <c r="F48" s="671" t="s">
        <v>3855</v>
      </c>
      <c r="G48" s="667"/>
      <c r="H48" s="667"/>
      <c r="I48" s="667"/>
      <c r="J48" s="73" t="s">
        <v>447</v>
      </c>
      <c r="K48" s="74">
        <v>2</v>
      </c>
      <c r="L48" s="666"/>
      <c r="M48" s="667"/>
      <c r="N48" s="666">
        <f>ROUND(L48*K48,2)</f>
        <v>0</v>
      </c>
      <c r="O48" s="667"/>
      <c r="P48" s="667"/>
      <c r="Q48" s="667"/>
      <c r="R48" s="75"/>
      <c r="T48" s="76" t="s">
        <v>125</v>
      </c>
      <c r="U48" s="77" t="s">
        <v>126</v>
      </c>
      <c r="V48" s="78">
        <v>5.0490000000000004</v>
      </c>
      <c r="W48" s="78">
        <f>V48*K48</f>
        <v>10.098000000000001</v>
      </c>
      <c r="X48" s="78">
        <v>0</v>
      </c>
      <c r="Y48" s="78">
        <f>X48*K48</f>
        <v>0</v>
      </c>
      <c r="Z48" s="78">
        <v>0</v>
      </c>
      <c r="AA48" s="79">
        <f>Z48*K48</f>
        <v>0</v>
      </c>
      <c r="AR48" s="30" t="s">
        <v>127</v>
      </c>
      <c r="AT48" s="30" t="s">
        <v>121</v>
      </c>
      <c r="AU48" s="30" t="s">
        <v>128</v>
      </c>
      <c r="AY48" s="30" t="s">
        <v>120</v>
      </c>
      <c r="BE48" s="80">
        <f>IF(U48="základní",N48,0)</f>
        <v>0</v>
      </c>
      <c r="BF48" s="80">
        <f>IF(U48="snížená",N48,0)</f>
        <v>0</v>
      </c>
      <c r="BG48" s="80">
        <f>IF(U48="zákl. přenesená",N48,0)</f>
        <v>0</v>
      </c>
      <c r="BH48" s="80">
        <f>IF(U48="sníž. přenesená",N48,0)</f>
        <v>0</v>
      </c>
      <c r="BI48" s="80">
        <f>IF(U48="nulová",N48,0)</f>
        <v>0</v>
      </c>
      <c r="BJ48" s="30" t="s">
        <v>118</v>
      </c>
      <c r="BK48" s="80">
        <f>ROUND(L48*K48,2)</f>
        <v>0</v>
      </c>
      <c r="BL48" s="30" t="s">
        <v>127</v>
      </c>
    </row>
    <row r="49" spans="2:64" s="17" customFormat="1" ht="31.5" customHeight="1" x14ac:dyDescent="0.25">
      <c r="B49" s="70"/>
      <c r="C49" s="71" t="s">
        <v>286</v>
      </c>
      <c r="D49" s="71" t="s">
        <v>121</v>
      </c>
      <c r="E49" s="72" t="s">
        <v>3859</v>
      </c>
      <c r="F49" s="671" t="s">
        <v>3860</v>
      </c>
      <c r="G49" s="667"/>
      <c r="H49" s="667"/>
      <c r="I49" s="667"/>
      <c r="J49" s="73" t="s">
        <v>447</v>
      </c>
      <c r="K49" s="74">
        <v>20</v>
      </c>
      <c r="L49" s="666"/>
      <c r="M49" s="667"/>
      <c r="N49" s="666">
        <f>ROUND(L49*K49,2)</f>
        <v>0</v>
      </c>
      <c r="O49" s="667"/>
      <c r="P49" s="667"/>
      <c r="Q49" s="667"/>
      <c r="R49" s="75"/>
      <c r="T49" s="76" t="s">
        <v>125</v>
      </c>
      <c r="U49" s="77" t="s">
        <v>126</v>
      </c>
      <c r="V49" s="78">
        <v>0</v>
      </c>
      <c r="W49" s="78">
        <f>V49*K49</f>
        <v>0</v>
      </c>
      <c r="X49" s="78">
        <v>0</v>
      </c>
      <c r="Y49" s="78">
        <f>X49*K49</f>
        <v>0</v>
      </c>
      <c r="Z49" s="78">
        <v>0</v>
      </c>
      <c r="AA49" s="79">
        <f>Z49*K49</f>
        <v>0</v>
      </c>
      <c r="AR49" s="30" t="s">
        <v>127</v>
      </c>
      <c r="AT49" s="30" t="s">
        <v>121</v>
      </c>
      <c r="AU49" s="30" t="s">
        <v>128</v>
      </c>
      <c r="AY49" s="30" t="s">
        <v>120</v>
      </c>
      <c r="BE49" s="80">
        <f>IF(U49="základní",N49,0)</f>
        <v>0</v>
      </c>
      <c r="BF49" s="80">
        <f>IF(U49="snížená",N49,0)</f>
        <v>0</v>
      </c>
      <c r="BG49" s="80">
        <f>IF(U49="zákl. přenesená",N49,0)</f>
        <v>0</v>
      </c>
      <c r="BH49" s="80">
        <f>IF(U49="sníž. přenesená",N49,0)</f>
        <v>0</v>
      </c>
      <c r="BI49" s="80">
        <f>IF(U49="nulová",N49,0)</f>
        <v>0</v>
      </c>
      <c r="BJ49" s="30" t="s">
        <v>118</v>
      </c>
      <c r="BK49" s="80">
        <f>ROUND(L49*K49,2)</f>
        <v>0</v>
      </c>
      <c r="BL49" s="30" t="s">
        <v>127</v>
      </c>
    </row>
    <row r="50" spans="2:64" s="17" customFormat="1" ht="44.25" customHeight="1" x14ac:dyDescent="0.25">
      <c r="B50" s="70"/>
      <c r="C50" s="71" t="s">
        <v>291</v>
      </c>
      <c r="D50" s="71" t="s">
        <v>121</v>
      </c>
      <c r="E50" s="72" t="s">
        <v>3857</v>
      </c>
      <c r="F50" s="671" t="s">
        <v>3858</v>
      </c>
      <c r="G50" s="667"/>
      <c r="H50" s="667"/>
      <c r="I50" s="667"/>
      <c r="J50" s="73" t="s">
        <v>447</v>
      </c>
      <c r="K50" s="74">
        <v>2</v>
      </c>
      <c r="L50" s="666"/>
      <c r="M50" s="667"/>
      <c r="N50" s="666">
        <f>ROUND(L50*K50,2)</f>
        <v>0</v>
      </c>
      <c r="O50" s="667"/>
      <c r="P50" s="667"/>
      <c r="Q50" s="667"/>
      <c r="R50" s="75"/>
      <c r="T50" s="76" t="s">
        <v>125</v>
      </c>
      <c r="U50" s="77" t="s">
        <v>126</v>
      </c>
      <c r="V50" s="78">
        <v>3.0329999999999999</v>
      </c>
      <c r="W50" s="78">
        <f>V50*K50</f>
        <v>6.0659999999999998</v>
      </c>
      <c r="X50" s="78">
        <v>0</v>
      </c>
      <c r="Y50" s="78">
        <f>X50*K50</f>
        <v>0</v>
      </c>
      <c r="Z50" s="78">
        <v>0</v>
      </c>
      <c r="AA50" s="79">
        <f>Z50*K50</f>
        <v>0</v>
      </c>
      <c r="AR50" s="30" t="s">
        <v>127</v>
      </c>
      <c r="AT50" s="30" t="s">
        <v>121</v>
      </c>
      <c r="AU50" s="30" t="s">
        <v>128</v>
      </c>
      <c r="AY50" s="30" t="s">
        <v>120</v>
      </c>
      <c r="BE50" s="80">
        <f>IF(U50="základní",N50,0)</f>
        <v>0</v>
      </c>
      <c r="BF50" s="80">
        <f>IF(U50="snížená",N50,0)</f>
        <v>0</v>
      </c>
      <c r="BG50" s="80">
        <f>IF(U50="zákl. přenesená",N50,0)</f>
        <v>0</v>
      </c>
      <c r="BH50" s="80">
        <f>IF(U50="sníž. přenesená",N50,0)</f>
        <v>0</v>
      </c>
      <c r="BI50" s="80">
        <f>IF(U50="nulová",N50,0)</f>
        <v>0</v>
      </c>
      <c r="BJ50" s="30" t="s">
        <v>118</v>
      </c>
      <c r="BK50" s="80">
        <f>ROUND(L50*K50,2)</f>
        <v>0</v>
      </c>
      <c r="BL50" s="30" t="s">
        <v>127</v>
      </c>
    </row>
    <row r="51" spans="2:64" s="62" customFormat="1" ht="37.35" customHeight="1" x14ac:dyDescent="0.35">
      <c r="B51" s="58"/>
      <c r="C51" s="59"/>
      <c r="D51" s="60" t="s">
        <v>87</v>
      </c>
      <c r="E51" s="60"/>
      <c r="F51" s="60"/>
      <c r="G51" s="60"/>
      <c r="H51" s="60"/>
      <c r="I51" s="60"/>
      <c r="J51" s="60"/>
      <c r="K51" s="60"/>
      <c r="L51" s="60"/>
      <c r="M51" s="60"/>
      <c r="N51" s="701">
        <f>BK51</f>
        <v>0</v>
      </c>
      <c r="O51" s="702"/>
      <c r="P51" s="702"/>
      <c r="Q51" s="702"/>
      <c r="R51" s="61"/>
      <c r="T51" s="63"/>
      <c r="U51" s="59"/>
      <c r="V51" s="59"/>
      <c r="W51" s="64">
        <f>W52+W59+W67+W76+W79</f>
        <v>85.847800000000007</v>
      </c>
      <c r="X51" s="59"/>
      <c r="Y51" s="64">
        <f>Y52+Y59+Y67+Y76+Y79</f>
        <v>0.67944599999999999</v>
      </c>
      <c r="Z51" s="59"/>
      <c r="AA51" s="65">
        <f>AA52+AA59+AA67+AA76+AA79</f>
        <v>0</v>
      </c>
      <c r="AR51" s="66" t="s">
        <v>128</v>
      </c>
      <c r="AT51" s="67" t="s">
        <v>117</v>
      </c>
      <c r="AU51" s="67" t="s">
        <v>119</v>
      </c>
      <c r="AY51" s="66" t="s">
        <v>120</v>
      </c>
      <c r="BK51" s="68">
        <f>BK52+BK59+BK67+BK76+BK79</f>
        <v>0</v>
      </c>
    </row>
    <row r="52" spans="2:64" s="62" customFormat="1" ht="19.899999999999999" customHeight="1" x14ac:dyDescent="0.3">
      <c r="B52" s="58"/>
      <c r="C52" s="59"/>
      <c r="D52" s="69" t="s">
        <v>90</v>
      </c>
      <c r="E52" s="69"/>
      <c r="F52" s="69"/>
      <c r="G52" s="69"/>
      <c r="H52" s="69"/>
      <c r="I52" s="69"/>
      <c r="J52" s="69"/>
      <c r="K52" s="69"/>
      <c r="L52" s="69"/>
      <c r="M52" s="69"/>
      <c r="N52" s="659">
        <f>BK52</f>
        <v>0</v>
      </c>
      <c r="O52" s="660"/>
      <c r="P52" s="660"/>
      <c r="Q52" s="660"/>
      <c r="R52" s="61"/>
      <c r="T52" s="63"/>
      <c r="U52" s="59"/>
      <c r="V52" s="59"/>
      <c r="W52" s="64">
        <f>SUM(W53:W58)</f>
        <v>22.540800000000001</v>
      </c>
      <c r="X52" s="59"/>
      <c r="Y52" s="64">
        <f>SUM(Y53:Y58)</f>
        <v>0.11321600000000001</v>
      </c>
      <c r="Z52" s="59"/>
      <c r="AA52" s="65">
        <f>SUM(AA53:AA58)</f>
        <v>0</v>
      </c>
      <c r="AR52" s="66" t="s">
        <v>128</v>
      </c>
      <c r="AT52" s="67" t="s">
        <v>117</v>
      </c>
      <c r="AU52" s="67" t="s">
        <v>118</v>
      </c>
      <c r="AY52" s="66" t="s">
        <v>120</v>
      </c>
      <c r="BK52" s="68">
        <f>SUM(BK53:BK58)</f>
        <v>0</v>
      </c>
    </row>
    <row r="53" spans="2:64" s="17" customFormat="1" ht="44.25" customHeight="1" x14ac:dyDescent="0.25">
      <c r="B53" s="70"/>
      <c r="C53" s="71" t="s">
        <v>136</v>
      </c>
      <c r="D53" s="71" t="s">
        <v>121</v>
      </c>
      <c r="E53" s="72" t="s">
        <v>4266</v>
      </c>
      <c r="F53" s="671" t="s">
        <v>4267</v>
      </c>
      <c r="G53" s="667"/>
      <c r="H53" s="667"/>
      <c r="I53" s="667"/>
      <c r="J53" s="73" t="s">
        <v>532</v>
      </c>
      <c r="K53" s="74">
        <v>50.4</v>
      </c>
      <c r="L53" s="666"/>
      <c r="M53" s="667"/>
      <c r="N53" s="666">
        <f t="shared" ref="N53:N58" si="0">ROUND(L53*K53,2)</f>
        <v>0</v>
      </c>
      <c r="O53" s="667"/>
      <c r="P53" s="667"/>
      <c r="Q53" s="667"/>
      <c r="R53" s="75"/>
      <c r="T53" s="76" t="s">
        <v>125</v>
      </c>
      <c r="U53" s="77" t="s">
        <v>126</v>
      </c>
      <c r="V53" s="78">
        <v>0.13600000000000001</v>
      </c>
      <c r="W53" s="78">
        <f t="shared" ref="W53:W58" si="1">V53*K53</f>
        <v>6.8544</v>
      </c>
      <c r="X53" s="78">
        <v>2.7999999999999998E-4</v>
      </c>
      <c r="Y53" s="78">
        <f t="shared" ref="Y53:Y58" si="2">X53*K53</f>
        <v>1.4111999999999998E-2</v>
      </c>
      <c r="Z53" s="78">
        <v>0</v>
      </c>
      <c r="AA53" s="79">
        <f t="shared" ref="AA53:AA58" si="3">Z53*K53</f>
        <v>0</v>
      </c>
      <c r="AR53" s="30" t="s">
        <v>118</v>
      </c>
      <c r="AT53" s="30" t="s">
        <v>121</v>
      </c>
      <c r="AU53" s="30" t="s">
        <v>128</v>
      </c>
      <c r="AY53" s="30" t="s">
        <v>120</v>
      </c>
      <c r="BE53" s="80">
        <f t="shared" ref="BE53:BE58" si="4">IF(U53="základní",N53,0)</f>
        <v>0</v>
      </c>
      <c r="BF53" s="80">
        <f t="shared" ref="BF53:BF58" si="5">IF(U53="snížená",N53,0)</f>
        <v>0</v>
      </c>
      <c r="BG53" s="80">
        <f t="shared" ref="BG53:BG58" si="6">IF(U53="zákl. přenesená",N53,0)</f>
        <v>0</v>
      </c>
      <c r="BH53" s="80">
        <f t="shared" ref="BH53:BH58" si="7">IF(U53="sníž. přenesená",N53,0)</f>
        <v>0</v>
      </c>
      <c r="BI53" s="80">
        <f t="shared" ref="BI53:BI58" si="8">IF(U53="nulová",N53,0)</f>
        <v>0</v>
      </c>
      <c r="BJ53" s="30" t="s">
        <v>118</v>
      </c>
      <c r="BK53" s="80">
        <f t="shared" ref="BK53:BK58" si="9">ROUND(L53*K53,2)</f>
        <v>0</v>
      </c>
      <c r="BL53" s="30" t="s">
        <v>118</v>
      </c>
    </row>
    <row r="54" spans="2:64" s="17" customFormat="1" ht="22.5" customHeight="1" x14ac:dyDescent="0.25">
      <c r="B54" s="70"/>
      <c r="C54" s="101" t="s">
        <v>127</v>
      </c>
      <c r="D54" s="101" t="s">
        <v>195</v>
      </c>
      <c r="E54" s="102" t="s">
        <v>4499</v>
      </c>
      <c r="F54" s="677" t="s">
        <v>4500</v>
      </c>
      <c r="G54" s="678"/>
      <c r="H54" s="678"/>
      <c r="I54" s="678"/>
      <c r="J54" s="103" t="s">
        <v>447</v>
      </c>
      <c r="K54" s="104">
        <v>1</v>
      </c>
      <c r="L54" s="670"/>
      <c r="M54" s="678"/>
      <c r="N54" s="670">
        <f t="shared" si="0"/>
        <v>0</v>
      </c>
      <c r="O54" s="667"/>
      <c r="P54" s="667"/>
      <c r="Q54" s="667"/>
      <c r="R54" s="75"/>
      <c r="T54" s="76" t="s">
        <v>125</v>
      </c>
      <c r="U54" s="77" t="s">
        <v>126</v>
      </c>
      <c r="V54" s="78">
        <v>0</v>
      </c>
      <c r="W54" s="78">
        <f t="shared" si="1"/>
        <v>0</v>
      </c>
      <c r="X54" s="78">
        <v>4.7000000000000002E-3</v>
      </c>
      <c r="Y54" s="78">
        <f t="shared" si="2"/>
        <v>4.7000000000000002E-3</v>
      </c>
      <c r="Z54" s="78">
        <v>0</v>
      </c>
      <c r="AA54" s="79">
        <f t="shared" si="3"/>
        <v>0</v>
      </c>
      <c r="AR54" s="30" t="s">
        <v>128</v>
      </c>
      <c r="AT54" s="30" t="s">
        <v>195</v>
      </c>
      <c r="AU54" s="30" t="s">
        <v>128</v>
      </c>
      <c r="AY54" s="30" t="s">
        <v>120</v>
      </c>
      <c r="BE54" s="80">
        <f t="shared" si="4"/>
        <v>0</v>
      </c>
      <c r="BF54" s="80">
        <f t="shared" si="5"/>
        <v>0</v>
      </c>
      <c r="BG54" s="80">
        <f t="shared" si="6"/>
        <v>0</v>
      </c>
      <c r="BH54" s="80">
        <f t="shared" si="7"/>
        <v>0</v>
      </c>
      <c r="BI54" s="80">
        <f t="shared" si="8"/>
        <v>0</v>
      </c>
      <c r="BJ54" s="30" t="s">
        <v>118</v>
      </c>
      <c r="BK54" s="80">
        <f t="shared" si="9"/>
        <v>0</v>
      </c>
      <c r="BL54" s="30" t="s">
        <v>118</v>
      </c>
    </row>
    <row r="55" spans="2:64" s="17" customFormat="1" ht="31.5" customHeight="1" x14ac:dyDescent="0.25">
      <c r="B55" s="70"/>
      <c r="C55" s="101" t="s">
        <v>143</v>
      </c>
      <c r="D55" s="101" t="s">
        <v>195</v>
      </c>
      <c r="E55" s="102" t="s">
        <v>3933</v>
      </c>
      <c r="F55" s="677" t="s">
        <v>4529</v>
      </c>
      <c r="G55" s="678"/>
      <c r="H55" s="678"/>
      <c r="I55" s="678"/>
      <c r="J55" s="103" t="s">
        <v>532</v>
      </c>
      <c r="K55" s="104">
        <v>50.4</v>
      </c>
      <c r="L55" s="670"/>
      <c r="M55" s="678"/>
      <c r="N55" s="670">
        <f t="shared" si="0"/>
        <v>0</v>
      </c>
      <c r="O55" s="667"/>
      <c r="P55" s="667"/>
      <c r="Q55" s="667"/>
      <c r="R55" s="75"/>
      <c r="T55" s="76" t="s">
        <v>125</v>
      </c>
      <c r="U55" s="77" t="s">
        <v>126</v>
      </c>
      <c r="V55" s="78">
        <v>0</v>
      </c>
      <c r="W55" s="78">
        <f t="shared" si="1"/>
        <v>0</v>
      </c>
      <c r="X55" s="78">
        <v>8.8000000000000003E-4</v>
      </c>
      <c r="Y55" s="78">
        <f t="shared" si="2"/>
        <v>4.4352000000000003E-2</v>
      </c>
      <c r="Z55" s="78">
        <v>0</v>
      </c>
      <c r="AA55" s="79">
        <f t="shared" si="3"/>
        <v>0</v>
      </c>
      <c r="AR55" s="30" t="s">
        <v>258</v>
      </c>
      <c r="AT55" s="30" t="s">
        <v>195</v>
      </c>
      <c r="AU55" s="30" t="s">
        <v>128</v>
      </c>
      <c r="AY55" s="30" t="s">
        <v>120</v>
      </c>
      <c r="BE55" s="80">
        <f t="shared" si="4"/>
        <v>0</v>
      </c>
      <c r="BF55" s="80">
        <f t="shared" si="5"/>
        <v>0</v>
      </c>
      <c r="BG55" s="80">
        <f t="shared" si="6"/>
        <v>0</v>
      </c>
      <c r="BH55" s="80">
        <f t="shared" si="7"/>
        <v>0</v>
      </c>
      <c r="BI55" s="80">
        <f t="shared" si="8"/>
        <v>0</v>
      </c>
      <c r="BJ55" s="30" t="s">
        <v>118</v>
      </c>
      <c r="BK55" s="80">
        <f t="shared" si="9"/>
        <v>0</v>
      </c>
      <c r="BL55" s="30" t="s">
        <v>194</v>
      </c>
    </row>
    <row r="56" spans="2:64" s="17" customFormat="1" ht="31.5" customHeight="1" x14ac:dyDescent="0.25">
      <c r="B56" s="70"/>
      <c r="C56" s="71" t="s">
        <v>147</v>
      </c>
      <c r="D56" s="71" t="s">
        <v>121</v>
      </c>
      <c r="E56" s="72" t="s">
        <v>4502</v>
      </c>
      <c r="F56" s="671" t="s">
        <v>4503</v>
      </c>
      <c r="G56" s="667"/>
      <c r="H56" s="667"/>
      <c r="I56" s="667"/>
      <c r="J56" s="73" t="s">
        <v>172</v>
      </c>
      <c r="K56" s="74">
        <v>51.6</v>
      </c>
      <c r="L56" s="666"/>
      <c r="M56" s="667"/>
      <c r="N56" s="666">
        <f t="shared" si="0"/>
        <v>0</v>
      </c>
      <c r="O56" s="667"/>
      <c r="P56" s="667"/>
      <c r="Q56" s="667"/>
      <c r="R56" s="75"/>
      <c r="T56" s="76" t="s">
        <v>125</v>
      </c>
      <c r="U56" s="77" t="s">
        <v>126</v>
      </c>
      <c r="V56" s="78">
        <v>0.30399999999999999</v>
      </c>
      <c r="W56" s="78">
        <f t="shared" si="1"/>
        <v>15.686400000000001</v>
      </c>
      <c r="X56" s="78">
        <v>9.7000000000000005E-4</v>
      </c>
      <c r="Y56" s="78">
        <f t="shared" si="2"/>
        <v>5.0052000000000006E-2</v>
      </c>
      <c r="Z56" s="78">
        <v>0</v>
      </c>
      <c r="AA56" s="79">
        <f t="shared" si="3"/>
        <v>0</v>
      </c>
      <c r="AR56" s="30" t="s">
        <v>118</v>
      </c>
      <c r="AT56" s="30" t="s">
        <v>121</v>
      </c>
      <c r="AU56" s="30" t="s">
        <v>128</v>
      </c>
      <c r="AY56" s="30" t="s">
        <v>120</v>
      </c>
      <c r="BE56" s="80">
        <f t="shared" si="4"/>
        <v>0</v>
      </c>
      <c r="BF56" s="80">
        <f t="shared" si="5"/>
        <v>0</v>
      </c>
      <c r="BG56" s="80">
        <f t="shared" si="6"/>
        <v>0</v>
      </c>
      <c r="BH56" s="80">
        <f t="shared" si="7"/>
        <v>0</v>
      </c>
      <c r="BI56" s="80">
        <f t="shared" si="8"/>
        <v>0</v>
      </c>
      <c r="BJ56" s="30" t="s">
        <v>118</v>
      </c>
      <c r="BK56" s="80">
        <f t="shared" si="9"/>
        <v>0</v>
      </c>
      <c r="BL56" s="30" t="s">
        <v>118</v>
      </c>
    </row>
    <row r="57" spans="2:64" s="17" customFormat="1" ht="31.5" customHeight="1" x14ac:dyDescent="0.25">
      <c r="B57" s="70"/>
      <c r="C57" s="71" t="s">
        <v>151</v>
      </c>
      <c r="D57" s="71" t="s">
        <v>121</v>
      </c>
      <c r="E57" s="72" t="s">
        <v>3878</v>
      </c>
      <c r="F57" s="671" t="s">
        <v>3879</v>
      </c>
      <c r="G57" s="667"/>
      <c r="H57" s="667"/>
      <c r="I57" s="667"/>
      <c r="J57" s="73" t="s">
        <v>3691</v>
      </c>
      <c r="K57" s="74">
        <v>192.024</v>
      </c>
      <c r="L57" s="666"/>
      <c r="M57" s="667"/>
      <c r="N57" s="666">
        <f t="shared" si="0"/>
        <v>0</v>
      </c>
      <c r="O57" s="667"/>
      <c r="P57" s="667"/>
      <c r="Q57" s="667"/>
      <c r="R57" s="75"/>
      <c r="T57" s="76" t="s">
        <v>125</v>
      </c>
      <c r="U57" s="77" t="s">
        <v>126</v>
      </c>
      <c r="V57" s="78">
        <v>0</v>
      </c>
      <c r="W57" s="78">
        <f t="shared" si="1"/>
        <v>0</v>
      </c>
      <c r="X57" s="78">
        <v>0</v>
      </c>
      <c r="Y57" s="78">
        <f t="shared" si="2"/>
        <v>0</v>
      </c>
      <c r="Z57" s="78">
        <v>0</v>
      </c>
      <c r="AA57" s="79">
        <f t="shared" si="3"/>
        <v>0</v>
      </c>
      <c r="AR57" s="30" t="s">
        <v>118</v>
      </c>
      <c r="AT57" s="30" t="s">
        <v>121</v>
      </c>
      <c r="AU57" s="30" t="s">
        <v>128</v>
      </c>
      <c r="AY57" s="30" t="s">
        <v>120</v>
      </c>
      <c r="BE57" s="80">
        <f t="shared" si="4"/>
        <v>0</v>
      </c>
      <c r="BF57" s="80">
        <f t="shared" si="5"/>
        <v>0</v>
      </c>
      <c r="BG57" s="80">
        <f t="shared" si="6"/>
        <v>0</v>
      </c>
      <c r="BH57" s="80">
        <f t="shared" si="7"/>
        <v>0</v>
      </c>
      <c r="BI57" s="80">
        <f t="shared" si="8"/>
        <v>0</v>
      </c>
      <c r="BJ57" s="30" t="s">
        <v>118</v>
      </c>
      <c r="BK57" s="80">
        <f t="shared" si="9"/>
        <v>0</v>
      </c>
      <c r="BL57" s="30" t="s">
        <v>118</v>
      </c>
    </row>
    <row r="58" spans="2:64" s="17" customFormat="1" ht="31.5" customHeight="1" x14ac:dyDescent="0.25">
      <c r="B58" s="70"/>
      <c r="C58" s="71" t="s">
        <v>154</v>
      </c>
      <c r="D58" s="71" t="s">
        <v>121</v>
      </c>
      <c r="E58" s="72" t="s">
        <v>3880</v>
      </c>
      <c r="F58" s="671" t="s">
        <v>3881</v>
      </c>
      <c r="G58" s="667"/>
      <c r="H58" s="667"/>
      <c r="I58" s="667"/>
      <c r="J58" s="73" t="s">
        <v>3691</v>
      </c>
      <c r="K58" s="74">
        <v>192.024</v>
      </c>
      <c r="L58" s="666"/>
      <c r="M58" s="667"/>
      <c r="N58" s="666">
        <f t="shared" si="0"/>
        <v>0</v>
      </c>
      <c r="O58" s="667"/>
      <c r="P58" s="667"/>
      <c r="Q58" s="667"/>
      <c r="R58" s="75"/>
      <c r="T58" s="76" t="s">
        <v>125</v>
      </c>
      <c r="U58" s="77" t="s">
        <v>126</v>
      </c>
      <c r="V58" s="78">
        <v>0</v>
      </c>
      <c r="W58" s="78">
        <f t="shared" si="1"/>
        <v>0</v>
      </c>
      <c r="X58" s="78">
        <v>0</v>
      </c>
      <c r="Y58" s="78">
        <f t="shared" si="2"/>
        <v>0</v>
      </c>
      <c r="Z58" s="78">
        <v>0</v>
      </c>
      <c r="AA58" s="79">
        <f t="shared" si="3"/>
        <v>0</v>
      </c>
      <c r="AR58" s="30" t="s">
        <v>118</v>
      </c>
      <c r="AT58" s="30" t="s">
        <v>121</v>
      </c>
      <c r="AU58" s="30" t="s">
        <v>128</v>
      </c>
      <c r="AY58" s="30" t="s">
        <v>120</v>
      </c>
      <c r="BE58" s="80">
        <f t="shared" si="4"/>
        <v>0</v>
      </c>
      <c r="BF58" s="80">
        <f t="shared" si="5"/>
        <v>0</v>
      </c>
      <c r="BG58" s="80">
        <f t="shared" si="6"/>
        <v>0</v>
      </c>
      <c r="BH58" s="80">
        <f t="shared" si="7"/>
        <v>0</v>
      </c>
      <c r="BI58" s="80">
        <f t="shared" si="8"/>
        <v>0</v>
      </c>
      <c r="BJ58" s="30" t="s">
        <v>118</v>
      </c>
      <c r="BK58" s="80">
        <f t="shared" si="9"/>
        <v>0</v>
      </c>
      <c r="BL58" s="30" t="s">
        <v>118</v>
      </c>
    </row>
    <row r="59" spans="2:64" s="62" customFormat="1" ht="29.85" customHeight="1" x14ac:dyDescent="0.3">
      <c r="B59" s="58"/>
      <c r="C59" s="59"/>
      <c r="D59" s="69" t="s">
        <v>4490</v>
      </c>
      <c r="E59" s="69"/>
      <c r="F59" s="69"/>
      <c r="G59" s="69"/>
      <c r="H59" s="69"/>
      <c r="I59" s="69"/>
      <c r="J59" s="69"/>
      <c r="K59" s="69"/>
      <c r="L59" s="69"/>
      <c r="M59" s="69"/>
      <c r="N59" s="657">
        <f>BK59</f>
        <v>0</v>
      </c>
      <c r="O59" s="658"/>
      <c r="P59" s="658"/>
      <c r="Q59" s="658"/>
      <c r="R59" s="61"/>
      <c r="T59" s="63"/>
      <c r="U59" s="59"/>
      <c r="V59" s="59"/>
      <c r="W59" s="64">
        <f>SUM(W60:W66)</f>
        <v>58.400000000000006</v>
      </c>
      <c r="X59" s="59"/>
      <c r="Y59" s="64">
        <f>SUM(Y60:Y66)</f>
        <v>0.53798000000000001</v>
      </c>
      <c r="Z59" s="59"/>
      <c r="AA59" s="65">
        <f>SUM(AA60:AA66)</f>
        <v>0</v>
      </c>
      <c r="AR59" s="66" t="s">
        <v>128</v>
      </c>
      <c r="AT59" s="67" t="s">
        <v>117</v>
      </c>
      <c r="AU59" s="67" t="s">
        <v>118</v>
      </c>
      <c r="AY59" s="66" t="s">
        <v>120</v>
      </c>
      <c r="BK59" s="68">
        <f>SUM(BK60:BK66)</f>
        <v>0</v>
      </c>
    </row>
    <row r="60" spans="2:64" s="17" customFormat="1" ht="31.5" customHeight="1" x14ac:dyDescent="0.25">
      <c r="B60" s="70"/>
      <c r="C60" s="71" t="s">
        <v>169</v>
      </c>
      <c r="D60" s="71" t="s">
        <v>121</v>
      </c>
      <c r="E60" s="72" t="s">
        <v>4505</v>
      </c>
      <c r="F60" s="671" t="s">
        <v>4506</v>
      </c>
      <c r="G60" s="667"/>
      <c r="H60" s="667"/>
      <c r="I60" s="667"/>
      <c r="J60" s="73" t="s">
        <v>532</v>
      </c>
      <c r="K60" s="74">
        <v>12</v>
      </c>
      <c r="L60" s="666"/>
      <c r="M60" s="667"/>
      <c r="N60" s="666">
        <f t="shared" ref="N60:N66" si="10">ROUND(L60*K60,2)</f>
        <v>0</v>
      </c>
      <c r="O60" s="667"/>
      <c r="P60" s="667"/>
      <c r="Q60" s="667"/>
      <c r="R60" s="75"/>
      <c r="T60" s="76" t="s">
        <v>125</v>
      </c>
      <c r="U60" s="77" t="s">
        <v>126</v>
      </c>
      <c r="V60" s="78">
        <v>0.42699999999999999</v>
      </c>
      <c r="W60" s="78">
        <f t="shared" ref="W60:W66" si="11">V60*K60</f>
        <v>5.1239999999999997</v>
      </c>
      <c r="X60" s="78">
        <v>1.58E-3</v>
      </c>
      <c r="Y60" s="78">
        <f t="shared" ref="Y60:Y66" si="12">X60*K60</f>
        <v>1.8960000000000001E-2</v>
      </c>
      <c r="Z60" s="78">
        <v>0</v>
      </c>
      <c r="AA60" s="79">
        <f t="shared" ref="AA60:AA66" si="13">Z60*K60</f>
        <v>0</v>
      </c>
      <c r="AR60" s="30" t="s">
        <v>118</v>
      </c>
      <c r="AT60" s="30" t="s">
        <v>121</v>
      </c>
      <c r="AU60" s="30" t="s">
        <v>128</v>
      </c>
      <c r="AY60" s="30" t="s">
        <v>120</v>
      </c>
      <c r="BE60" s="80">
        <f t="shared" ref="BE60:BE66" si="14">IF(U60="základní",N60,0)</f>
        <v>0</v>
      </c>
      <c r="BF60" s="80">
        <f t="shared" ref="BF60:BF66" si="15">IF(U60="snížená",N60,0)</f>
        <v>0</v>
      </c>
      <c r="BG60" s="80">
        <f t="shared" ref="BG60:BG66" si="16">IF(U60="zákl. přenesená",N60,0)</f>
        <v>0</v>
      </c>
      <c r="BH60" s="80">
        <f t="shared" ref="BH60:BH66" si="17">IF(U60="sníž. přenesená",N60,0)</f>
        <v>0</v>
      </c>
      <c r="BI60" s="80">
        <f t="shared" ref="BI60:BI66" si="18">IF(U60="nulová",N60,0)</f>
        <v>0</v>
      </c>
      <c r="BJ60" s="30" t="s">
        <v>118</v>
      </c>
      <c r="BK60" s="80">
        <f t="shared" ref="BK60:BK66" si="19">ROUND(L60*K60,2)</f>
        <v>0</v>
      </c>
      <c r="BL60" s="30" t="s">
        <v>118</v>
      </c>
    </row>
    <row r="61" spans="2:64" s="17" customFormat="1" ht="31.5" customHeight="1" x14ac:dyDescent="0.25">
      <c r="B61" s="70"/>
      <c r="C61" s="71" t="s">
        <v>262</v>
      </c>
      <c r="D61" s="71" t="s">
        <v>121</v>
      </c>
      <c r="E61" s="72" t="s">
        <v>4530</v>
      </c>
      <c r="F61" s="671" t="s">
        <v>4531</v>
      </c>
      <c r="G61" s="667"/>
      <c r="H61" s="667"/>
      <c r="I61" s="667"/>
      <c r="J61" s="73" t="s">
        <v>532</v>
      </c>
      <c r="K61" s="74">
        <v>42</v>
      </c>
      <c r="L61" s="666"/>
      <c r="M61" s="667"/>
      <c r="N61" s="666">
        <f t="shared" si="10"/>
        <v>0</v>
      </c>
      <c r="O61" s="667"/>
      <c r="P61" s="667"/>
      <c r="Q61" s="667"/>
      <c r="R61" s="75"/>
      <c r="T61" s="76" t="s">
        <v>125</v>
      </c>
      <c r="U61" s="77" t="s">
        <v>126</v>
      </c>
      <c r="V61" s="78">
        <v>1.157</v>
      </c>
      <c r="W61" s="78">
        <f t="shared" si="11"/>
        <v>48.594000000000001</v>
      </c>
      <c r="X61" s="78">
        <v>1.2279999999999999E-2</v>
      </c>
      <c r="Y61" s="78">
        <f t="shared" si="12"/>
        <v>0.51576</v>
      </c>
      <c r="Z61" s="78">
        <v>0</v>
      </c>
      <c r="AA61" s="79">
        <f t="shared" si="13"/>
        <v>0</v>
      </c>
      <c r="AR61" s="30" t="s">
        <v>194</v>
      </c>
      <c r="AT61" s="30" t="s">
        <v>121</v>
      </c>
      <c r="AU61" s="30" t="s">
        <v>128</v>
      </c>
      <c r="AY61" s="30" t="s">
        <v>120</v>
      </c>
      <c r="BE61" s="80">
        <f t="shared" si="14"/>
        <v>0</v>
      </c>
      <c r="BF61" s="80">
        <f t="shared" si="15"/>
        <v>0</v>
      </c>
      <c r="BG61" s="80">
        <f t="shared" si="16"/>
        <v>0</v>
      </c>
      <c r="BH61" s="80">
        <f t="shared" si="17"/>
        <v>0</v>
      </c>
      <c r="BI61" s="80">
        <f t="shared" si="18"/>
        <v>0</v>
      </c>
      <c r="BJ61" s="30" t="s">
        <v>118</v>
      </c>
      <c r="BK61" s="80">
        <f t="shared" si="19"/>
        <v>0</v>
      </c>
      <c r="BL61" s="30" t="s">
        <v>194</v>
      </c>
    </row>
    <row r="62" spans="2:64" s="17" customFormat="1" ht="31.5" customHeight="1" x14ac:dyDescent="0.25">
      <c r="B62" s="70"/>
      <c r="C62" s="71" t="s">
        <v>179</v>
      </c>
      <c r="D62" s="71" t="s">
        <v>121</v>
      </c>
      <c r="E62" s="72" t="s">
        <v>4509</v>
      </c>
      <c r="F62" s="671" t="s">
        <v>4510</v>
      </c>
      <c r="G62" s="667"/>
      <c r="H62" s="667"/>
      <c r="I62" s="667"/>
      <c r="J62" s="73" t="s">
        <v>447</v>
      </c>
      <c r="K62" s="74">
        <v>2</v>
      </c>
      <c r="L62" s="666"/>
      <c r="M62" s="667"/>
      <c r="N62" s="666">
        <f t="shared" si="10"/>
        <v>0</v>
      </c>
      <c r="O62" s="667"/>
      <c r="P62" s="667"/>
      <c r="Q62" s="667"/>
      <c r="R62" s="75"/>
      <c r="T62" s="76" t="s">
        <v>125</v>
      </c>
      <c r="U62" s="77" t="s">
        <v>126</v>
      </c>
      <c r="V62" s="78">
        <v>1.1020000000000001</v>
      </c>
      <c r="W62" s="78">
        <f t="shared" si="11"/>
        <v>2.2040000000000002</v>
      </c>
      <c r="X62" s="78">
        <v>1.6299999999999999E-3</v>
      </c>
      <c r="Y62" s="78">
        <f t="shared" si="12"/>
        <v>3.2599999999999999E-3</v>
      </c>
      <c r="Z62" s="78">
        <v>0</v>
      </c>
      <c r="AA62" s="79">
        <f t="shared" si="13"/>
        <v>0</v>
      </c>
      <c r="AR62" s="30" t="s">
        <v>118</v>
      </c>
      <c r="AT62" s="30" t="s">
        <v>121</v>
      </c>
      <c r="AU62" s="30" t="s">
        <v>128</v>
      </c>
      <c r="AY62" s="30" t="s">
        <v>120</v>
      </c>
      <c r="BE62" s="80">
        <f t="shared" si="14"/>
        <v>0</v>
      </c>
      <c r="BF62" s="80">
        <f t="shared" si="15"/>
        <v>0</v>
      </c>
      <c r="BG62" s="80">
        <f t="shared" si="16"/>
        <v>0</v>
      </c>
      <c r="BH62" s="80">
        <f t="shared" si="17"/>
        <v>0</v>
      </c>
      <c r="BI62" s="80">
        <f t="shared" si="18"/>
        <v>0</v>
      </c>
      <c r="BJ62" s="30" t="s">
        <v>118</v>
      </c>
      <c r="BK62" s="80">
        <f t="shared" si="19"/>
        <v>0</v>
      </c>
      <c r="BL62" s="30" t="s">
        <v>118</v>
      </c>
    </row>
    <row r="63" spans="2:64" s="17" customFormat="1" ht="31.5" customHeight="1" x14ac:dyDescent="0.25">
      <c r="B63" s="70"/>
      <c r="C63" s="71" t="s">
        <v>184</v>
      </c>
      <c r="D63" s="71" t="s">
        <v>121</v>
      </c>
      <c r="E63" s="72" t="s">
        <v>4180</v>
      </c>
      <c r="F63" s="671" t="s">
        <v>4181</v>
      </c>
      <c r="G63" s="667"/>
      <c r="H63" s="667"/>
      <c r="I63" s="667"/>
      <c r="J63" s="73" t="s">
        <v>532</v>
      </c>
      <c r="K63" s="74">
        <v>12</v>
      </c>
      <c r="L63" s="666"/>
      <c r="M63" s="667"/>
      <c r="N63" s="666">
        <f t="shared" si="10"/>
        <v>0</v>
      </c>
      <c r="O63" s="667"/>
      <c r="P63" s="667"/>
      <c r="Q63" s="667"/>
      <c r="R63" s="75"/>
      <c r="T63" s="76" t="s">
        <v>125</v>
      </c>
      <c r="U63" s="77" t="s">
        <v>126</v>
      </c>
      <c r="V63" s="78">
        <v>2.1000000000000001E-2</v>
      </c>
      <c r="W63" s="78">
        <f t="shared" si="11"/>
        <v>0.252</v>
      </c>
      <c r="X63" s="78">
        <v>0</v>
      </c>
      <c r="Y63" s="78">
        <f t="shared" si="12"/>
        <v>0</v>
      </c>
      <c r="Z63" s="78">
        <v>0</v>
      </c>
      <c r="AA63" s="79">
        <f t="shared" si="13"/>
        <v>0</v>
      </c>
      <c r="AR63" s="30" t="s">
        <v>118</v>
      </c>
      <c r="AT63" s="30" t="s">
        <v>121</v>
      </c>
      <c r="AU63" s="30" t="s">
        <v>128</v>
      </c>
      <c r="AY63" s="30" t="s">
        <v>120</v>
      </c>
      <c r="BE63" s="80">
        <f t="shared" si="14"/>
        <v>0</v>
      </c>
      <c r="BF63" s="80">
        <f t="shared" si="15"/>
        <v>0</v>
      </c>
      <c r="BG63" s="80">
        <f t="shared" si="16"/>
        <v>0</v>
      </c>
      <c r="BH63" s="80">
        <f t="shared" si="17"/>
        <v>0</v>
      </c>
      <c r="BI63" s="80">
        <f t="shared" si="18"/>
        <v>0</v>
      </c>
      <c r="BJ63" s="30" t="s">
        <v>118</v>
      </c>
      <c r="BK63" s="80">
        <f t="shared" si="19"/>
        <v>0</v>
      </c>
      <c r="BL63" s="30" t="s">
        <v>118</v>
      </c>
    </row>
    <row r="64" spans="2:64" s="17" customFormat="1" ht="31.5" customHeight="1" x14ac:dyDescent="0.25">
      <c r="B64" s="70"/>
      <c r="C64" s="71" t="s">
        <v>266</v>
      </c>
      <c r="D64" s="71" t="s">
        <v>121</v>
      </c>
      <c r="E64" s="72" t="s">
        <v>4532</v>
      </c>
      <c r="F64" s="671" t="s">
        <v>4533</v>
      </c>
      <c r="G64" s="667"/>
      <c r="H64" s="667"/>
      <c r="I64" s="667"/>
      <c r="J64" s="73" t="s">
        <v>532</v>
      </c>
      <c r="K64" s="74">
        <v>42</v>
      </c>
      <c r="L64" s="666"/>
      <c r="M64" s="667"/>
      <c r="N64" s="666">
        <f t="shared" si="10"/>
        <v>0</v>
      </c>
      <c r="O64" s="667"/>
      <c r="P64" s="667"/>
      <c r="Q64" s="667"/>
      <c r="R64" s="75"/>
      <c r="T64" s="76" t="s">
        <v>125</v>
      </c>
      <c r="U64" s="77" t="s">
        <v>126</v>
      </c>
      <c r="V64" s="78">
        <v>5.2999999999999999E-2</v>
      </c>
      <c r="W64" s="78">
        <f t="shared" si="11"/>
        <v>2.226</v>
      </c>
      <c r="X64" s="78">
        <v>0</v>
      </c>
      <c r="Y64" s="78">
        <f t="shared" si="12"/>
        <v>0</v>
      </c>
      <c r="Z64" s="78">
        <v>0</v>
      </c>
      <c r="AA64" s="79">
        <f t="shared" si="13"/>
        <v>0</v>
      </c>
      <c r="AR64" s="30" t="s">
        <v>194</v>
      </c>
      <c r="AT64" s="30" t="s">
        <v>121</v>
      </c>
      <c r="AU64" s="30" t="s">
        <v>128</v>
      </c>
      <c r="AY64" s="30" t="s">
        <v>120</v>
      </c>
      <c r="BE64" s="80">
        <f t="shared" si="14"/>
        <v>0</v>
      </c>
      <c r="BF64" s="80">
        <f t="shared" si="15"/>
        <v>0</v>
      </c>
      <c r="BG64" s="80">
        <f t="shared" si="16"/>
        <v>0</v>
      </c>
      <c r="BH64" s="80">
        <f t="shared" si="17"/>
        <v>0</v>
      </c>
      <c r="BI64" s="80">
        <f t="shared" si="18"/>
        <v>0</v>
      </c>
      <c r="BJ64" s="30" t="s">
        <v>118</v>
      </c>
      <c r="BK64" s="80">
        <f t="shared" si="19"/>
        <v>0</v>
      </c>
      <c r="BL64" s="30" t="s">
        <v>194</v>
      </c>
    </row>
    <row r="65" spans="2:64" s="17" customFormat="1" ht="31.5" customHeight="1" x14ac:dyDescent="0.25">
      <c r="B65" s="70"/>
      <c r="C65" s="71" t="s">
        <v>194</v>
      </c>
      <c r="D65" s="71" t="s">
        <v>121</v>
      </c>
      <c r="E65" s="72" t="s">
        <v>4182</v>
      </c>
      <c r="F65" s="671" t="s">
        <v>4183</v>
      </c>
      <c r="G65" s="667"/>
      <c r="H65" s="667"/>
      <c r="I65" s="667"/>
      <c r="J65" s="73" t="s">
        <v>3691</v>
      </c>
      <c r="K65" s="74">
        <v>10</v>
      </c>
      <c r="L65" s="666"/>
      <c r="M65" s="667"/>
      <c r="N65" s="666">
        <f t="shared" si="10"/>
        <v>0</v>
      </c>
      <c r="O65" s="667"/>
      <c r="P65" s="667"/>
      <c r="Q65" s="667"/>
      <c r="R65" s="75"/>
      <c r="T65" s="76" t="s">
        <v>125</v>
      </c>
      <c r="U65" s="77" t="s">
        <v>126</v>
      </c>
      <c r="V65" s="78">
        <v>0</v>
      </c>
      <c r="W65" s="78">
        <f t="shared" si="11"/>
        <v>0</v>
      </c>
      <c r="X65" s="78">
        <v>0</v>
      </c>
      <c r="Y65" s="78">
        <f t="shared" si="12"/>
        <v>0</v>
      </c>
      <c r="Z65" s="78">
        <v>0</v>
      </c>
      <c r="AA65" s="79">
        <f t="shared" si="13"/>
        <v>0</v>
      </c>
      <c r="AR65" s="30" t="s">
        <v>118</v>
      </c>
      <c r="AT65" s="30" t="s">
        <v>121</v>
      </c>
      <c r="AU65" s="30" t="s">
        <v>128</v>
      </c>
      <c r="AY65" s="30" t="s">
        <v>120</v>
      </c>
      <c r="BE65" s="80">
        <f t="shared" si="14"/>
        <v>0</v>
      </c>
      <c r="BF65" s="80">
        <f t="shared" si="15"/>
        <v>0</v>
      </c>
      <c r="BG65" s="80">
        <f t="shared" si="16"/>
        <v>0</v>
      </c>
      <c r="BH65" s="80">
        <f t="shared" si="17"/>
        <v>0</v>
      </c>
      <c r="BI65" s="80">
        <f t="shared" si="18"/>
        <v>0</v>
      </c>
      <c r="BJ65" s="30" t="s">
        <v>118</v>
      </c>
      <c r="BK65" s="80">
        <f t="shared" si="19"/>
        <v>0</v>
      </c>
      <c r="BL65" s="30" t="s">
        <v>118</v>
      </c>
    </row>
    <row r="66" spans="2:64" s="17" customFormat="1" ht="31.5" customHeight="1" x14ac:dyDescent="0.25">
      <c r="B66" s="70"/>
      <c r="C66" s="71" t="s">
        <v>199</v>
      </c>
      <c r="D66" s="71" t="s">
        <v>121</v>
      </c>
      <c r="E66" s="72" t="s">
        <v>4184</v>
      </c>
      <c r="F66" s="671" t="s">
        <v>4185</v>
      </c>
      <c r="G66" s="667"/>
      <c r="H66" s="667"/>
      <c r="I66" s="667"/>
      <c r="J66" s="73" t="s">
        <v>3691</v>
      </c>
      <c r="K66" s="74">
        <v>10</v>
      </c>
      <c r="L66" s="666"/>
      <c r="M66" s="667"/>
      <c r="N66" s="666">
        <f t="shared" si="10"/>
        <v>0</v>
      </c>
      <c r="O66" s="667"/>
      <c r="P66" s="667"/>
      <c r="Q66" s="667"/>
      <c r="R66" s="75"/>
      <c r="T66" s="76" t="s">
        <v>125</v>
      </c>
      <c r="U66" s="77" t="s">
        <v>126</v>
      </c>
      <c r="V66" s="78">
        <v>0</v>
      </c>
      <c r="W66" s="78">
        <f t="shared" si="11"/>
        <v>0</v>
      </c>
      <c r="X66" s="78">
        <v>0</v>
      </c>
      <c r="Y66" s="78">
        <f t="shared" si="12"/>
        <v>0</v>
      </c>
      <c r="Z66" s="78">
        <v>0</v>
      </c>
      <c r="AA66" s="79">
        <f t="shared" si="13"/>
        <v>0</v>
      </c>
      <c r="AR66" s="30" t="s">
        <v>118</v>
      </c>
      <c r="AT66" s="30" t="s">
        <v>121</v>
      </c>
      <c r="AU66" s="30" t="s">
        <v>128</v>
      </c>
      <c r="AY66" s="30" t="s">
        <v>120</v>
      </c>
      <c r="BE66" s="80">
        <f t="shared" si="14"/>
        <v>0</v>
      </c>
      <c r="BF66" s="80">
        <f t="shared" si="15"/>
        <v>0</v>
      </c>
      <c r="BG66" s="80">
        <f t="shared" si="16"/>
        <v>0</v>
      </c>
      <c r="BH66" s="80">
        <f t="shared" si="17"/>
        <v>0</v>
      </c>
      <c r="BI66" s="80">
        <f t="shared" si="18"/>
        <v>0</v>
      </c>
      <c r="BJ66" s="30" t="s">
        <v>118</v>
      </c>
      <c r="BK66" s="80">
        <f t="shared" si="19"/>
        <v>0</v>
      </c>
      <c r="BL66" s="30" t="s">
        <v>118</v>
      </c>
    </row>
    <row r="67" spans="2:64" s="62" customFormat="1" ht="29.85" customHeight="1" x14ac:dyDescent="0.3">
      <c r="B67" s="58"/>
      <c r="C67" s="59"/>
      <c r="D67" s="69" t="s">
        <v>4491</v>
      </c>
      <c r="E67" s="69"/>
      <c r="F67" s="69"/>
      <c r="G67" s="69"/>
      <c r="H67" s="69"/>
      <c r="I67" s="69"/>
      <c r="J67" s="69"/>
      <c r="K67" s="69"/>
      <c r="L67" s="69"/>
      <c r="M67" s="69"/>
      <c r="N67" s="657">
        <f>BK67</f>
        <v>0</v>
      </c>
      <c r="O67" s="658"/>
      <c r="P67" s="658"/>
      <c r="Q67" s="658"/>
      <c r="R67" s="61"/>
      <c r="T67" s="63"/>
      <c r="U67" s="59"/>
      <c r="V67" s="59"/>
      <c r="W67" s="64">
        <f>SUM(W68:W75)</f>
        <v>3.5030000000000001</v>
      </c>
      <c r="X67" s="59"/>
      <c r="Y67" s="64">
        <f>SUM(Y68:Y75)</f>
        <v>2.3389999999999998E-2</v>
      </c>
      <c r="Z67" s="59"/>
      <c r="AA67" s="65">
        <f>SUM(AA68:AA75)</f>
        <v>0</v>
      </c>
      <c r="AR67" s="66" t="s">
        <v>128</v>
      </c>
      <c r="AT67" s="67" t="s">
        <v>117</v>
      </c>
      <c r="AU67" s="67" t="s">
        <v>118</v>
      </c>
      <c r="AY67" s="66" t="s">
        <v>120</v>
      </c>
      <c r="BK67" s="68">
        <f>SUM(BK68:BK75)</f>
        <v>0</v>
      </c>
    </row>
    <row r="68" spans="2:64" s="17" customFormat="1" ht="22.5" customHeight="1" x14ac:dyDescent="0.25">
      <c r="B68" s="70"/>
      <c r="C68" s="71" t="s">
        <v>270</v>
      </c>
      <c r="D68" s="71" t="s">
        <v>121</v>
      </c>
      <c r="E68" s="72" t="s">
        <v>4534</v>
      </c>
      <c r="F68" s="671" t="s">
        <v>4535</v>
      </c>
      <c r="G68" s="667"/>
      <c r="H68" s="667"/>
      <c r="I68" s="667"/>
      <c r="J68" s="73" t="s">
        <v>3065</v>
      </c>
      <c r="K68" s="74">
        <v>2</v>
      </c>
      <c r="L68" s="666"/>
      <c r="M68" s="667"/>
      <c r="N68" s="666">
        <f t="shared" ref="N68:N75" si="20">ROUND(L68*K68,2)</f>
        <v>0</v>
      </c>
      <c r="O68" s="667"/>
      <c r="P68" s="667"/>
      <c r="Q68" s="667"/>
      <c r="R68" s="75"/>
      <c r="T68" s="76" t="s">
        <v>125</v>
      </c>
      <c r="U68" s="77" t="s">
        <v>126</v>
      </c>
      <c r="V68" s="78">
        <v>1.726</v>
      </c>
      <c r="W68" s="78">
        <f t="shared" ref="W68:W75" si="21">V68*K68</f>
        <v>3.452</v>
      </c>
      <c r="X68" s="78">
        <v>1.1679999999999999E-2</v>
      </c>
      <c r="Y68" s="78">
        <f t="shared" ref="Y68:Y75" si="22">X68*K68</f>
        <v>2.3359999999999999E-2</v>
      </c>
      <c r="Z68" s="78">
        <v>0</v>
      </c>
      <c r="AA68" s="79">
        <f t="shared" ref="AA68:AA75" si="23">Z68*K68</f>
        <v>0</v>
      </c>
      <c r="AR68" s="30" t="s">
        <v>194</v>
      </c>
      <c r="AT68" s="30" t="s">
        <v>121</v>
      </c>
      <c r="AU68" s="30" t="s">
        <v>128</v>
      </c>
      <c r="AY68" s="30" t="s">
        <v>120</v>
      </c>
      <c r="BE68" s="80">
        <f t="shared" ref="BE68:BE75" si="24">IF(U68="základní",N68,0)</f>
        <v>0</v>
      </c>
      <c r="BF68" s="80">
        <f t="shared" ref="BF68:BF75" si="25">IF(U68="snížená",N68,0)</f>
        <v>0</v>
      </c>
      <c r="BG68" s="80">
        <f t="shared" ref="BG68:BG75" si="26">IF(U68="zákl. přenesená",N68,0)</f>
        <v>0</v>
      </c>
      <c r="BH68" s="80">
        <f t="shared" ref="BH68:BH75" si="27">IF(U68="sníž. přenesená",N68,0)</f>
        <v>0</v>
      </c>
      <c r="BI68" s="80">
        <f t="shared" ref="BI68:BI75" si="28">IF(U68="nulová",N68,0)</f>
        <v>0</v>
      </c>
      <c r="BJ68" s="30" t="s">
        <v>118</v>
      </c>
      <c r="BK68" s="80">
        <f t="shared" ref="BK68:BK75" si="29">ROUND(L68*K68,2)</f>
        <v>0</v>
      </c>
      <c r="BL68" s="30" t="s">
        <v>194</v>
      </c>
    </row>
    <row r="69" spans="2:64" s="17" customFormat="1" ht="31.5" customHeight="1" x14ac:dyDescent="0.25">
      <c r="B69" s="70"/>
      <c r="C69" s="101" t="s">
        <v>206</v>
      </c>
      <c r="D69" s="101" t="s">
        <v>195</v>
      </c>
      <c r="E69" s="102" t="s">
        <v>4513</v>
      </c>
      <c r="F69" s="677" t="s">
        <v>4198</v>
      </c>
      <c r="G69" s="678"/>
      <c r="H69" s="678"/>
      <c r="I69" s="678"/>
      <c r="J69" s="103" t="s">
        <v>447</v>
      </c>
      <c r="K69" s="104">
        <v>3</v>
      </c>
      <c r="L69" s="670"/>
      <c r="M69" s="678"/>
      <c r="N69" s="670">
        <f t="shared" si="20"/>
        <v>0</v>
      </c>
      <c r="O69" s="667"/>
      <c r="P69" s="667"/>
      <c r="Q69" s="667"/>
      <c r="R69" s="75"/>
      <c r="T69" s="76" t="s">
        <v>125</v>
      </c>
      <c r="U69" s="77" t="s">
        <v>126</v>
      </c>
      <c r="V69" s="78">
        <v>0</v>
      </c>
      <c r="W69" s="78">
        <f t="shared" si="21"/>
        <v>0</v>
      </c>
      <c r="X69" s="78">
        <v>0</v>
      </c>
      <c r="Y69" s="78">
        <f t="shared" si="22"/>
        <v>0</v>
      </c>
      <c r="Z69" s="78">
        <v>0</v>
      </c>
      <c r="AA69" s="79">
        <f t="shared" si="23"/>
        <v>0</v>
      </c>
      <c r="AR69" s="30" t="s">
        <v>128</v>
      </c>
      <c r="AT69" s="30" t="s">
        <v>195</v>
      </c>
      <c r="AU69" s="30" t="s">
        <v>128</v>
      </c>
      <c r="AY69" s="30" t="s">
        <v>120</v>
      </c>
      <c r="BE69" s="80">
        <f t="shared" si="24"/>
        <v>0</v>
      </c>
      <c r="BF69" s="80">
        <f t="shared" si="25"/>
        <v>0</v>
      </c>
      <c r="BG69" s="80">
        <f t="shared" si="26"/>
        <v>0</v>
      </c>
      <c r="BH69" s="80">
        <f t="shared" si="27"/>
        <v>0</v>
      </c>
      <c r="BI69" s="80">
        <f t="shared" si="28"/>
        <v>0</v>
      </c>
      <c r="BJ69" s="30" t="s">
        <v>118</v>
      </c>
      <c r="BK69" s="80">
        <f t="shared" si="29"/>
        <v>0</v>
      </c>
      <c r="BL69" s="30" t="s">
        <v>118</v>
      </c>
    </row>
    <row r="70" spans="2:64" s="17" customFormat="1" ht="31.5" customHeight="1" x14ac:dyDescent="0.25">
      <c r="B70" s="70"/>
      <c r="C70" s="101" t="s">
        <v>300</v>
      </c>
      <c r="D70" s="101" t="s">
        <v>195</v>
      </c>
      <c r="E70" s="102" t="s">
        <v>4514</v>
      </c>
      <c r="F70" s="677" t="s">
        <v>4515</v>
      </c>
      <c r="G70" s="678"/>
      <c r="H70" s="678"/>
      <c r="I70" s="678"/>
      <c r="J70" s="103" t="s">
        <v>447</v>
      </c>
      <c r="K70" s="104">
        <v>2</v>
      </c>
      <c r="L70" s="670"/>
      <c r="M70" s="678"/>
      <c r="N70" s="670">
        <f t="shared" si="20"/>
        <v>0</v>
      </c>
      <c r="O70" s="667"/>
      <c r="P70" s="667"/>
      <c r="Q70" s="667"/>
      <c r="R70" s="75"/>
      <c r="T70" s="76" t="s">
        <v>125</v>
      </c>
      <c r="U70" s="77" t="s">
        <v>126</v>
      </c>
      <c r="V70" s="78">
        <v>0</v>
      </c>
      <c r="W70" s="78">
        <f t="shared" si="21"/>
        <v>0</v>
      </c>
      <c r="X70" s="78">
        <v>0</v>
      </c>
      <c r="Y70" s="78">
        <f t="shared" si="22"/>
        <v>0</v>
      </c>
      <c r="Z70" s="78">
        <v>0</v>
      </c>
      <c r="AA70" s="79">
        <f t="shared" si="23"/>
        <v>0</v>
      </c>
      <c r="AR70" s="30" t="s">
        <v>128</v>
      </c>
      <c r="AT70" s="30" t="s">
        <v>195</v>
      </c>
      <c r="AU70" s="30" t="s">
        <v>128</v>
      </c>
      <c r="AY70" s="30" t="s">
        <v>120</v>
      </c>
      <c r="BE70" s="80">
        <f t="shared" si="24"/>
        <v>0</v>
      </c>
      <c r="BF70" s="80">
        <f t="shared" si="25"/>
        <v>0</v>
      </c>
      <c r="BG70" s="80">
        <f t="shared" si="26"/>
        <v>0</v>
      </c>
      <c r="BH70" s="80">
        <f t="shared" si="27"/>
        <v>0</v>
      </c>
      <c r="BI70" s="80">
        <f t="shared" si="28"/>
        <v>0</v>
      </c>
      <c r="BJ70" s="30" t="s">
        <v>118</v>
      </c>
      <c r="BK70" s="80">
        <f t="shared" si="29"/>
        <v>0</v>
      </c>
      <c r="BL70" s="30" t="s">
        <v>118</v>
      </c>
    </row>
    <row r="71" spans="2:64" s="17" customFormat="1" ht="44.25" customHeight="1" x14ac:dyDescent="0.25">
      <c r="B71" s="70"/>
      <c r="C71" s="101" t="s">
        <v>304</v>
      </c>
      <c r="D71" s="101" t="s">
        <v>195</v>
      </c>
      <c r="E71" s="102" t="s">
        <v>4516</v>
      </c>
      <c r="F71" s="677" t="s">
        <v>4536</v>
      </c>
      <c r="G71" s="678"/>
      <c r="H71" s="678"/>
      <c r="I71" s="678"/>
      <c r="J71" s="103" t="s">
        <v>447</v>
      </c>
      <c r="K71" s="104">
        <v>1</v>
      </c>
      <c r="L71" s="670"/>
      <c r="M71" s="678"/>
      <c r="N71" s="670">
        <f t="shared" si="20"/>
        <v>0</v>
      </c>
      <c r="O71" s="667"/>
      <c r="P71" s="667"/>
      <c r="Q71" s="667"/>
      <c r="R71" s="75"/>
      <c r="T71" s="76" t="s">
        <v>125</v>
      </c>
      <c r="U71" s="77" t="s">
        <v>126</v>
      </c>
      <c r="V71" s="78">
        <v>0</v>
      </c>
      <c r="W71" s="78">
        <f t="shared" si="21"/>
        <v>0</v>
      </c>
      <c r="X71" s="78">
        <v>0</v>
      </c>
      <c r="Y71" s="78">
        <f t="shared" si="22"/>
        <v>0</v>
      </c>
      <c r="Z71" s="78">
        <v>0</v>
      </c>
      <c r="AA71" s="79">
        <f t="shared" si="23"/>
        <v>0</v>
      </c>
      <c r="AR71" s="30" t="s">
        <v>128</v>
      </c>
      <c r="AT71" s="30" t="s">
        <v>195</v>
      </c>
      <c r="AU71" s="30" t="s">
        <v>128</v>
      </c>
      <c r="AY71" s="30" t="s">
        <v>120</v>
      </c>
      <c r="BE71" s="80">
        <f t="shared" si="24"/>
        <v>0</v>
      </c>
      <c r="BF71" s="80">
        <f t="shared" si="25"/>
        <v>0</v>
      </c>
      <c r="BG71" s="80">
        <f t="shared" si="26"/>
        <v>0</v>
      </c>
      <c r="BH71" s="80">
        <f t="shared" si="27"/>
        <v>0</v>
      </c>
      <c r="BI71" s="80">
        <f t="shared" si="28"/>
        <v>0</v>
      </c>
      <c r="BJ71" s="30" t="s">
        <v>118</v>
      </c>
      <c r="BK71" s="80">
        <f t="shared" si="29"/>
        <v>0</v>
      </c>
      <c r="BL71" s="30" t="s">
        <v>118</v>
      </c>
    </row>
    <row r="72" spans="2:64" s="17" customFormat="1" ht="44.25" customHeight="1" x14ac:dyDescent="0.25">
      <c r="B72" s="70"/>
      <c r="C72" s="101" t="s">
        <v>318</v>
      </c>
      <c r="D72" s="101" t="s">
        <v>195</v>
      </c>
      <c r="E72" s="102" t="s">
        <v>4537</v>
      </c>
      <c r="F72" s="677" t="s">
        <v>4538</v>
      </c>
      <c r="G72" s="678"/>
      <c r="H72" s="678"/>
      <c r="I72" s="678"/>
      <c r="J72" s="103" t="s">
        <v>447</v>
      </c>
      <c r="K72" s="104">
        <v>1</v>
      </c>
      <c r="L72" s="670"/>
      <c r="M72" s="678"/>
      <c r="N72" s="670">
        <f t="shared" si="20"/>
        <v>0</v>
      </c>
      <c r="O72" s="667"/>
      <c r="P72" s="667"/>
      <c r="Q72" s="667"/>
      <c r="R72" s="75"/>
      <c r="T72" s="76" t="s">
        <v>125</v>
      </c>
      <c r="U72" s="77" t="s">
        <v>126</v>
      </c>
      <c r="V72" s="78">
        <v>0</v>
      </c>
      <c r="W72" s="78">
        <f t="shared" si="21"/>
        <v>0</v>
      </c>
      <c r="X72" s="78">
        <v>0</v>
      </c>
      <c r="Y72" s="78">
        <f t="shared" si="22"/>
        <v>0</v>
      </c>
      <c r="Z72" s="78">
        <v>0</v>
      </c>
      <c r="AA72" s="79">
        <f t="shared" si="23"/>
        <v>0</v>
      </c>
      <c r="AR72" s="30" t="s">
        <v>128</v>
      </c>
      <c r="AT72" s="30" t="s">
        <v>195</v>
      </c>
      <c r="AU72" s="30" t="s">
        <v>128</v>
      </c>
      <c r="AY72" s="30" t="s">
        <v>120</v>
      </c>
      <c r="BE72" s="80">
        <f t="shared" si="24"/>
        <v>0</v>
      </c>
      <c r="BF72" s="80">
        <f t="shared" si="25"/>
        <v>0</v>
      </c>
      <c r="BG72" s="80">
        <f t="shared" si="26"/>
        <v>0</v>
      </c>
      <c r="BH72" s="80">
        <f t="shared" si="27"/>
        <v>0</v>
      </c>
      <c r="BI72" s="80">
        <f t="shared" si="28"/>
        <v>0</v>
      </c>
      <c r="BJ72" s="30" t="s">
        <v>118</v>
      </c>
      <c r="BK72" s="80">
        <f t="shared" si="29"/>
        <v>0</v>
      </c>
      <c r="BL72" s="30" t="s">
        <v>118</v>
      </c>
    </row>
    <row r="73" spans="2:64" s="17" customFormat="1" ht="22.5" customHeight="1" x14ac:dyDescent="0.25">
      <c r="B73" s="70"/>
      <c r="C73" s="101" t="s">
        <v>309</v>
      </c>
      <c r="D73" s="101" t="s">
        <v>195</v>
      </c>
      <c r="E73" s="102" t="s">
        <v>4539</v>
      </c>
      <c r="F73" s="677" t="s">
        <v>4540</v>
      </c>
      <c r="G73" s="678"/>
      <c r="H73" s="678"/>
      <c r="I73" s="678"/>
      <c r="J73" s="103" t="s">
        <v>447</v>
      </c>
      <c r="K73" s="104">
        <v>1</v>
      </c>
      <c r="L73" s="670"/>
      <c r="M73" s="678"/>
      <c r="N73" s="670">
        <f t="shared" si="20"/>
        <v>0</v>
      </c>
      <c r="O73" s="667"/>
      <c r="P73" s="667"/>
      <c r="Q73" s="667"/>
      <c r="R73" s="75"/>
      <c r="T73" s="76" t="s">
        <v>125</v>
      </c>
      <c r="U73" s="77" t="s">
        <v>126</v>
      </c>
      <c r="V73" s="78">
        <v>0</v>
      </c>
      <c r="W73" s="78">
        <f t="shared" si="21"/>
        <v>0</v>
      </c>
      <c r="X73" s="78">
        <v>0</v>
      </c>
      <c r="Y73" s="78">
        <f t="shared" si="22"/>
        <v>0</v>
      </c>
      <c r="Z73" s="78">
        <v>0</v>
      </c>
      <c r="AA73" s="79">
        <f t="shared" si="23"/>
        <v>0</v>
      </c>
      <c r="AR73" s="30" t="s">
        <v>128</v>
      </c>
      <c r="AT73" s="30" t="s">
        <v>195</v>
      </c>
      <c r="AU73" s="30" t="s">
        <v>128</v>
      </c>
      <c r="AY73" s="30" t="s">
        <v>120</v>
      </c>
      <c r="BE73" s="80">
        <f t="shared" si="24"/>
        <v>0</v>
      </c>
      <c r="BF73" s="80">
        <f t="shared" si="25"/>
        <v>0</v>
      </c>
      <c r="BG73" s="80">
        <f t="shared" si="26"/>
        <v>0</v>
      </c>
      <c r="BH73" s="80">
        <f t="shared" si="27"/>
        <v>0</v>
      </c>
      <c r="BI73" s="80">
        <f t="shared" si="28"/>
        <v>0</v>
      </c>
      <c r="BJ73" s="30" t="s">
        <v>118</v>
      </c>
      <c r="BK73" s="80">
        <f t="shared" si="29"/>
        <v>0</v>
      </c>
      <c r="BL73" s="30" t="s">
        <v>118</v>
      </c>
    </row>
    <row r="74" spans="2:64" s="17" customFormat="1" ht="31.5" customHeight="1" x14ac:dyDescent="0.25">
      <c r="B74" s="70"/>
      <c r="C74" s="101" t="s">
        <v>314</v>
      </c>
      <c r="D74" s="101" t="s">
        <v>195</v>
      </c>
      <c r="E74" s="102" t="s">
        <v>4541</v>
      </c>
      <c r="F74" s="677" t="s">
        <v>4542</v>
      </c>
      <c r="G74" s="678"/>
      <c r="H74" s="678"/>
      <c r="I74" s="678"/>
      <c r="J74" s="103" t="s">
        <v>447</v>
      </c>
      <c r="K74" s="104">
        <v>1</v>
      </c>
      <c r="L74" s="670"/>
      <c r="M74" s="678"/>
      <c r="N74" s="670">
        <f t="shared" si="20"/>
        <v>0</v>
      </c>
      <c r="O74" s="667"/>
      <c r="P74" s="667"/>
      <c r="Q74" s="667"/>
      <c r="R74" s="75"/>
      <c r="T74" s="76" t="s">
        <v>125</v>
      </c>
      <c r="U74" s="77" t="s">
        <v>126</v>
      </c>
      <c r="V74" s="78">
        <v>0</v>
      </c>
      <c r="W74" s="78">
        <f t="shared" si="21"/>
        <v>0</v>
      </c>
      <c r="X74" s="78">
        <v>0</v>
      </c>
      <c r="Y74" s="78">
        <f t="shared" si="22"/>
        <v>0</v>
      </c>
      <c r="Z74" s="78">
        <v>0</v>
      </c>
      <c r="AA74" s="79">
        <f t="shared" si="23"/>
        <v>0</v>
      </c>
      <c r="AR74" s="30" t="s">
        <v>128</v>
      </c>
      <c r="AT74" s="30" t="s">
        <v>195</v>
      </c>
      <c r="AU74" s="30" t="s">
        <v>128</v>
      </c>
      <c r="AY74" s="30" t="s">
        <v>120</v>
      </c>
      <c r="BE74" s="80">
        <f t="shared" si="24"/>
        <v>0</v>
      </c>
      <c r="BF74" s="80">
        <f t="shared" si="25"/>
        <v>0</v>
      </c>
      <c r="BG74" s="80">
        <f t="shared" si="26"/>
        <v>0</v>
      </c>
      <c r="BH74" s="80">
        <f t="shared" si="27"/>
        <v>0</v>
      </c>
      <c r="BI74" s="80">
        <f t="shared" si="28"/>
        <v>0</v>
      </c>
      <c r="BJ74" s="30" t="s">
        <v>118</v>
      </c>
      <c r="BK74" s="80">
        <f t="shared" si="29"/>
        <v>0</v>
      </c>
      <c r="BL74" s="30" t="s">
        <v>118</v>
      </c>
    </row>
    <row r="75" spans="2:64" s="17" customFormat="1" ht="31.5" customHeight="1" x14ac:dyDescent="0.25">
      <c r="B75" s="70"/>
      <c r="C75" s="71" t="s">
        <v>227</v>
      </c>
      <c r="D75" s="71" t="s">
        <v>121</v>
      </c>
      <c r="E75" s="72" t="s">
        <v>4195</v>
      </c>
      <c r="F75" s="671" t="s">
        <v>4196</v>
      </c>
      <c r="G75" s="667"/>
      <c r="H75" s="667"/>
      <c r="I75" s="667"/>
      <c r="J75" s="73" t="s">
        <v>447</v>
      </c>
      <c r="K75" s="74">
        <v>1</v>
      </c>
      <c r="L75" s="666"/>
      <c r="M75" s="667"/>
      <c r="N75" s="666">
        <f t="shared" si="20"/>
        <v>0</v>
      </c>
      <c r="O75" s="667"/>
      <c r="P75" s="667"/>
      <c r="Q75" s="667"/>
      <c r="R75" s="75"/>
      <c r="T75" s="76" t="s">
        <v>125</v>
      </c>
      <c r="U75" s="77" t="s">
        <v>126</v>
      </c>
      <c r="V75" s="78">
        <v>5.0999999999999997E-2</v>
      </c>
      <c r="W75" s="78">
        <f t="shared" si="21"/>
        <v>5.0999999999999997E-2</v>
      </c>
      <c r="X75" s="78">
        <v>3.0000000000000001E-5</v>
      </c>
      <c r="Y75" s="78">
        <f t="shared" si="22"/>
        <v>3.0000000000000001E-5</v>
      </c>
      <c r="Z75" s="78">
        <v>0</v>
      </c>
      <c r="AA75" s="79">
        <f t="shared" si="23"/>
        <v>0</v>
      </c>
      <c r="AR75" s="30" t="s">
        <v>118</v>
      </c>
      <c r="AT75" s="30" t="s">
        <v>121</v>
      </c>
      <c r="AU75" s="30" t="s">
        <v>128</v>
      </c>
      <c r="AY75" s="30" t="s">
        <v>120</v>
      </c>
      <c r="BE75" s="80">
        <f t="shared" si="24"/>
        <v>0</v>
      </c>
      <c r="BF75" s="80">
        <f t="shared" si="25"/>
        <v>0</v>
      </c>
      <c r="BG75" s="80">
        <f t="shared" si="26"/>
        <v>0</v>
      </c>
      <c r="BH75" s="80">
        <f t="shared" si="27"/>
        <v>0</v>
      </c>
      <c r="BI75" s="80">
        <f t="shared" si="28"/>
        <v>0</v>
      </c>
      <c r="BJ75" s="30" t="s">
        <v>118</v>
      </c>
      <c r="BK75" s="80">
        <f t="shared" si="29"/>
        <v>0</v>
      </c>
      <c r="BL75" s="30" t="s">
        <v>118</v>
      </c>
    </row>
    <row r="76" spans="2:64" s="62" customFormat="1" ht="29.85" customHeight="1" x14ac:dyDescent="0.3">
      <c r="B76" s="58"/>
      <c r="C76" s="59"/>
      <c r="D76" s="69" t="s">
        <v>98</v>
      </c>
      <c r="E76" s="69"/>
      <c r="F76" s="69"/>
      <c r="G76" s="69"/>
      <c r="H76" s="69"/>
      <c r="I76" s="69"/>
      <c r="J76" s="69"/>
      <c r="K76" s="69"/>
      <c r="L76" s="69"/>
      <c r="M76" s="69"/>
      <c r="N76" s="657">
        <f>BK76</f>
        <v>0</v>
      </c>
      <c r="O76" s="658"/>
      <c r="P76" s="658"/>
      <c r="Q76" s="658"/>
      <c r="R76" s="61"/>
      <c r="T76" s="63"/>
      <c r="U76" s="59"/>
      <c r="V76" s="59"/>
      <c r="W76" s="64">
        <f>SUM(W77:W78)</f>
        <v>1.4039999999999999</v>
      </c>
      <c r="X76" s="59"/>
      <c r="Y76" s="64">
        <f>SUM(Y77:Y78)</f>
        <v>4.8600000000000006E-3</v>
      </c>
      <c r="Z76" s="59"/>
      <c r="AA76" s="65">
        <f>SUM(AA77:AA78)</f>
        <v>0</v>
      </c>
      <c r="AR76" s="66" t="s">
        <v>128</v>
      </c>
      <c r="AT76" s="67" t="s">
        <v>117</v>
      </c>
      <c r="AU76" s="67" t="s">
        <v>118</v>
      </c>
      <c r="AY76" s="66" t="s">
        <v>120</v>
      </c>
      <c r="BK76" s="68">
        <f>SUM(BK77:BK78)</f>
        <v>0</v>
      </c>
    </row>
    <row r="77" spans="2:64" s="17" customFormat="1" ht="31.5" customHeight="1" x14ac:dyDescent="0.25">
      <c r="B77" s="70"/>
      <c r="C77" s="71" t="s">
        <v>234</v>
      </c>
      <c r="D77" s="71" t="s">
        <v>121</v>
      </c>
      <c r="E77" s="72" t="s">
        <v>3693</v>
      </c>
      <c r="F77" s="671" t="s">
        <v>3694</v>
      </c>
      <c r="G77" s="667"/>
      <c r="H77" s="667"/>
      <c r="I77" s="667"/>
      <c r="J77" s="73" t="s">
        <v>532</v>
      </c>
      <c r="K77" s="74">
        <v>12</v>
      </c>
      <c r="L77" s="666"/>
      <c r="M77" s="667"/>
      <c r="N77" s="666">
        <f>ROUND(L77*K77,2)</f>
        <v>0</v>
      </c>
      <c r="O77" s="667"/>
      <c r="P77" s="667"/>
      <c r="Q77" s="667"/>
      <c r="R77" s="75"/>
      <c r="T77" s="76" t="s">
        <v>125</v>
      </c>
      <c r="U77" s="77" t="s">
        <v>126</v>
      </c>
      <c r="V77" s="78">
        <v>2.5999999999999999E-2</v>
      </c>
      <c r="W77" s="78">
        <f>V77*K77</f>
        <v>0.312</v>
      </c>
      <c r="X77" s="78">
        <v>9.0000000000000006E-5</v>
      </c>
      <c r="Y77" s="78">
        <f>X77*K77</f>
        <v>1.08E-3</v>
      </c>
      <c r="Z77" s="78">
        <v>0</v>
      </c>
      <c r="AA77" s="79">
        <f>Z77*K77</f>
        <v>0</v>
      </c>
      <c r="AR77" s="30" t="s">
        <v>194</v>
      </c>
      <c r="AT77" s="30" t="s">
        <v>121</v>
      </c>
      <c r="AU77" s="30" t="s">
        <v>128</v>
      </c>
      <c r="AY77" s="30" t="s">
        <v>120</v>
      </c>
      <c r="BE77" s="80">
        <f>IF(U77="základní",N77,0)</f>
        <v>0</v>
      </c>
      <c r="BF77" s="80">
        <f>IF(U77="snížená",N77,0)</f>
        <v>0</v>
      </c>
      <c r="BG77" s="80">
        <f>IF(U77="zákl. přenesená",N77,0)</f>
        <v>0</v>
      </c>
      <c r="BH77" s="80">
        <f>IF(U77="sníž. přenesená",N77,0)</f>
        <v>0</v>
      </c>
      <c r="BI77" s="80">
        <f>IF(U77="nulová",N77,0)</f>
        <v>0</v>
      </c>
      <c r="BJ77" s="30" t="s">
        <v>118</v>
      </c>
      <c r="BK77" s="80">
        <f>ROUND(L77*K77,2)</f>
        <v>0</v>
      </c>
      <c r="BL77" s="30" t="s">
        <v>194</v>
      </c>
    </row>
    <row r="78" spans="2:64" s="17" customFormat="1" ht="31.5" customHeight="1" x14ac:dyDescent="0.25">
      <c r="B78" s="70"/>
      <c r="C78" s="71" t="s">
        <v>237</v>
      </c>
      <c r="D78" s="71" t="s">
        <v>121</v>
      </c>
      <c r="E78" s="72" t="s">
        <v>3696</v>
      </c>
      <c r="F78" s="671" t="s">
        <v>4526</v>
      </c>
      <c r="G78" s="667"/>
      <c r="H78" s="667"/>
      <c r="I78" s="667"/>
      <c r="J78" s="73" t="s">
        <v>532</v>
      </c>
      <c r="K78" s="74">
        <v>42</v>
      </c>
      <c r="L78" s="666"/>
      <c r="M78" s="667"/>
      <c r="N78" s="666">
        <f>ROUND(L78*K78,2)</f>
        <v>0</v>
      </c>
      <c r="O78" s="667"/>
      <c r="P78" s="667"/>
      <c r="Q78" s="667"/>
      <c r="R78" s="75"/>
      <c r="T78" s="76" t="s">
        <v>125</v>
      </c>
      <c r="U78" s="77" t="s">
        <v>126</v>
      </c>
      <c r="V78" s="78">
        <v>2.5999999999999999E-2</v>
      </c>
      <c r="W78" s="78">
        <f>V78*K78</f>
        <v>1.0919999999999999</v>
      </c>
      <c r="X78" s="78">
        <v>9.0000000000000006E-5</v>
      </c>
      <c r="Y78" s="78">
        <f>X78*K78</f>
        <v>3.7800000000000004E-3</v>
      </c>
      <c r="Z78" s="78">
        <v>0</v>
      </c>
      <c r="AA78" s="79">
        <f>Z78*K78</f>
        <v>0</v>
      </c>
      <c r="AR78" s="30" t="s">
        <v>194</v>
      </c>
      <c r="AT78" s="30" t="s">
        <v>121</v>
      </c>
      <c r="AU78" s="30" t="s">
        <v>128</v>
      </c>
      <c r="AY78" s="30" t="s">
        <v>120</v>
      </c>
      <c r="BE78" s="80">
        <f>IF(U78="základní",N78,0)</f>
        <v>0</v>
      </c>
      <c r="BF78" s="80">
        <f>IF(U78="snížená",N78,0)</f>
        <v>0</v>
      </c>
      <c r="BG78" s="80">
        <f>IF(U78="zákl. přenesená",N78,0)</f>
        <v>0</v>
      </c>
      <c r="BH78" s="80">
        <f>IF(U78="sníž. přenesená",N78,0)</f>
        <v>0</v>
      </c>
      <c r="BI78" s="80">
        <f>IF(U78="nulová",N78,0)</f>
        <v>0</v>
      </c>
      <c r="BJ78" s="30" t="s">
        <v>118</v>
      </c>
      <c r="BK78" s="80">
        <f>ROUND(L78*K78,2)</f>
        <v>0</v>
      </c>
      <c r="BL78" s="30" t="s">
        <v>194</v>
      </c>
    </row>
    <row r="79" spans="2:64" s="62" customFormat="1" ht="29.85" customHeight="1" x14ac:dyDescent="0.3">
      <c r="B79" s="58"/>
      <c r="C79" s="59"/>
      <c r="D79" s="69" t="s">
        <v>4492</v>
      </c>
      <c r="E79" s="69"/>
      <c r="F79" s="69"/>
      <c r="G79" s="69"/>
      <c r="H79" s="69"/>
      <c r="I79" s="69"/>
      <c r="J79" s="69"/>
      <c r="K79" s="69"/>
      <c r="L79" s="69"/>
      <c r="M79" s="69"/>
      <c r="N79" s="657">
        <f>BK79</f>
        <v>0</v>
      </c>
      <c r="O79" s="658"/>
      <c r="P79" s="658"/>
      <c r="Q79" s="658"/>
      <c r="R79" s="61"/>
      <c r="T79" s="63"/>
      <c r="U79" s="59"/>
      <c r="V79" s="59"/>
      <c r="W79" s="64">
        <f>SUM(W80:W81)</f>
        <v>0</v>
      </c>
      <c r="X79" s="59"/>
      <c r="Y79" s="64">
        <f>SUM(Y80:Y81)</f>
        <v>0</v>
      </c>
      <c r="Z79" s="59"/>
      <c r="AA79" s="65">
        <f>SUM(AA80:AA81)</f>
        <v>0</v>
      </c>
      <c r="AR79" s="66" t="s">
        <v>128</v>
      </c>
      <c r="AT79" s="67" t="s">
        <v>117</v>
      </c>
      <c r="AU79" s="67" t="s">
        <v>118</v>
      </c>
      <c r="AY79" s="66" t="s">
        <v>120</v>
      </c>
      <c r="BK79" s="68">
        <f>SUM(BK80:BK81)</f>
        <v>0</v>
      </c>
    </row>
    <row r="80" spans="2:64" s="17" customFormat="1" ht="22.5" customHeight="1" x14ac:dyDescent="0.25">
      <c r="B80" s="70"/>
      <c r="C80" s="101" t="s">
        <v>275</v>
      </c>
      <c r="D80" s="101" t="s">
        <v>195</v>
      </c>
      <c r="E80" s="102" t="s">
        <v>4527</v>
      </c>
      <c r="F80" s="677" t="s">
        <v>4245</v>
      </c>
      <c r="G80" s="678"/>
      <c r="H80" s="678"/>
      <c r="I80" s="678"/>
      <c r="J80" s="103" t="s">
        <v>124</v>
      </c>
      <c r="K80" s="104">
        <v>3</v>
      </c>
      <c r="L80" s="670"/>
      <c r="M80" s="678"/>
      <c r="N80" s="670">
        <f>ROUND(L80*K80,2)</f>
        <v>0</v>
      </c>
      <c r="O80" s="667"/>
      <c r="P80" s="667"/>
      <c r="Q80" s="667"/>
      <c r="R80" s="75"/>
      <c r="T80" s="76" t="s">
        <v>125</v>
      </c>
      <c r="U80" s="77" t="s">
        <v>126</v>
      </c>
      <c r="V80" s="78">
        <v>0</v>
      </c>
      <c r="W80" s="78">
        <f>V80*K80</f>
        <v>0</v>
      </c>
      <c r="X80" s="78">
        <v>0</v>
      </c>
      <c r="Y80" s="78">
        <f>X80*K80</f>
        <v>0</v>
      </c>
      <c r="Z80" s="78">
        <v>0</v>
      </c>
      <c r="AA80" s="79">
        <f>Z80*K80</f>
        <v>0</v>
      </c>
      <c r="AR80" s="30" t="s">
        <v>258</v>
      </c>
      <c r="AT80" s="30" t="s">
        <v>195</v>
      </c>
      <c r="AU80" s="30" t="s">
        <v>128</v>
      </c>
      <c r="AY80" s="30" t="s">
        <v>120</v>
      </c>
      <c r="BE80" s="80">
        <f>IF(U80="základní",N80,0)</f>
        <v>0</v>
      </c>
      <c r="BF80" s="80">
        <f>IF(U80="snížená",N80,0)</f>
        <v>0</v>
      </c>
      <c r="BG80" s="80">
        <f>IF(U80="zákl. přenesená",N80,0)</f>
        <v>0</v>
      </c>
      <c r="BH80" s="80">
        <f>IF(U80="sníž. přenesená",N80,0)</f>
        <v>0</v>
      </c>
      <c r="BI80" s="80">
        <f>IF(U80="nulová",N80,0)</f>
        <v>0</v>
      </c>
      <c r="BJ80" s="30" t="s">
        <v>118</v>
      </c>
      <c r="BK80" s="80">
        <f>ROUND(L80*K80,2)</f>
        <v>0</v>
      </c>
      <c r="BL80" s="30" t="s">
        <v>194</v>
      </c>
    </row>
    <row r="81" spans="2:64" s="17" customFormat="1" ht="31.5" customHeight="1" x14ac:dyDescent="0.25">
      <c r="B81" s="70"/>
      <c r="C81" s="101" t="s">
        <v>282</v>
      </c>
      <c r="D81" s="101" t="s">
        <v>195</v>
      </c>
      <c r="E81" s="102" t="s">
        <v>4543</v>
      </c>
      <c r="F81" s="677" t="s">
        <v>4544</v>
      </c>
      <c r="G81" s="678"/>
      <c r="H81" s="678"/>
      <c r="I81" s="678"/>
      <c r="J81" s="103" t="s">
        <v>124</v>
      </c>
      <c r="K81" s="104">
        <v>60</v>
      </c>
      <c r="L81" s="670"/>
      <c r="M81" s="678"/>
      <c r="N81" s="670">
        <f>ROUND(L81*K81,2)</f>
        <v>0</v>
      </c>
      <c r="O81" s="667"/>
      <c r="P81" s="667"/>
      <c r="Q81" s="667"/>
      <c r="R81" s="75"/>
      <c r="T81" s="76" t="s">
        <v>125</v>
      </c>
      <c r="U81" s="129" t="s">
        <v>126</v>
      </c>
      <c r="V81" s="130">
        <v>0</v>
      </c>
      <c r="W81" s="130">
        <f>V81*K81</f>
        <v>0</v>
      </c>
      <c r="X81" s="130">
        <v>0</v>
      </c>
      <c r="Y81" s="130">
        <f>X81*K81</f>
        <v>0</v>
      </c>
      <c r="Z81" s="130">
        <v>0</v>
      </c>
      <c r="AA81" s="131">
        <f>Z81*K81</f>
        <v>0</v>
      </c>
      <c r="AR81" s="30" t="s">
        <v>258</v>
      </c>
      <c r="AT81" s="30" t="s">
        <v>195</v>
      </c>
      <c r="AU81" s="30" t="s">
        <v>128</v>
      </c>
      <c r="AY81" s="30" t="s">
        <v>120</v>
      </c>
      <c r="BE81" s="80">
        <f>IF(U81="základní",N81,0)</f>
        <v>0</v>
      </c>
      <c r="BF81" s="80">
        <f>IF(U81="snížená",N81,0)</f>
        <v>0</v>
      </c>
      <c r="BG81" s="80">
        <f>IF(U81="zákl. přenesená",N81,0)</f>
        <v>0</v>
      </c>
      <c r="BH81" s="80">
        <f>IF(U81="sníž. přenesená",N81,0)</f>
        <v>0</v>
      </c>
      <c r="BI81" s="80">
        <f>IF(U81="nulová",N81,0)</f>
        <v>0</v>
      </c>
      <c r="BJ81" s="30" t="s">
        <v>118</v>
      </c>
      <c r="BK81" s="80">
        <f>ROUND(L81*K81,2)</f>
        <v>0</v>
      </c>
      <c r="BL81" s="30" t="s">
        <v>194</v>
      </c>
    </row>
    <row r="82" spans="2:64" s="17" customFormat="1" ht="6.95" customHeight="1" x14ac:dyDescent="0.25">
      <c r="B82" s="41"/>
      <c r="C82" s="42"/>
      <c r="D82" s="42"/>
      <c r="E82" s="42"/>
      <c r="F82" s="42"/>
      <c r="G82" s="42"/>
      <c r="H82" s="42"/>
      <c r="I82" s="42"/>
      <c r="J82" s="42"/>
      <c r="K82" s="42"/>
      <c r="L82" s="42"/>
      <c r="M82" s="42"/>
      <c r="N82" s="42"/>
      <c r="O82" s="42"/>
      <c r="P82" s="42"/>
      <c r="Q82" s="42"/>
      <c r="R82" s="43"/>
    </row>
  </sheetData>
  <mergeCells count="123">
    <mergeCell ref="M13:Q13"/>
    <mergeCell ref="M14:Q14"/>
    <mergeCell ref="C16:G16"/>
    <mergeCell ref="N16:Q16"/>
    <mergeCell ref="N18:Q18"/>
    <mergeCell ref="N19:Q19"/>
    <mergeCell ref="C4:Q4"/>
    <mergeCell ref="F6:P6"/>
    <mergeCell ref="F7:P7"/>
    <mergeCell ref="F8:P8"/>
    <mergeCell ref="F9:P9"/>
    <mergeCell ref="M11:P11"/>
    <mergeCell ref="N26:Q26"/>
    <mergeCell ref="C32:Q32"/>
    <mergeCell ref="F34:P34"/>
    <mergeCell ref="F35:P35"/>
    <mergeCell ref="F36:P36"/>
    <mergeCell ref="F37:P37"/>
    <mergeCell ref="N20:Q20"/>
    <mergeCell ref="N21:Q21"/>
    <mergeCell ref="N22:Q22"/>
    <mergeCell ref="N23:Q23"/>
    <mergeCell ref="N24:Q24"/>
    <mergeCell ref="N25:Q25"/>
    <mergeCell ref="N45:Q45"/>
    <mergeCell ref="N46:Q46"/>
    <mergeCell ref="N47:Q47"/>
    <mergeCell ref="F48:I48"/>
    <mergeCell ref="L48:M48"/>
    <mergeCell ref="N48:Q48"/>
    <mergeCell ref="M39:P39"/>
    <mergeCell ref="M41:Q41"/>
    <mergeCell ref="M42:Q42"/>
    <mergeCell ref="F44:I44"/>
    <mergeCell ref="L44:M44"/>
    <mergeCell ref="N44:Q44"/>
    <mergeCell ref="N51:Q51"/>
    <mergeCell ref="N52:Q52"/>
    <mergeCell ref="F53:I53"/>
    <mergeCell ref="L53:M53"/>
    <mergeCell ref="N53:Q53"/>
    <mergeCell ref="F54:I54"/>
    <mergeCell ref="L54:M54"/>
    <mergeCell ref="N54:Q54"/>
    <mergeCell ref="F49:I49"/>
    <mergeCell ref="L49:M49"/>
    <mergeCell ref="N49:Q49"/>
    <mergeCell ref="F50:I50"/>
    <mergeCell ref="L50:M50"/>
    <mergeCell ref="N50:Q50"/>
    <mergeCell ref="F57:I57"/>
    <mergeCell ref="L57:M57"/>
    <mergeCell ref="N57:Q57"/>
    <mergeCell ref="F58:I58"/>
    <mergeCell ref="L58:M58"/>
    <mergeCell ref="N58:Q58"/>
    <mergeCell ref="F55:I55"/>
    <mergeCell ref="L55:M55"/>
    <mergeCell ref="N55:Q55"/>
    <mergeCell ref="F56:I56"/>
    <mergeCell ref="L56:M56"/>
    <mergeCell ref="N56:Q56"/>
    <mergeCell ref="F62:I62"/>
    <mergeCell ref="L62:M62"/>
    <mergeCell ref="N62:Q62"/>
    <mergeCell ref="F63:I63"/>
    <mergeCell ref="L63:M63"/>
    <mergeCell ref="N63:Q63"/>
    <mergeCell ref="N59:Q59"/>
    <mergeCell ref="F60:I60"/>
    <mergeCell ref="L60:M60"/>
    <mergeCell ref="N60:Q60"/>
    <mergeCell ref="F61:I61"/>
    <mergeCell ref="L61:M61"/>
    <mergeCell ref="N61:Q61"/>
    <mergeCell ref="F66:I66"/>
    <mergeCell ref="L66:M66"/>
    <mergeCell ref="N66:Q66"/>
    <mergeCell ref="N67:Q67"/>
    <mergeCell ref="F68:I68"/>
    <mergeCell ref="L68:M68"/>
    <mergeCell ref="N68:Q68"/>
    <mergeCell ref="F64:I64"/>
    <mergeCell ref="L64:M64"/>
    <mergeCell ref="N64:Q64"/>
    <mergeCell ref="F65:I65"/>
    <mergeCell ref="L65:M65"/>
    <mergeCell ref="N65:Q65"/>
    <mergeCell ref="F71:I71"/>
    <mergeCell ref="L71:M71"/>
    <mergeCell ref="N71:Q71"/>
    <mergeCell ref="F72:I72"/>
    <mergeCell ref="L72:M72"/>
    <mergeCell ref="N72:Q72"/>
    <mergeCell ref="F69:I69"/>
    <mergeCell ref="L69:M69"/>
    <mergeCell ref="N69:Q69"/>
    <mergeCell ref="F70:I70"/>
    <mergeCell ref="L70:M70"/>
    <mergeCell ref="N70:Q70"/>
    <mergeCell ref="F75:I75"/>
    <mergeCell ref="L75:M75"/>
    <mergeCell ref="N75:Q75"/>
    <mergeCell ref="N76:Q76"/>
    <mergeCell ref="F77:I77"/>
    <mergeCell ref="L77:M77"/>
    <mergeCell ref="N77:Q77"/>
    <mergeCell ref="F73:I73"/>
    <mergeCell ref="L73:M73"/>
    <mergeCell ref="N73:Q73"/>
    <mergeCell ref="F74:I74"/>
    <mergeCell ref="L74:M74"/>
    <mergeCell ref="N74:Q74"/>
    <mergeCell ref="F81:I81"/>
    <mergeCell ref="L81:M81"/>
    <mergeCell ref="N81:Q81"/>
    <mergeCell ref="F78:I78"/>
    <mergeCell ref="L78:M78"/>
    <mergeCell ref="N78:Q78"/>
    <mergeCell ref="N79:Q79"/>
    <mergeCell ref="F80:I80"/>
    <mergeCell ref="L80:M80"/>
    <mergeCell ref="N80:Q80"/>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autoPageBreaks="0" fitToPage="1"/>
  </sheetPr>
  <dimension ref="B2:BL107"/>
  <sheetViews>
    <sheetView showGridLines="0" workbookViewId="0">
      <pane ySplit="1" topLeftCell="A2" activePane="bottomLeft" state="frozen"/>
      <selection activeCell="K10" sqref="K10"/>
      <selection pane="bottomLeft" activeCell="S18" sqref="S18"/>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2" width="9.140625" style="25"/>
    <col min="43" max="43" width="9.42578125" style="25" customWidth="1"/>
    <col min="44" max="62" width="8" style="25" hidden="1" customWidth="1"/>
    <col min="63" max="63" width="14.85546875" style="25" customWidth="1"/>
    <col min="64" max="64" width="11.42578125" style="25"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2" spans="2:18" s="17" customFormat="1" ht="6.95" customHeight="1" x14ac:dyDescent="0.25">
      <c r="B2" s="14"/>
      <c r="C2" s="15"/>
      <c r="D2" s="15"/>
      <c r="E2" s="15"/>
      <c r="F2" s="15"/>
      <c r="G2" s="15"/>
      <c r="H2" s="15"/>
      <c r="I2" s="15"/>
      <c r="J2" s="15"/>
      <c r="K2" s="15"/>
      <c r="L2" s="15"/>
      <c r="M2" s="15"/>
      <c r="N2" s="15"/>
      <c r="O2" s="15"/>
      <c r="P2" s="15"/>
      <c r="Q2" s="15"/>
      <c r="R2" s="16"/>
    </row>
    <row r="3" spans="2:18" s="17" customFormat="1" ht="36.950000000000003" customHeight="1" x14ac:dyDescent="0.25">
      <c r="B3" s="18"/>
      <c r="C3" s="686" t="s">
        <v>54</v>
      </c>
      <c r="D3" s="680"/>
      <c r="E3" s="680"/>
      <c r="F3" s="680"/>
      <c r="G3" s="680"/>
      <c r="H3" s="680"/>
      <c r="I3" s="680"/>
      <c r="J3" s="680"/>
      <c r="K3" s="680"/>
      <c r="L3" s="680"/>
      <c r="M3" s="680"/>
      <c r="N3" s="680"/>
      <c r="O3" s="680"/>
      <c r="P3" s="680"/>
      <c r="Q3" s="680"/>
      <c r="R3" s="19"/>
    </row>
    <row r="4" spans="2:18" s="17" customFormat="1" ht="6.95" customHeight="1" x14ac:dyDescent="0.25">
      <c r="B4" s="18"/>
      <c r="C4" s="386"/>
      <c r="D4" s="386"/>
      <c r="E4" s="386"/>
      <c r="F4" s="386"/>
      <c r="G4" s="386"/>
      <c r="H4" s="386"/>
      <c r="I4" s="386"/>
      <c r="J4" s="386"/>
      <c r="K4" s="386"/>
      <c r="L4" s="386"/>
      <c r="M4" s="386"/>
      <c r="N4" s="386"/>
      <c r="O4" s="386"/>
      <c r="P4" s="386"/>
      <c r="Q4" s="386"/>
      <c r="R4" s="19"/>
    </row>
    <row r="5" spans="2:18" s="17" customFormat="1" ht="30" customHeight="1" x14ac:dyDescent="0.25">
      <c r="B5" s="18"/>
      <c r="C5" s="21" t="s">
        <v>55</v>
      </c>
      <c r="D5" s="386"/>
      <c r="E5" s="386"/>
      <c r="F5" s="687" t="s">
        <v>56</v>
      </c>
      <c r="G5" s="680"/>
      <c r="H5" s="680"/>
      <c r="I5" s="680"/>
      <c r="J5" s="680"/>
      <c r="K5" s="680"/>
      <c r="L5" s="680"/>
      <c r="M5" s="680"/>
      <c r="N5" s="680"/>
      <c r="O5" s="680"/>
      <c r="P5" s="680"/>
      <c r="Q5" s="386"/>
      <c r="R5" s="19"/>
    </row>
    <row r="6" spans="2:18" ht="30" customHeight="1" x14ac:dyDescent="0.3">
      <c r="B6" s="22"/>
      <c r="C6" s="21" t="s">
        <v>57</v>
      </c>
      <c r="D6" s="388"/>
      <c r="E6" s="388"/>
      <c r="F6" s="687" t="s">
        <v>1670</v>
      </c>
      <c r="G6" s="688"/>
      <c r="H6" s="688"/>
      <c r="I6" s="688"/>
      <c r="J6" s="688"/>
      <c r="K6" s="688"/>
      <c r="L6" s="688"/>
      <c r="M6" s="688"/>
      <c r="N6" s="688"/>
      <c r="O6" s="688"/>
      <c r="P6" s="688"/>
      <c r="Q6" s="388"/>
      <c r="R6" s="24"/>
    </row>
    <row r="7" spans="2:18" ht="30" customHeight="1" x14ac:dyDescent="0.3">
      <c r="B7" s="22"/>
      <c r="C7" s="21" t="s">
        <v>59</v>
      </c>
      <c r="D7" s="388"/>
      <c r="E7" s="388"/>
      <c r="F7" s="687" t="s">
        <v>1734</v>
      </c>
      <c r="G7" s="688"/>
      <c r="H7" s="688"/>
      <c r="I7" s="688"/>
      <c r="J7" s="688"/>
      <c r="K7" s="688"/>
      <c r="L7" s="688"/>
      <c r="M7" s="688"/>
      <c r="N7" s="688"/>
      <c r="O7" s="688"/>
      <c r="P7" s="688"/>
      <c r="Q7" s="388"/>
      <c r="R7" s="24"/>
    </row>
    <row r="8" spans="2:18" s="17" customFormat="1" ht="36.950000000000003" customHeight="1" x14ac:dyDescent="0.25">
      <c r="B8" s="18"/>
      <c r="C8" s="26" t="s">
        <v>1672</v>
      </c>
      <c r="D8" s="386"/>
      <c r="E8" s="386"/>
      <c r="F8" s="689" t="s">
        <v>6745</v>
      </c>
      <c r="G8" s="680"/>
      <c r="H8" s="680"/>
      <c r="I8" s="680"/>
      <c r="J8" s="680"/>
      <c r="K8" s="680"/>
      <c r="L8" s="680"/>
      <c r="M8" s="680"/>
      <c r="N8" s="680"/>
      <c r="O8" s="680"/>
      <c r="P8" s="680"/>
      <c r="Q8" s="386"/>
      <c r="R8" s="19"/>
    </row>
    <row r="9" spans="2:18" s="17" customFormat="1" ht="6.95" customHeight="1" x14ac:dyDescent="0.25">
      <c r="B9" s="18"/>
      <c r="C9" s="386"/>
      <c r="D9" s="386"/>
      <c r="E9" s="386"/>
      <c r="F9" s="386"/>
      <c r="G9" s="386"/>
      <c r="H9" s="386"/>
      <c r="I9" s="386"/>
      <c r="J9" s="386"/>
      <c r="K9" s="386"/>
      <c r="L9" s="386"/>
      <c r="M9" s="386"/>
      <c r="N9" s="386"/>
      <c r="O9" s="386"/>
      <c r="P9" s="386"/>
      <c r="Q9" s="386"/>
      <c r="R9" s="19"/>
    </row>
    <row r="10" spans="2:18" s="17" customFormat="1" ht="18" customHeight="1" x14ac:dyDescent="0.25">
      <c r="B10" s="18"/>
      <c r="C10" s="21" t="s">
        <v>61</v>
      </c>
      <c r="D10" s="386"/>
      <c r="E10" s="386"/>
      <c r="F10" s="389" t="s">
        <v>62</v>
      </c>
      <c r="G10" s="386"/>
      <c r="H10" s="386"/>
      <c r="I10" s="386"/>
      <c r="J10" s="386"/>
      <c r="K10" s="21" t="s">
        <v>63</v>
      </c>
      <c r="L10" s="386"/>
      <c r="M10" s="697">
        <v>42535</v>
      </c>
      <c r="N10" s="680"/>
      <c r="O10" s="680"/>
      <c r="P10" s="680"/>
      <c r="Q10" s="386"/>
      <c r="R10" s="19"/>
    </row>
    <row r="11" spans="2:18" s="17" customFormat="1" ht="6.95" customHeight="1" x14ac:dyDescent="0.25">
      <c r="B11" s="18"/>
      <c r="C11" s="386"/>
      <c r="D11" s="386"/>
      <c r="E11" s="386"/>
      <c r="F11" s="386"/>
      <c r="G11" s="386"/>
      <c r="H11" s="386"/>
      <c r="I11" s="386"/>
      <c r="J11" s="386"/>
      <c r="K11" s="386"/>
      <c r="L11" s="386"/>
      <c r="M11" s="386"/>
      <c r="N11" s="386"/>
      <c r="O11" s="386"/>
      <c r="P11" s="386"/>
      <c r="Q11" s="386"/>
      <c r="R11" s="19"/>
    </row>
    <row r="12" spans="2:18" s="17" customFormat="1" ht="15" x14ac:dyDescent="0.25">
      <c r="B12" s="18"/>
      <c r="C12" s="21" t="s">
        <v>64</v>
      </c>
      <c r="D12" s="386"/>
      <c r="E12" s="386"/>
      <c r="F12" s="389" t="s">
        <v>65</v>
      </c>
      <c r="G12" s="386"/>
      <c r="H12" s="386"/>
      <c r="I12" s="386"/>
      <c r="J12" s="386"/>
      <c r="K12" s="21" t="s">
        <v>66</v>
      </c>
      <c r="L12" s="386"/>
      <c r="M12" s="698" t="s">
        <v>70</v>
      </c>
      <c r="N12" s="680"/>
      <c r="O12" s="680"/>
      <c r="P12" s="680"/>
      <c r="Q12" s="680"/>
      <c r="R12" s="19"/>
    </row>
    <row r="13" spans="2:18" s="17" customFormat="1" ht="14.45" customHeight="1" x14ac:dyDescent="0.25">
      <c r="B13" s="18"/>
      <c r="C13" s="21" t="s">
        <v>68</v>
      </c>
      <c r="D13" s="386"/>
      <c r="E13" s="386"/>
      <c r="F13" s="389"/>
      <c r="G13" s="386"/>
      <c r="H13" s="386"/>
      <c r="I13" s="386"/>
      <c r="J13" s="386"/>
      <c r="K13" s="21" t="s">
        <v>69</v>
      </c>
      <c r="L13" s="386"/>
      <c r="M13" s="698" t="s">
        <v>70</v>
      </c>
      <c r="N13" s="680"/>
      <c r="O13" s="680"/>
      <c r="P13" s="680"/>
      <c r="Q13" s="680"/>
      <c r="R13" s="19"/>
    </row>
    <row r="14" spans="2:18" s="17" customFormat="1" ht="10.35" customHeight="1" x14ac:dyDescent="0.25">
      <c r="B14" s="18"/>
      <c r="C14" s="386"/>
      <c r="D14" s="386"/>
      <c r="E14" s="386"/>
      <c r="F14" s="386"/>
      <c r="G14" s="386"/>
      <c r="H14" s="386"/>
      <c r="I14" s="386"/>
      <c r="J14" s="386"/>
      <c r="K14" s="386"/>
      <c r="L14" s="386"/>
      <c r="M14" s="386"/>
      <c r="N14" s="386"/>
      <c r="O14" s="386"/>
      <c r="P14" s="386"/>
      <c r="Q14" s="386"/>
      <c r="R14" s="19"/>
    </row>
    <row r="15" spans="2:18" s="17" customFormat="1" ht="29.25" customHeight="1" x14ac:dyDescent="0.25">
      <c r="B15" s="18"/>
      <c r="C15" s="694" t="s">
        <v>71</v>
      </c>
      <c r="D15" s="695"/>
      <c r="E15" s="695"/>
      <c r="F15" s="695"/>
      <c r="G15" s="695"/>
      <c r="H15" s="392"/>
      <c r="I15" s="392"/>
      <c r="J15" s="392"/>
      <c r="K15" s="392"/>
      <c r="L15" s="392"/>
      <c r="M15" s="392"/>
      <c r="N15" s="694" t="s">
        <v>72</v>
      </c>
      <c r="O15" s="680"/>
      <c r="P15" s="680"/>
      <c r="Q15" s="680"/>
      <c r="R15" s="19"/>
    </row>
    <row r="16" spans="2:18" s="17" customFormat="1" ht="10.35" customHeight="1" x14ac:dyDescent="0.25">
      <c r="B16" s="18"/>
      <c r="C16" s="386"/>
      <c r="D16" s="386"/>
      <c r="E16" s="386"/>
      <c r="F16" s="386"/>
      <c r="G16" s="386"/>
      <c r="H16" s="386"/>
      <c r="I16" s="386"/>
      <c r="J16" s="386"/>
      <c r="K16" s="386"/>
      <c r="L16" s="386"/>
      <c r="M16" s="386"/>
      <c r="N16" s="386"/>
      <c r="O16" s="386"/>
      <c r="P16" s="386"/>
      <c r="Q16" s="386"/>
      <c r="R16" s="19"/>
    </row>
    <row r="17" spans="2:47" s="17" customFormat="1" ht="29.25" customHeight="1" x14ac:dyDescent="0.25">
      <c r="B17" s="18"/>
      <c r="C17" s="29" t="s">
        <v>73</v>
      </c>
      <c r="D17" s="386"/>
      <c r="E17" s="386"/>
      <c r="F17" s="386"/>
      <c r="G17" s="386"/>
      <c r="H17" s="386"/>
      <c r="I17" s="386"/>
      <c r="J17" s="386"/>
      <c r="K17" s="386"/>
      <c r="L17" s="386"/>
      <c r="M17" s="386"/>
      <c r="N17" s="696">
        <f>N47</f>
        <v>0</v>
      </c>
      <c r="O17" s="680"/>
      <c r="P17" s="680"/>
      <c r="Q17" s="680"/>
      <c r="R17" s="19"/>
      <c r="AU17" s="30" t="s">
        <v>74</v>
      </c>
    </row>
    <row r="18" spans="2:47" s="35" customFormat="1" ht="24.95" customHeight="1" x14ac:dyDescent="0.25">
      <c r="B18" s="31"/>
      <c r="C18" s="391"/>
      <c r="D18" s="33" t="s">
        <v>75</v>
      </c>
      <c r="E18" s="391"/>
      <c r="F18" s="391"/>
      <c r="G18" s="391"/>
      <c r="H18" s="391"/>
      <c r="I18" s="391"/>
      <c r="J18" s="391"/>
      <c r="K18" s="391"/>
      <c r="L18" s="391"/>
      <c r="M18" s="391"/>
      <c r="N18" s="669">
        <f>N48</f>
        <v>0</v>
      </c>
      <c r="O18" s="685"/>
      <c r="P18" s="685"/>
      <c r="Q18" s="685"/>
      <c r="R18" s="34"/>
    </row>
    <row r="19" spans="2:47" s="40" customFormat="1" ht="19.899999999999999" customHeight="1" x14ac:dyDescent="0.25">
      <c r="B19" s="36"/>
      <c r="C19" s="390"/>
      <c r="D19" s="38" t="s">
        <v>83</v>
      </c>
      <c r="E19" s="390"/>
      <c r="F19" s="390"/>
      <c r="G19" s="390"/>
      <c r="H19" s="390"/>
      <c r="I19" s="390"/>
      <c r="J19" s="390"/>
      <c r="K19" s="390"/>
      <c r="L19" s="390"/>
      <c r="M19" s="390"/>
      <c r="N19" s="683">
        <f>N49</f>
        <v>0</v>
      </c>
      <c r="O19" s="684"/>
      <c r="P19" s="684"/>
      <c r="Q19" s="684"/>
      <c r="R19" s="39"/>
    </row>
    <row r="20" spans="2:47" s="35" customFormat="1" ht="24.95" customHeight="1" x14ac:dyDescent="0.25">
      <c r="B20" s="31"/>
      <c r="C20" s="391"/>
      <c r="D20" s="33" t="s">
        <v>87</v>
      </c>
      <c r="E20" s="391"/>
      <c r="F20" s="391"/>
      <c r="G20" s="391"/>
      <c r="H20" s="391"/>
      <c r="I20" s="391"/>
      <c r="J20" s="391"/>
      <c r="K20" s="391"/>
      <c r="L20" s="391"/>
      <c r="M20" s="391"/>
      <c r="N20" s="669">
        <f>N53</f>
        <v>0</v>
      </c>
      <c r="O20" s="685"/>
      <c r="P20" s="685"/>
      <c r="Q20" s="685"/>
      <c r="R20" s="34"/>
    </row>
    <row r="21" spans="2:47" s="40" customFormat="1" ht="19.899999999999999" customHeight="1" x14ac:dyDescent="0.25">
      <c r="B21" s="36"/>
      <c r="C21" s="390"/>
      <c r="D21" s="38" t="s">
        <v>90</v>
      </c>
      <c r="E21" s="390"/>
      <c r="F21" s="390"/>
      <c r="G21" s="390"/>
      <c r="H21" s="390"/>
      <c r="I21" s="390"/>
      <c r="J21" s="390"/>
      <c r="K21" s="390"/>
      <c r="L21" s="390"/>
      <c r="M21" s="390"/>
      <c r="N21" s="683">
        <f>N54</f>
        <v>0</v>
      </c>
      <c r="O21" s="684"/>
      <c r="P21" s="684"/>
      <c r="Q21" s="684"/>
      <c r="R21" s="39"/>
    </row>
    <row r="22" spans="2:47" s="40" customFormat="1" ht="19.899999999999999" customHeight="1" x14ac:dyDescent="0.25">
      <c r="B22" s="36"/>
      <c r="C22" s="390"/>
      <c r="D22" s="38" t="s">
        <v>6746</v>
      </c>
      <c r="E22" s="390"/>
      <c r="F22" s="390"/>
      <c r="G22" s="390"/>
      <c r="H22" s="390"/>
      <c r="I22" s="390"/>
      <c r="J22" s="390"/>
      <c r="K22" s="390"/>
      <c r="L22" s="390"/>
      <c r="M22" s="390"/>
      <c r="N22" s="683">
        <f>N60</f>
        <v>0</v>
      </c>
      <c r="O22" s="684"/>
      <c r="P22" s="684"/>
      <c r="Q22" s="684"/>
      <c r="R22" s="39"/>
    </row>
    <row r="23" spans="2:47" s="40" customFormat="1" ht="19.899999999999999" customHeight="1" x14ac:dyDescent="0.25">
      <c r="B23" s="36"/>
      <c r="C23" s="390"/>
      <c r="D23" s="38" t="s">
        <v>4489</v>
      </c>
      <c r="E23" s="390"/>
      <c r="F23" s="390"/>
      <c r="G23" s="390"/>
      <c r="H23" s="390"/>
      <c r="I23" s="390"/>
      <c r="J23" s="390"/>
      <c r="K23" s="390"/>
      <c r="L23" s="390"/>
      <c r="M23" s="390"/>
      <c r="N23" s="683">
        <f>N72</f>
        <v>0</v>
      </c>
      <c r="O23" s="684"/>
      <c r="P23" s="684"/>
      <c r="Q23" s="684"/>
      <c r="R23" s="39"/>
    </row>
    <row r="24" spans="2:47" s="40" customFormat="1" ht="19.899999999999999" customHeight="1" x14ac:dyDescent="0.25">
      <c r="B24" s="36"/>
      <c r="C24" s="390"/>
      <c r="D24" s="38" t="s">
        <v>4490</v>
      </c>
      <c r="E24" s="390"/>
      <c r="F24" s="390"/>
      <c r="G24" s="390"/>
      <c r="H24" s="390"/>
      <c r="I24" s="390"/>
      <c r="J24" s="390"/>
      <c r="K24" s="390"/>
      <c r="L24" s="390"/>
      <c r="M24" s="390"/>
      <c r="N24" s="683">
        <f>N79</f>
        <v>0</v>
      </c>
      <c r="O24" s="684"/>
      <c r="P24" s="684"/>
      <c r="Q24" s="684"/>
      <c r="R24" s="39"/>
    </row>
    <row r="25" spans="2:47" s="40" customFormat="1" ht="19.899999999999999" customHeight="1" x14ac:dyDescent="0.25">
      <c r="B25" s="36"/>
      <c r="C25" s="390"/>
      <c r="D25" s="38" t="s">
        <v>4491</v>
      </c>
      <c r="E25" s="390"/>
      <c r="F25" s="390"/>
      <c r="G25" s="390"/>
      <c r="H25" s="390"/>
      <c r="I25" s="390"/>
      <c r="J25" s="390"/>
      <c r="K25" s="390"/>
      <c r="L25" s="390"/>
      <c r="M25" s="390"/>
      <c r="N25" s="683">
        <f>N90</f>
        <v>0</v>
      </c>
      <c r="O25" s="684"/>
      <c r="P25" s="684"/>
      <c r="Q25" s="684"/>
      <c r="R25" s="39"/>
    </row>
    <row r="26" spans="2:47" s="40" customFormat="1" ht="19.899999999999999" customHeight="1" x14ac:dyDescent="0.25">
      <c r="B26" s="36"/>
      <c r="C26" s="390"/>
      <c r="D26" s="38" t="s">
        <v>98</v>
      </c>
      <c r="E26" s="390"/>
      <c r="F26" s="390"/>
      <c r="G26" s="390"/>
      <c r="H26" s="390"/>
      <c r="I26" s="390"/>
      <c r="J26" s="390"/>
      <c r="K26" s="390"/>
      <c r="L26" s="390"/>
      <c r="M26" s="390"/>
      <c r="N26" s="683">
        <f>N94</f>
        <v>0</v>
      </c>
      <c r="O26" s="684"/>
      <c r="P26" s="684"/>
      <c r="Q26" s="684"/>
      <c r="R26" s="39"/>
    </row>
    <row r="27" spans="2:47" s="40" customFormat="1" ht="19.899999999999999" customHeight="1" x14ac:dyDescent="0.25">
      <c r="B27" s="36"/>
      <c r="C27" s="390"/>
      <c r="D27" s="38" t="s">
        <v>4492</v>
      </c>
      <c r="E27" s="390"/>
      <c r="F27" s="390"/>
      <c r="G27" s="390"/>
      <c r="H27" s="390"/>
      <c r="I27" s="390"/>
      <c r="J27" s="390"/>
      <c r="K27" s="390"/>
      <c r="L27" s="390"/>
      <c r="M27" s="390"/>
      <c r="N27" s="683">
        <f>N98</f>
        <v>0</v>
      </c>
      <c r="O27" s="684"/>
      <c r="P27" s="684"/>
      <c r="Q27" s="684"/>
      <c r="R27" s="39"/>
    </row>
    <row r="28" spans="2:47" s="40" customFormat="1" ht="19.899999999999999" customHeight="1" x14ac:dyDescent="0.25">
      <c r="B28" s="36"/>
      <c r="C28" s="390"/>
      <c r="D28" s="38" t="s">
        <v>6723</v>
      </c>
      <c r="E28" s="390"/>
      <c r="F28" s="390"/>
      <c r="G28" s="390"/>
      <c r="H28" s="390"/>
      <c r="I28" s="390"/>
      <c r="J28" s="390"/>
      <c r="K28" s="390"/>
      <c r="L28" s="390"/>
      <c r="M28" s="390"/>
      <c r="N28" s="683">
        <f>N101</f>
        <v>0</v>
      </c>
      <c r="O28" s="684"/>
      <c r="P28" s="684"/>
      <c r="Q28" s="684"/>
      <c r="R28" s="39"/>
    </row>
    <row r="29" spans="2:47" s="17" customFormat="1" ht="6.95" customHeight="1" x14ac:dyDescent="0.25">
      <c r="B29" s="41"/>
      <c r="C29" s="42"/>
      <c r="D29" s="42"/>
      <c r="E29" s="42"/>
      <c r="F29" s="42"/>
      <c r="G29" s="42"/>
      <c r="H29" s="42"/>
      <c r="I29" s="42"/>
      <c r="J29" s="42"/>
      <c r="K29" s="42"/>
      <c r="L29" s="42"/>
      <c r="M29" s="42"/>
      <c r="N29" s="42"/>
      <c r="O29" s="42"/>
      <c r="P29" s="42"/>
      <c r="Q29" s="42"/>
      <c r="R29" s="43"/>
    </row>
    <row r="33" spans="2:63" s="17" customFormat="1" ht="6.95" customHeight="1" x14ac:dyDescent="0.25">
      <c r="B33" s="14"/>
      <c r="C33" s="15"/>
      <c r="D33" s="15"/>
      <c r="E33" s="15"/>
      <c r="F33" s="15"/>
      <c r="G33" s="15"/>
      <c r="H33" s="15"/>
      <c r="I33" s="15"/>
      <c r="J33" s="15"/>
      <c r="K33" s="15"/>
      <c r="L33" s="15"/>
      <c r="M33" s="15"/>
      <c r="N33" s="15"/>
      <c r="O33" s="15"/>
      <c r="P33" s="15"/>
      <c r="Q33" s="15"/>
      <c r="R33" s="16"/>
    </row>
    <row r="34" spans="2:63" s="17" customFormat="1" ht="36.950000000000003" customHeight="1" x14ac:dyDescent="0.25">
      <c r="B34" s="18"/>
      <c r="C34" s="686" t="s">
        <v>100</v>
      </c>
      <c r="D34" s="680"/>
      <c r="E34" s="680"/>
      <c r="F34" s="680"/>
      <c r="G34" s="680"/>
      <c r="H34" s="680"/>
      <c r="I34" s="680"/>
      <c r="J34" s="680"/>
      <c r="K34" s="680"/>
      <c r="L34" s="680"/>
      <c r="M34" s="680"/>
      <c r="N34" s="680"/>
      <c r="O34" s="680"/>
      <c r="P34" s="680"/>
      <c r="Q34" s="680"/>
      <c r="R34" s="19"/>
    </row>
    <row r="35" spans="2:63" s="17" customFormat="1" ht="6.95" customHeight="1" x14ac:dyDescent="0.25">
      <c r="B35" s="18"/>
      <c r="C35" s="386"/>
      <c r="D35" s="386"/>
      <c r="E35" s="386"/>
      <c r="F35" s="386"/>
      <c r="G35" s="386"/>
      <c r="H35" s="386"/>
      <c r="I35" s="386"/>
      <c r="J35" s="386"/>
      <c r="K35" s="386"/>
      <c r="L35" s="386"/>
      <c r="M35" s="386"/>
      <c r="N35" s="386"/>
      <c r="O35" s="386"/>
      <c r="P35" s="386"/>
      <c r="Q35" s="386"/>
      <c r="R35" s="19"/>
    </row>
    <row r="36" spans="2:63" s="17" customFormat="1" ht="30" customHeight="1" x14ac:dyDescent="0.25">
      <c r="B36" s="18"/>
      <c r="C36" s="21" t="s">
        <v>55</v>
      </c>
      <c r="D36" s="386"/>
      <c r="E36" s="386"/>
      <c r="F36" s="687" t="s">
        <v>56</v>
      </c>
      <c r="G36" s="680"/>
      <c r="H36" s="680"/>
      <c r="I36" s="680"/>
      <c r="J36" s="680"/>
      <c r="K36" s="680"/>
      <c r="L36" s="680"/>
      <c r="M36" s="680"/>
      <c r="N36" s="680"/>
      <c r="O36" s="680"/>
      <c r="P36" s="680"/>
      <c r="Q36" s="386"/>
      <c r="R36" s="19"/>
    </row>
    <row r="37" spans="2:63" ht="30" customHeight="1" x14ac:dyDescent="0.3">
      <c r="B37" s="22"/>
      <c r="C37" s="21" t="s">
        <v>57</v>
      </c>
      <c r="D37" s="388"/>
      <c r="E37" s="388"/>
      <c r="F37" s="687" t="s">
        <v>1670</v>
      </c>
      <c r="G37" s="688"/>
      <c r="H37" s="688"/>
      <c r="I37" s="688"/>
      <c r="J37" s="688"/>
      <c r="K37" s="688"/>
      <c r="L37" s="688"/>
      <c r="M37" s="688"/>
      <c r="N37" s="688"/>
      <c r="O37" s="688"/>
      <c r="P37" s="688"/>
      <c r="Q37" s="388"/>
      <c r="R37" s="24"/>
    </row>
    <row r="38" spans="2:63" ht="30" customHeight="1" x14ac:dyDescent="0.3">
      <c r="B38" s="22"/>
      <c r="C38" s="21" t="s">
        <v>59</v>
      </c>
      <c r="D38" s="388"/>
      <c r="E38" s="388"/>
      <c r="F38" s="687" t="s">
        <v>1734</v>
      </c>
      <c r="G38" s="688"/>
      <c r="H38" s="688"/>
      <c r="I38" s="688"/>
      <c r="J38" s="688"/>
      <c r="K38" s="688"/>
      <c r="L38" s="688"/>
      <c r="M38" s="688"/>
      <c r="N38" s="688"/>
      <c r="O38" s="688"/>
      <c r="P38" s="688"/>
      <c r="Q38" s="388"/>
      <c r="R38" s="24"/>
    </row>
    <row r="39" spans="2:63" s="17" customFormat="1" ht="36.950000000000003" customHeight="1" x14ac:dyDescent="0.25">
      <c r="B39" s="18"/>
      <c r="C39" s="26" t="s">
        <v>1672</v>
      </c>
      <c r="D39" s="386"/>
      <c r="E39" s="386"/>
      <c r="F39" s="689" t="s">
        <v>6745</v>
      </c>
      <c r="G39" s="680"/>
      <c r="H39" s="680"/>
      <c r="I39" s="680"/>
      <c r="J39" s="680"/>
      <c r="K39" s="680"/>
      <c r="L39" s="680"/>
      <c r="M39" s="680"/>
      <c r="N39" s="680"/>
      <c r="O39" s="680"/>
      <c r="P39" s="680"/>
      <c r="Q39" s="386"/>
      <c r="R39" s="19"/>
    </row>
    <row r="40" spans="2:63" s="17" customFormat="1" ht="6.95" customHeight="1" x14ac:dyDescent="0.25">
      <c r="B40" s="18"/>
      <c r="C40" s="386"/>
      <c r="D40" s="386"/>
      <c r="E40" s="386"/>
      <c r="F40" s="386"/>
      <c r="G40" s="386"/>
      <c r="H40" s="386"/>
      <c r="I40" s="386"/>
      <c r="J40" s="386"/>
      <c r="K40" s="386"/>
      <c r="L40" s="386"/>
      <c r="M40" s="386"/>
      <c r="N40" s="386"/>
      <c r="O40" s="386"/>
      <c r="P40" s="386"/>
      <c r="Q40" s="386"/>
      <c r="R40" s="19"/>
    </row>
    <row r="41" spans="2:63" s="17" customFormat="1" ht="18" customHeight="1" x14ac:dyDescent="0.25">
      <c r="B41" s="18"/>
      <c r="C41" s="21" t="s">
        <v>61</v>
      </c>
      <c r="D41" s="386"/>
      <c r="E41" s="386"/>
      <c r="F41" s="389" t="s">
        <v>62</v>
      </c>
      <c r="G41" s="386"/>
      <c r="H41" s="386"/>
      <c r="I41" s="386"/>
      <c r="J41" s="386"/>
      <c r="K41" s="21" t="s">
        <v>63</v>
      </c>
      <c r="L41" s="386"/>
      <c r="M41" s="697">
        <v>42535</v>
      </c>
      <c r="N41" s="680"/>
      <c r="O41" s="680"/>
      <c r="P41" s="680"/>
      <c r="Q41" s="386"/>
      <c r="R41" s="19"/>
    </row>
    <row r="42" spans="2:63" s="17" customFormat="1" ht="6.95" customHeight="1" x14ac:dyDescent="0.25">
      <c r="B42" s="18"/>
      <c r="C42" s="386"/>
      <c r="D42" s="386"/>
      <c r="E42" s="386"/>
      <c r="F42" s="386"/>
      <c r="G42" s="386"/>
      <c r="H42" s="386"/>
      <c r="I42" s="386"/>
      <c r="J42" s="386"/>
      <c r="K42" s="386"/>
      <c r="L42" s="386"/>
      <c r="M42" s="386"/>
      <c r="N42" s="386"/>
      <c r="O42" s="386"/>
      <c r="P42" s="386"/>
      <c r="Q42" s="386"/>
      <c r="R42" s="19"/>
    </row>
    <row r="43" spans="2:63" s="17" customFormat="1" ht="15" x14ac:dyDescent="0.25">
      <c r="B43" s="18"/>
      <c r="C43" s="21" t="s">
        <v>64</v>
      </c>
      <c r="D43" s="386"/>
      <c r="E43" s="386"/>
      <c r="F43" s="389" t="s">
        <v>65</v>
      </c>
      <c r="G43" s="386"/>
      <c r="H43" s="386"/>
      <c r="I43" s="386"/>
      <c r="J43" s="386"/>
      <c r="K43" s="21" t="s">
        <v>66</v>
      </c>
      <c r="L43" s="386"/>
      <c r="M43" s="698" t="s">
        <v>70</v>
      </c>
      <c r="N43" s="680"/>
      <c r="O43" s="680"/>
      <c r="P43" s="680"/>
      <c r="Q43" s="680"/>
      <c r="R43" s="19"/>
    </row>
    <row r="44" spans="2:63" s="17" customFormat="1" ht="14.45" customHeight="1" x14ac:dyDescent="0.25">
      <c r="B44" s="18"/>
      <c r="C44" s="21" t="s">
        <v>68</v>
      </c>
      <c r="D44" s="386"/>
      <c r="E44" s="386"/>
      <c r="F44" s="389"/>
      <c r="G44" s="386"/>
      <c r="H44" s="386"/>
      <c r="I44" s="386"/>
      <c r="J44" s="386"/>
      <c r="K44" s="21" t="s">
        <v>69</v>
      </c>
      <c r="L44" s="386"/>
      <c r="M44" s="698" t="s">
        <v>70</v>
      </c>
      <c r="N44" s="680"/>
      <c r="O44" s="680"/>
      <c r="P44" s="680"/>
      <c r="Q44" s="680"/>
      <c r="R44" s="19"/>
    </row>
    <row r="45" spans="2:63" s="17" customFormat="1" ht="10.35" customHeight="1" x14ac:dyDescent="0.25">
      <c r="B45" s="18"/>
      <c r="C45" s="386"/>
      <c r="D45" s="386"/>
      <c r="E45" s="386"/>
      <c r="F45" s="386"/>
      <c r="G45" s="386"/>
      <c r="H45" s="386"/>
      <c r="I45" s="386"/>
      <c r="J45" s="386"/>
      <c r="K45" s="386"/>
      <c r="L45" s="386"/>
      <c r="M45" s="386"/>
      <c r="N45" s="386"/>
      <c r="O45" s="386"/>
      <c r="P45" s="386"/>
      <c r="Q45" s="386"/>
      <c r="R45" s="19"/>
    </row>
    <row r="46" spans="2:63" s="48" customFormat="1" ht="29.25" customHeight="1" x14ac:dyDescent="0.25">
      <c r="B46" s="44"/>
      <c r="C46" s="45" t="s">
        <v>101</v>
      </c>
      <c r="D46" s="387" t="s">
        <v>102</v>
      </c>
      <c r="E46" s="387" t="s">
        <v>103</v>
      </c>
      <c r="F46" s="690" t="s">
        <v>104</v>
      </c>
      <c r="G46" s="691"/>
      <c r="H46" s="691"/>
      <c r="I46" s="691"/>
      <c r="J46" s="387" t="s">
        <v>105</v>
      </c>
      <c r="K46" s="387" t="s">
        <v>106</v>
      </c>
      <c r="L46" s="692" t="s">
        <v>107</v>
      </c>
      <c r="M46" s="691"/>
      <c r="N46" s="690" t="s">
        <v>72</v>
      </c>
      <c r="O46" s="691"/>
      <c r="P46" s="691"/>
      <c r="Q46" s="693"/>
      <c r="R46" s="47"/>
      <c r="T46" s="49" t="s">
        <v>108</v>
      </c>
      <c r="U46" s="50" t="s">
        <v>109</v>
      </c>
      <c r="V46" s="50" t="s">
        <v>110</v>
      </c>
      <c r="W46" s="50" t="s">
        <v>111</v>
      </c>
      <c r="X46" s="50" t="s">
        <v>112</v>
      </c>
      <c r="Y46" s="50" t="s">
        <v>113</v>
      </c>
      <c r="Z46" s="50" t="s">
        <v>114</v>
      </c>
      <c r="AA46" s="51" t="s">
        <v>115</v>
      </c>
    </row>
    <row r="47" spans="2:63" s="17" customFormat="1" ht="29.25" customHeight="1" x14ac:dyDescent="0.35">
      <c r="B47" s="18"/>
      <c r="C47" s="52" t="s">
        <v>116</v>
      </c>
      <c r="D47" s="386"/>
      <c r="E47" s="386"/>
      <c r="F47" s="386"/>
      <c r="G47" s="386"/>
      <c r="H47" s="386"/>
      <c r="I47" s="386"/>
      <c r="J47" s="386"/>
      <c r="K47" s="386"/>
      <c r="L47" s="386"/>
      <c r="M47" s="386"/>
      <c r="N47" s="674">
        <f>BK47</f>
        <v>0</v>
      </c>
      <c r="O47" s="675"/>
      <c r="P47" s="675"/>
      <c r="Q47" s="675"/>
      <c r="R47" s="19"/>
      <c r="T47" s="53"/>
      <c r="U47" s="54"/>
      <c r="V47" s="54"/>
      <c r="W47" s="55">
        <f>W48+W53</f>
        <v>169.53259999999995</v>
      </c>
      <c r="X47" s="54"/>
      <c r="Y47" s="55">
        <f>Y48+Y53</f>
        <v>1.4473360000000002</v>
      </c>
      <c r="Z47" s="54"/>
      <c r="AA47" s="56">
        <f>AA48+AA53</f>
        <v>0</v>
      </c>
      <c r="AT47" s="30" t="s">
        <v>117</v>
      </c>
      <c r="AU47" s="30" t="s">
        <v>74</v>
      </c>
      <c r="BK47" s="57">
        <f>BK48+BK53</f>
        <v>0</v>
      </c>
    </row>
    <row r="48" spans="2:63" s="62" customFormat="1" ht="37.35" customHeight="1" x14ac:dyDescent="0.35">
      <c r="B48" s="58"/>
      <c r="C48" s="59"/>
      <c r="D48" s="60" t="s">
        <v>75</v>
      </c>
      <c r="E48" s="60"/>
      <c r="F48" s="60"/>
      <c r="G48" s="60"/>
      <c r="H48" s="60"/>
      <c r="I48" s="60"/>
      <c r="J48" s="60"/>
      <c r="K48" s="60"/>
      <c r="L48" s="60"/>
      <c r="M48" s="60"/>
      <c r="N48" s="668">
        <f>BK48</f>
        <v>0</v>
      </c>
      <c r="O48" s="669"/>
      <c r="P48" s="669"/>
      <c r="Q48" s="669"/>
      <c r="R48" s="61"/>
      <c r="T48" s="63"/>
      <c r="U48" s="59"/>
      <c r="V48" s="59"/>
      <c r="W48" s="64">
        <f>W49</f>
        <v>16.164000000000001</v>
      </c>
      <c r="X48" s="59"/>
      <c r="Y48" s="64">
        <f>Y49</f>
        <v>0</v>
      </c>
      <c r="Z48" s="59"/>
      <c r="AA48" s="65">
        <f>AA49</f>
        <v>0</v>
      </c>
      <c r="AR48" s="66" t="s">
        <v>118</v>
      </c>
      <c r="AT48" s="67" t="s">
        <v>117</v>
      </c>
      <c r="AU48" s="67" t="s">
        <v>119</v>
      </c>
      <c r="AY48" s="66" t="s">
        <v>120</v>
      </c>
      <c r="BK48" s="68">
        <f>BK49</f>
        <v>0</v>
      </c>
    </row>
    <row r="49" spans="2:64" s="62" customFormat="1" ht="19.899999999999999" customHeight="1" x14ac:dyDescent="0.3">
      <c r="B49" s="58"/>
      <c r="C49" s="59"/>
      <c r="D49" s="69" t="s">
        <v>83</v>
      </c>
      <c r="E49" s="69"/>
      <c r="F49" s="69"/>
      <c r="G49" s="69"/>
      <c r="H49" s="69"/>
      <c r="I49" s="69"/>
      <c r="J49" s="69"/>
      <c r="K49" s="69"/>
      <c r="L49" s="69"/>
      <c r="M49" s="69"/>
      <c r="N49" s="659">
        <f>BK49</f>
        <v>0</v>
      </c>
      <c r="O49" s="660"/>
      <c r="P49" s="660"/>
      <c r="Q49" s="660"/>
      <c r="R49" s="61"/>
      <c r="T49" s="63"/>
      <c r="U49" s="59"/>
      <c r="V49" s="59"/>
      <c r="W49" s="64">
        <f>SUM(W50:W52)</f>
        <v>16.164000000000001</v>
      </c>
      <c r="X49" s="59"/>
      <c r="Y49" s="64">
        <f>SUM(Y50:Y52)</f>
        <v>0</v>
      </c>
      <c r="Z49" s="59"/>
      <c r="AA49" s="65">
        <f>SUM(AA50:AA52)</f>
        <v>0</v>
      </c>
      <c r="AR49" s="66" t="s">
        <v>118</v>
      </c>
      <c r="AT49" s="67" t="s">
        <v>117</v>
      </c>
      <c r="AU49" s="67" t="s">
        <v>118</v>
      </c>
      <c r="AY49" s="66" t="s">
        <v>120</v>
      </c>
      <c r="BK49" s="68">
        <f>SUM(BK50:BK52)</f>
        <v>0</v>
      </c>
    </row>
    <row r="50" spans="2:64" s="17" customFormat="1" ht="31.5" customHeight="1" x14ac:dyDescent="0.25">
      <c r="B50" s="70"/>
      <c r="C50" s="71" t="s">
        <v>224</v>
      </c>
      <c r="D50" s="71" t="s">
        <v>121</v>
      </c>
      <c r="E50" s="72" t="s">
        <v>3854</v>
      </c>
      <c r="F50" s="671" t="s">
        <v>3855</v>
      </c>
      <c r="G50" s="667"/>
      <c r="H50" s="667"/>
      <c r="I50" s="667"/>
      <c r="J50" s="73" t="s">
        <v>447</v>
      </c>
      <c r="K50" s="74">
        <v>2</v>
      </c>
      <c r="L50" s="666"/>
      <c r="M50" s="667"/>
      <c r="N50" s="666">
        <f>ROUND(L50*K50,2)</f>
        <v>0</v>
      </c>
      <c r="O50" s="667"/>
      <c r="P50" s="667"/>
      <c r="Q50" s="667"/>
      <c r="R50" s="75"/>
      <c r="T50" s="76" t="s">
        <v>125</v>
      </c>
      <c r="U50" s="77" t="s">
        <v>126</v>
      </c>
      <c r="V50" s="78">
        <v>5.0490000000000004</v>
      </c>
      <c r="W50" s="78">
        <f>V50*K50</f>
        <v>10.098000000000001</v>
      </c>
      <c r="X50" s="78">
        <v>0</v>
      </c>
      <c r="Y50" s="78">
        <f>X50*K50</f>
        <v>0</v>
      </c>
      <c r="Z50" s="78">
        <v>0</v>
      </c>
      <c r="AA50" s="79">
        <f>Z50*K50</f>
        <v>0</v>
      </c>
      <c r="AR50" s="30" t="s">
        <v>127</v>
      </c>
      <c r="AT50" s="30" t="s">
        <v>121</v>
      </c>
      <c r="AU50" s="30" t="s">
        <v>128</v>
      </c>
      <c r="AY50" s="30" t="s">
        <v>120</v>
      </c>
      <c r="BE50" s="80">
        <f>IF(U50="základní",N50,0)</f>
        <v>0</v>
      </c>
      <c r="BF50" s="80">
        <f>IF(U50="snížená",N50,0)</f>
        <v>0</v>
      </c>
      <c r="BG50" s="80">
        <f>IF(U50="zákl. přenesená",N50,0)</f>
        <v>0</v>
      </c>
      <c r="BH50" s="80">
        <f>IF(U50="sníž. přenesená",N50,0)</f>
        <v>0</v>
      </c>
      <c r="BI50" s="80">
        <f>IF(U50="nulová",N50,0)</f>
        <v>0</v>
      </c>
      <c r="BJ50" s="30" t="s">
        <v>118</v>
      </c>
      <c r="BK50" s="80">
        <f>ROUND(L50*K50,2)</f>
        <v>0</v>
      </c>
      <c r="BL50" s="30" t="s">
        <v>127</v>
      </c>
    </row>
    <row r="51" spans="2:64" s="17" customFormat="1" ht="31.5" customHeight="1" x14ac:dyDescent="0.25">
      <c r="B51" s="70"/>
      <c r="C51" s="71" t="s">
        <v>227</v>
      </c>
      <c r="D51" s="71" t="s">
        <v>121</v>
      </c>
      <c r="E51" s="72" t="s">
        <v>3859</v>
      </c>
      <c r="F51" s="671" t="s">
        <v>3860</v>
      </c>
      <c r="G51" s="667"/>
      <c r="H51" s="667"/>
      <c r="I51" s="667"/>
      <c r="J51" s="73" t="s">
        <v>447</v>
      </c>
      <c r="K51" s="74">
        <v>30</v>
      </c>
      <c r="L51" s="666"/>
      <c r="M51" s="667"/>
      <c r="N51" s="666">
        <f>ROUND(L51*K51,2)</f>
        <v>0</v>
      </c>
      <c r="O51" s="667"/>
      <c r="P51" s="667"/>
      <c r="Q51" s="667"/>
      <c r="R51" s="75"/>
      <c r="T51" s="76" t="s">
        <v>125</v>
      </c>
      <c r="U51" s="77" t="s">
        <v>126</v>
      </c>
      <c r="V51" s="78">
        <v>0</v>
      </c>
      <c r="W51" s="78">
        <f>V51*K51</f>
        <v>0</v>
      </c>
      <c r="X51" s="78">
        <v>0</v>
      </c>
      <c r="Y51" s="78">
        <f>X51*K51</f>
        <v>0</v>
      </c>
      <c r="Z51" s="78">
        <v>0</v>
      </c>
      <c r="AA51" s="79">
        <f>Z51*K51</f>
        <v>0</v>
      </c>
      <c r="AR51" s="30" t="s">
        <v>127</v>
      </c>
      <c r="AT51" s="30" t="s">
        <v>121</v>
      </c>
      <c r="AU51" s="30" t="s">
        <v>128</v>
      </c>
      <c r="AY51" s="30" t="s">
        <v>120</v>
      </c>
      <c r="BE51" s="80">
        <f>IF(U51="základní",N51,0)</f>
        <v>0</v>
      </c>
      <c r="BF51" s="80">
        <f>IF(U51="snížená",N51,0)</f>
        <v>0</v>
      </c>
      <c r="BG51" s="80">
        <f>IF(U51="zákl. přenesená",N51,0)</f>
        <v>0</v>
      </c>
      <c r="BH51" s="80">
        <f>IF(U51="sníž. přenesená",N51,0)</f>
        <v>0</v>
      </c>
      <c r="BI51" s="80">
        <f>IF(U51="nulová",N51,0)</f>
        <v>0</v>
      </c>
      <c r="BJ51" s="30" t="s">
        <v>118</v>
      </c>
      <c r="BK51" s="80">
        <f>ROUND(L51*K51,2)</f>
        <v>0</v>
      </c>
      <c r="BL51" s="30" t="s">
        <v>127</v>
      </c>
    </row>
    <row r="52" spans="2:64" s="17" customFormat="1" ht="44.25" customHeight="1" x14ac:dyDescent="0.25">
      <c r="B52" s="70"/>
      <c r="C52" s="71" t="s">
        <v>234</v>
      </c>
      <c r="D52" s="71" t="s">
        <v>121</v>
      </c>
      <c r="E52" s="72" t="s">
        <v>3857</v>
      </c>
      <c r="F52" s="671" t="s">
        <v>3858</v>
      </c>
      <c r="G52" s="667"/>
      <c r="H52" s="667"/>
      <c r="I52" s="667"/>
      <c r="J52" s="73" t="s">
        <v>447</v>
      </c>
      <c r="K52" s="74">
        <v>2</v>
      </c>
      <c r="L52" s="666"/>
      <c r="M52" s="667"/>
      <c r="N52" s="666">
        <f>ROUND(L52*K52,2)</f>
        <v>0</v>
      </c>
      <c r="O52" s="667"/>
      <c r="P52" s="667"/>
      <c r="Q52" s="667"/>
      <c r="R52" s="75"/>
      <c r="T52" s="76" t="s">
        <v>125</v>
      </c>
      <c r="U52" s="77" t="s">
        <v>126</v>
      </c>
      <c r="V52" s="78">
        <v>3.0329999999999999</v>
      </c>
      <c r="W52" s="78">
        <f>V52*K52</f>
        <v>6.0659999999999998</v>
      </c>
      <c r="X52" s="78">
        <v>0</v>
      </c>
      <c r="Y52" s="78">
        <f>X52*K52</f>
        <v>0</v>
      </c>
      <c r="Z52" s="78">
        <v>0</v>
      </c>
      <c r="AA52" s="79">
        <f>Z52*K52</f>
        <v>0</v>
      </c>
      <c r="AR52" s="30" t="s">
        <v>127</v>
      </c>
      <c r="AT52" s="30" t="s">
        <v>121</v>
      </c>
      <c r="AU52" s="30" t="s">
        <v>128</v>
      </c>
      <c r="AY52" s="30" t="s">
        <v>120</v>
      </c>
      <c r="BE52" s="80">
        <f>IF(U52="základní",N52,0)</f>
        <v>0</v>
      </c>
      <c r="BF52" s="80">
        <f>IF(U52="snížená",N52,0)</f>
        <v>0</v>
      </c>
      <c r="BG52" s="80">
        <f>IF(U52="zákl. přenesená",N52,0)</f>
        <v>0</v>
      </c>
      <c r="BH52" s="80">
        <f>IF(U52="sníž. přenesená",N52,0)</f>
        <v>0</v>
      </c>
      <c r="BI52" s="80">
        <f>IF(U52="nulová",N52,0)</f>
        <v>0</v>
      </c>
      <c r="BJ52" s="30" t="s">
        <v>118</v>
      </c>
      <c r="BK52" s="80">
        <f>ROUND(L52*K52,2)</f>
        <v>0</v>
      </c>
      <c r="BL52" s="30" t="s">
        <v>127</v>
      </c>
    </row>
    <row r="53" spans="2:64" s="62" customFormat="1" ht="37.35" customHeight="1" x14ac:dyDescent="0.35">
      <c r="B53" s="58"/>
      <c r="C53" s="59"/>
      <c r="D53" s="60" t="s">
        <v>87</v>
      </c>
      <c r="E53" s="60"/>
      <c r="F53" s="60"/>
      <c r="G53" s="60"/>
      <c r="H53" s="60"/>
      <c r="I53" s="60"/>
      <c r="J53" s="60"/>
      <c r="K53" s="60"/>
      <c r="L53" s="60"/>
      <c r="M53" s="60"/>
      <c r="N53" s="701">
        <f>BK53</f>
        <v>0</v>
      </c>
      <c r="O53" s="702"/>
      <c r="P53" s="702"/>
      <c r="Q53" s="702"/>
      <c r="R53" s="61"/>
      <c r="T53" s="63"/>
      <c r="U53" s="59"/>
      <c r="V53" s="59"/>
      <c r="W53" s="64">
        <f>W54+W60+W72+W79+W90+W94+W98+W101</f>
        <v>153.36859999999996</v>
      </c>
      <c r="X53" s="59"/>
      <c r="Y53" s="64">
        <f>Y54+Y60+Y72+Y79+Y90+Y94+Y98+Y101</f>
        <v>1.4473360000000002</v>
      </c>
      <c r="Z53" s="59"/>
      <c r="AA53" s="65">
        <f>AA54+AA60+AA72+AA79+AA90+AA94+AA98+AA101</f>
        <v>0</v>
      </c>
      <c r="AR53" s="66" t="s">
        <v>128</v>
      </c>
      <c r="AT53" s="67" t="s">
        <v>117</v>
      </c>
      <c r="AU53" s="67" t="s">
        <v>119</v>
      </c>
      <c r="AY53" s="66" t="s">
        <v>120</v>
      </c>
      <c r="BK53" s="68">
        <f>BK54+BK60+BK72+BK79+BK90+BK94+BK98+BK101</f>
        <v>0</v>
      </c>
    </row>
    <row r="54" spans="2:64" s="62" customFormat="1" ht="19.899999999999999" customHeight="1" x14ac:dyDescent="0.3">
      <c r="B54" s="58"/>
      <c r="C54" s="59"/>
      <c r="D54" s="69" t="s">
        <v>90</v>
      </c>
      <c r="E54" s="69"/>
      <c r="F54" s="69"/>
      <c r="G54" s="69"/>
      <c r="H54" s="69"/>
      <c r="I54" s="69"/>
      <c r="J54" s="69"/>
      <c r="K54" s="69"/>
      <c r="L54" s="69"/>
      <c r="M54" s="69"/>
      <c r="N54" s="659">
        <f>BK54</f>
        <v>0</v>
      </c>
      <c r="O54" s="660"/>
      <c r="P54" s="660"/>
      <c r="Q54" s="660"/>
      <c r="R54" s="61"/>
      <c r="T54" s="63"/>
      <c r="U54" s="59"/>
      <c r="V54" s="59"/>
      <c r="W54" s="64">
        <f>SUM(W55:W59)</f>
        <v>7.8336000000000006</v>
      </c>
      <c r="X54" s="59"/>
      <c r="Y54" s="64">
        <f>SUM(Y55:Y59)</f>
        <v>7.1515999999999996E-2</v>
      </c>
      <c r="Z54" s="59"/>
      <c r="AA54" s="65">
        <f>SUM(AA55:AA59)</f>
        <v>0</v>
      </c>
      <c r="AR54" s="66" t="s">
        <v>128</v>
      </c>
      <c r="AT54" s="67" t="s">
        <v>117</v>
      </c>
      <c r="AU54" s="67" t="s">
        <v>118</v>
      </c>
      <c r="AY54" s="66" t="s">
        <v>120</v>
      </c>
      <c r="BK54" s="68">
        <f>SUM(BK55:BK59)</f>
        <v>0</v>
      </c>
    </row>
    <row r="55" spans="2:64" s="17" customFormat="1" ht="44.25" customHeight="1" x14ac:dyDescent="0.25">
      <c r="B55" s="70"/>
      <c r="C55" s="71" t="s">
        <v>118</v>
      </c>
      <c r="D55" s="71" t="s">
        <v>121</v>
      </c>
      <c r="E55" s="72" t="s">
        <v>4266</v>
      </c>
      <c r="F55" s="671" t="s">
        <v>4267</v>
      </c>
      <c r="G55" s="667"/>
      <c r="H55" s="667"/>
      <c r="I55" s="667"/>
      <c r="J55" s="73" t="s">
        <v>532</v>
      </c>
      <c r="K55" s="74">
        <v>57.6</v>
      </c>
      <c r="L55" s="666"/>
      <c r="M55" s="667"/>
      <c r="N55" s="666">
        <f>ROUND(L55*K55,2)</f>
        <v>0</v>
      </c>
      <c r="O55" s="667"/>
      <c r="P55" s="667"/>
      <c r="Q55" s="667"/>
      <c r="R55" s="75"/>
      <c r="T55" s="76" t="s">
        <v>125</v>
      </c>
      <c r="U55" s="77" t="s">
        <v>126</v>
      </c>
      <c r="V55" s="78">
        <v>0.13600000000000001</v>
      </c>
      <c r="W55" s="78">
        <f>V55*K55</f>
        <v>7.8336000000000006</v>
      </c>
      <c r="X55" s="78">
        <v>2.7999999999999998E-4</v>
      </c>
      <c r="Y55" s="78">
        <f>X55*K55</f>
        <v>1.6128E-2</v>
      </c>
      <c r="Z55" s="78">
        <v>0</v>
      </c>
      <c r="AA55" s="79">
        <f>Z55*K55</f>
        <v>0</v>
      </c>
      <c r="AR55" s="30" t="s">
        <v>118</v>
      </c>
      <c r="AT55" s="30" t="s">
        <v>121</v>
      </c>
      <c r="AU55" s="30" t="s">
        <v>128</v>
      </c>
      <c r="AY55" s="30" t="s">
        <v>120</v>
      </c>
      <c r="BE55" s="80">
        <f>IF(U55="základní",N55,0)</f>
        <v>0</v>
      </c>
      <c r="BF55" s="80">
        <f>IF(U55="snížená",N55,0)</f>
        <v>0</v>
      </c>
      <c r="BG55" s="80">
        <f>IF(U55="zákl. přenesená",N55,0)</f>
        <v>0</v>
      </c>
      <c r="BH55" s="80">
        <f>IF(U55="sníž. přenesená",N55,0)</f>
        <v>0</v>
      </c>
      <c r="BI55" s="80">
        <f>IF(U55="nulová",N55,0)</f>
        <v>0</v>
      </c>
      <c r="BJ55" s="30" t="s">
        <v>118</v>
      </c>
      <c r="BK55" s="80">
        <f>ROUND(L55*K55,2)</f>
        <v>0</v>
      </c>
      <c r="BL55" s="30" t="s">
        <v>118</v>
      </c>
    </row>
    <row r="56" spans="2:64" s="17" customFormat="1" ht="22.5" customHeight="1" x14ac:dyDescent="0.25">
      <c r="B56" s="70"/>
      <c r="C56" s="101" t="s">
        <v>128</v>
      </c>
      <c r="D56" s="101" t="s">
        <v>195</v>
      </c>
      <c r="E56" s="102" t="s">
        <v>4499</v>
      </c>
      <c r="F56" s="677" t="s">
        <v>4500</v>
      </c>
      <c r="G56" s="678"/>
      <c r="H56" s="678"/>
      <c r="I56" s="678"/>
      <c r="J56" s="103" t="s">
        <v>447</v>
      </c>
      <c r="K56" s="104">
        <v>1</v>
      </c>
      <c r="L56" s="670"/>
      <c r="M56" s="678"/>
      <c r="N56" s="670">
        <f>ROUND(L56*K56,2)</f>
        <v>0</v>
      </c>
      <c r="O56" s="667"/>
      <c r="P56" s="667"/>
      <c r="Q56" s="667"/>
      <c r="R56" s="75"/>
      <c r="T56" s="76" t="s">
        <v>125</v>
      </c>
      <c r="U56" s="77" t="s">
        <v>126</v>
      </c>
      <c r="V56" s="78">
        <v>0</v>
      </c>
      <c r="W56" s="78">
        <f>V56*K56</f>
        <v>0</v>
      </c>
      <c r="X56" s="78">
        <v>4.7000000000000002E-3</v>
      </c>
      <c r="Y56" s="78">
        <f>X56*K56</f>
        <v>4.7000000000000002E-3</v>
      </c>
      <c r="Z56" s="78">
        <v>0</v>
      </c>
      <c r="AA56" s="79">
        <f>Z56*K56</f>
        <v>0</v>
      </c>
      <c r="AR56" s="30" t="s">
        <v>128</v>
      </c>
      <c r="AT56" s="30" t="s">
        <v>195</v>
      </c>
      <c r="AU56" s="30" t="s">
        <v>128</v>
      </c>
      <c r="AY56" s="30" t="s">
        <v>120</v>
      </c>
      <c r="BE56" s="80">
        <f>IF(U56="základní",N56,0)</f>
        <v>0</v>
      </c>
      <c r="BF56" s="80">
        <f>IF(U56="snížená",N56,0)</f>
        <v>0</v>
      </c>
      <c r="BG56" s="80">
        <f>IF(U56="zákl. přenesená",N56,0)</f>
        <v>0</v>
      </c>
      <c r="BH56" s="80">
        <f>IF(U56="sníž. přenesená",N56,0)</f>
        <v>0</v>
      </c>
      <c r="BI56" s="80">
        <f>IF(U56="nulová",N56,0)</f>
        <v>0</v>
      </c>
      <c r="BJ56" s="30" t="s">
        <v>118</v>
      </c>
      <c r="BK56" s="80">
        <f>ROUND(L56*K56,2)</f>
        <v>0</v>
      </c>
      <c r="BL56" s="30" t="s">
        <v>118</v>
      </c>
    </row>
    <row r="57" spans="2:64" s="17" customFormat="1" ht="31.5" customHeight="1" x14ac:dyDescent="0.25">
      <c r="B57" s="70"/>
      <c r="C57" s="101" t="s">
        <v>127</v>
      </c>
      <c r="D57" s="101" t="s">
        <v>195</v>
      </c>
      <c r="E57" s="102" t="s">
        <v>3935</v>
      </c>
      <c r="F57" s="677" t="s">
        <v>6747</v>
      </c>
      <c r="G57" s="678"/>
      <c r="H57" s="678"/>
      <c r="I57" s="678"/>
      <c r="J57" s="103" t="s">
        <v>532</v>
      </c>
      <c r="K57" s="104">
        <v>57.6</v>
      </c>
      <c r="L57" s="670"/>
      <c r="M57" s="678"/>
      <c r="N57" s="670">
        <f>ROUND(L57*K57,2)</f>
        <v>0</v>
      </c>
      <c r="O57" s="667"/>
      <c r="P57" s="667"/>
      <c r="Q57" s="667"/>
      <c r="R57" s="75"/>
      <c r="T57" s="76" t="s">
        <v>125</v>
      </c>
      <c r="U57" s="77" t="s">
        <v>126</v>
      </c>
      <c r="V57" s="78">
        <v>0</v>
      </c>
      <c r="W57" s="78">
        <f>V57*K57</f>
        <v>0</v>
      </c>
      <c r="X57" s="78">
        <v>8.8000000000000003E-4</v>
      </c>
      <c r="Y57" s="78">
        <f>X57*K57</f>
        <v>5.0688000000000004E-2</v>
      </c>
      <c r="Z57" s="78">
        <v>0</v>
      </c>
      <c r="AA57" s="79">
        <f>Z57*K57</f>
        <v>0</v>
      </c>
      <c r="AR57" s="30" t="s">
        <v>258</v>
      </c>
      <c r="AT57" s="30" t="s">
        <v>195</v>
      </c>
      <c r="AU57" s="30" t="s">
        <v>128</v>
      </c>
      <c r="AY57" s="30" t="s">
        <v>120</v>
      </c>
      <c r="BE57" s="80">
        <f>IF(U57="základní",N57,0)</f>
        <v>0</v>
      </c>
      <c r="BF57" s="80">
        <f>IF(U57="snížená",N57,0)</f>
        <v>0</v>
      </c>
      <c r="BG57" s="80">
        <f>IF(U57="zákl. přenesená",N57,0)</f>
        <v>0</v>
      </c>
      <c r="BH57" s="80">
        <f>IF(U57="sníž. přenesená",N57,0)</f>
        <v>0</v>
      </c>
      <c r="BI57" s="80">
        <f>IF(U57="nulová",N57,0)</f>
        <v>0</v>
      </c>
      <c r="BJ57" s="30" t="s">
        <v>118</v>
      </c>
      <c r="BK57" s="80">
        <f>ROUND(L57*K57,2)</f>
        <v>0</v>
      </c>
      <c r="BL57" s="30" t="s">
        <v>194</v>
      </c>
    </row>
    <row r="58" spans="2:64" s="17" customFormat="1" ht="31.5" customHeight="1" x14ac:dyDescent="0.25">
      <c r="B58" s="70"/>
      <c r="C58" s="71" t="s">
        <v>143</v>
      </c>
      <c r="D58" s="71" t="s">
        <v>121</v>
      </c>
      <c r="E58" s="72" t="s">
        <v>3878</v>
      </c>
      <c r="F58" s="671" t="s">
        <v>3879</v>
      </c>
      <c r="G58" s="667"/>
      <c r="H58" s="667"/>
      <c r="I58" s="667"/>
      <c r="J58" s="73" t="s">
        <v>3691</v>
      </c>
      <c r="K58" s="74">
        <v>255.744</v>
      </c>
      <c r="L58" s="666"/>
      <c r="M58" s="667"/>
      <c r="N58" s="666">
        <f>ROUND(L58*K58,2)</f>
        <v>0</v>
      </c>
      <c r="O58" s="667"/>
      <c r="P58" s="667"/>
      <c r="Q58" s="667"/>
      <c r="R58" s="75"/>
      <c r="T58" s="76" t="s">
        <v>125</v>
      </c>
      <c r="U58" s="77" t="s">
        <v>126</v>
      </c>
      <c r="V58" s="78">
        <v>0</v>
      </c>
      <c r="W58" s="78">
        <f>V58*K58</f>
        <v>0</v>
      </c>
      <c r="X58" s="78">
        <v>0</v>
      </c>
      <c r="Y58" s="78">
        <f>X58*K58</f>
        <v>0</v>
      </c>
      <c r="Z58" s="78">
        <v>0</v>
      </c>
      <c r="AA58" s="79">
        <f>Z58*K58</f>
        <v>0</v>
      </c>
      <c r="AR58" s="30" t="s">
        <v>118</v>
      </c>
      <c r="AT58" s="30" t="s">
        <v>121</v>
      </c>
      <c r="AU58" s="30" t="s">
        <v>128</v>
      </c>
      <c r="AY58" s="30" t="s">
        <v>120</v>
      </c>
      <c r="BE58" s="80">
        <f>IF(U58="základní",N58,0)</f>
        <v>0</v>
      </c>
      <c r="BF58" s="80">
        <f>IF(U58="snížená",N58,0)</f>
        <v>0</v>
      </c>
      <c r="BG58" s="80">
        <f>IF(U58="zákl. přenesená",N58,0)</f>
        <v>0</v>
      </c>
      <c r="BH58" s="80">
        <f>IF(U58="sníž. přenesená",N58,0)</f>
        <v>0</v>
      </c>
      <c r="BI58" s="80">
        <f>IF(U58="nulová",N58,0)</f>
        <v>0</v>
      </c>
      <c r="BJ58" s="30" t="s">
        <v>118</v>
      </c>
      <c r="BK58" s="80">
        <f>ROUND(L58*K58,2)</f>
        <v>0</v>
      </c>
      <c r="BL58" s="30" t="s">
        <v>118</v>
      </c>
    </row>
    <row r="59" spans="2:64" s="17" customFormat="1" ht="31.5" customHeight="1" x14ac:dyDescent="0.25">
      <c r="B59" s="70"/>
      <c r="C59" s="71" t="s">
        <v>147</v>
      </c>
      <c r="D59" s="71" t="s">
        <v>121</v>
      </c>
      <c r="E59" s="72" t="s">
        <v>3880</v>
      </c>
      <c r="F59" s="671" t="s">
        <v>3881</v>
      </c>
      <c r="G59" s="667"/>
      <c r="H59" s="667"/>
      <c r="I59" s="667"/>
      <c r="J59" s="73" t="s">
        <v>3691</v>
      </c>
      <c r="K59" s="74">
        <v>255.744</v>
      </c>
      <c r="L59" s="666"/>
      <c r="M59" s="667"/>
      <c r="N59" s="666">
        <f>ROUND(L59*K59,2)</f>
        <v>0</v>
      </c>
      <c r="O59" s="667"/>
      <c r="P59" s="667"/>
      <c r="Q59" s="667"/>
      <c r="R59" s="75"/>
      <c r="T59" s="76" t="s">
        <v>125</v>
      </c>
      <c r="U59" s="77" t="s">
        <v>126</v>
      </c>
      <c r="V59" s="78">
        <v>0</v>
      </c>
      <c r="W59" s="78">
        <f>V59*K59</f>
        <v>0</v>
      </c>
      <c r="X59" s="78">
        <v>0</v>
      </c>
      <c r="Y59" s="78">
        <f>X59*K59</f>
        <v>0</v>
      </c>
      <c r="Z59" s="78">
        <v>0</v>
      </c>
      <c r="AA59" s="79">
        <f>Z59*K59</f>
        <v>0</v>
      </c>
      <c r="AR59" s="30" t="s">
        <v>118</v>
      </c>
      <c r="AT59" s="30" t="s">
        <v>121</v>
      </c>
      <c r="AU59" s="30" t="s">
        <v>128</v>
      </c>
      <c r="AY59" s="30" t="s">
        <v>120</v>
      </c>
      <c r="BE59" s="80">
        <f>IF(U59="základní",N59,0)</f>
        <v>0</v>
      </c>
      <c r="BF59" s="80">
        <f>IF(U59="snížená",N59,0)</f>
        <v>0</v>
      </c>
      <c r="BG59" s="80">
        <f>IF(U59="zákl. přenesená",N59,0)</f>
        <v>0</v>
      </c>
      <c r="BH59" s="80">
        <f>IF(U59="sníž. přenesená",N59,0)</f>
        <v>0</v>
      </c>
      <c r="BI59" s="80">
        <f>IF(U59="nulová",N59,0)</f>
        <v>0</v>
      </c>
      <c r="BJ59" s="30" t="s">
        <v>118</v>
      </c>
      <c r="BK59" s="80">
        <f>ROUND(L59*K59,2)</f>
        <v>0</v>
      </c>
      <c r="BL59" s="30" t="s">
        <v>118</v>
      </c>
    </row>
    <row r="60" spans="2:64" s="62" customFormat="1" ht="29.85" customHeight="1" x14ac:dyDescent="0.3">
      <c r="B60" s="58"/>
      <c r="C60" s="59"/>
      <c r="D60" s="69" t="s">
        <v>6746</v>
      </c>
      <c r="E60" s="69"/>
      <c r="F60" s="69"/>
      <c r="G60" s="69"/>
      <c r="H60" s="69"/>
      <c r="I60" s="69"/>
      <c r="J60" s="69"/>
      <c r="K60" s="69"/>
      <c r="L60" s="69"/>
      <c r="M60" s="69"/>
      <c r="N60" s="657">
        <f>BK60</f>
        <v>0</v>
      </c>
      <c r="O60" s="658"/>
      <c r="P60" s="658"/>
      <c r="Q60" s="658"/>
      <c r="R60" s="61"/>
      <c r="T60" s="63"/>
      <c r="U60" s="59"/>
      <c r="V60" s="59"/>
      <c r="W60" s="64">
        <f>SUM(W61:W71)</f>
        <v>50.490999999999993</v>
      </c>
      <c r="X60" s="59"/>
      <c r="Y60" s="64">
        <f>SUM(Y61:Y71)</f>
        <v>0.61120000000000008</v>
      </c>
      <c r="Z60" s="59"/>
      <c r="AA60" s="65">
        <f>SUM(AA61:AA71)</f>
        <v>0</v>
      </c>
      <c r="AR60" s="66" t="s">
        <v>128</v>
      </c>
      <c r="AT60" s="67" t="s">
        <v>117</v>
      </c>
      <c r="AU60" s="67" t="s">
        <v>118</v>
      </c>
      <c r="AY60" s="66" t="s">
        <v>120</v>
      </c>
      <c r="BK60" s="68">
        <f>SUM(BK61:BK71)</f>
        <v>0</v>
      </c>
    </row>
    <row r="61" spans="2:64" s="17" customFormat="1" ht="31.5" customHeight="1" x14ac:dyDescent="0.25">
      <c r="B61" s="70"/>
      <c r="C61" s="71" t="s">
        <v>286</v>
      </c>
      <c r="D61" s="71" t="s">
        <v>121</v>
      </c>
      <c r="E61" s="72" t="s">
        <v>6748</v>
      </c>
      <c r="F61" s="671" t="s">
        <v>6749</v>
      </c>
      <c r="G61" s="667"/>
      <c r="H61" s="667"/>
      <c r="I61" s="667"/>
      <c r="J61" s="73" t="s">
        <v>532</v>
      </c>
      <c r="K61" s="74">
        <v>15</v>
      </c>
      <c r="L61" s="666"/>
      <c r="M61" s="667"/>
      <c r="N61" s="666">
        <f t="shared" ref="N61:N71" si="0">ROUND(L61*K61,2)</f>
        <v>0</v>
      </c>
      <c r="O61" s="667"/>
      <c r="P61" s="667"/>
      <c r="Q61" s="667"/>
      <c r="R61" s="75"/>
      <c r="T61" s="76" t="s">
        <v>125</v>
      </c>
      <c r="U61" s="77" t="s">
        <v>126</v>
      </c>
      <c r="V61" s="78">
        <v>0.81399999999999995</v>
      </c>
      <c r="W61" s="78">
        <f t="shared" ref="W61:W71" si="1">V61*K61</f>
        <v>12.209999999999999</v>
      </c>
      <c r="X61" s="78">
        <v>6.1000000000000004E-3</v>
      </c>
      <c r="Y61" s="78">
        <f t="shared" ref="Y61:Y71" si="2">X61*K61</f>
        <v>9.1500000000000012E-2</v>
      </c>
      <c r="Z61" s="78">
        <v>0</v>
      </c>
      <c r="AA61" s="79">
        <f t="shared" ref="AA61:AA71" si="3">Z61*K61</f>
        <v>0</v>
      </c>
      <c r="AR61" s="30" t="s">
        <v>194</v>
      </c>
      <c r="AT61" s="30" t="s">
        <v>121</v>
      </c>
      <c r="AU61" s="30" t="s">
        <v>128</v>
      </c>
      <c r="AY61" s="30" t="s">
        <v>120</v>
      </c>
      <c r="BE61" s="80">
        <f t="shared" ref="BE61:BE71" si="4">IF(U61="základní",N61,0)</f>
        <v>0</v>
      </c>
      <c r="BF61" s="80">
        <f t="shared" ref="BF61:BF71" si="5">IF(U61="snížená",N61,0)</f>
        <v>0</v>
      </c>
      <c r="BG61" s="80">
        <f t="shared" ref="BG61:BG71" si="6">IF(U61="zákl. přenesená",N61,0)</f>
        <v>0</v>
      </c>
      <c r="BH61" s="80">
        <f t="shared" ref="BH61:BH71" si="7">IF(U61="sníž. přenesená",N61,0)</f>
        <v>0</v>
      </c>
      <c r="BI61" s="80">
        <f t="shared" ref="BI61:BI71" si="8">IF(U61="nulová",N61,0)</f>
        <v>0</v>
      </c>
      <c r="BJ61" s="30" t="s">
        <v>118</v>
      </c>
      <c r="BK61" s="80">
        <f t="shared" ref="BK61:BK71" si="9">ROUND(L61*K61,2)</f>
        <v>0</v>
      </c>
      <c r="BL61" s="30" t="s">
        <v>194</v>
      </c>
    </row>
    <row r="62" spans="2:64" s="17" customFormat="1" ht="31.5" customHeight="1" x14ac:dyDescent="0.25">
      <c r="B62" s="70"/>
      <c r="C62" s="71" t="s">
        <v>282</v>
      </c>
      <c r="D62" s="71" t="s">
        <v>121</v>
      </c>
      <c r="E62" s="72" t="s">
        <v>6750</v>
      </c>
      <c r="F62" s="671" t="s">
        <v>6751</v>
      </c>
      <c r="G62" s="667"/>
      <c r="H62" s="667"/>
      <c r="I62" s="667"/>
      <c r="J62" s="73" t="s">
        <v>532</v>
      </c>
      <c r="K62" s="74">
        <v>30</v>
      </c>
      <c r="L62" s="666"/>
      <c r="M62" s="667"/>
      <c r="N62" s="666">
        <f t="shared" si="0"/>
        <v>0</v>
      </c>
      <c r="O62" s="667"/>
      <c r="P62" s="667"/>
      <c r="Q62" s="667"/>
      <c r="R62" s="75"/>
      <c r="T62" s="76" t="s">
        <v>125</v>
      </c>
      <c r="U62" s="77" t="s">
        <v>126</v>
      </c>
      <c r="V62" s="78">
        <v>0.5</v>
      </c>
      <c r="W62" s="78">
        <f t="shared" si="1"/>
        <v>15</v>
      </c>
      <c r="X62" s="78">
        <v>1.4840000000000001E-2</v>
      </c>
      <c r="Y62" s="78">
        <f t="shared" si="2"/>
        <v>0.44520000000000004</v>
      </c>
      <c r="Z62" s="78">
        <v>0</v>
      </c>
      <c r="AA62" s="79">
        <f t="shared" si="3"/>
        <v>0</v>
      </c>
      <c r="AR62" s="30" t="s">
        <v>194</v>
      </c>
      <c r="AT62" s="30" t="s">
        <v>121</v>
      </c>
      <c r="AU62" s="30" t="s">
        <v>128</v>
      </c>
      <c r="AY62" s="30" t="s">
        <v>120</v>
      </c>
      <c r="BE62" s="80">
        <f t="shared" si="4"/>
        <v>0</v>
      </c>
      <c r="BF62" s="80">
        <f t="shared" si="5"/>
        <v>0</v>
      </c>
      <c r="BG62" s="80">
        <f t="shared" si="6"/>
        <v>0</v>
      </c>
      <c r="BH62" s="80">
        <f t="shared" si="7"/>
        <v>0</v>
      </c>
      <c r="BI62" s="80">
        <f t="shared" si="8"/>
        <v>0</v>
      </c>
      <c r="BJ62" s="30" t="s">
        <v>118</v>
      </c>
      <c r="BK62" s="80">
        <f t="shared" si="9"/>
        <v>0</v>
      </c>
      <c r="BL62" s="30" t="s">
        <v>194</v>
      </c>
    </row>
    <row r="63" spans="2:64" s="17" customFormat="1" ht="44.25" customHeight="1" x14ac:dyDescent="0.25">
      <c r="B63" s="70"/>
      <c r="C63" s="71" t="s">
        <v>314</v>
      </c>
      <c r="D63" s="71" t="s">
        <v>121</v>
      </c>
      <c r="E63" s="72" t="s">
        <v>6752</v>
      </c>
      <c r="F63" s="671" t="s">
        <v>6753</v>
      </c>
      <c r="G63" s="667"/>
      <c r="H63" s="667"/>
      <c r="I63" s="667"/>
      <c r="J63" s="73" t="s">
        <v>532</v>
      </c>
      <c r="K63" s="74">
        <v>15</v>
      </c>
      <c r="L63" s="666"/>
      <c r="M63" s="667"/>
      <c r="N63" s="666">
        <f t="shared" si="0"/>
        <v>0</v>
      </c>
      <c r="O63" s="667"/>
      <c r="P63" s="667"/>
      <c r="Q63" s="667"/>
      <c r="R63" s="75"/>
      <c r="T63" s="76" t="s">
        <v>125</v>
      </c>
      <c r="U63" s="77" t="s">
        <v>126</v>
      </c>
      <c r="V63" s="78">
        <v>0.106</v>
      </c>
      <c r="W63" s="78">
        <f t="shared" si="1"/>
        <v>1.5899999999999999</v>
      </c>
      <c r="X63" s="78">
        <v>1.2E-4</v>
      </c>
      <c r="Y63" s="78">
        <f t="shared" si="2"/>
        <v>1.8E-3</v>
      </c>
      <c r="Z63" s="78">
        <v>0</v>
      </c>
      <c r="AA63" s="79">
        <f t="shared" si="3"/>
        <v>0</v>
      </c>
      <c r="AR63" s="30" t="s">
        <v>194</v>
      </c>
      <c r="AT63" s="30" t="s">
        <v>121</v>
      </c>
      <c r="AU63" s="30" t="s">
        <v>128</v>
      </c>
      <c r="AY63" s="30" t="s">
        <v>120</v>
      </c>
      <c r="BE63" s="80">
        <f t="shared" si="4"/>
        <v>0</v>
      </c>
      <c r="BF63" s="80">
        <f t="shared" si="5"/>
        <v>0</v>
      </c>
      <c r="BG63" s="80">
        <f t="shared" si="6"/>
        <v>0</v>
      </c>
      <c r="BH63" s="80">
        <f t="shared" si="7"/>
        <v>0</v>
      </c>
      <c r="BI63" s="80">
        <f t="shared" si="8"/>
        <v>0</v>
      </c>
      <c r="BJ63" s="30" t="s">
        <v>118</v>
      </c>
      <c r="BK63" s="80">
        <f t="shared" si="9"/>
        <v>0</v>
      </c>
      <c r="BL63" s="30" t="s">
        <v>194</v>
      </c>
    </row>
    <row r="64" spans="2:64" s="17" customFormat="1" ht="44.25" customHeight="1" x14ac:dyDescent="0.25">
      <c r="B64" s="70"/>
      <c r="C64" s="71" t="s">
        <v>309</v>
      </c>
      <c r="D64" s="71" t="s">
        <v>121</v>
      </c>
      <c r="E64" s="72" t="s">
        <v>6754</v>
      </c>
      <c r="F64" s="671" t="s">
        <v>6755</v>
      </c>
      <c r="G64" s="667"/>
      <c r="H64" s="667"/>
      <c r="I64" s="667"/>
      <c r="J64" s="73" t="s">
        <v>532</v>
      </c>
      <c r="K64" s="74">
        <v>30</v>
      </c>
      <c r="L64" s="666"/>
      <c r="M64" s="667"/>
      <c r="N64" s="666">
        <f t="shared" si="0"/>
        <v>0</v>
      </c>
      <c r="O64" s="667"/>
      <c r="P64" s="667"/>
      <c r="Q64" s="667"/>
      <c r="R64" s="75"/>
      <c r="T64" s="76" t="s">
        <v>125</v>
      </c>
      <c r="U64" s="77" t="s">
        <v>126</v>
      </c>
      <c r="V64" s="78">
        <v>0.113</v>
      </c>
      <c r="W64" s="78">
        <f t="shared" si="1"/>
        <v>3.39</v>
      </c>
      <c r="X64" s="78">
        <v>2.4000000000000001E-4</v>
      </c>
      <c r="Y64" s="78">
        <f t="shared" si="2"/>
        <v>7.1999999999999998E-3</v>
      </c>
      <c r="Z64" s="78">
        <v>0</v>
      </c>
      <c r="AA64" s="79">
        <f t="shared" si="3"/>
        <v>0</v>
      </c>
      <c r="AR64" s="30" t="s">
        <v>194</v>
      </c>
      <c r="AT64" s="30" t="s">
        <v>121</v>
      </c>
      <c r="AU64" s="30" t="s">
        <v>128</v>
      </c>
      <c r="AY64" s="30" t="s">
        <v>120</v>
      </c>
      <c r="BE64" s="80">
        <f t="shared" si="4"/>
        <v>0</v>
      </c>
      <c r="BF64" s="80">
        <f t="shared" si="5"/>
        <v>0</v>
      </c>
      <c r="BG64" s="80">
        <f t="shared" si="6"/>
        <v>0</v>
      </c>
      <c r="BH64" s="80">
        <f t="shared" si="7"/>
        <v>0</v>
      </c>
      <c r="BI64" s="80">
        <f t="shared" si="8"/>
        <v>0</v>
      </c>
      <c r="BJ64" s="30" t="s">
        <v>118</v>
      </c>
      <c r="BK64" s="80">
        <f t="shared" si="9"/>
        <v>0</v>
      </c>
      <c r="BL64" s="30" t="s">
        <v>194</v>
      </c>
    </row>
    <row r="65" spans="2:64" s="17" customFormat="1" ht="31.5" customHeight="1" x14ac:dyDescent="0.25">
      <c r="B65" s="70"/>
      <c r="C65" s="71" t="s">
        <v>291</v>
      </c>
      <c r="D65" s="71" t="s">
        <v>121</v>
      </c>
      <c r="E65" s="72" t="s">
        <v>6756</v>
      </c>
      <c r="F65" s="671" t="s">
        <v>6757</v>
      </c>
      <c r="G65" s="667"/>
      <c r="H65" s="667"/>
      <c r="I65" s="667"/>
      <c r="J65" s="73" t="s">
        <v>447</v>
      </c>
      <c r="K65" s="74">
        <v>2</v>
      </c>
      <c r="L65" s="666"/>
      <c r="M65" s="667"/>
      <c r="N65" s="666">
        <f t="shared" si="0"/>
        <v>0</v>
      </c>
      <c r="O65" s="667"/>
      <c r="P65" s="667"/>
      <c r="Q65" s="667"/>
      <c r="R65" s="75"/>
      <c r="T65" s="76" t="s">
        <v>125</v>
      </c>
      <c r="U65" s="77" t="s">
        <v>126</v>
      </c>
      <c r="V65" s="78">
        <v>0.20499999999999999</v>
      </c>
      <c r="W65" s="78">
        <f t="shared" si="1"/>
        <v>0.41</v>
      </c>
      <c r="X65" s="78">
        <v>7.9000000000000001E-4</v>
      </c>
      <c r="Y65" s="78">
        <f t="shared" si="2"/>
        <v>1.58E-3</v>
      </c>
      <c r="Z65" s="78">
        <v>0</v>
      </c>
      <c r="AA65" s="79">
        <f t="shared" si="3"/>
        <v>0</v>
      </c>
      <c r="AR65" s="30" t="s">
        <v>194</v>
      </c>
      <c r="AT65" s="30" t="s">
        <v>121</v>
      </c>
      <c r="AU65" s="30" t="s">
        <v>128</v>
      </c>
      <c r="AY65" s="30" t="s">
        <v>120</v>
      </c>
      <c r="BE65" s="80">
        <f t="shared" si="4"/>
        <v>0</v>
      </c>
      <c r="BF65" s="80">
        <f t="shared" si="5"/>
        <v>0</v>
      </c>
      <c r="BG65" s="80">
        <f t="shared" si="6"/>
        <v>0</v>
      </c>
      <c r="BH65" s="80">
        <f t="shared" si="7"/>
        <v>0</v>
      </c>
      <c r="BI65" s="80">
        <f t="shared" si="8"/>
        <v>0</v>
      </c>
      <c r="BJ65" s="30" t="s">
        <v>118</v>
      </c>
      <c r="BK65" s="80">
        <f t="shared" si="9"/>
        <v>0</v>
      </c>
      <c r="BL65" s="30" t="s">
        <v>194</v>
      </c>
    </row>
    <row r="66" spans="2:64" s="17" customFormat="1" ht="31.5" customHeight="1" x14ac:dyDescent="0.25">
      <c r="B66" s="70"/>
      <c r="C66" s="71" t="s">
        <v>300</v>
      </c>
      <c r="D66" s="71" t="s">
        <v>121</v>
      </c>
      <c r="E66" s="72" t="s">
        <v>6758</v>
      </c>
      <c r="F66" s="671" t="s">
        <v>6759</v>
      </c>
      <c r="G66" s="667"/>
      <c r="H66" s="667"/>
      <c r="I66" s="667"/>
      <c r="J66" s="73" t="s">
        <v>447</v>
      </c>
      <c r="K66" s="74">
        <v>4</v>
      </c>
      <c r="L66" s="666"/>
      <c r="M66" s="667"/>
      <c r="N66" s="666">
        <f t="shared" si="0"/>
        <v>0</v>
      </c>
      <c r="O66" s="667"/>
      <c r="P66" s="667"/>
      <c r="Q66" s="667"/>
      <c r="R66" s="75"/>
      <c r="T66" s="76" t="s">
        <v>125</v>
      </c>
      <c r="U66" s="77" t="s">
        <v>126</v>
      </c>
      <c r="V66" s="78">
        <v>0.26600000000000001</v>
      </c>
      <c r="W66" s="78">
        <f t="shared" si="1"/>
        <v>1.0640000000000001</v>
      </c>
      <c r="X66" s="78">
        <v>1.1000000000000001E-3</v>
      </c>
      <c r="Y66" s="78">
        <f t="shared" si="2"/>
        <v>4.4000000000000003E-3</v>
      </c>
      <c r="Z66" s="78">
        <v>0</v>
      </c>
      <c r="AA66" s="79">
        <f t="shared" si="3"/>
        <v>0</v>
      </c>
      <c r="AR66" s="30" t="s">
        <v>194</v>
      </c>
      <c r="AT66" s="30" t="s">
        <v>121</v>
      </c>
      <c r="AU66" s="30" t="s">
        <v>128</v>
      </c>
      <c r="AY66" s="30" t="s">
        <v>120</v>
      </c>
      <c r="BE66" s="80">
        <f t="shared" si="4"/>
        <v>0</v>
      </c>
      <c r="BF66" s="80">
        <f t="shared" si="5"/>
        <v>0</v>
      </c>
      <c r="BG66" s="80">
        <f t="shared" si="6"/>
        <v>0</v>
      </c>
      <c r="BH66" s="80">
        <f t="shared" si="7"/>
        <v>0</v>
      </c>
      <c r="BI66" s="80">
        <f t="shared" si="8"/>
        <v>0</v>
      </c>
      <c r="BJ66" s="30" t="s">
        <v>118</v>
      </c>
      <c r="BK66" s="80">
        <f t="shared" si="9"/>
        <v>0</v>
      </c>
      <c r="BL66" s="30" t="s">
        <v>194</v>
      </c>
    </row>
    <row r="67" spans="2:64" s="17" customFormat="1" ht="57" customHeight="1" x14ac:dyDescent="0.25">
      <c r="B67" s="70"/>
      <c r="C67" s="101" t="s">
        <v>357</v>
      </c>
      <c r="D67" s="101" t="s">
        <v>195</v>
      </c>
      <c r="E67" s="102" t="s">
        <v>6760</v>
      </c>
      <c r="F67" s="677" t="s">
        <v>6761</v>
      </c>
      <c r="G67" s="678"/>
      <c r="H67" s="678"/>
      <c r="I67" s="678"/>
      <c r="J67" s="103" t="s">
        <v>447</v>
      </c>
      <c r="K67" s="104">
        <v>3</v>
      </c>
      <c r="L67" s="670"/>
      <c r="M67" s="678"/>
      <c r="N67" s="670">
        <f t="shared" si="0"/>
        <v>0</v>
      </c>
      <c r="O67" s="667"/>
      <c r="P67" s="667"/>
      <c r="Q67" s="667"/>
      <c r="R67" s="75"/>
      <c r="T67" s="76" t="s">
        <v>125</v>
      </c>
      <c r="U67" s="77" t="s">
        <v>126</v>
      </c>
      <c r="V67" s="78">
        <v>0</v>
      </c>
      <c r="W67" s="78">
        <f t="shared" si="1"/>
        <v>0</v>
      </c>
      <c r="X67" s="78">
        <v>0</v>
      </c>
      <c r="Y67" s="78">
        <f t="shared" si="2"/>
        <v>0</v>
      </c>
      <c r="Z67" s="78">
        <v>0</v>
      </c>
      <c r="AA67" s="79">
        <f t="shared" si="3"/>
        <v>0</v>
      </c>
      <c r="AR67" s="30" t="s">
        <v>258</v>
      </c>
      <c r="AT67" s="30" t="s">
        <v>195</v>
      </c>
      <c r="AU67" s="30" t="s">
        <v>128</v>
      </c>
      <c r="AY67" s="30" t="s">
        <v>120</v>
      </c>
      <c r="BE67" s="80">
        <f t="shared" si="4"/>
        <v>0</v>
      </c>
      <c r="BF67" s="80">
        <f t="shared" si="5"/>
        <v>0</v>
      </c>
      <c r="BG67" s="80">
        <f t="shared" si="6"/>
        <v>0</v>
      </c>
      <c r="BH67" s="80">
        <f t="shared" si="7"/>
        <v>0</v>
      </c>
      <c r="BI67" s="80">
        <f t="shared" si="8"/>
        <v>0</v>
      </c>
      <c r="BJ67" s="30" t="s">
        <v>118</v>
      </c>
      <c r="BK67" s="80">
        <f t="shared" si="9"/>
        <v>0</v>
      </c>
      <c r="BL67" s="30" t="s">
        <v>194</v>
      </c>
    </row>
    <row r="68" spans="2:64" s="17" customFormat="1" ht="22.5" customHeight="1" x14ac:dyDescent="0.25">
      <c r="B68" s="70"/>
      <c r="C68" s="71" t="s">
        <v>333</v>
      </c>
      <c r="D68" s="71" t="s">
        <v>121</v>
      </c>
      <c r="E68" s="72" t="s">
        <v>6762</v>
      </c>
      <c r="F68" s="671" t="s">
        <v>6763</v>
      </c>
      <c r="G68" s="667"/>
      <c r="H68" s="667"/>
      <c r="I68" s="667"/>
      <c r="J68" s="73" t="s">
        <v>447</v>
      </c>
      <c r="K68" s="74">
        <v>1</v>
      </c>
      <c r="L68" s="666"/>
      <c r="M68" s="667"/>
      <c r="N68" s="666">
        <f t="shared" si="0"/>
        <v>0</v>
      </c>
      <c r="O68" s="667"/>
      <c r="P68" s="667"/>
      <c r="Q68" s="667"/>
      <c r="R68" s="75"/>
      <c r="T68" s="76" t="s">
        <v>125</v>
      </c>
      <c r="U68" s="77" t="s">
        <v>126</v>
      </c>
      <c r="V68" s="78">
        <v>0.38900000000000001</v>
      </c>
      <c r="W68" s="78">
        <f t="shared" si="1"/>
        <v>0.38900000000000001</v>
      </c>
      <c r="X68" s="78">
        <v>3.1900000000000001E-3</v>
      </c>
      <c r="Y68" s="78">
        <f t="shared" si="2"/>
        <v>3.1900000000000001E-3</v>
      </c>
      <c r="Z68" s="78">
        <v>0</v>
      </c>
      <c r="AA68" s="79">
        <f t="shared" si="3"/>
        <v>0</v>
      </c>
      <c r="AR68" s="30" t="s">
        <v>194</v>
      </c>
      <c r="AT68" s="30" t="s">
        <v>121</v>
      </c>
      <c r="AU68" s="30" t="s">
        <v>128</v>
      </c>
      <c r="AY68" s="30" t="s">
        <v>120</v>
      </c>
      <c r="BE68" s="80">
        <f t="shared" si="4"/>
        <v>0</v>
      </c>
      <c r="BF68" s="80">
        <f t="shared" si="5"/>
        <v>0</v>
      </c>
      <c r="BG68" s="80">
        <f t="shared" si="6"/>
        <v>0</v>
      </c>
      <c r="BH68" s="80">
        <f t="shared" si="7"/>
        <v>0</v>
      </c>
      <c r="BI68" s="80">
        <f t="shared" si="8"/>
        <v>0</v>
      </c>
      <c r="BJ68" s="30" t="s">
        <v>118</v>
      </c>
      <c r="BK68" s="80">
        <f t="shared" si="9"/>
        <v>0</v>
      </c>
      <c r="BL68" s="30" t="s">
        <v>194</v>
      </c>
    </row>
    <row r="69" spans="2:64" s="17" customFormat="1" ht="22.5" customHeight="1" x14ac:dyDescent="0.25">
      <c r="B69" s="70"/>
      <c r="C69" s="71" t="s">
        <v>339</v>
      </c>
      <c r="D69" s="71" t="s">
        <v>121</v>
      </c>
      <c r="E69" s="72" t="s">
        <v>6764</v>
      </c>
      <c r="F69" s="671" t="s">
        <v>6765</v>
      </c>
      <c r="G69" s="667"/>
      <c r="H69" s="667"/>
      <c r="I69" s="667"/>
      <c r="J69" s="73" t="s">
        <v>447</v>
      </c>
      <c r="K69" s="74">
        <v>2</v>
      </c>
      <c r="L69" s="666"/>
      <c r="M69" s="667"/>
      <c r="N69" s="666">
        <f t="shared" si="0"/>
        <v>0</v>
      </c>
      <c r="O69" s="667"/>
      <c r="P69" s="667"/>
      <c r="Q69" s="667"/>
      <c r="R69" s="75"/>
      <c r="T69" s="76" t="s">
        <v>125</v>
      </c>
      <c r="U69" s="77" t="s">
        <v>126</v>
      </c>
      <c r="V69" s="78">
        <v>0.38900000000000001</v>
      </c>
      <c r="W69" s="78">
        <f t="shared" si="1"/>
        <v>0.77800000000000002</v>
      </c>
      <c r="X69" s="78">
        <v>3.1900000000000001E-3</v>
      </c>
      <c r="Y69" s="78">
        <f t="shared" si="2"/>
        <v>6.3800000000000003E-3</v>
      </c>
      <c r="Z69" s="78">
        <v>0</v>
      </c>
      <c r="AA69" s="79">
        <f t="shared" si="3"/>
        <v>0</v>
      </c>
      <c r="AR69" s="30" t="s">
        <v>194</v>
      </c>
      <c r="AT69" s="30" t="s">
        <v>121</v>
      </c>
      <c r="AU69" s="30" t="s">
        <v>128</v>
      </c>
      <c r="AY69" s="30" t="s">
        <v>120</v>
      </c>
      <c r="BE69" s="80">
        <f t="shared" si="4"/>
        <v>0</v>
      </c>
      <c r="BF69" s="80">
        <f t="shared" si="5"/>
        <v>0</v>
      </c>
      <c r="BG69" s="80">
        <f t="shared" si="6"/>
        <v>0</v>
      </c>
      <c r="BH69" s="80">
        <f t="shared" si="7"/>
        <v>0</v>
      </c>
      <c r="BI69" s="80">
        <f t="shared" si="8"/>
        <v>0</v>
      </c>
      <c r="BJ69" s="30" t="s">
        <v>118</v>
      </c>
      <c r="BK69" s="80">
        <f t="shared" si="9"/>
        <v>0</v>
      </c>
      <c r="BL69" s="30" t="s">
        <v>194</v>
      </c>
    </row>
    <row r="70" spans="2:64" s="17" customFormat="1" ht="31.5" customHeight="1" x14ac:dyDescent="0.25">
      <c r="B70" s="70"/>
      <c r="C70" s="71" t="s">
        <v>304</v>
      </c>
      <c r="D70" s="71" t="s">
        <v>121</v>
      </c>
      <c r="E70" s="72" t="s">
        <v>6766</v>
      </c>
      <c r="F70" s="671" t="s">
        <v>6767</v>
      </c>
      <c r="G70" s="667"/>
      <c r="H70" s="667"/>
      <c r="I70" s="667"/>
      <c r="J70" s="73" t="s">
        <v>532</v>
      </c>
      <c r="K70" s="74">
        <v>45</v>
      </c>
      <c r="L70" s="666"/>
      <c r="M70" s="667"/>
      <c r="N70" s="666">
        <f t="shared" si="0"/>
        <v>0</v>
      </c>
      <c r="O70" s="667"/>
      <c r="P70" s="667"/>
      <c r="Q70" s="667"/>
      <c r="R70" s="75"/>
      <c r="T70" s="76" t="s">
        <v>125</v>
      </c>
      <c r="U70" s="77" t="s">
        <v>126</v>
      </c>
      <c r="V70" s="78">
        <v>0.26600000000000001</v>
      </c>
      <c r="W70" s="78">
        <f t="shared" si="1"/>
        <v>11.97</v>
      </c>
      <c r="X70" s="78">
        <v>1.1000000000000001E-3</v>
      </c>
      <c r="Y70" s="78">
        <f t="shared" si="2"/>
        <v>4.9500000000000002E-2</v>
      </c>
      <c r="Z70" s="78">
        <v>0</v>
      </c>
      <c r="AA70" s="79">
        <f t="shared" si="3"/>
        <v>0</v>
      </c>
      <c r="AR70" s="30" t="s">
        <v>194</v>
      </c>
      <c r="AT70" s="30" t="s">
        <v>121</v>
      </c>
      <c r="AU70" s="30" t="s">
        <v>128</v>
      </c>
      <c r="AY70" s="30" t="s">
        <v>120</v>
      </c>
      <c r="BE70" s="80">
        <f t="shared" si="4"/>
        <v>0</v>
      </c>
      <c r="BF70" s="80">
        <f t="shared" si="5"/>
        <v>0</v>
      </c>
      <c r="BG70" s="80">
        <f t="shared" si="6"/>
        <v>0</v>
      </c>
      <c r="BH70" s="80">
        <f t="shared" si="7"/>
        <v>0</v>
      </c>
      <c r="BI70" s="80">
        <f t="shared" si="8"/>
        <v>0</v>
      </c>
      <c r="BJ70" s="30" t="s">
        <v>118</v>
      </c>
      <c r="BK70" s="80">
        <f t="shared" si="9"/>
        <v>0</v>
      </c>
      <c r="BL70" s="30" t="s">
        <v>194</v>
      </c>
    </row>
    <row r="71" spans="2:64" s="17" customFormat="1" ht="31.5" customHeight="1" x14ac:dyDescent="0.25">
      <c r="B71" s="70"/>
      <c r="C71" s="71" t="s">
        <v>318</v>
      </c>
      <c r="D71" s="71" t="s">
        <v>121</v>
      </c>
      <c r="E71" s="72" t="s">
        <v>4376</v>
      </c>
      <c r="F71" s="671" t="s">
        <v>4377</v>
      </c>
      <c r="G71" s="667"/>
      <c r="H71" s="667"/>
      <c r="I71" s="667"/>
      <c r="J71" s="73" t="s">
        <v>532</v>
      </c>
      <c r="K71" s="74">
        <v>45</v>
      </c>
      <c r="L71" s="666"/>
      <c r="M71" s="667"/>
      <c r="N71" s="666">
        <f t="shared" si="0"/>
        <v>0</v>
      </c>
      <c r="O71" s="667"/>
      <c r="P71" s="667"/>
      <c r="Q71" s="667"/>
      <c r="R71" s="75"/>
      <c r="T71" s="76" t="s">
        <v>125</v>
      </c>
      <c r="U71" s="77" t="s">
        <v>126</v>
      </c>
      <c r="V71" s="78">
        <v>8.2000000000000003E-2</v>
      </c>
      <c r="W71" s="78">
        <f t="shared" si="1"/>
        <v>3.69</v>
      </c>
      <c r="X71" s="78">
        <v>1.0000000000000001E-5</v>
      </c>
      <c r="Y71" s="78">
        <f t="shared" si="2"/>
        <v>4.5000000000000004E-4</v>
      </c>
      <c r="Z71" s="78">
        <v>0</v>
      </c>
      <c r="AA71" s="79">
        <f t="shared" si="3"/>
        <v>0</v>
      </c>
      <c r="AR71" s="30" t="s">
        <v>194</v>
      </c>
      <c r="AT71" s="30" t="s">
        <v>121</v>
      </c>
      <c r="AU71" s="30" t="s">
        <v>128</v>
      </c>
      <c r="AY71" s="30" t="s">
        <v>120</v>
      </c>
      <c r="BE71" s="80">
        <f t="shared" si="4"/>
        <v>0</v>
      </c>
      <c r="BF71" s="80">
        <f t="shared" si="5"/>
        <v>0</v>
      </c>
      <c r="BG71" s="80">
        <f t="shared" si="6"/>
        <v>0</v>
      </c>
      <c r="BH71" s="80">
        <f t="shared" si="7"/>
        <v>0</v>
      </c>
      <c r="BI71" s="80">
        <f t="shared" si="8"/>
        <v>0</v>
      </c>
      <c r="BJ71" s="30" t="s">
        <v>118</v>
      </c>
      <c r="BK71" s="80">
        <f t="shared" si="9"/>
        <v>0</v>
      </c>
      <c r="BL71" s="30" t="s">
        <v>194</v>
      </c>
    </row>
    <row r="72" spans="2:64" s="62" customFormat="1" ht="29.85" customHeight="1" x14ac:dyDescent="0.3">
      <c r="B72" s="58"/>
      <c r="C72" s="59"/>
      <c r="D72" s="69" t="s">
        <v>4489</v>
      </c>
      <c r="E72" s="69"/>
      <c r="F72" s="69"/>
      <c r="G72" s="69"/>
      <c r="H72" s="69"/>
      <c r="I72" s="69"/>
      <c r="J72" s="69"/>
      <c r="K72" s="69"/>
      <c r="L72" s="69"/>
      <c r="M72" s="69"/>
      <c r="N72" s="657">
        <f>BK72</f>
        <v>0</v>
      </c>
      <c r="O72" s="658"/>
      <c r="P72" s="658"/>
      <c r="Q72" s="658"/>
      <c r="R72" s="61"/>
      <c r="T72" s="63"/>
      <c r="U72" s="59"/>
      <c r="V72" s="59"/>
      <c r="W72" s="64">
        <f>SUM(W73:W78)</f>
        <v>1.5960000000000001</v>
      </c>
      <c r="X72" s="59"/>
      <c r="Y72" s="64">
        <f>SUM(Y73:Y78)</f>
        <v>1.5820000000000001E-2</v>
      </c>
      <c r="Z72" s="59"/>
      <c r="AA72" s="65">
        <f>SUM(AA73:AA78)</f>
        <v>0</v>
      </c>
      <c r="AR72" s="66" t="s">
        <v>128</v>
      </c>
      <c r="AT72" s="67" t="s">
        <v>117</v>
      </c>
      <c r="AU72" s="67" t="s">
        <v>118</v>
      </c>
      <c r="AY72" s="66" t="s">
        <v>120</v>
      </c>
      <c r="BK72" s="68">
        <f>SUM(BK73:BK78)</f>
        <v>0</v>
      </c>
    </row>
    <row r="73" spans="2:64" s="17" customFormat="1" ht="22.5" customHeight="1" x14ac:dyDescent="0.25">
      <c r="B73" s="70"/>
      <c r="C73" s="71" t="s">
        <v>151</v>
      </c>
      <c r="D73" s="71" t="s">
        <v>121</v>
      </c>
      <c r="E73" s="72" t="s">
        <v>4039</v>
      </c>
      <c r="F73" s="671" t="s">
        <v>4040</v>
      </c>
      <c r="G73" s="667"/>
      <c r="H73" s="667"/>
      <c r="I73" s="667"/>
      <c r="J73" s="73" t="s">
        <v>3065</v>
      </c>
      <c r="K73" s="74">
        <v>7</v>
      </c>
      <c r="L73" s="666"/>
      <c r="M73" s="667"/>
      <c r="N73" s="666">
        <f>ROUND(L73*K73,2)</f>
        <v>0</v>
      </c>
      <c r="O73" s="667"/>
      <c r="P73" s="667"/>
      <c r="Q73" s="667"/>
      <c r="R73" s="75"/>
      <c r="T73" s="76" t="s">
        <v>125</v>
      </c>
      <c r="U73" s="77" t="s">
        <v>126</v>
      </c>
      <c r="V73" s="78">
        <v>0.114</v>
      </c>
      <c r="W73" s="78">
        <f>V73*K73</f>
        <v>0.79800000000000004</v>
      </c>
      <c r="X73" s="78">
        <v>1.1299999999999999E-3</v>
      </c>
      <c r="Y73" s="78">
        <f>X73*K73</f>
        <v>7.9100000000000004E-3</v>
      </c>
      <c r="Z73" s="78">
        <v>0</v>
      </c>
      <c r="AA73" s="79">
        <f>Z73*K73</f>
        <v>0</v>
      </c>
      <c r="AR73" s="30" t="s">
        <v>118</v>
      </c>
      <c r="AT73" s="30" t="s">
        <v>121</v>
      </c>
      <c r="AU73" s="30" t="s">
        <v>128</v>
      </c>
      <c r="AY73" s="30" t="s">
        <v>120</v>
      </c>
      <c r="BE73" s="80">
        <f>IF(U73="základní",N73,0)</f>
        <v>0</v>
      </c>
      <c r="BF73" s="80">
        <f>IF(U73="snížená",N73,0)</f>
        <v>0</v>
      </c>
      <c r="BG73" s="80">
        <f>IF(U73="zákl. přenesená",N73,0)</f>
        <v>0</v>
      </c>
      <c r="BH73" s="80">
        <f>IF(U73="sníž. přenesená",N73,0)</f>
        <v>0</v>
      </c>
      <c r="BI73" s="80">
        <f>IF(U73="nulová",N73,0)</f>
        <v>0</v>
      </c>
      <c r="BJ73" s="30" t="s">
        <v>118</v>
      </c>
      <c r="BK73" s="80">
        <f>ROUND(L73*K73,2)</f>
        <v>0</v>
      </c>
      <c r="BL73" s="30" t="s">
        <v>118</v>
      </c>
    </row>
    <row r="74" spans="2:64" s="17" customFormat="1" ht="30" customHeight="1" x14ac:dyDescent="0.25">
      <c r="B74" s="18"/>
      <c r="C74" s="386"/>
      <c r="D74" s="386"/>
      <c r="E74" s="386"/>
      <c r="F74" s="679" t="s">
        <v>4504</v>
      </c>
      <c r="G74" s="680"/>
      <c r="H74" s="680"/>
      <c r="I74" s="680"/>
      <c r="J74" s="386"/>
      <c r="K74" s="386"/>
      <c r="L74" s="386"/>
      <c r="M74" s="386"/>
      <c r="N74" s="386"/>
      <c r="O74" s="386"/>
      <c r="P74" s="386"/>
      <c r="Q74" s="386"/>
      <c r="R74" s="19"/>
      <c r="T74" s="99"/>
      <c r="U74" s="386"/>
      <c r="V74" s="386"/>
      <c r="W74" s="386"/>
      <c r="X74" s="386"/>
      <c r="Y74" s="386"/>
      <c r="Z74" s="386"/>
      <c r="AA74" s="100"/>
      <c r="AT74" s="30" t="s">
        <v>193</v>
      </c>
      <c r="AU74" s="30" t="s">
        <v>128</v>
      </c>
    </row>
    <row r="75" spans="2:64" s="17" customFormat="1" ht="22.5" customHeight="1" x14ac:dyDescent="0.25">
      <c r="B75" s="70"/>
      <c r="C75" s="71" t="s">
        <v>154</v>
      </c>
      <c r="D75" s="71" t="s">
        <v>121</v>
      </c>
      <c r="E75" s="72" t="s">
        <v>4041</v>
      </c>
      <c r="F75" s="671" t="s">
        <v>4042</v>
      </c>
      <c r="G75" s="667"/>
      <c r="H75" s="667"/>
      <c r="I75" s="667"/>
      <c r="J75" s="73" t="s">
        <v>447</v>
      </c>
      <c r="K75" s="74">
        <v>7</v>
      </c>
      <c r="L75" s="666"/>
      <c r="M75" s="667"/>
      <c r="N75" s="666">
        <f>ROUND(L75*K75,2)</f>
        <v>0</v>
      </c>
      <c r="O75" s="667"/>
      <c r="P75" s="667"/>
      <c r="Q75" s="667"/>
      <c r="R75" s="75"/>
      <c r="T75" s="76" t="s">
        <v>125</v>
      </c>
      <c r="U75" s="77" t="s">
        <v>126</v>
      </c>
      <c r="V75" s="78">
        <v>0.114</v>
      </c>
      <c r="W75" s="78">
        <f>V75*K75</f>
        <v>0.79800000000000004</v>
      </c>
      <c r="X75" s="78">
        <v>1.1299999999999999E-3</v>
      </c>
      <c r="Y75" s="78">
        <f>X75*K75</f>
        <v>7.9100000000000004E-3</v>
      </c>
      <c r="Z75" s="78">
        <v>0</v>
      </c>
      <c r="AA75" s="79">
        <f>Z75*K75</f>
        <v>0</v>
      </c>
      <c r="AR75" s="30" t="s">
        <v>118</v>
      </c>
      <c r="AT75" s="30" t="s">
        <v>121</v>
      </c>
      <c r="AU75" s="30" t="s">
        <v>128</v>
      </c>
      <c r="AY75" s="30" t="s">
        <v>120</v>
      </c>
      <c r="BE75" s="80">
        <f>IF(U75="základní",N75,0)</f>
        <v>0</v>
      </c>
      <c r="BF75" s="80">
        <f>IF(U75="snížená",N75,0)</f>
        <v>0</v>
      </c>
      <c r="BG75" s="80">
        <f>IF(U75="zákl. přenesená",N75,0)</f>
        <v>0</v>
      </c>
      <c r="BH75" s="80">
        <f>IF(U75="sníž. přenesená",N75,0)</f>
        <v>0</v>
      </c>
      <c r="BI75" s="80">
        <f>IF(U75="nulová",N75,0)</f>
        <v>0</v>
      </c>
      <c r="BJ75" s="30" t="s">
        <v>118</v>
      </c>
      <c r="BK75" s="80">
        <f>ROUND(L75*K75,2)</f>
        <v>0</v>
      </c>
      <c r="BL75" s="30" t="s">
        <v>118</v>
      </c>
    </row>
    <row r="76" spans="2:64" s="17" customFormat="1" ht="30" customHeight="1" x14ac:dyDescent="0.25">
      <c r="B76" s="18"/>
      <c r="C76" s="386"/>
      <c r="D76" s="386"/>
      <c r="E76" s="386"/>
      <c r="F76" s="679" t="s">
        <v>4504</v>
      </c>
      <c r="G76" s="680"/>
      <c r="H76" s="680"/>
      <c r="I76" s="680"/>
      <c r="J76" s="386"/>
      <c r="K76" s="386"/>
      <c r="L76" s="386"/>
      <c r="M76" s="386"/>
      <c r="N76" s="386"/>
      <c r="O76" s="386"/>
      <c r="P76" s="386"/>
      <c r="Q76" s="386"/>
      <c r="R76" s="19"/>
      <c r="T76" s="99"/>
      <c r="U76" s="386"/>
      <c r="V76" s="386"/>
      <c r="W76" s="386"/>
      <c r="X76" s="386"/>
      <c r="Y76" s="386"/>
      <c r="Z76" s="386"/>
      <c r="AA76" s="100"/>
      <c r="AT76" s="30" t="s">
        <v>193</v>
      </c>
      <c r="AU76" s="30" t="s">
        <v>128</v>
      </c>
    </row>
    <row r="77" spans="2:64" s="17" customFormat="1" ht="69.75" customHeight="1" x14ac:dyDescent="0.25">
      <c r="B77" s="70"/>
      <c r="C77" s="71" t="s">
        <v>157</v>
      </c>
      <c r="D77" s="71" t="s">
        <v>121</v>
      </c>
      <c r="E77" s="72" t="s">
        <v>6725</v>
      </c>
      <c r="F77" s="671" t="s">
        <v>6768</v>
      </c>
      <c r="G77" s="667"/>
      <c r="H77" s="667"/>
      <c r="I77" s="667"/>
      <c r="J77" s="73" t="s">
        <v>447</v>
      </c>
      <c r="K77" s="74">
        <v>1</v>
      </c>
      <c r="L77" s="666"/>
      <c r="M77" s="667"/>
      <c r="N77" s="666">
        <f>ROUND(L77*K77,2)</f>
        <v>0</v>
      </c>
      <c r="O77" s="667"/>
      <c r="P77" s="667"/>
      <c r="Q77" s="667"/>
      <c r="R77" s="75"/>
      <c r="T77" s="76" t="s">
        <v>125</v>
      </c>
      <c r="U77" s="77" t="s">
        <v>126</v>
      </c>
      <c r="V77" s="78">
        <v>0</v>
      </c>
      <c r="W77" s="78">
        <f>V77*K77</f>
        <v>0</v>
      </c>
      <c r="X77" s="78">
        <v>0</v>
      </c>
      <c r="Y77" s="78">
        <f>X77*K77</f>
        <v>0</v>
      </c>
      <c r="Z77" s="78">
        <v>0</v>
      </c>
      <c r="AA77" s="79">
        <f>Z77*K77</f>
        <v>0</v>
      </c>
      <c r="AR77" s="30" t="s">
        <v>118</v>
      </c>
      <c r="AT77" s="30" t="s">
        <v>121</v>
      </c>
      <c r="AU77" s="30" t="s">
        <v>128</v>
      </c>
      <c r="AY77" s="30" t="s">
        <v>120</v>
      </c>
      <c r="BE77" s="80">
        <f>IF(U77="základní",N77,0)</f>
        <v>0</v>
      </c>
      <c r="BF77" s="80">
        <f>IF(U77="snížená",N77,0)</f>
        <v>0</v>
      </c>
      <c r="BG77" s="80">
        <f>IF(U77="zákl. přenesená",N77,0)</f>
        <v>0</v>
      </c>
      <c r="BH77" s="80">
        <f>IF(U77="sníž. přenesená",N77,0)</f>
        <v>0</v>
      </c>
      <c r="BI77" s="80">
        <f>IF(U77="nulová",N77,0)</f>
        <v>0</v>
      </c>
      <c r="BJ77" s="30" t="s">
        <v>118</v>
      </c>
      <c r="BK77" s="80">
        <f>ROUND(L77*K77,2)</f>
        <v>0</v>
      </c>
      <c r="BL77" s="30" t="s">
        <v>118</v>
      </c>
    </row>
    <row r="78" spans="2:64" s="17" customFormat="1" ht="150" customHeight="1" x14ac:dyDescent="0.25">
      <c r="B78" s="18"/>
      <c r="C78" s="386"/>
      <c r="D78" s="386"/>
      <c r="E78" s="386"/>
      <c r="F78" s="679" t="s">
        <v>6769</v>
      </c>
      <c r="G78" s="680"/>
      <c r="H78" s="680"/>
      <c r="I78" s="680"/>
      <c r="J78" s="386"/>
      <c r="K78" s="386"/>
      <c r="L78" s="386"/>
      <c r="M78" s="386"/>
      <c r="N78" s="386"/>
      <c r="O78" s="386"/>
      <c r="P78" s="386"/>
      <c r="Q78" s="386"/>
      <c r="R78" s="19"/>
      <c r="T78" s="99"/>
      <c r="U78" s="386"/>
      <c r="V78" s="386"/>
      <c r="W78" s="386"/>
      <c r="X78" s="386"/>
      <c r="Y78" s="386"/>
      <c r="Z78" s="386"/>
      <c r="AA78" s="100"/>
      <c r="AT78" s="30" t="s">
        <v>193</v>
      </c>
      <c r="AU78" s="30" t="s">
        <v>128</v>
      </c>
    </row>
    <row r="79" spans="2:64" s="62" customFormat="1" ht="29.85" customHeight="1" x14ac:dyDescent="0.3">
      <c r="B79" s="58"/>
      <c r="C79" s="59"/>
      <c r="D79" s="69" t="s">
        <v>4490</v>
      </c>
      <c r="E79" s="69"/>
      <c r="F79" s="69"/>
      <c r="G79" s="69"/>
      <c r="H79" s="69"/>
      <c r="I79" s="69"/>
      <c r="J79" s="69"/>
      <c r="K79" s="69"/>
      <c r="L79" s="69"/>
      <c r="M79" s="69"/>
      <c r="N79" s="659">
        <f>BK79</f>
        <v>0</v>
      </c>
      <c r="O79" s="660"/>
      <c r="P79" s="660"/>
      <c r="Q79" s="660"/>
      <c r="R79" s="61"/>
      <c r="T79" s="63"/>
      <c r="U79" s="59"/>
      <c r="V79" s="59"/>
      <c r="W79" s="64">
        <f>SUM(W80:W89)</f>
        <v>85.399999999999991</v>
      </c>
      <c r="X79" s="59"/>
      <c r="Y79" s="64">
        <f>SUM(Y80:Y89)</f>
        <v>0.69710000000000005</v>
      </c>
      <c r="Z79" s="59"/>
      <c r="AA79" s="65">
        <f>SUM(AA80:AA89)</f>
        <v>0</v>
      </c>
      <c r="AR79" s="66" t="s">
        <v>128</v>
      </c>
      <c r="AT79" s="67" t="s">
        <v>117</v>
      </c>
      <c r="AU79" s="67" t="s">
        <v>118</v>
      </c>
      <c r="AY79" s="66" t="s">
        <v>120</v>
      </c>
      <c r="BK79" s="68">
        <f>SUM(BK80:BK89)</f>
        <v>0</v>
      </c>
    </row>
    <row r="80" spans="2:64" s="17" customFormat="1" ht="31.5" customHeight="1" x14ac:dyDescent="0.25">
      <c r="B80" s="70"/>
      <c r="C80" s="71" t="s">
        <v>254</v>
      </c>
      <c r="D80" s="71" t="s">
        <v>121</v>
      </c>
      <c r="E80" s="72" t="s">
        <v>4505</v>
      </c>
      <c r="F80" s="671" t="s">
        <v>4506</v>
      </c>
      <c r="G80" s="667"/>
      <c r="H80" s="667"/>
      <c r="I80" s="667"/>
      <c r="J80" s="73" t="s">
        <v>532</v>
      </c>
      <c r="K80" s="74">
        <v>12</v>
      </c>
      <c r="L80" s="666"/>
      <c r="M80" s="667"/>
      <c r="N80" s="666">
        <f>ROUND(L80*K80,2)</f>
        <v>0</v>
      </c>
      <c r="O80" s="667"/>
      <c r="P80" s="667"/>
      <c r="Q80" s="667"/>
      <c r="R80" s="75"/>
      <c r="T80" s="76" t="s">
        <v>125</v>
      </c>
      <c r="U80" s="77" t="s">
        <v>126</v>
      </c>
      <c r="V80" s="78">
        <v>0.42699999999999999</v>
      </c>
      <c r="W80" s="78">
        <f>V80*K80</f>
        <v>5.1239999999999997</v>
      </c>
      <c r="X80" s="78">
        <v>1.58E-3</v>
      </c>
      <c r="Y80" s="78">
        <f>X80*K80</f>
        <v>1.8960000000000001E-2</v>
      </c>
      <c r="Z80" s="78">
        <v>0</v>
      </c>
      <c r="AA80" s="79">
        <f>Z80*K80</f>
        <v>0</v>
      </c>
      <c r="AR80" s="30" t="s">
        <v>118</v>
      </c>
      <c r="AT80" s="30" t="s">
        <v>121</v>
      </c>
      <c r="AU80" s="30" t="s">
        <v>128</v>
      </c>
      <c r="AY80" s="30" t="s">
        <v>120</v>
      </c>
      <c r="BE80" s="80">
        <f>IF(U80="základní",N80,0)</f>
        <v>0</v>
      </c>
      <c r="BF80" s="80">
        <f>IF(U80="snížená",N80,0)</f>
        <v>0</v>
      </c>
      <c r="BG80" s="80">
        <f>IF(U80="zákl. přenesená",N80,0)</f>
        <v>0</v>
      </c>
      <c r="BH80" s="80">
        <f>IF(U80="sníž. přenesená",N80,0)</f>
        <v>0</v>
      </c>
      <c r="BI80" s="80">
        <f>IF(U80="nulová",N80,0)</f>
        <v>0</v>
      </c>
      <c r="BJ80" s="30" t="s">
        <v>118</v>
      </c>
      <c r="BK80" s="80">
        <f>ROUND(L80*K80,2)</f>
        <v>0</v>
      </c>
      <c r="BL80" s="30" t="s">
        <v>118</v>
      </c>
    </row>
    <row r="81" spans="2:64" s="17" customFormat="1" ht="31.5" customHeight="1" x14ac:dyDescent="0.25">
      <c r="B81" s="70"/>
      <c r="C81" s="71" t="s">
        <v>247</v>
      </c>
      <c r="D81" s="71" t="s">
        <v>121</v>
      </c>
      <c r="E81" s="72" t="s">
        <v>4178</v>
      </c>
      <c r="F81" s="671" t="s">
        <v>4179</v>
      </c>
      <c r="G81" s="667"/>
      <c r="H81" s="667"/>
      <c r="I81" s="667"/>
      <c r="J81" s="73" t="s">
        <v>532</v>
      </c>
      <c r="K81" s="74">
        <v>12</v>
      </c>
      <c r="L81" s="666"/>
      <c r="M81" s="667"/>
      <c r="N81" s="666">
        <f>ROUND(L81*K81,2)</f>
        <v>0</v>
      </c>
      <c r="O81" s="667"/>
      <c r="P81" s="667"/>
      <c r="Q81" s="667"/>
      <c r="R81" s="75"/>
      <c r="T81" s="76" t="s">
        <v>125</v>
      </c>
      <c r="U81" s="77" t="s">
        <v>126</v>
      </c>
      <c r="V81" s="78">
        <v>0.65200000000000002</v>
      </c>
      <c r="W81" s="78">
        <f>V81*K81</f>
        <v>7.8239999999999998</v>
      </c>
      <c r="X81" s="78">
        <v>3.7599999999999999E-3</v>
      </c>
      <c r="Y81" s="78">
        <f>X81*K81</f>
        <v>4.512E-2</v>
      </c>
      <c r="Z81" s="78">
        <v>0</v>
      </c>
      <c r="AA81" s="79">
        <f>Z81*K81</f>
        <v>0</v>
      </c>
      <c r="AR81" s="30" t="s">
        <v>194</v>
      </c>
      <c r="AT81" s="30" t="s">
        <v>121</v>
      </c>
      <c r="AU81" s="30" t="s">
        <v>128</v>
      </c>
      <c r="AY81" s="30" t="s">
        <v>120</v>
      </c>
      <c r="BE81" s="80">
        <f>IF(U81="základní",N81,0)</f>
        <v>0</v>
      </c>
      <c r="BF81" s="80">
        <f>IF(U81="snížená",N81,0)</f>
        <v>0</v>
      </c>
      <c r="BG81" s="80">
        <f>IF(U81="zákl. přenesená",N81,0)</f>
        <v>0</v>
      </c>
      <c r="BH81" s="80">
        <f>IF(U81="sníž. přenesená",N81,0)</f>
        <v>0</v>
      </c>
      <c r="BI81" s="80">
        <f>IF(U81="nulová",N81,0)</f>
        <v>0</v>
      </c>
      <c r="BJ81" s="30" t="s">
        <v>118</v>
      </c>
      <c r="BK81" s="80">
        <f>ROUND(L81*K81,2)</f>
        <v>0</v>
      </c>
      <c r="BL81" s="30" t="s">
        <v>194</v>
      </c>
    </row>
    <row r="82" spans="2:64" s="17" customFormat="1" ht="31.5" customHeight="1" x14ac:dyDescent="0.25">
      <c r="B82" s="70"/>
      <c r="C82" s="71" t="s">
        <v>240</v>
      </c>
      <c r="D82" s="71" t="s">
        <v>121</v>
      </c>
      <c r="E82" s="72" t="s">
        <v>6770</v>
      </c>
      <c r="F82" s="671" t="s">
        <v>6771</v>
      </c>
      <c r="G82" s="667"/>
      <c r="H82" s="667"/>
      <c r="I82" s="667"/>
      <c r="J82" s="73" t="s">
        <v>532</v>
      </c>
      <c r="K82" s="74">
        <v>48</v>
      </c>
      <c r="L82" s="666"/>
      <c r="M82" s="667"/>
      <c r="N82" s="666">
        <f>ROUND(L82*K82,2)</f>
        <v>0</v>
      </c>
      <c r="O82" s="667"/>
      <c r="P82" s="667"/>
      <c r="Q82" s="667"/>
      <c r="R82" s="75"/>
      <c r="T82" s="76" t="s">
        <v>125</v>
      </c>
      <c r="U82" s="77" t="s">
        <v>126</v>
      </c>
      <c r="V82" s="78">
        <v>1.4</v>
      </c>
      <c r="W82" s="78">
        <f>V82*K82</f>
        <v>67.199999999999989</v>
      </c>
      <c r="X82" s="78">
        <v>1.312E-2</v>
      </c>
      <c r="Y82" s="78">
        <f>X82*K82</f>
        <v>0.62975999999999999</v>
      </c>
      <c r="Z82" s="78">
        <v>0</v>
      </c>
      <c r="AA82" s="79">
        <f>Z82*K82</f>
        <v>0</v>
      </c>
      <c r="AR82" s="30" t="s">
        <v>194</v>
      </c>
      <c r="AT82" s="30" t="s">
        <v>121</v>
      </c>
      <c r="AU82" s="30" t="s">
        <v>128</v>
      </c>
      <c r="AY82" s="30" t="s">
        <v>120</v>
      </c>
      <c r="BE82" s="80">
        <f>IF(U82="základní",N82,0)</f>
        <v>0</v>
      </c>
      <c r="BF82" s="80">
        <f>IF(U82="snížená",N82,0)</f>
        <v>0</v>
      </c>
      <c r="BG82" s="80">
        <f>IF(U82="zákl. přenesená",N82,0)</f>
        <v>0</v>
      </c>
      <c r="BH82" s="80">
        <f>IF(U82="sníž. přenesená",N82,0)</f>
        <v>0</v>
      </c>
      <c r="BI82" s="80">
        <f>IF(U82="nulová",N82,0)</f>
        <v>0</v>
      </c>
      <c r="BJ82" s="30" t="s">
        <v>118</v>
      </c>
      <c r="BK82" s="80">
        <f>ROUND(L82*K82,2)</f>
        <v>0</v>
      </c>
      <c r="BL82" s="30" t="s">
        <v>194</v>
      </c>
    </row>
    <row r="83" spans="2:64" s="17" customFormat="1" ht="31.5" customHeight="1" x14ac:dyDescent="0.25">
      <c r="B83" s="70"/>
      <c r="C83" s="71" t="s">
        <v>258</v>
      </c>
      <c r="D83" s="71" t="s">
        <v>121</v>
      </c>
      <c r="E83" s="72" t="s">
        <v>4509</v>
      </c>
      <c r="F83" s="671" t="s">
        <v>4510</v>
      </c>
      <c r="G83" s="667"/>
      <c r="H83" s="667"/>
      <c r="I83" s="667"/>
      <c r="J83" s="73" t="s">
        <v>447</v>
      </c>
      <c r="K83" s="74">
        <v>2</v>
      </c>
      <c r="L83" s="666"/>
      <c r="M83" s="667"/>
      <c r="N83" s="666">
        <f>ROUND(L83*K83,2)</f>
        <v>0</v>
      </c>
      <c r="O83" s="667"/>
      <c r="P83" s="667"/>
      <c r="Q83" s="667"/>
      <c r="R83" s="75"/>
      <c r="T83" s="76" t="s">
        <v>125</v>
      </c>
      <c r="U83" s="77" t="s">
        <v>126</v>
      </c>
      <c r="V83" s="78">
        <v>1.1020000000000001</v>
      </c>
      <c r="W83" s="78">
        <f>V83*K83</f>
        <v>2.2040000000000002</v>
      </c>
      <c r="X83" s="78">
        <v>1.6299999999999999E-3</v>
      </c>
      <c r="Y83" s="78">
        <f>X83*K83</f>
        <v>3.2599999999999999E-3</v>
      </c>
      <c r="Z83" s="78">
        <v>0</v>
      </c>
      <c r="AA83" s="79">
        <f>Z83*K83</f>
        <v>0</v>
      </c>
      <c r="AR83" s="30" t="s">
        <v>118</v>
      </c>
      <c r="AT83" s="30" t="s">
        <v>121</v>
      </c>
      <c r="AU83" s="30" t="s">
        <v>128</v>
      </c>
      <c r="AY83" s="30" t="s">
        <v>120</v>
      </c>
      <c r="BE83" s="80">
        <f>IF(U83="základní",N83,0)</f>
        <v>0</v>
      </c>
      <c r="BF83" s="80">
        <f>IF(U83="snížená",N83,0)</f>
        <v>0</v>
      </c>
      <c r="BG83" s="80">
        <f>IF(U83="zákl. přenesená",N83,0)</f>
        <v>0</v>
      </c>
      <c r="BH83" s="80">
        <f>IF(U83="sníž. přenesená",N83,0)</f>
        <v>0</v>
      </c>
      <c r="BI83" s="80">
        <f>IF(U83="nulová",N83,0)</f>
        <v>0</v>
      </c>
      <c r="BJ83" s="30" t="s">
        <v>118</v>
      </c>
      <c r="BK83" s="80">
        <f>ROUND(L83*K83,2)</f>
        <v>0</v>
      </c>
      <c r="BL83" s="30" t="s">
        <v>118</v>
      </c>
    </row>
    <row r="84" spans="2:64" s="17" customFormat="1" ht="31.5" customHeight="1" x14ac:dyDescent="0.25">
      <c r="B84" s="70"/>
      <c r="C84" s="71" t="s">
        <v>179</v>
      </c>
      <c r="D84" s="71" t="s">
        <v>121</v>
      </c>
      <c r="E84" s="72" t="s">
        <v>4180</v>
      </c>
      <c r="F84" s="671" t="s">
        <v>4181</v>
      </c>
      <c r="G84" s="667"/>
      <c r="H84" s="667"/>
      <c r="I84" s="667"/>
      <c r="J84" s="73" t="s">
        <v>532</v>
      </c>
      <c r="K84" s="74">
        <v>24</v>
      </c>
      <c r="L84" s="666"/>
      <c r="M84" s="667"/>
      <c r="N84" s="666">
        <f>ROUND(L84*K84,2)</f>
        <v>0</v>
      </c>
      <c r="O84" s="667"/>
      <c r="P84" s="667"/>
      <c r="Q84" s="667"/>
      <c r="R84" s="75"/>
      <c r="T84" s="76" t="s">
        <v>125</v>
      </c>
      <c r="U84" s="77" t="s">
        <v>126</v>
      </c>
      <c r="V84" s="78">
        <v>2.1000000000000001E-2</v>
      </c>
      <c r="W84" s="78">
        <f>V84*K84</f>
        <v>0.504</v>
      </c>
      <c r="X84" s="78">
        <v>0</v>
      </c>
      <c r="Y84" s="78">
        <f>X84*K84</f>
        <v>0</v>
      </c>
      <c r="Z84" s="78">
        <v>0</v>
      </c>
      <c r="AA84" s="79">
        <f>Z84*K84</f>
        <v>0</v>
      </c>
      <c r="AR84" s="30" t="s">
        <v>194</v>
      </c>
      <c r="AT84" s="30" t="s">
        <v>121</v>
      </c>
      <c r="AU84" s="30" t="s">
        <v>128</v>
      </c>
      <c r="AY84" s="30" t="s">
        <v>120</v>
      </c>
      <c r="BE84" s="80">
        <f>IF(U84="základní",N84,0)</f>
        <v>0</v>
      </c>
      <c r="BF84" s="80">
        <f>IF(U84="snížená",N84,0)</f>
        <v>0</v>
      </c>
      <c r="BG84" s="80">
        <f>IF(U84="zákl. přenesená",N84,0)</f>
        <v>0</v>
      </c>
      <c r="BH84" s="80">
        <f>IF(U84="sníž. přenesená",N84,0)</f>
        <v>0</v>
      </c>
      <c r="BI84" s="80">
        <f>IF(U84="nulová",N84,0)</f>
        <v>0</v>
      </c>
      <c r="BJ84" s="30" t="s">
        <v>118</v>
      </c>
      <c r="BK84" s="80">
        <f>ROUND(L84*K84,2)</f>
        <v>0</v>
      </c>
      <c r="BL84" s="30" t="s">
        <v>194</v>
      </c>
    </row>
    <row r="85" spans="2:64" s="86" customFormat="1" ht="22.5" customHeight="1" x14ac:dyDescent="0.25">
      <c r="B85" s="81"/>
      <c r="C85" s="385"/>
      <c r="D85" s="385"/>
      <c r="E85" s="83" t="s">
        <v>125</v>
      </c>
      <c r="F85" s="661" t="s">
        <v>6772</v>
      </c>
      <c r="G85" s="662"/>
      <c r="H85" s="662"/>
      <c r="I85" s="662"/>
      <c r="J85" s="385"/>
      <c r="K85" s="84">
        <v>24</v>
      </c>
      <c r="L85" s="385"/>
      <c r="M85" s="385"/>
      <c r="N85" s="385"/>
      <c r="O85" s="385"/>
      <c r="P85" s="385"/>
      <c r="Q85" s="385"/>
      <c r="R85" s="85"/>
      <c r="T85" s="87"/>
      <c r="U85" s="385"/>
      <c r="V85" s="385"/>
      <c r="W85" s="385"/>
      <c r="X85" s="385"/>
      <c r="Y85" s="385"/>
      <c r="Z85" s="385"/>
      <c r="AA85" s="88"/>
      <c r="AT85" s="89" t="s">
        <v>130</v>
      </c>
      <c r="AU85" s="89" t="s">
        <v>128</v>
      </c>
      <c r="AV85" s="86" t="s">
        <v>128</v>
      </c>
      <c r="AW85" s="86" t="s">
        <v>131</v>
      </c>
      <c r="AX85" s="86" t="s">
        <v>118</v>
      </c>
      <c r="AY85" s="89" t="s">
        <v>120</v>
      </c>
    </row>
    <row r="86" spans="2:64" s="17" customFormat="1" ht="31.5" customHeight="1" x14ac:dyDescent="0.25">
      <c r="B86" s="70"/>
      <c r="C86" s="71" t="s">
        <v>266</v>
      </c>
      <c r="D86" s="71" t="s">
        <v>121</v>
      </c>
      <c r="E86" s="72" t="s">
        <v>6773</v>
      </c>
      <c r="F86" s="671" t="s">
        <v>6774</v>
      </c>
      <c r="G86" s="667"/>
      <c r="H86" s="667"/>
      <c r="I86" s="667"/>
      <c r="J86" s="73" t="s">
        <v>532</v>
      </c>
      <c r="K86" s="74">
        <v>48</v>
      </c>
      <c r="L86" s="666"/>
      <c r="M86" s="667"/>
      <c r="N86" s="666">
        <f>ROUND(L86*K86,2)</f>
        <v>0</v>
      </c>
      <c r="O86" s="667"/>
      <c r="P86" s="667"/>
      <c r="Q86" s="667"/>
      <c r="R86" s="75"/>
      <c r="T86" s="76" t="s">
        <v>125</v>
      </c>
      <c r="U86" s="77" t="s">
        <v>126</v>
      </c>
      <c r="V86" s="78">
        <v>5.2999999999999999E-2</v>
      </c>
      <c r="W86" s="78">
        <f>V86*K86</f>
        <v>2.544</v>
      </c>
      <c r="X86" s="78">
        <v>0</v>
      </c>
      <c r="Y86" s="78">
        <f>X86*K86</f>
        <v>0</v>
      </c>
      <c r="Z86" s="78">
        <v>0</v>
      </c>
      <c r="AA86" s="79">
        <f>Z86*K86</f>
        <v>0</v>
      </c>
      <c r="AR86" s="30" t="s">
        <v>194</v>
      </c>
      <c r="AT86" s="30" t="s">
        <v>121</v>
      </c>
      <c r="AU86" s="30" t="s">
        <v>128</v>
      </c>
      <c r="AY86" s="30" t="s">
        <v>120</v>
      </c>
      <c r="BE86" s="80">
        <f>IF(U86="základní",N86,0)</f>
        <v>0</v>
      </c>
      <c r="BF86" s="80">
        <f>IF(U86="snížená",N86,0)</f>
        <v>0</v>
      </c>
      <c r="BG86" s="80">
        <f>IF(U86="zákl. přenesená",N86,0)</f>
        <v>0</v>
      </c>
      <c r="BH86" s="80">
        <f>IF(U86="sníž. přenesená",N86,0)</f>
        <v>0</v>
      </c>
      <c r="BI86" s="80">
        <f>IF(U86="nulová",N86,0)</f>
        <v>0</v>
      </c>
      <c r="BJ86" s="30" t="s">
        <v>118</v>
      </c>
      <c r="BK86" s="80">
        <f>ROUND(L86*K86,2)</f>
        <v>0</v>
      </c>
      <c r="BL86" s="30" t="s">
        <v>194</v>
      </c>
    </row>
    <row r="87" spans="2:64" s="17" customFormat="1" ht="31.5" customHeight="1" x14ac:dyDescent="0.25">
      <c r="B87" s="70"/>
      <c r="C87" s="71" t="s">
        <v>188</v>
      </c>
      <c r="D87" s="71" t="s">
        <v>121</v>
      </c>
      <c r="E87" s="72" t="s">
        <v>4182</v>
      </c>
      <c r="F87" s="671" t="s">
        <v>4183</v>
      </c>
      <c r="G87" s="667"/>
      <c r="H87" s="667"/>
      <c r="I87" s="667"/>
      <c r="J87" s="73" t="s">
        <v>3691</v>
      </c>
      <c r="K87" s="74">
        <v>10</v>
      </c>
      <c r="L87" s="666"/>
      <c r="M87" s="667"/>
      <c r="N87" s="666">
        <f>ROUND(L87*K87,2)</f>
        <v>0</v>
      </c>
      <c r="O87" s="667"/>
      <c r="P87" s="667"/>
      <c r="Q87" s="667"/>
      <c r="R87" s="75"/>
      <c r="T87" s="76" t="s">
        <v>125</v>
      </c>
      <c r="U87" s="77" t="s">
        <v>126</v>
      </c>
      <c r="V87" s="78">
        <v>0</v>
      </c>
      <c r="W87" s="78">
        <f>V87*K87</f>
        <v>0</v>
      </c>
      <c r="X87" s="78">
        <v>0</v>
      </c>
      <c r="Y87" s="78">
        <f>X87*K87</f>
        <v>0</v>
      </c>
      <c r="Z87" s="78">
        <v>0</v>
      </c>
      <c r="AA87" s="79">
        <f>Z87*K87</f>
        <v>0</v>
      </c>
      <c r="AR87" s="30" t="s">
        <v>118</v>
      </c>
      <c r="AT87" s="30" t="s">
        <v>121</v>
      </c>
      <c r="AU87" s="30" t="s">
        <v>128</v>
      </c>
      <c r="AY87" s="30" t="s">
        <v>120</v>
      </c>
      <c r="BE87" s="80">
        <f>IF(U87="základní",N87,0)</f>
        <v>0</v>
      </c>
      <c r="BF87" s="80">
        <f>IF(U87="snížená",N87,0)</f>
        <v>0</v>
      </c>
      <c r="BG87" s="80">
        <f>IF(U87="zákl. přenesená",N87,0)</f>
        <v>0</v>
      </c>
      <c r="BH87" s="80">
        <f>IF(U87="sníž. přenesená",N87,0)</f>
        <v>0</v>
      </c>
      <c r="BI87" s="80">
        <f>IF(U87="nulová",N87,0)</f>
        <v>0</v>
      </c>
      <c r="BJ87" s="30" t="s">
        <v>118</v>
      </c>
      <c r="BK87" s="80">
        <f>ROUND(L87*K87,2)</f>
        <v>0</v>
      </c>
      <c r="BL87" s="30" t="s">
        <v>118</v>
      </c>
    </row>
    <row r="88" spans="2:64" s="17" customFormat="1" ht="31.5" customHeight="1" x14ac:dyDescent="0.25">
      <c r="B88" s="70"/>
      <c r="C88" s="71" t="s">
        <v>194</v>
      </c>
      <c r="D88" s="71" t="s">
        <v>121</v>
      </c>
      <c r="E88" s="72" t="s">
        <v>4184</v>
      </c>
      <c r="F88" s="671" t="s">
        <v>4185</v>
      </c>
      <c r="G88" s="667"/>
      <c r="H88" s="667"/>
      <c r="I88" s="667"/>
      <c r="J88" s="73" t="s">
        <v>3691</v>
      </c>
      <c r="K88" s="74">
        <v>10</v>
      </c>
      <c r="L88" s="666"/>
      <c r="M88" s="667"/>
      <c r="N88" s="666">
        <f>ROUND(L88*K88,2)</f>
        <v>0</v>
      </c>
      <c r="O88" s="667"/>
      <c r="P88" s="667"/>
      <c r="Q88" s="667"/>
      <c r="R88" s="75"/>
      <c r="T88" s="76" t="s">
        <v>125</v>
      </c>
      <c r="U88" s="77" t="s">
        <v>126</v>
      </c>
      <c r="V88" s="78">
        <v>0</v>
      </c>
      <c r="W88" s="78">
        <f>V88*K88</f>
        <v>0</v>
      </c>
      <c r="X88" s="78">
        <v>0</v>
      </c>
      <c r="Y88" s="78">
        <f>X88*K88</f>
        <v>0</v>
      </c>
      <c r="Z88" s="78">
        <v>0</v>
      </c>
      <c r="AA88" s="79">
        <f>Z88*K88</f>
        <v>0</v>
      </c>
      <c r="AR88" s="30" t="s">
        <v>118</v>
      </c>
      <c r="AT88" s="30" t="s">
        <v>121</v>
      </c>
      <c r="AU88" s="30" t="s">
        <v>128</v>
      </c>
      <c r="AY88" s="30" t="s">
        <v>120</v>
      </c>
      <c r="BE88" s="80">
        <f>IF(U88="základní",N88,0)</f>
        <v>0</v>
      </c>
      <c r="BF88" s="80">
        <f>IF(U88="snížená",N88,0)</f>
        <v>0</v>
      </c>
      <c r="BG88" s="80">
        <f>IF(U88="zákl. přenesená",N88,0)</f>
        <v>0</v>
      </c>
      <c r="BH88" s="80">
        <f>IF(U88="sníž. přenesená",N88,0)</f>
        <v>0</v>
      </c>
      <c r="BI88" s="80">
        <f>IF(U88="nulová",N88,0)</f>
        <v>0</v>
      </c>
      <c r="BJ88" s="30" t="s">
        <v>118</v>
      </c>
      <c r="BK88" s="80">
        <f>ROUND(L88*K88,2)</f>
        <v>0</v>
      </c>
      <c r="BL88" s="30" t="s">
        <v>118</v>
      </c>
    </row>
    <row r="89" spans="2:64" s="17" customFormat="1" ht="44.25" customHeight="1" x14ac:dyDescent="0.25">
      <c r="B89" s="70"/>
      <c r="C89" s="101" t="s">
        <v>362</v>
      </c>
      <c r="D89" s="101" t="s">
        <v>195</v>
      </c>
      <c r="E89" s="102" t="s">
        <v>6734</v>
      </c>
      <c r="F89" s="677" t="s">
        <v>6735</v>
      </c>
      <c r="G89" s="678"/>
      <c r="H89" s="678"/>
      <c r="I89" s="678"/>
      <c r="J89" s="103" t="s">
        <v>447</v>
      </c>
      <c r="K89" s="104">
        <v>2</v>
      </c>
      <c r="L89" s="670"/>
      <c r="M89" s="678"/>
      <c r="N89" s="670">
        <f>ROUND(L89*K89,2)</f>
        <v>0</v>
      </c>
      <c r="O89" s="667"/>
      <c r="P89" s="667"/>
      <c r="Q89" s="667"/>
      <c r="R89" s="75"/>
      <c r="T89" s="76" t="s">
        <v>125</v>
      </c>
      <c r="U89" s="77" t="s">
        <v>126</v>
      </c>
      <c r="V89" s="78">
        <v>0</v>
      </c>
      <c r="W89" s="78">
        <f>V89*K89</f>
        <v>0</v>
      </c>
      <c r="X89" s="78">
        <v>0</v>
      </c>
      <c r="Y89" s="78">
        <f>X89*K89</f>
        <v>0</v>
      </c>
      <c r="Z89" s="78">
        <v>0</v>
      </c>
      <c r="AA89" s="79">
        <f>Z89*K89</f>
        <v>0</v>
      </c>
      <c r="AR89" s="30" t="s">
        <v>258</v>
      </c>
      <c r="AT89" s="30" t="s">
        <v>195</v>
      </c>
      <c r="AU89" s="30" t="s">
        <v>128</v>
      </c>
      <c r="AY89" s="30" t="s">
        <v>120</v>
      </c>
      <c r="BE89" s="80">
        <f>IF(U89="základní",N89,0)</f>
        <v>0</v>
      </c>
      <c r="BF89" s="80">
        <f>IF(U89="snížená",N89,0)</f>
        <v>0</v>
      </c>
      <c r="BG89" s="80">
        <f>IF(U89="zákl. přenesená",N89,0)</f>
        <v>0</v>
      </c>
      <c r="BH89" s="80">
        <f>IF(U89="sníž. přenesená",N89,0)</f>
        <v>0</v>
      </c>
      <c r="BI89" s="80">
        <f>IF(U89="nulová",N89,0)</f>
        <v>0</v>
      </c>
      <c r="BJ89" s="30" t="s">
        <v>118</v>
      </c>
      <c r="BK89" s="80">
        <f>ROUND(L89*K89,2)</f>
        <v>0</v>
      </c>
      <c r="BL89" s="30" t="s">
        <v>194</v>
      </c>
    </row>
    <row r="90" spans="2:64" s="62" customFormat="1" ht="29.85" customHeight="1" x14ac:dyDescent="0.3">
      <c r="B90" s="58"/>
      <c r="C90" s="59"/>
      <c r="D90" s="69" t="s">
        <v>4491</v>
      </c>
      <c r="E90" s="69"/>
      <c r="F90" s="69"/>
      <c r="G90" s="69"/>
      <c r="H90" s="69"/>
      <c r="I90" s="69"/>
      <c r="J90" s="69"/>
      <c r="K90" s="69"/>
      <c r="L90" s="69"/>
      <c r="M90" s="69"/>
      <c r="N90" s="657">
        <f>BK90</f>
        <v>0</v>
      </c>
      <c r="O90" s="658"/>
      <c r="P90" s="658"/>
      <c r="Q90" s="658"/>
      <c r="R90" s="61"/>
      <c r="T90" s="63"/>
      <c r="U90" s="59"/>
      <c r="V90" s="59"/>
      <c r="W90" s="64">
        <f>SUM(W91:W93)</f>
        <v>6.1760000000000002</v>
      </c>
      <c r="X90" s="59"/>
      <c r="Y90" s="64">
        <f>SUM(Y91:Y93)</f>
        <v>4.5219999999999996E-2</v>
      </c>
      <c r="Z90" s="59"/>
      <c r="AA90" s="65">
        <f>SUM(AA91:AA93)</f>
        <v>0</v>
      </c>
      <c r="AR90" s="66" t="s">
        <v>128</v>
      </c>
      <c r="AT90" s="67" t="s">
        <v>117</v>
      </c>
      <c r="AU90" s="67" t="s">
        <v>118</v>
      </c>
      <c r="AY90" s="66" t="s">
        <v>120</v>
      </c>
      <c r="BK90" s="68">
        <f>SUM(BK91:BK93)</f>
        <v>0</v>
      </c>
    </row>
    <row r="91" spans="2:64" s="17" customFormat="1" ht="31.5" customHeight="1" x14ac:dyDescent="0.25">
      <c r="B91" s="70"/>
      <c r="C91" s="101" t="s">
        <v>262</v>
      </c>
      <c r="D91" s="101" t="s">
        <v>195</v>
      </c>
      <c r="E91" s="102" t="s">
        <v>4513</v>
      </c>
      <c r="F91" s="677" t="s">
        <v>4198</v>
      </c>
      <c r="G91" s="678"/>
      <c r="H91" s="678"/>
      <c r="I91" s="678"/>
      <c r="J91" s="103" t="s">
        <v>447</v>
      </c>
      <c r="K91" s="104">
        <v>2</v>
      </c>
      <c r="L91" s="670"/>
      <c r="M91" s="678"/>
      <c r="N91" s="670">
        <f>ROUND(L91*K91,2)</f>
        <v>0</v>
      </c>
      <c r="O91" s="667"/>
      <c r="P91" s="667"/>
      <c r="Q91" s="667"/>
      <c r="R91" s="75"/>
      <c r="T91" s="76" t="s">
        <v>125</v>
      </c>
      <c r="U91" s="77" t="s">
        <v>126</v>
      </c>
      <c r="V91" s="78">
        <v>0</v>
      </c>
      <c r="W91" s="78">
        <f>V91*K91</f>
        <v>0</v>
      </c>
      <c r="X91" s="78">
        <v>0</v>
      </c>
      <c r="Y91" s="78">
        <f>X91*K91</f>
        <v>0</v>
      </c>
      <c r="Z91" s="78">
        <v>0</v>
      </c>
      <c r="AA91" s="79">
        <f>Z91*K91</f>
        <v>0</v>
      </c>
      <c r="AR91" s="30" t="s">
        <v>128</v>
      </c>
      <c r="AT91" s="30" t="s">
        <v>195</v>
      </c>
      <c r="AU91" s="30" t="s">
        <v>128</v>
      </c>
      <c r="AY91" s="30" t="s">
        <v>120</v>
      </c>
      <c r="BE91" s="80">
        <f>IF(U91="základní",N91,0)</f>
        <v>0</v>
      </c>
      <c r="BF91" s="80">
        <f>IF(U91="snížená",N91,0)</f>
        <v>0</v>
      </c>
      <c r="BG91" s="80">
        <f>IF(U91="zákl. přenesená",N91,0)</f>
        <v>0</v>
      </c>
      <c r="BH91" s="80">
        <f>IF(U91="sníž. přenesená",N91,0)</f>
        <v>0</v>
      </c>
      <c r="BI91" s="80">
        <f>IF(U91="nulová",N91,0)</f>
        <v>0</v>
      </c>
      <c r="BJ91" s="30" t="s">
        <v>118</v>
      </c>
      <c r="BK91" s="80">
        <f>ROUND(L91*K91,2)</f>
        <v>0</v>
      </c>
      <c r="BL91" s="30" t="s">
        <v>118</v>
      </c>
    </row>
    <row r="92" spans="2:64" s="17" customFormat="1" ht="31.5" customHeight="1" x14ac:dyDescent="0.25">
      <c r="B92" s="70"/>
      <c r="C92" s="71" t="s">
        <v>348</v>
      </c>
      <c r="D92" s="71" t="s">
        <v>121</v>
      </c>
      <c r="E92" s="72" t="s">
        <v>4195</v>
      </c>
      <c r="F92" s="671" t="s">
        <v>4196</v>
      </c>
      <c r="G92" s="667"/>
      <c r="H92" s="667"/>
      <c r="I92" s="667"/>
      <c r="J92" s="73" t="s">
        <v>447</v>
      </c>
      <c r="K92" s="74">
        <v>2</v>
      </c>
      <c r="L92" s="666"/>
      <c r="M92" s="667"/>
      <c r="N92" s="666">
        <f>ROUND(L92*K92,2)</f>
        <v>0</v>
      </c>
      <c r="O92" s="667"/>
      <c r="P92" s="667"/>
      <c r="Q92" s="667"/>
      <c r="R92" s="75"/>
      <c r="T92" s="76" t="s">
        <v>125</v>
      </c>
      <c r="U92" s="77" t="s">
        <v>126</v>
      </c>
      <c r="V92" s="78">
        <v>5.0999999999999997E-2</v>
      </c>
      <c r="W92" s="78">
        <f>V92*K92</f>
        <v>0.10199999999999999</v>
      </c>
      <c r="X92" s="78">
        <v>3.0000000000000001E-5</v>
      </c>
      <c r="Y92" s="78">
        <f>X92*K92</f>
        <v>6.0000000000000002E-5</v>
      </c>
      <c r="Z92" s="78">
        <v>0</v>
      </c>
      <c r="AA92" s="79">
        <f>Z92*K92</f>
        <v>0</v>
      </c>
      <c r="AR92" s="30" t="s">
        <v>118</v>
      </c>
      <c r="AT92" s="30" t="s">
        <v>121</v>
      </c>
      <c r="AU92" s="30" t="s">
        <v>128</v>
      </c>
      <c r="AY92" s="30" t="s">
        <v>120</v>
      </c>
      <c r="BE92" s="80">
        <f>IF(U92="základní",N92,0)</f>
        <v>0</v>
      </c>
      <c r="BF92" s="80">
        <f>IF(U92="snížená",N92,0)</f>
        <v>0</v>
      </c>
      <c r="BG92" s="80">
        <f>IF(U92="zákl. přenesená",N92,0)</f>
        <v>0</v>
      </c>
      <c r="BH92" s="80">
        <f>IF(U92="sníž. přenesená",N92,0)</f>
        <v>0</v>
      </c>
      <c r="BI92" s="80">
        <f>IF(U92="nulová",N92,0)</f>
        <v>0</v>
      </c>
      <c r="BJ92" s="30" t="s">
        <v>118</v>
      </c>
      <c r="BK92" s="80">
        <f>ROUND(L92*K92,2)</f>
        <v>0</v>
      </c>
      <c r="BL92" s="30" t="s">
        <v>118</v>
      </c>
    </row>
    <row r="93" spans="2:64" s="17" customFormat="1" ht="31.5" customHeight="1" x14ac:dyDescent="0.25">
      <c r="B93" s="70"/>
      <c r="C93" s="71" t="s">
        <v>344</v>
      </c>
      <c r="D93" s="71" t="s">
        <v>121</v>
      </c>
      <c r="E93" s="72" t="s">
        <v>6775</v>
      </c>
      <c r="F93" s="671" t="s">
        <v>6776</v>
      </c>
      <c r="G93" s="667"/>
      <c r="H93" s="667"/>
      <c r="I93" s="667"/>
      <c r="J93" s="73" t="s">
        <v>3065</v>
      </c>
      <c r="K93" s="74">
        <v>2</v>
      </c>
      <c r="L93" s="666"/>
      <c r="M93" s="667"/>
      <c r="N93" s="666">
        <f>ROUND(L93*K93,2)</f>
        <v>0</v>
      </c>
      <c r="O93" s="667"/>
      <c r="P93" s="667"/>
      <c r="Q93" s="667"/>
      <c r="R93" s="75"/>
      <c r="T93" s="76" t="s">
        <v>125</v>
      </c>
      <c r="U93" s="77" t="s">
        <v>126</v>
      </c>
      <c r="V93" s="78">
        <v>3.0369999999999999</v>
      </c>
      <c r="W93" s="78">
        <f>V93*K93</f>
        <v>6.0739999999999998</v>
      </c>
      <c r="X93" s="78">
        <v>2.2579999999999999E-2</v>
      </c>
      <c r="Y93" s="78">
        <f>X93*K93</f>
        <v>4.5159999999999999E-2</v>
      </c>
      <c r="Z93" s="78">
        <v>0</v>
      </c>
      <c r="AA93" s="79">
        <f>Z93*K93</f>
        <v>0</v>
      </c>
      <c r="AR93" s="30" t="s">
        <v>194</v>
      </c>
      <c r="AT93" s="30" t="s">
        <v>121</v>
      </c>
      <c r="AU93" s="30" t="s">
        <v>128</v>
      </c>
      <c r="AY93" s="30" t="s">
        <v>120</v>
      </c>
      <c r="BE93" s="80">
        <f>IF(U93="základní",N93,0)</f>
        <v>0</v>
      </c>
      <c r="BF93" s="80">
        <f>IF(U93="snížená",N93,0)</f>
        <v>0</v>
      </c>
      <c r="BG93" s="80">
        <f>IF(U93="zákl. přenesená",N93,0)</f>
        <v>0</v>
      </c>
      <c r="BH93" s="80">
        <f>IF(U93="sníž. přenesená",N93,0)</f>
        <v>0</v>
      </c>
      <c r="BI93" s="80">
        <f>IF(U93="nulová",N93,0)</f>
        <v>0</v>
      </c>
      <c r="BJ93" s="30" t="s">
        <v>118</v>
      </c>
      <c r="BK93" s="80">
        <f>ROUND(L93*K93,2)</f>
        <v>0</v>
      </c>
      <c r="BL93" s="30" t="s">
        <v>194</v>
      </c>
    </row>
    <row r="94" spans="2:64" s="62" customFormat="1" ht="29.85" customHeight="1" x14ac:dyDescent="0.3">
      <c r="B94" s="58"/>
      <c r="C94" s="59"/>
      <c r="D94" s="69" t="s">
        <v>98</v>
      </c>
      <c r="E94" s="69"/>
      <c r="F94" s="69"/>
      <c r="G94" s="69"/>
      <c r="H94" s="69"/>
      <c r="I94" s="69"/>
      <c r="J94" s="69"/>
      <c r="K94" s="69"/>
      <c r="L94" s="69"/>
      <c r="M94" s="69"/>
      <c r="N94" s="657">
        <f>BK94</f>
        <v>0</v>
      </c>
      <c r="O94" s="658"/>
      <c r="P94" s="658"/>
      <c r="Q94" s="658"/>
      <c r="R94" s="61"/>
      <c r="T94" s="63"/>
      <c r="U94" s="59"/>
      <c r="V94" s="59"/>
      <c r="W94" s="64">
        <f>SUM(W95:W97)</f>
        <v>1.8719999999999999</v>
      </c>
      <c r="X94" s="59"/>
      <c r="Y94" s="64">
        <f>SUM(Y95:Y97)</f>
        <v>6.4799999999999996E-3</v>
      </c>
      <c r="Z94" s="59"/>
      <c r="AA94" s="65">
        <f>SUM(AA95:AA97)</f>
        <v>0</v>
      </c>
      <c r="AR94" s="66" t="s">
        <v>128</v>
      </c>
      <c r="AT94" s="67" t="s">
        <v>117</v>
      </c>
      <c r="AU94" s="67" t="s">
        <v>118</v>
      </c>
      <c r="AY94" s="66" t="s">
        <v>120</v>
      </c>
      <c r="BK94" s="68">
        <f>SUM(BK95:BK97)</f>
        <v>0</v>
      </c>
    </row>
    <row r="95" spans="2:64" s="17" customFormat="1" ht="31.5" customHeight="1" x14ac:dyDescent="0.25">
      <c r="B95" s="70"/>
      <c r="C95" s="71" t="s">
        <v>199</v>
      </c>
      <c r="D95" s="71" t="s">
        <v>121</v>
      </c>
      <c r="E95" s="72" t="s">
        <v>3693</v>
      </c>
      <c r="F95" s="671" t="s">
        <v>3694</v>
      </c>
      <c r="G95" s="667"/>
      <c r="H95" s="667"/>
      <c r="I95" s="667"/>
      <c r="J95" s="73" t="s">
        <v>532</v>
      </c>
      <c r="K95" s="74">
        <v>24</v>
      </c>
      <c r="L95" s="666"/>
      <c r="M95" s="667"/>
      <c r="N95" s="666">
        <f>ROUND(L95*K95,2)</f>
        <v>0</v>
      </c>
      <c r="O95" s="667"/>
      <c r="P95" s="667"/>
      <c r="Q95" s="667"/>
      <c r="R95" s="75"/>
      <c r="T95" s="76" t="s">
        <v>125</v>
      </c>
      <c r="U95" s="77" t="s">
        <v>126</v>
      </c>
      <c r="V95" s="78">
        <v>2.5999999999999999E-2</v>
      </c>
      <c r="W95" s="78">
        <f>V95*K95</f>
        <v>0.624</v>
      </c>
      <c r="X95" s="78">
        <v>9.0000000000000006E-5</v>
      </c>
      <c r="Y95" s="78">
        <f>X95*K95</f>
        <v>2.16E-3</v>
      </c>
      <c r="Z95" s="78">
        <v>0</v>
      </c>
      <c r="AA95" s="79">
        <f>Z95*K95</f>
        <v>0</v>
      </c>
      <c r="AR95" s="30" t="s">
        <v>194</v>
      </c>
      <c r="AT95" s="30" t="s">
        <v>121</v>
      </c>
      <c r="AU95" s="30" t="s">
        <v>128</v>
      </c>
      <c r="AY95" s="30" t="s">
        <v>120</v>
      </c>
      <c r="BE95" s="80">
        <f>IF(U95="základní",N95,0)</f>
        <v>0</v>
      </c>
      <c r="BF95" s="80">
        <f>IF(U95="snížená",N95,0)</f>
        <v>0</v>
      </c>
      <c r="BG95" s="80">
        <f>IF(U95="zákl. přenesená",N95,0)</f>
        <v>0</v>
      </c>
      <c r="BH95" s="80">
        <f>IF(U95="sníž. přenesená",N95,0)</f>
        <v>0</v>
      </c>
      <c r="BI95" s="80">
        <f>IF(U95="nulová",N95,0)</f>
        <v>0</v>
      </c>
      <c r="BJ95" s="30" t="s">
        <v>118</v>
      </c>
      <c r="BK95" s="80">
        <f>ROUND(L95*K95,2)</f>
        <v>0</v>
      </c>
      <c r="BL95" s="30" t="s">
        <v>194</v>
      </c>
    </row>
    <row r="96" spans="2:64" s="86" customFormat="1" ht="22.5" customHeight="1" x14ac:dyDescent="0.25">
      <c r="B96" s="81"/>
      <c r="C96" s="385"/>
      <c r="D96" s="385"/>
      <c r="E96" s="83" t="s">
        <v>125</v>
      </c>
      <c r="F96" s="661" t="s">
        <v>6772</v>
      </c>
      <c r="G96" s="662"/>
      <c r="H96" s="662"/>
      <c r="I96" s="662"/>
      <c r="J96" s="385"/>
      <c r="K96" s="84">
        <v>24</v>
      </c>
      <c r="L96" s="385"/>
      <c r="M96" s="385"/>
      <c r="N96" s="385"/>
      <c r="O96" s="385"/>
      <c r="P96" s="385"/>
      <c r="Q96" s="385"/>
      <c r="R96" s="85"/>
      <c r="T96" s="87"/>
      <c r="U96" s="385"/>
      <c r="V96" s="385"/>
      <c r="W96" s="385"/>
      <c r="X96" s="385"/>
      <c r="Y96" s="385"/>
      <c r="Z96" s="385"/>
      <c r="AA96" s="88"/>
      <c r="AT96" s="89" t="s">
        <v>130</v>
      </c>
      <c r="AU96" s="89" t="s">
        <v>128</v>
      </c>
      <c r="AV96" s="86" t="s">
        <v>128</v>
      </c>
      <c r="AW96" s="86" t="s">
        <v>131</v>
      </c>
      <c r="AX96" s="86" t="s">
        <v>118</v>
      </c>
      <c r="AY96" s="89" t="s">
        <v>120</v>
      </c>
    </row>
    <row r="97" spans="2:64" s="17" customFormat="1" ht="31.5" customHeight="1" x14ac:dyDescent="0.25">
      <c r="B97" s="70"/>
      <c r="C97" s="71" t="s">
        <v>270</v>
      </c>
      <c r="D97" s="71" t="s">
        <v>121</v>
      </c>
      <c r="E97" s="72" t="s">
        <v>6777</v>
      </c>
      <c r="F97" s="671" t="s">
        <v>6778</v>
      </c>
      <c r="G97" s="667"/>
      <c r="H97" s="667"/>
      <c r="I97" s="667"/>
      <c r="J97" s="73" t="s">
        <v>532</v>
      </c>
      <c r="K97" s="74">
        <v>48</v>
      </c>
      <c r="L97" s="666"/>
      <c r="M97" s="667"/>
      <c r="N97" s="666">
        <f>ROUND(L97*K97,2)</f>
        <v>0</v>
      </c>
      <c r="O97" s="667"/>
      <c r="P97" s="667"/>
      <c r="Q97" s="667"/>
      <c r="R97" s="75"/>
      <c r="T97" s="76" t="s">
        <v>125</v>
      </c>
      <c r="U97" s="77" t="s">
        <v>126</v>
      </c>
      <c r="V97" s="78">
        <v>2.5999999999999999E-2</v>
      </c>
      <c r="W97" s="78">
        <f>V97*K97</f>
        <v>1.248</v>
      </c>
      <c r="X97" s="78">
        <v>9.0000000000000006E-5</v>
      </c>
      <c r="Y97" s="78">
        <f>X97*K97</f>
        <v>4.3200000000000001E-3</v>
      </c>
      <c r="Z97" s="78">
        <v>0</v>
      </c>
      <c r="AA97" s="79">
        <f>Z97*K97</f>
        <v>0</v>
      </c>
      <c r="AR97" s="30" t="s">
        <v>194</v>
      </c>
      <c r="AT97" s="30" t="s">
        <v>121</v>
      </c>
      <c r="AU97" s="30" t="s">
        <v>128</v>
      </c>
      <c r="AY97" s="30" t="s">
        <v>120</v>
      </c>
      <c r="BE97" s="80">
        <f>IF(U97="základní",N97,0)</f>
        <v>0</v>
      </c>
      <c r="BF97" s="80">
        <f>IF(U97="snížená",N97,0)</f>
        <v>0</v>
      </c>
      <c r="BG97" s="80">
        <f>IF(U97="zákl. přenesená",N97,0)</f>
        <v>0</v>
      </c>
      <c r="BH97" s="80">
        <f>IF(U97="sníž. přenesená",N97,0)</f>
        <v>0</v>
      </c>
      <c r="BI97" s="80">
        <f>IF(U97="nulová",N97,0)</f>
        <v>0</v>
      </c>
      <c r="BJ97" s="30" t="s">
        <v>118</v>
      </c>
      <c r="BK97" s="80">
        <f>ROUND(L97*K97,2)</f>
        <v>0</v>
      </c>
      <c r="BL97" s="30" t="s">
        <v>194</v>
      </c>
    </row>
    <row r="98" spans="2:64" s="62" customFormat="1" ht="29.85" customHeight="1" x14ac:dyDescent="0.3">
      <c r="B98" s="58"/>
      <c r="C98" s="59"/>
      <c r="D98" s="69" t="s">
        <v>4492</v>
      </c>
      <c r="E98" s="69"/>
      <c r="F98" s="69"/>
      <c r="G98" s="69"/>
      <c r="H98" s="69"/>
      <c r="I98" s="69"/>
      <c r="J98" s="69"/>
      <c r="K98" s="69"/>
      <c r="L98" s="69"/>
      <c r="M98" s="69"/>
      <c r="N98" s="657">
        <f>BK98</f>
        <v>0</v>
      </c>
      <c r="O98" s="658"/>
      <c r="P98" s="658"/>
      <c r="Q98" s="658"/>
      <c r="R98" s="61"/>
      <c r="T98" s="63"/>
      <c r="U98" s="59"/>
      <c r="V98" s="59"/>
      <c r="W98" s="64">
        <f>SUM(W99:W100)</f>
        <v>0</v>
      </c>
      <c r="X98" s="59"/>
      <c r="Y98" s="64">
        <f>SUM(Y99:Y100)</f>
        <v>0</v>
      </c>
      <c r="Z98" s="59"/>
      <c r="AA98" s="65">
        <f>SUM(AA99:AA100)</f>
        <v>0</v>
      </c>
      <c r="AR98" s="66" t="s">
        <v>128</v>
      </c>
      <c r="AT98" s="67" t="s">
        <v>117</v>
      </c>
      <c r="AU98" s="67" t="s">
        <v>118</v>
      </c>
      <c r="AY98" s="66" t="s">
        <v>120</v>
      </c>
      <c r="BK98" s="68">
        <f>SUM(BK99:BK100)</f>
        <v>0</v>
      </c>
    </row>
    <row r="99" spans="2:64" s="17" customFormat="1" ht="22.5" customHeight="1" x14ac:dyDescent="0.25">
      <c r="B99" s="70"/>
      <c r="C99" s="101" t="s">
        <v>322</v>
      </c>
      <c r="D99" s="101" t="s">
        <v>195</v>
      </c>
      <c r="E99" s="102" t="s">
        <v>4527</v>
      </c>
      <c r="F99" s="677" t="s">
        <v>4245</v>
      </c>
      <c r="G99" s="678"/>
      <c r="H99" s="678"/>
      <c r="I99" s="678"/>
      <c r="J99" s="103" t="s">
        <v>124</v>
      </c>
      <c r="K99" s="104">
        <v>3</v>
      </c>
      <c r="L99" s="670"/>
      <c r="M99" s="678"/>
      <c r="N99" s="670">
        <f>ROUND(L99*K99,2)</f>
        <v>0</v>
      </c>
      <c r="O99" s="667"/>
      <c r="P99" s="667"/>
      <c r="Q99" s="667"/>
      <c r="R99" s="75"/>
      <c r="T99" s="76" t="s">
        <v>125</v>
      </c>
      <c r="U99" s="77" t="s">
        <v>126</v>
      </c>
      <c r="V99" s="78">
        <v>0</v>
      </c>
      <c r="W99" s="78">
        <f>V99*K99</f>
        <v>0</v>
      </c>
      <c r="X99" s="78">
        <v>0</v>
      </c>
      <c r="Y99" s="78">
        <f>X99*K99</f>
        <v>0</v>
      </c>
      <c r="Z99" s="78">
        <v>0</v>
      </c>
      <c r="AA99" s="79">
        <f>Z99*K99</f>
        <v>0</v>
      </c>
      <c r="AR99" s="30" t="s">
        <v>258</v>
      </c>
      <c r="AT99" s="30" t="s">
        <v>195</v>
      </c>
      <c r="AU99" s="30" t="s">
        <v>128</v>
      </c>
      <c r="AY99" s="30" t="s">
        <v>120</v>
      </c>
      <c r="BE99" s="80">
        <f>IF(U99="základní",N99,0)</f>
        <v>0</v>
      </c>
      <c r="BF99" s="80">
        <f>IF(U99="snížená",N99,0)</f>
        <v>0</v>
      </c>
      <c r="BG99" s="80">
        <f>IF(U99="zákl. přenesená",N99,0)</f>
        <v>0</v>
      </c>
      <c r="BH99" s="80">
        <f>IF(U99="sníž. přenesená",N99,0)</f>
        <v>0</v>
      </c>
      <c r="BI99" s="80">
        <f>IF(U99="nulová",N99,0)</f>
        <v>0</v>
      </c>
      <c r="BJ99" s="30" t="s">
        <v>118</v>
      </c>
      <c r="BK99" s="80">
        <f>ROUND(L99*K99,2)</f>
        <v>0</v>
      </c>
      <c r="BL99" s="30" t="s">
        <v>194</v>
      </c>
    </row>
    <row r="100" spans="2:64" s="17" customFormat="1" ht="31.5" customHeight="1" x14ac:dyDescent="0.25">
      <c r="B100" s="70"/>
      <c r="C100" s="101" t="s">
        <v>328</v>
      </c>
      <c r="D100" s="101" t="s">
        <v>195</v>
      </c>
      <c r="E100" s="102" t="s">
        <v>4543</v>
      </c>
      <c r="F100" s="677" t="s">
        <v>4544</v>
      </c>
      <c r="G100" s="678"/>
      <c r="H100" s="678"/>
      <c r="I100" s="678"/>
      <c r="J100" s="103" t="s">
        <v>124</v>
      </c>
      <c r="K100" s="104">
        <v>16</v>
      </c>
      <c r="L100" s="670"/>
      <c r="M100" s="678"/>
      <c r="N100" s="670">
        <f>ROUND(L100*K100,2)</f>
        <v>0</v>
      </c>
      <c r="O100" s="667"/>
      <c r="P100" s="667"/>
      <c r="Q100" s="667"/>
      <c r="R100" s="75"/>
      <c r="T100" s="76" t="s">
        <v>125</v>
      </c>
      <c r="U100" s="77" t="s">
        <v>126</v>
      </c>
      <c r="V100" s="78">
        <v>0</v>
      </c>
      <c r="W100" s="78">
        <f>V100*K100</f>
        <v>0</v>
      </c>
      <c r="X100" s="78">
        <v>0</v>
      </c>
      <c r="Y100" s="78">
        <f>X100*K100</f>
        <v>0</v>
      </c>
      <c r="Z100" s="78">
        <v>0</v>
      </c>
      <c r="AA100" s="79">
        <f>Z100*K100</f>
        <v>0</v>
      </c>
      <c r="AR100" s="30" t="s">
        <v>258</v>
      </c>
      <c r="AT100" s="30" t="s">
        <v>195</v>
      </c>
      <c r="AU100" s="30" t="s">
        <v>128</v>
      </c>
      <c r="AY100" s="30" t="s">
        <v>120</v>
      </c>
      <c r="BE100" s="80">
        <f>IF(U100="základní",N100,0)</f>
        <v>0</v>
      </c>
      <c r="BF100" s="80">
        <f>IF(U100="snížená",N100,0)</f>
        <v>0</v>
      </c>
      <c r="BG100" s="80">
        <f>IF(U100="zákl. přenesená",N100,0)</f>
        <v>0</v>
      </c>
      <c r="BH100" s="80">
        <f>IF(U100="sníž. přenesená",N100,0)</f>
        <v>0</v>
      </c>
      <c r="BI100" s="80">
        <f>IF(U100="nulová",N100,0)</f>
        <v>0</v>
      </c>
      <c r="BJ100" s="30" t="s">
        <v>118</v>
      </c>
      <c r="BK100" s="80">
        <f>ROUND(L100*K100,2)</f>
        <v>0</v>
      </c>
      <c r="BL100" s="30" t="s">
        <v>194</v>
      </c>
    </row>
    <row r="101" spans="2:64" s="62" customFormat="1" ht="29.85" customHeight="1" x14ac:dyDescent="0.3">
      <c r="B101" s="58"/>
      <c r="C101" s="59"/>
      <c r="D101" s="69" t="s">
        <v>6723</v>
      </c>
      <c r="E101" s="69"/>
      <c r="F101" s="69"/>
      <c r="G101" s="69"/>
      <c r="H101" s="69"/>
      <c r="I101" s="69"/>
      <c r="J101" s="69"/>
      <c r="K101" s="69"/>
      <c r="L101" s="69"/>
      <c r="M101" s="69"/>
      <c r="N101" s="657">
        <f>BK101</f>
        <v>0</v>
      </c>
      <c r="O101" s="658"/>
      <c r="P101" s="658"/>
      <c r="Q101" s="658"/>
      <c r="R101" s="61"/>
      <c r="T101" s="63"/>
      <c r="U101" s="59"/>
      <c r="V101" s="59"/>
      <c r="W101" s="64">
        <f>SUM(W102:W106)</f>
        <v>0</v>
      </c>
      <c r="X101" s="59"/>
      <c r="Y101" s="64">
        <f>SUM(Y102:Y106)</f>
        <v>0</v>
      </c>
      <c r="Z101" s="59"/>
      <c r="AA101" s="65">
        <f>SUM(AA102:AA106)</f>
        <v>0</v>
      </c>
      <c r="AR101" s="66" t="s">
        <v>128</v>
      </c>
      <c r="AT101" s="67" t="s">
        <v>117</v>
      </c>
      <c r="AU101" s="67" t="s">
        <v>118</v>
      </c>
      <c r="AY101" s="66" t="s">
        <v>120</v>
      </c>
      <c r="BK101" s="68">
        <f>SUM(BK102:BK106)</f>
        <v>0</v>
      </c>
    </row>
    <row r="102" spans="2:64" s="17" customFormat="1" ht="22.5" customHeight="1" x14ac:dyDescent="0.25">
      <c r="B102" s="70"/>
      <c r="C102" s="101" t="s">
        <v>203</v>
      </c>
      <c r="D102" s="101" t="s">
        <v>195</v>
      </c>
      <c r="E102" s="102" t="s">
        <v>6737</v>
      </c>
      <c r="F102" s="677" t="s">
        <v>6738</v>
      </c>
      <c r="G102" s="678"/>
      <c r="H102" s="678"/>
      <c r="I102" s="678"/>
      <c r="J102" s="103" t="s">
        <v>3065</v>
      </c>
      <c r="K102" s="104">
        <v>1</v>
      </c>
      <c r="L102" s="670"/>
      <c r="M102" s="678"/>
      <c r="N102" s="670">
        <f>ROUND(L102*K102,2)</f>
        <v>0</v>
      </c>
      <c r="O102" s="667"/>
      <c r="P102" s="667"/>
      <c r="Q102" s="667"/>
      <c r="R102" s="75"/>
      <c r="T102" s="76" t="s">
        <v>125</v>
      </c>
      <c r="U102" s="77" t="s">
        <v>126</v>
      </c>
      <c r="V102" s="78">
        <v>0</v>
      </c>
      <c r="W102" s="78">
        <f>V102*K102</f>
        <v>0</v>
      </c>
      <c r="X102" s="78">
        <v>0</v>
      </c>
      <c r="Y102" s="78">
        <f>X102*K102</f>
        <v>0</v>
      </c>
      <c r="Z102" s="78">
        <v>0</v>
      </c>
      <c r="AA102" s="79">
        <f>Z102*K102</f>
        <v>0</v>
      </c>
      <c r="AR102" s="30" t="s">
        <v>258</v>
      </c>
      <c r="AT102" s="30" t="s">
        <v>195</v>
      </c>
      <c r="AU102" s="30" t="s">
        <v>128</v>
      </c>
      <c r="AY102" s="30" t="s">
        <v>120</v>
      </c>
      <c r="BE102" s="80">
        <f>IF(U102="základní",N102,0)</f>
        <v>0</v>
      </c>
      <c r="BF102" s="80">
        <f>IF(U102="snížená",N102,0)</f>
        <v>0</v>
      </c>
      <c r="BG102" s="80">
        <f>IF(U102="zákl. přenesená",N102,0)</f>
        <v>0</v>
      </c>
      <c r="BH102" s="80">
        <f>IF(U102="sníž. přenesená",N102,0)</f>
        <v>0</v>
      </c>
      <c r="BI102" s="80">
        <f>IF(U102="nulová",N102,0)</f>
        <v>0</v>
      </c>
      <c r="BJ102" s="30" t="s">
        <v>118</v>
      </c>
      <c r="BK102" s="80">
        <f>ROUND(L102*K102,2)</f>
        <v>0</v>
      </c>
      <c r="BL102" s="30" t="s">
        <v>194</v>
      </c>
    </row>
    <row r="103" spans="2:64" s="17" customFormat="1" ht="31.5" customHeight="1" x14ac:dyDescent="0.25">
      <c r="B103" s="70"/>
      <c r="C103" s="101" t="s">
        <v>206</v>
      </c>
      <c r="D103" s="101" t="s">
        <v>195</v>
      </c>
      <c r="E103" s="102" t="s">
        <v>6739</v>
      </c>
      <c r="F103" s="677" t="s">
        <v>6740</v>
      </c>
      <c r="G103" s="678"/>
      <c r="H103" s="678"/>
      <c r="I103" s="678"/>
      <c r="J103" s="103" t="s">
        <v>3065</v>
      </c>
      <c r="K103" s="104">
        <v>1</v>
      </c>
      <c r="L103" s="670"/>
      <c r="M103" s="678"/>
      <c r="N103" s="670">
        <f>ROUND(L103*K103,2)</f>
        <v>0</v>
      </c>
      <c r="O103" s="667"/>
      <c r="P103" s="667"/>
      <c r="Q103" s="667"/>
      <c r="R103" s="75"/>
      <c r="T103" s="76" t="s">
        <v>125</v>
      </c>
      <c r="U103" s="77" t="s">
        <v>126</v>
      </c>
      <c r="V103" s="78">
        <v>0</v>
      </c>
      <c r="W103" s="78">
        <f>V103*K103</f>
        <v>0</v>
      </c>
      <c r="X103" s="78">
        <v>0</v>
      </c>
      <c r="Y103" s="78">
        <f>X103*K103</f>
        <v>0</v>
      </c>
      <c r="Z103" s="78">
        <v>0</v>
      </c>
      <c r="AA103" s="79">
        <f>Z103*K103</f>
        <v>0</v>
      </c>
      <c r="AR103" s="30" t="s">
        <v>258</v>
      </c>
      <c r="AT103" s="30" t="s">
        <v>195</v>
      </c>
      <c r="AU103" s="30" t="s">
        <v>128</v>
      </c>
      <c r="AY103" s="30" t="s">
        <v>120</v>
      </c>
      <c r="BE103" s="80">
        <f>IF(U103="základní",N103,0)</f>
        <v>0</v>
      </c>
      <c r="BF103" s="80">
        <f>IF(U103="snížená",N103,0)</f>
        <v>0</v>
      </c>
      <c r="BG103" s="80">
        <f>IF(U103="zákl. přenesená",N103,0)</f>
        <v>0</v>
      </c>
      <c r="BH103" s="80">
        <f>IF(U103="sníž. přenesená",N103,0)</f>
        <v>0</v>
      </c>
      <c r="BI103" s="80">
        <f>IF(U103="nulová",N103,0)</f>
        <v>0</v>
      </c>
      <c r="BJ103" s="30" t="s">
        <v>118</v>
      </c>
      <c r="BK103" s="80">
        <f>ROUND(L103*K103,2)</f>
        <v>0</v>
      </c>
      <c r="BL103" s="30" t="s">
        <v>194</v>
      </c>
    </row>
    <row r="104" spans="2:64" s="17" customFormat="1" ht="22.5" customHeight="1" x14ac:dyDescent="0.25">
      <c r="B104" s="70"/>
      <c r="C104" s="101" t="s">
        <v>209</v>
      </c>
      <c r="D104" s="101" t="s">
        <v>195</v>
      </c>
      <c r="E104" s="102" t="s">
        <v>6741</v>
      </c>
      <c r="F104" s="677" t="s">
        <v>6742</v>
      </c>
      <c r="G104" s="678"/>
      <c r="H104" s="678"/>
      <c r="I104" s="678"/>
      <c r="J104" s="103" t="s">
        <v>3065</v>
      </c>
      <c r="K104" s="104">
        <v>1</v>
      </c>
      <c r="L104" s="670"/>
      <c r="M104" s="678"/>
      <c r="N104" s="670">
        <f>ROUND(L104*K104,2)</f>
        <v>0</v>
      </c>
      <c r="O104" s="667"/>
      <c r="P104" s="667"/>
      <c r="Q104" s="667"/>
      <c r="R104" s="75"/>
      <c r="T104" s="76" t="s">
        <v>125</v>
      </c>
      <c r="U104" s="77" t="s">
        <v>126</v>
      </c>
      <c r="V104" s="78">
        <v>0</v>
      </c>
      <c r="W104" s="78">
        <f>V104*K104</f>
        <v>0</v>
      </c>
      <c r="X104" s="78">
        <v>0</v>
      </c>
      <c r="Y104" s="78">
        <f>X104*K104</f>
        <v>0</v>
      </c>
      <c r="Z104" s="78">
        <v>0</v>
      </c>
      <c r="AA104" s="79">
        <f>Z104*K104</f>
        <v>0</v>
      </c>
      <c r="AR104" s="30" t="s">
        <v>258</v>
      </c>
      <c r="AT104" s="30" t="s">
        <v>195</v>
      </c>
      <c r="AU104" s="30" t="s">
        <v>128</v>
      </c>
      <c r="AY104" s="30" t="s">
        <v>120</v>
      </c>
      <c r="BE104" s="80">
        <f>IF(U104="základní",N104,0)</f>
        <v>0</v>
      </c>
      <c r="BF104" s="80">
        <f>IF(U104="snížená",N104,0)</f>
        <v>0</v>
      </c>
      <c r="BG104" s="80">
        <f>IF(U104="zákl. přenesená",N104,0)</f>
        <v>0</v>
      </c>
      <c r="BH104" s="80">
        <f>IF(U104="sníž. přenesená",N104,0)</f>
        <v>0</v>
      </c>
      <c r="BI104" s="80">
        <f>IF(U104="nulová",N104,0)</f>
        <v>0</v>
      </c>
      <c r="BJ104" s="30" t="s">
        <v>118</v>
      </c>
      <c r="BK104" s="80">
        <f>ROUND(L104*K104,2)</f>
        <v>0</v>
      </c>
      <c r="BL104" s="30" t="s">
        <v>194</v>
      </c>
    </row>
    <row r="105" spans="2:64" s="17" customFormat="1" ht="22.5" customHeight="1" x14ac:dyDescent="0.25">
      <c r="B105" s="70"/>
      <c r="C105" s="101" t="s">
        <v>212</v>
      </c>
      <c r="D105" s="101" t="s">
        <v>195</v>
      </c>
      <c r="E105" s="102" t="s">
        <v>6743</v>
      </c>
      <c r="F105" s="677" t="s">
        <v>6744</v>
      </c>
      <c r="G105" s="678"/>
      <c r="H105" s="678"/>
      <c r="I105" s="678"/>
      <c r="J105" s="103" t="s">
        <v>3065</v>
      </c>
      <c r="K105" s="104">
        <v>1</v>
      </c>
      <c r="L105" s="670"/>
      <c r="M105" s="678"/>
      <c r="N105" s="670">
        <f>ROUND(L105*K105,2)</f>
        <v>0</v>
      </c>
      <c r="O105" s="667"/>
      <c r="P105" s="667"/>
      <c r="Q105" s="667"/>
      <c r="R105" s="75"/>
      <c r="T105" s="76" t="s">
        <v>125</v>
      </c>
      <c r="U105" s="77" t="s">
        <v>126</v>
      </c>
      <c r="V105" s="78">
        <v>0</v>
      </c>
      <c r="W105" s="78">
        <f>V105*K105</f>
        <v>0</v>
      </c>
      <c r="X105" s="78">
        <v>0</v>
      </c>
      <c r="Y105" s="78">
        <f>X105*K105</f>
        <v>0</v>
      </c>
      <c r="Z105" s="78">
        <v>0</v>
      </c>
      <c r="AA105" s="79">
        <f>Z105*K105</f>
        <v>0</v>
      </c>
      <c r="AR105" s="30" t="s">
        <v>258</v>
      </c>
      <c r="AT105" s="30" t="s">
        <v>195</v>
      </c>
      <c r="AU105" s="30" t="s">
        <v>128</v>
      </c>
      <c r="AY105" s="30" t="s">
        <v>120</v>
      </c>
      <c r="BE105" s="80">
        <f>IF(U105="základní",N105,0)</f>
        <v>0</v>
      </c>
      <c r="BF105" s="80">
        <f>IF(U105="snížená",N105,0)</f>
        <v>0</v>
      </c>
      <c r="BG105" s="80">
        <f>IF(U105="zákl. přenesená",N105,0)</f>
        <v>0</v>
      </c>
      <c r="BH105" s="80">
        <f>IF(U105="sníž. přenesená",N105,0)</f>
        <v>0</v>
      </c>
      <c r="BI105" s="80">
        <f>IF(U105="nulová",N105,0)</f>
        <v>0</v>
      </c>
      <c r="BJ105" s="30" t="s">
        <v>118</v>
      </c>
      <c r="BK105" s="80">
        <f>ROUND(L105*K105,2)</f>
        <v>0</v>
      </c>
      <c r="BL105" s="30" t="s">
        <v>194</v>
      </c>
    </row>
    <row r="106" spans="2:64" s="17" customFormat="1" ht="31.5" customHeight="1" x14ac:dyDescent="0.25">
      <c r="B106" s="70"/>
      <c r="C106" s="101" t="s">
        <v>275</v>
      </c>
      <c r="D106" s="101" t="s">
        <v>195</v>
      </c>
      <c r="E106" s="102" t="s">
        <v>6779</v>
      </c>
      <c r="F106" s="677" t="s">
        <v>6780</v>
      </c>
      <c r="G106" s="678"/>
      <c r="H106" s="678"/>
      <c r="I106" s="678"/>
      <c r="J106" s="103" t="s">
        <v>3065</v>
      </c>
      <c r="K106" s="104">
        <v>1</v>
      </c>
      <c r="L106" s="670"/>
      <c r="M106" s="678"/>
      <c r="N106" s="670">
        <f>ROUND(L106*K106,2)</f>
        <v>0</v>
      </c>
      <c r="O106" s="667"/>
      <c r="P106" s="667"/>
      <c r="Q106" s="667"/>
      <c r="R106" s="75"/>
      <c r="T106" s="76" t="s">
        <v>125</v>
      </c>
      <c r="U106" s="129" t="s">
        <v>126</v>
      </c>
      <c r="V106" s="130">
        <v>0</v>
      </c>
      <c r="W106" s="130">
        <f>V106*K106</f>
        <v>0</v>
      </c>
      <c r="X106" s="130">
        <v>0</v>
      </c>
      <c r="Y106" s="130">
        <f>X106*K106</f>
        <v>0</v>
      </c>
      <c r="Z106" s="130">
        <v>0</v>
      </c>
      <c r="AA106" s="131">
        <f>Z106*K106</f>
        <v>0</v>
      </c>
      <c r="AR106" s="30" t="s">
        <v>258</v>
      </c>
      <c r="AT106" s="30" t="s">
        <v>195</v>
      </c>
      <c r="AU106" s="30" t="s">
        <v>128</v>
      </c>
      <c r="AY106" s="30" t="s">
        <v>120</v>
      </c>
      <c r="BE106" s="80">
        <f>IF(U106="základní",N106,0)</f>
        <v>0</v>
      </c>
      <c r="BF106" s="80">
        <f>IF(U106="snížená",N106,0)</f>
        <v>0</v>
      </c>
      <c r="BG106" s="80">
        <f>IF(U106="zákl. přenesená",N106,0)</f>
        <v>0</v>
      </c>
      <c r="BH106" s="80">
        <f>IF(U106="sníž. přenesená",N106,0)</f>
        <v>0</v>
      </c>
      <c r="BI106" s="80">
        <f>IF(U106="nulová",N106,0)</f>
        <v>0</v>
      </c>
      <c r="BJ106" s="30" t="s">
        <v>118</v>
      </c>
      <c r="BK106" s="80">
        <f>ROUND(L106*K106,2)</f>
        <v>0</v>
      </c>
      <c r="BL106" s="30" t="s">
        <v>194</v>
      </c>
    </row>
    <row r="107" spans="2:64" s="17" customFormat="1" ht="6.95" customHeight="1" x14ac:dyDescent="0.25">
      <c r="B107" s="41"/>
      <c r="C107" s="42"/>
      <c r="D107" s="42"/>
      <c r="E107" s="42"/>
      <c r="F107" s="42"/>
      <c r="G107" s="42"/>
      <c r="H107" s="42"/>
      <c r="I107" s="42"/>
      <c r="J107" s="42"/>
      <c r="K107" s="42"/>
      <c r="L107" s="42"/>
      <c r="M107" s="42"/>
      <c r="N107" s="42"/>
      <c r="O107" s="42"/>
      <c r="P107" s="42"/>
      <c r="Q107" s="42"/>
      <c r="R107" s="43"/>
    </row>
  </sheetData>
  <mergeCells count="179">
    <mergeCell ref="M12:Q12"/>
    <mergeCell ref="M13:Q13"/>
    <mergeCell ref="C15:G15"/>
    <mergeCell ref="N15:Q15"/>
    <mergeCell ref="N17:Q17"/>
    <mergeCell ref="N18:Q18"/>
    <mergeCell ref="C3:Q3"/>
    <mergeCell ref="F5:P5"/>
    <mergeCell ref="F6:P6"/>
    <mergeCell ref="F7:P7"/>
    <mergeCell ref="F8:P8"/>
    <mergeCell ref="M10:P10"/>
    <mergeCell ref="N25:Q25"/>
    <mergeCell ref="N26:Q26"/>
    <mergeCell ref="N27:Q27"/>
    <mergeCell ref="N28:Q28"/>
    <mergeCell ref="C34:Q34"/>
    <mergeCell ref="F36:P36"/>
    <mergeCell ref="N19:Q19"/>
    <mergeCell ref="N20:Q20"/>
    <mergeCell ref="N21:Q21"/>
    <mergeCell ref="N22:Q22"/>
    <mergeCell ref="N23:Q23"/>
    <mergeCell ref="N24:Q24"/>
    <mergeCell ref="F46:I46"/>
    <mergeCell ref="L46:M46"/>
    <mergeCell ref="N46:Q46"/>
    <mergeCell ref="N47:Q47"/>
    <mergeCell ref="N48:Q48"/>
    <mergeCell ref="N49:Q49"/>
    <mergeCell ref="F37:P37"/>
    <mergeCell ref="F38:P38"/>
    <mergeCell ref="F39:P39"/>
    <mergeCell ref="M41:P41"/>
    <mergeCell ref="M43:Q43"/>
    <mergeCell ref="M44:Q44"/>
    <mergeCell ref="F52:I52"/>
    <mergeCell ref="L52:M52"/>
    <mergeCell ref="N52:Q52"/>
    <mergeCell ref="N53:Q53"/>
    <mergeCell ref="N54:Q54"/>
    <mergeCell ref="F55:I55"/>
    <mergeCell ref="L55:M55"/>
    <mergeCell ref="N55:Q55"/>
    <mergeCell ref="F50:I50"/>
    <mergeCell ref="L50:M50"/>
    <mergeCell ref="N50:Q50"/>
    <mergeCell ref="F51:I51"/>
    <mergeCell ref="L51:M51"/>
    <mergeCell ref="N51:Q51"/>
    <mergeCell ref="F58:I58"/>
    <mergeCell ref="L58:M58"/>
    <mergeCell ref="N58:Q58"/>
    <mergeCell ref="F59:I59"/>
    <mergeCell ref="L59:M59"/>
    <mergeCell ref="N59:Q59"/>
    <mergeCell ref="F56:I56"/>
    <mergeCell ref="L56:M56"/>
    <mergeCell ref="N56:Q56"/>
    <mergeCell ref="F57:I57"/>
    <mergeCell ref="L57:M57"/>
    <mergeCell ref="N57:Q57"/>
    <mergeCell ref="F63:I63"/>
    <mergeCell ref="L63:M63"/>
    <mergeCell ref="N63:Q63"/>
    <mergeCell ref="F64:I64"/>
    <mergeCell ref="L64:M64"/>
    <mergeCell ref="N64:Q64"/>
    <mergeCell ref="N60:Q60"/>
    <mergeCell ref="F61:I61"/>
    <mergeCell ref="L61:M61"/>
    <mergeCell ref="N61:Q61"/>
    <mergeCell ref="F62:I62"/>
    <mergeCell ref="L62:M62"/>
    <mergeCell ref="N62:Q62"/>
    <mergeCell ref="F67:I67"/>
    <mergeCell ref="L67:M67"/>
    <mergeCell ref="N67:Q67"/>
    <mergeCell ref="F68:I68"/>
    <mergeCell ref="L68:M68"/>
    <mergeCell ref="N68:Q68"/>
    <mergeCell ref="F65:I65"/>
    <mergeCell ref="L65:M65"/>
    <mergeCell ref="N65:Q65"/>
    <mergeCell ref="F66:I66"/>
    <mergeCell ref="L66:M66"/>
    <mergeCell ref="N66:Q66"/>
    <mergeCell ref="F71:I71"/>
    <mergeCell ref="L71:M71"/>
    <mergeCell ref="N71:Q71"/>
    <mergeCell ref="N72:Q72"/>
    <mergeCell ref="F73:I73"/>
    <mergeCell ref="L73:M73"/>
    <mergeCell ref="N73:Q73"/>
    <mergeCell ref="F69:I69"/>
    <mergeCell ref="L69:M69"/>
    <mergeCell ref="N69:Q69"/>
    <mergeCell ref="F70:I70"/>
    <mergeCell ref="L70:M70"/>
    <mergeCell ref="N70:Q70"/>
    <mergeCell ref="F78:I78"/>
    <mergeCell ref="N79:Q79"/>
    <mergeCell ref="F80:I80"/>
    <mergeCell ref="L80:M80"/>
    <mergeCell ref="N80:Q80"/>
    <mergeCell ref="F81:I81"/>
    <mergeCell ref="L81:M81"/>
    <mergeCell ref="N81:Q81"/>
    <mergeCell ref="F74:I74"/>
    <mergeCell ref="F75:I75"/>
    <mergeCell ref="L75:M75"/>
    <mergeCell ref="N75:Q75"/>
    <mergeCell ref="F76:I76"/>
    <mergeCell ref="F77:I77"/>
    <mergeCell ref="L77:M77"/>
    <mergeCell ref="N77:Q77"/>
    <mergeCell ref="F84:I84"/>
    <mergeCell ref="L84:M84"/>
    <mergeCell ref="N84:Q84"/>
    <mergeCell ref="F85:I85"/>
    <mergeCell ref="F86:I86"/>
    <mergeCell ref="L86:M86"/>
    <mergeCell ref="N86:Q86"/>
    <mergeCell ref="F82:I82"/>
    <mergeCell ref="L82:M82"/>
    <mergeCell ref="N82:Q82"/>
    <mergeCell ref="F83:I83"/>
    <mergeCell ref="L83:M83"/>
    <mergeCell ref="N83:Q83"/>
    <mergeCell ref="F89:I89"/>
    <mergeCell ref="L89:M89"/>
    <mergeCell ref="N89:Q89"/>
    <mergeCell ref="N90:Q90"/>
    <mergeCell ref="F91:I91"/>
    <mergeCell ref="L91:M91"/>
    <mergeCell ref="N91:Q91"/>
    <mergeCell ref="F87:I87"/>
    <mergeCell ref="L87:M87"/>
    <mergeCell ref="N87:Q87"/>
    <mergeCell ref="F88:I88"/>
    <mergeCell ref="L88:M88"/>
    <mergeCell ref="N88:Q88"/>
    <mergeCell ref="N94:Q94"/>
    <mergeCell ref="F95:I95"/>
    <mergeCell ref="L95:M95"/>
    <mergeCell ref="N95:Q95"/>
    <mergeCell ref="F96:I96"/>
    <mergeCell ref="F97:I97"/>
    <mergeCell ref="L97:M97"/>
    <mergeCell ref="N97:Q97"/>
    <mergeCell ref="F92:I92"/>
    <mergeCell ref="L92:M92"/>
    <mergeCell ref="N92:Q92"/>
    <mergeCell ref="F93:I93"/>
    <mergeCell ref="L93:M93"/>
    <mergeCell ref="N93:Q93"/>
    <mergeCell ref="N101:Q101"/>
    <mergeCell ref="F102:I102"/>
    <mergeCell ref="L102:M102"/>
    <mergeCell ref="N102:Q102"/>
    <mergeCell ref="F103:I103"/>
    <mergeCell ref="L103:M103"/>
    <mergeCell ref="N103:Q103"/>
    <mergeCell ref="N98:Q98"/>
    <mergeCell ref="F99:I99"/>
    <mergeCell ref="L99:M99"/>
    <mergeCell ref="N99:Q99"/>
    <mergeCell ref="F100:I100"/>
    <mergeCell ref="L100:M100"/>
    <mergeCell ref="N100:Q100"/>
    <mergeCell ref="F106:I106"/>
    <mergeCell ref="L106:M106"/>
    <mergeCell ref="N106:Q106"/>
    <mergeCell ref="F104:I104"/>
    <mergeCell ref="L104:M104"/>
    <mergeCell ref="N104:Q104"/>
    <mergeCell ref="F105:I105"/>
    <mergeCell ref="L105:M105"/>
    <mergeCell ref="N105:Q105"/>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autoPageBreaks="0" fitToPage="1"/>
  </sheetPr>
  <dimension ref="B3:BL85"/>
  <sheetViews>
    <sheetView showGridLines="0" workbookViewId="0">
      <pane ySplit="1" topLeftCell="A2" activePane="bottomLeft" state="frozen"/>
      <selection activeCell="K10" sqref="K10"/>
      <selection pane="bottomLeft" activeCell="S15" sqref="S15"/>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2" width="8" style="25" hidden="1" customWidth="1"/>
    <col min="63" max="63" width="15.5703125" style="25" customWidth="1"/>
    <col min="64" max="64" width="13.85546875" style="25"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3" spans="2:18" s="17" customFormat="1" ht="6.95" customHeight="1" x14ac:dyDescent="0.25">
      <c r="B3" s="14"/>
      <c r="C3" s="15"/>
      <c r="D3" s="15"/>
      <c r="E3" s="15"/>
      <c r="F3" s="15"/>
      <c r="G3" s="15"/>
      <c r="H3" s="15"/>
      <c r="I3" s="15"/>
      <c r="J3" s="15"/>
      <c r="K3" s="15"/>
      <c r="L3" s="15"/>
      <c r="M3" s="15"/>
      <c r="N3" s="15"/>
      <c r="O3" s="15"/>
      <c r="P3" s="15"/>
      <c r="Q3" s="15"/>
      <c r="R3" s="16"/>
    </row>
    <row r="4" spans="2:18" s="17" customFormat="1" ht="36.950000000000003" customHeight="1" x14ac:dyDescent="0.25">
      <c r="B4" s="18"/>
      <c r="C4" s="686" t="s">
        <v>54</v>
      </c>
      <c r="D4" s="680"/>
      <c r="E4" s="680"/>
      <c r="F4" s="680"/>
      <c r="G4" s="680"/>
      <c r="H4" s="680"/>
      <c r="I4" s="680"/>
      <c r="J4" s="680"/>
      <c r="K4" s="680"/>
      <c r="L4" s="680"/>
      <c r="M4" s="680"/>
      <c r="N4" s="680"/>
      <c r="O4" s="680"/>
      <c r="P4" s="680"/>
      <c r="Q4" s="680"/>
      <c r="R4" s="19"/>
    </row>
    <row r="5" spans="2:18" s="17" customFormat="1" ht="6.95" customHeight="1" x14ac:dyDescent="0.25">
      <c r="B5" s="18"/>
      <c r="C5" s="324"/>
      <c r="D5" s="324"/>
      <c r="E5" s="324"/>
      <c r="F5" s="324"/>
      <c r="G5" s="324"/>
      <c r="H5" s="324"/>
      <c r="I5" s="324"/>
      <c r="J5" s="324"/>
      <c r="K5" s="324"/>
      <c r="L5" s="324"/>
      <c r="M5" s="324"/>
      <c r="N5" s="324"/>
      <c r="O5" s="324"/>
      <c r="P5" s="324"/>
      <c r="Q5" s="324"/>
      <c r="R5" s="19"/>
    </row>
    <row r="6" spans="2:18" s="17" customFormat="1" ht="30" customHeight="1" x14ac:dyDescent="0.25">
      <c r="B6" s="18"/>
      <c r="C6" s="21" t="s">
        <v>55</v>
      </c>
      <c r="D6" s="324"/>
      <c r="E6" s="324"/>
      <c r="F6" s="687" t="s">
        <v>56</v>
      </c>
      <c r="G6" s="680"/>
      <c r="H6" s="680"/>
      <c r="I6" s="680"/>
      <c r="J6" s="680"/>
      <c r="K6" s="680"/>
      <c r="L6" s="680"/>
      <c r="M6" s="680"/>
      <c r="N6" s="680"/>
      <c r="O6" s="680"/>
      <c r="P6" s="680"/>
      <c r="Q6" s="324"/>
      <c r="R6" s="19"/>
    </row>
    <row r="7" spans="2:18" ht="30" customHeight="1" x14ac:dyDescent="0.3">
      <c r="B7" s="22"/>
      <c r="C7" s="21" t="s">
        <v>57</v>
      </c>
      <c r="D7" s="326"/>
      <c r="E7" s="326"/>
      <c r="F7" s="687" t="s">
        <v>1670</v>
      </c>
      <c r="G7" s="688"/>
      <c r="H7" s="688"/>
      <c r="I7" s="688"/>
      <c r="J7" s="688"/>
      <c r="K7" s="688"/>
      <c r="L7" s="688"/>
      <c r="M7" s="688"/>
      <c r="N7" s="688"/>
      <c r="O7" s="688"/>
      <c r="P7" s="688"/>
      <c r="Q7" s="326"/>
      <c r="R7" s="24"/>
    </row>
    <row r="8" spans="2:18" ht="30" customHeight="1" x14ac:dyDescent="0.3">
      <c r="B8" s="22"/>
      <c r="C8" s="21" t="s">
        <v>59</v>
      </c>
      <c r="D8" s="326"/>
      <c r="E8" s="326"/>
      <c r="F8" s="687" t="s">
        <v>1764</v>
      </c>
      <c r="G8" s="688"/>
      <c r="H8" s="688"/>
      <c r="I8" s="688"/>
      <c r="J8" s="688"/>
      <c r="K8" s="688"/>
      <c r="L8" s="688"/>
      <c r="M8" s="688"/>
      <c r="N8" s="688"/>
      <c r="O8" s="688"/>
      <c r="P8" s="688"/>
      <c r="Q8" s="326"/>
      <c r="R8" s="24"/>
    </row>
    <row r="9" spans="2:18" s="17" customFormat="1" ht="36.950000000000003" customHeight="1" x14ac:dyDescent="0.25">
      <c r="B9" s="18"/>
      <c r="C9" s="26" t="s">
        <v>1672</v>
      </c>
      <c r="D9" s="324"/>
      <c r="E9" s="324"/>
      <c r="F9" s="689" t="s">
        <v>4545</v>
      </c>
      <c r="G9" s="680"/>
      <c r="H9" s="680"/>
      <c r="I9" s="680"/>
      <c r="J9" s="680"/>
      <c r="K9" s="680"/>
      <c r="L9" s="680"/>
      <c r="M9" s="680"/>
      <c r="N9" s="680"/>
      <c r="O9" s="680"/>
      <c r="P9" s="680"/>
      <c r="Q9" s="324"/>
      <c r="R9" s="19"/>
    </row>
    <row r="10" spans="2:18" s="17" customFormat="1" ht="6.95" customHeight="1" x14ac:dyDescent="0.25">
      <c r="B10" s="18"/>
      <c r="C10" s="324"/>
      <c r="D10" s="324"/>
      <c r="E10" s="324"/>
      <c r="F10" s="324"/>
      <c r="G10" s="324"/>
      <c r="H10" s="324"/>
      <c r="I10" s="324"/>
      <c r="J10" s="324"/>
      <c r="K10" s="324"/>
      <c r="L10" s="324"/>
      <c r="M10" s="324"/>
      <c r="N10" s="324"/>
      <c r="O10" s="324"/>
      <c r="P10" s="324"/>
      <c r="Q10" s="324"/>
      <c r="R10" s="19"/>
    </row>
    <row r="11" spans="2:18" s="17" customFormat="1" ht="18" customHeight="1" x14ac:dyDescent="0.25">
      <c r="B11" s="18"/>
      <c r="C11" s="21" t="s">
        <v>61</v>
      </c>
      <c r="D11" s="324"/>
      <c r="E11" s="324"/>
      <c r="F11" s="327" t="s">
        <v>62</v>
      </c>
      <c r="G11" s="324"/>
      <c r="H11" s="324"/>
      <c r="I11" s="324"/>
      <c r="J11" s="324"/>
      <c r="K11" s="21" t="s">
        <v>63</v>
      </c>
      <c r="L11" s="324"/>
      <c r="M11" s="697">
        <v>42535</v>
      </c>
      <c r="N11" s="680"/>
      <c r="O11" s="680"/>
      <c r="P11" s="680"/>
      <c r="Q11" s="324"/>
      <c r="R11" s="19"/>
    </row>
    <row r="12" spans="2:18" s="17" customFormat="1" ht="6.95" customHeight="1" x14ac:dyDescent="0.25">
      <c r="B12" s="18"/>
      <c r="C12" s="324"/>
      <c r="D12" s="324"/>
      <c r="E12" s="324"/>
      <c r="F12" s="324"/>
      <c r="G12" s="324"/>
      <c r="H12" s="324"/>
      <c r="I12" s="324"/>
      <c r="J12" s="324"/>
      <c r="K12" s="324"/>
      <c r="L12" s="324"/>
      <c r="M12" s="324"/>
      <c r="N12" s="324"/>
      <c r="O12" s="324"/>
      <c r="P12" s="324"/>
      <c r="Q12" s="324"/>
      <c r="R12" s="19"/>
    </row>
    <row r="13" spans="2:18" s="17" customFormat="1" ht="15" x14ac:dyDescent="0.25">
      <c r="B13" s="18"/>
      <c r="C13" s="21" t="s">
        <v>64</v>
      </c>
      <c r="D13" s="324"/>
      <c r="E13" s="324"/>
      <c r="F13" s="327" t="s">
        <v>65</v>
      </c>
      <c r="G13" s="324"/>
      <c r="H13" s="324"/>
      <c r="I13" s="324"/>
      <c r="J13" s="324"/>
      <c r="K13" s="21" t="s">
        <v>66</v>
      </c>
      <c r="L13" s="324"/>
      <c r="M13" s="698" t="s">
        <v>70</v>
      </c>
      <c r="N13" s="680"/>
      <c r="O13" s="680"/>
      <c r="P13" s="680"/>
      <c r="Q13" s="680"/>
      <c r="R13" s="19"/>
    </row>
    <row r="14" spans="2:18" s="17" customFormat="1" ht="14.45" customHeight="1" x14ac:dyDescent="0.25">
      <c r="B14" s="18"/>
      <c r="C14" s="21" t="s">
        <v>68</v>
      </c>
      <c r="D14" s="324"/>
      <c r="E14" s="324"/>
      <c r="F14" s="327"/>
      <c r="G14" s="324"/>
      <c r="H14" s="324"/>
      <c r="I14" s="324"/>
      <c r="J14" s="324"/>
      <c r="K14" s="21" t="s">
        <v>69</v>
      </c>
      <c r="L14" s="324"/>
      <c r="M14" s="698" t="s">
        <v>70</v>
      </c>
      <c r="N14" s="680"/>
      <c r="O14" s="680"/>
      <c r="P14" s="680"/>
      <c r="Q14" s="680"/>
      <c r="R14" s="19"/>
    </row>
    <row r="15" spans="2:18" s="17" customFormat="1" ht="10.35" customHeight="1" x14ac:dyDescent="0.25">
      <c r="B15" s="18"/>
      <c r="C15" s="324"/>
      <c r="D15" s="324"/>
      <c r="E15" s="324"/>
      <c r="F15" s="324"/>
      <c r="G15" s="324"/>
      <c r="H15" s="324"/>
      <c r="I15" s="324"/>
      <c r="J15" s="324"/>
      <c r="K15" s="324"/>
      <c r="L15" s="324"/>
      <c r="M15" s="324"/>
      <c r="N15" s="324"/>
      <c r="O15" s="324"/>
      <c r="P15" s="324"/>
      <c r="Q15" s="324"/>
      <c r="R15" s="19"/>
    </row>
    <row r="16" spans="2:18" s="17" customFormat="1" ht="29.25" customHeight="1" x14ac:dyDescent="0.25">
      <c r="B16" s="18"/>
      <c r="C16" s="694" t="s">
        <v>71</v>
      </c>
      <c r="D16" s="695"/>
      <c r="E16" s="695"/>
      <c r="F16" s="695"/>
      <c r="G16" s="695"/>
      <c r="H16" s="330"/>
      <c r="I16" s="330"/>
      <c r="J16" s="330"/>
      <c r="K16" s="330"/>
      <c r="L16" s="330"/>
      <c r="M16" s="330"/>
      <c r="N16" s="694" t="s">
        <v>72</v>
      </c>
      <c r="O16" s="680"/>
      <c r="P16" s="680"/>
      <c r="Q16" s="680"/>
      <c r="R16" s="19"/>
    </row>
    <row r="17" spans="2:47" s="17" customFormat="1" ht="10.35" customHeight="1" x14ac:dyDescent="0.25">
      <c r="B17" s="18"/>
      <c r="C17" s="324"/>
      <c r="D17" s="324"/>
      <c r="E17" s="324"/>
      <c r="F17" s="324"/>
      <c r="G17" s="324"/>
      <c r="H17" s="324"/>
      <c r="I17" s="324"/>
      <c r="J17" s="324"/>
      <c r="K17" s="324"/>
      <c r="L17" s="324"/>
      <c r="M17" s="324"/>
      <c r="N17" s="324"/>
      <c r="O17" s="324"/>
      <c r="P17" s="324"/>
      <c r="Q17" s="324"/>
      <c r="R17" s="19"/>
    </row>
    <row r="18" spans="2:47" s="17" customFormat="1" ht="29.25" customHeight="1" x14ac:dyDescent="0.25">
      <c r="B18" s="18"/>
      <c r="C18" s="29" t="s">
        <v>73</v>
      </c>
      <c r="D18" s="324"/>
      <c r="E18" s="324"/>
      <c r="F18" s="324"/>
      <c r="G18" s="324"/>
      <c r="H18" s="324"/>
      <c r="I18" s="324"/>
      <c r="J18" s="324"/>
      <c r="K18" s="324"/>
      <c r="L18" s="324"/>
      <c r="M18" s="324"/>
      <c r="N18" s="696">
        <f>N44</f>
        <v>0</v>
      </c>
      <c r="O18" s="680"/>
      <c r="P18" s="680"/>
      <c r="Q18" s="680"/>
      <c r="R18" s="19"/>
      <c r="AU18" s="30" t="s">
        <v>74</v>
      </c>
    </row>
    <row r="19" spans="2:47" s="35" customFormat="1" ht="24.95" customHeight="1" x14ac:dyDescent="0.25">
      <c r="B19" s="31"/>
      <c r="C19" s="329"/>
      <c r="D19" s="33" t="s">
        <v>87</v>
      </c>
      <c r="E19" s="329"/>
      <c r="F19" s="329"/>
      <c r="G19" s="329"/>
      <c r="H19" s="329"/>
      <c r="I19" s="329"/>
      <c r="J19" s="329"/>
      <c r="K19" s="329"/>
      <c r="L19" s="329"/>
      <c r="M19" s="329"/>
      <c r="N19" s="669">
        <f>N45</f>
        <v>0</v>
      </c>
      <c r="O19" s="685"/>
      <c r="P19" s="685"/>
      <c r="Q19" s="685"/>
      <c r="R19" s="34"/>
    </row>
    <row r="20" spans="2:47" s="40" customFormat="1" ht="19.899999999999999" customHeight="1" x14ac:dyDescent="0.25">
      <c r="B20" s="36"/>
      <c r="C20" s="328"/>
      <c r="D20" s="38" t="s">
        <v>90</v>
      </c>
      <c r="E20" s="328"/>
      <c r="F20" s="328"/>
      <c r="G20" s="328"/>
      <c r="H20" s="328"/>
      <c r="I20" s="328"/>
      <c r="J20" s="328"/>
      <c r="K20" s="328"/>
      <c r="L20" s="328"/>
      <c r="M20" s="328"/>
      <c r="N20" s="683">
        <f>N46</f>
        <v>0</v>
      </c>
      <c r="O20" s="684"/>
      <c r="P20" s="684"/>
      <c r="Q20" s="684"/>
      <c r="R20" s="39"/>
    </row>
    <row r="21" spans="2:47" s="40" customFormat="1" ht="19.899999999999999" customHeight="1" x14ac:dyDescent="0.25">
      <c r="B21" s="36"/>
      <c r="C21" s="328"/>
      <c r="D21" s="38" t="s">
        <v>4489</v>
      </c>
      <c r="E21" s="328"/>
      <c r="F21" s="328"/>
      <c r="G21" s="328"/>
      <c r="H21" s="328"/>
      <c r="I21" s="328"/>
      <c r="J21" s="328"/>
      <c r="K21" s="328"/>
      <c r="L21" s="328"/>
      <c r="M21" s="328"/>
      <c r="N21" s="683">
        <f>N53</f>
        <v>0</v>
      </c>
      <c r="O21" s="684"/>
      <c r="P21" s="684"/>
      <c r="Q21" s="684"/>
      <c r="R21" s="39"/>
    </row>
    <row r="22" spans="2:47" s="40" customFormat="1" ht="19.899999999999999" customHeight="1" x14ac:dyDescent="0.25">
      <c r="B22" s="36"/>
      <c r="C22" s="328"/>
      <c r="D22" s="38" t="s">
        <v>4490</v>
      </c>
      <c r="E22" s="328"/>
      <c r="F22" s="328"/>
      <c r="G22" s="328"/>
      <c r="H22" s="328"/>
      <c r="I22" s="328"/>
      <c r="J22" s="328"/>
      <c r="K22" s="328"/>
      <c r="L22" s="328"/>
      <c r="M22" s="328"/>
      <c r="N22" s="683">
        <f>N58</f>
        <v>0</v>
      </c>
      <c r="O22" s="684"/>
      <c r="P22" s="684"/>
      <c r="Q22" s="684"/>
      <c r="R22" s="39"/>
    </row>
    <row r="23" spans="2:47" s="40" customFormat="1" ht="19.899999999999999" customHeight="1" x14ac:dyDescent="0.25">
      <c r="B23" s="36"/>
      <c r="C23" s="328"/>
      <c r="D23" s="38" t="s">
        <v>4491</v>
      </c>
      <c r="E23" s="328"/>
      <c r="F23" s="328"/>
      <c r="G23" s="328"/>
      <c r="H23" s="328"/>
      <c r="I23" s="328"/>
      <c r="J23" s="328"/>
      <c r="K23" s="328"/>
      <c r="L23" s="328"/>
      <c r="M23" s="328"/>
      <c r="N23" s="683">
        <f>N66</f>
        <v>0</v>
      </c>
      <c r="O23" s="684"/>
      <c r="P23" s="684"/>
      <c r="Q23" s="684"/>
      <c r="R23" s="39"/>
    </row>
    <row r="24" spans="2:47" s="40" customFormat="1" ht="19.899999999999999" customHeight="1" x14ac:dyDescent="0.25">
      <c r="B24" s="36"/>
      <c r="C24" s="328"/>
      <c r="D24" s="38" t="s">
        <v>98</v>
      </c>
      <c r="E24" s="328"/>
      <c r="F24" s="328"/>
      <c r="G24" s="328"/>
      <c r="H24" s="328"/>
      <c r="I24" s="328"/>
      <c r="J24" s="328"/>
      <c r="K24" s="328"/>
      <c r="L24" s="328"/>
      <c r="M24" s="328"/>
      <c r="N24" s="683">
        <f>N76</f>
        <v>0</v>
      </c>
      <c r="O24" s="684"/>
      <c r="P24" s="684"/>
      <c r="Q24" s="684"/>
      <c r="R24" s="39"/>
    </row>
    <row r="25" spans="2:47" s="40" customFormat="1" ht="19.899999999999999" customHeight="1" x14ac:dyDescent="0.25">
      <c r="B25" s="36"/>
      <c r="C25" s="328"/>
      <c r="D25" s="38" t="s">
        <v>4492</v>
      </c>
      <c r="E25" s="328"/>
      <c r="F25" s="328"/>
      <c r="G25" s="328"/>
      <c r="H25" s="328"/>
      <c r="I25" s="328"/>
      <c r="J25" s="328"/>
      <c r="K25" s="328"/>
      <c r="L25" s="328"/>
      <c r="M25" s="328"/>
      <c r="N25" s="683">
        <f>N78</f>
        <v>0</v>
      </c>
      <c r="O25" s="684"/>
      <c r="P25" s="684"/>
      <c r="Q25" s="684"/>
      <c r="R25" s="39"/>
    </row>
    <row r="26" spans="2:47" s="17" customFormat="1" ht="6.95" customHeight="1" x14ac:dyDescent="0.25">
      <c r="B26" s="41"/>
      <c r="C26" s="42"/>
      <c r="D26" s="42"/>
      <c r="E26" s="42"/>
      <c r="F26" s="42"/>
      <c r="G26" s="42"/>
      <c r="H26" s="42"/>
      <c r="I26" s="42"/>
      <c r="J26" s="42"/>
      <c r="K26" s="42"/>
      <c r="L26" s="42"/>
      <c r="M26" s="42"/>
      <c r="N26" s="42"/>
      <c r="O26" s="42"/>
      <c r="P26" s="42"/>
      <c r="Q26" s="42"/>
      <c r="R26" s="43"/>
    </row>
    <row r="30" spans="2:47" s="17" customFormat="1" ht="6.95" customHeight="1" x14ac:dyDescent="0.25">
      <c r="B30" s="14"/>
      <c r="C30" s="15"/>
      <c r="D30" s="15"/>
      <c r="E30" s="15"/>
      <c r="F30" s="15"/>
      <c r="G30" s="15"/>
      <c r="H30" s="15"/>
      <c r="I30" s="15"/>
      <c r="J30" s="15"/>
      <c r="K30" s="15"/>
      <c r="L30" s="15"/>
      <c r="M30" s="15"/>
      <c r="N30" s="15"/>
      <c r="O30" s="15"/>
      <c r="P30" s="15"/>
      <c r="Q30" s="15"/>
      <c r="R30" s="16"/>
    </row>
    <row r="31" spans="2:47" s="17" customFormat="1" ht="36.950000000000003" customHeight="1" x14ac:dyDescent="0.25">
      <c r="B31" s="18"/>
      <c r="C31" s="686" t="s">
        <v>100</v>
      </c>
      <c r="D31" s="680"/>
      <c r="E31" s="680"/>
      <c r="F31" s="680"/>
      <c r="G31" s="680"/>
      <c r="H31" s="680"/>
      <c r="I31" s="680"/>
      <c r="J31" s="680"/>
      <c r="K31" s="680"/>
      <c r="L31" s="680"/>
      <c r="M31" s="680"/>
      <c r="N31" s="680"/>
      <c r="O31" s="680"/>
      <c r="P31" s="680"/>
      <c r="Q31" s="680"/>
      <c r="R31" s="19"/>
    </row>
    <row r="32" spans="2:47" s="17" customFormat="1" ht="6.95" customHeight="1" x14ac:dyDescent="0.25">
      <c r="B32" s="18"/>
      <c r="C32" s="324"/>
      <c r="D32" s="324"/>
      <c r="E32" s="324"/>
      <c r="F32" s="324"/>
      <c r="G32" s="324"/>
      <c r="H32" s="324"/>
      <c r="I32" s="324"/>
      <c r="J32" s="324"/>
      <c r="K32" s="324"/>
      <c r="L32" s="324"/>
      <c r="M32" s="324"/>
      <c r="N32" s="324"/>
      <c r="O32" s="324"/>
      <c r="P32" s="324"/>
      <c r="Q32" s="324"/>
      <c r="R32" s="19"/>
    </row>
    <row r="33" spans="2:64" s="17" customFormat="1" ht="30" customHeight="1" x14ac:dyDescent="0.25">
      <c r="B33" s="18"/>
      <c r="C33" s="21" t="s">
        <v>55</v>
      </c>
      <c r="D33" s="324"/>
      <c r="E33" s="324"/>
      <c r="F33" s="687" t="s">
        <v>56</v>
      </c>
      <c r="G33" s="680"/>
      <c r="H33" s="680"/>
      <c r="I33" s="680"/>
      <c r="J33" s="680"/>
      <c r="K33" s="680"/>
      <c r="L33" s="680"/>
      <c r="M33" s="680"/>
      <c r="N33" s="680"/>
      <c r="O33" s="680"/>
      <c r="P33" s="680"/>
      <c r="Q33" s="324"/>
      <c r="R33" s="19"/>
    </row>
    <row r="34" spans="2:64" ht="30" customHeight="1" x14ac:dyDescent="0.3">
      <c r="B34" s="22"/>
      <c r="C34" s="21" t="s">
        <v>57</v>
      </c>
      <c r="D34" s="326"/>
      <c r="E34" s="326"/>
      <c r="F34" s="687" t="s">
        <v>1670</v>
      </c>
      <c r="G34" s="688"/>
      <c r="H34" s="688"/>
      <c r="I34" s="688"/>
      <c r="J34" s="688"/>
      <c r="K34" s="688"/>
      <c r="L34" s="688"/>
      <c r="M34" s="688"/>
      <c r="N34" s="688"/>
      <c r="O34" s="688"/>
      <c r="P34" s="688"/>
      <c r="Q34" s="326"/>
      <c r="R34" s="24"/>
    </row>
    <row r="35" spans="2:64" ht="30" customHeight="1" x14ac:dyDescent="0.3">
      <c r="B35" s="22"/>
      <c r="C35" s="21" t="s">
        <v>59</v>
      </c>
      <c r="D35" s="326"/>
      <c r="E35" s="326"/>
      <c r="F35" s="687" t="s">
        <v>1764</v>
      </c>
      <c r="G35" s="688"/>
      <c r="H35" s="688"/>
      <c r="I35" s="688"/>
      <c r="J35" s="688"/>
      <c r="K35" s="688"/>
      <c r="L35" s="688"/>
      <c r="M35" s="688"/>
      <c r="N35" s="688"/>
      <c r="O35" s="688"/>
      <c r="P35" s="688"/>
      <c r="Q35" s="326"/>
      <c r="R35" s="24"/>
    </row>
    <row r="36" spans="2:64" s="17" customFormat="1" ht="36.950000000000003" customHeight="1" x14ac:dyDescent="0.25">
      <c r="B36" s="18"/>
      <c r="C36" s="26" t="s">
        <v>1672</v>
      </c>
      <c r="D36" s="324"/>
      <c r="E36" s="324"/>
      <c r="F36" s="689" t="s">
        <v>4545</v>
      </c>
      <c r="G36" s="680"/>
      <c r="H36" s="680"/>
      <c r="I36" s="680"/>
      <c r="J36" s="680"/>
      <c r="K36" s="680"/>
      <c r="L36" s="680"/>
      <c r="M36" s="680"/>
      <c r="N36" s="680"/>
      <c r="O36" s="680"/>
      <c r="P36" s="680"/>
      <c r="Q36" s="324"/>
      <c r="R36" s="19"/>
    </row>
    <row r="37" spans="2:64" s="17" customFormat="1" ht="6.95" customHeight="1" x14ac:dyDescent="0.25">
      <c r="B37" s="18"/>
      <c r="C37" s="324"/>
      <c r="D37" s="324"/>
      <c r="E37" s="324"/>
      <c r="F37" s="324"/>
      <c r="G37" s="324"/>
      <c r="H37" s="324"/>
      <c r="I37" s="324"/>
      <c r="J37" s="324"/>
      <c r="K37" s="324"/>
      <c r="L37" s="324"/>
      <c r="M37" s="324"/>
      <c r="N37" s="324"/>
      <c r="O37" s="324"/>
      <c r="P37" s="324"/>
      <c r="Q37" s="324"/>
      <c r="R37" s="19"/>
    </row>
    <row r="38" spans="2:64" s="17" customFormat="1" ht="18" customHeight="1" x14ac:dyDescent="0.25">
      <c r="B38" s="18"/>
      <c r="C38" s="21" t="s">
        <v>61</v>
      </c>
      <c r="D38" s="324"/>
      <c r="E38" s="324"/>
      <c r="F38" s="327" t="s">
        <v>62</v>
      </c>
      <c r="G38" s="324"/>
      <c r="H38" s="324"/>
      <c r="I38" s="324"/>
      <c r="J38" s="324"/>
      <c r="K38" s="21" t="s">
        <v>63</v>
      </c>
      <c r="L38" s="324"/>
      <c r="M38" s="697">
        <v>42535</v>
      </c>
      <c r="N38" s="680"/>
      <c r="O38" s="680"/>
      <c r="P38" s="680"/>
      <c r="Q38" s="324"/>
      <c r="R38" s="19"/>
    </row>
    <row r="39" spans="2:64" s="17" customFormat="1" ht="6.95" customHeight="1" x14ac:dyDescent="0.25">
      <c r="B39" s="18"/>
      <c r="C39" s="324"/>
      <c r="D39" s="324"/>
      <c r="E39" s="324"/>
      <c r="F39" s="324"/>
      <c r="G39" s="324"/>
      <c r="H39" s="324"/>
      <c r="I39" s="324"/>
      <c r="J39" s="324"/>
      <c r="K39" s="324"/>
      <c r="L39" s="324"/>
      <c r="M39" s="324"/>
      <c r="N39" s="324"/>
      <c r="O39" s="324"/>
      <c r="P39" s="324"/>
      <c r="Q39" s="324"/>
      <c r="R39" s="19"/>
    </row>
    <row r="40" spans="2:64" s="17" customFormat="1" ht="15" x14ac:dyDescent="0.25">
      <c r="B40" s="18"/>
      <c r="C40" s="21" t="s">
        <v>64</v>
      </c>
      <c r="D40" s="324"/>
      <c r="E40" s="324"/>
      <c r="F40" s="327" t="s">
        <v>65</v>
      </c>
      <c r="G40" s="324"/>
      <c r="H40" s="324"/>
      <c r="I40" s="324"/>
      <c r="J40" s="324"/>
      <c r="K40" s="21" t="s">
        <v>66</v>
      </c>
      <c r="L40" s="324"/>
      <c r="M40" s="698" t="s">
        <v>70</v>
      </c>
      <c r="N40" s="680"/>
      <c r="O40" s="680"/>
      <c r="P40" s="680"/>
      <c r="Q40" s="680"/>
      <c r="R40" s="19"/>
    </row>
    <row r="41" spans="2:64" s="17" customFormat="1" ht="14.45" customHeight="1" x14ac:dyDescent="0.25">
      <c r="B41" s="18"/>
      <c r="C41" s="21" t="s">
        <v>68</v>
      </c>
      <c r="D41" s="324"/>
      <c r="E41" s="324"/>
      <c r="F41" s="327"/>
      <c r="G41" s="324"/>
      <c r="H41" s="324"/>
      <c r="I41" s="324"/>
      <c r="J41" s="324"/>
      <c r="K41" s="21" t="s">
        <v>69</v>
      </c>
      <c r="L41" s="324"/>
      <c r="M41" s="698" t="s">
        <v>70</v>
      </c>
      <c r="N41" s="680"/>
      <c r="O41" s="680"/>
      <c r="P41" s="680"/>
      <c r="Q41" s="680"/>
      <c r="R41" s="19"/>
    </row>
    <row r="42" spans="2:64" s="17" customFormat="1" ht="10.35" customHeight="1" x14ac:dyDescent="0.25">
      <c r="B42" s="18"/>
      <c r="C42" s="324"/>
      <c r="D42" s="324"/>
      <c r="E42" s="324"/>
      <c r="F42" s="324"/>
      <c r="G42" s="324"/>
      <c r="H42" s="324"/>
      <c r="I42" s="324"/>
      <c r="J42" s="324"/>
      <c r="K42" s="324"/>
      <c r="L42" s="324"/>
      <c r="M42" s="324"/>
      <c r="N42" s="324"/>
      <c r="O42" s="324"/>
      <c r="P42" s="324"/>
      <c r="Q42" s="324"/>
      <c r="R42" s="19"/>
    </row>
    <row r="43" spans="2:64" s="48" customFormat="1" ht="29.25" customHeight="1" x14ac:dyDescent="0.25">
      <c r="B43" s="44"/>
      <c r="C43" s="45" t="s">
        <v>101</v>
      </c>
      <c r="D43" s="325" t="s">
        <v>102</v>
      </c>
      <c r="E43" s="325" t="s">
        <v>103</v>
      </c>
      <c r="F43" s="690" t="s">
        <v>104</v>
      </c>
      <c r="G43" s="691"/>
      <c r="H43" s="691"/>
      <c r="I43" s="691"/>
      <c r="J43" s="325" t="s">
        <v>105</v>
      </c>
      <c r="K43" s="325" t="s">
        <v>106</v>
      </c>
      <c r="L43" s="692" t="s">
        <v>107</v>
      </c>
      <c r="M43" s="691"/>
      <c r="N43" s="690" t="s">
        <v>72</v>
      </c>
      <c r="O43" s="691"/>
      <c r="P43" s="691"/>
      <c r="Q43" s="693"/>
      <c r="R43" s="47"/>
      <c r="T43" s="49" t="s">
        <v>108</v>
      </c>
      <c r="U43" s="50" t="s">
        <v>109</v>
      </c>
      <c r="V43" s="50" t="s">
        <v>110</v>
      </c>
      <c r="W43" s="50" t="s">
        <v>111</v>
      </c>
      <c r="X43" s="50" t="s">
        <v>112</v>
      </c>
      <c r="Y43" s="50" t="s">
        <v>113</v>
      </c>
      <c r="Z43" s="50" t="s">
        <v>114</v>
      </c>
      <c r="AA43" s="51" t="s">
        <v>115</v>
      </c>
    </row>
    <row r="44" spans="2:64" s="17" customFormat="1" ht="29.25" customHeight="1" x14ac:dyDescent="0.35">
      <c r="B44" s="18"/>
      <c r="C44" s="52" t="s">
        <v>116</v>
      </c>
      <c r="D44" s="324"/>
      <c r="E44" s="324"/>
      <c r="F44" s="324"/>
      <c r="G44" s="324"/>
      <c r="H44" s="324"/>
      <c r="I44" s="324"/>
      <c r="J44" s="324"/>
      <c r="K44" s="324"/>
      <c r="L44" s="324"/>
      <c r="M44" s="324"/>
      <c r="N44" s="674">
        <f>BK44</f>
        <v>0</v>
      </c>
      <c r="O44" s="675"/>
      <c r="P44" s="675"/>
      <c r="Q44" s="675"/>
      <c r="R44" s="19"/>
      <c r="T44" s="53"/>
      <c r="U44" s="54"/>
      <c r="V44" s="54"/>
      <c r="W44" s="55">
        <f>W45</f>
        <v>26.989400000000003</v>
      </c>
      <c r="X44" s="54"/>
      <c r="Y44" s="55">
        <f>Y45</f>
        <v>0.14522599999999999</v>
      </c>
      <c r="Z44" s="54"/>
      <c r="AA44" s="56">
        <f>AA45</f>
        <v>0</v>
      </c>
      <c r="AT44" s="30" t="s">
        <v>117</v>
      </c>
      <c r="AU44" s="30" t="s">
        <v>74</v>
      </c>
      <c r="BK44" s="57">
        <f>BK45</f>
        <v>0</v>
      </c>
    </row>
    <row r="45" spans="2:64" s="62" customFormat="1" ht="37.35" customHeight="1" x14ac:dyDescent="0.35">
      <c r="B45" s="58"/>
      <c r="C45" s="59"/>
      <c r="D45" s="60" t="s">
        <v>87</v>
      </c>
      <c r="E45" s="60"/>
      <c r="F45" s="60"/>
      <c r="G45" s="60"/>
      <c r="H45" s="60"/>
      <c r="I45" s="60"/>
      <c r="J45" s="60"/>
      <c r="K45" s="60"/>
      <c r="L45" s="60"/>
      <c r="M45" s="60"/>
      <c r="N45" s="668">
        <f>BK45</f>
        <v>0</v>
      </c>
      <c r="O45" s="669"/>
      <c r="P45" s="669"/>
      <c r="Q45" s="669"/>
      <c r="R45" s="61"/>
      <c r="T45" s="63"/>
      <c r="U45" s="59"/>
      <c r="V45" s="59"/>
      <c r="W45" s="64">
        <f>W46+W53+W58+W66+W76+W78</f>
        <v>26.989400000000003</v>
      </c>
      <c r="X45" s="59"/>
      <c r="Y45" s="64">
        <f>Y46+Y53+Y58+Y66+Y76+Y78</f>
        <v>0.14522599999999999</v>
      </c>
      <c r="Z45" s="59"/>
      <c r="AA45" s="65">
        <f>AA46+AA53+AA58+AA66+AA76+AA78</f>
        <v>0</v>
      </c>
      <c r="AR45" s="66" t="s">
        <v>128</v>
      </c>
      <c r="AT45" s="67" t="s">
        <v>117</v>
      </c>
      <c r="AU45" s="67" t="s">
        <v>119</v>
      </c>
      <c r="AY45" s="66" t="s">
        <v>120</v>
      </c>
      <c r="BK45" s="68">
        <f>BK46+BK53+BK58+BK66+BK76+BK78</f>
        <v>0</v>
      </c>
    </row>
    <row r="46" spans="2:64" s="62" customFormat="1" ht="19.899999999999999" customHeight="1" x14ac:dyDescent="0.3">
      <c r="B46" s="58"/>
      <c r="C46" s="59"/>
      <c r="D46" s="69" t="s">
        <v>90</v>
      </c>
      <c r="E46" s="69"/>
      <c r="F46" s="69"/>
      <c r="G46" s="69"/>
      <c r="H46" s="69"/>
      <c r="I46" s="69"/>
      <c r="J46" s="69"/>
      <c r="K46" s="69"/>
      <c r="L46" s="69"/>
      <c r="M46" s="69"/>
      <c r="N46" s="659">
        <f>BK46</f>
        <v>0</v>
      </c>
      <c r="O46" s="660"/>
      <c r="P46" s="660"/>
      <c r="Q46" s="660"/>
      <c r="R46" s="61"/>
      <c r="T46" s="63"/>
      <c r="U46" s="59"/>
      <c r="V46" s="59"/>
      <c r="W46" s="64">
        <f>SUM(W47:W52)</f>
        <v>6.4703999999999997</v>
      </c>
      <c r="X46" s="59"/>
      <c r="Y46" s="64">
        <f>SUM(Y47:Y52)</f>
        <v>4.6256000000000005E-2</v>
      </c>
      <c r="Z46" s="59"/>
      <c r="AA46" s="65">
        <f>SUM(AA47:AA52)</f>
        <v>0</v>
      </c>
      <c r="AR46" s="66" t="s">
        <v>128</v>
      </c>
      <c r="AT46" s="67" t="s">
        <v>117</v>
      </c>
      <c r="AU46" s="67" t="s">
        <v>118</v>
      </c>
      <c r="AY46" s="66" t="s">
        <v>120</v>
      </c>
      <c r="BK46" s="68">
        <f>SUM(BK47:BK52)</f>
        <v>0</v>
      </c>
    </row>
    <row r="47" spans="2:64" s="17" customFormat="1" ht="44.25" customHeight="1" x14ac:dyDescent="0.25">
      <c r="B47" s="70"/>
      <c r="C47" s="71" t="s">
        <v>118</v>
      </c>
      <c r="D47" s="71" t="s">
        <v>121</v>
      </c>
      <c r="E47" s="72" t="s">
        <v>4266</v>
      </c>
      <c r="F47" s="671" t="s">
        <v>4267</v>
      </c>
      <c r="G47" s="667"/>
      <c r="H47" s="667"/>
      <c r="I47" s="667"/>
      <c r="J47" s="73" t="s">
        <v>532</v>
      </c>
      <c r="K47" s="74">
        <v>28.8</v>
      </c>
      <c r="L47" s="666"/>
      <c r="M47" s="667"/>
      <c r="N47" s="666">
        <f t="shared" ref="N47:N52" si="0">ROUND(L47*K47,2)</f>
        <v>0</v>
      </c>
      <c r="O47" s="667"/>
      <c r="P47" s="667"/>
      <c r="Q47" s="667"/>
      <c r="R47" s="75"/>
      <c r="T47" s="76" t="s">
        <v>125</v>
      </c>
      <c r="U47" s="77" t="s">
        <v>126</v>
      </c>
      <c r="V47" s="78">
        <v>0.13600000000000001</v>
      </c>
      <c r="W47" s="78">
        <f t="shared" ref="W47:W52" si="1">V47*K47</f>
        <v>3.9168000000000003</v>
      </c>
      <c r="X47" s="78">
        <v>2.7999999999999998E-4</v>
      </c>
      <c r="Y47" s="78">
        <f t="shared" ref="Y47:Y52" si="2">X47*K47</f>
        <v>8.064E-3</v>
      </c>
      <c r="Z47" s="78">
        <v>0</v>
      </c>
      <c r="AA47" s="79">
        <f t="shared" ref="AA47:AA52" si="3">Z47*K47</f>
        <v>0</v>
      </c>
      <c r="AR47" s="30" t="s">
        <v>118</v>
      </c>
      <c r="AT47" s="30" t="s">
        <v>121</v>
      </c>
      <c r="AU47" s="30" t="s">
        <v>128</v>
      </c>
      <c r="AY47" s="30" t="s">
        <v>120</v>
      </c>
      <c r="BE47" s="80">
        <f t="shared" ref="BE47:BE52" si="4">IF(U47="základní",N47,0)</f>
        <v>0</v>
      </c>
      <c r="BF47" s="80">
        <f t="shared" ref="BF47:BF52" si="5">IF(U47="snížená",N47,0)</f>
        <v>0</v>
      </c>
      <c r="BG47" s="80">
        <f t="shared" ref="BG47:BG52" si="6">IF(U47="zákl. přenesená",N47,0)</f>
        <v>0</v>
      </c>
      <c r="BH47" s="80">
        <f t="shared" ref="BH47:BH52" si="7">IF(U47="sníž. přenesená",N47,0)</f>
        <v>0</v>
      </c>
      <c r="BI47" s="80">
        <f t="shared" ref="BI47:BI52" si="8">IF(U47="nulová",N47,0)</f>
        <v>0</v>
      </c>
      <c r="BJ47" s="30" t="s">
        <v>118</v>
      </c>
      <c r="BK47" s="80">
        <f t="shared" ref="BK47:BK52" si="9">ROUND(L47*K47,2)</f>
        <v>0</v>
      </c>
      <c r="BL47" s="30" t="s">
        <v>118</v>
      </c>
    </row>
    <row r="48" spans="2:64" s="17" customFormat="1" ht="22.5" customHeight="1" x14ac:dyDescent="0.25">
      <c r="B48" s="70"/>
      <c r="C48" s="101" t="s">
        <v>128</v>
      </c>
      <c r="D48" s="101" t="s">
        <v>195</v>
      </c>
      <c r="E48" s="102" t="s">
        <v>4499</v>
      </c>
      <c r="F48" s="677" t="s">
        <v>4500</v>
      </c>
      <c r="G48" s="678"/>
      <c r="H48" s="678"/>
      <c r="I48" s="678"/>
      <c r="J48" s="103" t="s">
        <v>447</v>
      </c>
      <c r="K48" s="104">
        <v>1</v>
      </c>
      <c r="L48" s="670"/>
      <c r="M48" s="678"/>
      <c r="N48" s="670">
        <f t="shared" si="0"/>
        <v>0</v>
      </c>
      <c r="O48" s="667"/>
      <c r="P48" s="667"/>
      <c r="Q48" s="667"/>
      <c r="R48" s="75"/>
      <c r="T48" s="76" t="s">
        <v>125</v>
      </c>
      <c r="U48" s="77" t="s">
        <v>126</v>
      </c>
      <c r="V48" s="78">
        <v>0</v>
      </c>
      <c r="W48" s="78">
        <f t="shared" si="1"/>
        <v>0</v>
      </c>
      <c r="X48" s="78">
        <v>4.7000000000000002E-3</v>
      </c>
      <c r="Y48" s="78">
        <f t="shared" si="2"/>
        <v>4.7000000000000002E-3</v>
      </c>
      <c r="Z48" s="78">
        <v>0</v>
      </c>
      <c r="AA48" s="79">
        <f t="shared" si="3"/>
        <v>0</v>
      </c>
      <c r="AR48" s="30" t="s">
        <v>128</v>
      </c>
      <c r="AT48" s="30" t="s">
        <v>195</v>
      </c>
      <c r="AU48" s="30" t="s">
        <v>128</v>
      </c>
      <c r="AY48" s="30" t="s">
        <v>120</v>
      </c>
      <c r="BE48" s="80">
        <f t="shared" si="4"/>
        <v>0</v>
      </c>
      <c r="BF48" s="80">
        <f t="shared" si="5"/>
        <v>0</v>
      </c>
      <c r="BG48" s="80">
        <f t="shared" si="6"/>
        <v>0</v>
      </c>
      <c r="BH48" s="80">
        <f t="shared" si="7"/>
        <v>0</v>
      </c>
      <c r="BI48" s="80">
        <f t="shared" si="8"/>
        <v>0</v>
      </c>
      <c r="BJ48" s="30" t="s">
        <v>118</v>
      </c>
      <c r="BK48" s="80">
        <f t="shared" si="9"/>
        <v>0</v>
      </c>
      <c r="BL48" s="30" t="s">
        <v>118</v>
      </c>
    </row>
    <row r="49" spans="2:64" s="17" customFormat="1" ht="31.5" customHeight="1" x14ac:dyDescent="0.25">
      <c r="B49" s="70"/>
      <c r="C49" s="101" t="s">
        <v>136</v>
      </c>
      <c r="D49" s="101" t="s">
        <v>195</v>
      </c>
      <c r="E49" s="102" t="s">
        <v>4105</v>
      </c>
      <c r="F49" s="677" t="s">
        <v>4106</v>
      </c>
      <c r="G49" s="678"/>
      <c r="H49" s="678"/>
      <c r="I49" s="678"/>
      <c r="J49" s="103" t="s">
        <v>532</v>
      </c>
      <c r="K49" s="104">
        <v>28.8</v>
      </c>
      <c r="L49" s="670"/>
      <c r="M49" s="678"/>
      <c r="N49" s="670">
        <f t="shared" si="0"/>
        <v>0</v>
      </c>
      <c r="O49" s="667"/>
      <c r="P49" s="667"/>
      <c r="Q49" s="667"/>
      <c r="R49" s="75"/>
      <c r="T49" s="76" t="s">
        <v>125</v>
      </c>
      <c r="U49" s="77" t="s">
        <v>126</v>
      </c>
      <c r="V49" s="78">
        <v>0</v>
      </c>
      <c r="W49" s="78">
        <f t="shared" si="1"/>
        <v>0</v>
      </c>
      <c r="X49" s="78">
        <v>8.8000000000000003E-4</v>
      </c>
      <c r="Y49" s="78">
        <f t="shared" si="2"/>
        <v>2.5344000000000002E-2</v>
      </c>
      <c r="Z49" s="78">
        <v>0</v>
      </c>
      <c r="AA49" s="79">
        <f t="shared" si="3"/>
        <v>0</v>
      </c>
      <c r="AR49" s="30" t="s">
        <v>258</v>
      </c>
      <c r="AT49" s="30" t="s">
        <v>195</v>
      </c>
      <c r="AU49" s="30" t="s">
        <v>128</v>
      </c>
      <c r="AY49" s="30" t="s">
        <v>120</v>
      </c>
      <c r="BE49" s="80">
        <f t="shared" si="4"/>
        <v>0</v>
      </c>
      <c r="BF49" s="80">
        <f t="shared" si="5"/>
        <v>0</v>
      </c>
      <c r="BG49" s="80">
        <f t="shared" si="6"/>
        <v>0</v>
      </c>
      <c r="BH49" s="80">
        <f t="shared" si="7"/>
        <v>0</v>
      </c>
      <c r="BI49" s="80">
        <f t="shared" si="8"/>
        <v>0</v>
      </c>
      <c r="BJ49" s="30" t="s">
        <v>118</v>
      </c>
      <c r="BK49" s="80">
        <f t="shared" si="9"/>
        <v>0</v>
      </c>
      <c r="BL49" s="30" t="s">
        <v>194</v>
      </c>
    </row>
    <row r="50" spans="2:64" s="17" customFormat="1" ht="31.5" customHeight="1" x14ac:dyDescent="0.25">
      <c r="B50" s="70"/>
      <c r="C50" s="71" t="s">
        <v>127</v>
      </c>
      <c r="D50" s="71" t="s">
        <v>121</v>
      </c>
      <c r="E50" s="72" t="s">
        <v>4502</v>
      </c>
      <c r="F50" s="671" t="s">
        <v>4503</v>
      </c>
      <c r="G50" s="667"/>
      <c r="H50" s="667"/>
      <c r="I50" s="667"/>
      <c r="J50" s="73" t="s">
        <v>172</v>
      </c>
      <c r="K50" s="74">
        <v>8.4</v>
      </c>
      <c r="L50" s="666"/>
      <c r="M50" s="667"/>
      <c r="N50" s="666">
        <f t="shared" si="0"/>
        <v>0</v>
      </c>
      <c r="O50" s="667"/>
      <c r="P50" s="667"/>
      <c r="Q50" s="667"/>
      <c r="R50" s="75"/>
      <c r="T50" s="76" t="s">
        <v>125</v>
      </c>
      <c r="U50" s="77" t="s">
        <v>126</v>
      </c>
      <c r="V50" s="78">
        <v>0.30399999999999999</v>
      </c>
      <c r="W50" s="78">
        <f t="shared" si="1"/>
        <v>2.5535999999999999</v>
      </c>
      <c r="X50" s="78">
        <v>9.7000000000000005E-4</v>
      </c>
      <c r="Y50" s="78">
        <f t="shared" si="2"/>
        <v>8.1480000000000007E-3</v>
      </c>
      <c r="Z50" s="78">
        <v>0</v>
      </c>
      <c r="AA50" s="79">
        <f t="shared" si="3"/>
        <v>0</v>
      </c>
      <c r="AR50" s="30" t="s">
        <v>118</v>
      </c>
      <c r="AT50" s="30" t="s">
        <v>121</v>
      </c>
      <c r="AU50" s="30" t="s">
        <v>128</v>
      </c>
      <c r="AY50" s="30" t="s">
        <v>120</v>
      </c>
      <c r="BE50" s="80">
        <f t="shared" si="4"/>
        <v>0</v>
      </c>
      <c r="BF50" s="80">
        <f t="shared" si="5"/>
        <v>0</v>
      </c>
      <c r="BG50" s="80">
        <f t="shared" si="6"/>
        <v>0</v>
      </c>
      <c r="BH50" s="80">
        <f t="shared" si="7"/>
        <v>0</v>
      </c>
      <c r="BI50" s="80">
        <f t="shared" si="8"/>
        <v>0</v>
      </c>
      <c r="BJ50" s="30" t="s">
        <v>118</v>
      </c>
      <c r="BK50" s="80">
        <f t="shared" si="9"/>
        <v>0</v>
      </c>
      <c r="BL50" s="30" t="s">
        <v>118</v>
      </c>
    </row>
    <row r="51" spans="2:64" s="17" customFormat="1" ht="31.5" customHeight="1" x14ac:dyDescent="0.25">
      <c r="B51" s="70"/>
      <c r="C51" s="71" t="s">
        <v>143</v>
      </c>
      <c r="D51" s="71" t="s">
        <v>121</v>
      </c>
      <c r="E51" s="72" t="s">
        <v>3878</v>
      </c>
      <c r="F51" s="671" t="s">
        <v>3879</v>
      </c>
      <c r="G51" s="667"/>
      <c r="H51" s="667"/>
      <c r="I51" s="667"/>
      <c r="J51" s="73" t="s">
        <v>3691</v>
      </c>
      <c r="K51" s="74">
        <v>21.312000000000001</v>
      </c>
      <c r="L51" s="666"/>
      <c r="M51" s="667"/>
      <c r="N51" s="666">
        <f t="shared" si="0"/>
        <v>0</v>
      </c>
      <c r="O51" s="667"/>
      <c r="P51" s="667"/>
      <c r="Q51" s="667"/>
      <c r="R51" s="75"/>
      <c r="T51" s="76" t="s">
        <v>125</v>
      </c>
      <c r="U51" s="77" t="s">
        <v>126</v>
      </c>
      <c r="V51" s="78">
        <v>0</v>
      </c>
      <c r="W51" s="78">
        <f t="shared" si="1"/>
        <v>0</v>
      </c>
      <c r="X51" s="78">
        <v>0</v>
      </c>
      <c r="Y51" s="78">
        <f t="shared" si="2"/>
        <v>0</v>
      </c>
      <c r="Z51" s="78">
        <v>0</v>
      </c>
      <c r="AA51" s="79">
        <f t="shared" si="3"/>
        <v>0</v>
      </c>
      <c r="AR51" s="30" t="s">
        <v>118</v>
      </c>
      <c r="AT51" s="30" t="s">
        <v>121</v>
      </c>
      <c r="AU51" s="30" t="s">
        <v>128</v>
      </c>
      <c r="AY51" s="30" t="s">
        <v>120</v>
      </c>
      <c r="BE51" s="80">
        <f t="shared" si="4"/>
        <v>0</v>
      </c>
      <c r="BF51" s="80">
        <f t="shared" si="5"/>
        <v>0</v>
      </c>
      <c r="BG51" s="80">
        <f t="shared" si="6"/>
        <v>0</v>
      </c>
      <c r="BH51" s="80">
        <f t="shared" si="7"/>
        <v>0</v>
      </c>
      <c r="BI51" s="80">
        <f t="shared" si="8"/>
        <v>0</v>
      </c>
      <c r="BJ51" s="30" t="s">
        <v>118</v>
      </c>
      <c r="BK51" s="80">
        <f t="shared" si="9"/>
        <v>0</v>
      </c>
      <c r="BL51" s="30" t="s">
        <v>118</v>
      </c>
    </row>
    <row r="52" spans="2:64" s="17" customFormat="1" ht="31.5" customHeight="1" x14ac:dyDescent="0.25">
      <c r="B52" s="70"/>
      <c r="C52" s="71" t="s">
        <v>147</v>
      </c>
      <c r="D52" s="71" t="s">
        <v>121</v>
      </c>
      <c r="E52" s="72" t="s">
        <v>3880</v>
      </c>
      <c r="F52" s="671" t="s">
        <v>3881</v>
      </c>
      <c r="G52" s="667"/>
      <c r="H52" s="667"/>
      <c r="I52" s="667"/>
      <c r="J52" s="73" t="s">
        <v>3691</v>
      </c>
      <c r="K52" s="74">
        <v>21.312000000000001</v>
      </c>
      <c r="L52" s="666"/>
      <c r="M52" s="667"/>
      <c r="N52" s="666">
        <f t="shared" si="0"/>
        <v>0</v>
      </c>
      <c r="O52" s="667"/>
      <c r="P52" s="667"/>
      <c r="Q52" s="667"/>
      <c r="R52" s="75"/>
      <c r="T52" s="76" t="s">
        <v>125</v>
      </c>
      <c r="U52" s="77" t="s">
        <v>126</v>
      </c>
      <c r="V52" s="78">
        <v>0</v>
      </c>
      <c r="W52" s="78">
        <f t="shared" si="1"/>
        <v>0</v>
      </c>
      <c r="X52" s="78">
        <v>0</v>
      </c>
      <c r="Y52" s="78">
        <f t="shared" si="2"/>
        <v>0</v>
      </c>
      <c r="Z52" s="78">
        <v>0</v>
      </c>
      <c r="AA52" s="79">
        <f t="shared" si="3"/>
        <v>0</v>
      </c>
      <c r="AR52" s="30" t="s">
        <v>118</v>
      </c>
      <c r="AT52" s="30" t="s">
        <v>121</v>
      </c>
      <c r="AU52" s="30" t="s">
        <v>128</v>
      </c>
      <c r="AY52" s="30" t="s">
        <v>120</v>
      </c>
      <c r="BE52" s="80">
        <f t="shared" si="4"/>
        <v>0</v>
      </c>
      <c r="BF52" s="80">
        <f t="shared" si="5"/>
        <v>0</v>
      </c>
      <c r="BG52" s="80">
        <f t="shared" si="6"/>
        <v>0</v>
      </c>
      <c r="BH52" s="80">
        <f t="shared" si="7"/>
        <v>0</v>
      </c>
      <c r="BI52" s="80">
        <f t="shared" si="8"/>
        <v>0</v>
      </c>
      <c r="BJ52" s="30" t="s">
        <v>118</v>
      </c>
      <c r="BK52" s="80">
        <f t="shared" si="9"/>
        <v>0</v>
      </c>
      <c r="BL52" s="30" t="s">
        <v>118</v>
      </c>
    </row>
    <row r="53" spans="2:64" s="62" customFormat="1" ht="29.85" customHeight="1" x14ac:dyDescent="0.3">
      <c r="B53" s="58"/>
      <c r="C53" s="59"/>
      <c r="D53" s="69" t="s">
        <v>4489</v>
      </c>
      <c r="E53" s="69"/>
      <c r="F53" s="69"/>
      <c r="G53" s="69"/>
      <c r="H53" s="69"/>
      <c r="I53" s="69"/>
      <c r="J53" s="69"/>
      <c r="K53" s="69"/>
      <c r="L53" s="69"/>
      <c r="M53" s="69"/>
      <c r="N53" s="657">
        <f>BK53</f>
        <v>0</v>
      </c>
      <c r="O53" s="658"/>
      <c r="P53" s="658"/>
      <c r="Q53" s="658"/>
      <c r="R53" s="61"/>
      <c r="T53" s="63"/>
      <c r="U53" s="59"/>
      <c r="V53" s="59"/>
      <c r="W53" s="64">
        <f>SUM(W54:W57)</f>
        <v>0.68400000000000005</v>
      </c>
      <c r="X53" s="59"/>
      <c r="Y53" s="64">
        <f>SUM(Y54:Y57)</f>
        <v>6.7799999999999996E-3</v>
      </c>
      <c r="Z53" s="59"/>
      <c r="AA53" s="65">
        <f>SUM(AA54:AA57)</f>
        <v>0</v>
      </c>
      <c r="AR53" s="66" t="s">
        <v>128</v>
      </c>
      <c r="AT53" s="67" t="s">
        <v>117</v>
      </c>
      <c r="AU53" s="67" t="s">
        <v>118</v>
      </c>
      <c r="AY53" s="66" t="s">
        <v>120</v>
      </c>
      <c r="BK53" s="68">
        <f>SUM(BK54:BK57)</f>
        <v>0</v>
      </c>
    </row>
    <row r="54" spans="2:64" s="17" customFormat="1" ht="22.5" customHeight="1" x14ac:dyDescent="0.25">
      <c r="B54" s="70"/>
      <c r="C54" s="71" t="s">
        <v>151</v>
      </c>
      <c r="D54" s="71" t="s">
        <v>121</v>
      </c>
      <c r="E54" s="72" t="s">
        <v>4039</v>
      </c>
      <c r="F54" s="671" t="s">
        <v>4040</v>
      </c>
      <c r="G54" s="667"/>
      <c r="H54" s="667"/>
      <c r="I54" s="667"/>
      <c r="J54" s="73" t="s">
        <v>3065</v>
      </c>
      <c r="K54" s="74">
        <v>3</v>
      </c>
      <c r="L54" s="666"/>
      <c r="M54" s="667"/>
      <c r="N54" s="666">
        <f>ROUND(L54*K54,2)</f>
        <v>0</v>
      </c>
      <c r="O54" s="667"/>
      <c r="P54" s="667"/>
      <c r="Q54" s="667"/>
      <c r="R54" s="75"/>
      <c r="T54" s="76" t="s">
        <v>125</v>
      </c>
      <c r="U54" s="77" t="s">
        <v>126</v>
      </c>
      <c r="V54" s="78">
        <v>0.114</v>
      </c>
      <c r="W54" s="78">
        <f>V54*K54</f>
        <v>0.34200000000000003</v>
      </c>
      <c r="X54" s="78">
        <v>1.1299999999999999E-3</v>
      </c>
      <c r="Y54" s="78">
        <f>X54*K54</f>
        <v>3.3899999999999998E-3</v>
      </c>
      <c r="Z54" s="78">
        <v>0</v>
      </c>
      <c r="AA54" s="79">
        <f>Z54*K54</f>
        <v>0</v>
      </c>
      <c r="AR54" s="30" t="s">
        <v>118</v>
      </c>
      <c r="AT54" s="30" t="s">
        <v>121</v>
      </c>
      <c r="AU54" s="30" t="s">
        <v>128</v>
      </c>
      <c r="AY54" s="30" t="s">
        <v>120</v>
      </c>
      <c r="BE54" s="80">
        <f>IF(U54="základní",N54,0)</f>
        <v>0</v>
      </c>
      <c r="BF54" s="80">
        <f>IF(U54="snížená",N54,0)</f>
        <v>0</v>
      </c>
      <c r="BG54" s="80">
        <f>IF(U54="zákl. přenesená",N54,0)</f>
        <v>0</v>
      </c>
      <c r="BH54" s="80">
        <f>IF(U54="sníž. přenesená",N54,0)</f>
        <v>0</v>
      </c>
      <c r="BI54" s="80">
        <f>IF(U54="nulová",N54,0)</f>
        <v>0</v>
      </c>
      <c r="BJ54" s="30" t="s">
        <v>118</v>
      </c>
      <c r="BK54" s="80">
        <f>ROUND(L54*K54,2)</f>
        <v>0</v>
      </c>
      <c r="BL54" s="30" t="s">
        <v>118</v>
      </c>
    </row>
    <row r="55" spans="2:64" s="17" customFormat="1" ht="30" customHeight="1" x14ac:dyDescent="0.25">
      <c r="B55" s="18"/>
      <c r="C55" s="324"/>
      <c r="D55" s="324"/>
      <c r="E55" s="324"/>
      <c r="F55" s="679" t="s">
        <v>4504</v>
      </c>
      <c r="G55" s="680"/>
      <c r="H55" s="680"/>
      <c r="I55" s="680"/>
      <c r="J55" s="324"/>
      <c r="K55" s="324"/>
      <c r="L55" s="324"/>
      <c r="M55" s="324"/>
      <c r="N55" s="324"/>
      <c r="O55" s="324"/>
      <c r="P55" s="324"/>
      <c r="Q55" s="324"/>
      <c r="R55" s="19"/>
      <c r="T55" s="99"/>
      <c r="U55" s="324"/>
      <c r="V55" s="324"/>
      <c r="W55" s="324"/>
      <c r="X55" s="324"/>
      <c r="Y55" s="324"/>
      <c r="Z55" s="324"/>
      <c r="AA55" s="100"/>
      <c r="AT55" s="30" t="s">
        <v>193</v>
      </c>
      <c r="AU55" s="30" t="s">
        <v>128</v>
      </c>
    </row>
    <row r="56" spans="2:64" s="17" customFormat="1" ht="22.5" customHeight="1" x14ac:dyDescent="0.25">
      <c r="B56" s="70"/>
      <c r="C56" s="71" t="s">
        <v>154</v>
      </c>
      <c r="D56" s="71" t="s">
        <v>121</v>
      </c>
      <c r="E56" s="72" t="s">
        <v>4041</v>
      </c>
      <c r="F56" s="671" t="s">
        <v>4042</v>
      </c>
      <c r="G56" s="667"/>
      <c r="H56" s="667"/>
      <c r="I56" s="667"/>
      <c r="J56" s="73" t="s">
        <v>447</v>
      </c>
      <c r="K56" s="74">
        <v>3</v>
      </c>
      <c r="L56" s="666"/>
      <c r="M56" s="667"/>
      <c r="N56" s="666">
        <f>ROUND(L56*K56,2)</f>
        <v>0</v>
      </c>
      <c r="O56" s="667"/>
      <c r="P56" s="667"/>
      <c r="Q56" s="667"/>
      <c r="R56" s="75"/>
      <c r="T56" s="76" t="s">
        <v>125</v>
      </c>
      <c r="U56" s="77" t="s">
        <v>126</v>
      </c>
      <c r="V56" s="78">
        <v>0.114</v>
      </c>
      <c r="W56" s="78">
        <f>V56*K56</f>
        <v>0.34200000000000003</v>
      </c>
      <c r="X56" s="78">
        <v>1.1299999999999999E-3</v>
      </c>
      <c r="Y56" s="78">
        <f>X56*K56</f>
        <v>3.3899999999999998E-3</v>
      </c>
      <c r="Z56" s="78">
        <v>0</v>
      </c>
      <c r="AA56" s="79">
        <f>Z56*K56</f>
        <v>0</v>
      </c>
      <c r="AR56" s="30" t="s">
        <v>118</v>
      </c>
      <c r="AT56" s="30" t="s">
        <v>121</v>
      </c>
      <c r="AU56" s="30" t="s">
        <v>128</v>
      </c>
      <c r="AY56" s="30" t="s">
        <v>120</v>
      </c>
      <c r="BE56" s="80">
        <f>IF(U56="základní",N56,0)</f>
        <v>0</v>
      </c>
      <c r="BF56" s="80">
        <f>IF(U56="snížená",N56,0)</f>
        <v>0</v>
      </c>
      <c r="BG56" s="80">
        <f>IF(U56="zákl. přenesená",N56,0)</f>
        <v>0</v>
      </c>
      <c r="BH56" s="80">
        <f>IF(U56="sníž. přenesená",N56,0)</f>
        <v>0</v>
      </c>
      <c r="BI56" s="80">
        <f>IF(U56="nulová",N56,0)</f>
        <v>0</v>
      </c>
      <c r="BJ56" s="30" t="s">
        <v>118</v>
      </c>
      <c r="BK56" s="80">
        <f>ROUND(L56*K56,2)</f>
        <v>0</v>
      </c>
      <c r="BL56" s="30" t="s">
        <v>118</v>
      </c>
    </row>
    <row r="57" spans="2:64" s="17" customFormat="1" ht="30" customHeight="1" x14ac:dyDescent="0.25">
      <c r="B57" s="18"/>
      <c r="C57" s="324"/>
      <c r="D57" s="324"/>
      <c r="E57" s="324"/>
      <c r="F57" s="679" t="s">
        <v>4504</v>
      </c>
      <c r="G57" s="680"/>
      <c r="H57" s="680"/>
      <c r="I57" s="680"/>
      <c r="J57" s="324"/>
      <c r="K57" s="324"/>
      <c r="L57" s="324"/>
      <c r="M57" s="324"/>
      <c r="N57" s="324"/>
      <c r="O57" s="324"/>
      <c r="P57" s="324"/>
      <c r="Q57" s="324"/>
      <c r="R57" s="19"/>
      <c r="T57" s="99"/>
      <c r="U57" s="324"/>
      <c r="V57" s="324"/>
      <c r="W57" s="324"/>
      <c r="X57" s="324"/>
      <c r="Y57" s="324"/>
      <c r="Z57" s="324"/>
      <c r="AA57" s="100"/>
      <c r="AT57" s="30" t="s">
        <v>193</v>
      </c>
      <c r="AU57" s="30" t="s">
        <v>128</v>
      </c>
    </row>
    <row r="58" spans="2:64" s="62" customFormat="1" ht="29.85" customHeight="1" x14ac:dyDescent="0.3">
      <c r="B58" s="58"/>
      <c r="C58" s="59"/>
      <c r="D58" s="69" t="s">
        <v>4490</v>
      </c>
      <c r="E58" s="69"/>
      <c r="F58" s="69"/>
      <c r="G58" s="69"/>
      <c r="H58" s="69"/>
      <c r="I58" s="69"/>
      <c r="J58" s="69"/>
      <c r="K58" s="69"/>
      <c r="L58" s="69"/>
      <c r="M58" s="69"/>
      <c r="N58" s="659">
        <f>BK58</f>
        <v>0</v>
      </c>
      <c r="O58" s="660"/>
      <c r="P58" s="660"/>
      <c r="Q58" s="660"/>
      <c r="R58" s="61"/>
      <c r="T58" s="63"/>
      <c r="U58" s="59"/>
      <c r="V58" s="59"/>
      <c r="W58" s="64">
        <f>SUM(W59:W65)</f>
        <v>18.068000000000001</v>
      </c>
      <c r="X58" s="59"/>
      <c r="Y58" s="64">
        <f>SUM(Y59:Y65)</f>
        <v>8.3779999999999993E-2</v>
      </c>
      <c r="Z58" s="59"/>
      <c r="AA58" s="65">
        <f>SUM(AA59:AA65)</f>
        <v>0</v>
      </c>
      <c r="AR58" s="66" t="s">
        <v>128</v>
      </c>
      <c r="AT58" s="67" t="s">
        <v>117</v>
      </c>
      <c r="AU58" s="67" t="s">
        <v>118</v>
      </c>
      <c r="AY58" s="66" t="s">
        <v>120</v>
      </c>
      <c r="BK58" s="68">
        <f>SUM(BK59:BK65)</f>
        <v>0</v>
      </c>
    </row>
    <row r="59" spans="2:64" s="17" customFormat="1" ht="31.5" customHeight="1" x14ac:dyDescent="0.25">
      <c r="B59" s="70"/>
      <c r="C59" s="71" t="s">
        <v>157</v>
      </c>
      <c r="D59" s="71" t="s">
        <v>121</v>
      </c>
      <c r="E59" s="72" t="s">
        <v>4505</v>
      </c>
      <c r="F59" s="671" t="s">
        <v>4506</v>
      </c>
      <c r="G59" s="667"/>
      <c r="H59" s="667"/>
      <c r="I59" s="667"/>
      <c r="J59" s="73" t="s">
        <v>532</v>
      </c>
      <c r="K59" s="74">
        <v>6</v>
      </c>
      <c r="L59" s="666"/>
      <c r="M59" s="667"/>
      <c r="N59" s="666">
        <f t="shared" ref="N59:N65" si="10">ROUND(L59*K59,2)</f>
        <v>0</v>
      </c>
      <c r="O59" s="667"/>
      <c r="P59" s="667"/>
      <c r="Q59" s="667"/>
      <c r="R59" s="75"/>
      <c r="T59" s="76" t="s">
        <v>125</v>
      </c>
      <c r="U59" s="77" t="s">
        <v>126</v>
      </c>
      <c r="V59" s="78">
        <v>0.42699999999999999</v>
      </c>
      <c r="W59" s="78">
        <f t="shared" ref="W59:W65" si="11">V59*K59</f>
        <v>2.5619999999999998</v>
      </c>
      <c r="X59" s="78">
        <v>1.58E-3</v>
      </c>
      <c r="Y59" s="78">
        <f t="shared" ref="Y59:Y65" si="12">X59*K59</f>
        <v>9.4800000000000006E-3</v>
      </c>
      <c r="Z59" s="78">
        <v>0</v>
      </c>
      <c r="AA59" s="79">
        <f t="shared" ref="AA59:AA65" si="13">Z59*K59</f>
        <v>0</v>
      </c>
      <c r="AR59" s="30" t="s">
        <v>118</v>
      </c>
      <c r="AT59" s="30" t="s">
        <v>121</v>
      </c>
      <c r="AU59" s="30" t="s">
        <v>128</v>
      </c>
      <c r="AY59" s="30" t="s">
        <v>120</v>
      </c>
      <c r="BE59" s="80">
        <f t="shared" ref="BE59:BE65" si="14">IF(U59="základní",N59,0)</f>
        <v>0</v>
      </c>
      <c r="BF59" s="80">
        <f t="shared" ref="BF59:BF65" si="15">IF(U59="snížená",N59,0)</f>
        <v>0</v>
      </c>
      <c r="BG59" s="80">
        <f t="shared" ref="BG59:BG65" si="16">IF(U59="zákl. přenesená",N59,0)</f>
        <v>0</v>
      </c>
      <c r="BH59" s="80">
        <f t="shared" ref="BH59:BH65" si="17">IF(U59="sníž. přenesená",N59,0)</f>
        <v>0</v>
      </c>
      <c r="BI59" s="80">
        <f t="shared" ref="BI59:BI65" si="18">IF(U59="nulová",N59,0)</f>
        <v>0</v>
      </c>
      <c r="BJ59" s="30" t="s">
        <v>118</v>
      </c>
      <c r="BK59" s="80">
        <f t="shared" ref="BK59:BK65" si="19">ROUND(L59*K59,2)</f>
        <v>0</v>
      </c>
      <c r="BL59" s="30" t="s">
        <v>118</v>
      </c>
    </row>
    <row r="60" spans="2:64" s="17" customFormat="1" ht="44.25" customHeight="1" x14ac:dyDescent="0.25">
      <c r="B60" s="70"/>
      <c r="C60" s="71" t="s">
        <v>237</v>
      </c>
      <c r="D60" s="71" t="s">
        <v>121</v>
      </c>
      <c r="E60" s="72" t="s">
        <v>4546</v>
      </c>
      <c r="F60" s="671" t="s">
        <v>4547</v>
      </c>
      <c r="G60" s="667"/>
      <c r="H60" s="667"/>
      <c r="I60" s="667"/>
      <c r="J60" s="73" t="s">
        <v>532</v>
      </c>
      <c r="K60" s="74">
        <v>24</v>
      </c>
      <c r="L60" s="666"/>
      <c r="M60" s="667"/>
      <c r="N60" s="666">
        <f t="shared" si="10"/>
        <v>0</v>
      </c>
      <c r="O60" s="667"/>
      <c r="P60" s="667"/>
      <c r="Q60" s="667"/>
      <c r="R60" s="75"/>
      <c r="T60" s="76" t="s">
        <v>125</v>
      </c>
      <c r="U60" s="77" t="s">
        <v>126</v>
      </c>
      <c r="V60" s="78">
        <v>0.51700000000000002</v>
      </c>
      <c r="W60" s="78">
        <f t="shared" si="11"/>
        <v>12.408000000000001</v>
      </c>
      <c r="X60" s="78">
        <v>2.96E-3</v>
      </c>
      <c r="Y60" s="78">
        <f t="shared" si="12"/>
        <v>7.1039999999999992E-2</v>
      </c>
      <c r="Z60" s="78">
        <v>0</v>
      </c>
      <c r="AA60" s="79">
        <f t="shared" si="13"/>
        <v>0</v>
      </c>
      <c r="AR60" s="30" t="s">
        <v>194</v>
      </c>
      <c r="AT60" s="30" t="s">
        <v>121</v>
      </c>
      <c r="AU60" s="30" t="s">
        <v>128</v>
      </c>
      <c r="AY60" s="30" t="s">
        <v>120</v>
      </c>
      <c r="BE60" s="80">
        <f t="shared" si="14"/>
        <v>0</v>
      </c>
      <c r="BF60" s="80">
        <f t="shared" si="15"/>
        <v>0</v>
      </c>
      <c r="BG60" s="80">
        <f t="shared" si="16"/>
        <v>0</v>
      </c>
      <c r="BH60" s="80">
        <f t="shared" si="17"/>
        <v>0</v>
      </c>
      <c r="BI60" s="80">
        <f t="shared" si="18"/>
        <v>0</v>
      </c>
      <c r="BJ60" s="30" t="s">
        <v>118</v>
      </c>
      <c r="BK60" s="80">
        <f t="shared" si="19"/>
        <v>0</v>
      </c>
      <c r="BL60" s="30" t="s">
        <v>194</v>
      </c>
    </row>
    <row r="61" spans="2:64" s="17" customFormat="1" ht="31.5" customHeight="1" x14ac:dyDescent="0.25">
      <c r="B61" s="70"/>
      <c r="C61" s="71" t="s">
        <v>169</v>
      </c>
      <c r="D61" s="71" t="s">
        <v>121</v>
      </c>
      <c r="E61" s="72" t="s">
        <v>4509</v>
      </c>
      <c r="F61" s="671" t="s">
        <v>4510</v>
      </c>
      <c r="G61" s="667"/>
      <c r="H61" s="667"/>
      <c r="I61" s="667"/>
      <c r="J61" s="73" t="s">
        <v>447</v>
      </c>
      <c r="K61" s="74">
        <v>2</v>
      </c>
      <c r="L61" s="666"/>
      <c r="M61" s="667"/>
      <c r="N61" s="666">
        <f t="shared" si="10"/>
        <v>0</v>
      </c>
      <c r="O61" s="667"/>
      <c r="P61" s="667"/>
      <c r="Q61" s="667"/>
      <c r="R61" s="75"/>
      <c r="T61" s="76" t="s">
        <v>125</v>
      </c>
      <c r="U61" s="77" t="s">
        <v>126</v>
      </c>
      <c r="V61" s="78">
        <v>1.1020000000000001</v>
      </c>
      <c r="W61" s="78">
        <f t="shared" si="11"/>
        <v>2.2040000000000002</v>
      </c>
      <c r="X61" s="78">
        <v>1.6299999999999999E-3</v>
      </c>
      <c r="Y61" s="78">
        <f t="shared" si="12"/>
        <v>3.2599999999999999E-3</v>
      </c>
      <c r="Z61" s="78">
        <v>0</v>
      </c>
      <c r="AA61" s="79">
        <f t="shared" si="13"/>
        <v>0</v>
      </c>
      <c r="AR61" s="30" t="s">
        <v>118</v>
      </c>
      <c r="AT61" s="30" t="s">
        <v>121</v>
      </c>
      <c r="AU61" s="30" t="s">
        <v>128</v>
      </c>
      <c r="AY61" s="30" t="s">
        <v>120</v>
      </c>
      <c r="BE61" s="80">
        <f t="shared" si="14"/>
        <v>0</v>
      </c>
      <c r="BF61" s="80">
        <f t="shared" si="15"/>
        <v>0</v>
      </c>
      <c r="BG61" s="80">
        <f t="shared" si="16"/>
        <v>0</v>
      </c>
      <c r="BH61" s="80">
        <f t="shared" si="17"/>
        <v>0</v>
      </c>
      <c r="BI61" s="80">
        <f t="shared" si="18"/>
        <v>0</v>
      </c>
      <c r="BJ61" s="30" t="s">
        <v>118</v>
      </c>
      <c r="BK61" s="80">
        <f t="shared" si="19"/>
        <v>0</v>
      </c>
      <c r="BL61" s="30" t="s">
        <v>118</v>
      </c>
    </row>
    <row r="62" spans="2:64" s="17" customFormat="1" ht="31.5" customHeight="1" x14ac:dyDescent="0.25">
      <c r="B62" s="70"/>
      <c r="C62" s="71" t="s">
        <v>175</v>
      </c>
      <c r="D62" s="71" t="s">
        <v>121</v>
      </c>
      <c r="E62" s="72" t="s">
        <v>4180</v>
      </c>
      <c r="F62" s="671" t="s">
        <v>4181</v>
      </c>
      <c r="G62" s="667"/>
      <c r="H62" s="667"/>
      <c r="I62" s="667"/>
      <c r="J62" s="73" t="s">
        <v>532</v>
      </c>
      <c r="K62" s="74">
        <v>6</v>
      </c>
      <c r="L62" s="666"/>
      <c r="M62" s="667"/>
      <c r="N62" s="666">
        <f t="shared" si="10"/>
        <v>0</v>
      </c>
      <c r="O62" s="667"/>
      <c r="P62" s="667"/>
      <c r="Q62" s="667"/>
      <c r="R62" s="75"/>
      <c r="T62" s="76" t="s">
        <v>125</v>
      </c>
      <c r="U62" s="77" t="s">
        <v>126</v>
      </c>
      <c r="V62" s="78">
        <v>2.1000000000000001E-2</v>
      </c>
      <c r="W62" s="78">
        <f t="shared" si="11"/>
        <v>0.126</v>
      </c>
      <c r="X62" s="78">
        <v>0</v>
      </c>
      <c r="Y62" s="78">
        <f t="shared" si="12"/>
        <v>0</v>
      </c>
      <c r="Z62" s="78">
        <v>0</v>
      </c>
      <c r="AA62" s="79">
        <f t="shared" si="13"/>
        <v>0</v>
      </c>
      <c r="AR62" s="30" t="s">
        <v>118</v>
      </c>
      <c r="AT62" s="30" t="s">
        <v>121</v>
      </c>
      <c r="AU62" s="30" t="s">
        <v>128</v>
      </c>
      <c r="AY62" s="30" t="s">
        <v>120</v>
      </c>
      <c r="BE62" s="80">
        <f t="shared" si="14"/>
        <v>0</v>
      </c>
      <c r="BF62" s="80">
        <f t="shared" si="15"/>
        <v>0</v>
      </c>
      <c r="BG62" s="80">
        <f t="shared" si="16"/>
        <v>0</v>
      </c>
      <c r="BH62" s="80">
        <f t="shared" si="17"/>
        <v>0</v>
      </c>
      <c r="BI62" s="80">
        <f t="shared" si="18"/>
        <v>0</v>
      </c>
      <c r="BJ62" s="30" t="s">
        <v>118</v>
      </c>
      <c r="BK62" s="80">
        <f t="shared" si="19"/>
        <v>0</v>
      </c>
      <c r="BL62" s="30" t="s">
        <v>118</v>
      </c>
    </row>
    <row r="63" spans="2:64" s="17" customFormat="1" ht="31.5" customHeight="1" x14ac:dyDescent="0.25">
      <c r="B63" s="70"/>
      <c r="C63" s="71" t="s">
        <v>179</v>
      </c>
      <c r="D63" s="71" t="s">
        <v>121</v>
      </c>
      <c r="E63" s="72" t="s">
        <v>4511</v>
      </c>
      <c r="F63" s="671" t="s">
        <v>4512</v>
      </c>
      <c r="G63" s="667"/>
      <c r="H63" s="667"/>
      <c r="I63" s="667"/>
      <c r="J63" s="73" t="s">
        <v>532</v>
      </c>
      <c r="K63" s="74">
        <v>24</v>
      </c>
      <c r="L63" s="666"/>
      <c r="M63" s="667"/>
      <c r="N63" s="666">
        <f t="shared" si="10"/>
        <v>0</v>
      </c>
      <c r="O63" s="667"/>
      <c r="P63" s="667"/>
      <c r="Q63" s="667"/>
      <c r="R63" s="75"/>
      <c r="T63" s="76" t="s">
        <v>125</v>
      </c>
      <c r="U63" s="77" t="s">
        <v>126</v>
      </c>
      <c r="V63" s="78">
        <v>3.2000000000000001E-2</v>
      </c>
      <c r="W63" s="78">
        <f t="shared" si="11"/>
        <v>0.76800000000000002</v>
      </c>
      <c r="X63" s="78">
        <v>0</v>
      </c>
      <c r="Y63" s="78">
        <f t="shared" si="12"/>
        <v>0</v>
      </c>
      <c r="Z63" s="78">
        <v>0</v>
      </c>
      <c r="AA63" s="79">
        <f t="shared" si="13"/>
        <v>0</v>
      </c>
      <c r="AR63" s="30" t="s">
        <v>118</v>
      </c>
      <c r="AT63" s="30" t="s">
        <v>121</v>
      </c>
      <c r="AU63" s="30" t="s">
        <v>128</v>
      </c>
      <c r="AY63" s="30" t="s">
        <v>120</v>
      </c>
      <c r="BE63" s="80">
        <f t="shared" si="14"/>
        <v>0</v>
      </c>
      <c r="BF63" s="80">
        <f t="shared" si="15"/>
        <v>0</v>
      </c>
      <c r="BG63" s="80">
        <f t="shared" si="16"/>
        <v>0</v>
      </c>
      <c r="BH63" s="80">
        <f t="shared" si="17"/>
        <v>0</v>
      </c>
      <c r="BI63" s="80">
        <f t="shared" si="18"/>
        <v>0</v>
      </c>
      <c r="BJ63" s="30" t="s">
        <v>118</v>
      </c>
      <c r="BK63" s="80">
        <f t="shared" si="19"/>
        <v>0</v>
      </c>
      <c r="BL63" s="30" t="s">
        <v>118</v>
      </c>
    </row>
    <row r="64" spans="2:64" s="17" customFormat="1" ht="31.5" customHeight="1" x14ac:dyDescent="0.25">
      <c r="B64" s="70"/>
      <c r="C64" s="71" t="s">
        <v>184</v>
      </c>
      <c r="D64" s="71" t="s">
        <v>121</v>
      </c>
      <c r="E64" s="72" t="s">
        <v>4182</v>
      </c>
      <c r="F64" s="671" t="s">
        <v>4183</v>
      </c>
      <c r="G64" s="667"/>
      <c r="H64" s="667"/>
      <c r="I64" s="667"/>
      <c r="J64" s="73" t="s">
        <v>3691</v>
      </c>
      <c r="K64" s="74">
        <v>10</v>
      </c>
      <c r="L64" s="666"/>
      <c r="M64" s="667"/>
      <c r="N64" s="666">
        <f t="shared" si="10"/>
        <v>0</v>
      </c>
      <c r="O64" s="667"/>
      <c r="P64" s="667"/>
      <c r="Q64" s="667"/>
      <c r="R64" s="75"/>
      <c r="T64" s="76" t="s">
        <v>125</v>
      </c>
      <c r="U64" s="77" t="s">
        <v>126</v>
      </c>
      <c r="V64" s="78">
        <v>0</v>
      </c>
      <c r="W64" s="78">
        <f t="shared" si="11"/>
        <v>0</v>
      </c>
      <c r="X64" s="78">
        <v>0</v>
      </c>
      <c r="Y64" s="78">
        <f t="shared" si="12"/>
        <v>0</v>
      </c>
      <c r="Z64" s="78">
        <v>0</v>
      </c>
      <c r="AA64" s="79">
        <f t="shared" si="13"/>
        <v>0</v>
      </c>
      <c r="AR64" s="30" t="s">
        <v>118</v>
      </c>
      <c r="AT64" s="30" t="s">
        <v>121</v>
      </c>
      <c r="AU64" s="30" t="s">
        <v>128</v>
      </c>
      <c r="AY64" s="30" t="s">
        <v>120</v>
      </c>
      <c r="BE64" s="80">
        <f t="shared" si="14"/>
        <v>0</v>
      </c>
      <c r="BF64" s="80">
        <f t="shared" si="15"/>
        <v>0</v>
      </c>
      <c r="BG64" s="80">
        <f t="shared" si="16"/>
        <v>0</v>
      </c>
      <c r="BH64" s="80">
        <f t="shared" si="17"/>
        <v>0</v>
      </c>
      <c r="BI64" s="80">
        <f t="shared" si="18"/>
        <v>0</v>
      </c>
      <c r="BJ64" s="30" t="s">
        <v>118</v>
      </c>
      <c r="BK64" s="80">
        <f t="shared" si="19"/>
        <v>0</v>
      </c>
      <c r="BL64" s="30" t="s">
        <v>118</v>
      </c>
    </row>
    <row r="65" spans="2:64" s="17" customFormat="1" ht="31.5" customHeight="1" x14ac:dyDescent="0.25">
      <c r="B65" s="70"/>
      <c r="C65" s="71" t="s">
        <v>188</v>
      </c>
      <c r="D65" s="71" t="s">
        <v>121</v>
      </c>
      <c r="E65" s="72" t="s">
        <v>4184</v>
      </c>
      <c r="F65" s="671" t="s">
        <v>4185</v>
      </c>
      <c r="G65" s="667"/>
      <c r="H65" s="667"/>
      <c r="I65" s="667"/>
      <c r="J65" s="73" t="s">
        <v>3691</v>
      </c>
      <c r="K65" s="74">
        <v>10</v>
      </c>
      <c r="L65" s="666"/>
      <c r="M65" s="667"/>
      <c r="N65" s="666">
        <f t="shared" si="10"/>
        <v>0</v>
      </c>
      <c r="O65" s="667"/>
      <c r="P65" s="667"/>
      <c r="Q65" s="667"/>
      <c r="R65" s="75"/>
      <c r="T65" s="76" t="s">
        <v>125</v>
      </c>
      <c r="U65" s="77" t="s">
        <v>126</v>
      </c>
      <c r="V65" s="78">
        <v>0</v>
      </c>
      <c r="W65" s="78">
        <f t="shared" si="11"/>
        <v>0</v>
      </c>
      <c r="X65" s="78">
        <v>0</v>
      </c>
      <c r="Y65" s="78">
        <f t="shared" si="12"/>
        <v>0</v>
      </c>
      <c r="Z65" s="78">
        <v>0</v>
      </c>
      <c r="AA65" s="79">
        <f t="shared" si="13"/>
        <v>0</v>
      </c>
      <c r="AR65" s="30" t="s">
        <v>118</v>
      </c>
      <c r="AT65" s="30" t="s">
        <v>121</v>
      </c>
      <c r="AU65" s="30" t="s">
        <v>128</v>
      </c>
      <c r="AY65" s="30" t="s">
        <v>120</v>
      </c>
      <c r="BE65" s="80">
        <f t="shared" si="14"/>
        <v>0</v>
      </c>
      <c r="BF65" s="80">
        <f t="shared" si="15"/>
        <v>0</v>
      </c>
      <c r="BG65" s="80">
        <f t="shared" si="16"/>
        <v>0</v>
      </c>
      <c r="BH65" s="80">
        <f t="shared" si="17"/>
        <v>0</v>
      </c>
      <c r="BI65" s="80">
        <f t="shared" si="18"/>
        <v>0</v>
      </c>
      <c r="BJ65" s="30" t="s">
        <v>118</v>
      </c>
      <c r="BK65" s="80">
        <f t="shared" si="19"/>
        <v>0</v>
      </c>
      <c r="BL65" s="30" t="s">
        <v>118</v>
      </c>
    </row>
    <row r="66" spans="2:64" s="62" customFormat="1" ht="29.85" customHeight="1" x14ac:dyDescent="0.3">
      <c r="B66" s="58"/>
      <c r="C66" s="59"/>
      <c r="D66" s="69" t="s">
        <v>4491</v>
      </c>
      <c r="E66" s="69"/>
      <c r="F66" s="69"/>
      <c r="G66" s="69"/>
      <c r="H66" s="69"/>
      <c r="I66" s="69"/>
      <c r="J66" s="69"/>
      <c r="K66" s="69"/>
      <c r="L66" s="69"/>
      <c r="M66" s="69"/>
      <c r="N66" s="657">
        <f>BK66</f>
        <v>0</v>
      </c>
      <c r="O66" s="658"/>
      <c r="P66" s="658"/>
      <c r="Q66" s="658"/>
      <c r="R66" s="61"/>
      <c r="T66" s="63"/>
      <c r="U66" s="59"/>
      <c r="V66" s="59"/>
      <c r="W66" s="64">
        <f>SUM(W67:W75)</f>
        <v>0.9870000000000001</v>
      </c>
      <c r="X66" s="59"/>
      <c r="Y66" s="64">
        <f>SUM(Y67:Y75)</f>
        <v>5.7099999999999998E-3</v>
      </c>
      <c r="Z66" s="59"/>
      <c r="AA66" s="65">
        <f>SUM(AA67:AA75)</f>
        <v>0</v>
      </c>
      <c r="AR66" s="66" t="s">
        <v>128</v>
      </c>
      <c r="AT66" s="67" t="s">
        <v>117</v>
      </c>
      <c r="AU66" s="67" t="s">
        <v>118</v>
      </c>
      <c r="AY66" s="66" t="s">
        <v>120</v>
      </c>
      <c r="BK66" s="68">
        <f>SUM(BK67:BK75)</f>
        <v>0</v>
      </c>
    </row>
    <row r="67" spans="2:64" s="17" customFormat="1" ht="22.5" customHeight="1" x14ac:dyDescent="0.25">
      <c r="B67" s="70"/>
      <c r="C67" s="71" t="s">
        <v>240</v>
      </c>
      <c r="D67" s="71" t="s">
        <v>121</v>
      </c>
      <c r="E67" s="72" t="s">
        <v>4548</v>
      </c>
      <c r="F67" s="671" t="s">
        <v>4549</v>
      </c>
      <c r="G67" s="667"/>
      <c r="H67" s="667"/>
      <c r="I67" s="667"/>
      <c r="J67" s="73" t="s">
        <v>3065</v>
      </c>
      <c r="K67" s="74">
        <v>2</v>
      </c>
      <c r="L67" s="666"/>
      <c r="M67" s="667"/>
      <c r="N67" s="666">
        <f t="shared" ref="N67:N75" si="20">ROUND(L67*K67,2)</f>
        <v>0</v>
      </c>
      <c r="O67" s="667"/>
      <c r="P67" s="667"/>
      <c r="Q67" s="667"/>
      <c r="R67" s="75"/>
      <c r="T67" s="76" t="s">
        <v>125</v>
      </c>
      <c r="U67" s="77" t="s">
        <v>126</v>
      </c>
      <c r="V67" s="78">
        <v>0.46800000000000003</v>
      </c>
      <c r="W67" s="78">
        <f t="shared" ref="W67:W75" si="21">V67*K67</f>
        <v>0.93600000000000005</v>
      </c>
      <c r="X67" s="78">
        <v>2.8400000000000001E-3</v>
      </c>
      <c r="Y67" s="78">
        <f t="shared" ref="Y67:Y75" si="22">X67*K67</f>
        <v>5.6800000000000002E-3</v>
      </c>
      <c r="Z67" s="78">
        <v>0</v>
      </c>
      <c r="AA67" s="79">
        <f t="shared" ref="AA67:AA75" si="23">Z67*K67</f>
        <v>0</v>
      </c>
      <c r="AR67" s="30" t="s">
        <v>194</v>
      </c>
      <c r="AT67" s="30" t="s">
        <v>121</v>
      </c>
      <c r="AU67" s="30" t="s">
        <v>128</v>
      </c>
      <c r="AY67" s="30" t="s">
        <v>120</v>
      </c>
      <c r="BE67" s="80">
        <f t="shared" ref="BE67:BE75" si="24">IF(U67="základní",N67,0)</f>
        <v>0</v>
      </c>
      <c r="BF67" s="80">
        <f t="shared" ref="BF67:BF75" si="25">IF(U67="snížená",N67,0)</f>
        <v>0</v>
      </c>
      <c r="BG67" s="80">
        <f t="shared" ref="BG67:BG75" si="26">IF(U67="zákl. přenesená",N67,0)</f>
        <v>0</v>
      </c>
      <c r="BH67" s="80">
        <f t="shared" ref="BH67:BH75" si="27">IF(U67="sníž. přenesená",N67,0)</f>
        <v>0</v>
      </c>
      <c r="BI67" s="80">
        <f t="shared" ref="BI67:BI75" si="28">IF(U67="nulová",N67,0)</f>
        <v>0</v>
      </c>
      <c r="BJ67" s="30" t="s">
        <v>118</v>
      </c>
      <c r="BK67" s="80">
        <f t="shared" ref="BK67:BK75" si="29">ROUND(L67*K67,2)</f>
        <v>0</v>
      </c>
      <c r="BL67" s="30" t="s">
        <v>194</v>
      </c>
    </row>
    <row r="68" spans="2:64" s="17" customFormat="1" ht="31.5" customHeight="1" x14ac:dyDescent="0.25">
      <c r="B68" s="70"/>
      <c r="C68" s="101" t="s">
        <v>199</v>
      </c>
      <c r="D68" s="101" t="s">
        <v>195</v>
      </c>
      <c r="E68" s="102" t="s">
        <v>4513</v>
      </c>
      <c r="F68" s="677" t="s">
        <v>4198</v>
      </c>
      <c r="G68" s="678"/>
      <c r="H68" s="678"/>
      <c r="I68" s="678"/>
      <c r="J68" s="103" t="s">
        <v>447</v>
      </c>
      <c r="K68" s="104">
        <v>3</v>
      </c>
      <c r="L68" s="670"/>
      <c r="M68" s="678"/>
      <c r="N68" s="670">
        <f t="shared" si="20"/>
        <v>0</v>
      </c>
      <c r="O68" s="667"/>
      <c r="P68" s="667"/>
      <c r="Q68" s="667"/>
      <c r="R68" s="75"/>
      <c r="T68" s="76" t="s">
        <v>125</v>
      </c>
      <c r="U68" s="77" t="s">
        <v>126</v>
      </c>
      <c r="V68" s="78">
        <v>0</v>
      </c>
      <c r="W68" s="78">
        <f t="shared" si="21"/>
        <v>0</v>
      </c>
      <c r="X68" s="78">
        <v>0</v>
      </c>
      <c r="Y68" s="78">
        <f t="shared" si="22"/>
        <v>0</v>
      </c>
      <c r="Z68" s="78">
        <v>0</v>
      </c>
      <c r="AA68" s="79">
        <f t="shared" si="23"/>
        <v>0</v>
      </c>
      <c r="AR68" s="30" t="s">
        <v>128</v>
      </c>
      <c r="AT68" s="30" t="s">
        <v>195</v>
      </c>
      <c r="AU68" s="30" t="s">
        <v>128</v>
      </c>
      <c r="AY68" s="30" t="s">
        <v>120</v>
      </c>
      <c r="BE68" s="80">
        <f t="shared" si="24"/>
        <v>0</v>
      </c>
      <c r="BF68" s="80">
        <f t="shared" si="25"/>
        <v>0</v>
      </c>
      <c r="BG68" s="80">
        <f t="shared" si="26"/>
        <v>0</v>
      </c>
      <c r="BH68" s="80">
        <f t="shared" si="27"/>
        <v>0</v>
      </c>
      <c r="BI68" s="80">
        <f t="shared" si="28"/>
        <v>0</v>
      </c>
      <c r="BJ68" s="30" t="s">
        <v>118</v>
      </c>
      <c r="BK68" s="80">
        <f t="shared" si="29"/>
        <v>0</v>
      </c>
      <c r="BL68" s="30" t="s">
        <v>118</v>
      </c>
    </row>
    <row r="69" spans="2:64" s="17" customFormat="1" ht="31.5" customHeight="1" x14ac:dyDescent="0.25">
      <c r="B69" s="70"/>
      <c r="C69" s="101" t="s">
        <v>203</v>
      </c>
      <c r="D69" s="101" t="s">
        <v>195</v>
      </c>
      <c r="E69" s="102" t="s">
        <v>4514</v>
      </c>
      <c r="F69" s="677" t="s">
        <v>4515</v>
      </c>
      <c r="G69" s="678"/>
      <c r="H69" s="678"/>
      <c r="I69" s="678"/>
      <c r="J69" s="103" t="s">
        <v>447</v>
      </c>
      <c r="K69" s="104">
        <v>1</v>
      </c>
      <c r="L69" s="670"/>
      <c r="M69" s="678"/>
      <c r="N69" s="670">
        <f t="shared" si="20"/>
        <v>0</v>
      </c>
      <c r="O69" s="667"/>
      <c r="P69" s="667"/>
      <c r="Q69" s="667"/>
      <c r="R69" s="75"/>
      <c r="T69" s="76" t="s">
        <v>125</v>
      </c>
      <c r="U69" s="77" t="s">
        <v>126</v>
      </c>
      <c r="V69" s="78">
        <v>0</v>
      </c>
      <c r="W69" s="78">
        <f t="shared" si="21"/>
        <v>0</v>
      </c>
      <c r="X69" s="78">
        <v>0</v>
      </c>
      <c r="Y69" s="78">
        <f t="shared" si="22"/>
        <v>0</v>
      </c>
      <c r="Z69" s="78">
        <v>0</v>
      </c>
      <c r="AA69" s="79">
        <f t="shared" si="23"/>
        <v>0</v>
      </c>
      <c r="AR69" s="30" t="s">
        <v>128</v>
      </c>
      <c r="AT69" s="30" t="s">
        <v>195</v>
      </c>
      <c r="AU69" s="30" t="s">
        <v>128</v>
      </c>
      <c r="AY69" s="30" t="s">
        <v>120</v>
      </c>
      <c r="BE69" s="80">
        <f t="shared" si="24"/>
        <v>0</v>
      </c>
      <c r="BF69" s="80">
        <f t="shared" si="25"/>
        <v>0</v>
      </c>
      <c r="BG69" s="80">
        <f t="shared" si="26"/>
        <v>0</v>
      </c>
      <c r="BH69" s="80">
        <f t="shared" si="27"/>
        <v>0</v>
      </c>
      <c r="BI69" s="80">
        <f t="shared" si="28"/>
        <v>0</v>
      </c>
      <c r="BJ69" s="30" t="s">
        <v>118</v>
      </c>
      <c r="BK69" s="80">
        <f t="shared" si="29"/>
        <v>0</v>
      </c>
      <c r="BL69" s="30" t="s">
        <v>118</v>
      </c>
    </row>
    <row r="70" spans="2:64" s="17" customFormat="1" ht="44.25" customHeight="1" x14ac:dyDescent="0.25">
      <c r="B70" s="70"/>
      <c r="C70" s="101" t="s">
        <v>206</v>
      </c>
      <c r="D70" s="101" t="s">
        <v>195</v>
      </c>
      <c r="E70" s="102" t="s">
        <v>4516</v>
      </c>
      <c r="F70" s="677" t="s">
        <v>4550</v>
      </c>
      <c r="G70" s="678"/>
      <c r="H70" s="678"/>
      <c r="I70" s="678"/>
      <c r="J70" s="103" t="s">
        <v>447</v>
      </c>
      <c r="K70" s="104">
        <v>1</v>
      </c>
      <c r="L70" s="670"/>
      <c r="M70" s="678"/>
      <c r="N70" s="670">
        <f t="shared" si="20"/>
        <v>0</v>
      </c>
      <c r="O70" s="667"/>
      <c r="P70" s="667"/>
      <c r="Q70" s="667"/>
      <c r="R70" s="75"/>
      <c r="T70" s="76" t="s">
        <v>125</v>
      </c>
      <c r="U70" s="77" t="s">
        <v>126</v>
      </c>
      <c r="V70" s="78">
        <v>0</v>
      </c>
      <c r="W70" s="78">
        <f t="shared" si="21"/>
        <v>0</v>
      </c>
      <c r="X70" s="78">
        <v>0</v>
      </c>
      <c r="Y70" s="78">
        <f t="shared" si="22"/>
        <v>0</v>
      </c>
      <c r="Z70" s="78">
        <v>0</v>
      </c>
      <c r="AA70" s="79">
        <f t="shared" si="23"/>
        <v>0</v>
      </c>
      <c r="AR70" s="30" t="s">
        <v>128</v>
      </c>
      <c r="AT70" s="30" t="s">
        <v>195</v>
      </c>
      <c r="AU70" s="30" t="s">
        <v>128</v>
      </c>
      <c r="AY70" s="30" t="s">
        <v>120</v>
      </c>
      <c r="BE70" s="80">
        <f t="shared" si="24"/>
        <v>0</v>
      </c>
      <c r="BF70" s="80">
        <f t="shared" si="25"/>
        <v>0</v>
      </c>
      <c r="BG70" s="80">
        <f t="shared" si="26"/>
        <v>0</v>
      </c>
      <c r="BH70" s="80">
        <f t="shared" si="27"/>
        <v>0</v>
      </c>
      <c r="BI70" s="80">
        <f t="shared" si="28"/>
        <v>0</v>
      </c>
      <c r="BJ70" s="30" t="s">
        <v>118</v>
      </c>
      <c r="BK70" s="80">
        <f t="shared" si="29"/>
        <v>0</v>
      </c>
      <c r="BL70" s="30" t="s">
        <v>118</v>
      </c>
    </row>
    <row r="71" spans="2:64" s="17" customFormat="1" ht="31.5" customHeight="1" x14ac:dyDescent="0.25">
      <c r="B71" s="70"/>
      <c r="C71" s="101" t="s">
        <v>209</v>
      </c>
      <c r="D71" s="101" t="s">
        <v>195</v>
      </c>
      <c r="E71" s="102" t="s">
        <v>4518</v>
      </c>
      <c r="F71" s="677" t="s">
        <v>4519</v>
      </c>
      <c r="G71" s="678"/>
      <c r="H71" s="678"/>
      <c r="I71" s="678"/>
      <c r="J71" s="103" t="s">
        <v>447</v>
      </c>
      <c r="K71" s="104">
        <v>1</v>
      </c>
      <c r="L71" s="670"/>
      <c r="M71" s="678"/>
      <c r="N71" s="670">
        <f t="shared" si="20"/>
        <v>0</v>
      </c>
      <c r="O71" s="667"/>
      <c r="P71" s="667"/>
      <c r="Q71" s="667"/>
      <c r="R71" s="75"/>
      <c r="T71" s="76" t="s">
        <v>125</v>
      </c>
      <c r="U71" s="77" t="s">
        <v>126</v>
      </c>
      <c r="V71" s="78">
        <v>0</v>
      </c>
      <c r="W71" s="78">
        <f t="shared" si="21"/>
        <v>0</v>
      </c>
      <c r="X71" s="78">
        <v>0</v>
      </c>
      <c r="Y71" s="78">
        <f t="shared" si="22"/>
        <v>0</v>
      </c>
      <c r="Z71" s="78">
        <v>0</v>
      </c>
      <c r="AA71" s="79">
        <f t="shared" si="23"/>
        <v>0</v>
      </c>
      <c r="AR71" s="30" t="s">
        <v>128</v>
      </c>
      <c r="AT71" s="30" t="s">
        <v>195</v>
      </c>
      <c r="AU71" s="30" t="s">
        <v>128</v>
      </c>
      <c r="AY71" s="30" t="s">
        <v>120</v>
      </c>
      <c r="BE71" s="80">
        <f t="shared" si="24"/>
        <v>0</v>
      </c>
      <c r="BF71" s="80">
        <f t="shared" si="25"/>
        <v>0</v>
      </c>
      <c r="BG71" s="80">
        <f t="shared" si="26"/>
        <v>0</v>
      </c>
      <c r="BH71" s="80">
        <f t="shared" si="27"/>
        <v>0</v>
      </c>
      <c r="BI71" s="80">
        <f t="shared" si="28"/>
        <v>0</v>
      </c>
      <c r="BJ71" s="30" t="s">
        <v>118</v>
      </c>
      <c r="BK71" s="80">
        <f t="shared" si="29"/>
        <v>0</v>
      </c>
      <c r="BL71" s="30" t="s">
        <v>118</v>
      </c>
    </row>
    <row r="72" spans="2:64" s="17" customFormat="1" ht="31.5" customHeight="1" x14ac:dyDescent="0.25">
      <c r="B72" s="70"/>
      <c r="C72" s="101" t="s">
        <v>212</v>
      </c>
      <c r="D72" s="101" t="s">
        <v>195</v>
      </c>
      <c r="E72" s="102" t="s">
        <v>4520</v>
      </c>
      <c r="F72" s="677" t="s">
        <v>4551</v>
      </c>
      <c r="G72" s="678"/>
      <c r="H72" s="678"/>
      <c r="I72" s="678"/>
      <c r="J72" s="103" t="s">
        <v>447</v>
      </c>
      <c r="K72" s="104">
        <v>1</v>
      </c>
      <c r="L72" s="670"/>
      <c r="M72" s="678"/>
      <c r="N72" s="670">
        <f t="shared" si="20"/>
        <v>0</v>
      </c>
      <c r="O72" s="667"/>
      <c r="P72" s="667"/>
      <c r="Q72" s="667"/>
      <c r="R72" s="75"/>
      <c r="T72" s="76" t="s">
        <v>125</v>
      </c>
      <c r="U72" s="77" t="s">
        <v>126</v>
      </c>
      <c r="V72" s="78">
        <v>0</v>
      </c>
      <c r="W72" s="78">
        <f t="shared" si="21"/>
        <v>0</v>
      </c>
      <c r="X72" s="78">
        <v>0</v>
      </c>
      <c r="Y72" s="78">
        <f t="shared" si="22"/>
        <v>0</v>
      </c>
      <c r="Z72" s="78">
        <v>0</v>
      </c>
      <c r="AA72" s="79">
        <f t="shared" si="23"/>
        <v>0</v>
      </c>
      <c r="AR72" s="30" t="s">
        <v>128</v>
      </c>
      <c r="AT72" s="30" t="s">
        <v>195</v>
      </c>
      <c r="AU72" s="30" t="s">
        <v>128</v>
      </c>
      <c r="AY72" s="30" t="s">
        <v>120</v>
      </c>
      <c r="BE72" s="80">
        <f t="shared" si="24"/>
        <v>0</v>
      </c>
      <c r="BF72" s="80">
        <f t="shared" si="25"/>
        <v>0</v>
      </c>
      <c r="BG72" s="80">
        <f t="shared" si="26"/>
        <v>0</v>
      </c>
      <c r="BH72" s="80">
        <f t="shared" si="27"/>
        <v>0</v>
      </c>
      <c r="BI72" s="80">
        <f t="shared" si="28"/>
        <v>0</v>
      </c>
      <c r="BJ72" s="30" t="s">
        <v>118</v>
      </c>
      <c r="BK72" s="80">
        <f t="shared" si="29"/>
        <v>0</v>
      </c>
      <c r="BL72" s="30" t="s">
        <v>118</v>
      </c>
    </row>
    <row r="73" spans="2:64" s="17" customFormat="1" ht="22.5" customHeight="1" x14ac:dyDescent="0.25">
      <c r="B73" s="70"/>
      <c r="C73" s="101" t="s">
        <v>215</v>
      </c>
      <c r="D73" s="101" t="s">
        <v>195</v>
      </c>
      <c r="E73" s="102" t="s">
        <v>4522</v>
      </c>
      <c r="F73" s="677" t="s">
        <v>4523</v>
      </c>
      <c r="G73" s="678"/>
      <c r="H73" s="678"/>
      <c r="I73" s="678"/>
      <c r="J73" s="103" t="s">
        <v>447</v>
      </c>
      <c r="K73" s="104">
        <v>1</v>
      </c>
      <c r="L73" s="670"/>
      <c r="M73" s="678"/>
      <c r="N73" s="670">
        <f t="shared" si="20"/>
        <v>0</v>
      </c>
      <c r="O73" s="667"/>
      <c r="P73" s="667"/>
      <c r="Q73" s="667"/>
      <c r="R73" s="75"/>
      <c r="T73" s="76" t="s">
        <v>125</v>
      </c>
      <c r="U73" s="77" t="s">
        <v>126</v>
      </c>
      <c r="V73" s="78">
        <v>0</v>
      </c>
      <c r="W73" s="78">
        <f t="shared" si="21"/>
        <v>0</v>
      </c>
      <c r="X73" s="78">
        <v>0</v>
      </c>
      <c r="Y73" s="78">
        <f t="shared" si="22"/>
        <v>0</v>
      </c>
      <c r="Z73" s="78">
        <v>0</v>
      </c>
      <c r="AA73" s="79">
        <f t="shared" si="23"/>
        <v>0</v>
      </c>
      <c r="AR73" s="30" t="s">
        <v>128</v>
      </c>
      <c r="AT73" s="30" t="s">
        <v>195</v>
      </c>
      <c r="AU73" s="30" t="s">
        <v>128</v>
      </c>
      <c r="AY73" s="30" t="s">
        <v>120</v>
      </c>
      <c r="BE73" s="80">
        <f t="shared" si="24"/>
        <v>0</v>
      </c>
      <c r="BF73" s="80">
        <f t="shared" si="25"/>
        <v>0</v>
      </c>
      <c r="BG73" s="80">
        <f t="shared" si="26"/>
        <v>0</v>
      </c>
      <c r="BH73" s="80">
        <f t="shared" si="27"/>
        <v>0</v>
      </c>
      <c r="BI73" s="80">
        <f t="shared" si="28"/>
        <v>0</v>
      </c>
      <c r="BJ73" s="30" t="s">
        <v>118</v>
      </c>
      <c r="BK73" s="80">
        <f t="shared" si="29"/>
        <v>0</v>
      </c>
      <c r="BL73" s="30" t="s">
        <v>118</v>
      </c>
    </row>
    <row r="74" spans="2:64" s="17" customFormat="1" ht="31.5" customHeight="1" x14ac:dyDescent="0.25">
      <c r="B74" s="70"/>
      <c r="C74" s="101" t="s">
        <v>218</v>
      </c>
      <c r="D74" s="101" t="s">
        <v>195</v>
      </c>
      <c r="E74" s="102" t="s">
        <v>4524</v>
      </c>
      <c r="F74" s="677" t="s">
        <v>4525</v>
      </c>
      <c r="G74" s="678"/>
      <c r="H74" s="678"/>
      <c r="I74" s="678"/>
      <c r="J74" s="103" t="s">
        <v>447</v>
      </c>
      <c r="K74" s="104">
        <v>1</v>
      </c>
      <c r="L74" s="670"/>
      <c r="M74" s="678"/>
      <c r="N74" s="670">
        <f t="shared" si="20"/>
        <v>0</v>
      </c>
      <c r="O74" s="667"/>
      <c r="P74" s="667"/>
      <c r="Q74" s="667"/>
      <c r="R74" s="75"/>
      <c r="T74" s="76" t="s">
        <v>125</v>
      </c>
      <c r="U74" s="77" t="s">
        <v>126</v>
      </c>
      <c r="V74" s="78">
        <v>0</v>
      </c>
      <c r="W74" s="78">
        <f t="shared" si="21"/>
        <v>0</v>
      </c>
      <c r="X74" s="78">
        <v>0</v>
      </c>
      <c r="Y74" s="78">
        <f t="shared" si="22"/>
        <v>0</v>
      </c>
      <c r="Z74" s="78">
        <v>0</v>
      </c>
      <c r="AA74" s="79">
        <f t="shared" si="23"/>
        <v>0</v>
      </c>
      <c r="AR74" s="30" t="s">
        <v>128</v>
      </c>
      <c r="AT74" s="30" t="s">
        <v>195</v>
      </c>
      <c r="AU74" s="30" t="s">
        <v>128</v>
      </c>
      <c r="AY74" s="30" t="s">
        <v>120</v>
      </c>
      <c r="BE74" s="80">
        <f t="shared" si="24"/>
        <v>0</v>
      </c>
      <c r="BF74" s="80">
        <f t="shared" si="25"/>
        <v>0</v>
      </c>
      <c r="BG74" s="80">
        <f t="shared" si="26"/>
        <v>0</v>
      </c>
      <c r="BH74" s="80">
        <f t="shared" si="27"/>
        <v>0</v>
      </c>
      <c r="BI74" s="80">
        <f t="shared" si="28"/>
        <v>0</v>
      </c>
      <c r="BJ74" s="30" t="s">
        <v>118</v>
      </c>
      <c r="BK74" s="80">
        <f t="shared" si="29"/>
        <v>0</v>
      </c>
      <c r="BL74" s="30" t="s">
        <v>118</v>
      </c>
    </row>
    <row r="75" spans="2:64" s="17" customFormat="1" ht="31.5" customHeight="1" x14ac:dyDescent="0.25">
      <c r="B75" s="70"/>
      <c r="C75" s="71" t="s">
        <v>221</v>
      </c>
      <c r="D75" s="71" t="s">
        <v>121</v>
      </c>
      <c r="E75" s="72" t="s">
        <v>4195</v>
      </c>
      <c r="F75" s="671" t="s">
        <v>4196</v>
      </c>
      <c r="G75" s="667"/>
      <c r="H75" s="667"/>
      <c r="I75" s="667"/>
      <c r="J75" s="73" t="s">
        <v>447</v>
      </c>
      <c r="K75" s="74">
        <v>1</v>
      </c>
      <c r="L75" s="666"/>
      <c r="M75" s="667"/>
      <c r="N75" s="666">
        <f t="shared" si="20"/>
        <v>0</v>
      </c>
      <c r="O75" s="667"/>
      <c r="P75" s="667"/>
      <c r="Q75" s="667"/>
      <c r="R75" s="75"/>
      <c r="T75" s="76" t="s">
        <v>125</v>
      </c>
      <c r="U75" s="77" t="s">
        <v>126</v>
      </c>
      <c r="V75" s="78">
        <v>5.0999999999999997E-2</v>
      </c>
      <c r="W75" s="78">
        <f t="shared" si="21"/>
        <v>5.0999999999999997E-2</v>
      </c>
      <c r="X75" s="78">
        <v>3.0000000000000001E-5</v>
      </c>
      <c r="Y75" s="78">
        <f t="shared" si="22"/>
        <v>3.0000000000000001E-5</v>
      </c>
      <c r="Z75" s="78">
        <v>0</v>
      </c>
      <c r="AA75" s="79">
        <f t="shared" si="23"/>
        <v>0</v>
      </c>
      <c r="AR75" s="30" t="s">
        <v>118</v>
      </c>
      <c r="AT75" s="30" t="s">
        <v>121</v>
      </c>
      <c r="AU75" s="30" t="s">
        <v>128</v>
      </c>
      <c r="AY75" s="30" t="s">
        <v>120</v>
      </c>
      <c r="BE75" s="80">
        <f t="shared" si="24"/>
        <v>0</v>
      </c>
      <c r="BF75" s="80">
        <f t="shared" si="25"/>
        <v>0</v>
      </c>
      <c r="BG75" s="80">
        <f t="shared" si="26"/>
        <v>0</v>
      </c>
      <c r="BH75" s="80">
        <f t="shared" si="27"/>
        <v>0</v>
      </c>
      <c r="BI75" s="80">
        <f t="shared" si="28"/>
        <v>0</v>
      </c>
      <c r="BJ75" s="30" t="s">
        <v>118</v>
      </c>
      <c r="BK75" s="80">
        <f t="shared" si="29"/>
        <v>0</v>
      </c>
      <c r="BL75" s="30" t="s">
        <v>118</v>
      </c>
    </row>
    <row r="76" spans="2:64" s="62" customFormat="1" ht="29.85" customHeight="1" x14ac:dyDescent="0.3">
      <c r="B76" s="58"/>
      <c r="C76" s="59"/>
      <c r="D76" s="69" t="s">
        <v>98</v>
      </c>
      <c r="E76" s="69"/>
      <c r="F76" s="69"/>
      <c r="G76" s="69"/>
      <c r="H76" s="69"/>
      <c r="I76" s="69"/>
      <c r="J76" s="69"/>
      <c r="K76" s="69"/>
      <c r="L76" s="69"/>
      <c r="M76" s="69"/>
      <c r="N76" s="657">
        <f>BK76</f>
        <v>0</v>
      </c>
      <c r="O76" s="658"/>
      <c r="P76" s="658"/>
      <c r="Q76" s="658"/>
      <c r="R76" s="61"/>
      <c r="T76" s="63"/>
      <c r="U76" s="59"/>
      <c r="V76" s="59"/>
      <c r="W76" s="64">
        <f>W77</f>
        <v>0.77999999999999992</v>
      </c>
      <c r="X76" s="59"/>
      <c r="Y76" s="64">
        <f>Y77</f>
        <v>2.7000000000000001E-3</v>
      </c>
      <c r="Z76" s="59"/>
      <c r="AA76" s="65">
        <f>AA77</f>
        <v>0</v>
      </c>
      <c r="AR76" s="66" t="s">
        <v>128</v>
      </c>
      <c r="AT76" s="67" t="s">
        <v>117</v>
      </c>
      <c r="AU76" s="67" t="s">
        <v>118</v>
      </c>
      <c r="AY76" s="66" t="s">
        <v>120</v>
      </c>
      <c r="BK76" s="68">
        <f>BK77</f>
        <v>0</v>
      </c>
    </row>
    <row r="77" spans="2:64" s="17" customFormat="1" ht="31.5" customHeight="1" x14ac:dyDescent="0.25">
      <c r="B77" s="70"/>
      <c r="C77" s="71" t="s">
        <v>224</v>
      </c>
      <c r="D77" s="71" t="s">
        <v>121</v>
      </c>
      <c r="E77" s="72" t="s">
        <v>3693</v>
      </c>
      <c r="F77" s="671" t="s">
        <v>3694</v>
      </c>
      <c r="G77" s="667"/>
      <c r="H77" s="667"/>
      <c r="I77" s="667"/>
      <c r="J77" s="73" t="s">
        <v>532</v>
      </c>
      <c r="K77" s="74">
        <v>30</v>
      </c>
      <c r="L77" s="666"/>
      <c r="M77" s="667"/>
      <c r="N77" s="666">
        <f>ROUND(L77*K77,2)</f>
        <v>0</v>
      </c>
      <c r="O77" s="667"/>
      <c r="P77" s="667"/>
      <c r="Q77" s="667"/>
      <c r="R77" s="75"/>
      <c r="T77" s="76" t="s">
        <v>125</v>
      </c>
      <c r="U77" s="77" t="s">
        <v>126</v>
      </c>
      <c r="V77" s="78">
        <v>2.5999999999999999E-2</v>
      </c>
      <c r="W77" s="78">
        <f>V77*K77</f>
        <v>0.77999999999999992</v>
      </c>
      <c r="X77" s="78">
        <v>9.0000000000000006E-5</v>
      </c>
      <c r="Y77" s="78">
        <f>X77*K77</f>
        <v>2.7000000000000001E-3</v>
      </c>
      <c r="Z77" s="78">
        <v>0</v>
      </c>
      <c r="AA77" s="79">
        <f>Z77*K77</f>
        <v>0</v>
      </c>
      <c r="AR77" s="30" t="s">
        <v>194</v>
      </c>
      <c r="AT77" s="30" t="s">
        <v>121</v>
      </c>
      <c r="AU77" s="30" t="s">
        <v>128</v>
      </c>
      <c r="AY77" s="30" t="s">
        <v>120</v>
      </c>
      <c r="BE77" s="80">
        <f>IF(U77="základní",N77,0)</f>
        <v>0</v>
      </c>
      <c r="BF77" s="80">
        <f>IF(U77="snížená",N77,0)</f>
        <v>0</v>
      </c>
      <c r="BG77" s="80">
        <f>IF(U77="zákl. přenesená",N77,0)</f>
        <v>0</v>
      </c>
      <c r="BH77" s="80">
        <f>IF(U77="sníž. přenesená",N77,0)</f>
        <v>0</v>
      </c>
      <c r="BI77" s="80">
        <f>IF(U77="nulová",N77,0)</f>
        <v>0</v>
      </c>
      <c r="BJ77" s="30" t="s">
        <v>118</v>
      </c>
      <c r="BK77" s="80">
        <f>ROUND(L77*K77,2)</f>
        <v>0</v>
      </c>
      <c r="BL77" s="30" t="s">
        <v>194</v>
      </c>
    </row>
    <row r="78" spans="2:64" s="62" customFormat="1" ht="29.85" customHeight="1" x14ac:dyDescent="0.3">
      <c r="B78" s="58"/>
      <c r="C78" s="59"/>
      <c r="D78" s="69" t="s">
        <v>4492</v>
      </c>
      <c r="E78" s="69"/>
      <c r="F78" s="69"/>
      <c r="G78" s="69"/>
      <c r="H78" s="69"/>
      <c r="I78" s="69"/>
      <c r="J78" s="69"/>
      <c r="K78" s="69"/>
      <c r="L78" s="69"/>
      <c r="M78" s="69"/>
      <c r="N78" s="657">
        <f>BK78</f>
        <v>0</v>
      </c>
      <c r="O78" s="658"/>
      <c r="P78" s="658"/>
      <c r="Q78" s="658"/>
      <c r="R78" s="61"/>
      <c r="T78" s="63"/>
      <c r="U78" s="59"/>
      <c r="V78" s="59"/>
      <c r="W78" s="64">
        <f>SUM(W79:W80)</f>
        <v>0</v>
      </c>
      <c r="X78" s="59"/>
      <c r="Y78" s="64">
        <f>SUM(Y79:Y80)</f>
        <v>0</v>
      </c>
      <c r="Z78" s="59"/>
      <c r="AA78" s="65">
        <f>SUM(AA79:AA80)</f>
        <v>0</v>
      </c>
      <c r="AR78" s="66" t="s">
        <v>128</v>
      </c>
      <c r="AT78" s="67" t="s">
        <v>117</v>
      </c>
      <c r="AU78" s="67" t="s">
        <v>118</v>
      </c>
      <c r="AY78" s="66" t="s">
        <v>120</v>
      </c>
      <c r="BK78" s="68">
        <f>SUM(BK79:BK80)</f>
        <v>0</v>
      </c>
    </row>
    <row r="79" spans="2:64" s="17" customFormat="1" ht="22.5" customHeight="1" x14ac:dyDescent="0.25">
      <c r="B79" s="70"/>
      <c r="C79" s="101" t="s">
        <v>234</v>
      </c>
      <c r="D79" s="101" t="s">
        <v>195</v>
      </c>
      <c r="E79" s="102" t="s">
        <v>4527</v>
      </c>
      <c r="F79" s="677" t="s">
        <v>4245</v>
      </c>
      <c r="G79" s="678"/>
      <c r="H79" s="678"/>
      <c r="I79" s="678"/>
      <c r="J79" s="103" t="s">
        <v>124</v>
      </c>
      <c r="K79" s="104">
        <v>1</v>
      </c>
      <c r="L79" s="670"/>
      <c r="M79" s="678"/>
      <c r="N79" s="670">
        <f>ROUND(L79*K79,2)</f>
        <v>0</v>
      </c>
      <c r="O79" s="667"/>
      <c r="P79" s="667"/>
      <c r="Q79" s="667"/>
      <c r="R79" s="75"/>
      <c r="T79" s="76" t="s">
        <v>125</v>
      </c>
      <c r="U79" s="77" t="s">
        <v>126</v>
      </c>
      <c r="V79" s="78">
        <v>0</v>
      </c>
      <c r="W79" s="78">
        <f>V79*K79</f>
        <v>0</v>
      </c>
      <c r="X79" s="78">
        <v>0</v>
      </c>
      <c r="Y79" s="78">
        <f>X79*K79</f>
        <v>0</v>
      </c>
      <c r="Z79" s="78">
        <v>0</v>
      </c>
      <c r="AA79" s="79">
        <f>Z79*K79</f>
        <v>0</v>
      </c>
      <c r="AR79" s="30" t="s">
        <v>258</v>
      </c>
      <c r="AT79" s="30" t="s">
        <v>195</v>
      </c>
      <c r="AU79" s="30" t="s">
        <v>128</v>
      </c>
      <c r="AY79" s="30" t="s">
        <v>120</v>
      </c>
      <c r="BE79" s="80">
        <f>IF(U79="základní",N79,0)</f>
        <v>0</v>
      </c>
      <c r="BF79" s="80">
        <f>IF(U79="snížená",N79,0)</f>
        <v>0</v>
      </c>
      <c r="BG79" s="80">
        <f>IF(U79="zákl. přenesená",N79,0)</f>
        <v>0</v>
      </c>
      <c r="BH79" s="80">
        <f>IF(U79="sníž. přenesená",N79,0)</f>
        <v>0</v>
      </c>
      <c r="BI79" s="80">
        <f>IF(U79="nulová",N79,0)</f>
        <v>0</v>
      </c>
      <c r="BJ79" s="30" t="s">
        <v>118</v>
      </c>
      <c r="BK79" s="80">
        <f>ROUND(L79*K79,2)</f>
        <v>0</v>
      </c>
      <c r="BL79" s="30" t="s">
        <v>194</v>
      </c>
    </row>
    <row r="80" spans="2:64" s="17" customFormat="1" ht="31.5" customHeight="1" x14ac:dyDescent="0.25">
      <c r="B80" s="70"/>
      <c r="C80" s="101" t="s">
        <v>247</v>
      </c>
      <c r="D80" s="101" t="s">
        <v>195</v>
      </c>
      <c r="E80" s="102" t="s">
        <v>4543</v>
      </c>
      <c r="F80" s="677" t="s">
        <v>4544</v>
      </c>
      <c r="G80" s="678"/>
      <c r="H80" s="678"/>
      <c r="I80" s="678"/>
      <c r="J80" s="103" t="s">
        <v>124</v>
      </c>
      <c r="K80" s="104">
        <v>16</v>
      </c>
      <c r="L80" s="670"/>
      <c r="M80" s="678"/>
      <c r="N80" s="670">
        <f>ROUND(L80*K80,2)</f>
        <v>0</v>
      </c>
      <c r="O80" s="667"/>
      <c r="P80" s="667"/>
      <c r="Q80" s="667"/>
      <c r="R80" s="75"/>
      <c r="T80" s="76" t="s">
        <v>125</v>
      </c>
      <c r="U80" s="129" t="s">
        <v>126</v>
      </c>
      <c r="V80" s="130">
        <v>0</v>
      </c>
      <c r="W80" s="130">
        <f>V80*K80</f>
        <v>0</v>
      </c>
      <c r="X80" s="130">
        <v>0</v>
      </c>
      <c r="Y80" s="130">
        <f>X80*K80</f>
        <v>0</v>
      </c>
      <c r="Z80" s="130">
        <v>0</v>
      </c>
      <c r="AA80" s="131">
        <f>Z80*K80</f>
        <v>0</v>
      </c>
      <c r="AR80" s="30" t="s">
        <v>258</v>
      </c>
      <c r="AT80" s="30" t="s">
        <v>195</v>
      </c>
      <c r="AU80" s="30" t="s">
        <v>128</v>
      </c>
      <c r="AY80" s="30" t="s">
        <v>120</v>
      </c>
      <c r="BE80" s="80">
        <f>IF(U80="základní",N80,0)</f>
        <v>0</v>
      </c>
      <c r="BF80" s="80">
        <f>IF(U80="snížená",N80,0)</f>
        <v>0</v>
      </c>
      <c r="BG80" s="80">
        <f>IF(U80="zákl. přenesená",N80,0)</f>
        <v>0</v>
      </c>
      <c r="BH80" s="80">
        <f>IF(U80="sníž. přenesená",N80,0)</f>
        <v>0</v>
      </c>
      <c r="BI80" s="80">
        <f>IF(U80="nulová",N80,0)</f>
        <v>0</v>
      </c>
      <c r="BJ80" s="30" t="s">
        <v>118</v>
      </c>
      <c r="BK80" s="80">
        <f>ROUND(L80*K80,2)</f>
        <v>0</v>
      </c>
      <c r="BL80" s="30" t="s">
        <v>194</v>
      </c>
    </row>
    <row r="81" spans="2:18" s="17" customFormat="1" ht="6.95" customHeight="1" x14ac:dyDescent="0.25">
      <c r="B81" s="41"/>
      <c r="C81" s="42"/>
      <c r="D81" s="42"/>
      <c r="E81" s="42"/>
      <c r="F81" s="42"/>
      <c r="G81" s="42"/>
      <c r="H81" s="42"/>
      <c r="I81" s="42"/>
      <c r="J81" s="42"/>
      <c r="K81" s="42"/>
      <c r="L81" s="42"/>
      <c r="M81" s="42"/>
      <c r="N81" s="42"/>
      <c r="O81" s="42"/>
      <c r="P81" s="42"/>
      <c r="Q81" s="42"/>
      <c r="R81" s="43"/>
    </row>
    <row r="85" spans="2:18" ht="12.75" customHeight="1" x14ac:dyDescent="0.3"/>
  </sheetData>
  <mergeCells count="120">
    <mergeCell ref="C4:Q4"/>
    <mergeCell ref="F6:P6"/>
    <mergeCell ref="F7:P7"/>
    <mergeCell ref="F8:P8"/>
    <mergeCell ref="F9:P9"/>
    <mergeCell ref="M11:P11"/>
    <mergeCell ref="N20:Q20"/>
    <mergeCell ref="N21:Q21"/>
    <mergeCell ref="N22:Q22"/>
    <mergeCell ref="N23:Q23"/>
    <mergeCell ref="N24:Q24"/>
    <mergeCell ref="N25:Q25"/>
    <mergeCell ref="M13:Q13"/>
    <mergeCell ref="M14:Q14"/>
    <mergeCell ref="C16:G16"/>
    <mergeCell ref="N16:Q16"/>
    <mergeCell ref="N18:Q18"/>
    <mergeCell ref="N19:Q19"/>
    <mergeCell ref="M40:Q40"/>
    <mergeCell ref="M41:Q41"/>
    <mergeCell ref="F43:I43"/>
    <mergeCell ref="L43:M43"/>
    <mergeCell ref="N43:Q43"/>
    <mergeCell ref="N44:Q44"/>
    <mergeCell ref="C31:Q31"/>
    <mergeCell ref="F33:P33"/>
    <mergeCell ref="F34:P34"/>
    <mergeCell ref="F35:P35"/>
    <mergeCell ref="F36:P36"/>
    <mergeCell ref="M38:P38"/>
    <mergeCell ref="F49:I49"/>
    <mergeCell ref="L49:M49"/>
    <mergeCell ref="N49:Q49"/>
    <mergeCell ref="F50:I50"/>
    <mergeCell ref="L50:M50"/>
    <mergeCell ref="N50:Q50"/>
    <mergeCell ref="N45:Q45"/>
    <mergeCell ref="N46:Q46"/>
    <mergeCell ref="F47:I47"/>
    <mergeCell ref="L47:M47"/>
    <mergeCell ref="N47:Q47"/>
    <mergeCell ref="F48:I48"/>
    <mergeCell ref="L48:M48"/>
    <mergeCell ref="N48:Q48"/>
    <mergeCell ref="N53:Q53"/>
    <mergeCell ref="F54:I54"/>
    <mergeCell ref="L54:M54"/>
    <mergeCell ref="N54:Q54"/>
    <mergeCell ref="F55:I55"/>
    <mergeCell ref="F56:I56"/>
    <mergeCell ref="L56:M56"/>
    <mergeCell ref="N56:Q56"/>
    <mergeCell ref="F51:I51"/>
    <mergeCell ref="L51:M51"/>
    <mergeCell ref="N51:Q51"/>
    <mergeCell ref="F52:I52"/>
    <mergeCell ref="L52:M52"/>
    <mergeCell ref="N52:Q52"/>
    <mergeCell ref="F61:I61"/>
    <mergeCell ref="L61:M61"/>
    <mergeCell ref="N61:Q61"/>
    <mergeCell ref="F62:I62"/>
    <mergeCell ref="L62:M62"/>
    <mergeCell ref="N62:Q62"/>
    <mergeCell ref="F57:I57"/>
    <mergeCell ref="N58:Q58"/>
    <mergeCell ref="F59:I59"/>
    <mergeCell ref="L59:M59"/>
    <mergeCell ref="N59:Q59"/>
    <mergeCell ref="F60:I60"/>
    <mergeCell ref="L60:M60"/>
    <mergeCell ref="N60:Q60"/>
    <mergeCell ref="F65:I65"/>
    <mergeCell ref="L65:M65"/>
    <mergeCell ref="N65:Q65"/>
    <mergeCell ref="N66:Q66"/>
    <mergeCell ref="F67:I67"/>
    <mergeCell ref="L67:M67"/>
    <mergeCell ref="N67:Q67"/>
    <mergeCell ref="F63:I63"/>
    <mergeCell ref="L63:M63"/>
    <mergeCell ref="N63:Q63"/>
    <mergeCell ref="F64:I64"/>
    <mergeCell ref="L64:M64"/>
    <mergeCell ref="N64:Q64"/>
    <mergeCell ref="F70:I70"/>
    <mergeCell ref="L70:M70"/>
    <mergeCell ref="N70:Q70"/>
    <mergeCell ref="F71:I71"/>
    <mergeCell ref="L71:M71"/>
    <mergeCell ref="N71:Q71"/>
    <mergeCell ref="F68:I68"/>
    <mergeCell ref="L68:M68"/>
    <mergeCell ref="N68:Q68"/>
    <mergeCell ref="F69:I69"/>
    <mergeCell ref="L69:M69"/>
    <mergeCell ref="N69:Q69"/>
    <mergeCell ref="F74:I74"/>
    <mergeCell ref="L74:M74"/>
    <mergeCell ref="N74:Q74"/>
    <mergeCell ref="F75:I75"/>
    <mergeCell ref="L75:M75"/>
    <mergeCell ref="N75:Q75"/>
    <mergeCell ref="F72:I72"/>
    <mergeCell ref="L72:M72"/>
    <mergeCell ref="N72:Q72"/>
    <mergeCell ref="F73:I73"/>
    <mergeCell ref="L73:M73"/>
    <mergeCell ref="N73:Q73"/>
    <mergeCell ref="F80:I80"/>
    <mergeCell ref="L80:M80"/>
    <mergeCell ref="N80:Q80"/>
    <mergeCell ref="N76:Q76"/>
    <mergeCell ref="F77:I77"/>
    <mergeCell ref="L77:M77"/>
    <mergeCell ref="N77:Q77"/>
    <mergeCell ref="N78:Q78"/>
    <mergeCell ref="F79:I79"/>
    <mergeCell ref="L79:M79"/>
    <mergeCell ref="N79:Q79"/>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autoPageBreaks="0" fitToPage="1"/>
  </sheetPr>
  <dimension ref="B2:BL75"/>
  <sheetViews>
    <sheetView showGridLines="0" workbookViewId="0">
      <pane ySplit="1" topLeftCell="A2" activePane="bottomLeft" state="frozen"/>
      <selection activeCell="K10" sqref="K10"/>
      <selection pane="bottomLeft" activeCell="S15" sqref="S15"/>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2" width="8" style="25" hidden="1" customWidth="1"/>
    <col min="63" max="63" width="14.140625" style="25" customWidth="1"/>
    <col min="64" max="64" width="8.85546875" style="25"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2" spans="2:18" s="17" customFormat="1" ht="6.95" customHeight="1" x14ac:dyDescent="0.25">
      <c r="B2" s="14"/>
      <c r="C2" s="15"/>
      <c r="D2" s="15"/>
      <c r="E2" s="15"/>
      <c r="F2" s="15"/>
      <c r="G2" s="15"/>
      <c r="H2" s="15"/>
      <c r="I2" s="15"/>
      <c r="J2" s="15"/>
      <c r="K2" s="15"/>
      <c r="L2" s="15"/>
      <c r="M2" s="15"/>
      <c r="N2" s="15"/>
      <c r="O2" s="15"/>
      <c r="P2" s="15"/>
      <c r="Q2" s="15"/>
      <c r="R2" s="16"/>
    </row>
    <row r="3" spans="2:18" s="17" customFormat="1" ht="36.950000000000003" customHeight="1" x14ac:dyDescent="0.25">
      <c r="B3" s="18"/>
      <c r="C3" s="686" t="s">
        <v>54</v>
      </c>
      <c r="D3" s="680"/>
      <c r="E3" s="680"/>
      <c r="F3" s="680"/>
      <c r="G3" s="680"/>
      <c r="H3" s="680"/>
      <c r="I3" s="680"/>
      <c r="J3" s="680"/>
      <c r="K3" s="680"/>
      <c r="L3" s="680"/>
      <c r="M3" s="680"/>
      <c r="N3" s="680"/>
      <c r="O3" s="680"/>
      <c r="P3" s="680"/>
      <c r="Q3" s="680"/>
      <c r="R3" s="19"/>
    </row>
    <row r="4" spans="2:18" s="17" customFormat="1" ht="6.95" customHeight="1" x14ac:dyDescent="0.25">
      <c r="B4" s="18"/>
      <c r="C4" s="386"/>
      <c r="D4" s="386"/>
      <c r="E4" s="386"/>
      <c r="F4" s="386"/>
      <c r="G4" s="386"/>
      <c r="H4" s="386"/>
      <c r="I4" s="386"/>
      <c r="J4" s="386"/>
      <c r="K4" s="386"/>
      <c r="L4" s="386"/>
      <c r="M4" s="386"/>
      <c r="N4" s="386"/>
      <c r="O4" s="386"/>
      <c r="P4" s="386"/>
      <c r="Q4" s="386"/>
      <c r="R4" s="19"/>
    </row>
    <row r="5" spans="2:18" s="17" customFormat="1" ht="30" customHeight="1" x14ac:dyDescent="0.25">
      <c r="B5" s="18"/>
      <c r="C5" s="21" t="s">
        <v>55</v>
      </c>
      <c r="D5" s="386"/>
      <c r="E5" s="386"/>
      <c r="F5" s="687" t="s">
        <v>56</v>
      </c>
      <c r="G5" s="680"/>
      <c r="H5" s="680"/>
      <c r="I5" s="680"/>
      <c r="J5" s="680"/>
      <c r="K5" s="680"/>
      <c r="L5" s="680"/>
      <c r="M5" s="680"/>
      <c r="N5" s="680"/>
      <c r="O5" s="680"/>
      <c r="P5" s="680"/>
      <c r="Q5" s="386"/>
      <c r="R5" s="19"/>
    </row>
    <row r="6" spans="2:18" ht="30" customHeight="1" x14ac:dyDescent="0.3">
      <c r="B6" s="22"/>
      <c r="C6" s="21" t="s">
        <v>57</v>
      </c>
      <c r="D6" s="388"/>
      <c r="E6" s="388"/>
      <c r="F6" s="687" t="s">
        <v>1670</v>
      </c>
      <c r="G6" s="688"/>
      <c r="H6" s="688"/>
      <c r="I6" s="688"/>
      <c r="J6" s="688"/>
      <c r="K6" s="688"/>
      <c r="L6" s="688"/>
      <c r="M6" s="688"/>
      <c r="N6" s="688"/>
      <c r="O6" s="688"/>
      <c r="P6" s="688"/>
      <c r="Q6" s="388"/>
      <c r="R6" s="24"/>
    </row>
    <row r="7" spans="2:18" ht="30" customHeight="1" x14ac:dyDescent="0.3">
      <c r="B7" s="22"/>
      <c r="C7" s="21" t="s">
        <v>59</v>
      </c>
      <c r="D7" s="388"/>
      <c r="E7" s="388"/>
      <c r="F7" s="687" t="s">
        <v>1764</v>
      </c>
      <c r="G7" s="688"/>
      <c r="H7" s="688"/>
      <c r="I7" s="688"/>
      <c r="J7" s="688"/>
      <c r="K7" s="688"/>
      <c r="L7" s="688"/>
      <c r="M7" s="688"/>
      <c r="N7" s="688"/>
      <c r="O7" s="688"/>
      <c r="P7" s="688"/>
      <c r="Q7" s="388"/>
      <c r="R7" s="24"/>
    </row>
    <row r="8" spans="2:18" s="17" customFormat="1" ht="36.950000000000003" customHeight="1" x14ac:dyDescent="0.25">
      <c r="B8" s="18"/>
      <c r="C8" s="26" t="s">
        <v>1672</v>
      </c>
      <c r="D8" s="386"/>
      <c r="E8" s="386"/>
      <c r="F8" s="689" t="s">
        <v>6781</v>
      </c>
      <c r="G8" s="680"/>
      <c r="H8" s="680"/>
      <c r="I8" s="680"/>
      <c r="J8" s="680"/>
      <c r="K8" s="680"/>
      <c r="L8" s="680"/>
      <c r="M8" s="680"/>
      <c r="N8" s="680"/>
      <c r="O8" s="680"/>
      <c r="P8" s="680"/>
      <c r="Q8" s="386"/>
      <c r="R8" s="19"/>
    </row>
    <row r="9" spans="2:18" s="17" customFormat="1" ht="6.95" customHeight="1" x14ac:dyDescent="0.25">
      <c r="B9" s="18"/>
      <c r="C9" s="386"/>
      <c r="D9" s="386"/>
      <c r="E9" s="386"/>
      <c r="F9" s="386"/>
      <c r="G9" s="386"/>
      <c r="H9" s="386"/>
      <c r="I9" s="386"/>
      <c r="J9" s="386"/>
      <c r="K9" s="386"/>
      <c r="L9" s="386"/>
      <c r="M9" s="386"/>
      <c r="N9" s="386"/>
      <c r="O9" s="386"/>
      <c r="P9" s="386"/>
      <c r="Q9" s="386"/>
      <c r="R9" s="19"/>
    </row>
    <row r="10" spans="2:18" s="17" customFormat="1" ht="18" customHeight="1" x14ac:dyDescent="0.25">
      <c r="B10" s="18"/>
      <c r="C10" s="21" t="s">
        <v>61</v>
      </c>
      <c r="D10" s="386"/>
      <c r="E10" s="386"/>
      <c r="F10" s="389" t="s">
        <v>62</v>
      </c>
      <c r="G10" s="386"/>
      <c r="H10" s="386"/>
      <c r="I10" s="386"/>
      <c r="J10" s="386"/>
      <c r="K10" s="21" t="s">
        <v>63</v>
      </c>
      <c r="L10" s="386"/>
      <c r="M10" s="697">
        <v>42535</v>
      </c>
      <c r="N10" s="680"/>
      <c r="O10" s="680"/>
      <c r="P10" s="680"/>
      <c r="Q10" s="386"/>
      <c r="R10" s="19"/>
    </row>
    <row r="11" spans="2:18" s="17" customFormat="1" ht="6.95" customHeight="1" x14ac:dyDescent="0.25">
      <c r="B11" s="18"/>
      <c r="C11" s="386"/>
      <c r="D11" s="386"/>
      <c r="E11" s="386"/>
      <c r="F11" s="386"/>
      <c r="G11" s="386"/>
      <c r="H11" s="386"/>
      <c r="I11" s="386"/>
      <c r="J11" s="386"/>
      <c r="K11" s="386"/>
      <c r="L11" s="386"/>
      <c r="M11" s="386"/>
      <c r="N11" s="386"/>
      <c r="O11" s="386"/>
      <c r="P11" s="386"/>
      <c r="Q11" s="386"/>
      <c r="R11" s="19"/>
    </row>
    <row r="12" spans="2:18" s="17" customFormat="1" ht="15" x14ac:dyDescent="0.25">
      <c r="B12" s="18"/>
      <c r="C12" s="21" t="s">
        <v>64</v>
      </c>
      <c r="D12" s="386"/>
      <c r="E12" s="386"/>
      <c r="F12" s="389" t="s">
        <v>65</v>
      </c>
      <c r="G12" s="386"/>
      <c r="H12" s="386"/>
      <c r="I12" s="386"/>
      <c r="J12" s="386"/>
      <c r="K12" s="21" t="s">
        <v>66</v>
      </c>
      <c r="L12" s="386"/>
      <c r="M12" s="698" t="s">
        <v>70</v>
      </c>
      <c r="N12" s="680"/>
      <c r="O12" s="680"/>
      <c r="P12" s="680"/>
      <c r="Q12" s="680"/>
      <c r="R12" s="19"/>
    </row>
    <row r="13" spans="2:18" s="17" customFormat="1" ht="14.45" customHeight="1" x14ac:dyDescent="0.25">
      <c r="B13" s="18"/>
      <c r="C13" s="21" t="s">
        <v>68</v>
      </c>
      <c r="D13" s="386"/>
      <c r="E13" s="386"/>
      <c r="F13" s="389"/>
      <c r="G13" s="386"/>
      <c r="H13" s="386"/>
      <c r="I13" s="386"/>
      <c r="J13" s="386"/>
      <c r="K13" s="21" t="s">
        <v>69</v>
      </c>
      <c r="L13" s="386"/>
      <c r="M13" s="698" t="s">
        <v>70</v>
      </c>
      <c r="N13" s="680"/>
      <c r="O13" s="680"/>
      <c r="P13" s="680"/>
      <c r="Q13" s="680"/>
      <c r="R13" s="19"/>
    </row>
    <row r="14" spans="2:18" s="17" customFormat="1" ht="10.35" customHeight="1" x14ac:dyDescent="0.25">
      <c r="B14" s="18"/>
      <c r="C14" s="386"/>
      <c r="D14" s="386"/>
      <c r="E14" s="386"/>
      <c r="F14" s="386"/>
      <c r="G14" s="386"/>
      <c r="H14" s="386"/>
      <c r="I14" s="386"/>
      <c r="J14" s="386"/>
      <c r="K14" s="386"/>
      <c r="L14" s="386"/>
      <c r="M14" s="386"/>
      <c r="N14" s="386"/>
      <c r="O14" s="386"/>
      <c r="P14" s="386"/>
      <c r="Q14" s="386"/>
      <c r="R14" s="19"/>
    </row>
    <row r="15" spans="2:18" s="17" customFormat="1" ht="29.25" customHeight="1" x14ac:dyDescent="0.25">
      <c r="B15" s="18"/>
      <c r="C15" s="694" t="s">
        <v>71</v>
      </c>
      <c r="D15" s="695"/>
      <c r="E15" s="695"/>
      <c r="F15" s="695"/>
      <c r="G15" s="695"/>
      <c r="H15" s="392"/>
      <c r="I15" s="392"/>
      <c r="J15" s="392"/>
      <c r="K15" s="392"/>
      <c r="L15" s="392"/>
      <c r="M15" s="392"/>
      <c r="N15" s="694" t="s">
        <v>72</v>
      </c>
      <c r="O15" s="680"/>
      <c r="P15" s="680"/>
      <c r="Q15" s="680"/>
      <c r="R15" s="19"/>
    </row>
    <row r="16" spans="2:18" s="17" customFormat="1" ht="10.35" customHeight="1" x14ac:dyDescent="0.25">
      <c r="B16" s="18"/>
      <c r="C16" s="386"/>
      <c r="D16" s="386"/>
      <c r="E16" s="386"/>
      <c r="F16" s="386"/>
      <c r="G16" s="386"/>
      <c r="H16" s="386"/>
      <c r="I16" s="386"/>
      <c r="J16" s="386"/>
      <c r="K16" s="386"/>
      <c r="L16" s="386"/>
      <c r="M16" s="386"/>
      <c r="N16" s="386"/>
      <c r="O16" s="386"/>
      <c r="P16" s="386"/>
      <c r="Q16" s="386"/>
      <c r="R16" s="19"/>
    </row>
    <row r="17" spans="2:47" s="17" customFormat="1" ht="29.25" customHeight="1" x14ac:dyDescent="0.25">
      <c r="B17" s="18"/>
      <c r="C17" s="29" t="s">
        <v>73</v>
      </c>
      <c r="D17" s="386"/>
      <c r="E17" s="386"/>
      <c r="F17" s="386"/>
      <c r="G17" s="386"/>
      <c r="H17" s="386"/>
      <c r="I17" s="386"/>
      <c r="J17" s="386"/>
      <c r="K17" s="386"/>
      <c r="L17" s="386"/>
      <c r="M17" s="386"/>
      <c r="N17" s="696">
        <f>N43</f>
        <v>0</v>
      </c>
      <c r="O17" s="680"/>
      <c r="P17" s="680"/>
      <c r="Q17" s="680"/>
      <c r="R17" s="19"/>
      <c r="AU17" s="30" t="s">
        <v>74</v>
      </c>
    </row>
    <row r="18" spans="2:47" s="35" customFormat="1" ht="24.95" customHeight="1" x14ac:dyDescent="0.25">
      <c r="B18" s="31"/>
      <c r="C18" s="391"/>
      <c r="D18" s="33" t="s">
        <v>87</v>
      </c>
      <c r="E18" s="391"/>
      <c r="F18" s="391"/>
      <c r="G18" s="391"/>
      <c r="H18" s="391"/>
      <c r="I18" s="391"/>
      <c r="J18" s="391"/>
      <c r="K18" s="391"/>
      <c r="L18" s="391"/>
      <c r="M18" s="391"/>
      <c r="N18" s="669">
        <f>N44</f>
        <v>0</v>
      </c>
      <c r="O18" s="685"/>
      <c r="P18" s="685"/>
      <c r="Q18" s="685"/>
      <c r="R18" s="34"/>
    </row>
    <row r="19" spans="2:47" s="40" customFormat="1" ht="19.899999999999999" customHeight="1" x14ac:dyDescent="0.25">
      <c r="B19" s="36"/>
      <c r="C19" s="390"/>
      <c r="D19" s="38" t="s">
        <v>90</v>
      </c>
      <c r="E19" s="390"/>
      <c r="F19" s="390"/>
      <c r="G19" s="390"/>
      <c r="H19" s="390"/>
      <c r="I19" s="390"/>
      <c r="J19" s="390"/>
      <c r="K19" s="390"/>
      <c r="L19" s="390"/>
      <c r="M19" s="390"/>
      <c r="N19" s="683">
        <f>N45</f>
        <v>0</v>
      </c>
      <c r="O19" s="684"/>
      <c r="P19" s="684"/>
      <c r="Q19" s="684"/>
      <c r="R19" s="39"/>
    </row>
    <row r="20" spans="2:47" s="40" customFormat="1" ht="19.899999999999999" customHeight="1" x14ac:dyDescent="0.25">
      <c r="B20" s="36"/>
      <c r="C20" s="390"/>
      <c r="D20" s="38" t="s">
        <v>4489</v>
      </c>
      <c r="E20" s="390"/>
      <c r="F20" s="390"/>
      <c r="G20" s="390"/>
      <c r="H20" s="390"/>
      <c r="I20" s="390"/>
      <c r="J20" s="390"/>
      <c r="K20" s="390"/>
      <c r="L20" s="390"/>
      <c r="M20" s="390"/>
      <c r="N20" s="683">
        <f>N51</f>
        <v>0</v>
      </c>
      <c r="O20" s="684"/>
      <c r="P20" s="684"/>
      <c r="Q20" s="684"/>
      <c r="R20" s="39"/>
    </row>
    <row r="21" spans="2:47" s="40" customFormat="1" ht="19.899999999999999" customHeight="1" x14ac:dyDescent="0.25">
      <c r="B21" s="36"/>
      <c r="C21" s="390"/>
      <c r="D21" s="38" t="s">
        <v>4490</v>
      </c>
      <c r="E21" s="390"/>
      <c r="F21" s="390"/>
      <c r="G21" s="390"/>
      <c r="H21" s="390"/>
      <c r="I21" s="390"/>
      <c r="J21" s="390"/>
      <c r="K21" s="390"/>
      <c r="L21" s="390"/>
      <c r="M21" s="390"/>
      <c r="N21" s="683">
        <f>N59</f>
        <v>0</v>
      </c>
      <c r="O21" s="684"/>
      <c r="P21" s="684"/>
      <c r="Q21" s="684"/>
      <c r="R21" s="39"/>
    </row>
    <row r="22" spans="2:47" s="40" customFormat="1" ht="19.899999999999999" customHeight="1" x14ac:dyDescent="0.25">
      <c r="B22" s="36"/>
      <c r="C22" s="390"/>
      <c r="D22" s="38" t="s">
        <v>98</v>
      </c>
      <c r="E22" s="390"/>
      <c r="F22" s="390"/>
      <c r="G22" s="390"/>
      <c r="H22" s="390"/>
      <c r="I22" s="390"/>
      <c r="J22" s="390"/>
      <c r="K22" s="390"/>
      <c r="L22" s="390"/>
      <c r="M22" s="390"/>
      <c r="N22" s="683">
        <f>N65</f>
        <v>0</v>
      </c>
      <c r="O22" s="684"/>
      <c r="P22" s="684"/>
      <c r="Q22" s="684"/>
      <c r="R22" s="39"/>
    </row>
    <row r="23" spans="2:47" s="40" customFormat="1" ht="19.899999999999999" customHeight="1" x14ac:dyDescent="0.25">
      <c r="B23" s="36"/>
      <c r="C23" s="390"/>
      <c r="D23" s="38" t="s">
        <v>4492</v>
      </c>
      <c r="E23" s="390"/>
      <c r="F23" s="390"/>
      <c r="G23" s="390"/>
      <c r="H23" s="390"/>
      <c r="I23" s="390"/>
      <c r="J23" s="390"/>
      <c r="K23" s="390"/>
      <c r="L23" s="390"/>
      <c r="M23" s="390"/>
      <c r="N23" s="683">
        <f>N67</f>
        <v>0</v>
      </c>
      <c r="O23" s="684"/>
      <c r="P23" s="684"/>
      <c r="Q23" s="684"/>
      <c r="R23" s="39"/>
    </row>
    <row r="24" spans="2:47" s="40" customFormat="1" ht="19.899999999999999" customHeight="1" x14ac:dyDescent="0.25">
      <c r="B24" s="36"/>
      <c r="C24" s="390"/>
      <c r="D24" s="38" t="s">
        <v>6723</v>
      </c>
      <c r="E24" s="390"/>
      <c r="F24" s="390"/>
      <c r="G24" s="390"/>
      <c r="H24" s="390"/>
      <c r="I24" s="390"/>
      <c r="J24" s="390"/>
      <c r="K24" s="390"/>
      <c r="L24" s="390"/>
      <c r="M24" s="390"/>
      <c r="N24" s="683">
        <f>N70</f>
        <v>0</v>
      </c>
      <c r="O24" s="684"/>
      <c r="P24" s="684"/>
      <c r="Q24" s="684"/>
      <c r="R24" s="39"/>
    </row>
    <row r="25" spans="2:47" s="17" customFormat="1" ht="6.95" customHeight="1" x14ac:dyDescent="0.25">
      <c r="B25" s="41"/>
      <c r="C25" s="42"/>
      <c r="D25" s="42"/>
      <c r="E25" s="42"/>
      <c r="F25" s="42"/>
      <c r="G25" s="42"/>
      <c r="H25" s="42"/>
      <c r="I25" s="42"/>
      <c r="J25" s="42"/>
      <c r="K25" s="42"/>
      <c r="L25" s="42"/>
      <c r="M25" s="42"/>
      <c r="N25" s="42"/>
      <c r="O25" s="42"/>
      <c r="P25" s="42"/>
      <c r="Q25" s="42"/>
      <c r="R25" s="43"/>
    </row>
    <row r="29" spans="2:47" s="17" customFormat="1" ht="6.95" customHeight="1" x14ac:dyDescent="0.25">
      <c r="B29" s="14"/>
      <c r="C29" s="15"/>
      <c r="D29" s="15"/>
      <c r="E29" s="15"/>
      <c r="F29" s="15"/>
      <c r="G29" s="15"/>
      <c r="H29" s="15"/>
      <c r="I29" s="15"/>
      <c r="J29" s="15"/>
      <c r="K29" s="15"/>
      <c r="L29" s="15"/>
      <c r="M29" s="15"/>
      <c r="N29" s="15"/>
      <c r="O29" s="15"/>
      <c r="P29" s="15"/>
      <c r="Q29" s="15"/>
      <c r="R29" s="16"/>
    </row>
    <row r="30" spans="2:47" s="17" customFormat="1" ht="36.950000000000003" customHeight="1" x14ac:dyDescent="0.25">
      <c r="B30" s="18"/>
      <c r="C30" s="686" t="s">
        <v>100</v>
      </c>
      <c r="D30" s="680"/>
      <c r="E30" s="680"/>
      <c r="F30" s="680"/>
      <c r="G30" s="680"/>
      <c r="H30" s="680"/>
      <c r="I30" s="680"/>
      <c r="J30" s="680"/>
      <c r="K30" s="680"/>
      <c r="L30" s="680"/>
      <c r="M30" s="680"/>
      <c r="N30" s="680"/>
      <c r="O30" s="680"/>
      <c r="P30" s="680"/>
      <c r="Q30" s="680"/>
      <c r="R30" s="19"/>
    </row>
    <row r="31" spans="2:47" s="17" customFormat="1" ht="6.95" customHeight="1" x14ac:dyDescent="0.25">
      <c r="B31" s="18"/>
      <c r="C31" s="386"/>
      <c r="D31" s="386"/>
      <c r="E31" s="386"/>
      <c r="F31" s="386"/>
      <c r="G31" s="386"/>
      <c r="H31" s="386"/>
      <c r="I31" s="386"/>
      <c r="J31" s="386"/>
      <c r="K31" s="386"/>
      <c r="L31" s="386"/>
      <c r="M31" s="386"/>
      <c r="N31" s="386"/>
      <c r="O31" s="386"/>
      <c r="P31" s="386"/>
      <c r="Q31" s="386"/>
      <c r="R31" s="19"/>
    </row>
    <row r="32" spans="2:47" s="17" customFormat="1" ht="30" customHeight="1" x14ac:dyDescent="0.25">
      <c r="B32" s="18"/>
      <c r="C32" s="21" t="s">
        <v>55</v>
      </c>
      <c r="D32" s="386"/>
      <c r="E32" s="386"/>
      <c r="F32" s="687" t="s">
        <v>56</v>
      </c>
      <c r="G32" s="680"/>
      <c r="H32" s="680"/>
      <c r="I32" s="680"/>
      <c r="J32" s="680"/>
      <c r="K32" s="680"/>
      <c r="L32" s="680"/>
      <c r="M32" s="680"/>
      <c r="N32" s="680"/>
      <c r="O32" s="680"/>
      <c r="P32" s="680"/>
      <c r="Q32" s="386"/>
      <c r="R32" s="19"/>
    </row>
    <row r="33" spans="2:64" ht="30" customHeight="1" x14ac:dyDescent="0.3">
      <c r="B33" s="22"/>
      <c r="C33" s="21" t="s">
        <v>57</v>
      </c>
      <c r="D33" s="388"/>
      <c r="E33" s="388"/>
      <c r="F33" s="687" t="s">
        <v>1670</v>
      </c>
      <c r="G33" s="688"/>
      <c r="H33" s="688"/>
      <c r="I33" s="688"/>
      <c r="J33" s="688"/>
      <c r="K33" s="688"/>
      <c r="L33" s="688"/>
      <c r="M33" s="688"/>
      <c r="N33" s="688"/>
      <c r="O33" s="688"/>
      <c r="P33" s="688"/>
      <c r="Q33" s="388"/>
      <c r="R33" s="24"/>
    </row>
    <row r="34" spans="2:64" ht="30" customHeight="1" x14ac:dyDescent="0.3">
      <c r="B34" s="22"/>
      <c r="C34" s="21" t="s">
        <v>59</v>
      </c>
      <c r="D34" s="388"/>
      <c r="E34" s="388"/>
      <c r="F34" s="687" t="s">
        <v>1764</v>
      </c>
      <c r="G34" s="688"/>
      <c r="H34" s="688"/>
      <c r="I34" s="688"/>
      <c r="J34" s="688"/>
      <c r="K34" s="688"/>
      <c r="L34" s="688"/>
      <c r="M34" s="688"/>
      <c r="N34" s="688"/>
      <c r="O34" s="688"/>
      <c r="P34" s="688"/>
      <c r="Q34" s="388"/>
      <c r="R34" s="24"/>
    </row>
    <row r="35" spans="2:64" s="17" customFormat="1" ht="36.950000000000003" customHeight="1" x14ac:dyDescent="0.25">
      <c r="B35" s="18"/>
      <c r="C35" s="26" t="s">
        <v>1672</v>
      </c>
      <c r="D35" s="386"/>
      <c r="E35" s="386"/>
      <c r="F35" s="689" t="s">
        <v>6781</v>
      </c>
      <c r="G35" s="680"/>
      <c r="H35" s="680"/>
      <c r="I35" s="680"/>
      <c r="J35" s="680"/>
      <c r="K35" s="680"/>
      <c r="L35" s="680"/>
      <c r="M35" s="680"/>
      <c r="N35" s="680"/>
      <c r="O35" s="680"/>
      <c r="P35" s="680"/>
      <c r="Q35" s="386"/>
      <c r="R35" s="19"/>
    </row>
    <row r="36" spans="2:64" s="17" customFormat="1" ht="6.95" customHeight="1" x14ac:dyDescent="0.25">
      <c r="B36" s="18"/>
      <c r="C36" s="386"/>
      <c r="D36" s="386"/>
      <c r="E36" s="386"/>
      <c r="F36" s="386"/>
      <c r="G36" s="386"/>
      <c r="H36" s="386"/>
      <c r="I36" s="386"/>
      <c r="J36" s="386"/>
      <c r="K36" s="386"/>
      <c r="L36" s="386"/>
      <c r="M36" s="386"/>
      <c r="N36" s="386"/>
      <c r="O36" s="386"/>
      <c r="P36" s="386"/>
      <c r="Q36" s="386"/>
      <c r="R36" s="19"/>
    </row>
    <row r="37" spans="2:64" s="17" customFormat="1" ht="18" customHeight="1" x14ac:dyDescent="0.25">
      <c r="B37" s="18"/>
      <c r="C37" s="21" t="s">
        <v>61</v>
      </c>
      <c r="D37" s="386"/>
      <c r="E37" s="386"/>
      <c r="F37" s="389" t="s">
        <v>62</v>
      </c>
      <c r="G37" s="386"/>
      <c r="H37" s="386"/>
      <c r="I37" s="386"/>
      <c r="J37" s="386"/>
      <c r="K37" s="21" t="s">
        <v>63</v>
      </c>
      <c r="L37" s="386"/>
      <c r="M37" s="697">
        <v>42535</v>
      </c>
      <c r="N37" s="680"/>
      <c r="O37" s="680"/>
      <c r="P37" s="680"/>
      <c r="Q37" s="386"/>
      <c r="R37" s="19"/>
    </row>
    <row r="38" spans="2:64" s="17" customFormat="1" ht="6.95" customHeight="1" x14ac:dyDescent="0.25">
      <c r="B38" s="18"/>
      <c r="C38" s="386"/>
      <c r="D38" s="386"/>
      <c r="E38" s="386"/>
      <c r="F38" s="386"/>
      <c r="G38" s="386"/>
      <c r="H38" s="386"/>
      <c r="I38" s="386"/>
      <c r="J38" s="386"/>
      <c r="K38" s="386"/>
      <c r="L38" s="386"/>
      <c r="M38" s="386"/>
      <c r="N38" s="386"/>
      <c r="O38" s="386"/>
      <c r="P38" s="386"/>
      <c r="Q38" s="386"/>
      <c r="R38" s="19"/>
    </row>
    <row r="39" spans="2:64" s="17" customFormat="1" ht="15" x14ac:dyDescent="0.25">
      <c r="B39" s="18"/>
      <c r="C39" s="21" t="s">
        <v>64</v>
      </c>
      <c r="D39" s="386"/>
      <c r="E39" s="386"/>
      <c r="F39" s="389" t="s">
        <v>65</v>
      </c>
      <c r="G39" s="386"/>
      <c r="H39" s="386"/>
      <c r="I39" s="386"/>
      <c r="J39" s="386"/>
      <c r="K39" s="21" t="s">
        <v>66</v>
      </c>
      <c r="L39" s="386"/>
      <c r="M39" s="698" t="s">
        <v>70</v>
      </c>
      <c r="N39" s="680"/>
      <c r="O39" s="680"/>
      <c r="P39" s="680"/>
      <c r="Q39" s="680"/>
      <c r="R39" s="19"/>
    </row>
    <row r="40" spans="2:64" s="17" customFormat="1" ht="14.45" customHeight="1" x14ac:dyDescent="0.25">
      <c r="B40" s="18"/>
      <c r="C40" s="21" t="s">
        <v>68</v>
      </c>
      <c r="D40" s="386"/>
      <c r="E40" s="386"/>
      <c r="F40" s="389"/>
      <c r="G40" s="386"/>
      <c r="H40" s="386"/>
      <c r="I40" s="386"/>
      <c r="J40" s="386"/>
      <c r="K40" s="21" t="s">
        <v>69</v>
      </c>
      <c r="L40" s="386"/>
      <c r="M40" s="698" t="s">
        <v>70</v>
      </c>
      <c r="N40" s="680"/>
      <c r="O40" s="680"/>
      <c r="P40" s="680"/>
      <c r="Q40" s="680"/>
      <c r="R40" s="19"/>
    </row>
    <row r="41" spans="2:64" s="17" customFormat="1" ht="10.35" customHeight="1" x14ac:dyDescent="0.25">
      <c r="B41" s="18"/>
      <c r="C41" s="386"/>
      <c r="D41" s="386"/>
      <c r="E41" s="386"/>
      <c r="F41" s="386"/>
      <c r="G41" s="386"/>
      <c r="H41" s="386"/>
      <c r="I41" s="386"/>
      <c r="J41" s="386"/>
      <c r="K41" s="386"/>
      <c r="L41" s="386"/>
      <c r="M41" s="386"/>
      <c r="N41" s="386"/>
      <c r="O41" s="386"/>
      <c r="P41" s="386"/>
      <c r="Q41" s="386"/>
      <c r="R41" s="19"/>
    </row>
    <row r="42" spans="2:64" s="48" customFormat="1" ht="29.25" customHeight="1" x14ac:dyDescent="0.25">
      <c r="B42" s="44"/>
      <c r="C42" s="45" t="s">
        <v>101</v>
      </c>
      <c r="D42" s="387" t="s">
        <v>102</v>
      </c>
      <c r="E42" s="387" t="s">
        <v>103</v>
      </c>
      <c r="F42" s="690" t="s">
        <v>104</v>
      </c>
      <c r="G42" s="691"/>
      <c r="H42" s="691"/>
      <c r="I42" s="691"/>
      <c r="J42" s="387" t="s">
        <v>105</v>
      </c>
      <c r="K42" s="387" t="s">
        <v>106</v>
      </c>
      <c r="L42" s="692" t="s">
        <v>107</v>
      </c>
      <c r="M42" s="691"/>
      <c r="N42" s="690" t="s">
        <v>72</v>
      </c>
      <c r="O42" s="691"/>
      <c r="P42" s="691"/>
      <c r="Q42" s="693"/>
      <c r="R42" s="47"/>
      <c r="T42" s="49" t="s">
        <v>108</v>
      </c>
      <c r="U42" s="50" t="s">
        <v>109</v>
      </c>
      <c r="V42" s="50" t="s">
        <v>110</v>
      </c>
      <c r="W42" s="50" t="s">
        <v>111</v>
      </c>
      <c r="X42" s="50" t="s">
        <v>112</v>
      </c>
      <c r="Y42" s="50" t="s">
        <v>113</v>
      </c>
      <c r="Z42" s="50" t="s">
        <v>114</v>
      </c>
      <c r="AA42" s="51" t="s">
        <v>115</v>
      </c>
    </row>
    <row r="43" spans="2:64" s="17" customFormat="1" ht="29.25" customHeight="1" x14ac:dyDescent="0.35">
      <c r="B43" s="18"/>
      <c r="C43" s="52" t="s">
        <v>116</v>
      </c>
      <c r="D43" s="386"/>
      <c r="E43" s="386"/>
      <c r="F43" s="386"/>
      <c r="G43" s="386"/>
      <c r="H43" s="386"/>
      <c r="I43" s="386"/>
      <c r="J43" s="386"/>
      <c r="K43" s="386"/>
      <c r="L43" s="386"/>
      <c r="M43" s="386"/>
      <c r="N43" s="674">
        <f>BK43</f>
        <v>0</v>
      </c>
      <c r="O43" s="675"/>
      <c r="P43" s="675"/>
      <c r="Q43" s="675"/>
      <c r="R43" s="19"/>
      <c r="T43" s="53"/>
      <c r="U43" s="54"/>
      <c r="V43" s="54"/>
      <c r="W43" s="55">
        <f>W44</f>
        <v>12.957600000000001</v>
      </c>
      <c r="X43" s="54"/>
      <c r="Y43" s="55">
        <f>Y44</f>
        <v>7.6235999999999984E-2</v>
      </c>
      <c r="Z43" s="54"/>
      <c r="AA43" s="56">
        <f>AA44</f>
        <v>0</v>
      </c>
      <c r="AT43" s="30" t="s">
        <v>117</v>
      </c>
      <c r="AU43" s="30" t="s">
        <v>74</v>
      </c>
      <c r="BK43" s="57">
        <f>BK44</f>
        <v>0</v>
      </c>
    </row>
    <row r="44" spans="2:64" s="62" customFormat="1" ht="37.35" customHeight="1" x14ac:dyDescent="0.35">
      <c r="B44" s="58"/>
      <c r="C44" s="59"/>
      <c r="D44" s="60" t="s">
        <v>87</v>
      </c>
      <c r="E44" s="60"/>
      <c r="F44" s="60"/>
      <c r="G44" s="60"/>
      <c r="H44" s="60"/>
      <c r="I44" s="60"/>
      <c r="J44" s="60"/>
      <c r="K44" s="60"/>
      <c r="L44" s="60"/>
      <c r="M44" s="60"/>
      <c r="N44" s="668">
        <f>BK44</f>
        <v>0</v>
      </c>
      <c r="O44" s="669"/>
      <c r="P44" s="669"/>
      <c r="Q44" s="669"/>
      <c r="R44" s="61"/>
      <c r="T44" s="63"/>
      <c r="U44" s="59"/>
      <c r="V44" s="59"/>
      <c r="W44" s="64">
        <f>W45+W51+W59+W65+W67+W70</f>
        <v>12.957600000000001</v>
      </c>
      <c r="X44" s="59"/>
      <c r="Y44" s="64">
        <f>Y45+Y51+Y59+Y65+Y67+Y70</f>
        <v>7.6235999999999984E-2</v>
      </c>
      <c r="Z44" s="59"/>
      <c r="AA44" s="65">
        <f>AA45+AA51+AA59+AA65+AA67+AA70</f>
        <v>0</v>
      </c>
      <c r="AR44" s="66" t="s">
        <v>128</v>
      </c>
      <c r="AT44" s="67" t="s">
        <v>117</v>
      </c>
      <c r="AU44" s="67" t="s">
        <v>119</v>
      </c>
      <c r="AY44" s="66" t="s">
        <v>120</v>
      </c>
      <c r="BK44" s="68">
        <f>BK45+BK51+BK59+BK65+BK67+BK70</f>
        <v>0</v>
      </c>
    </row>
    <row r="45" spans="2:64" s="62" customFormat="1" ht="19.899999999999999" customHeight="1" x14ac:dyDescent="0.3">
      <c r="B45" s="58"/>
      <c r="C45" s="59"/>
      <c r="D45" s="69" t="s">
        <v>90</v>
      </c>
      <c r="E45" s="69"/>
      <c r="F45" s="69"/>
      <c r="G45" s="69"/>
      <c r="H45" s="69"/>
      <c r="I45" s="69"/>
      <c r="J45" s="69"/>
      <c r="K45" s="69"/>
      <c r="L45" s="69"/>
      <c r="M45" s="69"/>
      <c r="N45" s="659">
        <f>BK45</f>
        <v>0</v>
      </c>
      <c r="O45" s="660"/>
      <c r="P45" s="660"/>
      <c r="Q45" s="660"/>
      <c r="R45" s="61"/>
      <c r="T45" s="63"/>
      <c r="U45" s="59"/>
      <c r="V45" s="59"/>
      <c r="W45" s="64">
        <f>SUM(W46:W50)</f>
        <v>2.9376000000000002</v>
      </c>
      <c r="X45" s="59"/>
      <c r="Y45" s="64">
        <f>SUM(Y46:Y50)</f>
        <v>2.9756000000000001E-2</v>
      </c>
      <c r="Z45" s="59"/>
      <c r="AA45" s="65">
        <f>SUM(AA46:AA50)</f>
        <v>0</v>
      </c>
      <c r="AR45" s="66" t="s">
        <v>128</v>
      </c>
      <c r="AT45" s="67" t="s">
        <v>117</v>
      </c>
      <c r="AU45" s="67" t="s">
        <v>118</v>
      </c>
      <c r="AY45" s="66" t="s">
        <v>120</v>
      </c>
      <c r="BK45" s="68">
        <f>SUM(BK46:BK50)</f>
        <v>0</v>
      </c>
    </row>
    <row r="46" spans="2:64" s="17" customFormat="1" ht="44.25" customHeight="1" x14ac:dyDescent="0.25">
      <c r="B46" s="70"/>
      <c r="C46" s="71" t="s">
        <v>127</v>
      </c>
      <c r="D46" s="71" t="s">
        <v>121</v>
      </c>
      <c r="E46" s="72" t="s">
        <v>4266</v>
      </c>
      <c r="F46" s="671" t="s">
        <v>4267</v>
      </c>
      <c r="G46" s="667"/>
      <c r="H46" s="667"/>
      <c r="I46" s="667"/>
      <c r="J46" s="73" t="s">
        <v>532</v>
      </c>
      <c r="K46" s="74">
        <v>21.6</v>
      </c>
      <c r="L46" s="666"/>
      <c r="M46" s="667"/>
      <c r="N46" s="666">
        <f>ROUND(L46*K46,2)</f>
        <v>0</v>
      </c>
      <c r="O46" s="667"/>
      <c r="P46" s="667"/>
      <c r="Q46" s="667"/>
      <c r="R46" s="75"/>
      <c r="T46" s="76" t="s">
        <v>125</v>
      </c>
      <c r="U46" s="77" t="s">
        <v>126</v>
      </c>
      <c r="V46" s="78">
        <v>0.13600000000000001</v>
      </c>
      <c r="W46" s="78">
        <f>V46*K46</f>
        <v>2.9376000000000002</v>
      </c>
      <c r="X46" s="78">
        <v>2.7999999999999998E-4</v>
      </c>
      <c r="Y46" s="78">
        <f>X46*K46</f>
        <v>6.0479999999999996E-3</v>
      </c>
      <c r="Z46" s="78">
        <v>0</v>
      </c>
      <c r="AA46" s="79">
        <f>Z46*K46</f>
        <v>0</v>
      </c>
      <c r="AR46" s="30" t="s">
        <v>118</v>
      </c>
      <c r="AT46" s="30" t="s">
        <v>121</v>
      </c>
      <c r="AU46" s="30" t="s">
        <v>128</v>
      </c>
      <c r="AY46" s="30" t="s">
        <v>120</v>
      </c>
      <c r="BE46" s="80">
        <f>IF(U46="základní",N46,0)</f>
        <v>0</v>
      </c>
      <c r="BF46" s="80">
        <f>IF(U46="snížená",N46,0)</f>
        <v>0</v>
      </c>
      <c r="BG46" s="80">
        <f>IF(U46="zákl. přenesená",N46,0)</f>
        <v>0</v>
      </c>
      <c r="BH46" s="80">
        <f>IF(U46="sníž. přenesená",N46,0)</f>
        <v>0</v>
      </c>
      <c r="BI46" s="80">
        <f>IF(U46="nulová",N46,0)</f>
        <v>0</v>
      </c>
      <c r="BJ46" s="30" t="s">
        <v>118</v>
      </c>
      <c r="BK46" s="80">
        <f>ROUND(L46*K46,2)</f>
        <v>0</v>
      </c>
      <c r="BL46" s="30" t="s">
        <v>118</v>
      </c>
    </row>
    <row r="47" spans="2:64" s="17" customFormat="1" ht="22.5" customHeight="1" x14ac:dyDescent="0.25">
      <c r="B47" s="70"/>
      <c r="C47" s="101" t="s">
        <v>143</v>
      </c>
      <c r="D47" s="101" t="s">
        <v>195</v>
      </c>
      <c r="E47" s="102" t="s">
        <v>4499</v>
      </c>
      <c r="F47" s="677" t="s">
        <v>4500</v>
      </c>
      <c r="G47" s="678"/>
      <c r="H47" s="678"/>
      <c r="I47" s="678"/>
      <c r="J47" s="103" t="s">
        <v>447</v>
      </c>
      <c r="K47" s="104">
        <v>1</v>
      </c>
      <c r="L47" s="670"/>
      <c r="M47" s="678"/>
      <c r="N47" s="670">
        <f>ROUND(L47*K47,2)</f>
        <v>0</v>
      </c>
      <c r="O47" s="667"/>
      <c r="P47" s="667"/>
      <c r="Q47" s="667"/>
      <c r="R47" s="75"/>
      <c r="T47" s="76" t="s">
        <v>125</v>
      </c>
      <c r="U47" s="77" t="s">
        <v>126</v>
      </c>
      <c r="V47" s="78">
        <v>0</v>
      </c>
      <c r="W47" s="78">
        <f>V47*K47</f>
        <v>0</v>
      </c>
      <c r="X47" s="78">
        <v>4.7000000000000002E-3</v>
      </c>
      <c r="Y47" s="78">
        <f>X47*K47</f>
        <v>4.7000000000000002E-3</v>
      </c>
      <c r="Z47" s="78">
        <v>0</v>
      </c>
      <c r="AA47" s="79">
        <f>Z47*K47</f>
        <v>0</v>
      </c>
      <c r="AR47" s="30" t="s">
        <v>128</v>
      </c>
      <c r="AT47" s="30" t="s">
        <v>195</v>
      </c>
      <c r="AU47" s="30" t="s">
        <v>128</v>
      </c>
      <c r="AY47" s="30" t="s">
        <v>120</v>
      </c>
      <c r="BE47" s="80">
        <f>IF(U47="základní",N47,0)</f>
        <v>0</v>
      </c>
      <c r="BF47" s="80">
        <f>IF(U47="snížená",N47,0)</f>
        <v>0</v>
      </c>
      <c r="BG47" s="80">
        <f>IF(U47="zákl. přenesená",N47,0)</f>
        <v>0</v>
      </c>
      <c r="BH47" s="80">
        <f>IF(U47="sníž. přenesená",N47,0)</f>
        <v>0</v>
      </c>
      <c r="BI47" s="80">
        <f>IF(U47="nulová",N47,0)</f>
        <v>0</v>
      </c>
      <c r="BJ47" s="30" t="s">
        <v>118</v>
      </c>
      <c r="BK47" s="80">
        <f>ROUND(L47*K47,2)</f>
        <v>0</v>
      </c>
      <c r="BL47" s="30" t="s">
        <v>118</v>
      </c>
    </row>
    <row r="48" spans="2:64" s="17" customFormat="1" ht="31.5" customHeight="1" x14ac:dyDescent="0.25">
      <c r="B48" s="70"/>
      <c r="C48" s="101" t="s">
        <v>147</v>
      </c>
      <c r="D48" s="101" t="s">
        <v>195</v>
      </c>
      <c r="E48" s="102" t="s">
        <v>4105</v>
      </c>
      <c r="F48" s="677" t="s">
        <v>4103</v>
      </c>
      <c r="G48" s="678"/>
      <c r="H48" s="678"/>
      <c r="I48" s="678"/>
      <c r="J48" s="103" t="s">
        <v>532</v>
      </c>
      <c r="K48" s="104">
        <v>21.6</v>
      </c>
      <c r="L48" s="670"/>
      <c r="M48" s="678"/>
      <c r="N48" s="670">
        <f>ROUND(L48*K48,2)</f>
        <v>0</v>
      </c>
      <c r="O48" s="667"/>
      <c r="P48" s="667"/>
      <c r="Q48" s="667"/>
      <c r="R48" s="75"/>
      <c r="T48" s="76" t="s">
        <v>125</v>
      </c>
      <c r="U48" s="77" t="s">
        <v>126</v>
      </c>
      <c r="V48" s="78">
        <v>0</v>
      </c>
      <c r="W48" s="78">
        <f>V48*K48</f>
        <v>0</v>
      </c>
      <c r="X48" s="78">
        <v>8.8000000000000003E-4</v>
      </c>
      <c r="Y48" s="78">
        <f>X48*K48</f>
        <v>1.9008000000000001E-2</v>
      </c>
      <c r="Z48" s="78">
        <v>0</v>
      </c>
      <c r="AA48" s="79">
        <f>Z48*K48</f>
        <v>0</v>
      </c>
      <c r="AR48" s="30" t="s">
        <v>258</v>
      </c>
      <c r="AT48" s="30" t="s">
        <v>195</v>
      </c>
      <c r="AU48" s="30" t="s">
        <v>128</v>
      </c>
      <c r="AY48" s="30" t="s">
        <v>120</v>
      </c>
      <c r="BE48" s="80">
        <f>IF(U48="základní",N48,0)</f>
        <v>0</v>
      </c>
      <c r="BF48" s="80">
        <f>IF(U48="snížená",N48,0)</f>
        <v>0</v>
      </c>
      <c r="BG48" s="80">
        <f>IF(U48="zákl. přenesená",N48,0)</f>
        <v>0</v>
      </c>
      <c r="BH48" s="80">
        <f>IF(U48="sníž. přenesená",N48,0)</f>
        <v>0</v>
      </c>
      <c r="BI48" s="80">
        <f>IF(U48="nulová",N48,0)</f>
        <v>0</v>
      </c>
      <c r="BJ48" s="30" t="s">
        <v>118</v>
      </c>
      <c r="BK48" s="80">
        <f>ROUND(L48*K48,2)</f>
        <v>0</v>
      </c>
      <c r="BL48" s="30" t="s">
        <v>194</v>
      </c>
    </row>
    <row r="49" spans="2:64" s="17" customFormat="1" ht="31.5" customHeight="1" x14ac:dyDescent="0.25">
      <c r="B49" s="70"/>
      <c r="C49" s="71" t="s">
        <v>154</v>
      </c>
      <c r="D49" s="71" t="s">
        <v>121</v>
      </c>
      <c r="E49" s="72" t="s">
        <v>3878</v>
      </c>
      <c r="F49" s="671" t="s">
        <v>3879</v>
      </c>
      <c r="G49" s="667"/>
      <c r="H49" s="667"/>
      <c r="I49" s="667"/>
      <c r="J49" s="73" t="s">
        <v>3691</v>
      </c>
      <c r="K49" s="74">
        <v>14.688000000000001</v>
      </c>
      <c r="L49" s="666"/>
      <c r="M49" s="667"/>
      <c r="N49" s="666">
        <f>ROUND(L49*K49,2)</f>
        <v>0</v>
      </c>
      <c r="O49" s="667"/>
      <c r="P49" s="667"/>
      <c r="Q49" s="667"/>
      <c r="R49" s="75"/>
      <c r="T49" s="76" t="s">
        <v>125</v>
      </c>
      <c r="U49" s="77" t="s">
        <v>126</v>
      </c>
      <c r="V49" s="78">
        <v>0</v>
      </c>
      <c r="W49" s="78">
        <f>V49*K49</f>
        <v>0</v>
      </c>
      <c r="X49" s="78">
        <v>0</v>
      </c>
      <c r="Y49" s="78">
        <f>X49*K49</f>
        <v>0</v>
      </c>
      <c r="Z49" s="78">
        <v>0</v>
      </c>
      <c r="AA49" s="79">
        <f>Z49*K49</f>
        <v>0</v>
      </c>
      <c r="AR49" s="30" t="s">
        <v>118</v>
      </c>
      <c r="AT49" s="30" t="s">
        <v>121</v>
      </c>
      <c r="AU49" s="30" t="s">
        <v>128</v>
      </c>
      <c r="AY49" s="30" t="s">
        <v>120</v>
      </c>
      <c r="BE49" s="80">
        <f>IF(U49="základní",N49,0)</f>
        <v>0</v>
      </c>
      <c r="BF49" s="80">
        <f>IF(U49="snížená",N49,0)</f>
        <v>0</v>
      </c>
      <c r="BG49" s="80">
        <f>IF(U49="zákl. přenesená",N49,0)</f>
        <v>0</v>
      </c>
      <c r="BH49" s="80">
        <f>IF(U49="sníž. přenesená",N49,0)</f>
        <v>0</v>
      </c>
      <c r="BI49" s="80">
        <f>IF(U49="nulová",N49,0)</f>
        <v>0</v>
      </c>
      <c r="BJ49" s="30" t="s">
        <v>118</v>
      </c>
      <c r="BK49" s="80">
        <f>ROUND(L49*K49,2)</f>
        <v>0</v>
      </c>
      <c r="BL49" s="30" t="s">
        <v>118</v>
      </c>
    </row>
    <row r="50" spans="2:64" s="17" customFormat="1" ht="31.5" customHeight="1" x14ac:dyDescent="0.25">
      <c r="B50" s="70"/>
      <c r="C50" s="71" t="s">
        <v>157</v>
      </c>
      <c r="D50" s="71" t="s">
        <v>121</v>
      </c>
      <c r="E50" s="72" t="s">
        <v>3880</v>
      </c>
      <c r="F50" s="671" t="s">
        <v>3881</v>
      </c>
      <c r="G50" s="667"/>
      <c r="H50" s="667"/>
      <c r="I50" s="667"/>
      <c r="J50" s="73" t="s">
        <v>3691</v>
      </c>
      <c r="K50" s="74">
        <v>14.688000000000001</v>
      </c>
      <c r="L50" s="666"/>
      <c r="M50" s="667"/>
      <c r="N50" s="666">
        <f>ROUND(L50*K50,2)</f>
        <v>0</v>
      </c>
      <c r="O50" s="667"/>
      <c r="P50" s="667"/>
      <c r="Q50" s="667"/>
      <c r="R50" s="75"/>
      <c r="T50" s="76" t="s">
        <v>125</v>
      </c>
      <c r="U50" s="77" t="s">
        <v>126</v>
      </c>
      <c r="V50" s="78">
        <v>0</v>
      </c>
      <c r="W50" s="78">
        <f>V50*K50</f>
        <v>0</v>
      </c>
      <c r="X50" s="78">
        <v>0</v>
      </c>
      <c r="Y50" s="78">
        <f>X50*K50</f>
        <v>0</v>
      </c>
      <c r="Z50" s="78">
        <v>0</v>
      </c>
      <c r="AA50" s="79">
        <f>Z50*K50</f>
        <v>0</v>
      </c>
      <c r="AR50" s="30" t="s">
        <v>118</v>
      </c>
      <c r="AT50" s="30" t="s">
        <v>121</v>
      </c>
      <c r="AU50" s="30" t="s">
        <v>128</v>
      </c>
      <c r="AY50" s="30" t="s">
        <v>120</v>
      </c>
      <c r="BE50" s="80">
        <f>IF(U50="základní",N50,0)</f>
        <v>0</v>
      </c>
      <c r="BF50" s="80">
        <f>IF(U50="snížená",N50,0)</f>
        <v>0</v>
      </c>
      <c r="BG50" s="80">
        <f>IF(U50="zákl. přenesená",N50,0)</f>
        <v>0</v>
      </c>
      <c r="BH50" s="80">
        <f>IF(U50="sníž. přenesená",N50,0)</f>
        <v>0</v>
      </c>
      <c r="BI50" s="80">
        <f>IF(U50="nulová",N50,0)</f>
        <v>0</v>
      </c>
      <c r="BJ50" s="30" t="s">
        <v>118</v>
      </c>
      <c r="BK50" s="80">
        <f>ROUND(L50*K50,2)</f>
        <v>0</v>
      </c>
      <c r="BL50" s="30" t="s">
        <v>118</v>
      </c>
    </row>
    <row r="51" spans="2:64" s="62" customFormat="1" ht="29.85" customHeight="1" x14ac:dyDescent="0.3">
      <c r="B51" s="58"/>
      <c r="C51" s="59"/>
      <c r="D51" s="69" t="s">
        <v>4489</v>
      </c>
      <c r="E51" s="69"/>
      <c r="F51" s="69"/>
      <c r="G51" s="69"/>
      <c r="H51" s="69"/>
      <c r="I51" s="69"/>
      <c r="J51" s="69"/>
      <c r="K51" s="69"/>
      <c r="L51" s="69"/>
      <c r="M51" s="69"/>
      <c r="N51" s="657">
        <f>BK51</f>
        <v>0</v>
      </c>
      <c r="O51" s="658"/>
      <c r="P51" s="658"/>
      <c r="Q51" s="658"/>
      <c r="R51" s="61"/>
      <c r="T51" s="63"/>
      <c r="U51" s="59"/>
      <c r="V51" s="59"/>
      <c r="W51" s="64">
        <f>SUM(W52:W58)</f>
        <v>0.91200000000000003</v>
      </c>
      <c r="X51" s="59"/>
      <c r="Y51" s="64">
        <f>SUM(Y52:Y58)</f>
        <v>9.0399999999999994E-3</v>
      </c>
      <c r="Z51" s="59"/>
      <c r="AA51" s="65">
        <f>SUM(AA52:AA58)</f>
        <v>0</v>
      </c>
      <c r="AR51" s="66" t="s">
        <v>128</v>
      </c>
      <c r="AT51" s="67" t="s">
        <v>117</v>
      </c>
      <c r="AU51" s="67" t="s">
        <v>118</v>
      </c>
      <c r="AY51" s="66" t="s">
        <v>120</v>
      </c>
      <c r="BK51" s="68">
        <f>SUM(BK52:BK58)</f>
        <v>0</v>
      </c>
    </row>
    <row r="52" spans="2:64" s="17" customFormat="1" ht="22.5" customHeight="1" x14ac:dyDescent="0.25">
      <c r="B52" s="70"/>
      <c r="C52" s="71" t="s">
        <v>163</v>
      </c>
      <c r="D52" s="71" t="s">
        <v>121</v>
      </c>
      <c r="E52" s="72" t="s">
        <v>4039</v>
      </c>
      <c r="F52" s="671" t="s">
        <v>4040</v>
      </c>
      <c r="G52" s="667"/>
      <c r="H52" s="667"/>
      <c r="I52" s="667"/>
      <c r="J52" s="73" t="s">
        <v>3065</v>
      </c>
      <c r="K52" s="74">
        <v>4</v>
      </c>
      <c r="L52" s="666"/>
      <c r="M52" s="667"/>
      <c r="N52" s="666">
        <f>ROUND(L52*K52,2)</f>
        <v>0</v>
      </c>
      <c r="O52" s="667"/>
      <c r="P52" s="667"/>
      <c r="Q52" s="667"/>
      <c r="R52" s="75"/>
      <c r="T52" s="76" t="s">
        <v>125</v>
      </c>
      <c r="U52" s="77" t="s">
        <v>126</v>
      </c>
      <c r="V52" s="78">
        <v>0.114</v>
      </c>
      <c r="W52" s="78">
        <f>V52*K52</f>
        <v>0.45600000000000002</v>
      </c>
      <c r="X52" s="78">
        <v>1.1299999999999999E-3</v>
      </c>
      <c r="Y52" s="78">
        <f>X52*K52</f>
        <v>4.5199999999999997E-3</v>
      </c>
      <c r="Z52" s="78">
        <v>0</v>
      </c>
      <c r="AA52" s="79">
        <f>Z52*K52</f>
        <v>0</v>
      </c>
      <c r="AR52" s="30" t="s">
        <v>118</v>
      </c>
      <c r="AT52" s="30" t="s">
        <v>121</v>
      </c>
      <c r="AU52" s="30" t="s">
        <v>128</v>
      </c>
      <c r="AY52" s="30" t="s">
        <v>120</v>
      </c>
      <c r="BE52" s="80">
        <f>IF(U52="základní",N52,0)</f>
        <v>0</v>
      </c>
      <c r="BF52" s="80">
        <f>IF(U52="snížená",N52,0)</f>
        <v>0</v>
      </c>
      <c r="BG52" s="80">
        <f>IF(U52="zákl. přenesená",N52,0)</f>
        <v>0</v>
      </c>
      <c r="BH52" s="80">
        <f>IF(U52="sníž. přenesená",N52,0)</f>
        <v>0</v>
      </c>
      <c r="BI52" s="80">
        <f>IF(U52="nulová",N52,0)</f>
        <v>0</v>
      </c>
      <c r="BJ52" s="30" t="s">
        <v>118</v>
      </c>
      <c r="BK52" s="80">
        <f>ROUND(L52*K52,2)</f>
        <v>0</v>
      </c>
      <c r="BL52" s="30" t="s">
        <v>118</v>
      </c>
    </row>
    <row r="53" spans="2:64" s="17" customFormat="1" ht="30" customHeight="1" x14ac:dyDescent="0.25">
      <c r="B53" s="18"/>
      <c r="C53" s="386"/>
      <c r="D53" s="386"/>
      <c r="E53" s="386"/>
      <c r="F53" s="679" t="s">
        <v>4504</v>
      </c>
      <c r="G53" s="680"/>
      <c r="H53" s="680"/>
      <c r="I53" s="680"/>
      <c r="J53" s="386"/>
      <c r="K53" s="386"/>
      <c r="L53" s="386"/>
      <c r="M53" s="386"/>
      <c r="N53" s="386"/>
      <c r="O53" s="386"/>
      <c r="P53" s="386"/>
      <c r="Q53" s="386"/>
      <c r="R53" s="19"/>
      <c r="T53" s="99"/>
      <c r="U53" s="386"/>
      <c r="V53" s="386"/>
      <c r="W53" s="386"/>
      <c r="X53" s="386"/>
      <c r="Y53" s="386"/>
      <c r="Z53" s="386"/>
      <c r="AA53" s="100"/>
      <c r="AT53" s="30" t="s">
        <v>193</v>
      </c>
      <c r="AU53" s="30" t="s">
        <v>128</v>
      </c>
    </row>
    <row r="54" spans="2:64" s="17" customFormat="1" ht="22.5" customHeight="1" x14ac:dyDescent="0.25">
      <c r="B54" s="70"/>
      <c r="C54" s="71" t="s">
        <v>169</v>
      </c>
      <c r="D54" s="71" t="s">
        <v>121</v>
      </c>
      <c r="E54" s="72" t="s">
        <v>4041</v>
      </c>
      <c r="F54" s="671" t="s">
        <v>4042</v>
      </c>
      <c r="G54" s="667"/>
      <c r="H54" s="667"/>
      <c r="I54" s="667"/>
      <c r="J54" s="73" t="s">
        <v>447</v>
      </c>
      <c r="K54" s="74">
        <v>4</v>
      </c>
      <c r="L54" s="666"/>
      <c r="M54" s="667"/>
      <c r="N54" s="666">
        <f>ROUND(L54*K54,2)</f>
        <v>0</v>
      </c>
      <c r="O54" s="667"/>
      <c r="P54" s="667"/>
      <c r="Q54" s="667"/>
      <c r="R54" s="75"/>
      <c r="T54" s="76" t="s">
        <v>125</v>
      </c>
      <c r="U54" s="77" t="s">
        <v>126</v>
      </c>
      <c r="V54" s="78">
        <v>0.114</v>
      </c>
      <c r="W54" s="78">
        <f>V54*K54</f>
        <v>0.45600000000000002</v>
      </c>
      <c r="X54" s="78">
        <v>1.1299999999999999E-3</v>
      </c>
      <c r="Y54" s="78">
        <f>X54*K54</f>
        <v>4.5199999999999997E-3</v>
      </c>
      <c r="Z54" s="78">
        <v>0</v>
      </c>
      <c r="AA54" s="79">
        <f>Z54*K54</f>
        <v>0</v>
      </c>
      <c r="AR54" s="30" t="s">
        <v>118</v>
      </c>
      <c r="AT54" s="30" t="s">
        <v>121</v>
      </c>
      <c r="AU54" s="30" t="s">
        <v>128</v>
      </c>
      <c r="AY54" s="30" t="s">
        <v>120</v>
      </c>
      <c r="BE54" s="80">
        <f>IF(U54="základní",N54,0)</f>
        <v>0</v>
      </c>
      <c r="BF54" s="80">
        <f>IF(U54="snížená",N54,0)</f>
        <v>0</v>
      </c>
      <c r="BG54" s="80">
        <f>IF(U54="zákl. přenesená",N54,0)</f>
        <v>0</v>
      </c>
      <c r="BH54" s="80">
        <f>IF(U54="sníž. přenesená",N54,0)</f>
        <v>0</v>
      </c>
      <c r="BI54" s="80">
        <f>IF(U54="nulová",N54,0)</f>
        <v>0</v>
      </c>
      <c r="BJ54" s="30" t="s">
        <v>118</v>
      </c>
      <c r="BK54" s="80">
        <f>ROUND(L54*K54,2)</f>
        <v>0</v>
      </c>
      <c r="BL54" s="30" t="s">
        <v>118</v>
      </c>
    </row>
    <row r="55" spans="2:64" s="17" customFormat="1" ht="30" customHeight="1" x14ac:dyDescent="0.25">
      <c r="B55" s="18"/>
      <c r="C55" s="386"/>
      <c r="D55" s="386"/>
      <c r="E55" s="386"/>
      <c r="F55" s="679" t="s">
        <v>4504</v>
      </c>
      <c r="G55" s="680"/>
      <c r="H55" s="680"/>
      <c r="I55" s="680"/>
      <c r="J55" s="386"/>
      <c r="K55" s="386"/>
      <c r="L55" s="386"/>
      <c r="M55" s="386"/>
      <c r="N55" s="386"/>
      <c r="O55" s="386"/>
      <c r="P55" s="386"/>
      <c r="Q55" s="386"/>
      <c r="R55" s="19"/>
      <c r="T55" s="99"/>
      <c r="U55" s="386"/>
      <c r="V55" s="386"/>
      <c r="W55" s="386"/>
      <c r="X55" s="386"/>
      <c r="Y55" s="386"/>
      <c r="Z55" s="386"/>
      <c r="AA55" s="100"/>
      <c r="AT55" s="30" t="s">
        <v>193</v>
      </c>
      <c r="AU55" s="30" t="s">
        <v>128</v>
      </c>
    </row>
    <row r="56" spans="2:64" s="17" customFormat="1" ht="57" customHeight="1" x14ac:dyDescent="0.25">
      <c r="B56" s="70"/>
      <c r="C56" s="71" t="s">
        <v>175</v>
      </c>
      <c r="D56" s="71" t="s">
        <v>121</v>
      </c>
      <c r="E56" s="72" t="s">
        <v>6725</v>
      </c>
      <c r="F56" s="671" t="s">
        <v>6782</v>
      </c>
      <c r="G56" s="667"/>
      <c r="H56" s="667"/>
      <c r="I56" s="667"/>
      <c r="J56" s="73" t="s">
        <v>447</v>
      </c>
      <c r="K56" s="74">
        <v>1</v>
      </c>
      <c r="L56" s="666"/>
      <c r="M56" s="667"/>
      <c r="N56" s="666">
        <f>ROUND(L56*K56,2)</f>
        <v>0</v>
      </c>
      <c r="O56" s="667"/>
      <c r="P56" s="667"/>
      <c r="Q56" s="667"/>
      <c r="R56" s="75"/>
      <c r="T56" s="76" t="s">
        <v>125</v>
      </c>
      <c r="U56" s="77" t="s">
        <v>126</v>
      </c>
      <c r="V56" s="78">
        <v>0</v>
      </c>
      <c r="W56" s="78">
        <f>V56*K56</f>
        <v>0</v>
      </c>
      <c r="X56" s="78">
        <v>0</v>
      </c>
      <c r="Y56" s="78">
        <f>X56*K56</f>
        <v>0</v>
      </c>
      <c r="Z56" s="78">
        <v>0</v>
      </c>
      <c r="AA56" s="79">
        <f>Z56*K56</f>
        <v>0</v>
      </c>
      <c r="AR56" s="30" t="s">
        <v>118</v>
      </c>
      <c r="AT56" s="30" t="s">
        <v>121</v>
      </c>
      <c r="AU56" s="30" t="s">
        <v>128</v>
      </c>
      <c r="AY56" s="30" t="s">
        <v>120</v>
      </c>
      <c r="BE56" s="80">
        <f>IF(U56="základní",N56,0)</f>
        <v>0</v>
      </c>
      <c r="BF56" s="80">
        <f>IF(U56="snížená",N56,0)</f>
        <v>0</v>
      </c>
      <c r="BG56" s="80">
        <f>IF(U56="zákl. přenesená",N56,0)</f>
        <v>0</v>
      </c>
      <c r="BH56" s="80">
        <f>IF(U56="sníž. přenesená",N56,0)</f>
        <v>0</v>
      </c>
      <c r="BI56" s="80">
        <f>IF(U56="nulová",N56,0)</f>
        <v>0</v>
      </c>
      <c r="BJ56" s="30" t="s">
        <v>118</v>
      </c>
      <c r="BK56" s="80">
        <f>ROUND(L56*K56,2)</f>
        <v>0</v>
      </c>
      <c r="BL56" s="30" t="s">
        <v>118</v>
      </c>
    </row>
    <row r="57" spans="2:64" s="17" customFormat="1" ht="138" customHeight="1" x14ac:dyDescent="0.25">
      <c r="B57" s="18"/>
      <c r="C57" s="386"/>
      <c r="D57" s="386"/>
      <c r="E57" s="386"/>
      <c r="F57" s="679" t="s">
        <v>6783</v>
      </c>
      <c r="G57" s="680"/>
      <c r="H57" s="680"/>
      <c r="I57" s="680"/>
      <c r="J57" s="386"/>
      <c r="K57" s="386"/>
      <c r="L57" s="386"/>
      <c r="M57" s="386"/>
      <c r="N57" s="386"/>
      <c r="O57" s="386"/>
      <c r="P57" s="386"/>
      <c r="Q57" s="386"/>
      <c r="R57" s="19"/>
      <c r="T57" s="99"/>
      <c r="U57" s="386"/>
      <c r="V57" s="386"/>
      <c r="W57" s="386"/>
      <c r="X57" s="386"/>
      <c r="Y57" s="386"/>
      <c r="Z57" s="386"/>
      <c r="AA57" s="100"/>
      <c r="AT57" s="30" t="s">
        <v>193</v>
      </c>
      <c r="AU57" s="30" t="s">
        <v>128</v>
      </c>
    </row>
    <row r="58" spans="2:64" s="17" customFormat="1" ht="69.75" customHeight="1" x14ac:dyDescent="0.25">
      <c r="B58" s="70"/>
      <c r="C58" s="71" t="s">
        <v>179</v>
      </c>
      <c r="D58" s="71" t="s">
        <v>121</v>
      </c>
      <c r="E58" s="72" t="s">
        <v>6728</v>
      </c>
      <c r="F58" s="671" t="s">
        <v>6729</v>
      </c>
      <c r="G58" s="667"/>
      <c r="H58" s="667"/>
      <c r="I58" s="667"/>
      <c r="J58" s="73" t="s">
        <v>447</v>
      </c>
      <c r="K58" s="74">
        <v>1</v>
      </c>
      <c r="L58" s="666"/>
      <c r="M58" s="667"/>
      <c r="N58" s="666">
        <f>ROUND(L58*K58,2)</f>
        <v>0</v>
      </c>
      <c r="O58" s="667"/>
      <c r="P58" s="667"/>
      <c r="Q58" s="667"/>
      <c r="R58" s="75"/>
      <c r="T58" s="76" t="s">
        <v>125</v>
      </c>
      <c r="U58" s="77" t="s">
        <v>126</v>
      </c>
      <c r="V58" s="78">
        <v>0</v>
      </c>
      <c r="W58" s="78">
        <f>V58*K58</f>
        <v>0</v>
      </c>
      <c r="X58" s="78">
        <v>0</v>
      </c>
      <c r="Y58" s="78">
        <f>X58*K58</f>
        <v>0</v>
      </c>
      <c r="Z58" s="78">
        <v>0</v>
      </c>
      <c r="AA58" s="79">
        <f>Z58*K58</f>
        <v>0</v>
      </c>
      <c r="AR58" s="30" t="s">
        <v>118</v>
      </c>
      <c r="AT58" s="30" t="s">
        <v>121</v>
      </c>
      <c r="AU58" s="30" t="s">
        <v>128</v>
      </c>
      <c r="AY58" s="30" t="s">
        <v>120</v>
      </c>
      <c r="BE58" s="80">
        <f>IF(U58="základní",N58,0)</f>
        <v>0</v>
      </c>
      <c r="BF58" s="80">
        <f>IF(U58="snížená",N58,0)</f>
        <v>0</v>
      </c>
      <c r="BG58" s="80">
        <f>IF(U58="zákl. přenesená",N58,0)</f>
        <v>0</v>
      </c>
      <c r="BH58" s="80">
        <f>IF(U58="sníž. přenesená",N58,0)</f>
        <v>0</v>
      </c>
      <c r="BI58" s="80">
        <f>IF(U58="nulová",N58,0)</f>
        <v>0</v>
      </c>
      <c r="BJ58" s="30" t="s">
        <v>118</v>
      </c>
      <c r="BK58" s="80">
        <f>ROUND(L58*K58,2)</f>
        <v>0</v>
      </c>
      <c r="BL58" s="30" t="s">
        <v>118</v>
      </c>
    </row>
    <row r="59" spans="2:64" s="62" customFormat="1" ht="29.85" customHeight="1" x14ac:dyDescent="0.3">
      <c r="B59" s="58"/>
      <c r="C59" s="59"/>
      <c r="D59" s="69" t="s">
        <v>4490</v>
      </c>
      <c r="E59" s="69"/>
      <c r="F59" s="69"/>
      <c r="G59" s="69"/>
      <c r="H59" s="69"/>
      <c r="I59" s="69"/>
      <c r="J59" s="69"/>
      <c r="K59" s="69"/>
      <c r="L59" s="69"/>
      <c r="M59" s="69"/>
      <c r="N59" s="657">
        <f>BK59</f>
        <v>0</v>
      </c>
      <c r="O59" s="658"/>
      <c r="P59" s="658"/>
      <c r="Q59" s="658"/>
      <c r="R59" s="61"/>
      <c r="T59" s="63"/>
      <c r="U59" s="59"/>
      <c r="V59" s="59"/>
      <c r="W59" s="64">
        <f>SUM(W60:W64)</f>
        <v>8.64</v>
      </c>
      <c r="X59" s="59"/>
      <c r="Y59" s="64">
        <f>SUM(Y60:Y64)</f>
        <v>3.5819999999999998E-2</v>
      </c>
      <c r="Z59" s="59"/>
      <c r="AA59" s="65">
        <f>SUM(AA60:AA64)</f>
        <v>0</v>
      </c>
      <c r="AR59" s="66" t="s">
        <v>128</v>
      </c>
      <c r="AT59" s="67" t="s">
        <v>117</v>
      </c>
      <c r="AU59" s="67" t="s">
        <v>118</v>
      </c>
      <c r="AY59" s="66" t="s">
        <v>120</v>
      </c>
      <c r="BK59" s="68">
        <f>SUM(BK60:BK64)</f>
        <v>0</v>
      </c>
    </row>
    <row r="60" spans="2:64" s="17" customFormat="1" ht="31.5" customHeight="1" x14ac:dyDescent="0.25">
      <c r="B60" s="70"/>
      <c r="C60" s="71" t="s">
        <v>234</v>
      </c>
      <c r="D60" s="71" t="s">
        <v>121</v>
      </c>
      <c r="E60" s="72" t="s">
        <v>4174</v>
      </c>
      <c r="F60" s="671" t="s">
        <v>4175</v>
      </c>
      <c r="G60" s="667"/>
      <c r="H60" s="667"/>
      <c r="I60" s="667"/>
      <c r="J60" s="73" t="s">
        <v>532</v>
      </c>
      <c r="K60" s="74">
        <v>18</v>
      </c>
      <c r="L60" s="666"/>
      <c r="M60" s="667"/>
      <c r="N60" s="666">
        <f>ROUND(L60*K60,2)</f>
        <v>0</v>
      </c>
      <c r="O60" s="667"/>
      <c r="P60" s="667"/>
      <c r="Q60" s="667"/>
      <c r="R60" s="75"/>
      <c r="T60" s="76" t="s">
        <v>125</v>
      </c>
      <c r="U60" s="77" t="s">
        <v>126</v>
      </c>
      <c r="V60" s="78">
        <v>0.45900000000000002</v>
      </c>
      <c r="W60" s="78">
        <f>V60*K60</f>
        <v>8.2620000000000005</v>
      </c>
      <c r="X60" s="78">
        <v>1.99E-3</v>
      </c>
      <c r="Y60" s="78">
        <f>X60*K60</f>
        <v>3.5819999999999998E-2</v>
      </c>
      <c r="Z60" s="78">
        <v>0</v>
      </c>
      <c r="AA60" s="79">
        <f>Z60*K60</f>
        <v>0</v>
      </c>
      <c r="AR60" s="30" t="s">
        <v>194</v>
      </c>
      <c r="AT60" s="30" t="s">
        <v>121</v>
      </c>
      <c r="AU60" s="30" t="s">
        <v>128</v>
      </c>
      <c r="AY60" s="30" t="s">
        <v>120</v>
      </c>
      <c r="BE60" s="80">
        <f>IF(U60="základní",N60,0)</f>
        <v>0</v>
      </c>
      <c r="BF60" s="80">
        <f>IF(U60="snížená",N60,0)</f>
        <v>0</v>
      </c>
      <c r="BG60" s="80">
        <f>IF(U60="zákl. přenesená",N60,0)</f>
        <v>0</v>
      </c>
      <c r="BH60" s="80">
        <f>IF(U60="sníž. přenesená",N60,0)</f>
        <v>0</v>
      </c>
      <c r="BI60" s="80">
        <f>IF(U60="nulová",N60,0)</f>
        <v>0</v>
      </c>
      <c r="BJ60" s="30" t="s">
        <v>118</v>
      </c>
      <c r="BK60" s="80">
        <f>ROUND(L60*K60,2)</f>
        <v>0</v>
      </c>
      <c r="BL60" s="30" t="s">
        <v>194</v>
      </c>
    </row>
    <row r="61" spans="2:64" s="17" customFormat="1" ht="31.5" customHeight="1" x14ac:dyDescent="0.25">
      <c r="B61" s="70"/>
      <c r="C61" s="71" t="s">
        <v>194</v>
      </c>
      <c r="D61" s="71" t="s">
        <v>121</v>
      </c>
      <c r="E61" s="72" t="s">
        <v>4180</v>
      </c>
      <c r="F61" s="671" t="s">
        <v>4181</v>
      </c>
      <c r="G61" s="667"/>
      <c r="H61" s="667"/>
      <c r="I61" s="667"/>
      <c r="J61" s="73" t="s">
        <v>532</v>
      </c>
      <c r="K61" s="74">
        <v>18</v>
      </c>
      <c r="L61" s="666"/>
      <c r="M61" s="667"/>
      <c r="N61" s="666">
        <f>ROUND(L61*K61,2)</f>
        <v>0</v>
      </c>
      <c r="O61" s="667"/>
      <c r="P61" s="667"/>
      <c r="Q61" s="667"/>
      <c r="R61" s="75"/>
      <c r="T61" s="76" t="s">
        <v>125</v>
      </c>
      <c r="U61" s="77" t="s">
        <v>126</v>
      </c>
      <c r="V61" s="78">
        <v>2.1000000000000001E-2</v>
      </c>
      <c r="W61" s="78">
        <f>V61*K61</f>
        <v>0.378</v>
      </c>
      <c r="X61" s="78">
        <v>0</v>
      </c>
      <c r="Y61" s="78">
        <f>X61*K61</f>
        <v>0</v>
      </c>
      <c r="Z61" s="78">
        <v>0</v>
      </c>
      <c r="AA61" s="79">
        <f>Z61*K61</f>
        <v>0</v>
      </c>
      <c r="AR61" s="30" t="s">
        <v>194</v>
      </c>
      <c r="AT61" s="30" t="s">
        <v>121</v>
      </c>
      <c r="AU61" s="30" t="s">
        <v>128</v>
      </c>
      <c r="AY61" s="30" t="s">
        <v>120</v>
      </c>
      <c r="BE61" s="80">
        <f>IF(U61="základní",N61,0)</f>
        <v>0</v>
      </c>
      <c r="BF61" s="80">
        <f>IF(U61="snížená",N61,0)</f>
        <v>0</v>
      </c>
      <c r="BG61" s="80">
        <f>IF(U61="zákl. přenesená",N61,0)</f>
        <v>0</v>
      </c>
      <c r="BH61" s="80">
        <f>IF(U61="sníž. přenesená",N61,0)</f>
        <v>0</v>
      </c>
      <c r="BI61" s="80">
        <f>IF(U61="nulová",N61,0)</f>
        <v>0</v>
      </c>
      <c r="BJ61" s="30" t="s">
        <v>118</v>
      </c>
      <c r="BK61" s="80">
        <f>ROUND(L61*K61,2)</f>
        <v>0</v>
      </c>
      <c r="BL61" s="30" t="s">
        <v>194</v>
      </c>
    </row>
    <row r="62" spans="2:64" s="17" customFormat="1" ht="31.5" customHeight="1" x14ac:dyDescent="0.25">
      <c r="B62" s="70"/>
      <c r="C62" s="71" t="s">
        <v>203</v>
      </c>
      <c r="D62" s="71" t="s">
        <v>121</v>
      </c>
      <c r="E62" s="72" t="s">
        <v>4182</v>
      </c>
      <c r="F62" s="671" t="s">
        <v>4183</v>
      </c>
      <c r="G62" s="667"/>
      <c r="H62" s="667"/>
      <c r="I62" s="667"/>
      <c r="J62" s="73" t="s">
        <v>3691</v>
      </c>
      <c r="K62" s="74">
        <v>10</v>
      </c>
      <c r="L62" s="666"/>
      <c r="M62" s="667"/>
      <c r="N62" s="666">
        <f>ROUND(L62*K62,2)</f>
        <v>0</v>
      </c>
      <c r="O62" s="667"/>
      <c r="P62" s="667"/>
      <c r="Q62" s="667"/>
      <c r="R62" s="75"/>
      <c r="T62" s="76" t="s">
        <v>125</v>
      </c>
      <c r="U62" s="77" t="s">
        <v>126</v>
      </c>
      <c r="V62" s="78">
        <v>0</v>
      </c>
      <c r="W62" s="78">
        <f>V62*K62</f>
        <v>0</v>
      </c>
      <c r="X62" s="78">
        <v>0</v>
      </c>
      <c r="Y62" s="78">
        <f>X62*K62</f>
        <v>0</v>
      </c>
      <c r="Z62" s="78">
        <v>0</v>
      </c>
      <c r="AA62" s="79">
        <f>Z62*K62</f>
        <v>0</v>
      </c>
      <c r="AR62" s="30" t="s">
        <v>118</v>
      </c>
      <c r="AT62" s="30" t="s">
        <v>121</v>
      </c>
      <c r="AU62" s="30" t="s">
        <v>128</v>
      </c>
      <c r="AY62" s="30" t="s">
        <v>120</v>
      </c>
      <c r="BE62" s="80">
        <f>IF(U62="základní",N62,0)</f>
        <v>0</v>
      </c>
      <c r="BF62" s="80">
        <f>IF(U62="snížená",N62,0)</f>
        <v>0</v>
      </c>
      <c r="BG62" s="80">
        <f>IF(U62="zákl. přenesená",N62,0)</f>
        <v>0</v>
      </c>
      <c r="BH62" s="80">
        <f>IF(U62="sníž. přenesená",N62,0)</f>
        <v>0</v>
      </c>
      <c r="BI62" s="80">
        <f>IF(U62="nulová",N62,0)</f>
        <v>0</v>
      </c>
      <c r="BJ62" s="30" t="s">
        <v>118</v>
      </c>
      <c r="BK62" s="80">
        <f>ROUND(L62*K62,2)</f>
        <v>0</v>
      </c>
      <c r="BL62" s="30" t="s">
        <v>118</v>
      </c>
    </row>
    <row r="63" spans="2:64" s="17" customFormat="1" ht="31.5" customHeight="1" x14ac:dyDescent="0.25">
      <c r="B63" s="70"/>
      <c r="C63" s="71" t="s">
        <v>206</v>
      </c>
      <c r="D63" s="71" t="s">
        <v>121</v>
      </c>
      <c r="E63" s="72" t="s">
        <v>4184</v>
      </c>
      <c r="F63" s="671" t="s">
        <v>4185</v>
      </c>
      <c r="G63" s="667"/>
      <c r="H63" s="667"/>
      <c r="I63" s="667"/>
      <c r="J63" s="73" t="s">
        <v>3691</v>
      </c>
      <c r="K63" s="74">
        <v>10</v>
      </c>
      <c r="L63" s="666"/>
      <c r="M63" s="667"/>
      <c r="N63" s="666">
        <f>ROUND(L63*K63,2)</f>
        <v>0</v>
      </c>
      <c r="O63" s="667"/>
      <c r="P63" s="667"/>
      <c r="Q63" s="667"/>
      <c r="R63" s="75"/>
      <c r="T63" s="76" t="s">
        <v>125</v>
      </c>
      <c r="U63" s="77" t="s">
        <v>126</v>
      </c>
      <c r="V63" s="78">
        <v>0</v>
      </c>
      <c r="W63" s="78">
        <f>V63*K63</f>
        <v>0</v>
      </c>
      <c r="X63" s="78">
        <v>0</v>
      </c>
      <c r="Y63" s="78">
        <f>X63*K63</f>
        <v>0</v>
      </c>
      <c r="Z63" s="78">
        <v>0</v>
      </c>
      <c r="AA63" s="79">
        <f>Z63*K63</f>
        <v>0</v>
      </c>
      <c r="AR63" s="30" t="s">
        <v>118</v>
      </c>
      <c r="AT63" s="30" t="s">
        <v>121</v>
      </c>
      <c r="AU63" s="30" t="s">
        <v>128</v>
      </c>
      <c r="AY63" s="30" t="s">
        <v>120</v>
      </c>
      <c r="BE63" s="80">
        <f>IF(U63="základní",N63,0)</f>
        <v>0</v>
      </c>
      <c r="BF63" s="80">
        <f>IF(U63="snížená",N63,0)</f>
        <v>0</v>
      </c>
      <c r="BG63" s="80">
        <f>IF(U63="zákl. přenesená",N63,0)</f>
        <v>0</v>
      </c>
      <c r="BH63" s="80">
        <f>IF(U63="sníž. přenesená",N63,0)</f>
        <v>0</v>
      </c>
      <c r="BI63" s="80">
        <f>IF(U63="nulová",N63,0)</f>
        <v>0</v>
      </c>
      <c r="BJ63" s="30" t="s">
        <v>118</v>
      </c>
      <c r="BK63" s="80">
        <f>ROUND(L63*K63,2)</f>
        <v>0</v>
      </c>
      <c r="BL63" s="30" t="s">
        <v>118</v>
      </c>
    </row>
    <row r="64" spans="2:64" s="17" customFormat="1" ht="44.25" customHeight="1" x14ac:dyDescent="0.25">
      <c r="B64" s="70"/>
      <c r="C64" s="101" t="s">
        <v>237</v>
      </c>
      <c r="D64" s="101" t="s">
        <v>195</v>
      </c>
      <c r="E64" s="102" t="s">
        <v>6734</v>
      </c>
      <c r="F64" s="677" t="s">
        <v>6735</v>
      </c>
      <c r="G64" s="678"/>
      <c r="H64" s="678"/>
      <c r="I64" s="678"/>
      <c r="J64" s="103" t="s">
        <v>447</v>
      </c>
      <c r="K64" s="104">
        <v>2</v>
      </c>
      <c r="L64" s="670"/>
      <c r="M64" s="678"/>
      <c r="N64" s="670">
        <f>ROUND(L64*K64,2)</f>
        <v>0</v>
      </c>
      <c r="O64" s="667"/>
      <c r="P64" s="667"/>
      <c r="Q64" s="667"/>
      <c r="R64" s="75"/>
      <c r="T64" s="76" t="s">
        <v>125</v>
      </c>
      <c r="U64" s="77" t="s">
        <v>126</v>
      </c>
      <c r="V64" s="78">
        <v>0</v>
      </c>
      <c r="W64" s="78">
        <f>V64*K64</f>
        <v>0</v>
      </c>
      <c r="X64" s="78">
        <v>0</v>
      </c>
      <c r="Y64" s="78">
        <f>X64*K64</f>
        <v>0</v>
      </c>
      <c r="Z64" s="78">
        <v>0</v>
      </c>
      <c r="AA64" s="79">
        <f>Z64*K64</f>
        <v>0</v>
      </c>
      <c r="AR64" s="30" t="s">
        <v>258</v>
      </c>
      <c r="AT64" s="30" t="s">
        <v>195</v>
      </c>
      <c r="AU64" s="30" t="s">
        <v>128</v>
      </c>
      <c r="AY64" s="30" t="s">
        <v>120</v>
      </c>
      <c r="BE64" s="80">
        <f>IF(U64="základní",N64,0)</f>
        <v>0</v>
      </c>
      <c r="BF64" s="80">
        <f>IF(U64="snížená",N64,0)</f>
        <v>0</v>
      </c>
      <c r="BG64" s="80">
        <f>IF(U64="zákl. přenesená",N64,0)</f>
        <v>0</v>
      </c>
      <c r="BH64" s="80">
        <f>IF(U64="sníž. přenesená",N64,0)</f>
        <v>0</v>
      </c>
      <c r="BI64" s="80">
        <f>IF(U64="nulová",N64,0)</f>
        <v>0</v>
      </c>
      <c r="BJ64" s="30" t="s">
        <v>118</v>
      </c>
      <c r="BK64" s="80">
        <f>ROUND(L64*K64,2)</f>
        <v>0</v>
      </c>
      <c r="BL64" s="30" t="s">
        <v>194</v>
      </c>
    </row>
    <row r="65" spans="2:64" s="62" customFormat="1" ht="29.85" customHeight="1" x14ac:dyDescent="0.3">
      <c r="B65" s="58"/>
      <c r="C65" s="59"/>
      <c r="D65" s="69" t="s">
        <v>98</v>
      </c>
      <c r="E65" s="69"/>
      <c r="F65" s="69"/>
      <c r="G65" s="69"/>
      <c r="H65" s="69"/>
      <c r="I65" s="69"/>
      <c r="J65" s="69"/>
      <c r="K65" s="69"/>
      <c r="L65" s="69"/>
      <c r="M65" s="69"/>
      <c r="N65" s="657">
        <f>BK65</f>
        <v>0</v>
      </c>
      <c r="O65" s="658"/>
      <c r="P65" s="658"/>
      <c r="Q65" s="658"/>
      <c r="R65" s="61"/>
      <c r="T65" s="63"/>
      <c r="U65" s="59"/>
      <c r="V65" s="59"/>
      <c r="W65" s="64">
        <f>W66</f>
        <v>0.46799999999999997</v>
      </c>
      <c r="X65" s="59"/>
      <c r="Y65" s="64">
        <f>Y66</f>
        <v>1.6200000000000001E-3</v>
      </c>
      <c r="Z65" s="59"/>
      <c r="AA65" s="65">
        <f>AA66</f>
        <v>0</v>
      </c>
      <c r="AR65" s="66" t="s">
        <v>128</v>
      </c>
      <c r="AT65" s="67" t="s">
        <v>117</v>
      </c>
      <c r="AU65" s="67" t="s">
        <v>118</v>
      </c>
      <c r="AY65" s="66" t="s">
        <v>120</v>
      </c>
      <c r="BK65" s="68">
        <f>BK66</f>
        <v>0</v>
      </c>
    </row>
    <row r="66" spans="2:64" s="17" customFormat="1" ht="31.5" customHeight="1" x14ac:dyDescent="0.25">
      <c r="B66" s="70"/>
      <c r="C66" s="71" t="s">
        <v>209</v>
      </c>
      <c r="D66" s="71" t="s">
        <v>121</v>
      </c>
      <c r="E66" s="72" t="s">
        <v>3693</v>
      </c>
      <c r="F66" s="671" t="s">
        <v>3694</v>
      </c>
      <c r="G66" s="667"/>
      <c r="H66" s="667"/>
      <c r="I66" s="667"/>
      <c r="J66" s="73" t="s">
        <v>532</v>
      </c>
      <c r="K66" s="74">
        <v>18</v>
      </c>
      <c r="L66" s="666"/>
      <c r="M66" s="667"/>
      <c r="N66" s="666">
        <f>ROUND(L66*K66,2)</f>
        <v>0</v>
      </c>
      <c r="O66" s="667"/>
      <c r="P66" s="667"/>
      <c r="Q66" s="667"/>
      <c r="R66" s="75"/>
      <c r="T66" s="76" t="s">
        <v>125</v>
      </c>
      <c r="U66" s="77" t="s">
        <v>126</v>
      </c>
      <c r="V66" s="78">
        <v>2.5999999999999999E-2</v>
      </c>
      <c r="W66" s="78">
        <f>V66*K66</f>
        <v>0.46799999999999997</v>
      </c>
      <c r="X66" s="78">
        <v>9.0000000000000006E-5</v>
      </c>
      <c r="Y66" s="78">
        <f>X66*K66</f>
        <v>1.6200000000000001E-3</v>
      </c>
      <c r="Z66" s="78">
        <v>0</v>
      </c>
      <c r="AA66" s="79">
        <f>Z66*K66</f>
        <v>0</v>
      </c>
      <c r="AR66" s="30" t="s">
        <v>194</v>
      </c>
      <c r="AT66" s="30" t="s">
        <v>121</v>
      </c>
      <c r="AU66" s="30" t="s">
        <v>128</v>
      </c>
      <c r="AY66" s="30" t="s">
        <v>120</v>
      </c>
      <c r="BE66" s="80">
        <f>IF(U66="základní",N66,0)</f>
        <v>0</v>
      </c>
      <c r="BF66" s="80">
        <f>IF(U66="snížená",N66,0)</f>
        <v>0</v>
      </c>
      <c r="BG66" s="80">
        <f>IF(U66="zákl. přenesená",N66,0)</f>
        <v>0</v>
      </c>
      <c r="BH66" s="80">
        <f>IF(U66="sníž. přenesená",N66,0)</f>
        <v>0</v>
      </c>
      <c r="BI66" s="80">
        <f>IF(U66="nulová",N66,0)</f>
        <v>0</v>
      </c>
      <c r="BJ66" s="30" t="s">
        <v>118</v>
      </c>
      <c r="BK66" s="80">
        <f>ROUND(L66*K66,2)</f>
        <v>0</v>
      </c>
      <c r="BL66" s="30" t="s">
        <v>194</v>
      </c>
    </row>
    <row r="67" spans="2:64" s="62" customFormat="1" ht="29.85" customHeight="1" x14ac:dyDescent="0.3">
      <c r="B67" s="58"/>
      <c r="C67" s="59"/>
      <c r="D67" s="69" t="s">
        <v>4492</v>
      </c>
      <c r="E67" s="69"/>
      <c r="F67" s="69"/>
      <c r="G67" s="69"/>
      <c r="H67" s="69"/>
      <c r="I67" s="69"/>
      <c r="J67" s="69"/>
      <c r="K67" s="69"/>
      <c r="L67" s="69"/>
      <c r="M67" s="69"/>
      <c r="N67" s="657">
        <f>BK67</f>
        <v>0</v>
      </c>
      <c r="O67" s="658"/>
      <c r="P67" s="658"/>
      <c r="Q67" s="658"/>
      <c r="R67" s="61"/>
      <c r="T67" s="63"/>
      <c r="U67" s="59"/>
      <c r="V67" s="59"/>
      <c r="W67" s="64">
        <f>SUM(W68:W69)</f>
        <v>0</v>
      </c>
      <c r="X67" s="59"/>
      <c r="Y67" s="64">
        <f>SUM(Y68:Y69)</f>
        <v>0</v>
      </c>
      <c r="Z67" s="59"/>
      <c r="AA67" s="65">
        <f>SUM(AA68:AA69)</f>
        <v>0</v>
      </c>
      <c r="AR67" s="66" t="s">
        <v>128</v>
      </c>
      <c r="AT67" s="67" t="s">
        <v>117</v>
      </c>
      <c r="AU67" s="67" t="s">
        <v>118</v>
      </c>
      <c r="AY67" s="66" t="s">
        <v>120</v>
      </c>
      <c r="BK67" s="68">
        <f>SUM(BK68:BK69)</f>
        <v>0</v>
      </c>
    </row>
    <row r="68" spans="2:64" s="17" customFormat="1" ht="22.5" customHeight="1" x14ac:dyDescent="0.25">
      <c r="B68" s="70"/>
      <c r="C68" s="101" t="s">
        <v>224</v>
      </c>
      <c r="D68" s="101" t="s">
        <v>195</v>
      </c>
      <c r="E68" s="102" t="s">
        <v>4527</v>
      </c>
      <c r="F68" s="677" t="s">
        <v>4245</v>
      </c>
      <c r="G68" s="678"/>
      <c r="H68" s="678"/>
      <c r="I68" s="678"/>
      <c r="J68" s="103" t="s">
        <v>124</v>
      </c>
      <c r="K68" s="104">
        <v>1</v>
      </c>
      <c r="L68" s="670"/>
      <c r="M68" s="678"/>
      <c r="N68" s="670">
        <f>ROUND(L68*K68,2)</f>
        <v>0</v>
      </c>
      <c r="O68" s="667"/>
      <c r="P68" s="667"/>
      <c r="Q68" s="667"/>
      <c r="R68" s="75"/>
      <c r="T68" s="76" t="s">
        <v>125</v>
      </c>
      <c r="U68" s="77" t="s">
        <v>126</v>
      </c>
      <c r="V68" s="78">
        <v>0</v>
      </c>
      <c r="W68" s="78">
        <f>V68*K68</f>
        <v>0</v>
      </c>
      <c r="X68" s="78">
        <v>0</v>
      </c>
      <c r="Y68" s="78">
        <f>X68*K68</f>
        <v>0</v>
      </c>
      <c r="Z68" s="78">
        <v>0</v>
      </c>
      <c r="AA68" s="79">
        <f>Z68*K68</f>
        <v>0</v>
      </c>
      <c r="AR68" s="30" t="s">
        <v>258</v>
      </c>
      <c r="AT68" s="30" t="s">
        <v>195</v>
      </c>
      <c r="AU68" s="30" t="s">
        <v>128</v>
      </c>
      <c r="AY68" s="30" t="s">
        <v>120</v>
      </c>
      <c r="BE68" s="80">
        <f>IF(U68="základní",N68,0)</f>
        <v>0</v>
      </c>
      <c r="BF68" s="80">
        <f>IF(U68="snížená",N68,0)</f>
        <v>0</v>
      </c>
      <c r="BG68" s="80">
        <f>IF(U68="zákl. přenesená",N68,0)</f>
        <v>0</v>
      </c>
      <c r="BH68" s="80">
        <f>IF(U68="sníž. přenesená",N68,0)</f>
        <v>0</v>
      </c>
      <c r="BI68" s="80">
        <f>IF(U68="nulová",N68,0)</f>
        <v>0</v>
      </c>
      <c r="BJ68" s="30" t="s">
        <v>118</v>
      </c>
      <c r="BK68" s="80">
        <f>ROUND(L68*K68,2)</f>
        <v>0</v>
      </c>
      <c r="BL68" s="30" t="s">
        <v>194</v>
      </c>
    </row>
    <row r="69" spans="2:64" s="17" customFormat="1" ht="31.5" customHeight="1" x14ac:dyDescent="0.25">
      <c r="B69" s="70"/>
      <c r="C69" s="101" t="s">
        <v>227</v>
      </c>
      <c r="D69" s="101" t="s">
        <v>195</v>
      </c>
      <c r="E69" s="102" t="s">
        <v>4543</v>
      </c>
      <c r="F69" s="677" t="s">
        <v>4544</v>
      </c>
      <c r="G69" s="678"/>
      <c r="H69" s="678"/>
      <c r="I69" s="678"/>
      <c r="J69" s="103" t="s">
        <v>124</v>
      </c>
      <c r="K69" s="104">
        <v>8</v>
      </c>
      <c r="L69" s="670"/>
      <c r="M69" s="678"/>
      <c r="N69" s="670">
        <f>ROUND(L69*K69,2)</f>
        <v>0</v>
      </c>
      <c r="O69" s="667"/>
      <c r="P69" s="667"/>
      <c r="Q69" s="667"/>
      <c r="R69" s="75"/>
      <c r="T69" s="76" t="s">
        <v>125</v>
      </c>
      <c r="U69" s="77" t="s">
        <v>126</v>
      </c>
      <c r="V69" s="78">
        <v>0</v>
      </c>
      <c r="W69" s="78">
        <f>V69*K69</f>
        <v>0</v>
      </c>
      <c r="X69" s="78">
        <v>0</v>
      </c>
      <c r="Y69" s="78">
        <f>X69*K69</f>
        <v>0</v>
      </c>
      <c r="Z69" s="78">
        <v>0</v>
      </c>
      <c r="AA69" s="79">
        <f>Z69*K69</f>
        <v>0</v>
      </c>
      <c r="AR69" s="30" t="s">
        <v>258</v>
      </c>
      <c r="AT69" s="30" t="s">
        <v>195</v>
      </c>
      <c r="AU69" s="30" t="s">
        <v>128</v>
      </c>
      <c r="AY69" s="30" t="s">
        <v>120</v>
      </c>
      <c r="BE69" s="80">
        <f>IF(U69="základní",N69,0)</f>
        <v>0</v>
      </c>
      <c r="BF69" s="80">
        <f>IF(U69="snížená",N69,0)</f>
        <v>0</v>
      </c>
      <c r="BG69" s="80">
        <f>IF(U69="zákl. přenesená",N69,0)</f>
        <v>0</v>
      </c>
      <c r="BH69" s="80">
        <f>IF(U69="sníž. přenesená",N69,0)</f>
        <v>0</v>
      </c>
      <c r="BI69" s="80">
        <f>IF(U69="nulová",N69,0)</f>
        <v>0</v>
      </c>
      <c r="BJ69" s="30" t="s">
        <v>118</v>
      </c>
      <c r="BK69" s="80">
        <f>ROUND(L69*K69,2)</f>
        <v>0</v>
      </c>
      <c r="BL69" s="30" t="s">
        <v>194</v>
      </c>
    </row>
    <row r="70" spans="2:64" s="62" customFormat="1" ht="29.85" customHeight="1" x14ac:dyDescent="0.3">
      <c r="B70" s="58"/>
      <c r="C70" s="59"/>
      <c r="D70" s="69" t="s">
        <v>6723</v>
      </c>
      <c r="E70" s="69"/>
      <c r="F70" s="69"/>
      <c r="G70" s="69"/>
      <c r="H70" s="69"/>
      <c r="I70" s="69"/>
      <c r="J70" s="69"/>
      <c r="K70" s="69"/>
      <c r="L70" s="69"/>
      <c r="M70" s="69"/>
      <c r="N70" s="657">
        <f>BK70</f>
        <v>0</v>
      </c>
      <c r="O70" s="658"/>
      <c r="P70" s="658"/>
      <c r="Q70" s="658"/>
      <c r="R70" s="61"/>
      <c r="T70" s="63"/>
      <c r="U70" s="59"/>
      <c r="V70" s="59"/>
      <c r="W70" s="64">
        <f>SUM(W71:W74)</f>
        <v>0</v>
      </c>
      <c r="X70" s="59"/>
      <c r="Y70" s="64">
        <f>SUM(Y71:Y74)</f>
        <v>0</v>
      </c>
      <c r="Z70" s="59"/>
      <c r="AA70" s="65">
        <f>SUM(AA71:AA74)</f>
        <v>0</v>
      </c>
      <c r="AR70" s="66" t="s">
        <v>128</v>
      </c>
      <c r="AT70" s="67" t="s">
        <v>117</v>
      </c>
      <c r="AU70" s="67" t="s">
        <v>118</v>
      </c>
      <c r="AY70" s="66" t="s">
        <v>120</v>
      </c>
      <c r="BK70" s="68">
        <f>SUM(BK71:BK74)</f>
        <v>0</v>
      </c>
    </row>
    <row r="71" spans="2:64" s="17" customFormat="1" ht="22.5" customHeight="1" x14ac:dyDescent="0.25">
      <c r="B71" s="70"/>
      <c r="C71" s="101" t="s">
        <v>212</v>
      </c>
      <c r="D71" s="101" t="s">
        <v>195</v>
      </c>
      <c r="E71" s="102" t="s">
        <v>6737</v>
      </c>
      <c r="F71" s="677" t="s">
        <v>6738</v>
      </c>
      <c r="G71" s="678"/>
      <c r="H71" s="678"/>
      <c r="I71" s="678"/>
      <c r="J71" s="103" t="s">
        <v>3065</v>
      </c>
      <c r="K71" s="104">
        <v>1</v>
      </c>
      <c r="L71" s="670"/>
      <c r="M71" s="678"/>
      <c r="N71" s="670">
        <f>ROUND(L71*K71,2)</f>
        <v>0</v>
      </c>
      <c r="O71" s="667"/>
      <c r="P71" s="667"/>
      <c r="Q71" s="667"/>
      <c r="R71" s="75"/>
      <c r="T71" s="76" t="s">
        <v>125</v>
      </c>
      <c r="U71" s="77" t="s">
        <v>126</v>
      </c>
      <c r="V71" s="78">
        <v>0</v>
      </c>
      <c r="W71" s="78">
        <f>V71*K71</f>
        <v>0</v>
      </c>
      <c r="X71" s="78">
        <v>0</v>
      </c>
      <c r="Y71" s="78">
        <f>X71*K71</f>
        <v>0</v>
      </c>
      <c r="Z71" s="78">
        <v>0</v>
      </c>
      <c r="AA71" s="79">
        <f>Z71*K71</f>
        <v>0</v>
      </c>
      <c r="AR71" s="30" t="s">
        <v>258</v>
      </c>
      <c r="AT71" s="30" t="s">
        <v>195</v>
      </c>
      <c r="AU71" s="30" t="s">
        <v>128</v>
      </c>
      <c r="AY71" s="30" t="s">
        <v>120</v>
      </c>
      <c r="BE71" s="80">
        <f>IF(U71="základní",N71,0)</f>
        <v>0</v>
      </c>
      <c r="BF71" s="80">
        <f>IF(U71="snížená",N71,0)</f>
        <v>0</v>
      </c>
      <c r="BG71" s="80">
        <f>IF(U71="zákl. přenesená",N71,0)</f>
        <v>0</v>
      </c>
      <c r="BH71" s="80">
        <f>IF(U71="sníž. přenesená",N71,0)</f>
        <v>0</v>
      </c>
      <c r="BI71" s="80">
        <f>IF(U71="nulová",N71,0)</f>
        <v>0</v>
      </c>
      <c r="BJ71" s="30" t="s">
        <v>118</v>
      </c>
      <c r="BK71" s="80">
        <f>ROUND(L71*K71,2)</f>
        <v>0</v>
      </c>
      <c r="BL71" s="30" t="s">
        <v>194</v>
      </c>
    </row>
    <row r="72" spans="2:64" s="17" customFormat="1" ht="31.5" customHeight="1" x14ac:dyDescent="0.25">
      <c r="B72" s="70"/>
      <c r="C72" s="101" t="s">
        <v>215</v>
      </c>
      <c r="D72" s="101" t="s">
        <v>195</v>
      </c>
      <c r="E72" s="102" t="s">
        <v>6739</v>
      </c>
      <c r="F72" s="677" t="s">
        <v>6784</v>
      </c>
      <c r="G72" s="678"/>
      <c r="H72" s="678"/>
      <c r="I72" s="678"/>
      <c r="J72" s="103" t="s">
        <v>3065</v>
      </c>
      <c r="K72" s="104">
        <v>1</v>
      </c>
      <c r="L72" s="670"/>
      <c r="M72" s="678"/>
      <c r="N72" s="670">
        <f>ROUND(L72*K72,2)</f>
        <v>0</v>
      </c>
      <c r="O72" s="667"/>
      <c r="P72" s="667"/>
      <c r="Q72" s="667"/>
      <c r="R72" s="75"/>
      <c r="T72" s="76" t="s">
        <v>125</v>
      </c>
      <c r="U72" s="77" t="s">
        <v>126</v>
      </c>
      <c r="V72" s="78">
        <v>0</v>
      </c>
      <c r="W72" s="78">
        <f>V72*K72</f>
        <v>0</v>
      </c>
      <c r="X72" s="78">
        <v>0</v>
      </c>
      <c r="Y72" s="78">
        <f>X72*K72</f>
        <v>0</v>
      </c>
      <c r="Z72" s="78">
        <v>0</v>
      </c>
      <c r="AA72" s="79">
        <f>Z72*K72</f>
        <v>0</v>
      </c>
      <c r="AR72" s="30" t="s">
        <v>258</v>
      </c>
      <c r="AT72" s="30" t="s">
        <v>195</v>
      </c>
      <c r="AU72" s="30" t="s">
        <v>128</v>
      </c>
      <c r="AY72" s="30" t="s">
        <v>120</v>
      </c>
      <c r="BE72" s="80">
        <f>IF(U72="základní",N72,0)</f>
        <v>0</v>
      </c>
      <c r="BF72" s="80">
        <f>IF(U72="snížená",N72,0)</f>
        <v>0</v>
      </c>
      <c r="BG72" s="80">
        <f>IF(U72="zákl. přenesená",N72,0)</f>
        <v>0</v>
      </c>
      <c r="BH72" s="80">
        <f>IF(U72="sníž. přenesená",N72,0)</f>
        <v>0</v>
      </c>
      <c r="BI72" s="80">
        <f>IF(U72="nulová",N72,0)</f>
        <v>0</v>
      </c>
      <c r="BJ72" s="30" t="s">
        <v>118</v>
      </c>
      <c r="BK72" s="80">
        <f>ROUND(L72*K72,2)</f>
        <v>0</v>
      </c>
      <c r="BL72" s="30" t="s">
        <v>194</v>
      </c>
    </row>
    <row r="73" spans="2:64" s="17" customFormat="1" ht="22.5" customHeight="1" x14ac:dyDescent="0.25">
      <c r="B73" s="70"/>
      <c r="C73" s="101" t="s">
        <v>218</v>
      </c>
      <c r="D73" s="101" t="s">
        <v>195</v>
      </c>
      <c r="E73" s="102" t="s">
        <v>6741</v>
      </c>
      <c r="F73" s="677" t="s">
        <v>6742</v>
      </c>
      <c r="G73" s="678"/>
      <c r="H73" s="678"/>
      <c r="I73" s="678"/>
      <c r="J73" s="103" t="s">
        <v>3065</v>
      </c>
      <c r="K73" s="104">
        <v>1</v>
      </c>
      <c r="L73" s="670"/>
      <c r="M73" s="678"/>
      <c r="N73" s="670">
        <f>ROUND(L73*K73,2)</f>
        <v>0</v>
      </c>
      <c r="O73" s="667"/>
      <c r="P73" s="667"/>
      <c r="Q73" s="667"/>
      <c r="R73" s="75"/>
      <c r="T73" s="76" t="s">
        <v>125</v>
      </c>
      <c r="U73" s="77" t="s">
        <v>126</v>
      </c>
      <c r="V73" s="78">
        <v>0</v>
      </c>
      <c r="W73" s="78">
        <f>V73*K73</f>
        <v>0</v>
      </c>
      <c r="X73" s="78">
        <v>0</v>
      </c>
      <c r="Y73" s="78">
        <f>X73*K73</f>
        <v>0</v>
      </c>
      <c r="Z73" s="78">
        <v>0</v>
      </c>
      <c r="AA73" s="79">
        <f>Z73*K73</f>
        <v>0</v>
      </c>
      <c r="AR73" s="30" t="s">
        <v>258</v>
      </c>
      <c r="AT73" s="30" t="s">
        <v>195</v>
      </c>
      <c r="AU73" s="30" t="s">
        <v>128</v>
      </c>
      <c r="AY73" s="30" t="s">
        <v>120</v>
      </c>
      <c r="BE73" s="80">
        <f>IF(U73="základní",N73,0)</f>
        <v>0</v>
      </c>
      <c r="BF73" s="80">
        <f>IF(U73="snížená",N73,0)</f>
        <v>0</v>
      </c>
      <c r="BG73" s="80">
        <f>IF(U73="zákl. přenesená",N73,0)</f>
        <v>0</v>
      </c>
      <c r="BH73" s="80">
        <f>IF(U73="sníž. přenesená",N73,0)</f>
        <v>0</v>
      </c>
      <c r="BI73" s="80">
        <f>IF(U73="nulová",N73,0)</f>
        <v>0</v>
      </c>
      <c r="BJ73" s="30" t="s">
        <v>118</v>
      </c>
      <c r="BK73" s="80">
        <f>ROUND(L73*K73,2)</f>
        <v>0</v>
      </c>
      <c r="BL73" s="30" t="s">
        <v>194</v>
      </c>
    </row>
    <row r="74" spans="2:64" s="17" customFormat="1" ht="22.5" customHeight="1" x14ac:dyDescent="0.25">
      <c r="B74" s="70"/>
      <c r="C74" s="101" t="s">
        <v>221</v>
      </c>
      <c r="D74" s="101" t="s">
        <v>195</v>
      </c>
      <c r="E74" s="102" t="s">
        <v>6743</v>
      </c>
      <c r="F74" s="677" t="s">
        <v>6744</v>
      </c>
      <c r="G74" s="678"/>
      <c r="H74" s="678"/>
      <c r="I74" s="678"/>
      <c r="J74" s="103" t="s">
        <v>3065</v>
      </c>
      <c r="K74" s="104">
        <v>1</v>
      </c>
      <c r="L74" s="670"/>
      <c r="M74" s="678"/>
      <c r="N74" s="670">
        <f>ROUND(L74*K74,2)</f>
        <v>0</v>
      </c>
      <c r="O74" s="667"/>
      <c r="P74" s="667"/>
      <c r="Q74" s="667"/>
      <c r="R74" s="75"/>
      <c r="T74" s="76" t="s">
        <v>125</v>
      </c>
      <c r="U74" s="129" t="s">
        <v>126</v>
      </c>
      <c r="V74" s="130">
        <v>0</v>
      </c>
      <c r="W74" s="130">
        <f>V74*K74</f>
        <v>0</v>
      </c>
      <c r="X74" s="130">
        <v>0</v>
      </c>
      <c r="Y74" s="130">
        <f>X74*K74</f>
        <v>0</v>
      </c>
      <c r="Z74" s="130">
        <v>0</v>
      </c>
      <c r="AA74" s="131">
        <f>Z74*K74</f>
        <v>0</v>
      </c>
      <c r="AR74" s="30" t="s">
        <v>258</v>
      </c>
      <c r="AT74" s="30" t="s">
        <v>195</v>
      </c>
      <c r="AU74" s="30" t="s">
        <v>128</v>
      </c>
      <c r="AY74" s="30" t="s">
        <v>120</v>
      </c>
      <c r="BE74" s="80">
        <f>IF(U74="základní",N74,0)</f>
        <v>0</v>
      </c>
      <c r="BF74" s="80">
        <f>IF(U74="snížená",N74,0)</f>
        <v>0</v>
      </c>
      <c r="BG74" s="80">
        <f>IF(U74="zákl. přenesená",N74,0)</f>
        <v>0</v>
      </c>
      <c r="BH74" s="80">
        <f>IF(U74="sníž. přenesená",N74,0)</f>
        <v>0</v>
      </c>
      <c r="BI74" s="80">
        <f>IF(U74="nulová",N74,0)</f>
        <v>0</v>
      </c>
      <c r="BJ74" s="30" t="s">
        <v>118</v>
      </c>
      <c r="BK74" s="80">
        <f>ROUND(L74*K74,2)</f>
        <v>0</v>
      </c>
      <c r="BL74" s="30" t="s">
        <v>194</v>
      </c>
    </row>
    <row r="75" spans="2:64" s="17" customFormat="1" ht="6.95" customHeight="1" x14ac:dyDescent="0.25">
      <c r="B75" s="41"/>
      <c r="C75" s="42"/>
      <c r="D75" s="42"/>
      <c r="E75" s="42"/>
      <c r="F75" s="42"/>
      <c r="G75" s="42"/>
      <c r="H75" s="42"/>
      <c r="I75" s="42"/>
      <c r="J75" s="42"/>
      <c r="K75" s="42"/>
      <c r="L75" s="42"/>
      <c r="M75" s="42"/>
      <c r="N75" s="42"/>
      <c r="O75" s="42"/>
      <c r="P75" s="42"/>
      <c r="Q75" s="42"/>
      <c r="R75" s="43"/>
    </row>
  </sheetData>
  <mergeCells count="103">
    <mergeCell ref="M12:Q12"/>
    <mergeCell ref="M13:Q13"/>
    <mergeCell ref="C15:G15"/>
    <mergeCell ref="N15:Q15"/>
    <mergeCell ref="N17:Q17"/>
    <mergeCell ref="N18:Q18"/>
    <mergeCell ref="C3:Q3"/>
    <mergeCell ref="F5:P5"/>
    <mergeCell ref="F6:P6"/>
    <mergeCell ref="F7:P7"/>
    <mergeCell ref="F8:P8"/>
    <mergeCell ref="M10:P10"/>
    <mergeCell ref="C30:Q30"/>
    <mergeCell ref="F32:P32"/>
    <mergeCell ref="F33:P33"/>
    <mergeCell ref="F34:P34"/>
    <mergeCell ref="F35:P35"/>
    <mergeCell ref="M37:P37"/>
    <mergeCell ref="N19:Q19"/>
    <mergeCell ref="N20:Q20"/>
    <mergeCell ref="N21:Q21"/>
    <mergeCell ref="N22:Q22"/>
    <mergeCell ref="N23:Q23"/>
    <mergeCell ref="N24:Q24"/>
    <mergeCell ref="N44:Q44"/>
    <mergeCell ref="N45:Q45"/>
    <mergeCell ref="F46:I46"/>
    <mergeCell ref="L46:M46"/>
    <mergeCell ref="N46:Q46"/>
    <mergeCell ref="F47:I47"/>
    <mergeCell ref="L47:M47"/>
    <mergeCell ref="N47:Q47"/>
    <mergeCell ref="M39:Q39"/>
    <mergeCell ref="M40:Q40"/>
    <mergeCell ref="F42:I42"/>
    <mergeCell ref="L42:M42"/>
    <mergeCell ref="N42:Q42"/>
    <mergeCell ref="N43:Q43"/>
    <mergeCell ref="F50:I50"/>
    <mergeCell ref="L50:M50"/>
    <mergeCell ref="N50:Q50"/>
    <mergeCell ref="N51:Q51"/>
    <mergeCell ref="F52:I52"/>
    <mergeCell ref="L52:M52"/>
    <mergeCell ref="N52:Q52"/>
    <mergeCell ref="F48:I48"/>
    <mergeCell ref="L48:M48"/>
    <mergeCell ref="N48:Q48"/>
    <mergeCell ref="F49:I49"/>
    <mergeCell ref="L49:M49"/>
    <mergeCell ref="N49:Q49"/>
    <mergeCell ref="F57:I57"/>
    <mergeCell ref="F58:I58"/>
    <mergeCell ref="L58:M58"/>
    <mergeCell ref="N58:Q58"/>
    <mergeCell ref="N59:Q59"/>
    <mergeCell ref="F60:I60"/>
    <mergeCell ref="L60:M60"/>
    <mergeCell ref="N60:Q60"/>
    <mergeCell ref="F53:I53"/>
    <mergeCell ref="F54:I54"/>
    <mergeCell ref="L54:M54"/>
    <mergeCell ref="N54:Q54"/>
    <mergeCell ref="F55:I55"/>
    <mergeCell ref="F56:I56"/>
    <mergeCell ref="L56:M56"/>
    <mergeCell ref="N56:Q56"/>
    <mergeCell ref="F63:I63"/>
    <mergeCell ref="L63:M63"/>
    <mergeCell ref="N63:Q63"/>
    <mergeCell ref="F64:I64"/>
    <mergeCell ref="L64:M64"/>
    <mergeCell ref="N64:Q64"/>
    <mergeCell ref="F61:I61"/>
    <mergeCell ref="L61:M61"/>
    <mergeCell ref="N61:Q61"/>
    <mergeCell ref="F62:I62"/>
    <mergeCell ref="L62:M62"/>
    <mergeCell ref="N62:Q62"/>
    <mergeCell ref="F69:I69"/>
    <mergeCell ref="L69:M69"/>
    <mergeCell ref="N69:Q69"/>
    <mergeCell ref="N70:Q70"/>
    <mergeCell ref="F71:I71"/>
    <mergeCell ref="L71:M71"/>
    <mergeCell ref="N71:Q71"/>
    <mergeCell ref="N65:Q65"/>
    <mergeCell ref="F66:I66"/>
    <mergeCell ref="L66:M66"/>
    <mergeCell ref="N66:Q66"/>
    <mergeCell ref="N67:Q67"/>
    <mergeCell ref="F68:I68"/>
    <mergeCell ref="L68:M68"/>
    <mergeCell ref="N68:Q68"/>
    <mergeCell ref="F74:I74"/>
    <mergeCell ref="L74:M74"/>
    <mergeCell ref="N74:Q74"/>
    <mergeCell ref="F72:I72"/>
    <mergeCell ref="L72:M72"/>
    <mergeCell ref="N72:Q72"/>
    <mergeCell ref="F73:I73"/>
    <mergeCell ref="L73:M73"/>
    <mergeCell ref="N73:Q73"/>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autoPageBreaks="0" fitToPage="1"/>
  </sheetPr>
  <dimension ref="B2:BL90"/>
  <sheetViews>
    <sheetView showGridLines="0" workbookViewId="0">
      <pane ySplit="1" topLeftCell="A2" activePane="bottomLeft" state="frozen"/>
      <selection activeCell="K10" sqref="K10"/>
      <selection pane="bottomLeft" activeCell="S10" sqref="S10"/>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2" width="9.140625" style="25"/>
    <col min="43" max="43" width="3.42578125" style="25" customWidth="1"/>
    <col min="44" max="62" width="8" style="25" hidden="1" customWidth="1"/>
    <col min="63" max="63" width="15.5703125" style="25" customWidth="1"/>
    <col min="64" max="64" width="12.7109375" style="25"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2" spans="2:18" s="17" customFormat="1" ht="6.95" customHeight="1" x14ac:dyDescent="0.25">
      <c r="B2" s="14"/>
      <c r="C2" s="15"/>
      <c r="D2" s="15"/>
      <c r="E2" s="15"/>
      <c r="F2" s="15"/>
      <c r="G2" s="15"/>
      <c r="H2" s="15"/>
      <c r="I2" s="15"/>
      <c r="J2" s="15"/>
      <c r="K2" s="15"/>
      <c r="L2" s="15"/>
      <c r="M2" s="15"/>
      <c r="N2" s="15"/>
      <c r="O2" s="15"/>
      <c r="P2" s="15"/>
      <c r="Q2" s="15"/>
      <c r="R2" s="16"/>
    </row>
    <row r="3" spans="2:18" s="17" customFormat="1" ht="36.950000000000003" customHeight="1" x14ac:dyDescent="0.25">
      <c r="B3" s="18"/>
      <c r="C3" s="686" t="s">
        <v>54</v>
      </c>
      <c r="D3" s="680"/>
      <c r="E3" s="680"/>
      <c r="F3" s="680"/>
      <c r="G3" s="680"/>
      <c r="H3" s="680"/>
      <c r="I3" s="680"/>
      <c r="J3" s="680"/>
      <c r="K3" s="680"/>
      <c r="L3" s="680"/>
      <c r="M3" s="680"/>
      <c r="N3" s="680"/>
      <c r="O3" s="680"/>
      <c r="P3" s="680"/>
      <c r="Q3" s="680"/>
      <c r="R3" s="19"/>
    </row>
    <row r="4" spans="2:18" s="17" customFormat="1" ht="6.95" customHeight="1" x14ac:dyDescent="0.25">
      <c r="B4" s="18"/>
      <c r="C4" s="324"/>
      <c r="D4" s="324"/>
      <c r="E4" s="324"/>
      <c r="F4" s="324"/>
      <c r="G4" s="324"/>
      <c r="H4" s="324"/>
      <c r="I4" s="324"/>
      <c r="J4" s="324"/>
      <c r="K4" s="324"/>
      <c r="L4" s="324"/>
      <c r="M4" s="324"/>
      <c r="N4" s="324"/>
      <c r="O4" s="324"/>
      <c r="P4" s="324"/>
      <c r="Q4" s="324"/>
      <c r="R4" s="19"/>
    </row>
    <row r="5" spans="2:18" s="17" customFormat="1" ht="30" customHeight="1" x14ac:dyDescent="0.25">
      <c r="B5" s="18"/>
      <c r="C5" s="21" t="s">
        <v>55</v>
      </c>
      <c r="D5" s="324"/>
      <c r="E5" s="324"/>
      <c r="F5" s="687" t="s">
        <v>56</v>
      </c>
      <c r="G5" s="680"/>
      <c r="H5" s="680"/>
      <c r="I5" s="680"/>
      <c r="J5" s="680"/>
      <c r="K5" s="680"/>
      <c r="L5" s="680"/>
      <c r="M5" s="680"/>
      <c r="N5" s="680"/>
      <c r="O5" s="680"/>
      <c r="P5" s="680"/>
      <c r="Q5" s="324"/>
      <c r="R5" s="19"/>
    </row>
    <row r="6" spans="2:18" ht="30" customHeight="1" x14ac:dyDescent="0.3">
      <c r="B6" s="22"/>
      <c r="C6" s="21" t="s">
        <v>57</v>
      </c>
      <c r="D6" s="326"/>
      <c r="E6" s="326"/>
      <c r="F6" s="687" t="s">
        <v>1670</v>
      </c>
      <c r="G6" s="688"/>
      <c r="H6" s="688"/>
      <c r="I6" s="688"/>
      <c r="J6" s="688"/>
      <c r="K6" s="688"/>
      <c r="L6" s="688"/>
      <c r="M6" s="688"/>
      <c r="N6" s="688"/>
      <c r="O6" s="688"/>
      <c r="P6" s="688"/>
      <c r="Q6" s="326"/>
      <c r="R6" s="24"/>
    </row>
    <row r="7" spans="2:18" ht="30" customHeight="1" x14ac:dyDescent="0.3">
      <c r="B7" s="22"/>
      <c r="C7" s="21" t="s">
        <v>59</v>
      </c>
      <c r="D7" s="326"/>
      <c r="E7" s="326"/>
      <c r="F7" s="687" t="s">
        <v>1775</v>
      </c>
      <c r="G7" s="688"/>
      <c r="H7" s="688"/>
      <c r="I7" s="688"/>
      <c r="J7" s="688"/>
      <c r="K7" s="688"/>
      <c r="L7" s="688"/>
      <c r="M7" s="688"/>
      <c r="N7" s="688"/>
      <c r="O7" s="688"/>
      <c r="P7" s="688"/>
      <c r="Q7" s="326"/>
      <c r="R7" s="24"/>
    </row>
    <row r="8" spans="2:18" s="17" customFormat="1" ht="36.950000000000003" customHeight="1" x14ac:dyDescent="0.25">
      <c r="B8" s="18"/>
      <c r="C8" s="26" t="s">
        <v>1672</v>
      </c>
      <c r="D8" s="324"/>
      <c r="E8" s="324"/>
      <c r="F8" s="689" t="s">
        <v>4552</v>
      </c>
      <c r="G8" s="680"/>
      <c r="H8" s="680"/>
      <c r="I8" s="680"/>
      <c r="J8" s="680"/>
      <c r="K8" s="680"/>
      <c r="L8" s="680"/>
      <c r="M8" s="680"/>
      <c r="N8" s="680"/>
      <c r="O8" s="680"/>
      <c r="P8" s="680"/>
      <c r="Q8" s="324"/>
      <c r="R8" s="19"/>
    </row>
    <row r="9" spans="2:18" s="17" customFormat="1" ht="6.95" customHeight="1" x14ac:dyDescent="0.25">
      <c r="B9" s="18"/>
      <c r="C9" s="324"/>
      <c r="D9" s="324"/>
      <c r="E9" s="324"/>
      <c r="F9" s="324"/>
      <c r="G9" s="324"/>
      <c r="H9" s="324"/>
      <c r="I9" s="324"/>
      <c r="J9" s="324"/>
      <c r="K9" s="324"/>
      <c r="L9" s="324"/>
      <c r="M9" s="324"/>
      <c r="N9" s="324"/>
      <c r="O9" s="324"/>
      <c r="P9" s="324"/>
      <c r="Q9" s="324"/>
      <c r="R9" s="19"/>
    </row>
    <row r="10" spans="2:18" s="17" customFormat="1" ht="18" customHeight="1" x14ac:dyDescent="0.25">
      <c r="B10" s="18"/>
      <c r="C10" s="21" t="s">
        <v>61</v>
      </c>
      <c r="D10" s="324"/>
      <c r="E10" s="324"/>
      <c r="F10" s="327" t="s">
        <v>62</v>
      </c>
      <c r="G10" s="324"/>
      <c r="H10" s="324"/>
      <c r="I10" s="324"/>
      <c r="J10" s="324"/>
      <c r="K10" s="21" t="s">
        <v>63</v>
      </c>
      <c r="L10" s="324"/>
      <c r="M10" s="697">
        <v>42535</v>
      </c>
      <c r="N10" s="680"/>
      <c r="O10" s="680"/>
      <c r="P10" s="680"/>
      <c r="Q10" s="324"/>
      <c r="R10" s="19"/>
    </row>
    <row r="11" spans="2:18" s="17" customFormat="1" ht="6.95" customHeight="1" x14ac:dyDescent="0.25">
      <c r="B11" s="18"/>
      <c r="C11" s="324"/>
      <c r="D11" s="324"/>
      <c r="E11" s="324"/>
      <c r="F11" s="324"/>
      <c r="G11" s="324"/>
      <c r="H11" s="324"/>
      <c r="I11" s="324"/>
      <c r="J11" s="324"/>
      <c r="K11" s="324"/>
      <c r="L11" s="324"/>
      <c r="M11" s="324"/>
      <c r="N11" s="324"/>
      <c r="O11" s="324"/>
      <c r="P11" s="324"/>
      <c r="Q11" s="324"/>
      <c r="R11" s="19"/>
    </row>
    <row r="12" spans="2:18" s="17" customFormat="1" ht="15" x14ac:dyDescent="0.25">
      <c r="B12" s="18"/>
      <c r="C12" s="21" t="s">
        <v>64</v>
      </c>
      <c r="D12" s="324"/>
      <c r="E12" s="324"/>
      <c r="F12" s="327" t="s">
        <v>65</v>
      </c>
      <c r="G12" s="324"/>
      <c r="H12" s="324"/>
      <c r="I12" s="324"/>
      <c r="J12" s="324"/>
      <c r="K12" s="21" t="s">
        <v>66</v>
      </c>
      <c r="L12" s="324"/>
      <c r="M12" s="698" t="s">
        <v>70</v>
      </c>
      <c r="N12" s="680"/>
      <c r="O12" s="680"/>
      <c r="P12" s="680"/>
      <c r="Q12" s="680"/>
      <c r="R12" s="19"/>
    </row>
    <row r="13" spans="2:18" s="17" customFormat="1" ht="14.45" customHeight="1" x14ac:dyDescent="0.25">
      <c r="B13" s="18"/>
      <c r="C13" s="21" t="s">
        <v>68</v>
      </c>
      <c r="D13" s="324"/>
      <c r="E13" s="324"/>
      <c r="F13" s="327"/>
      <c r="G13" s="324"/>
      <c r="H13" s="324"/>
      <c r="I13" s="324"/>
      <c r="J13" s="324"/>
      <c r="K13" s="21" t="s">
        <v>69</v>
      </c>
      <c r="L13" s="324"/>
      <c r="M13" s="698" t="s">
        <v>70</v>
      </c>
      <c r="N13" s="680"/>
      <c r="O13" s="680"/>
      <c r="P13" s="680"/>
      <c r="Q13" s="680"/>
      <c r="R13" s="19"/>
    </row>
    <row r="14" spans="2:18" s="17" customFormat="1" ht="10.35" customHeight="1" x14ac:dyDescent="0.25">
      <c r="B14" s="18"/>
      <c r="C14" s="324"/>
      <c r="D14" s="324"/>
      <c r="E14" s="324"/>
      <c r="F14" s="324"/>
      <c r="G14" s="324"/>
      <c r="H14" s="324"/>
      <c r="I14" s="324"/>
      <c r="J14" s="324"/>
      <c r="K14" s="324"/>
      <c r="L14" s="324"/>
      <c r="M14" s="324"/>
      <c r="N14" s="324"/>
      <c r="O14" s="324"/>
      <c r="P14" s="324"/>
      <c r="Q14" s="324"/>
      <c r="R14" s="19"/>
    </row>
    <row r="15" spans="2:18" s="17" customFormat="1" ht="29.25" customHeight="1" x14ac:dyDescent="0.25">
      <c r="B15" s="18"/>
      <c r="C15" s="694" t="s">
        <v>71</v>
      </c>
      <c r="D15" s="695"/>
      <c r="E15" s="695"/>
      <c r="F15" s="695"/>
      <c r="G15" s="695"/>
      <c r="H15" s="330"/>
      <c r="I15" s="330"/>
      <c r="J15" s="330"/>
      <c r="K15" s="330"/>
      <c r="L15" s="330"/>
      <c r="M15" s="330"/>
      <c r="N15" s="694" t="s">
        <v>72</v>
      </c>
      <c r="O15" s="680"/>
      <c r="P15" s="680"/>
      <c r="Q15" s="680"/>
      <c r="R15" s="19"/>
    </row>
    <row r="16" spans="2:18" s="17" customFormat="1" ht="10.35" customHeight="1" x14ac:dyDescent="0.25">
      <c r="B16" s="18"/>
      <c r="C16" s="324"/>
      <c r="D16" s="324"/>
      <c r="E16" s="324"/>
      <c r="F16" s="324"/>
      <c r="G16" s="324"/>
      <c r="H16" s="324"/>
      <c r="I16" s="324"/>
      <c r="J16" s="324"/>
      <c r="K16" s="324"/>
      <c r="L16" s="324"/>
      <c r="M16" s="324"/>
      <c r="N16" s="324"/>
      <c r="O16" s="324"/>
      <c r="P16" s="324"/>
      <c r="Q16" s="324"/>
      <c r="R16" s="19"/>
    </row>
    <row r="17" spans="2:47" s="17" customFormat="1" ht="29.25" customHeight="1" x14ac:dyDescent="0.25">
      <c r="B17" s="18"/>
      <c r="C17" s="29" t="s">
        <v>73</v>
      </c>
      <c r="D17" s="324"/>
      <c r="E17" s="324"/>
      <c r="F17" s="324"/>
      <c r="G17" s="324"/>
      <c r="H17" s="324"/>
      <c r="I17" s="324"/>
      <c r="J17" s="324"/>
      <c r="K17" s="324"/>
      <c r="L17" s="324"/>
      <c r="M17" s="324"/>
      <c r="N17" s="696">
        <f>N45</f>
        <v>0</v>
      </c>
      <c r="O17" s="680"/>
      <c r="P17" s="680"/>
      <c r="Q17" s="680"/>
      <c r="R17" s="19"/>
      <c r="AU17" s="30" t="s">
        <v>74</v>
      </c>
    </row>
    <row r="18" spans="2:47" s="35" customFormat="1" ht="24.95" customHeight="1" x14ac:dyDescent="0.25">
      <c r="B18" s="31"/>
      <c r="C18" s="329"/>
      <c r="D18" s="33" t="s">
        <v>75</v>
      </c>
      <c r="E18" s="329"/>
      <c r="F18" s="329"/>
      <c r="G18" s="329"/>
      <c r="H18" s="329"/>
      <c r="I18" s="329"/>
      <c r="J18" s="329"/>
      <c r="K18" s="329"/>
      <c r="L18" s="329"/>
      <c r="M18" s="329"/>
      <c r="N18" s="669">
        <f>N46</f>
        <v>0</v>
      </c>
      <c r="O18" s="685"/>
      <c r="P18" s="685"/>
      <c r="Q18" s="685"/>
      <c r="R18" s="34"/>
    </row>
    <row r="19" spans="2:47" s="40" customFormat="1" ht="19.899999999999999" customHeight="1" x14ac:dyDescent="0.25">
      <c r="B19" s="36"/>
      <c r="C19" s="328"/>
      <c r="D19" s="38" t="s">
        <v>83</v>
      </c>
      <c r="E19" s="328"/>
      <c r="F19" s="328"/>
      <c r="G19" s="328"/>
      <c r="H19" s="328"/>
      <c r="I19" s="328"/>
      <c r="J19" s="328"/>
      <c r="K19" s="328"/>
      <c r="L19" s="328"/>
      <c r="M19" s="328"/>
      <c r="N19" s="683">
        <f>N47</f>
        <v>0</v>
      </c>
      <c r="O19" s="684"/>
      <c r="P19" s="684"/>
      <c r="Q19" s="684"/>
      <c r="R19" s="39"/>
    </row>
    <row r="20" spans="2:47" s="35" customFormat="1" ht="24.95" customHeight="1" x14ac:dyDescent="0.25">
      <c r="B20" s="31"/>
      <c r="C20" s="329"/>
      <c r="D20" s="33" t="s">
        <v>87</v>
      </c>
      <c r="E20" s="329"/>
      <c r="F20" s="329"/>
      <c r="G20" s="329"/>
      <c r="H20" s="329"/>
      <c r="I20" s="329"/>
      <c r="J20" s="329"/>
      <c r="K20" s="329"/>
      <c r="L20" s="329"/>
      <c r="M20" s="329"/>
      <c r="N20" s="669">
        <f>N51</f>
        <v>0</v>
      </c>
      <c r="O20" s="685"/>
      <c r="P20" s="685"/>
      <c r="Q20" s="685"/>
      <c r="R20" s="34"/>
    </row>
    <row r="21" spans="2:47" s="40" customFormat="1" ht="19.899999999999999" customHeight="1" x14ac:dyDescent="0.25">
      <c r="B21" s="36"/>
      <c r="C21" s="328"/>
      <c r="D21" s="38" t="s">
        <v>90</v>
      </c>
      <c r="E21" s="328"/>
      <c r="F21" s="328"/>
      <c r="G21" s="328"/>
      <c r="H21" s="328"/>
      <c r="I21" s="328"/>
      <c r="J21" s="328"/>
      <c r="K21" s="328"/>
      <c r="L21" s="328"/>
      <c r="M21" s="328"/>
      <c r="N21" s="683">
        <f>N52</f>
        <v>0</v>
      </c>
      <c r="O21" s="684"/>
      <c r="P21" s="684"/>
      <c r="Q21" s="684"/>
      <c r="R21" s="39"/>
    </row>
    <row r="22" spans="2:47" s="40" customFormat="1" ht="19.899999999999999" customHeight="1" x14ac:dyDescent="0.25">
      <c r="B22" s="36"/>
      <c r="C22" s="328"/>
      <c r="D22" s="38" t="s">
        <v>4489</v>
      </c>
      <c r="E22" s="328"/>
      <c r="F22" s="328"/>
      <c r="G22" s="328"/>
      <c r="H22" s="328"/>
      <c r="I22" s="328"/>
      <c r="J22" s="328"/>
      <c r="K22" s="328"/>
      <c r="L22" s="328"/>
      <c r="M22" s="328"/>
      <c r="N22" s="683">
        <f>N59</f>
        <v>0</v>
      </c>
      <c r="O22" s="684"/>
      <c r="P22" s="684"/>
      <c r="Q22" s="684"/>
      <c r="R22" s="39"/>
    </row>
    <row r="23" spans="2:47" s="40" customFormat="1" ht="19.899999999999999" customHeight="1" x14ac:dyDescent="0.25">
      <c r="B23" s="36"/>
      <c r="C23" s="328"/>
      <c r="D23" s="38" t="s">
        <v>4490</v>
      </c>
      <c r="E23" s="328"/>
      <c r="F23" s="328"/>
      <c r="G23" s="328"/>
      <c r="H23" s="328"/>
      <c r="I23" s="328"/>
      <c r="J23" s="328"/>
      <c r="K23" s="328"/>
      <c r="L23" s="328"/>
      <c r="M23" s="328"/>
      <c r="N23" s="683">
        <f>N64</f>
        <v>0</v>
      </c>
      <c r="O23" s="684"/>
      <c r="P23" s="684"/>
      <c r="Q23" s="684"/>
      <c r="R23" s="39"/>
    </row>
    <row r="24" spans="2:47" s="40" customFormat="1" ht="19.899999999999999" customHeight="1" x14ac:dyDescent="0.25">
      <c r="B24" s="36"/>
      <c r="C24" s="328"/>
      <c r="D24" s="38" t="s">
        <v>4491</v>
      </c>
      <c r="E24" s="328"/>
      <c r="F24" s="328"/>
      <c r="G24" s="328"/>
      <c r="H24" s="328"/>
      <c r="I24" s="328"/>
      <c r="J24" s="328"/>
      <c r="K24" s="328"/>
      <c r="L24" s="328"/>
      <c r="M24" s="328"/>
      <c r="N24" s="683">
        <f>N72</f>
        <v>0</v>
      </c>
      <c r="O24" s="684"/>
      <c r="P24" s="684"/>
      <c r="Q24" s="684"/>
      <c r="R24" s="39"/>
    </row>
    <row r="25" spans="2:47" s="40" customFormat="1" ht="19.899999999999999" customHeight="1" x14ac:dyDescent="0.25">
      <c r="B25" s="36"/>
      <c r="C25" s="328"/>
      <c r="D25" s="38" t="s">
        <v>98</v>
      </c>
      <c r="E25" s="328"/>
      <c r="F25" s="328"/>
      <c r="G25" s="328"/>
      <c r="H25" s="328"/>
      <c r="I25" s="328"/>
      <c r="J25" s="328"/>
      <c r="K25" s="328"/>
      <c r="L25" s="328"/>
      <c r="M25" s="328"/>
      <c r="N25" s="683">
        <f>N84</f>
        <v>0</v>
      </c>
      <c r="O25" s="684"/>
      <c r="P25" s="684"/>
      <c r="Q25" s="684"/>
      <c r="R25" s="39"/>
    </row>
    <row r="26" spans="2:47" s="40" customFormat="1" ht="19.899999999999999" customHeight="1" x14ac:dyDescent="0.25">
      <c r="B26" s="36"/>
      <c r="C26" s="328"/>
      <c r="D26" s="38" t="s">
        <v>4492</v>
      </c>
      <c r="E26" s="328"/>
      <c r="F26" s="328"/>
      <c r="G26" s="328"/>
      <c r="H26" s="328"/>
      <c r="I26" s="328"/>
      <c r="J26" s="328"/>
      <c r="K26" s="328"/>
      <c r="L26" s="328"/>
      <c r="M26" s="328"/>
      <c r="N26" s="683">
        <f>N87</f>
        <v>0</v>
      </c>
      <c r="O26" s="684"/>
      <c r="P26" s="684"/>
      <c r="Q26" s="684"/>
      <c r="R26" s="39"/>
    </row>
    <row r="27" spans="2:47" s="17" customFormat="1" ht="6.95" customHeight="1" x14ac:dyDescent="0.25">
      <c r="B27" s="41"/>
      <c r="C27" s="42"/>
      <c r="D27" s="42"/>
      <c r="E27" s="42"/>
      <c r="F27" s="42"/>
      <c r="G27" s="42"/>
      <c r="H27" s="42"/>
      <c r="I27" s="42"/>
      <c r="J27" s="42"/>
      <c r="K27" s="42"/>
      <c r="L27" s="42"/>
      <c r="M27" s="42"/>
      <c r="N27" s="42"/>
      <c r="O27" s="42"/>
      <c r="P27" s="42"/>
      <c r="Q27" s="42"/>
      <c r="R27" s="43"/>
    </row>
    <row r="31" spans="2:47" s="17" customFormat="1" ht="6.95" customHeight="1" x14ac:dyDescent="0.25">
      <c r="B31" s="14"/>
      <c r="C31" s="15"/>
      <c r="D31" s="15"/>
      <c r="E31" s="15"/>
      <c r="F31" s="15"/>
      <c r="G31" s="15"/>
      <c r="H31" s="15"/>
      <c r="I31" s="15"/>
      <c r="J31" s="15"/>
      <c r="K31" s="15"/>
      <c r="L31" s="15"/>
      <c r="M31" s="15"/>
      <c r="N31" s="15"/>
      <c r="O31" s="15"/>
      <c r="P31" s="15"/>
      <c r="Q31" s="15"/>
      <c r="R31" s="16"/>
    </row>
    <row r="32" spans="2:47" s="17" customFormat="1" ht="36.950000000000003" customHeight="1" x14ac:dyDescent="0.25">
      <c r="B32" s="18"/>
      <c r="C32" s="686" t="s">
        <v>100</v>
      </c>
      <c r="D32" s="680"/>
      <c r="E32" s="680"/>
      <c r="F32" s="680"/>
      <c r="G32" s="680"/>
      <c r="H32" s="680"/>
      <c r="I32" s="680"/>
      <c r="J32" s="680"/>
      <c r="K32" s="680"/>
      <c r="L32" s="680"/>
      <c r="M32" s="680"/>
      <c r="N32" s="680"/>
      <c r="O32" s="680"/>
      <c r="P32" s="680"/>
      <c r="Q32" s="680"/>
      <c r="R32" s="19"/>
    </row>
    <row r="33" spans="2:64" s="17" customFormat="1" ht="6.95" customHeight="1" x14ac:dyDescent="0.25">
      <c r="B33" s="18"/>
      <c r="C33" s="324"/>
      <c r="D33" s="324"/>
      <c r="E33" s="324"/>
      <c r="F33" s="324"/>
      <c r="G33" s="324"/>
      <c r="H33" s="324"/>
      <c r="I33" s="324"/>
      <c r="J33" s="324"/>
      <c r="K33" s="324"/>
      <c r="L33" s="324"/>
      <c r="M33" s="324"/>
      <c r="N33" s="324"/>
      <c r="O33" s="324"/>
      <c r="P33" s="324"/>
      <c r="Q33" s="324"/>
      <c r="R33" s="19"/>
    </row>
    <row r="34" spans="2:64" s="17" customFormat="1" ht="30" customHeight="1" x14ac:dyDescent="0.25">
      <c r="B34" s="18"/>
      <c r="C34" s="21" t="s">
        <v>55</v>
      </c>
      <c r="D34" s="324"/>
      <c r="E34" s="324"/>
      <c r="F34" s="687" t="s">
        <v>56</v>
      </c>
      <c r="G34" s="680"/>
      <c r="H34" s="680"/>
      <c r="I34" s="680"/>
      <c r="J34" s="680"/>
      <c r="K34" s="680"/>
      <c r="L34" s="680"/>
      <c r="M34" s="680"/>
      <c r="N34" s="680"/>
      <c r="O34" s="680"/>
      <c r="P34" s="680"/>
      <c r="Q34" s="324"/>
      <c r="R34" s="19"/>
    </row>
    <row r="35" spans="2:64" ht="30" customHeight="1" x14ac:dyDescent="0.3">
      <c r="B35" s="22"/>
      <c r="C35" s="21" t="s">
        <v>57</v>
      </c>
      <c r="D35" s="326"/>
      <c r="E35" s="326"/>
      <c r="F35" s="687" t="s">
        <v>1670</v>
      </c>
      <c r="G35" s="688"/>
      <c r="H35" s="688"/>
      <c r="I35" s="688"/>
      <c r="J35" s="688"/>
      <c r="K35" s="688"/>
      <c r="L35" s="688"/>
      <c r="M35" s="688"/>
      <c r="N35" s="688"/>
      <c r="O35" s="688"/>
      <c r="P35" s="688"/>
      <c r="Q35" s="326"/>
      <c r="R35" s="24"/>
    </row>
    <row r="36" spans="2:64" ht="30" customHeight="1" x14ac:dyDescent="0.3">
      <c r="B36" s="22"/>
      <c r="C36" s="21" t="s">
        <v>59</v>
      </c>
      <c r="D36" s="326"/>
      <c r="E36" s="326"/>
      <c r="F36" s="687" t="s">
        <v>1775</v>
      </c>
      <c r="G36" s="688"/>
      <c r="H36" s="688"/>
      <c r="I36" s="688"/>
      <c r="J36" s="688"/>
      <c r="K36" s="688"/>
      <c r="L36" s="688"/>
      <c r="M36" s="688"/>
      <c r="N36" s="688"/>
      <c r="O36" s="688"/>
      <c r="P36" s="688"/>
      <c r="Q36" s="326"/>
      <c r="R36" s="24"/>
    </row>
    <row r="37" spans="2:64" s="17" customFormat="1" ht="36.950000000000003" customHeight="1" x14ac:dyDescent="0.25">
      <c r="B37" s="18"/>
      <c r="C37" s="26" t="s">
        <v>1672</v>
      </c>
      <c r="D37" s="324"/>
      <c r="E37" s="324"/>
      <c r="F37" s="689" t="s">
        <v>4552</v>
      </c>
      <c r="G37" s="680"/>
      <c r="H37" s="680"/>
      <c r="I37" s="680"/>
      <c r="J37" s="680"/>
      <c r="K37" s="680"/>
      <c r="L37" s="680"/>
      <c r="M37" s="680"/>
      <c r="N37" s="680"/>
      <c r="O37" s="680"/>
      <c r="P37" s="680"/>
      <c r="Q37" s="324"/>
      <c r="R37" s="19"/>
    </row>
    <row r="38" spans="2:64" s="17" customFormat="1" ht="6.95" customHeight="1" x14ac:dyDescent="0.25">
      <c r="B38" s="18"/>
      <c r="C38" s="324"/>
      <c r="D38" s="324"/>
      <c r="E38" s="324"/>
      <c r="F38" s="324"/>
      <c r="G38" s="324"/>
      <c r="H38" s="324"/>
      <c r="I38" s="324"/>
      <c r="J38" s="324"/>
      <c r="K38" s="324"/>
      <c r="L38" s="324"/>
      <c r="M38" s="324"/>
      <c r="N38" s="324"/>
      <c r="O38" s="324"/>
      <c r="P38" s="324"/>
      <c r="Q38" s="324"/>
      <c r="R38" s="19"/>
    </row>
    <row r="39" spans="2:64" s="17" customFormat="1" ht="18" customHeight="1" x14ac:dyDescent="0.25">
      <c r="B39" s="18"/>
      <c r="C39" s="21" t="s">
        <v>61</v>
      </c>
      <c r="D39" s="324"/>
      <c r="E39" s="324"/>
      <c r="F39" s="327" t="s">
        <v>62</v>
      </c>
      <c r="G39" s="324"/>
      <c r="H39" s="324"/>
      <c r="I39" s="324"/>
      <c r="J39" s="324"/>
      <c r="K39" s="21" t="s">
        <v>63</v>
      </c>
      <c r="L39" s="324"/>
      <c r="M39" s="697">
        <v>42535</v>
      </c>
      <c r="N39" s="680"/>
      <c r="O39" s="680"/>
      <c r="P39" s="680"/>
      <c r="Q39" s="324"/>
      <c r="R39" s="19"/>
    </row>
    <row r="40" spans="2:64" s="17" customFormat="1" ht="6.95" customHeight="1" x14ac:dyDescent="0.25">
      <c r="B40" s="18"/>
      <c r="C40" s="324"/>
      <c r="D40" s="324"/>
      <c r="E40" s="324"/>
      <c r="F40" s="324"/>
      <c r="G40" s="324"/>
      <c r="H40" s="324"/>
      <c r="I40" s="324"/>
      <c r="J40" s="324"/>
      <c r="K40" s="324"/>
      <c r="L40" s="324"/>
      <c r="M40" s="324"/>
      <c r="N40" s="324"/>
      <c r="O40" s="324"/>
      <c r="P40" s="324"/>
      <c r="Q40" s="324"/>
      <c r="R40" s="19"/>
    </row>
    <row r="41" spans="2:64" s="17" customFormat="1" ht="15" x14ac:dyDescent="0.25">
      <c r="B41" s="18"/>
      <c r="C41" s="21" t="s">
        <v>64</v>
      </c>
      <c r="D41" s="324"/>
      <c r="E41" s="324"/>
      <c r="F41" s="327" t="s">
        <v>65</v>
      </c>
      <c r="G41" s="324"/>
      <c r="H41" s="324"/>
      <c r="I41" s="324"/>
      <c r="J41" s="324"/>
      <c r="K41" s="21" t="s">
        <v>66</v>
      </c>
      <c r="L41" s="324"/>
      <c r="M41" s="698" t="s">
        <v>70</v>
      </c>
      <c r="N41" s="680"/>
      <c r="O41" s="680"/>
      <c r="P41" s="680"/>
      <c r="Q41" s="680"/>
      <c r="R41" s="19"/>
    </row>
    <row r="42" spans="2:64" s="17" customFormat="1" ht="14.45" customHeight="1" x14ac:dyDescent="0.25">
      <c r="B42" s="18"/>
      <c r="C42" s="21" t="s">
        <v>68</v>
      </c>
      <c r="D42" s="324"/>
      <c r="E42" s="324"/>
      <c r="F42" s="327"/>
      <c r="G42" s="324"/>
      <c r="H42" s="324"/>
      <c r="I42" s="324"/>
      <c r="J42" s="324"/>
      <c r="K42" s="21" t="s">
        <v>69</v>
      </c>
      <c r="L42" s="324"/>
      <c r="M42" s="698" t="s">
        <v>70</v>
      </c>
      <c r="N42" s="680"/>
      <c r="O42" s="680"/>
      <c r="P42" s="680"/>
      <c r="Q42" s="680"/>
      <c r="R42" s="19"/>
    </row>
    <row r="43" spans="2:64" s="17" customFormat="1" ht="10.35" customHeight="1" x14ac:dyDescent="0.25">
      <c r="B43" s="18"/>
      <c r="C43" s="324"/>
      <c r="D43" s="324"/>
      <c r="E43" s="324"/>
      <c r="F43" s="324"/>
      <c r="G43" s="324"/>
      <c r="H43" s="324"/>
      <c r="I43" s="324"/>
      <c r="J43" s="324"/>
      <c r="K43" s="324"/>
      <c r="L43" s="324"/>
      <c r="M43" s="324"/>
      <c r="N43" s="324"/>
      <c r="O43" s="324"/>
      <c r="P43" s="324"/>
      <c r="Q43" s="324"/>
      <c r="R43" s="19"/>
    </row>
    <row r="44" spans="2:64" s="48" customFormat="1" ht="29.25" customHeight="1" x14ac:dyDescent="0.25">
      <c r="B44" s="44"/>
      <c r="C44" s="45" t="s">
        <v>101</v>
      </c>
      <c r="D44" s="325" t="s">
        <v>102</v>
      </c>
      <c r="E44" s="325" t="s">
        <v>103</v>
      </c>
      <c r="F44" s="690" t="s">
        <v>104</v>
      </c>
      <c r="G44" s="691"/>
      <c r="H44" s="691"/>
      <c r="I44" s="691"/>
      <c r="J44" s="325" t="s">
        <v>105</v>
      </c>
      <c r="K44" s="325" t="s">
        <v>106</v>
      </c>
      <c r="L44" s="692" t="s">
        <v>107</v>
      </c>
      <c r="M44" s="691"/>
      <c r="N44" s="690" t="s">
        <v>72</v>
      </c>
      <c r="O44" s="691"/>
      <c r="P44" s="691"/>
      <c r="Q44" s="693"/>
      <c r="R44" s="47"/>
      <c r="T44" s="49" t="s">
        <v>108</v>
      </c>
      <c r="U44" s="50" t="s">
        <v>109</v>
      </c>
      <c r="V44" s="50" t="s">
        <v>110</v>
      </c>
      <c r="W44" s="50" t="s">
        <v>111</v>
      </c>
      <c r="X44" s="50" t="s">
        <v>112</v>
      </c>
      <c r="Y44" s="50" t="s">
        <v>113</v>
      </c>
      <c r="Z44" s="50" t="s">
        <v>114</v>
      </c>
      <c r="AA44" s="51" t="s">
        <v>115</v>
      </c>
    </row>
    <row r="45" spans="2:64" s="17" customFormat="1" ht="29.25" customHeight="1" x14ac:dyDescent="0.35">
      <c r="B45" s="18"/>
      <c r="C45" s="52" t="s">
        <v>116</v>
      </c>
      <c r="D45" s="324"/>
      <c r="E45" s="324"/>
      <c r="F45" s="324"/>
      <c r="G45" s="324"/>
      <c r="H45" s="324"/>
      <c r="I45" s="324"/>
      <c r="J45" s="324"/>
      <c r="K45" s="324"/>
      <c r="L45" s="324"/>
      <c r="M45" s="324"/>
      <c r="N45" s="674">
        <f>BK45</f>
        <v>0</v>
      </c>
      <c r="O45" s="675"/>
      <c r="P45" s="675"/>
      <c r="Q45" s="675"/>
      <c r="R45" s="19"/>
      <c r="T45" s="53"/>
      <c r="U45" s="54"/>
      <c r="V45" s="54"/>
      <c r="W45" s="55">
        <f>W46+W51</f>
        <v>78.278199999999998</v>
      </c>
      <c r="X45" s="54"/>
      <c r="Y45" s="55">
        <f>Y46+Y51</f>
        <v>0.41421799999999992</v>
      </c>
      <c r="Z45" s="54"/>
      <c r="AA45" s="56">
        <f>AA46+AA51</f>
        <v>0</v>
      </c>
      <c r="AT45" s="30" t="s">
        <v>117</v>
      </c>
      <c r="AU45" s="30" t="s">
        <v>74</v>
      </c>
      <c r="BK45" s="57">
        <f>BK46+BK51</f>
        <v>0</v>
      </c>
    </row>
    <row r="46" spans="2:64" s="62" customFormat="1" ht="37.35" customHeight="1" x14ac:dyDescent="0.35">
      <c r="B46" s="58"/>
      <c r="C46" s="59"/>
      <c r="D46" s="60" t="s">
        <v>75</v>
      </c>
      <c r="E46" s="60"/>
      <c r="F46" s="60"/>
      <c r="G46" s="60"/>
      <c r="H46" s="60"/>
      <c r="I46" s="60"/>
      <c r="J46" s="60"/>
      <c r="K46" s="60"/>
      <c r="L46" s="60"/>
      <c r="M46" s="60"/>
      <c r="N46" s="668">
        <f>BK46</f>
        <v>0</v>
      </c>
      <c r="O46" s="669"/>
      <c r="P46" s="669"/>
      <c r="Q46" s="669"/>
      <c r="R46" s="61"/>
      <c r="T46" s="63"/>
      <c r="U46" s="59"/>
      <c r="V46" s="59"/>
      <c r="W46" s="64">
        <f>W47</f>
        <v>14.564</v>
      </c>
      <c r="X46" s="59"/>
      <c r="Y46" s="64">
        <f>Y47</f>
        <v>0</v>
      </c>
      <c r="Z46" s="59"/>
      <c r="AA46" s="65">
        <f>AA47</f>
        <v>0</v>
      </c>
      <c r="AR46" s="66" t="s">
        <v>118</v>
      </c>
      <c r="AT46" s="67" t="s">
        <v>117</v>
      </c>
      <c r="AU46" s="67" t="s">
        <v>119</v>
      </c>
      <c r="AY46" s="66" t="s">
        <v>120</v>
      </c>
      <c r="BK46" s="68">
        <f>BK47</f>
        <v>0</v>
      </c>
    </row>
    <row r="47" spans="2:64" s="62" customFormat="1" ht="19.899999999999999" customHeight="1" x14ac:dyDescent="0.3">
      <c r="B47" s="58"/>
      <c r="C47" s="59"/>
      <c r="D47" s="69" t="s">
        <v>83</v>
      </c>
      <c r="E47" s="69"/>
      <c r="F47" s="69"/>
      <c r="G47" s="69"/>
      <c r="H47" s="69"/>
      <c r="I47" s="69"/>
      <c r="J47" s="69"/>
      <c r="K47" s="69"/>
      <c r="L47" s="69"/>
      <c r="M47" s="69"/>
      <c r="N47" s="659">
        <f>BK47</f>
        <v>0</v>
      </c>
      <c r="O47" s="660"/>
      <c r="P47" s="660"/>
      <c r="Q47" s="660"/>
      <c r="R47" s="61"/>
      <c r="T47" s="63"/>
      <c r="U47" s="59"/>
      <c r="V47" s="59"/>
      <c r="W47" s="64">
        <f>SUM(W48:W50)</f>
        <v>14.564</v>
      </c>
      <c r="X47" s="59"/>
      <c r="Y47" s="64">
        <f>SUM(Y48:Y50)</f>
        <v>0</v>
      </c>
      <c r="Z47" s="59"/>
      <c r="AA47" s="65">
        <f>SUM(AA48:AA50)</f>
        <v>0</v>
      </c>
      <c r="AR47" s="66" t="s">
        <v>118</v>
      </c>
      <c r="AT47" s="67" t="s">
        <v>117</v>
      </c>
      <c r="AU47" s="67" t="s">
        <v>118</v>
      </c>
      <c r="AY47" s="66" t="s">
        <v>120</v>
      </c>
      <c r="BK47" s="68">
        <f>SUM(BK48:BK50)</f>
        <v>0</v>
      </c>
    </row>
    <row r="48" spans="2:64" s="17" customFormat="1" ht="31.5" customHeight="1" x14ac:dyDescent="0.25">
      <c r="B48" s="70"/>
      <c r="C48" s="71" t="s">
        <v>118</v>
      </c>
      <c r="D48" s="71" t="s">
        <v>121</v>
      </c>
      <c r="E48" s="72" t="s">
        <v>4493</v>
      </c>
      <c r="F48" s="671" t="s">
        <v>4494</v>
      </c>
      <c r="G48" s="667"/>
      <c r="H48" s="667"/>
      <c r="I48" s="667"/>
      <c r="J48" s="73" t="s">
        <v>447</v>
      </c>
      <c r="K48" s="74">
        <v>2</v>
      </c>
      <c r="L48" s="666"/>
      <c r="M48" s="667"/>
      <c r="N48" s="666">
        <f>ROUND(L48*K48,2)</f>
        <v>0</v>
      </c>
      <c r="O48" s="667"/>
      <c r="P48" s="667"/>
      <c r="Q48" s="667"/>
      <c r="R48" s="75"/>
      <c r="T48" s="76" t="s">
        <v>125</v>
      </c>
      <c r="U48" s="77" t="s">
        <v>126</v>
      </c>
      <c r="V48" s="78">
        <v>4.6500000000000004</v>
      </c>
      <c r="W48" s="78">
        <f>V48*K48</f>
        <v>9.3000000000000007</v>
      </c>
      <c r="X48" s="78">
        <v>0</v>
      </c>
      <c r="Y48" s="78">
        <f>X48*K48</f>
        <v>0</v>
      </c>
      <c r="Z48" s="78">
        <v>0</v>
      </c>
      <c r="AA48" s="79">
        <f>Z48*K48</f>
        <v>0</v>
      </c>
      <c r="AR48" s="30" t="s">
        <v>127</v>
      </c>
      <c r="AT48" s="30" t="s">
        <v>121</v>
      </c>
      <c r="AU48" s="30" t="s">
        <v>128</v>
      </c>
      <c r="AY48" s="30" t="s">
        <v>120</v>
      </c>
      <c r="BE48" s="80">
        <f>IF(U48="základní",N48,0)</f>
        <v>0</v>
      </c>
      <c r="BF48" s="80">
        <f>IF(U48="snížená",N48,0)</f>
        <v>0</v>
      </c>
      <c r="BG48" s="80">
        <f>IF(U48="zákl. přenesená",N48,0)</f>
        <v>0</v>
      </c>
      <c r="BH48" s="80">
        <f>IF(U48="sníž. přenesená",N48,0)</f>
        <v>0</v>
      </c>
      <c r="BI48" s="80">
        <f>IF(U48="nulová",N48,0)</f>
        <v>0</v>
      </c>
      <c r="BJ48" s="30" t="s">
        <v>118</v>
      </c>
      <c r="BK48" s="80">
        <f>ROUND(L48*K48,2)</f>
        <v>0</v>
      </c>
      <c r="BL48" s="30" t="s">
        <v>127</v>
      </c>
    </row>
    <row r="49" spans="2:64" s="17" customFormat="1" ht="31.5" customHeight="1" x14ac:dyDescent="0.25">
      <c r="B49" s="70"/>
      <c r="C49" s="71" t="s">
        <v>128</v>
      </c>
      <c r="D49" s="71" t="s">
        <v>121</v>
      </c>
      <c r="E49" s="72" t="s">
        <v>4495</v>
      </c>
      <c r="F49" s="671" t="s">
        <v>4496</v>
      </c>
      <c r="G49" s="667"/>
      <c r="H49" s="667"/>
      <c r="I49" s="667"/>
      <c r="J49" s="73" t="s">
        <v>447</v>
      </c>
      <c r="K49" s="74">
        <v>10</v>
      </c>
      <c r="L49" s="666"/>
      <c r="M49" s="667"/>
      <c r="N49" s="666">
        <f>ROUND(L49*K49,2)</f>
        <v>0</v>
      </c>
      <c r="O49" s="667"/>
      <c r="P49" s="667"/>
      <c r="Q49" s="667"/>
      <c r="R49" s="75"/>
      <c r="T49" s="76" t="s">
        <v>125</v>
      </c>
      <c r="U49" s="77" t="s">
        <v>126</v>
      </c>
      <c r="V49" s="78">
        <v>0</v>
      </c>
      <c r="W49" s="78">
        <f>V49*K49</f>
        <v>0</v>
      </c>
      <c r="X49" s="78">
        <v>0</v>
      </c>
      <c r="Y49" s="78">
        <f>X49*K49</f>
        <v>0</v>
      </c>
      <c r="Z49" s="78">
        <v>0</v>
      </c>
      <c r="AA49" s="79">
        <f>Z49*K49</f>
        <v>0</v>
      </c>
      <c r="AR49" s="30" t="s">
        <v>127</v>
      </c>
      <c r="AT49" s="30" t="s">
        <v>121</v>
      </c>
      <c r="AU49" s="30" t="s">
        <v>128</v>
      </c>
      <c r="AY49" s="30" t="s">
        <v>120</v>
      </c>
      <c r="BE49" s="80">
        <f>IF(U49="základní",N49,0)</f>
        <v>0</v>
      </c>
      <c r="BF49" s="80">
        <f>IF(U49="snížená",N49,0)</f>
        <v>0</v>
      </c>
      <c r="BG49" s="80">
        <f>IF(U49="zákl. přenesená",N49,0)</f>
        <v>0</v>
      </c>
      <c r="BH49" s="80">
        <f>IF(U49="sníž. přenesená",N49,0)</f>
        <v>0</v>
      </c>
      <c r="BI49" s="80">
        <f>IF(U49="nulová",N49,0)</f>
        <v>0</v>
      </c>
      <c r="BJ49" s="30" t="s">
        <v>118</v>
      </c>
      <c r="BK49" s="80">
        <f>ROUND(L49*K49,2)</f>
        <v>0</v>
      </c>
      <c r="BL49" s="30" t="s">
        <v>127</v>
      </c>
    </row>
    <row r="50" spans="2:64" s="17" customFormat="1" ht="44.25" customHeight="1" x14ac:dyDescent="0.25">
      <c r="B50" s="70"/>
      <c r="C50" s="71" t="s">
        <v>136</v>
      </c>
      <c r="D50" s="71" t="s">
        <v>121</v>
      </c>
      <c r="E50" s="72" t="s">
        <v>4497</v>
      </c>
      <c r="F50" s="671" t="s">
        <v>4498</v>
      </c>
      <c r="G50" s="667"/>
      <c r="H50" s="667"/>
      <c r="I50" s="667"/>
      <c r="J50" s="73" t="s">
        <v>447</v>
      </c>
      <c r="K50" s="74">
        <v>2</v>
      </c>
      <c r="L50" s="666"/>
      <c r="M50" s="667"/>
      <c r="N50" s="666">
        <f>ROUND(L50*K50,2)</f>
        <v>0</v>
      </c>
      <c r="O50" s="667"/>
      <c r="P50" s="667"/>
      <c r="Q50" s="667"/>
      <c r="R50" s="75"/>
      <c r="T50" s="76" t="s">
        <v>125</v>
      </c>
      <c r="U50" s="77" t="s">
        <v>126</v>
      </c>
      <c r="V50" s="78">
        <v>2.6320000000000001</v>
      </c>
      <c r="W50" s="78">
        <f>V50*K50</f>
        <v>5.2640000000000002</v>
      </c>
      <c r="X50" s="78">
        <v>0</v>
      </c>
      <c r="Y50" s="78">
        <f>X50*K50</f>
        <v>0</v>
      </c>
      <c r="Z50" s="78">
        <v>0</v>
      </c>
      <c r="AA50" s="79">
        <f>Z50*K50</f>
        <v>0</v>
      </c>
      <c r="AR50" s="30" t="s">
        <v>118</v>
      </c>
      <c r="AT50" s="30" t="s">
        <v>121</v>
      </c>
      <c r="AU50" s="30" t="s">
        <v>128</v>
      </c>
      <c r="AY50" s="30" t="s">
        <v>120</v>
      </c>
      <c r="BE50" s="80">
        <f>IF(U50="základní",N50,0)</f>
        <v>0</v>
      </c>
      <c r="BF50" s="80">
        <f>IF(U50="snížená",N50,0)</f>
        <v>0</v>
      </c>
      <c r="BG50" s="80">
        <f>IF(U50="zákl. přenesená",N50,0)</f>
        <v>0</v>
      </c>
      <c r="BH50" s="80">
        <f>IF(U50="sníž. přenesená",N50,0)</f>
        <v>0</v>
      </c>
      <c r="BI50" s="80">
        <f>IF(U50="nulová",N50,0)</f>
        <v>0</v>
      </c>
      <c r="BJ50" s="30" t="s">
        <v>118</v>
      </c>
      <c r="BK50" s="80">
        <f>ROUND(L50*K50,2)</f>
        <v>0</v>
      </c>
      <c r="BL50" s="30" t="s">
        <v>118</v>
      </c>
    </row>
    <row r="51" spans="2:64" s="62" customFormat="1" ht="37.35" customHeight="1" x14ac:dyDescent="0.35">
      <c r="B51" s="58"/>
      <c r="C51" s="59"/>
      <c r="D51" s="60" t="s">
        <v>87</v>
      </c>
      <c r="E51" s="60"/>
      <c r="F51" s="60"/>
      <c r="G51" s="60"/>
      <c r="H51" s="60"/>
      <c r="I51" s="60"/>
      <c r="J51" s="60"/>
      <c r="K51" s="60"/>
      <c r="L51" s="60"/>
      <c r="M51" s="60"/>
      <c r="N51" s="701">
        <f>BK51</f>
        <v>0</v>
      </c>
      <c r="O51" s="702"/>
      <c r="P51" s="702"/>
      <c r="Q51" s="702"/>
      <c r="R51" s="61"/>
      <c r="T51" s="63"/>
      <c r="U51" s="59"/>
      <c r="V51" s="59"/>
      <c r="W51" s="64">
        <f>W52+W59+W64+W72+W84+W87</f>
        <v>63.714200000000005</v>
      </c>
      <c r="X51" s="59"/>
      <c r="Y51" s="64">
        <f>Y52+Y59+Y64+Y72+Y84+Y87</f>
        <v>0.41421799999999992</v>
      </c>
      <c r="Z51" s="59"/>
      <c r="AA51" s="65">
        <f>AA52+AA59+AA64+AA72+AA84+AA87</f>
        <v>0</v>
      </c>
      <c r="AR51" s="66" t="s">
        <v>128</v>
      </c>
      <c r="AT51" s="67" t="s">
        <v>117</v>
      </c>
      <c r="AU51" s="67" t="s">
        <v>119</v>
      </c>
      <c r="AY51" s="66" t="s">
        <v>120</v>
      </c>
      <c r="BK51" s="68">
        <f>BK52+BK59+BK64+BK72+BK84+BK87</f>
        <v>0</v>
      </c>
    </row>
    <row r="52" spans="2:64" s="62" customFormat="1" ht="19.899999999999999" customHeight="1" x14ac:dyDescent="0.3">
      <c r="B52" s="58"/>
      <c r="C52" s="59"/>
      <c r="D52" s="69" t="s">
        <v>90</v>
      </c>
      <c r="E52" s="69"/>
      <c r="F52" s="69"/>
      <c r="G52" s="69"/>
      <c r="H52" s="69"/>
      <c r="I52" s="69"/>
      <c r="J52" s="69"/>
      <c r="K52" s="69"/>
      <c r="L52" s="69"/>
      <c r="M52" s="69"/>
      <c r="N52" s="659">
        <f>BK52</f>
        <v>0</v>
      </c>
      <c r="O52" s="660"/>
      <c r="P52" s="660"/>
      <c r="Q52" s="660"/>
      <c r="R52" s="61"/>
      <c r="T52" s="63"/>
      <c r="U52" s="59"/>
      <c r="V52" s="59"/>
      <c r="W52" s="64">
        <f>SUM(W53:W58)</f>
        <v>18.1632</v>
      </c>
      <c r="X52" s="59"/>
      <c r="Y52" s="64">
        <f>SUM(Y53:Y58)</f>
        <v>9.9248000000000003E-2</v>
      </c>
      <c r="Z52" s="59"/>
      <c r="AA52" s="65">
        <f>SUM(AA53:AA58)</f>
        <v>0</v>
      </c>
      <c r="AR52" s="66" t="s">
        <v>128</v>
      </c>
      <c r="AT52" s="67" t="s">
        <v>117</v>
      </c>
      <c r="AU52" s="67" t="s">
        <v>118</v>
      </c>
      <c r="AY52" s="66" t="s">
        <v>120</v>
      </c>
      <c r="BK52" s="68">
        <f>SUM(BK53:BK58)</f>
        <v>0</v>
      </c>
    </row>
    <row r="53" spans="2:64" s="17" customFormat="1" ht="44.25" customHeight="1" x14ac:dyDescent="0.25">
      <c r="B53" s="70"/>
      <c r="C53" s="71" t="s">
        <v>127</v>
      </c>
      <c r="D53" s="71" t="s">
        <v>121</v>
      </c>
      <c r="E53" s="72" t="s">
        <v>4266</v>
      </c>
      <c r="F53" s="671" t="s">
        <v>4267</v>
      </c>
      <c r="G53" s="667"/>
      <c r="H53" s="667"/>
      <c r="I53" s="667"/>
      <c r="J53" s="73" t="s">
        <v>532</v>
      </c>
      <c r="K53" s="74">
        <v>50.4</v>
      </c>
      <c r="L53" s="666"/>
      <c r="M53" s="667"/>
      <c r="N53" s="666">
        <f t="shared" ref="N53:N58" si="0">ROUND(L53*K53,2)</f>
        <v>0</v>
      </c>
      <c r="O53" s="667"/>
      <c r="P53" s="667"/>
      <c r="Q53" s="667"/>
      <c r="R53" s="75"/>
      <c r="T53" s="76" t="s">
        <v>125</v>
      </c>
      <c r="U53" s="77" t="s">
        <v>126</v>
      </c>
      <c r="V53" s="78">
        <v>0.13600000000000001</v>
      </c>
      <c r="W53" s="78">
        <f t="shared" ref="W53:W58" si="1">V53*K53</f>
        <v>6.8544</v>
      </c>
      <c r="X53" s="78">
        <v>2.7999999999999998E-4</v>
      </c>
      <c r="Y53" s="78">
        <f t="shared" ref="Y53:Y58" si="2">X53*K53</f>
        <v>1.4111999999999998E-2</v>
      </c>
      <c r="Z53" s="78">
        <v>0</v>
      </c>
      <c r="AA53" s="79">
        <f t="shared" ref="AA53:AA58" si="3">Z53*K53</f>
        <v>0</v>
      </c>
      <c r="AR53" s="30" t="s">
        <v>118</v>
      </c>
      <c r="AT53" s="30" t="s">
        <v>121</v>
      </c>
      <c r="AU53" s="30" t="s">
        <v>128</v>
      </c>
      <c r="AY53" s="30" t="s">
        <v>120</v>
      </c>
      <c r="BE53" s="80">
        <f t="shared" ref="BE53:BE58" si="4">IF(U53="základní",N53,0)</f>
        <v>0</v>
      </c>
      <c r="BF53" s="80">
        <f t="shared" ref="BF53:BF58" si="5">IF(U53="snížená",N53,0)</f>
        <v>0</v>
      </c>
      <c r="BG53" s="80">
        <f t="shared" ref="BG53:BG58" si="6">IF(U53="zákl. přenesená",N53,0)</f>
        <v>0</v>
      </c>
      <c r="BH53" s="80">
        <f t="shared" ref="BH53:BH58" si="7">IF(U53="sníž. přenesená",N53,0)</f>
        <v>0</v>
      </c>
      <c r="BI53" s="80">
        <f t="shared" ref="BI53:BI58" si="8">IF(U53="nulová",N53,0)</f>
        <v>0</v>
      </c>
      <c r="BJ53" s="30" t="s">
        <v>118</v>
      </c>
      <c r="BK53" s="80">
        <f t="shared" ref="BK53:BK58" si="9">ROUND(L53*K53,2)</f>
        <v>0</v>
      </c>
      <c r="BL53" s="30" t="s">
        <v>118</v>
      </c>
    </row>
    <row r="54" spans="2:64" s="17" customFormat="1" ht="22.5" customHeight="1" x14ac:dyDescent="0.25">
      <c r="B54" s="70"/>
      <c r="C54" s="101" t="s">
        <v>143</v>
      </c>
      <c r="D54" s="101" t="s">
        <v>195</v>
      </c>
      <c r="E54" s="102" t="s">
        <v>4499</v>
      </c>
      <c r="F54" s="677" t="s">
        <v>4500</v>
      </c>
      <c r="G54" s="678"/>
      <c r="H54" s="678"/>
      <c r="I54" s="678"/>
      <c r="J54" s="103" t="s">
        <v>447</v>
      </c>
      <c r="K54" s="104">
        <v>1</v>
      </c>
      <c r="L54" s="670"/>
      <c r="M54" s="678"/>
      <c r="N54" s="670">
        <f t="shared" si="0"/>
        <v>0</v>
      </c>
      <c r="O54" s="667"/>
      <c r="P54" s="667"/>
      <c r="Q54" s="667"/>
      <c r="R54" s="75"/>
      <c r="T54" s="76" t="s">
        <v>125</v>
      </c>
      <c r="U54" s="77" t="s">
        <v>126</v>
      </c>
      <c r="V54" s="78">
        <v>0</v>
      </c>
      <c r="W54" s="78">
        <f t="shared" si="1"/>
        <v>0</v>
      </c>
      <c r="X54" s="78">
        <v>4.7000000000000002E-3</v>
      </c>
      <c r="Y54" s="78">
        <f t="shared" si="2"/>
        <v>4.7000000000000002E-3</v>
      </c>
      <c r="Z54" s="78">
        <v>0</v>
      </c>
      <c r="AA54" s="79">
        <f t="shared" si="3"/>
        <v>0</v>
      </c>
      <c r="AR54" s="30" t="s">
        <v>128</v>
      </c>
      <c r="AT54" s="30" t="s">
        <v>195</v>
      </c>
      <c r="AU54" s="30" t="s">
        <v>128</v>
      </c>
      <c r="AY54" s="30" t="s">
        <v>120</v>
      </c>
      <c r="BE54" s="80">
        <f t="shared" si="4"/>
        <v>0</v>
      </c>
      <c r="BF54" s="80">
        <f t="shared" si="5"/>
        <v>0</v>
      </c>
      <c r="BG54" s="80">
        <f t="shared" si="6"/>
        <v>0</v>
      </c>
      <c r="BH54" s="80">
        <f t="shared" si="7"/>
        <v>0</v>
      </c>
      <c r="BI54" s="80">
        <f t="shared" si="8"/>
        <v>0</v>
      </c>
      <c r="BJ54" s="30" t="s">
        <v>118</v>
      </c>
      <c r="BK54" s="80">
        <f t="shared" si="9"/>
        <v>0</v>
      </c>
      <c r="BL54" s="30" t="s">
        <v>118</v>
      </c>
    </row>
    <row r="55" spans="2:64" s="17" customFormat="1" ht="31.5" customHeight="1" x14ac:dyDescent="0.25">
      <c r="B55" s="70"/>
      <c r="C55" s="101" t="s">
        <v>147</v>
      </c>
      <c r="D55" s="101" t="s">
        <v>195</v>
      </c>
      <c r="E55" s="102" t="s">
        <v>3925</v>
      </c>
      <c r="F55" s="677" t="s">
        <v>4553</v>
      </c>
      <c r="G55" s="678"/>
      <c r="H55" s="678"/>
      <c r="I55" s="678"/>
      <c r="J55" s="103" t="s">
        <v>532</v>
      </c>
      <c r="K55" s="104">
        <v>50.4</v>
      </c>
      <c r="L55" s="670"/>
      <c r="M55" s="678"/>
      <c r="N55" s="670">
        <f t="shared" si="0"/>
        <v>0</v>
      </c>
      <c r="O55" s="667"/>
      <c r="P55" s="667"/>
      <c r="Q55" s="667"/>
      <c r="R55" s="75"/>
      <c r="T55" s="76" t="s">
        <v>125</v>
      </c>
      <c r="U55" s="77" t="s">
        <v>126</v>
      </c>
      <c r="V55" s="78">
        <v>0</v>
      </c>
      <c r="W55" s="78">
        <f t="shared" si="1"/>
        <v>0</v>
      </c>
      <c r="X55" s="78">
        <v>8.8000000000000003E-4</v>
      </c>
      <c r="Y55" s="78">
        <f t="shared" si="2"/>
        <v>4.4352000000000003E-2</v>
      </c>
      <c r="Z55" s="78">
        <v>0</v>
      </c>
      <c r="AA55" s="79">
        <f t="shared" si="3"/>
        <v>0</v>
      </c>
      <c r="AR55" s="30" t="s">
        <v>258</v>
      </c>
      <c r="AT55" s="30" t="s">
        <v>195</v>
      </c>
      <c r="AU55" s="30" t="s">
        <v>128</v>
      </c>
      <c r="AY55" s="30" t="s">
        <v>120</v>
      </c>
      <c r="BE55" s="80">
        <f t="shared" si="4"/>
        <v>0</v>
      </c>
      <c r="BF55" s="80">
        <f t="shared" si="5"/>
        <v>0</v>
      </c>
      <c r="BG55" s="80">
        <f t="shared" si="6"/>
        <v>0</v>
      </c>
      <c r="BH55" s="80">
        <f t="shared" si="7"/>
        <v>0</v>
      </c>
      <c r="BI55" s="80">
        <f t="shared" si="8"/>
        <v>0</v>
      </c>
      <c r="BJ55" s="30" t="s">
        <v>118</v>
      </c>
      <c r="BK55" s="80">
        <f t="shared" si="9"/>
        <v>0</v>
      </c>
      <c r="BL55" s="30" t="s">
        <v>194</v>
      </c>
    </row>
    <row r="56" spans="2:64" s="17" customFormat="1" ht="31.5" customHeight="1" x14ac:dyDescent="0.25">
      <c r="B56" s="70"/>
      <c r="C56" s="71" t="s">
        <v>151</v>
      </c>
      <c r="D56" s="71" t="s">
        <v>121</v>
      </c>
      <c r="E56" s="72" t="s">
        <v>4502</v>
      </c>
      <c r="F56" s="671" t="s">
        <v>4503</v>
      </c>
      <c r="G56" s="667"/>
      <c r="H56" s="667"/>
      <c r="I56" s="667"/>
      <c r="J56" s="73" t="s">
        <v>172</v>
      </c>
      <c r="K56" s="74">
        <v>37.200000000000003</v>
      </c>
      <c r="L56" s="666"/>
      <c r="M56" s="667"/>
      <c r="N56" s="666">
        <f t="shared" si="0"/>
        <v>0</v>
      </c>
      <c r="O56" s="667"/>
      <c r="P56" s="667"/>
      <c r="Q56" s="667"/>
      <c r="R56" s="75"/>
      <c r="T56" s="76" t="s">
        <v>125</v>
      </c>
      <c r="U56" s="77" t="s">
        <v>126</v>
      </c>
      <c r="V56" s="78">
        <v>0.30399999999999999</v>
      </c>
      <c r="W56" s="78">
        <f t="shared" si="1"/>
        <v>11.3088</v>
      </c>
      <c r="X56" s="78">
        <v>9.7000000000000005E-4</v>
      </c>
      <c r="Y56" s="78">
        <f t="shared" si="2"/>
        <v>3.6084000000000005E-2</v>
      </c>
      <c r="Z56" s="78">
        <v>0</v>
      </c>
      <c r="AA56" s="79">
        <f t="shared" si="3"/>
        <v>0</v>
      </c>
      <c r="AR56" s="30" t="s">
        <v>118</v>
      </c>
      <c r="AT56" s="30" t="s">
        <v>121</v>
      </c>
      <c r="AU56" s="30" t="s">
        <v>128</v>
      </c>
      <c r="AY56" s="30" t="s">
        <v>120</v>
      </c>
      <c r="BE56" s="80">
        <f t="shared" si="4"/>
        <v>0</v>
      </c>
      <c r="BF56" s="80">
        <f t="shared" si="5"/>
        <v>0</v>
      </c>
      <c r="BG56" s="80">
        <f t="shared" si="6"/>
        <v>0</v>
      </c>
      <c r="BH56" s="80">
        <f t="shared" si="7"/>
        <v>0</v>
      </c>
      <c r="BI56" s="80">
        <f t="shared" si="8"/>
        <v>0</v>
      </c>
      <c r="BJ56" s="30" t="s">
        <v>118</v>
      </c>
      <c r="BK56" s="80">
        <f t="shared" si="9"/>
        <v>0</v>
      </c>
      <c r="BL56" s="30" t="s">
        <v>118</v>
      </c>
    </row>
    <row r="57" spans="2:64" s="17" customFormat="1" ht="31.5" customHeight="1" x14ac:dyDescent="0.25">
      <c r="B57" s="70"/>
      <c r="C57" s="71" t="s">
        <v>154</v>
      </c>
      <c r="D57" s="71" t="s">
        <v>121</v>
      </c>
      <c r="E57" s="72" t="s">
        <v>3878</v>
      </c>
      <c r="F57" s="671" t="s">
        <v>3879</v>
      </c>
      <c r="G57" s="667"/>
      <c r="H57" s="667"/>
      <c r="I57" s="667"/>
      <c r="J57" s="73" t="s">
        <v>3691</v>
      </c>
      <c r="K57" s="74">
        <v>105.336</v>
      </c>
      <c r="L57" s="666"/>
      <c r="M57" s="667"/>
      <c r="N57" s="666">
        <f t="shared" si="0"/>
        <v>0</v>
      </c>
      <c r="O57" s="667"/>
      <c r="P57" s="667"/>
      <c r="Q57" s="667"/>
      <c r="R57" s="75"/>
      <c r="T57" s="76" t="s">
        <v>125</v>
      </c>
      <c r="U57" s="77" t="s">
        <v>126</v>
      </c>
      <c r="V57" s="78">
        <v>0</v>
      </c>
      <c r="W57" s="78">
        <f t="shared" si="1"/>
        <v>0</v>
      </c>
      <c r="X57" s="78">
        <v>0</v>
      </c>
      <c r="Y57" s="78">
        <f t="shared" si="2"/>
        <v>0</v>
      </c>
      <c r="Z57" s="78">
        <v>0</v>
      </c>
      <c r="AA57" s="79">
        <f t="shared" si="3"/>
        <v>0</v>
      </c>
      <c r="AR57" s="30" t="s">
        <v>118</v>
      </c>
      <c r="AT57" s="30" t="s">
        <v>121</v>
      </c>
      <c r="AU57" s="30" t="s">
        <v>128</v>
      </c>
      <c r="AY57" s="30" t="s">
        <v>120</v>
      </c>
      <c r="BE57" s="80">
        <f t="shared" si="4"/>
        <v>0</v>
      </c>
      <c r="BF57" s="80">
        <f t="shared" si="5"/>
        <v>0</v>
      </c>
      <c r="BG57" s="80">
        <f t="shared" si="6"/>
        <v>0</v>
      </c>
      <c r="BH57" s="80">
        <f t="shared" si="7"/>
        <v>0</v>
      </c>
      <c r="BI57" s="80">
        <f t="shared" si="8"/>
        <v>0</v>
      </c>
      <c r="BJ57" s="30" t="s">
        <v>118</v>
      </c>
      <c r="BK57" s="80">
        <f t="shared" si="9"/>
        <v>0</v>
      </c>
      <c r="BL57" s="30" t="s">
        <v>118</v>
      </c>
    </row>
    <row r="58" spans="2:64" s="17" customFormat="1" ht="31.5" customHeight="1" x14ac:dyDescent="0.25">
      <c r="B58" s="70"/>
      <c r="C58" s="71" t="s">
        <v>157</v>
      </c>
      <c r="D58" s="71" t="s">
        <v>121</v>
      </c>
      <c r="E58" s="72" t="s">
        <v>3880</v>
      </c>
      <c r="F58" s="671" t="s">
        <v>3881</v>
      </c>
      <c r="G58" s="667"/>
      <c r="H58" s="667"/>
      <c r="I58" s="667"/>
      <c r="J58" s="73" t="s">
        <v>3691</v>
      </c>
      <c r="K58" s="74">
        <v>105.336</v>
      </c>
      <c r="L58" s="666"/>
      <c r="M58" s="667"/>
      <c r="N58" s="666">
        <f t="shared" si="0"/>
        <v>0</v>
      </c>
      <c r="O58" s="667"/>
      <c r="P58" s="667"/>
      <c r="Q58" s="667"/>
      <c r="R58" s="75"/>
      <c r="T58" s="76" t="s">
        <v>125</v>
      </c>
      <c r="U58" s="77" t="s">
        <v>126</v>
      </c>
      <c r="V58" s="78">
        <v>0</v>
      </c>
      <c r="W58" s="78">
        <f t="shared" si="1"/>
        <v>0</v>
      </c>
      <c r="X58" s="78">
        <v>0</v>
      </c>
      <c r="Y58" s="78">
        <f t="shared" si="2"/>
        <v>0</v>
      </c>
      <c r="Z58" s="78">
        <v>0</v>
      </c>
      <c r="AA58" s="79">
        <f t="shared" si="3"/>
        <v>0</v>
      </c>
      <c r="AR58" s="30" t="s">
        <v>118</v>
      </c>
      <c r="AT58" s="30" t="s">
        <v>121</v>
      </c>
      <c r="AU58" s="30" t="s">
        <v>128</v>
      </c>
      <c r="AY58" s="30" t="s">
        <v>120</v>
      </c>
      <c r="BE58" s="80">
        <f t="shared" si="4"/>
        <v>0</v>
      </c>
      <c r="BF58" s="80">
        <f t="shared" si="5"/>
        <v>0</v>
      </c>
      <c r="BG58" s="80">
        <f t="shared" si="6"/>
        <v>0</v>
      </c>
      <c r="BH58" s="80">
        <f t="shared" si="7"/>
        <v>0</v>
      </c>
      <c r="BI58" s="80">
        <f t="shared" si="8"/>
        <v>0</v>
      </c>
      <c r="BJ58" s="30" t="s">
        <v>118</v>
      </c>
      <c r="BK58" s="80">
        <f t="shared" si="9"/>
        <v>0</v>
      </c>
      <c r="BL58" s="30" t="s">
        <v>118</v>
      </c>
    </row>
    <row r="59" spans="2:64" s="62" customFormat="1" ht="29.85" customHeight="1" x14ac:dyDescent="0.3">
      <c r="B59" s="58"/>
      <c r="C59" s="59"/>
      <c r="D59" s="69" t="s">
        <v>4489</v>
      </c>
      <c r="E59" s="69"/>
      <c r="F59" s="69"/>
      <c r="G59" s="69"/>
      <c r="H59" s="69"/>
      <c r="I59" s="69"/>
      <c r="J59" s="69"/>
      <c r="K59" s="69"/>
      <c r="L59" s="69"/>
      <c r="M59" s="69"/>
      <c r="N59" s="657">
        <f>BK59</f>
        <v>0</v>
      </c>
      <c r="O59" s="658"/>
      <c r="P59" s="658"/>
      <c r="Q59" s="658"/>
      <c r="R59" s="61"/>
      <c r="T59" s="63"/>
      <c r="U59" s="59"/>
      <c r="V59" s="59"/>
      <c r="W59" s="64">
        <f>SUM(W60:W63)</f>
        <v>0.68400000000000005</v>
      </c>
      <c r="X59" s="59"/>
      <c r="Y59" s="64">
        <f>SUM(Y60:Y63)</f>
        <v>6.7799999999999996E-3</v>
      </c>
      <c r="Z59" s="59"/>
      <c r="AA59" s="65">
        <f>SUM(AA60:AA63)</f>
        <v>0</v>
      </c>
      <c r="AR59" s="66" t="s">
        <v>128</v>
      </c>
      <c r="AT59" s="67" t="s">
        <v>117</v>
      </c>
      <c r="AU59" s="67" t="s">
        <v>118</v>
      </c>
      <c r="AY59" s="66" t="s">
        <v>120</v>
      </c>
      <c r="BK59" s="68">
        <f>SUM(BK60:BK63)</f>
        <v>0</v>
      </c>
    </row>
    <row r="60" spans="2:64" s="17" customFormat="1" ht="22.5" customHeight="1" x14ac:dyDescent="0.25">
      <c r="B60" s="70"/>
      <c r="C60" s="71" t="s">
        <v>163</v>
      </c>
      <c r="D60" s="71" t="s">
        <v>121</v>
      </c>
      <c r="E60" s="72" t="s">
        <v>4039</v>
      </c>
      <c r="F60" s="671" t="s">
        <v>4040</v>
      </c>
      <c r="G60" s="667"/>
      <c r="H60" s="667"/>
      <c r="I60" s="667"/>
      <c r="J60" s="73" t="s">
        <v>3065</v>
      </c>
      <c r="K60" s="74">
        <v>3</v>
      </c>
      <c r="L60" s="666"/>
      <c r="M60" s="667"/>
      <c r="N60" s="666">
        <f>ROUND(L60*K60,2)</f>
        <v>0</v>
      </c>
      <c r="O60" s="667"/>
      <c r="P60" s="667"/>
      <c r="Q60" s="667"/>
      <c r="R60" s="75"/>
      <c r="T60" s="76" t="s">
        <v>125</v>
      </c>
      <c r="U60" s="77" t="s">
        <v>126</v>
      </c>
      <c r="V60" s="78">
        <v>0.114</v>
      </c>
      <c r="W60" s="78">
        <f>V60*K60</f>
        <v>0.34200000000000003</v>
      </c>
      <c r="X60" s="78">
        <v>1.1299999999999999E-3</v>
      </c>
      <c r="Y60" s="78">
        <f>X60*K60</f>
        <v>3.3899999999999998E-3</v>
      </c>
      <c r="Z60" s="78">
        <v>0</v>
      </c>
      <c r="AA60" s="79">
        <f>Z60*K60</f>
        <v>0</v>
      </c>
      <c r="AR60" s="30" t="s">
        <v>118</v>
      </c>
      <c r="AT60" s="30" t="s">
        <v>121</v>
      </c>
      <c r="AU60" s="30" t="s">
        <v>128</v>
      </c>
      <c r="AY60" s="30" t="s">
        <v>120</v>
      </c>
      <c r="BE60" s="80">
        <f>IF(U60="základní",N60,0)</f>
        <v>0</v>
      </c>
      <c r="BF60" s="80">
        <f>IF(U60="snížená",N60,0)</f>
        <v>0</v>
      </c>
      <c r="BG60" s="80">
        <f>IF(U60="zákl. přenesená",N60,0)</f>
        <v>0</v>
      </c>
      <c r="BH60" s="80">
        <f>IF(U60="sníž. přenesená",N60,0)</f>
        <v>0</v>
      </c>
      <c r="BI60" s="80">
        <f>IF(U60="nulová",N60,0)</f>
        <v>0</v>
      </c>
      <c r="BJ60" s="30" t="s">
        <v>118</v>
      </c>
      <c r="BK60" s="80">
        <f>ROUND(L60*K60,2)</f>
        <v>0</v>
      </c>
      <c r="BL60" s="30" t="s">
        <v>118</v>
      </c>
    </row>
    <row r="61" spans="2:64" s="17" customFormat="1" ht="30" customHeight="1" x14ac:dyDescent="0.25">
      <c r="B61" s="18"/>
      <c r="C61" s="324"/>
      <c r="D61" s="324"/>
      <c r="E61" s="324"/>
      <c r="F61" s="679" t="s">
        <v>4504</v>
      </c>
      <c r="G61" s="680"/>
      <c r="H61" s="680"/>
      <c r="I61" s="680"/>
      <c r="J61" s="324"/>
      <c r="K61" s="324"/>
      <c r="L61" s="324"/>
      <c r="M61" s="324"/>
      <c r="N61" s="324"/>
      <c r="O61" s="324"/>
      <c r="P61" s="324"/>
      <c r="Q61" s="324"/>
      <c r="R61" s="19"/>
      <c r="T61" s="99"/>
      <c r="U61" s="324"/>
      <c r="V61" s="324"/>
      <c r="W61" s="324"/>
      <c r="X61" s="324"/>
      <c r="Y61" s="324"/>
      <c r="Z61" s="324"/>
      <c r="AA61" s="100"/>
      <c r="AT61" s="30" t="s">
        <v>193</v>
      </c>
      <c r="AU61" s="30" t="s">
        <v>128</v>
      </c>
    </row>
    <row r="62" spans="2:64" s="17" customFormat="1" ht="22.5" customHeight="1" x14ac:dyDescent="0.25">
      <c r="B62" s="70"/>
      <c r="C62" s="71" t="s">
        <v>169</v>
      </c>
      <c r="D62" s="71" t="s">
        <v>121</v>
      </c>
      <c r="E62" s="72" t="s">
        <v>4041</v>
      </c>
      <c r="F62" s="671" t="s">
        <v>4042</v>
      </c>
      <c r="G62" s="667"/>
      <c r="H62" s="667"/>
      <c r="I62" s="667"/>
      <c r="J62" s="73" t="s">
        <v>447</v>
      </c>
      <c r="K62" s="74">
        <v>3</v>
      </c>
      <c r="L62" s="666"/>
      <c r="M62" s="667"/>
      <c r="N62" s="666">
        <f>ROUND(L62*K62,2)</f>
        <v>0</v>
      </c>
      <c r="O62" s="667"/>
      <c r="P62" s="667"/>
      <c r="Q62" s="667"/>
      <c r="R62" s="75"/>
      <c r="T62" s="76" t="s">
        <v>125</v>
      </c>
      <c r="U62" s="77" t="s">
        <v>126</v>
      </c>
      <c r="V62" s="78">
        <v>0.114</v>
      </c>
      <c r="W62" s="78">
        <f>V62*K62</f>
        <v>0.34200000000000003</v>
      </c>
      <c r="X62" s="78">
        <v>1.1299999999999999E-3</v>
      </c>
      <c r="Y62" s="78">
        <f>X62*K62</f>
        <v>3.3899999999999998E-3</v>
      </c>
      <c r="Z62" s="78">
        <v>0</v>
      </c>
      <c r="AA62" s="79">
        <f>Z62*K62</f>
        <v>0</v>
      </c>
      <c r="AR62" s="30" t="s">
        <v>118</v>
      </c>
      <c r="AT62" s="30" t="s">
        <v>121</v>
      </c>
      <c r="AU62" s="30" t="s">
        <v>128</v>
      </c>
      <c r="AY62" s="30" t="s">
        <v>120</v>
      </c>
      <c r="BE62" s="80">
        <f>IF(U62="základní",N62,0)</f>
        <v>0</v>
      </c>
      <c r="BF62" s="80">
        <f>IF(U62="snížená",N62,0)</f>
        <v>0</v>
      </c>
      <c r="BG62" s="80">
        <f>IF(U62="zákl. přenesená",N62,0)</f>
        <v>0</v>
      </c>
      <c r="BH62" s="80">
        <f>IF(U62="sníž. přenesená",N62,0)</f>
        <v>0</v>
      </c>
      <c r="BI62" s="80">
        <f>IF(U62="nulová",N62,0)</f>
        <v>0</v>
      </c>
      <c r="BJ62" s="30" t="s">
        <v>118</v>
      </c>
      <c r="BK62" s="80">
        <f>ROUND(L62*K62,2)</f>
        <v>0</v>
      </c>
      <c r="BL62" s="30" t="s">
        <v>118</v>
      </c>
    </row>
    <row r="63" spans="2:64" s="17" customFormat="1" ht="30" customHeight="1" x14ac:dyDescent="0.25">
      <c r="B63" s="18"/>
      <c r="C63" s="324"/>
      <c r="D63" s="324"/>
      <c r="E63" s="324"/>
      <c r="F63" s="679" t="s">
        <v>4504</v>
      </c>
      <c r="G63" s="680"/>
      <c r="H63" s="680"/>
      <c r="I63" s="680"/>
      <c r="J63" s="324"/>
      <c r="K63" s="324"/>
      <c r="L63" s="324"/>
      <c r="M63" s="324"/>
      <c r="N63" s="324"/>
      <c r="O63" s="324"/>
      <c r="P63" s="324"/>
      <c r="Q63" s="324"/>
      <c r="R63" s="19"/>
      <c r="T63" s="99"/>
      <c r="U63" s="324"/>
      <c r="V63" s="324"/>
      <c r="W63" s="324"/>
      <c r="X63" s="324"/>
      <c r="Y63" s="324"/>
      <c r="Z63" s="324"/>
      <c r="AA63" s="100"/>
      <c r="AT63" s="30" t="s">
        <v>193</v>
      </c>
      <c r="AU63" s="30" t="s">
        <v>128</v>
      </c>
    </row>
    <row r="64" spans="2:64" s="62" customFormat="1" ht="29.85" customHeight="1" x14ac:dyDescent="0.3">
      <c r="B64" s="58"/>
      <c r="C64" s="59"/>
      <c r="D64" s="69" t="s">
        <v>4490</v>
      </c>
      <c r="E64" s="69"/>
      <c r="F64" s="69"/>
      <c r="G64" s="69"/>
      <c r="H64" s="69"/>
      <c r="I64" s="69"/>
      <c r="J64" s="69"/>
      <c r="K64" s="69"/>
      <c r="L64" s="69"/>
      <c r="M64" s="69"/>
      <c r="N64" s="659">
        <f>BK64</f>
        <v>0</v>
      </c>
      <c r="O64" s="660"/>
      <c r="P64" s="660"/>
      <c r="Q64" s="660"/>
      <c r="R64" s="61"/>
      <c r="T64" s="63"/>
      <c r="U64" s="59"/>
      <c r="V64" s="59"/>
      <c r="W64" s="64">
        <f>SUM(W65:W71)</f>
        <v>41.852000000000011</v>
      </c>
      <c r="X64" s="59"/>
      <c r="Y64" s="64">
        <f>SUM(Y65:Y71)</f>
        <v>0.28639999999999993</v>
      </c>
      <c r="Z64" s="59"/>
      <c r="AA64" s="65">
        <f>SUM(AA65:AA71)</f>
        <v>0</v>
      </c>
      <c r="AR64" s="66" t="s">
        <v>128</v>
      </c>
      <c r="AT64" s="67" t="s">
        <v>117</v>
      </c>
      <c r="AU64" s="67" t="s">
        <v>118</v>
      </c>
      <c r="AY64" s="66" t="s">
        <v>120</v>
      </c>
      <c r="BK64" s="68">
        <f>SUM(BK65:BK71)</f>
        <v>0</v>
      </c>
    </row>
    <row r="65" spans="2:64" s="17" customFormat="1" ht="31.5" customHeight="1" x14ac:dyDescent="0.25">
      <c r="B65" s="70"/>
      <c r="C65" s="71" t="s">
        <v>175</v>
      </c>
      <c r="D65" s="71" t="s">
        <v>121</v>
      </c>
      <c r="E65" s="72" t="s">
        <v>4505</v>
      </c>
      <c r="F65" s="671" t="s">
        <v>4506</v>
      </c>
      <c r="G65" s="667"/>
      <c r="H65" s="667"/>
      <c r="I65" s="667"/>
      <c r="J65" s="73" t="s">
        <v>532</v>
      </c>
      <c r="K65" s="74">
        <v>12</v>
      </c>
      <c r="L65" s="666"/>
      <c r="M65" s="667"/>
      <c r="N65" s="666">
        <f t="shared" ref="N65:N71" si="10">ROUND(L65*K65,2)</f>
        <v>0</v>
      </c>
      <c r="O65" s="667"/>
      <c r="P65" s="667"/>
      <c r="Q65" s="667"/>
      <c r="R65" s="75"/>
      <c r="T65" s="76" t="s">
        <v>125</v>
      </c>
      <c r="U65" s="77" t="s">
        <v>126</v>
      </c>
      <c r="V65" s="78">
        <v>0.42699999999999999</v>
      </c>
      <c r="W65" s="78">
        <f t="shared" ref="W65:W71" si="11">V65*K65</f>
        <v>5.1239999999999997</v>
      </c>
      <c r="X65" s="78">
        <v>1.58E-3</v>
      </c>
      <c r="Y65" s="78">
        <f t="shared" ref="Y65:Y71" si="12">X65*K65</f>
        <v>1.8960000000000001E-2</v>
      </c>
      <c r="Z65" s="78">
        <v>0</v>
      </c>
      <c r="AA65" s="79">
        <f t="shared" ref="AA65:AA71" si="13">Z65*K65</f>
        <v>0</v>
      </c>
      <c r="AR65" s="30" t="s">
        <v>118</v>
      </c>
      <c r="AT65" s="30" t="s">
        <v>121</v>
      </c>
      <c r="AU65" s="30" t="s">
        <v>128</v>
      </c>
      <c r="AY65" s="30" t="s">
        <v>120</v>
      </c>
      <c r="BE65" s="80">
        <f t="shared" ref="BE65:BE71" si="14">IF(U65="základní",N65,0)</f>
        <v>0</v>
      </c>
      <c r="BF65" s="80">
        <f t="shared" ref="BF65:BF71" si="15">IF(U65="snížená",N65,0)</f>
        <v>0</v>
      </c>
      <c r="BG65" s="80">
        <f t="shared" ref="BG65:BG71" si="16">IF(U65="zákl. přenesená",N65,0)</f>
        <v>0</v>
      </c>
      <c r="BH65" s="80">
        <f t="shared" ref="BH65:BH71" si="17">IF(U65="sníž. přenesená",N65,0)</f>
        <v>0</v>
      </c>
      <c r="BI65" s="80">
        <f t="shared" ref="BI65:BI71" si="18">IF(U65="nulová",N65,0)</f>
        <v>0</v>
      </c>
      <c r="BJ65" s="30" t="s">
        <v>118</v>
      </c>
      <c r="BK65" s="80">
        <f t="shared" ref="BK65:BK71" si="19">ROUND(L65*K65,2)</f>
        <v>0</v>
      </c>
      <c r="BL65" s="30" t="s">
        <v>118</v>
      </c>
    </row>
    <row r="66" spans="2:64" s="17" customFormat="1" ht="31.5" customHeight="1" x14ac:dyDescent="0.25">
      <c r="B66" s="70"/>
      <c r="C66" s="71" t="s">
        <v>179</v>
      </c>
      <c r="D66" s="71" t="s">
        <v>121</v>
      </c>
      <c r="E66" s="72" t="s">
        <v>4554</v>
      </c>
      <c r="F66" s="671" t="s">
        <v>4555</v>
      </c>
      <c r="G66" s="667"/>
      <c r="H66" s="667"/>
      <c r="I66" s="667"/>
      <c r="J66" s="73" t="s">
        <v>532</v>
      </c>
      <c r="K66" s="74">
        <v>42</v>
      </c>
      <c r="L66" s="666"/>
      <c r="M66" s="667"/>
      <c r="N66" s="666">
        <f t="shared" si="10"/>
        <v>0</v>
      </c>
      <c r="O66" s="667"/>
      <c r="P66" s="667"/>
      <c r="Q66" s="667"/>
      <c r="R66" s="75"/>
      <c r="T66" s="76" t="s">
        <v>125</v>
      </c>
      <c r="U66" s="77" t="s">
        <v>126</v>
      </c>
      <c r="V66" s="78">
        <v>0.78400000000000003</v>
      </c>
      <c r="W66" s="78">
        <f t="shared" si="11"/>
        <v>32.928000000000004</v>
      </c>
      <c r="X66" s="78">
        <v>6.2899999999999996E-3</v>
      </c>
      <c r="Y66" s="78">
        <f t="shared" si="12"/>
        <v>0.26417999999999997</v>
      </c>
      <c r="Z66" s="78">
        <v>0</v>
      </c>
      <c r="AA66" s="79">
        <f t="shared" si="13"/>
        <v>0</v>
      </c>
      <c r="AR66" s="30" t="s">
        <v>118</v>
      </c>
      <c r="AT66" s="30" t="s">
        <v>121</v>
      </c>
      <c r="AU66" s="30" t="s">
        <v>128</v>
      </c>
      <c r="AY66" s="30" t="s">
        <v>120</v>
      </c>
      <c r="BE66" s="80">
        <f t="shared" si="14"/>
        <v>0</v>
      </c>
      <c r="BF66" s="80">
        <f t="shared" si="15"/>
        <v>0</v>
      </c>
      <c r="BG66" s="80">
        <f t="shared" si="16"/>
        <v>0</v>
      </c>
      <c r="BH66" s="80">
        <f t="shared" si="17"/>
        <v>0</v>
      </c>
      <c r="BI66" s="80">
        <f t="shared" si="18"/>
        <v>0</v>
      </c>
      <c r="BJ66" s="30" t="s">
        <v>118</v>
      </c>
      <c r="BK66" s="80">
        <f t="shared" si="19"/>
        <v>0</v>
      </c>
      <c r="BL66" s="30" t="s">
        <v>118</v>
      </c>
    </row>
    <row r="67" spans="2:64" s="17" customFormat="1" ht="31.5" customHeight="1" x14ac:dyDescent="0.25">
      <c r="B67" s="70"/>
      <c r="C67" s="71" t="s">
        <v>184</v>
      </c>
      <c r="D67" s="71" t="s">
        <v>121</v>
      </c>
      <c r="E67" s="72" t="s">
        <v>4509</v>
      </c>
      <c r="F67" s="671" t="s">
        <v>4510</v>
      </c>
      <c r="G67" s="667"/>
      <c r="H67" s="667"/>
      <c r="I67" s="667"/>
      <c r="J67" s="73" t="s">
        <v>447</v>
      </c>
      <c r="K67" s="74">
        <v>2</v>
      </c>
      <c r="L67" s="666"/>
      <c r="M67" s="667"/>
      <c r="N67" s="666">
        <f t="shared" si="10"/>
        <v>0</v>
      </c>
      <c r="O67" s="667"/>
      <c r="P67" s="667"/>
      <c r="Q67" s="667"/>
      <c r="R67" s="75"/>
      <c r="T67" s="76" t="s">
        <v>125</v>
      </c>
      <c r="U67" s="77" t="s">
        <v>126</v>
      </c>
      <c r="V67" s="78">
        <v>1.1020000000000001</v>
      </c>
      <c r="W67" s="78">
        <f t="shared" si="11"/>
        <v>2.2040000000000002</v>
      </c>
      <c r="X67" s="78">
        <v>1.6299999999999999E-3</v>
      </c>
      <c r="Y67" s="78">
        <f t="shared" si="12"/>
        <v>3.2599999999999999E-3</v>
      </c>
      <c r="Z67" s="78">
        <v>0</v>
      </c>
      <c r="AA67" s="79">
        <f t="shared" si="13"/>
        <v>0</v>
      </c>
      <c r="AR67" s="30" t="s">
        <v>118</v>
      </c>
      <c r="AT67" s="30" t="s">
        <v>121</v>
      </c>
      <c r="AU67" s="30" t="s">
        <v>128</v>
      </c>
      <c r="AY67" s="30" t="s">
        <v>120</v>
      </c>
      <c r="BE67" s="80">
        <f t="shared" si="14"/>
        <v>0</v>
      </c>
      <c r="BF67" s="80">
        <f t="shared" si="15"/>
        <v>0</v>
      </c>
      <c r="BG67" s="80">
        <f t="shared" si="16"/>
        <v>0</v>
      </c>
      <c r="BH67" s="80">
        <f t="shared" si="17"/>
        <v>0</v>
      </c>
      <c r="BI67" s="80">
        <f t="shared" si="18"/>
        <v>0</v>
      </c>
      <c r="BJ67" s="30" t="s">
        <v>118</v>
      </c>
      <c r="BK67" s="80">
        <f t="shared" si="19"/>
        <v>0</v>
      </c>
      <c r="BL67" s="30" t="s">
        <v>118</v>
      </c>
    </row>
    <row r="68" spans="2:64" s="17" customFormat="1" ht="31.5" customHeight="1" x14ac:dyDescent="0.25">
      <c r="B68" s="70"/>
      <c r="C68" s="71" t="s">
        <v>188</v>
      </c>
      <c r="D68" s="71" t="s">
        <v>121</v>
      </c>
      <c r="E68" s="72" t="s">
        <v>4180</v>
      </c>
      <c r="F68" s="671" t="s">
        <v>4181</v>
      </c>
      <c r="G68" s="667"/>
      <c r="H68" s="667"/>
      <c r="I68" s="667"/>
      <c r="J68" s="73" t="s">
        <v>532</v>
      </c>
      <c r="K68" s="74">
        <v>12</v>
      </c>
      <c r="L68" s="666"/>
      <c r="M68" s="667"/>
      <c r="N68" s="666">
        <f t="shared" si="10"/>
        <v>0</v>
      </c>
      <c r="O68" s="667"/>
      <c r="P68" s="667"/>
      <c r="Q68" s="667"/>
      <c r="R68" s="75"/>
      <c r="T68" s="76" t="s">
        <v>125</v>
      </c>
      <c r="U68" s="77" t="s">
        <v>126</v>
      </c>
      <c r="V68" s="78">
        <v>2.1000000000000001E-2</v>
      </c>
      <c r="W68" s="78">
        <f t="shared" si="11"/>
        <v>0.252</v>
      </c>
      <c r="X68" s="78">
        <v>0</v>
      </c>
      <c r="Y68" s="78">
        <f t="shared" si="12"/>
        <v>0</v>
      </c>
      <c r="Z68" s="78">
        <v>0</v>
      </c>
      <c r="AA68" s="79">
        <f t="shared" si="13"/>
        <v>0</v>
      </c>
      <c r="AR68" s="30" t="s">
        <v>118</v>
      </c>
      <c r="AT68" s="30" t="s">
        <v>121</v>
      </c>
      <c r="AU68" s="30" t="s">
        <v>128</v>
      </c>
      <c r="AY68" s="30" t="s">
        <v>120</v>
      </c>
      <c r="BE68" s="80">
        <f t="shared" si="14"/>
        <v>0</v>
      </c>
      <c r="BF68" s="80">
        <f t="shared" si="15"/>
        <v>0</v>
      </c>
      <c r="BG68" s="80">
        <f t="shared" si="16"/>
        <v>0</v>
      </c>
      <c r="BH68" s="80">
        <f t="shared" si="17"/>
        <v>0</v>
      </c>
      <c r="BI68" s="80">
        <f t="shared" si="18"/>
        <v>0</v>
      </c>
      <c r="BJ68" s="30" t="s">
        <v>118</v>
      </c>
      <c r="BK68" s="80">
        <f t="shared" si="19"/>
        <v>0</v>
      </c>
      <c r="BL68" s="30" t="s">
        <v>118</v>
      </c>
    </row>
    <row r="69" spans="2:64" s="17" customFormat="1" ht="31.5" customHeight="1" x14ac:dyDescent="0.25">
      <c r="B69" s="70"/>
      <c r="C69" s="71" t="s">
        <v>194</v>
      </c>
      <c r="D69" s="71" t="s">
        <v>121</v>
      </c>
      <c r="E69" s="72" t="s">
        <v>4556</v>
      </c>
      <c r="F69" s="671" t="s">
        <v>4557</v>
      </c>
      <c r="G69" s="667"/>
      <c r="H69" s="667"/>
      <c r="I69" s="667"/>
      <c r="J69" s="73" t="s">
        <v>532</v>
      </c>
      <c r="K69" s="74">
        <v>42</v>
      </c>
      <c r="L69" s="666"/>
      <c r="M69" s="667"/>
      <c r="N69" s="666">
        <f t="shared" si="10"/>
        <v>0</v>
      </c>
      <c r="O69" s="667"/>
      <c r="P69" s="667"/>
      <c r="Q69" s="667"/>
      <c r="R69" s="75"/>
      <c r="T69" s="76" t="s">
        <v>125</v>
      </c>
      <c r="U69" s="77" t="s">
        <v>126</v>
      </c>
      <c r="V69" s="78">
        <v>3.2000000000000001E-2</v>
      </c>
      <c r="W69" s="78">
        <f t="shared" si="11"/>
        <v>1.3440000000000001</v>
      </c>
      <c r="X69" s="78">
        <v>0</v>
      </c>
      <c r="Y69" s="78">
        <f t="shared" si="12"/>
        <v>0</v>
      </c>
      <c r="Z69" s="78">
        <v>0</v>
      </c>
      <c r="AA69" s="79">
        <f t="shared" si="13"/>
        <v>0</v>
      </c>
      <c r="AR69" s="30" t="s">
        <v>118</v>
      </c>
      <c r="AT69" s="30" t="s">
        <v>121</v>
      </c>
      <c r="AU69" s="30" t="s">
        <v>128</v>
      </c>
      <c r="AY69" s="30" t="s">
        <v>120</v>
      </c>
      <c r="BE69" s="80">
        <f t="shared" si="14"/>
        <v>0</v>
      </c>
      <c r="BF69" s="80">
        <f t="shared" si="15"/>
        <v>0</v>
      </c>
      <c r="BG69" s="80">
        <f t="shared" si="16"/>
        <v>0</v>
      </c>
      <c r="BH69" s="80">
        <f t="shared" si="17"/>
        <v>0</v>
      </c>
      <c r="BI69" s="80">
        <f t="shared" si="18"/>
        <v>0</v>
      </c>
      <c r="BJ69" s="30" t="s">
        <v>118</v>
      </c>
      <c r="BK69" s="80">
        <f t="shared" si="19"/>
        <v>0</v>
      </c>
      <c r="BL69" s="30" t="s">
        <v>118</v>
      </c>
    </row>
    <row r="70" spans="2:64" s="17" customFormat="1" ht="31.5" customHeight="1" x14ac:dyDescent="0.25">
      <c r="B70" s="70"/>
      <c r="C70" s="71" t="s">
        <v>199</v>
      </c>
      <c r="D70" s="71" t="s">
        <v>121</v>
      </c>
      <c r="E70" s="72" t="s">
        <v>4182</v>
      </c>
      <c r="F70" s="671" t="s">
        <v>4183</v>
      </c>
      <c r="G70" s="667"/>
      <c r="H70" s="667"/>
      <c r="I70" s="667"/>
      <c r="J70" s="73" t="s">
        <v>3691</v>
      </c>
      <c r="K70" s="74">
        <v>10</v>
      </c>
      <c r="L70" s="666"/>
      <c r="M70" s="667"/>
      <c r="N70" s="666">
        <f t="shared" si="10"/>
        <v>0</v>
      </c>
      <c r="O70" s="667"/>
      <c r="P70" s="667"/>
      <c r="Q70" s="667"/>
      <c r="R70" s="75"/>
      <c r="T70" s="76" t="s">
        <v>125</v>
      </c>
      <c r="U70" s="77" t="s">
        <v>126</v>
      </c>
      <c r="V70" s="78">
        <v>0</v>
      </c>
      <c r="W70" s="78">
        <f t="shared" si="11"/>
        <v>0</v>
      </c>
      <c r="X70" s="78">
        <v>0</v>
      </c>
      <c r="Y70" s="78">
        <f t="shared" si="12"/>
        <v>0</v>
      </c>
      <c r="Z70" s="78">
        <v>0</v>
      </c>
      <c r="AA70" s="79">
        <f t="shared" si="13"/>
        <v>0</v>
      </c>
      <c r="AR70" s="30" t="s">
        <v>118</v>
      </c>
      <c r="AT70" s="30" t="s">
        <v>121</v>
      </c>
      <c r="AU70" s="30" t="s">
        <v>128</v>
      </c>
      <c r="AY70" s="30" t="s">
        <v>120</v>
      </c>
      <c r="BE70" s="80">
        <f t="shared" si="14"/>
        <v>0</v>
      </c>
      <c r="BF70" s="80">
        <f t="shared" si="15"/>
        <v>0</v>
      </c>
      <c r="BG70" s="80">
        <f t="shared" si="16"/>
        <v>0</v>
      </c>
      <c r="BH70" s="80">
        <f t="shared" si="17"/>
        <v>0</v>
      </c>
      <c r="BI70" s="80">
        <f t="shared" si="18"/>
        <v>0</v>
      </c>
      <c r="BJ70" s="30" t="s">
        <v>118</v>
      </c>
      <c r="BK70" s="80">
        <f t="shared" si="19"/>
        <v>0</v>
      </c>
      <c r="BL70" s="30" t="s">
        <v>118</v>
      </c>
    </row>
    <row r="71" spans="2:64" s="17" customFormat="1" ht="31.5" customHeight="1" x14ac:dyDescent="0.25">
      <c r="B71" s="70"/>
      <c r="C71" s="71" t="s">
        <v>203</v>
      </c>
      <c r="D71" s="71" t="s">
        <v>121</v>
      </c>
      <c r="E71" s="72" t="s">
        <v>4184</v>
      </c>
      <c r="F71" s="671" t="s">
        <v>4185</v>
      </c>
      <c r="G71" s="667"/>
      <c r="H71" s="667"/>
      <c r="I71" s="667"/>
      <c r="J71" s="73" t="s">
        <v>3691</v>
      </c>
      <c r="K71" s="74">
        <v>10</v>
      </c>
      <c r="L71" s="666"/>
      <c r="M71" s="667"/>
      <c r="N71" s="666">
        <f t="shared" si="10"/>
        <v>0</v>
      </c>
      <c r="O71" s="667"/>
      <c r="P71" s="667"/>
      <c r="Q71" s="667"/>
      <c r="R71" s="75"/>
      <c r="T71" s="76" t="s">
        <v>125</v>
      </c>
      <c r="U71" s="77" t="s">
        <v>126</v>
      </c>
      <c r="V71" s="78">
        <v>0</v>
      </c>
      <c r="W71" s="78">
        <f t="shared" si="11"/>
        <v>0</v>
      </c>
      <c r="X71" s="78">
        <v>0</v>
      </c>
      <c r="Y71" s="78">
        <f t="shared" si="12"/>
        <v>0</v>
      </c>
      <c r="Z71" s="78">
        <v>0</v>
      </c>
      <c r="AA71" s="79">
        <f t="shared" si="13"/>
        <v>0</v>
      </c>
      <c r="AR71" s="30" t="s">
        <v>118</v>
      </c>
      <c r="AT71" s="30" t="s">
        <v>121</v>
      </c>
      <c r="AU71" s="30" t="s">
        <v>128</v>
      </c>
      <c r="AY71" s="30" t="s">
        <v>120</v>
      </c>
      <c r="BE71" s="80">
        <f t="shared" si="14"/>
        <v>0</v>
      </c>
      <c r="BF71" s="80">
        <f t="shared" si="15"/>
        <v>0</v>
      </c>
      <c r="BG71" s="80">
        <f t="shared" si="16"/>
        <v>0</v>
      </c>
      <c r="BH71" s="80">
        <f t="shared" si="17"/>
        <v>0</v>
      </c>
      <c r="BI71" s="80">
        <f t="shared" si="18"/>
        <v>0</v>
      </c>
      <c r="BJ71" s="30" t="s">
        <v>118</v>
      </c>
      <c r="BK71" s="80">
        <f t="shared" si="19"/>
        <v>0</v>
      </c>
      <c r="BL71" s="30" t="s">
        <v>118</v>
      </c>
    </row>
    <row r="72" spans="2:64" s="62" customFormat="1" ht="29.85" customHeight="1" x14ac:dyDescent="0.3">
      <c r="B72" s="58"/>
      <c r="C72" s="59"/>
      <c r="D72" s="69" t="s">
        <v>4491</v>
      </c>
      <c r="E72" s="69"/>
      <c r="F72" s="69"/>
      <c r="G72" s="69"/>
      <c r="H72" s="69"/>
      <c r="I72" s="69"/>
      <c r="J72" s="69"/>
      <c r="K72" s="69"/>
      <c r="L72" s="69"/>
      <c r="M72" s="69"/>
      <c r="N72" s="657">
        <f>BK72</f>
        <v>0</v>
      </c>
      <c r="O72" s="658"/>
      <c r="P72" s="658"/>
      <c r="Q72" s="658"/>
      <c r="R72" s="61"/>
      <c r="T72" s="63"/>
      <c r="U72" s="59"/>
      <c r="V72" s="59"/>
      <c r="W72" s="64">
        <f>SUM(W73:W83)</f>
        <v>1.611</v>
      </c>
      <c r="X72" s="59"/>
      <c r="Y72" s="64">
        <f>SUM(Y73:Y83)</f>
        <v>1.6929999999999997E-2</v>
      </c>
      <c r="Z72" s="59"/>
      <c r="AA72" s="65">
        <f>SUM(AA73:AA83)</f>
        <v>0</v>
      </c>
      <c r="AR72" s="66" t="s">
        <v>128</v>
      </c>
      <c r="AT72" s="67" t="s">
        <v>117</v>
      </c>
      <c r="AU72" s="67" t="s">
        <v>118</v>
      </c>
      <c r="AY72" s="66" t="s">
        <v>120</v>
      </c>
      <c r="BK72" s="68">
        <f>SUM(BK73:BK83)</f>
        <v>0</v>
      </c>
    </row>
    <row r="73" spans="2:64" s="17" customFormat="1" ht="22.5" customHeight="1" x14ac:dyDescent="0.25">
      <c r="B73" s="70"/>
      <c r="C73" s="71" t="s">
        <v>254</v>
      </c>
      <c r="D73" s="71" t="s">
        <v>121</v>
      </c>
      <c r="E73" s="72" t="s">
        <v>4558</v>
      </c>
      <c r="F73" s="671" t="s">
        <v>4559</v>
      </c>
      <c r="G73" s="667"/>
      <c r="H73" s="667"/>
      <c r="I73" s="667"/>
      <c r="J73" s="73" t="s">
        <v>3065</v>
      </c>
      <c r="K73" s="74">
        <v>2</v>
      </c>
      <c r="L73" s="666"/>
      <c r="M73" s="667"/>
      <c r="N73" s="666">
        <f t="shared" ref="N73:N83" si="20">ROUND(L73*K73,2)</f>
        <v>0</v>
      </c>
      <c r="O73" s="667"/>
      <c r="P73" s="667"/>
      <c r="Q73" s="667"/>
      <c r="R73" s="75"/>
      <c r="T73" s="76" t="s">
        <v>125</v>
      </c>
      <c r="U73" s="77" t="s">
        <v>126</v>
      </c>
      <c r="V73" s="78">
        <v>0.78</v>
      </c>
      <c r="W73" s="78">
        <f t="shared" ref="W73:W83" si="21">V73*K73</f>
        <v>1.56</v>
      </c>
      <c r="X73" s="78">
        <v>8.4499999999999992E-3</v>
      </c>
      <c r="Y73" s="78">
        <f t="shared" ref="Y73:Y83" si="22">X73*K73</f>
        <v>1.6899999999999998E-2</v>
      </c>
      <c r="Z73" s="78">
        <v>0</v>
      </c>
      <c r="AA73" s="79">
        <f t="shared" ref="AA73:AA83" si="23">Z73*K73</f>
        <v>0</v>
      </c>
      <c r="AR73" s="30" t="s">
        <v>194</v>
      </c>
      <c r="AT73" s="30" t="s">
        <v>121</v>
      </c>
      <c r="AU73" s="30" t="s">
        <v>128</v>
      </c>
      <c r="AY73" s="30" t="s">
        <v>120</v>
      </c>
      <c r="BE73" s="80">
        <f t="shared" ref="BE73:BE83" si="24">IF(U73="základní",N73,0)</f>
        <v>0</v>
      </c>
      <c r="BF73" s="80">
        <f t="shared" ref="BF73:BF83" si="25">IF(U73="snížená",N73,0)</f>
        <v>0</v>
      </c>
      <c r="BG73" s="80">
        <f t="shared" ref="BG73:BG83" si="26">IF(U73="zákl. přenesená",N73,0)</f>
        <v>0</v>
      </c>
      <c r="BH73" s="80">
        <f t="shared" ref="BH73:BH83" si="27">IF(U73="sníž. přenesená",N73,0)</f>
        <v>0</v>
      </c>
      <c r="BI73" s="80">
        <f t="shared" ref="BI73:BI83" si="28">IF(U73="nulová",N73,0)</f>
        <v>0</v>
      </c>
      <c r="BJ73" s="30" t="s">
        <v>118</v>
      </c>
      <c r="BK73" s="80">
        <f t="shared" ref="BK73:BK83" si="29">ROUND(L73*K73,2)</f>
        <v>0</v>
      </c>
      <c r="BL73" s="30" t="s">
        <v>194</v>
      </c>
    </row>
    <row r="74" spans="2:64" s="17" customFormat="1" ht="31.5" customHeight="1" x14ac:dyDescent="0.25">
      <c r="B74" s="70"/>
      <c r="C74" s="101" t="s">
        <v>209</v>
      </c>
      <c r="D74" s="101" t="s">
        <v>195</v>
      </c>
      <c r="E74" s="102" t="s">
        <v>4513</v>
      </c>
      <c r="F74" s="677" t="s">
        <v>4198</v>
      </c>
      <c r="G74" s="678"/>
      <c r="H74" s="678"/>
      <c r="I74" s="678"/>
      <c r="J74" s="103" t="s">
        <v>447</v>
      </c>
      <c r="K74" s="104">
        <v>3</v>
      </c>
      <c r="L74" s="670"/>
      <c r="M74" s="678"/>
      <c r="N74" s="670">
        <f t="shared" si="20"/>
        <v>0</v>
      </c>
      <c r="O74" s="667"/>
      <c r="P74" s="667"/>
      <c r="Q74" s="667"/>
      <c r="R74" s="75"/>
      <c r="T74" s="76" t="s">
        <v>125</v>
      </c>
      <c r="U74" s="77" t="s">
        <v>126</v>
      </c>
      <c r="V74" s="78">
        <v>0</v>
      </c>
      <c r="W74" s="78">
        <f t="shared" si="21"/>
        <v>0</v>
      </c>
      <c r="X74" s="78">
        <v>0</v>
      </c>
      <c r="Y74" s="78">
        <f t="shared" si="22"/>
        <v>0</v>
      </c>
      <c r="Z74" s="78">
        <v>0</v>
      </c>
      <c r="AA74" s="79">
        <f t="shared" si="23"/>
        <v>0</v>
      </c>
      <c r="AR74" s="30" t="s">
        <v>128</v>
      </c>
      <c r="AT74" s="30" t="s">
        <v>195</v>
      </c>
      <c r="AU74" s="30" t="s">
        <v>128</v>
      </c>
      <c r="AY74" s="30" t="s">
        <v>120</v>
      </c>
      <c r="BE74" s="80">
        <f t="shared" si="24"/>
        <v>0</v>
      </c>
      <c r="BF74" s="80">
        <f t="shared" si="25"/>
        <v>0</v>
      </c>
      <c r="BG74" s="80">
        <f t="shared" si="26"/>
        <v>0</v>
      </c>
      <c r="BH74" s="80">
        <f t="shared" si="27"/>
        <v>0</v>
      </c>
      <c r="BI74" s="80">
        <f t="shared" si="28"/>
        <v>0</v>
      </c>
      <c r="BJ74" s="30" t="s">
        <v>118</v>
      </c>
      <c r="BK74" s="80">
        <f t="shared" si="29"/>
        <v>0</v>
      </c>
      <c r="BL74" s="30" t="s">
        <v>118</v>
      </c>
    </row>
    <row r="75" spans="2:64" s="17" customFormat="1" ht="31.5" customHeight="1" x14ac:dyDescent="0.25">
      <c r="B75" s="70"/>
      <c r="C75" s="101" t="s">
        <v>212</v>
      </c>
      <c r="D75" s="101" t="s">
        <v>195</v>
      </c>
      <c r="E75" s="102" t="s">
        <v>4514</v>
      </c>
      <c r="F75" s="677" t="s">
        <v>4515</v>
      </c>
      <c r="G75" s="678"/>
      <c r="H75" s="678"/>
      <c r="I75" s="678"/>
      <c r="J75" s="103" t="s">
        <v>447</v>
      </c>
      <c r="K75" s="104">
        <v>2</v>
      </c>
      <c r="L75" s="670"/>
      <c r="M75" s="678"/>
      <c r="N75" s="670">
        <f t="shared" si="20"/>
        <v>0</v>
      </c>
      <c r="O75" s="667"/>
      <c r="P75" s="667"/>
      <c r="Q75" s="667"/>
      <c r="R75" s="75"/>
      <c r="T75" s="76" t="s">
        <v>125</v>
      </c>
      <c r="U75" s="77" t="s">
        <v>126</v>
      </c>
      <c r="V75" s="78">
        <v>0</v>
      </c>
      <c r="W75" s="78">
        <f t="shared" si="21"/>
        <v>0</v>
      </c>
      <c r="X75" s="78">
        <v>0</v>
      </c>
      <c r="Y75" s="78">
        <f t="shared" si="22"/>
        <v>0</v>
      </c>
      <c r="Z75" s="78">
        <v>0</v>
      </c>
      <c r="AA75" s="79">
        <f t="shared" si="23"/>
        <v>0</v>
      </c>
      <c r="AR75" s="30" t="s">
        <v>128</v>
      </c>
      <c r="AT75" s="30" t="s">
        <v>195</v>
      </c>
      <c r="AU75" s="30" t="s">
        <v>128</v>
      </c>
      <c r="AY75" s="30" t="s">
        <v>120</v>
      </c>
      <c r="BE75" s="80">
        <f t="shared" si="24"/>
        <v>0</v>
      </c>
      <c r="BF75" s="80">
        <f t="shared" si="25"/>
        <v>0</v>
      </c>
      <c r="BG75" s="80">
        <f t="shared" si="26"/>
        <v>0</v>
      </c>
      <c r="BH75" s="80">
        <f t="shared" si="27"/>
        <v>0</v>
      </c>
      <c r="BI75" s="80">
        <f t="shared" si="28"/>
        <v>0</v>
      </c>
      <c r="BJ75" s="30" t="s">
        <v>118</v>
      </c>
      <c r="BK75" s="80">
        <f t="shared" si="29"/>
        <v>0</v>
      </c>
      <c r="BL75" s="30" t="s">
        <v>118</v>
      </c>
    </row>
    <row r="76" spans="2:64" s="17" customFormat="1" ht="44.25" customHeight="1" x14ac:dyDescent="0.25">
      <c r="B76" s="70"/>
      <c r="C76" s="101" t="s">
        <v>215</v>
      </c>
      <c r="D76" s="101" t="s">
        <v>195</v>
      </c>
      <c r="E76" s="102" t="s">
        <v>4516</v>
      </c>
      <c r="F76" s="677" t="s">
        <v>4560</v>
      </c>
      <c r="G76" s="678"/>
      <c r="H76" s="678"/>
      <c r="I76" s="678"/>
      <c r="J76" s="103" t="s">
        <v>447</v>
      </c>
      <c r="K76" s="104">
        <v>2</v>
      </c>
      <c r="L76" s="670"/>
      <c r="M76" s="678"/>
      <c r="N76" s="670">
        <f t="shared" si="20"/>
        <v>0</v>
      </c>
      <c r="O76" s="667"/>
      <c r="P76" s="667"/>
      <c r="Q76" s="667"/>
      <c r="R76" s="75"/>
      <c r="T76" s="76" t="s">
        <v>125</v>
      </c>
      <c r="U76" s="77" t="s">
        <v>126</v>
      </c>
      <c r="V76" s="78">
        <v>0</v>
      </c>
      <c r="W76" s="78">
        <f t="shared" si="21"/>
        <v>0</v>
      </c>
      <c r="X76" s="78">
        <v>0</v>
      </c>
      <c r="Y76" s="78">
        <f t="shared" si="22"/>
        <v>0</v>
      </c>
      <c r="Z76" s="78">
        <v>0</v>
      </c>
      <c r="AA76" s="79">
        <f t="shared" si="23"/>
        <v>0</v>
      </c>
      <c r="AR76" s="30" t="s">
        <v>128</v>
      </c>
      <c r="AT76" s="30" t="s">
        <v>195</v>
      </c>
      <c r="AU76" s="30" t="s">
        <v>128</v>
      </c>
      <c r="AY76" s="30" t="s">
        <v>120</v>
      </c>
      <c r="BE76" s="80">
        <f t="shared" si="24"/>
        <v>0</v>
      </c>
      <c r="BF76" s="80">
        <f t="shared" si="25"/>
        <v>0</v>
      </c>
      <c r="BG76" s="80">
        <f t="shared" si="26"/>
        <v>0</v>
      </c>
      <c r="BH76" s="80">
        <f t="shared" si="27"/>
        <v>0</v>
      </c>
      <c r="BI76" s="80">
        <f t="shared" si="28"/>
        <v>0</v>
      </c>
      <c r="BJ76" s="30" t="s">
        <v>118</v>
      </c>
      <c r="BK76" s="80">
        <f t="shared" si="29"/>
        <v>0</v>
      </c>
      <c r="BL76" s="30" t="s">
        <v>118</v>
      </c>
    </row>
    <row r="77" spans="2:64" s="17" customFormat="1" ht="31.5" customHeight="1" x14ac:dyDescent="0.25">
      <c r="B77" s="70"/>
      <c r="C77" s="101" t="s">
        <v>218</v>
      </c>
      <c r="D77" s="101" t="s">
        <v>195</v>
      </c>
      <c r="E77" s="102" t="s">
        <v>4518</v>
      </c>
      <c r="F77" s="677" t="s">
        <v>4519</v>
      </c>
      <c r="G77" s="678"/>
      <c r="H77" s="678"/>
      <c r="I77" s="678"/>
      <c r="J77" s="103" t="s">
        <v>447</v>
      </c>
      <c r="K77" s="104">
        <v>1</v>
      </c>
      <c r="L77" s="670"/>
      <c r="M77" s="678"/>
      <c r="N77" s="670">
        <f t="shared" si="20"/>
        <v>0</v>
      </c>
      <c r="O77" s="667"/>
      <c r="P77" s="667"/>
      <c r="Q77" s="667"/>
      <c r="R77" s="75"/>
      <c r="T77" s="76" t="s">
        <v>125</v>
      </c>
      <c r="U77" s="77" t="s">
        <v>126</v>
      </c>
      <c r="V77" s="78">
        <v>0</v>
      </c>
      <c r="W77" s="78">
        <f t="shared" si="21"/>
        <v>0</v>
      </c>
      <c r="X77" s="78">
        <v>0</v>
      </c>
      <c r="Y77" s="78">
        <f t="shared" si="22"/>
        <v>0</v>
      </c>
      <c r="Z77" s="78">
        <v>0</v>
      </c>
      <c r="AA77" s="79">
        <f t="shared" si="23"/>
        <v>0</v>
      </c>
      <c r="AR77" s="30" t="s">
        <v>128</v>
      </c>
      <c r="AT77" s="30" t="s">
        <v>195</v>
      </c>
      <c r="AU77" s="30" t="s">
        <v>128</v>
      </c>
      <c r="AY77" s="30" t="s">
        <v>120</v>
      </c>
      <c r="BE77" s="80">
        <f t="shared" si="24"/>
        <v>0</v>
      </c>
      <c r="BF77" s="80">
        <f t="shared" si="25"/>
        <v>0</v>
      </c>
      <c r="BG77" s="80">
        <f t="shared" si="26"/>
        <v>0</v>
      </c>
      <c r="BH77" s="80">
        <f t="shared" si="27"/>
        <v>0</v>
      </c>
      <c r="BI77" s="80">
        <f t="shared" si="28"/>
        <v>0</v>
      </c>
      <c r="BJ77" s="30" t="s">
        <v>118</v>
      </c>
      <c r="BK77" s="80">
        <f t="shared" si="29"/>
        <v>0</v>
      </c>
      <c r="BL77" s="30" t="s">
        <v>118</v>
      </c>
    </row>
    <row r="78" spans="2:64" s="17" customFormat="1" ht="31.5" customHeight="1" x14ac:dyDescent="0.25">
      <c r="B78" s="70"/>
      <c r="C78" s="101" t="s">
        <v>221</v>
      </c>
      <c r="D78" s="101" t="s">
        <v>195</v>
      </c>
      <c r="E78" s="102" t="s">
        <v>4520</v>
      </c>
      <c r="F78" s="677" t="s">
        <v>4561</v>
      </c>
      <c r="G78" s="678"/>
      <c r="H78" s="678"/>
      <c r="I78" s="678"/>
      <c r="J78" s="103" t="s">
        <v>447</v>
      </c>
      <c r="K78" s="104">
        <v>1</v>
      </c>
      <c r="L78" s="670"/>
      <c r="M78" s="678"/>
      <c r="N78" s="670">
        <f t="shared" si="20"/>
        <v>0</v>
      </c>
      <c r="O78" s="667"/>
      <c r="P78" s="667"/>
      <c r="Q78" s="667"/>
      <c r="R78" s="75"/>
      <c r="T78" s="76" t="s">
        <v>125</v>
      </c>
      <c r="U78" s="77" t="s">
        <v>126</v>
      </c>
      <c r="V78" s="78">
        <v>0</v>
      </c>
      <c r="W78" s="78">
        <f t="shared" si="21"/>
        <v>0</v>
      </c>
      <c r="X78" s="78">
        <v>0</v>
      </c>
      <c r="Y78" s="78">
        <f t="shared" si="22"/>
        <v>0</v>
      </c>
      <c r="Z78" s="78">
        <v>0</v>
      </c>
      <c r="AA78" s="79">
        <f t="shared" si="23"/>
        <v>0</v>
      </c>
      <c r="AR78" s="30" t="s">
        <v>128</v>
      </c>
      <c r="AT78" s="30" t="s">
        <v>195</v>
      </c>
      <c r="AU78" s="30" t="s">
        <v>128</v>
      </c>
      <c r="AY78" s="30" t="s">
        <v>120</v>
      </c>
      <c r="BE78" s="80">
        <f t="shared" si="24"/>
        <v>0</v>
      </c>
      <c r="BF78" s="80">
        <f t="shared" si="25"/>
        <v>0</v>
      </c>
      <c r="BG78" s="80">
        <f t="shared" si="26"/>
        <v>0</v>
      </c>
      <c r="BH78" s="80">
        <f t="shared" si="27"/>
        <v>0</v>
      </c>
      <c r="BI78" s="80">
        <f t="shared" si="28"/>
        <v>0</v>
      </c>
      <c r="BJ78" s="30" t="s">
        <v>118</v>
      </c>
      <c r="BK78" s="80">
        <f t="shared" si="29"/>
        <v>0</v>
      </c>
      <c r="BL78" s="30" t="s">
        <v>118</v>
      </c>
    </row>
    <row r="79" spans="2:64" s="17" customFormat="1" ht="22.5" customHeight="1" x14ac:dyDescent="0.25">
      <c r="B79" s="70"/>
      <c r="C79" s="101" t="s">
        <v>224</v>
      </c>
      <c r="D79" s="101" t="s">
        <v>195</v>
      </c>
      <c r="E79" s="102" t="s">
        <v>4522</v>
      </c>
      <c r="F79" s="677" t="s">
        <v>4523</v>
      </c>
      <c r="G79" s="678"/>
      <c r="H79" s="678"/>
      <c r="I79" s="678"/>
      <c r="J79" s="103" t="s">
        <v>447</v>
      </c>
      <c r="K79" s="104">
        <v>1</v>
      </c>
      <c r="L79" s="670"/>
      <c r="M79" s="678"/>
      <c r="N79" s="670">
        <f t="shared" si="20"/>
        <v>0</v>
      </c>
      <c r="O79" s="667"/>
      <c r="P79" s="667"/>
      <c r="Q79" s="667"/>
      <c r="R79" s="75"/>
      <c r="T79" s="76" t="s">
        <v>125</v>
      </c>
      <c r="U79" s="77" t="s">
        <v>126</v>
      </c>
      <c r="V79" s="78">
        <v>0</v>
      </c>
      <c r="W79" s="78">
        <f t="shared" si="21"/>
        <v>0</v>
      </c>
      <c r="X79" s="78">
        <v>0</v>
      </c>
      <c r="Y79" s="78">
        <f t="shared" si="22"/>
        <v>0</v>
      </c>
      <c r="Z79" s="78">
        <v>0</v>
      </c>
      <c r="AA79" s="79">
        <f t="shared" si="23"/>
        <v>0</v>
      </c>
      <c r="AR79" s="30" t="s">
        <v>128</v>
      </c>
      <c r="AT79" s="30" t="s">
        <v>195</v>
      </c>
      <c r="AU79" s="30" t="s">
        <v>128</v>
      </c>
      <c r="AY79" s="30" t="s">
        <v>120</v>
      </c>
      <c r="BE79" s="80">
        <f t="shared" si="24"/>
        <v>0</v>
      </c>
      <c r="BF79" s="80">
        <f t="shared" si="25"/>
        <v>0</v>
      </c>
      <c r="BG79" s="80">
        <f t="shared" si="26"/>
        <v>0</v>
      </c>
      <c r="BH79" s="80">
        <f t="shared" si="27"/>
        <v>0</v>
      </c>
      <c r="BI79" s="80">
        <f t="shared" si="28"/>
        <v>0</v>
      </c>
      <c r="BJ79" s="30" t="s">
        <v>118</v>
      </c>
      <c r="BK79" s="80">
        <f t="shared" si="29"/>
        <v>0</v>
      </c>
      <c r="BL79" s="30" t="s">
        <v>118</v>
      </c>
    </row>
    <row r="80" spans="2:64" s="17" customFormat="1" ht="31.5" customHeight="1" x14ac:dyDescent="0.25">
      <c r="B80" s="70"/>
      <c r="C80" s="101" t="s">
        <v>227</v>
      </c>
      <c r="D80" s="101" t="s">
        <v>195</v>
      </c>
      <c r="E80" s="102" t="s">
        <v>4524</v>
      </c>
      <c r="F80" s="677" t="s">
        <v>4525</v>
      </c>
      <c r="G80" s="678"/>
      <c r="H80" s="678"/>
      <c r="I80" s="678"/>
      <c r="J80" s="103" t="s">
        <v>447</v>
      </c>
      <c r="K80" s="104">
        <v>1</v>
      </c>
      <c r="L80" s="670"/>
      <c r="M80" s="678"/>
      <c r="N80" s="670">
        <f t="shared" si="20"/>
        <v>0</v>
      </c>
      <c r="O80" s="667"/>
      <c r="P80" s="667"/>
      <c r="Q80" s="667"/>
      <c r="R80" s="75"/>
      <c r="T80" s="76" t="s">
        <v>125</v>
      </c>
      <c r="U80" s="77" t="s">
        <v>126</v>
      </c>
      <c r="V80" s="78">
        <v>0</v>
      </c>
      <c r="W80" s="78">
        <f t="shared" si="21"/>
        <v>0</v>
      </c>
      <c r="X80" s="78">
        <v>0</v>
      </c>
      <c r="Y80" s="78">
        <f t="shared" si="22"/>
        <v>0</v>
      </c>
      <c r="Z80" s="78">
        <v>0</v>
      </c>
      <c r="AA80" s="79">
        <f t="shared" si="23"/>
        <v>0</v>
      </c>
      <c r="AR80" s="30" t="s">
        <v>128</v>
      </c>
      <c r="AT80" s="30" t="s">
        <v>195</v>
      </c>
      <c r="AU80" s="30" t="s">
        <v>128</v>
      </c>
      <c r="AY80" s="30" t="s">
        <v>120</v>
      </c>
      <c r="BE80" s="80">
        <f t="shared" si="24"/>
        <v>0</v>
      </c>
      <c r="BF80" s="80">
        <f t="shared" si="25"/>
        <v>0</v>
      </c>
      <c r="BG80" s="80">
        <f t="shared" si="26"/>
        <v>0</v>
      </c>
      <c r="BH80" s="80">
        <f t="shared" si="27"/>
        <v>0</v>
      </c>
      <c r="BI80" s="80">
        <f t="shared" si="28"/>
        <v>0</v>
      </c>
      <c r="BJ80" s="30" t="s">
        <v>118</v>
      </c>
      <c r="BK80" s="80">
        <f t="shared" si="29"/>
        <v>0</v>
      </c>
      <c r="BL80" s="30" t="s">
        <v>118</v>
      </c>
    </row>
    <row r="81" spans="2:64" s="17" customFormat="1" ht="22.5" customHeight="1" x14ac:dyDescent="0.25">
      <c r="B81" s="70"/>
      <c r="C81" s="101" t="s">
        <v>258</v>
      </c>
      <c r="D81" s="101" t="s">
        <v>195</v>
      </c>
      <c r="E81" s="102" t="s">
        <v>4539</v>
      </c>
      <c r="F81" s="677" t="s">
        <v>4540</v>
      </c>
      <c r="G81" s="678"/>
      <c r="H81" s="678"/>
      <c r="I81" s="678"/>
      <c r="J81" s="103" t="s">
        <v>447</v>
      </c>
      <c r="K81" s="104">
        <v>1</v>
      </c>
      <c r="L81" s="670"/>
      <c r="M81" s="678"/>
      <c r="N81" s="670">
        <f t="shared" si="20"/>
        <v>0</v>
      </c>
      <c r="O81" s="667"/>
      <c r="P81" s="667"/>
      <c r="Q81" s="667"/>
      <c r="R81" s="75"/>
      <c r="T81" s="76" t="s">
        <v>125</v>
      </c>
      <c r="U81" s="77" t="s">
        <v>126</v>
      </c>
      <c r="V81" s="78">
        <v>0</v>
      </c>
      <c r="W81" s="78">
        <f t="shared" si="21"/>
        <v>0</v>
      </c>
      <c r="X81" s="78">
        <v>0</v>
      </c>
      <c r="Y81" s="78">
        <f t="shared" si="22"/>
        <v>0</v>
      </c>
      <c r="Z81" s="78">
        <v>0</v>
      </c>
      <c r="AA81" s="79">
        <f t="shared" si="23"/>
        <v>0</v>
      </c>
      <c r="AR81" s="30" t="s">
        <v>128</v>
      </c>
      <c r="AT81" s="30" t="s">
        <v>195</v>
      </c>
      <c r="AU81" s="30" t="s">
        <v>128</v>
      </c>
      <c r="AY81" s="30" t="s">
        <v>120</v>
      </c>
      <c r="BE81" s="80">
        <f t="shared" si="24"/>
        <v>0</v>
      </c>
      <c r="BF81" s="80">
        <f t="shared" si="25"/>
        <v>0</v>
      </c>
      <c r="BG81" s="80">
        <f t="shared" si="26"/>
        <v>0</v>
      </c>
      <c r="BH81" s="80">
        <f t="shared" si="27"/>
        <v>0</v>
      </c>
      <c r="BI81" s="80">
        <f t="shared" si="28"/>
        <v>0</v>
      </c>
      <c r="BJ81" s="30" t="s">
        <v>118</v>
      </c>
      <c r="BK81" s="80">
        <f t="shared" si="29"/>
        <v>0</v>
      </c>
      <c r="BL81" s="30" t="s">
        <v>118</v>
      </c>
    </row>
    <row r="82" spans="2:64" s="17" customFormat="1" ht="31.5" customHeight="1" x14ac:dyDescent="0.25">
      <c r="B82" s="70"/>
      <c r="C82" s="101" t="s">
        <v>262</v>
      </c>
      <c r="D82" s="101" t="s">
        <v>195</v>
      </c>
      <c r="E82" s="102" t="s">
        <v>4541</v>
      </c>
      <c r="F82" s="677" t="s">
        <v>4562</v>
      </c>
      <c r="G82" s="678"/>
      <c r="H82" s="678"/>
      <c r="I82" s="678"/>
      <c r="J82" s="103" t="s">
        <v>447</v>
      </c>
      <c r="K82" s="104">
        <v>1</v>
      </c>
      <c r="L82" s="670"/>
      <c r="M82" s="678"/>
      <c r="N82" s="670">
        <f t="shared" si="20"/>
        <v>0</v>
      </c>
      <c r="O82" s="667"/>
      <c r="P82" s="667"/>
      <c r="Q82" s="667"/>
      <c r="R82" s="75"/>
      <c r="T82" s="76" t="s">
        <v>125</v>
      </c>
      <c r="U82" s="77" t="s">
        <v>126</v>
      </c>
      <c r="V82" s="78">
        <v>0</v>
      </c>
      <c r="W82" s="78">
        <f t="shared" si="21"/>
        <v>0</v>
      </c>
      <c r="X82" s="78">
        <v>0</v>
      </c>
      <c r="Y82" s="78">
        <f t="shared" si="22"/>
        <v>0</v>
      </c>
      <c r="Z82" s="78">
        <v>0</v>
      </c>
      <c r="AA82" s="79">
        <f t="shared" si="23"/>
        <v>0</v>
      </c>
      <c r="AR82" s="30" t="s">
        <v>128</v>
      </c>
      <c r="AT82" s="30" t="s">
        <v>195</v>
      </c>
      <c r="AU82" s="30" t="s">
        <v>128</v>
      </c>
      <c r="AY82" s="30" t="s">
        <v>120</v>
      </c>
      <c r="BE82" s="80">
        <f t="shared" si="24"/>
        <v>0</v>
      </c>
      <c r="BF82" s="80">
        <f t="shared" si="25"/>
        <v>0</v>
      </c>
      <c r="BG82" s="80">
        <f t="shared" si="26"/>
        <v>0</v>
      </c>
      <c r="BH82" s="80">
        <f t="shared" si="27"/>
        <v>0</v>
      </c>
      <c r="BI82" s="80">
        <f t="shared" si="28"/>
        <v>0</v>
      </c>
      <c r="BJ82" s="30" t="s">
        <v>118</v>
      </c>
      <c r="BK82" s="80">
        <f t="shared" si="29"/>
        <v>0</v>
      </c>
      <c r="BL82" s="30" t="s">
        <v>118</v>
      </c>
    </row>
    <row r="83" spans="2:64" s="17" customFormat="1" ht="31.5" customHeight="1" x14ac:dyDescent="0.25">
      <c r="B83" s="70"/>
      <c r="C83" s="71" t="s">
        <v>234</v>
      </c>
      <c r="D83" s="71" t="s">
        <v>121</v>
      </c>
      <c r="E83" s="72" t="s">
        <v>4195</v>
      </c>
      <c r="F83" s="671" t="s">
        <v>4196</v>
      </c>
      <c r="G83" s="667"/>
      <c r="H83" s="667"/>
      <c r="I83" s="667"/>
      <c r="J83" s="73" t="s">
        <v>447</v>
      </c>
      <c r="K83" s="74">
        <v>1</v>
      </c>
      <c r="L83" s="666"/>
      <c r="M83" s="667"/>
      <c r="N83" s="666">
        <f t="shared" si="20"/>
        <v>0</v>
      </c>
      <c r="O83" s="667"/>
      <c r="P83" s="667"/>
      <c r="Q83" s="667"/>
      <c r="R83" s="75"/>
      <c r="T83" s="76" t="s">
        <v>125</v>
      </c>
      <c r="U83" s="77" t="s">
        <v>126</v>
      </c>
      <c r="V83" s="78">
        <v>5.0999999999999997E-2</v>
      </c>
      <c r="W83" s="78">
        <f t="shared" si="21"/>
        <v>5.0999999999999997E-2</v>
      </c>
      <c r="X83" s="78">
        <v>3.0000000000000001E-5</v>
      </c>
      <c r="Y83" s="78">
        <f t="shared" si="22"/>
        <v>3.0000000000000001E-5</v>
      </c>
      <c r="Z83" s="78">
        <v>0</v>
      </c>
      <c r="AA83" s="79">
        <f t="shared" si="23"/>
        <v>0</v>
      </c>
      <c r="AR83" s="30" t="s">
        <v>118</v>
      </c>
      <c r="AT83" s="30" t="s">
        <v>121</v>
      </c>
      <c r="AU83" s="30" t="s">
        <v>128</v>
      </c>
      <c r="AY83" s="30" t="s">
        <v>120</v>
      </c>
      <c r="BE83" s="80">
        <f t="shared" si="24"/>
        <v>0</v>
      </c>
      <c r="BF83" s="80">
        <f t="shared" si="25"/>
        <v>0</v>
      </c>
      <c r="BG83" s="80">
        <f t="shared" si="26"/>
        <v>0</v>
      </c>
      <c r="BH83" s="80">
        <f t="shared" si="27"/>
        <v>0</v>
      </c>
      <c r="BI83" s="80">
        <f t="shared" si="28"/>
        <v>0</v>
      </c>
      <c r="BJ83" s="30" t="s">
        <v>118</v>
      </c>
      <c r="BK83" s="80">
        <f t="shared" si="29"/>
        <v>0</v>
      </c>
      <c r="BL83" s="30" t="s">
        <v>118</v>
      </c>
    </row>
    <row r="84" spans="2:64" s="62" customFormat="1" ht="29.85" customHeight="1" x14ac:dyDescent="0.3">
      <c r="B84" s="58"/>
      <c r="C84" s="59"/>
      <c r="D84" s="69" t="s">
        <v>98</v>
      </c>
      <c r="E84" s="69"/>
      <c r="F84" s="69"/>
      <c r="G84" s="69"/>
      <c r="H84" s="69"/>
      <c r="I84" s="69"/>
      <c r="J84" s="69"/>
      <c r="K84" s="69"/>
      <c r="L84" s="69"/>
      <c r="M84" s="69"/>
      <c r="N84" s="657">
        <f>BK84</f>
        <v>0</v>
      </c>
      <c r="O84" s="658"/>
      <c r="P84" s="658"/>
      <c r="Q84" s="658"/>
      <c r="R84" s="61"/>
      <c r="T84" s="63"/>
      <c r="U84" s="59"/>
      <c r="V84" s="59"/>
      <c r="W84" s="64">
        <f>SUM(W85:W86)</f>
        <v>1.4039999999999999</v>
      </c>
      <c r="X84" s="59"/>
      <c r="Y84" s="64">
        <f>SUM(Y85:Y86)</f>
        <v>4.8600000000000006E-3</v>
      </c>
      <c r="Z84" s="59"/>
      <c r="AA84" s="65">
        <f>SUM(AA85:AA86)</f>
        <v>0</v>
      </c>
      <c r="AR84" s="66" t="s">
        <v>128</v>
      </c>
      <c r="AT84" s="67" t="s">
        <v>117</v>
      </c>
      <c r="AU84" s="67" t="s">
        <v>118</v>
      </c>
      <c r="AY84" s="66" t="s">
        <v>120</v>
      </c>
      <c r="BK84" s="68">
        <f>SUM(BK85:BK86)</f>
        <v>0</v>
      </c>
    </row>
    <row r="85" spans="2:64" s="17" customFormat="1" ht="31.5" customHeight="1" x14ac:dyDescent="0.25">
      <c r="B85" s="70"/>
      <c r="C85" s="71" t="s">
        <v>237</v>
      </c>
      <c r="D85" s="71" t="s">
        <v>121</v>
      </c>
      <c r="E85" s="72" t="s">
        <v>3693</v>
      </c>
      <c r="F85" s="671" t="s">
        <v>3694</v>
      </c>
      <c r="G85" s="667"/>
      <c r="H85" s="667"/>
      <c r="I85" s="667"/>
      <c r="J85" s="73" t="s">
        <v>532</v>
      </c>
      <c r="K85" s="74">
        <v>12</v>
      </c>
      <c r="L85" s="666"/>
      <c r="M85" s="667"/>
      <c r="N85" s="666">
        <f>ROUND(L85*K85,2)</f>
        <v>0</v>
      </c>
      <c r="O85" s="667"/>
      <c r="P85" s="667"/>
      <c r="Q85" s="667"/>
      <c r="R85" s="75"/>
      <c r="T85" s="76" t="s">
        <v>125</v>
      </c>
      <c r="U85" s="77" t="s">
        <v>126</v>
      </c>
      <c r="V85" s="78">
        <v>2.5999999999999999E-2</v>
      </c>
      <c r="W85" s="78">
        <f>V85*K85</f>
        <v>0.312</v>
      </c>
      <c r="X85" s="78">
        <v>9.0000000000000006E-5</v>
      </c>
      <c r="Y85" s="78">
        <f>X85*K85</f>
        <v>1.08E-3</v>
      </c>
      <c r="Z85" s="78">
        <v>0</v>
      </c>
      <c r="AA85" s="79">
        <f>Z85*K85</f>
        <v>0</v>
      </c>
      <c r="AR85" s="30" t="s">
        <v>194</v>
      </c>
      <c r="AT85" s="30" t="s">
        <v>121</v>
      </c>
      <c r="AU85" s="30" t="s">
        <v>128</v>
      </c>
      <c r="AY85" s="30" t="s">
        <v>120</v>
      </c>
      <c r="BE85" s="80">
        <f>IF(U85="základní",N85,0)</f>
        <v>0</v>
      </c>
      <c r="BF85" s="80">
        <f>IF(U85="snížená",N85,0)</f>
        <v>0</v>
      </c>
      <c r="BG85" s="80">
        <f>IF(U85="zákl. přenesená",N85,0)</f>
        <v>0</v>
      </c>
      <c r="BH85" s="80">
        <f>IF(U85="sníž. přenesená",N85,0)</f>
        <v>0</v>
      </c>
      <c r="BI85" s="80">
        <f>IF(U85="nulová",N85,0)</f>
        <v>0</v>
      </c>
      <c r="BJ85" s="30" t="s">
        <v>118</v>
      </c>
      <c r="BK85" s="80">
        <f>ROUND(L85*K85,2)</f>
        <v>0</v>
      </c>
      <c r="BL85" s="30" t="s">
        <v>194</v>
      </c>
    </row>
    <row r="86" spans="2:64" s="17" customFormat="1" ht="31.5" customHeight="1" x14ac:dyDescent="0.25">
      <c r="B86" s="70"/>
      <c r="C86" s="71" t="s">
        <v>240</v>
      </c>
      <c r="D86" s="71" t="s">
        <v>121</v>
      </c>
      <c r="E86" s="72" t="s">
        <v>3696</v>
      </c>
      <c r="F86" s="671" t="s">
        <v>4526</v>
      </c>
      <c r="G86" s="667"/>
      <c r="H86" s="667"/>
      <c r="I86" s="667"/>
      <c r="J86" s="73" t="s">
        <v>532</v>
      </c>
      <c r="K86" s="74">
        <v>42</v>
      </c>
      <c r="L86" s="666"/>
      <c r="M86" s="667"/>
      <c r="N86" s="666">
        <f>ROUND(L86*K86,2)</f>
        <v>0</v>
      </c>
      <c r="O86" s="667"/>
      <c r="P86" s="667"/>
      <c r="Q86" s="667"/>
      <c r="R86" s="75"/>
      <c r="T86" s="76" t="s">
        <v>125</v>
      </c>
      <c r="U86" s="77" t="s">
        <v>126</v>
      </c>
      <c r="V86" s="78">
        <v>2.5999999999999999E-2</v>
      </c>
      <c r="W86" s="78">
        <f>V86*K86</f>
        <v>1.0919999999999999</v>
      </c>
      <c r="X86" s="78">
        <v>9.0000000000000006E-5</v>
      </c>
      <c r="Y86" s="78">
        <f>X86*K86</f>
        <v>3.7800000000000004E-3</v>
      </c>
      <c r="Z86" s="78">
        <v>0</v>
      </c>
      <c r="AA86" s="79">
        <f>Z86*K86</f>
        <v>0</v>
      </c>
      <c r="AR86" s="30" t="s">
        <v>194</v>
      </c>
      <c r="AT86" s="30" t="s">
        <v>121</v>
      </c>
      <c r="AU86" s="30" t="s">
        <v>128</v>
      </c>
      <c r="AY86" s="30" t="s">
        <v>120</v>
      </c>
      <c r="BE86" s="80">
        <f>IF(U86="základní",N86,0)</f>
        <v>0</v>
      </c>
      <c r="BF86" s="80">
        <f>IF(U86="snížená",N86,0)</f>
        <v>0</v>
      </c>
      <c r="BG86" s="80">
        <f>IF(U86="zákl. přenesená",N86,0)</f>
        <v>0</v>
      </c>
      <c r="BH86" s="80">
        <f>IF(U86="sníž. přenesená",N86,0)</f>
        <v>0</v>
      </c>
      <c r="BI86" s="80">
        <f>IF(U86="nulová",N86,0)</f>
        <v>0</v>
      </c>
      <c r="BJ86" s="30" t="s">
        <v>118</v>
      </c>
      <c r="BK86" s="80">
        <f>ROUND(L86*K86,2)</f>
        <v>0</v>
      </c>
      <c r="BL86" s="30" t="s">
        <v>194</v>
      </c>
    </row>
    <row r="87" spans="2:64" s="62" customFormat="1" ht="29.85" customHeight="1" x14ac:dyDescent="0.3">
      <c r="B87" s="58"/>
      <c r="C87" s="59"/>
      <c r="D87" s="69" t="s">
        <v>4492</v>
      </c>
      <c r="E87" s="69"/>
      <c r="F87" s="69"/>
      <c r="G87" s="69"/>
      <c r="H87" s="69"/>
      <c r="I87" s="69"/>
      <c r="J87" s="69"/>
      <c r="K87" s="69"/>
      <c r="L87" s="69"/>
      <c r="M87" s="69"/>
      <c r="N87" s="657">
        <f>BK87</f>
        <v>0</v>
      </c>
      <c r="O87" s="658"/>
      <c r="P87" s="658"/>
      <c r="Q87" s="658"/>
      <c r="R87" s="61"/>
      <c r="T87" s="63"/>
      <c r="U87" s="59"/>
      <c r="V87" s="59"/>
      <c r="W87" s="64">
        <f>SUM(W88:W89)</f>
        <v>0</v>
      </c>
      <c r="X87" s="59"/>
      <c r="Y87" s="64">
        <f>SUM(Y88:Y89)</f>
        <v>0</v>
      </c>
      <c r="Z87" s="59"/>
      <c r="AA87" s="65">
        <f>SUM(AA88:AA89)</f>
        <v>0</v>
      </c>
      <c r="AR87" s="66" t="s">
        <v>128</v>
      </c>
      <c r="AT87" s="67" t="s">
        <v>117</v>
      </c>
      <c r="AU87" s="67" t="s">
        <v>118</v>
      </c>
      <c r="AY87" s="66" t="s">
        <v>120</v>
      </c>
      <c r="BK87" s="68">
        <f>SUM(BK88:BK89)</f>
        <v>0</v>
      </c>
    </row>
    <row r="88" spans="2:64" s="17" customFormat="1" ht="22.5" customHeight="1" x14ac:dyDescent="0.25">
      <c r="B88" s="70"/>
      <c r="C88" s="101" t="s">
        <v>247</v>
      </c>
      <c r="D88" s="101" t="s">
        <v>195</v>
      </c>
      <c r="E88" s="102" t="s">
        <v>4527</v>
      </c>
      <c r="F88" s="677" t="s">
        <v>4245</v>
      </c>
      <c r="G88" s="678"/>
      <c r="H88" s="678"/>
      <c r="I88" s="678"/>
      <c r="J88" s="103" t="s">
        <v>124</v>
      </c>
      <c r="K88" s="104">
        <v>1</v>
      </c>
      <c r="L88" s="670"/>
      <c r="M88" s="678"/>
      <c r="N88" s="670">
        <f>ROUND(L88*K88,2)</f>
        <v>0</v>
      </c>
      <c r="O88" s="667"/>
      <c r="P88" s="667"/>
      <c r="Q88" s="667"/>
      <c r="R88" s="75"/>
      <c r="T88" s="76" t="s">
        <v>125</v>
      </c>
      <c r="U88" s="77" t="s">
        <v>126</v>
      </c>
      <c r="V88" s="78">
        <v>0</v>
      </c>
      <c r="W88" s="78">
        <f>V88*K88</f>
        <v>0</v>
      </c>
      <c r="X88" s="78">
        <v>0</v>
      </c>
      <c r="Y88" s="78">
        <f>X88*K88</f>
        <v>0</v>
      </c>
      <c r="Z88" s="78">
        <v>0</v>
      </c>
      <c r="AA88" s="79">
        <f>Z88*K88</f>
        <v>0</v>
      </c>
      <c r="AR88" s="30" t="s">
        <v>258</v>
      </c>
      <c r="AT88" s="30" t="s">
        <v>195</v>
      </c>
      <c r="AU88" s="30" t="s">
        <v>128</v>
      </c>
      <c r="AY88" s="30" t="s">
        <v>120</v>
      </c>
      <c r="BE88" s="80">
        <f>IF(U88="základní",N88,0)</f>
        <v>0</v>
      </c>
      <c r="BF88" s="80">
        <f>IF(U88="snížená",N88,0)</f>
        <v>0</v>
      </c>
      <c r="BG88" s="80">
        <f>IF(U88="zákl. přenesená",N88,0)</f>
        <v>0</v>
      </c>
      <c r="BH88" s="80">
        <f>IF(U88="sníž. přenesená",N88,0)</f>
        <v>0</v>
      </c>
      <c r="BI88" s="80">
        <f>IF(U88="nulová",N88,0)</f>
        <v>0</v>
      </c>
      <c r="BJ88" s="30" t="s">
        <v>118</v>
      </c>
      <c r="BK88" s="80">
        <f>ROUND(L88*K88,2)</f>
        <v>0</v>
      </c>
      <c r="BL88" s="30" t="s">
        <v>194</v>
      </c>
    </row>
    <row r="89" spans="2:64" s="17" customFormat="1" ht="31.5" customHeight="1" x14ac:dyDescent="0.25">
      <c r="B89" s="70"/>
      <c r="C89" s="101" t="s">
        <v>266</v>
      </c>
      <c r="D89" s="101" t="s">
        <v>195</v>
      </c>
      <c r="E89" s="102" t="s">
        <v>4543</v>
      </c>
      <c r="F89" s="677" t="s">
        <v>4544</v>
      </c>
      <c r="G89" s="678"/>
      <c r="H89" s="678"/>
      <c r="I89" s="678"/>
      <c r="J89" s="103" t="s">
        <v>124</v>
      </c>
      <c r="K89" s="104">
        <v>32</v>
      </c>
      <c r="L89" s="670"/>
      <c r="M89" s="678"/>
      <c r="N89" s="670">
        <f>ROUND(L89*K89,2)</f>
        <v>0</v>
      </c>
      <c r="O89" s="667"/>
      <c r="P89" s="667"/>
      <c r="Q89" s="667"/>
      <c r="R89" s="75"/>
      <c r="T89" s="76" t="s">
        <v>125</v>
      </c>
      <c r="U89" s="129" t="s">
        <v>126</v>
      </c>
      <c r="V89" s="130">
        <v>0</v>
      </c>
      <c r="W89" s="130">
        <f>V89*K89</f>
        <v>0</v>
      </c>
      <c r="X89" s="130">
        <v>0</v>
      </c>
      <c r="Y89" s="130">
        <f>X89*K89</f>
        <v>0</v>
      </c>
      <c r="Z89" s="130">
        <v>0</v>
      </c>
      <c r="AA89" s="131">
        <f>Z89*K89</f>
        <v>0</v>
      </c>
      <c r="AR89" s="30" t="s">
        <v>258</v>
      </c>
      <c r="AT89" s="30" t="s">
        <v>195</v>
      </c>
      <c r="AU89" s="30" t="s">
        <v>128</v>
      </c>
      <c r="AY89" s="30" t="s">
        <v>120</v>
      </c>
      <c r="BE89" s="80">
        <f>IF(U89="základní",N89,0)</f>
        <v>0</v>
      </c>
      <c r="BF89" s="80">
        <f>IF(U89="snížená",N89,0)</f>
        <v>0</v>
      </c>
      <c r="BG89" s="80">
        <f>IF(U89="zákl. přenesená",N89,0)</f>
        <v>0</v>
      </c>
      <c r="BH89" s="80">
        <f>IF(U89="sníž. přenesená",N89,0)</f>
        <v>0</v>
      </c>
      <c r="BI89" s="80">
        <f>IF(U89="nulová",N89,0)</f>
        <v>0</v>
      </c>
      <c r="BJ89" s="30" t="s">
        <v>118</v>
      </c>
      <c r="BK89" s="80">
        <f>ROUND(L89*K89,2)</f>
        <v>0</v>
      </c>
      <c r="BL89" s="30" t="s">
        <v>194</v>
      </c>
    </row>
    <row r="90" spans="2:64" s="17" customFormat="1" ht="6.95" customHeight="1" x14ac:dyDescent="0.25">
      <c r="B90" s="41"/>
      <c r="C90" s="42"/>
      <c r="D90" s="42"/>
      <c r="E90" s="42"/>
      <c r="F90" s="42"/>
      <c r="G90" s="42"/>
      <c r="H90" s="42"/>
      <c r="I90" s="42"/>
      <c r="J90" s="42"/>
      <c r="K90" s="42"/>
      <c r="L90" s="42"/>
      <c r="M90" s="42"/>
      <c r="N90" s="42"/>
      <c r="O90" s="42"/>
      <c r="P90" s="42"/>
      <c r="Q90" s="42"/>
      <c r="R90" s="43"/>
    </row>
  </sheetData>
  <mergeCells count="142">
    <mergeCell ref="M12:Q12"/>
    <mergeCell ref="M13:Q13"/>
    <mergeCell ref="C15:G15"/>
    <mergeCell ref="N15:Q15"/>
    <mergeCell ref="N17:Q17"/>
    <mergeCell ref="N18:Q18"/>
    <mergeCell ref="C3:Q3"/>
    <mergeCell ref="F5:P5"/>
    <mergeCell ref="F6:P6"/>
    <mergeCell ref="F7:P7"/>
    <mergeCell ref="F8:P8"/>
    <mergeCell ref="M10:P10"/>
    <mergeCell ref="N25:Q25"/>
    <mergeCell ref="N26:Q26"/>
    <mergeCell ref="C32:Q32"/>
    <mergeCell ref="F34:P34"/>
    <mergeCell ref="F35:P35"/>
    <mergeCell ref="F36:P36"/>
    <mergeCell ref="N19:Q19"/>
    <mergeCell ref="N20:Q20"/>
    <mergeCell ref="N21:Q21"/>
    <mergeCell ref="N22:Q22"/>
    <mergeCell ref="N23:Q23"/>
    <mergeCell ref="N24:Q24"/>
    <mergeCell ref="N45:Q45"/>
    <mergeCell ref="N46:Q46"/>
    <mergeCell ref="N47:Q47"/>
    <mergeCell ref="F48:I48"/>
    <mergeCell ref="L48:M48"/>
    <mergeCell ref="N48:Q48"/>
    <mergeCell ref="F37:P37"/>
    <mergeCell ref="M39:P39"/>
    <mergeCell ref="M41:Q41"/>
    <mergeCell ref="M42:Q42"/>
    <mergeCell ref="F44:I44"/>
    <mergeCell ref="L44:M44"/>
    <mergeCell ref="N44:Q44"/>
    <mergeCell ref="N51:Q51"/>
    <mergeCell ref="N52:Q52"/>
    <mergeCell ref="F53:I53"/>
    <mergeCell ref="L53:M53"/>
    <mergeCell ref="N53:Q53"/>
    <mergeCell ref="F54:I54"/>
    <mergeCell ref="L54:M54"/>
    <mergeCell ref="N54:Q54"/>
    <mergeCell ref="F49:I49"/>
    <mergeCell ref="L49:M49"/>
    <mergeCell ref="N49:Q49"/>
    <mergeCell ref="F50:I50"/>
    <mergeCell ref="L50:M50"/>
    <mergeCell ref="N50:Q50"/>
    <mergeCell ref="F57:I57"/>
    <mergeCell ref="L57:M57"/>
    <mergeCell ref="N57:Q57"/>
    <mergeCell ref="F58:I58"/>
    <mergeCell ref="L58:M58"/>
    <mergeCell ref="N58:Q58"/>
    <mergeCell ref="F55:I55"/>
    <mergeCell ref="L55:M55"/>
    <mergeCell ref="N55:Q55"/>
    <mergeCell ref="F56:I56"/>
    <mergeCell ref="L56:M56"/>
    <mergeCell ref="N56:Q56"/>
    <mergeCell ref="F63:I63"/>
    <mergeCell ref="N64:Q64"/>
    <mergeCell ref="F65:I65"/>
    <mergeCell ref="L65:M65"/>
    <mergeCell ref="N65:Q65"/>
    <mergeCell ref="F66:I66"/>
    <mergeCell ref="L66:M66"/>
    <mergeCell ref="N66:Q66"/>
    <mergeCell ref="N59:Q59"/>
    <mergeCell ref="F60:I60"/>
    <mergeCell ref="L60:M60"/>
    <mergeCell ref="N60:Q60"/>
    <mergeCell ref="F61:I61"/>
    <mergeCell ref="F62:I62"/>
    <mergeCell ref="L62:M62"/>
    <mergeCell ref="N62:Q62"/>
    <mergeCell ref="F69:I69"/>
    <mergeCell ref="L69:M69"/>
    <mergeCell ref="N69:Q69"/>
    <mergeCell ref="F70:I70"/>
    <mergeCell ref="L70:M70"/>
    <mergeCell ref="N70:Q70"/>
    <mergeCell ref="F67:I67"/>
    <mergeCell ref="L67:M67"/>
    <mergeCell ref="N67:Q67"/>
    <mergeCell ref="F68:I68"/>
    <mergeCell ref="L68:M68"/>
    <mergeCell ref="N68:Q68"/>
    <mergeCell ref="F74:I74"/>
    <mergeCell ref="L74:M74"/>
    <mergeCell ref="N74:Q74"/>
    <mergeCell ref="F75:I75"/>
    <mergeCell ref="L75:M75"/>
    <mergeCell ref="N75:Q75"/>
    <mergeCell ref="F71:I71"/>
    <mergeCell ref="L71:M71"/>
    <mergeCell ref="N71:Q71"/>
    <mergeCell ref="N72:Q72"/>
    <mergeCell ref="F73:I73"/>
    <mergeCell ref="L73:M73"/>
    <mergeCell ref="N73:Q73"/>
    <mergeCell ref="F78:I78"/>
    <mergeCell ref="L78:M78"/>
    <mergeCell ref="N78:Q78"/>
    <mergeCell ref="F79:I79"/>
    <mergeCell ref="L79:M79"/>
    <mergeCell ref="N79:Q79"/>
    <mergeCell ref="F76:I76"/>
    <mergeCell ref="L76:M76"/>
    <mergeCell ref="N76:Q76"/>
    <mergeCell ref="F77:I77"/>
    <mergeCell ref="L77:M77"/>
    <mergeCell ref="N77:Q77"/>
    <mergeCell ref="F82:I82"/>
    <mergeCell ref="L82:M82"/>
    <mergeCell ref="N82:Q82"/>
    <mergeCell ref="F83:I83"/>
    <mergeCell ref="L83:M83"/>
    <mergeCell ref="N83:Q83"/>
    <mergeCell ref="F80:I80"/>
    <mergeCell ref="L80:M80"/>
    <mergeCell ref="N80:Q80"/>
    <mergeCell ref="F81:I81"/>
    <mergeCell ref="L81:M81"/>
    <mergeCell ref="N81:Q81"/>
    <mergeCell ref="N87:Q87"/>
    <mergeCell ref="F88:I88"/>
    <mergeCell ref="L88:M88"/>
    <mergeCell ref="N88:Q88"/>
    <mergeCell ref="F89:I89"/>
    <mergeCell ref="L89:M89"/>
    <mergeCell ref="N89:Q89"/>
    <mergeCell ref="N84:Q84"/>
    <mergeCell ref="F85:I85"/>
    <mergeCell ref="L85:M85"/>
    <mergeCell ref="N85:Q85"/>
    <mergeCell ref="F86:I86"/>
    <mergeCell ref="L86:M86"/>
    <mergeCell ref="N86:Q86"/>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2:BL113"/>
  <sheetViews>
    <sheetView showGridLines="0" zoomScaleNormal="100" workbookViewId="0">
      <pane ySplit="1" topLeftCell="A2" activePane="bottomLeft" state="frozen"/>
      <selection activeCell="F38" sqref="F38:F39"/>
      <selection pane="bottomLeft" activeCell="F38" sqref="F38:F39"/>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4" width="8" style="25" hidden="1"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2" spans="2:18" s="17" customFormat="1" ht="6.95" customHeight="1" x14ac:dyDescent="0.25">
      <c r="B2" s="14"/>
      <c r="C2" s="15"/>
      <c r="D2" s="15"/>
      <c r="E2" s="15"/>
      <c r="F2" s="15"/>
      <c r="G2" s="15"/>
      <c r="H2" s="15"/>
      <c r="I2" s="15"/>
      <c r="J2" s="15"/>
      <c r="K2" s="15"/>
      <c r="L2" s="15"/>
      <c r="M2" s="15"/>
      <c r="N2" s="15"/>
      <c r="O2" s="15"/>
      <c r="P2" s="15"/>
      <c r="Q2" s="15"/>
      <c r="R2" s="16"/>
    </row>
    <row r="3" spans="2:18" s="17" customFormat="1" ht="36.950000000000003" customHeight="1" x14ac:dyDescent="0.25">
      <c r="B3" s="18"/>
      <c r="C3" s="686" t="s">
        <v>54</v>
      </c>
      <c r="D3" s="680"/>
      <c r="E3" s="680"/>
      <c r="F3" s="680"/>
      <c r="G3" s="680"/>
      <c r="H3" s="680"/>
      <c r="I3" s="680"/>
      <c r="J3" s="680"/>
      <c r="K3" s="680"/>
      <c r="L3" s="680"/>
      <c r="M3" s="680"/>
      <c r="N3" s="680"/>
      <c r="O3" s="680"/>
      <c r="P3" s="680"/>
      <c r="Q3" s="680"/>
      <c r="R3" s="19"/>
    </row>
    <row r="4" spans="2:18" s="17" customFormat="1" ht="6.95" customHeight="1" x14ac:dyDescent="0.25">
      <c r="B4" s="18"/>
      <c r="C4" s="20"/>
      <c r="D4" s="20"/>
      <c r="E4" s="20"/>
      <c r="F4" s="20"/>
      <c r="G4" s="20"/>
      <c r="H4" s="20"/>
      <c r="I4" s="20"/>
      <c r="J4" s="20"/>
      <c r="K4" s="20"/>
      <c r="L4" s="20"/>
      <c r="M4" s="20"/>
      <c r="N4" s="20"/>
      <c r="O4" s="20"/>
      <c r="P4" s="20"/>
      <c r="Q4" s="20"/>
      <c r="R4" s="19"/>
    </row>
    <row r="5" spans="2:18" s="17" customFormat="1" ht="30" customHeight="1" x14ac:dyDescent="0.25">
      <c r="B5" s="18"/>
      <c r="C5" s="21" t="s">
        <v>55</v>
      </c>
      <c r="D5" s="20"/>
      <c r="E5" s="20"/>
      <c r="F5" s="687" t="s">
        <v>56</v>
      </c>
      <c r="G5" s="680"/>
      <c r="H5" s="680"/>
      <c r="I5" s="680"/>
      <c r="J5" s="680"/>
      <c r="K5" s="680"/>
      <c r="L5" s="680"/>
      <c r="M5" s="680"/>
      <c r="N5" s="680"/>
      <c r="O5" s="680"/>
      <c r="P5" s="680"/>
      <c r="Q5" s="20"/>
      <c r="R5" s="19"/>
    </row>
    <row r="6" spans="2:18" ht="30" customHeight="1" x14ac:dyDescent="0.3">
      <c r="B6" s="22"/>
      <c r="C6" s="21" t="s">
        <v>57</v>
      </c>
      <c r="D6" s="23"/>
      <c r="E6" s="23"/>
      <c r="F6" s="687" t="s">
        <v>1670</v>
      </c>
      <c r="G6" s="688"/>
      <c r="H6" s="688"/>
      <c r="I6" s="688"/>
      <c r="J6" s="688"/>
      <c r="K6" s="688"/>
      <c r="L6" s="688"/>
      <c r="M6" s="688"/>
      <c r="N6" s="688"/>
      <c r="O6" s="688"/>
      <c r="P6" s="688"/>
      <c r="Q6" s="23"/>
      <c r="R6" s="24"/>
    </row>
    <row r="7" spans="2:18" ht="30" customHeight="1" x14ac:dyDescent="0.3">
      <c r="B7" s="22"/>
      <c r="C7" s="21" t="s">
        <v>59</v>
      </c>
      <c r="D7" s="23"/>
      <c r="E7" s="23"/>
      <c r="F7" s="687" t="s">
        <v>1812</v>
      </c>
      <c r="G7" s="688"/>
      <c r="H7" s="688"/>
      <c r="I7" s="688"/>
      <c r="J7" s="688"/>
      <c r="K7" s="688"/>
      <c r="L7" s="688"/>
      <c r="M7" s="688"/>
      <c r="N7" s="688"/>
      <c r="O7" s="688"/>
      <c r="P7" s="688"/>
      <c r="Q7" s="23"/>
      <c r="R7" s="24"/>
    </row>
    <row r="8" spans="2:18" s="17" customFormat="1" ht="36.950000000000003" customHeight="1" x14ac:dyDescent="0.25">
      <c r="B8" s="18"/>
      <c r="C8" s="26" t="s">
        <v>1672</v>
      </c>
      <c r="D8" s="20"/>
      <c r="E8" s="20"/>
      <c r="F8" s="689" t="s">
        <v>1813</v>
      </c>
      <c r="G8" s="680"/>
      <c r="H8" s="680"/>
      <c r="I8" s="680"/>
      <c r="J8" s="680"/>
      <c r="K8" s="680"/>
      <c r="L8" s="680"/>
      <c r="M8" s="680"/>
      <c r="N8" s="680"/>
      <c r="O8" s="680"/>
      <c r="P8" s="680"/>
      <c r="Q8" s="20"/>
      <c r="R8" s="19"/>
    </row>
    <row r="9" spans="2:18" s="17" customFormat="1" ht="6.95" customHeight="1" x14ac:dyDescent="0.25">
      <c r="B9" s="18"/>
      <c r="C9" s="20"/>
      <c r="D9" s="20"/>
      <c r="E9" s="20"/>
      <c r="F9" s="20"/>
      <c r="G9" s="20"/>
      <c r="H9" s="20"/>
      <c r="I9" s="20"/>
      <c r="J9" s="20"/>
      <c r="K9" s="20"/>
      <c r="L9" s="20"/>
      <c r="M9" s="20"/>
      <c r="N9" s="20"/>
      <c r="O9" s="20"/>
      <c r="P9" s="20"/>
      <c r="Q9" s="20"/>
      <c r="R9" s="19"/>
    </row>
    <row r="10" spans="2:18" s="17" customFormat="1" ht="18" customHeight="1" x14ac:dyDescent="0.25">
      <c r="B10" s="18"/>
      <c r="C10" s="21" t="s">
        <v>61</v>
      </c>
      <c r="D10" s="20"/>
      <c r="E10" s="20"/>
      <c r="F10" s="27" t="s">
        <v>62</v>
      </c>
      <c r="G10" s="20"/>
      <c r="H10" s="20"/>
      <c r="I10" s="20"/>
      <c r="J10" s="20"/>
      <c r="K10" s="21" t="s">
        <v>63</v>
      </c>
      <c r="L10" s="20"/>
      <c r="M10" s="697">
        <v>42535</v>
      </c>
      <c r="N10" s="680"/>
      <c r="O10" s="680"/>
      <c r="P10" s="680"/>
      <c r="Q10" s="20"/>
      <c r="R10" s="19"/>
    </row>
    <row r="11" spans="2:18" s="17" customFormat="1" ht="6.95" customHeight="1" x14ac:dyDescent="0.25">
      <c r="B11" s="18"/>
      <c r="C11" s="20"/>
      <c r="D11" s="20"/>
      <c r="E11" s="20"/>
      <c r="F11" s="20"/>
      <c r="G11" s="20"/>
      <c r="H11" s="20"/>
      <c r="I11" s="20"/>
      <c r="J11" s="20"/>
      <c r="K11" s="20"/>
      <c r="L11" s="20"/>
      <c r="M11" s="20"/>
      <c r="N11" s="20"/>
      <c r="O11" s="20"/>
      <c r="P11" s="20"/>
      <c r="Q11" s="20"/>
      <c r="R11" s="19"/>
    </row>
    <row r="12" spans="2:18" s="17" customFormat="1" ht="15" x14ac:dyDescent="0.25">
      <c r="B12" s="18"/>
      <c r="C12" s="21" t="s">
        <v>64</v>
      </c>
      <c r="D12" s="20"/>
      <c r="E12" s="20"/>
      <c r="F12" s="27" t="s">
        <v>65</v>
      </c>
      <c r="G12" s="20"/>
      <c r="H12" s="20"/>
      <c r="I12" s="20"/>
      <c r="J12" s="20"/>
      <c r="K12" s="21" t="s">
        <v>66</v>
      </c>
      <c r="L12" s="20"/>
      <c r="M12" s="698" t="s">
        <v>67</v>
      </c>
      <c r="N12" s="680"/>
      <c r="O12" s="680"/>
      <c r="P12" s="680"/>
      <c r="Q12" s="680"/>
      <c r="R12" s="19"/>
    </row>
    <row r="13" spans="2:18" s="17" customFormat="1" ht="14.45" customHeight="1" x14ac:dyDescent="0.25">
      <c r="B13" s="18"/>
      <c r="C13" s="21" t="s">
        <v>68</v>
      </c>
      <c r="D13" s="20"/>
      <c r="E13" s="20"/>
      <c r="F13" s="27"/>
      <c r="G13" s="20"/>
      <c r="H13" s="20"/>
      <c r="I13" s="20"/>
      <c r="J13" s="20"/>
      <c r="K13" s="21" t="s">
        <v>69</v>
      </c>
      <c r="L13" s="20"/>
      <c r="M13" s="698" t="s">
        <v>70</v>
      </c>
      <c r="N13" s="680"/>
      <c r="O13" s="680"/>
      <c r="P13" s="680"/>
      <c r="Q13" s="680"/>
      <c r="R13" s="19"/>
    </row>
    <row r="14" spans="2:18" s="17" customFormat="1" ht="10.35" customHeight="1" x14ac:dyDescent="0.25">
      <c r="B14" s="18"/>
      <c r="C14" s="20"/>
      <c r="D14" s="20"/>
      <c r="E14" s="20"/>
      <c r="F14" s="20"/>
      <c r="G14" s="20"/>
      <c r="H14" s="20"/>
      <c r="I14" s="20"/>
      <c r="J14" s="20"/>
      <c r="K14" s="20"/>
      <c r="L14" s="20"/>
      <c r="M14" s="20"/>
      <c r="N14" s="20"/>
      <c r="O14" s="20"/>
      <c r="P14" s="20"/>
      <c r="Q14" s="20"/>
      <c r="R14" s="19"/>
    </row>
    <row r="15" spans="2:18" s="17" customFormat="1" ht="29.25" customHeight="1" x14ac:dyDescent="0.25">
      <c r="B15" s="18"/>
      <c r="C15" s="694" t="s">
        <v>71</v>
      </c>
      <c r="D15" s="695"/>
      <c r="E15" s="695"/>
      <c r="F15" s="695"/>
      <c r="G15" s="695"/>
      <c r="H15" s="28"/>
      <c r="I15" s="28"/>
      <c r="J15" s="28"/>
      <c r="K15" s="28"/>
      <c r="L15" s="28"/>
      <c r="M15" s="28"/>
      <c r="N15" s="694" t="s">
        <v>72</v>
      </c>
      <c r="O15" s="680"/>
      <c r="P15" s="680"/>
      <c r="Q15" s="680"/>
      <c r="R15" s="19"/>
    </row>
    <row r="16" spans="2:18" s="17" customFormat="1" ht="10.35" customHeight="1" x14ac:dyDescent="0.25">
      <c r="B16" s="18"/>
      <c r="C16" s="20"/>
      <c r="D16" s="20"/>
      <c r="E16" s="20"/>
      <c r="F16" s="20"/>
      <c r="G16" s="20"/>
      <c r="H16" s="20"/>
      <c r="I16" s="20"/>
      <c r="J16" s="20"/>
      <c r="K16" s="20"/>
      <c r="L16" s="20"/>
      <c r="M16" s="20"/>
      <c r="N16" s="20"/>
      <c r="O16" s="20"/>
      <c r="P16" s="20"/>
      <c r="Q16" s="20"/>
      <c r="R16" s="19"/>
    </row>
    <row r="17" spans="2:47" s="17" customFormat="1" ht="29.25" customHeight="1" x14ac:dyDescent="0.25">
      <c r="B17" s="18"/>
      <c r="C17" s="29" t="s">
        <v>73</v>
      </c>
      <c r="D17" s="20"/>
      <c r="E17" s="20"/>
      <c r="F17" s="20"/>
      <c r="G17" s="20"/>
      <c r="H17" s="20"/>
      <c r="I17" s="20"/>
      <c r="J17" s="20"/>
      <c r="K17" s="20"/>
      <c r="L17" s="20"/>
      <c r="M17" s="20"/>
      <c r="N17" s="696">
        <f>N45</f>
        <v>0</v>
      </c>
      <c r="O17" s="680"/>
      <c r="P17" s="680"/>
      <c r="Q17" s="680"/>
      <c r="R17" s="19"/>
      <c r="AC17" s="80">
        <f>N17</f>
        <v>0</v>
      </c>
      <c r="AU17" s="30" t="s">
        <v>74</v>
      </c>
    </row>
    <row r="18" spans="2:47" s="35" customFormat="1" ht="24.95" customHeight="1" x14ac:dyDescent="0.25">
      <c r="B18" s="31"/>
      <c r="C18" s="32"/>
      <c r="D18" s="33" t="s">
        <v>75</v>
      </c>
      <c r="E18" s="32"/>
      <c r="F18" s="32"/>
      <c r="G18" s="32"/>
      <c r="H18" s="32"/>
      <c r="I18" s="32"/>
      <c r="J18" s="32"/>
      <c r="K18" s="32"/>
      <c r="L18" s="32"/>
      <c r="M18" s="32"/>
      <c r="N18" s="669">
        <f>N46</f>
        <v>0</v>
      </c>
      <c r="O18" s="685"/>
      <c r="P18" s="685"/>
      <c r="Q18" s="685"/>
      <c r="R18" s="34"/>
    </row>
    <row r="19" spans="2:47" s="40" customFormat="1" ht="19.899999999999999" customHeight="1" x14ac:dyDescent="0.25">
      <c r="B19" s="36"/>
      <c r="C19" s="37"/>
      <c r="D19" s="38" t="s">
        <v>76</v>
      </c>
      <c r="E19" s="37"/>
      <c r="F19" s="37"/>
      <c r="G19" s="37"/>
      <c r="H19" s="37"/>
      <c r="I19" s="37"/>
      <c r="J19" s="37"/>
      <c r="K19" s="37"/>
      <c r="L19" s="37"/>
      <c r="M19" s="37"/>
      <c r="N19" s="683">
        <f>N47</f>
        <v>0</v>
      </c>
      <c r="O19" s="684"/>
      <c r="P19" s="684"/>
      <c r="Q19" s="684"/>
      <c r="R19" s="39"/>
    </row>
    <row r="20" spans="2:47" s="40" customFormat="1" ht="19.899999999999999" customHeight="1" x14ac:dyDescent="0.25">
      <c r="B20" s="36"/>
      <c r="C20" s="37"/>
      <c r="D20" s="38" t="s">
        <v>82</v>
      </c>
      <c r="E20" s="37"/>
      <c r="F20" s="37"/>
      <c r="G20" s="37"/>
      <c r="H20" s="37"/>
      <c r="I20" s="37"/>
      <c r="J20" s="37"/>
      <c r="K20" s="37"/>
      <c r="L20" s="37"/>
      <c r="M20" s="37"/>
      <c r="N20" s="683">
        <f>N58</f>
        <v>0</v>
      </c>
      <c r="O20" s="684"/>
      <c r="P20" s="684"/>
      <c r="Q20" s="684"/>
      <c r="R20" s="39"/>
    </row>
    <row r="21" spans="2:47" s="40" customFormat="1" ht="19.899999999999999" customHeight="1" x14ac:dyDescent="0.25">
      <c r="B21" s="36"/>
      <c r="C21" s="37"/>
      <c r="D21" s="38" t="s">
        <v>83</v>
      </c>
      <c r="E21" s="37"/>
      <c r="F21" s="37"/>
      <c r="G21" s="37"/>
      <c r="H21" s="37"/>
      <c r="I21" s="37"/>
      <c r="J21" s="37"/>
      <c r="K21" s="37"/>
      <c r="L21" s="37"/>
      <c r="M21" s="37"/>
      <c r="N21" s="683">
        <f>N66</f>
        <v>0</v>
      </c>
      <c r="O21" s="684"/>
      <c r="P21" s="684"/>
      <c r="Q21" s="684"/>
      <c r="R21" s="39"/>
    </row>
    <row r="22" spans="2:47" s="40" customFormat="1" ht="19.899999999999999" customHeight="1" x14ac:dyDescent="0.25">
      <c r="B22" s="36"/>
      <c r="C22" s="37"/>
      <c r="D22" s="38" t="s">
        <v>84</v>
      </c>
      <c r="E22" s="37"/>
      <c r="F22" s="37"/>
      <c r="G22" s="37"/>
      <c r="H22" s="37"/>
      <c r="I22" s="37"/>
      <c r="J22" s="37"/>
      <c r="K22" s="37"/>
      <c r="L22" s="37"/>
      <c r="M22" s="37"/>
      <c r="N22" s="683">
        <f>N71</f>
        <v>0</v>
      </c>
      <c r="O22" s="684"/>
      <c r="P22" s="684"/>
      <c r="Q22" s="684"/>
      <c r="R22" s="39"/>
    </row>
    <row r="23" spans="2:47" s="40" customFormat="1" ht="19.899999999999999" customHeight="1" x14ac:dyDescent="0.25">
      <c r="B23" s="36"/>
      <c r="C23" s="37"/>
      <c r="D23" s="38" t="s">
        <v>85</v>
      </c>
      <c r="E23" s="37"/>
      <c r="F23" s="37"/>
      <c r="G23" s="37"/>
      <c r="H23" s="37"/>
      <c r="I23" s="37"/>
      <c r="J23" s="37"/>
      <c r="K23" s="37"/>
      <c r="L23" s="37"/>
      <c r="M23" s="37"/>
      <c r="N23" s="683">
        <f>N93</f>
        <v>0</v>
      </c>
      <c r="O23" s="684"/>
      <c r="P23" s="684"/>
      <c r="Q23" s="684"/>
      <c r="R23" s="39"/>
    </row>
    <row r="24" spans="2:47" s="35" customFormat="1" ht="24.95" customHeight="1" x14ac:dyDescent="0.25">
      <c r="B24" s="31"/>
      <c r="C24" s="32"/>
      <c r="D24" s="33" t="s">
        <v>87</v>
      </c>
      <c r="E24" s="32"/>
      <c r="F24" s="32"/>
      <c r="G24" s="32"/>
      <c r="H24" s="32"/>
      <c r="I24" s="32"/>
      <c r="J24" s="32"/>
      <c r="K24" s="32"/>
      <c r="L24" s="32"/>
      <c r="M24" s="32"/>
      <c r="N24" s="669">
        <f>N95</f>
        <v>0</v>
      </c>
      <c r="O24" s="685"/>
      <c r="P24" s="685"/>
      <c r="Q24" s="685"/>
      <c r="R24" s="34"/>
    </row>
    <row r="25" spans="2:47" s="40" customFormat="1" ht="19.899999999999999" customHeight="1" x14ac:dyDescent="0.25">
      <c r="B25" s="36"/>
      <c r="C25" s="37"/>
      <c r="D25" s="38" t="s">
        <v>88</v>
      </c>
      <c r="E25" s="37"/>
      <c r="F25" s="37"/>
      <c r="G25" s="37"/>
      <c r="H25" s="37"/>
      <c r="I25" s="37"/>
      <c r="J25" s="37"/>
      <c r="K25" s="37"/>
      <c r="L25" s="37"/>
      <c r="M25" s="37"/>
      <c r="N25" s="683">
        <f>N96</f>
        <v>0</v>
      </c>
      <c r="O25" s="684"/>
      <c r="P25" s="684"/>
      <c r="Q25" s="684"/>
      <c r="R25" s="39"/>
    </row>
    <row r="26" spans="2:47" s="40" customFormat="1" ht="19.899999999999999" customHeight="1" x14ac:dyDescent="0.25">
      <c r="B26" s="36"/>
      <c r="C26" s="37"/>
      <c r="D26" s="38" t="s">
        <v>98</v>
      </c>
      <c r="E26" s="37"/>
      <c r="F26" s="37"/>
      <c r="G26" s="37"/>
      <c r="H26" s="37"/>
      <c r="I26" s="37"/>
      <c r="J26" s="37"/>
      <c r="K26" s="37"/>
      <c r="L26" s="37"/>
      <c r="M26" s="37"/>
      <c r="N26" s="683">
        <f>N108</f>
        <v>0</v>
      </c>
      <c r="O26" s="684"/>
      <c r="P26" s="684"/>
      <c r="Q26" s="684"/>
      <c r="R26" s="39"/>
    </row>
    <row r="27" spans="2:47" s="17" customFormat="1" ht="6.95" customHeight="1" x14ac:dyDescent="0.25">
      <c r="B27" s="41"/>
      <c r="C27" s="42"/>
      <c r="D27" s="42"/>
      <c r="E27" s="42"/>
      <c r="F27" s="42"/>
      <c r="G27" s="42"/>
      <c r="H27" s="42"/>
      <c r="I27" s="42"/>
      <c r="J27" s="42"/>
      <c r="K27" s="42"/>
      <c r="L27" s="42"/>
      <c r="M27" s="42"/>
      <c r="N27" s="42"/>
      <c r="O27" s="42"/>
      <c r="P27" s="42"/>
      <c r="Q27" s="42"/>
      <c r="R27" s="43"/>
    </row>
    <row r="31" spans="2:47" s="17" customFormat="1" ht="6.95" customHeight="1" x14ac:dyDescent="0.25">
      <c r="B31" s="14"/>
      <c r="C31" s="15"/>
      <c r="D31" s="15"/>
      <c r="E31" s="15"/>
      <c r="F31" s="15"/>
      <c r="G31" s="15"/>
      <c r="H31" s="15"/>
      <c r="I31" s="15"/>
      <c r="J31" s="15"/>
      <c r="K31" s="15"/>
      <c r="L31" s="15"/>
      <c r="M31" s="15"/>
      <c r="N31" s="15"/>
      <c r="O31" s="15"/>
      <c r="P31" s="15"/>
      <c r="Q31" s="15"/>
      <c r="R31" s="16"/>
    </row>
    <row r="32" spans="2:47" s="17" customFormat="1" ht="36.950000000000003" customHeight="1" x14ac:dyDescent="0.25">
      <c r="B32" s="18"/>
      <c r="C32" s="686" t="s">
        <v>100</v>
      </c>
      <c r="D32" s="680"/>
      <c r="E32" s="680"/>
      <c r="F32" s="680"/>
      <c r="G32" s="680"/>
      <c r="H32" s="680"/>
      <c r="I32" s="680"/>
      <c r="J32" s="680"/>
      <c r="K32" s="680"/>
      <c r="L32" s="680"/>
      <c r="M32" s="680"/>
      <c r="N32" s="680"/>
      <c r="O32" s="680"/>
      <c r="P32" s="680"/>
      <c r="Q32" s="680"/>
      <c r="R32" s="19"/>
    </row>
    <row r="33" spans="2:64" s="17" customFormat="1" ht="6.95" customHeight="1" x14ac:dyDescent="0.25">
      <c r="B33" s="18"/>
      <c r="C33" s="20"/>
      <c r="D33" s="20"/>
      <c r="E33" s="20"/>
      <c r="F33" s="20"/>
      <c r="G33" s="20"/>
      <c r="H33" s="20"/>
      <c r="I33" s="20"/>
      <c r="J33" s="20"/>
      <c r="K33" s="20"/>
      <c r="L33" s="20"/>
      <c r="M33" s="20"/>
      <c r="N33" s="20"/>
      <c r="O33" s="20"/>
      <c r="P33" s="20"/>
      <c r="Q33" s="20"/>
      <c r="R33" s="19"/>
    </row>
    <row r="34" spans="2:64" s="17" customFormat="1" ht="30" customHeight="1" x14ac:dyDescent="0.25">
      <c r="B34" s="18"/>
      <c r="C34" s="21" t="s">
        <v>55</v>
      </c>
      <c r="D34" s="20"/>
      <c r="E34" s="20"/>
      <c r="F34" s="687" t="s">
        <v>56</v>
      </c>
      <c r="G34" s="680"/>
      <c r="H34" s="680"/>
      <c r="I34" s="680"/>
      <c r="J34" s="680"/>
      <c r="K34" s="680"/>
      <c r="L34" s="680"/>
      <c r="M34" s="680"/>
      <c r="N34" s="680"/>
      <c r="O34" s="680"/>
      <c r="P34" s="680"/>
      <c r="Q34" s="20"/>
      <c r="R34" s="19"/>
    </row>
    <row r="35" spans="2:64" ht="30" customHeight="1" x14ac:dyDescent="0.3">
      <c r="B35" s="22"/>
      <c r="C35" s="21" t="s">
        <v>57</v>
      </c>
      <c r="D35" s="23"/>
      <c r="E35" s="23"/>
      <c r="F35" s="687" t="s">
        <v>1670</v>
      </c>
      <c r="G35" s="688"/>
      <c r="H35" s="688"/>
      <c r="I35" s="688"/>
      <c r="J35" s="688"/>
      <c r="K35" s="688"/>
      <c r="L35" s="688"/>
      <c r="M35" s="688"/>
      <c r="N35" s="688"/>
      <c r="O35" s="688"/>
      <c r="P35" s="688"/>
      <c r="Q35" s="23"/>
      <c r="R35" s="24"/>
    </row>
    <row r="36" spans="2:64" ht="30" customHeight="1" x14ac:dyDescent="0.3">
      <c r="B36" s="22"/>
      <c r="C36" s="21" t="s">
        <v>59</v>
      </c>
      <c r="D36" s="23"/>
      <c r="E36" s="23"/>
      <c r="F36" s="687" t="s">
        <v>1812</v>
      </c>
      <c r="G36" s="688"/>
      <c r="H36" s="688"/>
      <c r="I36" s="688"/>
      <c r="J36" s="688"/>
      <c r="K36" s="688"/>
      <c r="L36" s="688"/>
      <c r="M36" s="688"/>
      <c r="N36" s="688"/>
      <c r="O36" s="688"/>
      <c r="P36" s="688"/>
      <c r="Q36" s="23"/>
      <c r="R36" s="24"/>
    </row>
    <row r="37" spans="2:64" s="17" customFormat="1" ht="36.950000000000003" customHeight="1" x14ac:dyDescent="0.25">
      <c r="B37" s="18"/>
      <c r="C37" s="26" t="s">
        <v>1672</v>
      </c>
      <c r="D37" s="20"/>
      <c r="E37" s="20"/>
      <c r="F37" s="689" t="s">
        <v>1813</v>
      </c>
      <c r="G37" s="680"/>
      <c r="H37" s="680"/>
      <c r="I37" s="680"/>
      <c r="J37" s="680"/>
      <c r="K37" s="680"/>
      <c r="L37" s="680"/>
      <c r="M37" s="680"/>
      <c r="N37" s="680"/>
      <c r="O37" s="680"/>
      <c r="P37" s="680"/>
      <c r="Q37" s="20"/>
      <c r="R37" s="19"/>
    </row>
    <row r="38" spans="2:64" s="17" customFormat="1" ht="6.95" customHeight="1" x14ac:dyDescent="0.25">
      <c r="B38" s="18"/>
      <c r="C38" s="20"/>
      <c r="D38" s="20"/>
      <c r="E38" s="20"/>
      <c r="F38" s="20"/>
      <c r="G38" s="20"/>
      <c r="H38" s="20"/>
      <c r="I38" s="20"/>
      <c r="J38" s="20"/>
      <c r="K38" s="20"/>
      <c r="L38" s="20"/>
      <c r="M38" s="20"/>
      <c r="N38" s="20"/>
      <c r="O38" s="20"/>
      <c r="P38" s="20"/>
      <c r="Q38" s="20"/>
      <c r="R38" s="19"/>
    </row>
    <row r="39" spans="2:64" s="17" customFormat="1" ht="18" customHeight="1" x14ac:dyDescent="0.25">
      <c r="B39" s="18"/>
      <c r="C39" s="21" t="s">
        <v>61</v>
      </c>
      <c r="D39" s="20"/>
      <c r="E39" s="20"/>
      <c r="F39" s="27" t="s">
        <v>62</v>
      </c>
      <c r="G39" s="20"/>
      <c r="H39" s="20"/>
      <c r="I39" s="20"/>
      <c r="J39" s="20"/>
      <c r="K39" s="21" t="s">
        <v>63</v>
      </c>
      <c r="L39" s="20"/>
      <c r="M39" s="697">
        <v>42535</v>
      </c>
      <c r="N39" s="680"/>
      <c r="O39" s="680"/>
      <c r="P39" s="680"/>
      <c r="Q39" s="20"/>
      <c r="R39" s="19"/>
    </row>
    <row r="40" spans="2:64" s="17" customFormat="1" ht="6.95" customHeight="1" x14ac:dyDescent="0.25">
      <c r="B40" s="18"/>
      <c r="C40" s="20"/>
      <c r="D40" s="20"/>
      <c r="E40" s="20"/>
      <c r="F40" s="20"/>
      <c r="G40" s="20"/>
      <c r="H40" s="20"/>
      <c r="I40" s="20"/>
      <c r="J40" s="20"/>
      <c r="K40" s="20"/>
      <c r="L40" s="20"/>
      <c r="M40" s="20"/>
      <c r="N40" s="20"/>
      <c r="O40" s="20"/>
      <c r="P40" s="20"/>
      <c r="Q40" s="20"/>
      <c r="R40" s="19"/>
    </row>
    <row r="41" spans="2:64" s="17" customFormat="1" ht="15" x14ac:dyDescent="0.25">
      <c r="B41" s="18"/>
      <c r="C41" s="21" t="s">
        <v>64</v>
      </c>
      <c r="D41" s="20"/>
      <c r="E41" s="20"/>
      <c r="F41" s="27" t="s">
        <v>65</v>
      </c>
      <c r="G41" s="20"/>
      <c r="H41" s="20"/>
      <c r="I41" s="20"/>
      <c r="J41" s="20"/>
      <c r="K41" s="21" t="s">
        <v>66</v>
      </c>
      <c r="L41" s="20"/>
      <c r="M41" s="698" t="s">
        <v>67</v>
      </c>
      <c r="N41" s="680"/>
      <c r="O41" s="680"/>
      <c r="P41" s="680"/>
      <c r="Q41" s="680"/>
      <c r="R41" s="19"/>
    </row>
    <row r="42" spans="2:64" s="17" customFormat="1" ht="14.45" customHeight="1" x14ac:dyDescent="0.25">
      <c r="B42" s="18"/>
      <c r="C42" s="21" t="s">
        <v>68</v>
      </c>
      <c r="D42" s="20"/>
      <c r="E42" s="20"/>
      <c r="F42" s="27"/>
      <c r="G42" s="20"/>
      <c r="H42" s="20"/>
      <c r="I42" s="20"/>
      <c r="J42" s="20"/>
      <c r="K42" s="21" t="s">
        <v>69</v>
      </c>
      <c r="L42" s="20"/>
      <c r="M42" s="698" t="s">
        <v>70</v>
      </c>
      <c r="N42" s="680"/>
      <c r="O42" s="680"/>
      <c r="P42" s="680"/>
      <c r="Q42" s="680"/>
      <c r="R42" s="19"/>
    </row>
    <row r="43" spans="2:64" s="17" customFormat="1" ht="10.35" customHeight="1" x14ac:dyDescent="0.25">
      <c r="B43" s="18"/>
      <c r="C43" s="20"/>
      <c r="D43" s="20"/>
      <c r="E43" s="20"/>
      <c r="F43" s="20"/>
      <c r="G43" s="20"/>
      <c r="H43" s="20"/>
      <c r="I43" s="20"/>
      <c r="J43" s="20"/>
      <c r="K43" s="20"/>
      <c r="L43" s="20"/>
      <c r="M43" s="20"/>
      <c r="N43" s="20"/>
      <c r="O43" s="20"/>
      <c r="P43" s="20"/>
      <c r="Q43" s="20"/>
      <c r="R43" s="19"/>
    </row>
    <row r="44" spans="2:64" s="48" customFormat="1" ht="29.25" customHeight="1" x14ac:dyDescent="0.25">
      <c r="B44" s="44"/>
      <c r="C44" s="45" t="s">
        <v>101</v>
      </c>
      <c r="D44" s="46" t="s">
        <v>102</v>
      </c>
      <c r="E44" s="46" t="s">
        <v>103</v>
      </c>
      <c r="F44" s="690" t="s">
        <v>104</v>
      </c>
      <c r="G44" s="691"/>
      <c r="H44" s="691"/>
      <c r="I44" s="691"/>
      <c r="J44" s="46" t="s">
        <v>105</v>
      </c>
      <c r="K44" s="46" t="s">
        <v>106</v>
      </c>
      <c r="L44" s="692" t="s">
        <v>107</v>
      </c>
      <c r="M44" s="691"/>
      <c r="N44" s="690" t="s">
        <v>72</v>
      </c>
      <c r="O44" s="691"/>
      <c r="P44" s="691"/>
      <c r="Q44" s="693"/>
      <c r="R44" s="47"/>
      <c r="T44" s="49" t="s">
        <v>108</v>
      </c>
      <c r="U44" s="50" t="s">
        <v>109</v>
      </c>
      <c r="V44" s="50" t="s">
        <v>110</v>
      </c>
      <c r="W44" s="50" t="s">
        <v>111</v>
      </c>
      <c r="X44" s="50" t="s">
        <v>112</v>
      </c>
      <c r="Y44" s="50" t="s">
        <v>113</v>
      </c>
      <c r="Z44" s="50" t="s">
        <v>114</v>
      </c>
      <c r="AA44" s="51" t="s">
        <v>115</v>
      </c>
    </row>
    <row r="45" spans="2:64" s="17" customFormat="1" ht="29.25" customHeight="1" x14ac:dyDescent="0.35">
      <c r="B45" s="18"/>
      <c r="C45" s="52" t="s">
        <v>116</v>
      </c>
      <c r="D45" s="20"/>
      <c r="E45" s="20"/>
      <c r="F45" s="20"/>
      <c r="G45" s="20"/>
      <c r="H45" s="20"/>
      <c r="I45" s="20"/>
      <c r="J45" s="20"/>
      <c r="K45" s="20"/>
      <c r="L45" s="20"/>
      <c r="M45" s="20"/>
      <c r="N45" s="674">
        <f>BK45</f>
        <v>0</v>
      </c>
      <c r="O45" s="675"/>
      <c r="P45" s="675"/>
      <c r="Q45" s="675"/>
      <c r="R45" s="19"/>
      <c r="T45" s="53"/>
      <c r="U45" s="54"/>
      <c r="V45" s="54"/>
      <c r="W45" s="55">
        <f>W46+W95</f>
        <v>29.951228</v>
      </c>
      <c r="X45" s="54"/>
      <c r="Y45" s="55">
        <f>Y46+Y95</f>
        <v>0.86401729999999988</v>
      </c>
      <c r="Z45" s="54"/>
      <c r="AA45" s="56">
        <f>AA46+AA95</f>
        <v>0.98872500000000008</v>
      </c>
      <c r="AT45" s="30" t="s">
        <v>117</v>
      </c>
      <c r="AU45" s="30" t="s">
        <v>74</v>
      </c>
      <c r="BK45" s="57">
        <f>BK46+BK95</f>
        <v>0</v>
      </c>
    </row>
    <row r="46" spans="2:64" s="62" customFormat="1" ht="37.35" customHeight="1" x14ac:dyDescent="0.35">
      <c r="B46" s="58"/>
      <c r="C46" s="59"/>
      <c r="D46" s="60" t="s">
        <v>75</v>
      </c>
      <c r="E46" s="60"/>
      <c r="F46" s="60"/>
      <c r="G46" s="60"/>
      <c r="H46" s="60"/>
      <c r="I46" s="60"/>
      <c r="J46" s="60"/>
      <c r="K46" s="60"/>
      <c r="L46" s="60"/>
      <c r="M46" s="60"/>
      <c r="N46" s="668">
        <f>BK46</f>
        <v>0</v>
      </c>
      <c r="O46" s="669"/>
      <c r="P46" s="669"/>
      <c r="Q46" s="669"/>
      <c r="R46" s="61"/>
      <c r="T46" s="63"/>
      <c r="U46" s="59"/>
      <c r="V46" s="59"/>
      <c r="W46" s="64">
        <f>W47+W58+W66+W71+W93</f>
        <v>29.038692000000001</v>
      </c>
      <c r="X46" s="59"/>
      <c r="Y46" s="64">
        <f>Y47+Y58+Y66+Y71+Y93</f>
        <v>0.8552692999999999</v>
      </c>
      <c r="Z46" s="59"/>
      <c r="AA46" s="65">
        <f>AA47+AA58+AA66+AA71+AA93</f>
        <v>0.98272500000000007</v>
      </c>
      <c r="AR46" s="66" t="s">
        <v>118</v>
      </c>
      <c r="AT46" s="67" t="s">
        <v>117</v>
      </c>
      <c r="AU46" s="67" t="s">
        <v>119</v>
      </c>
      <c r="AY46" s="66" t="s">
        <v>120</v>
      </c>
      <c r="BK46" s="68">
        <f>BK47+BK58+BK66+BK71+BK93</f>
        <v>0</v>
      </c>
    </row>
    <row r="47" spans="2:64" s="62" customFormat="1" ht="19.899999999999999" customHeight="1" x14ac:dyDescent="0.3">
      <c r="B47" s="58"/>
      <c r="C47" s="59"/>
      <c r="D47" s="69" t="s">
        <v>76</v>
      </c>
      <c r="E47" s="69"/>
      <c r="F47" s="69"/>
      <c r="G47" s="69"/>
      <c r="H47" s="69"/>
      <c r="I47" s="69"/>
      <c r="J47" s="69"/>
      <c r="K47" s="69"/>
      <c r="L47" s="69"/>
      <c r="M47" s="69"/>
      <c r="N47" s="659">
        <f>BK47</f>
        <v>0</v>
      </c>
      <c r="O47" s="660"/>
      <c r="P47" s="660"/>
      <c r="Q47" s="660"/>
      <c r="R47" s="61"/>
      <c r="T47" s="63"/>
      <c r="U47" s="59"/>
      <c r="V47" s="59"/>
      <c r="W47" s="64">
        <f>SUM(W48:W57)</f>
        <v>11.451374999999999</v>
      </c>
      <c r="X47" s="59"/>
      <c r="Y47" s="64">
        <f>SUM(Y48:Y57)</f>
        <v>0</v>
      </c>
      <c r="Z47" s="59"/>
      <c r="AA47" s="65">
        <f>SUM(AA48:AA57)</f>
        <v>0</v>
      </c>
      <c r="AR47" s="66" t="s">
        <v>118</v>
      </c>
      <c r="AT47" s="67" t="s">
        <v>117</v>
      </c>
      <c r="AU47" s="67" t="s">
        <v>118</v>
      </c>
      <c r="AY47" s="66" t="s">
        <v>120</v>
      </c>
      <c r="BK47" s="68">
        <f>SUM(BK48:BK57)</f>
        <v>0</v>
      </c>
    </row>
    <row r="48" spans="2:64" s="17" customFormat="1" ht="31.5" customHeight="1" x14ac:dyDescent="0.25">
      <c r="B48" s="70"/>
      <c r="C48" s="71" t="s">
        <v>118</v>
      </c>
      <c r="D48" s="71" t="s">
        <v>121</v>
      </c>
      <c r="E48" s="72" t="s">
        <v>1674</v>
      </c>
      <c r="F48" s="671" t="s">
        <v>1675</v>
      </c>
      <c r="G48" s="667"/>
      <c r="H48" s="667"/>
      <c r="I48" s="667"/>
      <c r="J48" s="73" t="s">
        <v>134</v>
      </c>
      <c r="K48" s="74">
        <v>1.2</v>
      </c>
      <c r="L48" s="666"/>
      <c r="M48" s="667"/>
      <c r="N48" s="666">
        <f>ROUND(L48*K48,2)</f>
        <v>0</v>
      </c>
      <c r="O48" s="667"/>
      <c r="P48" s="667"/>
      <c r="Q48" s="667"/>
      <c r="R48" s="75"/>
      <c r="T48" s="76" t="s">
        <v>125</v>
      </c>
      <c r="U48" s="77" t="s">
        <v>126</v>
      </c>
      <c r="V48" s="78">
        <v>7.7039999999999997</v>
      </c>
      <c r="W48" s="78">
        <f>V48*K48</f>
        <v>9.2447999999999997</v>
      </c>
      <c r="X48" s="78">
        <v>0</v>
      </c>
      <c r="Y48" s="78">
        <f>X48*K48</f>
        <v>0</v>
      </c>
      <c r="Z48" s="78">
        <v>0</v>
      </c>
      <c r="AA48" s="79">
        <f>Z48*K48</f>
        <v>0</v>
      </c>
      <c r="AR48" s="30" t="s">
        <v>127</v>
      </c>
      <c r="AT48" s="30" t="s">
        <v>121</v>
      </c>
      <c r="AU48" s="30" t="s">
        <v>128</v>
      </c>
      <c r="AY48" s="30" t="s">
        <v>120</v>
      </c>
      <c r="BE48" s="80">
        <f>IF(U48="základní",N48,0)</f>
        <v>0</v>
      </c>
      <c r="BF48" s="80">
        <f>IF(U48="snížená",N48,0)</f>
        <v>0</v>
      </c>
      <c r="BG48" s="80">
        <f>IF(U48="zákl. přenesená",N48,0)</f>
        <v>0</v>
      </c>
      <c r="BH48" s="80">
        <f>IF(U48="sníž. přenesená",N48,0)</f>
        <v>0</v>
      </c>
      <c r="BI48" s="80">
        <f>IF(U48="nulová",N48,0)</f>
        <v>0</v>
      </c>
      <c r="BJ48" s="30" t="s">
        <v>118</v>
      </c>
      <c r="BK48" s="80">
        <f>ROUND(L48*K48,2)</f>
        <v>0</v>
      </c>
      <c r="BL48" s="30" t="s">
        <v>127</v>
      </c>
    </row>
    <row r="49" spans="2:64" s="109" customFormat="1" ht="22.5" customHeight="1" x14ac:dyDescent="0.25">
      <c r="B49" s="105"/>
      <c r="C49" s="106"/>
      <c r="D49" s="106"/>
      <c r="E49" s="107" t="s">
        <v>125</v>
      </c>
      <c r="F49" s="672" t="s">
        <v>1814</v>
      </c>
      <c r="G49" s="673"/>
      <c r="H49" s="673"/>
      <c r="I49" s="673"/>
      <c r="J49" s="106"/>
      <c r="K49" s="107" t="s">
        <v>125</v>
      </c>
      <c r="L49" s="106"/>
      <c r="M49" s="106"/>
      <c r="N49" s="106"/>
      <c r="O49" s="106"/>
      <c r="P49" s="106"/>
      <c r="Q49" s="106"/>
      <c r="R49" s="108"/>
      <c r="T49" s="110"/>
      <c r="U49" s="106"/>
      <c r="V49" s="106"/>
      <c r="W49" s="106"/>
      <c r="X49" s="106"/>
      <c r="Y49" s="106"/>
      <c r="Z49" s="106"/>
      <c r="AA49" s="111"/>
      <c r="AT49" s="112" t="s">
        <v>130</v>
      </c>
      <c r="AU49" s="112" t="s">
        <v>128</v>
      </c>
      <c r="AV49" s="109" t="s">
        <v>118</v>
      </c>
      <c r="AW49" s="109" t="s">
        <v>131</v>
      </c>
      <c r="AX49" s="109" t="s">
        <v>119</v>
      </c>
      <c r="AY49" s="112" t="s">
        <v>120</v>
      </c>
    </row>
    <row r="50" spans="2:64" s="86" customFormat="1" ht="22.5" customHeight="1" x14ac:dyDescent="0.25">
      <c r="B50" s="81"/>
      <c r="C50" s="82"/>
      <c r="D50" s="82"/>
      <c r="E50" s="83" t="s">
        <v>125</v>
      </c>
      <c r="F50" s="663" t="s">
        <v>1815</v>
      </c>
      <c r="G50" s="662"/>
      <c r="H50" s="662"/>
      <c r="I50" s="662"/>
      <c r="J50" s="82"/>
      <c r="K50" s="84">
        <v>1.2</v>
      </c>
      <c r="L50" s="82"/>
      <c r="M50" s="82"/>
      <c r="N50" s="82"/>
      <c r="O50" s="82"/>
      <c r="P50" s="82"/>
      <c r="Q50" s="82"/>
      <c r="R50" s="85"/>
      <c r="T50" s="87"/>
      <c r="U50" s="82"/>
      <c r="V50" s="82"/>
      <c r="W50" s="82"/>
      <c r="X50" s="82"/>
      <c r="Y50" s="82"/>
      <c r="Z50" s="82"/>
      <c r="AA50" s="88"/>
      <c r="AT50" s="89" t="s">
        <v>130</v>
      </c>
      <c r="AU50" s="89" t="s">
        <v>128</v>
      </c>
      <c r="AV50" s="86" t="s">
        <v>128</v>
      </c>
      <c r="AW50" s="86" t="s">
        <v>131</v>
      </c>
      <c r="AX50" s="86" t="s">
        <v>118</v>
      </c>
      <c r="AY50" s="89" t="s">
        <v>120</v>
      </c>
    </row>
    <row r="51" spans="2:64" s="17" customFormat="1" ht="31.5" customHeight="1" x14ac:dyDescent="0.25">
      <c r="B51" s="70"/>
      <c r="C51" s="71" t="s">
        <v>128</v>
      </c>
      <c r="D51" s="71" t="s">
        <v>121</v>
      </c>
      <c r="E51" s="72" t="s">
        <v>216</v>
      </c>
      <c r="F51" s="671" t="s">
        <v>217</v>
      </c>
      <c r="G51" s="667"/>
      <c r="H51" s="667"/>
      <c r="I51" s="667"/>
      <c r="J51" s="73" t="s">
        <v>134</v>
      </c>
      <c r="K51" s="74">
        <v>1.2</v>
      </c>
      <c r="L51" s="666"/>
      <c r="M51" s="667"/>
      <c r="N51" s="666">
        <f>ROUND(L51*K51,2)</f>
        <v>0</v>
      </c>
      <c r="O51" s="667"/>
      <c r="P51" s="667"/>
      <c r="Q51" s="667"/>
      <c r="R51" s="75"/>
      <c r="T51" s="76" t="s">
        <v>125</v>
      </c>
      <c r="U51" s="77" t="s">
        <v>126</v>
      </c>
      <c r="V51" s="78">
        <v>0.34499999999999997</v>
      </c>
      <c r="W51" s="78">
        <f>V51*K51</f>
        <v>0.41399999999999998</v>
      </c>
      <c r="X51" s="78">
        <v>0</v>
      </c>
      <c r="Y51" s="78">
        <f>X51*K51</f>
        <v>0</v>
      </c>
      <c r="Z51" s="78">
        <v>0</v>
      </c>
      <c r="AA51" s="79">
        <f>Z51*K51</f>
        <v>0</v>
      </c>
      <c r="AR51" s="30" t="s">
        <v>127</v>
      </c>
      <c r="AT51" s="30" t="s">
        <v>121</v>
      </c>
      <c r="AU51" s="30" t="s">
        <v>128</v>
      </c>
      <c r="AY51" s="30" t="s">
        <v>120</v>
      </c>
      <c r="BE51" s="80">
        <f>IF(U51="základní",N51,0)</f>
        <v>0</v>
      </c>
      <c r="BF51" s="80">
        <f>IF(U51="snížená",N51,0)</f>
        <v>0</v>
      </c>
      <c r="BG51" s="80">
        <f>IF(U51="zákl. přenesená",N51,0)</f>
        <v>0</v>
      </c>
      <c r="BH51" s="80">
        <f>IF(U51="sníž. přenesená",N51,0)</f>
        <v>0</v>
      </c>
      <c r="BI51" s="80">
        <f>IF(U51="nulová",N51,0)</f>
        <v>0</v>
      </c>
      <c r="BJ51" s="30" t="s">
        <v>118</v>
      </c>
      <c r="BK51" s="80">
        <f>ROUND(L51*K51,2)</f>
        <v>0</v>
      </c>
      <c r="BL51" s="30" t="s">
        <v>127</v>
      </c>
    </row>
    <row r="52" spans="2:64" s="86" customFormat="1" ht="22.5" customHeight="1" x14ac:dyDescent="0.25">
      <c r="B52" s="81"/>
      <c r="C52" s="82"/>
      <c r="D52" s="82"/>
      <c r="E52" s="83" t="s">
        <v>125</v>
      </c>
      <c r="F52" s="661" t="s">
        <v>1816</v>
      </c>
      <c r="G52" s="662"/>
      <c r="H52" s="662"/>
      <c r="I52" s="662"/>
      <c r="J52" s="82"/>
      <c r="K52" s="84">
        <v>1.2</v>
      </c>
      <c r="L52" s="82"/>
      <c r="M52" s="82"/>
      <c r="N52" s="82"/>
      <c r="O52" s="82"/>
      <c r="P52" s="82"/>
      <c r="Q52" s="82"/>
      <c r="R52" s="85"/>
      <c r="T52" s="87"/>
      <c r="U52" s="82"/>
      <c r="V52" s="82"/>
      <c r="W52" s="82"/>
      <c r="X52" s="82"/>
      <c r="Y52" s="82"/>
      <c r="Z52" s="82"/>
      <c r="AA52" s="88"/>
      <c r="AT52" s="89" t="s">
        <v>130</v>
      </c>
      <c r="AU52" s="89" t="s">
        <v>128</v>
      </c>
      <c r="AV52" s="86" t="s">
        <v>128</v>
      </c>
      <c r="AW52" s="86" t="s">
        <v>131</v>
      </c>
      <c r="AX52" s="86" t="s">
        <v>118</v>
      </c>
      <c r="AY52" s="89" t="s">
        <v>120</v>
      </c>
    </row>
    <row r="53" spans="2:64" s="17" customFormat="1" ht="31.5" customHeight="1" x14ac:dyDescent="0.25">
      <c r="B53" s="70"/>
      <c r="C53" s="71" t="s">
        <v>136</v>
      </c>
      <c r="D53" s="71" t="s">
        <v>121</v>
      </c>
      <c r="E53" s="72" t="s">
        <v>248</v>
      </c>
      <c r="F53" s="671" t="s">
        <v>249</v>
      </c>
      <c r="G53" s="667"/>
      <c r="H53" s="667"/>
      <c r="I53" s="667"/>
      <c r="J53" s="73" t="s">
        <v>134</v>
      </c>
      <c r="K53" s="74">
        <v>1.425</v>
      </c>
      <c r="L53" s="666"/>
      <c r="M53" s="667"/>
      <c r="N53" s="666">
        <f>ROUND(L53*K53,2)</f>
        <v>0</v>
      </c>
      <c r="O53" s="667"/>
      <c r="P53" s="667"/>
      <c r="Q53" s="667"/>
      <c r="R53" s="75"/>
      <c r="T53" s="76" t="s">
        <v>125</v>
      </c>
      <c r="U53" s="77" t="s">
        <v>126</v>
      </c>
      <c r="V53" s="78">
        <v>1.2390000000000001</v>
      </c>
      <c r="W53" s="78">
        <f>V53*K53</f>
        <v>1.7655750000000001</v>
      </c>
      <c r="X53" s="78">
        <v>0</v>
      </c>
      <c r="Y53" s="78">
        <f>X53*K53</f>
        <v>0</v>
      </c>
      <c r="Z53" s="78">
        <v>0</v>
      </c>
      <c r="AA53" s="79">
        <f>Z53*K53</f>
        <v>0</v>
      </c>
      <c r="AR53" s="30" t="s">
        <v>127</v>
      </c>
      <c r="AT53" s="30" t="s">
        <v>121</v>
      </c>
      <c r="AU53" s="30" t="s">
        <v>128</v>
      </c>
      <c r="AY53" s="30" t="s">
        <v>120</v>
      </c>
      <c r="BE53" s="80">
        <f>IF(U53="základní",N53,0)</f>
        <v>0</v>
      </c>
      <c r="BF53" s="80">
        <f>IF(U53="snížená",N53,0)</f>
        <v>0</v>
      </c>
      <c r="BG53" s="80">
        <f>IF(U53="zákl. přenesená",N53,0)</f>
        <v>0</v>
      </c>
      <c r="BH53" s="80">
        <f>IF(U53="sníž. přenesená",N53,0)</f>
        <v>0</v>
      </c>
      <c r="BI53" s="80">
        <f>IF(U53="nulová",N53,0)</f>
        <v>0</v>
      </c>
      <c r="BJ53" s="30" t="s">
        <v>118</v>
      </c>
      <c r="BK53" s="80">
        <f>ROUND(L53*K53,2)</f>
        <v>0</v>
      </c>
      <c r="BL53" s="30" t="s">
        <v>127</v>
      </c>
    </row>
    <row r="54" spans="2:64" s="109" customFormat="1" ht="31.5" customHeight="1" x14ac:dyDescent="0.25">
      <c r="B54" s="105"/>
      <c r="C54" s="106"/>
      <c r="D54" s="106"/>
      <c r="E54" s="107" t="s">
        <v>125</v>
      </c>
      <c r="F54" s="672" t="s">
        <v>1817</v>
      </c>
      <c r="G54" s="673"/>
      <c r="H54" s="673"/>
      <c r="I54" s="673"/>
      <c r="J54" s="106"/>
      <c r="K54" s="107" t="s">
        <v>125</v>
      </c>
      <c r="L54" s="106"/>
      <c r="M54" s="106"/>
      <c r="N54" s="106"/>
      <c r="O54" s="106"/>
      <c r="P54" s="106"/>
      <c r="Q54" s="106"/>
      <c r="R54" s="108"/>
      <c r="T54" s="110"/>
      <c r="U54" s="106"/>
      <c r="V54" s="106"/>
      <c r="W54" s="106"/>
      <c r="X54" s="106"/>
      <c r="Y54" s="106"/>
      <c r="Z54" s="106"/>
      <c r="AA54" s="111"/>
      <c r="AT54" s="112" t="s">
        <v>130</v>
      </c>
      <c r="AU54" s="112" t="s">
        <v>128</v>
      </c>
      <c r="AV54" s="109" t="s">
        <v>118</v>
      </c>
      <c r="AW54" s="109" t="s">
        <v>131</v>
      </c>
      <c r="AX54" s="109" t="s">
        <v>119</v>
      </c>
      <c r="AY54" s="112" t="s">
        <v>120</v>
      </c>
    </row>
    <row r="55" spans="2:64" s="86" customFormat="1" ht="22.5" customHeight="1" x14ac:dyDescent="0.25">
      <c r="B55" s="81"/>
      <c r="C55" s="82"/>
      <c r="D55" s="82"/>
      <c r="E55" s="83" t="s">
        <v>125</v>
      </c>
      <c r="F55" s="663" t="s">
        <v>1818</v>
      </c>
      <c r="G55" s="662"/>
      <c r="H55" s="662"/>
      <c r="I55" s="662"/>
      <c r="J55" s="82"/>
      <c r="K55" s="84">
        <v>1.425</v>
      </c>
      <c r="L55" s="82"/>
      <c r="M55" s="82"/>
      <c r="N55" s="82"/>
      <c r="O55" s="82"/>
      <c r="P55" s="82"/>
      <c r="Q55" s="82"/>
      <c r="R55" s="85"/>
      <c r="T55" s="87"/>
      <c r="U55" s="82"/>
      <c r="V55" s="82"/>
      <c r="W55" s="82"/>
      <c r="X55" s="82"/>
      <c r="Y55" s="82"/>
      <c r="Z55" s="82"/>
      <c r="AA55" s="88"/>
      <c r="AT55" s="89" t="s">
        <v>130</v>
      </c>
      <c r="AU55" s="89" t="s">
        <v>128</v>
      </c>
      <c r="AV55" s="86" t="s">
        <v>128</v>
      </c>
      <c r="AW55" s="86" t="s">
        <v>131</v>
      </c>
      <c r="AX55" s="86" t="s">
        <v>118</v>
      </c>
      <c r="AY55" s="89" t="s">
        <v>120</v>
      </c>
    </row>
    <row r="56" spans="2:64" s="17" customFormat="1" ht="22.5" customHeight="1" x14ac:dyDescent="0.25">
      <c r="B56" s="70"/>
      <c r="C56" s="71" t="s">
        <v>127</v>
      </c>
      <c r="D56" s="71" t="s">
        <v>121</v>
      </c>
      <c r="E56" s="72" t="s">
        <v>276</v>
      </c>
      <c r="F56" s="671" t="s">
        <v>277</v>
      </c>
      <c r="G56" s="667"/>
      <c r="H56" s="667"/>
      <c r="I56" s="667"/>
      <c r="J56" s="73" t="s">
        <v>172</v>
      </c>
      <c r="K56" s="74">
        <v>1.5</v>
      </c>
      <c r="L56" s="666"/>
      <c r="M56" s="667"/>
      <c r="N56" s="666">
        <f>ROUND(L56*K56,2)</f>
        <v>0</v>
      </c>
      <c r="O56" s="667"/>
      <c r="P56" s="667"/>
      <c r="Q56" s="667"/>
      <c r="R56" s="75"/>
      <c r="T56" s="76" t="s">
        <v>125</v>
      </c>
      <c r="U56" s="77" t="s">
        <v>126</v>
      </c>
      <c r="V56" s="78">
        <v>1.7999999999999999E-2</v>
      </c>
      <c r="W56" s="78">
        <f>V56*K56</f>
        <v>2.6999999999999996E-2</v>
      </c>
      <c r="X56" s="78">
        <v>0</v>
      </c>
      <c r="Y56" s="78">
        <f>X56*K56</f>
        <v>0</v>
      </c>
      <c r="Z56" s="78">
        <v>0</v>
      </c>
      <c r="AA56" s="79">
        <f>Z56*K56</f>
        <v>0</v>
      </c>
      <c r="AR56" s="30" t="s">
        <v>127</v>
      </c>
      <c r="AT56" s="30" t="s">
        <v>121</v>
      </c>
      <c r="AU56" s="30" t="s">
        <v>128</v>
      </c>
      <c r="AY56" s="30" t="s">
        <v>120</v>
      </c>
      <c r="BE56" s="80">
        <f>IF(U56="základní",N56,0)</f>
        <v>0</v>
      </c>
      <c r="BF56" s="80">
        <f>IF(U56="snížená",N56,0)</f>
        <v>0</v>
      </c>
      <c r="BG56" s="80">
        <f>IF(U56="zákl. přenesená",N56,0)</f>
        <v>0</v>
      </c>
      <c r="BH56" s="80">
        <f>IF(U56="sníž. přenesená",N56,0)</f>
        <v>0</v>
      </c>
      <c r="BI56" s="80">
        <f>IF(U56="nulová",N56,0)</f>
        <v>0</v>
      </c>
      <c r="BJ56" s="30" t="s">
        <v>118</v>
      </c>
      <c r="BK56" s="80">
        <f>ROUND(L56*K56,2)</f>
        <v>0</v>
      </c>
      <c r="BL56" s="30" t="s">
        <v>127</v>
      </c>
    </row>
    <row r="57" spans="2:64" s="86" customFormat="1" ht="22.5" customHeight="1" x14ac:dyDescent="0.25">
      <c r="B57" s="81"/>
      <c r="C57" s="82"/>
      <c r="D57" s="82"/>
      <c r="E57" s="83" t="s">
        <v>125</v>
      </c>
      <c r="F57" s="661" t="s">
        <v>1687</v>
      </c>
      <c r="G57" s="662"/>
      <c r="H57" s="662"/>
      <c r="I57" s="662"/>
      <c r="J57" s="82"/>
      <c r="K57" s="84">
        <v>1.5</v>
      </c>
      <c r="L57" s="82"/>
      <c r="M57" s="82"/>
      <c r="N57" s="82"/>
      <c r="O57" s="82"/>
      <c r="P57" s="82"/>
      <c r="Q57" s="82"/>
      <c r="R57" s="85"/>
      <c r="T57" s="87"/>
      <c r="U57" s="82"/>
      <c r="V57" s="82"/>
      <c r="W57" s="82"/>
      <c r="X57" s="82"/>
      <c r="Y57" s="82"/>
      <c r="Z57" s="82"/>
      <c r="AA57" s="88"/>
      <c r="AT57" s="89" t="s">
        <v>130</v>
      </c>
      <c r="AU57" s="89" t="s">
        <v>128</v>
      </c>
      <c r="AV57" s="86" t="s">
        <v>128</v>
      </c>
      <c r="AW57" s="86" t="s">
        <v>131</v>
      </c>
      <c r="AX57" s="86" t="s">
        <v>118</v>
      </c>
      <c r="AY57" s="89" t="s">
        <v>120</v>
      </c>
    </row>
    <row r="58" spans="2:64" s="62" customFormat="1" ht="29.85" customHeight="1" x14ac:dyDescent="0.3">
      <c r="B58" s="58"/>
      <c r="C58" s="59"/>
      <c r="D58" s="69" t="s">
        <v>82</v>
      </c>
      <c r="E58" s="69"/>
      <c r="F58" s="69"/>
      <c r="G58" s="69"/>
      <c r="H58" s="69"/>
      <c r="I58" s="69"/>
      <c r="J58" s="69"/>
      <c r="K58" s="69"/>
      <c r="L58" s="69"/>
      <c r="M58" s="69"/>
      <c r="N58" s="659">
        <f>BK58</f>
        <v>0</v>
      </c>
      <c r="O58" s="660"/>
      <c r="P58" s="660"/>
      <c r="Q58" s="660"/>
      <c r="R58" s="61"/>
      <c r="T58" s="63"/>
      <c r="U58" s="59"/>
      <c r="V58" s="59"/>
      <c r="W58" s="64">
        <f>SUM(W59:W65)</f>
        <v>1.7429999999999999</v>
      </c>
      <c r="X58" s="59"/>
      <c r="Y58" s="64">
        <f>SUM(Y59:Y65)</f>
        <v>0.85145729999999986</v>
      </c>
      <c r="Z58" s="59"/>
      <c r="AA58" s="65">
        <f>SUM(AA59:AA65)</f>
        <v>0</v>
      </c>
      <c r="AR58" s="66" t="s">
        <v>118</v>
      </c>
      <c r="AT58" s="67" t="s">
        <v>117</v>
      </c>
      <c r="AU58" s="67" t="s">
        <v>118</v>
      </c>
      <c r="AY58" s="66" t="s">
        <v>120</v>
      </c>
      <c r="BK58" s="68">
        <f>SUM(BK59:BK65)</f>
        <v>0</v>
      </c>
    </row>
    <row r="59" spans="2:64" s="17" customFormat="1" ht="31.5" customHeight="1" x14ac:dyDescent="0.25">
      <c r="B59" s="70"/>
      <c r="C59" s="71" t="s">
        <v>143</v>
      </c>
      <c r="D59" s="71" t="s">
        <v>121</v>
      </c>
      <c r="E59" s="72" t="s">
        <v>1688</v>
      </c>
      <c r="F59" s="671" t="s">
        <v>1689</v>
      </c>
      <c r="G59" s="667"/>
      <c r="H59" s="667"/>
      <c r="I59" s="667"/>
      <c r="J59" s="73" t="s">
        <v>134</v>
      </c>
      <c r="K59" s="74">
        <v>0.34499999999999997</v>
      </c>
      <c r="L59" s="666"/>
      <c r="M59" s="667"/>
      <c r="N59" s="666">
        <f>ROUND(L59*K59,2)</f>
        <v>0</v>
      </c>
      <c r="O59" s="667"/>
      <c r="P59" s="667"/>
      <c r="Q59" s="667"/>
      <c r="R59" s="75"/>
      <c r="T59" s="76" t="s">
        <v>125</v>
      </c>
      <c r="U59" s="77" t="s">
        <v>126</v>
      </c>
      <c r="V59" s="78">
        <v>3.4</v>
      </c>
      <c r="W59" s="78">
        <f>V59*K59</f>
        <v>1.1729999999999998</v>
      </c>
      <c r="X59" s="78">
        <v>2.2563399999999998</v>
      </c>
      <c r="Y59" s="78">
        <f>X59*K59</f>
        <v>0.77843729999999989</v>
      </c>
      <c r="Z59" s="78">
        <v>0</v>
      </c>
      <c r="AA59" s="79">
        <f>Z59*K59</f>
        <v>0</v>
      </c>
      <c r="AR59" s="30" t="s">
        <v>127</v>
      </c>
      <c r="AT59" s="30" t="s">
        <v>121</v>
      </c>
      <c r="AU59" s="30" t="s">
        <v>128</v>
      </c>
      <c r="AY59" s="30" t="s">
        <v>120</v>
      </c>
      <c r="BE59" s="80">
        <f>IF(U59="základní",N59,0)</f>
        <v>0</v>
      </c>
      <c r="BF59" s="80">
        <f>IF(U59="snížená",N59,0)</f>
        <v>0</v>
      </c>
      <c r="BG59" s="80">
        <f>IF(U59="zákl. přenesená",N59,0)</f>
        <v>0</v>
      </c>
      <c r="BH59" s="80">
        <f>IF(U59="sníž. přenesená",N59,0)</f>
        <v>0</v>
      </c>
      <c r="BI59" s="80">
        <f>IF(U59="nulová",N59,0)</f>
        <v>0</v>
      </c>
      <c r="BJ59" s="30" t="s">
        <v>118</v>
      </c>
      <c r="BK59" s="80">
        <f>ROUND(L59*K59,2)</f>
        <v>0</v>
      </c>
      <c r="BL59" s="30" t="s">
        <v>127</v>
      </c>
    </row>
    <row r="60" spans="2:64" s="109" customFormat="1" ht="22.5" customHeight="1" x14ac:dyDescent="0.25">
      <c r="B60" s="105"/>
      <c r="C60" s="106"/>
      <c r="D60" s="106"/>
      <c r="E60" s="107" t="s">
        <v>125</v>
      </c>
      <c r="F60" s="672" t="s">
        <v>1676</v>
      </c>
      <c r="G60" s="673"/>
      <c r="H60" s="673"/>
      <c r="I60" s="673"/>
      <c r="J60" s="106"/>
      <c r="K60" s="107" t="s">
        <v>125</v>
      </c>
      <c r="L60" s="106"/>
      <c r="M60" s="106"/>
      <c r="N60" s="106"/>
      <c r="O60" s="106"/>
      <c r="P60" s="106"/>
      <c r="Q60" s="106"/>
      <c r="R60" s="108"/>
      <c r="T60" s="110"/>
      <c r="U60" s="106"/>
      <c r="V60" s="106"/>
      <c r="W60" s="106"/>
      <c r="X60" s="106"/>
      <c r="Y60" s="106"/>
      <c r="Z60" s="106"/>
      <c r="AA60" s="111"/>
      <c r="AT60" s="112" t="s">
        <v>130</v>
      </c>
      <c r="AU60" s="112" t="s">
        <v>128</v>
      </c>
      <c r="AV60" s="109" t="s">
        <v>118</v>
      </c>
      <c r="AW60" s="109" t="s">
        <v>131</v>
      </c>
      <c r="AX60" s="109" t="s">
        <v>119</v>
      </c>
      <c r="AY60" s="112" t="s">
        <v>120</v>
      </c>
    </row>
    <row r="61" spans="2:64" s="86" customFormat="1" ht="22.5" customHeight="1" x14ac:dyDescent="0.25">
      <c r="B61" s="81"/>
      <c r="C61" s="82"/>
      <c r="D61" s="82"/>
      <c r="E61" s="83" t="s">
        <v>125</v>
      </c>
      <c r="F61" s="663" t="s">
        <v>1690</v>
      </c>
      <c r="G61" s="662"/>
      <c r="H61" s="662"/>
      <c r="I61" s="662"/>
      <c r="J61" s="82"/>
      <c r="K61" s="84">
        <v>0.15</v>
      </c>
      <c r="L61" s="82"/>
      <c r="M61" s="82"/>
      <c r="N61" s="82"/>
      <c r="O61" s="82"/>
      <c r="P61" s="82"/>
      <c r="Q61" s="82"/>
      <c r="R61" s="85"/>
      <c r="T61" s="87"/>
      <c r="U61" s="82"/>
      <c r="V61" s="82"/>
      <c r="W61" s="82"/>
      <c r="X61" s="82"/>
      <c r="Y61" s="82"/>
      <c r="Z61" s="82"/>
      <c r="AA61" s="88"/>
      <c r="AT61" s="89" t="s">
        <v>130</v>
      </c>
      <c r="AU61" s="89" t="s">
        <v>128</v>
      </c>
      <c r="AV61" s="86" t="s">
        <v>128</v>
      </c>
      <c r="AW61" s="86" t="s">
        <v>131</v>
      </c>
      <c r="AX61" s="86" t="s">
        <v>119</v>
      </c>
      <c r="AY61" s="89" t="s">
        <v>120</v>
      </c>
    </row>
    <row r="62" spans="2:64" s="86" customFormat="1" ht="22.5" customHeight="1" x14ac:dyDescent="0.25">
      <c r="B62" s="81"/>
      <c r="C62" s="82"/>
      <c r="D62" s="82"/>
      <c r="E62" s="83" t="s">
        <v>125</v>
      </c>
      <c r="F62" s="663" t="s">
        <v>1691</v>
      </c>
      <c r="G62" s="662"/>
      <c r="H62" s="662"/>
      <c r="I62" s="662"/>
      <c r="J62" s="82"/>
      <c r="K62" s="84">
        <v>0.19500000000000001</v>
      </c>
      <c r="L62" s="82"/>
      <c r="M62" s="82"/>
      <c r="N62" s="82"/>
      <c r="O62" s="82"/>
      <c r="P62" s="82"/>
      <c r="Q62" s="82"/>
      <c r="R62" s="85"/>
      <c r="T62" s="87"/>
      <c r="U62" s="82"/>
      <c r="V62" s="82"/>
      <c r="W62" s="82"/>
      <c r="X62" s="82"/>
      <c r="Y62" s="82"/>
      <c r="Z62" s="82"/>
      <c r="AA62" s="88"/>
      <c r="AT62" s="89" t="s">
        <v>130</v>
      </c>
      <c r="AU62" s="89" t="s">
        <v>128</v>
      </c>
      <c r="AV62" s="86" t="s">
        <v>128</v>
      </c>
      <c r="AW62" s="86" t="s">
        <v>131</v>
      </c>
      <c r="AX62" s="86" t="s">
        <v>119</v>
      </c>
      <c r="AY62" s="89" t="s">
        <v>120</v>
      </c>
    </row>
    <row r="63" spans="2:64" s="95" customFormat="1" ht="22.5" customHeight="1" x14ac:dyDescent="0.25">
      <c r="B63" s="90"/>
      <c r="C63" s="91"/>
      <c r="D63" s="91"/>
      <c r="E63" s="92" t="s">
        <v>125</v>
      </c>
      <c r="F63" s="664" t="s">
        <v>146</v>
      </c>
      <c r="G63" s="665"/>
      <c r="H63" s="665"/>
      <c r="I63" s="665"/>
      <c r="J63" s="91"/>
      <c r="K63" s="93">
        <v>0.34499999999999997</v>
      </c>
      <c r="L63" s="91"/>
      <c r="M63" s="91"/>
      <c r="N63" s="91"/>
      <c r="O63" s="91"/>
      <c r="P63" s="91"/>
      <c r="Q63" s="91"/>
      <c r="R63" s="94"/>
      <c r="T63" s="96"/>
      <c r="U63" s="91"/>
      <c r="V63" s="91"/>
      <c r="W63" s="91"/>
      <c r="X63" s="91"/>
      <c r="Y63" s="91"/>
      <c r="Z63" s="91"/>
      <c r="AA63" s="97"/>
      <c r="AT63" s="98" t="s">
        <v>130</v>
      </c>
      <c r="AU63" s="98" t="s">
        <v>128</v>
      </c>
      <c r="AV63" s="95" t="s">
        <v>127</v>
      </c>
      <c r="AW63" s="95" t="s">
        <v>131</v>
      </c>
      <c r="AX63" s="95" t="s">
        <v>118</v>
      </c>
      <c r="AY63" s="98" t="s">
        <v>120</v>
      </c>
    </row>
    <row r="64" spans="2:64" s="17" customFormat="1" ht="31.5" customHeight="1" x14ac:dyDescent="0.25">
      <c r="B64" s="70"/>
      <c r="C64" s="71" t="s">
        <v>147</v>
      </c>
      <c r="D64" s="71" t="s">
        <v>121</v>
      </c>
      <c r="E64" s="72" t="s">
        <v>1692</v>
      </c>
      <c r="F64" s="671" t="s">
        <v>1693</v>
      </c>
      <c r="G64" s="667"/>
      <c r="H64" s="667"/>
      <c r="I64" s="667"/>
      <c r="J64" s="73" t="s">
        <v>172</v>
      </c>
      <c r="K64" s="74">
        <v>1.5</v>
      </c>
      <c r="L64" s="666"/>
      <c r="M64" s="667"/>
      <c r="N64" s="666">
        <f>ROUND(L64*K64,2)</f>
        <v>0</v>
      </c>
      <c r="O64" s="667"/>
      <c r="P64" s="667"/>
      <c r="Q64" s="667"/>
      <c r="R64" s="75"/>
      <c r="T64" s="76" t="s">
        <v>125</v>
      </c>
      <c r="U64" s="77" t="s">
        <v>126</v>
      </c>
      <c r="V64" s="78">
        <v>0.38</v>
      </c>
      <c r="W64" s="78">
        <f>V64*K64</f>
        <v>0.57000000000000006</v>
      </c>
      <c r="X64" s="78">
        <v>4.8680000000000001E-2</v>
      </c>
      <c r="Y64" s="78">
        <f>X64*K64</f>
        <v>7.3020000000000002E-2</v>
      </c>
      <c r="Z64" s="78">
        <v>0</v>
      </c>
      <c r="AA64" s="79">
        <f>Z64*K64</f>
        <v>0</v>
      </c>
      <c r="AR64" s="30" t="s">
        <v>127</v>
      </c>
      <c r="AT64" s="30" t="s">
        <v>121</v>
      </c>
      <c r="AU64" s="30" t="s">
        <v>128</v>
      </c>
      <c r="AY64" s="30" t="s">
        <v>120</v>
      </c>
      <c r="BE64" s="80">
        <f>IF(U64="základní",N64,0)</f>
        <v>0</v>
      </c>
      <c r="BF64" s="80">
        <f>IF(U64="snížená",N64,0)</f>
        <v>0</v>
      </c>
      <c r="BG64" s="80">
        <f>IF(U64="zákl. přenesená",N64,0)</f>
        <v>0</v>
      </c>
      <c r="BH64" s="80">
        <f>IF(U64="sníž. přenesená",N64,0)</f>
        <v>0</v>
      </c>
      <c r="BI64" s="80">
        <f>IF(U64="nulová",N64,0)</f>
        <v>0</v>
      </c>
      <c r="BJ64" s="30" t="s">
        <v>118</v>
      </c>
      <c r="BK64" s="80">
        <f>ROUND(L64*K64,2)</f>
        <v>0</v>
      </c>
      <c r="BL64" s="30" t="s">
        <v>127</v>
      </c>
    </row>
    <row r="65" spans="2:64" s="86" customFormat="1" ht="22.5" customHeight="1" x14ac:dyDescent="0.25">
      <c r="B65" s="81"/>
      <c r="C65" s="82"/>
      <c r="D65" s="82"/>
      <c r="E65" s="83" t="s">
        <v>125</v>
      </c>
      <c r="F65" s="661" t="s">
        <v>1694</v>
      </c>
      <c r="G65" s="662"/>
      <c r="H65" s="662"/>
      <c r="I65" s="662"/>
      <c r="J65" s="82"/>
      <c r="K65" s="84">
        <v>1.5</v>
      </c>
      <c r="L65" s="82"/>
      <c r="M65" s="82"/>
      <c r="N65" s="82"/>
      <c r="O65" s="82"/>
      <c r="P65" s="82"/>
      <c r="Q65" s="82"/>
      <c r="R65" s="85"/>
      <c r="T65" s="87"/>
      <c r="U65" s="82"/>
      <c r="V65" s="82"/>
      <c r="W65" s="82"/>
      <c r="X65" s="82"/>
      <c r="Y65" s="82"/>
      <c r="Z65" s="82"/>
      <c r="AA65" s="88"/>
      <c r="AT65" s="89" t="s">
        <v>130</v>
      </c>
      <c r="AU65" s="89" t="s">
        <v>128</v>
      </c>
      <c r="AV65" s="86" t="s">
        <v>128</v>
      </c>
      <c r="AW65" s="86" t="s">
        <v>131</v>
      </c>
      <c r="AX65" s="86" t="s">
        <v>118</v>
      </c>
      <c r="AY65" s="89" t="s">
        <v>120</v>
      </c>
    </row>
    <row r="66" spans="2:64" s="62" customFormat="1" ht="29.85" customHeight="1" x14ac:dyDescent="0.3">
      <c r="B66" s="58"/>
      <c r="C66" s="59"/>
      <c r="D66" s="69" t="s">
        <v>83</v>
      </c>
      <c r="E66" s="69"/>
      <c r="F66" s="69"/>
      <c r="G66" s="69"/>
      <c r="H66" s="69"/>
      <c r="I66" s="69"/>
      <c r="J66" s="69"/>
      <c r="K66" s="69"/>
      <c r="L66" s="69"/>
      <c r="M66" s="69"/>
      <c r="N66" s="659">
        <f>BK66</f>
        <v>0</v>
      </c>
      <c r="O66" s="660"/>
      <c r="P66" s="660"/>
      <c r="Q66" s="660"/>
      <c r="R66" s="61"/>
      <c r="T66" s="63"/>
      <c r="U66" s="59"/>
      <c r="V66" s="59"/>
      <c r="W66" s="64">
        <f>SUM(W67:W70)</f>
        <v>0.26</v>
      </c>
      <c r="X66" s="59"/>
      <c r="Y66" s="64">
        <f>SUM(Y67:Y70)</f>
        <v>1.0400000000000001E-4</v>
      </c>
      <c r="Z66" s="59"/>
      <c r="AA66" s="65">
        <f>SUM(AA67:AA70)</f>
        <v>0</v>
      </c>
      <c r="AR66" s="66" t="s">
        <v>118</v>
      </c>
      <c r="AT66" s="67" t="s">
        <v>117</v>
      </c>
      <c r="AU66" s="67" t="s">
        <v>118</v>
      </c>
      <c r="AY66" s="66" t="s">
        <v>120</v>
      </c>
      <c r="BK66" s="68">
        <f>SUM(BK67:BK70)</f>
        <v>0</v>
      </c>
    </row>
    <row r="67" spans="2:64" s="17" customFormat="1" ht="22.5" customHeight="1" x14ac:dyDescent="0.25">
      <c r="B67" s="70"/>
      <c r="C67" s="71" t="s">
        <v>151</v>
      </c>
      <c r="D67" s="71" t="s">
        <v>121</v>
      </c>
      <c r="E67" s="72" t="s">
        <v>1695</v>
      </c>
      <c r="F67" s="671" t="s">
        <v>1696</v>
      </c>
      <c r="G67" s="667"/>
      <c r="H67" s="667"/>
      <c r="I67" s="667"/>
      <c r="J67" s="73" t="s">
        <v>172</v>
      </c>
      <c r="K67" s="74">
        <v>10.4</v>
      </c>
      <c r="L67" s="666"/>
      <c r="M67" s="667"/>
      <c r="N67" s="666">
        <f>ROUND(L67*K67,2)</f>
        <v>0</v>
      </c>
      <c r="O67" s="667"/>
      <c r="P67" s="667"/>
      <c r="Q67" s="667"/>
      <c r="R67" s="75"/>
      <c r="T67" s="76" t="s">
        <v>125</v>
      </c>
      <c r="U67" s="77" t="s">
        <v>126</v>
      </c>
      <c r="V67" s="78">
        <v>8.9999999999999993E-3</v>
      </c>
      <c r="W67" s="78">
        <f>V67*K67</f>
        <v>9.3600000000000003E-2</v>
      </c>
      <c r="X67" s="78">
        <v>0</v>
      </c>
      <c r="Y67" s="78">
        <f>X67*K67</f>
        <v>0</v>
      </c>
      <c r="Z67" s="78">
        <v>0</v>
      </c>
      <c r="AA67" s="79">
        <f>Z67*K67</f>
        <v>0</v>
      </c>
      <c r="AR67" s="30" t="s">
        <v>127</v>
      </c>
      <c r="AT67" s="30" t="s">
        <v>121</v>
      </c>
      <c r="AU67" s="30" t="s">
        <v>128</v>
      </c>
      <c r="AY67" s="30" t="s">
        <v>120</v>
      </c>
      <c r="BE67" s="80">
        <f>IF(U67="základní",N67,0)</f>
        <v>0</v>
      </c>
      <c r="BF67" s="80">
        <f>IF(U67="snížená",N67,0)</f>
        <v>0</v>
      </c>
      <c r="BG67" s="80">
        <f>IF(U67="zákl. přenesená",N67,0)</f>
        <v>0</v>
      </c>
      <c r="BH67" s="80">
        <f>IF(U67="sníž. přenesená",N67,0)</f>
        <v>0</v>
      </c>
      <c r="BI67" s="80">
        <f>IF(U67="nulová",N67,0)</f>
        <v>0</v>
      </c>
      <c r="BJ67" s="30" t="s">
        <v>118</v>
      </c>
      <c r="BK67" s="80">
        <f>ROUND(L67*K67,2)</f>
        <v>0</v>
      </c>
      <c r="BL67" s="30" t="s">
        <v>127</v>
      </c>
    </row>
    <row r="68" spans="2:64" s="86" customFormat="1" ht="22.5" customHeight="1" x14ac:dyDescent="0.25">
      <c r="B68" s="81"/>
      <c r="C68" s="82"/>
      <c r="D68" s="82"/>
      <c r="E68" s="83" t="s">
        <v>125</v>
      </c>
      <c r="F68" s="661" t="s">
        <v>1819</v>
      </c>
      <c r="G68" s="662"/>
      <c r="H68" s="662"/>
      <c r="I68" s="662"/>
      <c r="J68" s="82"/>
      <c r="K68" s="84">
        <v>10.4</v>
      </c>
      <c r="L68" s="82"/>
      <c r="M68" s="82"/>
      <c r="N68" s="82"/>
      <c r="O68" s="82"/>
      <c r="P68" s="82"/>
      <c r="Q68" s="82"/>
      <c r="R68" s="85"/>
      <c r="T68" s="87"/>
      <c r="U68" s="82"/>
      <c r="V68" s="82"/>
      <c r="W68" s="82"/>
      <c r="X68" s="82"/>
      <c r="Y68" s="82"/>
      <c r="Z68" s="82"/>
      <c r="AA68" s="88"/>
      <c r="AT68" s="89" t="s">
        <v>130</v>
      </c>
      <c r="AU68" s="89" t="s">
        <v>128</v>
      </c>
      <c r="AV68" s="86" t="s">
        <v>128</v>
      </c>
      <c r="AW68" s="86" t="s">
        <v>131</v>
      </c>
      <c r="AX68" s="86" t="s">
        <v>118</v>
      </c>
      <c r="AY68" s="89" t="s">
        <v>120</v>
      </c>
    </row>
    <row r="69" spans="2:64" s="17" customFormat="1" ht="22.5" customHeight="1" x14ac:dyDescent="0.25">
      <c r="B69" s="70"/>
      <c r="C69" s="71" t="s">
        <v>154</v>
      </c>
      <c r="D69" s="71" t="s">
        <v>121</v>
      </c>
      <c r="E69" s="72" t="s">
        <v>1698</v>
      </c>
      <c r="F69" s="671" t="s">
        <v>1699</v>
      </c>
      <c r="G69" s="667"/>
      <c r="H69" s="667"/>
      <c r="I69" s="667"/>
      <c r="J69" s="73" t="s">
        <v>172</v>
      </c>
      <c r="K69" s="74">
        <v>10.4</v>
      </c>
      <c r="L69" s="666"/>
      <c r="M69" s="667"/>
      <c r="N69" s="666">
        <f>ROUND(L69*K69,2)</f>
        <v>0</v>
      </c>
      <c r="O69" s="667"/>
      <c r="P69" s="667"/>
      <c r="Q69" s="667"/>
      <c r="R69" s="75"/>
      <c r="T69" s="76" t="s">
        <v>125</v>
      </c>
      <c r="U69" s="77" t="s">
        <v>126</v>
      </c>
      <c r="V69" s="78">
        <v>1.6E-2</v>
      </c>
      <c r="W69" s="78">
        <f>V69*K69</f>
        <v>0.16640000000000002</v>
      </c>
      <c r="X69" s="78">
        <v>1.0000000000000001E-5</v>
      </c>
      <c r="Y69" s="78">
        <f>X69*K69</f>
        <v>1.0400000000000001E-4</v>
      </c>
      <c r="Z69" s="78">
        <v>0</v>
      </c>
      <c r="AA69" s="79">
        <f>Z69*K69</f>
        <v>0</v>
      </c>
      <c r="AR69" s="30" t="s">
        <v>127</v>
      </c>
      <c r="AT69" s="30" t="s">
        <v>121</v>
      </c>
      <c r="AU69" s="30" t="s">
        <v>128</v>
      </c>
      <c r="AY69" s="30" t="s">
        <v>120</v>
      </c>
      <c r="BE69" s="80">
        <f>IF(U69="základní",N69,0)</f>
        <v>0</v>
      </c>
      <c r="BF69" s="80">
        <f>IF(U69="snížená",N69,0)</f>
        <v>0</v>
      </c>
      <c r="BG69" s="80">
        <f>IF(U69="zákl. přenesená",N69,0)</f>
        <v>0</v>
      </c>
      <c r="BH69" s="80">
        <f>IF(U69="sníž. přenesená",N69,0)</f>
        <v>0</v>
      </c>
      <c r="BI69" s="80">
        <f>IF(U69="nulová",N69,0)</f>
        <v>0</v>
      </c>
      <c r="BJ69" s="30" t="s">
        <v>118</v>
      </c>
      <c r="BK69" s="80">
        <f>ROUND(L69*K69,2)</f>
        <v>0</v>
      </c>
      <c r="BL69" s="30" t="s">
        <v>127</v>
      </c>
    </row>
    <row r="70" spans="2:64" s="86" customFormat="1" ht="22.5" customHeight="1" x14ac:dyDescent="0.25">
      <c r="B70" s="81"/>
      <c r="C70" s="82"/>
      <c r="D70" s="82"/>
      <c r="E70" s="83" t="s">
        <v>125</v>
      </c>
      <c r="F70" s="661" t="s">
        <v>1819</v>
      </c>
      <c r="G70" s="662"/>
      <c r="H70" s="662"/>
      <c r="I70" s="662"/>
      <c r="J70" s="82"/>
      <c r="K70" s="84">
        <v>10.4</v>
      </c>
      <c r="L70" s="82"/>
      <c r="M70" s="82"/>
      <c r="N70" s="82"/>
      <c r="O70" s="82"/>
      <c r="P70" s="82"/>
      <c r="Q70" s="82"/>
      <c r="R70" s="85"/>
      <c r="T70" s="87"/>
      <c r="U70" s="82"/>
      <c r="V70" s="82"/>
      <c r="W70" s="82"/>
      <c r="X70" s="82"/>
      <c r="Y70" s="82"/>
      <c r="Z70" s="82"/>
      <c r="AA70" s="88"/>
      <c r="AT70" s="89" t="s">
        <v>130</v>
      </c>
      <c r="AU70" s="89" t="s">
        <v>128</v>
      </c>
      <c r="AV70" s="86" t="s">
        <v>128</v>
      </c>
      <c r="AW70" s="86" t="s">
        <v>131</v>
      </c>
      <c r="AX70" s="86" t="s">
        <v>118</v>
      </c>
      <c r="AY70" s="89" t="s">
        <v>120</v>
      </c>
    </row>
    <row r="71" spans="2:64" s="62" customFormat="1" ht="29.85" customHeight="1" x14ac:dyDescent="0.3">
      <c r="B71" s="58"/>
      <c r="C71" s="59"/>
      <c r="D71" s="69" t="s">
        <v>84</v>
      </c>
      <c r="E71" s="69"/>
      <c r="F71" s="69"/>
      <c r="G71" s="69"/>
      <c r="H71" s="69"/>
      <c r="I71" s="69"/>
      <c r="J71" s="69"/>
      <c r="K71" s="69"/>
      <c r="L71" s="69"/>
      <c r="M71" s="69"/>
      <c r="N71" s="659">
        <f>BK71</f>
        <v>0</v>
      </c>
      <c r="O71" s="660"/>
      <c r="P71" s="660"/>
      <c r="Q71" s="660"/>
      <c r="R71" s="61"/>
      <c r="T71" s="63"/>
      <c r="U71" s="59"/>
      <c r="V71" s="59"/>
      <c r="W71" s="64">
        <f>SUM(W72:W92)</f>
        <v>14.873812000000001</v>
      </c>
      <c r="X71" s="59"/>
      <c r="Y71" s="64">
        <f>SUM(Y72:Y92)</f>
        <v>3.7079999999999995E-3</v>
      </c>
      <c r="Z71" s="59"/>
      <c r="AA71" s="65">
        <f>SUM(AA72:AA92)</f>
        <v>0.98272500000000007</v>
      </c>
      <c r="AR71" s="66" t="s">
        <v>118</v>
      </c>
      <c r="AT71" s="67" t="s">
        <v>117</v>
      </c>
      <c r="AU71" s="67" t="s">
        <v>118</v>
      </c>
      <c r="AY71" s="66" t="s">
        <v>120</v>
      </c>
      <c r="BK71" s="68">
        <f>SUM(BK72:BK92)</f>
        <v>0</v>
      </c>
    </row>
    <row r="72" spans="2:64" s="17" customFormat="1" ht="44.25" customHeight="1" x14ac:dyDescent="0.25">
      <c r="B72" s="70"/>
      <c r="C72" s="71" t="s">
        <v>157</v>
      </c>
      <c r="D72" s="71" t="s">
        <v>121</v>
      </c>
      <c r="E72" s="72" t="s">
        <v>812</v>
      </c>
      <c r="F72" s="671" t="s">
        <v>813</v>
      </c>
      <c r="G72" s="667"/>
      <c r="H72" s="667"/>
      <c r="I72" s="667"/>
      <c r="J72" s="73" t="s">
        <v>134</v>
      </c>
      <c r="K72" s="74">
        <v>0.15</v>
      </c>
      <c r="L72" s="666"/>
      <c r="M72" s="667"/>
      <c r="N72" s="666">
        <f>ROUND(L72*K72,2)</f>
        <v>0</v>
      </c>
      <c r="O72" s="667"/>
      <c r="P72" s="667"/>
      <c r="Q72" s="667"/>
      <c r="R72" s="75"/>
      <c r="T72" s="76" t="s">
        <v>125</v>
      </c>
      <c r="U72" s="77" t="s">
        <v>126</v>
      </c>
      <c r="V72" s="78">
        <v>10.88</v>
      </c>
      <c r="W72" s="78">
        <f>V72*K72</f>
        <v>1.6320000000000001</v>
      </c>
      <c r="X72" s="78">
        <v>0</v>
      </c>
      <c r="Y72" s="78">
        <f>X72*K72</f>
        <v>0</v>
      </c>
      <c r="Z72" s="78">
        <v>2.2000000000000002</v>
      </c>
      <c r="AA72" s="79">
        <f>Z72*K72</f>
        <v>0.33</v>
      </c>
      <c r="AR72" s="30" t="s">
        <v>127</v>
      </c>
      <c r="AT72" s="30" t="s">
        <v>121</v>
      </c>
      <c r="AU72" s="30" t="s">
        <v>128</v>
      </c>
      <c r="AY72" s="30" t="s">
        <v>120</v>
      </c>
      <c r="BE72" s="80">
        <f>IF(U72="základní",N72,0)</f>
        <v>0</v>
      </c>
      <c r="BF72" s="80">
        <f>IF(U72="snížená",N72,0)</f>
        <v>0</v>
      </c>
      <c r="BG72" s="80">
        <f>IF(U72="zákl. přenesená",N72,0)</f>
        <v>0</v>
      </c>
      <c r="BH72" s="80">
        <f>IF(U72="sníž. přenesená",N72,0)</f>
        <v>0</v>
      </c>
      <c r="BI72" s="80">
        <f>IF(U72="nulová",N72,0)</f>
        <v>0</v>
      </c>
      <c r="BJ72" s="30" t="s">
        <v>118</v>
      </c>
      <c r="BK72" s="80">
        <f>ROUND(L72*K72,2)</f>
        <v>0</v>
      </c>
      <c r="BL72" s="30" t="s">
        <v>127</v>
      </c>
    </row>
    <row r="73" spans="2:64" s="109" customFormat="1" ht="22.5" customHeight="1" x14ac:dyDescent="0.25">
      <c r="B73" s="105"/>
      <c r="C73" s="106"/>
      <c r="D73" s="106"/>
      <c r="E73" s="107" t="s">
        <v>125</v>
      </c>
      <c r="F73" s="672" t="s">
        <v>1676</v>
      </c>
      <c r="G73" s="673"/>
      <c r="H73" s="673"/>
      <c r="I73" s="673"/>
      <c r="J73" s="106"/>
      <c r="K73" s="107" t="s">
        <v>125</v>
      </c>
      <c r="L73" s="106"/>
      <c r="M73" s="106"/>
      <c r="N73" s="106"/>
      <c r="O73" s="106"/>
      <c r="P73" s="106"/>
      <c r="Q73" s="106"/>
      <c r="R73" s="108"/>
      <c r="T73" s="110"/>
      <c r="U73" s="106"/>
      <c r="V73" s="106"/>
      <c r="W73" s="106"/>
      <c r="X73" s="106"/>
      <c r="Y73" s="106"/>
      <c r="Z73" s="106"/>
      <c r="AA73" s="111"/>
      <c r="AT73" s="112" t="s">
        <v>130</v>
      </c>
      <c r="AU73" s="112" t="s">
        <v>128</v>
      </c>
      <c r="AV73" s="109" t="s">
        <v>118</v>
      </c>
      <c r="AW73" s="109" t="s">
        <v>131</v>
      </c>
      <c r="AX73" s="109" t="s">
        <v>119</v>
      </c>
      <c r="AY73" s="112" t="s">
        <v>120</v>
      </c>
    </row>
    <row r="74" spans="2:64" s="86" customFormat="1" ht="22.5" customHeight="1" x14ac:dyDescent="0.25">
      <c r="B74" s="81"/>
      <c r="C74" s="82"/>
      <c r="D74" s="82"/>
      <c r="E74" s="83" t="s">
        <v>125</v>
      </c>
      <c r="F74" s="663" t="s">
        <v>1690</v>
      </c>
      <c r="G74" s="662"/>
      <c r="H74" s="662"/>
      <c r="I74" s="662"/>
      <c r="J74" s="82"/>
      <c r="K74" s="84">
        <v>0.15</v>
      </c>
      <c r="L74" s="82"/>
      <c r="M74" s="82"/>
      <c r="N74" s="82"/>
      <c r="O74" s="82"/>
      <c r="P74" s="82"/>
      <c r="Q74" s="82"/>
      <c r="R74" s="85"/>
      <c r="T74" s="87"/>
      <c r="U74" s="82"/>
      <c r="V74" s="82"/>
      <c r="W74" s="82"/>
      <c r="X74" s="82"/>
      <c r="Y74" s="82"/>
      <c r="Z74" s="82"/>
      <c r="AA74" s="88"/>
      <c r="AT74" s="89" t="s">
        <v>130</v>
      </c>
      <c r="AU74" s="89" t="s">
        <v>128</v>
      </c>
      <c r="AV74" s="86" t="s">
        <v>128</v>
      </c>
      <c r="AW74" s="86" t="s">
        <v>131</v>
      </c>
      <c r="AX74" s="86" t="s">
        <v>118</v>
      </c>
      <c r="AY74" s="89" t="s">
        <v>120</v>
      </c>
    </row>
    <row r="75" spans="2:64" s="17" customFormat="1" ht="31.5" customHeight="1" x14ac:dyDescent="0.25">
      <c r="B75" s="70"/>
      <c r="C75" s="71" t="s">
        <v>163</v>
      </c>
      <c r="D75" s="71" t="s">
        <v>121</v>
      </c>
      <c r="E75" s="72" t="s">
        <v>1700</v>
      </c>
      <c r="F75" s="671" t="s">
        <v>1701</v>
      </c>
      <c r="G75" s="667"/>
      <c r="H75" s="667"/>
      <c r="I75" s="667"/>
      <c r="J75" s="73" t="s">
        <v>134</v>
      </c>
      <c r="K75" s="74">
        <v>0.22500000000000001</v>
      </c>
      <c r="L75" s="666"/>
      <c r="M75" s="667"/>
      <c r="N75" s="666">
        <f>ROUND(L75*K75,2)</f>
        <v>0</v>
      </c>
      <c r="O75" s="667"/>
      <c r="P75" s="667"/>
      <c r="Q75" s="667"/>
      <c r="R75" s="75"/>
      <c r="T75" s="76" t="s">
        <v>125</v>
      </c>
      <c r="U75" s="77" t="s">
        <v>126</v>
      </c>
      <c r="V75" s="78">
        <v>10.773</v>
      </c>
      <c r="W75" s="78">
        <f>V75*K75</f>
        <v>2.4239250000000001</v>
      </c>
      <c r="X75" s="78">
        <v>0</v>
      </c>
      <c r="Y75" s="78">
        <f>X75*K75</f>
        <v>0</v>
      </c>
      <c r="Z75" s="78">
        <v>2.2000000000000002</v>
      </c>
      <c r="AA75" s="79">
        <f>Z75*K75</f>
        <v>0.49500000000000005</v>
      </c>
      <c r="AR75" s="30" t="s">
        <v>127</v>
      </c>
      <c r="AT75" s="30" t="s">
        <v>121</v>
      </c>
      <c r="AU75" s="30" t="s">
        <v>128</v>
      </c>
      <c r="AY75" s="30" t="s">
        <v>120</v>
      </c>
      <c r="BE75" s="80">
        <f>IF(U75="základní",N75,0)</f>
        <v>0</v>
      </c>
      <c r="BF75" s="80">
        <f>IF(U75="snížená",N75,0)</f>
        <v>0</v>
      </c>
      <c r="BG75" s="80">
        <f>IF(U75="zákl. přenesená",N75,0)</f>
        <v>0</v>
      </c>
      <c r="BH75" s="80">
        <f>IF(U75="sníž. přenesená",N75,0)</f>
        <v>0</v>
      </c>
      <c r="BI75" s="80">
        <f>IF(U75="nulová",N75,0)</f>
        <v>0</v>
      </c>
      <c r="BJ75" s="30" t="s">
        <v>118</v>
      </c>
      <c r="BK75" s="80">
        <f>ROUND(L75*K75,2)</f>
        <v>0</v>
      </c>
      <c r="BL75" s="30" t="s">
        <v>127</v>
      </c>
    </row>
    <row r="76" spans="2:64" s="109" customFormat="1" ht="22.5" customHeight="1" x14ac:dyDescent="0.25">
      <c r="B76" s="105"/>
      <c r="C76" s="106"/>
      <c r="D76" s="106"/>
      <c r="E76" s="107" t="s">
        <v>125</v>
      </c>
      <c r="F76" s="672" t="s">
        <v>1676</v>
      </c>
      <c r="G76" s="673"/>
      <c r="H76" s="673"/>
      <c r="I76" s="673"/>
      <c r="J76" s="106"/>
      <c r="K76" s="107" t="s">
        <v>125</v>
      </c>
      <c r="L76" s="106"/>
      <c r="M76" s="106"/>
      <c r="N76" s="106"/>
      <c r="O76" s="106"/>
      <c r="P76" s="106"/>
      <c r="Q76" s="106"/>
      <c r="R76" s="108"/>
      <c r="T76" s="110"/>
      <c r="U76" s="106"/>
      <c r="V76" s="106"/>
      <c r="W76" s="106"/>
      <c r="X76" s="106"/>
      <c r="Y76" s="106"/>
      <c r="Z76" s="106"/>
      <c r="AA76" s="111"/>
      <c r="AT76" s="112" t="s">
        <v>130</v>
      </c>
      <c r="AU76" s="112" t="s">
        <v>128</v>
      </c>
      <c r="AV76" s="109" t="s">
        <v>118</v>
      </c>
      <c r="AW76" s="109" t="s">
        <v>131</v>
      </c>
      <c r="AX76" s="109" t="s">
        <v>119</v>
      </c>
      <c r="AY76" s="112" t="s">
        <v>120</v>
      </c>
    </row>
    <row r="77" spans="2:64" s="86" customFormat="1" ht="22.5" customHeight="1" x14ac:dyDescent="0.25">
      <c r="B77" s="81"/>
      <c r="C77" s="82"/>
      <c r="D77" s="82"/>
      <c r="E77" s="83" t="s">
        <v>125</v>
      </c>
      <c r="F77" s="663" t="s">
        <v>1702</v>
      </c>
      <c r="G77" s="662"/>
      <c r="H77" s="662"/>
      <c r="I77" s="662"/>
      <c r="J77" s="82"/>
      <c r="K77" s="84">
        <v>0.22500000000000001</v>
      </c>
      <c r="L77" s="82"/>
      <c r="M77" s="82"/>
      <c r="N77" s="82"/>
      <c r="O77" s="82"/>
      <c r="P77" s="82"/>
      <c r="Q77" s="82"/>
      <c r="R77" s="85"/>
      <c r="T77" s="87"/>
      <c r="U77" s="82"/>
      <c r="V77" s="82"/>
      <c r="W77" s="82"/>
      <c r="X77" s="82"/>
      <c r="Y77" s="82"/>
      <c r="Z77" s="82"/>
      <c r="AA77" s="88"/>
      <c r="AT77" s="89" t="s">
        <v>130</v>
      </c>
      <c r="AU77" s="89" t="s">
        <v>128</v>
      </c>
      <c r="AV77" s="86" t="s">
        <v>128</v>
      </c>
      <c r="AW77" s="86" t="s">
        <v>131</v>
      </c>
      <c r="AX77" s="86" t="s">
        <v>118</v>
      </c>
      <c r="AY77" s="89" t="s">
        <v>120</v>
      </c>
    </row>
    <row r="78" spans="2:64" s="17" customFormat="1" ht="31.5" customHeight="1" x14ac:dyDescent="0.25">
      <c r="B78" s="70"/>
      <c r="C78" s="71" t="s">
        <v>169</v>
      </c>
      <c r="D78" s="71" t="s">
        <v>121</v>
      </c>
      <c r="E78" s="72" t="s">
        <v>1703</v>
      </c>
      <c r="F78" s="671" t="s">
        <v>1704</v>
      </c>
      <c r="G78" s="667"/>
      <c r="H78" s="667"/>
      <c r="I78" s="667"/>
      <c r="J78" s="73" t="s">
        <v>134</v>
      </c>
      <c r="K78" s="74">
        <v>0.22500000000000001</v>
      </c>
      <c r="L78" s="666"/>
      <c r="M78" s="667"/>
      <c r="N78" s="666">
        <f>ROUND(L78*K78,2)</f>
        <v>0</v>
      </c>
      <c r="O78" s="667"/>
      <c r="P78" s="667"/>
      <c r="Q78" s="667"/>
      <c r="R78" s="75"/>
      <c r="T78" s="76" t="s">
        <v>125</v>
      </c>
      <c r="U78" s="77" t="s">
        <v>126</v>
      </c>
      <c r="V78" s="78">
        <v>4.0289999999999999</v>
      </c>
      <c r="W78" s="78">
        <f>V78*K78</f>
        <v>0.90652500000000003</v>
      </c>
      <c r="X78" s="78">
        <v>0</v>
      </c>
      <c r="Y78" s="78">
        <f>X78*K78</f>
        <v>0</v>
      </c>
      <c r="Z78" s="78">
        <v>2.9000000000000001E-2</v>
      </c>
      <c r="AA78" s="79">
        <f>Z78*K78</f>
        <v>6.5250000000000004E-3</v>
      </c>
      <c r="AR78" s="30" t="s">
        <v>127</v>
      </c>
      <c r="AT78" s="30" t="s">
        <v>121</v>
      </c>
      <c r="AU78" s="30" t="s">
        <v>128</v>
      </c>
      <c r="AY78" s="30" t="s">
        <v>120</v>
      </c>
      <c r="BE78" s="80">
        <f>IF(U78="základní",N78,0)</f>
        <v>0</v>
      </c>
      <c r="BF78" s="80">
        <f>IF(U78="snížená",N78,0)</f>
        <v>0</v>
      </c>
      <c r="BG78" s="80">
        <f>IF(U78="zákl. přenesená",N78,0)</f>
        <v>0</v>
      </c>
      <c r="BH78" s="80">
        <f>IF(U78="sníž. přenesená",N78,0)</f>
        <v>0</v>
      </c>
      <c r="BI78" s="80">
        <f>IF(U78="nulová",N78,0)</f>
        <v>0</v>
      </c>
      <c r="BJ78" s="30" t="s">
        <v>118</v>
      </c>
      <c r="BK78" s="80">
        <f>ROUND(L78*K78,2)</f>
        <v>0</v>
      </c>
      <c r="BL78" s="30" t="s">
        <v>127</v>
      </c>
    </row>
    <row r="79" spans="2:64" s="86" customFormat="1" ht="22.5" customHeight="1" x14ac:dyDescent="0.25">
      <c r="B79" s="81"/>
      <c r="C79" s="82"/>
      <c r="D79" s="82"/>
      <c r="E79" s="83" t="s">
        <v>125</v>
      </c>
      <c r="F79" s="661" t="s">
        <v>1705</v>
      </c>
      <c r="G79" s="662"/>
      <c r="H79" s="662"/>
      <c r="I79" s="662"/>
      <c r="J79" s="82"/>
      <c r="K79" s="84">
        <v>0.22500000000000001</v>
      </c>
      <c r="L79" s="82"/>
      <c r="M79" s="82"/>
      <c r="N79" s="82"/>
      <c r="O79" s="82"/>
      <c r="P79" s="82"/>
      <c r="Q79" s="82"/>
      <c r="R79" s="85"/>
      <c r="T79" s="87"/>
      <c r="U79" s="82"/>
      <c r="V79" s="82"/>
      <c r="W79" s="82"/>
      <c r="X79" s="82"/>
      <c r="Y79" s="82"/>
      <c r="Z79" s="82"/>
      <c r="AA79" s="88"/>
      <c r="AT79" s="89" t="s">
        <v>130</v>
      </c>
      <c r="AU79" s="89" t="s">
        <v>128</v>
      </c>
      <c r="AV79" s="86" t="s">
        <v>128</v>
      </c>
      <c r="AW79" s="86" t="s">
        <v>131</v>
      </c>
      <c r="AX79" s="86" t="s">
        <v>118</v>
      </c>
      <c r="AY79" s="89" t="s">
        <v>120</v>
      </c>
    </row>
    <row r="80" spans="2:64" s="17" customFormat="1" ht="31.5" customHeight="1" x14ac:dyDescent="0.25">
      <c r="B80" s="70"/>
      <c r="C80" s="71" t="s">
        <v>175</v>
      </c>
      <c r="D80" s="71" t="s">
        <v>121</v>
      </c>
      <c r="E80" s="72" t="s">
        <v>1706</v>
      </c>
      <c r="F80" s="671" t="s">
        <v>1707</v>
      </c>
      <c r="G80" s="667"/>
      <c r="H80" s="667"/>
      <c r="I80" s="667"/>
      <c r="J80" s="73" t="s">
        <v>134</v>
      </c>
      <c r="K80" s="74">
        <v>0.22500000000000001</v>
      </c>
      <c r="L80" s="666"/>
      <c r="M80" s="667"/>
      <c r="N80" s="666">
        <f>ROUND(L80*K80,2)</f>
        <v>0</v>
      </c>
      <c r="O80" s="667"/>
      <c r="P80" s="667"/>
      <c r="Q80" s="667"/>
      <c r="R80" s="75"/>
      <c r="T80" s="76" t="s">
        <v>125</v>
      </c>
      <c r="U80" s="77" t="s">
        <v>126</v>
      </c>
      <c r="V80" s="78">
        <v>1.151</v>
      </c>
      <c r="W80" s="78">
        <f>V80*K80</f>
        <v>0.25897500000000001</v>
      </c>
      <c r="X80" s="78">
        <v>0</v>
      </c>
      <c r="Y80" s="78">
        <f>X80*K80</f>
        <v>0</v>
      </c>
      <c r="Z80" s="78">
        <v>0</v>
      </c>
      <c r="AA80" s="79">
        <f>Z80*K80</f>
        <v>0</v>
      </c>
      <c r="AR80" s="30" t="s">
        <v>127</v>
      </c>
      <c r="AT80" s="30" t="s">
        <v>121</v>
      </c>
      <c r="AU80" s="30" t="s">
        <v>128</v>
      </c>
      <c r="AY80" s="30" t="s">
        <v>120</v>
      </c>
      <c r="BE80" s="80">
        <f>IF(U80="základní",N80,0)</f>
        <v>0</v>
      </c>
      <c r="BF80" s="80">
        <f>IF(U80="snížená",N80,0)</f>
        <v>0</v>
      </c>
      <c r="BG80" s="80">
        <f>IF(U80="zákl. přenesená",N80,0)</f>
        <v>0</v>
      </c>
      <c r="BH80" s="80">
        <f>IF(U80="sníž. přenesená",N80,0)</f>
        <v>0</v>
      </c>
      <c r="BI80" s="80">
        <f>IF(U80="nulová",N80,0)</f>
        <v>0</v>
      </c>
      <c r="BJ80" s="30" t="s">
        <v>118</v>
      </c>
      <c r="BK80" s="80">
        <f>ROUND(L80*K80,2)</f>
        <v>0</v>
      </c>
      <c r="BL80" s="30" t="s">
        <v>127</v>
      </c>
    </row>
    <row r="81" spans="2:64" s="109" customFormat="1" ht="22.5" customHeight="1" x14ac:dyDescent="0.25">
      <c r="B81" s="105"/>
      <c r="C81" s="106"/>
      <c r="D81" s="106"/>
      <c r="E81" s="107" t="s">
        <v>125</v>
      </c>
      <c r="F81" s="672" t="s">
        <v>1820</v>
      </c>
      <c r="G81" s="673"/>
      <c r="H81" s="673"/>
      <c r="I81" s="673"/>
      <c r="J81" s="106"/>
      <c r="K81" s="107" t="s">
        <v>125</v>
      </c>
      <c r="L81" s="106"/>
      <c r="M81" s="106"/>
      <c r="N81" s="106"/>
      <c r="O81" s="106"/>
      <c r="P81" s="106"/>
      <c r="Q81" s="106"/>
      <c r="R81" s="108"/>
      <c r="T81" s="110"/>
      <c r="U81" s="106"/>
      <c r="V81" s="106"/>
      <c r="W81" s="106"/>
      <c r="X81" s="106"/>
      <c r="Y81" s="106"/>
      <c r="Z81" s="106"/>
      <c r="AA81" s="111"/>
      <c r="AT81" s="112" t="s">
        <v>130</v>
      </c>
      <c r="AU81" s="112" t="s">
        <v>128</v>
      </c>
      <c r="AV81" s="109" t="s">
        <v>118</v>
      </c>
      <c r="AW81" s="109" t="s">
        <v>131</v>
      </c>
      <c r="AX81" s="109" t="s">
        <v>119</v>
      </c>
      <c r="AY81" s="112" t="s">
        <v>120</v>
      </c>
    </row>
    <row r="82" spans="2:64" s="86" customFormat="1" ht="22.5" customHeight="1" x14ac:dyDescent="0.25">
      <c r="B82" s="81"/>
      <c r="C82" s="82"/>
      <c r="D82" s="82"/>
      <c r="E82" s="83" t="s">
        <v>125</v>
      </c>
      <c r="F82" s="663" t="s">
        <v>1708</v>
      </c>
      <c r="G82" s="662"/>
      <c r="H82" s="662"/>
      <c r="I82" s="662"/>
      <c r="J82" s="82"/>
      <c r="K82" s="84">
        <v>0.22500000000000001</v>
      </c>
      <c r="L82" s="82"/>
      <c r="M82" s="82"/>
      <c r="N82" s="82"/>
      <c r="O82" s="82"/>
      <c r="P82" s="82"/>
      <c r="Q82" s="82"/>
      <c r="R82" s="85"/>
      <c r="T82" s="87"/>
      <c r="U82" s="82"/>
      <c r="V82" s="82"/>
      <c r="W82" s="82"/>
      <c r="X82" s="82"/>
      <c r="Y82" s="82"/>
      <c r="Z82" s="82"/>
      <c r="AA82" s="88"/>
      <c r="AT82" s="89" t="s">
        <v>130</v>
      </c>
      <c r="AU82" s="89" t="s">
        <v>128</v>
      </c>
      <c r="AV82" s="86" t="s">
        <v>128</v>
      </c>
      <c r="AW82" s="86" t="s">
        <v>131</v>
      </c>
      <c r="AX82" s="86" t="s">
        <v>118</v>
      </c>
      <c r="AY82" s="89" t="s">
        <v>120</v>
      </c>
    </row>
    <row r="83" spans="2:64" s="17" customFormat="1" ht="31.5" customHeight="1" x14ac:dyDescent="0.25">
      <c r="B83" s="70"/>
      <c r="C83" s="71" t="s">
        <v>179</v>
      </c>
      <c r="D83" s="71" t="s">
        <v>121</v>
      </c>
      <c r="E83" s="72" t="s">
        <v>1709</v>
      </c>
      <c r="F83" s="671" t="s">
        <v>1710</v>
      </c>
      <c r="G83" s="667"/>
      <c r="H83" s="667"/>
      <c r="I83" s="667"/>
      <c r="J83" s="73" t="s">
        <v>532</v>
      </c>
      <c r="K83" s="74">
        <v>1.2</v>
      </c>
      <c r="L83" s="666"/>
      <c r="M83" s="667"/>
      <c r="N83" s="666">
        <f>ROUND(L83*K83,2)</f>
        <v>0</v>
      </c>
      <c r="O83" s="667"/>
      <c r="P83" s="667"/>
      <c r="Q83" s="667"/>
      <c r="R83" s="75"/>
      <c r="T83" s="76" t="s">
        <v>125</v>
      </c>
      <c r="U83" s="77" t="s">
        <v>126</v>
      </c>
      <c r="V83" s="78">
        <v>3.2</v>
      </c>
      <c r="W83" s="78">
        <f>V83*K83</f>
        <v>3.84</v>
      </c>
      <c r="X83" s="78">
        <v>3.0899999999999999E-3</v>
      </c>
      <c r="Y83" s="78">
        <f>X83*K83</f>
        <v>3.7079999999999995E-3</v>
      </c>
      <c r="Z83" s="78">
        <v>0.126</v>
      </c>
      <c r="AA83" s="79">
        <f>Z83*K83</f>
        <v>0.1512</v>
      </c>
      <c r="AR83" s="30" t="s">
        <v>127</v>
      </c>
      <c r="AT83" s="30" t="s">
        <v>121</v>
      </c>
      <c r="AU83" s="30" t="s">
        <v>128</v>
      </c>
      <c r="AY83" s="30" t="s">
        <v>120</v>
      </c>
      <c r="BE83" s="80">
        <f>IF(U83="základní",N83,0)</f>
        <v>0</v>
      </c>
      <c r="BF83" s="80">
        <f>IF(U83="snížená",N83,0)</f>
        <v>0</v>
      </c>
      <c r="BG83" s="80">
        <f>IF(U83="zákl. přenesená",N83,0)</f>
        <v>0</v>
      </c>
      <c r="BH83" s="80">
        <f>IF(U83="sníž. přenesená",N83,0)</f>
        <v>0</v>
      </c>
      <c r="BI83" s="80">
        <f>IF(U83="nulová",N83,0)</f>
        <v>0</v>
      </c>
      <c r="BJ83" s="30" t="s">
        <v>118</v>
      </c>
      <c r="BK83" s="80">
        <f>ROUND(L83*K83,2)</f>
        <v>0</v>
      </c>
      <c r="BL83" s="30" t="s">
        <v>127</v>
      </c>
    </row>
    <row r="84" spans="2:64" s="86" customFormat="1" ht="22.5" customHeight="1" x14ac:dyDescent="0.25">
      <c r="B84" s="81"/>
      <c r="C84" s="82"/>
      <c r="D84" s="82"/>
      <c r="E84" s="83" t="s">
        <v>125</v>
      </c>
      <c r="F84" s="661" t="s">
        <v>1711</v>
      </c>
      <c r="G84" s="662"/>
      <c r="H84" s="662"/>
      <c r="I84" s="662"/>
      <c r="J84" s="82"/>
      <c r="K84" s="84">
        <v>1.2</v>
      </c>
      <c r="L84" s="82"/>
      <c r="M84" s="82"/>
      <c r="N84" s="82"/>
      <c r="O84" s="82"/>
      <c r="P84" s="82"/>
      <c r="Q84" s="82"/>
      <c r="R84" s="85"/>
      <c r="T84" s="87"/>
      <c r="U84" s="82"/>
      <c r="V84" s="82"/>
      <c r="W84" s="82"/>
      <c r="X84" s="82"/>
      <c r="Y84" s="82"/>
      <c r="Z84" s="82"/>
      <c r="AA84" s="88"/>
      <c r="AT84" s="89" t="s">
        <v>130</v>
      </c>
      <c r="AU84" s="89" t="s">
        <v>128</v>
      </c>
      <c r="AV84" s="86" t="s">
        <v>128</v>
      </c>
      <c r="AW84" s="86" t="s">
        <v>131</v>
      </c>
      <c r="AX84" s="86" t="s">
        <v>118</v>
      </c>
      <c r="AY84" s="89" t="s">
        <v>120</v>
      </c>
    </row>
    <row r="85" spans="2:64" s="17" customFormat="1" ht="31.5" customHeight="1" x14ac:dyDescent="0.25">
      <c r="B85" s="70"/>
      <c r="C85" s="71" t="s">
        <v>184</v>
      </c>
      <c r="D85" s="71" t="s">
        <v>121</v>
      </c>
      <c r="E85" s="72" t="s">
        <v>1712</v>
      </c>
      <c r="F85" s="671" t="s">
        <v>1713</v>
      </c>
      <c r="G85" s="667"/>
      <c r="H85" s="667"/>
      <c r="I85" s="667"/>
      <c r="J85" s="73" t="s">
        <v>532</v>
      </c>
      <c r="K85" s="74">
        <v>4</v>
      </c>
      <c r="L85" s="666"/>
      <c r="M85" s="667"/>
      <c r="N85" s="666">
        <f>ROUND(L85*K85,2)</f>
        <v>0</v>
      </c>
      <c r="O85" s="667"/>
      <c r="P85" s="667"/>
      <c r="Q85" s="667"/>
      <c r="R85" s="75"/>
      <c r="T85" s="76" t="s">
        <v>125</v>
      </c>
      <c r="U85" s="77" t="s">
        <v>126</v>
      </c>
      <c r="V85" s="78">
        <v>0.76500000000000001</v>
      </c>
      <c r="W85" s="78">
        <f>V85*K85</f>
        <v>3.06</v>
      </c>
      <c r="X85" s="78">
        <v>0</v>
      </c>
      <c r="Y85" s="78">
        <f>X85*K85</f>
        <v>0</v>
      </c>
      <c r="Z85" s="78">
        <v>0</v>
      </c>
      <c r="AA85" s="79">
        <f>Z85*K85</f>
        <v>0</v>
      </c>
      <c r="AR85" s="30" t="s">
        <v>127</v>
      </c>
      <c r="AT85" s="30" t="s">
        <v>121</v>
      </c>
      <c r="AU85" s="30" t="s">
        <v>128</v>
      </c>
      <c r="AY85" s="30" t="s">
        <v>120</v>
      </c>
      <c r="BE85" s="80">
        <f>IF(U85="základní",N85,0)</f>
        <v>0</v>
      </c>
      <c r="BF85" s="80">
        <f>IF(U85="snížená",N85,0)</f>
        <v>0</v>
      </c>
      <c r="BG85" s="80">
        <f>IF(U85="zákl. přenesená",N85,0)</f>
        <v>0</v>
      </c>
      <c r="BH85" s="80">
        <f>IF(U85="sníž. přenesená",N85,0)</f>
        <v>0</v>
      </c>
      <c r="BI85" s="80">
        <f>IF(U85="nulová",N85,0)</f>
        <v>0</v>
      </c>
      <c r="BJ85" s="30" t="s">
        <v>118</v>
      </c>
      <c r="BK85" s="80">
        <f>ROUND(L85*K85,2)</f>
        <v>0</v>
      </c>
      <c r="BL85" s="30" t="s">
        <v>127</v>
      </c>
    </row>
    <row r="86" spans="2:64" s="86" customFormat="1" ht="22.5" customHeight="1" x14ac:dyDescent="0.25">
      <c r="B86" s="81"/>
      <c r="C86" s="82"/>
      <c r="D86" s="82"/>
      <c r="E86" s="83" t="s">
        <v>125</v>
      </c>
      <c r="F86" s="661" t="s">
        <v>1714</v>
      </c>
      <c r="G86" s="662"/>
      <c r="H86" s="662"/>
      <c r="I86" s="662"/>
      <c r="J86" s="82"/>
      <c r="K86" s="84">
        <v>4</v>
      </c>
      <c r="L86" s="82"/>
      <c r="M86" s="82"/>
      <c r="N86" s="82"/>
      <c r="O86" s="82"/>
      <c r="P86" s="82"/>
      <c r="Q86" s="82"/>
      <c r="R86" s="85"/>
      <c r="T86" s="87"/>
      <c r="U86" s="82"/>
      <c r="V86" s="82"/>
      <c r="W86" s="82"/>
      <c r="X86" s="82"/>
      <c r="Y86" s="82"/>
      <c r="Z86" s="82"/>
      <c r="AA86" s="88"/>
      <c r="AT86" s="89" t="s">
        <v>130</v>
      </c>
      <c r="AU86" s="89" t="s">
        <v>128</v>
      </c>
      <c r="AV86" s="86" t="s">
        <v>128</v>
      </c>
      <c r="AW86" s="86" t="s">
        <v>131</v>
      </c>
      <c r="AX86" s="86" t="s">
        <v>118</v>
      </c>
      <c r="AY86" s="89" t="s">
        <v>120</v>
      </c>
    </row>
    <row r="87" spans="2:64" s="17" customFormat="1" ht="31.5" customHeight="1" x14ac:dyDescent="0.25">
      <c r="B87" s="70"/>
      <c r="C87" s="71" t="s">
        <v>188</v>
      </c>
      <c r="D87" s="71" t="s">
        <v>121</v>
      </c>
      <c r="E87" s="72" t="s">
        <v>1715</v>
      </c>
      <c r="F87" s="671" t="s">
        <v>1716</v>
      </c>
      <c r="G87" s="667"/>
      <c r="H87" s="667"/>
      <c r="I87" s="667"/>
      <c r="J87" s="73" t="s">
        <v>191</v>
      </c>
      <c r="K87" s="74">
        <v>0.98899999999999999</v>
      </c>
      <c r="L87" s="666"/>
      <c r="M87" s="667"/>
      <c r="N87" s="666">
        <f>ROUND(L87*K87,2)</f>
        <v>0</v>
      </c>
      <c r="O87" s="667"/>
      <c r="P87" s="667"/>
      <c r="Q87" s="667"/>
      <c r="R87" s="75"/>
      <c r="T87" s="76" t="s">
        <v>125</v>
      </c>
      <c r="U87" s="77" t="s">
        <v>126</v>
      </c>
      <c r="V87" s="78">
        <v>2.42</v>
      </c>
      <c r="W87" s="78">
        <f>V87*K87</f>
        <v>2.3933800000000001</v>
      </c>
      <c r="X87" s="78">
        <v>0</v>
      </c>
      <c r="Y87" s="78">
        <f>X87*K87</f>
        <v>0</v>
      </c>
      <c r="Z87" s="78">
        <v>0</v>
      </c>
      <c r="AA87" s="79">
        <f>Z87*K87</f>
        <v>0</v>
      </c>
      <c r="AR87" s="30" t="s">
        <v>127</v>
      </c>
      <c r="AT87" s="30" t="s">
        <v>121</v>
      </c>
      <c r="AU87" s="30" t="s">
        <v>128</v>
      </c>
      <c r="AY87" s="30" t="s">
        <v>120</v>
      </c>
      <c r="BE87" s="80">
        <f>IF(U87="základní",N87,0)</f>
        <v>0</v>
      </c>
      <c r="BF87" s="80">
        <f>IF(U87="snížená",N87,0)</f>
        <v>0</v>
      </c>
      <c r="BG87" s="80">
        <f>IF(U87="zákl. přenesená",N87,0)</f>
        <v>0</v>
      </c>
      <c r="BH87" s="80">
        <f>IF(U87="sníž. přenesená",N87,0)</f>
        <v>0</v>
      </c>
      <c r="BI87" s="80">
        <f>IF(U87="nulová",N87,0)</f>
        <v>0</v>
      </c>
      <c r="BJ87" s="30" t="s">
        <v>118</v>
      </c>
      <c r="BK87" s="80">
        <f>ROUND(L87*K87,2)</f>
        <v>0</v>
      </c>
      <c r="BL87" s="30" t="s">
        <v>127</v>
      </c>
    </row>
    <row r="88" spans="2:64" s="17" customFormat="1" ht="31.5" customHeight="1" x14ac:dyDescent="0.25">
      <c r="B88" s="70"/>
      <c r="C88" s="71" t="s">
        <v>194</v>
      </c>
      <c r="D88" s="71" t="s">
        <v>121</v>
      </c>
      <c r="E88" s="72" t="s">
        <v>1045</v>
      </c>
      <c r="F88" s="671" t="s">
        <v>1046</v>
      </c>
      <c r="G88" s="667"/>
      <c r="H88" s="667"/>
      <c r="I88" s="667"/>
      <c r="J88" s="73" t="s">
        <v>191</v>
      </c>
      <c r="K88" s="74">
        <v>0.98899999999999999</v>
      </c>
      <c r="L88" s="666"/>
      <c r="M88" s="667"/>
      <c r="N88" s="666">
        <f>ROUND(L88*K88,2)</f>
        <v>0</v>
      </c>
      <c r="O88" s="667"/>
      <c r="P88" s="667"/>
      <c r="Q88" s="667"/>
      <c r="R88" s="75"/>
      <c r="T88" s="76" t="s">
        <v>125</v>
      </c>
      <c r="U88" s="77" t="s">
        <v>126</v>
      </c>
      <c r="V88" s="78">
        <v>0.255</v>
      </c>
      <c r="W88" s="78">
        <f>V88*K88</f>
        <v>0.252195</v>
      </c>
      <c r="X88" s="78">
        <v>0</v>
      </c>
      <c r="Y88" s="78">
        <f>X88*K88</f>
        <v>0</v>
      </c>
      <c r="Z88" s="78">
        <v>0</v>
      </c>
      <c r="AA88" s="79">
        <f>Z88*K88</f>
        <v>0</v>
      </c>
      <c r="AR88" s="30" t="s">
        <v>127</v>
      </c>
      <c r="AT88" s="30" t="s">
        <v>121</v>
      </c>
      <c r="AU88" s="30" t="s">
        <v>128</v>
      </c>
      <c r="AY88" s="30" t="s">
        <v>120</v>
      </c>
      <c r="BE88" s="80">
        <f>IF(U88="základní",N88,0)</f>
        <v>0</v>
      </c>
      <c r="BF88" s="80">
        <f>IF(U88="snížená",N88,0)</f>
        <v>0</v>
      </c>
      <c r="BG88" s="80">
        <f>IF(U88="zákl. přenesená",N88,0)</f>
        <v>0</v>
      </c>
      <c r="BH88" s="80">
        <f>IF(U88="sníž. přenesená",N88,0)</f>
        <v>0</v>
      </c>
      <c r="BI88" s="80">
        <f>IF(U88="nulová",N88,0)</f>
        <v>0</v>
      </c>
      <c r="BJ88" s="30" t="s">
        <v>118</v>
      </c>
      <c r="BK88" s="80">
        <f>ROUND(L88*K88,2)</f>
        <v>0</v>
      </c>
      <c r="BL88" s="30" t="s">
        <v>127</v>
      </c>
    </row>
    <row r="89" spans="2:64" s="17" customFormat="1" ht="31.5" customHeight="1" x14ac:dyDescent="0.25">
      <c r="B89" s="70"/>
      <c r="C89" s="71" t="s">
        <v>199</v>
      </c>
      <c r="D89" s="71" t="s">
        <v>121</v>
      </c>
      <c r="E89" s="72" t="s">
        <v>1060</v>
      </c>
      <c r="F89" s="671" t="s">
        <v>1061</v>
      </c>
      <c r="G89" s="667"/>
      <c r="H89" s="667"/>
      <c r="I89" s="667"/>
      <c r="J89" s="73" t="s">
        <v>191</v>
      </c>
      <c r="K89" s="74">
        <v>17.802</v>
      </c>
      <c r="L89" s="666"/>
      <c r="M89" s="667"/>
      <c r="N89" s="666">
        <f>ROUND(L89*K89,2)</f>
        <v>0</v>
      </c>
      <c r="O89" s="667"/>
      <c r="P89" s="667"/>
      <c r="Q89" s="667"/>
      <c r="R89" s="75"/>
      <c r="T89" s="76" t="s">
        <v>125</v>
      </c>
      <c r="U89" s="77" t="s">
        <v>126</v>
      </c>
      <c r="V89" s="78">
        <v>6.0000000000000001E-3</v>
      </c>
      <c r="W89" s="78">
        <f>V89*K89</f>
        <v>0.106812</v>
      </c>
      <c r="X89" s="78">
        <v>0</v>
      </c>
      <c r="Y89" s="78">
        <f>X89*K89</f>
        <v>0</v>
      </c>
      <c r="Z89" s="78">
        <v>0</v>
      </c>
      <c r="AA89" s="79">
        <f>Z89*K89</f>
        <v>0</v>
      </c>
      <c r="AR89" s="30" t="s">
        <v>127</v>
      </c>
      <c r="AT89" s="30" t="s">
        <v>121</v>
      </c>
      <c r="AU89" s="30" t="s">
        <v>128</v>
      </c>
      <c r="AY89" s="30" t="s">
        <v>120</v>
      </c>
      <c r="BE89" s="80">
        <f>IF(U89="základní",N89,0)</f>
        <v>0</v>
      </c>
      <c r="BF89" s="80">
        <f>IF(U89="snížená",N89,0)</f>
        <v>0</v>
      </c>
      <c r="BG89" s="80">
        <f>IF(U89="zákl. přenesená",N89,0)</f>
        <v>0</v>
      </c>
      <c r="BH89" s="80">
        <f>IF(U89="sníž. přenesená",N89,0)</f>
        <v>0</v>
      </c>
      <c r="BI89" s="80">
        <f>IF(U89="nulová",N89,0)</f>
        <v>0</v>
      </c>
      <c r="BJ89" s="30" t="s">
        <v>118</v>
      </c>
      <c r="BK89" s="80">
        <f>ROUND(L89*K89,2)</f>
        <v>0</v>
      </c>
      <c r="BL89" s="30" t="s">
        <v>127</v>
      </c>
    </row>
    <row r="90" spans="2:64" s="86" customFormat="1" ht="22.5" customHeight="1" x14ac:dyDescent="0.25">
      <c r="B90" s="81"/>
      <c r="C90" s="82"/>
      <c r="D90" s="82"/>
      <c r="E90" s="83" t="s">
        <v>125</v>
      </c>
      <c r="F90" s="661" t="s">
        <v>1717</v>
      </c>
      <c r="G90" s="662"/>
      <c r="H90" s="662"/>
      <c r="I90" s="662"/>
      <c r="J90" s="82"/>
      <c r="K90" s="84">
        <v>17.802</v>
      </c>
      <c r="L90" s="82"/>
      <c r="M90" s="82"/>
      <c r="N90" s="82"/>
      <c r="O90" s="82"/>
      <c r="P90" s="82"/>
      <c r="Q90" s="82"/>
      <c r="R90" s="85"/>
      <c r="T90" s="87"/>
      <c r="U90" s="82"/>
      <c r="V90" s="82"/>
      <c r="W90" s="82"/>
      <c r="X90" s="82"/>
      <c r="Y90" s="82"/>
      <c r="Z90" s="82"/>
      <c r="AA90" s="88"/>
      <c r="AT90" s="89" t="s">
        <v>130</v>
      </c>
      <c r="AU90" s="89" t="s">
        <v>128</v>
      </c>
      <c r="AV90" s="86" t="s">
        <v>128</v>
      </c>
      <c r="AW90" s="86" t="s">
        <v>131</v>
      </c>
      <c r="AX90" s="86" t="s">
        <v>118</v>
      </c>
      <c r="AY90" s="89" t="s">
        <v>120</v>
      </c>
    </row>
    <row r="91" spans="2:64" s="17" customFormat="1" ht="31.5" customHeight="1" x14ac:dyDescent="0.25">
      <c r="B91" s="70"/>
      <c r="C91" s="71" t="s">
        <v>203</v>
      </c>
      <c r="D91" s="71" t="s">
        <v>121</v>
      </c>
      <c r="E91" s="72" t="s">
        <v>1065</v>
      </c>
      <c r="F91" s="671" t="s">
        <v>1066</v>
      </c>
      <c r="G91" s="667"/>
      <c r="H91" s="667"/>
      <c r="I91" s="667"/>
      <c r="J91" s="73" t="s">
        <v>191</v>
      </c>
      <c r="K91" s="74">
        <v>0.98899999999999999</v>
      </c>
      <c r="L91" s="666"/>
      <c r="M91" s="667"/>
      <c r="N91" s="666">
        <f>ROUND(L91*K91,2)</f>
        <v>0</v>
      </c>
      <c r="O91" s="667"/>
      <c r="P91" s="667"/>
      <c r="Q91" s="667"/>
      <c r="R91" s="75"/>
      <c r="T91" s="76" t="s">
        <v>125</v>
      </c>
      <c r="U91" s="77" t="s">
        <v>126</v>
      </c>
      <c r="V91" s="78">
        <v>0</v>
      </c>
      <c r="W91" s="78">
        <f>V91*K91</f>
        <v>0</v>
      </c>
      <c r="X91" s="78">
        <v>0</v>
      </c>
      <c r="Y91" s="78">
        <f>X91*K91</f>
        <v>0</v>
      </c>
      <c r="Z91" s="78">
        <v>0</v>
      </c>
      <c r="AA91" s="79">
        <f>Z91*K91</f>
        <v>0</v>
      </c>
      <c r="AR91" s="30" t="s">
        <v>127</v>
      </c>
      <c r="AT91" s="30" t="s">
        <v>121</v>
      </c>
      <c r="AU91" s="30" t="s">
        <v>128</v>
      </c>
      <c r="AY91" s="30" t="s">
        <v>120</v>
      </c>
      <c r="BE91" s="80">
        <f>IF(U91="základní",N91,0)</f>
        <v>0</v>
      </c>
      <c r="BF91" s="80">
        <f>IF(U91="snížená",N91,0)</f>
        <v>0</v>
      </c>
      <c r="BG91" s="80">
        <f>IF(U91="zákl. přenesená",N91,0)</f>
        <v>0</v>
      </c>
      <c r="BH91" s="80">
        <f>IF(U91="sníž. přenesená",N91,0)</f>
        <v>0</v>
      </c>
      <c r="BI91" s="80">
        <f>IF(U91="nulová",N91,0)</f>
        <v>0</v>
      </c>
      <c r="BJ91" s="30" t="s">
        <v>118</v>
      </c>
      <c r="BK91" s="80">
        <f>ROUND(L91*K91,2)</f>
        <v>0</v>
      </c>
      <c r="BL91" s="30" t="s">
        <v>127</v>
      </c>
    </row>
    <row r="92" spans="2:64" s="86" customFormat="1" ht="22.5" customHeight="1" x14ac:dyDescent="0.25">
      <c r="B92" s="81"/>
      <c r="C92" s="82"/>
      <c r="D92" s="82"/>
      <c r="E92" s="83" t="s">
        <v>125</v>
      </c>
      <c r="F92" s="661" t="s">
        <v>1718</v>
      </c>
      <c r="G92" s="662"/>
      <c r="H92" s="662"/>
      <c r="I92" s="662"/>
      <c r="J92" s="82"/>
      <c r="K92" s="84">
        <v>0.98899999999999999</v>
      </c>
      <c r="L92" s="82"/>
      <c r="M92" s="82"/>
      <c r="N92" s="82"/>
      <c r="O92" s="82"/>
      <c r="P92" s="82"/>
      <c r="Q92" s="82"/>
      <c r="R92" s="85"/>
      <c r="T92" s="87"/>
      <c r="U92" s="82"/>
      <c r="V92" s="82"/>
      <c r="W92" s="82"/>
      <c r="X92" s="82"/>
      <c r="Y92" s="82"/>
      <c r="Z92" s="82"/>
      <c r="AA92" s="88"/>
      <c r="AT92" s="89" t="s">
        <v>130</v>
      </c>
      <c r="AU92" s="89" t="s">
        <v>128</v>
      </c>
      <c r="AV92" s="86" t="s">
        <v>128</v>
      </c>
      <c r="AW92" s="86" t="s">
        <v>131</v>
      </c>
      <c r="AX92" s="86" t="s">
        <v>118</v>
      </c>
      <c r="AY92" s="89" t="s">
        <v>120</v>
      </c>
    </row>
    <row r="93" spans="2:64" s="62" customFormat="1" ht="29.85" customHeight="1" x14ac:dyDescent="0.3">
      <c r="B93" s="58"/>
      <c r="C93" s="59"/>
      <c r="D93" s="69" t="s">
        <v>85</v>
      </c>
      <c r="E93" s="69"/>
      <c r="F93" s="69"/>
      <c r="G93" s="69"/>
      <c r="H93" s="69"/>
      <c r="I93" s="69"/>
      <c r="J93" s="69"/>
      <c r="K93" s="69"/>
      <c r="L93" s="69"/>
      <c r="M93" s="69"/>
      <c r="N93" s="659">
        <f>BK93</f>
        <v>0</v>
      </c>
      <c r="O93" s="660"/>
      <c r="P93" s="660"/>
      <c r="Q93" s="660"/>
      <c r="R93" s="61"/>
      <c r="T93" s="63"/>
      <c r="U93" s="59"/>
      <c r="V93" s="59"/>
      <c r="W93" s="64">
        <f>W94</f>
        <v>0.71050499999999994</v>
      </c>
      <c r="X93" s="59"/>
      <c r="Y93" s="64">
        <f>Y94</f>
        <v>0</v>
      </c>
      <c r="Z93" s="59"/>
      <c r="AA93" s="65">
        <f>AA94</f>
        <v>0</v>
      </c>
      <c r="AR93" s="66" t="s">
        <v>118</v>
      </c>
      <c r="AT93" s="67" t="s">
        <v>117</v>
      </c>
      <c r="AU93" s="67" t="s">
        <v>118</v>
      </c>
      <c r="AY93" s="66" t="s">
        <v>120</v>
      </c>
      <c r="BK93" s="68">
        <f>BK94</f>
        <v>0</v>
      </c>
    </row>
    <row r="94" spans="2:64" s="17" customFormat="1" ht="22.5" customHeight="1" x14ac:dyDescent="0.25">
      <c r="B94" s="70"/>
      <c r="C94" s="71" t="s">
        <v>206</v>
      </c>
      <c r="D94" s="71" t="s">
        <v>121</v>
      </c>
      <c r="E94" s="72" t="s">
        <v>1069</v>
      </c>
      <c r="F94" s="671" t="s">
        <v>1070</v>
      </c>
      <c r="G94" s="667"/>
      <c r="H94" s="667"/>
      <c r="I94" s="667"/>
      <c r="J94" s="73" t="s">
        <v>191</v>
      </c>
      <c r="K94" s="74">
        <v>0.85499999999999998</v>
      </c>
      <c r="L94" s="666"/>
      <c r="M94" s="667"/>
      <c r="N94" s="666">
        <f>ROUND(L94*K94,2)</f>
        <v>0</v>
      </c>
      <c r="O94" s="667"/>
      <c r="P94" s="667"/>
      <c r="Q94" s="667"/>
      <c r="R94" s="75"/>
      <c r="T94" s="76" t="s">
        <v>125</v>
      </c>
      <c r="U94" s="77" t="s">
        <v>126</v>
      </c>
      <c r="V94" s="78">
        <v>0.83099999999999996</v>
      </c>
      <c r="W94" s="78">
        <f>V94*K94</f>
        <v>0.71050499999999994</v>
      </c>
      <c r="X94" s="78">
        <v>0</v>
      </c>
      <c r="Y94" s="78">
        <f>X94*K94</f>
        <v>0</v>
      </c>
      <c r="Z94" s="78">
        <v>0</v>
      </c>
      <c r="AA94" s="79">
        <f>Z94*K94</f>
        <v>0</v>
      </c>
      <c r="AR94" s="30" t="s">
        <v>127</v>
      </c>
      <c r="AT94" s="30" t="s">
        <v>121</v>
      </c>
      <c r="AU94" s="30" t="s">
        <v>128</v>
      </c>
      <c r="AY94" s="30" t="s">
        <v>120</v>
      </c>
      <c r="BE94" s="80">
        <f>IF(U94="základní",N94,0)</f>
        <v>0</v>
      </c>
      <c r="BF94" s="80">
        <f>IF(U94="snížená",N94,0)</f>
        <v>0</v>
      </c>
      <c r="BG94" s="80">
        <f>IF(U94="zákl. přenesená",N94,0)</f>
        <v>0</v>
      </c>
      <c r="BH94" s="80">
        <f>IF(U94="sníž. přenesená",N94,0)</f>
        <v>0</v>
      </c>
      <c r="BI94" s="80">
        <f>IF(U94="nulová",N94,0)</f>
        <v>0</v>
      </c>
      <c r="BJ94" s="30" t="s">
        <v>118</v>
      </c>
      <c r="BK94" s="80">
        <f>ROUND(L94*K94,2)</f>
        <v>0</v>
      </c>
      <c r="BL94" s="30" t="s">
        <v>127</v>
      </c>
    </row>
    <row r="95" spans="2:64" s="62" customFormat="1" ht="37.35" customHeight="1" x14ac:dyDescent="0.35">
      <c r="B95" s="58"/>
      <c r="C95" s="59"/>
      <c r="D95" s="60" t="s">
        <v>87</v>
      </c>
      <c r="E95" s="60"/>
      <c r="F95" s="60"/>
      <c r="G95" s="60"/>
      <c r="H95" s="60"/>
      <c r="I95" s="60"/>
      <c r="J95" s="60"/>
      <c r="K95" s="60"/>
      <c r="L95" s="60"/>
      <c r="M95" s="60"/>
      <c r="N95" s="701">
        <f>BK95</f>
        <v>0</v>
      </c>
      <c r="O95" s="702"/>
      <c r="P95" s="702"/>
      <c r="Q95" s="702"/>
      <c r="R95" s="61"/>
      <c r="T95" s="63"/>
      <c r="U95" s="59"/>
      <c r="V95" s="59"/>
      <c r="W95" s="64">
        <f>W96+W108</f>
        <v>0.91253600000000001</v>
      </c>
      <c r="X95" s="59"/>
      <c r="Y95" s="64">
        <f>Y96+Y108</f>
        <v>8.7480000000000023E-3</v>
      </c>
      <c r="Z95" s="59"/>
      <c r="AA95" s="65">
        <f>AA96+AA108</f>
        <v>6.0000000000000001E-3</v>
      </c>
      <c r="AR95" s="66" t="s">
        <v>128</v>
      </c>
      <c r="AT95" s="67" t="s">
        <v>117</v>
      </c>
      <c r="AU95" s="67" t="s">
        <v>119</v>
      </c>
      <c r="AY95" s="66" t="s">
        <v>120</v>
      </c>
      <c r="BK95" s="68">
        <f>BK96+BK108</f>
        <v>0</v>
      </c>
    </row>
    <row r="96" spans="2:64" s="62" customFormat="1" ht="19.899999999999999" customHeight="1" x14ac:dyDescent="0.3">
      <c r="B96" s="58"/>
      <c r="C96" s="59"/>
      <c r="D96" s="69" t="s">
        <v>88</v>
      </c>
      <c r="E96" s="69"/>
      <c r="F96" s="69"/>
      <c r="G96" s="69"/>
      <c r="H96" s="69"/>
      <c r="I96" s="69"/>
      <c r="J96" s="69"/>
      <c r="K96" s="69"/>
      <c r="L96" s="69"/>
      <c r="M96" s="69"/>
      <c r="N96" s="659">
        <f>BK96</f>
        <v>0</v>
      </c>
      <c r="O96" s="660"/>
      <c r="P96" s="660"/>
      <c r="Q96" s="660"/>
      <c r="R96" s="61"/>
      <c r="T96" s="63"/>
      <c r="U96" s="59"/>
      <c r="V96" s="59"/>
      <c r="W96" s="64">
        <f>SUM(W97:W107)</f>
        <v>0.43403599999999998</v>
      </c>
      <c r="X96" s="59"/>
      <c r="Y96" s="64">
        <f>SUM(Y97:Y107)</f>
        <v>7.7430000000000016E-3</v>
      </c>
      <c r="Z96" s="59"/>
      <c r="AA96" s="65">
        <f>SUM(AA97:AA107)</f>
        <v>6.0000000000000001E-3</v>
      </c>
      <c r="AR96" s="66" t="s">
        <v>128</v>
      </c>
      <c r="AT96" s="67" t="s">
        <v>117</v>
      </c>
      <c r="AU96" s="67" t="s">
        <v>118</v>
      </c>
      <c r="AY96" s="66" t="s">
        <v>120</v>
      </c>
      <c r="BK96" s="68">
        <f>SUM(BK97:BK107)</f>
        <v>0</v>
      </c>
    </row>
    <row r="97" spans="2:64" s="17" customFormat="1" ht="31.5" customHeight="1" x14ac:dyDescent="0.25">
      <c r="B97" s="70"/>
      <c r="C97" s="71" t="s">
        <v>209</v>
      </c>
      <c r="D97" s="71" t="s">
        <v>121</v>
      </c>
      <c r="E97" s="72" t="s">
        <v>1719</v>
      </c>
      <c r="F97" s="671" t="s">
        <v>1720</v>
      </c>
      <c r="G97" s="667"/>
      <c r="H97" s="667"/>
      <c r="I97" s="667"/>
      <c r="J97" s="73" t="s">
        <v>172</v>
      </c>
      <c r="K97" s="74">
        <v>1.5</v>
      </c>
      <c r="L97" s="666"/>
      <c r="M97" s="667"/>
      <c r="N97" s="666">
        <f>ROUND(L97*K97,2)</f>
        <v>0</v>
      </c>
      <c r="O97" s="667"/>
      <c r="P97" s="667"/>
      <c r="Q97" s="667"/>
      <c r="R97" s="75"/>
      <c r="T97" s="76" t="s">
        <v>125</v>
      </c>
      <c r="U97" s="77" t="s">
        <v>126</v>
      </c>
      <c r="V97" s="78">
        <v>2.4E-2</v>
      </c>
      <c r="W97" s="78">
        <f>V97*K97</f>
        <v>3.6000000000000004E-2</v>
      </c>
      <c r="X97" s="78">
        <v>0</v>
      </c>
      <c r="Y97" s="78">
        <f>X97*K97</f>
        <v>0</v>
      </c>
      <c r="Z97" s="78">
        <v>0</v>
      </c>
      <c r="AA97" s="79">
        <f>Z97*K97</f>
        <v>0</v>
      </c>
      <c r="AR97" s="30" t="s">
        <v>194</v>
      </c>
      <c r="AT97" s="30" t="s">
        <v>121</v>
      </c>
      <c r="AU97" s="30" t="s">
        <v>128</v>
      </c>
      <c r="AY97" s="30" t="s">
        <v>120</v>
      </c>
      <c r="BE97" s="80">
        <f>IF(U97="základní",N97,0)</f>
        <v>0</v>
      </c>
      <c r="BF97" s="80">
        <f>IF(U97="snížená",N97,0)</f>
        <v>0</v>
      </c>
      <c r="BG97" s="80">
        <f>IF(U97="zákl. přenesená",N97,0)</f>
        <v>0</v>
      </c>
      <c r="BH97" s="80">
        <f>IF(U97="sníž. přenesená",N97,0)</f>
        <v>0</v>
      </c>
      <c r="BI97" s="80">
        <f>IF(U97="nulová",N97,0)</f>
        <v>0</v>
      </c>
      <c r="BJ97" s="30" t="s">
        <v>118</v>
      </c>
      <c r="BK97" s="80">
        <f>ROUND(L97*K97,2)</f>
        <v>0</v>
      </c>
      <c r="BL97" s="30" t="s">
        <v>194</v>
      </c>
    </row>
    <row r="98" spans="2:64" s="86" customFormat="1" ht="22.5" customHeight="1" x14ac:dyDescent="0.25">
      <c r="B98" s="81"/>
      <c r="C98" s="82"/>
      <c r="D98" s="82"/>
      <c r="E98" s="83" t="s">
        <v>125</v>
      </c>
      <c r="F98" s="661" t="s">
        <v>1694</v>
      </c>
      <c r="G98" s="662"/>
      <c r="H98" s="662"/>
      <c r="I98" s="662"/>
      <c r="J98" s="82"/>
      <c r="K98" s="84">
        <v>1.5</v>
      </c>
      <c r="L98" s="82"/>
      <c r="M98" s="82"/>
      <c r="N98" s="82"/>
      <c r="O98" s="82"/>
      <c r="P98" s="82"/>
      <c r="Q98" s="82"/>
      <c r="R98" s="85"/>
      <c r="T98" s="87"/>
      <c r="U98" s="82"/>
      <c r="V98" s="82"/>
      <c r="W98" s="82"/>
      <c r="X98" s="82"/>
      <c r="Y98" s="82"/>
      <c r="Z98" s="82"/>
      <c r="AA98" s="88"/>
      <c r="AT98" s="89" t="s">
        <v>130</v>
      </c>
      <c r="AU98" s="89" t="s">
        <v>128</v>
      </c>
      <c r="AV98" s="86" t="s">
        <v>128</v>
      </c>
      <c r="AW98" s="86" t="s">
        <v>131</v>
      </c>
      <c r="AX98" s="86" t="s">
        <v>118</v>
      </c>
      <c r="AY98" s="89" t="s">
        <v>120</v>
      </c>
    </row>
    <row r="99" spans="2:64" s="17" customFormat="1" ht="22.5" customHeight="1" x14ac:dyDescent="0.25">
      <c r="B99" s="70"/>
      <c r="C99" s="101" t="s">
        <v>212</v>
      </c>
      <c r="D99" s="101" t="s">
        <v>195</v>
      </c>
      <c r="E99" s="102" t="s">
        <v>1721</v>
      </c>
      <c r="F99" s="677" t="s">
        <v>1722</v>
      </c>
      <c r="G99" s="678"/>
      <c r="H99" s="678"/>
      <c r="I99" s="678"/>
      <c r="J99" s="103" t="s">
        <v>273</v>
      </c>
      <c r="K99" s="104">
        <v>0.45</v>
      </c>
      <c r="L99" s="670"/>
      <c r="M99" s="678"/>
      <c r="N99" s="670">
        <f>ROUND(L99*K99,2)</f>
        <v>0</v>
      </c>
      <c r="O99" s="667"/>
      <c r="P99" s="667"/>
      <c r="Q99" s="667"/>
      <c r="R99" s="75"/>
      <c r="T99" s="76" t="s">
        <v>125</v>
      </c>
      <c r="U99" s="77" t="s">
        <v>126</v>
      </c>
      <c r="V99" s="78">
        <v>0</v>
      </c>
      <c r="W99" s="78">
        <f>V99*K99</f>
        <v>0</v>
      </c>
      <c r="X99" s="78">
        <v>1E-3</v>
      </c>
      <c r="Y99" s="78">
        <f>X99*K99</f>
        <v>4.5000000000000004E-4</v>
      </c>
      <c r="Z99" s="78">
        <v>0</v>
      </c>
      <c r="AA99" s="79">
        <f>Z99*K99</f>
        <v>0</v>
      </c>
      <c r="AR99" s="30" t="s">
        <v>258</v>
      </c>
      <c r="AT99" s="30" t="s">
        <v>195</v>
      </c>
      <c r="AU99" s="30" t="s">
        <v>128</v>
      </c>
      <c r="AY99" s="30" t="s">
        <v>120</v>
      </c>
      <c r="BE99" s="80">
        <f>IF(U99="základní",N99,0)</f>
        <v>0</v>
      </c>
      <c r="BF99" s="80">
        <f>IF(U99="snížená",N99,0)</f>
        <v>0</v>
      </c>
      <c r="BG99" s="80">
        <f>IF(U99="zákl. přenesená",N99,0)</f>
        <v>0</v>
      </c>
      <c r="BH99" s="80">
        <f>IF(U99="sníž. přenesená",N99,0)</f>
        <v>0</v>
      </c>
      <c r="BI99" s="80">
        <f>IF(U99="nulová",N99,0)</f>
        <v>0</v>
      </c>
      <c r="BJ99" s="30" t="s">
        <v>118</v>
      </c>
      <c r="BK99" s="80">
        <f>ROUND(L99*K99,2)</f>
        <v>0</v>
      </c>
      <c r="BL99" s="30" t="s">
        <v>194</v>
      </c>
    </row>
    <row r="100" spans="2:64" s="86" customFormat="1" ht="22.5" customHeight="1" x14ac:dyDescent="0.25">
      <c r="B100" s="81"/>
      <c r="C100" s="82"/>
      <c r="D100" s="82"/>
      <c r="E100" s="83" t="s">
        <v>125</v>
      </c>
      <c r="F100" s="661" t="s">
        <v>1723</v>
      </c>
      <c r="G100" s="662"/>
      <c r="H100" s="662"/>
      <c r="I100" s="662"/>
      <c r="J100" s="82"/>
      <c r="K100" s="84">
        <v>0.45</v>
      </c>
      <c r="L100" s="82"/>
      <c r="M100" s="82"/>
      <c r="N100" s="82"/>
      <c r="O100" s="82"/>
      <c r="P100" s="82"/>
      <c r="Q100" s="82"/>
      <c r="R100" s="85"/>
      <c r="T100" s="87"/>
      <c r="U100" s="82"/>
      <c r="V100" s="82"/>
      <c r="W100" s="82"/>
      <c r="X100" s="82"/>
      <c r="Y100" s="82"/>
      <c r="Z100" s="82"/>
      <c r="AA100" s="88"/>
      <c r="AT100" s="89" t="s">
        <v>130</v>
      </c>
      <c r="AU100" s="89" t="s">
        <v>128</v>
      </c>
      <c r="AV100" s="86" t="s">
        <v>128</v>
      </c>
      <c r="AW100" s="86" t="s">
        <v>131</v>
      </c>
      <c r="AX100" s="86" t="s">
        <v>118</v>
      </c>
      <c r="AY100" s="89" t="s">
        <v>120</v>
      </c>
    </row>
    <row r="101" spans="2:64" s="17" customFormat="1" ht="31.5" customHeight="1" x14ac:dyDescent="0.25">
      <c r="B101" s="70"/>
      <c r="C101" s="71" t="s">
        <v>215</v>
      </c>
      <c r="D101" s="71" t="s">
        <v>121</v>
      </c>
      <c r="E101" s="72" t="s">
        <v>1724</v>
      </c>
      <c r="F101" s="671" t="s">
        <v>1725</v>
      </c>
      <c r="G101" s="667"/>
      <c r="H101" s="667"/>
      <c r="I101" s="667"/>
      <c r="J101" s="73" t="s">
        <v>172</v>
      </c>
      <c r="K101" s="74">
        <v>1.5</v>
      </c>
      <c r="L101" s="666"/>
      <c r="M101" s="667"/>
      <c r="N101" s="666">
        <f>ROUND(L101*K101,2)</f>
        <v>0</v>
      </c>
      <c r="O101" s="667"/>
      <c r="P101" s="667"/>
      <c r="Q101" s="667"/>
      <c r="R101" s="75"/>
      <c r="T101" s="76" t="s">
        <v>125</v>
      </c>
      <c r="U101" s="77" t="s">
        <v>126</v>
      </c>
      <c r="V101" s="78">
        <v>0.222</v>
      </c>
      <c r="W101" s="78">
        <f>V101*K101</f>
        <v>0.33300000000000002</v>
      </c>
      <c r="X101" s="78">
        <v>4.0000000000000002E-4</v>
      </c>
      <c r="Y101" s="78">
        <f>X101*K101</f>
        <v>6.0000000000000006E-4</v>
      </c>
      <c r="Z101" s="78">
        <v>0</v>
      </c>
      <c r="AA101" s="79">
        <f>Z101*K101</f>
        <v>0</v>
      </c>
      <c r="AR101" s="30" t="s">
        <v>194</v>
      </c>
      <c r="AT101" s="30" t="s">
        <v>121</v>
      </c>
      <c r="AU101" s="30" t="s">
        <v>128</v>
      </c>
      <c r="AY101" s="30" t="s">
        <v>120</v>
      </c>
      <c r="BE101" s="80">
        <f>IF(U101="základní",N101,0)</f>
        <v>0</v>
      </c>
      <c r="BF101" s="80">
        <f>IF(U101="snížená",N101,0)</f>
        <v>0</v>
      </c>
      <c r="BG101" s="80">
        <f>IF(U101="zákl. přenesená",N101,0)</f>
        <v>0</v>
      </c>
      <c r="BH101" s="80">
        <f>IF(U101="sníž. přenesená",N101,0)</f>
        <v>0</v>
      </c>
      <c r="BI101" s="80">
        <f>IF(U101="nulová",N101,0)</f>
        <v>0</v>
      </c>
      <c r="BJ101" s="30" t="s">
        <v>118</v>
      </c>
      <c r="BK101" s="80">
        <f>ROUND(L101*K101,2)</f>
        <v>0</v>
      </c>
      <c r="BL101" s="30" t="s">
        <v>194</v>
      </c>
    </row>
    <row r="102" spans="2:64" s="86" customFormat="1" ht="22.5" customHeight="1" x14ac:dyDescent="0.25">
      <c r="B102" s="81"/>
      <c r="C102" s="82"/>
      <c r="D102" s="82"/>
      <c r="E102" s="83" t="s">
        <v>125</v>
      </c>
      <c r="F102" s="661" t="s">
        <v>1694</v>
      </c>
      <c r="G102" s="662"/>
      <c r="H102" s="662"/>
      <c r="I102" s="662"/>
      <c r="J102" s="82"/>
      <c r="K102" s="84">
        <v>1.5</v>
      </c>
      <c r="L102" s="82"/>
      <c r="M102" s="82"/>
      <c r="N102" s="82"/>
      <c r="O102" s="82"/>
      <c r="P102" s="82"/>
      <c r="Q102" s="82"/>
      <c r="R102" s="85"/>
      <c r="T102" s="87"/>
      <c r="U102" s="82"/>
      <c r="V102" s="82"/>
      <c r="W102" s="82"/>
      <c r="X102" s="82"/>
      <c r="Y102" s="82"/>
      <c r="Z102" s="82"/>
      <c r="AA102" s="88"/>
      <c r="AT102" s="89" t="s">
        <v>130</v>
      </c>
      <c r="AU102" s="89" t="s">
        <v>128</v>
      </c>
      <c r="AV102" s="86" t="s">
        <v>128</v>
      </c>
      <c r="AW102" s="86" t="s">
        <v>131</v>
      </c>
      <c r="AX102" s="86" t="s">
        <v>118</v>
      </c>
      <c r="AY102" s="89" t="s">
        <v>120</v>
      </c>
    </row>
    <row r="103" spans="2:64" s="17" customFormat="1" ht="31.5" customHeight="1" x14ac:dyDescent="0.25">
      <c r="B103" s="70"/>
      <c r="C103" s="101" t="s">
        <v>218</v>
      </c>
      <c r="D103" s="101" t="s">
        <v>195</v>
      </c>
      <c r="E103" s="102" t="s">
        <v>1726</v>
      </c>
      <c r="F103" s="677" t="s">
        <v>1727</v>
      </c>
      <c r="G103" s="678"/>
      <c r="H103" s="678"/>
      <c r="I103" s="678"/>
      <c r="J103" s="103" t="s">
        <v>172</v>
      </c>
      <c r="K103" s="104">
        <v>1.7250000000000001</v>
      </c>
      <c r="L103" s="670"/>
      <c r="M103" s="678"/>
      <c r="N103" s="670">
        <f>ROUND(L103*K103,2)</f>
        <v>0</v>
      </c>
      <c r="O103" s="667"/>
      <c r="P103" s="667"/>
      <c r="Q103" s="667"/>
      <c r="R103" s="75"/>
      <c r="T103" s="76" t="s">
        <v>125</v>
      </c>
      <c r="U103" s="77" t="s">
        <v>126</v>
      </c>
      <c r="V103" s="78">
        <v>0</v>
      </c>
      <c r="W103" s="78">
        <f>V103*K103</f>
        <v>0</v>
      </c>
      <c r="X103" s="78">
        <v>3.8800000000000002E-3</v>
      </c>
      <c r="Y103" s="78">
        <f>X103*K103</f>
        <v>6.693000000000001E-3</v>
      </c>
      <c r="Z103" s="78">
        <v>0</v>
      </c>
      <c r="AA103" s="79">
        <f>Z103*K103</f>
        <v>0</v>
      </c>
      <c r="AR103" s="30" t="s">
        <v>258</v>
      </c>
      <c r="AT103" s="30" t="s">
        <v>195</v>
      </c>
      <c r="AU103" s="30" t="s">
        <v>128</v>
      </c>
      <c r="AY103" s="30" t="s">
        <v>120</v>
      </c>
      <c r="BE103" s="80">
        <f>IF(U103="základní",N103,0)</f>
        <v>0</v>
      </c>
      <c r="BF103" s="80">
        <f>IF(U103="snížená",N103,0)</f>
        <v>0</v>
      </c>
      <c r="BG103" s="80">
        <f>IF(U103="zákl. přenesená",N103,0)</f>
        <v>0</v>
      </c>
      <c r="BH103" s="80">
        <f>IF(U103="sníž. přenesená",N103,0)</f>
        <v>0</v>
      </c>
      <c r="BI103" s="80">
        <f>IF(U103="nulová",N103,0)</f>
        <v>0</v>
      </c>
      <c r="BJ103" s="30" t="s">
        <v>118</v>
      </c>
      <c r="BK103" s="80">
        <f>ROUND(L103*K103,2)</f>
        <v>0</v>
      </c>
      <c r="BL103" s="30" t="s">
        <v>194</v>
      </c>
    </row>
    <row r="104" spans="2:64" s="86" customFormat="1" ht="22.5" customHeight="1" x14ac:dyDescent="0.25">
      <c r="B104" s="81"/>
      <c r="C104" s="82"/>
      <c r="D104" s="82"/>
      <c r="E104" s="83" t="s">
        <v>125</v>
      </c>
      <c r="F104" s="661" t="s">
        <v>1728</v>
      </c>
      <c r="G104" s="662"/>
      <c r="H104" s="662"/>
      <c r="I104" s="662"/>
      <c r="J104" s="82"/>
      <c r="K104" s="84">
        <v>1.7250000000000001</v>
      </c>
      <c r="L104" s="82"/>
      <c r="M104" s="82"/>
      <c r="N104" s="82"/>
      <c r="O104" s="82"/>
      <c r="P104" s="82"/>
      <c r="Q104" s="82"/>
      <c r="R104" s="85"/>
      <c r="T104" s="87"/>
      <c r="U104" s="82"/>
      <c r="V104" s="82"/>
      <c r="W104" s="82"/>
      <c r="X104" s="82"/>
      <c r="Y104" s="82"/>
      <c r="Z104" s="82"/>
      <c r="AA104" s="88"/>
      <c r="AT104" s="89" t="s">
        <v>130</v>
      </c>
      <c r="AU104" s="89" t="s">
        <v>128</v>
      </c>
      <c r="AV104" s="86" t="s">
        <v>128</v>
      </c>
      <c r="AW104" s="86" t="s">
        <v>131</v>
      </c>
      <c r="AX104" s="86" t="s">
        <v>118</v>
      </c>
      <c r="AY104" s="89" t="s">
        <v>120</v>
      </c>
    </row>
    <row r="105" spans="2:64" s="17" customFormat="1" ht="31.5" customHeight="1" x14ac:dyDescent="0.25">
      <c r="B105" s="70"/>
      <c r="C105" s="71" t="s">
        <v>221</v>
      </c>
      <c r="D105" s="71" t="s">
        <v>121</v>
      </c>
      <c r="E105" s="72" t="s">
        <v>1156</v>
      </c>
      <c r="F105" s="671" t="s">
        <v>1157</v>
      </c>
      <c r="G105" s="667"/>
      <c r="H105" s="667"/>
      <c r="I105" s="667"/>
      <c r="J105" s="73" t="s">
        <v>191</v>
      </c>
      <c r="K105" s="74">
        <v>8.0000000000000002E-3</v>
      </c>
      <c r="L105" s="666"/>
      <c r="M105" s="667"/>
      <c r="N105" s="666">
        <f>ROUND(L105*K105,2)</f>
        <v>0</v>
      </c>
      <c r="O105" s="667"/>
      <c r="P105" s="667"/>
      <c r="Q105" s="667"/>
      <c r="R105" s="75"/>
      <c r="T105" s="76" t="s">
        <v>125</v>
      </c>
      <c r="U105" s="77" t="s">
        <v>126</v>
      </c>
      <c r="V105" s="78">
        <v>1.5669999999999999</v>
      </c>
      <c r="W105" s="78">
        <f>V105*K105</f>
        <v>1.2536E-2</v>
      </c>
      <c r="X105" s="78">
        <v>0</v>
      </c>
      <c r="Y105" s="78">
        <f>X105*K105</f>
        <v>0</v>
      </c>
      <c r="Z105" s="78">
        <v>0</v>
      </c>
      <c r="AA105" s="79">
        <f>Z105*K105</f>
        <v>0</v>
      </c>
      <c r="AR105" s="30" t="s">
        <v>194</v>
      </c>
      <c r="AT105" s="30" t="s">
        <v>121</v>
      </c>
      <c r="AU105" s="30" t="s">
        <v>128</v>
      </c>
      <c r="AY105" s="30" t="s">
        <v>120</v>
      </c>
      <c r="BE105" s="80">
        <f>IF(U105="základní",N105,0)</f>
        <v>0</v>
      </c>
      <c r="BF105" s="80">
        <f>IF(U105="snížená",N105,0)</f>
        <v>0</v>
      </c>
      <c r="BG105" s="80">
        <f>IF(U105="zákl. přenesená",N105,0)</f>
        <v>0</v>
      </c>
      <c r="BH105" s="80">
        <f>IF(U105="sníž. přenesená",N105,0)</f>
        <v>0</v>
      </c>
      <c r="BI105" s="80">
        <f>IF(U105="nulová",N105,0)</f>
        <v>0</v>
      </c>
      <c r="BJ105" s="30" t="s">
        <v>118</v>
      </c>
      <c r="BK105" s="80">
        <f>ROUND(L105*K105,2)</f>
        <v>0</v>
      </c>
      <c r="BL105" s="30" t="s">
        <v>194</v>
      </c>
    </row>
    <row r="106" spans="2:64" s="17" customFormat="1" ht="31.5" customHeight="1" x14ac:dyDescent="0.25">
      <c r="B106" s="70"/>
      <c r="C106" s="71" t="s">
        <v>224</v>
      </c>
      <c r="D106" s="71" t="s">
        <v>121</v>
      </c>
      <c r="E106" s="72" t="s">
        <v>1159</v>
      </c>
      <c r="F106" s="671" t="s">
        <v>1160</v>
      </c>
      <c r="G106" s="667"/>
      <c r="H106" s="667"/>
      <c r="I106" s="667"/>
      <c r="J106" s="73" t="s">
        <v>172</v>
      </c>
      <c r="K106" s="74">
        <v>1.5</v>
      </c>
      <c r="L106" s="666"/>
      <c r="M106" s="667"/>
      <c r="N106" s="666">
        <f>ROUND(L106*K106,2)</f>
        <v>0</v>
      </c>
      <c r="O106" s="667"/>
      <c r="P106" s="667"/>
      <c r="Q106" s="667"/>
      <c r="R106" s="75"/>
      <c r="T106" s="76" t="s">
        <v>125</v>
      </c>
      <c r="U106" s="77" t="s">
        <v>126</v>
      </c>
      <c r="V106" s="78">
        <v>3.5000000000000003E-2</v>
      </c>
      <c r="W106" s="78">
        <f>V106*K106</f>
        <v>5.2500000000000005E-2</v>
      </c>
      <c r="X106" s="78">
        <v>0</v>
      </c>
      <c r="Y106" s="78">
        <f>X106*K106</f>
        <v>0</v>
      </c>
      <c r="Z106" s="78">
        <v>4.0000000000000001E-3</v>
      </c>
      <c r="AA106" s="79">
        <f>Z106*K106</f>
        <v>6.0000000000000001E-3</v>
      </c>
      <c r="AR106" s="30" t="s">
        <v>194</v>
      </c>
      <c r="AT106" s="30" t="s">
        <v>121</v>
      </c>
      <c r="AU106" s="30" t="s">
        <v>128</v>
      </c>
      <c r="AY106" s="30" t="s">
        <v>120</v>
      </c>
      <c r="BE106" s="80">
        <f>IF(U106="základní",N106,0)</f>
        <v>0</v>
      </c>
      <c r="BF106" s="80">
        <f>IF(U106="snížená",N106,0)</f>
        <v>0</v>
      </c>
      <c r="BG106" s="80">
        <f>IF(U106="zákl. přenesená",N106,0)</f>
        <v>0</v>
      </c>
      <c r="BH106" s="80">
        <f>IF(U106="sníž. přenesená",N106,0)</f>
        <v>0</v>
      </c>
      <c r="BI106" s="80">
        <f>IF(U106="nulová",N106,0)</f>
        <v>0</v>
      </c>
      <c r="BJ106" s="30" t="s">
        <v>118</v>
      </c>
      <c r="BK106" s="80">
        <f>ROUND(L106*K106,2)</f>
        <v>0</v>
      </c>
      <c r="BL106" s="30" t="s">
        <v>194</v>
      </c>
    </row>
    <row r="107" spans="2:64" s="86" customFormat="1" ht="22.5" customHeight="1" x14ac:dyDescent="0.25">
      <c r="B107" s="81"/>
      <c r="C107" s="82"/>
      <c r="D107" s="82"/>
      <c r="E107" s="83" t="s">
        <v>125</v>
      </c>
      <c r="F107" s="661" t="s">
        <v>1791</v>
      </c>
      <c r="G107" s="662"/>
      <c r="H107" s="662"/>
      <c r="I107" s="662"/>
      <c r="J107" s="82"/>
      <c r="K107" s="84">
        <v>1.5</v>
      </c>
      <c r="L107" s="82"/>
      <c r="M107" s="82"/>
      <c r="N107" s="82"/>
      <c r="O107" s="82"/>
      <c r="P107" s="82"/>
      <c r="Q107" s="82"/>
      <c r="R107" s="85"/>
      <c r="T107" s="87"/>
      <c r="U107" s="82"/>
      <c r="V107" s="82"/>
      <c r="W107" s="82"/>
      <c r="X107" s="82"/>
      <c r="Y107" s="82"/>
      <c r="Z107" s="82"/>
      <c r="AA107" s="88"/>
      <c r="AT107" s="89" t="s">
        <v>130</v>
      </c>
      <c r="AU107" s="89" t="s">
        <v>128</v>
      </c>
      <c r="AV107" s="86" t="s">
        <v>128</v>
      </c>
      <c r="AW107" s="86" t="s">
        <v>131</v>
      </c>
      <c r="AX107" s="86" t="s">
        <v>118</v>
      </c>
      <c r="AY107" s="89" t="s">
        <v>120</v>
      </c>
    </row>
    <row r="108" spans="2:64" s="62" customFormat="1" ht="29.85" customHeight="1" x14ac:dyDescent="0.3">
      <c r="B108" s="58"/>
      <c r="C108" s="59"/>
      <c r="D108" s="69" t="s">
        <v>98</v>
      </c>
      <c r="E108" s="69"/>
      <c r="F108" s="69"/>
      <c r="G108" s="69"/>
      <c r="H108" s="69"/>
      <c r="I108" s="69"/>
      <c r="J108" s="69"/>
      <c r="K108" s="69"/>
      <c r="L108" s="69"/>
      <c r="M108" s="69"/>
      <c r="N108" s="659">
        <f>BK108</f>
        <v>0</v>
      </c>
      <c r="O108" s="660"/>
      <c r="P108" s="660"/>
      <c r="Q108" s="660"/>
      <c r="R108" s="61"/>
      <c r="T108" s="63"/>
      <c r="U108" s="59"/>
      <c r="V108" s="59"/>
      <c r="W108" s="64">
        <f>SUM(W109:W112)</f>
        <v>0.47850000000000004</v>
      </c>
      <c r="X108" s="59"/>
      <c r="Y108" s="64">
        <f>SUM(Y109:Y112)</f>
        <v>1.005E-3</v>
      </c>
      <c r="Z108" s="59"/>
      <c r="AA108" s="65">
        <f>SUM(AA109:AA112)</f>
        <v>0</v>
      </c>
      <c r="AR108" s="66" t="s">
        <v>128</v>
      </c>
      <c r="AT108" s="67" t="s">
        <v>117</v>
      </c>
      <c r="AU108" s="67" t="s">
        <v>118</v>
      </c>
      <c r="AY108" s="66" t="s">
        <v>120</v>
      </c>
      <c r="BK108" s="68">
        <f>SUM(BK109:BK112)</f>
        <v>0</v>
      </c>
    </row>
    <row r="109" spans="2:64" s="17" customFormat="1" ht="31.5" customHeight="1" x14ac:dyDescent="0.25">
      <c r="B109" s="70"/>
      <c r="C109" s="71" t="s">
        <v>227</v>
      </c>
      <c r="D109" s="71" t="s">
        <v>121</v>
      </c>
      <c r="E109" s="72" t="s">
        <v>1729</v>
      </c>
      <c r="F109" s="671" t="s">
        <v>1730</v>
      </c>
      <c r="G109" s="667"/>
      <c r="H109" s="667"/>
      <c r="I109" s="667"/>
      <c r="J109" s="73" t="s">
        <v>172</v>
      </c>
      <c r="K109" s="74">
        <v>1.5</v>
      </c>
      <c r="L109" s="666"/>
      <c r="M109" s="667"/>
      <c r="N109" s="666">
        <f>ROUND(L109*K109,2)</f>
        <v>0</v>
      </c>
      <c r="O109" s="667"/>
      <c r="P109" s="667"/>
      <c r="Q109" s="667"/>
      <c r="R109" s="75"/>
      <c r="T109" s="76" t="s">
        <v>125</v>
      </c>
      <c r="U109" s="77" t="s">
        <v>126</v>
      </c>
      <c r="V109" s="78">
        <v>0.108</v>
      </c>
      <c r="W109" s="78">
        <f>V109*K109</f>
        <v>0.16200000000000001</v>
      </c>
      <c r="X109" s="78">
        <v>1.9000000000000001E-4</v>
      </c>
      <c r="Y109" s="78">
        <f>X109*K109</f>
        <v>2.8499999999999999E-4</v>
      </c>
      <c r="Z109" s="78">
        <v>0</v>
      </c>
      <c r="AA109" s="79">
        <f>Z109*K109</f>
        <v>0</v>
      </c>
      <c r="AR109" s="30" t="s">
        <v>194</v>
      </c>
      <c r="AT109" s="30" t="s">
        <v>121</v>
      </c>
      <c r="AU109" s="30" t="s">
        <v>128</v>
      </c>
      <c r="AY109" s="30" t="s">
        <v>120</v>
      </c>
      <c r="BE109" s="80">
        <f>IF(U109="základní",N109,0)</f>
        <v>0</v>
      </c>
      <c r="BF109" s="80">
        <f>IF(U109="snížená",N109,0)</f>
        <v>0</v>
      </c>
      <c r="BG109" s="80">
        <f>IF(U109="zákl. přenesená",N109,0)</f>
        <v>0</v>
      </c>
      <c r="BH109" s="80">
        <f>IF(U109="sníž. přenesená",N109,0)</f>
        <v>0</v>
      </c>
      <c r="BI109" s="80">
        <f>IF(U109="nulová",N109,0)</f>
        <v>0</v>
      </c>
      <c r="BJ109" s="30" t="s">
        <v>118</v>
      </c>
      <c r="BK109" s="80">
        <f>ROUND(L109*K109,2)</f>
        <v>0</v>
      </c>
      <c r="BL109" s="30" t="s">
        <v>194</v>
      </c>
    </row>
    <row r="110" spans="2:64" s="86" customFormat="1" ht="22.5" customHeight="1" x14ac:dyDescent="0.25">
      <c r="B110" s="81"/>
      <c r="C110" s="82"/>
      <c r="D110" s="82"/>
      <c r="E110" s="83" t="s">
        <v>125</v>
      </c>
      <c r="F110" s="661" t="s">
        <v>1694</v>
      </c>
      <c r="G110" s="662"/>
      <c r="H110" s="662"/>
      <c r="I110" s="662"/>
      <c r="J110" s="82"/>
      <c r="K110" s="84">
        <v>1.5</v>
      </c>
      <c r="L110" s="82"/>
      <c r="M110" s="82"/>
      <c r="N110" s="82"/>
      <c r="O110" s="82"/>
      <c r="P110" s="82"/>
      <c r="Q110" s="82"/>
      <c r="R110" s="85"/>
      <c r="T110" s="87"/>
      <c r="U110" s="82"/>
      <c r="V110" s="82"/>
      <c r="W110" s="82"/>
      <c r="X110" s="82"/>
      <c r="Y110" s="82"/>
      <c r="Z110" s="82"/>
      <c r="AA110" s="88"/>
      <c r="AT110" s="89" t="s">
        <v>130</v>
      </c>
      <c r="AU110" s="89" t="s">
        <v>128</v>
      </c>
      <c r="AV110" s="86" t="s">
        <v>128</v>
      </c>
      <c r="AW110" s="86" t="s">
        <v>131</v>
      </c>
      <c r="AX110" s="86" t="s">
        <v>118</v>
      </c>
      <c r="AY110" s="89" t="s">
        <v>120</v>
      </c>
    </row>
    <row r="111" spans="2:64" s="17" customFormat="1" ht="31.5" customHeight="1" x14ac:dyDescent="0.25">
      <c r="B111" s="70"/>
      <c r="C111" s="71" t="s">
        <v>234</v>
      </c>
      <c r="D111" s="71" t="s">
        <v>121</v>
      </c>
      <c r="E111" s="72" t="s">
        <v>1731</v>
      </c>
      <c r="F111" s="671" t="s">
        <v>1732</v>
      </c>
      <c r="G111" s="667"/>
      <c r="H111" s="667"/>
      <c r="I111" s="667"/>
      <c r="J111" s="73" t="s">
        <v>172</v>
      </c>
      <c r="K111" s="74">
        <v>1.5</v>
      </c>
      <c r="L111" s="666"/>
      <c r="M111" s="667"/>
      <c r="N111" s="666">
        <f>ROUND(L111*K111,2)</f>
        <v>0</v>
      </c>
      <c r="O111" s="667"/>
      <c r="P111" s="667"/>
      <c r="Q111" s="667"/>
      <c r="R111" s="75"/>
      <c r="T111" s="76" t="s">
        <v>125</v>
      </c>
      <c r="U111" s="77" t="s">
        <v>126</v>
      </c>
      <c r="V111" s="78">
        <v>0.21099999999999999</v>
      </c>
      <c r="W111" s="78">
        <f>V111*K111</f>
        <v>0.3165</v>
      </c>
      <c r="X111" s="78">
        <v>4.8000000000000001E-4</v>
      </c>
      <c r="Y111" s="78">
        <f>X111*K111</f>
        <v>7.2000000000000005E-4</v>
      </c>
      <c r="Z111" s="78">
        <v>0</v>
      </c>
      <c r="AA111" s="79">
        <f>Z111*K111</f>
        <v>0</v>
      </c>
      <c r="AR111" s="30" t="s">
        <v>194</v>
      </c>
      <c r="AT111" s="30" t="s">
        <v>121</v>
      </c>
      <c r="AU111" s="30" t="s">
        <v>128</v>
      </c>
      <c r="AY111" s="30" t="s">
        <v>120</v>
      </c>
      <c r="BE111" s="80">
        <f>IF(U111="základní",N111,0)</f>
        <v>0</v>
      </c>
      <c r="BF111" s="80">
        <f>IF(U111="snížená",N111,0)</f>
        <v>0</v>
      </c>
      <c r="BG111" s="80">
        <f>IF(U111="zákl. přenesená",N111,0)</f>
        <v>0</v>
      </c>
      <c r="BH111" s="80">
        <f>IF(U111="sníž. přenesená",N111,0)</f>
        <v>0</v>
      </c>
      <c r="BI111" s="80">
        <f>IF(U111="nulová",N111,0)</f>
        <v>0</v>
      </c>
      <c r="BJ111" s="30" t="s">
        <v>118</v>
      </c>
      <c r="BK111" s="80">
        <f>ROUND(L111*K111,2)</f>
        <v>0</v>
      </c>
      <c r="BL111" s="30" t="s">
        <v>194</v>
      </c>
    </row>
    <row r="112" spans="2:64" s="86" customFormat="1" ht="22.5" customHeight="1" x14ac:dyDescent="0.25">
      <c r="B112" s="81"/>
      <c r="C112" s="82"/>
      <c r="D112" s="82"/>
      <c r="E112" s="83" t="s">
        <v>125</v>
      </c>
      <c r="F112" s="661" t="s">
        <v>1733</v>
      </c>
      <c r="G112" s="662"/>
      <c r="H112" s="662"/>
      <c r="I112" s="662"/>
      <c r="J112" s="82"/>
      <c r="K112" s="84">
        <v>1.5</v>
      </c>
      <c r="L112" s="82"/>
      <c r="M112" s="82"/>
      <c r="N112" s="82"/>
      <c r="O112" s="82"/>
      <c r="P112" s="82"/>
      <c r="Q112" s="82"/>
      <c r="R112" s="85"/>
      <c r="T112" s="126"/>
      <c r="U112" s="127"/>
      <c r="V112" s="127"/>
      <c r="W112" s="127"/>
      <c r="X112" s="127"/>
      <c r="Y112" s="127"/>
      <c r="Z112" s="127"/>
      <c r="AA112" s="128"/>
      <c r="AT112" s="89" t="s">
        <v>130</v>
      </c>
      <c r="AU112" s="89" t="s">
        <v>128</v>
      </c>
      <c r="AV112" s="86" t="s">
        <v>128</v>
      </c>
      <c r="AW112" s="86" t="s">
        <v>131</v>
      </c>
      <c r="AX112" s="86" t="s">
        <v>118</v>
      </c>
      <c r="AY112" s="89" t="s">
        <v>120</v>
      </c>
    </row>
    <row r="113" spans="2:18" s="17" customFormat="1" ht="6.95" customHeight="1" x14ac:dyDescent="0.25">
      <c r="B113" s="41"/>
      <c r="C113" s="42"/>
      <c r="D113" s="42"/>
      <c r="E113" s="42"/>
      <c r="F113" s="42"/>
      <c r="G113" s="42"/>
      <c r="H113" s="42"/>
      <c r="I113" s="42"/>
      <c r="J113" s="42"/>
      <c r="K113" s="42"/>
      <c r="L113" s="42"/>
      <c r="M113" s="42"/>
      <c r="N113" s="42"/>
      <c r="O113" s="42"/>
      <c r="P113" s="42"/>
      <c r="Q113" s="42"/>
      <c r="R113" s="43"/>
    </row>
  </sheetData>
  <mergeCells count="153">
    <mergeCell ref="C3:Q3"/>
    <mergeCell ref="F5:P5"/>
    <mergeCell ref="F6:P6"/>
    <mergeCell ref="F7:P7"/>
    <mergeCell ref="F8:P8"/>
    <mergeCell ref="M10:P10"/>
    <mergeCell ref="N19:Q19"/>
    <mergeCell ref="N20:Q20"/>
    <mergeCell ref="N21:Q21"/>
    <mergeCell ref="N22:Q22"/>
    <mergeCell ref="N23:Q23"/>
    <mergeCell ref="N24:Q24"/>
    <mergeCell ref="M12:Q12"/>
    <mergeCell ref="M13:Q13"/>
    <mergeCell ref="C15:G15"/>
    <mergeCell ref="N15:Q15"/>
    <mergeCell ref="N17:Q17"/>
    <mergeCell ref="N18:Q18"/>
    <mergeCell ref="F37:P37"/>
    <mergeCell ref="M39:P39"/>
    <mergeCell ref="M41:Q41"/>
    <mergeCell ref="M42:Q42"/>
    <mergeCell ref="F44:I44"/>
    <mergeCell ref="L44:M44"/>
    <mergeCell ref="N44:Q44"/>
    <mergeCell ref="N25:Q25"/>
    <mergeCell ref="N26:Q26"/>
    <mergeCell ref="C32:Q32"/>
    <mergeCell ref="F34:P34"/>
    <mergeCell ref="F35:P35"/>
    <mergeCell ref="F36:P36"/>
    <mergeCell ref="F49:I49"/>
    <mergeCell ref="F50:I50"/>
    <mergeCell ref="F51:I51"/>
    <mergeCell ref="L51:M51"/>
    <mergeCell ref="N51:Q51"/>
    <mergeCell ref="F52:I52"/>
    <mergeCell ref="N45:Q45"/>
    <mergeCell ref="N46:Q46"/>
    <mergeCell ref="N47:Q47"/>
    <mergeCell ref="F48:I48"/>
    <mergeCell ref="L48:M48"/>
    <mergeCell ref="N48:Q48"/>
    <mergeCell ref="F57:I57"/>
    <mergeCell ref="N58:Q58"/>
    <mergeCell ref="F59:I59"/>
    <mergeCell ref="L59:M59"/>
    <mergeCell ref="N59:Q59"/>
    <mergeCell ref="F60:I60"/>
    <mergeCell ref="F53:I53"/>
    <mergeCell ref="L53:M53"/>
    <mergeCell ref="N53:Q53"/>
    <mergeCell ref="F54:I54"/>
    <mergeCell ref="F55:I55"/>
    <mergeCell ref="F56:I56"/>
    <mergeCell ref="L56:M56"/>
    <mergeCell ref="N56:Q56"/>
    <mergeCell ref="F65:I65"/>
    <mergeCell ref="N66:Q66"/>
    <mergeCell ref="F67:I67"/>
    <mergeCell ref="L67:M67"/>
    <mergeCell ref="N67:Q67"/>
    <mergeCell ref="F68:I68"/>
    <mergeCell ref="F61:I61"/>
    <mergeCell ref="F62:I62"/>
    <mergeCell ref="F63:I63"/>
    <mergeCell ref="F64:I64"/>
    <mergeCell ref="L64:M64"/>
    <mergeCell ref="N64:Q64"/>
    <mergeCell ref="F73:I73"/>
    <mergeCell ref="F74:I74"/>
    <mergeCell ref="F75:I75"/>
    <mergeCell ref="L75:M75"/>
    <mergeCell ref="N75:Q75"/>
    <mergeCell ref="F76:I76"/>
    <mergeCell ref="F69:I69"/>
    <mergeCell ref="L69:M69"/>
    <mergeCell ref="N69:Q69"/>
    <mergeCell ref="F70:I70"/>
    <mergeCell ref="N71:Q71"/>
    <mergeCell ref="F72:I72"/>
    <mergeCell ref="L72:M72"/>
    <mergeCell ref="N72:Q72"/>
    <mergeCell ref="F81:I81"/>
    <mergeCell ref="F82:I82"/>
    <mergeCell ref="F83:I83"/>
    <mergeCell ref="L83:M83"/>
    <mergeCell ref="N83:Q83"/>
    <mergeCell ref="F84:I84"/>
    <mergeCell ref="F77:I77"/>
    <mergeCell ref="F78:I78"/>
    <mergeCell ref="L78:M78"/>
    <mergeCell ref="N78:Q78"/>
    <mergeCell ref="F79:I79"/>
    <mergeCell ref="F80:I80"/>
    <mergeCell ref="L80:M80"/>
    <mergeCell ref="N80:Q80"/>
    <mergeCell ref="F88:I88"/>
    <mergeCell ref="L88:M88"/>
    <mergeCell ref="N88:Q88"/>
    <mergeCell ref="F89:I89"/>
    <mergeCell ref="L89:M89"/>
    <mergeCell ref="N89:Q89"/>
    <mergeCell ref="F85:I85"/>
    <mergeCell ref="L85:M85"/>
    <mergeCell ref="N85:Q85"/>
    <mergeCell ref="F86:I86"/>
    <mergeCell ref="F87:I87"/>
    <mergeCell ref="L87:M87"/>
    <mergeCell ref="N87:Q87"/>
    <mergeCell ref="F94:I94"/>
    <mergeCell ref="L94:M94"/>
    <mergeCell ref="N94:Q94"/>
    <mergeCell ref="N95:Q95"/>
    <mergeCell ref="N96:Q96"/>
    <mergeCell ref="F97:I97"/>
    <mergeCell ref="L97:M97"/>
    <mergeCell ref="N97:Q97"/>
    <mergeCell ref="F90:I90"/>
    <mergeCell ref="F91:I91"/>
    <mergeCell ref="L91:M91"/>
    <mergeCell ref="N91:Q91"/>
    <mergeCell ref="F92:I92"/>
    <mergeCell ref="N93:Q93"/>
    <mergeCell ref="F102:I102"/>
    <mergeCell ref="F103:I103"/>
    <mergeCell ref="L103:M103"/>
    <mergeCell ref="N103:Q103"/>
    <mergeCell ref="F104:I104"/>
    <mergeCell ref="F105:I105"/>
    <mergeCell ref="L105:M105"/>
    <mergeCell ref="N105:Q105"/>
    <mergeCell ref="F98:I98"/>
    <mergeCell ref="F99:I99"/>
    <mergeCell ref="L99:M99"/>
    <mergeCell ref="N99:Q99"/>
    <mergeCell ref="F100:I100"/>
    <mergeCell ref="F101:I101"/>
    <mergeCell ref="L101:M101"/>
    <mergeCell ref="N101:Q101"/>
    <mergeCell ref="F110:I110"/>
    <mergeCell ref="F111:I111"/>
    <mergeCell ref="L111:M111"/>
    <mergeCell ref="N111:Q111"/>
    <mergeCell ref="F112:I112"/>
    <mergeCell ref="F106:I106"/>
    <mergeCell ref="L106:M106"/>
    <mergeCell ref="N106:Q106"/>
    <mergeCell ref="F107:I107"/>
    <mergeCell ref="N108:Q108"/>
    <mergeCell ref="F109:I109"/>
    <mergeCell ref="L109:M109"/>
    <mergeCell ref="N109:Q109"/>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autoPageBreaks="0" fitToPage="1"/>
  </sheetPr>
  <dimension ref="B2:BL111"/>
  <sheetViews>
    <sheetView showGridLines="0" workbookViewId="0">
      <pane ySplit="1" topLeftCell="A2" activePane="bottomLeft" state="frozen"/>
      <selection activeCell="K10" sqref="K10"/>
      <selection pane="bottomLeft" activeCell="AC15" sqref="AC15"/>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2" width="8" style="25" hidden="1" customWidth="1"/>
    <col min="63" max="63" width="11.140625" style="25" customWidth="1"/>
    <col min="64" max="64" width="10.85546875" style="25"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2" spans="2:18" s="17" customFormat="1" ht="6.95" customHeight="1" x14ac:dyDescent="0.25">
      <c r="B2" s="14"/>
      <c r="C2" s="15"/>
      <c r="D2" s="15"/>
      <c r="E2" s="15"/>
      <c r="F2" s="15"/>
      <c r="G2" s="15"/>
      <c r="H2" s="15"/>
      <c r="I2" s="15"/>
      <c r="J2" s="15"/>
      <c r="K2" s="15"/>
      <c r="L2" s="15"/>
      <c r="M2" s="15"/>
      <c r="N2" s="15"/>
      <c r="O2" s="15"/>
      <c r="P2" s="15"/>
      <c r="Q2" s="15"/>
      <c r="R2" s="16"/>
    </row>
    <row r="3" spans="2:18" s="17" customFormat="1" ht="36.950000000000003" customHeight="1" x14ac:dyDescent="0.25">
      <c r="B3" s="18"/>
      <c r="C3" s="686" t="s">
        <v>54</v>
      </c>
      <c r="D3" s="680"/>
      <c r="E3" s="680"/>
      <c r="F3" s="680"/>
      <c r="G3" s="680"/>
      <c r="H3" s="680"/>
      <c r="I3" s="680"/>
      <c r="J3" s="680"/>
      <c r="K3" s="680"/>
      <c r="L3" s="680"/>
      <c r="M3" s="680"/>
      <c r="N3" s="680"/>
      <c r="O3" s="680"/>
      <c r="P3" s="680"/>
      <c r="Q3" s="680"/>
      <c r="R3" s="19"/>
    </row>
    <row r="4" spans="2:18" s="17" customFormat="1" ht="6.95" customHeight="1" x14ac:dyDescent="0.25">
      <c r="B4" s="18"/>
      <c r="C4" s="386"/>
      <c r="D4" s="386"/>
      <c r="E4" s="386"/>
      <c r="F4" s="386"/>
      <c r="G4" s="386"/>
      <c r="H4" s="386"/>
      <c r="I4" s="386"/>
      <c r="J4" s="386"/>
      <c r="K4" s="386"/>
      <c r="L4" s="386"/>
      <c r="M4" s="386"/>
      <c r="N4" s="386"/>
      <c r="O4" s="386"/>
      <c r="P4" s="386"/>
      <c r="Q4" s="386"/>
      <c r="R4" s="19"/>
    </row>
    <row r="5" spans="2:18" s="17" customFormat="1" ht="30" customHeight="1" x14ac:dyDescent="0.25">
      <c r="B5" s="18"/>
      <c r="C5" s="21" t="s">
        <v>55</v>
      </c>
      <c r="D5" s="386"/>
      <c r="E5" s="386"/>
      <c r="F5" s="687" t="s">
        <v>56</v>
      </c>
      <c r="G5" s="680"/>
      <c r="H5" s="680"/>
      <c r="I5" s="680"/>
      <c r="J5" s="680"/>
      <c r="K5" s="680"/>
      <c r="L5" s="680"/>
      <c r="M5" s="680"/>
      <c r="N5" s="680"/>
      <c r="O5" s="680"/>
      <c r="P5" s="680"/>
      <c r="Q5" s="386"/>
      <c r="R5" s="19"/>
    </row>
    <row r="6" spans="2:18" ht="30" customHeight="1" x14ac:dyDescent="0.3">
      <c r="B6" s="22"/>
      <c r="C6" s="21" t="s">
        <v>57</v>
      </c>
      <c r="D6" s="388"/>
      <c r="E6" s="388"/>
      <c r="F6" s="687" t="s">
        <v>1670</v>
      </c>
      <c r="G6" s="688"/>
      <c r="H6" s="688"/>
      <c r="I6" s="688"/>
      <c r="J6" s="688"/>
      <c r="K6" s="688"/>
      <c r="L6" s="688"/>
      <c r="M6" s="688"/>
      <c r="N6" s="688"/>
      <c r="O6" s="688"/>
      <c r="P6" s="688"/>
      <c r="Q6" s="388"/>
      <c r="R6" s="24"/>
    </row>
    <row r="7" spans="2:18" ht="30" customHeight="1" x14ac:dyDescent="0.3">
      <c r="B7" s="22"/>
      <c r="C7" s="21" t="s">
        <v>59</v>
      </c>
      <c r="D7" s="388"/>
      <c r="E7" s="388"/>
      <c r="F7" s="687" t="s">
        <v>1775</v>
      </c>
      <c r="G7" s="688"/>
      <c r="H7" s="688"/>
      <c r="I7" s="688"/>
      <c r="J7" s="688"/>
      <c r="K7" s="688"/>
      <c r="L7" s="688"/>
      <c r="M7" s="688"/>
      <c r="N7" s="688"/>
      <c r="O7" s="688"/>
      <c r="P7" s="688"/>
      <c r="Q7" s="388"/>
      <c r="R7" s="24"/>
    </row>
    <row r="8" spans="2:18" s="17" customFormat="1" ht="36.950000000000003" customHeight="1" x14ac:dyDescent="0.25">
      <c r="B8" s="18"/>
      <c r="C8" s="26" t="s">
        <v>1672</v>
      </c>
      <c r="D8" s="386"/>
      <c r="E8" s="386"/>
      <c r="F8" s="689" t="s">
        <v>6785</v>
      </c>
      <c r="G8" s="680"/>
      <c r="H8" s="680"/>
      <c r="I8" s="680"/>
      <c r="J8" s="680"/>
      <c r="K8" s="680"/>
      <c r="L8" s="680"/>
      <c r="M8" s="680"/>
      <c r="N8" s="680"/>
      <c r="O8" s="680"/>
      <c r="P8" s="680"/>
      <c r="Q8" s="386"/>
      <c r="R8" s="19"/>
    </row>
    <row r="9" spans="2:18" s="17" customFormat="1" ht="6.95" customHeight="1" x14ac:dyDescent="0.25">
      <c r="B9" s="18"/>
      <c r="C9" s="386"/>
      <c r="D9" s="386"/>
      <c r="E9" s="386"/>
      <c r="F9" s="386"/>
      <c r="G9" s="386"/>
      <c r="H9" s="386"/>
      <c r="I9" s="386"/>
      <c r="J9" s="386"/>
      <c r="K9" s="386"/>
      <c r="L9" s="386"/>
      <c r="M9" s="386"/>
      <c r="N9" s="386"/>
      <c r="O9" s="386"/>
      <c r="P9" s="386"/>
      <c r="Q9" s="386"/>
      <c r="R9" s="19"/>
    </row>
    <row r="10" spans="2:18" s="17" customFormat="1" ht="18" customHeight="1" x14ac:dyDescent="0.25">
      <c r="B10" s="18"/>
      <c r="C10" s="21" t="s">
        <v>61</v>
      </c>
      <c r="D10" s="386"/>
      <c r="E10" s="386"/>
      <c r="F10" s="389" t="s">
        <v>62</v>
      </c>
      <c r="G10" s="386"/>
      <c r="H10" s="386"/>
      <c r="I10" s="386"/>
      <c r="J10" s="386"/>
      <c r="K10" s="21" t="s">
        <v>63</v>
      </c>
      <c r="L10" s="386"/>
      <c r="M10" s="697">
        <v>42535</v>
      </c>
      <c r="N10" s="680"/>
      <c r="O10" s="680"/>
      <c r="P10" s="680"/>
      <c r="Q10" s="386"/>
      <c r="R10" s="19"/>
    </row>
    <row r="11" spans="2:18" s="17" customFormat="1" ht="6.95" customHeight="1" x14ac:dyDescent="0.25">
      <c r="B11" s="18"/>
      <c r="C11" s="386"/>
      <c r="D11" s="386"/>
      <c r="E11" s="386"/>
      <c r="F11" s="386"/>
      <c r="G11" s="386"/>
      <c r="H11" s="386"/>
      <c r="I11" s="386"/>
      <c r="J11" s="386"/>
      <c r="K11" s="386"/>
      <c r="L11" s="386"/>
      <c r="M11" s="386"/>
      <c r="N11" s="386"/>
      <c r="O11" s="386"/>
      <c r="P11" s="386"/>
      <c r="Q11" s="386"/>
      <c r="R11" s="19"/>
    </row>
    <row r="12" spans="2:18" s="17" customFormat="1" ht="15" x14ac:dyDescent="0.25">
      <c r="B12" s="18"/>
      <c r="C12" s="21" t="s">
        <v>64</v>
      </c>
      <c r="D12" s="386"/>
      <c r="E12" s="386"/>
      <c r="F12" s="389" t="s">
        <v>65</v>
      </c>
      <c r="G12" s="386"/>
      <c r="H12" s="386"/>
      <c r="I12" s="386"/>
      <c r="J12" s="386"/>
      <c r="K12" s="21" t="s">
        <v>66</v>
      </c>
      <c r="L12" s="386"/>
      <c r="M12" s="698" t="s">
        <v>70</v>
      </c>
      <c r="N12" s="680"/>
      <c r="O12" s="680"/>
      <c r="P12" s="680"/>
      <c r="Q12" s="680"/>
      <c r="R12" s="19"/>
    </row>
    <row r="13" spans="2:18" s="17" customFormat="1" ht="14.45" customHeight="1" x14ac:dyDescent="0.25">
      <c r="B13" s="18"/>
      <c r="C13" s="21" t="s">
        <v>68</v>
      </c>
      <c r="D13" s="386"/>
      <c r="E13" s="386"/>
      <c r="F13" s="389"/>
      <c r="G13" s="386"/>
      <c r="H13" s="386"/>
      <c r="I13" s="386"/>
      <c r="J13" s="386"/>
      <c r="K13" s="21" t="s">
        <v>69</v>
      </c>
      <c r="L13" s="386"/>
      <c r="M13" s="698" t="s">
        <v>70</v>
      </c>
      <c r="N13" s="680"/>
      <c r="O13" s="680"/>
      <c r="P13" s="680"/>
      <c r="Q13" s="680"/>
      <c r="R13" s="19"/>
    </row>
    <row r="14" spans="2:18" s="17" customFormat="1" ht="10.35" customHeight="1" x14ac:dyDescent="0.25">
      <c r="B14" s="18"/>
      <c r="C14" s="386"/>
      <c r="D14" s="386"/>
      <c r="E14" s="386"/>
      <c r="F14" s="386"/>
      <c r="G14" s="386"/>
      <c r="H14" s="386"/>
      <c r="I14" s="386"/>
      <c r="J14" s="386"/>
      <c r="K14" s="386"/>
      <c r="L14" s="386"/>
      <c r="M14" s="386"/>
      <c r="N14" s="386"/>
      <c r="O14" s="386"/>
      <c r="P14" s="386"/>
      <c r="Q14" s="386"/>
      <c r="R14" s="19"/>
    </row>
    <row r="15" spans="2:18" s="17" customFormat="1" ht="29.25" customHeight="1" x14ac:dyDescent="0.25">
      <c r="B15" s="18"/>
      <c r="C15" s="694" t="s">
        <v>71</v>
      </c>
      <c r="D15" s="695"/>
      <c r="E15" s="695"/>
      <c r="F15" s="695"/>
      <c r="G15" s="695"/>
      <c r="H15" s="392"/>
      <c r="I15" s="392"/>
      <c r="J15" s="392"/>
      <c r="K15" s="392"/>
      <c r="L15" s="392"/>
      <c r="M15" s="392"/>
      <c r="N15" s="694" t="s">
        <v>72</v>
      </c>
      <c r="O15" s="680"/>
      <c r="P15" s="680"/>
      <c r="Q15" s="680"/>
      <c r="R15" s="19"/>
    </row>
    <row r="16" spans="2:18" s="17" customFormat="1" ht="10.35" customHeight="1" x14ac:dyDescent="0.25">
      <c r="B16" s="18"/>
      <c r="C16" s="386"/>
      <c r="D16" s="386"/>
      <c r="E16" s="386"/>
      <c r="F16" s="386"/>
      <c r="G16" s="386"/>
      <c r="H16" s="386"/>
      <c r="I16" s="386"/>
      <c r="J16" s="386"/>
      <c r="K16" s="386"/>
      <c r="L16" s="386"/>
      <c r="M16" s="386"/>
      <c r="N16" s="386"/>
      <c r="O16" s="386"/>
      <c r="P16" s="386"/>
      <c r="Q16" s="386"/>
      <c r="R16" s="19"/>
    </row>
    <row r="17" spans="2:47" s="17" customFormat="1" ht="29.25" customHeight="1" x14ac:dyDescent="0.25">
      <c r="B17" s="18"/>
      <c r="C17" s="29" t="s">
        <v>73</v>
      </c>
      <c r="D17" s="386"/>
      <c r="E17" s="386"/>
      <c r="F17" s="386"/>
      <c r="G17" s="386"/>
      <c r="H17" s="386"/>
      <c r="I17" s="386"/>
      <c r="J17" s="386"/>
      <c r="K17" s="386"/>
      <c r="L17" s="386"/>
      <c r="M17" s="386"/>
      <c r="N17" s="696">
        <f>N47</f>
        <v>0</v>
      </c>
      <c r="O17" s="680"/>
      <c r="P17" s="680"/>
      <c r="Q17" s="680"/>
      <c r="R17" s="19"/>
      <c r="AU17" s="30" t="s">
        <v>74</v>
      </c>
    </row>
    <row r="18" spans="2:47" s="35" customFormat="1" ht="24.95" customHeight="1" x14ac:dyDescent="0.25">
      <c r="B18" s="31"/>
      <c r="C18" s="391"/>
      <c r="D18" s="33" t="s">
        <v>75</v>
      </c>
      <c r="E18" s="391"/>
      <c r="F18" s="391"/>
      <c r="G18" s="391"/>
      <c r="H18" s="391"/>
      <c r="I18" s="391"/>
      <c r="J18" s="391"/>
      <c r="K18" s="391"/>
      <c r="L18" s="391"/>
      <c r="M18" s="391"/>
      <c r="N18" s="669">
        <f>N48</f>
        <v>0</v>
      </c>
      <c r="O18" s="685"/>
      <c r="P18" s="685"/>
      <c r="Q18" s="685"/>
      <c r="R18" s="34"/>
    </row>
    <row r="19" spans="2:47" s="40" customFormat="1" ht="19.899999999999999" customHeight="1" x14ac:dyDescent="0.25">
      <c r="B19" s="36"/>
      <c r="C19" s="390"/>
      <c r="D19" s="38" t="s">
        <v>83</v>
      </c>
      <c r="E19" s="390"/>
      <c r="F19" s="390"/>
      <c r="G19" s="390"/>
      <c r="H19" s="390"/>
      <c r="I19" s="390"/>
      <c r="J19" s="390"/>
      <c r="K19" s="390"/>
      <c r="L19" s="390"/>
      <c r="M19" s="390"/>
      <c r="N19" s="683">
        <f>N49</f>
        <v>0</v>
      </c>
      <c r="O19" s="684"/>
      <c r="P19" s="684"/>
      <c r="Q19" s="684"/>
      <c r="R19" s="39"/>
    </row>
    <row r="20" spans="2:47" s="35" customFormat="1" ht="24.95" customHeight="1" x14ac:dyDescent="0.25">
      <c r="B20" s="31"/>
      <c r="C20" s="391"/>
      <c r="D20" s="33" t="s">
        <v>87</v>
      </c>
      <c r="E20" s="391"/>
      <c r="F20" s="391"/>
      <c r="G20" s="391"/>
      <c r="H20" s="391"/>
      <c r="I20" s="391"/>
      <c r="J20" s="391"/>
      <c r="K20" s="391"/>
      <c r="L20" s="391"/>
      <c r="M20" s="391"/>
      <c r="N20" s="669">
        <f>N53</f>
        <v>0</v>
      </c>
      <c r="O20" s="685"/>
      <c r="P20" s="685"/>
      <c r="Q20" s="685"/>
      <c r="R20" s="34"/>
    </row>
    <row r="21" spans="2:47" s="40" customFormat="1" ht="19.899999999999999" customHeight="1" x14ac:dyDescent="0.25">
      <c r="B21" s="36"/>
      <c r="C21" s="390"/>
      <c r="D21" s="38" t="s">
        <v>90</v>
      </c>
      <c r="E21" s="390"/>
      <c r="F21" s="390"/>
      <c r="G21" s="390"/>
      <c r="H21" s="390"/>
      <c r="I21" s="390"/>
      <c r="J21" s="390"/>
      <c r="K21" s="390"/>
      <c r="L21" s="390"/>
      <c r="M21" s="390"/>
      <c r="N21" s="683">
        <f>N54</f>
        <v>0</v>
      </c>
      <c r="O21" s="684"/>
      <c r="P21" s="684"/>
      <c r="Q21" s="684"/>
      <c r="R21" s="39"/>
    </row>
    <row r="22" spans="2:47" s="40" customFormat="1" ht="19.899999999999999" customHeight="1" x14ac:dyDescent="0.25">
      <c r="B22" s="36"/>
      <c r="C22" s="390"/>
      <c r="D22" s="38" t="s">
        <v>6746</v>
      </c>
      <c r="E22" s="390"/>
      <c r="F22" s="390"/>
      <c r="G22" s="390"/>
      <c r="H22" s="390"/>
      <c r="I22" s="390"/>
      <c r="J22" s="390"/>
      <c r="K22" s="390"/>
      <c r="L22" s="390"/>
      <c r="M22" s="390"/>
      <c r="N22" s="683">
        <f>N60</f>
        <v>0</v>
      </c>
      <c r="O22" s="684"/>
      <c r="P22" s="684"/>
      <c r="Q22" s="684"/>
      <c r="R22" s="39"/>
    </row>
    <row r="23" spans="2:47" s="40" customFormat="1" ht="19.899999999999999" customHeight="1" x14ac:dyDescent="0.25">
      <c r="B23" s="36"/>
      <c r="C23" s="390"/>
      <c r="D23" s="38" t="s">
        <v>4489</v>
      </c>
      <c r="E23" s="390"/>
      <c r="F23" s="390"/>
      <c r="G23" s="390"/>
      <c r="H23" s="390"/>
      <c r="I23" s="390"/>
      <c r="J23" s="390"/>
      <c r="K23" s="390"/>
      <c r="L23" s="390"/>
      <c r="M23" s="390"/>
      <c r="N23" s="683">
        <f>N72</f>
        <v>0</v>
      </c>
      <c r="O23" s="684"/>
      <c r="P23" s="684"/>
      <c r="Q23" s="684"/>
      <c r="R23" s="39"/>
    </row>
    <row r="24" spans="2:47" s="40" customFormat="1" ht="19.899999999999999" customHeight="1" x14ac:dyDescent="0.25">
      <c r="B24" s="36"/>
      <c r="C24" s="390"/>
      <c r="D24" s="38" t="s">
        <v>4490</v>
      </c>
      <c r="E24" s="390"/>
      <c r="F24" s="390"/>
      <c r="G24" s="390"/>
      <c r="H24" s="390"/>
      <c r="I24" s="390"/>
      <c r="J24" s="390"/>
      <c r="K24" s="390"/>
      <c r="L24" s="390"/>
      <c r="M24" s="390"/>
      <c r="N24" s="683">
        <f>N83</f>
        <v>0</v>
      </c>
      <c r="O24" s="684"/>
      <c r="P24" s="684"/>
      <c r="Q24" s="684"/>
      <c r="R24" s="39"/>
    </row>
    <row r="25" spans="2:47" s="40" customFormat="1" ht="19.899999999999999" customHeight="1" x14ac:dyDescent="0.25">
      <c r="B25" s="36"/>
      <c r="C25" s="390"/>
      <c r="D25" s="38" t="s">
        <v>4491</v>
      </c>
      <c r="E25" s="390"/>
      <c r="F25" s="390"/>
      <c r="G25" s="390"/>
      <c r="H25" s="390"/>
      <c r="I25" s="390"/>
      <c r="J25" s="390"/>
      <c r="K25" s="390"/>
      <c r="L25" s="390"/>
      <c r="M25" s="390"/>
      <c r="N25" s="683">
        <f>N94</f>
        <v>0</v>
      </c>
      <c r="O25" s="684"/>
      <c r="P25" s="684"/>
      <c r="Q25" s="684"/>
      <c r="R25" s="39"/>
    </row>
    <row r="26" spans="2:47" s="40" customFormat="1" ht="19.899999999999999" customHeight="1" x14ac:dyDescent="0.25">
      <c r="B26" s="36"/>
      <c r="C26" s="390"/>
      <c r="D26" s="38" t="s">
        <v>98</v>
      </c>
      <c r="E26" s="390"/>
      <c r="F26" s="390"/>
      <c r="G26" s="390"/>
      <c r="H26" s="390"/>
      <c r="I26" s="390"/>
      <c r="J26" s="390"/>
      <c r="K26" s="390"/>
      <c r="L26" s="390"/>
      <c r="M26" s="390"/>
      <c r="N26" s="683">
        <f>N98</f>
        <v>0</v>
      </c>
      <c r="O26" s="684"/>
      <c r="P26" s="684"/>
      <c r="Q26" s="684"/>
      <c r="R26" s="39"/>
    </row>
    <row r="27" spans="2:47" s="40" customFormat="1" ht="19.899999999999999" customHeight="1" x14ac:dyDescent="0.25">
      <c r="B27" s="36"/>
      <c r="C27" s="390"/>
      <c r="D27" s="38" t="s">
        <v>4492</v>
      </c>
      <c r="E27" s="390"/>
      <c r="F27" s="390"/>
      <c r="G27" s="390"/>
      <c r="H27" s="390"/>
      <c r="I27" s="390"/>
      <c r="J27" s="390"/>
      <c r="K27" s="390"/>
      <c r="L27" s="390"/>
      <c r="M27" s="390"/>
      <c r="N27" s="683">
        <f>N102</f>
        <v>0</v>
      </c>
      <c r="O27" s="684"/>
      <c r="P27" s="684"/>
      <c r="Q27" s="684"/>
      <c r="R27" s="39"/>
    </row>
    <row r="28" spans="2:47" s="40" customFormat="1" ht="19.899999999999999" customHeight="1" x14ac:dyDescent="0.25">
      <c r="B28" s="36"/>
      <c r="C28" s="390"/>
      <c r="D28" s="38" t="s">
        <v>6723</v>
      </c>
      <c r="E28" s="390"/>
      <c r="F28" s="390"/>
      <c r="G28" s="390"/>
      <c r="H28" s="390"/>
      <c r="I28" s="390"/>
      <c r="J28" s="390"/>
      <c r="K28" s="390"/>
      <c r="L28" s="390"/>
      <c r="M28" s="390"/>
      <c r="N28" s="683">
        <f>N105</f>
        <v>0</v>
      </c>
      <c r="O28" s="684"/>
      <c r="P28" s="684"/>
      <c r="Q28" s="684"/>
      <c r="R28" s="39"/>
    </row>
    <row r="29" spans="2:47" s="17" customFormat="1" ht="6.95" customHeight="1" x14ac:dyDescent="0.25">
      <c r="B29" s="41"/>
      <c r="C29" s="42"/>
      <c r="D29" s="42"/>
      <c r="E29" s="42"/>
      <c r="F29" s="42"/>
      <c r="G29" s="42"/>
      <c r="H29" s="42"/>
      <c r="I29" s="42"/>
      <c r="J29" s="42"/>
      <c r="K29" s="42"/>
      <c r="L29" s="42"/>
      <c r="M29" s="42"/>
      <c r="N29" s="42"/>
      <c r="O29" s="42"/>
      <c r="P29" s="42"/>
      <c r="Q29" s="42"/>
      <c r="R29" s="43"/>
    </row>
    <row r="33" spans="2:63" s="17" customFormat="1" ht="6.95" customHeight="1" x14ac:dyDescent="0.25">
      <c r="B33" s="14"/>
      <c r="C33" s="15"/>
      <c r="D33" s="15"/>
      <c r="E33" s="15"/>
      <c r="F33" s="15"/>
      <c r="G33" s="15"/>
      <c r="H33" s="15"/>
      <c r="I33" s="15"/>
      <c r="J33" s="15"/>
      <c r="K33" s="15"/>
      <c r="L33" s="15"/>
      <c r="M33" s="15"/>
      <c r="N33" s="15"/>
      <c r="O33" s="15"/>
      <c r="P33" s="15"/>
      <c r="Q33" s="15"/>
      <c r="R33" s="16"/>
    </row>
    <row r="34" spans="2:63" s="17" customFormat="1" ht="36.950000000000003" customHeight="1" x14ac:dyDescent="0.25">
      <c r="B34" s="18"/>
      <c r="C34" s="686" t="s">
        <v>100</v>
      </c>
      <c r="D34" s="680"/>
      <c r="E34" s="680"/>
      <c r="F34" s="680"/>
      <c r="G34" s="680"/>
      <c r="H34" s="680"/>
      <c r="I34" s="680"/>
      <c r="J34" s="680"/>
      <c r="K34" s="680"/>
      <c r="L34" s="680"/>
      <c r="M34" s="680"/>
      <c r="N34" s="680"/>
      <c r="O34" s="680"/>
      <c r="P34" s="680"/>
      <c r="Q34" s="680"/>
      <c r="R34" s="19"/>
    </row>
    <row r="35" spans="2:63" s="17" customFormat="1" ht="6.95" customHeight="1" x14ac:dyDescent="0.25">
      <c r="B35" s="18"/>
      <c r="C35" s="386"/>
      <c r="D35" s="386"/>
      <c r="E35" s="386"/>
      <c r="F35" s="386"/>
      <c r="G35" s="386"/>
      <c r="H35" s="386"/>
      <c r="I35" s="386"/>
      <c r="J35" s="386"/>
      <c r="K35" s="386"/>
      <c r="L35" s="386"/>
      <c r="M35" s="386"/>
      <c r="N35" s="386"/>
      <c r="O35" s="386"/>
      <c r="P35" s="386"/>
      <c r="Q35" s="386"/>
      <c r="R35" s="19"/>
    </row>
    <row r="36" spans="2:63" s="17" customFormat="1" ht="30" customHeight="1" x14ac:dyDescent="0.25">
      <c r="B36" s="18"/>
      <c r="C36" s="21" t="s">
        <v>55</v>
      </c>
      <c r="D36" s="386"/>
      <c r="E36" s="386"/>
      <c r="F36" s="687" t="s">
        <v>56</v>
      </c>
      <c r="G36" s="680"/>
      <c r="H36" s="680"/>
      <c r="I36" s="680"/>
      <c r="J36" s="680"/>
      <c r="K36" s="680"/>
      <c r="L36" s="680"/>
      <c r="M36" s="680"/>
      <c r="N36" s="680"/>
      <c r="O36" s="680"/>
      <c r="P36" s="680"/>
      <c r="Q36" s="386"/>
      <c r="R36" s="19"/>
    </row>
    <row r="37" spans="2:63" ht="30" customHeight="1" x14ac:dyDescent="0.3">
      <c r="B37" s="22"/>
      <c r="C37" s="21" t="s">
        <v>57</v>
      </c>
      <c r="D37" s="388"/>
      <c r="E37" s="388"/>
      <c r="F37" s="687" t="s">
        <v>1670</v>
      </c>
      <c r="G37" s="688"/>
      <c r="H37" s="688"/>
      <c r="I37" s="688"/>
      <c r="J37" s="688"/>
      <c r="K37" s="688"/>
      <c r="L37" s="688"/>
      <c r="M37" s="688"/>
      <c r="N37" s="688"/>
      <c r="O37" s="688"/>
      <c r="P37" s="688"/>
      <c r="Q37" s="388"/>
      <c r="R37" s="24"/>
    </row>
    <row r="38" spans="2:63" ht="30" customHeight="1" x14ac:dyDescent="0.3">
      <c r="B38" s="22"/>
      <c r="C38" s="21" t="s">
        <v>59</v>
      </c>
      <c r="D38" s="388"/>
      <c r="E38" s="388"/>
      <c r="F38" s="687" t="s">
        <v>1775</v>
      </c>
      <c r="G38" s="688"/>
      <c r="H38" s="688"/>
      <c r="I38" s="688"/>
      <c r="J38" s="688"/>
      <c r="K38" s="688"/>
      <c r="L38" s="688"/>
      <c r="M38" s="688"/>
      <c r="N38" s="688"/>
      <c r="O38" s="688"/>
      <c r="P38" s="688"/>
      <c r="Q38" s="388"/>
      <c r="R38" s="24"/>
    </row>
    <row r="39" spans="2:63" s="17" customFormat="1" ht="36.950000000000003" customHeight="1" x14ac:dyDescent="0.25">
      <c r="B39" s="18"/>
      <c r="C39" s="26" t="s">
        <v>1672</v>
      </c>
      <c r="D39" s="386"/>
      <c r="E39" s="386"/>
      <c r="F39" s="689" t="s">
        <v>6785</v>
      </c>
      <c r="G39" s="680"/>
      <c r="H39" s="680"/>
      <c r="I39" s="680"/>
      <c r="J39" s="680"/>
      <c r="K39" s="680"/>
      <c r="L39" s="680"/>
      <c r="M39" s="680"/>
      <c r="N39" s="680"/>
      <c r="O39" s="680"/>
      <c r="P39" s="680"/>
      <c r="Q39" s="386"/>
      <c r="R39" s="19"/>
    </row>
    <row r="40" spans="2:63" s="17" customFormat="1" ht="6.95" customHeight="1" x14ac:dyDescent="0.25">
      <c r="B40" s="18"/>
      <c r="C40" s="386"/>
      <c r="D40" s="386"/>
      <c r="E40" s="386"/>
      <c r="F40" s="386"/>
      <c r="G40" s="386"/>
      <c r="H40" s="386"/>
      <c r="I40" s="386"/>
      <c r="J40" s="386"/>
      <c r="K40" s="386"/>
      <c r="L40" s="386"/>
      <c r="M40" s="386"/>
      <c r="N40" s="386"/>
      <c r="O40" s="386"/>
      <c r="P40" s="386"/>
      <c r="Q40" s="386"/>
      <c r="R40" s="19"/>
    </row>
    <row r="41" spans="2:63" s="17" customFormat="1" ht="18" customHeight="1" x14ac:dyDescent="0.25">
      <c r="B41" s="18"/>
      <c r="C41" s="21" t="s">
        <v>61</v>
      </c>
      <c r="D41" s="386"/>
      <c r="E41" s="386"/>
      <c r="F41" s="389" t="s">
        <v>62</v>
      </c>
      <c r="G41" s="386"/>
      <c r="H41" s="386"/>
      <c r="I41" s="386"/>
      <c r="J41" s="386"/>
      <c r="K41" s="21" t="s">
        <v>63</v>
      </c>
      <c r="L41" s="386"/>
      <c r="M41" s="697">
        <v>42535</v>
      </c>
      <c r="N41" s="680"/>
      <c r="O41" s="680"/>
      <c r="P41" s="680"/>
      <c r="Q41" s="386"/>
      <c r="R41" s="19"/>
    </row>
    <row r="42" spans="2:63" s="17" customFormat="1" ht="6.95" customHeight="1" x14ac:dyDescent="0.25">
      <c r="B42" s="18"/>
      <c r="C42" s="386"/>
      <c r="D42" s="386"/>
      <c r="E42" s="386"/>
      <c r="F42" s="386"/>
      <c r="G42" s="386"/>
      <c r="H42" s="386"/>
      <c r="I42" s="386"/>
      <c r="J42" s="386"/>
      <c r="K42" s="386"/>
      <c r="L42" s="386"/>
      <c r="M42" s="386"/>
      <c r="N42" s="386"/>
      <c r="O42" s="386"/>
      <c r="P42" s="386"/>
      <c r="Q42" s="386"/>
      <c r="R42" s="19"/>
    </row>
    <row r="43" spans="2:63" s="17" customFormat="1" ht="15" x14ac:dyDescent="0.25">
      <c r="B43" s="18"/>
      <c r="C43" s="21" t="s">
        <v>64</v>
      </c>
      <c r="D43" s="386"/>
      <c r="E43" s="386"/>
      <c r="F43" s="389" t="s">
        <v>65</v>
      </c>
      <c r="G43" s="386"/>
      <c r="H43" s="386"/>
      <c r="I43" s="386"/>
      <c r="J43" s="386"/>
      <c r="K43" s="21" t="s">
        <v>66</v>
      </c>
      <c r="L43" s="386"/>
      <c r="M43" s="698" t="s">
        <v>70</v>
      </c>
      <c r="N43" s="680"/>
      <c r="O43" s="680"/>
      <c r="P43" s="680"/>
      <c r="Q43" s="680"/>
      <c r="R43" s="19"/>
    </row>
    <row r="44" spans="2:63" s="17" customFormat="1" ht="14.45" customHeight="1" x14ac:dyDescent="0.25">
      <c r="B44" s="18"/>
      <c r="C44" s="21" t="s">
        <v>68</v>
      </c>
      <c r="D44" s="386"/>
      <c r="E44" s="386"/>
      <c r="F44" s="389"/>
      <c r="G44" s="386"/>
      <c r="H44" s="386"/>
      <c r="I44" s="386"/>
      <c r="J44" s="386"/>
      <c r="K44" s="21" t="s">
        <v>69</v>
      </c>
      <c r="L44" s="386"/>
      <c r="M44" s="698" t="s">
        <v>70</v>
      </c>
      <c r="N44" s="680"/>
      <c r="O44" s="680"/>
      <c r="P44" s="680"/>
      <c r="Q44" s="680"/>
      <c r="R44" s="19"/>
    </row>
    <row r="45" spans="2:63" s="17" customFormat="1" ht="10.35" customHeight="1" x14ac:dyDescent="0.25">
      <c r="B45" s="18"/>
      <c r="C45" s="386"/>
      <c r="D45" s="386"/>
      <c r="E45" s="386"/>
      <c r="F45" s="386"/>
      <c r="G45" s="386"/>
      <c r="H45" s="386"/>
      <c r="I45" s="386"/>
      <c r="J45" s="386"/>
      <c r="K45" s="386"/>
      <c r="L45" s="386"/>
      <c r="M45" s="386"/>
      <c r="N45" s="386"/>
      <c r="O45" s="386"/>
      <c r="P45" s="386"/>
      <c r="Q45" s="386"/>
      <c r="R45" s="19"/>
    </row>
    <row r="46" spans="2:63" s="48" customFormat="1" ht="29.25" customHeight="1" x14ac:dyDescent="0.25">
      <c r="B46" s="44"/>
      <c r="C46" s="45" t="s">
        <v>101</v>
      </c>
      <c r="D46" s="387" t="s">
        <v>102</v>
      </c>
      <c r="E46" s="387" t="s">
        <v>103</v>
      </c>
      <c r="F46" s="690" t="s">
        <v>104</v>
      </c>
      <c r="G46" s="691"/>
      <c r="H46" s="691"/>
      <c r="I46" s="691"/>
      <c r="J46" s="387" t="s">
        <v>105</v>
      </c>
      <c r="K46" s="387" t="s">
        <v>106</v>
      </c>
      <c r="L46" s="692" t="s">
        <v>107</v>
      </c>
      <c r="M46" s="691"/>
      <c r="N46" s="690" t="s">
        <v>72</v>
      </c>
      <c r="O46" s="691"/>
      <c r="P46" s="691"/>
      <c r="Q46" s="693"/>
      <c r="R46" s="47"/>
      <c r="T46" s="49" t="s">
        <v>108</v>
      </c>
      <c r="U46" s="50" t="s">
        <v>109</v>
      </c>
      <c r="V46" s="50" t="s">
        <v>110</v>
      </c>
      <c r="W46" s="50" t="s">
        <v>111</v>
      </c>
      <c r="X46" s="50" t="s">
        <v>112</v>
      </c>
      <c r="Y46" s="50" t="s">
        <v>113</v>
      </c>
      <c r="Z46" s="50" t="s">
        <v>114</v>
      </c>
      <c r="AA46" s="51" t="s">
        <v>115</v>
      </c>
    </row>
    <row r="47" spans="2:63" s="17" customFormat="1" ht="29.25" customHeight="1" x14ac:dyDescent="0.35">
      <c r="B47" s="18"/>
      <c r="C47" s="52" t="s">
        <v>116</v>
      </c>
      <c r="D47" s="386"/>
      <c r="E47" s="386"/>
      <c r="F47" s="386"/>
      <c r="G47" s="386"/>
      <c r="H47" s="386"/>
      <c r="I47" s="386"/>
      <c r="J47" s="386"/>
      <c r="K47" s="386"/>
      <c r="L47" s="386"/>
      <c r="M47" s="386"/>
      <c r="N47" s="674">
        <f>BK47</f>
        <v>0</v>
      </c>
      <c r="O47" s="675"/>
      <c r="P47" s="675"/>
      <c r="Q47" s="675"/>
      <c r="R47" s="19"/>
      <c r="T47" s="53"/>
      <c r="U47" s="54"/>
      <c r="V47" s="54"/>
      <c r="W47" s="55">
        <f>W48+W53</f>
        <v>125.43599999999998</v>
      </c>
      <c r="X47" s="54"/>
      <c r="Y47" s="55">
        <f>Y48+Y53</f>
        <v>0.55330999999999997</v>
      </c>
      <c r="Z47" s="54"/>
      <c r="AA47" s="56">
        <f>AA48+AA53</f>
        <v>0</v>
      </c>
      <c r="AT47" s="30" t="s">
        <v>117</v>
      </c>
      <c r="AU47" s="30" t="s">
        <v>74</v>
      </c>
      <c r="BK47" s="57">
        <f>BK48+BK53</f>
        <v>0</v>
      </c>
    </row>
    <row r="48" spans="2:63" s="62" customFormat="1" ht="37.35" customHeight="1" x14ac:dyDescent="0.35">
      <c r="B48" s="58"/>
      <c r="C48" s="59"/>
      <c r="D48" s="60" t="s">
        <v>75</v>
      </c>
      <c r="E48" s="60"/>
      <c r="F48" s="60"/>
      <c r="G48" s="60"/>
      <c r="H48" s="60"/>
      <c r="I48" s="60"/>
      <c r="J48" s="60"/>
      <c r="K48" s="60"/>
      <c r="L48" s="60"/>
      <c r="M48" s="60"/>
      <c r="N48" s="668">
        <f>BK48</f>
        <v>0</v>
      </c>
      <c r="O48" s="669"/>
      <c r="P48" s="669"/>
      <c r="Q48" s="669"/>
      <c r="R48" s="61"/>
      <c r="T48" s="63"/>
      <c r="U48" s="59"/>
      <c r="V48" s="59"/>
      <c r="W48" s="64">
        <f>W49</f>
        <v>14.564</v>
      </c>
      <c r="X48" s="59"/>
      <c r="Y48" s="64">
        <f>Y49</f>
        <v>0</v>
      </c>
      <c r="Z48" s="59"/>
      <c r="AA48" s="65">
        <f>AA49</f>
        <v>0</v>
      </c>
      <c r="AR48" s="66" t="s">
        <v>118</v>
      </c>
      <c r="AT48" s="67" t="s">
        <v>117</v>
      </c>
      <c r="AU48" s="67" t="s">
        <v>119</v>
      </c>
      <c r="AY48" s="66" t="s">
        <v>120</v>
      </c>
      <c r="BK48" s="68">
        <f>BK49</f>
        <v>0</v>
      </c>
    </row>
    <row r="49" spans="2:64" s="62" customFormat="1" ht="19.899999999999999" customHeight="1" x14ac:dyDescent="0.3">
      <c r="B49" s="58"/>
      <c r="C49" s="59"/>
      <c r="D49" s="69" t="s">
        <v>83</v>
      </c>
      <c r="E49" s="69"/>
      <c r="F49" s="69"/>
      <c r="G49" s="69"/>
      <c r="H49" s="69"/>
      <c r="I49" s="69"/>
      <c r="J49" s="69"/>
      <c r="K49" s="69"/>
      <c r="L49" s="69"/>
      <c r="M49" s="69"/>
      <c r="N49" s="659">
        <f>BK49</f>
        <v>0</v>
      </c>
      <c r="O49" s="660"/>
      <c r="P49" s="660"/>
      <c r="Q49" s="660"/>
      <c r="R49" s="61"/>
      <c r="T49" s="63"/>
      <c r="U49" s="59"/>
      <c r="V49" s="59"/>
      <c r="W49" s="64">
        <f>SUM(W50:W52)</f>
        <v>14.564</v>
      </c>
      <c r="X49" s="59"/>
      <c r="Y49" s="64">
        <f>SUM(Y50:Y52)</f>
        <v>0</v>
      </c>
      <c r="Z49" s="59"/>
      <c r="AA49" s="65">
        <f>SUM(AA50:AA52)</f>
        <v>0</v>
      </c>
      <c r="AR49" s="66" t="s">
        <v>118</v>
      </c>
      <c r="AT49" s="67" t="s">
        <v>117</v>
      </c>
      <c r="AU49" s="67" t="s">
        <v>118</v>
      </c>
      <c r="AY49" s="66" t="s">
        <v>120</v>
      </c>
      <c r="BK49" s="68">
        <f>SUM(BK50:BK52)</f>
        <v>0</v>
      </c>
    </row>
    <row r="50" spans="2:64" s="17" customFormat="1" ht="31.5" customHeight="1" x14ac:dyDescent="0.25">
      <c r="B50" s="70"/>
      <c r="C50" s="71" t="s">
        <v>318</v>
      </c>
      <c r="D50" s="71" t="s">
        <v>121</v>
      </c>
      <c r="E50" s="72" t="s">
        <v>4493</v>
      </c>
      <c r="F50" s="671" t="s">
        <v>4494</v>
      </c>
      <c r="G50" s="667"/>
      <c r="H50" s="667"/>
      <c r="I50" s="667"/>
      <c r="J50" s="73" t="s">
        <v>447</v>
      </c>
      <c r="K50" s="74">
        <v>2</v>
      </c>
      <c r="L50" s="666"/>
      <c r="M50" s="667"/>
      <c r="N50" s="666">
        <f>ROUND(L50*K50,2)</f>
        <v>0</v>
      </c>
      <c r="O50" s="667"/>
      <c r="P50" s="667"/>
      <c r="Q50" s="667"/>
      <c r="R50" s="75"/>
      <c r="T50" s="76" t="s">
        <v>125</v>
      </c>
      <c r="U50" s="77" t="s">
        <v>126</v>
      </c>
      <c r="V50" s="78">
        <v>4.6500000000000004</v>
      </c>
      <c r="W50" s="78">
        <f>V50*K50</f>
        <v>9.3000000000000007</v>
      </c>
      <c r="X50" s="78">
        <v>0</v>
      </c>
      <c r="Y50" s="78">
        <f>X50*K50</f>
        <v>0</v>
      </c>
      <c r="Z50" s="78">
        <v>0</v>
      </c>
      <c r="AA50" s="79">
        <f>Z50*K50</f>
        <v>0</v>
      </c>
      <c r="AR50" s="30" t="s">
        <v>127</v>
      </c>
      <c r="AT50" s="30" t="s">
        <v>121</v>
      </c>
      <c r="AU50" s="30" t="s">
        <v>128</v>
      </c>
      <c r="AY50" s="30" t="s">
        <v>120</v>
      </c>
      <c r="BE50" s="80">
        <f>IF(U50="základní",N50,0)</f>
        <v>0</v>
      </c>
      <c r="BF50" s="80">
        <f>IF(U50="snížená",N50,0)</f>
        <v>0</v>
      </c>
      <c r="BG50" s="80">
        <f>IF(U50="zákl. přenesená",N50,0)</f>
        <v>0</v>
      </c>
      <c r="BH50" s="80">
        <f>IF(U50="sníž. přenesená",N50,0)</f>
        <v>0</v>
      </c>
      <c r="BI50" s="80">
        <f>IF(U50="nulová",N50,0)</f>
        <v>0</v>
      </c>
      <c r="BJ50" s="30" t="s">
        <v>118</v>
      </c>
      <c r="BK50" s="80">
        <f>ROUND(L50*K50,2)</f>
        <v>0</v>
      </c>
      <c r="BL50" s="30" t="s">
        <v>127</v>
      </c>
    </row>
    <row r="51" spans="2:64" s="17" customFormat="1" ht="31.5" customHeight="1" x14ac:dyDescent="0.25">
      <c r="B51" s="70"/>
      <c r="C51" s="71" t="s">
        <v>322</v>
      </c>
      <c r="D51" s="71" t="s">
        <v>121</v>
      </c>
      <c r="E51" s="72" t="s">
        <v>4495</v>
      </c>
      <c r="F51" s="671" t="s">
        <v>4496</v>
      </c>
      <c r="G51" s="667"/>
      <c r="H51" s="667"/>
      <c r="I51" s="667"/>
      <c r="J51" s="73" t="s">
        <v>447</v>
      </c>
      <c r="K51" s="74">
        <v>10</v>
      </c>
      <c r="L51" s="666"/>
      <c r="M51" s="667"/>
      <c r="N51" s="666">
        <f>ROUND(L51*K51,2)</f>
        <v>0</v>
      </c>
      <c r="O51" s="667"/>
      <c r="P51" s="667"/>
      <c r="Q51" s="667"/>
      <c r="R51" s="75"/>
      <c r="T51" s="76" t="s">
        <v>125</v>
      </c>
      <c r="U51" s="77" t="s">
        <v>126</v>
      </c>
      <c r="V51" s="78">
        <v>0</v>
      </c>
      <c r="W51" s="78">
        <f>V51*K51</f>
        <v>0</v>
      </c>
      <c r="X51" s="78">
        <v>0</v>
      </c>
      <c r="Y51" s="78">
        <f>X51*K51</f>
        <v>0</v>
      </c>
      <c r="Z51" s="78">
        <v>0</v>
      </c>
      <c r="AA51" s="79">
        <f>Z51*K51</f>
        <v>0</v>
      </c>
      <c r="AR51" s="30" t="s">
        <v>127</v>
      </c>
      <c r="AT51" s="30" t="s">
        <v>121</v>
      </c>
      <c r="AU51" s="30" t="s">
        <v>128</v>
      </c>
      <c r="AY51" s="30" t="s">
        <v>120</v>
      </c>
      <c r="BE51" s="80">
        <f>IF(U51="základní",N51,0)</f>
        <v>0</v>
      </c>
      <c r="BF51" s="80">
        <f>IF(U51="snížená",N51,0)</f>
        <v>0</v>
      </c>
      <c r="BG51" s="80">
        <f>IF(U51="zákl. přenesená",N51,0)</f>
        <v>0</v>
      </c>
      <c r="BH51" s="80">
        <f>IF(U51="sníž. přenesená",N51,0)</f>
        <v>0</v>
      </c>
      <c r="BI51" s="80">
        <f>IF(U51="nulová",N51,0)</f>
        <v>0</v>
      </c>
      <c r="BJ51" s="30" t="s">
        <v>118</v>
      </c>
      <c r="BK51" s="80">
        <f>ROUND(L51*K51,2)</f>
        <v>0</v>
      </c>
      <c r="BL51" s="30" t="s">
        <v>127</v>
      </c>
    </row>
    <row r="52" spans="2:64" s="17" customFormat="1" ht="44.25" customHeight="1" x14ac:dyDescent="0.25">
      <c r="B52" s="70"/>
      <c r="C52" s="71" t="s">
        <v>328</v>
      </c>
      <c r="D52" s="71" t="s">
        <v>121</v>
      </c>
      <c r="E52" s="72" t="s">
        <v>4497</v>
      </c>
      <c r="F52" s="671" t="s">
        <v>4498</v>
      </c>
      <c r="G52" s="667"/>
      <c r="H52" s="667"/>
      <c r="I52" s="667"/>
      <c r="J52" s="73" t="s">
        <v>447</v>
      </c>
      <c r="K52" s="74">
        <v>2</v>
      </c>
      <c r="L52" s="666"/>
      <c r="M52" s="667"/>
      <c r="N52" s="666">
        <f>ROUND(L52*K52,2)</f>
        <v>0</v>
      </c>
      <c r="O52" s="667"/>
      <c r="P52" s="667"/>
      <c r="Q52" s="667"/>
      <c r="R52" s="75"/>
      <c r="T52" s="76" t="s">
        <v>125</v>
      </c>
      <c r="U52" s="77" t="s">
        <v>126</v>
      </c>
      <c r="V52" s="78">
        <v>2.6320000000000001</v>
      </c>
      <c r="W52" s="78">
        <f>V52*K52</f>
        <v>5.2640000000000002</v>
      </c>
      <c r="X52" s="78">
        <v>0</v>
      </c>
      <c r="Y52" s="78">
        <f>X52*K52</f>
        <v>0</v>
      </c>
      <c r="Z52" s="78">
        <v>0</v>
      </c>
      <c r="AA52" s="79">
        <f>Z52*K52</f>
        <v>0</v>
      </c>
      <c r="AR52" s="30" t="s">
        <v>118</v>
      </c>
      <c r="AT52" s="30" t="s">
        <v>121</v>
      </c>
      <c r="AU52" s="30" t="s">
        <v>128</v>
      </c>
      <c r="AY52" s="30" t="s">
        <v>120</v>
      </c>
      <c r="BE52" s="80">
        <f>IF(U52="základní",N52,0)</f>
        <v>0</v>
      </c>
      <c r="BF52" s="80">
        <f>IF(U52="snížená",N52,0)</f>
        <v>0</v>
      </c>
      <c r="BG52" s="80">
        <f>IF(U52="zákl. přenesená",N52,0)</f>
        <v>0</v>
      </c>
      <c r="BH52" s="80">
        <f>IF(U52="sníž. přenesená",N52,0)</f>
        <v>0</v>
      </c>
      <c r="BI52" s="80">
        <f>IF(U52="nulová",N52,0)</f>
        <v>0</v>
      </c>
      <c r="BJ52" s="30" t="s">
        <v>118</v>
      </c>
      <c r="BK52" s="80">
        <f>ROUND(L52*K52,2)</f>
        <v>0</v>
      </c>
      <c r="BL52" s="30" t="s">
        <v>118</v>
      </c>
    </row>
    <row r="53" spans="2:64" s="62" customFormat="1" ht="37.35" customHeight="1" x14ac:dyDescent="0.35">
      <c r="B53" s="58"/>
      <c r="C53" s="59"/>
      <c r="D53" s="60" t="s">
        <v>87</v>
      </c>
      <c r="E53" s="60"/>
      <c r="F53" s="60"/>
      <c r="G53" s="60"/>
      <c r="H53" s="60"/>
      <c r="I53" s="60"/>
      <c r="J53" s="60"/>
      <c r="K53" s="60"/>
      <c r="L53" s="60"/>
      <c r="M53" s="60"/>
      <c r="N53" s="701">
        <f>BK53</f>
        <v>0</v>
      </c>
      <c r="O53" s="702"/>
      <c r="P53" s="702"/>
      <c r="Q53" s="702"/>
      <c r="R53" s="61"/>
      <c r="T53" s="63"/>
      <c r="U53" s="59"/>
      <c r="V53" s="59"/>
      <c r="W53" s="64">
        <f>W54+W60+W72+W83+W94+W98+W102+W105</f>
        <v>110.87199999999997</v>
      </c>
      <c r="X53" s="59"/>
      <c r="Y53" s="64">
        <f>Y54+Y60+Y72+Y83+Y94+Y98+Y102+Y105</f>
        <v>0.55330999999999997</v>
      </c>
      <c r="Z53" s="59"/>
      <c r="AA53" s="65">
        <f>AA54+AA60+AA72+AA83+AA94+AA98+AA102+AA105</f>
        <v>0</v>
      </c>
      <c r="AR53" s="66" t="s">
        <v>128</v>
      </c>
      <c r="AT53" s="67" t="s">
        <v>117</v>
      </c>
      <c r="AU53" s="67" t="s">
        <v>119</v>
      </c>
      <c r="AY53" s="66" t="s">
        <v>120</v>
      </c>
      <c r="BK53" s="68">
        <f>BK54+BK60+BK72+BK83+BK94+BK98+BK102+BK105</f>
        <v>0</v>
      </c>
    </row>
    <row r="54" spans="2:64" s="62" customFormat="1" ht="19.899999999999999" customHeight="1" x14ac:dyDescent="0.3">
      <c r="B54" s="58"/>
      <c r="C54" s="59"/>
      <c r="D54" s="69" t="s">
        <v>90</v>
      </c>
      <c r="E54" s="69"/>
      <c r="F54" s="69"/>
      <c r="G54" s="69"/>
      <c r="H54" s="69"/>
      <c r="I54" s="69"/>
      <c r="J54" s="69"/>
      <c r="K54" s="69"/>
      <c r="L54" s="69"/>
      <c r="M54" s="69"/>
      <c r="N54" s="659">
        <f>BK54</f>
        <v>0</v>
      </c>
      <c r="O54" s="660"/>
      <c r="P54" s="660"/>
      <c r="Q54" s="660"/>
      <c r="R54" s="61"/>
      <c r="T54" s="63"/>
      <c r="U54" s="59"/>
      <c r="V54" s="59"/>
      <c r="W54" s="64">
        <f>SUM(W55:W59)</f>
        <v>4.8960000000000008</v>
      </c>
      <c r="X54" s="59"/>
      <c r="Y54" s="64">
        <f>SUM(Y55:Y59)</f>
        <v>4.6460000000000001E-2</v>
      </c>
      <c r="Z54" s="59"/>
      <c r="AA54" s="65">
        <f>SUM(AA55:AA59)</f>
        <v>0</v>
      </c>
      <c r="AR54" s="66" t="s">
        <v>128</v>
      </c>
      <c r="AT54" s="67" t="s">
        <v>117</v>
      </c>
      <c r="AU54" s="67" t="s">
        <v>118</v>
      </c>
      <c r="AY54" s="66" t="s">
        <v>120</v>
      </c>
      <c r="BK54" s="68">
        <f>SUM(BK55:BK59)</f>
        <v>0</v>
      </c>
    </row>
    <row r="55" spans="2:64" s="17" customFormat="1" ht="44.25" customHeight="1" x14ac:dyDescent="0.25">
      <c r="B55" s="70"/>
      <c r="C55" s="71" t="s">
        <v>127</v>
      </c>
      <c r="D55" s="71" t="s">
        <v>121</v>
      </c>
      <c r="E55" s="72" t="s">
        <v>4266</v>
      </c>
      <c r="F55" s="671" t="s">
        <v>4267</v>
      </c>
      <c r="G55" s="667"/>
      <c r="H55" s="667"/>
      <c r="I55" s="667"/>
      <c r="J55" s="73" t="s">
        <v>532</v>
      </c>
      <c r="K55" s="74">
        <v>36</v>
      </c>
      <c r="L55" s="666"/>
      <c r="M55" s="667"/>
      <c r="N55" s="666">
        <f>ROUND(L55*K55,2)</f>
        <v>0</v>
      </c>
      <c r="O55" s="667"/>
      <c r="P55" s="667"/>
      <c r="Q55" s="667"/>
      <c r="R55" s="75"/>
      <c r="T55" s="76" t="s">
        <v>125</v>
      </c>
      <c r="U55" s="77" t="s">
        <v>126</v>
      </c>
      <c r="V55" s="78">
        <v>0.13600000000000001</v>
      </c>
      <c r="W55" s="78">
        <f>V55*K55</f>
        <v>4.8960000000000008</v>
      </c>
      <c r="X55" s="78">
        <v>2.7999999999999998E-4</v>
      </c>
      <c r="Y55" s="78">
        <f>X55*K55</f>
        <v>1.0079999999999999E-2</v>
      </c>
      <c r="Z55" s="78">
        <v>0</v>
      </c>
      <c r="AA55" s="79">
        <f>Z55*K55</f>
        <v>0</v>
      </c>
      <c r="AR55" s="30" t="s">
        <v>118</v>
      </c>
      <c r="AT55" s="30" t="s">
        <v>121</v>
      </c>
      <c r="AU55" s="30" t="s">
        <v>128</v>
      </c>
      <c r="AY55" s="30" t="s">
        <v>120</v>
      </c>
      <c r="BE55" s="80">
        <f>IF(U55="základní",N55,0)</f>
        <v>0</v>
      </c>
      <c r="BF55" s="80">
        <f>IF(U55="snížená",N55,0)</f>
        <v>0</v>
      </c>
      <c r="BG55" s="80">
        <f>IF(U55="zákl. přenesená",N55,0)</f>
        <v>0</v>
      </c>
      <c r="BH55" s="80">
        <f>IF(U55="sníž. přenesená",N55,0)</f>
        <v>0</v>
      </c>
      <c r="BI55" s="80">
        <f>IF(U55="nulová",N55,0)</f>
        <v>0</v>
      </c>
      <c r="BJ55" s="30" t="s">
        <v>118</v>
      </c>
      <c r="BK55" s="80">
        <f>ROUND(L55*K55,2)</f>
        <v>0</v>
      </c>
      <c r="BL55" s="30" t="s">
        <v>118</v>
      </c>
    </row>
    <row r="56" spans="2:64" s="17" customFormat="1" ht="22.5" customHeight="1" x14ac:dyDescent="0.25">
      <c r="B56" s="70"/>
      <c r="C56" s="101" t="s">
        <v>143</v>
      </c>
      <c r="D56" s="101" t="s">
        <v>195</v>
      </c>
      <c r="E56" s="102" t="s">
        <v>4499</v>
      </c>
      <c r="F56" s="677" t="s">
        <v>4500</v>
      </c>
      <c r="G56" s="678"/>
      <c r="H56" s="678"/>
      <c r="I56" s="678"/>
      <c r="J56" s="103" t="s">
        <v>447</v>
      </c>
      <c r="K56" s="104">
        <v>1</v>
      </c>
      <c r="L56" s="670"/>
      <c r="M56" s="678"/>
      <c r="N56" s="670">
        <f>ROUND(L56*K56,2)</f>
        <v>0</v>
      </c>
      <c r="O56" s="667"/>
      <c r="P56" s="667"/>
      <c r="Q56" s="667"/>
      <c r="R56" s="75"/>
      <c r="T56" s="76" t="s">
        <v>125</v>
      </c>
      <c r="U56" s="77" t="s">
        <v>126</v>
      </c>
      <c r="V56" s="78">
        <v>0</v>
      </c>
      <c r="W56" s="78">
        <f>V56*K56</f>
        <v>0</v>
      </c>
      <c r="X56" s="78">
        <v>4.7000000000000002E-3</v>
      </c>
      <c r="Y56" s="78">
        <f>X56*K56</f>
        <v>4.7000000000000002E-3</v>
      </c>
      <c r="Z56" s="78">
        <v>0</v>
      </c>
      <c r="AA56" s="79">
        <f>Z56*K56</f>
        <v>0</v>
      </c>
      <c r="AR56" s="30" t="s">
        <v>128</v>
      </c>
      <c r="AT56" s="30" t="s">
        <v>195</v>
      </c>
      <c r="AU56" s="30" t="s">
        <v>128</v>
      </c>
      <c r="AY56" s="30" t="s">
        <v>120</v>
      </c>
      <c r="BE56" s="80">
        <f>IF(U56="základní",N56,0)</f>
        <v>0</v>
      </c>
      <c r="BF56" s="80">
        <f>IF(U56="snížená",N56,0)</f>
        <v>0</v>
      </c>
      <c r="BG56" s="80">
        <f>IF(U56="zákl. přenesená",N56,0)</f>
        <v>0</v>
      </c>
      <c r="BH56" s="80">
        <f>IF(U56="sníž. přenesená",N56,0)</f>
        <v>0</v>
      </c>
      <c r="BI56" s="80">
        <f>IF(U56="nulová",N56,0)</f>
        <v>0</v>
      </c>
      <c r="BJ56" s="30" t="s">
        <v>118</v>
      </c>
      <c r="BK56" s="80">
        <f>ROUND(L56*K56,2)</f>
        <v>0</v>
      </c>
      <c r="BL56" s="30" t="s">
        <v>118</v>
      </c>
    </row>
    <row r="57" spans="2:64" s="17" customFormat="1" ht="31.5" customHeight="1" x14ac:dyDescent="0.25">
      <c r="B57" s="70"/>
      <c r="C57" s="101" t="s">
        <v>147</v>
      </c>
      <c r="D57" s="101" t="s">
        <v>195</v>
      </c>
      <c r="E57" s="102" t="s">
        <v>3925</v>
      </c>
      <c r="F57" s="677" t="s">
        <v>4553</v>
      </c>
      <c r="G57" s="678"/>
      <c r="H57" s="678"/>
      <c r="I57" s="678"/>
      <c r="J57" s="103" t="s">
        <v>532</v>
      </c>
      <c r="K57" s="104">
        <v>36</v>
      </c>
      <c r="L57" s="670"/>
      <c r="M57" s="678"/>
      <c r="N57" s="670">
        <f>ROUND(L57*K57,2)</f>
        <v>0</v>
      </c>
      <c r="O57" s="667"/>
      <c r="P57" s="667"/>
      <c r="Q57" s="667"/>
      <c r="R57" s="75"/>
      <c r="T57" s="76" t="s">
        <v>125</v>
      </c>
      <c r="U57" s="77" t="s">
        <v>126</v>
      </c>
      <c r="V57" s="78">
        <v>0</v>
      </c>
      <c r="W57" s="78">
        <f>V57*K57</f>
        <v>0</v>
      </c>
      <c r="X57" s="78">
        <v>8.8000000000000003E-4</v>
      </c>
      <c r="Y57" s="78">
        <f>X57*K57</f>
        <v>3.168E-2</v>
      </c>
      <c r="Z57" s="78">
        <v>0</v>
      </c>
      <c r="AA57" s="79">
        <f>Z57*K57</f>
        <v>0</v>
      </c>
      <c r="AR57" s="30" t="s">
        <v>258</v>
      </c>
      <c r="AT57" s="30" t="s">
        <v>195</v>
      </c>
      <c r="AU57" s="30" t="s">
        <v>128</v>
      </c>
      <c r="AY57" s="30" t="s">
        <v>120</v>
      </c>
      <c r="BE57" s="80">
        <f>IF(U57="základní",N57,0)</f>
        <v>0</v>
      </c>
      <c r="BF57" s="80">
        <f>IF(U57="snížená",N57,0)</f>
        <v>0</v>
      </c>
      <c r="BG57" s="80">
        <f>IF(U57="zákl. přenesená",N57,0)</f>
        <v>0</v>
      </c>
      <c r="BH57" s="80">
        <f>IF(U57="sníž. přenesená",N57,0)</f>
        <v>0</v>
      </c>
      <c r="BI57" s="80">
        <f>IF(U57="nulová",N57,0)</f>
        <v>0</v>
      </c>
      <c r="BJ57" s="30" t="s">
        <v>118</v>
      </c>
      <c r="BK57" s="80">
        <f>ROUND(L57*K57,2)</f>
        <v>0</v>
      </c>
      <c r="BL57" s="30" t="s">
        <v>194</v>
      </c>
    </row>
    <row r="58" spans="2:64" s="17" customFormat="1" ht="31.5" customHeight="1" x14ac:dyDescent="0.25">
      <c r="B58" s="70"/>
      <c r="C58" s="71" t="s">
        <v>151</v>
      </c>
      <c r="D58" s="71" t="s">
        <v>121</v>
      </c>
      <c r="E58" s="72" t="s">
        <v>3878</v>
      </c>
      <c r="F58" s="671" t="s">
        <v>3879</v>
      </c>
      <c r="G58" s="667"/>
      <c r="H58" s="667"/>
      <c r="I58" s="667"/>
      <c r="J58" s="73" t="s">
        <v>3691</v>
      </c>
      <c r="K58" s="74">
        <v>159.84</v>
      </c>
      <c r="L58" s="666"/>
      <c r="M58" s="667"/>
      <c r="N58" s="666">
        <f>ROUND(L58*K58,2)</f>
        <v>0</v>
      </c>
      <c r="O58" s="667"/>
      <c r="P58" s="667"/>
      <c r="Q58" s="667"/>
      <c r="R58" s="75"/>
      <c r="T58" s="76" t="s">
        <v>125</v>
      </c>
      <c r="U58" s="77" t="s">
        <v>126</v>
      </c>
      <c r="V58" s="78">
        <v>0</v>
      </c>
      <c r="W58" s="78">
        <f>V58*K58</f>
        <v>0</v>
      </c>
      <c r="X58" s="78">
        <v>0</v>
      </c>
      <c r="Y58" s="78">
        <f>X58*K58</f>
        <v>0</v>
      </c>
      <c r="Z58" s="78">
        <v>0</v>
      </c>
      <c r="AA58" s="79">
        <f>Z58*K58</f>
        <v>0</v>
      </c>
      <c r="AR58" s="30" t="s">
        <v>118</v>
      </c>
      <c r="AT58" s="30" t="s">
        <v>121</v>
      </c>
      <c r="AU58" s="30" t="s">
        <v>128</v>
      </c>
      <c r="AY58" s="30" t="s">
        <v>120</v>
      </c>
      <c r="BE58" s="80">
        <f>IF(U58="základní",N58,0)</f>
        <v>0</v>
      </c>
      <c r="BF58" s="80">
        <f>IF(U58="snížená",N58,0)</f>
        <v>0</v>
      </c>
      <c r="BG58" s="80">
        <f>IF(U58="zákl. přenesená",N58,0)</f>
        <v>0</v>
      </c>
      <c r="BH58" s="80">
        <f>IF(U58="sníž. přenesená",N58,0)</f>
        <v>0</v>
      </c>
      <c r="BI58" s="80">
        <f>IF(U58="nulová",N58,0)</f>
        <v>0</v>
      </c>
      <c r="BJ58" s="30" t="s">
        <v>118</v>
      </c>
      <c r="BK58" s="80">
        <f>ROUND(L58*K58,2)</f>
        <v>0</v>
      </c>
      <c r="BL58" s="30" t="s">
        <v>118</v>
      </c>
    </row>
    <row r="59" spans="2:64" s="17" customFormat="1" ht="31.5" customHeight="1" x14ac:dyDescent="0.25">
      <c r="B59" s="70"/>
      <c r="C59" s="71" t="s">
        <v>154</v>
      </c>
      <c r="D59" s="71" t="s">
        <v>121</v>
      </c>
      <c r="E59" s="72" t="s">
        <v>3880</v>
      </c>
      <c r="F59" s="671" t="s">
        <v>3881</v>
      </c>
      <c r="G59" s="667"/>
      <c r="H59" s="667"/>
      <c r="I59" s="667"/>
      <c r="J59" s="73" t="s">
        <v>3691</v>
      </c>
      <c r="K59" s="74">
        <v>159.84</v>
      </c>
      <c r="L59" s="666"/>
      <c r="M59" s="667"/>
      <c r="N59" s="666">
        <f>ROUND(L59*K59,2)</f>
        <v>0</v>
      </c>
      <c r="O59" s="667"/>
      <c r="P59" s="667"/>
      <c r="Q59" s="667"/>
      <c r="R59" s="75"/>
      <c r="T59" s="76" t="s">
        <v>125</v>
      </c>
      <c r="U59" s="77" t="s">
        <v>126</v>
      </c>
      <c r="V59" s="78">
        <v>0</v>
      </c>
      <c r="W59" s="78">
        <f>V59*K59</f>
        <v>0</v>
      </c>
      <c r="X59" s="78">
        <v>0</v>
      </c>
      <c r="Y59" s="78">
        <f>X59*K59</f>
        <v>0</v>
      </c>
      <c r="Z59" s="78">
        <v>0</v>
      </c>
      <c r="AA59" s="79">
        <f>Z59*K59</f>
        <v>0</v>
      </c>
      <c r="AR59" s="30" t="s">
        <v>118</v>
      </c>
      <c r="AT59" s="30" t="s">
        <v>121</v>
      </c>
      <c r="AU59" s="30" t="s">
        <v>128</v>
      </c>
      <c r="AY59" s="30" t="s">
        <v>120</v>
      </c>
      <c r="BE59" s="80">
        <f>IF(U59="základní",N59,0)</f>
        <v>0</v>
      </c>
      <c r="BF59" s="80">
        <f>IF(U59="snížená",N59,0)</f>
        <v>0</v>
      </c>
      <c r="BG59" s="80">
        <f>IF(U59="zákl. přenesená",N59,0)</f>
        <v>0</v>
      </c>
      <c r="BH59" s="80">
        <f>IF(U59="sníž. přenesená",N59,0)</f>
        <v>0</v>
      </c>
      <c r="BI59" s="80">
        <f>IF(U59="nulová",N59,0)</f>
        <v>0</v>
      </c>
      <c r="BJ59" s="30" t="s">
        <v>118</v>
      </c>
      <c r="BK59" s="80">
        <f>ROUND(L59*K59,2)</f>
        <v>0</v>
      </c>
      <c r="BL59" s="30" t="s">
        <v>118</v>
      </c>
    </row>
    <row r="60" spans="2:64" s="62" customFormat="1" ht="29.85" customHeight="1" x14ac:dyDescent="0.3">
      <c r="B60" s="58"/>
      <c r="C60" s="59"/>
      <c r="D60" s="69" t="s">
        <v>6746</v>
      </c>
      <c r="E60" s="69"/>
      <c r="F60" s="69"/>
      <c r="G60" s="69"/>
      <c r="H60" s="69"/>
      <c r="I60" s="69"/>
      <c r="J60" s="69"/>
      <c r="K60" s="69"/>
      <c r="L60" s="69"/>
      <c r="M60" s="69"/>
      <c r="N60" s="657">
        <f>BK60</f>
        <v>0</v>
      </c>
      <c r="O60" s="658"/>
      <c r="P60" s="658"/>
      <c r="Q60" s="658"/>
      <c r="R60" s="61"/>
      <c r="T60" s="63"/>
      <c r="U60" s="59"/>
      <c r="V60" s="59"/>
      <c r="W60" s="64">
        <f>SUM(W61:W71)</f>
        <v>55.807999999999986</v>
      </c>
      <c r="X60" s="59"/>
      <c r="Y60" s="64">
        <f>SUM(Y61:Y71)</f>
        <v>0.19485000000000002</v>
      </c>
      <c r="Z60" s="59"/>
      <c r="AA60" s="65">
        <f>SUM(AA61:AA71)</f>
        <v>0</v>
      </c>
      <c r="AR60" s="66" t="s">
        <v>128</v>
      </c>
      <c r="AT60" s="67" t="s">
        <v>117</v>
      </c>
      <c r="AU60" s="67" t="s">
        <v>118</v>
      </c>
      <c r="AY60" s="66" t="s">
        <v>120</v>
      </c>
      <c r="BK60" s="68">
        <f>SUM(BK61:BK71)</f>
        <v>0</v>
      </c>
    </row>
    <row r="61" spans="2:64" s="17" customFormat="1" ht="31.5" customHeight="1" x14ac:dyDescent="0.25">
      <c r="B61" s="70"/>
      <c r="C61" s="71" t="s">
        <v>333</v>
      </c>
      <c r="D61" s="71" t="s">
        <v>121</v>
      </c>
      <c r="E61" s="72" t="s">
        <v>6786</v>
      </c>
      <c r="F61" s="671" t="s">
        <v>6787</v>
      </c>
      <c r="G61" s="667"/>
      <c r="H61" s="667"/>
      <c r="I61" s="667"/>
      <c r="J61" s="73" t="s">
        <v>532</v>
      </c>
      <c r="K61" s="74">
        <v>30</v>
      </c>
      <c r="L61" s="666"/>
      <c r="M61" s="667"/>
      <c r="N61" s="666">
        <f t="shared" ref="N61:N71" si="0">ROUND(L61*K61,2)</f>
        <v>0</v>
      </c>
      <c r="O61" s="667"/>
      <c r="P61" s="667"/>
      <c r="Q61" s="667"/>
      <c r="R61" s="75"/>
      <c r="T61" s="76" t="s">
        <v>125</v>
      </c>
      <c r="U61" s="77" t="s">
        <v>126</v>
      </c>
      <c r="V61" s="78">
        <v>0.69599999999999995</v>
      </c>
      <c r="W61" s="78">
        <f t="shared" ref="W61:W71" si="1">V61*K61</f>
        <v>20.88</v>
      </c>
      <c r="X61" s="78">
        <v>1.25E-3</v>
      </c>
      <c r="Y61" s="78">
        <f t="shared" ref="Y61:Y71" si="2">X61*K61</f>
        <v>3.7499999999999999E-2</v>
      </c>
      <c r="Z61" s="78">
        <v>0</v>
      </c>
      <c r="AA61" s="79">
        <f t="shared" ref="AA61:AA71" si="3">Z61*K61</f>
        <v>0</v>
      </c>
      <c r="AR61" s="30" t="s">
        <v>194</v>
      </c>
      <c r="AT61" s="30" t="s">
        <v>121</v>
      </c>
      <c r="AU61" s="30" t="s">
        <v>128</v>
      </c>
      <c r="AY61" s="30" t="s">
        <v>120</v>
      </c>
      <c r="BE61" s="80">
        <f t="shared" ref="BE61:BE71" si="4">IF(U61="základní",N61,0)</f>
        <v>0</v>
      </c>
      <c r="BF61" s="80">
        <f t="shared" ref="BF61:BF71" si="5">IF(U61="snížená",N61,0)</f>
        <v>0</v>
      </c>
      <c r="BG61" s="80">
        <f t="shared" ref="BG61:BG71" si="6">IF(U61="zákl. přenesená",N61,0)</f>
        <v>0</v>
      </c>
      <c r="BH61" s="80">
        <f t="shared" ref="BH61:BH71" si="7">IF(U61="sníž. přenesená",N61,0)</f>
        <v>0</v>
      </c>
      <c r="BI61" s="80">
        <f t="shared" ref="BI61:BI71" si="8">IF(U61="nulová",N61,0)</f>
        <v>0</v>
      </c>
      <c r="BJ61" s="30" t="s">
        <v>118</v>
      </c>
      <c r="BK61" s="80">
        <f t="shared" ref="BK61:BK71" si="9">ROUND(L61*K61,2)</f>
        <v>0</v>
      </c>
      <c r="BL61" s="30" t="s">
        <v>194</v>
      </c>
    </row>
    <row r="62" spans="2:64" s="17" customFormat="1" ht="31.5" customHeight="1" x14ac:dyDescent="0.25">
      <c r="B62" s="70"/>
      <c r="C62" s="71" t="s">
        <v>157</v>
      </c>
      <c r="D62" s="71" t="s">
        <v>121</v>
      </c>
      <c r="E62" s="72" t="s">
        <v>6748</v>
      </c>
      <c r="F62" s="671" t="s">
        <v>6749</v>
      </c>
      <c r="G62" s="667"/>
      <c r="H62" s="667"/>
      <c r="I62" s="667"/>
      <c r="J62" s="73" t="s">
        <v>532</v>
      </c>
      <c r="K62" s="74">
        <v>15</v>
      </c>
      <c r="L62" s="666"/>
      <c r="M62" s="667"/>
      <c r="N62" s="666">
        <f t="shared" si="0"/>
        <v>0</v>
      </c>
      <c r="O62" s="667"/>
      <c r="P62" s="667"/>
      <c r="Q62" s="667"/>
      <c r="R62" s="75"/>
      <c r="T62" s="76" t="s">
        <v>125</v>
      </c>
      <c r="U62" s="77" t="s">
        <v>126</v>
      </c>
      <c r="V62" s="78">
        <v>0.81399999999999995</v>
      </c>
      <c r="W62" s="78">
        <f t="shared" si="1"/>
        <v>12.209999999999999</v>
      </c>
      <c r="X62" s="78">
        <v>6.1000000000000004E-3</v>
      </c>
      <c r="Y62" s="78">
        <f t="shared" si="2"/>
        <v>9.1500000000000012E-2</v>
      </c>
      <c r="Z62" s="78">
        <v>0</v>
      </c>
      <c r="AA62" s="79">
        <f t="shared" si="3"/>
        <v>0</v>
      </c>
      <c r="AR62" s="30" t="s">
        <v>194</v>
      </c>
      <c r="AT62" s="30" t="s">
        <v>121</v>
      </c>
      <c r="AU62" s="30" t="s">
        <v>128</v>
      </c>
      <c r="AY62" s="30" t="s">
        <v>120</v>
      </c>
      <c r="BE62" s="80">
        <f t="shared" si="4"/>
        <v>0</v>
      </c>
      <c r="BF62" s="80">
        <f t="shared" si="5"/>
        <v>0</v>
      </c>
      <c r="BG62" s="80">
        <f t="shared" si="6"/>
        <v>0</v>
      </c>
      <c r="BH62" s="80">
        <f t="shared" si="7"/>
        <v>0</v>
      </c>
      <c r="BI62" s="80">
        <f t="shared" si="8"/>
        <v>0</v>
      </c>
      <c r="BJ62" s="30" t="s">
        <v>118</v>
      </c>
      <c r="BK62" s="80">
        <f t="shared" si="9"/>
        <v>0</v>
      </c>
      <c r="BL62" s="30" t="s">
        <v>194</v>
      </c>
    </row>
    <row r="63" spans="2:64" s="17" customFormat="1" ht="44.25" customHeight="1" x14ac:dyDescent="0.25">
      <c r="B63" s="70"/>
      <c r="C63" s="71" t="s">
        <v>339</v>
      </c>
      <c r="D63" s="71" t="s">
        <v>121</v>
      </c>
      <c r="E63" s="72" t="s">
        <v>6788</v>
      </c>
      <c r="F63" s="671" t="s">
        <v>6789</v>
      </c>
      <c r="G63" s="667"/>
      <c r="H63" s="667"/>
      <c r="I63" s="667"/>
      <c r="J63" s="73" t="s">
        <v>532</v>
      </c>
      <c r="K63" s="74">
        <v>30</v>
      </c>
      <c r="L63" s="666"/>
      <c r="M63" s="667"/>
      <c r="N63" s="666">
        <f t="shared" si="0"/>
        <v>0</v>
      </c>
      <c r="O63" s="667"/>
      <c r="P63" s="667"/>
      <c r="Q63" s="667"/>
      <c r="R63" s="75"/>
      <c r="T63" s="76" t="s">
        <v>125</v>
      </c>
      <c r="U63" s="77" t="s">
        <v>126</v>
      </c>
      <c r="V63" s="78">
        <v>0.106</v>
      </c>
      <c r="W63" s="78">
        <f t="shared" si="1"/>
        <v>3.1799999999999997</v>
      </c>
      <c r="X63" s="78">
        <v>9.0000000000000006E-5</v>
      </c>
      <c r="Y63" s="78">
        <f t="shared" si="2"/>
        <v>2.7000000000000001E-3</v>
      </c>
      <c r="Z63" s="78">
        <v>0</v>
      </c>
      <c r="AA63" s="79">
        <f t="shared" si="3"/>
        <v>0</v>
      </c>
      <c r="AR63" s="30" t="s">
        <v>194</v>
      </c>
      <c r="AT63" s="30" t="s">
        <v>121</v>
      </c>
      <c r="AU63" s="30" t="s">
        <v>128</v>
      </c>
      <c r="AY63" s="30" t="s">
        <v>120</v>
      </c>
      <c r="BE63" s="80">
        <f t="shared" si="4"/>
        <v>0</v>
      </c>
      <c r="BF63" s="80">
        <f t="shared" si="5"/>
        <v>0</v>
      </c>
      <c r="BG63" s="80">
        <f t="shared" si="6"/>
        <v>0</v>
      </c>
      <c r="BH63" s="80">
        <f t="shared" si="7"/>
        <v>0</v>
      </c>
      <c r="BI63" s="80">
        <f t="shared" si="8"/>
        <v>0</v>
      </c>
      <c r="BJ63" s="30" t="s">
        <v>118</v>
      </c>
      <c r="BK63" s="80">
        <f t="shared" si="9"/>
        <v>0</v>
      </c>
      <c r="BL63" s="30" t="s">
        <v>194</v>
      </c>
    </row>
    <row r="64" spans="2:64" s="17" customFormat="1" ht="44.25" customHeight="1" x14ac:dyDescent="0.25">
      <c r="B64" s="70"/>
      <c r="C64" s="71" t="s">
        <v>169</v>
      </c>
      <c r="D64" s="71" t="s">
        <v>121</v>
      </c>
      <c r="E64" s="72" t="s">
        <v>6752</v>
      </c>
      <c r="F64" s="671" t="s">
        <v>6753</v>
      </c>
      <c r="G64" s="667"/>
      <c r="H64" s="667"/>
      <c r="I64" s="667"/>
      <c r="J64" s="73" t="s">
        <v>532</v>
      </c>
      <c r="K64" s="74">
        <v>15</v>
      </c>
      <c r="L64" s="666"/>
      <c r="M64" s="667"/>
      <c r="N64" s="666">
        <f t="shared" si="0"/>
        <v>0</v>
      </c>
      <c r="O64" s="667"/>
      <c r="P64" s="667"/>
      <c r="Q64" s="667"/>
      <c r="R64" s="75"/>
      <c r="T64" s="76" t="s">
        <v>125</v>
      </c>
      <c r="U64" s="77" t="s">
        <v>126</v>
      </c>
      <c r="V64" s="78">
        <v>0.106</v>
      </c>
      <c r="W64" s="78">
        <f t="shared" si="1"/>
        <v>1.5899999999999999</v>
      </c>
      <c r="X64" s="78">
        <v>1.2E-4</v>
      </c>
      <c r="Y64" s="78">
        <f t="shared" si="2"/>
        <v>1.8E-3</v>
      </c>
      <c r="Z64" s="78">
        <v>0</v>
      </c>
      <c r="AA64" s="79">
        <f t="shared" si="3"/>
        <v>0</v>
      </c>
      <c r="AR64" s="30" t="s">
        <v>194</v>
      </c>
      <c r="AT64" s="30" t="s">
        <v>121</v>
      </c>
      <c r="AU64" s="30" t="s">
        <v>128</v>
      </c>
      <c r="AY64" s="30" t="s">
        <v>120</v>
      </c>
      <c r="BE64" s="80">
        <f t="shared" si="4"/>
        <v>0</v>
      </c>
      <c r="BF64" s="80">
        <f t="shared" si="5"/>
        <v>0</v>
      </c>
      <c r="BG64" s="80">
        <f t="shared" si="6"/>
        <v>0</v>
      </c>
      <c r="BH64" s="80">
        <f t="shared" si="7"/>
        <v>0</v>
      </c>
      <c r="BI64" s="80">
        <f t="shared" si="8"/>
        <v>0</v>
      </c>
      <c r="BJ64" s="30" t="s">
        <v>118</v>
      </c>
      <c r="BK64" s="80">
        <f t="shared" si="9"/>
        <v>0</v>
      </c>
      <c r="BL64" s="30" t="s">
        <v>194</v>
      </c>
    </row>
    <row r="65" spans="2:64" s="17" customFormat="1" ht="31.5" customHeight="1" x14ac:dyDescent="0.25">
      <c r="B65" s="70"/>
      <c r="C65" s="71" t="s">
        <v>344</v>
      </c>
      <c r="D65" s="71" t="s">
        <v>121</v>
      </c>
      <c r="E65" s="72" t="s">
        <v>6790</v>
      </c>
      <c r="F65" s="671" t="s">
        <v>6791</v>
      </c>
      <c r="G65" s="667"/>
      <c r="H65" s="667"/>
      <c r="I65" s="667"/>
      <c r="J65" s="73" t="s">
        <v>447</v>
      </c>
      <c r="K65" s="74">
        <v>4</v>
      </c>
      <c r="L65" s="666"/>
      <c r="M65" s="667"/>
      <c r="N65" s="666">
        <f t="shared" si="0"/>
        <v>0</v>
      </c>
      <c r="O65" s="667"/>
      <c r="P65" s="667"/>
      <c r="Q65" s="667"/>
      <c r="R65" s="75"/>
      <c r="T65" s="76" t="s">
        <v>125</v>
      </c>
      <c r="U65" s="77" t="s">
        <v>126</v>
      </c>
      <c r="V65" s="78">
        <v>0.14199999999999999</v>
      </c>
      <c r="W65" s="78">
        <f t="shared" si="1"/>
        <v>0.56799999999999995</v>
      </c>
      <c r="X65" s="78">
        <v>1.8000000000000001E-4</v>
      </c>
      <c r="Y65" s="78">
        <f t="shared" si="2"/>
        <v>7.2000000000000005E-4</v>
      </c>
      <c r="Z65" s="78">
        <v>0</v>
      </c>
      <c r="AA65" s="79">
        <f t="shared" si="3"/>
        <v>0</v>
      </c>
      <c r="AR65" s="30" t="s">
        <v>194</v>
      </c>
      <c r="AT65" s="30" t="s">
        <v>121</v>
      </c>
      <c r="AU65" s="30" t="s">
        <v>128</v>
      </c>
      <c r="AY65" s="30" t="s">
        <v>120</v>
      </c>
      <c r="BE65" s="80">
        <f t="shared" si="4"/>
        <v>0</v>
      </c>
      <c r="BF65" s="80">
        <f t="shared" si="5"/>
        <v>0</v>
      </c>
      <c r="BG65" s="80">
        <f t="shared" si="6"/>
        <v>0</v>
      </c>
      <c r="BH65" s="80">
        <f t="shared" si="7"/>
        <v>0</v>
      </c>
      <c r="BI65" s="80">
        <f t="shared" si="8"/>
        <v>0</v>
      </c>
      <c r="BJ65" s="30" t="s">
        <v>118</v>
      </c>
      <c r="BK65" s="80">
        <f t="shared" si="9"/>
        <v>0</v>
      </c>
      <c r="BL65" s="30" t="s">
        <v>194</v>
      </c>
    </row>
    <row r="66" spans="2:64" s="17" customFormat="1" ht="31.5" customHeight="1" x14ac:dyDescent="0.25">
      <c r="B66" s="70"/>
      <c r="C66" s="71" t="s">
        <v>179</v>
      </c>
      <c r="D66" s="71" t="s">
        <v>121</v>
      </c>
      <c r="E66" s="72" t="s">
        <v>6756</v>
      </c>
      <c r="F66" s="671" t="s">
        <v>6757</v>
      </c>
      <c r="G66" s="667"/>
      <c r="H66" s="667"/>
      <c r="I66" s="667"/>
      <c r="J66" s="73" t="s">
        <v>447</v>
      </c>
      <c r="K66" s="74">
        <v>2</v>
      </c>
      <c r="L66" s="666"/>
      <c r="M66" s="667"/>
      <c r="N66" s="666">
        <f t="shared" si="0"/>
        <v>0</v>
      </c>
      <c r="O66" s="667"/>
      <c r="P66" s="667"/>
      <c r="Q66" s="667"/>
      <c r="R66" s="75"/>
      <c r="T66" s="76" t="s">
        <v>125</v>
      </c>
      <c r="U66" s="77" t="s">
        <v>126</v>
      </c>
      <c r="V66" s="78">
        <v>0.20499999999999999</v>
      </c>
      <c r="W66" s="78">
        <f t="shared" si="1"/>
        <v>0.41</v>
      </c>
      <c r="X66" s="78">
        <v>7.9000000000000001E-4</v>
      </c>
      <c r="Y66" s="78">
        <f t="shared" si="2"/>
        <v>1.58E-3</v>
      </c>
      <c r="Z66" s="78">
        <v>0</v>
      </c>
      <c r="AA66" s="79">
        <f t="shared" si="3"/>
        <v>0</v>
      </c>
      <c r="AR66" s="30" t="s">
        <v>194</v>
      </c>
      <c r="AT66" s="30" t="s">
        <v>121</v>
      </c>
      <c r="AU66" s="30" t="s">
        <v>128</v>
      </c>
      <c r="AY66" s="30" t="s">
        <v>120</v>
      </c>
      <c r="BE66" s="80">
        <f t="shared" si="4"/>
        <v>0</v>
      </c>
      <c r="BF66" s="80">
        <f t="shared" si="5"/>
        <v>0</v>
      </c>
      <c r="BG66" s="80">
        <f t="shared" si="6"/>
        <v>0</v>
      </c>
      <c r="BH66" s="80">
        <f t="shared" si="7"/>
        <v>0</v>
      </c>
      <c r="BI66" s="80">
        <f t="shared" si="8"/>
        <v>0</v>
      </c>
      <c r="BJ66" s="30" t="s">
        <v>118</v>
      </c>
      <c r="BK66" s="80">
        <f t="shared" si="9"/>
        <v>0</v>
      </c>
      <c r="BL66" s="30" t="s">
        <v>194</v>
      </c>
    </row>
    <row r="67" spans="2:64" s="17" customFormat="1" ht="57" customHeight="1" x14ac:dyDescent="0.25">
      <c r="B67" s="70"/>
      <c r="C67" s="101" t="s">
        <v>188</v>
      </c>
      <c r="D67" s="101" t="s">
        <v>195</v>
      </c>
      <c r="E67" s="102" t="s">
        <v>6760</v>
      </c>
      <c r="F67" s="677" t="s">
        <v>6761</v>
      </c>
      <c r="G67" s="678"/>
      <c r="H67" s="678"/>
      <c r="I67" s="678"/>
      <c r="J67" s="103" t="s">
        <v>447</v>
      </c>
      <c r="K67" s="104">
        <v>3</v>
      </c>
      <c r="L67" s="670"/>
      <c r="M67" s="678"/>
      <c r="N67" s="670">
        <f t="shared" si="0"/>
        <v>0</v>
      </c>
      <c r="O67" s="667"/>
      <c r="P67" s="667"/>
      <c r="Q67" s="667"/>
      <c r="R67" s="75"/>
      <c r="T67" s="76" t="s">
        <v>125</v>
      </c>
      <c r="U67" s="77" t="s">
        <v>126</v>
      </c>
      <c r="V67" s="78">
        <v>0</v>
      </c>
      <c r="W67" s="78">
        <f t="shared" si="1"/>
        <v>0</v>
      </c>
      <c r="X67" s="78">
        <v>0</v>
      </c>
      <c r="Y67" s="78">
        <f t="shared" si="2"/>
        <v>0</v>
      </c>
      <c r="Z67" s="78">
        <v>0</v>
      </c>
      <c r="AA67" s="79">
        <f t="shared" si="3"/>
        <v>0</v>
      </c>
      <c r="AR67" s="30" t="s">
        <v>258</v>
      </c>
      <c r="AT67" s="30" t="s">
        <v>195</v>
      </c>
      <c r="AU67" s="30" t="s">
        <v>128</v>
      </c>
      <c r="AY67" s="30" t="s">
        <v>120</v>
      </c>
      <c r="BE67" s="80">
        <f t="shared" si="4"/>
        <v>0</v>
      </c>
      <c r="BF67" s="80">
        <f t="shared" si="5"/>
        <v>0</v>
      </c>
      <c r="BG67" s="80">
        <f t="shared" si="6"/>
        <v>0</v>
      </c>
      <c r="BH67" s="80">
        <f t="shared" si="7"/>
        <v>0</v>
      </c>
      <c r="BI67" s="80">
        <f t="shared" si="8"/>
        <v>0</v>
      </c>
      <c r="BJ67" s="30" t="s">
        <v>118</v>
      </c>
      <c r="BK67" s="80">
        <f t="shared" si="9"/>
        <v>0</v>
      </c>
      <c r="BL67" s="30" t="s">
        <v>194</v>
      </c>
    </row>
    <row r="68" spans="2:64" s="17" customFormat="1" ht="22.5" customHeight="1" x14ac:dyDescent="0.25">
      <c r="B68" s="70"/>
      <c r="C68" s="71" t="s">
        <v>348</v>
      </c>
      <c r="D68" s="71" t="s">
        <v>121</v>
      </c>
      <c r="E68" s="72" t="s">
        <v>6792</v>
      </c>
      <c r="F68" s="671" t="s">
        <v>6793</v>
      </c>
      <c r="G68" s="667"/>
      <c r="H68" s="667"/>
      <c r="I68" s="667"/>
      <c r="J68" s="73" t="s">
        <v>447</v>
      </c>
      <c r="K68" s="74">
        <v>2</v>
      </c>
      <c r="L68" s="666"/>
      <c r="M68" s="667"/>
      <c r="N68" s="666">
        <f t="shared" si="0"/>
        <v>0</v>
      </c>
      <c r="O68" s="667"/>
      <c r="P68" s="667"/>
      <c r="Q68" s="667"/>
      <c r="R68" s="75"/>
      <c r="T68" s="76" t="s">
        <v>125</v>
      </c>
      <c r="U68" s="77" t="s">
        <v>126</v>
      </c>
      <c r="V68" s="78">
        <v>0.26600000000000001</v>
      </c>
      <c r="W68" s="78">
        <f t="shared" si="1"/>
        <v>0.53200000000000003</v>
      </c>
      <c r="X68" s="78">
        <v>1.3600000000000001E-3</v>
      </c>
      <c r="Y68" s="78">
        <f t="shared" si="2"/>
        <v>2.7200000000000002E-3</v>
      </c>
      <c r="Z68" s="78">
        <v>0</v>
      </c>
      <c r="AA68" s="79">
        <f t="shared" si="3"/>
        <v>0</v>
      </c>
      <c r="AR68" s="30" t="s">
        <v>194</v>
      </c>
      <c r="AT68" s="30" t="s">
        <v>121</v>
      </c>
      <c r="AU68" s="30" t="s">
        <v>128</v>
      </c>
      <c r="AY68" s="30" t="s">
        <v>120</v>
      </c>
      <c r="BE68" s="80">
        <f t="shared" si="4"/>
        <v>0</v>
      </c>
      <c r="BF68" s="80">
        <f t="shared" si="5"/>
        <v>0</v>
      </c>
      <c r="BG68" s="80">
        <f t="shared" si="6"/>
        <v>0</v>
      </c>
      <c r="BH68" s="80">
        <f t="shared" si="7"/>
        <v>0</v>
      </c>
      <c r="BI68" s="80">
        <f t="shared" si="8"/>
        <v>0</v>
      </c>
      <c r="BJ68" s="30" t="s">
        <v>118</v>
      </c>
      <c r="BK68" s="80">
        <f t="shared" si="9"/>
        <v>0</v>
      </c>
      <c r="BL68" s="30" t="s">
        <v>194</v>
      </c>
    </row>
    <row r="69" spans="2:64" s="17" customFormat="1" ht="22.5" customHeight="1" x14ac:dyDescent="0.25">
      <c r="B69" s="70"/>
      <c r="C69" s="71" t="s">
        <v>194</v>
      </c>
      <c r="D69" s="71" t="s">
        <v>121</v>
      </c>
      <c r="E69" s="72" t="s">
        <v>6762</v>
      </c>
      <c r="F69" s="671" t="s">
        <v>6763</v>
      </c>
      <c r="G69" s="667"/>
      <c r="H69" s="667"/>
      <c r="I69" s="667"/>
      <c r="J69" s="73" t="s">
        <v>447</v>
      </c>
      <c r="K69" s="74">
        <v>2</v>
      </c>
      <c r="L69" s="666"/>
      <c r="M69" s="667"/>
      <c r="N69" s="666">
        <f t="shared" si="0"/>
        <v>0</v>
      </c>
      <c r="O69" s="667"/>
      <c r="P69" s="667"/>
      <c r="Q69" s="667"/>
      <c r="R69" s="75"/>
      <c r="T69" s="76" t="s">
        <v>125</v>
      </c>
      <c r="U69" s="77" t="s">
        <v>126</v>
      </c>
      <c r="V69" s="78">
        <v>0.38900000000000001</v>
      </c>
      <c r="W69" s="78">
        <f t="shared" si="1"/>
        <v>0.77800000000000002</v>
      </c>
      <c r="X69" s="78">
        <v>3.1900000000000001E-3</v>
      </c>
      <c r="Y69" s="78">
        <f t="shared" si="2"/>
        <v>6.3800000000000003E-3</v>
      </c>
      <c r="Z69" s="78">
        <v>0</v>
      </c>
      <c r="AA69" s="79">
        <f t="shared" si="3"/>
        <v>0</v>
      </c>
      <c r="AR69" s="30" t="s">
        <v>194</v>
      </c>
      <c r="AT69" s="30" t="s">
        <v>121</v>
      </c>
      <c r="AU69" s="30" t="s">
        <v>128</v>
      </c>
      <c r="AY69" s="30" t="s">
        <v>120</v>
      </c>
      <c r="BE69" s="80">
        <f t="shared" si="4"/>
        <v>0</v>
      </c>
      <c r="BF69" s="80">
        <f t="shared" si="5"/>
        <v>0</v>
      </c>
      <c r="BG69" s="80">
        <f t="shared" si="6"/>
        <v>0</v>
      </c>
      <c r="BH69" s="80">
        <f t="shared" si="7"/>
        <v>0</v>
      </c>
      <c r="BI69" s="80">
        <f t="shared" si="8"/>
        <v>0</v>
      </c>
      <c r="BJ69" s="30" t="s">
        <v>118</v>
      </c>
      <c r="BK69" s="80">
        <f t="shared" si="9"/>
        <v>0</v>
      </c>
      <c r="BL69" s="30" t="s">
        <v>194</v>
      </c>
    </row>
    <row r="70" spans="2:64" s="17" customFormat="1" ht="31.5" customHeight="1" x14ac:dyDescent="0.25">
      <c r="B70" s="70"/>
      <c r="C70" s="71" t="s">
        <v>203</v>
      </c>
      <c r="D70" s="71" t="s">
        <v>121</v>
      </c>
      <c r="E70" s="72" t="s">
        <v>6766</v>
      </c>
      <c r="F70" s="671" t="s">
        <v>6767</v>
      </c>
      <c r="G70" s="667"/>
      <c r="H70" s="667"/>
      <c r="I70" s="667"/>
      <c r="J70" s="73" t="s">
        <v>532</v>
      </c>
      <c r="K70" s="74">
        <v>45</v>
      </c>
      <c r="L70" s="666"/>
      <c r="M70" s="667"/>
      <c r="N70" s="666">
        <f t="shared" si="0"/>
        <v>0</v>
      </c>
      <c r="O70" s="667"/>
      <c r="P70" s="667"/>
      <c r="Q70" s="667"/>
      <c r="R70" s="75"/>
      <c r="T70" s="76" t="s">
        <v>125</v>
      </c>
      <c r="U70" s="77" t="s">
        <v>126</v>
      </c>
      <c r="V70" s="78">
        <v>0.26600000000000001</v>
      </c>
      <c r="W70" s="78">
        <f t="shared" si="1"/>
        <v>11.97</v>
      </c>
      <c r="X70" s="78">
        <v>1.1000000000000001E-3</v>
      </c>
      <c r="Y70" s="78">
        <f t="shared" si="2"/>
        <v>4.9500000000000002E-2</v>
      </c>
      <c r="Z70" s="78">
        <v>0</v>
      </c>
      <c r="AA70" s="79">
        <f t="shared" si="3"/>
        <v>0</v>
      </c>
      <c r="AR70" s="30" t="s">
        <v>194</v>
      </c>
      <c r="AT70" s="30" t="s">
        <v>121</v>
      </c>
      <c r="AU70" s="30" t="s">
        <v>128</v>
      </c>
      <c r="AY70" s="30" t="s">
        <v>120</v>
      </c>
      <c r="BE70" s="80">
        <f t="shared" si="4"/>
        <v>0</v>
      </c>
      <c r="BF70" s="80">
        <f t="shared" si="5"/>
        <v>0</v>
      </c>
      <c r="BG70" s="80">
        <f t="shared" si="6"/>
        <v>0</v>
      </c>
      <c r="BH70" s="80">
        <f t="shared" si="7"/>
        <v>0</v>
      </c>
      <c r="BI70" s="80">
        <f t="shared" si="8"/>
        <v>0</v>
      </c>
      <c r="BJ70" s="30" t="s">
        <v>118</v>
      </c>
      <c r="BK70" s="80">
        <f t="shared" si="9"/>
        <v>0</v>
      </c>
      <c r="BL70" s="30" t="s">
        <v>194</v>
      </c>
    </row>
    <row r="71" spans="2:64" s="17" customFormat="1" ht="31.5" customHeight="1" x14ac:dyDescent="0.25">
      <c r="B71" s="70"/>
      <c r="C71" s="71" t="s">
        <v>206</v>
      </c>
      <c r="D71" s="71" t="s">
        <v>121</v>
      </c>
      <c r="E71" s="72" t="s">
        <v>4376</v>
      </c>
      <c r="F71" s="671" t="s">
        <v>4377</v>
      </c>
      <c r="G71" s="667"/>
      <c r="H71" s="667"/>
      <c r="I71" s="667"/>
      <c r="J71" s="73" t="s">
        <v>532</v>
      </c>
      <c r="K71" s="74">
        <v>45</v>
      </c>
      <c r="L71" s="666"/>
      <c r="M71" s="667"/>
      <c r="N71" s="666">
        <f t="shared" si="0"/>
        <v>0</v>
      </c>
      <c r="O71" s="667"/>
      <c r="P71" s="667"/>
      <c r="Q71" s="667"/>
      <c r="R71" s="75"/>
      <c r="T71" s="76" t="s">
        <v>125</v>
      </c>
      <c r="U71" s="77" t="s">
        <v>126</v>
      </c>
      <c r="V71" s="78">
        <v>8.2000000000000003E-2</v>
      </c>
      <c r="W71" s="78">
        <f t="shared" si="1"/>
        <v>3.69</v>
      </c>
      <c r="X71" s="78">
        <v>1.0000000000000001E-5</v>
      </c>
      <c r="Y71" s="78">
        <f t="shared" si="2"/>
        <v>4.5000000000000004E-4</v>
      </c>
      <c r="Z71" s="78">
        <v>0</v>
      </c>
      <c r="AA71" s="79">
        <f t="shared" si="3"/>
        <v>0</v>
      </c>
      <c r="AR71" s="30" t="s">
        <v>194</v>
      </c>
      <c r="AT71" s="30" t="s">
        <v>121</v>
      </c>
      <c r="AU71" s="30" t="s">
        <v>128</v>
      </c>
      <c r="AY71" s="30" t="s">
        <v>120</v>
      </c>
      <c r="BE71" s="80">
        <f t="shared" si="4"/>
        <v>0</v>
      </c>
      <c r="BF71" s="80">
        <f t="shared" si="5"/>
        <v>0</v>
      </c>
      <c r="BG71" s="80">
        <f t="shared" si="6"/>
        <v>0</v>
      </c>
      <c r="BH71" s="80">
        <f t="shared" si="7"/>
        <v>0</v>
      </c>
      <c r="BI71" s="80">
        <f t="shared" si="8"/>
        <v>0</v>
      </c>
      <c r="BJ71" s="30" t="s">
        <v>118</v>
      </c>
      <c r="BK71" s="80">
        <f t="shared" si="9"/>
        <v>0</v>
      </c>
      <c r="BL71" s="30" t="s">
        <v>194</v>
      </c>
    </row>
    <row r="72" spans="2:64" s="62" customFormat="1" ht="29.85" customHeight="1" x14ac:dyDescent="0.3">
      <c r="B72" s="58"/>
      <c r="C72" s="59"/>
      <c r="D72" s="69" t="s">
        <v>4489</v>
      </c>
      <c r="E72" s="69"/>
      <c r="F72" s="69"/>
      <c r="G72" s="69"/>
      <c r="H72" s="69"/>
      <c r="I72" s="69"/>
      <c r="J72" s="69"/>
      <c r="K72" s="69"/>
      <c r="L72" s="69"/>
      <c r="M72" s="69"/>
      <c r="N72" s="657">
        <f>BK72</f>
        <v>0</v>
      </c>
      <c r="O72" s="658"/>
      <c r="P72" s="658"/>
      <c r="Q72" s="658"/>
      <c r="R72" s="61"/>
      <c r="T72" s="63"/>
      <c r="U72" s="59"/>
      <c r="V72" s="59"/>
      <c r="W72" s="64">
        <f>SUM(W73:W82)</f>
        <v>1.5960000000000001</v>
      </c>
      <c r="X72" s="59"/>
      <c r="Y72" s="64">
        <f>SUM(Y73:Y82)</f>
        <v>1.5820000000000001E-2</v>
      </c>
      <c r="Z72" s="59"/>
      <c r="AA72" s="65">
        <f>SUM(AA73:AA82)</f>
        <v>0</v>
      </c>
      <c r="AR72" s="66" t="s">
        <v>128</v>
      </c>
      <c r="AT72" s="67" t="s">
        <v>117</v>
      </c>
      <c r="AU72" s="67" t="s">
        <v>118</v>
      </c>
      <c r="AY72" s="66" t="s">
        <v>120</v>
      </c>
      <c r="BK72" s="68">
        <f>SUM(BK73:BK82)</f>
        <v>0</v>
      </c>
    </row>
    <row r="73" spans="2:64" s="17" customFormat="1" ht="22.5" customHeight="1" x14ac:dyDescent="0.25">
      <c r="B73" s="70"/>
      <c r="C73" s="71" t="s">
        <v>209</v>
      </c>
      <c r="D73" s="71" t="s">
        <v>121</v>
      </c>
      <c r="E73" s="72" t="s">
        <v>4039</v>
      </c>
      <c r="F73" s="671" t="s">
        <v>4040</v>
      </c>
      <c r="G73" s="667"/>
      <c r="H73" s="667"/>
      <c r="I73" s="667"/>
      <c r="J73" s="73" t="s">
        <v>3065</v>
      </c>
      <c r="K73" s="74">
        <v>7</v>
      </c>
      <c r="L73" s="666"/>
      <c r="M73" s="667"/>
      <c r="N73" s="666">
        <f>ROUND(L73*K73,2)</f>
        <v>0</v>
      </c>
      <c r="O73" s="667"/>
      <c r="P73" s="667"/>
      <c r="Q73" s="667"/>
      <c r="R73" s="75"/>
      <c r="T73" s="76" t="s">
        <v>125</v>
      </c>
      <c r="U73" s="77" t="s">
        <v>126</v>
      </c>
      <c r="V73" s="78">
        <v>0.114</v>
      </c>
      <c r="W73" s="78">
        <f>V73*K73</f>
        <v>0.79800000000000004</v>
      </c>
      <c r="X73" s="78">
        <v>1.1299999999999999E-3</v>
      </c>
      <c r="Y73" s="78">
        <f>X73*K73</f>
        <v>7.9100000000000004E-3</v>
      </c>
      <c r="Z73" s="78">
        <v>0</v>
      </c>
      <c r="AA73" s="79">
        <f>Z73*K73</f>
        <v>0</v>
      </c>
      <c r="AR73" s="30" t="s">
        <v>118</v>
      </c>
      <c r="AT73" s="30" t="s">
        <v>121</v>
      </c>
      <c r="AU73" s="30" t="s">
        <v>128</v>
      </c>
      <c r="AY73" s="30" t="s">
        <v>120</v>
      </c>
      <c r="BE73" s="80">
        <f>IF(U73="základní",N73,0)</f>
        <v>0</v>
      </c>
      <c r="BF73" s="80">
        <f>IF(U73="snížená",N73,0)</f>
        <v>0</v>
      </c>
      <c r="BG73" s="80">
        <f>IF(U73="zákl. přenesená",N73,0)</f>
        <v>0</v>
      </c>
      <c r="BH73" s="80">
        <f>IF(U73="sníž. přenesená",N73,0)</f>
        <v>0</v>
      </c>
      <c r="BI73" s="80">
        <f>IF(U73="nulová",N73,0)</f>
        <v>0</v>
      </c>
      <c r="BJ73" s="30" t="s">
        <v>118</v>
      </c>
      <c r="BK73" s="80">
        <f>ROUND(L73*K73,2)</f>
        <v>0</v>
      </c>
      <c r="BL73" s="30" t="s">
        <v>118</v>
      </c>
    </row>
    <row r="74" spans="2:64" s="17" customFormat="1" ht="30" customHeight="1" x14ac:dyDescent="0.25">
      <c r="B74" s="18"/>
      <c r="C74" s="386"/>
      <c r="D74" s="386"/>
      <c r="E74" s="386"/>
      <c r="F74" s="679" t="s">
        <v>4504</v>
      </c>
      <c r="G74" s="680"/>
      <c r="H74" s="680"/>
      <c r="I74" s="680"/>
      <c r="J74" s="386"/>
      <c r="K74" s="386"/>
      <c r="L74" s="386"/>
      <c r="M74" s="386"/>
      <c r="N74" s="386"/>
      <c r="O74" s="386"/>
      <c r="P74" s="386"/>
      <c r="Q74" s="386"/>
      <c r="R74" s="19"/>
      <c r="T74" s="99"/>
      <c r="U74" s="386"/>
      <c r="V74" s="386"/>
      <c r="W74" s="386"/>
      <c r="X74" s="386"/>
      <c r="Y74" s="386"/>
      <c r="Z74" s="386"/>
      <c r="AA74" s="100"/>
      <c r="AT74" s="30" t="s">
        <v>193</v>
      </c>
      <c r="AU74" s="30" t="s">
        <v>128</v>
      </c>
    </row>
    <row r="75" spans="2:64" s="17" customFormat="1" ht="22.5" customHeight="1" x14ac:dyDescent="0.25">
      <c r="B75" s="70"/>
      <c r="C75" s="71" t="s">
        <v>212</v>
      </c>
      <c r="D75" s="71" t="s">
        <v>121</v>
      </c>
      <c r="E75" s="72" t="s">
        <v>4041</v>
      </c>
      <c r="F75" s="671" t="s">
        <v>4042</v>
      </c>
      <c r="G75" s="667"/>
      <c r="H75" s="667"/>
      <c r="I75" s="667"/>
      <c r="J75" s="73" t="s">
        <v>447</v>
      </c>
      <c r="K75" s="74">
        <v>7</v>
      </c>
      <c r="L75" s="666"/>
      <c r="M75" s="667"/>
      <c r="N75" s="666">
        <f>ROUND(L75*K75,2)</f>
        <v>0</v>
      </c>
      <c r="O75" s="667"/>
      <c r="P75" s="667"/>
      <c r="Q75" s="667"/>
      <c r="R75" s="75"/>
      <c r="T75" s="76" t="s">
        <v>125</v>
      </c>
      <c r="U75" s="77" t="s">
        <v>126</v>
      </c>
      <c r="V75" s="78">
        <v>0.114</v>
      </c>
      <c r="W75" s="78">
        <f>V75*K75</f>
        <v>0.79800000000000004</v>
      </c>
      <c r="X75" s="78">
        <v>1.1299999999999999E-3</v>
      </c>
      <c r="Y75" s="78">
        <f>X75*K75</f>
        <v>7.9100000000000004E-3</v>
      </c>
      <c r="Z75" s="78">
        <v>0</v>
      </c>
      <c r="AA75" s="79">
        <f>Z75*K75</f>
        <v>0</v>
      </c>
      <c r="AR75" s="30" t="s">
        <v>118</v>
      </c>
      <c r="AT75" s="30" t="s">
        <v>121</v>
      </c>
      <c r="AU75" s="30" t="s">
        <v>128</v>
      </c>
      <c r="AY75" s="30" t="s">
        <v>120</v>
      </c>
      <c r="BE75" s="80">
        <f>IF(U75="základní",N75,0)</f>
        <v>0</v>
      </c>
      <c r="BF75" s="80">
        <f>IF(U75="snížená",N75,0)</f>
        <v>0</v>
      </c>
      <c r="BG75" s="80">
        <f>IF(U75="zákl. přenesená",N75,0)</f>
        <v>0</v>
      </c>
      <c r="BH75" s="80">
        <f>IF(U75="sníž. přenesená",N75,0)</f>
        <v>0</v>
      </c>
      <c r="BI75" s="80">
        <f>IF(U75="nulová",N75,0)</f>
        <v>0</v>
      </c>
      <c r="BJ75" s="30" t="s">
        <v>118</v>
      </c>
      <c r="BK75" s="80">
        <f>ROUND(L75*K75,2)</f>
        <v>0</v>
      </c>
      <c r="BL75" s="30" t="s">
        <v>118</v>
      </c>
    </row>
    <row r="76" spans="2:64" s="17" customFormat="1" ht="30" customHeight="1" x14ac:dyDescent="0.25">
      <c r="B76" s="18"/>
      <c r="C76" s="386"/>
      <c r="D76" s="386"/>
      <c r="E76" s="386"/>
      <c r="F76" s="679" t="s">
        <v>4504</v>
      </c>
      <c r="G76" s="680"/>
      <c r="H76" s="680"/>
      <c r="I76" s="680"/>
      <c r="J76" s="386"/>
      <c r="K76" s="386"/>
      <c r="L76" s="386"/>
      <c r="M76" s="386"/>
      <c r="N76" s="386"/>
      <c r="O76" s="386"/>
      <c r="P76" s="386"/>
      <c r="Q76" s="386"/>
      <c r="R76" s="19"/>
      <c r="T76" s="99"/>
      <c r="U76" s="386"/>
      <c r="V76" s="386"/>
      <c r="W76" s="386"/>
      <c r="X76" s="386"/>
      <c r="Y76" s="386"/>
      <c r="Z76" s="386"/>
      <c r="AA76" s="100"/>
      <c r="AT76" s="30" t="s">
        <v>193</v>
      </c>
      <c r="AU76" s="30" t="s">
        <v>128</v>
      </c>
    </row>
    <row r="77" spans="2:64" s="17" customFormat="1" ht="69.75" customHeight="1" x14ac:dyDescent="0.25">
      <c r="B77" s="70"/>
      <c r="C77" s="71" t="s">
        <v>215</v>
      </c>
      <c r="D77" s="71" t="s">
        <v>121</v>
      </c>
      <c r="E77" s="72" t="s">
        <v>6725</v>
      </c>
      <c r="F77" s="671" t="s">
        <v>6794</v>
      </c>
      <c r="G77" s="667"/>
      <c r="H77" s="667"/>
      <c r="I77" s="667"/>
      <c r="J77" s="73" t="s">
        <v>447</v>
      </c>
      <c r="K77" s="74">
        <v>1</v>
      </c>
      <c r="L77" s="666"/>
      <c r="M77" s="667"/>
      <c r="N77" s="666">
        <f>ROUND(L77*K77,2)</f>
        <v>0</v>
      </c>
      <c r="O77" s="667"/>
      <c r="P77" s="667"/>
      <c r="Q77" s="667"/>
      <c r="R77" s="75"/>
      <c r="T77" s="76" t="s">
        <v>125</v>
      </c>
      <c r="U77" s="77" t="s">
        <v>126</v>
      </c>
      <c r="V77" s="78">
        <v>0</v>
      </c>
      <c r="W77" s="78">
        <f>V77*K77</f>
        <v>0</v>
      </c>
      <c r="X77" s="78">
        <v>0</v>
      </c>
      <c r="Y77" s="78">
        <f>X77*K77</f>
        <v>0</v>
      </c>
      <c r="Z77" s="78">
        <v>0</v>
      </c>
      <c r="AA77" s="79">
        <f>Z77*K77</f>
        <v>0</v>
      </c>
      <c r="AR77" s="30" t="s">
        <v>118</v>
      </c>
      <c r="AT77" s="30" t="s">
        <v>121</v>
      </c>
      <c r="AU77" s="30" t="s">
        <v>128</v>
      </c>
      <c r="AY77" s="30" t="s">
        <v>120</v>
      </c>
      <c r="BE77" s="80">
        <f>IF(U77="základní",N77,0)</f>
        <v>0</v>
      </c>
      <c r="BF77" s="80">
        <f>IF(U77="snížená",N77,0)</f>
        <v>0</v>
      </c>
      <c r="BG77" s="80">
        <f>IF(U77="zákl. přenesená",N77,0)</f>
        <v>0</v>
      </c>
      <c r="BH77" s="80">
        <f>IF(U77="sníž. přenesená",N77,0)</f>
        <v>0</v>
      </c>
      <c r="BI77" s="80">
        <f>IF(U77="nulová",N77,0)</f>
        <v>0</v>
      </c>
      <c r="BJ77" s="30" t="s">
        <v>118</v>
      </c>
      <c r="BK77" s="80">
        <f>ROUND(L77*K77,2)</f>
        <v>0</v>
      </c>
      <c r="BL77" s="30" t="s">
        <v>118</v>
      </c>
    </row>
    <row r="78" spans="2:64" s="17" customFormat="1" ht="138" customHeight="1" x14ac:dyDescent="0.25">
      <c r="B78" s="18"/>
      <c r="C78" s="386"/>
      <c r="D78" s="386"/>
      <c r="E78" s="386"/>
      <c r="F78" s="679" t="s">
        <v>6795</v>
      </c>
      <c r="G78" s="680"/>
      <c r="H78" s="680"/>
      <c r="I78" s="680"/>
      <c r="J78" s="386"/>
      <c r="K78" s="386"/>
      <c r="L78" s="386"/>
      <c r="M78" s="386"/>
      <c r="N78" s="386"/>
      <c r="O78" s="386"/>
      <c r="P78" s="386"/>
      <c r="Q78" s="386"/>
      <c r="R78" s="19"/>
      <c r="T78" s="99"/>
      <c r="U78" s="386"/>
      <c r="V78" s="386"/>
      <c r="W78" s="386"/>
      <c r="X78" s="386"/>
      <c r="Y78" s="386"/>
      <c r="Z78" s="386"/>
      <c r="AA78" s="100"/>
      <c r="AT78" s="30" t="s">
        <v>193</v>
      </c>
      <c r="AU78" s="30" t="s">
        <v>128</v>
      </c>
    </row>
    <row r="79" spans="2:64" s="17" customFormat="1" ht="44.25" customHeight="1" x14ac:dyDescent="0.25">
      <c r="B79" s="70"/>
      <c r="C79" s="71" t="s">
        <v>373</v>
      </c>
      <c r="D79" s="71" t="s">
        <v>121</v>
      </c>
      <c r="E79" s="72" t="s">
        <v>6728</v>
      </c>
      <c r="F79" s="671" t="s">
        <v>6796</v>
      </c>
      <c r="G79" s="667"/>
      <c r="H79" s="667"/>
      <c r="I79" s="667"/>
      <c r="J79" s="73" t="s">
        <v>447</v>
      </c>
      <c r="K79" s="74">
        <v>2</v>
      </c>
      <c r="L79" s="666"/>
      <c r="M79" s="667"/>
      <c r="N79" s="666">
        <f>ROUND(L79*K79,2)</f>
        <v>0</v>
      </c>
      <c r="O79" s="667"/>
      <c r="P79" s="667"/>
      <c r="Q79" s="667"/>
      <c r="R79" s="75"/>
      <c r="T79" s="76" t="s">
        <v>125</v>
      </c>
      <c r="U79" s="77" t="s">
        <v>126</v>
      </c>
      <c r="V79" s="78">
        <v>0</v>
      </c>
      <c r="W79" s="78">
        <f>V79*K79</f>
        <v>0</v>
      </c>
      <c r="X79" s="78">
        <v>0</v>
      </c>
      <c r="Y79" s="78">
        <f>X79*K79</f>
        <v>0</v>
      </c>
      <c r="Z79" s="78">
        <v>0</v>
      </c>
      <c r="AA79" s="79">
        <f>Z79*K79</f>
        <v>0</v>
      </c>
      <c r="AR79" s="30" t="s">
        <v>118</v>
      </c>
      <c r="AT79" s="30" t="s">
        <v>121</v>
      </c>
      <c r="AU79" s="30" t="s">
        <v>128</v>
      </c>
      <c r="AY79" s="30" t="s">
        <v>120</v>
      </c>
      <c r="BE79" s="80">
        <f>IF(U79="základní",N79,0)</f>
        <v>0</v>
      </c>
      <c r="BF79" s="80">
        <f>IF(U79="snížená",N79,0)</f>
        <v>0</v>
      </c>
      <c r="BG79" s="80">
        <f>IF(U79="zákl. přenesená",N79,0)</f>
        <v>0</v>
      </c>
      <c r="BH79" s="80">
        <f>IF(U79="sníž. přenesená",N79,0)</f>
        <v>0</v>
      </c>
      <c r="BI79" s="80">
        <f>IF(U79="nulová",N79,0)</f>
        <v>0</v>
      </c>
      <c r="BJ79" s="30" t="s">
        <v>118</v>
      </c>
      <c r="BK79" s="80">
        <f>ROUND(L79*K79,2)</f>
        <v>0</v>
      </c>
      <c r="BL79" s="30" t="s">
        <v>118</v>
      </c>
    </row>
    <row r="80" spans="2:64" s="17" customFormat="1" ht="210" customHeight="1" x14ac:dyDescent="0.25">
      <c r="B80" s="18"/>
      <c r="C80" s="386"/>
      <c r="D80" s="386"/>
      <c r="E80" s="386"/>
      <c r="F80" s="679" t="s">
        <v>6727</v>
      </c>
      <c r="G80" s="680"/>
      <c r="H80" s="680"/>
      <c r="I80" s="680"/>
      <c r="J80" s="386"/>
      <c r="K80" s="386"/>
      <c r="L80" s="386"/>
      <c r="M80" s="386"/>
      <c r="N80" s="386"/>
      <c r="O80" s="386"/>
      <c r="P80" s="386"/>
      <c r="Q80" s="386"/>
      <c r="R80" s="19"/>
      <c r="T80" s="99"/>
      <c r="U80" s="386"/>
      <c r="V80" s="386"/>
      <c r="W80" s="386"/>
      <c r="X80" s="386"/>
      <c r="Y80" s="386"/>
      <c r="Z80" s="386"/>
      <c r="AA80" s="100"/>
      <c r="AT80" s="30" t="s">
        <v>193</v>
      </c>
      <c r="AU80" s="30" t="s">
        <v>128</v>
      </c>
    </row>
    <row r="81" spans="2:64" s="17" customFormat="1" ht="57" customHeight="1" x14ac:dyDescent="0.25">
      <c r="B81" s="70"/>
      <c r="C81" s="71" t="s">
        <v>378</v>
      </c>
      <c r="D81" s="71" t="s">
        <v>121</v>
      </c>
      <c r="E81" s="72" t="s">
        <v>6797</v>
      </c>
      <c r="F81" s="671" t="s">
        <v>6798</v>
      </c>
      <c r="G81" s="667"/>
      <c r="H81" s="667"/>
      <c r="I81" s="667"/>
      <c r="J81" s="73" t="s">
        <v>447</v>
      </c>
      <c r="K81" s="74">
        <v>1</v>
      </c>
      <c r="L81" s="666"/>
      <c r="M81" s="667"/>
      <c r="N81" s="666">
        <f>ROUND(L81*K81,2)</f>
        <v>0</v>
      </c>
      <c r="O81" s="667"/>
      <c r="P81" s="667"/>
      <c r="Q81" s="667"/>
      <c r="R81" s="75"/>
      <c r="T81" s="76" t="s">
        <v>125</v>
      </c>
      <c r="U81" s="77" t="s">
        <v>126</v>
      </c>
      <c r="V81" s="78">
        <v>0</v>
      </c>
      <c r="W81" s="78">
        <f>V81*K81</f>
        <v>0</v>
      </c>
      <c r="X81" s="78">
        <v>0</v>
      </c>
      <c r="Y81" s="78">
        <f>X81*K81</f>
        <v>0</v>
      </c>
      <c r="Z81" s="78">
        <v>0</v>
      </c>
      <c r="AA81" s="79">
        <f>Z81*K81</f>
        <v>0</v>
      </c>
      <c r="AR81" s="30" t="s">
        <v>118</v>
      </c>
      <c r="AT81" s="30" t="s">
        <v>121</v>
      </c>
      <c r="AU81" s="30" t="s">
        <v>128</v>
      </c>
      <c r="AY81" s="30" t="s">
        <v>120</v>
      </c>
      <c r="BE81" s="80">
        <f>IF(U81="základní",N81,0)</f>
        <v>0</v>
      </c>
      <c r="BF81" s="80">
        <f>IF(U81="snížená",N81,0)</f>
        <v>0</v>
      </c>
      <c r="BG81" s="80">
        <f>IF(U81="zákl. přenesená",N81,0)</f>
        <v>0</v>
      </c>
      <c r="BH81" s="80">
        <f>IF(U81="sníž. přenesená",N81,0)</f>
        <v>0</v>
      </c>
      <c r="BI81" s="80">
        <f>IF(U81="nulová",N81,0)</f>
        <v>0</v>
      </c>
      <c r="BJ81" s="30" t="s">
        <v>118</v>
      </c>
      <c r="BK81" s="80">
        <f>ROUND(L81*K81,2)</f>
        <v>0</v>
      </c>
      <c r="BL81" s="30" t="s">
        <v>118</v>
      </c>
    </row>
    <row r="82" spans="2:64" s="17" customFormat="1" ht="210" customHeight="1" x14ac:dyDescent="0.25">
      <c r="B82" s="18"/>
      <c r="C82" s="386"/>
      <c r="D82" s="386"/>
      <c r="E82" s="386"/>
      <c r="F82" s="679" t="s">
        <v>6727</v>
      </c>
      <c r="G82" s="680"/>
      <c r="H82" s="680"/>
      <c r="I82" s="680"/>
      <c r="J82" s="386"/>
      <c r="K82" s="386"/>
      <c r="L82" s="386"/>
      <c r="M82" s="386"/>
      <c r="N82" s="386"/>
      <c r="O82" s="386"/>
      <c r="P82" s="386"/>
      <c r="Q82" s="386"/>
      <c r="R82" s="19"/>
      <c r="T82" s="99"/>
      <c r="U82" s="386"/>
      <c r="V82" s="386"/>
      <c r="W82" s="386"/>
      <c r="X82" s="386"/>
      <c r="Y82" s="386"/>
      <c r="Z82" s="386"/>
      <c r="AA82" s="100"/>
      <c r="AT82" s="30" t="s">
        <v>193</v>
      </c>
      <c r="AU82" s="30" t="s">
        <v>128</v>
      </c>
    </row>
    <row r="83" spans="2:64" s="62" customFormat="1" ht="29.85" customHeight="1" x14ac:dyDescent="0.3">
      <c r="B83" s="58"/>
      <c r="C83" s="59"/>
      <c r="D83" s="69" t="s">
        <v>4490</v>
      </c>
      <c r="E83" s="69"/>
      <c r="F83" s="69"/>
      <c r="G83" s="69"/>
      <c r="H83" s="69"/>
      <c r="I83" s="69"/>
      <c r="J83" s="69"/>
      <c r="K83" s="69"/>
      <c r="L83" s="69"/>
      <c r="M83" s="69"/>
      <c r="N83" s="659">
        <f>BK83</f>
        <v>0</v>
      </c>
      <c r="O83" s="660"/>
      <c r="P83" s="660"/>
      <c r="Q83" s="660"/>
      <c r="R83" s="61"/>
      <c r="T83" s="63"/>
      <c r="U83" s="59"/>
      <c r="V83" s="59"/>
      <c r="W83" s="64">
        <f>SUM(W84:W93)</f>
        <v>44.485999999999997</v>
      </c>
      <c r="X83" s="59"/>
      <c r="Y83" s="64">
        <f>SUM(Y84:Y93)</f>
        <v>0.26743999999999996</v>
      </c>
      <c r="Z83" s="59"/>
      <c r="AA83" s="65">
        <f>SUM(AA84:AA93)</f>
        <v>0</v>
      </c>
      <c r="AR83" s="66" t="s">
        <v>128</v>
      </c>
      <c r="AT83" s="67" t="s">
        <v>117</v>
      </c>
      <c r="AU83" s="67" t="s">
        <v>118</v>
      </c>
      <c r="AY83" s="66" t="s">
        <v>120</v>
      </c>
      <c r="BK83" s="68">
        <f>SUM(BK84:BK93)</f>
        <v>0</v>
      </c>
    </row>
    <row r="84" spans="2:64" s="17" customFormat="1" ht="31.5" customHeight="1" x14ac:dyDescent="0.25">
      <c r="B84" s="70"/>
      <c r="C84" s="71" t="s">
        <v>218</v>
      </c>
      <c r="D84" s="71" t="s">
        <v>121</v>
      </c>
      <c r="E84" s="72" t="s">
        <v>4505</v>
      </c>
      <c r="F84" s="671" t="s">
        <v>4506</v>
      </c>
      <c r="G84" s="667"/>
      <c r="H84" s="667"/>
      <c r="I84" s="667"/>
      <c r="J84" s="73" t="s">
        <v>532</v>
      </c>
      <c r="K84" s="74">
        <v>12</v>
      </c>
      <c r="L84" s="666"/>
      <c r="M84" s="667"/>
      <c r="N84" s="666">
        <f>ROUND(L84*K84,2)</f>
        <v>0</v>
      </c>
      <c r="O84" s="667"/>
      <c r="P84" s="667"/>
      <c r="Q84" s="667"/>
      <c r="R84" s="75"/>
      <c r="T84" s="76" t="s">
        <v>125</v>
      </c>
      <c r="U84" s="77" t="s">
        <v>126</v>
      </c>
      <c r="V84" s="78">
        <v>0.42699999999999999</v>
      </c>
      <c r="W84" s="78">
        <f>V84*K84</f>
        <v>5.1239999999999997</v>
      </c>
      <c r="X84" s="78">
        <v>1.58E-3</v>
      </c>
      <c r="Y84" s="78">
        <f>X84*K84</f>
        <v>1.8960000000000001E-2</v>
      </c>
      <c r="Z84" s="78">
        <v>0</v>
      </c>
      <c r="AA84" s="79">
        <f>Z84*K84</f>
        <v>0</v>
      </c>
      <c r="AR84" s="30" t="s">
        <v>118</v>
      </c>
      <c r="AT84" s="30" t="s">
        <v>121</v>
      </c>
      <c r="AU84" s="30" t="s">
        <v>128</v>
      </c>
      <c r="AY84" s="30" t="s">
        <v>120</v>
      </c>
      <c r="BE84" s="80">
        <f>IF(U84="základní",N84,0)</f>
        <v>0</v>
      </c>
      <c r="BF84" s="80">
        <f>IF(U84="snížená",N84,0)</f>
        <v>0</v>
      </c>
      <c r="BG84" s="80">
        <f>IF(U84="zákl. přenesená",N84,0)</f>
        <v>0</v>
      </c>
      <c r="BH84" s="80">
        <f>IF(U84="sníž. přenesená",N84,0)</f>
        <v>0</v>
      </c>
      <c r="BI84" s="80">
        <f>IF(U84="nulová",N84,0)</f>
        <v>0</v>
      </c>
      <c r="BJ84" s="30" t="s">
        <v>118</v>
      </c>
      <c r="BK84" s="80">
        <f>ROUND(L84*K84,2)</f>
        <v>0</v>
      </c>
      <c r="BL84" s="30" t="s">
        <v>118</v>
      </c>
    </row>
    <row r="85" spans="2:64" s="17" customFormat="1" ht="31.5" customHeight="1" x14ac:dyDescent="0.25">
      <c r="B85" s="70"/>
      <c r="C85" s="71" t="s">
        <v>221</v>
      </c>
      <c r="D85" s="71" t="s">
        <v>121</v>
      </c>
      <c r="E85" s="72" t="s">
        <v>4178</v>
      </c>
      <c r="F85" s="671" t="s">
        <v>4179</v>
      </c>
      <c r="G85" s="667"/>
      <c r="H85" s="667"/>
      <c r="I85" s="667"/>
      <c r="J85" s="73" t="s">
        <v>532</v>
      </c>
      <c r="K85" s="74">
        <v>12</v>
      </c>
      <c r="L85" s="666"/>
      <c r="M85" s="667"/>
      <c r="N85" s="666">
        <f>ROUND(L85*K85,2)</f>
        <v>0</v>
      </c>
      <c r="O85" s="667"/>
      <c r="P85" s="667"/>
      <c r="Q85" s="667"/>
      <c r="R85" s="75"/>
      <c r="T85" s="76" t="s">
        <v>125</v>
      </c>
      <c r="U85" s="77" t="s">
        <v>126</v>
      </c>
      <c r="V85" s="78">
        <v>0.65200000000000002</v>
      </c>
      <c r="W85" s="78">
        <f>V85*K85</f>
        <v>7.8239999999999998</v>
      </c>
      <c r="X85" s="78">
        <v>3.7599999999999999E-3</v>
      </c>
      <c r="Y85" s="78">
        <f>X85*K85</f>
        <v>4.512E-2</v>
      </c>
      <c r="Z85" s="78">
        <v>0</v>
      </c>
      <c r="AA85" s="79">
        <f>Z85*K85</f>
        <v>0</v>
      </c>
      <c r="AR85" s="30" t="s">
        <v>194</v>
      </c>
      <c r="AT85" s="30" t="s">
        <v>121</v>
      </c>
      <c r="AU85" s="30" t="s">
        <v>128</v>
      </c>
      <c r="AY85" s="30" t="s">
        <v>120</v>
      </c>
      <c r="BE85" s="80">
        <f>IF(U85="základní",N85,0)</f>
        <v>0</v>
      </c>
      <c r="BF85" s="80">
        <f>IF(U85="snížená",N85,0)</f>
        <v>0</v>
      </c>
      <c r="BG85" s="80">
        <f>IF(U85="zákl. přenesená",N85,0)</f>
        <v>0</v>
      </c>
      <c r="BH85" s="80">
        <f>IF(U85="sníž. přenesená",N85,0)</f>
        <v>0</v>
      </c>
      <c r="BI85" s="80">
        <f>IF(U85="nulová",N85,0)</f>
        <v>0</v>
      </c>
      <c r="BJ85" s="30" t="s">
        <v>118</v>
      </c>
      <c r="BK85" s="80">
        <f>ROUND(L85*K85,2)</f>
        <v>0</v>
      </c>
      <c r="BL85" s="30" t="s">
        <v>194</v>
      </c>
    </row>
    <row r="86" spans="2:64" s="17" customFormat="1" ht="31.5" customHeight="1" x14ac:dyDescent="0.25">
      <c r="B86" s="70"/>
      <c r="C86" s="71" t="s">
        <v>357</v>
      </c>
      <c r="D86" s="71" t="s">
        <v>121</v>
      </c>
      <c r="E86" s="72" t="s">
        <v>4451</v>
      </c>
      <c r="F86" s="671" t="s">
        <v>6799</v>
      </c>
      <c r="G86" s="667"/>
      <c r="H86" s="667"/>
      <c r="I86" s="667"/>
      <c r="J86" s="73" t="s">
        <v>532</v>
      </c>
      <c r="K86" s="74">
        <v>30</v>
      </c>
      <c r="L86" s="666"/>
      <c r="M86" s="667"/>
      <c r="N86" s="666">
        <f>ROUND(L86*K86,2)</f>
        <v>0</v>
      </c>
      <c r="O86" s="667"/>
      <c r="P86" s="667"/>
      <c r="Q86" s="667"/>
      <c r="R86" s="75"/>
      <c r="T86" s="76" t="s">
        <v>125</v>
      </c>
      <c r="U86" s="77" t="s">
        <v>126</v>
      </c>
      <c r="V86" s="78">
        <v>0.91900000000000004</v>
      </c>
      <c r="W86" s="78">
        <f>V86*K86</f>
        <v>27.57</v>
      </c>
      <c r="X86" s="78">
        <v>6.6699999999999997E-3</v>
      </c>
      <c r="Y86" s="78">
        <f>X86*K86</f>
        <v>0.2001</v>
      </c>
      <c r="Z86" s="78">
        <v>0</v>
      </c>
      <c r="AA86" s="79">
        <f>Z86*K86</f>
        <v>0</v>
      </c>
      <c r="AR86" s="30" t="s">
        <v>194</v>
      </c>
      <c r="AT86" s="30" t="s">
        <v>121</v>
      </c>
      <c r="AU86" s="30" t="s">
        <v>128</v>
      </c>
      <c r="AY86" s="30" t="s">
        <v>120</v>
      </c>
      <c r="BE86" s="80">
        <f>IF(U86="základní",N86,0)</f>
        <v>0</v>
      </c>
      <c r="BF86" s="80">
        <f>IF(U86="snížená",N86,0)</f>
        <v>0</v>
      </c>
      <c r="BG86" s="80">
        <f>IF(U86="zákl. přenesená",N86,0)</f>
        <v>0</v>
      </c>
      <c r="BH86" s="80">
        <f>IF(U86="sníž. přenesená",N86,0)</f>
        <v>0</v>
      </c>
      <c r="BI86" s="80">
        <f>IF(U86="nulová",N86,0)</f>
        <v>0</v>
      </c>
      <c r="BJ86" s="30" t="s">
        <v>118</v>
      </c>
      <c r="BK86" s="80">
        <f>ROUND(L86*K86,2)</f>
        <v>0</v>
      </c>
      <c r="BL86" s="30" t="s">
        <v>194</v>
      </c>
    </row>
    <row r="87" spans="2:64" s="17" customFormat="1" ht="31.5" customHeight="1" x14ac:dyDescent="0.25">
      <c r="B87" s="70"/>
      <c r="C87" s="71" t="s">
        <v>227</v>
      </c>
      <c r="D87" s="71" t="s">
        <v>121</v>
      </c>
      <c r="E87" s="72" t="s">
        <v>4509</v>
      </c>
      <c r="F87" s="671" t="s">
        <v>4510</v>
      </c>
      <c r="G87" s="667"/>
      <c r="H87" s="667"/>
      <c r="I87" s="667"/>
      <c r="J87" s="73" t="s">
        <v>447</v>
      </c>
      <c r="K87" s="74">
        <v>2</v>
      </c>
      <c r="L87" s="666"/>
      <c r="M87" s="667"/>
      <c r="N87" s="666">
        <f>ROUND(L87*K87,2)</f>
        <v>0</v>
      </c>
      <c r="O87" s="667"/>
      <c r="P87" s="667"/>
      <c r="Q87" s="667"/>
      <c r="R87" s="75"/>
      <c r="T87" s="76" t="s">
        <v>125</v>
      </c>
      <c r="U87" s="77" t="s">
        <v>126</v>
      </c>
      <c r="V87" s="78">
        <v>1.1020000000000001</v>
      </c>
      <c r="W87" s="78">
        <f>V87*K87</f>
        <v>2.2040000000000002</v>
      </c>
      <c r="X87" s="78">
        <v>1.6299999999999999E-3</v>
      </c>
      <c r="Y87" s="78">
        <f>X87*K87</f>
        <v>3.2599999999999999E-3</v>
      </c>
      <c r="Z87" s="78">
        <v>0</v>
      </c>
      <c r="AA87" s="79">
        <f>Z87*K87</f>
        <v>0</v>
      </c>
      <c r="AR87" s="30" t="s">
        <v>118</v>
      </c>
      <c r="AT87" s="30" t="s">
        <v>121</v>
      </c>
      <c r="AU87" s="30" t="s">
        <v>128</v>
      </c>
      <c r="AY87" s="30" t="s">
        <v>120</v>
      </c>
      <c r="BE87" s="80">
        <f>IF(U87="základní",N87,0)</f>
        <v>0</v>
      </c>
      <c r="BF87" s="80">
        <f>IF(U87="snížená",N87,0)</f>
        <v>0</v>
      </c>
      <c r="BG87" s="80">
        <f>IF(U87="zákl. přenesená",N87,0)</f>
        <v>0</v>
      </c>
      <c r="BH87" s="80">
        <f>IF(U87="sníž. přenesená",N87,0)</f>
        <v>0</v>
      </c>
      <c r="BI87" s="80">
        <f>IF(U87="nulová",N87,0)</f>
        <v>0</v>
      </c>
      <c r="BJ87" s="30" t="s">
        <v>118</v>
      </c>
      <c r="BK87" s="80">
        <f>ROUND(L87*K87,2)</f>
        <v>0</v>
      </c>
      <c r="BL87" s="30" t="s">
        <v>118</v>
      </c>
    </row>
    <row r="88" spans="2:64" s="17" customFormat="1" ht="31.5" customHeight="1" x14ac:dyDescent="0.25">
      <c r="B88" s="70"/>
      <c r="C88" s="71" t="s">
        <v>234</v>
      </c>
      <c r="D88" s="71" t="s">
        <v>121</v>
      </c>
      <c r="E88" s="72" t="s">
        <v>4180</v>
      </c>
      <c r="F88" s="671" t="s">
        <v>4181</v>
      </c>
      <c r="G88" s="667"/>
      <c r="H88" s="667"/>
      <c r="I88" s="667"/>
      <c r="J88" s="73" t="s">
        <v>532</v>
      </c>
      <c r="K88" s="74">
        <v>24</v>
      </c>
      <c r="L88" s="666"/>
      <c r="M88" s="667"/>
      <c r="N88" s="666">
        <f>ROUND(L88*K88,2)</f>
        <v>0</v>
      </c>
      <c r="O88" s="667"/>
      <c r="P88" s="667"/>
      <c r="Q88" s="667"/>
      <c r="R88" s="75"/>
      <c r="T88" s="76" t="s">
        <v>125</v>
      </c>
      <c r="U88" s="77" t="s">
        <v>126</v>
      </c>
      <c r="V88" s="78">
        <v>2.1000000000000001E-2</v>
      </c>
      <c r="W88" s="78">
        <f>V88*K88</f>
        <v>0.504</v>
      </c>
      <c r="X88" s="78">
        <v>0</v>
      </c>
      <c r="Y88" s="78">
        <f>X88*K88</f>
        <v>0</v>
      </c>
      <c r="Z88" s="78">
        <v>0</v>
      </c>
      <c r="AA88" s="79">
        <f>Z88*K88</f>
        <v>0</v>
      </c>
      <c r="AR88" s="30" t="s">
        <v>194</v>
      </c>
      <c r="AT88" s="30" t="s">
        <v>121</v>
      </c>
      <c r="AU88" s="30" t="s">
        <v>128</v>
      </c>
      <c r="AY88" s="30" t="s">
        <v>120</v>
      </c>
      <c r="BE88" s="80">
        <f>IF(U88="základní",N88,0)</f>
        <v>0</v>
      </c>
      <c r="BF88" s="80">
        <f>IF(U88="snížená",N88,0)</f>
        <v>0</v>
      </c>
      <c r="BG88" s="80">
        <f>IF(U88="zákl. přenesená",N88,0)</f>
        <v>0</v>
      </c>
      <c r="BH88" s="80">
        <f>IF(U88="sníž. přenesená",N88,0)</f>
        <v>0</v>
      </c>
      <c r="BI88" s="80">
        <f>IF(U88="nulová",N88,0)</f>
        <v>0</v>
      </c>
      <c r="BJ88" s="30" t="s">
        <v>118</v>
      </c>
      <c r="BK88" s="80">
        <f>ROUND(L88*K88,2)</f>
        <v>0</v>
      </c>
      <c r="BL88" s="30" t="s">
        <v>194</v>
      </c>
    </row>
    <row r="89" spans="2:64" s="86" customFormat="1" ht="22.5" customHeight="1" x14ac:dyDescent="0.25">
      <c r="B89" s="81"/>
      <c r="C89" s="385"/>
      <c r="D89" s="385"/>
      <c r="E89" s="83" t="s">
        <v>125</v>
      </c>
      <c r="F89" s="661" t="s">
        <v>6772</v>
      </c>
      <c r="G89" s="662"/>
      <c r="H89" s="662"/>
      <c r="I89" s="662"/>
      <c r="J89" s="385"/>
      <c r="K89" s="84">
        <v>24</v>
      </c>
      <c r="L89" s="385"/>
      <c r="M89" s="385"/>
      <c r="N89" s="385"/>
      <c r="O89" s="385"/>
      <c r="P89" s="385"/>
      <c r="Q89" s="385"/>
      <c r="R89" s="85"/>
      <c r="T89" s="87"/>
      <c r="U89" s="385"/>
      <c r="V89" s="385"/>
      <c r="W89" s="385"/>
      <c r="X89" s="385"/>
      <c r="Y89" s="385"/>
      <c r="Z89" s="385"/>
      <c r="AA89" s="88"/>
      <c r="AT89" s="89" t="s">
        <v>130</v>
      </c>
      <c r="AU89" s="89" t="s">
        <v>128</v>
      </c>
      <c r="AV89" s="86" t="s">
        <v>128</v>
      </c>
      <c r="AW89" s="86" t="s">
        <v>131</v>
      </c>
      <c r="AX89" s="86" t="s">
        <v>118</v>
      </c>
      <c r="AY89" s="89" t="s">
        <v>120</v>
      </c>
    </row>
    <row r="90" spans="2:64" s="17" customFormat="1" ht="31.5" customHeight="1" x14ac:dyDescent="0.25">
      <c r="B90" s="70"/>
      <c r="C90" s="71" t="s">
        <v>362</v>
      </c>
      <c r="D90" s="71" t="s">
        <v>121</v>
      </c>
      <c r="E90" s="72" t="s">
        <v>4319</v>
      </c>
      <c r="F90" s="671" t="s">
        <v>4320</v>
      </c>
      <c r="G90" s="667"/>
      <c r="H90" s="667"/>
      <c r="I90" s="667"/>
      <c r="J90" s="73" t="s">
        <v>532</v>
      </c>
      <c r="K90" s="74">
        <v>30</v>
      </c>
      <c r="L90" s="666"/>
      <c r="M90" s="667"/>
      <c r="N90" s="666">
        <f>ROUND(L90*K90,2)</f>
        <v>0</v>
      </c>
      <c r="O90" s="667"/>
      <c r="P90" s="667"/>
      <c r="Q90" s="667"/>
      <c r="R90" s="75"/>
      <c r="T90" s="76" t="s">
        <v>125</v>
      </c>
      <c r="U90" s="77" t="s">
        <v>126</v>
      </c>
      <c r="V90" s="78">
        <v>4.2000000000000003E-2</v>
      </c>
      <c r="W90" s="78">
        <f>V90*K90</f>
        <v>1.26</v>
      </c>
      <c r="X90" s="78">
        <v>0</v>
      </c>
      <c r="Y90" s="78">
        <f>X90*K90</f>
        <v>0</v>
      </c>
      <c r="Z90" s="78">
        <v>0</v>
      </c>
      <c r="AA90" s="79">
        <f>Z90*K90</f>
        <v>0</v>
      </c>
      <c r="AR90" s="30" t="s">
        <v>194</v>
      </c>
      <c r="AT90" s="30" t="s">
        <v>121</v>
      </c>
      <c r="AU90" s="30" t="s">
        <v>128</v>
      </c>
      <c r="AY90" s="30" t="s">
        <v>120</v>
      </c>
      <c r="BE90" s="80">
        <f>IF(U90="základní",N90,0)</f>
        <v>0</v>
      </c>
      <c r="BF90" s="80">
        <f>IF(U90="snížená",N90,0)</f>
        <v>0</v>
      </c>
      <c r="BG90" s="80">
        <f>IF(U90="zákl. přenesená",N90,0)</f>
        <v>0</v>
      </c>
      <c r="BH90" s="80">
        <f>IF(U90="sníž. přenesená",N90,0)</f>
        <v>0</v>
      </c>
      <c r="BI90" s="80">
        <f>IF(U90="nulová",N90,0)</f>
        <v>0</v>
      </c>
      <c r="BJ90" s="30" t="s">
        <v>118</v>
      </c>
      <c r="BK90" s="80">
        <f>ROUND(L90*K90,2)</f>
        <v>0</v>
      </c>
      <c r="BL90" s="30" t="s">
        <v>194</v>
      </c>
    </row>
    <row r="91" spans="2:64" s="17" customFormat="1" ht="31.5" customHeight="1" x14ac:dyDescent="0.25">
      <c r="B91" s="70"/>
      <c r="C91" s="71" t="s">
        <v>240</v>
      </c>
      <c r="D91" s="71" t="s">
        <v>121</v>
      </c>
      <c r="E91" s="72" t="s">
        <v>4182</v>
      </c>
      <c r="F91" s="671" t="s">
        <v>4183</v>
      </c>
      <c r="G91" s="667"/>
      <c r="H91" s="667"/>
      <c r="I91" s="667"/>
      <c r="J91" s="73" t="s">
        <v>3691</v>
      </c>
      <c r="K91" s="74">
        <v>10</v>
      </c>
      <c r="L91" s="666"/>
      <c r="M91" s="667"/>
      <c r="N91" s="666">
        <f>ROUND(L91*K91,2)</f>
        <v>0</v>
      </c>
      <c r="O91" s="667"/>
      <c r="P91" s="667"/>
      <c r="Q91" s="667"/>
      <c r="R91" s="75"/>
      <c r="T91" s="76" t="s">
        <v>125</v>
      </c>
      <c r="U91" s="77" t="s">
        <v>126</v>
      </c>
      <c r="V91" s="78">
        <v>0</v>
      </c>
      <c r="W91" s="78">
        <f>V91*K91</f>
        <v>0</v>
      </c>
      <c r="X91" s="78">
        <v>0</v>
      </c>
      <c r="Y91" s="78">
        <f>X91*K91</f>
        <v>0</v>
      </c>
      <c r="Z91" s="78">
        <v>0</v>
      </c>
      <c r="AA91" s="79">
        <f>Z91*K91</f>
        <v>0</v>
      </c>
      <c r="AR91" s="30" t="s">
        <v>118</v>
      </c>
      <c r="AT91" s="30" t="s">
        <v>121</v>
      </c>
      <c r="AU91" s="30" t="s">
        <v>128</v>
      </c>
      <c r="AY91" s="30" t="s">
        <v>120</v>
      </c>
      <c r="BE91" s="80">
        <f>IF(U91="základní",N91,0)</f>
        <v>0</v>
      </c>
      <c r="BF91" s="80">
        <f>IF(U91="snížená",N91,0)</f>
        <v>0</v>
      </c>
      <c r="BG91" s="80">
        <f>IF(U91="zákl. přenesená",N91,0)</f>
        <v>0</v>
      </c>
      <c r="BH91" s="80">
        <f>IF(U91="sníž. přenesená",N91,0)</f>
        <v>0</v>
      </c>
      <c r="BI91" s="80">
        <f>IF(U91="nulová",N91,0)</f>
        <v>0</v>
      </c>
      <c r="BJ91" s="30" t="s">
        <v>118</v>
      </c>
      <c r="BK91" s="80">
        <f>ROUND(L91*K91,2)</f>
        <v>0</v>
      </c>
      <c r="BL91" s="30" t="s">
        <v>118</v>
      </c>
    </row>
    <row r="92" spans="2:64" s="17" customFormat="1" ht="31.5" customHeight="1" x14ac:dyDescent="0.25">
      <c r="B92" s="70"/>
      <c r="C92" s="71" t="s">
        <v>247</v>
      </c>
      <c r="D92" s="71" t="s">
        <v>121</v>
      </c>
      <c r="E92" s="72" t="s">
        <v>4184</v>
      </c>
      <c r="F92" s="671" t="s">
        <v>4185</v>
      </c>
      <c r="G92" s="667"/>
      <c r="H92" s="667"/>
      <c r="I92" s="667"/>
      <c r="J92" s="73" t="s">
        <v>3691</v>
      </c>
      <c r="K92" s="74">
        <v>10</v>
      </c>
      <c r="L92" s="666"/>
      <c r="M92" s="667"/>
      <c r="N92" s="666">
        <f>ROUND(L92*K92,2)</f>
        <v>0</v>
      </c>
      <c r="O92" s="667"/>
      <c r="P92" s="667"/>
      <c r="Q92" s="667"/>
      <c r="R92" s="75"/>
      <c r="T92" s="76" t="s">
        <v>125</v>
      </c>
      <c r="U92" s="77" t="s">
        <v>126</v>
      </c>
      <c r="V92" s="78">
        <v>0</v>
      </c>
      <c r="W92" s="78">
        <f>V92*K92</f>
        <v>0</v>
      </c>
      <c r="X92" s="78">
        <v>0</v>
      </c>
      <c r="Y92" s="78">
        <f>X92*K92</f>
        <v>0</v>
      </c>
      <c r="Z92" s="78">
        <v>0</v>
      </c>
      <c r="AA92" s="79">
        <f>Z92*K92</f>
        <v>0</v>
      </c>
      <c r="AR92" s="30" t="s">
        <v>118</v>
      </c>
      <c r="AT92" s="30" t="s">
        <v>121</v>
      </c>
      <c r="AU92" s="30" t="s">
        <v>128</v>
      </c>
      <c r="AY92" s="30" t="s">
        <v>120</v>
      </c>
      <c r="BE92" s="80">
        <f>IF(U92="základní",N92,0)</f>
        <v>0</v>
      </c>
      <c r="BF92" s="80">
        <f>IF(U92="snížená",N92,0)</f>
        <v>0</v>
      </c>
      <c r="BG92" s="80">
        <f>IF(U92="zákl. přenesená",N92,0)</f>
        <v>0</v>
      </c>
      <c r="BH92" s="80">
        <f>IF(U92="sníž. přenesená",N92,0)</f>
        <v>0</v>
      </c>
      <c r="BI92" s="80">
        <f>IF(U92="nulová",N92,0)</f>
        <v>0</v>
      </c>
      <c r="BJ92" s="30" t="s">
        <v>118</v>
      </c>
      <c r="BK92" s="80">
        <f>ROUND(L92*K92,2)</f>
        <v>0</v>
      </c>
      <c r="BL92" s="30" t="s">
        <v>118</v>
      </c>
    </row>
    <row r="93" spans="2:64" s="17" customFormat="1" ht="44.25" customHeight="1" x14ac:dyDescent="0.25">
      <c r="B93" s="70"/>
      <c r="C93" s="101" t="s">
        <v>254</v>
      </c>
      <c r="D93" s="101" t="s">
        <v>195</v>
      </c>
      <c r="E93" s="102" t="s">
        <v>6734</v>
      </c>
      <c r="F93" s="677" t="s">
        <v>6735</v>
      </c>
      <c r="G93" s="678"/>
      <c r="H93" s="678"/>
      <c r="I93" s="678"/>
      <c r="J93" s="103" t="s">
        <v>447</v>
      </c>
      <c r="K93" s="104">
        <v>2</v>
      </c>
      <c r="L93" s="670"/>
      <c r="M93" s="678"/>
      <c r="N93" s="670">
        <f>ROUND(L93*K93,2)</f>
        <v>0</v>
      </c>
      <c r="O93" s="667"/>
      <c r="P93" s="667"/>
      <c r="Q93" s="667"/>
      <c r="R93" s="75"/>
      <c r="T93" s="76" t="s">
        <v>125</v>
      </c>
      <c r="U93" s="77" t="s">
        <v>126</v>
      </c>
      <c r="V93" s="78">
        <v>0</v>
      </c>
      <c r="W93" s="78">
        <f>V93*K93</f>
        <v>0</v>
      </c>
      <c r="X93" s="78">
        <v>0</v>
      </c>
      <c r="Y93" s="78">
        <f>X93*K93</f>
        <v>0</v>
      </c>
      <c r="Z93" s="78">
        <v>0</v>
      </c>
      <c r="AA93" s="79">
        <f>Z93*K93</f>
        <v>0</v>
      </c>
      <c r="AR93" s="30" t="s">
        <v>258</v>
      </c>
      <c r="AT93" s="30" t="s">
        <v>195</v>
      </c>
      <c r="AU93" s="30" t="s">
        <v>128</v>
      </c>
      <c r="AY93" s="30" t="s">
        <v>120</v>
      </c>
      <c r="BE93" s="80">
        <f>IF(U93="základní",N93,0)</f>
        <v>0</v>
      </c>
      <c r="BF93" s="80">
        <f>IF(U93="snížená",N93,0)</f>
        <v>0</v>
      </c>
      <c r="BG93" s="80">
        <f>IF(U93="zákl. přenesená",N93,0)</f>
        <v>0</v>
      </c>
      <c r="BH93" s="80">
        <f>IF(U93="sníž. přenesená",N93,0)</f>
        <v>0</v>
      </c>
      <c r="BI93" s="80">
        <f>IF(U93="nulová",N93,0)</f>
        <v>0</v>
      </c>
      <c r="BJ93" s="30" t="s">
        <v>118</v>
      </c>
      <c r="BK93" s="80">
        <f>ROUND(L93*K93,2)</f>
        <v>0</v>
      </c>
      <c r="BL93" s="30" t="s">
        <v>194</v>
      </c>
    </row>
    <row r="94" spans="2:64" s="62" customFormat="1" ht="29.85" customHeight="1" x14ac:dyDescent="0.3">
      <c r="B94" s="58"/>
      <c r="C94" s="59"/>
      <c r="D94" s="69" t="s">
        <v>4491</v>
      </c>
      <c r="E94" s="69"/>
      <c r="F94" s="69"/>
      <c r="G94" s="69"/>
      <c r="H94" s="69"/>
      <c r="I94" s="69"/>
      <c r="J94" s="69"/>
      <c r="K94" s="69"/>
      <c r="L94" s="69"/>
      <c r="M94" s="69"/>
      <c r="N94" s="657">
        <f>BK94</f>
        <v>0</v>
      </c>
      <c r="O94" s="658"/>
      <c r="P94" s="658"/>
      <c r="Q94" s="658"/>
      <c r="R94" s="61"/>
      <c r="T94" s="63"/>
      <c r="U94" s="59"/>
      <c r="V94" s="59"/>
      <c r="W94" s="64">
        <f>SUM(W95:W97)</f>
        <v>2.6819999999999999</v>
      </c>
      <c r="X94" s="59"/>
      <c r="Y94" s="64">
        <f>SUM(Y95:Y97)</f>
        <v>2.3880000000000002E-2</v>
      </c>
      <c r="Z94" s="59"/>
      <c r="AA94" s="65">
        <f>SUM(AA95:AA97)</f>
        <v>0</v>
      </c>
      <c r="AR94" s="66" t="s">
        <v>128</v>
      </c>
      <c r="AT94" s="67" t="s">
        <v>117</v>
      </c>
      <c r="AU94" s="67" t="s">
        <v>118</v>
      </c>
      <c r="AY94" s="66" t="s">
        <v>120</v>
      </c>
      <c r="BK94" s="68">
        <f>SUM(BK95:BK97)</f>
        <v>0</v>
      </c>
    </row>
    <row r="95" spans="2:64" s="17" customFormat="1" ht="31.5" customHeight="1" x14ac:dyDescent="0.25">
      <c r="B95" s="70"/>
      <c r="C95" s="101" t="s">
        <v>258</v>
      </c>
      <c r="D95" s="101" t="s">
        <v>195</v>
      </c>
      <c r="E95" s="102" t="s">
        <v>4513</v>
      </c>
      <c r="F95" s="677" t="s">
        <v>4198</v>
      </c>
      <c r="G95" s="678"/>
      <c r="H95" s="678"/>
      <c r="I95" s="678"/>
      <c r="J95" s="103" t="s">
        <v>447</v>
      </c>
      <c r="K95" s="104">
        <v>2</v>
      </c>
      <c r="L95" s="670"/>
      <c r="M95" s="678"/>
      <c r="N95" s="670">
        <f>ROUND(L95*K95,2)</f>
        <v>0</v>
      </c>
      <c r="O95" s="667"/>
      <c r="P95" s="667"/>
      <c r="Q95" s="667"/>
      <c r="R95" s="75"/>
      <c r="T95" s="76" t="s">
        <v>125</v>
      </c>
      <c r="U95" s="77" t="s">
        <v>126</v>
      </c>
      <c r="V95" s="78">
        <v>0</v>
      </c>
      <c r="W95" s="78">
        <f>V95*K95</f>
        <v>0</v>
      </c>
      <c r="X95" s="78">
        <v>0</v>
      </c>
      <c r="Y95" s="78">
        <f>X95*K95</f>
        <v>0</v>
      </c>
      <c r="Z95" s="78">
        <v>0</v>
      </c>
      <c r="AA95" s="79">
        <f>Z95*K95</f>
        <v>0</v>
      </c>
      <c r="AR95" s="30" t="s">
        <v>128</v>
      </c>
      <c r="AT95" s="30" t="s">
        <v>195</v>
      </c>
      <c r="AU95" s="30" t="s">
        <v>128</v>
      </c>
      <c r="AY95" s="30" t="s">
        <v>120</v>
      </c>
      <c r="BE95" s="80">
        <f>IF(U95="základní",N95,0)</f>
        <v>0</v>
      </c>
      <c r="BF95" s="80">
        <f>IF(U95="snížená",N95,0)</f>
        <v>0</v>
      </c>
      <c r="BG95" s="80">
        <f>IF(U95="zákl. přenesená",N95,0)</f>
        <v>0</v>
      </c>
      <c r="BH95" s="80">
        <f>IF(U95="sníž. přenesená",N95,0)</f>
        <v>0</v>
      </c>
      <c r="BI95" s="80">
        <f>IF(U95="nulová",N95,0)</f>
        <v>0</v>
      </c>
      <c r="BJ95" s="30" t="s">
        <v>118</v>
      </c>
      <c r="BK95" s="80">
        <f>ROUND(L95*K95,2)</f>
        <v>0</v>
      </c>
      <c r="BL95" s="30" t="s">
        <v>118</v>
      </c>
    </row>
    <row r="96" spans="2:64" s="17" customFormat="1" ht="31.5" customHeight="1" x14ac:dyDescent="0.25">
      <c r="B96" s="70"/>
      <c r="C96" s="71" t="s">
        <v>262</v>
      </c>
      <c r="D96" s="71" t="s">
        <v>121</v>
      </c>
      <c r="E96" s="72" t="s">
        <v>4195</v>
      </c>
      <c r="F96" s="671" t="s">
        <v>4196</v>
      </c>
      <c r="G96" s="667"/>
      <c r="H96" s="667"/>
      <c r="I96" s="667"/>
      <c r="J96" s="73" t="s">
        <v>447</v>
      </c>
      <c r="K96" s="74">
        <v>2</v>
      </c>
      <c r="L96" s="666"/>
      <c r="M96" s="667"/>
      <c r="N96" s="666">
        <f>ROUND(L96*K96,2)</f>
        <v>0</v>
      </c>
      <c r="O96" s="667"/>
      <c r="P96" s="667"/>
      <c r="Q96" s="667"/>
      <c r="R96" s="75"/>
      <c r="T96" s="76" t="s">
        <v>125</v>
      </c>
      <c r="U96" s="77" t="s">
        <v>126</v>
      </c>
      <c r="V96" s="78">
        <v>5.0999999999999997E-2</v>
      </c>
      <c r="W96" s="78">
        <f>V96*K96</f>
        <v>0.10199999999999999</v>
      </c>
      <c r="X96" s="78">
        <v>3.0000000000000001E-5</v>
      </c>
      <c r="Y96" s="78">
        <f>X96*K96</f>
        <v>6.0000000000000002E-5</v>
      </c>
      <c r="Z96" s="78">
        <v>0</v>
      </c>
      <c r="AA96" s="79">
        <f>Z96*K96</f>
        <v>0</v>
      </c>
      <c r="AR96" s="30" t="s">
        <v>118</v>
      </c>
      <c r="AT96" s="30" t="s">
        <v>121</v>
      </c>
      <c r="AU96" s="30" t="s">
        <v>128</v>
      </c>
      <c r="AY96" s="30" t="s">
        <v>120</v>
      </c>
      <c r="BE96" s="80">
        <f>IF(U96="základní",N96,0)</f>
        <v>0</v>
      </c>
      <c r="BF96" s="80">
        <f>IF(U96="snížená",N96,0)</f>
        <v>0</v>
      </c>
      <c r="BG96" s="80">
        <f>IF(U96="zákl. přenesená",N96,0)</f>
        <v>0</v>
      </c>
      <c r="BH96" s="80">
        <f>IF(U96="sníž. přenesená",N96,0)</f>
        <v>0</v>
      </c>
      <c r="BI96" s="80">
        <f>IF(U96="nulová",N96,0)</f>
        <v>0</v>
      </c>
      <c r="BJ96" s="30" t="s">
        <v>118</v>
      </c>
      <c r="BK96" s="80">
        <f>ROUND(L96*K96,2)</f>
        <v>0</v>
      </c>
      <c r="BL96" s="30" t="s">
        <v>118</v>
      </c>
    </row>
    <row r="97" spans="2:64" s="17" customFormat="1" ht="31.5" customHeight="1" x14ac:dyDescent="0.25">
      <c r="B97" s="70"/>
      <c r="C97" s="71" t="s">
        <v>366</v>
      </c>
      <c r="D97" s="71" t="s">
        <v>121</v>
      </c>
      <c r="E97" s="72" t="s">
        <v>6800</v>
      </c>
      <c r="F97" s="671" t="s">
        <v>6801</v>
      </c>
      <c r="G97" s="667"/>
      <c r="H97" s="667"/>
      <c r="I97" s="667"/>
      <c r="J97" s="73" t="s">
        <v>3065</v>
      </c>
      <c r="K97" s="74">
        <v>2</v>
      </c>
      <c r="L97" s="666"/>
      <c r="M97" s="667"/>
      <c r="N97" s="666">
        <f>ROUND(L97*K97,2)</f>
        <v>0</v>
      </c>
      <c r="O97" s="667"/>
      <c r="P97" s="667"/>
      <c r="Q97" s="667"/>
      <c r="R97" s="75"/>
      <c r="T97" s="76" t="s">
        <v>125</v>
      </c>
      <c r="U97" s="77" t="s">
        <v>126</v>
      </c>
      <c r="V97" s="78">
        <v>1.29</v>
      </c>
      <c r="W97" s="78">
        <f>V97*K97</f>
        <v>2.58</v>
      </c>
      <c r="X97" s="78">
        <v>1.191E-2</v>
      </c>
      <c r="Y97" s="78">
        <f>X97*K97</f>
        <v>2.3820000000000001E-2</v>
      </c>
      <c r="Z97" s="78">
        <v>0</v>
      </c>
      <c r="AA97" s="79">
        <f>Z97*K97</f>
        <v>0</v>
      </c>
      <c r="AR97" s="30" t="s">
        <v>194</v>
      </c>
      <c r="AT97" s="30" t="s">
        <v>121</v>
      </c>
      <c r="AU97" s="30" t="s">
        <v>128</v>
      </c>
      <c r="AY97" s="30" t="s">
        <v>120</v>
      </c>
      <c r="BE97" s="80">
        <f>IF(U97="základní",N97,0)</f>
        <v>0</v>
      </c>
      <c r="BF97" s="80">
        <f>IF(U97="snížená",N97,0)</f>
        <v>0</v>
      </c>
      <c r="BG97" s="80">
        <f>IF(U97="zákl. přenesená",N97,0)</f>
        <v>0</v>
      </c>
      <c r="BH97" s="80">
        <f>IF(U97="sníž. přenesená",N97,0)</f>
        <v>0</v>
      </c>
      <c r="BI97" s="80">
        <f>IF(U97="nulová",N97,0)</f>
        <v>0</v>
      </c>
      <c r="BJ97" s="30" t="s">
        <v>118</v>
      </c>
      <c r="BK97" s="80">
        <f>ROUND(L97*K97,2)</f>
        <v>0</v>
      </c>
      <c r="BL97" s="30" t="s">
        <v>194</v>
      </c>
    </row>
    <row r="98" spans="2:64" s="62" customFormat="1" ht="29.85" customHeight="1" x14ac:dyDescent="0.3">
      <c r="B98" s="58"/>
      <c r="C98" s="59"/>
      <c r="D98" s="69" t="s">
        <v>98</v>
      </c>
      <c r="E98" s="69"/>
      <c r="F98" s="69"/>
      <c r="G98" s="69"/>
      <c r="H98" s="69"/>
      <c r="I98" s="69"/>
      <c r="J98" s="69"/>
      <c r="K98" s="69"/>
      <c r="L98" s="69"/>
      <c r="M98" s="69"/>
      <c r="N98" s="657">
        <f>BK98</f>
        <v>0</v>
      </c>
      <c r="O98" s="658"/>
      <c r="P98" s="658"/>
      <c r="Q98" s="658"/>
      <c r="R98" s="61"/>
      <c r="T98" s="63"/>
      <c r="U98" s="59"/>
      <c r="V98" s="59"/>
      <c r="W98" s="64">
        <f>SUM(W99:W101)</f>
        <v>1.4039999999999999</v>
      </c>
      <c r="X98" s="59"/>
      <c r="Y98" s="64">
        <f>SUM(Y99:Y101)</f>
        <v>4.8599999999999997E-3</v>
      </c>
      <c r="Z98" s="59"/>
      <c r="AA98" s="65">
        <f>SUM(AA99:AA101)</f>
        <v>0</v>
      </c>
      <c r="AR98" s="66" t="s">
        <v>128</v>
      </c>
      <c r="AT98" s="67" t="s">
        <v>117</v>
      </c>
      <c r="AU98" s="67" t="s">
        <v>118</v>
      </c>
      <c r="AY98" s="66" t="s">
        <v>120</v>
      </c>
      <c r="BK98" s="68">
        <f>SUM(BK99:BK101)</f>
        <v>0</v>
      </c>
    </row>
    <row r="99" spans="2:64" s="17" customFormat="1" ht="31.5" customHeight="1" x14ac:dyDescent="0.25">
      <c r="B99" s="70"/>
      <c r="C99" s="71" t="s">
        <v>270</v>
      </c>
      <c r="D99" s="71" t="s">
        <v>121</v>
      </c>
      <c r="E99" s="72" t="s">
        <v>3693</v>
      </c>
      <c r="F99" s="671" t="s">
        <v>3694</v>
      </c>
      <c r="G99" s="667"/>
      <c r="H99" s="667"/>
      <c r="I99" s="667"/>
      <c r="J99" s="73" t="s">
        <v>532</v>
      </c>
      <c r="K99" s="74">
        <v>24</v>
      </c>
      <c r="L99" s="666"/>
      <c r="M99" s="667"/>
      <c r="N99" s="666">
        <f>ROUND(L99*K99,2)</f>
        <v>0</v>
      </c>
      <c r="O99" s="667"/>
      <c r="P99" s="667"/>
      <c r="Q99" s="667"/>
      <c r="R99" s="75"/>
      <c r="T99" s="76" t="s">
        <v>125</v>
      </c>
      <c r="U99" s="77" t="s">
        <v>126</v>
      </c>
      <c r="V99" s="78">
        <v>2.5999999999999999E-2</v>
      </c>
      <c r="W99" s="78">
        <f>V99*K99</f>
        <v>0.624</v>
      </c>
      <c r="X99" s="78">
        <v>9.0000000000000006E-5</v>
      </c>
      <c r="Y99" s="78">
        <f>X99*K99</f>
        <v>2.16E-3</v>
      </c>
      <c r="Z99" s="78">
        <v>0</v>
      </c>
      <c r="AA99" s="79">
        <f>Z99*K99</f>
        <v>0</v>
      </c>
      <c r="AR99" s="30" t="s">
        <v>194</v>
      </c>
      <c r="AT99" s="30" t="s">
        <v>121</v>
      </c>
      <c r="AU99" s="30" t="s">
        <v>128</v>
      </c>
      <c r="AY99" s="30" t="s">
        <v>120</v>
      </c>
      <c r="BE99" s="80">
        <f>IF(U99="základní",N99,0)</f>
        <v>0</v>
      </c>
      <c r="BF99" s="80">
        <f>IF(U99="snížená",N99,0)</f>
        <v>0</v>
      </c>
      <c r="BG99" s="80">
        <f>IF(U99="zákl. přenesená",N99,0)</f>
        <v>0</v>
      </c>
      <c r="BH99" s="80">
        <f>IF(U99="sníž. přenesená",N99,0)</f>
        <v>0</v>
      </c>
      <c r="BI99" s="80">
        <f>IF(U99="nulová",N99,0)</f>
        <v>0</v>
      </c>
      <c r="BJ99" s="30" t="s">
        <v>118</v>
      </c>
      <c r="BK99" s="80">
        <f>ROUND(L99*K99,2)</f>
        <v>0</v>
      </c>
      <c r="BL99" s="30" t="s">
        <v>194</v>
      </c>
    </row>
    <row r="100" spans="2:64" s="86" customFormat="1" ht="22.5" customHeight="1" x14ac:dyDescent="0.25">
      <c r="B100" s="81"/>
      <c r="C100" s="385"/>
      <c r="D100" s="385"/>
      <c r="E100" s="83" t="s">
        <v>125</v>
      </c>
      <c r="F100" s="661" t="s">
        <v>6772</v>
      </c>
      <c r="G100" s="662"/>
      <c r="H100" s="662"/>
      <c r="I100" s="662"/>
      <c r="J100" s="385"/>
      <c r="K100" s="84">
        <v>24</v>
      </c>
      <c r="L100" s="385"/>
      <c r="M100" s="385"/>
      <c r="N100" s="385"/>
      <c r="O100" s="385"/>
      <c r="P100" s="385"/>
      <c r="Q100" s="385"/>
      <c r="R100" s="85"/>
      <c r="T100" s="87"/>
      <c r="U100" s="385"/>
      <c r="V100" s="385"/>
      <c r="W100" s="385"/>
      <c r="X100" s="385"/>
      <c r="Y100" s="385"/>
      <c r="Z100" s="385"/>
      <c r="AA100" s="88"/>
      <c r="AT100" s="89" t="s">
        <v>130</v>
      </c>
      <c r="AU100" s="89" t="s">
        <v>128</v>
      </c>
      <c r="AV100" s="86" t="s">
        <v>128</v>
      </c>
      <c r="AW100" s="86" t="s">
        <v>131</v>
      </c>
      <c r="AX100" s="86" t="s">
        <v>118</v>
      </c>
      <c r="AY100" s="89" t="s">
        <v>120</v>
      </c>
    </row>
    <row r="101" spans="2:64" s="17" customFormat="1" ht="31.5" customHeight="1" x14ac:dyDescent="0.25">
      <c r="B101" s="70"/>
      <c r="C101" s="71" t="s">
        <v>275</v>
      </c>
      <c r="D101" s="71" t="s">
        <v>121</v>
      </c>
      <c r="E101" s="72" t="s">
        <v>6777</v>
      </c>
      <c r="F101" s="671" t="s">
        <v>4526</v>
      </c>
      <c r="G101" s="667"/>
      <c r="H101" s="667"/>
      <c r="I101" s="667"/>
      <c r="J101" s="73" t="s">
        <v>532</v>
      </c>
      <c r="K101" s="74">
        <v>30</v>
      </c>
      <c r="L101" s="666"/>
      <c r="M101" s="667"/>
      <c r="N101" s="666">
        <f>ROUND(L101*K101,2)</f>
        <v>0</v>
      </c>
      <c r="O101" s="667"/>
      <c r="P101" s="667"/>
      <c r="Q101" s="667"/>
      <c r="R101" s="75"/>
      <c r="T101" s="76" t="s">
        <v>125</v>
      </c>
      <c r="U101" s="77" t="s">
        <v>126</v>
      </c>
      <c r="V101" s="78">
        <v>2.5999999999999999E-2</v>
      </c>
      <c r="W101" s="78">
        <f>V101*K101</f>
        <v>0.77999999999999992</v>
      </c>
      <c r="X101" s="78">
        <v>9.0000000000000006E-5</v>
      </c>
      <c r="Y101" s="78">
        <f>X101*K101</f>
        <v>2.7000000000000001E-3</v>
      </c>
      <c r="Z101" s="78">
        <v>0</v>
      </c>
      <c r="AA101" s="79">
        <f>Z101*K101</f>
        <v>0</v>
      </c>
      <c r="AR101" s="30" t="s">
        <v>194</v>
      </c>
      <c r="AT101" s="30" t="s">
        <v>121</v>
      </c>
      <c r="AU101" s="30" t="s">
        <v>128</v>
      </c>
      <c r="AY101" s="30" t="s">
        <v>120</v>
      </c>
      <c r="BE101" s="80">
        <f>IF(U101="základní",N101,0)</f>
        <v>0</v>
      </c>
      <c r="BF101" s="80">
        <f>IF(U101="snížená",N101,0)</f>
        <v>0</v>
      </c>
      <c r="BG101" s="80">
        <f>IF(U101="zákl. přenesená",N101,0)</f>
        <v>0</v>
      </c>
      <c r="BH101" s="80">
        <f>IF(U101="sníž. přenesená",N101,0)</f>
        <v>0</v>
      </c>
      <c r="BI101" s="80">
        <f>IF(U101="nulová",N101,0)</f>
        <v>0</v>
      </c>
      <c r="BJ101" s="30" t="s">
        <v>118</v>
      </c>
      <c r="BK101" s="80">
        <f>ROUND(L101*K101,2)</f>
        <v>0</v>
      </c>
      <c r="BL101" s="30" t="s">
        <v>194</v>
      </c>
    </row>
    <row r="102" spans="2:64" s="62" customFormat="1" ht="29.85" customHeight="1" x14ac:dyDescent="0.3">
      <c r="B102" s="58"/>
      <c r="C102" s="59"/>
      <c r="D102" s="69" t="s">
        <v>4492</v>
      </c>
      <c r="E102" s="69"/>
      <c r="F102" s="69"/>
      <c r="G102" s="69"/>
      <c r="H102" s="69"/>
      <c r="I102" s="69"/>
      <c r="J102" s="69"/>
      <c r="K102" s="69"/>
      <c r="L102" s="69"/>
      <c r="M102" s="69"/>
      <c r="N102" s="657">
        <f>BK102</f>
        <v>0</v>
      </c>
      <c r="O102" s="658"/>
      <c r="P102" s="658"/>
      <c r="Q102" s="658"/>
      <c r="R102" s="61"/>
      <c r="T102" s="63"/>
      <c r="U102" s="59"/>
      <c r="V102" s="59"/>
      <c r="W102" s="64">
        <f>SUM(W103:W104)</f>
        <v>0</v>
      </c>
      <c r="X102" s="59"/>
      <c r="Y102" s="64">
        <f>SUM(Y103:Y104)</f>
        <v>0</v>
      </c>
      <c r="Z102" s="59"/>
      <c r="AA102" s="65">
        <f>SUM(AA103:AA104)</f>
        <v>0</v>
      </c>
      <c r="AR102" s="66" t="s">
        <v>128</v>
      </c>
      <c r="AT102" s="67" t="s">
        <v>117</v>
      </c>
      <c r="AU102" s="67" t="s">
        <v>118</v>
      </c>
      <c r="AY102" s="66" t="s">
        <v>120</v>
      </c>
      <c r="BK102" s="68">
        <f>SUM(BK103:BK104)</f>
        <v>0</v>
      </c>
    </row>
    <row r="103" spans="2:64" s="17" customFormat="1" ht="22.5" customHeight="1" x14ac:dyDescent="0.25">
      <c r="B103" s="70"/>
      <c r="C103" s="101" t="s">
        <v>282</v>
      </c>
      <c r="D103" s="101" t="s">
        <v>195</v>
      </c>
      <c r="E103" s="102" t="s">
        <v>4527</v>
      </c>
      <c r="F103" s="677" t="s">
        <v>4245</v>
      </c>
      <c r="G103" s="678"/>
      <c r="H103" s="678"/>
      <c r="I103" s="678"/>
      <c r="J103" s="103" t="s">
        <v>124</v>
      </c>
      <c r="K103" s="104">
        <v>3</v>
      </c>
      <c r="L103" s="670"/>
      <c r="M103" s="678"/>
      <c r="N103" s="670">
        <f>ROUND(L103*K103,2)</f>
        <v>0</v>
      </c>
      <c r="O103" s="667"/>
      <c r="P103" s="667"/>
      <c r="Q103" s="667"/>
      <c r="R103" s="75"/>
      <c r="T103" s="76" t="s">
        <v>125</v>
      </c>
      <c r="U103" s="77" t="s">
        <v>126</v>
      </c>
      <c r="V103" s="78">
        <v>0</v>
      </c>
      <c r="W103" s="78">
        <f>V103*K103</f>
        <v>0</v>
      </c>
      <c r="X103" s="78">
        <v>0</v>
      </c>
      <c r="Y103" s="78">
        <f>X103*K103</f>
        <v>0</v>
      </c>
      <c r="Z103" s="78">
        <v>0</v>
      </c>
      <c r="AA103" s="79">
        <f>Z103*K103</f>
        <v>0</v>
      </c>
      <c r="AR103" s="30" t="s">
        <v>258</v>
      </c>
      <c r="AT103" s="30" t="s">
        <v>195</v>
      </c>
      <c r="AU103" s="30" t="s">
        <v>128</v>
      </c>
      <c r="AY103" s="30" t="s">
        <v>120</v>
      </c>
      <c r="BE103" s="80">
        <f>IF(U103="základní",N103,0)</f>
        <v>0</v>
      </c>
      <c r="BF103" s="80">
        <f>IF(U103="snížená",N103,0)</f>
        <v>0</v>
      </c>
      <c r="BG103" s="80">
        <f>IF(U103="zákl. přenesená",N103,0)</f>
        <v>0</v>
      </c>
      <c r="BH103" s="80">
        <f>IF(U103="sníž. přenesená",N103,0)</f>
        <v>0</v>
      </c>
      <c r="BI103" s="80">
        <f>IF(U103="nulová",N103,0)</f>
        <v>0</v>
      </c>
      <c r="BJ103" s="30" t="s">
        <v>118</v>
      </c>
      <c r="BK103" s="80">
        <f>ROUND(L103*K103,2)</f>
        <v>0</v>
      </c>
      <c r="BL103" s="30" t="s">
        <v>194</v>
      </c>
    </row>
    <row r="104" spans="2:64" s="17" customFormat="1" ht="31.5" customHeight="1" x14ac:dyDescent="0.25">
      <c r="B104" s="70"/>
      <c r="C104" s="101" t="s">
        <v>286</v>
      </c>
      <c r="D104" s="101" t="s">
        <v>195</v>
      </c>
      <c r="E104" s="102" t="s">
        <v>4543</v>
      </c>
      <c r="F104" s="677" t="s">
        <v>4544</v>
      </c>
      <c r="G104" s="678"/>
      <c r="H104" s="678"/>
      <c r="I104" s="678"/>
      <c r="J104" s="103" t="s">
        <v>124</v>
      </c>
      <c r="K104" s="104">
        <v>24</v>
      </c>
      <c r="L104" s="670"/>
      <c r="M104" s="678"/>
      <c r="N104" s="670">
        <f>ROUND(L104*K104,2)</f>
        <v>0</v>
      </c>
      <c r="O104" s="667"/>
      <c r="P104" s="667"/>
      <c r="Q104" s="667"/>
      <c r="R104" s="75"/>
      <c r="T104" s="76" t="s">
        <v>125</v>
      </c>
      <c r="U104" s="77" t="s">
        <v>126</v>
      </c>
      <c r="V104" s="78">
        <v>0</v>
      </c>
      <c r="W104" s="78">
        <f>V104*K104</f>
        <v>0</v>
      </c>
      <c r="X104" s="78">
        <v>0</v>
      </c>
      <c r="Y104" s="78">
        <f>X104*K104</f>
        <v>0</v>
      </c>
      <c r="Z104" s="78">
        <v>0</v>
      </c>
      <c r="AA104" s="79">
        <f>Z104*K104</f>
        <v>0</v>
      </c>
      <c r="AR104" s="30" t="s">
        <v>258</v>
      </c>
      <c r="AT104" s="30" t="s">
        <v>195</v>
      </c>
      <c r="AU104" s="30" t="s">
        <v>128</v>
      </c>
      <c r="AY104" s="30" t="s">
        <v>120</v>
      </c>
      <c r="BE104" s="80">
        <f>IF(U104="základní",N104,0)</f>
        <v>0</v>
      </c>
      <c r="BF104" s="80">
        <f>IF(U104="snížená",N104,0)</f>
        <v>0</v>
      </c>
      <c r="BG104" s="80">
        <f>IF(U104="zákl. přenesená",N104,0)</f>
        <v>0</v>
      </c>
      <c r="BH104" s="80">
        <f>IF(U104="sníž. přenesená",N104,0)</f>
        <v>0</v>
      </c>
      <c r="BI104" s="80">
        <f>IF(U104="nulová",N104,0)</f>
        <v>0</v>
      </c>
      <c r="BJ104" s="30" t="s">
        <v>118</v>
      </c>
      <c r="BK104" s="80">
        <f>ROUND(L104*K104,2)</f>
        <v>0</v>
      </c>
      <c r="BL104" s="30" t="s">
        <v>194</v>
      </c>
    </row>
    <row r="105" spans="2:64" s="62" customFormat="1" ht="29.85" customHeight="1" x14ac:dyDescent="0.3">
      <c r="B105" s="58"/>
      <c r="C105" s="59"/>
      <c r="D105" s="69" t="s">
        <v>6723</v>
      </c>
      <c r="E105" s="69"/>
      <c r="F105" s="69"/>
      <c r="G105" s="69"/>
      <c r="H105" s="69"/>
      <c r="I105" s="69"/>
      <c r="J105" s="69"/>
      <c r="K105" s="69"/>
      <c r="L105" s="69"/>
      <c r="M105" s="69"/>
      <c r="N105" s="657">
        <f>BK105</f>
        <v>0</v>
      </c>
      <c r="O105" s="658"/>
      <c r="P105" s="658"/>
      <c r="Q105" s="658"/>
      <c r="R105" s="61"/>
      <c r="T105" s="63"/>
      <c r="U105" s="59"/>
      <c r="V105" s="59"/>
      <c r="W105" s="64">
        <f>SUM(W106:W110)</f>
        <v>0</v>
      </c>
      <c r="X105" s="59"/>
      <c r="Y105" s="64">
        <f>SUM(Y106:Y110)</f>
        <v>0</v>
      </c>
      <c r="Z105" s="59"/>
      <c r="AA105" s="65">
        <f>SUM(AA106:AA110)</f>
        <v>0</v>
      </c>
      <c r="AR105" s="66" t="s">
        <v>128</v>
      </c>
      <c r="AT105" s="67" t="s">
        <v>117</v>
      </c>
      <c r="AU105" s="67" t="s">
        <v>118</v>
      </c>
      <c r="AY105" s="66" t="s">
        <v>120</v>
      </c>
      <c r="BK105" s="68">
        <f>SUM(BK106:BK110)</f>
        <v>0</v>
      </c>
    </row>
    <row r="106" spans="2:64" s="17" customFormat="1" ht="22.5" customHeight="1" x14ac:dyDescent="0.25">
      <c r="B106" s="70"/>
      <c r="C106" s="101" t="s">
        <v>291</v>
      </c>
      <c r="D106" s="101" t="s">
        <v>195</v>
      </c>
      <c r="E106" s="102" t="s">
        <v>6737</v>
      </c>
      <c r="F106" s="677" t="s">
        <v>6738</v>
      </c>
      <c r="G106" s="678"/>
      <c r="H106" s="678"/>
      <c r="I106" s="678"/>
      <c r="J106" s="103" t="s">
        <v>3065</v>
      </c>
      <c r="K106" s="104">
        <v>1</v>
      </c>
      <c r="L106" s="670"/>
      <c r="M106" s="678"/>
      <c r="N106" s="670">
        <f>ROUND(L106*K106,2)</f>
        <v>0</v>
      </c>
      <c r="O106" s="667"/>
      <c r="P106" s="667"/>
      <c r="Q106" s="667"/>
      <c r="R106" s="75"/>
      <c r="T106" s="76" t="s">
        <v>125</v>
      </c>
      <c r="U106" s="77" t="s">
        <v>126</v>
      </c>
      <c r="V106" s="78">
        <v>0</v>
      </c>
      <c r="W106" s="78">
        <f>V106*K106</f>
        <v>0</v>
      </c>
      <c r="X106" s="78">
        <v>0</v>
      </c>
      <c r="Y106" s="78">
        <f>X106*K106</f>
        <v>0</v>
      </c>
      <c r="Z106" s="78">
        <v>0</v>
      </c>
      <c r="AA106" s="79">
        <f>Z106*K106</f>
        <v>0</v>
      </c>
      <c r="AR106" s="30" t="s">
        <v>258</v>
      </c>
      <c r="AT106" s="30" t="s">
        <v>195</v>
      </c>
      <c r="AU106" s="30" t="s">
        <v>128</v>
      </c>
      <c r="AY106" s="30" t="s">
        <v>120</v>
      </c>
      <c r="BE106" s="80">
        <f>IF(U106="základní",N106,0)</f>
        <v>0</v>
      </c>
      <c r="BF106" s="80">
        <f>IF(U106="snížená",N106,0)</f>
        <v>0</v>
      </c>
      <c r="BG106" s="80">
        <f>IF(U106="zákl. přenesená",N106,0)</f>
        <v>0</v>
      </c>
      <c r="BH106" s="80">
        <f>IF(U106="sníž. přenesená",N106,0)</f>
        <v>0</v>
      </c>
      <c r="BI106" s="80">
        <f>IF(U106="nulová",N106,0)</f>
        <v>0</v>
      </c>
      <c r="BJ106" s="30" t="s">
        <v>118</v>
      </c>
      <c r="BK106" s="80">
        <f>ROUND(L106*K106,2)</f>
        <v>0</v>
      </c>
      <c r="BL106" s="30" t="s">
        <v>194</v>
      </c>
    </row>
    <row r="107" spans="2:64" s="17" customFormat="1" ht="31.5" customHeight="1" x14ac:dyDescent="0.25">
      <c r="B107" s="70"/>
      <c r="C107" s="101" t="s">
        <v>300</v>
      </c>
      <c r="D107" s="101" t="s">
        <v>195</v>
      </c>
      <c r="E107" s="102" t="s">
        <v>6739</v>
      </c>
      <c r="F107" s="677" t="s">
        <v>6740</v>
      </c>
      <c r="G107" s="678"/>
      <c r="H107" s="678"/>
      <c r="I107" s="678"/>
      <c r="J107" s="103" t="s">
        <v>3065</v>
      </c>
      <c r="K107" s="104">
        <v>1</v>
      </c>
      <c r="L107" s="670"/>
      <c r="M107" s="678"/>
      <c r="N107" s="670">
        <f>ROUND(L107*K107,2)</f>
        <v>0</v>
      </c>
      <c r="O107" s="667"/>
      <c r="P107" s="667"/>
      <c r="Q107" s="667"/>
      <c r="R107" s="75"/>
      <c r="T107" s="76" t="s">
        <v>125</v>
      </c>
      <c r="U107" s="77" t="s">
        <v>126</v>
      </c>
      <c r="V107" s="78">
        <v>0</v>
      </c>
      <c r="W107" s="78">
        <f>V107*K107</f>
        <v>0</v>
      </c>
      <c r="X107" s="78">
        <v>0</v>
      </c>
      <c r="Y107" s="78">
        <f>X107*K107</f>
        <v>0</v>
      </c>
      <c r="Z107" s="78">
        <v>0</v>
      </c>
      <c r="AA107" s="79">
        <f>Z107*K107</f>
        <v>0</v>
      </c>
      <c r="AR107" s="30" t="s">
        <v>258</v>
      </c>
      <c r="AT107" s="30" t="s">
        <v>195</v>
      </c>
      <c r="AU107" s="30" t="s">
        <v>128</v>
      </c>
      <c r="AY107" s="30" t="s">
        <v>120</v>
      </c>
      <c r="BE107" s="80">
        <f>IF(U107="základní",N107,0)</f>
        <v>0</v>
      </c>
      <c r="BF107" s="80">
        <f>IF(U107="snížená",N107,0)</f>
        <v>0</v>
      </c>
      <c r="BG107" s="80">
        <f>IF(U107="zákl. přenesená",N107,0)</f>
        <v>0</v>
      </c>
      <c r="BH107" s="80">
        <f>IF(U107="sníž. přenesená",N107,0)</f>
        <v>0</v>
      </c>
      <c r="BI107" s="80">
        <f>IF(U107="nulová",N107,0)</f>
        <v>0</v>
      </c>
      <c r="BJ107" s="30" t="s">
        <v>118</v>
      </c>
      <c r="BK107" s="80">
        <f>ROUND(L107*K107,2)</f>
        <v>0</v>
      </c>
      <c r="BL107" s="30" t="s">
        <v>194</v>
      </c>
    </row>
    <row r="108" spans="2:64" s="17" customFormat="1" ht="22.5" customHeight="1" x14ac:dyDescent="0.25">
      <c r="B108" s="70"/>
      <c r="C108" s="101" t="s">
        <v>304</v>
      </c>
      <c r="D108" s="101" t="s">
        <v>195</v>
      </c>
      <c r="E108" s="102" t="s">
        <v>6741</v>
      </c>
      <c r="F108" s="677" t="s">
        <v>6742</v>
      </c>
      <c r="G108" s="678"/>
      <c r="H108" s="678"/>
      <c r="I108" s="678"/>
      <c r="J108" s="103" t="s">
        <v>3065</v>
      </c>
      <c r="K108" s="104">
        <v>1</v>
      </c>
      <c r="L108" s="670"/>
      <c r="M108" s="678"/>
      <c r="N108" s="670">
        <f>ROUND(L108*K108,2)</f>
        <v>0</v>
      </c>
      <c r="O108" s="667"/>
      <c r="P108" s="667"/>
      <c r="Q108" s="667"/>
      <c r="R108" s="75"/>
      <c r="T108" s="76" t="s">
        <v>125</v>
      </c>
      <c r="U108" s="77" t="s">
        <v>126</v>
      </c>
      <c r="V108" s="78">
        <v>0</v>
      </c>
      <c r="W108" s="78">
        <f>V108*K108</f>
        <v>0</v>
      </c>
      <c r="X108" s="78">
        <v>0</v>
      </c>
      <c r="Y108" s="78">
        <f>X108*K108</f>
        <v>0</v>
      </c>
      <c r="Z108" s="78">
        <v>0</v>
      </c>
      <c r="AA108" s="79">
        <f>Z108*K108</f>
        <v>0</v>
      </c>
      <c r="AR108" s="30" t="s">
        <v>258</v>
      </c>
      <c r="AT108" s="30" t="s">
        <v>195</v>
      </c>
      <c r="AU108" s="30" t="s">
        <v>128</v>
      </c>
      <c r="AY108" s="30" t="s">
        <v>120</v>
      </c>
      <c r="BE108" s="80">
        <f>IF(U108="základní",N108,0)</f>
        <v>0</v>
      </c>
      <c r="BF108" s="80">
        <f>IF(U108="snížená",N108,0)</f>
        <v>0</v>
      </c>
      <c r="BG108" s="80">
        <f>IF(U108="zákl. přenesená",N108,0)</f>
        <v>0</v>
      </c>
      <c r="BH108" s="80">
        <f>IF(U108="sníž. přenesená",N108,0)</f>
        <v>0</v>
      </c>
      <c r="BI108" s="80">
        <f>IF(U108="nulová",N108,0)</f>
        <v>0</v>
      </c>
      <c r="BJ108" s="30" t="s">
        <v>118</v>
      </c>
      <c r="BK108" s="80">
        <f>ROUND(L108*K108,2)</f>
        <v>0</v>
      </c>
      <c r="BL108" s="30" t="s">
        <v>194</v>
      </c>
    </row>
    <row r="109" spans="2:64" s="17" customFormat="1" ht="22.5" customHeight="1" x14ac:dyDescent="0.25">
      <c r="B109" s="70"/>
      <c r="C109" s="101" t="s">
        <v>309</v>
      </c>
      <c r="D109" s="101" t="s">
        <v>195</v>
      </c>
      <c r="E109" s="102" t="s">
        <v>6743</v>
      </c>
      <c r="F109" s="677" t="s">
        <v>6744</v>
      </c>
      <c r="G109" s="678"/>
      <c r="H109" s="678"/>
      <c r="I109" s="678"/>
      <c r="J109" s="103" t="s">
        <v>3065</v>
      </c>
      <c r="K109" s="104">
        <v>1</v>
      </c>
      <c r="L109" s="670"/>
      <c r="M109" s="678"/>
      <c r="N109" s="670">
        <f>ROUND(L109*K109,2)</f>
        <v>0</v>
      </c>
      <c r="O109" s="667"/>
      <c r="P109" s="667"/>
      <c r="Q109" s="667"/>
      <c r="R109" s="75"/>
      <c r="T109" s="76" t="s">
        <v>125</v>
      </c>
      <c r="U109" s="77" t="s">
        <v>126</v>
      </c>
      <c r="V109" s="78">
        <v>0</v>
      </c>
      <c r="W109" s="78">
        <f>V109*K109</f>
        <v>0</v>
      </c>
      <c r="X109" s="78">
        <v>0</v>
      </c>
      <c r="Y109" s="78">
        <f>X109*K109</f>
        <v>0</v>
      </c>
      <c r="Z109" s="78">
        <v>0</v>
      </c>
      <c r="AA109" s="79">
        <f>Z109*K109</f>
        <v>0</v>
      </c>
      <c r="AR109" s="30" t="s">
        <v>258</v>
      </c>
      <c r="AT109" s="30" t="s">
        <v>195</v>
      </c>
      <c r="AU109" s="30" t="s">
        <v>128</v>
      </c>
      <c r="AY109" s="30" t="s">
        <v>120</v>
      </c>
      <c r="BE109" s="80">
        <f>IF(U109="základní",N109,0)</f>
        <v>0</v>
      </c>
      <c r="BF109" s="80">
        <f>IF(U109="snížená",N109,0)</f>
        <v>0</v>
      </c>
      <c r="BG109" s="80">
        <f>IF(U109="zákl. přenesená",N109,0)</f>
        <v>0</v>
      </c>
      <c r="BH109" s="80">
        <f>IF(U109="sníž. přenesená",N109,0)</f>
        <v>0</v>
      </c>
      <c r="BI109" s="80">
        <f>IF(U109="nulová",N109,0)</f>
        <v>0</v>
      </c>
      <c r="BJ109" s="30" t="s">
        <v>118</v>
      </c>
      <c r="BK109" s="80">
        <f>ROUND(L109*K109,2)</f>
        <v>0</v>
      </c>
      <c r="BL109" s="30" t="s">
        <v>194</v>
      </c>
    </row>
    <row r="110" spans="2:64" s="17" customFormat="1" ht="31.5" customHeight="1" x14ac:dyDescent="0.25">
      <c r="B110" s="70"/>
      <c r="C110" s="101" t="s">
        <v>314</v>
      </c>
      <c r="D110" s="101" t="s">
        <v>195</v>
      </c>
      <c r="E110" s="102" t="s">
        <v>6779</v>
      </c>
      <c r="F110" s="677" t="s">
        <v>6780</v>
      </c>
      <c r="G110" s="678"/>
      <c r="H110" s="678"/>
      <c r="I110" s="678"/>
      <c r="J110" s="103" t="s">
        <v>3065</v>
      </c>
      <c r="K110" s="104">
        <v>1</v>
      </c>
      <c r="L110" s="670"/>
      <c r="M110" s="678"/>
      <c r="N110" s="670">
        <f>ROUND(L110*K110,2)</f>
        <v>0</v>
      </c>
      <c r="O110" s="667"/>
      <c r="P110" s="667"/>
      <c r="Q110" s="667"/>
      <c r="R110" s="75"/>
      <c r="T110" s="76" t="s">
        <v>125</v>
      </c>
      <c r="U110" s="129" t="s">
        <v>126</v>
      </c>
      <c r="V110" s="130">
        <v>0</v>
      </c>
      <c r="W110" s="130">
        <f>V110*K110</f>
        <v>0</v>
      </c>
      <c r="X110" s="130">
        <v>0</v>
      </c>
      <c r="Y110" s="130">
        <f>X110*K110</f>
        <v>0</v>
      </c>
      <c r="Z110" s="130">
        <v>0</v>
      </c>
      <c r="AA110" s="131">
        <f>Z110*K110</f>
        <v>0</v>
      </c>
      <c r="AR110" s="30" t="s">
        <v>258</v>
      </c>
      <c r="AT110" s="30" t="s">
        <v>195</v>
      </c>
      <c r="AU110" s="30" t="s">
        <v>128</v>
      </c>
      <c r="AY110" s="30" t="s">
        <v>120</v>
      </c>
      <c r="BE110" s="80">
        <f>IF(U110="základní",N110,0)</f>
        <v>0</v>
      </c>
      <c r="BF110" s="80">
        <f>IF(U110="snížená",N110,0)</f>
        <v>0</v>
      </c>
      <c r="BG110" s="80">
        <f>IF(U110="zákl. přenesená",N110,0)</f>
        <v>0</v>
      </c>
      <c r="BH110" s="80">
        <f>IF(U110="sníž. přenesená",N110,0)</f>
        <v>0</v>
      </c>
      <c r="BI110" s="80">
        <f>IF(U110="nulová",N110,0)</f>
        <v>0</v>
      </c>
      <c r="BJ110" s="30" t="s">
        <v>118</v>
      </c>
      <c r="BK110" s="80">
        <f>ROUND(L110*K110,2)</f>
        <v>0</v>
      </c>
      <c r="BL110" s="30" t="s">
        <v>194</v>
      </c>
    </row>
    <row r="111" spans="2:64" s="17" customFormat="1" ht="6.95" customHeight="1" x14ac:dyDescent="0.25">
      <c r="B111" s="41"/>
      <c r="C111" s="42"/>
      <c r="D111" s="42"/>
      <c r="E111" s="42"/>
      <c r="F111" s="42"/>
      <c r="G111" s="42"/>
      <c r="H111" s="42"/>
      <c r="I111" s="42"/>
      <c r="J111" s="42"/>
      <c r="K111" s="42"/>
      <c r="L111" s="42"/>
      <c r="M111" s="42"/>
      <c r="N111" s="42"/>
      <c r="O111" s="42"/>
      <c r="P111" s="42"/>
      <c r="Q111" s="42"/>
      <c r="R111" s="43"/>
    </row>
  </sheetData>
  <mergeCells count="187">
    <mergeCell ref="C3:Q3"/>
    <mergeCell ref="F5:P5"/>
    <mergeCell ref="F6:P6"/>
    <mergeCell ref="F7:P7"/>
    <mergeCell ref="F8:P8"/>
    <mergeCell ref="M10:P10"/>
    <mergeCell ref="N19:Q19"/>
    <mergeCell ref="N20:Q20"/>
    <mergeCell ref="N21:Q21"/>
    <mergeCell ref="N22:Q22"/>
    <mergeCell ref="N23:Q23"/>
    <mergeCell ref="N24:Q24"/>
    <mergeCell ref="M12:Q12"/>
    <mergeCell ref="M13:Q13"/>
    <mergeCell ref="C15:G15"/>
    <mergeCell ref="N15:Q15"/>
    <mergeCell ref="N17:Q17"/>
    <mergeCell ref="N18:Q18"/>
    <mergeCell ref="F37:P37"/>
    <mergeCell ref="F38:P38"/>
    <mergeCell ref="F39:P39"/>
    <mergeCell ref="M41:P41"/>
    <mergeCell ref="M43:Q43"/>
    <mergeCell ref="M44:Q44"/>
    <mergeCell ref="N25:Q25"/>
    <mergeCell ref="N26:Q26"/>
    <mergeCell ref="N27:Q27"/>
    <mergeCell ref="N28:Q28"/>
    <mergeCell ref="C34:Q34"/>
    <mergeCell ref="F36:P36"/>
    <mergeCell ref="F50:I50"/>
    <mergeCell ref="L50:M50"/>
    <mergeCell ref="N50:Q50"/>
    <mergeCell ref="F51:I51"/>
    <mergeCell ref="L51:M51"/>
    <mergeCell ref="N51:Q51"/>
    <mergeCell ref="F46:I46"/>
    <mergeCell ref="L46:M46"/>
    <mergeCell ref="N46:Q46"/>
    <mergeCell ref="N47:Q47"/>
    <mergeCell ref="N48:Q48"/>
    <mergeCell ref="N49:Q49"/>
    <mergeCell ref="F56:I56"/>
    <mergeCell ref="L56:M56"/>
    <mergeCell ref="N56:Q56"/>
    <mergeCell ref="F57:I57"/>
    <mergeCell ref="L57:M57"/>
    <mergeCell ref="N57:Q57"/>
    <mergeCell ref="F52:I52"/>
    <mergeCell ref="L52:M52"/>
    <mergeCell ref="N52:Q52"/>
    <mergeCell ref="N53:Q53"/>
    <mergeCell ref="N54:Q54"/>
    <mergeCell ref="F55:I55"/>
    <mergeCell ref="L55:M55"/>
    <mergeCell ref="N55:Q55"/>
    <mergeCell ref="N60:Q60"/>
    <mergeCell ref="F61:I61"/>
    <mergeCell ref="L61:M61"/>
    <mergeCell ref="N61:Q61"/>
    <mergeCell ref="F62:I62"/>
    <mergeCell ref="L62:M62"/>
    <mergeCell ref="N62:Q62"/>
    <mergeCell ref="F58:I58"/>
    <mergeCell ref="L58:M58"/>
    <mergeCell ref="N58:Q58"/>
    <mergeCell ref="F59:I59"/>
    <mergeCell ref="L59:M59"/>
    <mergeCell ref="N59:Q59"/>
    <mergeCell ref="F65:I65"/>
    <mergeCell ref="L65:M65"/>
    <mergeCell ref="N65:Q65"/>
    <mergeCell ref="F66:I66"/>
    <mergeCell ref="L66:M66"/>
    <mergeCell ref="N66:Q66"/>
    <mergeCell ref="F63:I63"/>
    <mergeCell ref="L63:M63"/>
    <mergeCell ref="N63:Q63"/>
    <mergeCell ref="F64:I64"/>
    <mergeCell ref="L64:M64"/>
    <mergeCell ref="N64:Q64"/>
    <mergeCell ref="F69:I69"/>
    <mergeCell ref="L69:M69"/>
    <mergeCell ref="N69:Q69"/>
    <mergeCell ref="F70:I70"/>
    <mergeCell ref="L70:M70"/>
    <mergeCell ref="N70:Q70"/>
    <mergeCell ref="F67:I67"/>
    <mergeCell ref="L67:M67"/>
    <mergeCell ref="N67:Q67"/>
    <mergeCell ref="F68:I68"/>
    <mergeCell ref="L68:M68"/>
    <mergeCell ref="N68:Q68"/>
    <mergeCell ref="F74:I74"/>
    <mergeCell ref="F75:I75"/>
    <mergeCell ref="L75:M75"/>
    <mergeCell ref="N75:Q75"/>
    <mergeCell ref="F76:I76"/>
    <mergeCell ref="F77:I77"/>
    <mergeCell ref="L77:M77"/>
    <mergeCell ref="N77:Q77"/>
    <mergeCell ref="F71:I71"/>
    <mergeCell ref="L71:M71"/>
    <mergeCell ref="N71:Q71"/>
    <mergeCell ref="N72:Q72"/>
    <mergeCell ref="F73:I73"/>
    <mergeCell ref="L73:M73"/>
    <mergeCell ref="N73:Q73"/>
    <mergeCell ref="F82:I82"/>
    <mergeCell ref="N83:Q83"/>
    <mergeCell ref="F84:I84"/>
    <mergeCell ref="L84:M84"/>
    <mergeCell ref="N84:Q84"/>
    <mergeCell ref="F85:I85"/>
    <mergeCell ref="L85:M85"/>
    <mergeCell ref="N85:Q85"/>
    <mergeCell ref="F78:I78"/>
    <mergeCell ref="F79:I79"/>
    <mergeCell ref="L79:M79"/>
    <mergeCell ref="N79:Q79"/>
    <mergeCell ref="F80:I80"/>
    <mergeCell ref="F81:I81"/>
    <mergeCell ref="L81:M81"/>
    <mergeCell ref="N81:Q81"/>
    <mergeCell ref="F88:I88"/>
    <mergeCell ref="L88:M88"/>
    <mergeCell ref="N88:Q88"/>
    <mergeCell ref="F89:I89"/>
    <mergeCell ref="F90:I90"/>
    <mergeCell ref="L90:M90"/>
    <mergeCell ref="N90:Q90"/>
    <mergeCell ref="F86:I86"/>
    <mergeCell ref="L86:M86"/>
    <mergeCell ref="N86:Q86"/>
    <mergeCell ref="F87:I87"/>
    <mergeCell ref="L87:M87"/>
    <mergeCell ref="N87:Q87"/>
    <mergeCell ref="F93:I93"/>
    <mergeCell ref="L93:M93"/>
    <mergeCell ref="N93:Q93"/>
    <mergeCell ref="N94:Q94"/>
    <mergeCell ref="F95:I95"/>
    <mergeCell ref="L95:M95"/>
    <mergeCell ref="N95:Q95"/>
    <mergeCell ref="F91:I91"/>
    <mergeCell ref="L91:M91"/>
    <mergeCell ref="N91:Q91"/>
    <mergeCell ref="F92:I92"/>
    <mergeCell ref="L92:M92"/>
    <mergeCell ref="N92:Q92"/>
    <mergeCell ref="N98:Q98"/>
    <mergeCell ref="F99:I99"/>
    <mergeCell ref="L99:M99"/>
    <mergeCell ref="N99:Q99"/>
    <mergeCell ref="F100:I100"/>
    <mergeCell ref="F101:I101"/>
    <mergeCell ref="L101:M101"/>
    <mergeCell ref="N101:Q101"/>
    <mergeCell ref="F96:I96"/>
    <mergeCell ref="L96:M96"/>
    <mergeCell ref="N96:Q96"/>
    <mergeCell ref="F97:I97"/>
    <mergeCell ref="L97:M97"/>
    <mergeCell ref="N97:Q97"/>
    <mergeCell ref="N105:Q105"/>
    <mergeCell ref="F106:I106"/>
    <mergeCell ref="L106:M106"/>
    <mergeCell ref="N106:Q106"/>
    <mergeCell ref="F107:I107"/>
    <mergeCell ref="L107:M107"/>
    <mergeCell ref="N107:Q107"/>
    <mergeCell ref="N102:Q102"/>
    <mergeCell ref="F103:I103"/>
    <mergeCell ref="L103:M103"/>
    <mergeCell ref="N103:Q103"/>
    <mergeCell ref="F104:I104"/>
    <mergeCell ref="L104:M104"/>
    <mergeCell ref="N104:Q104"/>
    <mergeCell ref="F110:I110"/>
    <mergeCell ref="L110:M110"/>
    <mergeCell ref="N110:Q110"/>
    <mergeCell ref="F108:I108"/>
    <mergeCell ref="L108:M108"/>
    <mergeCell ref="N108:Q108"/>
    <mergeCell ref="F109:I109"/>
    <mergeCell ref="L109:M109"/>
    <mergeCell ref="N109:Q109"/>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autoPageBreaks="0" fitToPage="1"/>
  </sheetPr>
  <dimension ref="B2:BL82"/>
  <sheetViews>
    <sheetView showGridLines="0" workbookViewId="0">
      <pane ySplit="1" topLeftCell="A2" activePane="bottomLeft" state="frozen"/>
      <selection activeCell="K10" sqref="K10"/>
      <selection pane="bottomLeft" activeCell="S13" sqref="S13"/>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2" width="8" style="25" hidden="1" customWidth="1"/>
    <col min="63" max="63" width="19.42578125" style="25" customWidth="1"/>
    <col min="64" max="64" width="20.28515625" style="25"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2" spans="2:18" s="17" customFormat="1" ht="6.95" customHeight="1" x14ac:dyDescent="0.25">
      <c r="B2" s="14"/>
      <c r="C2" s="15"/>
      <c r="D2" s="15"/>
      <c r="E2" s="15"/>
      <c r="F2" s="15"/>
      <c r="G2" s="15"/>
      <c r="H2" s="15"/>
      <c r="I2" s="15"/>
      <c r="J2" s="15"/>
      <c r="K2" s="15"/>
      <c r="L2" s="15"/>
      <c r="M2" s="15"/>
      <c r="N2" s="15"/>
      <c r="O2" s="15"/>
      <c r="P2" s="15"/>
      <c r="Q2" s="15"/>
      <c r="R2" s="16"/>
    </row>
    <row r="3" spans="2:18" s="17" customFormat="1" ht="36.950000000000003" customHeight="1" x14ac:dyDescent="0.25">
      <c r="B3" s="18"/>
      <c r="C3" s="686" t="s">
        <v>54</v>
      </c>
      <c r="D3" s="680"/>
      <c r="E3" s="680"/>
      <c r="F3" s="680"/>
      <c r="G3" s="680"/>
      <c r="H3" s="680"/>
      <c r="I3" s="680"/>
      <c r="J3" s="680"/>
      <c r="K3" s="680"/>
      <c r="L3" s="680"/>
      <c r="M3" s="680"/>
      <c r="N3" s="680"/>
      <c r="O3" s="680"/>
      <c r="P3" s="680"/>
      <c r="Q3" s="680"/>
      <c r="R3" s="19"/>
    </row>
    <row r="4" spans="2:18" s="17" customFormat="1" ht="6.95" customHeight="1" x14ac:dyDescent="0.25">
      <c r="B4" s="18"/>
      <c r="C4" s="324"/>
      <c r="D4" s="324"/>
      <c r="E4" s="324"/>
      <c r="F4" s="324"/>
      <c r="G4" s="324"/>
      <c r="H4" s="324"/>
      <c r="I4" s="324"/>
      <c r="J4" s="324"/>
      <c r="K4" s="324"/>
      <c r="L4" s="324"/>
      <c r="M4" s="324"/>
      <c r="N4" s="324"/>
      <c r="O4" s="324"/>
      <c r="P4" s="324"/>
      <c r="Q4" s="324"/>
      <c r="R4" s="19"/>
    </row>
    <row r="5" spans="2:18" s="17" customFormat="1" ht="30" customHeight="1" x14ac:dyDescent="0.25">
      <c r="B5" s="18"/>
      <c r="C5" s="21" t="s">
        <v>55</v>
      </c>
      <c r="D5" s="324"/>
      <c r="E5" s="324"/>
      <c r="F5" s="687" t="s">
        <v>56</v>
      </c>
      <c r="G5" s="680"/>
      <c r="H5" s="680"/>
      <c r="I5" s="680"/>
      <c r="J5" s="680"/>
      <c r="K5" s="680"/>
      <c r="L5" s="680"/>
      <c r="M5" s="680"/>
      <c r="N5" s="680"/>
      <c r="O5" s="680"/>
      <c r="P5" s="680"/>
      <c r="Q5" s="324"/>
      <c r="R5" s="19"/>
    </row>
    <row r="6" spans="2:18" ht="30" customHeight="1" x14ac:dyDescent="0.3">
      <c r="B6" s="22"/>
      <c r="C6" s="21" t="s">
        <v>57</v>
      </c>
      <c r="D6" s="326"/>
      <c r="E6" s="326"/>
      <c r="F6" s="687" t="s">
        <v>1670</v>
      </c>
      <c r="G6" s="688"/>
      <c r="H6" s="688"/>
      <c r="I6" s="688"/>
      <c r="J6" s="688"/>
      <c r="K6" s="688"/>
      <c r="L6" s="688"/>
      <c r="M6" s="688"/>
      <c r="N6" s="688"/>
      <c r="O6" s="688"/>
      <c r="P6" s="688"/>
      <c r="Q6" s="326"/>
      <c r="R6" s="24"/>
    </row>
    <row r="7" spans="2:18" ht="30" customHeight="1" x14ac:dyDescent="0.3">
      <c r="B7" s="22"/>
      <c r="C7" s="21" t="s">
        <v>59</v>
      </c>
      <c r="D7" s="326"/>
      <c r="E7" s="326"/>
      <c r="F7" s="687" t="s">
        <v>1788</v>
      </c>
      <c r="G7" s="688"/>
      <c r="H7" s="688"/>
      <c r="I7" s="688"/>
      <c r="J7" s="688"/>
      <c r="K7" s="688"/>
      <c r="L7" s="688"/>
      <c r="M7" s="688"/>
      <c r="N7" s="688"/>
      <c r="O7" s="688"/>
      <c r="P7" s="688"/>
      <c r="Q7" s="326"/>
      <c r="R7" s="24"/>
    </row>
    <row r="8" spans="2:18" s="17" customFormat="1" ht="36.950000000000003" customHeight="1" x14ac:dyDescent="0.25">
      <c r="B8" s="18"/>
      <c r="C8" s="26" t="s">
        <v>1672</v>
      </c>
      <c r="D8" s="324"/>
      <c r="E8" s="324"/>
      <c r="F8" s="689" t="s">
        <v>56</v>
      </c>
      <c r="G8" s="680"/>
      <c r="H8" s="680"/>
      <c r="I8" s="680"/>
      <c r="J8" s="680"/>
      <c r="K8" s="680"/>
      <c r="L8" s="680"/>
      <c r="M8" s="680"/>
      <c r="N8" s="680"/>
      <c r="O8" s="680"/>
      <c r="P8" s="680"/>
      <c r="Q8" s="324"/>
      <c r="R8" s="19"/>
    </row>
    <row r="9" spans="2:18" s="17" customFormat="1" ht="6.95" customHeight="1" x14ac:dyDescent="0.25">
      <c r="B9" s="18"/>
      <c r="C9" s="324"/>
      <c r="D9" s="324"/>
      <c r="E9" s="324"/>
      <c r="F9" s="324"/>
      <c r="G9" s="324"/>
      <c r="H9" s="324"/>
      <c r="I9" s="324"/>
      <c r="J9" s="324"/>
      <c r="K9" s="324"/>
      <c r="L9" s="324"/>
      <c r="M9" s="324"/>
      <c r="N9" s="324"/>
      <c r="O9" s="324"/>
      <c r="P9" s="324"/>
      <c r="Q9" s="324"/>
      <c r="R9" s="19"/>
    </row>
    <row r="10" spans="2:18" s="17" customFormat="1" ht="18" customHeight="1" x14ac:dyDescent="0.25">
      <c r="B10" s="18"/>
      <c r="C10" s="21" t="s">
        <v>61</v>
      </c>
      <c r="D10" s="324"/>
      <c r="E10" s="324"/>
      <c r="F10" s="327" t="s">
        <v>62</v>
      </c>
      <c r="G10" s="324"/>
      <c r="H10" s="324"/>
      <c r="I10" s="324"/>
      <c r="J10" s="324"/>
      <c r="K10" s="21" t="s">
        <v>63</v>
      </c>
      <c r="L10" s="324"/>
      <c r="M10" s="697">
        <v>42535</v>
      </c>
      <c r="N10" s="680"/>
      <c r="O10" s="680"/>
      <c r="P10" s="680"/>
      <c r="Q10" s="324"/>
      <c r="R10" s="19"/>
    </row>
    <row r="11" spans="2:18" s="17" customFormat="1" ht="6.95" customHeight="1" x14ac:dyDescent="0.25">
      <c r="B11" s="18"/>
      <c r="C11" s="324"/>
      <c r="D11" s="324"/>
      <c r="E11" s="324"/>
      <c r="F11" s="324"/>
      <c r="G11" s="324"/>
      <c r="H11" s="324"/>
      <c r="I11" s="324"/>
      <c r="J11" s="324"/>
      <c r="K11" s="324"/>
      <c r="L11" s="324"/>
      <c r="M11" s="324"/>
      <c r="N11" s="324"/>
      <c r="O11" s="324"/>
      <c r="P11" s="324"/>
      <c r="Q11" s="324"/>
      <c r="R11" s="19"/>
    </row>
    <row r="12" spans="2:18" s="17" customFormat="1" ht="15" x14ac:dyDescent="0.25">
      <c r="B12" s="18"/>
      <c r="C12" s="21" t="s">
        <v>64</v>
      </c>
      <c r="D12" s="324"/>
      <c r="E12" s="324"/>
      <c r="F12" s="327" t="s">
        <v>65</v>
      </c>
      <c r="G12" s="324"/>
      <c r="H12" s="324"/>
      <c r="I12" s="324"/>
      <c r="J12" s="324"/>
      <c r="K12" s="21" t="s">
        <v>66</v>
      </c>
      <c r="L12" s="324"/>
      <c r="M12" s="698" t="s">
        <v>70</v>
      </c>
      <c r="N12" s="680"/>
      <c r="O12" s="680"/>
      <c r="P12" s="680"/>
      <c r="Q12" s="680"/>
      <c r="R12" s="19"/>
    </row>
    <row r="13" spans="2:18" s="17" customFormat="1" ht="14.45" customHeight="1" x14ac:dyDescent="0.25">
      <c r="B13" s="18"/>
      <c r="C13" s="21" t="s">
        <v>68</v>
      </c>
      <c r="D13" s="324"/>
      <c r="E13" s="324"/>
      <c r="F13" s="327"/>
      <c r="G13" s="324"/>
      <c r="H13" s="324"/>
      <c r="I13" s="324"/>
      <c r="J13" s="324"/>
      <c r="K13" s="21" t="s">
        <v>69</v>
      </c>
      <c r="L13" s="324"/>
      <c r="M13" s="698" t="s">
        <v>70</v>
      </c>
      <c r="N13" s="680"/>
      <c r="O13" s="680"/>
      <c r="P13" s="680"/>
      <c r="Q13" s="680"/>
      <c r="R13" s="19"/>
    </row>
    <row r="14" spans="2:18" s="17" customFormat="1" ht="10.35" customHeight="1" x14ac:dyDescent="0.25">
      <c r="B14" s="18"/>
      <c r="C14" s="324"/>
      <c r="D14" s="324"/>
      <c r="E14" s="324"/>
      <c r="F14" s="324"/>
      <c r="G14" s="324"/>
      <c r="H14" s="324"/>
      <c r="I14" s="324"/>
      <c r="J14" s="324"/>
      <c r="K14" s="324"/>
      <c r="L14" s="324"/>
      <c r="M14" s="324"/>
      <c r="N14" s="324"/>
      <c r="O14" s="324"/>
      <c r="P14" s="324"/>
      <c r="Q14" s="324"/>
      <c r="R14" s="19"/>
    </row>
    <row r="15" spans="2:18" s="17" customFormat="1" ht="29.25" customHeight="1" x14ac:dyDescent="0.25">
      <c r="B15" s="18"/>
      <c r="C15" s="694" t="s">
        <v>71</v>
      </c>
      <c r="D15" s="695"/>
      <c r="E15" s="695"/>
      <c r="F15" s="695"/>
      <c r="G15" s="695"/>
      <c r="H15" s="330"/>
      <c r="I15" s="330"/>
      <c r="J15" s="330"/>
      <c r="K15" s="330"/>
      <c r="L15" s="330"/>
      <c r="M15" s="330"/>
      <c r="N15" s="694" t="s">
        <v>72</v>
      </c>
      <c r="O15" s="680"/>
      <c r="P15" s="680"/>
      <c r="Q15" s="680"/>
      <c r="R15" s="19"/>
    </row>
    <row r="16" spans="2:18" s="17" customFormat="1" ht="10.35" customHeight="1" x14ac:dyDescent="0.25">
      <c r="B16" s="18"/>
      <c r="C16" s="324"/>
      <c r="D16" s="324"/>
      <c r="E16" s="324"/>
      <c r="F16" s="324"/>
      <c r="G16" s="324"/>
      <c r="H16" s="324"/>
      <c r="I16" s="324"/>
      <c r="J16" s="324"/>
      <c r="K16" s="324"/>
      <c r="L16" s="324"/>
      <c r="M16" s="324"/>
      <c r="N16" s="324"/>
      <c r="O16" s="324"/>
      <c r="P16" s="324"/>
      <c r="Q16" s="324"/>
      <c r="R16" s="19"/>
    </row>
    <row r="17" spans="2:47" s="17" customFormat="1" ht="29.25" customHeight="1" x14ac:dyDescent="0.25">
      <c r="B17" s="18"/>
      <c r="C17" s="29" t="s">
        <v>73</v>
      </c>
      <c r="D17" s="324"/>
      <c r="E17" s="324"/>
      <c r="F17" s="324"/>
      <c r="G17" s="324"/>
      <c r="H17" s="324"/>
      <c r="I17" s="324"/>
      <c r="J17" s="324"/>
      <c r="K17" s="324"/>
      <c r="L17" s="324"/>
      <c r="M17" s="324"/>
      <c r="N17" s="696">
        <f>N45</f>
        <v>0</v>
      </c>
      <c r="O17" s="680"/>
      <c r="P17" s="680"/>
      <c r="Q17" s="680"/>
      <c r="R17" s="19"/>
      <c r="AU17" s="30" t="s">
        <v>74</v>
      </c>
    </row>
    <row r="18" spans="2:47" s="35" customFormat="1" ht="24.95" customHeight="1" x14ac:dyDescent="0.25">
      <c r="B18" s="31"/>
      <c r="C18" s="329"/>
      <c r="D18" s="33" t="s">
        <v>75</v>
      </c>
      <c r="E18" s="329"/>
      <c r="F18" s="329"/>
      <c r="G18" s="329"/>
      <c r="H18" s="329"/>
      <c r="I18" s="329"/>
      <c r="J18" s="329"/>
      <c r="K18" s="329"/>
      <c r="L18" s="329"/>
      <c r="M18" s="329"/>
      <c r="N18" s="669">
        <f>N46</f>
        <v>0</v>
      </c>
      <c r="O18" s="685"/>
      <c r="P18" s="685"/>
      <c r="Q18" s="685"/>
      <c r="R18" s="34"/>
    </row>
    <row r="19" spans="2:47" s="40" customFormat="1" ht="19.899999999999999" customHeight="1" x14ac:dyDescent="0.25">
      <c r="B19" s="36"/>
      <c r="C19" s="328"/>
      <c r="D19" s="38" t="s">
        <v>83</v>
      </c>
      <c r="E19" s="328"/>
      <c r="F19" s="328"/>
      <c r="G19" s="328"/>
      <c r="H19" s="328"/>
      <c r="I19" s="328"/>
      <c r="J19" s="328"/>
      <c r="K19" s="328"/>
      <c r="L19" s="328"/>
      <c r="M19" s="328"/>
      <c r="N19" s="683">
        <f>N47</f>
        <v>0</v>
      </c>
      <c r="O19" s="684"/>
      <c r="P19" s="684"/>
      <c r="Q19" s="684"/>
      <c r="R19" s="39"/>
    </row>
    <row r="20" spans="2:47" s="35" customFormat="1" ht="24.95" customHeight="1" x14ac:dyDescent="0.25">
      <c r="B20" s="31"/>
      <c r="C20" s="329"/>
      <c r="D20" s="33" t="s">
        <v>87</v>
      </c>
      <c r="E20" s="329"/>
      <c r="F20" s="329"/>
      <c r="G20" s="329"/>
      <c r="H20" s="329"/>
      <c r="I20" s="329"/>
      <c r="J20" s="329"/>
      <c r="K20" s="329"/>
      <c r="L20" s="329"/>
      <c r="M20" s="329"/>
      <c r="N20" s="669">
        <f>N51</f>
        <v>0</v>
      </c>
      <c r="O20" s="685"/>
      <c r="P20" s="685"/>
      <c r="Q20" s="685"/>
      <c r="R20" s="34"/>
    </row>
    <row r="21" spans="2:47" s="40" customFormat="1" ht="19.899999999999999" customHeight="1" x14ac:dyDescent="0.25">
      <c r="B21" s="36"/>
      <c r="C21" s="328"/>
      <c r="D21" s="38" t="s">
        <v>90</v>
      </c>
      <c r="E21" s="328"/>
      <c r="F21" s="328"/>
      <c r="G21" s="328"/>
      <c r="H21" s="328"/>
      <c r="I21" s="328"/>
      <c r="J21" s="328"/>
      <c r="K21" s="328"/>
      <c r="L21" s="328"/>
      <c r="M21" s="328"/>
      <c r="N21" s="683">
        <f>N52</f>
        <v>0</v>
      </c>
      <c r="O21" s="684"/>
      <c r="P21" s="684"/>
      <c r="Q21" s="684"/>
      <c r="R21" s="39"/>
    </row>
    <row r="22" spans="2:47" s="40" customFormat="1" ht="19.899999999999999" customHeight="1" x14ac:dyDescent="0.25">
      <c r="B22" s="36"/>
      <c r="C22" s="328"/>
      <c r="D22" s="38" t="s">
        <v>4489</v>
      </c>
      <c r="E22" s="328"/>
      <c r="F22" s="328"/>
      <c r="G22" s="328"/>
      <c r="H22" s="328"/>
      <c r="I22" s="328"/>
      <c r="J22" s="328"/>
      <c r="K22" s="328"/>
      <c r="L22" s="328"/>
      <c r="M22" s="328"/>
      <c r="N22" s="683">
        <f>N59</f>
        <v>0</v>
      </c>
      <c r="O22" s="684"/>
      <c r="P22" s="684"/>
      <c r="Q22" s="684"/>
      <c r="R22" s="39"/>
    </row>
    <row r="23" spans="2:47" s="40" customFormat="1" ht="19.899999999999999" customHeight="1" x14ac:dyDescent="0.25">
      <c r="B23" s="36"/>
      <c r="C23" s="328"/>
      <c r="D23" s="38" t="s">
        <v>4490</v>
      </c>
      <c r="E23" s="328"/>
      <c r="F23" s="328"/>
      <c r="G23" s="328"/>
      <c r="H23" s="328"/>
      <c r="I23" s="328"/>
      <c r="J23" s="328"/>
      <c r="K23" s="328"/>
      <c r="L23" s="328"/>
      <c r="M23" s="328"/>
      <c r="N23" s="683">
        <f>N64</f>
        <v>0</v>
      </c>
      <c r="O23" s="684"/>
      <c r="P23" s="684"/>
      <c r="Q23" s="684"/>
      <c r="R23" s="39"/>
    </row>
    <row r="24" spans="2:47" s="40" customFormat="1" ht="19.899999999999999" customHeight="1" x14ac:dyDescent="0.25">
      <c r="B24" s="36"/>
      <c r="C24" s="328"/>
      <c r="D24" s="38" t="s">
        <v>4491</v>
      </c>
      <c r="E24" s="328"/>
      <c r="F24" s="328"/>
      <c r="G24" s="328"/>
      <c r="H24" s="328"/>
      <c r="I24" s="328"/>
      <c r="J24" s="328"/>
      <c r="K24" s="328"/>
      <c r="L24" s="328"/>
      <c r="M24" s="328"/>
      <c r="N24" s="683">
        <f>N72</f>
        <v>0</v>
      </c>
      <c r="O24" s="684"/>
      <c r="P24" s="684"/>
      <c r="Q24" s="684"/>
      <c r="R24" s="39"/>
    </row>
    <row r="25" spans="2:47" s="40" customFormat="1" ht="19.899999999999999" customHeight="1" x14ac:dyDescent="0.25">
      <c r="B25" s="36"/>
      <c r="C25" s="328"/>
      <c r="D25" s="38" t="s">
        <v>98</v>
      </c>
      <c r="E25" s="328"/>
      <c r="F25" s="328"/>
      <c r="G25" s="328"/>
      <c r="H25" s="328"/>
      <c r="I25" s="328"/>
      <c r="J25" s="328"/>
      <c r="K25" s="328"/>
      <c r="L25" s="328"/>
      <c r="M25" s="328"/>
      <c r="N25" s="683">
        <f>N76</f>
        <v>0</v>
      </c>
      <c r="O25" s="684"/>
      <c r="P25" s="684"/>
      <c r="Q25" s="684"/>
      <c r="R25" s="39"/>
    </row>
    <row r="26" spans="2:47" s="40" customFormat="1" ht="19.899999999999999" customHeight="1" x14ac:dyDescent="0.25">
      <c r="B26" s="36"/>
      <c r="C26" s="328"/>
      <c r="D26" s="38" t="s">
        <v>4492</v>
      </c>
      <c r="E26" s="328"/>
      <c r="F26" s="328"/>
      <c r="G26" s="328"/>
      <c r="H26" s="328"/>
      <c r="I26" s="328"/>
      <c r="J26" s="328"/>
      <c r="K26" s="328"/>
      <c r="L26" s="328"/>
      <c r="M26" s="328"/>
      <c r="N26" s="683">
        <f>N79</f>
        <v>0</v>
      </c>
      <c r="O26" s="684"/>
      <c r="P26" s="684"/>
      <c r="Q26" s="684"/>
      <c r="R26" s="39"/>
    </row>
    <row r="27" spans="2:47" s="17" customFormat="1" ht="6.95" customHeight="1" x14ac:dyDescent="0.25">
      <c r="B27" s="41"/>
      <c r="C27" s="42"/>
      <c r="D27" s="42"/>
      <c r="E27" s="42"/>
      <c r="F27" s="42"/>
      <c r="G27" s="42"/>
      <c r="H27" s="42"/>
      <c r="I27" s="42"/>
      <c r="J27" s="42"/>
      <c r="K27" s="42"/>
      <c r="L27" s="42"/>
      <c r="M27" s="42"/>
      <c r="N27" s="42"/>
      <c r="O27" s="42"/>
      <c r="P27" s="42"/>
      <c r="Q27" s="42"/>
      <c r="R27" s="43"/>
    </row>
    <row r="31" spans="2:47" s="17" customFormat="1" ht="6.95" customHeight="1" x14ac:dyDescent="0.25">
      <c r="B31" s="14"/>
      <c r="C31" s="15"/>
      <c r="D31" s="15"/>
      <c r="E31" s="15"/>
      <c r="F31" s="15"/>
      <c r="G31" s="15"/>
      <c r="H31" s="15"/>
      <c r="I31" s="15"/>
      <c r="J31" s="15"/>
      <c r="K31" s="15"/>
      <c r="L31" s="15"/>
      <c r="M31" s="15"/>
      <c r="N31" s="15"/>
      <c r="O31" s="15"/>
      <c r="P31" s="15"/>
      <c r="Q31" s="15"/>
      <c r="R31" s="16"/>
    </row>
    <row r="32" spans="2:47" s="17" customFormat="1" ht="36.950000000000003" customHeight="1" x14ac:dyDescent="0.25">
      <c r="B32" s="18"/>
      <c r="C32" s="686" t="s">
        <v>100</v>
      </c>
      <c r="D32" s="680"/>
      <c r="E32" s="680"/>
      <c r="F32" s="680"/>
      <c r="G32" s="680"/>
      <c r="H32" s="680"/>
      <c r="I32" s="680"/>
      <c r="J32" s="680"/>
      <c r="K32" s="680"/>
      <c r="L32" s="680"/>
      <c r="M32" s="680"/>
      <c r="N32" s="680"/>
      <c r="O32" s="680"/>
      <c r="P32" s="680"/>
      <c r="Q32" s="680"/>
      <c r="R32" s="19"/>
    </row>
    <row r="33" spans="2:64" s="17" customFormat="1" ht="6.95" customHeight="1" x14ac:dyDescent="0.25">
      <c r="B33" s="18"/>
      <c r="C33" s="324"/>
      <c r="D33" s="324"/>
      <c r="E33" s="324"/>
      <c r="F33" s="324"/>
      <c r="G33" s="324"/>
      <c r="H33" s="324"/>
      <c r="I33" s="324"/>
      <c r="J33" s="324"/>
      <c r="K33" s="324"/>
      <c r="L33" s="324"/>
      <c r="M33" s="324"/>
      <c r="N33" s="324"/>
      <c r="O33" s="324"/>
      <c r="P33" s="324"/>
      <c r="Q33" s="324"/>
      <c r="R33" s="19"/>
    </row>
    <row r="34" spans="2:64" s="17" customFormat="1" ht="30" customHeight="1" x14ac:dyDescent="0.25">
      <c r="B34" s="18"/>
      <c r="C34" s="21" t="s">
        <v>55</v>
      </c>
      <c r="D34" s="324"/>
      <c r="E34" s="324"/>
      <c r="F34" s="687" t="s">
        <v>56</v>
      </c>
      <c r="G34" s="680"/>
      <c r="H34" s="680"/>
      <c r="I34" s="680"/>
      <c r="J34" s="680"/>
      <c r="K34" s="680"/>
      <c r="L34" s="680"/>
      <c r="M34" s="680"/>
      <c r="N34" s="680"/>
      <c r="O34" s="680"/>
      <c r="P34" s="680"/>
      <c r="Q34" s="324"/>
      <c r="R34" s="19"/>
    </row>
    <row r="35" spans="2:64" ht="30" customHeight="1" x14ac:dyDescent="0.3">
      <c r="B35" s="22"/>
      <c r="C35" s="21" t="s">
        <v>57</v>
      </c>
      <c r="D35" s="326"/>
      <c r="E35" s="326"/>
      <c r="F35" s="687" t="s">
        <v>1670</v>
      </c>
      <c r="G35" s="688"/>
      <c r="H35" s="688"/>
      <c r="I35" s="688"/>
      <c r="J35" s="688"/>
      <c r="K35" s="688"/>
      <c r="L35" s="688"/>
      <c r="M35" s="688"/>
      <c r="N35" s="688"/>
      <c r="O35" s="688"/>
      <c r="P35" s="688"/>
      <c r="Q35" s="326"/>
      <c r="R35" s="24"/>
    </row>
    <row r="36" spans="2:64" ht="30" customHeight="1" x14ac:dyDescent="0.3">
      <c r="B36" s="22"/>
      <c r="C36" s="21" t="s">
        <v>59</v>
      </c>
      <c r="D36" s="326"/>
      <c r="E36" s="326"/>
      <c r="F36" s="687" t="s">
        <v>1788</v>
      </c>
      <c r="G36" s="688"/>
      <c r="H36" s="688"/>
      <c r="I36" s="688"/>
      <c r="J36" s="688"/>
      <c r="K36" s="688"/>
      <c r="L36" s="688"/>
      <c r="M36" s="688"/>
      <c r="N36" s="688"/>
      <c r="O36" s="688"/>
      <c r="P36" s="688"/>
      <c r="Q36" s="326"/>
      <c r="R36" s="24"/>
    </row>
    <row r="37" spans="2:64" s="17" customFormat="1" ht="36.950000000000003" customHeight="1" x14ac:dyDescent="0.25">
      <c r="B37" s="18"/>
      <c r="C37" s="26" t="s">
        <v>1672</v>
      </c>
      <c r="D37" s="324"/>
      <c r="E37" s="324"/>
      <c r="F37" s="689" t="s">
        <v>56</v>
      </c>
      <c r="G37" s="680"/>
      <c r="H37" s="680"/>
      <c r="I37" s="680"/>
      <c r="J37" s="680"/>
      <c r="K37" s="680"/>
      <c r="L37" s="680"/>
      <c r="M37" s="680"/>
      <c r="N37" s="680"/>
      <c r="O37" s="680"/>
      <c r="P37" s="680"/>
      <c r="Q37" s="324"/>
      <c r="R37" s="19"/>
    </row>
    <row r="38" spans="2:64" s="17" customFormat="1" ht="6.95" customHeight="1" x14ac:dyDescent="0.25">
      <c r="B38" s="18"/>
      <c r="C38" s="324"/>
      <c r="D38" s="324"/>
      <c r="E38" s="324"/>
      <c r="F38" s="324"/>
      <c r="G38" s="324"/>
      <c r="H38" s="324"/>
      <c r="I38" s="324"/>
      <c r="J38" s="324"/>
      <c r="K38" s="324"/>
      <c r="L38" s="324"/>
      <c r="M38" s="324"/>
      <c r="N38" s="324"/>
      <c r="O38" s="324"/>
      <c r="P38" s="324"/>
      <c r="Q38" s="324"/>
      <c r="R38" s="19"/>
    </row>
    <row r="39" spans="2:64" s="17" customFormat="1" ht="18" customHeight="1" x14ac:dyDescent="0.25">
      <c r="B39" s="18"/>
      <c r="C39" s="21" t="s">
        <v>61</v>
      </c>
      <c r="D39" s="324"/>
      <c r="E39" s="324"/>
      <c r="F39" s="327" t="s">
        <v>62</v>
      </c>
      <c r="G39" s="324"/>
      <c r="H39" s="324"/>
      <c r="I39" s="324"/>
      <c r="J39" s="324"/>
      <c r="K39" s="21" t="s">
        <v>63</v>
      </c>
      <c r="L39" s="324"/>
      <c r="M39" s="697">
        <v>42535</v>
      </c>
      <c r="N39" s="680"/>
      <c r="O39" s="680"/>
      <c r="P39" s="680"/>
      <c r="Q39" s="324"/>
      <c r="R39" s="19"/>
    </row>
    <row r="40" spans="2:64" s="17" customFormat="1" ht="6.95" customHeight="1" x14ac:dyDescent="0.25">
      <c r="B40" s="18"/>
      <c r="C40" s="324"/>
      <c r="D40" s="324"/>
      <c r="E40" s="324"/>
      <c r="F40" s="324"/>
      <c r="G40" s="324"/>
      <c r="H40" s="324"/>
      <c r="I40" s="324"/>
      <c r="J40" s="324"/>
      <c r="K40" s="324"/>
      <c r="L40" s="324"/>
      <c r="M40" s="324"/>
      <c r="N40" s="324"/>
      <c r="O40" s="324"/>
      <c r="P40" s="324"/>
      <c r="Q40" s="324"/>
      <c r="R40" s="19"/>
    </row>
    <row r="41" spans="2:64" s="17" customFormat="1" ht="15" x14ac:dyDescent="0.25">
      <c r="B41" s="18"/>
      <c r="C41" s="21" t="s">
        <v>64</v>
      </c>
      <c r="D41" s="324"/>
      <c r="E41" s="324"/>
      <c r="F41" s="327" t="s">
        <v>65</v>
      </c>
      <c r="G41" s="324"/>
      <c r="H41" s="324"/>
      <c r="I41" s="324"/>
      <c r="J41" s="324"/>
      <c r="K41" s="21" t="s">
        <v>66</v>
      </c>
      <c r="L41" s="324"/>
      <c r="M41" s="698" t="s">
        <v>70</v>
      </c>
      <c r="N41" s="680"/>
      <c r="O41" s="680"/>
      <c r="P41" s="680"/>
      <c r="Q41" s="680"/>
      <c r="R41" s="19"/>
    </row>
    <row r="42" spans="2:64" s="17" customFormat="1" ht="14.45" customHeight="1" x14ac:dyDescent="0.25">
      <c r="B42" s="18"/>
      <c r="C42" s="21" t="s">
        <v>68</v>
      </c>
      <c r="D42" s="324"/>
      <c r="E42" s="324"/>
      <c r="F42" s="327"/>
      <c r="G42" s="324"/>
      <c r="H42" s="324"/>
      <c r="I42" s="324"/>
      <c r="J42" s="324"/>
      <c r="K42" s="21" t="s">
        <v>69</v>
      </c>
      <c r="L42" s="324"/>
      <c r="M42" s="698" t="s">
        <v>70</v>
      </c>
      <c r="N42" s="680"/>
      <c r="O42" s="680"/>
      <c r="P42" s="680"/>
      <c r="Q42" s="680"/>
      <c r="R42" s="19"/>
    </row>
    <row r="43" spans="2:64" s="17" customFormat="1" ht="10.35" customHeight="1" x14ac:dyDescent="0.25">
      <c r="B43" s="18"/>
      <c r="C43" s="324"/>
      <c r="D43" s="324"/>
      <c r="E43" s="324"/>
      <c r="F43" s="324"/>
      <c r="G43" s="324"/>
      <c r="H43" s="324"/>
      <c r="I43" s="324"/>
      <c r="J43" s="324"/>
      <c r="K43" s="324"/>
      <c r="L43" s="324"/>
      <c r="M43" s="324"/>
      <c r="N43" s="324"/>
      <c r="O43" s="324"/>
      <c r="P43" s="324"/>
      <c r="Q43" s="324"/>
      <c r="R43" s="19"/>
    </row>
    <row r="44" spans="2:64" s="48" customFormat="1" ht="29.25" customHeight="1" x14ac:dyDescent="0.25">
      <c r="B44" s="44"/>
      <c r="C44" s="45" t="s">
        <v>101</v>
      </c>
      <c r="D44" s="325" t="s">
        <v>102</v>
      </c>
      <c r="E44" s="325" t="s">
        <v>103</v>
      </c>
      <c r="F44" s="690" t="s">
        <v>104</v>
      </c>
      <c r="G44" s="691"/>
      <c r="H44" s="691"/>
      <c r="I44" s="691"/>
      <c r="J44" s="325" t="s">
        <v>105</v>
      </c>
      <c r="K44" s="325" t="s">
        <v>106</v>
      </c>
      <c r="L44" s="692" t="s">
        <v>107</v>
      </c>
      <c r="M44" s="691"/>
      <c r="N44" s="690" t="s">
        <v>72</v>
      </c>
      <c r="O44" s="691"/>
      <c r="P44" s="691"/>
      <c r="Q44" s="693"/>
      <c r="R44" s="47"/>
      <c r="T44" s="49" t="s">
        <v>108</v>
      </c>
      <c r="U44" s="50" t="s">
        <v>109</v>
      </c>
      <c r="V44" s="50" t="s">
        <v>110</v>
      </c>
      <c r="W44" s="50" t="s">
        <v>111</v>
      </c>
      <c r="X44" s="50" t="s">
        <v>112</v>
      </c>
      <c r="Y44" s="50" t="s">
        <v>113</v>
      </c>
      <c r="Z44" s="50" t="s">
        <v>114</v>
      </c>
      <c r="AA44" s="51" t="s">
        <v>115</v>
      </c>
    </row>
    <row r="45" spans="2:64" s="17" customFormat="1" ht="29.25" customHeight="1" x14ac:dyDescent="0.35">
      <c r="B45" s="18"/>
      <c r="C45" s="52" t="s">
        <v>116</v>
      </c>
      <c r="D45" s="324"/>
      <c r="E45" s="324"/>
      <c r="F45" s="324"/>
      <c r="G45" s="324"/>
      <c r="H45" s="324"/>
      <c r="I45" s="324"/>
      <c r="J45" s="324"/>
      <c r="K45" s="324"/>
      <c r="L45" s="324"/>
      <c r="M45" s="324"/>
      <c r="N45" s="674">
        <f>BK45</f>
        <v>0</v>
      </c>
      <c r="O45" s="675"/>
      <c r="P45" s="675"/>
      <c r="Q45" s="675"/>
      <c r="R45" s="19"/>
      <c r="T45" s="53"/>
      <c r="U45" s="54"/>
      <c r="V45" s="54"/>
      <c r="W45" s="55">
        <f>W46+W51</f>
        <v>53.025400000000005</v>
      </c>
      <c r="X45" s="54"/>
      <c r="Y45" s="55">
        <f>Y46+Y51</f>
        <v>0.24764600000000001</v>
      </c>
      <c r="Z45" s="54"/>
      <c r="AA45" s="56">
        <f>AA46+AA51</f>
        <v>0</v>
      </c>
      <c r="AT45" s="30" t="s">
        <v>117</v>
      </c>
      <c r="AU45" s="30" t="s">
        <v>74</v>
      </c>
      <c r="BK45" s="57">
        <f>BK46+BK51</f>
        <v>0</v>
      </c>
    </row>
    <row r="46" spans="2:64" s="62" customFormat="1" ht="37.35" customHeight="1" x14ac:dyDescent="0.35">
      <c r="B46" s="58"/>
      <c r="C46" s="59"/>
      <c r="D46" s="60" t="s">
        <v>75</v>
      </c>
      <c r="E46" s="60"/>
      <c r="F46" s="60"/>
      <c r="G46" s="60"/>
      <c r="H46" s="60"/>
      <c r="I46" s="60"/>
      <c r="J46" s="60"/>
      <c r="K46" s="60"/>
      <c r="L46" s="60"/>
      <c r="M46" s="60"/>
      <c r="N46" s="668">
        <f>BK46</f>
        <v>0</v>
      </c>
      <c r="O46" s="669"/>
      <c r="P46" s="669"/>
      <c r="Q46" s="669"/>
      <c r="R46" s="61"/>
      <c r="T46" s="63"/>
      <c r="U46" s="59"/>
      <c r="V46" s="59"/>
      <c r="W46" s="64">
        <f>W47</f>
        <v>14.564</v>
      </c>
      <c r="X46" s="59"/>
      <c r="Y46" s="64">
        <f>Y47</f>
        <v>0</v>
      </c>
      <c r="Z46" s="59"/>
      <c r="AA46" s="65">
        <f>AA47</f>
        <v>0</v>
      </c>
      <c r="AR46" s="66" t="s">
        <v>118</v>
      </c>
      <c r="AT46" s="67" t="s">
        <v>117</v>
      </c>
      <c r="AU46" s="67" t="s">
        <v>119</v>
      </c>
      <c r="AY46" s="66" t="s">
        <v>120</v>
      </c>
      <c r="BK46" s="68">
        <f>BK47</f>
        <v>0</v>
      </c>
    </row>
    <row r="47" spans="2:64" s="62" customFormat="1" ht="19.899999999999999" customHeight="1" x14ac:dyDescent="0.3">
      <c r="B47" s="58"/>
      <c r="C47" s="59"/>
      <c r="D47" s="69" t="s">
        <v>83</v>
      </c>
      <c r="E47" s="69"/>
      <c r="F47" s="69"/>
      <c r="G47" s="69"/>
      <c r="H47" s="69"/>
      <c r="I47" s="69"/>
      <c r="J47" s="69"/>
      <c r="K47" s="69"/>
      <c r="L47" s="69"/>
      <c r="M47" s="69"/>
      <c r="N47" s="659">
        <f>BK47</f>
        <v>0</v>
      </c>
      <c r="O47" s="660"/>
      <c r="P47" s="660"/>
      <c r="Q47" s="660"/>
      <c r="R47" s="61"/>
      <c r="T47" s="63"/>
      <c r="U47" s="59"/>
      <c r="V47" s="59"/>
      <c r="W47" s="64">
        <f>SUM(W48:W50)</f>
        <v>14.564</v>
      </c>
      <c r="X47" s="59"/>
      <c r="Y47" s="64">
        <f>SUM(Y48:Y50)</f>
        <v>0</v>
      </c>
      <c r="Z47" s="59"/>
      <c r="AA47" s="65">
        <f>SUM(AA48:AA50)</f>
        <v>0</v>
      </c>
      <c r="AR47" s="66" t="s">
        <v>118</v>
      </c>
      <c r="AT47" s="67" t="s">
        <v>117</v>
      </c>
      <c r="AU47" s="67" t="s">
        <v>118</v>
      </c>
      <c r="AY47" s="66" t="s">
        <v>120</v>
      </c>
      <c r="BK47" s="68">
        <f>SUM(BK48:BK50)</f>
        <v>0</v>
      </c>
    </row>
    <row r="48" spans="2:64" s="17" customFormat="1" ht="31.5" customHeight="1" x14ac:dyDescent="0.25">
      <c r="B48" s="70"/>
      <c r="C48" s="71" t="s">
        <v>118</v>
      </c>
      <c r="D48" s="71" t="s">
        <v>121</v>
      </c>
      <c r="E48" s="72" t="s">
        <v>4493</v>
      </c>
      <c r="F48" s="671" t="s">
        <v>4494</v>
      </c>
      <c r="G48" s="667"/>
      <c r="H48" s="667"/>
      <c r="I48" s="667"/>
      <c r="J48" s="73" t="s">
        <v>447</v>
      </c>
      <c r="K48" s="74">
        <v>2</v>
      </c>
      <c r="L48" s="666"/>
      <c r="M48" s="667"/>
      <c r="N48" s="666">
        <f>ROUND(L48*K48,2)</f>
        <v>0</v>
      </c>
      <c r="O48" s="667"/>
      <c r="P48" s="667"/>
      <c r="Q48" s="667"/>
      <c r="R48" s="75"/>
      <c r="T48" s="76" t="s">
        <v>125</v>
      </c>
      <c r="U48" s="77" t="s">
        <v>126</v>
      </c>
      <c r="V48" s="78">
        <v>4.6500000000000004</v>
      </c>
      <c r="W48" s="78">
        <f>V48*K48</f>
        <v>9.3000000000000007</v>
      </c>
      <c r="X48" s="78">
        <v>0</v>
      </c>
      <c r="Y48" s="78">
        <f>X48*K48</f>
        <v>0</v>
      </c>
      <c r="Z48" s="78">
        <v>0</v>
      </c>
      <c r="AA48" s="79">
        <f>Z48*K48</f>
        <v>0</v>
      </c>
      <c r="AR48" s="30" t="s">
        <v>127</v>
      </c>
      <c r="AT48" s="30" t="s">
        <v>121</v>
      </c>
      <c r="AU48" s="30" t="s">
        <v>128</v>
      </c>
      <c r="AY48" s="30" t="s">
        <v>120</v>
      </c>
      <c r="BE48" s="80">
        <f>IF(U48="základní",N48,0)</f>
        <v>0</v>
      </c>
      <c r="BF48" s="80">
        <f>IF(U48="snížená",N48,0)</f>
        <v>0</v>
      </c>
      <c r="BG48" s="80">
        <f>IF(U48="zákl. přenesená",N48,0)</f>
        <v>0</v>
      </c>
      <c r="BH48" s="80">
        <f>IF(U48="sníž. přenesená",N48,0)</f>
        <v>0</v>
      </c>
      <c r="BI48" s="80">
        <f>IF(U48="nulová",N48,0)</f>
        <v>0</v>
      </c>
      <c r="BJ48" s="30" t="s">
        <v>118</v>
      </c>
      <c r="BK48" s="80">
        <f>ROUND(L48*K48,2)</f>
        <v>0</v>
      </c>
      <c r="BL48" s="30" t="s">
        <v>127</v>
      </c>
    </row>
    <row r="49" spans="2:64" s="17" customFormat="1" ht="31.5" customHeight="1" x14ac:dyDescent="0.25">
      <c r="B49" s="70"/>
      <c r="C49" s="71" t="s">
        <v>128</v>
      </c>
      <c r="D49" s="71" t="s">
        <v>121</v>
      </c>
      <c r="E49" s="72" t="s">
        <v>4495</v>
      </c>
      <c r="F49" s="671" t="s">
        <v>4496</v>
      </c>
      <c r="G49" s="667"/>
      <c r="H49" s="667"/>
      <c r="I49" s="667"/>
      <c r="J49" s="73" t="s">
        <v>447</v>
      </c>
      <c r="K49" s="74">
        <v>10</v>
      </c>
      <c r="L49" s="666"/>
      <c r="M49" s="667"/>
      <c r="N49" s="666">
        <f>ROUND(L49*K49,2)</f>
        <v>0</v>
      </c>
      <c r="O49" s="667"/>
      <c r="P49" s="667"/>
      <c r="Q49" s="667"/>
      <c r="R49" s="75"/>
      <c r="T49" s="76" t="s">
        <v>125</v>
      </c>
      <c r="U49" s="77" t="s">
        <v>126</v>
      </c>
      <c r="V49" s="78">
        <v>0</v>
      </c>
      <c r="W49" s="78">
        <f>V49*K49</f>
        <v>0</v>
      </c>
      <c r="X49" s="78">
        <v>0</v>
      </c>
      <c r="Y49" s="78">
        <f>X49*K49</f>
        <v>0</v>
      </c>
      <c r="Z49" s="78">
        <v>0</v>
      </c>
      <c r="AA49" s="79">
        <f>Z49*K49</f>
        <v>0</v>
      </c>
      <c r="AR49" s="30" t="s">
        <v>127</v>
      </c>
      <c r="AT49" s="30" t="s">
        <v>121</v>
      </c>
      <c r="AU49" s="30" t="s">
        <v>128</v>
      </c>
      <c r="AY49" s="30" t="s">
        <v>120</v>
      </c>
      <c r="BE49" s="80">
        <f>IF(U49="základní",N49,0)</f>
        <v>0</v>
      </c>
      <c r="BF49" s="80">
        <f>IF(U49="snížená",N49,0)</f>
        <v>0</v>
      </c>
      <c r="BG49" s="80">
        <f>IF(U49="zákl. přenesená",N49,0)</f>
        <v>0</v>
      </c>
      <c r="BH49" s="80">
        <f>IF(U49="sníž. přenesená",N49,0)</f>
        <v>0</v>
      </c>
      <c r="BI49" s="80">
        <f>IF(U49="nulová",N49,0)</f>
        <v>0</v>
      </c>
      <c r="BJ49" s="30" t="s">
        <v>118</v>
      </c>
      <c r="BK49" s="80">
        <f>ROUND(L49*K49,2)</f>
        <v>0</v>
      </c>
      <c r="BL49" s="30" t="s">
        <v>127</v>
      </c>
    </row>
    <row r="50" spans="2:64" s="17" customFormat="1" ht="44.25" customHeight="1" x14ac:dyDescent="0.25">
      <c r="B50" s="70"/>
      <c r="C50" s="71" t="s">
        <v>136</v>
      </c>
      <c r="D50" s="71" t="s">
        <v>121</v>
      </c>
      <c r="E50" s="72" t="s">
        <v>4497</v>
      </c>
      <c r="F50" s="671" t="s">
        <v>4498</v>
      </c>
      <c r="G50" s="667"/>
      <c r="H50" s="667"/>
      <c r="I50" s="667"/>
      <c r="J50" s="73" t="s">
        <v>447</v>
      </c>
      <c r="K50" s="74">
        <v>2</v>
      </c>
      <c r="L50" s="666"/>
      <c r="M50" s="667"/>
      <c r="N50" s="666">
        <f>ROUND(L50*K50,2)</f>
        <v>0</v>
      </c>
      <c r="O50" s="667"/>
      <c r="P50" s="667"/>
      <c r="Q50" s="667"/>
      <c r="R50" s="75"/>
      <c r="T50" s="76" t="s">
        <v>125</v>
      </c>
      <c r="U50" s="77" t="s">
        <v>126</v>
      </c>
      <c r="V50" s="78">
        <v>2.6320000000000001</v>
      </c>
      <c r="W50" s="78">
        <f>V50*K50</f>
        <v>5.2640000000000002</v>
      </c>
      <c r="X50" s="78">
        <v>0</v>
      </c>
      <c r="Y50" s="78">
        <f>X50*K50</f>
        <v>0</v>
      </c>
      <c r="Z50" s="78">
        <v>0</v>
      </c>
      <c r="AA50" s="79">
        <f>Z50*K50</f>
        <v>0</v>
      </c>
      <c r="AR50" s="30" t="s">
        <v>118</v>
      </c>
      <c r="AT50" s="30" t="s">
        <v>121</v>
      </c>
      <c r="AU50" s="30" t="s">
        <v>128</v>
      </c>
      <c r="AY50" s="30" t="s">
        <v>120</v>
      </c>
      <c r="BE50" s="80">
        <f>IF(U50="základní",N50,0)</f>
        <v>0</v>
      </c>
      <c r="BF50" s="80">
        <f>IF(U50="snížená",N50,0)</f>
        <v>0</v>
      </c>
      <c r="BG50" s="80">
        <f>IF(U50="zákl. přenesená",N50,0)</f>
        <v>0</v>
      </c>
      <c r="BH50" s="80">
        <f>IF(U50="sníž. přenesená",N50,0)</f>
        <v>0</v>
      </c>
      <c r="BI50" s="80">
        <f>IF(U50="nulová",N50,0)</f>
        <v>0</v>
      </c>
      <c r="BJ50" s="30" t="s">
        <v>118</v>
      </c>
      <c r="BK50" s="80">
        <f>ROUND(L50*K50,2)</f>
        <v>0</v>
      </c>
      <c r="BL50" s="30" t="s">
        <v>118</v>
      </c>
    </row>
    <row r="51" spans="2:64" s="62" customFormat="1" ht="37.35" customHeight="1" x14ac:dyDescent="0.35">
      <c r="B51" s="58"/>
      <c r="C51" s="59"/>
      <c r="D51" s="60" t="s">
        <v>87</v>
      </c>
      <c r="E51" s="60"/>
      <c r="F51" s="60"/>
      <c r="G51" s="60"/>
      <c r="H51" s="60"/>
      <c r="I51" s="60"/>
      <c r="J51" s="60"/>
      <c r="K51" s="60"/>
      <c r="L51" s="60"/>
      <c r="M51" s="60"/>
      <c r="N51" s="701">
        <f>BK51</f>
        <v>0</v>
      </c>
      <c r="O51" s="702"/>
      <c r="P51" s="702"/>
      <c r="Q51" s="702"/>
      <c r="R51" s="61"/>
      <c r="T51" s="63"/>
      <c r="U51" s="59"/>
      <c r="V51" s="59"/>
      <c r="W51" s="64">
        <f>W52+W59+W64+W72+W76+W79</f>
        <v>38.461400000000005</v>
      </c>
      <c r="X51" s="59"/>
      <c r="Y51" s="64">
        <f>Y52+Y59+Y64+Y72+Y76+Y79</f>
        <v>0.24764600000000001</v>
      </c>
      <c r="Z51" s="59"/>
      <c r="AA51" s="65">
        <f>AA52+AA59+AA64+AA72+AA76+AA79</f>
        <v>0</v>
      </c>
      <c r="AR51" s="66" t="s">
        <v>128</v>
      </c>
      <c r="AT51" s="67" t="s">
        <v>117</v>
      </c>
      <c r="AU51" s="67" t="s">
        <v>119</v>
      </c>
      <c r="AY51" s="66" t="s">
        <v>120</v>
      </c>
      <c r="BK51" s="68">
        <f>BK52+BK59+BK64+BK72+BK76+BK79</f>
        <v>0</v>
      </c>
    </row>
    <row r="52" spans="2:64" s="62" customFormat="1" ht="19.899999999999999" customHeight="1" x14ac:dyDescent="0.3">
      <c r="B52" s="58"/>
      <c r="C52" s="59"/>
      <c r="D52" s="69" t="s">
        <v>90</v>
      </c>
      <c r="E52" s="69"/>
      <c r="F52" s="69"/>
      <c r="G52" s="69"/>
      <c r="H52" s="69"/>
      <c r="I52" s="69"/>
      <c r="J52" s="69"/>
      <c r="K52" s="69"/>
      <c r="L52" s="69"/>
      <c r="M52" s="69"/>
      <c r="N52" s="659">
        <f>BK52</f>
        <v>0</v>
      </c>
      <c r="O52" s="660"/>
      <c r="P52" s="660"/>
      <c r="Q52" s="660"/>
      <c r="R52" s="61"/>
      <c r="T52" s="63"/>
      <c r="U52" s="59"/>
      <c r="V52" s="59"/>
      <c r="W52" s="64">
        <f>SUM(W53:W58)</f>
        <v>8.2943999999999996</v>
      </c>
      <c r="X52" s="59"/>
      <c r="Y52" s="64">
        <f>SUM(Y53:Y58)</f>
        <v>5.2076000000000004E-2</v>
      </c>
      <c r="Z52" s="59"/>
      <c r="AA52" s="65">
        <f>SUM(AA53:AA58)</f>
        <v>0</v>
      </c>
      <c r="AR52" s="66" t="s">
        <v>128</v>
      </c>
      <c r="AT52" s="67" t="s">
        <v>117</v>
      </c>
      <c r="AU52" s="67" t="s">
        <v>118</v>
      </c>
      <c r="AY52" s="66" t="s">
        <v>120</v>
      </c>
      <c r="BK52" s="68">
        <f>SUM(BK53:BK58)</f>
        <v>0</v>
      </c>
    </row>
    <row r="53" spans="2:64" s="17" customFormat="1" ht="44.25" customHeight="1" x14ac:dyDescent="0.25">
      <c r="B53" s="70"/>
      <c r="C53" s="71" t="s">
        <v>127</v>
      </c>
      <c r="D53" s="71" t="s">
        <v>121</v>
      </c>
      <c r="E53" s="72" t="s">
        <v>4266</v>
      </c>
      <c r="F53" s="671" t="s">
        <v>4267</v>
      </c>
      <c r="G53" s="667"/>
      <c r="H53" s="667"/>
      <c r="I53" s="667"/>
      <c r="J53" s="73" t="s">
        <v>532</v>
      </c>
      <c r="K53" s="74">
        <v>28.8</v>
      </c>
      <c r="L53" s="666"/>
      <c r="M53" s="667"/>
      <c r="N53" s="666">
        <f t="shared" ref="N53:N58" si="0">ROUND(L53*K53,2)</f>
        <v>0</v>
      </c>
      <c r="O53" s="667"/>
      <c r="P53" s="667"/>
      <c r="Q53" s="667"/>
      <c r="R53" s="75"/>
      <c r="T53" s="76" t="s">
        <v>125</v>
      </c>
      <c r="U53" s="77" t="s">
        <v>126</v>
      </c>
      <c r="V53" s="78">
        <v>0.13600000000000001</v>
      </c>
      <c r="W53" s="78">
        <f t="shared" ref="W53:W58" si="1">V53*K53</f>
        <v>3.9168000000000003</v>
      </c>
      <c r="X53" s="78">
        <v>2.7999999999999998E-4</v>
      </c>
      <c r="Y53" s="78">
        <f t="shared" ref="Y53:Y58" si="2">X53*K53</f>
        <v>8.064E-3</v>
      </c>
      <c r="Z53" s="78">
        <v>0</v>
      </c>
      <c r="AA53" s="79">
        <f t="shared" ref="AA53:AA58" si="3">Z53*K53</f>
        <v>0</v>
      </c>
      <c r="AR53" s="30" t="s">
        <v>118</v>
      </c>
      <c r="AT53" s="30" t="s">
        <v>121</v>
      </c>
      <c r="AU53" s="30" t="s">
        <v>128</v>
      </c>
      <c r="AY53" s="30" t="s">
        <v>120</v>
      </c>
      <c r="BE53" s="80">
        <f t="shared" ref="BE53:BE58" si="4">IF(U53="základní",N53,0)</f>
        <v>0</v>
      </c>
      <c r="BF53" s="80">
        <f t="shared" ref="BF53:BF58" si="5">IF(U53="snížená",N53,0)</f>
        <v>0</v>
      </c>
      <c r="BG53" s="80">
        <f t="shared" ref="BG53:BG58" si="6">IF(U53="zákl. přenesená",N53,0)</f>
        <v>0</v>
      </c>
      <c r="BH53" s="80">
        <f t="shared" ref="BH53:BH58" si="7">IF(U53="sníž. přenesená",N53,0)</f>
        <v>0</v>
      </c>
      <c r="BI53" s="80">
        <f t="shared" ref="BI53:BI58" si="8">IF(U53="nulová",N53,0)</f>
        <v>0</v>
      </c>
      <c r="BJ53" s="30" t="s">
        <v>118</v>
      </c>
      <c r="BK53" s="80">
        <f t="shared" ref="BK53:BK58" si="9">ROUND(L53*K53,2)</f>
        <v>0</v>
      </c>
      <c r="BL53" s="30" t="s">
        <v>118</v>
      </c>
    </row>
    <row r="54" spans="2:64" s="17" customFormat="1" ht="22.5" customHeight="1" x14ac:dyDescent="0.25">
      <c r="B54" s="70"/>
      <c r="C54" s="101" t="s">
        <v>143</v>
      </c>
      <c r="D54" s="101" t="s">
        <v>195</v>
      </c>
      <c r="E54" s="102" t="s">
        <v>4499</v>
      </c>
      <c r="F54" s="677" t="s">
        <v>4500</v>
      </c>
      <c r="G54" s="678"/>
      <c r="H54" s="678"/>
      <c r="I54" s="678"/>
      <c r="J54" s="103" t="s">
        <v>447</v>
      </c>
      <c r="K54" s="104">
        <v>1</v>
      </c>
      <c r="L54" s="670"/>
      <c r="M54" s="678"/>
      <c r="N54" s="670">
        <f t="shared" si="0"/>
        <v>0</v>
      </c>
      <c r="O54" s="667"/>
      <c r="P54" s="667"/>
      <c r="Q54" s="667"/>
      <c r="R54" s="75"/>
      <c r="T54" s="76" t="s">
        <v>125</v>
      </c>
      <c r="U54" s="77" t="s">
        <v>126</v>
      </c>
      <c r="V54" s="78">
        <v>0</v>
      </c>
      <c r="W54" s="78">
        <f t="shared" si="1"/>
        <v>0</v>
      </c>
      <c r="X54" s="78">
        <v>4.7000000000000002E-3</v>
      </c>
      <c r="Y54" s="78">
        <f t="shared" si="2"/>
        <v>4.7000000000000002E-3</v>
      </c>
      <c r="Z54" s="78">
        <v>0</v>
      </c>
      <c r="AA54" s="79">
        <f t="shared" si="3"/>
        <v>0</v>
      </c>
      <c r="AR54" s="30" t="s">
        <v>128</v>
      </c>
      <c r="AT54" s="30" t="s">
        <v>195</v>
      </c>
      <c r="AU54" s="30" t="s">
        <v>128</v>
      </c>
      <c r="AY54" s="30" t="s">
        <v>120</v>
      </c>
      <c r="BE54" s="80">
        <f t="shared" si="4"/>
        <v>0</v>
      </c>
      <c r="BF54" s="80">
        <f t="shared" si="5"/>
        <v>0</v>
      </c>
      <c r="BG54" s="80">
        <f t="shared" si="6"/>
        <v>0</v>
      </c>
      <c r="BH54" s="80">
        <f t="shared" si="7"/>
        <v>0</v>
      </c>
      <c r="BI54" s="80">
        <f t="shared" si="8"/>
        <v>0</v>
      </c>
      <c r="BJ54" s="30" t="s">
        <v>118</v>
      </c>
      <c r="BK54" s="80">
        <f t="shared" si="9"/>
        <v>0</v>
      </c>
      <c r="BL54" s="30" t="s">
        <v>118</v>
      </c>
    </row>
    <row r="55" spans="2:64" s="17" customFormat="1" ht="31.5" customHeight="1" x14ac:dyDescent="0.25">
      <c r="B55" s="70"/>
      <c r="C55" s="101" t="s">
        <v>147</v>
      </c>
      <c r="D55" s="101" t="s">
        <v>195</v>
      </c>
      <c r="E55" s="102" t="s">
        <v>3921</v>
      </c>
      <c r="F55" s="677" t="s">
        <v>4501</v>
      </c>
      <c r="G55" s="678"/>
      <c r="H55" s="678"/>
      <c r="I55" s="678"/>
      <c r="J55" s="103" t="s">
        <v>532</v>
      </c>
      <c r="K55" s="104">
        <v>28.8</v>
      </c>
      <c r="L55" s="670"/>
      <c r="M55" s="678"/>
      <c r="N55" s="670">
        <f t="shared" si="0"/>
        <v>0</v>
      </c>
      <c r="O55" s="667"/>
      <c r="P55" s="667"/>
      <c r="Q55" s="667"/>
      <c r="R55" s="75"/>
      <c r="T55" s="76" t="s">
        <v>125</v>
      </c>
      <c r="U55" s="77" t="s">
        <v>126</v>
      </c>
      <c r="V55" s="78">
        <v>0</v>
      </c>
      <c r="W55" s="78">
        <f t="shared" si="1"/>
        <v>0</v>
      </c>
      <c r="X55" s="78">
        <v>8.8000000000000003E-4</v>
      </c>
      <c r="Y55" s="78">
        <f t="shared" si="2"/>
        <v>2.5344000000000002E-2</v>
      </c>
      <c r="Z55" s="78">
        <v>0</v>
      </c>
      <c r="AA55" s="79">
        <f t="shared" si="3"/>
        <v>0</v>
      </c>
      <c r="AR55" s="30" t="s">
        <v>258</v>
      </c>
      <c r="AT55" s="30" t="s">
        <v>195</v>
      </c>
      <c r="AU55" s="30" t="s">
        <v>128</v>
      </c>
      <c r="AY55" s="30" t="s">
        <v>120</v>
      </c>
      <c r="BE55" s="80">
        <f t="shared" si="4"/>
        <v>0</v>
      </c>
      <c r="BF55" s="80">
        <f t="shared" si="5"/>
        <v>0</v>
      </c>
      <c r="BG55" s="80">
        <f t="shared" si="6"/>
        <v>0</v>
      </c>
      <c r="BH55" s="80">
        <f t="shared" si="7"/>
        <v>0</v>
      </c>
      <c r="BI55" s="80">
        <f t="shared" si="8"/>
        <v>0</v>
      </c>
      <c r="BJ55" s="30" t="s">
        <v>118</v>
      </c>
      <c r="BK55" s="80">
        <f t="shared" si="9"/>
        <v>0</v>
      </c>
      <c r="BL55" s="30" t="s">
        <v>194</v>
      </c>
    </row>
    <row r="56" spans="2:64" s="17" customFormat="1" ht="31.5" customHeight="1" x14ac:dyDescent="0.25">
      <c r="B56" s="70"/>
      <c r="C56" s="71" t="s">
        <v>151</v>
      </c>
      <c r="D56" s="71" t="s">
        <v>121</v>
      </c>
      <c r="E56" s="72" t="s">
        <v>4502</v>
      </c>
      <c r="F56" s="671" t="s">
        <v>4503</v>
      </c>
      <c r="G56" s="667"/>
      <c r="H56" s="667"/>
      <c r="I56" s="667"/>
      <c r="J56" s="73" t="s">
        <v>172</v>
      </c>
      <c r="K56" s="74">
        <v>14.4</v>
      </c>
      <c r="L56" s="666"/>
      <c r="M56" s="667"/>
      <c r="N56" s="666">
        <f t="shared" si="0"/>
        <v>0</v>
      </c>
      <c r="O56" s="667"/>
      <c r="P56" s="667"/>
      <c r="Q56" s="667"/>
      <c r="R56" s="75"/>
      <c r="T56" s="76" t="s">
        <v>125</v>
      </c>
      <c r="U56" s="77" t="s">
        <v>126</v>
      </c>
      <c r="V56" s="78">
        <v>0.30399999999999999</v>
      </c>
      <c r="W56" s="78">
        <f t="shared" si="1"/>
        <v>4.3776000000000002</v>
      </c>
      <c r="X56" s="78">
        <v>9.7000000000000005E-4</v>
      </c>
      <c r="Y56" s="78">
        <f t="shared" si="2"/>
        <v>1.3968000000000001E-2</v>
      </c>
      <c r="Z56" s="78">
        <v>0</v>
      </c>
      <c r="AA56" s="79">
        <f t="shared" si="3"/>
        <v>0</v>
      </c>
      <c r="AR56" s="30" t="s">
        <v>118</v>
      </c>
      <c r="AT56" s="30" t="s">
        <v>121</v>
      </c>
      <c r="AU56" s="30" t="s">
        <v>128</v>
      </c>
      <c r="AY56" s="30" t="s">
        <v>120</v>
      </c>
      <c r="BE56" s="80">
        <f t="shared" si="4"/>
        <v>0</v>
      </c>
      <c r="BF56" s="80">
        <f t="shared" si="5"/>
        <v>0</v>
      </c>
      <c r="BG56" s="80">
        <f t="shared" si="6"/>
        <v>0</v>
      </c>
      <c r="BH56" s="80">
        <f t="shared" si="7"/>
        <v>0</v>
      </c>
      <c r="BI56" s="80">
        <f t="shared" si="8"/>
        <v>0</v>
      </c>
      <c r="BJ56" s="30" t="s">
        <v>118</v>
      </c>
      <c r="BK56" s="80">
        <f t="shared" si="9"/>
        <v>0</v>
      </c>
      <c r="BL56" s="30" t="s">
        <v>118</v>
      </c>
    </row>
    <row r="57" spans="2:64" s="17" customFormat="1" ht="31.5" customHeight="1" x14ac:dyDescent="0.25">
      <c r="B57" s="70"/>
      <c r="C57" s="71" t="s">
        <v>154</v>
      </c>
      <c r="D57" s="71" t="s">
        <v>121</v>
      </c>
      <c r="E57" s="72" t="s">
        <v>3878</v>
      </c>
      <c r="F57" s="671" t="s">
        <v>3879</v>
      </c>
      <c r="G57" s="667"/>
      <c r="H57" s="667"/>
      <c r="I57" s="667"/>
      <c r="J57" s="73" t="s">
        <v>3691</v>
      </c>
      <c r="K57" s="74">
        <v>43.776000000000003</v>
      </c>
      <c r="L57" s="666"/>
      <c r="M57" s="667"/>
      <c r="N57" s="666">
        <f t="shared" si="0"/>
        <v>0</v>
      </c>
      <c r="O57" s="667"/>
      <c r="P57" s="667"/>
      <c r="Q57" s="667"/>
      <c r="R57" s="75"/>
      <c r="T57" s="76" t="s">
        <v>125</v>
      </c>
      <c r="U57" s="77" t="s">
        <v>126</v>
      </c>
      <c r="V57" s="78">
        <v>0</v>
      </c>
      <c r="W57" s="78">
        <f t="shared" si="1"/>
        <v>0</v>
      </c>
      <c r="X57" s="78">
        <v>0</v>
      </c>
      <c r="Y57" s="78">
        <f t="shared" si="2"/>
        <v>0</v>
      </c>
      <c r="Z57" s="78">
        <v>0</v>
      </c>
      <c r="AA57" s="79">
        <f t="shared" si="3"/>
        <v>0</v>
      </c>
      <c r="AR57" s="30" t="s">
        <v>118</v>
      </c>
      <c r="AT57" s="30" t="s">
        <v>121</v>
      </c>
      <c r="AU57" s="30" t="s">
        <v>128</v>
      </c>
      <c r="AY57" s="30" t="s">
        <v>120</v>
      </c>
      <c r="BE57" s="80">
        <f t="shared" si="4"/>
        <v>0</v>
      </c>
      <c r="BF57" s="80">
        <f t="shared" si="5"/>
        <v>0</v>
      </c>
      <c r="BG57" s="80">
        <f t="shared" si="6"/>
        <v>0</v>
      </c>
      <c r="BH57" s="80">
        <f t="shared" si="7"/>
        <v>0</v>
      </c>
      <c r="BI57" s="80">
        <f t="shared" si="8"/>
        <v>0</v>
      </c>
      <c r="BJ57" s="30" t="s">
        <v>118</v>
      </c>
      <c r="BK57" s="80">
        <f t="shared" si="9"/>
        <v>0</v>
      </c>
      <c r="BL57" s="30" t="s">
        <v>118</v>
      </c>
    </row>
    <row r="58" spans="2:64" s="17" customFormat="1" ht="31.5" customHeight="1" x14ac:dyDescent="0.25">
      <c r="B58" s="70"/>
      <c r="C58" s="71" t="s">
        <v>157</v>
      </c>
      <c r="D58" s="71" t="s">
        <v>121</v>
      </c>
      <c r="E58" s="72" t="s">
        <v>3880</v>
      </c>
      <c r="F58" s="671" t="s">
        <v>3881</v>
      </c>
      <c r="G58" s="667"/>
      <c r="H58" s="667"/>
      <c r="I58" s="667"/>
      <c r="J58" s="73" t="s">
        <v>3691</v>
      </c>
      <c r="K58" s="74">
        <v>43.776000000000003</v>
      </c>
      <c r="L58" s="666"/>
      <c r="M58" s="667"/>
      <c r="N58" s="666">
        <f t="shared" si="0"/>
        <v>0</v>
      </c>
      <c r="O58" s="667"/>
      <c r="P58" s="667"/>
      <c r="Q58" s="667"/>
      <c r="R58" s="75"/>
      <c r="T58" s="76" t="s">
        <v>125</v>
      </c>
      <c r="U58" s="77" t="s">
        <v>126</v>
      </c>
      <c r="V58" s="78">
        <v>0</v>
      </c>
      <c r="W58" s="78">
        <f t="shared" si="1"/>
        <v>0</v>
      </c>
      <c r="X58" s="78">
        <v>0</v>
      </c>
      <c r="Y58" s="78">
        <f t="shared" si="2"/>
        <v>0</v>
      </c>
      <c r="Z58" s="78">
        <v>0</v>
      </c>
      <c r="AA58" s="79">
        <f t="shared" si="3"/>
        <v>0</v>
      </c>
      <c r="AR58" s="30" t="s">
        <v>118</v>
      </c>
      <c r="AT58" s="30" t="s">
        <v>121</v>
      </c>
      <c r="AU58" s="30" t="s">
        <v>128</v>
      </c>
      <c r="AY58" s="30" t="s">
        <v>120</v>
      </c>
      <c r="BE58" s="80">
        <f t="shared" si="4"/>
        <v>0</v>
      </c>
      <c r="BF58" s="80">
        <f t="shared" si="5"/>
        <v>0</v>
      </c>
      <c r="BG58" s="80">
        <f t="shared" si="6"/>
        <v>0</v>
      </c>
      <c r="BH58" s="80">
        <f t="shared" si="7"/>
        <v>0</v>
      </c>
      <c r="BI58" s="80">
        <f t="shared" si="8"/>
        <v>0</v>
      </c>
      <c r="BJ58" s="30" t="s">
        <v>118</v>
      </c>
      <c r="BK58" s="80">
        <f t="shared" si="9"/>
        <v>0</v>
      </c>
      <c r="BL58" s="30" t="s">
        <v>118</v>
      </c>
    </row>
    <row r="59" spans="2:64" s="62" customFormat="1" ht="29.85" customHeight="1" x14ac:dyDescent="0.3">
      <c r="B59" s="58"/>
      <c r="C59" s="59"/>
      <c r="D59" s="69" t="s">
        <v>4489</v>
      </c>
      <c r="E59" s="69"/>
      <c r="F59" s="69"/>
      <c r="G59" s="69"/>
      <c r="H59" s="69"/>
      <c r="I59" s="69"/>
      <c r="J59" s="69"/>
      <c r="K59" s="69"/>
      <c r="L59" s="69"/>
      <c r="M59" s="69"/>
      <c r="N59" s="657">
        <f>BK59</f>
        <v>0</v>
      </c>
      <c r="O59" s="658"/>
      <c r="P59" s="658"/>
      <c r="Q59" s="658"/>
      <c r="R59" s="61"/>
      <c r="T59" s="63"/>
      <c r="U59" s="59"/>
      <c r="V59" s="59"/>
      <c r="W59" s="64">
        <f>SUM(W60:W63)</f>
        <v>0.68400000000000005</v>
      </c>
      <c r="X59" s="59"/>
      <c r="Y59" s="64">
        <f>SUM(Y60:Y63)</f>
        <v>6.7799999999999996E-3</v>
      </c>
      <c r="Z59" s="59"/>
      <c r="AA59" s="65">
        <f>SUM(AA60:AA63)</f>
        <v>0</v>
      </c>
      <c r="AR59" s="66" t="s">
        <v>128</v>
      </c>
      <c r="AT59" s="67" t="s">
        <v>117</v>
      </c>
      <c r="AU59" s="67" t="s">
        <v>118</v>
      </c>
      <c r="AY59" s="66" t="s">
        <v>120</v>
      </c>
      <c r="BK59" s="68">
        <f>SUM(BK60:BK63)</f>
        <v>0</v>
      </c>
    </row>
    <row r="60" spans="2:64" s="17" customFormat="1" ht="22.5" customHeight="1" x14ac:dyDescent="0.25">
      <c r="B60" s="70"/>
      <c r="C60" s="71" t="s">
        <v>163</v>
      </c>
      <c r="D60" s="71" t="s">
        <v>121</v>
      </c>
      <c r="E60" s="72" t="s">
        <v>4039</v>
      </c>
      <c r="F60" s="671" t="s">
        <v>4040</v>
      </c>
      <c r="G60" s="667"/>
      <c r="H60" s="667"/>
      <c r="I60" s="667"/>
      <c r="J60" s="73" t="s">
        <v>3065</v>
      </c>
      <c r="K60" s="74">
        <v>3</v>
      </c>
      <c r="L60" s="666"/>
      <c r="M60" s="667"/>
      <c r="N60" s="666">
        <f>ROUND(L60*K60,2)</f>
        <v>0</v>
      </c>
      <c r="O60" s="667"/>
      <c r="P60" s="667"/>
      <c r="Q60" s="667"/>
      <c r="R60" s="75"/>
      <c r="T60" s="76" t="s">
        <v>125</v>
      </c>
      <c r="U60" s="77" t="s">
        <v>126</v>
      </c>
      <c r="V60" s="78">
        <v>0.114</v>
      </c>
      <c r="W60" s="78">
        <f>V60*K60</f>
        <v>0.34200000000000003</v>
      </c>
      <c r="X60" s="78">
        <v>1.1299999999999999E-3</v>
      </c>
      <c r="Y60" s="78">
        <f>X60*K60</f>
        <v>3.3899999999999998E-3</v>
      </c>
      <c r="Z60" s="78">
        <v>0</v>
      </c>
      <c r="AA60" s="79">
        <f>Z60*K60</f>
        <v>0</v>
      </c>
      <c r="AR60" s="30" t="s">
        <v>118</v>
      </c>
      <c r="AT60" s="30" t="s">
        <v>121</v>
      </c>
      <c r="AU60" s="30" t="s">
        <v>128</v>
      </c>
      <c r="AY60" s="30" t="s">
        <v>120</v>
      </c>
      <c r="BE60" s="80">
        <f>IF(U60="základní",N60,0)</f>
        <v>0</v>
      </c>
      <c r="BF60" s="80">
        <f>IF(U60="snížená",N60,0)</f>
        <v>0</v>
      </c>
      <c r="BG60" s="80">
        <f>IF(U60="zákl. přenesená",N60,0)</f>
        <v>0</v>
      </c>
      <c r="BH60" s="80">
        <f>IF(U60="sníž. přenesená",N60,0)</f>
        <v>0</v>
      </c>
      <c r="BI60" s="80">
        <f>IF(U60="nulová",N60,0)</f>
        <v>0</v>
      </c>
      <c r="BJ60" s="30" t="s">
        <v>118</v>
      </c>
      <c r="BK60" s="80">
        <f>ROUND(L60*K60,2)</f>
        <v>0</v>
      </c>
      <c r="BL60" s="30" t="s">
        <v>118</v>
      </c>
    </row>
    <row r="61" spans="2:64" s="17" customFormat="1" ht="30" customHeight="1" x14ac:dyDescent="0.25">
      <c r="B61" s="18"/>
      <c r="C61" s="324"/>
      <c r="D61" s="324"/>
      <c r="E61" s="324"/>
      <c r="F61" s="679" t="s">
        <v>4504</v>
      </c>
      <c r="G61" s="680"/>
      <c r="H61" s="680"/>
      <c r="I61" s="680"/>
      <c r="J61" s="324"/>
      <c r="K61" s="324"/>
      <c r="L61" s="324"/>
      <c r="M61" s="324"/>
      <c r="N61" s="324"/>
      <c r="O61" s="324"/>
      <c r="P61" s="324"/>
      <c r="Q61" s="324"/>
      <c r="R61" s="19"/>
      <c r="T61" s="99"/>
      <c r="U61" s="324"/>
      <c r="V61" s="324"/>
      <c r="W61" s="324"/>
      <c r="X61" s="324"/>
      <c r="Y61" s="324"/>
      <c r="Z61" s="324"/>
      <c r="AA61" s="100"/>
      <c r="AT61" s="30" t="s">
        <v>193</v>
      </c>
      <c r="AU61" s="30" t="s">
        <v>128</v>
      </c>
    </row>
    <row r="62" spans="2:64" s="17" customFormat="1" ht="22.5" customHeight="1" x14ac:dyDescent="0.25">
      <c r="B62" s="70"/>
      <c r="C62" s="71" t="s">
        <v>169</v>
      </c>
      <c r="D62" s="71" t="s">
        <v>121</v>
      </c>
      <c r="E62" s="72" t="s">
        <v>4041</v>
      </c>
      <c r="F62" s="671" t="s">
        <v>4042</v>
      </c>
      <c r="G62" s="667"/>
      <c r="H62" s="667"/>
      <c r="I62" s="667"/>
      <c r="J62" s="73" t="s">
        <v>447</v>
      </c>
      <c r="K62" s="74">
        <v>3</v>
      </c>
      <c r="L62" s="666"/>
      <c r="M62" s="667"/>
      <c r="N62" s="666">
        <f>ROUND(L62*K62,2)</f>
        <v>0</v>
      </c>
      <c r="O62" s="667"/>
      <c r="P62" s="667"/>
      <c r="Q62" s="667"/>
      <c r="R62" s="75"/>
      <c r="T62" s="76" t="s">
        <v>125</v>
      </c>
      <c r="U62" s="77" t="s">
        <v>126</v>
      </c>
      <c r="V62" s="78">
        <v>0.114</v>
      </c>
      <c r="W62" s="78">
        <f>V62*K62</f>
        <v>0.34200000000000003</v>
      </c>
      <c r="X62" s="78">
        <v>1.1299999999999999E-3</v>
      </c>
      <c r="Y62" s="78">
        <f>X62*K62</f>
        <v>3.3899999999999998E-3</v>
      </c>
      <c r="Z62" s="78">
        <v>0</v>
      </c>
      <c r="AA62" s="79">
        <f>Z62*K62</f>
        <v>0</v>
      </c>
      <c r="AR62" s="30" t="s">
        <v>118</v>
      </c>
      <c r="AT62" s="30" t="s">
        <v>121</v>
      </c>
      <c r="AU62" s="30" t="s">
        <v>128</v>
      </c>
      <c r="AY62" s="30" t="s">
        <v>120</v>
      </c>
      <c r="BE62" s="80">
        <f>IF(U62="základní",N62,0)</f>
        <v>0</v>
      </c>
      <c r="BF62" s="80">
        <f>IF(U62="snížená",N62,0)</f>
        <v>0</v>
      </c>
      <c r="BG62" s="80">
        <f>IF(U62="zákl. přenesená",N62,0)</f>
        <v>0</v>
      </c>
      <c r="BH62" s="80">
        <f>IF(U62="sníž. přenesená",N62,0)</f>
        <v>0</v>
      </c>
      <c r="BI62" s="80">
        <f>IF(U62="nulová",N62,0)</f>
        <v>0</v>
      </c>
      <c r="BJ62" s="30" t="s">
        <v>118</v>
      </c>
      <c r="BK62" s="80">
        <f>ROUND(L62*K62,2)</f>
        <v>0</v>
      </c>
      <c r="BL62" s="30" t="s">
        <v>118</v>
      </c>
    </row>
    <row r="63" spans="2:64" s="17" customFormat="1" ht="30" customHeight="1" x14ac:dyDescent="0.25">
      <c r="B63" s="18"/>
      <c r="C63" s="324"/>
      <c r="D63" s="324"/>
      <c r="E63" s="324"/>
      <c r="F63" s="679" t="s">
        <v>4504</v>
      </c>
      <c r="G63" s="680"/>
      <c r="H63" s="680"/>
      <c r="I63" s="680"/>
      <c r="J63" s="324"/>
      <c r="K63" s="324"/>
      <c r="L63" s="324"/>
      <c r="M63" s="324"/>
      <c r="N63" s="324"/>
      <c r="O63" s="324"/>
      <c r="P63" s="324"/>
      <c r="Q63" s="324"/>
      <c r="R63" s="19"/>
      <c r="T63" s="99"/>
      <c r="U63" s="324"/>
      <c r="V63" s="324"/>
      <c r="W63" s="324"/>
      <c r="X63" s="324"/>
      <c r="Y63" s="324"/>
      <c r="Z63" s="324"/>
      <c r="AA63" s="100"/>
      <c r="AT63" s="30" t="s">
        <v>193</v>
      </c>
      <c r="AU63" s="30" t="s">
        <v>128</v>
      </c>
    </row>
    <row r="64" spans="2:64" s="62" customFormat="1" ht="29.85" customHeight="1" x14ac:dyDescent="0.3">
      <c r="B64" s="58"/>
      <c r="C64" s="59"/>
      <c r="D64" s="69" t="s">
        <v>4490</v>
      </c>
      <c r="E64" s="69"/>
      <c r="F64" s="69"/>
      <c r="G64" s="69"/>
      <c r="H64" s="69"/>
      <c r="I64" s="69"/>
      <c r="J64" s="69"/>
      <c r="K64" s="69"/>
      <c r="L64" s="69"/>
      <c r="M64" s="69"/>
      <c r="N64" s="659">
        <f>BK64</f>
        <v>0</v>
      </c>
      <c r="O64" s="660"/>
      <c r="P64" s="660"/>
      <c r="Q64" s="660"/>
      <c r="R64" s="61"/>
      <c r="T64" s="63"/>
      <c r="U64" s="59"/>
      <c r="V64" s="59"/>
      <c r="W64" s="64">
        <f>SUM(W65:W71)</f>
        <v>27.164000000000001</v>
      </c>
      <c r="X64" s="59"/>
      <c r="Y64" s="64">
        <f>SUM(Y65:Y71)</f>
        <v>0.17318</v>
      </c>
      <c r="Z64" s="59"/>
      <c r="AA64" s="65">
        <f>SUM(AA65:AA71)</f>
        <v>0</v>
      </c>
      <c r="AR64" s="66" t="s">
        <v>128</v>
      </c>
      <c r="AT64" s="67" t="s">
        <v>117</v>
      </c>
      <c r="AU64" s="67" t="s">
        <v>118</v>
      </c>
      <c r="AY64" s="66" t="s">
        <v>120</v>
      </c>
      <c r="BK64" s="68">
        <f>SUM(BK65:BK71)</f>
        <v>0</v>
      </c>
    </row>
    <row r="65" spans="2:64" s="17" customFormat="1" ht="31.5" customHeight="1" x14ac:dyDescent="0.25">
      <c r="B65" s="70"/>
      <c r="C65" s="71" t="s">
        <v>175</v>
      </c>
      <c r="D65" s="71" t="s">
        <v>121</v>
      </c>
      <c r="E65" s="72" t="s">
        <v>4505</v>
      </c>
      <c r="F65" s="671" t="s">
        <v>4506</v>
      </c>
      <c r="G65" s="667"/>
      <c r="H65" s="667"/>
      <c r="I65" s="667"/>
      <c r="J65" s="73" t="s">
        <v>532</v>
      </c>
      <c r="K65" s="74">
        <v>12</v>
      </c>
      <c r="L65" s="666"/>
      <c r="M65" s="667"/>
      <c r="N65" s="666">
        <f t="shared" ref="N65:N71" si="10">ROUND(L65*K65,2)</f>
        <v>0</v>
      </c>
      <c r="O65" s="667"/>
      <c r="P65" s="667"/>
      <c r="Q65" s="667"/>
      <c r="R65" s="75"/>
      <c r="T65" s="76" t="s">
        <v>125</v>
      </c>
      <c r="U65" s="77" t="s">
        <v>126</v>
      </c>
      <c r="V65" s="78">
        <v>0.42699999999999999</v>
      </c>
      <c r="W65" s="78">
        <f t="shared" ref="W65:W71" si="11">V65*K65</f>
        <v>5.1239999999999997</v>
      </c>
      <c r="X65" s="78">
        <v>1.58E-3</v>
      </c>
      <c r="Y65" s="78">
        <f t="shared" ref="Y65:Y71" si="12">X65*K65</f>
        <v>1.8960000000000001E-2</v>
      </c>
      <c r="Z65" s="78">
        <v>0</v>
      </c>
      <c r="AA65" s="79">
        <f t="shared" ref="AA65:AA71" si="13">Z65*K65</f>
        <v>0</v>
      </c>
      <c r="AR65" s="30" t="s">
        <v>118</v>
      </c>
      <c r="AT65" s="30" t="s">
        <v>121</v>
      </c>
      <c r="AU65" s="30" t="s">
        <v>128</v>
      </c>
      <c r="AY65" s="30" t="s">
        <v>120</v>
      </c>
      <c r="BE65" s="80">
        <f t="shared" ref="BE65:BE71" si="14">IF(U65="základní",N65,0)</f>
        <v>0</v>
      </c>
      <c r="BF65" s="80">
        <f t="shared" ref="BF65:BF71" si="15">IF(U65="snížená",N65,0)</f>
        <v>0</v>
      </c>
      <c r="BG65" s="80">
        <f t="shared" ref="BG65:BG71" si="16">IF(U65="zákl. přenesená",N65,0)</f>
        <v>0</v>
      </c>
      <c r="BH65" s="80">
        <f t="shared" ref="BH65:BH71" si="17">IF(U65="sníž. přenesená",N65,0)</f>
        <v>0</v>
      </c>
      <c r="BI65" s="80">
        <f t="shared" ref="BI65:BI71" si="18">IF(U65="nulová",N65,0)</f>
        <v>0</v>
      </c>
      <c r="BJ65" s="30" t="s">
        <v>118</v>
      </c>
      <c r="BK65" s="80">
        <f t="shared" ref="BK65:BK71" si="19">ROUND(L65*K65,2)</f>
        <v>0</v>
      </c>
      <c r="BL65" s="30" t="s">
        <v>118</v>
      </c>
    </row>
    <row r="66" spans="2:64" s="17" customFormat="1" ht="31.5" customHeight="1" x14ac:dyDescent="0.25">
      <c r="B66" s="70"/>
      <c r="C66" s="71" t="s">
        <v>179</v>
      </c>
      <c r="D66" s="71" t="s">
        <v>121</v>
      </c>
      <c r="E66" s="72" t="s">
        <v>4507</v>
      </c>
      <c r="F66" s="671" t="s">
        <v>4508</v>
      </c>
      <c r="G66" s="667"/>
      <c r="H66" s="667"/>
      <c r="I66" s="667"/>
      <c r="J66" s="73" t="s">
        <v>532</v>
      </c>
      <c r="K66" s="74">
        <v>24</v>
      </c>
      <c r="L66" s="666"/>
      <c r="M66" s="667"/>
      <c r="N66" s="666">
        <f t="shared" si="10"/>
        <v>0</v>
      </c>
      <c r="O66" s="667"/>
      <c r="P66" s="667"/>
      <c r="Q66" s="667"/>
      <c r="R66" s="75"/>
      <c r="T66" s="76" t="s">
        <v>125</v>
      </c>
      <c r="U66" s="77" t="s">
        <v>126</v>
      </c>
      <c r="V66" s="78">
        <v>0.78400000000000003</v>
      </c>
      <c r="W66" s="78">
        <f t="shared" si="11"/>
        <v>18.816000000000003</v>
      </c>
      <c r="X66" s="78">
        <v>6.2899999999999996E-3</v>
      </c>
      <c r="Y66" s="78">
        <f t="shared" si="12"/>
        <v>0.15095999999999998</v>
      </c>
      <c r="Z66" s="78">
        <v>0</v>
      </c>
      <c r="AA66" s="79">
        <f t="shared" si="13"/>
        <v>0</v>
      </c>
      <c r="AR66" s="30" t="s">
        <v>118</v>
      </c>
      <c r="AT66" s="30" t="s">
        <v>121</v>
      </c>
      <c r="AU66" s="30" t="s">
        <v>128</v>
      </c>
      <c r="AY66" s="30" t="s">
        <v>120</v>
      </c>
      <c r="BE66" s="80">
        <f t="shared" si="14"/>
        <v>0</v>
      </c>
      <c r="BF66" s="80">
        <f t="shared" si="15"/>
        <v>0</v>
      </c>
      <c r="BG66" s="80">
        <f t="shared" si="16"/>
        <v>0</v>
      </c>
      <c r="BH66" s="80">
        <f t="shared" si="17"/>
        <v>0</v>
      </c>
      <c r="BI66" s="80">
        <f t="shared" si="18"/>
        <v>0</v>
      </c>
      <c r="BJ66" s="30" t="s">
        <v>118</v>
      </c>
      <c r="BK66" s="80">
        <f t="shared" si="19"/>
        <v>0</v>
      </c>
      <c r="BL66" s="30" t="s">
        <v>118</v>
      </c>
    </row>
    <row r="67" spans="2:64" s="17" customFormat="1" ht="31.5" customHeight="1" x14ac:dyDescent="0.25">
      <c r="B67" s="70"/>
      <c r="C67" s="71" t="s">
        <v>184</v>
      </c>
      <c r="D67" s="71" t="s">
        <v>121</v>
      </c>
      <c r="E67" s="72" t="s">
        <v>4509</v>
      </c>
      <c r="F67" s="671" t="s">
        <v>4510</v>
      </c>
      <c r="G67" s="667"/>
      <c r="H67" s="667"/>
      <c r="I67" s="667"/>
      <c r="J67" s="73" t="s">
        <v>447</v>
      </c>
      <c r="K67" s="74">
        <v>2</v>
      </c>
      <c r="L67" s="666"/>
      <c r="M67" s="667"/>
      <c r="N67" s="666">
        <f t="shared" si="10"/>
        <v>0</v>
      </c>
      <c r="O67" s="667"/>
      <c r="P67" s="667"/>
      <c r="Q67" s="667"/>
      <c r="R67" s="75"/>
      <c r="T67" s="76" t="s">
        <v>125</v>
      </c>
      <c r="U67" s="77" t="s">
        <v>126</v>
      </c>
      <c r="V67" s="78">
        <v>1.1020000000000001</v>
      </c>
      <c r="W67" s="78">
        <f t="shared" si="11"/>
        <v>2.2040000000000002</v>
      </c>
      <c r="X67" s="78">
        <v>1.6299999999999999E-3</v>
      </c>
      <c r="Y67" s="78">
        <f t="shared" si="12"/>
        <v>3.2599999999999999E-3</v>
      </c>
      <c r="Z67" s="78">
        <v>0</v>
      </c>
      <c r="AA67" s="79">
        <f t="shared" si="13"/>
        <v>0</v>
      </c>
      <c r="AR67" s="30" t="s">
        <v>118</v>
      </c>
      <c r="AT67" s="30" t="s">
        <v>121</v>
      </c>
      <c r="AU67" s="30" t="s">
        <v>128</v>
      </c>
      <c r="AY67" s="30" t="s">
        <v>120</v>
      </c>
      <c r="BE67" s="80">
        <f t="shared" si="14"/>
        <v>0</v>
      </c>
      <c r="BF67" s="80">
        <f t="shared" si="15"/>
        <v>0</v>
      </c>
      <c r="BG67" s="80">
        <f t="shared" si="16"/>
        <v>0</v>
      </c>
      <c r="BH67" s="80">
        <f t="shared" si="17"/>
        <v>0</v>
      </c>
      <c r="BI67" s="80">
        <f t="shared" si="18"/>
        <v>0</v>
      </c>
      <c r="BJ67" s="30" t="s">
        <v>118</v>
      </c>
      <c r="BK67" s="80">
        <f t="shared" si="19"/>
        <v>0</v>
      </c>
      <c r="BL67" s="30" t="s">
        <v>118</v>
      </c>
    </row>
    <row r="68" spans="2:64" s="17" customFormat="1" ht="31.5" customHeight="1" x14ac:dyDescent="0.25">
      <c r="B68" s="70"/>
      <c r="C68" s="71" t="s">
        <v>188</v>
      </c>
      <c r="D68" s="71" t="s">
        <v>121</v>
      </c>
      <c r="E68" s="72" t="s">
        <v>4180</v>
      </c>
      <c r="F68" s="671" t="s">
        <v>4181</v>
      </c>
      <c r="G68" s="667"/>
      <c r="H68" s="667"/>
      <c r="I68" s="667"/>
      <c r="J68" s="73" t="s">
        <v>532</v>
      </c>
      <c r="K68" s="74">
        <v>12</v>
      </c>
      <c r="L68" s="666"/>
      <c r="M68" s="667"/>
      <c r="N68" s="666">
        <f t="shared" si="10"/>
        <v>0</v>
      </c>
      <c r="O68" s="667"/>
      <c r="P68" s="667"/>
      <c r="Q68" s="667"/>
      <c r="R68" s="75"/>
      <c r="T68" s="76" t="s">
        <v>125</v>
      </c>
      <c r="U68" s="77" t="s">
        <v>126</v>
      </c>
      <c r="V68" s="78">
        <v>2.1000000000000001E-2</v>
      </c>
      <c r="W68" s="78">
        <f t="shared" si="11"/>
        <v>0.252</v>
      </c>
      <c r="X68" s="78">
        <v>0</v>
      </c>
      <c r="Y68" s="78">
        <f t="shared" si="12"/>
        <v>0</v>
      </c>
      <c r="Z68" s="78">
        <v>0</v>
      </c>
      <c r="AA68" s="79">
        <f t="shared" si="13"/>
        <v>0</v>
      </c>
      <c r="AR68" s="30" t="s">
        <v>118</v>
      </c>
      <c r="AT68" s="30" t="s">
        <v>121</v>
      </c>
      <c r="AU68" s="30" t="s">
        <v>128</v>
      </c>
      <c r="AY68" s="30" t="s">
        <v>120</v>
      </c>
      <c r="BE68" s="80">
        <f t="shared" si="14"/>
        <v>0</v>
      </c>
      <c r="BF68" s="80">
        <f t="shared" si="15"/>
        <v>0</v>
      </c>
      <c r="BG68" s="80">
        <f t="shared" si="16"/>
        <v>0</v>
      </c>
      <c r="BH68" s="80">
        <f t="shared" si="17"/>
        <v>0</v>
      </c>
      <c r="BI68" s="80">
        <f t="shared" si="18"/>
        <v>0</v>
      </c>
      <c r="BJ68" s="30" t="s">
        <v>118</v>
      </c>
      <c r="BK68" s="80">
        <f t="shared" si="19"/>
        <v>0</v>
      </c>
      <c r="BL68" s="30" t="s">
        <v>118</v>
      </c>
    </row>
    <row r="69" spans="2:64" s="17" customFormat="1" ht="31.5" customHeight="1" x14ac:dyDescent="0.25">
      <c r="B69" s="70"/>
      <c r="C69" s="71" t="s">
        <v>194</v>
      </c>
      <c r="D69" s="71" t="s">
        <v>121</v>
      </c>
      <c r="E69" s="72" t="s">
        <v>4511</v>
      </c>
      <c r="F69" s="671" t="s">
        <v>4512</v>
      </c>
      <c r="G69" s="667"/>
      <c r="H69" s="667"/>
      <c r="I69" s="667"/>
      <c r="J69" s="73" t="s">
        <v>532</v>
      </c>
      <c r="K69" s="74">
        <v>24</v>
      </c>
      <c r="L69" s="666"/>
      <c r="M69" s="667"/>
      <c r="N69" s="666">
        <f t="shared" si="10"/>
        <v>0</v>
      </c>
      <c r="O69" s="667"/>
      <c r="P69" s="667"/>
      <c r="Q69" s="667"/>
      <c r="R69" s="75"/>
      <c r="T69" s="76" t="s">
        <v>125</v>
      </c>
      <c r="U69" s="77" t="s">
        <v>126</v>
      </c>
      <c r="V69" s="78">
        <v>3.2000000000000001E-2</v>
      </c>
      <c r="W69" s="78">
        <f t="shared" si="11"/>
        <v>0.76800000000000002</v>
      </c>
      <c r="X69" s="78">
        <v>0</v>
      </c>
      <c r="Y69" s="78">
        <f t="shared" si="12"/>
        <v>0</v>
      </c>
      <c r="Z69" s="78">
        <v>0</v>
      </c>
      <c r="AA69" s="79">
        <f t="shared" si="13"/>
        <v>0</v>
      </c>
      <c r="AR69" s="30" t="s">
        <v>118</v>
      </c>
      <c r="AT69" s="30" t="s">
        <v>121</v>
      </c>
      <c r="AU69" s="30" t="s">
        <v>128</v>
      </c>
      <c r="AY69" s="30" t="s">
        <v>120</v>
      </c>
      <c r="BE69" s="80">
        <f t="shared" si="14"/>
        <v>0</v>
      </c>
      <c r="BF69" s="80">
        <f t="shared" si="15"/>
        <v>0</v>
      </c>
      <c r="BG69" s="80">
        <f t="shared" si="16"/>
        <v>0</v>
      </c>
      <c r="BH69" s="80">
        <f t="shared" si="17"/>
        <v>0</v>
      </c>
      <c r="BI69" s="80">
        <f t="shared" si="18"/>
        <v>0</v>
      </c>
      <c r="BJ69" s="30" t="s">
        <v>118</v>
      </c>
      <c r="BK69" s="80">
        <f t="shared" si="19"/>
        <v>0</v>
      </c>
      <c r="BL69" s="30" t="s">
        <v>118</v>
      </c>
    </row>
    <row r="70" spans="2:64" s="17" customFormat="1" ht="31.5" customHeight="1" x14ac:dyDescent="0.25">
      <c r="B70" s="70"/>
      <c r="C70" s="71" t="s">
        <v>199</v>
      </c>
      <c r="D70" s="71" t="s">
        <v>121</v>
      </c>
      <c r="E70" s="72" t="s">
        <v>4182</v>
      </c>
      <c r="F70" s="671" t="s">
        <v>4183</v>
      </c>
      <c r="G70" s="667"/>
      <c r="H70" s="667"/>
      <c r="I70" s="667"/>
      <c r="J70" s="73" t="s">
        <v>3691</v>
      </c>
      <c r="K70" s="74">
        <v>10</v>
      </c>
      <c r="L70" s="666"/>
      <c r="M70" s="667"/>
      <c r="N70" s="666">
        <f t="shared" si="10"/>
        <v>0</v>
      </c>
      <c r="O70" s="667"/>
      <c r="P70" s="667"/>
      <c r="Q70" s="667"/>
      <c r="R70" s="75"/>
      <c r="T70" s="76" t="s">
        <v>125</v>
      </c>
      <c r="U70" s="77" t="s">
        <v>126</v>
      </c>
      <c r="V70" s="78">
        <v>0</v>
      </c>
      <c r="W70" s="78">
        <f t="shared" si="11"/>
        <v>0</v>
      </c>
      <c r="X70" s="78">
        <v>0</v>
      </c>
      <c r="Y70" s="78">
        <f t="shared" si="12"/>
        <v>0</v>
      </c>
      <c r="Z70" s="78">
        <v>0</v>
      </c>
      <c r="AA70" s="79">
        <f t="shared" si="13"/>
        <v>0</v>
      </c>
      <c r="AR70" s="30" t="s">
        <v>118</v>
      </c>
      <c r="AT70" s="30" t="s">
        <v>121</v>
      </c>
      <c r="AU70" s="30" t="s">
        <v>128</v>
      </c>
      <c r="AY70" s="30" t="s">
        <v>120</v>
      </c>
      <c r="BE70" s="80">
        <f t="shared" si="14"/>
        <v>0</v>
      </c>
      <c r="BF70" s="80">
        <f t="shared" si="15"/>
        <v>0</v>
      </c>
      <c r="BG70" s="80">
        <f t="shared" si="16"/>
        <v>0</v>
      </c>
      <c r="BH70" s="80">
        <f t="shared" si="17"/>
        <v>0</v>
      </c>
      <c r="BI70" s="80">
        <f t="shared" si="18"/>
        <v>0</v>
      </c>
      <c r="BJ70" s="30" t="s">
        <v>118</v>
      </c>
      <c r="BK70" s="80">
        <f t="shared" si="19"/>
        <v>0</v>
      </c>
      <c r="BL70" s="30" t="s">
        <v>118</v>
      </c>
    </row>
    <row r="71" spans="2:64" s="17" customFormat="1" ht="31.5" customHeight="1" x14ac:dyDescent="0.25">
      <c r="B71" s="70"/>
      <c r="C71" s="71" t="s">
        <v>203</v>
      </c>
      <c r="D71" s="71" t="s">
        <v>121</v>
      </c>
      <c r="E71" s="72" t="s">
        <v>4184</v>
      </c>
      <c r="F71" s="671" t="s">
        <v>4185</v>
      </c>
      <c r="G71" s="667"/>
      <c r="H71" s="667"/>
      <c r="I71" s="667"/>
      <c r="J71" s="73" t="s">
        <v>3691</v>
      </c>
      <c r="K71" s="74">
        <v>10</v>
      </c>
      <c r="L71" s="666"/>
      <c r="M71" s="667"/>
      <c r="N71" s="666">
        <f t="shared" si="10"/>
        <v>0</v>
      </c>
      <c r="O71" s="667"/>
      <c r="P71" s="667"/>
      <c r="Q71" s="667"/>
      <c r="R71" s="75"/>
      <c r="T71" s="76" t="s">
        <v>125</v>
      </c>
      <c r="U71" s="77" t="s">
        <v>126</v>
      </c>
      <c r="V71" s="78">
        <v>0</v>
      </c>
      <c r="W71" s="78">
        <f t="shared" si="11"/>
        <v>0</v>
      </c>
      <c r="X71" s="78">
        <v>0</v>
      </c>
      <c r="Y71" s="78">
        <f t="shared" si="12"/>
        <v>0</v>
      </c>
      <c r="Z71" s="78">
        <v>0</v>
      </c>
      <c r="AA71" s="79">
        <f t="shared" si="13"/>
        <v>0</v>
      </c>
      <c r="AR71" s="30" t="s">
        <v>118</v>
      </c>
      <c r="AT71" s="30" t="s">
        <v>121</v>
      </c>
      <c r="AU71" s="30" t="s">
        <v>128</v>
      </c>
      <c r="AY71" s="30" t="s">
        <v>120</v>
      </c>
      <c r="BE71" s="80">
        <f t="shared" si="14"/>
        <v>0</v>
      </c>
      <c r="BF71" s="80">
        <f t="shared" si="15"/>
        <v>0</v>
      </c>
      <c r="BG71" s="80">
        <f t="shared" si="16"/>
        <v>0</v>
      </c>
      <c r="BH71" s="80">
        <f t="shared" si="17"/>
        <v>0</v>
      </c>
      <c r="BI71" s="80">
        <f t="shared" si="18"/>
        <v>0</v>
      </c>
      <c r="BJ71" s="30" t="s">
        <v>118</v>
      </c>
      <c r="BK71" s="80">
        <f t="shared" si="19"/>
        <v>0</v>
      </c>
      <c r="BL71" s="30" t="s">
        <v>118</v>
      </c>
    </row>
    <row r="72" spans="2:64" s="62" customFormat="1" ht="29.85" customHeight="1" x14ac:dyDescent="0.3">
      <c r="B72" s="58"/>
      <c r="C72" s="59"/>
      <c r="D72" s="69" t="s">
        <v>4491</v>
      </c>
      <c r="E72" s="69"/>
      <c r="F72" s="69"/>
      <c r="G72" s="69"/>
      <c r="H72" s="69"/>
      <c r="I72" s="69"/>
      <c r="J72" s="69"/>
      <c r="K72" s="69"/>
      <c r="L72" s="69"/>
      <c r="M72" s="69"/>
      <c r="N72" s="657">
        <f>BK72</f>
        <v>0</v>
      </c>
      <c r="O72" s="658"/>
      <c r="P72" s="658"/>
      <c r="Q72" s="658"/>
      <c r="R72" s="61"/>
      <c r="T72" s="63"/>
      <c r="U72" s="59"/>
      <c r="V72" s="59"/>
      <c r="W72" s="64">
        <f>SUM(W73:W75)</f>
        <v>1.383</v>
      </c>
      <c r="X72" s="59"/>
      <c r="Y72" s="64">
        <f>SUM(Y73:Y75)</f>
        <v>1.2370000000000001E-2</v>
      </c>
      <c r="Z72" s="59"/>
      <c r="AA72" s="65">
        <f>SUM(AA73:AA75)</f>
        <v>0</v>
      </c>
      <c r="AR72" s="66" t="s">
        <v>128</v>
      </c>
      <c r="AT72" s="67" t="s">
        <v>117</v>
      </c>
      <c r="AU72" s="67" t="s">
        <v>118</v>
      </c>
      <c r="AY72" s="66" t="s">
        <v>120</v>
      </c>
      <c r="BK72" s="68">
        <f>SUM(BK73:BK75)</f>
        <v>0</v>
      </c>
    </row>
    <row r="73" spans="2:64" s="17" customFormat="1" ht="22.5" customHeight="1" x14ac:dyDescent="0.25">
      <c r="B73" s="70"/>
      <c r="C73" s="71" t="s">
        <v>206</v>
      </c>
      <c r="D73" s="71" t="s">
        <v>121</v>
      </c>
      <c r="E73" s="72" t="s">
        <v>4455</v>
      </c>
      <c r="F73" s="671" t="s">
        <v>4456</v>
      </c>
      <c r="G73" s="667"/>
      <c r="H73" s="667"/>
      <c r="I73" s="667"/>
      <c r="J73" s="73" t="s">
        <v>3065</v>
      </c>
      <c r="K73" s="74">
        <v>2</v>
      </c>
      <c r="L73" s="666"/>
      <c r="M73" s="667"/>
      <c r="N73" s="666">
        <f>ROUND(L73*K73,2)</f>
        <v>0</v>
      </c>
      <c r="O73" s="667"/>
      <c r="P73" s="667"/>
      <c r="Q73" s="667"/>
      <c r="R73" s="75"/>
      <c r="T73" s="76" t="s">
        <v>125</v>
      </c>
      <c r="U73" s="77" t="s">
        <v>126</v>
      </c>
      <c r="V73" s="78">
        <v>0.66600000000000004</v>
      </c>
      <c r="W73" s="78">
        <f>V73*K73</f>
        <v>1.3320000000000001</v>
      </c>
      <c r="X73" s="78">
        <v>6.1700000000000001E-3</v>
      </c>
      <c r="Y73" s="78">
        <f>X73*K73</f>
        <v>1.234E-2</v>
      </c>
      <c r="Z73" s="78">
        <v>0</v>
      </c>
      <c r="AA73" s="79">
        <f>Z73*K73</f>
        <v>0</v>
      </c>
      <c r="AR73" s="30" t="s">
        <v>118</v>
      </c>
      <c r="AT73" s="30" t="s">
        <v>121</v>
      </c>
      <c r="AU73" s="30" t="s">
        <v>128</v>
      </c>
      <c r="AY73" s="30" t="s">
        <v>120</v>
      </c>
      <c r="BE73" s="80">
        <f>IF(U73="základní",N73,0)</f>
        <v>0</v>
      </c>
      <c r="BF73" s="80">
        <f>IF(U73="snížená",N73,0)</f>
        <v>0</v>
      </c>
      <c r="BG73" s="80">
        <f>IF(U73="zákl. přenesená",N73,0)</f>
        <v>0</v>
      </c>
      <c r="BH73" s="80">
        <f>IF(U73="sníž. přenesená",N73,0)</f>
        <v>0</v>
      </c>
      <c r="BI73" s="80">
        <f>IF(U73="nulová",N73,0)</f>
        <v>0</v>
      </c>
      <c r="BJ73" s="30" t="s">
        <v>118</v>
      </c>
      <c r="BK73" s="80">
        <f>ROUND(L73*K73,2)</f>
        <v>0</v>
      </c>
      <c r="BL73" s="30" t="s">
        <v>118</v>
      </c>
    </row>
    <row r="74" spans="2:64" s="17" customFormat="1" ht="31.5" customHeight="1" x14ac:dyDescent="0.25">
      <c r="B74" s="70"/>
      <c r="C74" s="101" t="s">
        <v>209</v>
      </c>
      <c r="D74" s="101" t="s">
        <v>195</v>
      </c>
      <c r="E74" s="102" t="s">
        <v>4513</v>
      </c>
      <c r="F74" s="677" t="s">
        <v>4198</v>
      </c>
      <c r="G74" s="678"/>
      <c r="H74" s="678"/>
      <c r="I74" s="678"/>
      <c r="J74" s="103" t="s">
        <v>447</v>
      </c>
      <c r="K74" s="104">
        <v>3</v>
      </c>
      <c r="L74" s="670"/>
      <c r="M74" s="678"/>
      <c r="N74" s="670">
        <f>ROUND(L74*K74,2)</f>
        <v>0</v>
      </c>
      <c r="O74" s="667"/>
      <c r="P74" s="667"/>
      <c r="Q74" s="667"/>
      <c r="R74" s="75"/>
      <c r="T74" s="76" t="s">
        <v>125</v>
      </c>
      <c r="U74" s="77" t="s">
        <v>126</v>
      </c>
      <c r="V74" s="78">
        <v>0</v>
      </c>
      <c r="W74" s="78">
        <f>V74*K74</f>
        <v>0</v>
      </c>
      <c r="X74" s="78">
        <v>0</v>
      </c>
      <c r="Y74" s="78">
        <f>X74*K74</f>
        <v>0</v>
      </c>
      <c r="Z74" s="78">
        <v>0</v>
      </c>
      <c r="AA74" s="79">
        <f>Z74*K74</f>
        <v>0</v>
      </c>
      <c r="AR74" s="30" t="s">
        <v>128</v>
      </c>
      <c r="AT74" s="30" t="s">
        <v>195</v>
      </c>
      <c r="AU74" s="30" t="s">
        <v>128</v>
      </c>
      <c r="AY74" s="30" t="s">
        <v>120</v>
      </c>
      <c r="BE74" s="80">
        <f>IF(U74="základní",N74,0)</f>
        <v>0</v>
      </c>
      <c r="BF74" s="80">
        <f>IF(U74="snížená",N74,0)</f>
        <v>0</v>
      </c>
      <c r="BG74" s="80">
        <f>IF(U74="zákl. přenesená",N74,0)</f>
        <v>0</v>
      </c>
      <c r="BH74" s="80">
        <f>IF(U74="sníž. přenesená",N74,0)</f>
        <v>0</v>
      </c>
      <c r="BI74" s="80">
        <f>IF(U74="nulová",N74,0)</f>
        <v>0</v>
      </c>
      <c r="BJ74" s="30" t="s">
        <v>118</v>
      </c>
      <c r="BK74" s="80">
        <f>ROUND(L74*K74,2)</f>
        <v>0</v>
      </c>
      <c r="BL74" s="30" t="s">
        <v>118</v>
      </c>
    </row>
    <row r="75" spans="2:64" s="17" customFormat="1" ht="31.5" customHeight="1" x14ac:dyDescent="0.25">
      <c r="B75" s="70"/>
      <c r="C75" s="71" t="s">
        <v>234</v>
      </c>
      <c r="D75" s="71" t="s">
        <v>121</v>
      </c>
      <c r="E75" s="72" t="s">
        <v>4195</v>
      </c>
      <c r="F75" s="671" t="s">
        <v>4196</v>
      </c>
      <c r="G75" s="667"/>
      <c r="H75" s="667"/>
      <c r="I75" s="667"/>
      <c r="J75" s="73" t="s">
        <v>447</v>
      </c>
      <c r="K75" s="74">
        <v>1</v>
      </c>
      <c r="L75" s="666"/>
      <c r="M75" s="667"/>
      <c r="N75" s="666">
        <f>ROUND(L75*K75,2)</f>
        <v>0</v>
      </c>
      <c r="O75" s="667"/>
      <c r="P75" s="667"/>
      <c r="Q75" s="667"/>
      <c r="R75" s="75"/>
      <c r="T75" s="76" t="s">
        <v>125</v>
      </c>
      <c r="U75" s="77" t="s">
        <v>126</v>
      </c>
      <c r="V75" s="78">
        <v>5.0999999999999997E-2</v>
      </c>
      <c r="W75" s="78">
        <f>V75*K75</f>
        <v>5.0999999999999997E-2</v>
      </c>
      <c r="X75" s="78">
        <v>3.0000000000000001E-5</v>
      </c>
      <c r="Y75" s="78">
        <f>X75*K75</f>
        <v>3.0000000000000001E-5</v>
      </c>
      <c r="Z75" s="78">
        <v>0</v>
      </c>
      <c r="AA75" s="79">
        <f>Z75*K75</f>
        <v>0</v>
      </c>
      <c r="AR75" s="30" t="s">
        <v>118</v>
      </c>
      <c r="AT75" s="30" t="s">
        <v>121</v>
      </c>
      <c r="AU75" s="30" t="s">
        <v>128</v>
      </c>
      <c r="AY75" s="30" t="s">
        <v>120</v>
      </c>
      <c r="BE75" s="80">
        <f>IF(U75="základní",N75,0)</f>
        <v>0</v>
      </c>
      <c r="BF75" s="80">
        <f>IF(U75="snížená",N75,0)</f>
        <v>0</v>
      </c>
      <c r="BG75" s="80">
        <f>IF(U75="zákl. přenesená",N75,0)</f>
        <v>0</v>
      </c>
      <c r="BH75" s="80">
        <f>IF(U75="sníž. přenesená",N75,0)</f>
        <v>0</v>
      </c>
      <c r="BI75" s="80">
        <f>IF(U75="nulová",N75,0)</f>
        <v>0</v>
      </c>
      <c r="BJ75" s="30" t="s">
        <v>118</v>
      </c>
      <c r="BK75" s="80">
        <f>ROUND(L75*K75,2)</f>
        <v>0</v>
      </c>
      <c r="BL75" s="30" t="s">
        <v>118</v>
      </c>
    </row>
    <row r="76" spans="2:64" s="62" customFormat="1" ht="29.85" customHeight="1" x14ac:dyDescent="0.3">
      <c r="B76" s="58"/>
      <c r="C76" s="59"/>
      <c r="D76" s="69" t="s">
        <v>98</v>
      </c>
      <c r="E76" s="69"/>
      <c r="F76" s="69"/>
      <c r="G76" s="69"/>
      <c r="H76" s="69"/>
      <c r="I76" s="69"/>
      <c r="J76" s="69"/>
      <c r="K76" s="69"/>
      <c r="L76" s="69"/>
      <c r="M76" s="69"/>
      <c r="N76" s="657">
        <f>BK76</f>
        <v>0</v>
      </c>
      <c r="O76" s="658"/>
      <c r="P76" s="658"/>
      <c r="Q76" s="658"/>
      <c r="R76" s="61"/>
      <c r="T76" s="63"/>
      <c r="U76" s="59"/>
      <c r="V76" s="59"/>
      <c r="W76" s="64">
        <f>SUM(W77:W78)</f>
        <v>0.93599999999999994</v>
      </c>
      <c r="X76" s="59"/>
      <c r="Y76" s="64">
        <f>SUM(Y77:Y78)</f>
        <v>3.2399999999999998E-3</v>
      </c>
      <c r="Z76" s="59"/>
      <c r="AA76" s="65">
        <f>SUM(AA77:AA78)</f>
        <v>0</v>
      </c>
      <c r="AR76" s="66" t="s">
        <v>128</v>
      </c>
      <c r="AT76" s="67" t="s">
        <v>117</v>
      </c>
      <c r="AU76" s="67" t="s">
        <v>118</v>
      </c>
      <c r="AY76" s="66" t="s">
        <v>120</v>
      </c>
      <c r="BK76" s="68">
        <f>SUM(BK77:BK78)</f>
        <v>0</v>
      </c>
    </row>
    <row r="77" spans="2:64" s="17" customFormat="1" ht="31.5" customHeight="1" x14ac:dyDescent="0.25">
      <c r="B77" s="70"/>
      <c r="C77" s="71" t="s">
        <v>237</v>
      </c>
      <c r="D77" s="71" t="s">
        <v>121</v>
      </c>
      <c r="E77" s="72" t="s">
        <v>3693</v>
      </c>
      <c r="F77" s="671" t="s">
        <v>3694</v>
      </c>
      <c r="G77" s="667"/>
      <c r="H77" s="667"/>
      <c r="I77" s="667"/>
      <c r="J77" s="73" t="s">
        <v>532</v>
      </c>
      <c r="K77" s="74">
        <v>12</v>
      </c>
      <c r="L77" s="666"/>
      <c r="M77" s="667"/>
      <c r="N77" s="666">
        <f>ROUND(L77*K77,2)</f>
        <v>0</v>
      </c>
      <c r="O77" s="667"/>
      <c r="P77" s="667"/>
      <c r="Q77" s="667"/>
      <c r="R77" s="75"/>
      <c r="T77" s="76" t="s">
        <v>125</v>
      </c>
      <c r="U77" s="77" t="s">
        <v>126</v>
      </c>
      <c r="V77" s="78">
        <v>2.5999999999999999E-2</v>
      </c>
      <c r="W77" s="78">
        <f>V77*K77</f>
        <v>0.312</v>
      </c>
      <c r="X77" s="78">
        <v>9.0000000000000006E-5</v>
      </c>
      <c r="Y77" s="78">
        <f>X77*K77</f>
        <v>1.08E-3</v>
      </c>
      <c r="Z77" s="78">
        <v>0</v>
      </c>
      <c r="AA77" s="79">
        <f>Z77*K77</f>
        <v>0</v>
      </c>
      <c r="AR77" s="30" t="s">
        <v>194</v>
      </c>
      <c r="AT77" s="30" t="s">
        <v>121</v>
      </c>
      <c r="AU77" s="30" t="s">
        <v>128</v>
      </c>
      <c r="AY77" s="30" t="s">
        <v>120</v>
      </c>
      <c r="BE77" s="80">
        <f>IF(U77="základní",N77,0)</f>
        <v>0</v>
      </c>
      <c r="BF77" s="80">
        <f>IF(U77="snížená",N77,0)</f>
        <v>0</v>
      </c>
      <c r="BG77" s="80">
        <f>IF(U77="zákl. přenesená",N77,0)</f>
        <v>0</v>
      </c>
      <c r="BH77" s="80">
        <f>IF(U77="sníž. přenesená",N77,0)</f>
        <v>0</v>
      </c>
      <c r="BI77" s="80">
        <f>IF(U77="nulová",N77,0)</f>
        <v>0</v>
      </c>
      <c r="BJ77" s="30" t="s">
        <v>118</v>
      </c>
      <c r="BK77" s="80">
        <f>ROUND(L77*K77,2)</f>
        <v>0</v>
      </c>
      <c r="BL77" s="30" t="s">
        <v>194</v>
      </c>
    </row>
    <row r="78" spans="2:64" s="17" customFormat="1" ht="31.5" customHeight="1" x14ac:dyDescent="0.25">
      <c r="B78" s="70"/>
      <c r="C78" s="71" t="s">
        <v>240</v>
      </c>
      <c r="D78" s="71" t="s">
        <v>121</v>
      </c>
      <c r="E78" s="72" t="s">
        <v>3696</v>
      </c>
      <c r="F78" s="671" t="s">
        <v>4526</v>
      </c>
      <c r="G78" s="667"/>
      <c r="H78" s="667"/>
      <c r="I78" s="667"/>
      <c r="J78" s="73" t="s">
        <v>532</v>
      </c>
      <c r="K78" s="74">
        <v>24</v>
      </c>
      <c r="L78" s="666"/>
      <c r="M78" s="667"/>
      <c r="N78" s="666">
        <f>ROUND(L78*K78,2)</f>
        <v>0</v>
      </c>
      <c r="O78" s="667"/>
      <c r="P78" s="667"/>
      <c r="Q78" s="667"/>
      <c r="R78" s="75"/>
      <c r="T78" s="76" t="s">
        <v>125</v>
      </c>
      <c r="U78" s="77" t="s">
        <v>126</v>
      </c>
      <c r="V78" s="78">
        <v>2.5999999999999999E-2</v>
      </c>
      <c r="W78" s="78">
        <f>V78*K78</f>
        <v>0.624</v>
      </c>
      <c r="X78" s="78">
        <v>9.0000000000000006E-5</v>
      </c>
      <c r="Y78" s="78">
        <f>X78*K78</f>
        <v>2.16E-3</v>
      </c>
      <c r="Z78" s="78">
        <v>0</v>
      </c>
      <c r="AA78" s="79">
        <f>Z78*K78</f>
        <v>0</v>
      </c>
      <c r="AR78" s="30" t="s">
        <v>194</v>
      </c>
      <c r="AT78" s="30" t="s">
        <v>121</v>
      </c>
      <c r="AU78" s="30" t="s">
        <v>128</v>
      </c>
      <c r="AY78" s="30" t="s">
        <v>120</v>
      </c>
      <c r="BE78" s="80">
        <f>IF(U78="základní",N78,0)</f>
        <v>0</v>
      </c>
      <c r="BF78" s="80">
        <f>IF(U78="snížená",N78,0)</f>
        <v>0</v>
      </c>
      <c r="BG78" s="80">
        <f>IF(U78="zákl. přenesená",N78,0)</f>
        <v>0</v>
      </c>
      <c r="BH78" s="80">
        <f>IF(U78="sníž. přenesená",N78,0)</f>
        <v>0</v>
      </c>
      <c r="BI78" s="80">
        <f>IF(U78="nulová",N78,0)</f>
        <v>0</v>
      </c>
      <c r="BJ78" s="30" t="s">
        <v>118</v>
      </c>
      <c r="BK78" s="80">
        <f>ROUND(L78*K78,2)</f>
        <v>0</v>
      </c>
      <c r="BL78" s="30" t="s">
        <v>194</v>
      </c>
    </row>
    <row r="79" spans="2:64" s="62" customFormat="1" ht="29.85" customHeight="1" x14ac:dyDescent="0.3">
      <c r="B79" s="58"/>
      <c r="C79" s="59"/>
      <c r="D79" s="69" t="s">
        <v>4492</v>
      </c>
      <c r="E79" s="69"/>
      <c r="F79" s="69"/>
      <c r="G79" s="69"/>
      <c r="H79" s="69"/>
      <c r="I79" s="69"/>
      <c r="J79" s="69"/>
      <c r="K79" s="69"/>
      <c r="L79" s="69"/>
      <c r="M79" s="69"/>
      <c r="N79" s="657">
        <f>BK79</f>
        <v>0</v>
      </c>
      <c r="O79" s="658"/>
      <c r="P79" s="658"/>
      <c r="Q79" s="658"/>
      <c r="R79" s="61"/>
      <c r="T79" s="63"/>
      <c r="U79" s="59"/>
      <c r="V79" s="59"/>
      <c r="W79" s="64">
        <f>SUM(W80:W81)</f>
        <v>0</v>
      </c>
      <c r="X79" s="59"/>
      <c r="Y79" s="64">
        <f>SUM(Y80:Y81)</f>
        <v>0</v>
      </c>
      <c r="Z79" s="59"/>
      <c r="AA79" s="65">
        <f>SUM(AA80:AA81)</f>
        <v>0</v>
      </c>
      <c r="AR79" s="66" t="s">
        <v>128</v>
      </c>
      <c r="AT79" s="67" t="s">
        <v>117</v>
      </c>
      <c r="AU79" s="67" t="s">
        <v>118</v>
      </c>
      <c r="AY79" s="66" t="s">
        <v>120</v>
      </c>
      <c r="BK79" s="68">
        <f>SUM(BK80:BK81)</f>
        <v>0</v>
      </c>
    </row>
    <row r="80" spans="2:64" s="17" customFormat="1" ht="22.5" customHeight="1" x14ac:dyDescent="0.25">
      <c r="B80" s="70"/>
      <c r="C80" s="101" t="s">
        <v>247</v>
      </c>
      <c r="D80" s="101" t="s">
        <v>195</v>
      </c>
      <c r="E80" s="102" t="s">
        <v>4527</v>
      </c>
      <c r="F80" s="677" t="s">
        <v>4245</v>
      </c>
      <c r="G80" s="678"/>
      <c r="H80" s="678"/>
      <c r="I80" s="678"/>
      <c r="J80" s="103" t="s">
        <v>124</v>
      </c>
      <c r="K80" s="104">
        <v>1</v>
      </c>
      <c r="L80" s="670"/>
      <c r="M80" s="678"/>
      <c r="N80" s="670">
        <f>ROUND(L80*K80,2)</f>
        <v>0</v>
      </c>
      <c r="O80" s="667"/>
      <c r="P80" s="667"/>
      <c r="Q80" s="667"/>
      <c r="R80" s="75"/>
      <c r="T80" s="76" t="s">
        <v>125</v>
      </c>
      <c r="U80" s="77" t="s">
        <v>126</v>
      </c>
      <c r="V80" s="78">
        <v>0</v>
      </c>
      <c r="W80" s="78">
        <f>V80*K80</f>
        <v>0</v>
      </c>
      <c r="X80" s="78">
        <v>0</v>
      </c>
      <c r="Y80" s="78">
        <f>X80*K80</f>
        <v>0</v>
      </c>
      <c r="Z80" s="78">
        <v>0</v>
      </c>
      <c r="AA80" s="79">
        <f>Z80*K80</f>
        <v>0</v>
      </c>
      <c r="AR80" s="30" t="s">
        <v>258</v>
      </c>
      <c r="AT80" s="30" t="s">
        <v>195</v>
      </c>
      <c r="AU80" s="30" t="s">
        <v>128</v>
      </c>
      <c r="AY80" s="30" t="s">
        <v>120</v>
      </c>
      <c r="BE80" s="80">
        <f>IF(U80="základní",N80,0)</f>
        <v>0</v>
      </c>
      <c r="BF80" s="80">
        <f>IF(U80="snížená",N80,0)</f>
        <v>0</v>
      </c>
      <c r="BG80" s="80">
        <f>IF(U80="zákl. přenesená",N80,0)</f>
        <v>0</v>
      </c>
      <c r="BH80" s="80">
        <f>IF(U80="sníž. přenesená",N80,0)</f>
        <v>0</v>
      </c>
      <c r="BI80" s="80">
        <f>IF(U80="nulová",N80,0)</f>
        <v>0</v>
      </c>
      <c r="BJ80" s="30" t="s">
        <v>118</v>
      </c>
      <c r="BK80" s="80">
        <f>ROUND(L80*K80,2)</f>
        <v>0</v>
      </c>
      <c r="BL80" s="30" t="s">
        <v>194</v>
      </c>
    </row>
    <row r="81" spans="2:64" s="17" customFormat="1" ht="31.5" customHeight="1" x14ac:dyDescent="0.25">
      <c r="B81" s="70"/>
      <c r="C81" s="101" t="s">
        <v>254</v>
      </c>
      <c r="D81" s="101" t="s">
        <v>195</v>
      </c>
      <c r="E81" s="102" t="s">
        <v>4543</v>
      </c>
      <c r="F81" s="677" t="s">
        <v>4544</v>
      </c>
      <c r="G81" s="678"/>
      <c r="H81" s="678"/>
      <c r="I81" s="678"/>
      <c r="J81" s="103" t="s">
        <v>124</v>
      </c>
      <c r="K81" s="104">
        <v>36</v>
      </c>
      <c r="L81" s="670"/>
      <c r="M81" s="678"/>
      <c r="N81" s="670">
        <f>ROUND(L81*K81,2)</f>
        <v>0</v>
      </c>
      <c r="O81" s="667"/>
      <c r="P81" s="667"/>
      <c r="Q81" s="667"/>
      <c r="R81" s="75"/>
      <c r="T81" s="76" t="s">
        <v>125</v>
      </c>
      <c r="U81" s="129" t="s">
        <v>126</v>
      </c>
      <c r="V81" s="130">
        <v>0</v>
      </c>
      <c r="W81" s="130">
        <f>V81*K81</f>
        <v>0</v>
      </c>
      <c r="X81" s="130">
        <v>0</v>
      </c>
      <c r="Y81" s="130">
        <f>X81*K81</f>
        <v>0</v>
      </c>
      <c r="Z81" s="130">
        <v>0</v>
      </c>
      <c r="AA81" s="131">
        <f>Z81*K81</f>
        <v>0</v>
      </c>
      <c r="AR81" s="30" t="s">
        <v>258</v>
      </c>
      <c r="AT81" s="30" t="s">
        <v>195</v>
      </c>
      <c r="AU81" s="30" t="s">
        <v>128</v>
      </c>
      <c r="AY81" s="30" t="s">
        <v>120</v>
      </c>
      <c r="BE81" s="80">
        <f>IF(U81="základní",N81,0)</f>
        <v>0</v>
      </c>
      <c r="BF81" s="80">
        <f>IF(U81="snížená",N81,0)</f>
        <v>0</v>
      </c>
      <c r="BG81" s="80">
        <f>IF(U81="zákl. přenesená",N81,0)</f>
        <v>0</v>
      </c>
      <c r="BH81" s="80">
        <f>IF(U81="sníž. přenesená",N81,0)</f>
        <v>0</v>
      </c>
      <c r="BI81" s="80">
        <f>IF(U81="nulová",N81,0)</f>
        <v>0</v>
      </c>
      <c r="BJ81" s="30" t="s">
        <v>118</v>
      </c>
      <c r="BK81" s="80">
        <f>ROUND(L81*K81,2)</f>
        <v>0</v>
      </c>
      <c r="BL81" s="30" t="s">
        <v>194</v>
      </c>
    </row>
    <row r="82" spans="2:64" s="17" customFormat="1" ht="6.95" customHeight="1" x14ac:dyDescent="0.25">
      <c r="B82" s="41"/>
      <c r="C82" s="42"/>
      <c r="D82" s="42"/>
      <c r="E82" s="42"/>
      <c r="F82" s="42"/>
      <c r="G82" s="42"/>
      <c r="H82" s="42"/>
      <c r="I82" s="42"/>
      <c r="J82" s="42"/>
      <c r="K82" s="42"/>
      <c r="L82" s="42"/>
      <c r="M82" s="42"/>
      <c r="N82" s="42"/>
      <c r="O82" s="42"/>
      <c r="P82" s="42"/>
      <c r="Q82" s="42"/>
      <c r="R82" s="43"/>
    </row>
  </sheetData>
  <mergeCells count="118">
    <mergeCell ref="M12:Q12"/>
    <mergeCell ref="M13:Q13"/>
    <mergeCell ref="C15:G15"/>
    <mergeCell ref="N15:Q15"/>
    <mergeCell ref="N17:Q17"/>
    <mergeCell ref="N18:Q18"/>
    <mergeCell ref="C3:Q3"/>
    <mergeCell ref="F5:P5"/>
    <mergeCell ref="F6:P6"/>
    <mergeCell ref="F7:P7"/>
    <mergeCell ref="F8:P8"/>
    <mergeCell ref="M10:P10"/>
    <mergeCell ref="N25:Q25"/>
    <mergeCell ref="N26:Q26"/>
    <mergeCell ref="C32:Q32"/>
    <mergeCell ref="F34:P34"/>
    <mergeCell ref="F35:P35"/>
    <mergeCell ref="F36:P36"/>
    <mergeCell ref="N19:Q19"/>
    <mergeCell ref="N20:Q20"/>
    <mergeCell ref="N21:Q21"/>
    <mergeCell ref="N22:Q22"/>
    <mergeCell ref="N23:Q23"/>
    <mergeCell ref="N24:Q24"/>
    <mergeCell ref="N45:Q45"/>
    <mergeCell ref="N46:Q46"/>
    <mergeCell ref="N47:Q47"/>
    <mergeCell ref="F48:I48"/>
    <mergeCell ref="L48:M48"/>
    <mergeCell ref="N48:Q48"/>
    <mergeCell ref="F37:P37"/>
    <mergeCell ref="M39:P39"/>
    <mergeCell ref="M41:Q41"/>
    <mergeCell ref="M42:Q42"/>
    <mergeCell ref="F44:I44"/>
    <mergeCell ref="L44:M44"/>
    <mergeCell ref="N44:Q44"/>
    <mergeCell ref="N51:Q51"/>
    <mergeCell ref="N52:Q52"/>
    <mergeCell ref="F53:I53"/>
    <mergeCell ref="L53:M53"/>
    <mergeCell ref="N53:Q53"/>
    <mergeCell ref="F54:I54"/>
    <mergeCell ref="L54:M54"/>
    <mergeCell ref="N54:Q54"/>
    <mergeCell ref="F49:I49"/>
    <mergeCell ref="L49:M49"/>
    <mergeCell ref="N49:Q49"/>
    <mergeCell ref="F50:I50"/>
    <mergeCell ref="L50:M50"/>
    <mergeCell ref="N50:Q50"/>
    <mergeCell ref="F57:I57"/>
    <mergeCell ref="L57:M57"/>
    <mergeCell ref="N57:Q57"/>
    <mergeCell ref="F58:I58"/>
    <mergeCell ref="L58:M58"/>
    <mergeCell ref="N58:Q58"/>
    <mergeCell ref="F55:I55"/>
    <mergeCell ref="L55:M55"/>
    <mergeCell ref="N55:Q55"/>
    <mergeCell ref="F56:I56"/>
    <mergeCell ref="L56:M56"/>
    <mergeCell ref="N56:Q56"/>
    <mergeCell ref="F63:I63"/>
    <mergeCell ref="N64:Q64"/>
    <mergeCell ref="F65:I65"/>
    <mergeCell ref="L65:M65"/>
    <mergeCell ref="N65:Q65"/>
    <mergeCell ref="F66:I66"/>
    <mergeCell ref="L66:M66"/>
    <mergeCell ref="N66:Q66"/>
    <mergeCell ref="N59:Q59"/>
    <mergeCell ref="F60:I60"/>
    <mergeCell ref="L60:M60"/>
    <mergeCell ref="N60:Q60"/>
    <mergeCell ref="F61:I61"/>
    <mergeCell ref="F62:I62"/>
    <mergeCell ref="L62:M62"/>
    <mergeCell ref="N62:Q62"/>
    <mergeCell ref="F69:I69"/>
    <mergeCell ref="L69:M69"/>
    <mergeCell ref="N69:Q69"/>
    <mergeCell ref="F70:I70"/>
    <mergeCell ref="L70:M70"/>
    <mergeCell ref="N70:Q70"/>
    <mergeCell ref="F67:I67"/>
    <mergeCell ref="L67:M67"/>
    <mergeCell ref="N67:Q67"/>
    <mergeCell ref="F68:I68"/>
    <mergeCell ref="L68:M68"/>
    <mergeCell ref="N68:Q68"/>
    <mergeCell ref="F74:I74"/>
    <mergeCell ref="L74:M74"/>
    <mergeCell ref="N74:Q74"/>
    <mergeCell ref="F75:I75"/>
    <mergeCell ref="L75:M75"/>
    <mergeCell ref="N75:Q75"/>
    <mergeCell ref="F71:I71"/>
    <mergeCell ref="L71:M71"/>
    <mergeCell ref="N71:Q71"/>
    <mergeCell ref="N72:Q72"/>
    <mergeCell ref="F73:I73"/>
    <mergeCell ref="L73:M73"/>
    <mergeCell ref="N73:Q73"/>
    <mergeCell ref="N79:Q79"/>
    <mergeCell ref="F80:I80"/>
    <mergeCell ref="L80:M80"/>
    <mergeCell ref="N80:Q80"/>
    <mergeCell ref="F81:I81"/>
    <mergeCell ref="L81:M81"/>
    <mergeCell ref="N81:Q81"/>
    <mergeCell ref="N76:Q76"/>
    <mergeCell ref="F77:I77"/>
    <mergeCell ref="L77:M77"/>
    <mergeCell ref="N77:Q77"/>
    <mergeCell ref="F78:I78"/>
    <mergeCell ref="L78:M78"/>
    <mergeCell ref="N78:Q78"/>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autoPageBreaks="0" fitToPage="1"/>
  </sheetPr>
  <dimension ref="B2:BL112"/>
  <sheetViews>
    <sheetView showGridLines="0" workbookViewId="0">
      <pane ySplit="1" topLeftCell="A2" activePane="bottomLeft" state="frozen"/>
      <selection activeCell="K10" sqref="K10"/>
      <selection pane="bottomLeft" activeCell="S13" sqref="S13"/>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2" width="8" style="25" hidden="1" customWidth="1"/>
    <col min="63" max="63" width="15.85546875" style="25" customWidth="1"/>
    <col min="64" max="64" width="11.140625" style="25"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2" spans="2:18" s="17" customFormat="1" ht="6.95" customHeight="1" x14ac:dyDescent="0.25">
      <c r="B2" s="14"/>
      <c r="C2" s="15"/>
      <c r="D2" s="15"/>
      <c r="E2" s="15"/>
      <c r="F2" s="15"/>
      <c r="G2" s="15"/>
      <c r="H2" s="15"/>
      <c r="I2" s="15"/>
      <c r="J2" s="15"/>
      <c r="K2" s="15"/>
      <c r="L2" s="15"/>
      <c r="M2" s="15"/>
      <c r="N2" s="15"/>
      <c r="O2" s="15"/>
      <c r="P2" s="15"/>
      <c r="Q2" s="15"/>
      <c r="R2" s="16"/>
    </row>
    <row r="3" spans="2:18" s="17" customFormat="1" ht="36.950000000000003" customHeight="1" x14ac:dyDescent="0.25">
      <c r="B3" s="18"/>
      <c r="C3" s="686" t="s">
        <v>54</v>
      </c>
      <c r="D3" s="680"/>
      <c r="E3" s="680"/>
      <c r="F3" s="680"/>
      <c r="G3" s="680"/>
      <c r="H3" s="680"/>
      <c r="I3" s="680"/>
      <c r="J3" s="680"/>
      <c r="K3" s="680"/>
      <c r="L3" s="680"/>
      <c r="M3" s="680"/>
      <c r="N3" s="680"/>
      <c r="O3" s="680"/>
      <c r="P3" s="680"/>
      <c r="Q3" s="680"/>
      <c r="R3" s="19"/>
    </row>
    <row r="4" spans="2:18" s="17" customFormat="1" ht="6.95" customHeight="1" x14ac:dyDescent="0.25">
      <c r="B4" s="18"/>
      <c r="C4" s="386"/>
      <c r="D4" s="386"/>
      <c r="E4" s="386"/>
      <c r="F4" s="386"/>
      <c r="G4" s="386"/>
      <c r="H4" s="386"/>
      <c r="I4" s="386"/>
      <c r="J4" s="386"/>
      <c r="K4" s="386"/>
      <c r="L4" s="386"/>
      <c r="M4" s="386"/>
      <c r="N4" s="386"/>
      <c r="O4" s="386"/>
      <c r="P4" s="386"/>
      <c r="Q4" s="386"/>
      <c r="R4" s="19"/>
    </row>
    <row r="5" spans="2:18" s="17" customFormat="1" ht="30" customHeight="1" x14ac:dyDescent="0.25">
      <c r="B5" s="18"/>
      <c r="C5" s="21" t="s">
        <v>55</v>
      </c>
      <c r="D5" s="386"/>
      <c r="E5" s="386"/>
      <c r="F5" s="687" t="s">
        <v>56</v>
      </c>
      <c r="G5" s="680"/>
      <c r="H5" s="680"/>
      <c r="I5" s="680"/>
      <c r="J5" s="680"/>
      <c r="K5" s="680"/>
      <c r="L5" s="680"/>
      <c r="M5" s="680"/>
      <c r="N5" s="680"/>
      <c r="O5" s="680"/>
      <c r="P5" s="680"/>
      <c r="Q5" s="386"/>
      <c r="R5" s="19"/>
    </row>
    <row r="6" spans="2:18" ht="30" customHeight="1" x14ac:dyDescent="0.3">
      <c r="B6" s="22"/>
      <c r="C6" s="21" t="s">
        <v>57</v>
      </c>
      <c r="D6" s="388"/>
      <c r="E6" s="388"/>
      <c r="F6" s="687" t="s">
        <v>1670</v>
      </c>
      <c r="G6" s="688"/>
      <c r="H6" s="688"/>
      <c r="I6" s="688"/>
      <c r="J6" s="688"/>
      <c r="K6" s="688"/>
      <c r="L6" s="688"/>
      <c r="M6" s="688"/>
      <c r="N6" s="688"/>
      <c r="O6" s="688"/>
      <c r="P6" s="688"/>
      <c r="Q6" s="388"/>
      <c r="R6" s="24"/>
    </row>
    <row r="7" spans="2:18" ht="30" customHeight="1" x14ac:dyDescent="0.3">
      <c r="B7" s="22"/>
      <c r="C7" s="21" t="s">
        <v>59</v>
      </c>
      <c r="D7" s="388"/>
      <c r="E7" s="388"/>
      <c r="F7" s="687" t="s">
        <v>1788</v>
      </c>
      <c r="G7" s="688"/>
      <c r="H7" s="688"/>
      <c r="I7" s="688"/>
      <c r="J7" s="688"/>
      <c r="K7" s="688"/>
      <c r="L7" s="688"/>
      <c r="M7" s="688"/>
      <c r="N7" s="688"/>
      <c r="O7" s="688"/>
      <c r="P7" s="688"/>
      <c r="Q7" s="388"/>
      <c r="R7" s="24"/>
    </row>
    <row r="8" spans="2:18" s="17" customFormat="1" ht="36.950000000000003" customHeight="1" x14ac:dyDescent="0.25">
      <c r="B8" s="18"/>
      <c r="C8" s="26" t="s">
        <v>1672</v>
      </c>
      <c r="D8" s="386"/>
      <c r="E8" s="386"/>
      <c r="F8" s="689" t="s">
        <v>6802</v>
      </c>
      <c r="G8" s="680"/>
      <c r="H8" s="680"/>
      <c r="I8" s="680"/>
      <c r="J8" s="680"/>
      <c r="K8" s="680"/>
      <c r="L8" s="680"/>
      <c r="M8" s="680"/>
      <c r="N8" s="680"/>
      <c r="O8" s="680"/>
      <c r="P8" s="680"/>
      <c r="Q8" s="386"/>
      <c r="R8" s="19"/>
    </row>
    <row r="9" spans="2:18" s="17" customFormat="1" ht="6.95" customHeight="1" x14ac:dyDescent="0.25">
      <c r="B9" s="18"/>
      <c r="C9" s="386"/>
      <c r="D9" s="386"/>
      <c r="E9" s="386"/>
      <c r="F9" s="386"/>
      <c r="G9" s="386"/>
      <c r="H9" s="386"/>
      <c r="I9" s="386"/>
      <c r="J9" s="386"/>
      <c r="K9" s="386"/>
      <c r="L9" s="386"/>
      <c r="M9" s="386"/>
      <c r="N9" s="386"/>
      <c r="O9" s="386"/>
      <c r="P9" s="386"/>
      <c r="Q9" s="386"/>
      <c r="R9" s="19"/>
    </row>
    <row r="10" spans="2:18" s="17" customFormat="1" ht="18" customHeight="1" x14ac:dyDescent="0.25">
      <c r="B10" s="18"/>
      <c r="C10" s="21" t="s">
        <v>61</v>
      </c>
      <c r="D10" s="386"/>
      <c r="E10" s="386"/>
      <c r="F10" s="389" t="s">
        <v>62</v>
      </c>
      <c r="G10" s="386"/>
      <c r="H10" s="386"/>
      <c r="I10" s="386"/>
      <c r="J10" s="386"/>
      <c r="K10" s="21" t="s">
        <v>63</v>
      </c>
      <c r="L10" s="386"/>
      <c r="M10" s="697">
        <v>42535</v>
      </c>
      <c r="N10" s="680"/>
      <c r="O10" s="680"/>
      <c r="P10" s="680"/>
      <c r="Q10" s="386"/>
      <c r="R10" s="19"/>
    </row>
    <row r="11" spans="2:18" s="17" customFormat="1" ht="6.95" customHeight="1" x14ac:dyDescent="0.25">
      <c r="B11" s="18"/>
      <c r="C11" s="386"/>
      <c r="D11" s="386"/>
      <c r="E11" s="386"/>
      <c r="F11" s="386"/>
      <c r="G11" s="386"/>
      <c r="H11" s="386"/>
      <c r="I11" s="386"/>
      <c r="J11" s="386"/>
      <c r="K11" s="386"/>
      <c r="L11" s="386"/>
      <c r="M11" s="386"/>
      <c r="N11" s="386"/>
      <c r="O11" s="386"/>
      <c r="P11" s="386"/>
      <c r="Q11" s="386"/>
      <c r="R11" s="19"/>
    </row>
    <row r="12" spans="2:18" s="17" customFormat="1" ht="15" x14ac:dyDescent="0.25">
      <c r="B12" s="18"/>
      <c r="C12" s="21" t="s">
        <v>64</v>
      </c>
      <c r="D12" s="386"/>
      <c r="E12" s="386"/>
      <c r="F12" s="389" t="s">
        <v>65</v>
      </c>
      <c r="G12" s="386"/>
      <c r="H12" s="386"/>
      <c r="I12" s="386"/>
      <c r="J12" s="386"/>
      <c r="K12" s="21" t="s">
        <v>66</v>
      </c>
      <c r="L12" s="386"/>
      <c r="M12" s="698" t="s">
        <v>70</v>
      </c>
      <c r="N12" s="680"/>
      <c r="O12" s="680"/>
      <c r="P12" s="680"/>
      <c r="Q12" s="680"/>
      <c r="R12" s="19"/>
    </row>
    <row r="13" spans="2:18" s="17" customFormat="1" ht="14.45" customHeight="1" x14ac:dyDescent="0.25">
      <c r="B13" s="18"/>
      <c r="C13" s="21" t="s">
        <v>68</v>
      </c>
      <c r="D13" s="386"/>
      <c r="E13" s="386"/>
      <c r="F13" s="389"/>
      <c r="G13" s="386"/>
      <c r="H13" s="386"/>
      <c r="I13" s="386"/>
      <c r="J13" s="386"/>
      <c r="K13" s="21" t="s">
        <v>69</v>
      </c>
      <c r="L13" s="386"/>
      <c r="M13" s="698" t="s">
        <v>70</v>
      </c>
      <c r="N13" s="680"/>
      <c r="O13" s="680"/>
      <c r="P13" s="680"/>
      <c r="Q13" s="680"/>
      <c r="R13" s="19"/>
    </row>
    <row r="14" spans="2:18" s="17" customFormat="1" ht="10.35" customHeight="1" x14ac:dyDescent="0.25">
      <c r="B14" s="18"/>
      <c r="C14" s="386"/>
      <c r="D14" s="386"/>
      <c r="E14" s="386"/>
      <c r="F14" s="386"/>
      <c r="G14" s="386"/>
      <c r="H14" s="386"/>
      <c r="I14" s="386"/>
      <c r="J14" s="386"/>
      <c r="K14" s="386"/>
      <c r="L14" s="386"/>
      <c r="M14" s="386"/>
      <c r="N14" s="386"/>
      <c r="O14" s="386"/>
      <c r="P14" s="386"/>
      <c r="Q14" s="386"/>
      <c r="R14" s="19"/>
    </row>
    <row r="15" spans="2:18" s="17" customFormat="1" ht="29.25" customHeight="1" x14ac:dyDescent="0.25">
      <c r="B15" s="18"/>
      <c r="C15" s="694" t="s">
        <v>71</v>
      </c>
      <c r="D15" s="695"/>
      <c r="E15" s="695"/>
      <c r="F15" s="695"/>
      <c r="G15" s="695"/>
      <c r="H15" s="392"/>
      <c r="I15" s="392"/>
      <c r="J15" s="392"/>
      <c r="K15" s="392"/>
      <c r="L15" s="392"/>
      <c r="M15" s="392"/>
      <c r="N15" s="694" t="s">
        <v>72</v>
      </c>
      <c r="O15" s="680"/>
      <c r="P15" s="680"/>
      <c r="Q15" s="680"/>
      <c r="R15" s="19"/>
    </row>
    <row r="16" spans="2:18" s="17" customFormat="1" ht="10.35" customHeight="1" x14ac:dyDescent="0.25">
      <c r="B16" s="18"/>
      <c r="C16" s="386"/>
      <c r="D16" s="386"/>
      <c r="E16" s="386"/>
      <c r="F16" s="386"/>
      <c r="G16" s="386"/>
      <c r="H16" s="386"/>
      <c r="I16" s="386"/>
      <c r="J16" s="386"/>
      <c r="K16" s="386"/>
      <c r="L16" s="386"/>
      <c r="M16" s="386"/>
      <c r="N16" s="386"/>
      <c r="O16" s="386"/>
      <c r="P16" s="386"/>
      <c r="Q16" s="386"/>
      <c r="R16" s="19"/>
    </row>
    <row r="17" spans="2:47" s="17" customFormat="1" ht="29.25" customHeight="1" x14ac:dyDescent="0.25">
      <c r="B17" s="18"/>
      <c r="C17" s="29" t="s">
        <v>73</v>
      </c>
      <c r="D17" s="386"/>
      <c r="E17" s="386"/>
      <c r="F17" s="386"/>
      <c r="G17" s="386"/>
      <c r="H17" s="386"/>
      <c r="I17" s="386"/>
      <c r="J17" s="386"/>
      <c r="K17" s="386"/>
      <c r="L17" s="386"/>
      <c r="M17" s="386"/>
      <c r="N17" s="696">
        <f>N47</f>
        <v>0</v>
      </c>
      <c r="O17" s="680"/>
      <c r="P17" s="680"/>
      <c r="Q17" s="680"/>
      <c r="R17" s="19"/>
      <c r="AU17" s="30" t="s">
        <v>74</v>
      </c>
    </row>
    <row r="18" spans="2:47" s="35" customFormat="1" ht="24.95" customHeight="1" x14ac:dyDescent="0.25">
      <c r="B18" s="31"/>
      <c r="C18" s="391"/>
      <c r="D18" s="33" t="s">
        <v>75</v>
      </c>
      <c r="E18" s="391"/>
      <c r="F18" s="391"/>
      <c r="G18" s="391"/>
      <c r="H18" s="391"/>
      <c r="I18" s="391"/>
      <c r="J18" s="391"/>
      <c r="K18" s="391"/>
      <c r="L18" s="391"/>
      <c r="M18" s="391"/>
      <c r="N18" s="669">
        <f>N48</f>
        <v>0</v>
      </c>
      <c r="O18" s="685"/>
      <c r="P18" s="685"/>
      <c r="Q18" s="685"/>
      <c r="R18" s="34"/>
    </row>
    <row r="19" spans="2:47" s="40" customFormat="1" ht="19.899999999999999" customHeight="1" x14ac:dyDescent="0.25">
      <c r="B19" s="36"/>
      <c r="C19" s="390"/>
      <c r="D19" s="38" t="s">
        <v>83</v>
      </c>
      <c r="E19" s="390"/>
      <c r="F19" s="390"/>
      <c r="G19" s="390"/>
      <c r="H19" s="390"/>
      <c r="I19" s="390"/>
      <c r="J19" s="390"/>
      <c r="K19" s="390"/>
      <c r="L19" s="390"/>
      <c r="M19" s="390"/>
      <c r="N19" s="683">
        <f>N49</f>
        <v>0</v>
      </c>
      <c r="O19" s="684"/>
      <c r="P19" s="684"/>
      <c r="Q19" s="684"/>
      <c r="R19" s="39"/>
    </row>
    <row r="20" spans="2:47" s="35" customFormat="1" ht="24.95" customHeight="1" x14ac:dyDescent="0.25">
      <c r="B20" s="31"/>
      <c r="C20" s="391"/>
      <c r="D20" s="33" t="s">
        <v>87</v>
      </c>
      <c r="E20" s="391"/>
      <c r="F20" s="391"/>
      <c r="G20" s="391"/>
      <c r="H20" s="391"/>
      <c r="I20" s="391"/>
      <c r="J20" s="391"/>
      <c r="K20" s="391"/>
      <c r="L20" s="391"/>
      <c r="M20" s="391"/>
      <c r="N20" s="669">
        <f>N53</f>
        <v>0</v>
      </c>
      <c r="O20" s="685"/>
      <c r="P20" s="685"/>
      <c r="Q20" s="685"/>
      <c r="R20" s="34"/>
    </row>
    <row r="21" spans="2:47" s="40" customFormat="1" ht="19.899999999999999" customHeight="1" x14ac:dyDescent="0.25">
      <c r="B21" s="36"/>
      <c r="C21" s="390"/>
      <c r="D21" s="38" t="s">
        <v>90</v>
      </c>
      <c r="E21" s="390"/>
      <c r="F21" s="390"/>
      <c r="G21" s="390"/>
      <c r="H21" s="390"/>
      <c r="I21" s="390"/>
      <c r="J21" s="390"/>
      <c r="K21" s="390"/>
      <c r="L21" s="390"/>
      <c r="M21" s="390"/>
      <c r="N21" s="683">
        <f>N54</f>
        <v>0</v>
      </c>
      <c r="O21" s="684"/>
      <c r="P21" s="684"/>
      <c r="Q21" s="684"/>
      <c r="R21" s="39"/>
    </row>
    <row r="22" spans="2:47" s="40" customFormat="1" ht="19.899999999999999" customHeight="1" x14ac:dyDescent="0.25">
      <c r="B22" s="36"/>
      <c r="C22" s="390"/>
      <c r="D22" s="38" t="s">
        <v>6746</v>
      </c>
      <c r="E22" s="390"/>
      <c r="F22" s="390"/>
      <c r="G22" s="390"/>
      <c r="H22" s="390"/>
      <c r="I22" s="390"/>
      <c r="J22" s="390"/>
      <c r="K22" s="390"/>
      <c r="L22" s="390"/>
      <c r="M22" s="390"/>
      <c r="N22" s="683">
        <f>N62</f>
        <v>0</v>
      </c>
      <c r="O22" s="684"/>
      <c r="P22" s="684"/>
      <c r="Q22" s="684"/>
      <c r="R22" s="39"/>
    </row>
    <row r="23" spans="2:47" s="40" customFormat="1" ht="19.899999999999999" customHeight="1" x14ac:dyDescent="0.25">
      <c r="B23" s="36"/>
      <c r="C23" s="390"/>
      <c r="D23" s="38" t="s">
        <v>4489</v>
      </c>
      <c r="E23" s="390"/>
      <c r="F23" s="390"/>
      <c r="G23" s="390"/>
      <c r="H23" s="390"/>
      <c r="I23" s="390"/>
      <c r="J23" s="390"/>
      <c r="K23" s="390"/>
      <c r="L23" s="390"/>
      <c r="M23" s="390"/>
      <c r="N23" s="683">
        <f>N70</f>
        <v>0</v>
      </c>
      <c r="O23" s="684"/>
      <c r="P23" s="684"/>
      <c r="Q23" s="684"/>
      <c r="R23" s="39"/>
    </row>
    <row r="24" spans="2:47" s="40" customFormat="1" ht="19.899999999999999" customHeight="1" x14ac:dyDescent="0.25">
      <c r="B24" s="36"/>
      <c r="C24" s="390"/>
      <c r="D24" s="38" t="s">
        <v>4490</v>
      </c>
      <c r="E24" s="390"/>
      <c r="F24" s="390"/>
      <c r="G24" s="390"/>
      <c r="H24" s="390"/>
      <c r="I24" s="390"/>
      <c r="J24" s="390"/>
      <c r="K24" s="390"/>
      <c r="L24" s="390"/>
      <c r="M24" s="390"/>
      <c r="N24" s="683">
        <f>N83</f>
        <v>0</v>
      </c>
      <c r="O24" s="684"/>
      <c r="P24" s="684"/>
      <c r="Q24" s="684"/>
      <c r="R24" s="39"/>
    </row>
    <row r="25" spans="2:47" s="40" customFormat="1" ht="19.899999999999999" customHeight="1" x14ac:dyDescent="0.25">
      <c r="B25" s="36"/>
      <c r="C25" s="390"/>
      <c r="D25" s="38" t="s">
        <v>4491</v>
      </c>
      <c r="E25" s="390"/>
      <c r="F25" s="390"/>
      <c r="G25" s="390"/>
      <c r="H25" s="390"/>
      <c r="I25" s="390"/>
      <c r="J25" s="390"/>
      <c r="K25" s="390"/>
      <c r="L25" s="390"/>
      <c r="M25" s="390"/>
      <c r="N25" s="683">
        <f>N91</f>
        <v>0</v>
      </c>
      <c r="O25" s="684"/>
      <c r="P25" s="684"/>
      <c r="Q25" s="684"/>
      <c r="R25" s="39"/>
    </row>
    <row r="26" spans="2:47" s="40" customFormat="1" ht="19.899999999999999" customHeight="1" x14ac:dyDescent="0.25">
      <c r="B26" s="36"/>
      <c r="C26" s="390"/>
      <c r="D26" s="38" t="s">
        <v>98</v>
      </c>
      <c r="E26" s="390"/>
      <c r="F26" s="390"/>
      <c r="G26" s="390"/>
      <c r="H26" s="390"/>
      <c r="I26" s="390"/>
      <c r="J26" s="390"/>
      <c r="K26" s="390"/>
      <c r="L26" s="390"/>
      <c r="M26" s="390"/>
      <c r="N26" s="683">
        <f>N100</f>
        <v>0</v>
      </c>
      <c r="O26" s="684"/>
      <c r="P26" s="684"/>
      <c r="Q26" s="684"/>
      <c r="R26" s="39"/>
    </row>
    <row r="27" spans="2:47" s="40" customFormat="1" ht="19.899999999999999" customHeight="1" x14ac:dyDescent="0.25">
      <c r="B27" s="36"/>
      <c r="C27" s="390"/>
      <c r="D27" s="38" t="s">
        <v>4492</v>
      </c>
      <c r="E27" s="390"/>
      <c r="F27" s="390"/>
      <c r="G27" s="390"/>
      <c r="H27" s="390"/>
      <c r="I27" s="390"/>
      <c r="J27" s="390"/>
      <c r="K27" s="390"/>
      <c r="L27" s="390"/>
      <c r="M27" s="390"/>
      <c r="N27" s="683">
        <f>N103</f>
        <v>0</v>
      </c>
      <c r="O27" s="684"/>
      <c r="P27" s="684"/>
      <c r="Q27" s="684"/>
      <c r="R27" s="39"/>
    </row>
    <row r="28" spans="2:47" s="40" customFormat="1" ht="19.899999999999999" customHeight="1" x14ac:dyDescent="0.25">
      <c r="B28" s="36"/>
      <c r="C28" s="390"/>
      <c r="D28" s="38" t="s">
        <v>6723</v>
      </c>
      <c r="E28" s="390"/>
      <c r="F28" s="390"/>
      <c r="G28" s="390"/>
      <c r="H28" s="390"/>
      <c r="I28" s="390"/>
      <c r="J28" s="390"/>
      <c r="K28" s="390"/>
      <c r="L28" s="390"/>
      <c r="M28" s="390"/>
      <c r="N28" s="683">
        <f>N106</f>
        <v>0</v>
      </c>
      <c r="O28" s="684"/>
      <c r="P28" s="684"/>
      <c r="Q28" s="684"/>
      <c r="R28" s="39"/>
    </row>
    <row r="29" spans="2:47" s="17" customFormat="1" ht="6.95" customHeight="1" x14ac:dyDescent="0.25">
      <c r="B29" s="41"/>
      <c r="C29" s="42"/>
      <c r="D29" s="42"/>
      <c r="E29" s="42"/>
      <c r="F29" s="42"/>
      <c r="G29" s="42"/>
      <c r="H29" s="42"/>
      <c r="I29" s="42"/>
      <c r="J29" s="42"/>
      <c r="K29" s="42"/>
      <c r="L29" s="42"/>
      <c r="M29" s="42"/>
      <c r="N29" s="42"/>
      <c r="O29" s="42"/>
      <c r="P29" s="42"/>
      <c r="Q29" s="42"/>
      <c r="R29" s="43"/>
    </row>
    <row r="33" spans="2:63" s="17" customFormat="1" ht="6.95" customHeight="1" x14ac:dyDescent="0.25">
      <c r="B33" s="14"/>
      <c r="C33" s="15"/>
      <c r="D33" s="15"/>
      <c r="E33" s="15"/>
      <c r="F33" s="15"/>
      <c r="G33" s="15"/>
      <c r="H33" s="15"/>
      <c r="I33" s="15"/>
      <c r="J33" s="15"/>
      <c r="K33" s="15"/>
      <c r="L33" s="15"/>
      <c r="M33" s="15"/>
      <c r="N33" s="15"/>
      <c r="O33" s="15"/>
      <c r="P33" s="15"/>
      <c r="Q33" s="15"/>
      <c r="R33" s="16"/>
    </row>
    <row r="34" spans="2:63" s="17" customFormat="1" ht="36.950000000000003" customHeight="1" x14ac:dyDescent="0.25">
      <c r="B34" s="18"/>
      <c r="C34" s="686" t="s">
        <v>100</v>
      </c>
      <c r="D34" s="680"/>
      <c r="E34" s="680"/>
      <c r="F34" s="680"/>
      <c r="G34" s="680"/>
      <c r="H34" s="680"/>
      <c r="I34" s="680"/>
      <c r="J34" s="680"/>
      <c r="K34" s="680"/>
      <c r="L34" s="680"/>
      <c r="M34" s="680"/>
      <c r="N34" s="680"/>
      <c r="O34" s="680"/>
      <c r="P34" s="680"/>
      <c r="Q34" s="680"/>
      <c r="R34" s="19"/>
    </row>
    <row r="35" spans="2:63" s="17" customFormat="1" ht="6.95" customHeight="1" x14ac:dyDescent="0.25">
      <c r="B35" s="18"/>
      <c r="C35" s="386"/>
      <c r="D35" s="386"/>
      <c r="E35" s="386"/>
      <c r="F35" s="386"/>
      <c r="G35" s="386"/>
      <c r="H35" s="386"/>
      <c r="I35" s="386"/>
      <c r="J35" s="386"/>
      <c r="K35" s="386"/>
      <c r="L35" s="386"/>
      <c r="M35" s="386"/>
      <c r="N35" s="386"/>
      <c r="O35" s="386"/>
      <c r="P35" s="386"/>
      <c r="Q35" s="386"/>
      <c r="R35" s="19"/>
    </row>
    <row r="36" spans="2:63" s="17" customFormat="1" ht="30" customHeight="1" x14ac:dyDescent="0.25">
      <c r="B36" s="18"/>
      <c r="C36" s="21" t="s">
        <v>55</v>
      </c>
      <c r="D36" s="386"/>
      <c r="E36" s="386"/>
      <c r="F36" s="687" t="s">
        <v>56</v>
      </c>
      <c r="G36" s="680"/>
      <c r="H36" s="680"/>
      <c r="I36" s="680"/>
      <c r="J36" s="680"/>
      <c r="K36" s="680"/>
      <c r="L36" s="680"/>
      <c r="M36" s="680"/>
      <c r="N36" s="680"/>
      <c r="O36" s="680"/>
      <c r="P36" s="680"/>
      <c r="Q36" s="386"/>
      <c r="R36" s="19"/>
    </row>
    <row r="37" spans="2:63" ht="30" customHeight="1" x14ac:dyDescent="0.3">
      <c r="B37" s="22"/>
      <c r="C37" s="21" t="s">
        <v>57</v>
      </c>
      <c r="D37" s="388"/>
      <c r="E37" s="388"/>
      <c r="F37" s="687" t="s">
        <v>1670</v>
      </c>
      <c r="G37" s="688"/>
      <c r="H37" s="688"/>
      <c r="I37" s="688"/>
      <c r="J37" s="688"/>
      <c r="K37" s="688"/>
      <c r="L37" s="688"/>
      <c r="M37" s="688"/>
      <c r="N37" s="688"/>
      <c r="O37" s="688"/>
      <c r="P37" s="688"/>
      <c r="Q37" s="388"/>
      <c r="R37" s="24"/>
    </row>
    <row r="38" spans="2:63" ht="30" customHeight="1" x14ac:dyDescent="0.3">
      <c r="B38" s="22"/>
      <c r="C38" s="21" t="s">
        <v>59</v>
      </c>
      <c r="D38" s="388"/>
      <c r="E38" s="388"/>
      <c r="F38" s="687" t="s">
        <v>1788</v>
      </c>
      <c r="G38" s="688"/>
      <c r="H38" s="688"/>
      <c r="I38" s="688"/>
      <c r="J38" s="688"/>
      <c r="K38" s="688"/>
      <c r="L38" s="688"/>
      <c r="M38" s="688"/>
      <c r="N38" s="688"/>
      <c r="O38" s="688"/>
      <c r="P38" s="688"/>
      <c r="Q38" s="388"/>
      <c r="R38" s="24"/>
    </row>
    <row r="39" spans="2:63" s="17" customFormat="1" ht="36.950000000000003" customHeight="1" x14ac:dyDescent="0.25">
      <c r="B39" s="18"/>
      <c r="C39" s="26" t="s">
        <v>1672</v>
      </c>
      <c r="D39" s="386"/>
      <c r="E39" s="386"/>
      <c r="F39" s="689" t="s">
        <v>6802</v>
      </c>
      <c r="G39" s="680"/>
      <c r="H39" s="680"/>
      <c r="I39" s="680"/>
      <c r="J39" s="680"/>
      <c r="K39" s="680"/>
      <c r="L39" s="680"/>
      <c r="M39" s="680"/>
      <c r="N39" s="680"/>
      <c r="O39" s="680"/>
      <c r="P39" s="680"/>
      <c r="Q39" s="386"/>
      <c r="R39" s="19"/>
    </row>
    <row r="40" spans="2:63" s="17" customFormat="1" ht="6.95" customHeight="1" x14ac:dyDescent="0.25">
      <c r="B40" s="18"/>
      <c r="C40" s="386"/>
      <c r="D40" s="386"/>
      <c r="E40" s="386"/>
      <c r="F40" s="386"/>
      <c r="G40" s="386"/>
      <c r="H40" s="386"/>
      <c r="I40" s="386"/>
      <c r="J40" s="386"/>
      <c r="K40" s="386"/>
      <c r="L40" s="386"/>
      <c r="M40" s="386"/>
      <c r="N40" s="386"/>
      <c r="O40" s="386"/>
      <c r="P40" s="386"/>
      <c r="Q40" s="386"/>
      <c r="R40" s="19"/>
    </row>
    <row r="41" spans="2:63" s="17" customFormat="1" ht="18" customHeight="1" x14ac:dyDescent="0.25">
      <c r="B41" s="18"/>
      <c r="C41" s="21" t="s">
        <v>61</v>
      </c>
      <c r="D41" s="386"/>
      <c r="E41" s="386"/>
      <c r="F41" s="389" t="s">
        <v>62</v>
      </c>
      <c r="G41" s="386"/>
      <c r="H41" s="386"/>
      <c r="I41" s="386"/>
      <c r="J41" s="386"/>
      <c r="K41" s="21" t="s">
        <v>63</v>
      </c>
      <c r="L41" s="386"/>
      <c r="M41" s="697">
        <v>42535</v>
      </c>
      <c r="N41" s="680"/>
      <c r="O41" s="680"/>
      <c r="P41" s="680"/>
      <c r="Q41" s="386"/>
      <c r="R41" s="19"/>
    </row>
    <row r="42" spans="2:63" s="17" customFormat="1" ht="6.95" customHeight="1" x14ac:dyDescent="0.25">
      <c r="B42" s="18"/>
      <c r="C42" s="386"/>
      <c r="D42" s="386"/>
      <c r="E42" s="386"/>
      <c r="F42" s="386"/>
      <c r="G42" s="386"/>
      <c r="H42" s="386"/>
      <c r="I42" s="386"/>
      <c r="J42" s="386"/>
      <c r="K42" s="386"/>
      <c r="L42" s="386"/>
      <c r="M42" s="386"/>
      <c r="N42" s="386"/>
      <c r="O42" s="386"/>
      <c r="P42" s="386"/>
      <c r="Q42" s="386"/>
      <c r="R42" s="19"/>
    </row>
    <row r="43" spans="2:63" s="17" customFormat="1" ht="15" x14ac:dyDescent="0.25">
      <c r="B43" s="18"/>
      <c r="C43" s="21" t="s">
        <v>64</v>
      </c>
      <c r="D43" s="386"/>
      <c r="E43" s="386"/>
      <c r="F43" s="389" t="s">
        <v>65</v>
      </c>
      <c r="G43" s="386"/>
      <c r="H43" s="386"/>
      <c r="I43" s="386"/>
      <c r="J43" s="386"/>
      <c r="K43" s="21" t="s">
        <v>66</v>
      </c>
      <c r="L43" s="386"/>
      <c r="M43" s="698" t="s">
        <v>70</v>
      </c>
      <c r="N43" s="680"/>
      <c r="O43" s="680"/>
      <c r="P43" s="680"/>
      <c r="Q43" s="680"/>
      <c r="R43" s="19"/>
    </row>
    <row r="44" spans="2:63" s="17" customFormat="1" ht="14.45" customHeight="1" x14ac:dyDescent="0.25">
      <c r="B44" s="18"/>
      <c r="C44" s="21" t="s">
        <v>68</v>
      </c>
      <c r="D44" s="386"/>
      <c r="E44" s="386"/>
      <c r="F44" s="389"/>
      <c r="G44" s="386"/>
      <c r="H44" s="386"/>
      <c r="I44" s="386"/>
      <c r="J44" s="386"/>
      <c r="K44" s="21" t="s">
        <v>69</v>
      </c>
      <c r="L44" s="386"/>
      <c r="M44" s="698" t="s">
        <v>70</v>
      </c>
      <c r="N44" s="680"/>
      <c r="O44" s="680"/>
      <c r="P44" s="680"/>
      <c r="Q44" s="680"/>
      <c r="R44" s="19"/>
    </row>
    <row r="45" spans="2:63" s="17" customFormat="1" ht="10.35" customHeight="1" x14ac:dyDescent="0.25">
      <c r="B45" s="18"/>
      <c r="C45" s="386"/>
      <c r="D45" s="386"/>
      <c r="E45" s="386"/>
      <c r="F45" s="386"/>
      <c r="G45" s="386"/>
      <c r="H45" s="386"/>
      <c r="I45" s="386"/>
      <c r="J45" s="386"/>
      <c r="K45" s="386"/>
      <c r="L45" s="386"/>
      <c r="M45" s="386"/>
      <c r="N45" s="386"/>
      <c r="O45" s="386"/>
      <c r="P45" s="386"/>
      <c r="Q45" s="386"/>
      <c r="R45" s="19"/>
    </row>
    <row r="46" spans="2:63" s="48" customFormat="1" ht="29.25" customHeight="1" x14ac:dyDescent="0.25">
      <c r="B46" s="44"/>
      <c r="C46" s="45" t="s">
        <v>101</v>
      </c>
      <c r="D46" s="387" t="s">
        <v>102</v>
      </c>
      <c r="E46" s="387" t="s">
        <v>103</v>
      </c>
      <c r="F46" s="690" t="s">
        <v>104</v>
      </c>
      <c r="G46" s="691"/>
      <c r="H46" s="691"/>
      <c r="I46" s="691"/>
      <c r="J46" s="387" t="s">
        <v>105</v>
      </c>
      <c r="K46" s="387" t="s">
        <v>106</v>
      </c>
      <c r="L46" s="692" t="s">
        <v>107</v>
      </c>
      <c r="M46" s="691"/>
      <c r="N46" s="690" t="s">
        <v>72</v>
      </c>
      <c r="O46" s="691"/>
      <c r="P46" s="691"/>
      <c r="Q46" s="693"/>
      <c r="R46" s="47"/>
      <c r="T46" s="49" t="s">
        <v>108</v>
      </c>
      <c r="U46" s="50" t="s">
        <v>109</v>
      </c>
      <c r="V46" s="50" t="s">
        <v>110</v>
      </c>
      <c r="W46" s="50" t="s">
        <v>111</v>
      </c>
      <c r="X46" s="50" t="s">
        <v>112</v>
      </c>
      <c r="Y46" s="50" t="s">
        <v>113</v>
      </c>
      <c r="Z46" s="50" t="s">
        <v>114</v>
      </c>
      <c r="AA46" s="51" t="s">
        <v>115</v>
      </c>
    </row>
    <row r="47" spans="2:63" s="17" customFormat="1" ht="29.25" customHeight="1" x14ac:dyDescent="0.35">
      <c r="B47" s="18"/>
      <c r="C47" s="52" t="s">
        <v>116</v>
      </c>
      <c r="D47" s="386"/>
      <c r="E47" s="386"/>
      <c r="F47" s="386"/>
      <c r="G47" s="386"/>
      <c r="H47" s="386"/>
      <c r="I47" s="386"/>
      <c r="J47" s="386"/>
      <c r="K47" s="386"/>
      <c r="L47" s="386"/>
      <c r="M47" s="386"/>
      <c r="N47" s="674">
        <f>BK47</f>
        <v>0</v>
      </c>
      <c r="O47" s="675"/>
      <c r="P47" s="675"/>
      <c r="Q47" s="675"/>
      <c r="R47" s="19"/>
      <c r="T47" s="53"/>
      <c r="U47" s="54"/>
      <c r="V47" s="54"/>
      <c r="W47" s="55">
        <f>W48+W53</f>
        <v>98.769199999999984</v>
      </c>
      <c r="X47" s="54"/>
      <c r="Y47" s="55">
        <f>Y48+Y53</f>
        <v>0.31612600000000002</v>
      </c>
      <c r="Z47" s="54"/>
      <c r="AA47" s="56">
        <f>AA48+AA53</f>
        <v>0</v>
      </c>
      <c r="AT47" s="30" t="s">
        <v>117</v>
      </c>
      <c r="AU47" s="30" t="s">
        <v>74</v>
      </c>
      <c r="BK47" s="57">
        <f>BK48+BK53</f>
        <v>0</v>
      </c>
    </row>
    <row r="48" spans="2:63" s="62" customFormat="1" ht="37.35" customHeight="1" x14ac:dyDescent="0.35">
      <c r="B48" s="58"/>
      <c r="C48" s="59"/>
      <c r="D48" s="60" t="s">
        <v>75</v>
      </c>
      <c r="E48" s="60"/>
      <c r="F48" s="60"/>
      <c r="G48" s="60"/>
      <c r="H48" s="60"/>
      <c r="I48" s="60"/>
      <c r="J48" s="60"/>
      <c r="K48" s="60"/>
      <c r="L48" s="60"/>
      <c r="M48" s="60"/>
      <c r="N48" s="668">
        <f>BK48</f>
        <v>0</v>
      </c>
      <c r="O48" s="669"/>
      <c r="P48" s="669"/>
      <c r="Q48" s="669"/>
      <c r="R48" s="61"/>
      <c r="T48" s="63"/>
      <c r="U48" s="59"/>
      <c r="V48" s="59"/>
      <c r="W48" s="64">
        <f>W49</f>
        <v>14.564</v>
      </c>
      <c r="X48" s="59"/>
      <c r="Y48" s="64">
        <f>Y49</f>
        <v>0</v>
      </c>
      <c r="Z48" s="59"/>
      <c r="AA48" s="65">
        <f>AA49</f>
        <v>0</v>
      </c>
      <c r="AR48" s="66" t="s">
        <v>118</v>
      </c>
      <c r="AT48" s="67" t="s">
        <v>117</v>
      </c>
      <c r="AU48" s="67" t="s">
        <v>119</v>
      </c>
      <c r="AY48" s="66" t="s">
        <v>120</v>
      </c>
      <c r="BK48" s="68">
        <f>BK49</f>
        <v>0</v>
      </c>
    </row>
    <row r="49" spans="2:64" s="62" customFormat="1" ht="19.899999999999999" customHeight="1" x14ac:dyDescent="0.3">
      <c r="B49" s="58"/>
      <c r="C49" s="59"/>
      <c r="D49" s="69" t="s">
        <v>83</v>
      </c>
      <c r="E49" s="69"/>
      <c r="F49" s="69"/>
      <c r="G49" s="69"/>
      <c r="H49" s="69"/>
      <c r="I49" s="69"/>
      <c r="J49" s="69"/>
      <c r="K49" s="69"/>
      <c r="L49" s="69"/>
      <c r="M49" s="69"/>
      <c r="N49" s="659">
        <f>BK49</f>
        <v>0</v>
      </c>
      <c r="O49" s="660"/>
      <c r="P49" s="660"/>
      <c r="Q49" s="660"/>
      <c r="R49" s="61"/>
      <c r="T49" s="63"/>
      <c r="U49" s="59"/>
      <c r="V49" s="59"/>
      <c r="W49" s="64">
        <f>SUM(W50:W52)</f>
        <v>14.564</v>
      </c>
      <c r="X49" s="59"/>
      <c r="Y49" s="64">
        <f>SUM(Y50:Y52)</f>
        <v>0</v>
      </c>
      <c r="Z49" s="59"/>
      <c r="AA49" s="65">
        <f>SUM(AA50:AA52)</f>
        <v>0</v>
      </c>
      <c r="AR49" s="66" t="s">
        <v>118</v>
      </c>
      <c r="AT49" s="67" t="s">
        <v>117</v>
      </c>
      <c r="AU49" s="67" t="s">
        <v>118</v>
      </c>
      <c r="AY49" s="66" t="s">
        <v>120</v>
      </c>
      <c r="BK49" s="68">
        <f>SUM(BK50:BK52)</f>
        <v>0</v>
      </c>
    </row>
    <row r="50" spans="2:64" s="17" customFormat="1" ht="31.5" customHeight="1" x14ac:dyDescent="0.25">
      <c r="B50" s="70"/>
      <c r="C50" s="71" t="s">
        <v>118</v>
      </c>
      <c r="D50" s="71" t="s">
        <v>121</v>
      </c>
      <c r="E50" s="72" t="s">
        <v>4493</v>
      </c>
      <c r="F50" s="671" t="s">
        <v>4494</v>
      </c>
      <c r="G50" s="667"/>
      <c r="H50" s="667"/>
      <c r="I50" s="667"/>
      <c r="J50" s="73" t="s">
        <v>447</v>
      </c>
      <c r="K50" s="74">
        <v>2</v>
      </c>
      <c r="L50" s="666"/>
      <c r="M50" s="667"/>
      <c r="N50" s="666">
        <f>ROUND(L50*K50,2)</f>
        <v>0</v>
      </c>
      <c r="O50" s="667"/>
      <c r="P50" s="667"/>
      <c r="Q50" s="667"/>
      <c r="R50" s="75"/>
      <c r="T50" s="76" t="s">
        <v>125</v>
      </c>
      <c r="U50" s="77" t="s">
        <v>126</v>
      </c>
      <c r="V50" s="78">
        <v>4.6500000000000004</v>
      </c>
      <c r="W50" s="78">
        <f>V50*K50</f>
        <v>9.3000000000000007</v>
      </c>
      <c r="X50" s="78">
        <v>0</v>
      </c>
      <c r="Y50" s="78">
        <f>X50*K50</f>
        <v>0</v>
      </c>
      <c r="Z50" s="78">
        <v>0</v>
      </c>
      <c r="AA50" s="79">
        <f>Z50*K50</f>
        <v>0</v>
      </c>
      <c r="AR50" s="30" t="s">
        <v>127</v>
      </c>
      <c r="AT50" s="30" t="s">
        <v>121</v>
      </c>
      <c r="AU50" s="30" t="s">
        <v>128</v>
      </c>
      <c r="AY50" s="30" t="s">
        <v>120</v>
      </c>
      <c r="BE50" s="80">
        <f>IF(U50="základní",N50,0)</f>
        <v>0</v>
      </c>
      <c r="BF50" s="80">
        <f>IF(U50="snížená",N50,0)</f>
        <v>0</v>
      </c>
      <c r="BG50" s="80">
        <f>IF(U50="zákl. přenesená",N50,0)</f>
        <v>0</v>
      </c>
      <c r="BH50" s="80">
        <f>IF(U50="sníž. přenesená",N50,0)</f>
        <v>0</v>
      </c>
      <c r="BI50" s="80">
        <f>IF(U50="nulová",N50,0)</f>
        <v>0</v>
      </c>
      <c r="BJ50" s="30" t="s">
        <v>118</v>
      </c>
      <c r="BK50" s="80">
        <f>ROUND(L50*K50,2)</f>
        <v>0</v>
      </c>
      <c r="BL50" s="30" t="s">
        <v>127</v>
      </c>
    </row>
    <row r="51" spans="2:64" s="17" customFormat="1" ht="31.5" customHeight="1" x14ac:dyDescent="0.25">
      <c r="B51" s="70"/>
      <c r="C51" s="71" t="s">
        <v>128</v>
      </c>
      <c r="D51" s="71" t="s">
        <v>121</v>
      </c>
      <c r="E51" s="72" t="s">
        <v>4495</v>
      </c>
      <c r="F51" s="671" t="s">
        <v>4496</v>
      </c>
      <c r="G51" s="667"/>
      <c r="H51" s="667"/>
      <c r="I51" s="667"/>
      <c r="J51" s="73" t="s">
        <v>447</v>
      </c>
      <c r="K51" s="74">
        <v>10</v>
      </c>
      <c r="L51" s="666"/>
      <c r="M51" s="667"/>
      <c r="N51" s="666">
        <f>ROUND(L51*K51,2)</f>
        <v>0</v>
      </c>
      <c r="O51" s="667"/>
      <c r="P51" s="667"/>
      <c r="Q51" s="667"/>
      <c r="R51" s="75"/>
      <c r="T51" s="76" t="s">
        <v>125</v>
      </c>
      <c r="U51" s="77" t="s">
        <v>126</v>
      </c>
      <c r="V51" s="78">
        <v>0</v>
      </c>
      <c r="W51" s="78">
        <f>V51*K51</f>
        <v>0</v>
      </c>
      <c r="X51" s="78">
        <v>0</v>
      </c>
      <c r="Y51" s="78">
        <f>X51*K51</f>
        <v>0</v>
      </c>
      <c r="Z51" s="78">
        <v>0</v>
      </c>
      <c r="AA51" s="79">
        <f>Z51*K51</f>
        <v>0</v>
      </c>
      <c r="AR51" s="30" t="s">
        <v>127</v>
      </c>
      <c r="AT51" s="30" t="s">
        <v>121</v>
      </c>
      <c r="AU51" s="30" t="s">
        <v>128</v>
      </c>
      <c r="AY51" s="30" t="s">
        <v>120</v>
      </c>
      <c r="BE51" s="80">
        <f>IF(U51="základní",N51,0)</f>
        <v>0</v>
      </c>
      <c r="BF51" s="80">
        <f>IF(U51="snížená",N51,0)</f>
        <v>0</v>
      </c>
      <c r="BG51" s="80">
        <f>IF(U51="zákl. přenesená",N51,0)</f>
        <v>0</v>
      </c>
      <c r="BH51" s="80">
        <f>IF(U51="sníž. přenesená",N51,0)</f>
        <v>0</v>
      </c>
      <c r="BI51" s="80">
        <f>IF(U51="nulová",N51,0)</f>
        <v>0</v>
      </c>
      <c r="BJ51" s="30" t="s">
        <v>118</v>
      </c>
      <c r="BK51" s="80">
        <f>ROUND(L51*K51,2)</f>
        <v>0</v>
      </c>
      <c r="BL51" s="30" t="s">
        <v>127</v>
      </c>
    </row>
    <row r="52" spans="2:64" s="17" customFormat="1" ht="44.25" customHeight="1" x14ac:dyDescent="0.25">
      <c r="B52" s="70"/>
      <c r="C52" s="71" t="s">
        <v>136</v>
      </c>
      <c r="D52" s="71" t="s">
        <v>121</v>
      </c>
      <c r="E52" s="72" t="s">
        <v>4497</v>
      </c>
      <c r="F52" s="671" t="s">
        <v>4498</v>
      </c>
      <c r="G52" s="667"/>
      <c r="H52" s="667"/>
      <c r="I52" s="667"/>
      <c r="J52" s="73" t="s">
        <v>447</v>
      </c>
      <c r="K52" s="74">
        <v>2</v>
      </c>
      <c r="L52" s="666"/>
      <c r="M52" s="667"/>
      <c r="N52" s="666">
        <f>ROUND(L52*K52,2)</f>
        <v>0</v>
      </c>
      <c r="O52" s="667"/>
      <c r="P52" s="667"/>
      <c r="Q52" s="667"/>
      <c r="R52" s="75"/>
      <c r="T52" s="76" t="s">
        <v>125</v>
      </c>
      <c r="U52" s="77" t="s">
        <v>126</v>
      </c>
      <c r="V52" s="78">
        <v>2.6320000000000001</v>
      </c>
      <c r="W52" s="78">
        <f>V52*K52</f>
        <v>5.2640000000000002</v>
      </c>
      <c r="X52" s="78">
        <v>0</v>
      </c>
      <c r="Y52" s="78">
        <f>X52*K52</f>
        <v>0</v>
      </c>
      <c r="Z52" s="78">
        <v>0</v>
      </c>
      <c r="AA52" s="79">
        <f>Z52*K52</f>
        <v>0</v>
      </c>
      <c r="AR52" s="30" t="s">
        <v>118</v>
      </c>
      <c r="AT52" s="30" t="s">
        <v>121</v>
      </c>
      <c r="AU52" s="30" t="s">
        <v>128</v>
      </c>
      <c r="AY52" s="30" t="s">
        <v>120</v>
      </c>
      <c r="BE52" s="80">
        <f>IF(U52="základní",N52,0)</f>
        <v>0</v>
      </c>
      <c r="BF52" s="80">
        <f>IF(U52="snížená",N52,0)</f>
        <v>0</v>
      </c>
      <c r="BG52" s="80">
        <f>IF(U52="zákl. přenesená",N52,0)</f>
        <v>0</v>
      </c>
      <c r="BH52" s="80">
        <f>IF(U52="sníž. přenesená",N52,0)</f>
        <v>0</v>
      </c>
      <c r="BI52" s="80">
        <f>IF(U52="nulová",N52,0)</f>
        <v>0</v>
      </c>
      <c r="BJ52" s="30" t="s">
        <v>118</v>
      </c>
      <c r="BK52" s="80">
        <f>ROUND(L52*K52,2)</f>
        <v>0</v>
      </c>
      <c r="BL52" s="30" t="s">
        <v>118</v>
      </c>
    </row>
    <row r="53" spans="2:64" s="62" customFormat="1" ht="37.35" customHeight="1" x14ac:dyDescent="0.35">
      <c r="B53" s="58"/>
      <c r="C53" s="59"/>
      <c r="D53" s="60" t="s">
        <v>87</v>
      </c>
      <c r="E53" s="60"/>
      <c r="F53" s="60"/>
      <c r="G53" s="60"/>
      <c r="H53" s="60"/>
      <c r="I53" s="60"/>
      <c r="J53" s="60"/>
      <c r="K53" s="60"/>
      <c r="L53" s="60"/>
      <c r="M53" s="60"/>
      <c r="N53" s="701">
        <f>BK53</f>
        <v>0</v>
      </c>
      <c r="O53" s="702"/>
      <c r="P53" s="702"/>
      <c r="Q53" s="702"/>
      <c r="R53" s="61"/>
      <c r="T53" s="63"/>
      <c r="U53" s="59"/>
      <c r="V53" s="59"/>
      <c r="W53" s="64">
        <f>W54+W62+W70+W83+W91+W100+W103+W106</f>
        <v>84.205199999999991</v>
      </c>
      <c r="X53" s="59"/>
      <c r="Y53" s="64">
        <f>Y54+Y62+Y70+Y83+Y91+Y100+Y103+Y106</f>
        <v>0.31612600000000002</v>
      </c>
      <c r="Z53" s="59"/>
      <c r="AA53" s="65">
        <f>AA54+AA62+AA70+AA83+AA91+AA100+AA103+AA106</f>
        <v>0</v>
      </c>
      <c r="AR53" s="66" t="s">
        <v>128</v>
      </c>
      <c r="AT53" s="67" t="s">
        <v>117</v>
      </c>
      <c r="AU53" s="67" t="s">
        <v>119</v>
      </c>
      <c r="AY53" s="66" t="s">
        <v>120</v>
      </c>
      <c r="BK53" s="68">
        <f>BK54+BK62+BK70+BK83+BK91+BK100+BK103+BK106</f>
        <v>0</v>
      </c>
    </row>
    <row r="54" spans="2:64" s="62" customFormat="1" ht="19.899999999999999" customHeight="1" x14ac:dyDescent="0.3">
      <c r="B54" s="58"/>
      <c r="C54" s="59"/>
      <c r="D54" s="69" t="s">
        <v>90</v>
      </c>
      <c r="E54" s="69"/>
      <c r="F54" s="69"/>
      <c r="G54" s="69"/>
      <c r="H54" s="69"/>
      <c r="I54" s="69"/>
      <c r="J54" s="69"/>
      <c r="K54" s="69"/>
      <c r="L54" s="69"/>
      <c r="M54" s="69"/>
      <c r="N54" s="659">
        <f>BK54</f>
        <v>0</v>
      </c>
      <c r="O54" s="660"/>
      <c r="P54" s="660"/>
      <c r="Q54" s="660"/>
      <c r="R54" s="61"/>
      <c r="T54" s="63"/>
      <c r="U54" s="59"/>
      <c r="V54" s="59"/>
      <c r="W54" s="64">
        <f>SUM(W55:W61)</f>
        <v>5.8752000000000004</v>
      </c>
      <c r="X54" s="59"/>
      <c r="Y54" s="64">
        <f>SUM(Y55:Y61)</f>
        <v>4.8475999999999998E-2</v>
      </c>
      <c r="Z54" s="59"/>
      <c r="AA54" s="65">
        <f>SUM(AA55:AA61)</f>
        <v>0</v>
      </c>
      <c r="AR54" s="66" t="s">
        <v>128</v>
      </c>
      <c r="AT54" s="67" t="s">
        <v>117</v>
      </c>
      <c r="AU54" s="67" t="s">
        <v>118</v>
      </c>
      <c r="AY54" s="66" t="s">
        <v>120</v>
      </c>
      <c r="BK54" s="68">
        <f>SUM(BK55:BK61)</f>
        <v>0</v>
      </c>
    </row>
    <row r="55" spans="2:64" s="17" customFormat="1" ht="44.25" customHeight="1" x14ac:dyDescent="0.25">
      <c r="B55" s="70"/>
      <c r="C55" s="71" t="s">
        <v>127</v>
      </c>
      <c r="D55" s="71" t="s">
        <v>121</v>
      </c>
      <c r="E55" s="72" t="s">
        <v>4266</v>
      </c>
      <c r="F55" s="671" t="s">
        <v>4267</v>
      </c>
      <c r="G55" s="667"/>
      <c r="H55" s="667"/>
      <c r="I55" s="667"/>
      <c r="J55" s="73" t="s">
        <v>532</v>
      </c>
      <c r="K55" s="74">
        <v>43.2</v>
      </c>
      <c r="L55" s="666"/>
      <c r="M55" s="667"/>
      <c r="N55" s="666">
        <f>ROUND(L55*K55,2)</f>
        <v>0</v>
      </c>
      <c r="O55" s="667"/>
      <c r="P55" s="667"/>
      <c r="Q55" s="667"/>
      <c r="R55" s="75"/>
      <c r="T55" s="76" t="s">
        <v>125</v>
      </c>
      <c r="U55" s="77" t="s">
        <v>126</v>
      </c>
      <c r="V55" s="78">
        <v>0.13600000000000001</v>
      </c>
      <c r="W55" s="78">
        <f>V55*K55</f>
        <v>5.8752000000000004</v>
      </c>
      <c r="X55" s="78">
        <v>2.7999999999999998E-4</v>
      </c>
      <c r="Y55" s="78">
        <f>X55*K55</f>
        <v>1.2095999999999999E-2</v>
      </c>
      <c r="Z55" s="78">
        <v>0</v>
      </c>
      <c r="AA55" s="79">
        <f>Z55*K55</f>
        <v>0</v>
      </c>
      <c r="AR55" s="30" t="s">
        <v>118</v>
      </c>
      <c r="AT55" s="30" t="s">
        <v>121</v>
      </c>
      <c r="AU55" s="30" t="s">
        <v>128</v>
      </c>
      <c r="AY55" s="30" t="s">
        <v>120</v>
      </c>
      <c r="BE55" s="80">
        <f>IF(U55="základní",N55,0)</f>
        <v>0</v>
      </c>
      <c r="BF55" s="80">
        <f>IF(U55="snížená",N55,0)</f>
        <v>0</v>
      </c>
      <c r="BG55" s="80">
        <f>IF(U55="zákl. přenesená",N55,0)</f>
        <v>0</v>
      </c>
      <c r="BH55" s="80">
        <f>IF(U55="sníž. přenesená",N55,0)</f>
        <v>0</v>
      </c>
      <c r="BI55" s="80">
        <f>IF(U55="nulová",N55,0)</f>
        <v>0</v>
      </c>
      <c r="BJ55" s="30" t="s">
        <v>118</v>
      </c>
      <c r="BK55" s="80">
        <f>ROUND(L55*K55,2)</f>
        <v>0</v>
      </c>
      <c r="BL55" s="30" t="s">
        <v>118</v>
      </c>
    </row>
    <row r="56" spans="2:64" s="86" customFormat="1" ht="22.5" customHeight="1" x14ac:dyDescent="0.25">
      <c r="B56" s="81"/>
      <c r="C56" s="385"/>
      <c r="D56" s="385"/>
      <c r="E56" s="83" t="s">
        <v>125</v>
      </c>
      <c r="F56" s="661" t="s">
        <v>6803</v>
      </c>
      <c r="G56" s="662"/>
      <c r="H56" s="662"/>
      <c r="I56" s="662"/>
      <c r="J56" s="385"/>
      <c r="K56" s="84">
        <v>36</v>
      </c>
      <c r="L56" s="385"/>
      <c r="M56" s="385"/>
      <c r="N56" s="385"/>
      <c r="O56" s="385"/>
      <c r="P56" s="385"/>
      <c r="Q56" s="385"/>
      <c r="R56" s="85"/>
      <c r="T56" s="87"/>
      <c r="U56" s="385"/>
      <c r="V56" s="385"/>
      <c r="W56" s="385"/>
      <c r="X56" s="385"/>
      <c r="Y56" s="385"/>
      <c r="Z56" s="385"/>
      <c r="AA56" s="88"/>
      <c r="AT56" s="89" t="s">
        <v>130</v>
      </c>
      <c r="AU56" s="89" t="s">
        <v>128</v>
      </c>
      <c r="AV56" s="86" t="s">
        <v>128</v>
      </c>
      <c r="AW56" s="86" t="s">
        <v>131</v>
      </c>
      <c r="AX56" s="86" t="s">
        <v>118</v>
      </c>
      <c r="AY56" s="89" t="s">
        <v>120</v>
      </c>
    </row>
    <row r="57" spans="2:64" s="17" customFormat="1" ht="22.5" customHeight="1" x14ac:dyDescent="0.25">
      <c r="B57" s="70"/>
      <c r="C57" s="101" t="s">
        <v>143</v>
      </c>
      <c r="D57" s="101" t="s">
        <v>195</v>
      </c>
      <c r="E57" s="102" t="s">
        <v>4499</v>
      </c>
      <c r="F57" s="677" t="s">
        <v>4500</v>
      </c>
      <c r="G57" s="678"/>
      <c r="H57" s="678"/>
      <c r="I57" s="678"/>
      <c r="J57" s="103" t="s">
        <v>447</v>
      </c>
      <c r="K57" s="104">
        <v>1</v>
      </c>
      <c r="L57" s="670"/>
      <c r="M57" s="678"/>
      <c r="N57" s="670">
        <f>ROUND(L57*K57,2)</f>
        <v>0</v>
      </c>
      <c r="O57" s="667"/>
      <c r="P57" s="667"/>
      <c r="Q57" s="667"/>
      <c r="R57" s="75"/>
      <c r="T57" s="76" t="s">
        <v>125</v>
      </c>
      <c r="U57" s="77" t="s">
        <v>126</v>
      </c>
      <c r="V57" s="78">
        <v>0</v>
      </c>
      <c r="W57" s="78">
        <f>V57*K57</f>
        <v>0</v>
      </c>
      <c r="X57" s="78">
        <v>4.7000000000000002E-3</v>
      </c>
      <c r="Y57" s="78">
        <f>X57*K57</f>
        <v>4.7000000000000002E-3</v>
      </c>
      <c r="Z57" s="78">
        <v>0</v>
      </c>
      <c r="AA57" s="79">
        <f>Z57*K57</f>
        <v>0</v>
      </c>
      <c r="AR57" s="30" t="s">
        <v>128</v>
      </c>
      <c r="AT57" s="30" t="s">
        <v>195</v>
      </c>
      <c r="AU57" s="30" t="s">
        <v>128</v>
      </c>
      <c r="AY57" s="30" t="s">
        <v>120</v>
      </c>
      <c r="BE57" s="80">
        <f>IF(U57="základní",N57,0)</f>
        <v>0</v>
      </c>
      <c r="BF57" s="80">
        <f>IF(U57="snížená",N57,0)</f>
        <v>0</v>
      </c>
      <c r="BG57" s="80">
        <f>IF(U57="zákl. přenesená",N57,0)</f>
        <v>0</v>
      </c>
      <c r="BH57" s="80">
        <f>IF(U57="sníž. přenesená",N57,0)</f>
        <v>0</v>
      </c>
      <c r="BI57" s="80">
        <f>IF(U57="nulová",N57,0)</f>
        <v>0</v>
      </c>
      <c r="BJ57" s="30" t="s">
        <v>118</v>
      </c>
      <c r="BK57" s="80">
        <f>ROUND(L57*K57,2)</f>
        <v>0</v>
      </c>
      <c r="BL57" s="30" t="s">
        <v>118</v>
      </c>
    </row>
    <row r="58" spans="2:64" s="17" customFormat="1" ht="31.5" customHeight="1" x14ac:dyDescent="0.25">
      <c r="B58" s="70"/>
      <c r="C58" s="101" t="s">
        <v>393</v>
      </c>
      <c r="D58" s="101" t="s">
        <v>195</v>
      </c>
      <c r="E58" s="102" t="s">
        <v>4564</v>
      </c>
      <c r="F58" s="677" t="s">
        <v>4565</v>
      </c>
      <c r="G58" s="678"/>
      <c r="H58" s="678"/>
      <c r="I58" s="678"/>
      <c r="J58" s="103" t="s">
        <v>532</v>
      </c>
      <c r="K58" s="104">
        <v>28.8</v>
      </c>
      <c r="L58" s="670"/>
      <c r="M58" s="678"/>
      <c r="N58" s="670">
        <f>ROUND(L58*K58,2)</f>
        <v>0</v>
      </c>
      <c r="O58" s="667"/>
      <c r="P58" s="667"/>
      <c r="Q58" s="667"/>
      <c r="R58" s="75"/>
      <c r="T58" s="76" t="s">
        <v>125</v>
      </c>
      <c r="U58" s="77" t="s">
        <v>126</v>
      </c>
      <c r="V58" s="78">
        <v>0</v>
      </c>
      <c r="W58" s="78">
        <f>V58*K58</f>
        <v>0</v>
      </c>
      <c r="X58" s="78">
        <v>8.8000000000000003E-4</v>
      </c>
      <c r="Y58" s="78">
        <f>X58*K58</f>
        <v>2.5344000000000002E-2</v>
      </c>
      <c r="Z58" s="78">
        <v>0</v>
      </c>
      <c r="AA58" s="79">
        <f>Z58*K58</f>
        <v>0</v>
      </c>
      <c r="AR58" s="30" t="s">
        <v>258</v>
      </c>
      <c r="AT58" s="30" t="s">
        <v>195</v>
      </c>
      <c r="AU58" s="30" t="s">
        <v>128</v>
      </c>
      <c r="AY58" s="30" t="s">
        <v>120</v>
      </c>
      <c r="BE58" s="80">
        <f>IF(U58="základní",N58,0)</f>
        <v>0</v>
      </c>
      <c r="BF58" s="80">
        <f>IF(U58="snížená",N58,0)</f>
        <v>0</v>
      </c>
      <c r="BG58" s="80">
        <f>IF(U58="zákl. přenesená",N58,0)</f>
        <v>0</v>
      </c>
      <c r="BH58" s="80">
        <f>IF(U58="sníž. přenesená",N58,0)</f>
        <v>0</v>
      </c>
      <c r="BI58" s="80">
        <f>IF(U58="nulová",N58,0)</f>
        <v>0</v>
      </c>
      <c r="BJ58" s="30" t="s">
        <v>118</v>
      </c>
      <c r="BK58" s="80">
        <f>ROUND(L58*K58,2)</f>
        <v>0</v>
      </c>
      <c r="BL58" s="30" t="s">
        <v>194</v>
      </c>
    </row>
    <row r="59" spans="2:64" s="17" customFormat="1" ht="31.5" customHeight="1" x14ac:dyDescent="0.25">
      <c r="B59" s="70"/>
      <c r="C59" s="101" t="s">
        <v>398</v>
      </c>
      <c r="D59" s="101" t="s">
        <v>195</v>
      </c>
      <c r="E59" s="102" t="s">
        <v>4108</v>
      </c>
      <c r="F59" s="677" t="s">
        <v>4109</v>
      </c>
      <c r="G59" s="678"/>
      <c r="H59" s="678"/>
      <c r="I59" s="678"/>
      <c r="J59" s="103" t="s">
        <v>532</v>
      </c>
      <c r="K59" s="104">
        <v>7.2</v>
      </c>
      <c r="L59" s="670"/>
      <c r="M59" s="678"/>
      <c r="N59" s="670">
        <f>ROUND(L59*K59,2)</f>
        <v>0</v>
      </c>
      <c r="O59" s="667"/>
      <c r="P59" s="667"/>
      <c r="Q59" s="667"/>
      <c r="R59" s="75"/>
      <c r="T59" s="76" t="s">
        <v>125</v>
      </c>
      <c r="U59" s="77" t="s">
        <v>126</v>
      </c>
      <c r="V59" s="78">
        <v>0</v>
      </c>
      <c r="W59" s="78">
        <f>V59*K59</f>
        <v>0</v>
      </c>
      <c r="X59" s="78">
        <v>8.8000000000000003E-4</v>
      </c>
      <c r="Y59" s="78">
        <f>X59*K59</f>
        <v>6.3360000000000005E-3</v>
      </c>
      <c r="Z59" s="78">
        <v>0</v>
      </c>
      <c r="AA59" s="79">
        <f>Z59*K59</f>
        <v>0</v>
      </c>
      <c r="AR59" s="30" t="s">
        <v>258</v>
      </c>
      <c r="AT59" s="30" t="s">
        <v>195</v>
      </c>
      <c r="AU59" s="30" t="s">
        <v>128</v>
      </c>
      <c r="AY59" s="30" t="s">
        <v>120</v>
      </c>
      <c r="BE59" s="80">
        <f>IF(U59="základní",N59,0)</f>
        <v>0</v>
      </c>
      <c r="BF59" s="80">
        <f>IF(U59="snížená",N59,0)</f>
        <v>0</v>
      </c>
      <c r="BG59" s="80">
        <f>IF(U59="zákl. přenesená",N59,0)</f>
        <v>0</v>
      </c>
      <c r="BH59" s="80">
        <f>IF(U59="sníž. přenesená",N59,0)</f>
        <v>0</v>
      </c>
      <c r="BI59" s="80">
        <f>IF(U59="nulová",N59,0)</f>
        <v>0</v>
      </c>
      <c r="BJ59" s="30" t="s">
        <v>118</v>
      </c>
      <c r="BK59" s="80">
        <f>ROUND(L59*K59,2)</f>
        <v>0</v>
      </c>
      <c r="BL59" s="30" t="s">
        <v>194</v>
      </c>
    </row>
    <row r="60" spans="2:64" s="17" customFormat="1" ht="31.5" customHeight="1" x14ac:dyDescent="0.25">
      <c r="B60" s="70"/>
      <c r="C60" s="71" t="s">
        <v>151</v>
      </c>
      <c r="D60" s="71" t="s">
        <v>121</v>
      </c>
      <c r="E60" s="72" t="s">
        <v>3878</v>
      </c>
      <c r="F60" s="671" t="s">
        <v>3879</v>
      </c>
      <c r="G60" s="667"/>
      <c r="H60" s="667"/>
      <c r="I60" s="667"/>
      <c r="J60" s="73" t="s">
        <v>3691</v>
      </c>
      <c r="K60" s="74">
        <v>38.664000000000001</v>
      </c>
      <c r="L60" s="666"/>
      <c r="M60" s="667"/>
      <c r="N60" s="666">
        <f>ROUND(L60*K60,2)</f>
        <v>0</v>
      </c>
      <c r="O60" s="667"/>
      <c r="P60" s="667"/>
      <c r="Q60" s="667"/>
      <c r="R60" s="75"/>
      <c r="T60" s="76" t="s">
        <v>125</v>
      </c>
      <c r="U60" s="77" t="s">
        <v>126</v>
      </c>
      <c r="V60" s="78">
        <v>0</v>
      </c>
      <c r="W60" s="78">
        <f>V60*K60</f>
        <v>0</v>
      </c>
      <c r="X60" s="78">
        <v>0</v>
      </c>
      <c r="Y60" s="78">
        <f>X60*K60</f>
        <v>0</v>
      </c>
      <c r="Z60" s="78">
        <v>0</v>
      </c>
      <c r="AA60" s="79">
        <f>Z60*K60</f>
        <v>0</v>
      </c>
      <c r="AR60" s="30" t="s">
        <v>118</v>
      </c>
      <c r="AT60" s="30" t="s">
        <v>121</v>
      </c>
      <c r="AU60" s="30" t="s">
        <v>128</v>
      </c>
      <c r="AY60" s="30" t="s">
        <v>120</v>
      </c>
      <c r="BE60" s="80">
        <f>IF(U60="základní",N60,0)</f>
        <v>0</v>
      </c>
      <c r="BF60" s="80">
        <f>IF(U60="snížená",N60,0)</f>
        <v>0</v>
      </c>
      <c r="BG60" s="80">
        <f>IF(U60="zákl. přenesená",N60,0)</f>
        <v>0</v>
      </c>
      <c r="BH60" s="80">
        <f>IF(U60="sníž. přenesená",N60,0)</f>
        <v>0</v>
      </c>
      <c r="BI60" s="80">
        <f>IF(U60="nulová",N60,0)</f>
        <v>0</v>
      </c>
      <c r="BJ60" s="30" t="s">
        <v>118</v>
      </c>
      <c r="BK60" s="80">
        <f>ROUND(L60*K60,2)</f>
        <v>0</v>
      </c>
      <c r="BL60" s="30" t="s">
        <v>118</v>
      </c>
    </row>
    <row r="61" spans="2:64" s="17" customFormat="1" ht="31.5" customHeight="1" x14ac:dyDescent="0.25">
      <c r="B61" s="70"/>
      <c r="C61" s="71" t="s">
        <v>154</v>
      </c>
      <c r="D61" s="71" t="s">
        <v>121</v>
      </c>
      <c r="E61" s="72" t="s">
        <v>3880</v>
      </c>
      <c r="F61" s="671" t="s">
        <v>3881</v>
      </c>
      <c r="G61" s="667"/>
      <c r="H61" s="667"/>
      <c r="I61" s="667"/>
      <c r="J61" s="73" t="s">
        <v>3691</v>
      </c>
      <c r="K61" s="74">
        <v>38.664000000000001</v>
      </c>
      <c r="L61" s="666"/>
      <c r="M61" s="667"/>
      <c r="N61" s="666">
        <f>ROUND(L61*K61,2)</f>
        <v>0</v>
      </c>
      <c r="O61" s="667"/>
      <c r="P61" s="667"/>
      <c r="Q61" s="667"/>
      <c r="R61" s="75"/>
      <c r="T61" s="76" t="s">
        <v>125</v>
      </c>
      <c r="U61" s="77" t="s">
        <v>126</v>
      </c>
      <c r="V61" s="78">
        <v>0</v>
      </c>
      <c r="W61" s="78">
        <f>V61*K61</f>
        <v>0</v>
      </c>
      <c r="X61" s="78">
        <v>0</v>
      </c>
      <c r="Y61" s="78">
        <f>X61*K61</f>
        <v>0</v>
      </c>
      <c r="Z61" s="78">
        <v>0</v>
      </c>
      <c r="AA61" s="79">
        <f>Z61*K61</f>
        <v>0</v>
      </c>
      <c r="AR61" s="30" t="s">
        <v>118</v>
      </c>
      <c r="AT61" s="30" t="s">
        <v>121</v>
      </c>
      <c r="AU61" s="30" t="s">
        <v>128</v>
      </c>
      <c r="AY61" s="30" t="s">
        <v>120</v>
      </c>
      <c r="BE61" s="80">
        <f>IF(U61="základní",N61,0)</f>
        <v>0</v>
      </c>
      <c r="BF61" s="80">
        <f>IF(U61="snížená",N61,0)</f>
        <v>0</v>
      </c>
      <c r="BG61" s="80">
        <f>IF(U61="zákl. přenesená",N61,0)</f>
        <v>0</v>
      </c>
      <c r="BH61" s="80">
        <f>IF(U61="sníž. přenesená",N61,0)</f>
        <v>0</v>
      </c>
      <c r="BI61" s="80">
        <f>IF(U61="nulová",N61,0)</f>
        <v>0</v>
      </c>
      <c r="BJ61" s="30" t="s">
        <v>118</v>
      </c>
      <c r="BK61" s="80">
        <f>ROUND(L61*K61,2)</f>
        <v>0</v>
      </c>
      <c r="BL61" s="30" t="s">
        <v>118</v>
      </c>
    </row>
    <row r="62" spans="2:64" s="62" customFormat="1" ht="29.85" customHeight="1" x14ac:dyDescent="0.3">
      <c r="B62" s="58"/>
      <c r="C62" s="59"/>
      <c r="D62" s="69" t="s">
        <v>6746</v>
      </c>
      <c r="E62" s="69"/>
      <c r="F62" s="69"/>
      <c r="G62" s="69"/>
      <c r="H62" s="69"/>
      <c r="I62" s="69"/>
      <c r="J62" s="69"/>
      <c r="K62" s="69"/>
      <c r="L62" s="69"/>
      <c r="M62" s="69"/>
      <c r="N62" s="657">
        <f>BK62</f>
        <v>0</v>
      </c>
      <c r="O62" s="658"/>
      <c r="P62" s="658"/>
      <c r="Q62" s="658"/>
      <c r="R62" s="61"/>
      <c r="T62" s="63"/>
      <c r="U62" s="59"/>
      <c r="V62" s="59"/>
      <c r="W62" s="64">
        <f>SUM(W63:W69)</f>
        <v>49.550999999999988</v>
      </c>
      <c r="X62" s="59"/>
      <c r="Y62" s="64">
        <f>SUM(Y63:Y69)</f>
        <v>9.9990000000000023E-2</v>
      </c>
      <c r="Z62" s="59"/>
      <c r="AA62" s="65">
        <f>SUM(AA63:AA69)</f>
        <v>0</v>
      </c>
      <c r="AR62" s="66" t="s">
        <v>128</v>
      </c>
      <c r="AT62" s="67" t="s">
        <v>117</v>
      </c>
      <c r="AU62" s="67" t="s">
        <v>118</v>
      </c>
      <c r="AY62" s="66" t="s">
        <v>120</v>
      </c>
      <c r="BK62" s="68">
        <f>SUM(BK63:BK69)</f>
        <v>0</v>
      </c>
    </row>
    <row r="63" spans="2:64" s="17" customFormat="1" ht="31.5" customHeight="1" x14ac:dyDescent="0.25">
      <c r="B63" s="70"/>
      <c r="C63" s="71" t="s">
        <v>328</v>
      </c>
      <c r="D63" s="71" t="s">
        <v>121</v>
      </c>
      <c r="E63" s="72" t="s">
        <v>6804</v>
      </c>
      <c r="F63" s="671" t="s">
        <v>6805</v>
      </c>
      <c r="G63" s="667"/>
      <c r="H63" s="667"/>
      <c r="I63" s="667"/>
      <c r="J63" s="73" t="s">
        <v>532</v>
      </c>
      <c r="K63" s="74">
        <v>45</v>
      </c>
      <c r="L63" s="666"/>
      <c r="M63" s="667"/>
      <c r="N63" s="666">
        <f t="shared" ref="N63:N69" si="0">ROUND(L63*K63,2)</f>
        <v>0</v>
      </c>
      <c r="O63" s="667"/>
      <c r="P63" s="667"/>
      <c r="Q63" s="667"/>
      <c r="R63" s="75"/>
      <c r="T63" s="76" t="s">
        <v>125</v>
      </c>
      <c r="U63" s="77" t="s">
        <v>126</v>
      </c>
      <c r="V63" s="78">
        <v>0.61599999999999999</v>
      </c>
      <c r="W63" s="78">
        <f t="shared" ref="W63:W69" si="1">V63*K63</f>
        <v>27.72</v>
      </c>
      <c r="X63" s="78">
        <v>9.6000000000000002E-4</v>
      </c>
      <c r="Y63" s="78">
        <f t="shared" ref="Y63:Y69" si="2">X63*K63</f>
        <v>4.3200000000000002E-2</v>
      </c>
      <c r="Z63" s="78">
        <v>0</v>
      </c>
      <c r="AA63" s="79">
        <f t="shared" ref="AA63:AA69" si="3">Z63*K63</f>
        <v>0</v>
      </c>
      <c r="AR63" s="30" t="s">
        <v>194</v>
      </c>
      <c r="AT63" s="30" t="s">
        <v>121</v>
      </c>
      <c r="AU63" s="30" t="s">
        <v>128</v>
      </c>
      <c r="AY63" s="30" t="s">
        <v>120</v>
      </c>
      <c r="BE63" s="80">
        <f t="shared" ref="BE63:BE69" si="4">IF(U63="základní",N63,0)</f>
        <v>0</v>
      </c>
      <c r="BF63" s="80">
        <f t="shared" ref="BF63:BF69" si="5">IF(U63="snížená",N63,0)</f>
        <v>0</v>
      </c>
      <c r="BG63" s="80">
        <f t="shared" ref="BG63:BG69" si="6">IF(U63="zákl. přenesená",N63,0)</f>
        <v>0</v>
      </c>
      <c r="BH63" s="80">
        <f t="shared" ref="BH63:BH69" si="7">IF(U63="sníž. přenesená",N63,0)</f>
        <v>0</v>
      </c>
      <c r="BI63" s="80">
        <f t="shared" ref="BI63:BI69" si="8">IF(U63="nulová",N63,0)</f>
        <v>0</v>
      </c>
      <c r="BJ63" s="30" t="s">
        <v>118</v>
      </c>
      <c r="BK63" s="80">
        <f t="shared" ref="BK63:BK69" si="9">ROUND(L63*K63,2)</f>
        <v>0</v>
      </c>
      <c r="BL63" s="30" t="s">
        <v>194</v>
      </c>
    </row>
    <row r="64" spans="2:64" s="17" customFormat="1" ht="44.25" customHeight="1" x14ac:dyDescent="0.25">
      <c r="B64" s="70"/>
      <c r="C64" s="71" t="s">
        <v>333</v>
      </c>
      <c r="D64" s="71" t="s">
        <v>121</v>
      </c>
      <c r="E64" s="72" t="s">
        <v>6806</v>
      </c>
      <c r="F64" s="671" t="s">
        <v>6807</v>
      </c>
      <c r="G64" s="667"/>
      <c r="H64" s="667"/>
      <c r="I64" s="667"/>
      <c r="J64" s="73" t="s">
        <v>532</v>
      </c>
      <c r="K64" s="74">
        <v>45</v>
      </c>
      <c r="L64" s="666"/>
      <c r="M64" s="667"/>
      <c r="N64" s="666">
        <f t="shared" si="0"/>
        <v>0</v>
      </c>
      <c r="O64" s="667"/>
      <c r="P64" s="667"/>
      <c r="Q64" s="667"/>
      <c r="R64" s="75"/>
      <c r="T64" s="76" t="s">
        <v>125</v>
      </c>
      <c r="U64" s="77" t="s">
        <v>126</v>
      </c>
      <c r="V64" s="78">
        <v>0.106</v>
      </c>
      <c r="W64" s="78">
        <f t="shared" si="1"/>
        <v>4.7699999999999996</v>
      </c>
      <c r="X64" s="78">
        <v>6.9999999999999994E-5</v>
      </c>
      <c r="Y64" s="78">
        <f t="shared" si="2"/>
        <v>3.1499999999999996E-3</v>
      </c>
      <c r="Z64" s="78">
        <v>0</v>
      </c>
      <c r="AA64" s="79">
        <f t="shared" si="3"/>
        <v>0</v>
      </c>
      <c r="AR64" s="30" t="s">
        <v>194</v>
      </c>
      <c r="AT64" s="30" t="s">
        <v>121</v>
      </c>
      <c r="AU64" s="30" t="s">
        <v>128</v>
      </c>
      <c r="AY64" s="30" t="s">
        <v>120</v>
      </c>
      <c r="BE64" s="80">
        <f t="shared" si="4"/>
        <v>0</v>
      </c>
      <c r="BF64" s="80">
        <f t="shared" si="5"/>
        <v>0</v>
      </c>
      <c r="BG64" s="80">
        <f t="shared" si="6"/>
        <v>0</v>
      </c>
      <c r="BH64" s="80">
        <f t="shared" si="7"/>
        <v>0</v>
      </c>
      <c r="BI64" s="80">
        <f t="shared" si="8"/>
        <v>0</v>
      </c>
      <c r="BJ64" s="30" t="s">
        <v>118</v>
      </c>
      <c r="BK64" s="80">
        <f t="shared" si="9"/>
        <v>0</v>
      </c>
      <c r="BL64" s="30" t="s">
        <v>194</v>
      </c>
    </row>
    <row r="65" spans="2:64" s="17" customFormat="1" ht="31.5" customHeight="1" x14ac:dyDescent="0.25">
      <c r="B65" s="70"/>
      <c r="C65" s="71" t="s">
        <v>339</v>
      </c>
      <c r="D65" s="71" t="s">
        <v>121</v>
      </c>
      <c r="E65" s="72" t="s">
        <v>6808</v>
      </c>
      <c r="F65" s="671" t="s">
        <v>6809</v>
      </c>
      <c r="G65" s="667"/>
      <c r="H65" s="667"/>
      <c r="I65" s="667"/>
      <c r="J65" s="73" t="s">
        <v>447</v>
      </c>
      <c r="K65" s="74">
        <v>6</v>
      </c>
      <c r="L65" s="666"/>
      <c r="M65" s="667"/>
      <c r="N65" s="666">
        <f t="shared" si="0"/>
        <v>0</v>
      </c>
      <c r="O65" s="667"/>
      <c r="P65" s="667"/>
      <c r="Q65" s="667"/>
      <c r="R65" s="75"/>
      <c r="T65" s="76" t="s">
        <v>125</v>
      </c>
      <c r="U65" s="77" t="s">
        <v>126</v>
      </c>
      <c r="V65" s="78">
        <v>0.121</v>
      </c>
      <c r="W65" s="78">
        <f t="shared" si="1"/>
        <v>0.72599999999999998</v>
      </c>
      <c r="X65" s="78">
        <v>1E-4</v>
      </c>
      <c r="Y65" s="78">
        <f t="shared" si="2"/>
        <v>6.0000000000000006E-4</v>
      </c>
      <c r="Z65" s="78">
        <v>0</v>
      </c>
      <c r="AA65" s="79">
        <f t="shared" si="3"/>
        <v>0</v>
      </c>
      <c r="AR65" s="30" t="s">
        <v>194</v>
      </c>
      <c r="AT65" s="30" t="s">
        <v>121</v>
      </c>
      <c r="AU65" s="30" t="s">
        <v>128</v>
      </c>
      <c r="AY65" s="30" t="s">
        <v>120</v>
      </c>
      <c r="BE65" s="80">
        <f t="shared" si="4"/>
        <v>0</v>
      </c>
      <c r="BF65" s="80">
        <f t="shared" si="5"/>
        <v>0</v>
      </c>
      <c r="BG65" s="80">
        <f t="shared" si="6"/>
        <v>0</v>
      </c>
      <c r="BH65" s="80">
        <f t="shared" si="7"/>
        <v>0</v>
      </c>
      <c r="BI65" s="80">
        <f t="shared" si="8"/>
        <v>0</v>
      </c>
      <c r="BJ65" s="30" t="s">
        <v>118</v>
      </c>
      <c r="BK65" s="80">
        <f t="shared" si="9"/>
        <v>0</v>
      </c>
      <c r="BL65" s="30" t="s">
        <v>194</v>
      </c>
    </row>
    <row r="66" spans="2:64" s="17" customFormat="1" ht="57" customHeight="1" x14ac:dyDescent="0.25">
      <c r="B66" s="70"/>
      <c r="C66" s="101" t="s">
        <v>188</v>
      </c>
      <c r="D66" s="101" t="s">
        <v>195</v>
      </c>
      <c r="E66" s="102" t="s">
        <v>6760</v>
      </c>
      <c r="F66" s="677" t="s">
        <v>6761</v>
      </c>
      <c r="G66" s="678"/>
      <c r="H66" s="678"/>
      <c r="I66" s="678"/>
      <c r="J66" s="103" t="s">
        <v>447</v>
      </c>
      <c r="K66" s="104">
        <v>3</v>
      </c>
      <c r="L66" s="670"/>
      <c r="M66" s="678"/>
      <c r="N66" s="670">
        <f t="shared" si="0"/>
        <v>0</v>
      </c>
      <c r="O66" s="667"/>
      <c r="P66" s="667"/>
      <c r="Q66" s="667"/>
      <c r="R66" s="75"/>
      <c r="T66" s="76" t="s">
        <v>125</v>
      </c>
      <c r="U66" s="77" t="s">
        <v>126</v>
      </c>
      <c r="V66" s="78">
        <v>0</v>
      </c>
      <c r="W66" s="78">
        <f t="shared" si="1"/>
        <v>0</v>
      </c>
      <c r="X66" s="78">
        <v>0</v>
      </c>
      <c r="Y66" s="78">
        <f t="shared" si="2"/>
        <v>0</v>
      </c>
      <c r="Z66" s="78">
        <v>0</v>
      </c>
      <c r="AA66" s="79">
        <f t="shared" si="3"/>
        <v>0</v>
      </c>
      <c r="AR66" s="30" t="s">
        <v>258</v>
      </c>
      <c r="AT66" s="30" t="s">
        <v>195</v>
      </c>
      <c r="AU66" s="30" t="s">
        <v>128</v>
      </c>
      <c r="AY66" s="30" t="s">
        <v>120</v>
      </c>
      <c r="BE66" s="80">
        <f t="shared" si="4"/>
        <v>0</v>
      </c>
      <c r="BF66" s="80">
        <f t="shared" si="5"/>
        <v>0</v>
      </c>
      <c r="BG66" s="80">
        <f t="shared" si="6"/>
        <v>0</v>
      </c>
      <c r="BH66" s="80">
        <f t="shared" si="7"/>
        <v>0</v>
      </c>
      <c r="BI66" s="80">
        <f t="shared" si="8"/>
        <v>0</v>
      </c>
      <c r="BJ66" s="30" t="s">
        <v>118</v>
      </c>
      <c r="BK66" s="80">
        <f t="shared" si="9"/>
        <v>0</v>
      </c>
      <c r="BL66" s="30" t="s">
        <v>194</v>
      </c>
    </row>
    <row r="67" spans="2:64" s="17" customFormat="1" ht="22.5" customHeight="1" x14ac:dyDescent="0.25">
      <c r="B67" s="70"/>
      <c r="C67" s="71" t="s">
        <v>344</v>
      </c>
      <c r="D67" s="71" t="s">
        <v>121</v>
      </c>
      <c r="E67" s="72" t="s">
        <v>6810</v>
      </c>
      <c r="F67" s="671" t="s">
        <v>6811</v>
      </c>
      <c r="G67" s="667"/>
      <c r="H67" s="667"/>
      <c r="I67" s="667"/>
      <c r="J67" s="73" t="s">
        <v>447</v>
      </c>
      <c r="K67" s="74">
        <v>3</v>
      </c>
      <c r="L67" s="666"/>
      <c r="M67" s="667"/>
      <c r="N67" s="666">
        <f t="shared" si="0"/>
        <v>0</v>
      </c>
      <c r="O67" s="667"/>
      <c r="P67" s="667"/>
      <c r="Q67" s="667"/>
      <c r="R67" s="75"/>
      <c r="T67" s="76" t="s">
        <v>125</v>
      </c>
      <c r="U67" s="77" t="s">
        <v>126</v>
      </c>
      <c r="V67" s="78">
        <v>0.22500000000000001</v>
      </c>
      <c r="W67" s="78">
        <f t="shared" si="1"/>
        <v>0.67500000000000004</v>
      </c>
      <c r="X67" s="78">
        <v>1.0300000000000001E-3</v>
      </c>
      <c r="Y67" s="78">
        <f t="shared" si="2"/>
        <v>3.0900000000000003E-3</v>
      </c>
      <c r="Z67" s="78">
        <v>0</v>
      </c>
      <c r="AA67" s="79">
        <f t="shared" si="3"/>
        <v>0</v>
      </c>
      <c r="AR67" s="30" t="s">
        <v>194</v>
      </c>
      <c r="AT67" s="30" t="s">
        <v>121</v>
      </c>
      <c r="AU67" s="30" t="s">
        <v>128</v>
      </c>
      <c r="AY67" s="30" t="s">
        <v>120</v>
      </c>
      <c r="BE67" s="80">
        <f t="shared" si="4"/>
        <v>0</v>
      </c>
      <c r="BF67" s="80">
        <f t="shared" si="5"/>
        <v>0</v>
      </c>
      <c r="BG67" s="80">
        <f t="shared" si="6"/>
        <v>0</v>
      </c>
      <c r="BH67" s="80">
        <f t="shared" si="7"/>
        <v>0</v>
      </c>
      <c r="BI67" s="80">
        <f t="shared" si="8"/>
        <v>0</v>
      </c>
      <c r="BJ67" s="30" t="s">
        <v>118</v>
      </c>
      <c r="BK67" s="80">
        <f t="shared" si="9"/>
        <v>0</v>
      </c>
      <c r="BL67" s="30" t="s">
        <v>194</v>
      </c>
    </row>
    <row r="68" spans="2:64" s="17" customFormat="1" ht="31.5" customHeight="1" x14ac:dyDescent="0.25">
      <c r="B68" s="70"/>
      <c r="C68" s="71" t="s">
        <v>203</v>
      </c>
      <c r="D68" s="71" t="s">
        <v>121</v>
      </c>
      <c r="E68" s="72" t="s">
        <v>6766</v>
      </c>
      <c r="F68" s="671" t="s">
        <v>6767</v>
      </c>
      <c r="G68" s="667"/>
      <c r="H68" s="667"/>
      <c r="I68" s="667"/>
      <c r="J68" s="73" t="s">
        <v>532</v>
      </c>
      <c r="K68" s="74">
        <v>45</v>
      </c>
      <c r="L68" s="666"/>
      <c r="M68" s="667"/>
      <c r="N68" s="666">
        <f t="shared" si="0"/>
        <v>0</v>
      </c>
      <c r="O68" s="667"/>
      <c r="P68" s="667"/>
      <c r="Q68" s="667"/>
      <c r="R68" s="75"/>
      <c r="T68" s="76" t="s">
        <v>125</v>
      </c>
      <c r="U68" s="77" t="s">
        <v>126</v>
      </c>
      <c r="V68" s="78">
        <v>0.26600000000000001</v>
      </c>
      <c r="W68" s="78">
        <f t="shared" si="1"/>
        <v>11.97</v>
      </c>
      <c r="X68" s="78">
        <v>1.1000000000000001E-3</v>
      </c>
      <c r="Y68" s="78">
        <f t="shared" si="2"/>
        <v>4.9500000000000002E-2</v>
      </c>
      <c r="Z68" s="78">
        <v>0</v>
      </c>
      <c r="AA68" s="79">
        <f t="shared" si="3"/>
        <v>0</v>
      </c>
      <c r="AR68" s="30" t="s">
        <v>194</v>
      </c>
      <c r="AT68" s="30" t="s">
        <v>121</v>
      </c>
      <c r="AU68" s="30" t="s">
        <v>128</v>
      </c>
      <c r="AY68" s="30" t="s">
        <v>120</v>
      </c>
      <c r="BE68" s="80">
        <f t="shared" si="4"/>
        <v>0</v>
      </c>
      <c r="BF68" s="80">
        <f t="shared" si="5"/>
        <v>0</v>
      </c>
      <c r="BG68" s="80">
        <f t="shared" si="6"/>
        <v>0</v>
      </c>
      <c r="BH68" s="80">
        <f t="shared" si="7"/>
        <v>0</v>
      </c>
      <c r="BI68" s="80">
        <f t="shared" si="8"/>
        <v>0</v>
      </c>
      <c r="BJ68" s="30" t="s">
        <v>118</v>
      </c>
      <c r="BK68" s="80">
        <f t="shared" si="9"/>
        <v>0</v>
      </c>
      <c r="BL68" s="30" t="s">
        <v>194</v>
      </c>
    </row>
    <row r="69" spans="2:64" s="17" customFormat="1" ht="31.5" customHeight="1" x14ac:dyDescent="0.25">
      <c r="B69" s="70"/>
      <c r="C69" s="71" t="s">
        <v>206</v>
      </c>
      <c r="D69" s="71" t="s">
        <v>121</v>
      </c>
      <c r="E69" s="72" t="s">
        <v>4376</v>
      </c>
      <c r="F69" s="671" t="s">
        <v>4377</v>
      </c>
      <c r="G69" s="667"/>
      <c r="H69" s="667"/>
      <c r="I69" s="667"/>
      <c r="J69" s="73" t="s">
        <v>532</v>
      </c>
      <c r="K69" s="74">
        <v>45</v>
      </c>
      <c r="L69" s="666"/>
      <c r="M69" s="667"/>
      <c r="N69" s="666">
        <f t="shared" si="0"/>
        <v>0</v>
      </c>
      <c r="O69" s="667"/>
      <c r="P69" s="667"/>
      <c r="Q69" s="667"/>
      <c r="R69" s="75"/>
      <c r="T69" s="76" t="s">
        <v>125</v>
      </c>
      <c r="U69" s="77" t="s">
        <v>126</v>
      </c>
      <c r="V69" s="78">
        <v>8.2000000000000003E-2</v>
      </c>
      <c r="W69" s="78">
        <f t="shared" si="1"/>
        <v>3.69</v>
      </c>
      <c r="X69" s="78">
        <v>1.0000000000000001E-5</v>
      </c>
      <c r="Y69" s="78">
        <f t="shared" si="2"/>
        <v>4.5000000000000004E-4</v>
      </c>
      <c r="Z69" s="78">
        <v>0</v>
      </c>
      <c r="AA69" s="79">
        <f t="shared" si="3"/>
        <v>0</v>
      </c>
      <c r="AR69" s="30" t="s">
        <v>194</v>
      </c>
      <c r="AT69" s="30" t="s">
        <v>121</v>
      </c>
      <c r="AU69" s="30" t="s">
        <v>128</v>
      </c>
      <c r="AY69" s="30" t="s">
        <v>120</v>
      </c>
      <c r="BE69" s="80">
        <f t="shared" si="4"/>
        <v>0</v>
      </c>
      <c r="BF69" s="80">
        <f t="shared" si="5"/>
        <v>0</v>
      </c>
      <c r="BG69" s="80">
        <f t="shared" si="6"/>
        <v>0</v>
      </c>
      <c r="BH69" s="80">
        <f t="shared" si="7"/>
        <v>0</v>
      </c>
      <c r="BI69" s="80">
        <f t="shared" si="8"/>
        <v>0</v>
      </c>
      <c r="BJ69" s="30" t="s">
        <v>118</v>
      </c>
      <c r="BK69" s="80">
        <f t="shared" si="9"/>
        <v>0</v>
      </c>
      <c r="BL69" s="30" t="s">
        <v>194</v>
      </c>
    </row>
    <row r="70" spans="2:64" s="62" customFormat="1" ht="29.85" customHeight="1" x14ac:dyDescent="0.3">
      <c r="B70" s="58"/>
      <c r="C70" s="59"/>
      <c r="D70" s="69" t="s">
        <v>4489</v>
      </c>
      <c r="E70" s="69"/>
      <c r="F70" s="69"/>
      <c r="G70" s="69"/>
      <c r="H70" s="69"/>
      <c r="I70" s="69"/>
      <c r="J70" s="69"/>
      <c r="K70" s="69"/>
      <c r="L70" s="69"/>
      <c r="M70" s="69"/>
      <c r="N70" s="657">
        <f>BK70</f>
        <v>0</v>
      </c>
      <c r="O70" s="658"/>
      <c r="P70" s="658"/>
      <c r="Q70" s="658"/>
      <c r="R70" s="61"/>
      <c r="T70" s="63"/>
      <c r="U70" s="59"/>
      <c r="V70" s="59"/>
      <c r="W70" s="64">
        <f>SUM(W71:W82)</f>
        <v>1.5960000000000001</v>
      </c>
      <c r="X70" s="59"/>
      <c r="Y70" s="64">
        <f>SUM(Y71:Y82)</f>
        <v>1.5820000000000001E-2</v>
      </c>
      <c r="Z70" s="59"/>
      <c r="AA70" s="65">
        <f>SUM(AA71:AA82)</f>
        <v>0</v>
      </c>
      <c r="AR70" s="66" t="s">
        <v>128</v>
      </c>
      <c r="AT70" s="67" t="s">
        <v>117</v>
      </c>
      <c r="AU70" s="67" t="s">
        <v>118</v>
      </c>
      <c r="AY70" s="66" t="s">
        <v>120</v>
      </c>
      <c r="BK70" s="68">
        <f>SUM(BK71:BK82)</f>
        <v>0</v>
      </c>
    </row>
    <row r="71" spans="2:64" s="17" customFormat="1" ht="22.5" customHeight="1" x14ac:dyDescent="0.25">
      <c r="B71" s="70"/>
      <c r="C71" s="71" t="s">
        <v>209</v>
      </c>
      <c r="D71" s="71" t="s">
        <v>121</v>
      </c>
      <c r="E71" s="72" t="s">
        <v>4039</v>
      </c>
      <c r="F71" s="671" t="s">
        <v>4040</v>
      </c>
      <c r="G71" s="667"/>
      <c r="H71" s="667"/>
      <c r="I71" s="667"/>
      <c r="J71" s="73" t="s">
        <v>3065</v>
      </c>
      <c r="K71" s="74">
        <v>7</v>
      </c>
      <c r="L71" s="666"/>
      <c r="M71" s="667"/>
      <c r="N71" s="666">
        <f>ROUND(L71*K71,2)</f>
        <v>0</v>
      </c>
      <c r="O71" s="667"/>
      <c r="P71" s="667"/>
      <c r="Q71" s="667"/>
      <c r="R71" s="75"/>
      <c r="T71" s="76" t="s">
        <v>125</v>
      </c>
      <c r="U71" s="77" t="s">
        <v>126</v>
      </c>
      <c r="V71" s="78">
        <v>0.114</v>
      </c>
      <c r="W71" s="78">
        <f>V71*K71</f>
        <v>0.79800000000000004</v>
      </c>
      <c r="X71" s="78">
        <v>1.1299999999999999E-3</v>
      </c>
      <c r="Y71" s="78">
        <f>X71*K71</f>
        <v>7.9100000000000004E-3</v>
      </c>
      <c r="Z71" s="78">
        <v>0</v>
      </c>
      <c r="AA71" s="79">
        <f>Z71*K71</f>
        <v>0</v>
      </c>
      <c r="AR71" s="30" t="s">
        <v>118</v>
      </c>
      <c r="AT71" s="30" t="s">
        <v>121</v>
      </c>
      <c r="AU71" s="30" t="s">
        <v>128</v>
      </c>
      <c r="AY71" s="30" t="s">
        <v>120</v>
      </c>
      <c r="BE71" s="80">
        <f>IF(U71="základní",N71,0)</f>
        <v>0</v>
      </c>
      <c r="BF71" s="80">
        <f>IF(U71="snížená",N71,0)</f>
        <v>0</v>
      </c>
      <c r="BG71" s="80">
        <f>IF(U71="zákl. přenesená",N71,0)</f>
        <v>0</v>
      </c>
      <c r="BH71" s="80">
        <f>IF(U71="sníž. přenesená",N71,0)</f>
        <v>0</v>
      </c>
      <c r="BI71" s="80">
        <f>IF(U71="nulová",N71,0)</f>
        <v>0</v>
      </c>
      <c r="BJ71" s="30" t="s">
        <v>118</v>
      </c>
      <c r="BK71" s="80">
        <f>ROUND(L71*K71,2)</f>
        <v>0</v>
      </c>
      <c r="BL71" s="30" t="s">
        <v>118</v>
      </c>
    </row>
    <row r="72" spans="2:64" s="17" customFormat="1" ht="30" customHeight="1" x14ac:dyDescent="0.25">
      <c r="B72" s="18"/>
      <c r="C72" s="386"/>
      <c r="D72" s="386"/>
      <c r="E72" s="386"/>
      <c r="F72" s="679" t="s">
        <v>4504</v>
      </c>
      <c r="G72" s="680"/>
      <c r="H72" s="680"/>
      <c r="I72" s="680"/>
      <c r="J72" s="386"/>
      <c r="K72" s="386"/>
      <c r="L72" s="386"/>
      <c r="M72" s="386"/>
      <c r="N72" s="386"/>
      <c r="O72" s="386"/>
      <c r="P72" s="386"/>
      <c r="Q72" s="386"/>
      <c r="R72" s="19"/>
      <c r="T72" s="99"/>
      <c r="U72" s="386"/>
      <c r="V72" s="386"/>
      <c r="W72" s="386"/>
      <c r="X72" s="386"/>
      <c r="Y72" s="386"/>
      <c r="Z72" s="386"/>
      <c r="AA72" s="100"/>
      <c r="AT72" s="30" t="s">
        <v>193</v>
      </c>
      <c r="AU72" s="30" t="s">
        <v>128</v>
      </c>
    </row>
    <row r="73" spans="2:64" s="17" customFormat="1" ht="22.5" customHeight="1" x14ac:dyDescent="0.25">
      <c r="B73" s="70"/>
      <c r="C73" s="71" t="s">
        <v>212</v>
      </c>
      <c r="D73" s="71" t="s">
        <v>121</v>
      </c>
      <c r="E73" s="72" t="s">
        <v>4041</v>
      </c>
      <c r="F73" s="671" t="s">
        <v>4042</v>
      </c>
      <c r="G73" s="667"/>
      <c r="H73" s="667"/>
      <c r="I73" s="667"/>
      <c r="J73" s="73" t="s">
        <v>447</v>
      </c>
      <c r="K73" s="74">
        <v>7</v>
      </c>
      <c r="L73" s="666"/>
      <c r="M73" s="667"/>
      <c r="N73" s="666">
        <f>ROUND(L73*K73,2)</f>
        <v>0</v>
      </c>
      <c r="O73" s="667"/>
      <c r="P73" s="667"/>
      <c r="Q73" s="667"/>
      <c r="R73" s="75"/>
      <c r="T73" s="76" t="s">
        <v>125</v>
      </c>
      <c r="U73" s="77" t="s">
        <v>126</v>
      </c>
      <c r="V73" s="78">
        <v>0.114</v>
      </c>
      <c r="W73" s="78">
        <f>V73*K73</f>
        <v>0.79800000000000004</v>
      </c>
      <c r="X73" s="78">
        <v>1.1299999999999999E-3</v>
      </c>
      <c r="Y73" s="78">
        <f>X73*K73</f>
        <v>7.9100000000000004E-3</v>
      </c>
      <c r="Z73" s="78">
        <v>0</v>
      </c>
      <c r="AA73" s="79">
        <f>Z73*K73</f>
        <v>0</v>
      </c>
      <c r="AR73" s="30" t="s">
        <v>118</v>
      </c>
      <c r="AT73" s="30" t="s">
        <v>121</v>
      </c>
      <c r="AU73" s="30" t="s">
        <v>128</v>
      </c>
      <c r="AY73" s="30" t="s">
        <v>120</v>
      </c>
      <c r="BE73" s="80">
        <f>IF(U73="základní",N73,0)</f>
        <v>0</v>
      </c>
      <c r="BF73" s="80">
        <f>IF(U73="snížená",N73,0)</f>
        <v>0</v>
      </c>
      <c r="BG73" s="80">
        <f>IF(U73="zákl. přenesená",N73,0)</f>
        <v>0</v>
      </c>
      <c r="BH73" s="80">
        <f>IF(U73="sníž. přenesená",N73,0)</f>
        <v>0</v>
      </c>
      <c r="BI73" s="80">
        <f>IF(U73="nulová",N73,0)</f>
        <v>0</v>
      </c>
      <c r="BJ73" s="30" t="s">
        <v>118</v>
      </c>
      <c r="BK73" s="80">
        <f>ROUND(L73*K73,2)</f>
        <v>0</v>
      </c>
      <c r="BL73" s="30" t="s">
        <v>118</v>
      </c>
    </row>
    <row r="74" spans="2:64" s="17" customFormat="1" ht="30" customHeight="1" x14ac:dyDescent="0.25">
      <c r="B74" s="18"/>
      <c r="C74" s="386"/>
      <c r="D74" s="386"/>
      <c r="E74" s="386"/>
      <c r="F74" s="679" t="s">
        <v>4504</v>
      </c>
      <c r="G74" s="680"/>
      <c r="H74" s="680"/>
      <c r="I74" s="680"/>
      <c r="J74" s="386"/>
      <c r="K74" s="386"/>
      <c r="L74" s="386"/>
      <c r="M74" s="386"/>
      <c r="N74" s="386"/>
      <c r="O74" s="386"/>
      <c r="P74" s="386"/>
      <c r="Q74" s="386"/>
      <c r="R74" s="19"/>
      <c r="T74" s="99"/>
      <c r="U74" s="386"/>
      <c r="V74" s="386"/>
      <c r="W74" s="386"/>
      <c r="X74" s="386"/>
      <c r="Y74" s="386"/>
      <c r="Z74" s="386"/>
      <c r="AA74" s="100"/>
      <c r="AT74" s="30" t="s">
        <v>193</v>
      </c>
      <c r="AU74" s="30" t="s">
        <v>128</v>
      </c>
    </row>
    <row r="75" spans="2:64" s="17" customFormat="1" ht="69.75" customHeight="1" x14ac:dyDescent="0.25">
      <c r="B75" s="70"/>
      <c r="C75" s="71" t="s">
        <v>215</v>
      </c>
      <c r="D75" s="71" t="s">
        <v>121</v>
      </c>
      <c r="E75" s="72" t="s">
        <v>6725</v>
      </c>
      <c r="F75" s="671" t="s">
        <v>6812</v>
      </c>
      <c r="G75" s="667"/>
      <c r="H75" s="667"/>
      <c r="I75" s="667"/>
      <c r="J75" s="73" t="s">
        <v>447</v>
      </c>
      <c r="K75" s="74">
        <v>1</v>
      </c>
      <c r="L75" s="666"/>
      <c r="M75" s="667"/>
      <c r="N75" s="666">
        <f>ROUND(L75*K75,2)</f>
        <v>0</v>
      </c>
      <c r="O75" s="667"/>
      <c r="P75" s="667"/>
      <c r="Q75" s="667"/>
      <c r="R75" s="75"/>
      <c r="T75" s="76" t="s">
        <v>125</v>
      </c>
      <c r="U75" s="77" t="s">
        <v>126</v>
      </c>
      <c r="V75" s="78">
        <v>0</v>
      </c>
      <c r="W75" s="78">
        <f>V75*K75</f>
        <v>0</v>
      </c>
      <c r="X75" s="78">
        <v>0</v>
      </c>
      <c r="Y75" s="78">
        <f>X75*K75</f>
        <v>0</v>
      </c>
      <c r="Z75" s="78">
        <v>0</v>
      </c>
      <c r="AA75" s="79">
        <f>Z75*K75</f>
        <v>0</v>
      </c>
      <c r="AR75" s="30" t="s">
        <v>118</v>
      </c>
      <c r="AT75" s="30" t="s">
        <v>121</v>
      </c>
      <c r="AU75" s="30" t="s">
        <v>128</v>
      </c>
      <c r="AY75" s="30" t="s">
        <v>120</v>
      </c>
      <c r="BE75" s="80">
        <f>IF(U75="základní",N75,0)</f>
        <v>0</v>
      </c>
      <c r="BF75" s="80">
        <f>IF(U75="snížená",N75,0)</f>
        <v>0</v>
      </c>
      <c r="BG75" s="80">
        <f>IF(U75="zákl. přenesená",N75,0)</f>
        <v>0</v>
      </c>
      <c r="BH75" s="80">
        <f>IF(U75="sníž. přenesená",N75,0)</f>
        <v>0</v>
      </c>
      <c r="BI75" s="80">
        <f>IF(U75="nulová",N75,0)</f>
        <v>0</v>
      </c>
      <c r="BJ75" s="30" t="s">
        <v>118</v>
      </c>
      <c r="BK75" s="80">
        <f>ROUND(L75*K75,2)</f>
        <v>0</v>
      </c>
      <c r="BL75" s="30" t="s">
        <v>118</v>
      </c>
    </row>
    <row r="76" spans="2:64" s="17" customFormat="1" ht="138" customHeight="1" x14ac:dyDescent="0.25">
      <c r="B76" s="18"/>
      <c r="C76" s="386"/>
      <c r="D76" s="386"/>
      <c r="E76" s="386"/>
      <c r="F76" s="679" t="s">
        <v>6795</v>
      </c>
      <c r="G76" s="680"/>
      <c r="H76" s="680"/>
      <c r="I76" s="680"/>
      <c r="J76" s="386"/>
      <c r="K76" s="386"/>
      <c r="L76" s="386"/>
      <c r="M76" s="386"/>
      <c r="N76" s="386"/>
      <c r="O76" s="386"/>
      <c r="P76" s="386"/>
      <c r="Q76" s="386"/>
      <c r="R76" s="19"/>
      <c r="T76" s="99"/>
      <c r="U76" s="386"/>
      <c r="V76" s="386"/>
      <c r="W76" s="386"/>
      <c r="X76" s="386"/>
      <c r="Y76" s="386"/>
      <c r="Z76" s="386"/>
      <c r="AA76" s="100"/>
      <c r="AT76" s="30" t="s">
        <v>193</v>
      </c>
      <c r="AU76" s="30" t="s">
        <v>128</v>
      </c>
    </row>
    <row r="77" spans="2:64" s="17" customFormat="1" ht="44.25" customHeight="1" x14ac:dyDescent="0.25">
      <c r="B77" s="70"/>
      <c r="C77" s="71" t="s">
        <v>218</v>
      </c>
      <c r="D77" s="71" t="s">
        <v>121</v>
      </c>
      <c r="E77" s="72" t="s">
        <v>6728</v>
      </c>
      <c r="F77" s="671" t="s">
        <v>6796</v>
      </c>
      <c r="G77" s="667"/>
      <c r="H77" s="667"/>
      <c r="I77" s="667"/>
      <c r="J77" s="73" t="s">
        <v>447</v>
      </c>
      <c r="K77" s="74">
        <v>4</v>
      </c>
      <c r="L77" s="666"/>
      <c r="M77" s="667"/>
      <c r="N77" s="666">
        <f>ROUND(L77*K77,2)</f>
        <v>0</v>
      </c>
      <c r="O77" s="667"/>
      <c r="P77" s="667"/>
      <c r="Q77" s="667"/>
      <c r="R77" s="75"/>
      <c r="T77" s="76" t="s">
        <v>125</v>
      </c>
      <c r="U77" s="77" t="s">
        <v>126</v>
      </c>
      <c r="V77" s="78">
        <v>0</v>
      </c>
      <c r="W77" s="78">
        <f>V77*K77</f>
        <v>0</v>
      </c>
      <c r="X77" s="78">
        <v>0</v>
      </c>
      <c r="Y77" s="78">
        <f>X77*K77</f>
        <v>0</v>
      </c>
      <c r="Z77" s="78">
        <v>0</v>
      </c>
      <c r="AA77" s="79">
        <f>Z77*K77</f>
        <v>0</v>
      </c>
      <c r="AR77" s="30" t="s">
        <v>118</v>
      </c>
      <c r="AT77" s="30" t="s">
        <v>121</v>
      </c>
      <c r="AU77" s="30" t="s">
        <v>128</v>
      </c>
      <c r="AY77" s="30" t="s">
        <v>120</v>
      </c>
      <c r="BE77" s="80">
        <f>IF(U77="základní",N77,0)</f>
        <v>0</v>
      </c>
      <c r="BF77" s="80">
        <f>IF(U77="snížená",N77,0)</f>
        <v>0</v>
      </c>
      <c r="BG77" s="80">
        <f>IF(U77="zákl. přenesená",N77,0)</f>
        <v>0</v>
      </c>
      <c r="BH77" s="80">
        <f>IF(U77="sníž. přenesená",N77,0)</f>
        <v>0</v>
      </c>
      <c r="BI77" s="80">
        <f>IF(U77="nulová",N77,0)</f>
        <v>0</v>
      </c>
      <c r="BJ77" s="30" t="s">
        <v>118</v>
      </c>
      <c r="BK77" s="80">
        <f>ROUND(L77*K77,2)</f>
        <v>0</v>
      </c>
      <c r="BL77" s="30" t="s">
        <v>118</v>
      </c>
    </row>
    <row r="78" spans="2:64" s="17" customFormat="1" ht="210" customHeight="1" x14ac:dyDescent="0.25">
      <c r="B78" s="18"/>
      <c r="C78" s="386"/>
      <c r="D78" s="386"/>
      <c r="E78" s="386"/>
      <c r="F78" s="679" t="s">
        <v>6727</v>
      </c>
      <c r="G78" s="680"/>
      <c r="H78" s="680"/>
      <c r="I78" s="680"/>
      <c r="J78" s="386"/>
      <c r="K78" s="386"/>
      <c r="L78" s="386"/>
      <c r="M78" s="386"/>
      <c r="N78" s="386"/>
      <c r="O78" s="386"/>
      <c r="P78" s="386"/>
      <c r="Q78" s="386"/>
      <c r="R78" s="19"/>
      <c r="T78" s="99"/>
      <c r="U78" s="386"/>
      <c r="V78" s="386"/>
      <c r="W78" s="386"/>
      <c r="X78" s="386"/>
      <c r="Y78" s="386"/>
      <c r="Z78" s="386"/>
      <c r="AA78" s="100"/>
      <c r="AT78" s="30" t="s">
        <v>193</v>
      </c>
      <c r="AU78" s="30" t="s">
        <v>128</v>
      </c>
    </row>
    <row r="79" spans="2:64" s="17" customFormat="1" ht="22.5" customHeight="1" x14ac:dyDescent="0.25">
      <c r="B79" s="70"/>
      <c r="C79" s="71" t="s">
        <v>384</v>
      </c>
      <c r="D79" s="71" t="s">
        <v>121</v>
      </c>
      <c r="E79" s="72" t="s">
        <v>6813</v>
      </c>
      <c r="F79" s="671" t="s">
        <v>6814</v>
      </c>
      <c r="G79" s="667"/>
      <c r="H79" s="667"/>
      <c r="I79" s="667"/>
      <c r="J79" s="73" t="s">
        <v>447</v>
      </c>
      <c r="K79" s="74">
        <v>1</v>
      </c>
      <c r="L79" s="666"/>
      <c r="M79" s="667"/>
      <c r="N79" s="666">
        <f>ROUND(L79*K79,2)</f>
        <v>0</v>
      </c>
      <c r="O79" s="667"/>
      <c r="P79" s="667"/>
      <c r="Q79" s="667"/>
      <c r="R79" s="75"/>
      <c r="T79" s="76" t="s">
        <v>125</v>
      </c>
      <c r="U79" s="77" t="s">
        <v>126</v>
      </c>
      <c r="V79" s="78">
        <v>0</v>
      </c>
      <c r="W79" s="78">
        <f>V79*K79</f>
        <v>0</v>
      </c>
      <c r="X79" s="78">
        <v>0</v>
      </c>
      <c r="Y79" s="78">
        <f>X79*K79</f>
        <v>0</v>
      </c>
      <c r="Z79" s="78">
        <v>0</v>
      </c>
      <c r="AA79" s="79">
        <f>Z79*K79</f>
        <v>0</v>
      </c>
      <c r="AR79" s="30" t="s">
        <v>118</v>
      </c>
      <c r="AT79" s="30" t="s">
        <v>121</v>
      </c>
      <c r="AU79" s="30" t="s">
        <v>128</v>
      </c>
      <c r="AY79" s="30" t="s">
        <v>120</v>
      </c>
      <c r="BE79" s="80">
        <f>IF(U79="základní",N79,0)</f>
        <v>0</v>
      </c>
      <c r="BF79" s="80">
        <f>IF(U79="snížená",N79,0)</f>
        <v>0</v>
      </c>
      <c r="BG79" s="80">
        <f>IF(U79="zákl. přenesená",N79,0)</f>
        <v>0</v>
      </c>
      <c r="BH79" s="80">
        <f>IF(U79="sníž. přenesená",N79,0)</f>
        <v>0</v>
      </c>
      <c r="BI79" s="80">
        <f>IF(U79="nulová",N79,0)</f>
        <v>0</v>
      </c>
      <c r="BJ79" s="30" t="s">
        <v>118</v>
      </c>
      <c r="BK79" s="80">
        <f>ROUND(L79*K79,2)</f>
        <v>0</v>
      </c>
      <c r="BL79" s="30" t="s">
        <v>118</v>
      </c>
    </row>
    <row r="80" spans="2:64" s="17" customFormat="1" ht="44.25" customHeight="1" x14ac:dyDescent="0.25">
      <c r="B80" s="70"/>
      <c r="C80" s="71" t="s">
        <v>353</v>
      </c>
      <c r="D80" s="71" t="s">
        <v>121</v>
      </c>
      <c r="E80" s="72" t="s">
        <v>6815</v>
      </c>
      <c r="F80" s="671" t="s">
        <v>6816</v>
      </c>
      <c r="G80" s="667"/>
      <c r="H80" s="667"/>
      <c r="I80" s="667"/>
      <c r="J80" s="73" t="s">
        <v>447</v>
      </c>
      <c r="K80" s="74">
        <v>2</v>
      </c>
      <c r="L80" s="666"/>
      <c r="M80" s="667"/>
      <c r="N80" s="666">
        <f>ROUND(L80*K80,2)</f>
        <v>0</v>
      </c>
      <c r="O80" s="667"/>
      <c r="P80" s="667"/>
      <c r="Q80" s="667"/>
      <c r="R80" s="75"/>
      <c r="T80" s="76" t="s">
        <v>125</v>
      </c>
      <c r="U80" s="77" t="s">
        <v>126</v>
      </c>
      <c r="V80" s="78">
        <v>0</v>
      </c>
      <c r="W80" s="78">
        <f>V80*K80</f>
        <v>0</v>
      </c>
      <c r="X80" s="78">
        <v>0</v>
      </c>
      <c r="Y80" s="78">
        <f>X80*K80</f>
        <v>0</v>
      </c>
      <c r="Z80" s="78">
        <v>0</v>
      </c>
      <c r="AA80" s="79">
        <f>Z80*K80</f>
        <v>0</v>
      </c>
      <c r="AR80" s="30" t="s">
        <v>118</v>
      </c>
      <c r="AT80" s="30" t="s">
        <v>121</v>
      </c>
      <c r="AU80" s="30" t="s">
        <v>128</v>
      </c>
      <c r="AY80" s="30" t="s">
        <v>120</v>
      </c>
      <c r="BE80" s="80">
        <f>IF(U80="základní",N80,0)</f>
        <v>0</v>
      </c>
      <c r="BF80" s="80">
        <f>IF(U80="snížená",N80,0)</f>
        <v>0</v>
      </c>
      <c r="BG80" s="80">
        <f>IF(U80="zákl. přenesená",N80,0)</f>
        <v>0</v>
      </c>
      <c r="BH80" s="80">
        <f>IF(U80="sníž. přenesená",N80,0)</f>
        <v>0</v>
      </c>
      <c r="BI80" s="80">
        <f>IF(U80="nulová",N80,0)</f>
        <v>0</v>
      </c>
      <c r="BJ80" s="30" t="s">
        <v>118</v>
      </c>
      <c r="BK80" s="80">
        <f>ROUND(L80*K80,2)</f>
        <v>0</v>
      </c>
      <c r="BL80" s="30" t="s">
        <v>118</v>
      </c>
    </row>
    <row r="81" spans="2:64" s="17" customFormat="1" ht="57" customHeight="1" x14ac:dyDescent="0.25">
      <c r="B81" s="70"/>
      <c r="C81" s="71" t="s">
        <v>435</v>
      </c>
      <c r="D81" s="71" t="s">
        <v>121</v>
      </c>
      <c r="E81" s="72" t="s">
        <v>6797</v>
      </c>
      <c r="F81" s="671" t="s">
        <v>6817</v>
      </c>
      <c r="G81" s="667"/>
      <c r="H81" s="667"/>
      <c r="I81" s="667"/>
      <c r="J81" s="73" t="s">
        <v>447</v>
      </c>
      <c r="K81" s="74">
        <v>1</v>
      </c>
      <c r="L81" s="666"/>
      <c r="M81" s="667"/>
      <c r="N81" s="666">
        <f>ROUND(L81*K81,2)</f>
        <v>0</v>
      </c>
      <c r="O81" s="667"/>
      <c r="P81" s="667"/>
      <c r="Q81" s="667"/>
      <c r="R81" s="75"/>
      <c r="T81" s="76" t="s">
        <v>125</v>
      </c>
      <c r="U81" s="77" t="s">
        <v>126</v>
      </c>
      <c r="V81" s="78">
        <v>0</v>
      </c>
      <c r="W81" s="78">
        <f>V81*K81</f>
        <v>0</v>
      </c>
      <c r="X81" s="78">
        <v>0</v>
      </c>
      <c r="Y81" s="78">
        <f>X81*K81</f>
        <v>0</v>
      </c>
      <c r="Z81" s="78">
        <v>0</v>
      </c>
      <c r="AA81" s="79">
        <f>Z81*K81</f>
        <v>0</v>
      </c>
      <c r="AR81" s="30" t="s">
        <v>118</v>
      </c>
      <c r="AT81" s="30" t="s">
        <v>121</v>
      </c>
      <c r="AU81" s="30" t="s">
        <v>128</v>
      </c>
      <c r="AY81" s="30" t="s">
        <v>120</v>
      </c>
      <c r="BE81" s="80">
        <f>IF(U81="základní",N81,0)</f>
        <v>0</v>
      </c>
      <c r="BF81" s="80">
        <f>IF(U81="snížená",N81,0)</f>
        <v>0</v>
      </c>
      <c r="BG81" s="80">
        <f>IF(U81="zákl. přenesená",N81,0)</f>
        <v>0</v>
      </c>
      <c r="BH81" s="80">
        <f>IF(U81="sníž. přenesená",N81,0)</f>
        <v>0</v>
      </c>
      <c r="BI81" s="80">
        <f>IF(U81="nulová",N81,0)</f>
        <v>0</v>
      </c>
      <c r="BJ81" s="30" t="s">
        <v>118</v>
      </c>
      <c r="BK81" s="80">
        <f>ROUND(L81*K81,2)</f>
        <v>0</v>
      </c>
      <c r="BL81" s="30" t="s">
        <v>118</v>
      </c>
    </row>
    <row r="82" spans="2:64" s="17" customFormat="1" ht="210" customHeight="1" x14ac:dyDescent="0.25">
      <c r="B82" s="18"/>
      <c r="C82" s="386"/>
      <c r="D82" s="386"/>
      <c r="E82" s="386"/>
      <c r="F82" s="679" t="s">
        <v>6727</v>
      </c>
      <c r="G82" s="680"/>
      <c r="H82" s="680"/>
      <c r="I82" s="680"/>
      <c r="J82" s="386"/>
      <c r="K82" s="386"/>
      <c r="L82" s="386"/>
      <c r="M82" s="386"/>
      <c r="N82" s="386"/>
      <c r="O82" s="386"/>
      <c r="P82" s="386"/>
      <c r="Q82" s="386"/>
      <c r="R82" s="19"/>
      <c r="T82" s="99"/>
      <c r="U82" s="386"/>
      <c r="V82" s="386"/>
      <c r="W82" s="386"/>
      <c r="X82" s="386"/>
      <c r="Y82" s="386"/>
      <c r="Z82" s="386"/>
      <c r="AA82" s="100"/>
      <c r="AT82" s="30" t="s">
        <v>193</v>
      </c>
      <c r="AU82" s="30" t="s">
        <v>128</v>
      </c>
    </row>
    <row r="83" spans="2:64" s="62" customFormat="1" ht="29.85" customHeight="1" x14ac:dyDescent="0.3">
      <c r="B83" s="58"/>
      <c r="C83" s="59"/>
      <c r="D83" s="69" t="s">
        <v>4490</v>
      </c>
      <c r="E83" s="69"/>
      <c r="F83" s="69"/>
      <c r="G83" s="69"/>
      <c r="H83" s="69"/>
      <c r="I83" s="69"/>
      <c r="J83" s="69"/>
      <c r="K83" s="69"/>
      <c r="L83" s="69"/>
      <c r="M83" s="69"/>
      <c r="N83" s="659">
        <f>BK83</f>
        <v>0</v>
      </c>
      <c r="O83" s="660"/>
      <c r="P83" s="660"/>
      <c r="Q83" s="660"/>
      <c r="R83" s="61"/>
      <c r="T83" s="63"/>
      <c r="U83" s="59"/>
      <c r="V83" s="59"/>
      <c r="W83" s="64">
        <f>SUM(W84:W90)</f>
        <v>23.544</v>
      </c>
      <c r="X83" s="59"/>
      <c r="Y83" s="64">
        <f>SUM(Y84:Y90)</f>
        <v>0.14112</v>
      </c>
      <c r="Z83" s="59"/>
      <c r="AA83" s="65">
        <f>SUM(AA84:AA90)</f>
        <v>0</v>
      </c>
      <c r="AR83" s="66" t="s">
        <v>128</v>
      </c>
      <c r="AT83" s="67" t="s">
        <v>117</v>
      </c>
      <c r="AU83" s="67" t="s">
        <v>118</v>
      </c>
      <c r="AY83" s="66" t="s">
        <v>120</v>
      </c>
      <c r="BK83" s="68">
        <f>SUM(BK84:BK90)</f>
        <v>0</v>
      </c>
    </row>
    <row r="84" spans="2:64" s="17" customFormat="1" ht="31.5" customHeight="1" x14ac:dyDescent="0.25">
      <c r="B84" s="70"/>
      <c r="C84" s="71" t="s">
        <v>389</v>
      </c>
      <c r="D84" s="71" t="s">
        <v>121</v>
      </c>
      <c r="E84" s="72" t="s">
        <v>4176</v>
      </c>
      <c r="F84" s="671" t="s">
        <v>4177</v>
      </c>
      <c r="G84" s="667"/>
      <c r="H84" s="667"/>
      <c r="I84" s="667"/>
      <c r="J84" s="73" t="s">
        <v>532</v>
      </c>
      <c r="K84" s="74">
        <v>12</v>
      </c>
      <c r="L84" s="666"/>
      <c r="M84" s="667"/>
      <c r="N84" s="666">
        <f>ROUND(L84*K84,2)</f>
        <v>0</v>
      </c>
      <c r="O84" s="667"/>
      <c r="P84" s="667"/>
      <c r="Q84" s="667"/>
      <c r="R84" s="75"/>
      <c r="T84" s="76" t="s">
        <v>125</v>
      </c>
      <c r="U84" s="77" t="s">
        <v>126</v>
      </c>
      <c r="V84" s="78">
        <v>0.51700000000000002</v>
      </c>
      <c r="W84" s="78">
        <f>V84*K84</f>
        <v>6.2040000000000006</v>
      </c>
      <c r="X84" s="78">
        <v>2.96E-3</v>
      </c>
      <c r="Y84" s="78">
        <f>X84*K84</f>
        <v>3.5519999999999996E-2</v>
      </c>
      <c r="Z84" s="78">
        <v>0</v>
      </c>
      <c r="AA84" s="79">
        <f>Z84*K84</f>
        <v>0</v>
      </c>
      <c r="AR84" s="30" t="s">
        <v>194</v>
      </c>
      <c r="AT84" s="30" t="s">
        <v>121</v>
      </c>
      <c r="AU84" s="30" t="s">
        <v>128</v>
      </c>
      <c r="AY84" s="30" t="s">
        <v>120</v>
      </c>
      <c r="BE84" s="80">
        <f>IF(U84="základní",N84,0)</f>
        <v>0</v>
      </c>
      <c r="BF84" s="80">
        <f>IF(U84="snížená",N84,0)</f>
        <v>0</v>
      </c>
      <c r="BG84" s="80">
        <f>IF(U84="zákl. přenesená",N84,0)</f>
        <v>0</v>
      </c>
      <c r="BH84" s="80">
        <f>IF(U84="sníž. přenesená",N84,0)</f>
        <v>0</v>
      </c>
      <c r="BI84" s="80">
        <f>IF(U84="nulová",N84,0)</f>
        <v>0</v>
      </c>
      <c r="BJ84" s="30" t="s">
        <v>118</v>
      </c>
      <c r="BK84" s="80">
        <f>ROUND(L84*K84,2)</f>
        <v>0</v>
      </c>
      <c r="BL84" s="30" t="s">
        <v>194</v>
      </c>
    </row>
    <row r="85" spans="2:64" s="17" customFormat="1" ht="31.5" customHeight="1" x14ac:dyDescent="0.25">
      <c r="B85" s="70"/>
      <c r="C85" s="71" t="s">
        <v>362</v>
      </c>
      <c r="D85" s="71" t="s">
        <v>121</v>
      </c>
      <c r="E85" s="72" t="s">
        <v>6818</v>
      </c>
      <c r="F85" s="671" t="s">
        <v>6819</v>
      </c>
      <c r="G85" s="667"/>
      <c r="H85" s="667"/>
      <c r="I85" s="667"/>
      <c r="J85" s="73" t="s">
        <v>532</v>
      </c>
      <c r="K85" s="74">
        <v>24</v>
      </c>
      <c r="L85" s="666"/>
      <c r="M85" s="667"/>
      <c r="N85" s="666">
        <f>ROUND(L85*K85,2)</f>
        <v>0</v>
      </c>
      <c r="O85" s="667"/>
      <c r="P85" s="667"/>
      <c r="Q85" s="667"/>
      <c r="R85" s="75"/>
      <c r="T85" s="76" t="s">
        <v>125</v>
      </c>
      <c r="U85" s="77" t="s">
        <v>126</v>
      </c>
      <c r="V85" s="78">
        <v>0.69099999999999995</v>
      </c>
      <c r="W85" s="78">
        <f>V85*K85</f>
        <v>16.584</v>
      </c>
      <c r="X85" s="78">
        <v>4.4000000000000003E-3</v>
      </c>
      <c r="Y85" s="78">
        <f>X85*K85</f>
        <v>0.1056</v>
      </c>
      <c r="Z85" s="78">
        <v>0</v>
      </c>
      <c r="AA85" s="79">
        <f>Z85*K85</f>
        <v>0</v>
      </c>
      <c r="AR85" s="30" t="s">
        <v>194</v>
      </c>
      <c r="AT85" s="30" t="s">
        <v>121</v>
      </c>
      <c r="AU85" s="30" t="s">
        <v>128</v>
      </c>
      <c r="AY85" s="30" t="s">
        <v>120</v>
      </c>
      <c r="BE85" s="80">
        <f>IF(U85="základní",N85,0)</f>
        <v>0</v>
      </c>
      <c r="BF85" s="80">
        <f>IF(U85="snížená",N85,0)</f>
        <v>0</v>
      </c>
      <c r="BG85" s="80">
        <f>IF(U85="zákl. přenesená",N85,0)</f>
        <v>0</v>
      </c>
      <c r="BH85" s="80">
        <f>IF(U85="sníž. přenesená",N85,0)</f>
        <v>0</v>
      </c>
      <c r="BI85" s="80">
        <f>IF(U85="nulová",N85,0)</f>
        <v>0</v>
      </c>
      <c r="BJ85" s="30" t="s">
        <v>118</v>
      </c>
      <c r="BK85" s="80">
        <f>ROUND(L85*K85,2)</f>
        <v>0</v>
      </c>
      <c r="BL85" s="30" t="s">
        <v>194</v>
      </c>
    </row>
    <row r="86" spans="2:64" s="17" customFormat="1" ht="31.5" customHeight="1" x14ac:dyDescent="0.25">
      <c r="B86" s="70"/>
      <c r="C86" s="71" t="s">
        <v>240</v>
      </c>
      <c r="D86" s="71" t="s">
        <v>121</v>
      </c>
      <c r="E86" s="72" t="s">
        <v>4180</v>
      </c>
      <c r="F86" s="671" t="s">
        <v>4181</v>
      </c>
      <c r="G86" s="667"/>
      <c r="H86" s="667"/>
      <c r="I86" s="667"/>
      <c r="J86" s="73" t="s">
        <v>532</v>
      </c>
      <c r="K86" s="74">
        <v>36</v>
      </c>
      <c r="L86" s="666"/>
      <c r="M86" s="667"/>
      <c r="N86" s="666">
        <f>ROUND(L86*K86,2)</f>
        <v>0</v>
      </c>
      <c r="O86" s="667"/>
      <c r="P86" s="667"/>
      <c r="Q86" s="667"/>
      <c r="R86" s="75"/>
      <c r="T86" s="76" t="s">
        <v>125</v>
      </c>
      <c r="U86" s="77" t="s">
        <v>126</v>
      </c>
      <c r="V86" s="78">
        <v>2.1000000000000001E-2</v>
      </c>
      <c r="W86" s="78">
        <f>V86*K86</f>
        <v>0.75600000000000001</v>
      </c>
      <c r="X86" s="78">
        <v>0</v>
      </c>
      <c r="Y86" s="78">
        <f>X86*K86</f>
        <v>0</v>
      </c>
      <c r="Z86" s="78">
        <v>0</v>
      </c>
      <c r="AA86" s="79">
        <f>Z86*K86</f>
        <v>0</v>
      </c>
      <c r="AR86" s="30" t="s">
        <v>194</v>
      </c>
      <c r="AT86" s="30" t="s">
        <v>121</v>
      </c>
      <c r="AU86" s="30" t="s">
        <v>128</v>
      </c>
      <c r="AY86" s="30" t="s">
        <v>120</v>
      </c>
      <c r="BE86" s="80">
        <f>IF(U86="základní",N86,0)</f>
        <v>0</v>
      </c>
      <c r="BF86" s="80">
        <f>IF(U86="snížená",N86,0)</f>
        <v>0</v>
      </c>
      <c r="BG86" s="80">
        <f>IF(U86="zákl. přenesená",N86,0)</f>
        <v>0</v>
      </c>
      <c r="BH86" s="80">
        <f>IF(U86="sníž. přenesená",N86,0)</f>
        <v>0</v>
      </c>
      <c r="BI86" s="80">
        <f>IF(U86="nulová",N86,0)</f>
        <v>0</v>
      </c>
      <c r="BJ86" s="30" t="s">
        <v>118</v>
      </c>
      <c r="BK86" s="80">
        <f>ROUND(L86*K86,2)</f>
        <v>0</v>
      </c>
      <c r="BL86" s="30" t="s">
        <v>194</v>
      </c>
    </row>
    <row r="87" spans="2:64" s="86" customFormat="1" ht="22.5" customHeight="1" x14ac:dyDescent="0.25">
      <c r="B87" s="81"/>
      <c r="C87" s="385"/>
      <c r="D87" s="385"/>
      <c r="E87" s="83" t="s">
        <v>125</v>
      </c>
      <c r="F87" s="661" t="s">
        <v>6820</v>
      </c>
      <c r="G87" s="662"/>
      <c r="H87" s="662"/>
      <c r="I87" s="662"/>
      <c r="J87" s="385"/>
      <c r="K87" s="84">
        <v>36</v>
      </c>
      <c r="L87" s="385"/>
      <c r="M87" s="385"/>
      <c r="N87" s="385"/>
      <c r="O87" s="385"/>
      <c r="P87" s="385"/>
      <c r="Q87" s="385"/>
      <c r="R87" s="85"/>
      <c r="T87" s="87"/>
      <c r="U87" s="385"/>
      <c r="V87" s="385"/>
      <c r="W87" s="385"/>
      <c r="X87" s="385"/>
      <c r="Y87" s="385"/>
      <c r="Z87" s="385"/>
      <c r="AA87" s="88"/>
      <c r="AT87" s="89" t="s">
        <v>130</v>
      </c>
      <c r="AU87" s="89" t="s">
        <v>128</v>
      </c>
      <c r="AV87" s="86" t="s">
        <v>128</v>
      </c>
      <c r="AW87" s="86" t="s">
        <v>131</v>
      </c>
      <c r="AX87" s="86" t="s">
        <v>118</v>
      </c>
      <c r="AY87" s="89" t="s">
        <v>120</v>
      </c>
    </row>
    <row r="88" spans="2:64" s="17" customFormat="1" ht="44.25" customHeight="1" x14ac:dyDescent="0.25">
      <c r="B88" s="70"/>
      <c r="C88" s="101" t="s">
        <v>262</v>
      </c>
      <c r="D88" s="101" t="s">
        <v>195</v>
      </c>
      <c r="E88" s="102" t="s">
        <v>6734</v>
      </c>
      <c r="F88" s="677" t="s">
        <v>6735</v>
      </c>
      <c r="G88" s="678"/>
      <c r="H88" s="678"/>
      <c r="I88" s="678"/>
      <c r="J88" s="103" t="s">
        <v>447</v>
      </c>
      <c r="K88" s="104">
        <v>2</v>
      </c>
      <c r="L88" s="670"/>
      <c r="M88" s="678"/>
      <c r="N88" s="670">
        <f>ROUND(L88*K88,2)</f>
        <v>0</v>
      </c>
      <c r="O88" s="667"/>
      <c r="P88" s="667"/>
      <c r="Q88" s="667"/>
      <c r="R88" s="75"/>
      <c r="T88" s="76" t="s">
        <v>125</v>
      </c>
      <c r="U88" s="77" t="s">
        <v>126</v>
      </c>
      <c r="V88" s="78">
        <v>0</v>
      </c>
      <c r="W88" s="78">
        <f>V88*K88</f>
        <v>0</v>
      </c>
      <c r="X88" s="78">
        <v>0</v>
      </c>
      <c r="Y88" s="78">
        <f>X88*K88</f>
        <v>0</v>
      </c>
      <c r="Z88" s="78">
        <v>0</v>
      </c>
      <c r="AA88" s="79">
        <f>Z88*K88</f>
        <v>0</v>
      </c>
      <c r="AR88" s="30" t="s">
        <v>258</v>
      </c>
      <c r="AT88" s="30" t="s">
        <v>195</v>
      </c>
      <c r="AU88" s="30" t="s">
        <v>128</v>
      </c>
      <c r="AY88" s="30" t="s">
        <v>120</v>
      </c>
      <c r="BE88" s="80">
        <f>IF(U88="základní",N88,0)</f>
        <v>0</v>
      </c>
      <c r="BF88" s="80">
        <f>IF(U88="snížená",N88,0)</f>
        <v>0</v>
      </c>
      <c r="BG88" s="80">
        <f>IF(U88="zákl. přenesená",N88,0)</f>
        <v>0</v>
      </c>
      <c r="BH88" s="80">
        <f>IF(U88="sníž. přenesená",N88,0)</f>
        <v>0</v>
      </c>
      <c r="BI88" s="80">
        <f>IF(U88="nulová",N88,0)</f>
        <v>0</v>
      </c>
      <c r="BJ88" s="30" t="s">
        <v>118</v>
      </c>
      <c r="BK88" s="80">
        <f>ROUND(L88*K88,2)</f>
        <v>0</v>
      </c>
      <c r="BL88" s="30" t="s">
        <v>194</v>
      </c>
    </row>
    <row r="89" spans="2:64" s="17" customFormat="1" ht="31.5" customHeight="1" x14ac:dyDescent="0.25">
      <c r="B89" s="70"/>
      <c r="C89" s="71" t="s">
        <v>254</v>
      </c>
      <c r="D89" s="71" t="s">
        <v>121</v>
      </c>
      <c r="E89" s="72" t="s">
        <v>4182</v>
      </c>
      <c r="F89" s="671" t="s">
        <v>4183</v>
      </c>
      <c r="G89" s="667"/>
      <c r="H89" s="667"/>
      <c r="I89" s="667"/>
      <c r="J89" s="73" t="s">
        <v>3691</v>
      </c>
      <c r="K89" s="74">
        <v>10</v>
      </c>
      <c r="L89" s="666"/>
      <c r="M89" s="667"/>
      <c r="N89" s="666">
        <f>ROUND(L89*K89,2)</f>
        <v>0</v>
      </c>
      <c r="O89" s="667"/>
      <c r="P89" s="667"/>
      <c r="Q89" s="667"/>
      <c r="R89" s="75"/>
      <c r="T89" s="76" t="s">
        <v>125</v>
      </c>
      <c r="U89" s="77" t="s">
        <v>126</v>
      </c>
      <c r="V89" s="78">
        <v>0</v>
      </c>
      <c r="W89" s="78">
        <f>V89*K89</f>
        <v>0</v>
      </c>
      <c r="X89" s="78">
        <v>0</v>
      </c>
      <c r="Y89" s="78">
        <f>X89*K89</f>
        <v>0</v>
      </c>
      <c r="Z89" s="78">
        <v>0</v>
      </c>
      <c r="AA89" s="79">
        <f>Z89*K89</f>
        <v>0</v>
      </c>
      <c r="AR89" s="30" t="s">
        <v>118</v>
      </c>
      <c r="AT89" s="30" t="s">
        <v>121</v>
      </c>
      <c r="AU89" s="30" t="s">
        <v>128</v>
      </c>
      <c r="AY89" s="30" t="s">
        <v>120</v>
      </c>
      <c r="BE89" s="80">
        <f>IF(U89="základní",N89,0)</f>
        <v>0</v>
      </c>
      <c r="BF89" s="80">
        <f>IF(U89="snížená",N89,0)</f>
        <v>0</v>
      </c>
      <c r="BG89" s="80">
        <f>IF(U89="zákl. přenesená",N89,0)</f>
        <v>0</v>
      </c>
      <c r="BH89" s="80">
        <f>IF(U89="sníž. přenesená",N89,0)</f>
        <v>0</v>
      </c>
      <c r="BI89" s="80">
        <f>IF(U89="nulová",N89,0)</f>
        <v>0</v>
      </c>
      <c r="BJ89" s="30" t="s">
        <v>118</v>
      </c>
      <c r="BK89" s="80">
        <f>ROUND(L89*K89,2)</f>
        <v>0</v>
      </c>
      <c r="BL89" s="30" t="s">
        <v>118</v>
      </c>
    </row>
    <row r="90" spans="2:64" s="17" customFormat="1" ht="31.5" customHeight="1" x14ac:dyDescent="0.25">
      <c r="B90" s="70"/>
      <c r="C90" s="71" t="s">
        <v>258</v>
      </c>
      <c r="D90" s="71" t="s">
        <v>121</v>
      </c>
      <c r="E90" s="72" t="s">
        <v>4184</v>
      </c>
      <c r="F90" s="671" t="s">
        <v>4185</v>
      </c>
      <c r="G90" s="667"/>
      <c r="H90" s="667"/>
      <c r="I90" s="667"/>
      <c r="J90" s="73" t="s">
        <v>3691</v>
      </c>
      <c r="K90" s="74">
        <v>10</v>
      </c>
      <c r="L90" s="666"/>
      <c r="M90" s="667"/>
      <c r="N90" s="666">
        <f>ROUND(L90*K90,2)</f>
        <v>0</v>
      </c>
      <c r="O90" s="667"/>
      <c r="P90" s="667"/>
      <c r="Q90" s="667"/>
      <c r="R90" s="75"/>
      <c r="T90" s="76" t="s">
        <v>125</v>
      </c>
      <c r="U90" s="77" t="s">
        <v>126</v>
      </c>
      <c r="V90" s="78">
        <v>0</v>
      </c>
      <c r="W90" s="78">
        <f>V90*K90</f>
        <v>0</v>
      </c>
      <c r="X90" s="78">
        <v>0</v>
      </c>
      <c r="Y90" s="78">
        <f>X90*K90</f>
        <v>0</v>
      </c>
      <c r="Z90" s="78">
        <v>0</v>
      </c>
      <c r="AA90" s="79">
        <f>Z90*K90</f>
        <v>0</v>
      </c>
      <c r="AR90" s="30" t="s">
        <v>118</v>
      </c>
      <c r="AT90" s="30" t="s">
        <v>121</v>
      </c>
      <c r="AU90" s="30" t="s">
        <v>128</v>
      </c>
      <c r="AY90" s="30" t="s">
        <v>120</v>
      </c>
      <c r="BE90" s="80">
        <f>IF(U90="základní",N90,0)</f>
        <v>0</v>
      </c>
      <c r="BF90" s="80">
        <f>IF(U90="snížená",N90,0)</f>
        <v>0</v>
      </c>
      <c r="BG90" s="80">
        <f>IF(U90="zákl. přenesená",N90,0)</f>
        <v>0</v>
      </c>
      <c r="BH90" s="80">
        <f>IF(U90="sníž. přenesená",N90,0)</f>
        <v>0</v>
      </c>
      <c r="BI90" s="80">
        <f>IF(U90="nulová",N90,0)</f>
        <v>0</v>
      </c>
      <c r="BJ90" s="30" t="s">
        <v>118</v>
      </c>
      <c r="BK90" s="80">
        <f>ROUND(L90*K90,2)</f>
        <v>0</v>
      </c>
      <c r="BL90" s="30" t="s">
        <v>118</v>
      </c>
    </row>
    <row r="91" spans="2:64" s="62" customFormat="1" ht="29.85" customHeight="1" x14ac:dyDescent="0.3">
      <c r="B91" s="58"/>
      <c r="C91" s="59"/>
      <c r="D91" s="69" t="s">
        <v>4491</v>
      </c>
      <c r="E91" s="69"/>
      <c r="F91" s="69"/>
      <c r="G91" s="69"/>
      <c r="H91" s="69"/>
      <c r="I91" s="69"/>
      <c r="J91" s="69"/>
      <c r="K91" s="69"/>
      <c r="L91" s="69"/>
      <c r="M91" s="69"/>
      <c r="N91" s="657">
        <f>BK91</f>
        <v>0</v>
      </c>
      <c r="O91" s="658"/>
      <c r="P91" s="658"/>
      <c r="Q91" s="658"/>
      <c r="R91" s="61"/>
      <c r="T91" s="63"/>
      <c r="U91" s="59"/>
      <c r="V91" s="59"/>
      <c r="W91" s="64">
        <f>SUM(W92:W99)</f>
        <v>2.7030000000000003</v>
      </c>
      <c r="X91" s="59"/>
      <c r="Y91" s="64">
        <f>SUM(Y92:Y99)</f>
        <v>7.4800000000000005E-3</v>
      </c>
      <c r="Z91" s="59"/>
      <c r="AA91" s="65">
        <f>SUM(AA92:AA99)</f>
        <v>0</v>
      </c>
      <c r="AR91" s="66" t="s">
        <v>128</v>
      </c>
      <c r="AT91" s="67" t="s">
        <v>117</v>
      </c>
      <c r="AU91" s="67" t="s">
        <v>118</v>
      </c>
      <c r="AY91" s="66" t="s">
        <v>120</v>
      </c>
      <c r="BK91" s="68">
        <f>SUM(BK92:BK99)</f>
        <v>0</v>
      </c>
    </row>
    <row r="92" spans="2:64" s="17" customFormat="1" ht="31.5" customHeight="1" x14ac:dyDescent="0.25">
      <c r="B92" s="70"/>
      <c r="C92" s="71" t="s">
        <v>378</v>
      </c>
      <c r="D92" s="71" t="s">
        <v>121</v>
      </c>
      <c r="E92" s="72" t="s">
        <v>6821</v>
      </c>
      <c r="F92" s="671" t="s">
        <v>6822</v>
      </c>
      <c r="G92" s="667"/>
      <c r="H92" s="667"/>
      <c r="I92" s="667"/>
      <c r="J92" s="73" t="s">
        <v>447</v>
      </c>
      <c r="K92" s="74">
        <v>2</v>
      </c>
      <c r="L92" s="666"/>
      <c r="M92" s="667"/>
      <c r="N92" s="666">
        <f t="shared" ref="N92:N99" si="10">ROUND(L92*K92,2)</f>
        <v>0</v>
      </c>
      <c r="O92" s="667"/>
      <c r="P92" s="667"/>
      <c r="Q92" s="667"/>
      <c r="R92" s="75"/>
      <c r="T92" s="76" t="s">
        <v>125</v>
      </c>
      <c r="U92" s="77" t="s">
        <v>126</v>
      </c>
      <c r="V92" s="78">
        <v>0.10299999999999999</v>
      </c>
      <c r="W92" s="78">
        <f t="shared" ref="W92:W99" si="11">V92*K92</f>
        <v>0.20599999999999999</v>
      </c>
      <c r="X92" s="78">
        <v>2.4000000000000001E-4</v>
      </c>
      <c r="Y92" s="78">
        <f t="shared" ref="Y92:Y99" si="12">X92*K92</f>
        <v>4.8000000000000001E-4</v>
      </c>
      <c r="Z92" s="78">
        <v>0</v>
      </c>
      <c r="AA92" s="79">
        <f t="shared" ref="AA92:AA99" si="13">Z92*K92</f>
        <v>0</v>
      </c>
      <c r="AR92" s="30" t="s">
        <v>194</v>
      </c>
      <c r="AT92" s="30" t="s">
        <v>121</v>
      </c>
      <c r="AU92" s="30" t="s">
        <v>128</v>
      </c>
      <c r="AY92" s="30" t="s">
        <v>120</v>
      </c>
      <c r="BE92" s="80">
        <f t="shared" ref="BE92:BE99" si="14">IF(U92="základní",N92,0)</f>
        <v>0</v>
      </c>
      <c r="BF92" s="80">
        <f t="shared" ref="BF92:BF99" si="15">IF(U92="snížená",N92,0)</f>
        <v>0</v>
      </c>
      <c r="BG92" s="80">
        <f t="shared" ref="BG92:BG99" si="16">IF(U92="zákl. přenesená",N92,0)</f>
        <v>0</v>
      </c>
      <c r="BH92" s="80">
        <f t="shared" ref="BH92:BH99" si="17">IF(U92="sníž. přenesená",N92,0)</f>
        <v>0</v>
      </c>
      <c r="BI92" s="80">
        <f t="shared" ref="BI92:BI99" si="18">IF(U92="nulová",N92,0)</f>
        <v>0</v>
      </c>
      <c r="BJ92" s="30" t="s">
        <v>118</v>
      </c>
      <c r="BK92" s="80">
        <f t="shared" ref="BK92:BK99" si="19">ROUND(L92*K92,2)</f>
        <v>0</v>
      </c>
      <c r="BL92" s="30" t="s">
        <v>194</v>
      </c>
    </row>
    <row r="93" spans="2:64" s="17" customFormat="1" ht="22.5" customHeight="1" x14ac:dyDescent="0.25">
      <c r="B93" s="70"/>
      <c r="C93" s="71" t="s">
        <v>421</v>
      </c>
      <c r="D93" s="71" t="s">
        <v>121</v>
      </c>
      <c r="E93" s="72" t="s">
        <v>6823</v>
      </c>
      <c r="F93" s="671" t="s">
        <v>6824</v>
      </c>
      <c r="G93" s="667"/>
      <c r="H93" s="667"/>
      <c r="I93" s="667"/>
      <c r="J93" s="73" t="s">
        <v>447</v>
      </c>
      <c r="K93" s="74">
        <v>1</v>
      </c>
      <c r="L93" s="666"/>
      <c r="M93" s="667"/>
      <c r="N93" s="666">
        <f t="shared" si="10"/>
        <v>0</v>
      </c>
      <c r="O93" s="667"/>
      <c r="P93" s="667"/>
      <c r="Q93" s="667"/>
      <c r="R93" s="75"/>
      <c r="T93" s="76" t="s">
        <v>125</v>
      </c>
      <c r="U93" s="77" t="s">
        <v>126</v>
      </c>
      <c r="V93" s="78">
        <v>0.22700000000000001</v>
      </c>
      <c r="W93" s="78">
        <f t="shared" si="11"/>
        <v>0.22700000000000001</v>
      </c>
      <c r="X93" s="78">
        <v>2.5000000000000001E-4</v>
      </c>
      <c r="Y93" s="78">
        <f t="shared" si="12"/>
        <v>2.5000000000000001E-4</v>
      </c>
      <c r="Z93" s="78">
        <v>0</v>
      </c>
      <c r="AA93" s="79">
        <f t="shared" si="13"/>
        <v>0</v>
      </c>
      <c r="AR93" s="30" t="s">
        <v>194</v>
      </c>
      <c r="AT93" s="30" t="s">
        <v>121</v>
      </c>
      <c r="AU93" s="30" t="s">
        <v>128</v>
      </c>
      <c r="AY93" s="30" t="s">
        <v>120</v>
      </c>
      <c r="BE93" s="80">
        <f t="shared" si="14"/>
        <v>0</v>
      </c>
      <c r="BF93" s="80">
        <f t="shared" si="15"/>
        <v>0</v>
      </c>
      <c r="BG93" s="80">
        <f t="shared" si="16"/>
        <v>0</v>
      </c>
      <c r="BH93" s="80">
        <f t="shared" si="17"/>
        <v>0</v>
      </c>
      <c r="BI93" s="80">
        <f t="shared" si="18"/>
        <v>0</v>
      </c>
      <c r="BJ93" s="30" t="s">
        <v>118</v>
      </c>
      <c r="BK93" s="80">
        <f t="shared" si="19"/>
        <v>0</v>
      </c>
      <c r="BL93" s="30" t="s">
        <v>194</v>
      </c>
    </row>
    <row r="94" spans="2:64" s="17" customFormat="1" ht="31.5" customHeight="1" x14ac:dyDescent="0.25">
      <c r="B94" s="70"/>
      <c r="C94" s="71" t="s">
        <v>425</v>
      </c>
      <c r="D94" s="71" t="s">
        <v>121</v>
      </c>
      <c r="E94" s="72" t="s">
        <v>6825</v>
      </c>
      <c r="F94" s="671" t="s">
        <v>6826</v>
      </c>
      <c r="G94" s="667"/>
      <c r="H94" s="667"/>
      <c r="I94" s="667"/>
      <c r="J94" s="73" t="s">
        <v>447</v>
      </c>
      <c r="K94" s="74">
        <v>2</v>
      </c>
      <c r="L94" s="666"/>
      <c r="M94" s="667"/>
      <c r="N94" s="666">
        <f t="shared" si="10"/>
        <v>0</v>
      </c>
      <c r="O94" s="667"/>
      <c r="P94" s="667"/>
      <c r="Q94" s="667"/>
      <c r="R94" s="75"/>
      <c r="T94" s="76" t="s">
        <v>125</v>
      </c>
      <c r="U94" s="77" t="s">
        <v>126</v>
      </c>
      <c r="V94" s="78">
        <v>0.26800000000000002</v>
      </c>
      <c r="W94" s="78">
        <f t="shared" si="11"/>
        <v>0.53600000000000003</v>
      </c>
      <c r="X94" s="78">
        <v>3.8000000000000002E-4</v>
      </c>
      <c r="Y94" s="78">
        <f t="shared" si="12"/>
        <v>7.6000000000000004E-4</v>
      </c>
      <c r="Z94" s="78">
        <v>0</v>
      </c>
      <c r="AA94" s="79">
        <f t="shared" si="13"/>
        <v>0</v>
      </c>
      <c r="AR94" s="30" t="s">
        <v>194</v>
      </c>
      <c r="AT94" s="30" t="s">
        <v>121</v>
      </c>
      <c r="AU94" s="30" t="s">
        <v>128</v>
      </c>
      <c r="AY94" s="30" t="s">
        <v>120</v>
      </c>
      <c r="BE94" s="80">
        <f t="shared" si="14"/>
        <v>0</v>
      </c>
      <c r="BF94" s="80">
        <f t="shared" si="15"/>
        <v>0</v>
      </c>
      <c r="BG94" s="80">
        <f t="shared" si="16"/>
        <v>0</v>
      </c>
      <c r="BH94" s="80">
        <f t="shared" si="17"/>
        <v>0</v>
      </c>
      <c r="BI94" s="80">
        <f t="shared" si="18"/>
        <v>0</v>
      </c>
      <c r="BJ94" s="30" t="s">
        <v>118</v>
      </c>
      <c r="BK94" s="80">
        <f t="shared" si="19"/>
        <v>0</v>
      </c>
      <c r="BL94" s="30" t="s">
        <v>194</v>
      </c>
    </row>
    <row r="95" spans="2:64" s="17" customFormat="1" ht="31.5" customHeight="1" x14ac:dyDescent="0.25">
      <c r="B95" s="70"/>
      <c r="C95" s="71" t="s">
        <v>366</v>
      </c>
      <c r="D95" s="71" t="s">
        <v>121</v>
      </c>
      <c r="E95" s="72" t="s">
        <v>6827</v>
      </c>
      <c r="F95" s="671" t="s">
        <v>6828</v>
      </c>
      <c r="G95" s="667"/>
      <c r="H95" s="667"/>
      <c r="I95" s="667"/>
      <c r="J95" s="73" t="s">
        <v>447</v>
      </c>
      <c r="K95" s="74">
        <v>2</v>
      </c>
      <c r="L95" s="666"/>
      <c r="M95" s="667"/>
      <c r="N95" s="666">
        <f t="shared" si="10"/>
        <v>0</v>
      </c>
      <c r="O95" s="667"/>
      <c r="P95" s="667"/>
      <c r="Q95" s="667"/>
      <c r="R95" s="75"/>
      <c r="T95" s="76" t="s">
        <v>125</v>
      </c>
      <c r="U95" s="77" t="s">
        <v>126</v>
      </c>
      <c r="V95" s="78">
        <v>8.2000000000000003E-2</v>
      </c>
      <c r="W95" s="78">
        <f t="shared" si="11"/>
        <v>0.16400000000000001</v>
      </c>
      <c r="X95" s="78">
        <v>2.2000000000000001E-4</v>
      </c>
      <c r="Y95" s="78">
        <f t="shared" si="12"/>
        <v>4.4000000000000002E-4</v>
      </c>
      <c r="Z95" s="78">
        <v>0</v>
      </c>
      <c r="AA95" s="79">
        <f t="shared" si="13"/>
        <v>0</v>
      </c>
      <c r="AR95" s="30" t="s">
        <v>194</v>
      </c>
      <c r="AT95" s="30" t="s">
        <v>121</v>
      </c>
      <c r="AU95" s="30" t="s">
        <v>128</v>
      </c>
      <c r="AY95" s="30" t="s">
        <v>120</v>
      </c>
      <c r="BE95" s="80">
        <f t="shared" si="14"/>
        <v>0</v>
      </c>
      <c r="BF95" s="80">
        <f t="shared" si="15"/>
        <v>0</v>
      </c>
      <c r="BG95" s="80">
        <f t="shared" si="16"/>
        <v>0</v>
      </c>
      <c r="BH95" s="80">
        <f t="shared" si="17"/>
        <v>0</v>
      </c>
      <c r="BI95" s="80">
        <f t="shared" si="18"/>
        <v>0</v>
      </c>
      <c r="BJ95" s="30" t="s">
        <v>118</v>
      </c>
      <c r="BK95" s="80">
        <f t="shared" si="19"/>
        <v>0</v>
      </c>
      <c r="BL95" s="30" t="s">
        <v>194</v>
      </c>
    </row>
    <row r="96" spans="2:64" s="17" customFormat="1" ht="31.5" customHeight="1" x14ac:dyDescent="0.25">
      <c r="B96" s="70"/>
      <c r="C96" s="71" t="s">
        <v>403</v>
      </c>
      <c r="D96" s="71" t="s">
        <v>121</v>
      </c>
      <c r="E96" s="72" t="s">
        <v>6829</v>
      </c>
      <c r="F96" s="671" t="s">
        <v>6830</v>
      </c>
      <c r="G96" s="667"/>
      <c r="H96" s="667"/>
      <c r="I96" s="667"/>
      <c r="J96" s="73" t="s">
        <v>447</v>
      </c>
      <c r="K96" s="74">
        <v>1</v>
      </c>
      <c r="L96" s="666"/>
      <c r="M96" s="667"/>
      <c r="N96" s="666">
        <f t="shared" si="10"/>
        <v>0</v>
      </c>
      <c r="O96" s="667"/>
      <c r="P96" s="667"/>
      <c r="Q96" s="667"/>
      <c r="R96" s="75"/>
      <c r="T96" s="76" t="s">
        <v>125</v>
      </c>
      <c r="U96" s="77" t="s">
        <v>126</v>
      </c>
      <c r="V96" s="78">
        <v>0.22</v>
      </c>
      <c r="W96" s="78">
        <f t="shared" si="11"/>
        <v>0.22</v>
      </c>
      <c r="X96" s="78">
        <v>5.5000000000000003E-4</v>
      </c>
      <c r="Y96" s="78">
        <f t="shared" si="12"/>
        <v>5.5000000000000003E-4</v>
      </c>
      <c r="Z96" s="78">
        <v>0</v>
      </c>
      <c r="AA96" s="79">
        <f t="shared" si="13"/>
        <v>0</v>
      </c>
      <c r="AR96" s="30" t="s">
        <v>194</v>
      </c>
      <c r="AT96" s="30" t="s">
        <v>121</v>
      </c>
      <c r="AU96" s="30" t="s">
        <v>128</v>
      </c>
      <c r="AY96" s="30" t="s">
        <v>120</v>
      </c>
      <c r="BE96" s="80">
        <f t="shared" si="14"/>
        <v>0</v>
      </c>
      <c r="BF96" s="80">
        <f t="shared" si="15"/>
        <v>0</v>
      </c>
      <c r="BG96" s="80">
        <f t="shared" si="16"/>
        <v>0</v>
      </c>
      <c r="BH96" s="80">
        <f t="shared" si="17"/>
        <v>0</v>
      </c>
      <c r="BI96" s="80">
        <f t="shared" si="18"/>
        <v>0</v>
      </c>
      <c r="BJ96" s="30" t="s">
        <v>118</v>
      </c>
      <c r="BK96" s="80">
        <f t="shared" si="19"/>
        <v>0</v>
      </c>
      <c r="BL96" s="30" t="s">
        <v>194</v>
      </c>
    </row>
    <row r="97" spans="2:64" s="17" customFormat="1" ht="31.5" customHeight="1" x14ac:dyDescent="0.25">
      <c r="B97" s="70"/>
      <c r="C97" s="71" t="s">
        <v>411</v>
      </c>
      <c r="D97" s="71" t="s">
        <v>121</v>
      </c>
      <c r="E97" s="72" t="s">
        <v>6831</v>
      </c>
      <c r="F97" s="671" t="s">
        <v>6832</v>
      </c>
      <c r="G97" s="667"/>
      <c r="H97" s="667"/>
      <c r="I97" s="667"/>
      <c r="J97" s="73" t="s">
        <v>447</v>
      </c>
      <c r="K97" s="74">
        <v>1</v>
      </c>
      <c r="L97" s="666"/>
      <c r="M97" s="667"/>
      <c r="N97" s="666">
        <f t="shared" si="10"/>
        <v>0</v>
      </c>
      <c r="O97" s="667"/>
      <c r="P97" s="667"/>
      <c r="Q97" s="667"/>
      <c r="R97" s="75"/>
      <c r="T97" s="76" t="s">
        <v>125</v>
      </c>
      <c r="U97" s="77" t="s">
        <v>126</v>
      </c>
      <c r="V97" s="78">
        <v>0.26</v>
      </c>
      <c r="W97" s="78">
        <f t="shared" si="11"/>
        <v>0.26</v>
      </c>
      <c r="X97" s="78">
        <v>7.6000000000000004E-4</v>
      </c>
      <c r="Y97" s="78">
        <f t="shared" si="12"/>
        <v>7.6000000000000004E-4</v>
      </c>
      <c r="Z97" s="78">
        <v>0</v>
      </c>
      <c r="AA97" s="79">
        <f t="shared" si="13"/>
        <v>0</v>
      </c>
      <c r="AR97" s="30" t="s">
        <v>194</v>
      </c>
      <c r="AT97" s="30" t="s">
        <v>121</v>
      </c>
      <c r="AU97" s="30" t="s">
        <v>128</v>
      </c>
      <c r="AY97" s="30" t="s">
        <v>120</v>
      </c>
      <c r="BE97" s="80">
        <f t="shared" si="14"/>
        <v>0</v>
      </c>
      <c r="BF97" s="80">
        <f t="shared" si="15"/>
        <v>0</v>
      </c>
      <c r="BG97" s="80">
        <f t="shared" si="16"/>
        <v>0</v>
      </c>
      <c r="BH97" s="80">
        <f t="shared" si="17"/>
        <v>0</v>
      </c>
      <c r="BI97" s="80">
        <f t="shared" si="18"/>
        <v>0</v>
      </c>
      <c r="BJ97" s="30" t="s">
        <v>118</v>
      </c>
      <c r="BK97" s="80">
        <f t="shared" si="19"/>
        <v>0</v>
      </c>
      <c r="BL97" s="30" t="s">
        <v>194</v>
      </c>
    </row>
    <row r="98" spans="2:64" s="17" customFormat="1" ht="31.5" customHeight="1" x14ac:dyDescent="0.25">
      <c r="B98" s="70"/>
      <c r="C98" s="71" t="s">
        <v>373</v>
      </c>
      <c r="D98" s="71" t="s">
        <v>121</v>
      </c>
      <c r="E98" s="72" t="s">
        <v>6833</v>
      </c>
      <c r="F98" s="671" t="s">
        <v>6834</v>
      </c>
      <c r="G98" s="667"/>
      <c r="H98" s="667"/>
      <c r="I98" s="667"/>
      <c r="J98" s="73" t="s">
        <v>447</v>
      </c>
      <c r="K98" s="74">
        <v>2</v>
      </c>
      <c r="L98" s="666"/>
      <c r="M98" s="667"/>
      <c r="N98" s="666">
        <f t="shared" si="10"/>
        <v>0</v>
      </c>
      <c r="O98" s="667"/>
      <c r="P98" s="667"/>
      <c r="Q98" s="667"/>
      <c r="R98" s="75"/>
      <c r="T98" s="76" t="s">
        <v>125</v>
      </c>
      <c r="U98" s="77" t="s">
        <v>126</v>
      </c>
      <c r="V98" s="78">
        <v>0.34</v>
      </c>
      <c r="W98" s="78">
        <f t="shared" si="11"/>
        <v>0.68</v>
      </c>
      <c r="X98" s="78">
        <v>1.1900000000000001E-3</v>
      </c>
      <c r="Y98" s="78">
        <f t="shared" si="12"/>
        <v>2.3800000000000002E-3</v>
      </c>
      <c r="Z98" s="78">
        <v>0</v>
      </c>
      <c r="AA98" s="79">
        <f t="shared" si="13"/>
        <v>0</v>
      </c>
      <c r="AR98" s="30" t="s">
        <v>194</v>
      </c>
      <c r="AT98" s="30" t="s">
        <v>121</v>
      </c>
      <c r="AU98" s="30" t="s">
        <v>128</v>
      </c>
      <c r="AY98" s="30" t="s">
        <v>120</v>
      </c>
      <c r="BE98" s="80">
        <f t="shared" si="14"/>
        <v>0</v>
      </c>
      <c r="BF98" s="80">
        <f t="shared" si="15"/>
        <v>0</v>
      </c>
      <c r="BG98" s="80">
        <f t="shared" si="16"/>
        <v>0</v>
      </c>
      <c r="BH98" s="80">
        <f t="shared" si="17"/>
        <v>0</v>
      </c>
      <c r="BI98" s="80">
        <f t="shared" si="18"/>
        <v>0</v>
      </c>
      <c r="BJ98" s="30" t="s">
        <v>118</v>
      </c>
      <c r="BK98" s="80">
        <f t="shared" si="19"/>
        <v>0</v>
      </c>
      <c r="BL98" s="30" t="s">
        <v>194</v>
      </c>
    </row>
    <row r="99" spans="2:64" s="17" customFormat="1" ht="31.5" customHeight="1" x14ac:dyDescent="0.25">
      <c r="B99" s="70"/>
      <c r="C99" s="71" t="s">
        <v>407</v>
      </c>
      <c r="D99" s="71" t="s">
        <v>121</v>
      </c>
      <c r="E99" s="72" t="s">
        <v>6835</v>
      </c>
      <c r="F99" s="671" t="s">
        <v>6836</v>
      </c>
      <c r="G99" s="667"/>
      <c r="H99" s="667"/>
      <c r="I99" s="667"/>
      <c r="J99" s="73" t="s">
        <v>447</v>
      </c>
      <c r="K99" s="74">
        <v>1</v>
      </c>
      <c r="L99" s="666"/>
      <c r="M99" s="667"/>
      <c r="N99" s="666">
        <f t="shared" si="10"/>
        <v>0</v>
      </c>
      <c r="O99" s="667"/>
      <c r="P99" s="667"/>
      <c r="Q99" s="667"/>
      <c r="R99" s="75"/>
      <c r="T99" s="76" t="s">
        <v>125</v>
      </c>
      <c r="U99" s="77" t="s">
        <v>126</v>
      </c>
      <c r="V99" s="78">
        <v>0.41</v>
      </c>
      <c r="W99" s="78">
        <f t="shared" si="11"/>
        <v>0.41</v>
      </c>
      <c r="X99" s="78">
        <v>1.8600000000000001E-3</v>
      </c>
      <c r="Y99" s="78">
        <f t="shared" si="12"/>
        <v>1.8600000000000001E-3</v>
      </c>
      <c r="Z99" s="78">
        <v>0</v>
      </c>
      <c r="AA99" s="79">
        <f t="shared" si="13"/>
        <v>0</v>
      </c>
      <c r="AR99" s="30" t="s">
        <v>194</v>
      </c>
      <c r="AT99" s="30" t="s">
        <v>121</v>
      </c>
      <c r="AU99" s="30" t="s">
        <v>128</v>
      </c>
      <c r="AY99" s="30" t="s">
        <v>120</v>
      </c>
      <c r="BE99" s="80">
        <f t="shared" si="14"/>
        <v>0</v>
      </c>
      <c r="BF99" s="80">
        <f t="shared" si="15"/>
        <v>0</v>
      </c>
      <c r="BG99" s="80">
        <f t="shared" si="16"/>
        <v>0</v>
      </c>
      <c r="BH99" s="80">
        <f t="shared" si="17"/>
        <v>0</v>
      </c>
      <c r="BI99" s="80">
        <f t="shared" si="18"/>
        <v>0</v>
      </c>
      <c r="BJ99" s="30" t="s">
        <v>118</v>
      </c>
      <c r="BK99" s="80">
        <f t="shared" si="19"/>
        <v>0</v>
      </c>
      <c r="BL99" s="30" t="s">
        <v>194</v>
      </c>
    </row>
    <row r="100" spans="2:64" s="62" customFormat="1" ht="29.85" customHeight="1" x14ac:dyDescent="0.3">
      <c r="B100" s="58"/>
      <c r="C100" s="59"/>
      <c r="D100" s="69" t="s">
        <v>98</v>
      </c>
      <c r="E100" s="69"/>
      <c r="F100" s="69"/>
      <c r="G100" s="69"/>
      <c r="H100" s="69"/>
      <c r="I100" s="69"/>
      <c r="J100" s="69"/>
      <c r="K100" s="69"/>
      <c r="L100" s="69"/>
      <c r="M100" s="69"/>
      <c r="N100" s="657">
        <f>BK100</f>
        <v>0</v>
      </c>
      <c r="O100" s="658"/>
      <c r="P100" s="658"/>
      <c r="Q100" s="658"/>
      <c r="R100" s="61"/>
      <c r="T100" s="63"/>
      <c r="U100" s="59"/>
      <c r="V100" s="59"/>
      <c r="W100" s="64">
        <f>SUM(W101:W102)</f>
        <v>0.93599999999999994</v>
      </c>
      <c r="X100" s="59"/>
      <c r="Y100" s="64">
        <f>SUM(Y101:Y102)</f>
        <v>3.2400000000000003E-3</v>
      </c>
      <c r="Z100" s="59"/>
      <c r="AA100" s="65">
        <f>SUM(AA101:AA102)</f>
        <v>0</v>
      </c>
      <c r="AR100" s="66" t="s">
        <v>128</v>
      </c>
      <c r="AT100" s="67" t="s">
        <v>117</v>
      </c>
      <c r="AU100" s="67" t="s">
        <v>118</v>
      </c>
      <c r="AY100" s="66" t="s">
        <v>120</v>
      </c>
      <c r="BK100" s="68">
        <f>SUM(BK101:BK102)</f>
        <v>0</v>
      </c>
    </row>
    <row r="101" spans="2:64" s="17" customFormat="1" ht="31.5" customHeight="1" x14ac:dyDescent="0.25">
      <c r="B101" s="70"/>
      <c r="C101" s="71" t="s">
        <v>282</v>
      </c>
      <c r="D101" s="71" t="s">
        <v>121</v>
      </c>
      <c r="E101" s="72" t="s">
        <v>3693</v>
      </c>
      <c r="F101" s="671" t="s">
        <v>3694</v>
      </c>
      <c r="G101" s="667"/>
      <c r="H101" s="667"/>
      <c r="I101" s="667"/>
      <c r="J101" s="73" t="s">
        <v>532</v>
      </c>
      <c r="K101" s="74">
        <v>36</v>
      </c>
      <c r="L101" s="666"/>
      <c r="M101" s="667"/>
      <c r="N101" s="666">
        <f>ROUND(L101*K101,2)</f>
        <v>0</v>
      </c>
      <c r="O101" s="667"/>
      <c r="P101" s="667"/>
      <c r="Q101" s="667"/>
      <c r="R101" s="75"/>
      <c r="T101" s="76" t="s">
        <v>125</v>
      </c>
      <c r="U101" s="77" t="s">
        <v>126</v>
      </c>
      <c r="V101" s="78">
        <v>2.5999999999999999E-2</v>
      </c>
      <c r="W101" s="78">
        <f>V101*K101</f>
        <v>0.93599999999999994</v>
      </c>
      <c r="X101" s="78">
        <v>9.0000000000000006E-5</v>
      </c>
      <c r="Y101" s="78">
        <f>X101*K101</f>
        <v>3.2400000000000003E-3</v>
      </c>
      <c r="Z101" s="78">
        <v>0</v>
      </c>
      <c r="AA101" s="79">
        <f>Z101*K101</f>
        <v>0</v>
      </c>
      <c r="AR101" s="30" t="s">
        <v>194</v>
      </c>
      <c r="AT101" s="30" t="s">
        <v>121</v>
      </c>
      <c r="AU101" s="30" t="s">
        <v>128</v>
      </c>
      <c r="AY101" s="30" t="s">
        <v>120</v>
      </c>
      <c r="BE101" s="80">
        <f>IF(U101="základní",N101,0)</f>
        <v>0</v>
      </c>
      <c r="BF101" s="80">
        <f>IF(U101="snížená",N101,0)</f>
        <v>0</v>
      </c>
      <c r="BG101" s="80">
        <f>IF(U101="zákl. přenesená",N101,0)</f>
        <v>0</v>
      </c>
      <c r="BH101" s="80">
        <f>IF(U101="sníž. přenesená",N101,0)</f>
        <v>0</v>
      </c>
      <c r="BI101" s="80">
        <f>IF(U101="nulová",N101,0)</f>
        <v>0</v>
      </c>
      <c r="BJ101" s="30" t="s">
        <v>118</v>
      </c>
      <c r="BK101" s="80">
        <f>ROUND(L101*K101,2)</f>
        <v>0</v>
      </c>
      <c r="BL101" s="30" t="s">
        <v>194</v>
      </c>
    </row>
    <row r="102" spans="2:64" s="86" customFormat="1" ht="22.5" customHeight="1" x14ac:dyDescent="0.25">
      <c r="B102" s="81"/>
      <c r="C102" s="385"/>
      <c r="D102" s="385"/>
      <c r="E102" s="83" t="s">
        <v>125</v>
      </c>
      <c r="F102" s="661" t="s">
        <v>6820</v>
      </c>
      <c r="G102" s="662"/>
      <c r="H102" s="662"/>
      <c r="I102" s="662"/>
      <c r="J102" s="385"/>
      <c r="K102" s="84">
        <v>36</v>
      </c>
      <c r="L102" s="385"/>
      <c r="M102" s="385"/>
      <c r="N102" s="385"/>
      <c r="O102" s="385"/>
      <c r="P102" s="385"/>
      <c r="Q102" s="385"/>
      <c r="R102" s="85"/>
      <c r="T102" s="87"/>
      <c r="U102" s="385"/>
      <c r="V102" s="385"/>
      <c r="W102" s="385"/>
      <c r="X102" s="385"/>
      <c r="Y102" s="385"/>
      <c r="Z102" s="385"/>
      <c r="AA102" s="88"/>
      <c r="AT102" s="89" t="s">
        <v>130</v>
      </c>
      <c r="AU102" s="89" t="s">
        <v>128</v>
      </c>
      <c r="AV102" s="86" t="s">
        <v>128</v>
      </c>
      <c r="AW102" s="86" t="s">
        <v>131</v>
      </c>
      <c r="AX102" s="86" t="s">
        <v>118</v>
      </c>
      <c r="AY102" s="89" t="s">
        <v>120</v>
      </c>
    </row>
    <row r="103" spans="2:64" s="62" customFormat="1" ht="29.85" customHeight="1" x14ac:dyDescent="0.3">
      <c r="B103" s="58"/>
      <c r="C103" s="59"/>
      <c r="D103" s="69" t="s">
        <v>4492</v>
      </c>
      <c r="E103" s="69"/>
      <c r="F103" s="69"/>
      <c r="G103" s="69"/>
      <c r="H103" s="69"/>
      <c r="I103" s="69"/>
      <c r="J103" s="69"/>
      <c r="K103" s="69"/>
      <c r="L103" s="69"/>
      <c r="M103" s="69"/>
      <c r="N103" s="659">
        <f>BK103</f>
        <v>0</v>
      </c>
      <c r="O103" s="660"/>
      <c r="P103" s="660"/>
      <c r="Q103" s="660"/>
      <c r="R103" s="61"/>
      <c r="T103" s="63"/>
      <c r="U103" s="59"/>
      <c r="V103" s="59"/>
      <c r="W103" s="64">
        <f>SUM(W104:W105)</f>
        <v>0</v>
      </c>
      <c r="X103" s="59"/>
      <c r="Y103" s="64">
        <f>SUM(Y104:Y105)</f>
        <v>0</v>
      </c>
      <c r="Z103" s="59"/>
      <c r="AA103" s="65">
        <f>SUM(AA104:AA105)</f>
        <v>0</v>
      </c>
      <c r="AR103" s="66" t="s">
        <v>128</v>
      </c>
      <c r="AT103" s="67" t="s">
        <v>117</v>
      </c>
      <c r="AU103" s="67" t="s">
        <v>118</v>
      </c>
      <c r="AY103" s="66" t="s">
        <v>120</v>
      </c>
      <c r="BK103" s="68">
        <f>SUM(BK104:BK105)</f>
        <v>0</v>
      </c>
    </row>
    <row r="104" spans="2:64" s="17" customFormat="1" ht="22.5" customHeight="1" x14ac:dyDescent="0.25">
      <c r="B104" s="70"/>
      <c r="C104" s="101" t="s">
        <v>291</v>
      </c>
      <c r="D104" s="101" t="s">
        <v>195</v>
      </c>
      <c r="E104" s="102" t="s">
        <v>4527</v>
      </c>
      <c r="F104" s="677" t="s">
        <v>4245</v>
      </c>
      <c r="G104" s="678"/>
      <c r="H104" s="678"/>
      <c r="I104" s="678"/>
      <c r="J104" s="103" t="s">
        <v>124</v>
      </c>
      <c r="K104" s="104">
        <v>3</v>
      </c>
      <c r="L104" s="670"/>
      <c r="M104" s="678"/>
      <c r="N104" s="670">
        <f>ROUND(L104*K104,2)</f>
        <v>0</v>
      </c>
      <c r="O104" s="667"/>
      <c r="P104" s="667"/>
      <c r="Q104" s="667"/>
      <c r="R104" s="75"/>
      <c r="T104" s="76" t="s">
        <v>125</v>
      </c>
      <c r="U104" s="77" t="s">
        <v>126</v>
      </c>
      <c r="V104" s="78">
        <v>0</v>
      </c>
      <c r="W104" s="78">
        <f>V104*K104</f>
        <v>0</v>
      </c>
      <c r="X104" s="78">
        <v>0</v>
      </c>
      <c r="Y104" s="78">
        <f>X104*K104</f>
        <v>0</v>
      </c>
      <c r="Z104" s="78">
        <v>0</v>
      </c>
      <c r="AA104" s="79">
        <f>Z104*K104</f>
        <v>0</v>
      </c>
      <c r="AR104" s="30" t="s">
        <v>258</v>
      </c>
      <c r="AT104" s="30" t="s">
        <v>195</v>
      </c>
      <c r="AU104" s="30" t="s">
        <v>128</v>
      </c>
      <c r="AY104" s="30" t="s">
        <v>120</v>
      </c>
      <c r="BE104" s="80">
        <f>IF(U104="základní",N104,0)</f>
        <v>0</v>
      </c>
      <c r="BF104" s="80">
        <f>IF(U104="snížená",N104,0)</f>
        <v>0</v>
      </c>
      <c r="BG104" s="80">
        <f>IF(U104="zákl. přenesená",N104,0)</f>
        <v>0</v>
      </c>
      <c r="BH104" s="80">
        <f>IF(U104="sníž. přenesená",N104,0)</f>
        <v>0</v>
      </c>
      <c r="BI104" s="80">
        <f>IF(U104="nulová",N104,0)</f>
        <v>0</v>
      </c>
      <c r="BJ104" s="30" t="s">
        <v>118</v>
      </c>
      <c r="BK104" s="80">
        <f>ROUND(L104*K104,2)</f>
        <v>0</v>
      </c>
      <c r="BL104" s="30" t="s">
        <v>194</v>
      </c>
    </row>
    <row r="105" spans="2:64" s="17" customFormat="1" ht="31.5" customHeight="1" x14ac:dyDescent="0.25">
      <c r="B105" s="70"/>
      <c r="C105" s="101" t="s">
        <v>300</v>
      </c>
      <c r="D105" s="101" t="s">
        <v>195</v>
      </c>
      <c r="E105" s="102" t="s">
        <v>4543</v>
      </c>
      <c r="F105" s="677" t="s">
        <v>4544</v>
      </c>
      <c r="G105" s="678"/>
      <c r="H105" s="678"/>
      <c r="I105" s="678"/>
      <c r="J105" s="103" t="s">
        <v>124</v>
      </c>
      <c r="K105" s="104">
        <v>30</v>
      </c>
      <c r="L105" s="670"/>
      <c r="M105" s="678"/>
      <c r="N105" s="670">
        <f>ROUND(L105*K105,2)</f>
        <v>0</v>
      </c>
      <c r="O105" s="667"/>
      <c r="P105" s="667"/>
      <c r="Q105" s="667"/>
      <c r="R105" s="75"/>
      <c r="T105" s="76" t="s">
        <v>125</v>
      </c>
      <c r="U105" s="77" t="s">
        <v>126</v>
      </c>
      <c r="V105" s="78">
        <v>0</v>
      </c>
      <c r="W105" s="78">
        <f>V105*K105</f>
        <v>0</v>
      </c>
      <c r="X105" s="78">
        <v>0</v>
      </c>
      <c r="Y105" s="78">
        <f>X105*K105</f>
        <v>0</v>
      </c>
      <c r="Z105" s="78">
        <v>0</v>
      </c>
      <c r="AA105" s="79">
        <f>Z105*K105</f>
        <v>0</v>
      </c>
      <c r="AR105" s="30" t="s">
        <v>258</v>
      </c>
      <c r="AT105" s="30" t="s">
        <v>195</v>
      </c>
      <c r="AU105" s="30" t="s">
        <v>128</v>
      </c>
      <c r="AY105" s="30" t="s">
        <v>120</v>
      </c>
      <c r="BE105" s="80">
        <f>IF(U105="základní",N105,0)</f>
        <v>0</v>
      </c>
      <c r="BF105" s="80">
        <f>IF(U105="snížená",N105,0)</f>
        <v>0</v>
      </c>
      <c r="BG105" s="80">
        <f>IF(U105="zákl. přenesená",N105,0)</f>
        <v>0</v>
      </c>
      <c r="BH105" s="80">
        <f>IF(U105="sníž. přenesená",N105,0)</f>
        <v>0</v>
      </c>
      <c r="BI105" s="80">
        <f>IF(U105="nulová",N105,0)</f>
        <v>0</v>
      </c>
      <c r="BJ105" s="30" t="s">
        <v>118</v>
      </c>
      <c r="BK105" s="80">
        <f>ROUND(L105*K105,2)</f>
        <v>0</v>
      </c>
      <c r="BL105" s="30" t="s">
        <v>194</v>
      </c>
    </row>
    <row r="106" spans="2:64" s="62" customFormat="1" ht="29.85" customHeight="1" x14ac:dyDescent="0.3">
      <c r="B106" s="58"/>
      <c r="C106" s="59"/>
      <c r="D106" s="69" t="s">
        <v>6723</v>
      </c>
      <c r="E106" s="69"/>
      <c r="F106" s="69"/>
      <c r="G106" s="69"/>
      <c r="H106" s="69"/>
      <c r="I106" s="69"/>
      <c r="J106" s="69"/>
      <c r="K106" s="69"/>
      <c r="L106" s="69"/>
      <c r="M106" s="69"/>
      <c r="N106" s="657">
        <f>BK106</f>
        <v>0</v>
      </c>
      <c r="O106" s="658"/>
      <c r="P106" s="658"/>
      <c r="Q106" s="658"/>
      <c r="R106" s="61"/>
      <c r="T106" s="63"/>
      <c r="U106" s="59"/>
      <c r="V106" s="59"/>
      <c r="W106" s="64">
        <f>SUM(W107:W111)</f>
        <v>0</v>
      </c>
      <c r="X106" s="59"/>
      <c r="Y106" s="64">
        <f>SUM(Y107:Y111)</f>
        <v>0</v>
      </c>
      <c r="Z106" s="59"/>
      <c r="AA106" s="65">
        <f>SUM(AA107:AA111)</f>
        <v>0</v>
      </c>
      <c r="AR106" s="66" t="s">
        <v>128</v>
      </c>
      <c r="AT106" s="67" t="s">
        <v>117</v>
      </c>
      <c r="AU106" s="67" t="s">
        <v>118</v>
      </c>
      <c r="AY106" s="66" t="s">
        <v>120</v>
      </c>
      <c r="BK106" s="68">
        <f>SUM(BK107:BK111)</f>
        <v>0</v>
      </c>
    </row>
    <row r="107" spans="2:64" s="17" customFormat="1" ht="22.5" customHeight="1" x14ac:dyDescent="0.25">
      <c r="B107" s="70"/>
      <c r="C107" s="101" t="s">
        <v>304</v>
      </c>
      <c r="D107" s="101" t="s">
        <v>195</v>
      </c>
      <c r="E107" s="102" t="s">
        <v>6737</v>
      </c>
      <c r="F107" s="677" t="s">
        <v>6738</v>
      </c>
      <c r="G107" s="678"/>
      <c r="H107" s="678"/>
      <c r="I107" s="678"/>
      <c r="J107" s="103" t="s">
        <v>3065</v>
      </c>
      <c r="K107" s="104">
        <v>1</v>
      </c>
      <c r="L107" s="670"/>
      <c r="M107" s="678"/>
      <c r="N107" s="670">
        <f>ROUND(L107*K107,2)</f>
        <v>0</v>
      </c>
      <c r="O107" s="667"/>
      <c r="P107" s="667"/>
      <c r="Q107" s="667"/>
      <c r="R107" s="75"/>
      <c r="T107" s="76" t="s">
        <v>125</v>
      </c>
      <c r="U107" s="77" t="s">
        <v>126</v>
      </c>
      <c r="V107" s="78">
        <v>0</v>
      </c>
      <c r="W107" s="78">
        <f>V107*K107</f>
        <v>0</v>
      </c>
      <c r="X107" s="78">
        <v>0</v>
      </c>
      <c r="Y107" s="78">
        <f>X107*K107</f>
        <v>0</v>
      </c>
      <c r="Z107" s="78">
        <v>0</v>
      </c>
      <c r="AA107" s="79">
        <f>Z107*K107</f>
        <v>0</v>
      </c>
      <c r="AR107" s="30" t="s">
        <v>258</v>
      </c>
      <c r="AT107" s="30" t="s">
        <v>195</v>
      </c>
      <c r="AU107" s="30" t="s">
        <v>128</v>
      </c>
      <c r="AY107" s="30" t="s">
        <v>120</v>
      </c>
      <c r="BE107" s="80">
        <f>IF(U107="základní",N107,0)</f>
        <v>0</v>
      </c>
      <c r="BF107" s="80">
        <f>IF(U107="snížená",N107,0)</f>
        <v>0</v>
      </c>
      <c r="BG107" s="80">
        <f>IF(U107="zákl. přenesená",N107,0)</f>
        <v>0</v>
      </c>
      <c r="BH107" s="80">
        <f>IF(U107="sníž. přenesená",N107,0)</f>
        <v>0</v>
      </c>
      <c r="BI107" s="80">
        <f>IF(U107="nulová",N107,0)</f>
        <v>0</v>
      </c>
      <c r="BJ107" s="30" t="s">
        <v>118</v>
      </c>
      <c r="BK107" s="80">
        <f>ROUND(L107*K107,2)</f>
        <v>0</v>
      </c>
      <c r="BL107" s="30" t="s">
        <v>194</v>
      </c>
    </row>
    <row r="108" spans="2:64" s="17" customFormat="1" ht="31.5" customHeight="1" x14ac:dyDescent="0.25">
      <c r="B108" s="70"/>
      <c r="C108" s="101" t="s">
        <v>309</v>
      </c>
      <c r="D108" s="101" t="s">
        <v>195</v>
      </c>
      <c r="E108" s="102" t="s">
        <v>6739</v>
      </c>
      <c r="F108" s="677" t="s">
        <v>6740</v>
      </c>
      <c r="G108" s="678"/>
      <c r="H108" s="678"/>
      <c r="I108" s="678"/>
      <c r="J108" s="103" t="s">
        <v>3065</v>
      </c>
      <c r="K108" s="104">
        <v>1</v>
      </c>
      <c r="L108" s="670"/>
      <c r="M108" s="678"/>
      <c r="N108" s="670">
        <f>ROUND(L108*K108,2)</f>
        <v>0</v>
      </c>
      <c r="O108" s="667"/>
      <c r="P108" s="667"/>
      <c r="Q108" s="667"/>
      <c r="R108" s="75"/>
      <c r="T108" s="76" t="s">
        <v>125</v>
      </c>
      <c r="U108" s="77" t="s">
        <v>126</v>
      </c>
      <c r="V108" s="78">
        <v>0</v>
      </c>
      <c r="W108" s="78">
        <f>V108*K108</f>
        <v>0</v>
      </c>
      <c r="X108" s="78">
        <v>0</v>
      </c>
      <c r="Y108" s="78">
        <f>X108*K108</f>
        <v>0</v>
      </c>
      <c r="Z108" s="78">
        <v>0</v>
      </c>
      <c r="AA108" s="79">
        <f>Z108*K108</f>
        <v>0</v>
      </c>
      <c r="AR108" s="30" t="s">
        <v>258</v>
      </c>
      <c r="AT108" s="30" t="s">
        <v>195</v>
      </c>
      <c r="AU108" s="30" t="s">
        <v>128</v>
      </c>
      <c r="AY108" s="30" t="s">
        <v>120</v>
      </c>
      <c r="BE108" s="80">
        <f>IF(U108="základní",N108,0)</f>
        <v>0</v>
      </c>
      <c r="BF108" s="80">
        <f>IF(U108="snížená",N108,0)</f>
        <v>0</v>
      </c>
      <c r="BG108" s="80">
        <f>IF(U108="zákl. přenesená",N108,0)</f>
        <v>0</v>
      </c>
      <c r="BH108" s="80">
        <f>IF(U108="sníž. přenesená",N108,0)</f>
        <v>0</v>
      </c>
      <c r="BI108" s="80">
        <f>IF(U108="nulová",N108,0)</f>
        <v>0</v>
      </c>
      <c r="BJ108" s="30" t="s">
        <v>118</v>
      </c>
      <c r="BK108" s="80">
        <f>ROUND(L108*K108,2)</f>
        <v>0</v>
      </c>
      <c r="BL108" s="30" t="s">
        <v>194</v>
      </c>
    </row>
    <row r="109" spans="2:64" s="17" customFormat="1" ht="22.5" customHeight="1" x14ac:dyDescent="0.25">
      <c r="B109" s="70"/>
      <c r="C109" s="101" t="s">
        <v>314</v>
      </c>
      <c r="D109" s="101" t="s">
        <v>195</v>
      </c>
      <c r="E109" s="102" t="s">
        <v>6741</v>
      </c>
      <c r="F109" s="677" t="s">
        <v>6742</v>
      </c>
      <c r="G109" s="678"/>
      <c r="H109" s="678"/>
      <c r="I109" s="678"/>
      <c r="J109" s="103" t="s">
        <v>3065</v>
      </c>
      <c r="K109" s="104">
        <v>1</v>
      </c>
      <c r="L109" s="670"/>
      <c r="M109" s="678"/>
      <c r="N109" s="670">
        <f>ROUND(L109*K109,2)</f>
        <v>0</v>
      </c>
      <c r="O109" s="667"/>
      <c r="P109" s="667"/>
      <c r="Q109" s="667"/>
      <c r="R109" s="75"/>
      <c r="T109" s="76" t="s">
        <v>125</v>
      </c>
      <c r="U109" s="77" t="s">
        <v>126</v>
      </c>
      <c r="V109" s="78">
        <v>0</v>
      </c>
      <c r="W109" s="78">
        <f>V109*K109</f>
        <v>0</v>
      </c>
      <c r="X109" s="78">
        <v>0</v>
      </c>
      <c r="Y109" s="78">
        <f>X109*K109</f>
        <v>0</v>
      </c>
      <c r="Z109" s="78">
        <v>0</v>
      </c>
      <c r="AA109" s="79">
        <f>Z109*K109</f>
        <v>0</v>
      </c>
      <c r="AR109" s="30" t="s">
        <v>258</v>
      </c>
      <c r="AT109" s="30" t="s">
        <v>195</v>
      </c>
      <c r="AU109" s="30" t="s">
        <v>128</v>
      </c>
      <c r="AY109" s="30" t="s">
        <v>120</v>
      </c>
      <c r="BE109" s="80">
        <f>IF(U109="základní",N109,0)</f>
        <v>0</v>
      </c>
      <c r="BF109" s="80">
        <f>IF(U109="snížená",N109,0)</f>
        <v>0</v>
      </c>
      <c r="BG109" s="80">
        <f>IF(U109="zákl. přenesená",N109,0)</f>
        <v>0</v>
      </c>
      <c r="BH109" s="80">
        <f>IF(U109="sníž. přenesená",N109,0)</f>
        <v>0</v>
      </c>
      <c r="BI109" s="80">
        <f>IF(U109="nulová",N109,0)</f>
        <v>0</v>
      </c>
      <c r="BJ109" s="30" t="s">
        <v>118</v>
      </c>
      <c r="BK109" s="80">
        <f>ROUND(L109*K109,2)</f>
        <v>0</v>
      </c>
      <c r="BL109" s="30" t="s">
        <v>194</v>
      </c>
    </row>
    <row r="110" spans="2:64" s="17" customFormat="1" ht="22.5" customHeight="1" x14ac:dyDescent="0.25">
      <c r="B110" s="70"/>
      <c r="C110" s="101" t="s">
        <v>318</v>
      </c>
      <c r="D110" s="101" t="s">
        <v>195</v>
      </c>
      <c r="E110" s="102" t="s">
        <v>6743</v>
      </c>
      <c r="F110" s="677" t="s">
        <v>6744</v>
      </c>
      <c r="G110" s="678"/>
      <c r="H110" s="678"/>
      <c r="I110" s="678"/>
      <c r="J110" s="103" t="s">
        <v>3065</v>
      </c>
      <c r="K110" s="104">
        <v>1</v>
      </c>
      <c r="L110" s="670"/>
      <c r="M110" s="678"/>
      <c r="N110" s="670">
        <f>ROUND(L110*K110,2)</f>
        <v>0</v>
      </c>
      <c r="O110" s="667"/>
      <c r="P110" s="667"/>
      <c r="Q110" s="667"/>
      <c r="R110" s="75"/>
      <c r="T110" s="76" t="s">
        <v>125</v>
      </c>
      <c r="U110" s="77" t="s">
        <v>126</v>
      </c>
      <c r="V110" s="78">
        <v>0</v>
      </c>
      <c r="W110" s="78">
        <f>V110*K110</f>
        <v>0</v>
      </c>
      <c r="X110" s="78">
        <v>0</v>
      </c>
      <c r="Y110" s="78">
        <f>X110*K110</f>
        <v>0</v>
      </c>
      <c r="Z110" s="78">
        <v>0</v>
      </c>
      <c r="AA110" s="79">
        <f>Z110*K110</f>
        <v>0</v>
      </c>
      <c r="AR110" s="30" t="s">
        <v>258</v>
      </c>
      <c r="AT110" s="30" t="s">
        <v>195</v>
      </c>
      <c r="AU110" s="30" t="s">
        <v>128</v>
      </c>
      <c r="AY110" s="30" t="s">
        <v>120</v>
      </c>
      <c r="BE110" s="80">
        <f>IF(U110="základní",N110,0)</f>
        <v>0</v>
      </c>
      <c r="BF110" s="80">
        <f>IF(U110="snížená",N110,0)</f>
        <v>0</v>
      </c>
      <c r="BG110" s="80">
        <f>IF(U110="zákl. přenesená",N110,0)</f>
        <v>0</v>
      </c>
      <c r="BH110" s="80">
        <f>IF(U110="sníž. přenesená",N110,0)</f>
        <v>0</v>
      </c>
      <c r="BI110" s="80">
        <f>IF(U110="nulová",N110,0)</f>
        <v>0</v>
      </c>
      <c r="BJ110" s="30" t="s">
        <v>118</v>
      </c>
      <c r="BK110" s="80">
        <f>ROUND(L110*K110,2)</f>
        <v>0</v>
      </c>
      <c r="BL110" s="30" t="s">
        <v>194</v>
      </c>
    </row>
    <row r="111" spans="2:64" s="17" customFormat="1" ht="31.5" customHeight="1" x14ac:dyDescent="0.25">
      <c r="B111" s="70"/>
      <c r="C111" s="101" t="s">
        <v>431</v>
      </c>
      <c r="D111" s="101" t="s">
        <v>195</v>
      </c>
      <c r="E111" s="102" t="s">
        <v>6779</v>
      </c>
      <c r="F111" s="677" t="s">
        <v>6780</v>
      </c>
      <c r="G111" s="678"/>
      <c r="H111" s="678"/>
      <c r="I111" s="678"/>
      <c r="J111" s="103" t="s">
        <v>3065</v>
      </c>
      <c r="K111" s="104">
        <v>1</v>
      </c>
      <c r="L111" s="670"/>
      <c r="M111" s="678"/>
      <c r="N111" s="670">
        <f>ROUND(L111*K111,2)</f>
        <v>0</v>
      </c>
      <c r="O111" s="667"/>
      <c r="P111" s="667"/>
      <c r="Q111" s="667"/>
      <c r="R111" s="75"/>
      <c r="T111" s="76" t="s">
        <v>125</v>
      </c>
      <c r="U111" s="129" t="s">
        <v>126</v>
      </c>
      <c r="V111" s="130">
        <v>0</v>
      </c>
      <c r="W111" s="130">
        <f>V111*K111</f>
        <v>0</v>
      </c>
      <c r="X111" s="130">
        <v>0</v>
      </c>
      <c r="Y111" s="130">
        <f>X111*K111</f>
        <v>0</v>
      </c>
      <c r="Z111" s="130">
        <v>0</v>
      </c>
      <c r="AA111" s="131">
        <f>Z111*K111</f>
        <v>0</v>
      </c>
      <c r="AR111" s="30" t="s">
        <v>258</v>
      </c>
      <c r="AT111" s="30" t="s">
        <v>195</v>
      </c>
      <c r="AU111" s="30" t="s">
        <v>128</v>
      </c>
      <c r="AY111" s="30" t="s">
        <v>120</v>
      </c>
      <c r="BE111" s="80">
        <f>IF(U111="základní",N111,0)</f>
        <v>0</v>
      </c>
      <c r="BF111" s="80">
        <f>IF(U111="snížená",N111,0)</f>
        <v>0</v>
      </c>
      <c r="BG111" s="80">
        <f>IF(U111="zákl. přenesená",N111,0)</f>
        <v>0</v>
      </c>
      <c r="BH111" s="80">
        <f>IF(U111="sníž. přenesená",N111,0)</f>
        <v>0</v>
      </c>
      <c r="BI111" s="80">
        <f>IF(U111="nulová",N111,0)</f>
        <v>0</v>
      </c>
      <c r="BJ111" s="30" t="s">
        <v>118</v>
      </c>
      <c r="BK111" s="80">
        <f>ROUND(L111*K111,2)</f>
        <v>0</v>
      </c>
      <c r="BL111" s="30" t="s">
        <v>194</v>
      </c>
    </row>
    <row r="112" spans="2:64" s="17" customFormat="1" ht="6.95" customHeight="1" x14ac:dyDescent="0.25">
      <c r="B112" s="41"/>
      <c r="C112" s="42"/>
      <c r="D112" s="42"/>
      <c r="E112" s="42"/>
      <c r="F112" s="42"/>
      <c r="G112" s="42"/>
      <c r="H112" s="42"/>
      <c r="I112" s="42"/>
      <c r="J112" s="42"/>
      <c r="K112" s="42"/>
      <c r="L112" s="42"/>
      <c r="M112" s="42"/>
      <c r="N112" s="42"/>
      <c r="O112" s="42"/>
      <c r="P112" s="42"/>
      <c r="Q112" s="42"/>
      <c r="R112" s="43"/>
    </row>
  </sheetData>
  <mergeCells count="188">
    <mergeCell ref="C3:Q3"/>
    <mergeCell ref="F5:P5"/>
    <mergeCell ref="F6:P6"/>
    <mergeCell ref="F7:P7"/>
    <mergeCell ref="F8:P8"/>
    <mergeCell ref="M10:P10"/>
    <mergeCell ref="N19:Q19"/>
    <mergeCell ref="N20:Q20"/>
    <mergeCell ref="N21:Q21"/>
    <mergeCell ref="N22:Q22"/>
    <mergeCell ref="N23:Q23"/>
    <mergeCell ref="N24:Q24"/>
    <mergeCell ref="M12:Q12"/>
    <mergeCell ref="M13:Q13"/>
    <mergeCell ref="C15:G15"/>
    <mergeCell ref="N15:Q15"/>
    <mergeCell ref="N17:Q17"/>
    <mergeCell ref="N18:Q18"/>
    <mergeCell ref="F37:P37"/>
    <mergeCell ref="F38:P38"/>
    <mergeCell ref="F39:P39"/>
    <mergeCell ref="M41:P41"/>
    <mergeCell ref="M43:Q43"/>
    <mergeCell ref="M44:Q44"/>
    <mergeCell ref="N25:Q25"/>
    <mergeCell ref="N26:Q26"/>
    <mergeCell ref="N27:Q27"/>
    <mergeCell ref="N28:Q28"/>
    <mergeCell ref="C34:Q34"/>
    <mergeCell ref="F36:P36"/>
    <mergeCell ref="F50:I50"/>
    <mergeCell ref="L50:M50"/>
    <mergeCell ref="N50:Q50"/>
    <mergeCell ref="F51:I51"/>
    <mergeCell ref="L51:M51"/>
    <mergeCell ref="N51:Q51"/>
    <mergeCell ref="F46:I46"/>
    <mergeCell ref="L46:M46"/>
    <mergeCell ref="N46:Q46"/>
    <mergeCell ref="N47:Q47"/>
    <mergeCell ref="N48:Q48"/>
    <mergeCell ref="N49:Q49"/>
    <mergeCell ref="F56:I56"/>
    <mergeCell ref="F57:I57"/>
    <mergeCell ref="L57:M57"/>
    <mergeCell ref="N57:Q57"/>
    <mergeCell ref="F58:I58"/>
    <mergeCell ref="L58:M58"/>
    <mergeCell ref="N58:Q58"/>
    <mergeCell ref="F52:I52"/>
    <mergeCell ref="L52:M52"/>
    <mergeCell ref="N52:Q52"/>
    <mergeCell ref="N53:Q53"/>
    <mergeCell ref="N54:Q54"/>
    <mergeCell ref="F55:I55"/>
    <mergeCell ref="L55:M55"/>
    <mergeCell ref="N55:Q55"/>
    <mergeCell ref="F61:I61"/>
    <mergeCell ref="L61:M61"/>
    <mergeCell ref="N61:Q61"/>
    <mergeCell ref="N62:Q62"/>
    <mergeCell ref="F63:I63"/>
    <mergeCell ref="L63:M63"/>
    <mergeCell ref="N63:Q63"/>
    <mergeCell ref="F59:I59"/>
    <mergeCell ref="L59:M59"/>
    <mergeCell ref="N59:Q59"/>
    <mergeCell ref="F60:I60"/>
    <mergeCell ref="L60:M60"/>
    <mergeCell ref="N60:Q60"/>
    <mergeCell ref="F66:I66"/>
    <mergeCell ref="L66:M66"/>
    <mergeCell ref="N66:Q66"/>
    <mergeCell ref="F67:I67"/>
    <mergeCell ref="L67:M67"/>
    <mergeCell ref="N67:Q67"/>
    <mergeCell ref="F64:I64"/>
    <mergeCell ref="L64:M64"/>
    <mergeCell ref="N64:Q64"/>
    <mergeCell ref="F65:I65"/>
    <mergeCell ref="L65:M65"/>
    <mergeCell ref="N65:Q65"/>
    <mergeCell ref="N70:Q70"/>
    <mergeCell ref="F71:I71"/>
    <mergeCell ref="L71:M71"/>
    <mergeCell ref="N71:Q71"/>
    <mergeCell ref="F72:I72"/>
    <mergeCell ref="F73:I73"/>
    <mergeCell ref="L73:M73"/>
    <mergeCell ref="N73:Q73"/>
    <mergeCell ref="F68:I68"/>
    <mergeCell ref="L68:M68"/>
    <mergeCell ref="N68:Q68"/>
    <mergeCell ref="F69:I69"/>
    <mergeCell ref="L69:M69"/>
    <mergeCell ref="N69:Q69"/>
    <mergeCell ref="F78:I78"/>
    <mergeCell ref="F79:I79"/>
    <mergeCell ref="L79:M79"/>
    <mergeCell ref="N79:Q79"/>
    <mergeCell ref="F80:I80"/>
    <mergeCell ref="L80:M80"/>
    <mergeCell ref="N80:Q80"/>
    <mergeCell ref="F74:I74"/>
    <mergeCell ref="F75:I75"/>
    <mergeCell ref="L75:M75"/>
    <mergeCell ref="N75:Q75"/>
    <mergeCell ref="F76:I76"/>
    <mergeCell ref="F77:I77"/>
    <mergeCell ref="L77:M77"/>
    <mergeCell ref="N77:Q77"/>
    <mergeCell ref="F85:I85"/>
    <mergeCell ref="L85:M85"/>
    <mergeCell ref="N85:Q85"/>
    <mergeCell ref="F86:I86"/>
    <mergeCell ref="L86:M86"/>
    <mergeCell ref="N86:Q86"/>
    <mergeCell ref="F81:I81"/>
    <mergeCell ref="L81:M81"/>
    <mergeCell ref="N81:Q81"/>
    <mergeCell ref="F82:I82"/>
    <mergeCell ref="N83:Q83"/>
    <mergeCell ref="F84:I84"/>
    <mergeCell ref="L84:M84"/>
    <mergeCell ref="N84:Q84"/>
    <mergeCell ref="F90:I90"/>
    <mergeCell ref="L90:M90"/>
    <mergeCell ref="N90:Q90"/>
    <mergeCell ref="N91:Q91"/>
    <mergeCell ref="F92:I92"/>
    <mergeCell ref="L92:M92"/>
    <mergeCell ref="N92:Q92"/>
    <mergeCell ref="F87:I87"/>
    <mergeCell ref="F88:I88"/>
    <mergeCell ref="L88:M88"/>
    <mergeCell ref="N88:Q88"/>
    <mergeCell ref="F89:I89"/>
    <mergeCell ref="L89:M89"/>
    <mergeCell ref="N89:Q89"/>
    <mergeCell ref="F95:I95"/>
    <mergeCell ref="L95:M95"/>
    <mergeCell ref="N95:Q95"/>
    <mergeCell ref="F96:I96"/>
    <mergeCell ref="L96:M96"/>
    <mergeCell ref="N96:Q96"/>
    <mergeCell ref="F93:I93"/>
    <mergeCell ref="L93:M93"/>
    <mergeCell ref="N93:Q93"/>
    <mergeCell ref="F94:I94"/>
    <mergeCell ref="L94:M94"/>
    <mergeCell ref="N94:Q94"/>
    <mergeCell ref="F99:I99"/>
    <mergeCell ref="L99:M99"/>
    <mergeCell ref="N99:Q99"/>
    <mergeCell ref="N100:Q100"/>
    <mergeCell ref="F101:I101"/>
    <mergeCell ref="L101:M101"/>
    <mergeCell ref="N101:Q101"/>
    <mergeCell ref="F97:I97"/>
    <mergeCell ref="L97:M97"/>
    <mergeCell ref="N97:Q97"/>
    <mergeCell ref="F98:I98"/>
    <mergeCell ref="L98:M98"/>
    <mergeCell ref="N98:Q98"/>
    <mergeCell ref="N106:Q106"/>
    <mergeCell ref="F107:I107"/>
    <mergeCell ref="L107:M107"/>
    <mergeCell ref="N107:Q107"/>
    <mergeCell ref="F108:I108"/>
    <mergeCell ref="L108:M108"/>
    <mergeCell ref="N108:Q108"/>
    <mergeCell ref="F102:I102"/>
    <mergeCell ref="N103:Q103"/>
    <mergeCell ref="F104:I104"/>
    <mergeCell ref="L104:M104"/>
    <mergeCell ref="N104:Q104"/>
    <mergeCell ref="F105:I105"/>
    <mergeCell ref="L105:M105"/>
    <mergeCell ref="N105:Q105"/>
    <mergeCell ref="F111:I111"/>
    <mergeCell ref="L111:M111"/>
    <mergeCell ref="N111:Q111"/>
    <mergeCell ref="F109:I109"/>
    <mergeCell ref="L109:M109"/>
    <mergeCell ref="N109:Q109"/>
    <mergeCell ref="F110:I110"/>
    <mergeCell ref="L110:M110"/>
    <mergeCell ref="N110:Q110"/>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autoPageBreaks="0" fitToPage="1"/>
  </sheetPr>
  <dimension ref="B2:BL88"/>
  <sheetViews>
    <sheetView showGridLines="0" workbookViewId="0">
      <pane ySplit="1" topLeftCell="A2" activePane="bottomLeft" state="frozen"/>
      <selection activeCell="K10" sqref="K10"/>
      <selection pane="bottomLeft" activeCell="S11" sqref="S11"/>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2" width="8" style="25" hidden="1" customWidth="1"/>
    <col min="63" max="63" width="17.42578125" style="25" customWidth="1"/>
    <col min="64" max="64" width="7.28515625" style="25"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2" spans="2:18" s="17" customFormat="1" ht="6.95" customHeight="1" x14ac:dyDescent="0.25">
      <c r="B2" s="14"/>
      <c r="C2" s="15"/>
      <c r="D2" s="15"/>
      <c r="E2" s="15"/>
      <c r="F2" s="15"/>
      <c r="G2" s="15"/>
      <c r="H2" s="15"/>
      <c r="I2" s="15"/>
      <c r="J2" s="15"/>
      <c r="K2" s="15"/>
      <c r="L2" s="15"/>
      <c r="M2" s="15"/>
      <c r="N2" s="15"/>
      <c r="O2" s="15"/>
      <c r="P2" s="15"/>
      <c r="Q2" s="15"/>
      <c r="R2" s="16"/>
    </row>
    <row r="3" spans="2:18" s="17" customFormat="1" ht="36.950000000000003" customHeight="1" x14ac:dyDescent="0.25">
      <c r="B3" s="18"/>
      <c r="C3" s="686" t="s">
        <v>54</v>
      </c>
      <c r="D3" s="680"/>
      <c r="E3" s="680"/>
      <c r="F3" s="680"/>
      <c r="G3" s="680"/>
      <c r="H3" s="680"/>
      <c r="I3" s="680"/>
      <c r="J3" s="680"/>
      <c r="K3" s="680"/>
      <c r="L3" s="680"/>
      <c r="M3" s="680"/>
      <c r="N3" s="680"/>
      <c r="O3" s="680"/>
      <c r="P3" s="680"/>
      <c r="Q3" s="680"/>
      <c r="R3" s="19"/>
    </row>
    <row r="4" spans="2:18" s="17" customFormat="1" ht="6.95" customHeight="1" x14ac:dyDescent="0.25">
      <c r="B4" s="18"/>
      <c r="C4" s="324"/>
      <c r="D4" s="324"/>
      <c r="E4" s="324"/>
      <c r="F4" s="324"/>
      <c r="G4" s="324"/>
      <c r="H4" s="324"/>
      <c r="I4" s="324"/>
      <c r="J4" s="324"/>
      <c r="K4" s="324"/>
      <c r="L4" s="324"/>
      <c r="M4" s="324"/>
      <c r="N4" s="324"/>
      <c r="O4" s="324"/>
      <c r="P4" s="324"/>
      <c r="Q4" s="324"/>
      <c r="R4" s="19"/>
    </row>
    <row r="5" spans="2:18" s="17" customFormat="1" ht="30" customHeight="1" x14ac:dyDescent="0.25">
      <c r="B5" s="18"/>
      <c r="C5" s="21" t="s">
        <v>55</v>
      </c>
      <c r="D5" s="324"/>
      <c r="E5" s="324"/>
      <c r="F5" s="687" t="s">
        <v>56</v>
      </c>
      <c r="G5" s="680"/>
      <c r="H5" s="680"/>
      <c r="I5" s="680"/>
      <c r="J5" s="680"/>
      <c r="K5" s="680"/>
      <c r="L5" s="680"/>
      <c r="M5" s="680"/>
      <c r="N5" s="680"/>
      <c r="O5" s="680"/>
      <c r="P5" s="680"/>
      <c r="Q5" s="324"/>
      <c r="R5" s="19"/>
    </row>
    <row r="6" spans="2:18" ht="30" customHeight="1" x14ac:dyDescent="0.3">
      <c r="B6" s="22"/>
      <c r="C6" s="21" t="s">
        <v>57</v>
      </c>
      <c r="D6" s="326"/>
      <c r="E6" s="326"/>
      <c r="F6" s="687" t="s">
        <v>1670</v>
      </c>
      <c r="G6" s="688"/>
      <c r="H6" s="688"/>
      <c r="I6" s="688"/>
      <c r="J6" s="688"/>
      <c r="K6" s="688"/>
      <c r="L6" s="688"/>
      <c r="M6" s="688"/>
      <c r="N6" s="688"/>
      <c r="O6" s="688"/>
      <c r="P6" s="688"/>
      <c r="Q6" s="326"/>
      <c r="R6" s="24"/>
    </row>
    <row r="7" spans="2:18" ht="30" customHeight="1" x14ac:dyDescent="0.3">
      <c r="B7" s="22"/>
      <c r="C7" s="21" t="s">
        <v>59</v>
      </c>
      <c r="D7" s="326"/>
      <c r="E7" s="326"/>
      <c r="F7" s="687" t="s">
        <v>1794</v>
      </c>
      <c r="G7" s="688"/>
      <c r="H7" s="688"/>
      <c r="I7" s="688"/>
      <c r="J7" s="688"/>
      <c r="K7" s="688"/>
      <c r="L7" s="688"/>
      <c r="M7" s="688"/>
      <c r="N7" s="688"/>
      <c r="O7" s="688"/>
      <c r="P7" s="688"/>
      <c r="Q7" s="326"/>
      <c r="R7" s="24"/>
    </row>
    <row r="8" spans="2:18" s="17" customFormat="1" ht="36.950000000000003" customHeight="1" x14ac:dyDescent="0.25">
      <c r="B8" s="18"/>
      <c r="C8" s="26" t="s">
        <v>1672</v>
      </c>
      <c r="D8" s="324"/>
      <c r="E8" s="324"/>
      <c r="F8" s="689" t="s">
        <v>4563</v>
      </c>
      <c r="G8" s="680"/>
      <c r="H8" s="680"/>
      <c r="I8" s="680"/>
      <c r="J8" s="680"/>
      <c r="K8" s="680"/>
      <c r="L8" s="680"/>
      <c r="M8" s="680"/>
      <c r="N8" s="680"/>
      <c r="O8" s="680"/>
      <c r="P8" s="680"/>
      <c r="Q8" s="324"/>
      <c r="R8" s="19"/>
    </row>
    <row r="9" spans="2:18" s="17" customFormat="1" ht="6.95" customHeight="1" x14ac:dyDescent="0.25">
      <c r="B9" s="18"/>
      <c r="C9" s="324"/>
      <c r="D9" s="324"/>
      <c r="E9" s="324"/>
      <c r="F9" s="324"/>
      <c r="G9" s="324"/>
      <c r="H9" s="324"/>
      <c r="I9" s="324"/>
      <c r="J9" s="324"/>
      <c r="K9" s="324"/>
      <c r="L9" s="324"/>
      <c r="M9" s="324"/>
      <c r="N9" s="324"/>
      <c r="O9" s="324"/>
      <c r="P9" s="324"/>
      <c r="Q9" s="324"/>
      <c r="R9" s="19"/>
    </row>
    <row r="10" spans="2:18" s="17" customFormat="1" ht="18" customHeight="1" x14ac:dyDescent="0.25">
      <c r="B10" s="18"/>
      <c r="C10" s="21" t="s">
        <v>61</v>
      </c>
      <c r="D10" s="324"/>
      <c r="E10" s="324"/>
      <c r="F10" s="327" t="s">
        <v>62</v>
      </c>
      <c r="G10" s="324"/>
      <c r="H10" s="324"/>
      <c r="I10" s="324"/>
      <c r="J10" s="324"/>
      <c r="K10" s="21" t="s">
        <v>63</v>
      </c>
      <c r="L10" s="324"/>
      <c r="M10" s="697">
        <v>42535</v>
      </c>
      <c r="N10" s="680"/>
      <c r="O10" s="680"/>
      <c r="P10" s="680"/>
      <c r="Q10" s="324"/>
      <c r="R10" s="19"/>
    </row>
    <row r="11" spans="2:18" s="17" customFormat="1" ht="6.95" customHeight="1" x14ac:dyDescent="0.25">
      <c r="B11" s="18"/>
      <c r="C11" s="324"/>
      <c r="D11" s="324"/>
      <c r="E11" s="324"/>
      <c r="F11" s="324"/>
      <c r="G11" s="324"/>
      <c r="H11" s="324"/>
      <c r="I11" s="324"/>
      <c r="J11" s="324"/>
      <c r="K11" s="324"/>
      <c r="L11" s="324"/>
      <c r="M11" s="324"/>
      <c r="N11" s="324"/>
      <c r="O11" s="324"/>
      <c r="P11" s="324"/>
      <c r="Q11" s="324"/>
      <c r="R11" s="19"/>
    </row>
    <row r="12" spans="2:18" s="17" customFormat="1" ht="15" x14ac:dyDescent="0.25">
      <c r="B12" s="18"/>
      <c r="C12" s="21" t="s">
        <v>64</v>
      </c>
      <c r="D12" s="324"/>
      <c r="E12" s="324"/>
      <c r="F12" s="327" t="s">
        <v>65</v>
      </c>
      <c r="G12" s="324"/>
      <c r="H12" s="324"/>
      <c r="I12" s="324"/>
      <c r="J12" s="324"/>
      <c r="K12" s="21" t="s">
        <v>66</v>
      </c>
      <c r="L12" s="324"/>
      <c r="M12" s="698" t="s">
        <v>70</v>
      </c>
      <c r="N12" s="680"/>
      <c r="O12" s="680"/>
      <c r="P12" s="680"/>
      <c r="Q12" s="680"/>
      <c r="R12" s="19"/>
    </row>
    <row r="13" spans="2:18" s="17" customFormat="1" ht="14.45" customHeight="1" x14ac:dyDescent="0.25">
      <c r="B13" s="18"/>
      <c r="C13" s="21" t="s">
        <v>68</v>
      </c>
      <c r="D13" s="324"/>
      <c r="E13" s="324"/>
      <c r="F13" s="327"/>
      <c r="G13" s="324"/>
      <c r="H13" s="324"/>
      <c r="I13" s="324"/>
      <c r="J13" s="324"/>
      <c r="K13" s="21" t="s">
        <v>69</v>
      </c>
      <c r="L13" s="324"/>
      <c r="M13" s="698" t="s">
        <v>70</v>
      </c>
      <c r="N13" s="680"/>
      <c r="O13" s="680"/>
      <c r="P13" s="680"/>
      <c r="Q13" s="680"/>
      <c r="R13" s="19"/>
    </row>
    <row r="14" spans="2:18" s="17" customFormat="1" ht="10.35" customHeight="1" x14ac:dyDescent="0.25">
      <c r="B14" s="18"/>
      <c r="C14" s="324"/>
      <c r="D14" s="324"/>
      <c r="E14" s="324"/>
      <c r="F14" s="324"/>
      <c r="G14" s="324"/>
      <c r="H14" s="324"/>
      <c r="I14" s="324"/>
      <c r="J14" s="324"/>
      <c r="K14" s="324"/>
      <c r="L14" s="324"/>
      <c r="M14" s="324"/>
      <c r="N14" s="324"/>
      <c r="O14" s="324"/>
      <c r="P14" s="324"/>
      <c r="Q14" s="324"/>
      <c r="R14" s="19"/>
    </row>
    <row r="15" spans="2:18" s="17" customFormat="1" ht="29.25" customHeight="1" x14ac:dyDescent="0.25">
      <c r="B15" s="18"/>
      <c r="C15" s="694" t="s">
        <v>71</v>
      </c>
      <c r="D15" s="695"/>
      <c r="E15" s="695"/>
      <c r="F15" s="695"/>
      <c r="G15" s="695"/>
      <c r="H15" s="330"/>
      <c r="I15" s="330"/>
      <c r="J15" s="330"/>
      <c r="K15" s="330"/>
      <c r="L15" s="330"/>
      <c r="M15" s="330"/>
      <c r="N15" s="694" t="s">
        <v>72</v>
      </c>
      <c r="O15" s="680"/>
      <c r="P15" s="680"/>
      <c r="Q15" s="680"/>
      <c r="R15" s="19"/>
    </row>
    <row r="16" spans="2:18" s="17" customFormat="1" ht="10.35" customHeight="1" x14ac:dyDescent="0.25">
      <c r="B16" s="18"/>
      <c r="C16" s="324"/>
      <c r="D16" s="324"/>
      <c r="E16" s="324"/>
      <c r="F16" s="324"/>
      <c r="G16" s="324"/>
      <c r="H16" s="324"/>
      <c r="I16" s="324"/>
      <c r="J16" s="324"/>
      <c r="K16" s="324"/>
      <c r="L16" s="324"/>
      <c r="M16" s="324"/>
      <c r="N16" s="324"/>
      <c r="O16" s="324"/>
      <c r="P16" s="324"/>
      <c r="Q16" s="324"/>
      <c r="R16" s="19"/>
    </row>
    <row r="17" spans="2:47" s="17" customFormat="1" ht="29.25" customHeight="1" x14ac:dyDescent="0.25">
      <c r="B17" s="18"/>
      <c r="C17" s="29" t="s">
        <v>73</v>
      </c>
      <c r="D17" s="324"/>
      <c r="E17" s="324"/>
      <c r="F17" s="324"/>
      <c r="G17" s="324"/>
      <c r="H17" s="324"/>
      <c r="I17" s="324"/>
      <c r="J17" s="324"/>
      <c r="K17" s="324"/>
      <c r="L17" s="324"/>
      <c r="M17" s="324"/>
      <c r="N17" s="696">
        <f>N45</f>
        <v>0</v>
      </c>
      <c r="O17" s="680"/>
      <c r="P17" s="680"/>
      <c r="Q17" s="680"/>
      <c r="R17" s="19"/>
      <c r="AU17" s="30" t="s">
        <v>74</v>
      </c>
    </row>
    <row r="18" spans="2:47" s="35" customFormat="1" ht="24.95" customHeight="1" x14ac:dyDescent="0.25">
      <c r="B18" s="31"/>
      <c r="C18" s="329"/>
      <c r="D18" s="33" t="s">
        <v>75</v>
      </c>
      <c r="E18" s="329"/>
      <c r="F18" s="329"/>
      <c r="G18" s="329"/>
      <c r="H18" s="329"/>
      <c r="I18" s="329"/>
      <c r="J18" s="329"/>
      <c r="K18" s="329"/>
      <c r="L18" s="329"/>
      <c r="M18" s="329"/>
      <c r="N18" s="669">
        <f>N46</f>
        <v>0</v>
      </c>
      <c r="O18" s="685"/>
      <c r="P18" s="685"/>
      <c r="Q18" s="685"/>
      <c r="R18" s="34"/>
    </row>
    <row r="19" spans="2:47" s="40" customFormat="1" ht="19.899999999999999" customHeight="1" x14ac:dyDescent="0.25">
      <c r="B19" s="36"/>
      <c r="C19" s="328"/>
      <c r="D19" s="38" t="s">
        <v>83</v>
      </c>
      <c r="E19" s="328"/>
      <c r="F19" s="328"/>
      <c r="G19" s="328"/>
      <c r="H19" s="328"/>
      <c r="I19" s="328"/>
      <c r="J19" s="328"/>
      <c r="K19" s="328"/>
      <c r="L19" s="328"/>
      <c r="M19" s="328"/>
      <c r="N19" s="683">
        <f>N47</f>
        <v>0</v>
      </c>
      <c r="O19" s="684"/>
      <c r="P19" s="684"/>
      <c r="Q19" s="684"/>
      <c r="R19" s="39"/>
    </row>
    <row r="20" spans="2:47" s="35" customFormat="1" ht="24.95" customHeight="1" x14ac:dyDescent="0.25">
      <c r="B20" s="31"/>
      <c r="C20" s="329"/>
      <c r="D20" s="33" t="s">
        <v>87</v>
      </c>
      <c r="E20" s="329"/>
      <c r="F20" s="329"/>
      <c r="G20" s="329"/>
      <c r="H20" s="329"/>
      <c r="I20" s="329"/>
      <c r="J20" s="329"/>
      <c r="K20" s="329"/>
      <c r="L20" s="329"/>
      <c r="M20" s="329"/>
      <c r="N20" s="669">
        <f>N51</f>
        <v>0</v>
      </c>
      <c r="O20" s="685"/>
      <c r="P20" s="685"/>
      <c r="Q20" s="685"/>
      <c r="R20" s="34"/>
    </row>
    <row r="21" spans="2:47" s="40" customFormat="1" ht="19.899999999999999" customHeight="1" x14ac:dyDescent="0.25">
      <c r="B21" s="36"/>
      <c r="C21" s="328"/>
      <c r="D21" s="38" t="s">
        <v>90</v>
      </c>
      <c r="E21" s="328"/>
      <c r="F21" s="328"/>
      <c r="G21" s="328"/>
      <c r="H21" s="328"/>
      <c r="I21" s="328"/>
      <c r="J21" s="328"/>
      <c r="K21" s="328"/>
      <c r="L21" s="328"/>
      <c r="M21" s="328"/>
      <c r="N21" s="683">
        <f>N52</f>
        <v>0</v>
      </c>
      <c r="O21" s="684"/>
      <c r="P21" s="684"/>
      <c r="Q21" s="684"/>
      <c r="R21" s="39"/>
    </row>
    <row r="22" spans="2:47" s="40" customFormat="1" ht="19.899999999999999" customHeight="1" x14ac:dyDescent="0.25">
      <c r="B22" s="36"/>
      <c r="C22" s="328"/>
      <c r="D22" s="38" t="s">
        <v>4489</v>
      </c>
      <c r="E22" s="328"/>
      <c r="F22" s="328"/>
      <c r="G22" s="328"/>
      <c r="H22" s="328"/>
      <c r="I22" s="328"/>
      <c r="J22" s="328"/>
      <c r="K22" s="328"/>
      <c r="L22" s="328"/>
      <c r="M22" s="328"/>
      <c r="N22" s="683">
        <f>N59</f>
        <v>0</v>
      </c>
      <c r="O22" s="684"/>
      <c r="P22" s="684"/>
      <c r="Q22" s="684"/>
      <c r="R22" s="39"/>
    </row>
    <row r="23" spans="2:47" s="40" customFormat="1" ht="19.899999999999999" customHeight="1" x14ac:dyDescent="0.25">
      <c r="B23" s="36"/>
      <c r="C23" s="328"/>
      <c r="D23" s="38" t="s">
        <v>4490</v>
      </c>
      <c r="E23" s="328"/>
      <c r="F23" s="328"/>
      <c r="G23" s="328"/>
      <c r="H23" s="328"/>
      <c r="I23" s="328"/>
      <c r="J23" s="328"/>
      <c r="K23" s="328"/>
      <c r="L23" s="328"/>
      <c r="M23" s="328"/>
      <c r="N23" s="683">
        <f>N64</f>
        <v>0</v>
      </c>
      <c r="O23" s="684"/>
      <c r="P23" s="684"/>
      <c r="Q23" s="684"/>
      <c r="R23" s="39"/>
    </row>
    <row r="24" spans="2:47" s="40" customFormat="1" ht="19.899999999999999" customHeight="1" x14ac:dyDescent="0.25">
      <c r="B24" s="36"/>
      <c r="C24" s="328"/>
      <c r="D24" s="38" t="s">
        <v>4491</v>
      </c>
      <c r="E24" s="328"/>
      <c r="F24" s="328"/>
      <c r="G24" s="328"/>
      <c r="H24" s="328"/>
      <c r="I24" s="328"/>
      <c r="J24" s="328"/>
      <c r="K24" s="328"/>
      <c r="L24" s="328"/>
      <c r="M24" s="328"/>
      <c r="N24" s="683">
        <f>N72</f>
        <v>0</v>
      </c>
      <c r="O24" s="684"/>
      <c r="P24" s="684"/>
      <c r="Q24" s="684"/>
      <c r="R24" s="39"/>
    </row>
    <row r="25" spans="2:47" s="40" customFormat="1" ht="19.899999999999999" customHeight="1" x14ac:dyDescent="0.25">
      <c r="B25" s="36"/>
      <c r="C25" s="328"/>
      <c r="D25" s="38" t="s">
        <v>98</v>
      </c>
      <c r="E25" s="328"/>
      <c r="F25" s="328"/>
      <c r="G25" s="328"/>
      <c r="H25" s="328"/>
      <c r="I25" s="328"/>
      <c r="J25" s="328"/>
      <c r="K25" s="328"/>
      <c r="L25" s="328"/>
      <c r="M25" s="328"/>
      <c r="N25" s="683">
        <f>N82</f>
        <v>0</v>
      </c>
      <c r="O25" s="684"/>
      <c r="P25" s="684"/>
      <c r="Q25" s="684"/>
      <c r="R25" s="39"/>
    </row>
    <row r="26" spans="2:47" s="40" customFormat="1" ht="19.899999999999999" customHeight="1" x14ac:dyDescent="0.25">
      <c r="B26" s="36"/>
      <c r="C26" s="328"/>
      <c r="D26" s="38" t="s">
        <v>4492</v>
      </c>
      <c r="E26" s="328"/>
      <c r="F26" s="328"/>
      <c r="G26" s="328"/>
      <c r="H26" s="328"/>
      <c r="I26" s="328"/>
      <c r="J26" s="328"/>
      <c r="K26" s="328"/>
      <c r="L26" s="328"/>
      <c r="M26" s="328"/>
      <c r="N26" s="683">
        <f>N85</f>
        <v>0</v>
      </c>
      <c r="O26" s="684"/>
      <c r="P26" s="684"/>
      <c r="Q26" s="684"/>
      <c r="R26" s="39"/>
    </row>
    <row r="27" spans="2:47" s="17" customFormat="1" ht="6.95" customHeight="1" x14ac:dyDescent="0.25">
      <c r="B27" s="41"/>
      <c r="C27" s="42"/>
      <c r="D27" s="42"/>
      <c r="E27" s="42"/>
      <c r="F27" s="42"/>
      <c r="G27" s="42"/>
      <c r="H27" s="42"/>
      <c r="I27" s="42"/>
      <c r="J27" s="42"/>
      <c r="K27" s="42"/>
      <c r="L27" s="42"/>
      <c r="M27" s="42"/>
      <c r="N27" s="42"/>
      <c r="O27" s="42"/>
      <c r="P27" s="42"/>
      <c r="Q27" s="42"/>
      <c r="R27" s="43"/>
    </row>
    <row r="31" spans="2:47" s="17" customFormat="1" ht="6.95" customHeight="1" x14ac:dyDescent="0.25">
      <c r="B31" s="14"/>
      <c r="C31" s="15"/>
      <c r="D31" s="15"/>
      <c r="E31" s="15"/>
      <c r="F31" s="15"/>
      <c r="G31" s="15"/>
      <c r="H31" s="15"/>
      <c r="I31" s="15"/>
      <c r="J31" s="15"/>
      <c r="K31" s="15"/>
      <c r="L31" s="15"/>
      <c r="M31" s="15"/>
      <c r="N31" s="15"/>
      <c r="O31" s="15"/>
      <c r="P31" s="15"/>
      <c r="Q31" s="15"/>
      <c r="R31" s="16"/>
    </row>
    <row r="32" spans="2:47" s="17" customFormat="1" ht="36.950000000000003" customHeight="1" x14ac:dyDescent="0.25">
      <c r="B32" s="18"/>
      <c r="C32" s="686" t="s">
        <v>100</v>
      </c>
      <c r="D32" s="680"/>
      <c r="E32" s="680"/>
      <c r="F32" s="680"/>
      <c r="G32" s="680"/>
      <c r="H32" s="680"/>
      <c r="I32" s="680"/>
      <c r="J32" s="680"/>
      <c r="K32" s="680"/>
      <c r="L32" s="680"/>
      <c r="M32" s="680"/>
      <c r="N32" s="680"/>
      <c r="O32" s="680"/>
      <c r="P32" s="680"/>
      <c r="Q32" s="680"/>
      <c r="R32" s="19"/>
    </row>
    <row r="33" spans="2:64" s="17" customFormat="1" ht="6.95" customHeight="1" x14ac:dyDescent="0.25">
      <c r="B33" s="18"/>
      <c r="C33" s="324"/>
      <c r="D33" s="324"/>
      <c r="E33" s="324"/>
      <c r="F33" s="324"/>
      <c r="G33" s="324"/>
      <c r="H33" s="324"/>
      <c r="I33" s="324"/>
      <c r="J33" s="324"/>
      <c r="K33" s="324"/>
      <c r="L33" s="324"/>
      <c r="M33" s="324"/>
      <c r="N33" s="324"/>
      <c r="O33" s="324"/>
      <c r="P33" s="324"/>
      <c r="Q33" s="324"/>
      <c r="R33" s="19"/>
    </row>
    <row r="34" spans="2:64" s="17" customFormat="1" ht="30" customHeight="1" x14ac:dyDescent="0.25">
      <c r="B34" s="18"/>
      <c r="C34" s="21" t="s">
        <v>55</v>
      </c>
      <c r="D34" s="324"/>
      <c r="E34" s="324"/>
      <c r="F34" s="687" t="s">
        <v>56</v>
      </c>
      <c r="G34" s="680"/>
      <c r="H34" s="680"/>
      <c r="I34" s="680"/>
      <c r="J34" s="680"/>
      <c r="K34" s="680"/>
      <c r="L34" s="680"/>
      <c r="M34" s="680"/>
      <c r="N34" s="680"/>
      <c r="O34" s="680"/>
      <c r="P34" s="680"/>
      <c r="Q34" s="324"/>
      <c r="R34" s="19"/>
    </row>
    <row r="35" spans="2:64" ht="30" customHeight="1" x14ac:dyDescent="0.3">
      <c r="B35" s="22"/>
      <c r="C35" s="21" t="s">
        <v>57</v>
      </c>
      <c r="D35" s="326"/>
      <c r="E35" s="326"/>
      <c r="F35" s="687" t="s">
        <v>1670</v>
      </c>
      <c r="G35" s="688"/>
      <c r="H35" s="688"/>
      <c r="I35" s="688"/>
      <c r="J35" s="688"/>
      <c r="K35" s="688"/>
      <c r="L35" s="688"/>
      <c r="M35" s="688"/>
      <c r="N35" s="688"/>
      <c r="O35" s="688"/>
      <c r="P35" s="688"/>
      <c r="Q35" s="326"/>
      <c r="R35" s="24"/>
    </row>
    <row r="36" spans="2:64" ht="30" customHeight="1" x14ac:dyDescent="0.3">
      <c r="B36" s="22"/>
      <c r="C36" s="21" t="s">
        <v>59</v>
      </c>
      <c r="D36" s="326"/>
      <c r="E36" s="326"/>
      <c r="F36" s="687" t="s">
        <v>1794</v>
      </c>
      <c r="G36" s="688"/>
      <c r="H36" s="688"/>
      <c r="I36" s="688"/>
      <c r="J36" s="688"/>
      <c r="K36" s="688"/>
      <c r="L36" s="688"/>
      <c r="M36" s="688"/>
      <c r="N36" s="688"/>
      <c r="O36" s="688"/>
      <c r="P36" s="688"/>
      <c r="Q36" s="326"/>
      <c r="R36" s="24"/>
    </row>
    <row r="37" spans="2:64" s="17" customFormat="1" ht="36.950000000000003" customHeight="1" x14ac:dyDescent="0.25">
      <c r="B37" s="18"/>
      <c r="C37" s="26" t="s">
        <v>1672</v>
      </c>
      <c r="D37" s="324"/>
      <c r="E37" s="324"/>
      <c r="F37" s="689" t="s">
        <v>4563</v>
      </c>
      <c r="G37" s="680"/>
      <c r="H37" s="680"/>
      <c r="I37" s="680"/>
      <c r="J37" s="680"/>
      <c r="K37" s="680"/>
      <c r="L37" s="680"/>
      <c r="M37" s="680"/>
      <c r="N37" s="680"/>
      <c r="O37" s="680"/>
      <c r="P37" s="680"/>
      <c r="Q37" s="324"/>
      <c r="R37" s="19"/>
    </row>
    <row r="38" spans="2:64" s="17" customFormat="1" ht="6.95" customHeight="1" x14ac:dyDescent="0.25">
      <c r="B38" s="18"/>
      <c r="C38" s="324"/>
      <c r="D38" s="324"/>
      <c r="E38" s="324"/>
      <c r="F38" s="324"/>
      <c r="G38" s="324"/>
      <c r="H38" s="324"/>
      <c r="I38" s="324"/>
      <c r="J38" s="324"/>
      <c r="K38" s="324"/>
      <c r="L38" s="324"/>
      <c r="M38" s="324"/>
      <c r="N38" s="324"/>
      <c r="O38" s="324"/>
      <c r="P38" s="324"/>
      <c r="Q38" s="324"/>
      <c r="R38" s="19"/>
    </row>
    <row r="39" spans="2:64" s="17" customFormat="1" ht="18" customHeight="1" x14ac:dyDescent="0.25">
      <c r="B39" s="18"/>
      <c r="C39" s="21" t="s">
        <v>61</v>
      </c>
      <c r="D39" s="324"/>
      <c r="E39" s="324"/>
      <c r="F39" s="327" t="s">
        <v>62</v>
      </c>
      <c r="G39" s="324"/>
      <c r="H39" s="324"/>
      <c r="I39" s="324"/>
      <c r="J39" s="324"/>
      <c r="K39" s="21" t="s">
        <v>63</v>
      </c>
      <c r="L39" s="324"/>
      <c r="M39" s="697">
        <v>42535</v>
      </c>
      <c r="N39" s="680"/>
      <c r="O39" s="680"/>
      <c r="P39" s="680"/>
      <c r="Q39" s="324"/>
      <c r="R39" s="19"/>
    </row>
    <row r="40" spans="2:64" s="17" customFormat="1" ht="6.95" customHeight="1" x14ac:dyDescent="0.25">
      <c r="B40" s="18"/>
      <c r="C40" s="324"/>
      <c r="D40" s="324"/>
      <c r="E40" s="324"/>
      <c r="F40" s="324"/>
      <c r="G40" s="324"/>
      <c r="H40" s="324"/>
      <c r="I40" s="324"/>
      <c r="J40" s="324"/>
      <c r="K40" s="324"/>
      <c r="L40" s="324"/>
      <c r="M40" s="324"/>
      <c r="N40" s="324"/>
      <c r="O40" s="324"/>
      <c r="P40" s="324"/>
      <c r="Q40" s="324"/>
      <c r="R40" s="19"/>
    </row>
    <row r="41" spans="2:64" s="17" customFormat="1" ht="15" x14ac:dyDescent="0.25">
      <c r="B41" s="18"/>
      <c r="C41" s="21" t="s">
        <v>64</v>
      </c>
      <c r="D41" s="324"/>
      <c r="E41" s="324"/>
      <c r="F41" s="327" t="s">
        <v>65</v>
      </c>
      <c r="G41" s="324"/>
      <c r="H41" s="324"/>
      <c r="I41" s="324"/>
      <c r="J41" s="324"/>
      <c r="K41" s="21" t="s">
        <v>66</v>
      </c>
      <c r="L41" s="324"/>
      <c r="M41" s="698" t="s">
        <v>70</v>
      </c>
      <c r="N41" s="680"/>
      <c r="O41" s="680"/>
      <c r="P41" s="680"/>
      <c r="Q41" s="680"/>
      <c r="R41" s="19"/>
    </row>
    <row r="42" spans="2:64" s="17" customFormat="1" ht="14.45" customHeight="1" x14ac:dyDescent="0.25">
      <c r="B42" s="18"/>
      <c r="C42" s="21" t="s">
        <v>68</v>
      </c>
      <c r="D42" s="324"/>
      <c r="E42" s="324"/>
      <c r="F42" s="327"/>
      <c r="G42" s="324"/>
      <c r="H42" s="324"/>
      <c r="I42" s="324"/>
      <c r="J42" s="324"/>
      <c r="K42" s="21" t="s">
        <v>69</v>
      </c>
      <c r="L42" s="324"/>
      <c r="M42" s="698" t="s">
        <v>70</v>
      </c>
      <c r="N42" s="680"/>
      <c r="O42" s="680"/>
      <c r="P42" s="680"/>
      <c r="Q42" s="680"/>
      <c r="R42" s="19"/>
    </row>
    <row r="43" spans="2:64" s="17" customFormat="1" ht="10.35" customHeight="1" x14ac:dyDescent="0.25">
      <c r="B43" s="18"/>
      <c r="C43" s="324"/>
      <c r="D43" s="324"/>
      <c r="E43" s="324"/>
      <c r="F43" s="324"/>
      <c r="G43" s="324"/>
      <c r="H43" s="324"/>
      <c r="I43" s="324"/>
      <c r="J43" s="324"/>
      <c r="K43" s="324"/>
      <c r="L43" s="324"/>
      <c r="M43" s="324"/>
      <c r="N43" s="324"/>
      <c r="O43" s="324"/>
      <c r="P43" s="324"/>
      <c r="Q43" s="324"/>
      <c r="R43" s="19"/>
    </row>
    <row r="44" spans="2:64" s="48" customFormat="1" ht="29.25" customHeight="1" x14ac:dyDescent="0.25">
      <c r="B44" s="44"/>
      <c r="C44" s="45" t="s">
        <v>101</v>
      </c>
      <c r="D44" s="325" t="s">
        <v>102</v>
      </c>
      <c r="E44" s="325" t="s">
        <v>103</v>
      </c>
      <c r="F44" s="690" t="s">
        <v>104</v>
      </c>
      <c r="G44" s="691"/>
      <c r="H44" s="691"/>
      <c r="I44" s="691"/>
      <c r="J44" s="325" t="s">
        <v>105</v>
      </c>
      <c r="K44" s="325" t="s">
        <v>106</v>
      </c>
      <c r="L44" s="692" t="s">
        <v>107</v>
      </c>
      <c r="M44" s="691"/>
      <c r="N44" s="690" t="s">
        <v>72</v>
      </c>
      <c r="O44" s="691"/>
      <c r="P44" s="691"/>
      <c r="Q44" s="693"/>
      <c r="R44" s="47"/>
      <c r="T44" s="49" t="s">
        <v>108</v>
      </c>
      <c r="U44" s="50" t="s">
        <v>109</v>
      </c>
      <c r="V44" s="50" t="s">
        <v>110</v>
      </c>
      <c r="W44" s="50" t="s">
        <v>111</v>
      </c>
      <c r="X44" s="50" t="s">
        <v>112</v>
      </c>
      <c r="Y44" s="50" t="s">
        <v>113</v>
      </c>
      <c r="Z44" s="50" t="s">
        <v>114</v>
      </c>
      <c r="AA44" s="51" t="s">
        <v>115</v>
      </c>
    </row>
    <row r="45" spans="2:64" s="17" customFormat="1" ht="29.25" customHeight="1" x14ac:dyDescent="0.35">
      <c r="B45" s="18"/>
      <c r="C45" s="52" t="s">
        <v>116</v>
      </c>
      <c r="D45" s="324"/>
      <c r="E45" s="324"/>
      <c r="F45" s="324"/>
      <c r="G45" s="324"/>
      <c r="H45" s="324"/>
      <c r="I45" s="324"/>
      <c r="J45" s="324"/>
      <c r="K45" s="324"/>
      <c r="L45" s="324"/>
      <c r="M45" s="324"/>
      <c r="N45" s="674">
        <f>BK45</f>
        <v>0</v>
      </c>
      <c r="O45" s="675"/>
      <c r="P45" s="675"/>
      <c r="Q45" s="675"/>
      <c r="R45" s="19"/>
      <c r="T45" s="53"/>
      <c r="U45" s="54"/>
      <c r="V45" s="54"/>
      <c r="W45" s="55">
        <f>W46+W51</f>
        <v>66.9482</v>
      </c>
      <c r="X45" s="54"/>
      <c r="Y45" s="55">
        <f>Y46+Y51</f>
        <v>0.34441199999999994</v>
      </c>
      <c r="Z45" s="54"/>
      <c r="AA45" s="56">
        <f>AA46+AA51</f>
        <v>0</v>
      </c>
      <c r="AT45" s="30" t="s">
        <v>117</v>
      </c>
      <c r="AU45" s="30" t="s">
        <v>74</v>
      </c>
      <c r="BK45" s="57">
        <f>BK46+BK51</f>
        <v>0</v>
      </c>
    </row>
    <row r="46" spans="2:64" s="62" customFormat="1" ht="37.35" customHeight="1" x14ac:dyDescent="0.35">
      <c r="B46" s="58"/>
      <c r="C46" s="59"/>
      <c r="D46" s="60" t="s">
        <v>75</v>
      </c>
      <c r="E46" s="60"/>
      <c r="F46" s="60"/>
      <c r="G46" s="60"/>
      <c r="H46" s="60"/>
      <c r="I46" s="60"/>
      <c r="J46" s="60"/>
      <c r="K46" s="60"/>
      <c r="L46" s="60"/>
      <c r="M46" s="60"/>
      <c r="N46" s="668">
        <f>BK46</f>
        <v>0</v>
      </c>
      <c r="O46" s="669"/>
      <c r="P46" s="669"/>
      <c r="Q46" s="669"/>
      <c r="R46" s="61"/>
      <c r="T46" s="63"/>
      <c r="U46" s="59"/>
      <c r="V46" s="59"/>
      <c r="W46" s="64">
        <f>W47</f>
        <v>14.564</v>
      </c>
      <c r="X46" s="59"/>
      <c r="Y46" s="64">
        <f>Y47</f>
        <v>0</v>
      </c>
      <c r="Z46" s="59"/>
      <c r="AA46" s="65">
        <f>AA47</f>
        <v>0</v>
      </c>
      <c r="AR46" s="66" t="s">
        <v>118</v>
      </c>
      <c r="AT46" s="67" t="s">
        <v>117</v>
      </c>
      <c r="AU46" s="67" t="s">
        <v>119</v>
      </c>
      <c r="AY46" s="66" t="s">
        <v>120</v>
      </c>
      <c r="BK46" s="68">
        <f>BK47</f>
        <v>0</v>
      </c>
    </row>
    <row r="47" spans="2:64" s="62" customFormat="1" ht="19.899999999999999" customHeight="1" x14ac:dyDescent="0.3">
      <c r="B47" s="58"/>
      <c r="C47" s="59"/>
      <c r="D47" s="69" t="s">
        <v>83</v>
      </c>
      <c r="E47" s="69"/>
      <c r="F47" s="69"/>
      <c r="G47" s="69"/>
      <c r="H47" s="69"/>
      <c r="I47" s="69"/>
      <c r="J47" s="69"/>
      <c r="K47" s="69"/>
      <c r="L47" s="69"/>
      <c r="M47" s="69"/>
      <c r="N47" s="659">
        <f>BK47</f>
        <v>0</v>
      </c>
      <c r="O47" s="660"/>
      <c r="P47" s="660"/>
      <c r="Q47" s="660"/>
      <c r="R47" s="61"/>
      <c r="T47" s="63"/>
      <c r="U47" s="59"/>
      <c r="V47" s="59"/>
      <c r="W47" s="64">
        <f>SUM(W48:W50)</f>
        <v>14.564</v>
      </c>
      <c r="X47" s="59"/>
      <c r="Y47" s="64">
        <f>SUM(Y48:Y50)</f>
        <v>0</v>
      </c>
      <c r="Z47" s="59"/>
      <c r="AA47" s="65">
        <f>SUM(AA48:AA50)</f>
        <v>0</v>
      </c>
      <c r="AR47" s="66" t="s">
        <v>118</v>
      </c>
      <c r="AT47" s="67" t="s">
        <v>117</v>
      </c>
      <c r="AU47" s="67" t="s">
        <v>118</v>
      </c>
      <c r="AY47" s="66" t="s">
        <v>120</v>
      </c>
      <c r="BK47" s="68">
        <f>SUM(BK48:BK50)</f>
        <v>0</v>
      </c>
    </row>
    <row r="48" spans="2:64" s="17" customFormat="1" ht="31.5" customHeight="1" x14ac:dyDescent="0.25">
      <c r="B48" s="70"/>
      <c r="C48" s="71" t="s">
        <v>118</v>
      </c>
      <c r="D48" s="71" t="s">
        <v>121</v>
      </c>
      <c r="E48" s="72" t="s">
        <v>4493</v>
      </c>
      <c r="F48" s="671" t="s">
        <v>4494</v>
      </c>
      <c r="G48" s="667"/>
      <c r="H48" s="667"/>
      <c r="I48" s="667"/>
      <c r="J48" s="73" t="s">
        <v>447</v>
      </c>
      <c r="K48" s="74">
        <v>2</v>
      </c>
      <c r="L48" s="666"/>
      <c r="M48" s="667"/>
      <c r="N48" s="666">
        <f>ROUND(L48*K48,2)</f>
        <v>0</v>
      </c>
      <c r="O48" s="667"/>
      <c r="P48" s="667"/>
      <c r="Q48" s="667"/>
      <c r="R48" s="75"/>
      <c r="T48" s="76" t="s">
        <v>125</v>
      </c>
      <c r="U48" s="77" t="s">
        <v>126</v>
      </c>
      <c r="V48" s="78">
        <v>4.6500000000000004</v>
      </c>
      <c r="W48" s="78">
        <f>V48*K48</f>
        <v>9.3000000000000007</v>
      </c>
      <c r="X48" s="78">
        <v>0</v>
      </c>
      <c r="Y48" s="78">
        <f>X48*K48</f>
        <v>0</v>
      </c>
      <c r="Z48" s="78">
        <v>0</v>
      </c>
      <c r="AA48" s="79">
        <f>Z48*K48</f>
        <v>0</v>
      </c>
      <c r="AR48" s="30" t="s">
        <v>127</v>
      </c>
      <c r="AT48" s="30" t="s">
        <v>121</v>
      </c>
      <c r="AU48" s="30" t="s">
        <v>128</v>
      </c>
      <c r="AY48" s="30" t="s">
        <v>120</v>
      </c>
      <c r="BE48" s="80">
        <f>IF(U48="základní",N48,0)</f>
        <v>0</v>
      </c>
      <c r="BF48" s="80">
        <f>IF(U48="snížená",N48,0)</f>
        <v>0</v>
      </c>
      <c r="BG48" s="80">
        <f>IF(U48="zákl. přenesená",N48,0)</f>
        <v>0</v>
      </c>
      <c r="BH48" s="80">
        <f>IF(U48="sníž. přenesená",N48,0)</f>
        <v>0</v>
      </c>
      <c r="BI48" s="80">
        <f>IF(U48="nulová",N48,0)</f>
        <v>0</v>
      </c>
      <c r="BJ48" s="30" t="s">
        <v>118</v>
      </c>
      <c r="BK48" s="80">
        <f>ROUND(L48*K48,2)</f>
        <v>0</v>
      </c>
      <c r="BL48" s="30" t="s">
        <v>127</v>
      </c>
    </row>
    <row r="49" spans="2:64" s="17" customFormat="1" ht="31.5" customHeight="1" x14ac:dyDescent="0.25">
      <c r="B49" s="70"/>
      <c r="C49" s="71" t="s">
        <v>128</v>
      </c>
      <c r="D49" s="71" t="s">
        <v>121</v>
      </c>
      <c r="E49" s="72" t="s">
        <v>4495</v>
      </c>
      <c r="F49" s="671" t="s">
        <v>4496</v>
      </c>
      <c r="G49" s="667"/>
      <c r="H49" s="667"/>
      <c r="I49" s="667"/>
      <c r="J49" s="73" t="s">
        <v>447</v>
      </c>
      <c r="K49" s="74">
        <v>10</v>
      </c>
      <c r="L49" s="666"/>
      <c r="M49" s="667"/>
      <c r="N49" s="666">
        <f>ROUND(L49*K49,2)</f>
        <v>0</v>
      </c>
      <c r="O49" s="667"/>
      <c r="P49" s="667"/>
      <c r="Q49" s="667"/>
      <c r="R49" s="75"/>
      <c r="T49" s="76" t="s">
        <v>125</v>
      </c>
      <c r="U49" s="77" t="s">
        <v>126</v>
      </c>
      <c r="V49" s="78">
        <v>0</v>
      </c>
      <c r="W49" s="78">
        <f>V49*K49</f>
        <v>0</v>
      </c>
      <c r="X49" s="78">
        <v>0</v>
      </c>
      <c r="Y49" s="78">
        <f>X49*K49</f>
        <v>0</v>
      </c>
      <c r="Z49" s="78">
        <v>0</v>
      </c>
      <c r="AA49" s="79">
        <f>Z49*K49</f>
        <v>0</v>
      </c>
      <c r="AR49" s="30" t="s">
        <v>127</v>
      </c>
      <c r="AT49" s="30" t="s">
        <v>121</v>
      </c>
      <c r="AU49" s="30" t="s">
        <v>128</v>
      </c>
      <c r="AY49" s="30" t="s">
        <v>120</v>
      </c>
      <c r="BE49" s="80">
        <f>IF(U49="základní",N49,0)</f>
        <v>0</v>
      </c>
      <c r="BF49" s="80">
        <f>IF(U49="snížená",N49,0)</f>
        <v>0</v>
      </c>
      <c r="BG49" s="80">
        <f>IF(U49="zákl. přenesená",N49,0)</f>
        <v>0</v>
      </c>
      <c r="BH49" s="80">
        <f>IF(U49="sníž. přenesená",N49,0)</f>
        <v>0</v>
      </c>
      <c r="BI49" s="80">
        <f>IF(U49="nulová",N49,0)</f>
        <v>0</v>
      </c>
      <c r="BJ49" s="30" t="s">
        <v>118</v>
      </c>
      <c r="BK49" s="80">
        <f>ROUND(L49*K49,2)</f>
        <v>0</v>
      </c>
      <c r="BL49" s="30" t="s">
        <v>127</v>
      </c>
    </row>
    <row r="50" spans="2:64" s="17" customFormat="1" ht="44.25" customHeight="1" x14ac:dyDescent="0.25">
      <c r="B50" s="70"/>
      <c r="C50" s="71" t="s">
        <v>136</v>
      </c>
      <c r="D50" s="71" t="s">
        <v>121</v>
      </c>
      <c r="E50" s="72" t="s">
        <v>4497</v>
      </c>
      <c r="F50" s="671" t="s">
        <v>4498</v>
      </c>
      <c r="G50" s="667"/>
      <c r="H50" s="667"/>
      <c r="I50" s="667"/>
      <c r="J50" s="73" t="s">
        <v>447</v>
      </c>
      <c r="K50" s="74">
        <v>2</v>
      </c>
      <c r="L50" s="666"/>
      <c r="M50" s="667"/>
      <c r="N50" s="666">
        <f>ROUND(L50*K50,2)</f>
        <v>0</v>
      </c>
      <c r="O50" s="667"/>
      <c r="P50" s="667"/>
      <c r="Q50" s="667"/>
      <c r="R50" s="75"/>
      <c r="T50" s="76" t="s">
        <v>125</v>
      </c>
      <c r="U50" s="77" t="s">
        <v>126</v>
      </c>
      <c r="V50" s="78">
        <v>2.6320000000000001</v>
      </c>
      <c r="W50" s="78">
        <f>V50*K50</f>
        <v>5.2640000000000002</v>
      </c>
      <c r="X50" s="78">
        <v>0</v>
      </c>
      <c r="Y50" s="78">
        <f>X50*K50</f>
        <v>0</v>
      </c>
      <c r="Z50" s="78">
        <v>0</v>
      </c>
      <c r="AA50" s="79">
        <f>Z50*K50</f>
        <v>0</v>
      </c>
      <c r="AR50" s="30" t="s">
        <v>118</v>
      </c>
      <c r="AT50" s="30" t="s">
        <v>121</v>
      </c>
      <c r="AU50" s="30" t="s">
        <v>128</v>
      </c>
      <c r="AY50" s="30" t="s">
        <v>120</v>
      </c>
      <c r="BE50" s="80">
        <f>IF(U50="základní",N50,0)</f>
        <v>0</v>
      </c>
      <c r="BF50" s="80">
        <f>IF(U50="snížená",N50,0)</f>
        <v>0</v>
      </c>
      <c r="BG50" s="80">
        <f>IF(U50="zákl. přenesená",N50,0)</f>
        <v>0</v>
      </c>
      <c r="BH50" s="80">
        <f>IF(U50="sníž. přenesená",N50,0)</f>
        <v>0</v>
      </c>
      <c r="BI50" s="80">
        <f>IF(U50="nulová",N50,0)</f>
        <v>0</v>
      </c>
      <c r="BJ50" s="30" t="s">
        <v>118</v>
      </c>
      <c r="BK50" s="80">
        <f>ROUND(L50*K50,2)</f>
        <v>0</v>
      </c>
      <c r="BL50" s="30" t="s">
        <v>118</v>
      </c>
    </row>
    <row r="51" spans="2:64" s="62" customFormat="1" ht="37.35" customHeight="1" x14ac:dyDescent="0.35">
      <c r="B51" s="58"/>
      <c r="C51" s="59"/>
      <c r="D51" s="60" t="s">
        <v>87</v>
      </c>
      <c r="E51" s="60"/>
      <c r="F51" s="60"/>
      <c r="G51" s="60"/>
      <c r="H51" s="60"/>
      <c r="I51" s="60"/>
      <c r="J51" s="60"/>
      <c r="K51" s="60"/>
      <c r="L51" s="60"/>
      <c r="M51" s="60"/>
      <c r="N51" s="701">
        <f>BK51</f>
        <v>0</v>
      </c>
      <c r="O51" s="702"/>
      <c r="P51" s="702"/>
      <c r="Q51" s="702"/>
      <c r="R51" s="61"/>
      <c r="T51" s="63"/>
      <c r="U51" s="59"/>
      <c r="V51" s="59"/>
      <c r="W51" s="64">
        <f>W52+W59+W64+W72+W82+W85</f>
        <v>52.3842</v>
      </c>
      <c r="X51" s="59"/>
      <c r="Y51" s="64">
        <f>Y52+Y59+Y64+Y72+Y82+Y85</f>
        <v>0.34441199999999994</v>
      </c>
      <c r="Z51" s="59"/>
      <c r="AA51" s="65">
        <f>AA52+AA59+AA64+AA72+AA82+AA85</f>
        <v>0</v>
      </c>
      <c r="AR51" s="66" t="s">
        <v>128</v>
      </c>
      <c r="AT51" s="67" t="s">
        <v>117</v>
      </c>
      <c r="AU51" s="67" t="s">
        <v>119</v>
      </c>
      <c r="AY51" s="66" t="s">
        <v>120</v>
      </c>
      <c r="BK51" s="68">
        <f>BK52+BK59+BK64+BK72+BK82+BK85</f>
        <v>0</v>
      </c>
    </row>
    <row r="52" spans="2:64" s="62" customFormat="1" ht="19.899999999999999" customHeight="1" x14ac:dyDescent="0.3">
      <c r="B52" s="58"/>
      <c r="C52" s="59"/>
      <c r="D52" s="69" t="s">
        <v>90</v>
      </c>
      <c r="E52" s="69"/>
      <c r="F52" s="69"/>
      <c r="G52" s="69"/>
      <c r="H52" s="69"/>
      <c r="I52" s="69"/>
      <c r="J52" s="69"/>
      <c r="K52" s="69"/>
      <c r="L52" s="69"/>
      <c r="M52" s="69"/>
      <c r="N52" s="659">
        <f>BK52</f>
        <v>0</v>
      </c>
      <c r="O52" s="660"/>
      <c r="P52" s="660"/>
      <c r="Q52" s="660"/>
      <c r="R52" s="61"/>
      <c r="T52" s="63"/>
      <c r="U52" s="59"/>
      <c r="V52" s="59"/>
      <c r="W52" s="64">
        <f>SUM(W53:W58)</f>
        <v>12.2592</v>
      </c>
      <c r="X52" s="59"/>
      <c r="Y52" s="64">
        <f>SUM(Y53:Y58)</f>
        <v>7.5181999999999999E-2</v>
      </c>
      <c r="Z52" s="59"/>
      <c r="AA52" s="65">
        <f>SUM(AA53:AA58)</f>
        <v>0</v>
      </c>
      <c r="AR52" s="66" t="s">
        <v>128</v>
      </c>
      <c r="AT52" s="67" t="s">
        <v>117</v>
      </c>
      <c r="AU52" s="67" t="s">
        <v>118</v>
      </c>
      <c r="AY52" s="66" t="s">
        <v>120</v>
      </c>
      <c r="BK52" s="68">
        <f>SUM(BK53:BK58)</f>
        <v>0</v>
      </c>
    </row>
    <row r="53" spans="2:64" s="17" customFormat="1" ht="44.25" customHeight="1" x14ac:dyDescent="0.25">
      <c r="B53" s="70"/>
      <c r="C53" s="71" t="s">
        <v>127</v>
      </c>
      <c r="D53" s="71" t="s">
        <v>121</v>
      </c>
      <c r="E53" s="72" t="s">
        <v>4266</v>
      </c>
      <c r="F53" s="671" t="s">
        <v>4267</v>
      </c>
      <c r="G53" s="667"/>
      <c r="H53" s="667"/>
      <c r="I53" s="667"/>
      <c r="J53" s="73" t="s">
        <v>532</v>
      </c>
      <c r="K53" s="74">
        <v>43.2</v>
      </c>
      <c r="L53" s="666"/>
      <c r="M53" s="667"/>
      <c r="N53" s="666">
        <f t="shared" ref="N53:N58" si="0">ROUND(L53*K53,2)</f>
        <v>0</v>
      </c>
      <c r="O53" s="667"/>
      <c r="P53" s="667"/>
      <c r="Q53" s="667"/>
      <c r="R53" s="75"/>
      <c r="T53" s="76" t="s">
        <v>125</v>
      </c>
      <c r="U53" s="77" t="s">
        <v>126</v>
      </c>
      <c r="V53" s="78">
        <v>0.13600000000000001</v>
      </c>
      <c r="W53" s="78">
        <f t="shared" ref="W53:W58" si="1">V53*K53</f>
        <v>5.8752000000000004</v>
      </c>
      <c r="X53" s="78">
        <v>2.7999999999999998E-4</v>
      </c>
      <c r="Y53" s="78">
        <f t="shared" ref="Y53:Y58" si="2">X53*K53</f>
        <v>1.2095999999999999E-2</v>
      </c>
      <c r="Z53" s="78">
        <v>0</v>
      </c>
      <c r="AA53" s="79">
        <f t="shared" ref="AA53:AA58" si="3">Z53*K53</f>
        <v>0</v>
      </c>
      <c r="AR53" s="30" t="s">
        <v>118</v>
      </c>
      <c r="AT53" s="30" t="s">
        <v>121</v>
      </c>
      <c r="AU53" s="30" t="s">
        <v>128</v>
      </c>
      <c r="AY53" s="30" t="s">
        <v>120</v>
      </c>
      <c r="BE53" s="80">
        <f t="shared" ref="BE53:BE58" si="4">IF(U53="základní",N53,0)</f>
        <v>0</v>
      </c>
      <c r="BF53" s="80">
        <f t="shared" ref="BF53:BF58" si="5">IF(U53="snížená",N53,0)</f>
        <v>0</v>
      </c>
      <c r="BG53" s="80">
        <f t="shared" ref="BG53:BG58" si="6">IF(U53="zákl. přenesená",N53,0)</f>
        <v>0</v>
      </c>
      <c r="BH53" s="80">
        <f t="shared" ref="BH53:BH58" si="7">IF(U53="sníž. přenesená",N53,0)</f>
        <v>0</v>
      </c>
      <c r="BI53" s="80">
        <f t="shared" ref="BI53:BI58" si="8">IF(U53="nulová",N53,0)</f>
        <v>0</v>
      </c>
      <c r="BJ53" s="30" t="s">
        <v>118</v>
      </c>
      <c r="BK53" s="80">
        <f t="shared" ref="BK53:BK58" si="9">ROUND(L53*K53,2)</f>
        <v>0</v>
      </c>
      <c r="BL53" s="30" t="s">
        <v>118</v>
      </c>
    </row>
    <row r="54" spans="2:64" s="17" customFormat="1" ht="22.5" customHeight="1" x14ac:dyDescent="0.25">
      <c r="B54" s="70"/>
      <c r="C54" s="101" t="s">
        <v>143</v>
      </c>
      <c r="D54" s="101" t="s">
        <v>195</v>
      </c>
      <c r="E54" s="102" t="s">
        <v>4499</v>
      </c>
      <c r="F54" s="677" t="s">
        <v>4500</v>
      </c>
      <c r="G54" s="678"/>
      <c r="H54" s="678"/>
      <c r="I54" s="678"/>
      <c r="J54" s="103" t="s">
        <v>447</v>
      </c>
      <c r="K54" s="104">
        <v>1</v>
      </c>
      <c r="L54" s="670"/>
      <c r="M54" s="678"/>
      <c r="N54" s="670">
        <f t="shared" si="0"/>
        <v>0</v>
      </c>
      <c r="O54" s="667"/>
      <c r="P54" s="667"/>
      <c r="Q54" s="667"/>
      <c r="R54" s="75"/>
      <c r="T54" s="76" t="s">
        <v>125</v>
      </c>
      <c r="U54" s="77" t="s">
        <v>126</v>
      </c>
      <c r="V54" s="78">
        <v>0</v>
      </c>
      <c r="W54" s="78">
        <f t="shared" si="1"/>
        <v>0</v>
      </c>
      <c r="X54" s="78">
        <v>4.7000000000000002E-3</v>
      </c>
      <c r="Y54" s="78">
        <f t="shared" si="2"/>
        <v>4.7000000000000002E-3</v>
      </c>
      <c r="Z54" s="78">
        <v>0</v>
      </c>
      <c r="AA54" s="79">
        <f t="shared" si="3"/>
        <v>0</v>
      </c>
      <c r="AR54" s="30" t="s">
        <v>128</v>
      </c>
      <c r="AT54" s="30" t="s">
        <v>195</v>
      </c>
      <c r="AU54" s="30" t="s">
        <v>128</v>
      </c>
      <c r="AY54" s="30" t="s">
        <v>120</v>
      </c>
      <c r="BE54" s="80">
        <f t="shared" si="4"/>
        <v>0</v>
      </c>
      <c r="BF54" s="80">
        <f t="shared" si="5"/>
        <v>0</v>
      </c>
      <c r="BG54" s="80">
        <f t="shared" si="6"/>
        <v>0</v>
      </c>
      <c r="BH54" s="80">
        <f t="shared" si="7"/>
        <v>0</v>
      </c>
      <c r="BI54" s="80">
        <f t="shared" si="8"/>
        <v>0</v>
      </c>
      <c r="BJ54" s="30" t="s">
        <v>118</v>
      </c>
      <c r="BK54" s="80">
        <f t="shared" si="9"/>
        <v>0</v>
      </c>
      <c r="BL54" s="30" t="s">
        <v>118</v>
      </c>
    </row>
    <row r="55" spans="2:64" s="17" customFormat="1" ht="31.5" customHeight="1" x14ac:dyDescent="0.25">
      <c r="B55" s="70"/>
      <c r="C55" s="101" t="s">
        <v>147</v>
      </c>
      <c r="D55" s="101" t="s">
        <v>195</v>
      </c>
      <c r="E55" s="102" t="s">
        <v>4564</v>
      </c>
      <c r="F55" s="677" t="s">
        <v>4565</v>
      </c>
      <c r="G55" s="678"/>
      <c r="H55" s="678"/>
      <c r="I55" s="678"/>
      <c r="J55" s="103" t="s">
        <v>532</v>
      </c>
      <c r="K55" s="104">
        <v>43.2</v>
      </c>
      <c r="L55" s="670"/>
      <c r="M55" s="678"/>
      <c r="N55" s="670">
        <f t="shared" si="0"/>
        <v>0</v>
      </c>
      <c r="O55" s="667"/>
      <c r="P55" s="667"/>
      <c r="Q55" s="667"/>
      <c r="R55" s="75"/>
      <c r="T55" s="76" t="s">
        <v>125</v>
      </c>
      <c r="U55" s="77" t="s">
        <v>126</v>
      </c>
      <c r="V55" s="78">
        <v>0</v>
      </c>
      <c r="W55" s="78">
        <f t="shared" si="1"/>
        <v>0</v>
      </c>
      <c r="X55" s="78">
        <v>8.8000000000000003E-4</v>
      </c>
      <c r="Y55" s="78">
        <f t="shared" si="2"/>
        <v>3.8016000000000001E-2</v>
      </c>
      <c r="Z55" s="78">
        <v>0</v>
      </c>
      <c r="AA55" s="79">
        <f t="shared" si="3"/>
        <v>0</v>
      </c>
      <c r="AR55" s="30" t="s">
        <v>258</v>
      </c>
      <c r="AT55" s="30" t="s">
        <v>195</v>
      </c>
      <c r="AU55" s="30" t="s">
        <v>128</v>
      </c>
      <c r="AY55" s="30" t="s">
        <v>120</v>
      </c>
      <c r="BE55" s="80">
        <f t="shared" si="4"/>
        <v>0</v>
      </c>
      <c r="BF55" s="80">
        <f t="shared" si="5"/>
        <v>0</v>
      </c>
      <c r="BG55" s="80">
        <f t="shared" si="6"/>
        <v>0</v>
      </c>
      <c r="BH55" s="80">
        <f t="shared" si="7"/>
        <v>0</v>
      </c>
      <c r="BI55" s="80">
        <f t="shared" si="8"/>
        <v>0</v>
      </c>
      <c r="BJ55" s="30" t="s">
        <v>118</v>
      </c>
      <c r="BK55" s="80">
        <f t="shared" si="9"/>
        <v>0</v>
      </c>
      <c r="BL55" s="30" t="s">
        <v>194</v>
      </c>
    </row>
    <row r="56" spans="2:64" s="17" customFormat="1" ht="31.5" customHeight="1" x14ac:dyDescent="0.25">
      <c r="B56" s="70"/>
      <c r="C56" s="71" t="s">
        <v>151</v>
      </c>
      <c r="D56" s="71" t="s">
        <v>121</v>
      </c>
      <c r="E56" s="72" t="s">
        <v>4502</v>
      </c>
      <c r="F56" s="671" t="s">
        <v>4503</v>
      </c>
      <c r="G56" s="667"/>
      <c r="H56" s="667"/>
      <c r="I56" s="667"/>
      <c r="J56" s="73" t="s">
        <v>172</v>
      </c>
      <c r="K56" s="74">
        <v>21</v>
      </c>
      <c r="L56" s="666"/>
      <c r="M56" s="667"/>
      <c r="N56" s="666">
        <f t="shared" si="0"/>
        <v>0</v>
      </c>
      <c r="O56" s="667"/>
      <c r="P56" s="667"/>
      <c r="Q56" s="667"/>
      <c r="R56" s="75"/>
      <c r="T56" s="76" t="s">
        <v>125</v>
      </c>
      <c r="U56" s="77" t="s">
        <v>126</v>
      </c>
      <c r="V56" s="78">
        <v>0.30399999999999999</v>
      </c>
      <c r="W56" s="78">
        <f t="shared" si="1"/>
        <v>6.3839999999999995</v>
      </c>
      <c r="X56" s="78">
        <v>9.7000000000000005E-4</v>
      </c>
      <c r="Y56" s="78">
        <f t="shared" si="2"/>
        <v>2.0370000000000003E-2</v>
      </c>
      <c r="Z56" s="78">
        <v>0</v>
      </c>
      <c r="AA56" s="79">
        <f t="shared" si="3"/>
        <v>0</v>
      </c>
      <c r="AR56" s="30" t="s">
        <v>118</v>
      </c>
      <c r="AT56" s="30" t="s">
        <v>121</v>
      </c>
      <c r="AU56" s="30" t="s">
        <v>128</v>
      </c>
      <c r="AY56" s="30" t="s">
        <v>120</v>
      </c>
      <c r="BE56" s="80">
        <f t="shared" si="4"/>
        <v>0</v>
      </c>
      <c r="BF56" s="80">
        <f t="shared" si="5"/>
        <v>0</v>
      </c>
      <c r="BG56" s="80">
        <f t="shared" si="6"/>
        <v>0</v>
      </c>
      <c r="BH56" s="80">
        <f t="shared" si="7"/>
        <v>0</v>
      </c>
      <c r="BI56" s="80">
        <f t="shared" si="8"/>
        <v>0</v>
      </c>
      <c r="BJ56" s="30" t="s">
        <v>118</v>
      </c>
      <c r="BK56" s="80">
        <f t="shared" si="9"/>
        <v>0</v>
      </c>
      <c r="BL56" s="30" t="s">
        <v>118</v>
      </c>
    </row>
    <row r="57" spans="2:64" s="17" customFormat="1" ht="31.5" customHeight="1" x14ac:dyDescent="0.25">
      <c r="B57" s="70"/>
      <c r="C57" s="71" t="s">
        <v>154</v>
      </c>
      <c r="D57" s="71" t="s">
        <v>121</v>
      </c>
      <c r="E57" s="72" t="s">
        <v>3878</v>
      </c>
      <c r="F57" s="671" t="s">
        <v>3879</v>
      </c>
      <c r="G57" s="667"/>
      <c r="H57" s="667"/>
      <c r="I57" s="667"/>
      <c r="J57" s="73" t="s">
        <v>3691</v>
      </c>
      <c r="K57" s="74">
        <v>48.384</v>
      </c>
      <c r="L57" s="666"/>
      <c r="M57" s="667"/>
      <c r="N57" s="666">
        <f t="shared" si="0"/>
        <v>0</v>
      </c>
      <c r="O57" s="667"/>
      <c r="P57" s="667"/>
      <c r="Q57" s="667"/>
      <c r="R57" s="75"/>
      <c r="T57" s="76" t="s">
        <v>125</v>
      </c>
      <c r="U57" s="77" t="s">
        <v>126</v>
      </c>
      <c r="V57" s="78">
        <v>0</v>
      </c>
      <c r="W57" s="78">
        <f t="shared" si="1"/>
        <v>0</v>
      </c>
      <c r="X57" s="78">
        <v>0</v>
      </c>
      <c r="Y57" s="78">
        <f t="shared" si="2"/>
        <v>0</v>
      </c>
      <c r="Z57" s="78">
        <v>0</v>
      </c>
      <c r="AA57" s="79">
        <f t="shared" si="3"/>
        <v>0</v>
      </c>
      <c r="AR57" s="30" t="s">
        <v>118</v>
      </c>
      <c r="AT57" s="30" t="s">
        <v>121</v>
      </c>
      <c r="AU57" s="30" t="s">
        <v>128</v>
      </c>
      <c r="AY57" s="30" t="s">
        <v>120</v>
      </c>
      <c r="BE57" s="80">
        <f t="shared" si="4"/>
        <v>0</v>
      </c>
      <c r="BF57" s="80">
        <f t="shared" si="5"/>
        <v>0</v>
      </c>
      <c r="BG57" s="80">
        <f t="shared" si="6"/>
        <v>0</v>
      </c>
      <c r="BH57" s="80">
        <f t="shared" si="7"/>
        <v>0</v>
      </c>
      <c r="BI57" s="80">
        <f t="shared" si="8"/>
        <v>0</v>
      </c>
      <c r="BJ57" s="30" t="s">
        <v>118</v>
      </c>
      <c r="BK57" s="80">
        <f t="shared" si="9"/>
        <v>0</v>
      </c>
      <c r="BL57" s="30" t="s">
        <v>118</v>
      </c>
    </row>
    <row r="58" spans="2:64" s="17" customFormat="1" ht="31.5" customHeight="1" x14ac:dyDescent="0.25">
      <c r="B58" s="70"/>
      <c r="C58" s="71" t="s">
        <v>157</v>
      </c>
      <c r="D58" s="71" t="s">
        <v>121</v>
      </c>
      <c r="E58" s="72" t="s">
        <v>3880</v>
      </c>
      <c r="F58" s="671" t="s">
        <v>3881</v>
      </c>
      <c r="G58" s="667"/>
      <c r="H58" s="667"/>
      <c r="I58" s="667"/>
      <c r="J58" s="73" t="s">
        <v>3691</v>
      </c>
      <c r="K58" s="74">
        <v>48.384</v>
      </c>
      <c r="L58" s="666"/>
      <c r="M58" s="667"/>
      <c r="N58" s="666">
        <f t="shared" si="0"/>
        <v>0</v>
      </c>
      <c r="O58" s="667"/>
      <c r="P58" s="667"/>
      <c r="Q58" s="667"/>
      <c r="R58" s="75"/>
      <c r="T58" s="76" t="s">
        <v>125</v>
      </c>
      <c r="U58" s="77" t="s">
        <v>126</v>
      </c>
      <c r="V58" s="78">
        <v>0</v>
      </c>
      <c r="W58" s="78">
        <f t="shared" si="1"/>
        <v>0</v>
      </c>
      <c r="X58" s="78">
        <v>0</v>
      </c>
      <c r="Y58" s="78">
        <f t="shared" si="2"/>
        <v>0</v>
      </c>
      <c r="Z58" s="78">
        <v>0</v>
      </c>
      <c r="AA58" s="79">
        <f t="shared" si="3"/>
        <v>0</v>
      </c>
      <c r="AR58" s="30" t="s">
        <v>118</v>
      </c>
      <c r="AT58" s="30" t="s">
        <v>121</v>
      </c>
      <c r="AU58" s="30" t="s">
        <v>128</v>
      </c>
      <c r="AY58" s="30" t="s">
        <v>120</v>
      </c>
      <c r="BE58" s="80">
        <f t="shared" si="4"/>
        <v>0</v>
      </c>
      <c r="BF58" s="80">
        <f t="shared" si="5"/>
        <v>0</v>
      </c>
      <c r="BG58" s="80">
        <f t="shared" si="6"/>
        <v>0</v>
      </c>
      <c r="BH58" s="80">
        <f t="shared" si="7"/>
        <v>0</v>
      </c>
      <c r="BI58" s="80">
        <f t="shared" si="8"/>
        <v>0</v>
      </c>
      <c r="BJ58" s="30" t="s">
        <v>118</v>
      </c>
      <c r="BK58" s="80">
        <f t="shared" si="9"/>
        <v>0</v>
      </c>
      <c r="BL58" s="30" t="s">
        <v>118</v>
      </c>
    </row>
    <row r="59" spans="2:64" s="62" customFormat="1" ht="29.85" customHeight="1" x14ac:dyDescent="0.3">
      <c r="B59" s="58"/>
      <c r="C59" s="59"/>
      <c r="D59" s="69" t="s">
        <v>4489</v>
      </c>
      <c r="E59" s="69"/>
      <c r="F59" s="69"/>
      <c r="G59" s="69"/>
      <c r="H59" s="69"/>
      <c r="I59" s="69"/>
      <c r="J59" s="69"/>
      <c r="K59" s="69"/>
      <c r="L59" s="69"/>
      <c r="M59" s="69"/>
      <c r="N59" s="657">
        <f>BK59</f>
        <v>0</v>
      </c>
      <c r="O59" s="658"/>
      <c r="P59" s="658"/>
      <c r="Q59" s="658"/>
      <c r="R59" s="61"/>
      <c r="T59" s="63"/>
      <c r="U59" s="59"/>
      <c r="V59" s="59"/>
      <c r="W59" s="64">
        <f>SUM(W60:W63)</f>
        <v>0.68400000000000005</v>
      </c>
      <c r="X59" s="59"/>
      <c r="Y59" s="64">
        <f>SUM(Y60:Y63)</f>
        <v>6.7799999999999996E-3</v>
      </c>
      <c r="Z59" s="59"/>
      <c r="AA59" s="65">
        <f>SUM(AA60:AA63)</f>
        <v>0</v>
      </c>
      <c r="AR59" s="66" t="s">
        <v>128</v>
      </c>
      <c r="AT59" s="67" t="s">
        <v>117</v>
      </c>
      <c r="AU59" s="67" t="s">
        <v>118</v>
      </c>
      <c r="AY59" s="66" t="s">
        <v>120</v>
      </c>
      <c r="BK59" s="68">
        <f>SUM(BK60:BK63)</f>
        <v>0</v>
      </c>
    </row>
    <row r="60" spans="2:64" s="17" customFormat="1" ht="22.5" customHeight="1" x14ac:dyDescent="0.25">
      <c r="B60" s="70"/>
      <c r="C60" s="71" t="s">
        <v>163</v>
      </c>
      <c r="D60" s="71" t="s">
        <v>121</v>
      </c>
      <c r="E60" s="72" t="s">
        <v>4039</v>
      </c>
      <c r="F60" s="671" t="s">
        <v>4040</v>
      </c>
      <c r="G60" s="667"/>
      <c r="H60" s="667"/>
      <c r="I60" s="667"/>
      <c r="J60" s="73" t="s">
        <v>3065</v>
      </c>
      <c r="K60" s="74">
        <v>3</v>
      </c>
      <c r="L60" s="666"/>
      <c r="M60" s="667"/>
      <c r="N60" s="666">
        <f>ROUND(L60*K60,2)</f>
        <v>0</v>
      </c>
      <c r="O60" s="667"/>
      <c r="P60" s="667"/>
      <c r="Q60" s="667"/>
      <c r="R60" s="75"/>
      <c r="T60" s="76" t="s">
        <v>125</v>
      </c>
      <c r="U60" s="77" t="s">
        <v>126</v>
      </c>
      <c r="V60" s="78">
        <v>0.114</v>
      </c>
      <c r="W60" s="78">
        <f>V60*K60</f>
        <v>0.34200000000000003</v>
      </c>
      <c r="X60" s="78">
        <v>1.1299999999999999E-3</v>
      </c>
      <c r="Y60" s="78">
        <f>X60*K60</f>
        <v>3.3899999999999998E-3</v>
      </c>
      <c r="Z60" s="78">
        <v>0</v>
      </c>
      <c r="AA60" s="79">
        <f>Z60*K60</f>
        <v>0</v>
      </c>
      <c r="AR60" s="30" t="s">
        <v>118</v>
      </c>
      <c r="AT60" s="30" t="s">
        <v>121</v>
      </c>
      <c r="AU60" s="30" t="s">
        <v>128</v>
      </c>
      <c r="AY60" s="30" t="s">
        <v>120</v>
      </c>
      <c r="BE60" s="80">
        <f>IF(U60="základní",N60,0)</f>
        <v>0</v>
      </c>
      <c r="BF60" s="80">
        <f>IF(U60="snížená",N60,0)</f>
        <v>0</v>
      </c>
      <c r="BG60" s="80">
        <f>IF(U60="zákl. přenesená",N60,0)</f>
        <v>0</v>
      </c>
      <c r="BH60" s="80">
        <f>IF(U60="sníž. přenesená",N60,0)</f>
        <v>0</v>
      </c>
      <c r="BI60" s="80">
        <f>IF(U60="nulová",N60,0)</f>
        <v>0</v>
      </c>
      <c r="BJ60" s="30" t="s">
        <v>118</v>
      </c>
      <c r="BK60" s="80">
        <f>ROUND(L60*K60,2)</f>
        <v>0</v>
      </c>
      <c r="BL60" s="30" t="s">
        <v>118</v>
      </c>
    </row>
    <row r="61" spans="2:64" s="17" customFormat="1" ht="30" customHeight="1" x14ac:dyDescent="0.25">
      <c r="B61" s="18"/>
      <c r="C61" s="324"/>
      <c r="D61" s="324"/>
      <c r="E61" s="324"/>
      <c r="F61" s="679" t="s">
        <v>4504</v>
      </c>
      <c r="G61" s="680"/>
      <c r="H61" s="680"/>
      <c r="I61" s="680"/>
      <c r="J61" s="324"/>
      <c r="K61" s="324"/>
      <c r="L61" s="324"/>
      <c r="M61" s="324"/>
      <c r="N61" s="324"/>
      <c r="O61" s="324"/>
      <c r="P61" s="324"/>
      <c r="Q61" s="324"/>
      <c r="R61" s="19"/>
      <c r="T61" s="99"/>
      <c r="U61" s="324"/>
      <c r="V61" s="324"/>
      <c r="W61" s="324"/>
      <c r="X61" s="324"/>
      <c r="Y61" s="324"/>
      <c r="Z61" s="324"/>
      <c r="AA61" s="100"/>
      <c r="AT61" s="30" t="s">
        <v>193</v>
      </c>
      <c r="AU61" s="30" t="s">
        <v>128</v>
      </c>
    </row>
    <row r="62" spans="2:64" s="17" customFormat="1" ht="22.5" customHeight="1" x14ac:dyDescent="0.25">
      <c r="B62" s="70"/>
      <c r="C62" s="71" t="s">
        <v>169</v>
      </c>
      <c r="D62" s="71" t="s">
        <v>121</v>
      </c>
      <c r="E62" s="72" t="s">
        <v>4041</v>
      </c>
      <c r="F62" s="671" t="s">
        <v>4042</v>
      </c>
      <c r="G62" s="667"/>
      <c r="H62" s="667"/>
      <c r="I62" s="667"/>
      <c r="J62" s="73" t="s">
        <v>447</v>
      </c>
      <c r="K62" s="74">
        <v>3</v>
      </c>
      <c r="L62" s="666"/>
      <c r="M62" s="667"/>
      <c r="N62" s="666">
        <f>ROUND(L62*K62,2)</f>
        <v>0</v>
      </c>
      <c r="O62" s="667"/>
      <c r="P62" s="667"/>
      <c r="Q62" s="667"/>
      <c r="R62" s="75"/>
      <c r="T62" s="76" t="s">
        <v>125</v>
      </c>
      <c r="U62" s="77" t="s">
        <v>126</v>
      </c>
      <c r="V62" s="78">
        <v>0.114</v>
      </c>
      <c r="W62" s="78">
        <f>V62*K62</f>
        <v>0.34200000000000003</v>
      </c>
      <c r="X62" s="78">
        <v>1.1299999999999999E-3</v>
      </c>
      <c r="Y62" s="78">
        <f>X62*K62</f>
        <v>3.3899999999999998E-3</v>
      </c>
      <c r="Z62" s="78">
        <v>0</v>
      </c>
      <c r="AA62" s="79">
        <f>Z62*K62</f>
        <v>0</v>
      </c>
      <c r="AR62" s="30" t="s">
        <v>118</v>
      </c>
      <c r="AT62" s="30" t="s">
        <v>121</v>
      </c>
      <c r="AU62" s="30" t="s">
        <v>128</v>
      </c>
      <c r="AY62" s="30" t="s">
        <v>120</v>
      </c>
      <c r="BE62" s="80">
        <f>IF(U62="základní",N62,0)</f>
        <v>0</v>
      </c>
      <c r="BF62" s="80">
        <f>IF(U62="snížená",N62,0)</f>
        <v>0</v>
      </c>
      <c r="BG62" s="80">
        <f>IF(U62="zákl. přenesená",N62,0)</f>
        <v>0</v>
      </c>
      <c r="BH62" s="80">
        <f>IF(U62="sníž. přenesená",N62,0)</f>
        <v>0</v>
      </c>
      <c r="BI62" s="80">
        <f>IF(U62="nulová",N62,0)</f>
        <v>0</v>
      </c>
      <c r="BJ62" s="30" t="s">
        <v>118</v>
      </c>
      <c r="BK62" s="80">
        <f>ROUND(L62*K62,2)</f>
        <v>0</v>
      </c>
      <c r="BL62" s="30" t="s">
        <v>118</v>
      </c>
    </row>
    <row r="63" spans="2:64" s="17" customFormat="1" ht="30" customHeight="1" x14ac:dyDescent="0.25">
      <c r="B63" s="18"/>
      <c r="C63" s="324"/>
      <c r="D63" s="324"/>
      <c r="E63" s="324"/>
      <c r="F63" s="679" t="s">
        <v>4504</v>
      </c>
      <c r="G63" s="680"/>
      <c r="H63" s="680"/>
      <c r="I63" s="680"/>
      <c r="J63" s="324"/>
      <c r="K63" s="324"/>
      <c r="L63" s="324"/>
      <c r="M63" s="324"/>
      <c r="N63" s="324"/>
      <c r="O63" s="324"/>
      <c r="P63" s="324"/>
      <c r="Q63" s="324"/>
      <c r="R63" s="19"/>
      <c r="T63" s="99"/>
      <c r="U63" s="324"/>
      <c r="V63" s="324"/>
      <c r="W63" s="324"/>
      <c r="X63" s="324"/>
      <c r="Y63" s="324"/>
      <c r="Z63" s="324"/>
      <c r="AA63" s="100"/>
      <c r="AT63" s="30" t="s">
        <v>193</v>
      </c>
      <c r="AU63" s="30" t="s">
        <v>128</v>
      </c>
    </row>
    <row r="64" spans="2:64" s="62" customFormat="1" ht="29.85" customHeight="1" x14ac:dyDescent="0.3">
      <c r="B64" s="58"/>
      <c r="C64" s="59"/>
      <c r="D64" s="69" t="s">
        <v>4490</v>
      </c>
      <c r="E64" s="69"/>
      <c r="F64" s="69"/>
      <c r="G64" s="69"/>
      <c r="H64" s="69"/>
      <c r="I64" s="69"/>
      <c r="J64" s="69"/>
      <c r="K64" s="69"/>
      <c r="L64" s="69"/>
      <c r="M64" s="69"/>
      <c r="N64" s="659">
        <f>BK64</f>
        <v>0</v>
      </c>
      <c r="O64" s="660"/>
      <c r="P64" s="660"/>
      <c r="Q64" s="660"/>
      <c r="R64" s="61"/>
      <c r="T64" s="63"/>
      <c r="U64" s="59"/>
      <c r="V64" s="59"/>
      <c r="W64" s="64">
        <f>SUM(W65:W71)</f>
        <v>36.956000000000003</v>
      </c>
      <c r="X64" s="59"/>
      <c r="Y64" s="64">
        <f>SUM(Y65:Y71)</f>
        <v>0.24865999999999999</v>
      </c>
      <c r="Z64" s="59"/>
      <c r="AA64" s="65">
        <f>SUM(AA65:AA71)</f>
        <v>0</v>
      </c>
      <c r="AR64" s="66" t="s">
        <v>128</v>
      </c>
      <c r="AT64" s="67" t="s">
        <v>117</v>
      </c>
      <c r="AU64" s="67" t="s">
        <v>118</v>
      </c>
      <c r="AY64" s="66" t="s">
        <v>120</v>
      </c>
      <c r="BK64" s="68">
        <f>SUM(BK65:BK71)</f>
        <v>0</v>
      </c>
    </row>
    <row r="65" spans="2:64" s="17" customFormat="1" ht="31.5" customHeight="1" x14ac:dyDescent="0.25">
      <c r="B65" s="70"/>
      <c r="C65" s="71" t="s">
        <v>175</v>
      </c>
      <c r="D65" s="71" t="s">
        <v>121</v>
      </c>
      <c r="E65" s="72" t="s">
        <v>4505</v>
      </c>
      <c r="F65" s="671" t="s">
        <v>4506</v>
      </c>
      <c r="G65" s="667"/>
      <c r="H65" s="667"/>
      <c r="I65" s="667"/>
      <c r="J65" s="73" t="s">
        <v>532</v>
      </c>
      <c r="K65" s="74">
        <v>12</v>
      </c>
      <c r="L65" s="666"/>
      <c r="M65" s="667"/>
      <c r="N65" s="666">
        <f t="shared" ref="N65:N71" si="10">ROUND(L65*K65,2)</f>
        <v>0</v>
      </c>
      <c r="O65" s="667"/>
      <c r="P65" s="667"/>
      <c r="Q65" s="667"/>
      <c r="R65" s="75"/>
      <c r="T65" s="76" t="s">
        <v>125</v>
      </c>
      <c r="U65" s="77" t="s">
        <v>126</v>
      </c>
      <c r="V65" s="78">
        <v>0.42699999999999999</v>
      </c>
      <c r="W65" s="78">
        <f t="shared" ref="W65:W71" si="11">V65*K65</f>
        <v>5.1239999999999997</v>
      </c>
      <c r="X65" s="78">
        <v>1.58E-3</v>
      </c>
      <c r="Y65" s="78">
        <f t="shared" ref="Y65:Y71" si="12">X65*K65</f>
        <v>1.8960000000000001E-2</v>
      </c>
      <c r="Z65" s="78">
        <v>0</v>
      </c>
      <c r="AA65" s="79">
        <f t="shared" ref="AA65:AA71" si="13">Z65*K65</f>
        <v>0</v>
      </c>
      <c r="AR65" s="30" t="s">
        <v>118</v>
      </c>
      <c r="AT65" s="30" t="s">
        <v>121</v>
      </c>
      <c r="AU65" s="30" t="s">
        <v>128</v>
      </c>
      <c r="AY65" s="30" t="s">
        <v>120</v>
      </c>
      <c r="BE65" s="80">
        <f t="shared" ref="BE65:BE71" si="14">IF(U65="základní",N65,0)</f>
        <v>0</v>
      </c>
      <c r="BF65" s="80">
        <f t="shared" ref="BF65:BF71" si="15">IF(U65="snížená",N65,0)</f>
        <v>0</v>
      </c>
      <c r="BG65" s="80">
        <f t="shared" ref="BG65:BG71" si="16">IF(U65="zákl. přenesená",N65,0)</f>
        <v>0</v>
      </c>
      <c r="BH65" s="80">
        <f t="shared" ref="BH65:BH71" si="17">IF(U65="sníž. přenesená",N65,0)</f>
        <v>0</v>
      </c>
      <c r="BI65" s="80">
        <f t="shared" ref="BI65:BI71" si="18">IF(U65="nulová",N65,0)</f>
        <v>0</v>
      </c>
      <c r="BJ65" s="30" t="s">
        <v>118</v>
      </c>
      <c r="BK65" s="80">
        <f t="shared" ref="BK65:BK71" si="19">ROUND(L65*K65,2)</f>
        <v>0</v>
      </c>
      <c r="BL65" s="30" t="s">
        <v>118</v>
      </c>
    </row>
    <row r="66" spans="2:64" s="17" customFormat="1" ht="31.5" customHeight="1" x14ac:dyDescent="0.25">
      <c r="B66" s="70"/>
      <c r="C66" s="71" t="s">
        <v>179</v>
      </c>
      <c r="D66" s="71" t="s">
        <v>121</v>
      </c>
      <c r="E66" s="72" t="s">
        <v>4566</v>
      </c>
      <c r="F66" s="671" t="s">
        <v>4567</v>
      </c>
      <c r="G66" s="667"/>
      <c r="H66" s="667"/>
      <c r="I66" s="667"/>
      <c r="J66" s="73" t="s">
        <v>532</v>
      </c>
      <c r="K66" s="74">
        <v>36</v>
      </c>
      <c r="L66" s="666"/>
      <c r="M66" s="667"/>
      <c r="N66" s="666">
        <f t="shared" si="10"/>
        <v>0</v>
      </c>
      <c r="O66" s="667"/>
      <c r="P66" s="667"/>
      <c r="Q66" s="667"/>
      <c r="R66" s="75"/>
      <c r="T66" s="76" t="s">
        <v>125</v>
      </c>
      <c r="U66" s="77" t="s">
        <v>126</v>
      </c>
      <c r="V66" s="78">
        <v>0.78400000000000003</v>
      </c>
      <c r="W66" s="78">
        <f t="shared" si="11"/>
        <v>28.224</v>
      </c>
      <c r="X66" s="78">
        <v>6.2899999999999996E-3</v>
      </c>
      <c r="Y66" s="78">
        <f t="shared" si="12"/>
        <v>0.22643999999999997</v>
      </c>
      <c r="Z66" s="78">
        <v>0</v>
      </c>
      <c r="AA66" s="79">
        <f t="shared" si="13"/>
        <v>0</v>
      </c>
      <c r="AR66" s="30" t="s">
        <v>118</v>
      </c>
      <c r="AT66" s="30" t="s">
        <v>121</v>
      </c>
      <c r="AU66" s="30" t="s">
        <v>128</v>
      </c>
      <c r="AY66" s="30" t="s">
        <v>120</v>
      </c>
      <c r="BE66" s="80">
        <f t="shared" si="14"/>
        <v>0</v>
      </c>
      <c r="BF66" s="80">
        <f t="shared" si="15"/>
        <v>0</v>
      </c>
      <c r="BG66" s="80">
        <f t="shared" si="16"/>
        <v>0</v>
      </c>
      <c r="BH66" s="80">
        <f t="shared" si="17"/>
        <v>0</v>
      </c>
      <c r="BI66" s="80">
        <f t="shared" si="18"/>
        <v>0</v>
      </c>
      <c r="BJ66" s="30" t="s">
        <v>118</v>
      </c>
      <c r="BK66" s="80">
        <f t="shared" si="19"/>
        <v>0</v>
      </c>
      <c r="BL66" s="30" t="s">
        <v>118</v>
      </c>
    </row>
    <row r="67" spans="2:64" s="17" customFormat="1" ht="31.5" customHeight="1" x14ac:dyDescent="0.25">
      <c r="B67" s="70"/>
      <c r="C67" s="71" t="s">
        <v>184</v>
      </c>
      <c r="D67" s="71" t="s">
        <v>121</v>
      </c>
      <c r="E67" s="72" t="s">
        <v>4509</v>
      </c>
      <c r="F67" s="671" t="s">
        <v>4510</v>
      </c>
      <c r="G67" s="667"/>
      <c r="H67" s="667"/>
      <c r="I67" s="667"/>
      <c r="J67" s="73" t="s">
        <v>447</v>
      </c>
      <c r="K67" s="74">
        <v>2</v>
      </c>
      <c r="L67" s="666"/>
      <c r="M67" s="667"/>
      <c r="N67" s="666">
        <f t="shared" si="10"/>
        <v>0</v>
      </c>
      <c r="O67" s="667"/>
      <c r="P67" s="667"/>
      <c r="Q67" s="667"/>
      <c r="R67" s="75"/>
      <c r="T67" s="76" t="s">
        <v>125</v>
      </c>
      <c r="U67" s="77" t="s">
        <v>126</v>
      </c>
      <c r="V67" s="78">
        <v>1.1020000000000001</v>
      </c>
      <c r="W67" s="78">
        <f t="shared" si="11"/>
        <v>2.2040000000000002</v>
      </c>
      <c r="X67" s="78">
        <v>1.6299999999999999E-3</v>
      </c>
      <c r="Y67" s="78">
        <f t="shared" si="12"/>
        <v>3.2599999999999999E-3</v>
      </c>
      <c r="Z67" s="78">
        <v>0</v>
      </c>
      <c r="AA67" s="79">
        <f t="shared" si="13"/>
        <v>0</v>
      </c>
      <c r="AR67" s="30" t="s">
        <v>118</v>
      </c>
      <c r="AT67" s="30" t="s">
        <v>121</v>
      </c>
      <c r="AU67" s="30" t="s">
        <v>128</v>
      </c>
      <c r="AY67" s="30" t="s">
        <v>120</v>
      </c>
      <c r="BE67" s="80">
        <f t="shared" si="14"/>
        <v>0</v>
      </c>
      <c r="BF67" s="80">
        <f t="shared" si="15"/>
        <v>0</v>
      </c>
      <c r="BG67" s="80">
        <f t="shared" si="16"/>
        <v>0</v>
      </c>
      <c r="BH67" s="80">
        <f t="shared" si="17"/>
        <v>0</v>
      </c>
      <c r="BI67" s="80">
        <f t="shared" si="18"/>
        <v>0</v>
      </c>
      <c r="BJ67" s="30" t="s">
        <v>118</v>
      </c>
      <c r="BK67" s="80">
        <f t="shared" si="19"/>
        <v>0</v>
      </c>
      <c r="BL67" s="30" t="s">
        <v>118</v>
      </c>
    </row>
    <row r="68" spans="2:64" s="17" customFormat="1" ht="31.5" customHeight="1" x14ac:dyDescent="0.25">
      <c r="B68" s="70"/>
      <c r="C68" s="71" t="s">
        <v>188</v>
      </c>
      <c r="D68" s="71" t="s">
        <v>121</v>
      </c>
      <c r="E68" s="72" t="s">
        <v>4180</v>
      </c>
      <c r="F68" s="671" t="s">
        <v>4181</v>
      </c>
      <c r="G68" s="667"/>
      <c r="H68" s="667"/>
      <c r="I68" s="667"/>
      <c r="J68" s="73" t="s">
        <v>532</v>
      </c>
      <c r="K68" s="74">
        <v>12</v>
      </c>
      <c r="L68" s="666"/>
      <c r="M68" s="667"/>
      <c r="N68" s="666">
        <f t="shared" si="10"/>
        <v>0</v>
      </c>
      <c r="O68" s="667"/>
      <c r="P68" s="667"/>
      <c r="Q68" s="667"/>
      <c r="R68" s="75"/>
      <c r="T68" s="76" t="s">
        <v>125</v>
      </c>
      <c r="U68" s="77" t="s">
        <v>126</v>
      </c>
      <c r="V68" s="78">
        <v>2.1000000000000001E-2</v>
      </c>
      <c r="W68" s="78">
        <f t="shared" si="11"/>
        <v>0.252</v>
      </c>
      <c r="X68" s="78">
        <v>0</v>
      </c>
      <c r="Y68" s="78">
        <f t="shared" si="12"/>
        <v>0</v>
      </c>
      <c r="Z68" s="78">
        <v>0</v>
      </c>
      <c r="AA68" s="79">
        <f t="shared" si="13"/>
        <v>0</v>
      </c>
      <c r="AR68" s="30" t="s">
        <v>118</v>
      </c>
      <c r="AT68" s="30" t="s">
        <v>121</v>
      </c>
      <c r="AU68" s="30" t="s">
        <v>128</v>
      </c>
      <c r="AY68" s="30" t="s">
        <v>120</v>
      </c>
      <c r="BE68" s="80">
        <f t="shared" si="14"/>
        <v>0</v>
      </c>
      <c r="BF68" s="80">
        <f t="shared" si="15"/>
        <v>0</v>
      </c>
      <c r="BG68" s="80">
        <f t="shared" si="16"/>
        <v>0</v>
      </c>
      <c r="BH68" s="80">
        <f t="shared" si="17"/>
        <v>0</v>
      </c>
      <c r="BI68" s="80">
        <f t="shared" si="18"/>
        <v>0</v>
      </c>
      <c r="BJ68" s="30" t="s">
        <v>118</v>
      </c>
      <c r="BK68" s="80">
        <f t="shared" si="19"/>
        <v>0</v>
      </c>
      <c r="BL68" s="30" t="s">
        <v>118</v>
      </c>
    </row>
    <row r="69" spans="2:64" s="17" customFormat="1" ht="31.5" customHeight="1" x14ac:dyDescent="0.25">
      <c r="B69" s="70"/>
      <c r="C69" s="71" t="s">
        <v>194</v>
      </c>
      <c r="D69" s="71" t="s">
        <v>121</v>
      </c>
      <c r="E69" s="72" t="s">
        <v>4511</v>
      </c>
      <c r="F69" s="671" t="s">
        <v>4512</v>
      </c>
      <c r="G69" s="667"/>
      <c r="H69" s="667"/>
      <c r="I69" s="667"/>
      <c r="J69" s="73" t="s">
        <v>532</v>
      </c>
      <c r="K69" s="74">
        <v>36</v>
      </c>
      <c r="L69" s="666"/>
      <c r="M69" s="667"/>
      <c r="N69" s="666">
        <f t="shared" si="10"/>
        <v>0</v>
      </c>
      <c r="O69" s="667"/>
      <c r="P69" s="667"/>
      <c r="Q69" s="667"/>
      <c r="R69" s="75"/>
      <c r="T69" s="76" t="s">
        <v>125</v>
      </c>
      <c r="U69" s="77" t="s">
        <v>126</v>
      </c>
      <c r="V69" s="78">
        <v>3.2000000000000001E-2</v>
      </c>
      <c r="W69" s="78">
        <f t="shared" si="11"/>
        <v>1.1520000000000001</v>
      </c>
      <c r="X69" s="78">
        <v>0</v>
      </c>
      <c r="Y69" s="78">
        <f t="shared" si="12"/>
        <v>0</v>
      </c>
      <c r="Z69" s="78">
        <v>0</v>
      </c>
      <c r="AA69" s="79">
        <f t="shared" si="13"/>
        <v>0</v>
      </c>
      <c r="AR69" s="30" t="s">
        <v>118</v>
      </c>
      <c r="AT69" s="30" t="s">
        <v>121</v>
      </c>
      <c r="AU69" s="30" t="s">
        <v>128</v>
      </c>
      <c r="AY69" s="30" t="s">
        <v>120</v>
      </c>
      <c r="BE69" s="80">
        <f t="shared" si="14"/>
        <v>0</v>
      </c>
      <c r="BF69" s="80">
        <f t="shared" si="15"/>
        <v>0</v>
      </c>
      <c r="BG69" s="80">
        <f t="shared" si="16"/>
        <v>0</v>
      </c>
      <c r="BH69" s="80">
        <f t="shared" si="17"/>
        <v>0</v>
      </c>
      <c r="BI69" s="80">
        <f t="shared" si="18"/>
        <v>0</v>
      </c>
      <c r="BJ69" s="30" t="s">
        <v>118</v>
      </c>
      <c r="BK69" s="80">
        <f t="shared" si="19"/>
        <v>0</v>
      </c>
      <c r="BL69" s="30" t="s">
        <v>118</v>
      </c>
    </row>
    <row r="70" spans="2:64" s="17" customFormat="1" ht="31.5" customHeight="1" x14ac:dyDescent="0.25">
      <c r="B70" s="70"/>
      <c r="C70" s="71" t="s">
        <v>199</v>
      </c>
      <c r="D70" s="71" t="s">
        <v>121</v>
      </c>
      <c r="E70" s="72" t="s">
        <v>4182</v>
      </c>
      <c r="F70" s="671" t="s">
        <v>4183</v>
      </c>
      <c r="G70" s="667"/>
      <c r="H70" s="667"/>
      <c r="I70" s="667"/>
      <c r="J70" s="73" t="s">
        <v>3691</v>
      </c>
      <c r="K70" s="74">
        <v>10</v>
      </c>
      <c r="L70" s="666"/>
      <c r="M70" s="667"/>
      <c r="N70" s="666">
        <f t="shared" si="10"/>
        <v>0</v>
      </c>
      <c r="O70" s="667"/>
      <c r="P70" s="667"/>
      <c r="Q70" s="667"/>
      <c r="R70" s="75"/>
      <c r="T70" s="76" t="s">
        <v>125</v>
      </c>
      <c r="U70" s="77" t="s">
        <v>126</v>
      </c>
      <c r="V70" s="78">
        <v>0</v>
      </c>
      <c r="W70" s="78">
        <f t="shared" si="11"/>
        <v>0</v>
      </c>
      <c r="X70" s="78">
        <v>0</v>
      </c>
      <c r="Y70" s="78">
        <f t="shared" si="12"/>
        <v>0</v>
      </c>
      <c r="Z70" s="78">
        <v>0</v>
      </c>
      <c r="AA70" s="79">
        <f t="shared" si="13"/>
        <v>0</v>
      </c>
      <c r="AR70" s="30" t="s">
        <v>118</v>
      </c>
      <c r="AT70" s="30" t="s">
        <v>121</v>
      </c>
      <c r="AU70" s="30" t="s">
        <v>128</v>
      </c>
      <c r="AY70" s="30" t="s">
        <v>120</v>
      </c>
      <c r="BE70" s="80">
        <f t="shared" si="14"/>
        <v>0</v>
      </c>
      <c r="BF70" s="80">
        <f t="shared" si="15"/>
        <v>0</v>
      </c>
      <c r="BG70" s="80">
        <f t="shared" si="16"/>
        <v>0</v>
      </c>
      <c r="BH70" s="80">
        <f t="shared" si="17"/>
        <v>0</v>
      </c>
      <c r="BI70" s="80">
        <f t="shared" si="18"/>
        <v>0</v>
      </c>
      <c r="BJ70" s="30" t="s">
        <v>118</v>
      </c>
      <c r="BK70" s="80">
        <f t="shared" si="19"/>
        <v>0</v>
      </c>
      <c r="BL70" s="30" t="s">
        <v>118</v>
      </c>
    </row>
    <row r="71" spans="2:64" s="17" customFormat="1" ht="31.5" customHeight="1" x14ac:dyDescent="0.25">
      <c r="B71" s="70"/>
      <c r="C71" s="71" t="s">
        <v>203</v>
      </c>
      <c r="D71" s="71" t="s">
        <v>121</v>
      </c>
      <c r="E71" s="72" t="s">
        <v>4184</v>
      </c>
      <c r="F71" s="671" t="s">
        <v>4185</v>
      </c>
      <c r="G71" s="667"/>
      <c r="H71" s="667"/>
      <c r="I71" s="667"/>
      <c r="J71" s="73" t="s">
        <v>3691</v>
      </c>
      <c r="K71" s="74">
        <v>10</v>
      </c>
      <c r="L71" s="666"/>
      <c r="M71" s="667"/>
      <c r="N71" s="666">
        <f t="shared" si="10"/>
        <v>0</v>
      </c>
      <c r="O71" s="667"/>
      <c r="P71" s="667"/>
      <c r="Q71" s="667"/>
      <c r="R71" s="75"/>
      <c r="T71" s="76" t="s">
        <v>125</v>
      </c>
      <c r="U71" s="77" t="s">
        <v>126</v>
      </c>
      <c r="V71" s="78">
        <v>0</v>
      </c>
      <c r="W71" s="78">
        <f t="shared" si="11"/>
        <v>0</v>
      </c>
      <c r="X71" s="78">
        <v>0</v>
      </c>
      <c r="Y71" s="78">
        <f t="shared" si="12"/>
        <v>0</v>
      </c>
      <c r="Z71" s="78">
        <v>0</v>
      </c>
      <c r="AA71" s="79">
        <f t="shared" si="13"/>
        <v>0</v>
      </c>
      <c r="AR71" s="30" t="s">
        <v>118</v>
      </c>
      <c r="AT71" s="30" t="s">
        <v>121</v>
      </c>
      <c r="AU71" s="30" t="s">
        <v>128</v>
      </c>
      <c r="AY71" s="30" t="s">
        <v>120</v>
      </c>
      <c r="BE71" s="80">
        <f t="shared" si="14"/>
        <v>0</v>
      </c>
      <c r="BF71" s="80">
        <f t="shared" si="15"/>
        <v>0</v>
      </c>
      <c r="BG71" s="80">
        <f t="shared" si="16"/>
        <v>0</v>
      </c>
      <c r="BH71" s="80">
        <f t="shared" si="17"/>
        <v>0</v>
      </c>
      <c r="BI71" s="80">
        <f t="shared" si="18"/>
        <v>0</v>
      </c>
      <c r="BJ71" s="30" t="s">
        <v>118</v>
      </c>
      <c r="BK71" s="80">
        <f t="shared" si="19"/>
        <v>0</v>
      </c>
      <c r="BL71" s="30" t="s">
        <v>118</v>
      </c>
    </row>
    <row r="72" spans="2:64" s="62" customFormat="1" ht="29.85" customHeight="1" x14ac:dyDescent="0.3">
      <c r="B72" s="58"/>
      <c r="C72" s="59"/>
      <c r="D72" s="69" t="s">
        <v>4491</v>
      </c>
      <c r="E72" s="69"/>
      <c r="F72" s="69"/>
      <c r="G72" s="69"/>
      <c r="H72" s="69"/>
      <c r="I72" s="69"/>
      <c r="J72" s="69"/>
      <c r="K72" s="69"/>
      <c r="L72" s="69"/>
      <c r="M72" s="69"/>
      <c r="N72" s="657">
        <f>BK72</f>
        <v>0</v>
      </c>
      <c r="O72" s="658"/>
      <c r="P72" s="658"/>
      <c r="Q72" s="658"/>
      <c r="R72" s="61"/>
      <c r="T72" s="63"/>
      <c r="U72" s="59"/>
      <c r="V72" s="59"/>
      <c r="W72" s="64">
        <f>SUM(W73:W81)</f>
        <v>1.2369999999999999</v>
      </c>
      <c r="X72" s="59"/>
      <c r="Y72" s="64">
        <f>SUM(Y73:Y81)</f>
        <v>9.470000000000001E-3</v>
      </c>
      <c r="Z72" s="59"/>
      <c r="AA72" s="65">
        <f>SUM(AA73:AA81)</f>
        <v>0</v>
      </c>
      <c r="AR72" s="66" t="s">
        <v>128</v>
      </c>
      <c r="AT72" s="67" t="s">
        <v>117</v>
      </c>
      <c r="AU72" s="67" t="s">
        <v>118</v>
      </c>
      <c r="AY72" s="66" t="s">
        <v>120</v>
      </c>
      <c r="BK72" s="68">
        <f>SUM(BK73:BK81)</f>
        <v>0</v>
      </c>
    </row>
    <row r="73" spans="2:64" s="17" customFormat="1" ht="22.5" customHeight="1" x14ac:dyDescent="0.25">
      <c r="B73" s="70"/>
      <c r="C73" s="71" t="s">
        <v>206</v>
      </c>
      <c r="D73" s="71" t="s">
        <v>121</v>
      </c>
      <c r="E73" s="72" t="s">
        <v>4568</v>
      </c>
      <c r="F73" s="671" t="s">
        <v>4569</v>
      </c>
      <c r="G73" s="667"/>
      <c r="H73" s="667"/>
      <c r="I73" s="667"/>
      <c r="J73" s="73" t="s">
        <v>3065</v>
      </c>
      <c r="K73" s="74">
        <v>2</v>
      </c>
      <c r="L73" s="666"/>
      <c r="M73" s="667"/>
      <c r="N73" s="666">
        <f t="shared" ref="N73:N81" si="20">ROUND(L73*K73,2)</f>
        <v>0</v>
      </c>
      <c r="O73" s="667"/>
      <c r="P73" s="667"/>
      <c r="Q73" s="667"/>
      <c r="R73" s="75"/>
      <c r="T73" s="76" t="s">
        <v>125</v>
      </c>
      <c r="U73" s="77" t="s">
        <v>126</v>
      </c>
      <c r="V73" s="78">
        <v>0.59299999999999997</v>
      </c>
      <c r="W73" s="78">
        <f t="shared" ref="W73:W81" si="21">V73*K73</f>
        <v>1.1859999999999999</v>
      </c>
      <c r="X73" s="78">
        <v>4.7200000000000002E-3</v>
      </c>
      <c r="Y73" s="78">
        <f t="shared" ref="Y73:Y81" si="22">X73*K73</f>
        <v>9.4400000000000005E-3</v>
      </c>
      <c r="Z73" s="78">
        <v>0</v>
      </c>
      <c r="AA73" s="79">
        <f t="shared" ref="AA73:AA81" si="23">Z73*K73</f>
        <v>0</v>
      </c>
      <c r="AR73" s="30" t="s">
        <v>194</v>
      </c>
      <c r="AT73" s="30" t="s">
        <v>121</v>
      </c>
      <c r="AU73" s="30" t="s">
        <v>128</v>
      </c>
      <c r="AY73" s="30" t="s">
        <v>120</v>
      </c>
      <c r="BE73" s="80">
        <f t="shared" ref="BE73:BE81" si="24">IF(U73="základní",N73,0)</f>
        <v>0</v>
      </c>
      <c r="BF73" s="80">
        <f t="shared" ref="BF73:BF81" si="25">IF(U73="snížená",N73,0)</f>
        <v>0</v>
      </c>
      <c r="BG73" s="80">
        <f t="shared" ref="BG73:BG81" si="26">IF(U73="zákl. přenesená",N73,0)</f>
        <v>0</v>
      </c>
      <c r="BH73" s="80">
        <f t="shared" ref="BH73:BH81" si="27">IF(U73="sníž. přenesená",N73,0)</f>
        <v>0</v>
      </c>
      <c r="BI73" s="80">
        <f t="shared" ref="BI73:BI81" si="28">IF(U73="nulová",N73,0)</f>
        <v>0</v>
      </c>
      <c r="BJ73" s="30" t="s">
        <v>118</v>
      </c>
      <c r="BK73" s="80">
        <f t="shared" ref="BK73:BK81" si="29">ROUND(L73*K73,2)</f>
        <v>0</v>
      </c>
      <c r="BL73" s="30" t="s">
        <v>194</v>
      </c>
    </row>
    <row r="74" spans="2:64" s="17" customFormat="1" ht="31.5" customHeight="1" x14ac:dyDescent="0.25">
      <c r="B74" s="70"/>
      <c r="C74" s="101" t="s">
        <v>209</v>
      </c>
      <c r="D74" s="101" t="s">
        <v>195</v>
      </c>
      <c r="E74" s="102" t="s">
        <v>4513</v>
      </c>
      <c r="F74" s="677" t="s">
        <v>4198</v>
      </c>
      <c r="G74" s="678"/>
      <c r="H74" s="678"/>
      <c r="I74" s="678"/>
      <c r="J74" s="103" t="s">
        <v>447</v>
      </c>
      <c r="K74" s="104">
        <v>3</v>
      </c>
      <c r="L74" s="670"/>
      <c r="M74" s="678"/>
      <c r="N74" s="670">
        <f t="shared" si="20"/>
        <v>0</v>
      </c>
      <c r="O74" s="667"/>
      <c r="P74" s="667"/>
      <c r="Q74" s="667"/>
      <c r="R74" s="75"/>
      <c r="T74" s="76" t="s">
        <v>125</v>
      </c>
      <c r="U74" s="77" t="s">
        <v>126</v>
      </c>
      <c r="V74" s="78">
        <v>0</v>
      </c>
      <c r="W74" s="78">
        <f t="shared" si="21"/>
        <v>0</v>
      </c>
      <c r="X74" s="78">
        <v>0</v>
      </c>
      <c r="Y74" s="78">
        <f t="shared" si="22"/>
        <v>0</v>
      </c>
      <c r="Z74" s="78">
        <v>0</v>
      </c>
      <c r="AA74" s="79">
        <f t="shared" si="23"/>
        <v>0</v>
      </c>
      <c r="AR74" s="30" t="s">
        <v>128</v>
      </c>
      <c r="AT74" s="30" t="s">
        <v>195</v>
      </c>
      <c r="AU74" s="30" t="s">
        <v>128</v>
      </c>
      <c r="AY74" s="30" t="s">
        <v>120</v>
      </c>
      <c r="BE74" s="80">
        <f t="shared" si="24"/>
        <v>0</v>
      </c>
      <c r="BF74" s="80">
        <f t="shared" si="25"/>
        <v>0</v>
      </c>
      <c r="BG74" s="80">
        <f t="shared" si="26"/>
        <v>0</v>
      </c>
      <c r="BH74" s="80">
        <f t="shared" si="27"/>
        <v>0</v>
      </c>
      <c r="BI74" s="80">
        <f t="shared" si="28"/>
        <v>0</v>
      </c>
      <c r="BJ74" s="30" t="s">
        <v>118</v>
      </c>
      <c r="BK74" s="80">
        <f t="shared" si="29"/>
        <v>0</v>
      </c>
      <c r="BL74" s="30" t="s">
        <v>118</v>
      </c>
    </row>
    <row r="75" spans="2:64" s="17" customFormat="1" ht="31.5" customHeight="1" x14ac:dyDescent="0.25">
      <c r="B75" s="70"/>
      <c r="C75" s="101" t="s">
        <v>212</v>
      </c>
      <c r="D75" s="101" t="s">
        <v>195</v>
      </c>
      <c r="E75" s="102" t="s">
        <v>4514</v>
      </c>
      <c r="F75" s="677" t="s">
        <v>4515</v>
      </c>
      <c r="G75" s="678"/>
      <c r="H75" s="678"/>
      <c r="I75" s="678"/>
      <c r="J75" s="103" t="s">
        <v>447</v>
      </c>
      <c r="K75" s="104">
        <v>1</v>
      </c>
      <c r="L75" s="670"/>
      <c r="M75" s="678"/>
      <c r="N75" s="670">
        <f t="shared" si="20"/>
        <v>0</v>
      </c>
      <c r="O75" s="667"/>
      <c r="P75" s="667"/>
      <c r="Q75" s="667"/>
      <c r="R75" s="75"/>
      <c r="T75" s="76" t="s">
        <v>125</v>
      </c>
      <c r="U75" s="77" t="s">
        <v>126</v>
      </c>
      <c r="V75" s="78">
        <v>0</v>
      </c>
      <c r="W75" s="78">
        <f t="shared" si="21"/>
        <v>0</v>
      </c>
      <c r="X75" s="78">
        <v>0</v>
      </c>
      <c r="Y75" s="78">
        <f t="shared" si="22"/>
        <v>0</v>
      </c>
      <c r="Z75" s="78">
        <v>0</v>
      </c>
      <c r="AA75" s="79">
        <f t="shared" si="23"/>
        <v>0</v>
      </c>
      <c r="AR75" s="30" t="s">
        <v>128</v>
      </c>
      <c r="AT75" s="30" t="s">
        <v>195</v>
      </c>
      <c r="AU75" s="30" t="s">
        <v>128</v>
      </c>
      <c r="AY75" s="30" t="s">
        <v>120</v>
      </c>
      <c r="BE75" s="80">
        <f t="shared" si="24"/>
        <v>0</v>
      </c>
      <c r="BF75" s="80">
        <f t="shared" si="25"/>
        <v>0</v>
      </c>
      <c r="BG75" s="80">
        <f t="shared" si="26"/>
        <v>0</v>
      </c>
      <c r="BH75" s="80">
        <f t="shared" si="27"/>
        <v>0</v>
      </c>
      <c r="BI75" s="80">
        <f t="shared" si="28"/>
        <v>0</v>
      </c>
      <c r="BJ75" s="30" t="s">
        <v>118</v>
      </c>
      <c r="BK75" s="80">
        <f t="shared" si="29"/>
        <v>0</v>
      </c>
      <c r="BL75" s="30" t="s">
        <v>118</v>
      </c>
    </row>
    <row r="76" spans="2:64" s="17" customFormat="1" ht="44.25" customHeight="1" x14ac:dyDescent="0.25">
      <c r="B76" s="70"/>
      <c r="C76" s="101" t="s">
        <v>215</v>
      </c>
      <c r="D76" s="101" t="s">
        <v>195</v>
      </c>
      <c r="E76" s="102" t="s">
        <v>4516</v>
      </c>
      <c r="F76" s="677" t="s">
        <v>4570</v>
      </c>
      <c r="G76" s="678"/>
      <c r="H76" s="678"/>
      <c r="I76" s="678"/>
      <c r="J76" s="103" t="s">
        <v>447</v>
      </c>
      <c r="K76" s="104">
        <v>1</v>
      </c>
      <c r="L76" s="670"/>
      <c r="M76" s="678"/>
      <c r="N76" s="670">
        <f t="shared" si="20"/>
        <v>0</v>
      </c>
      <c r="O76" s="667"/>
      <c r="P76" s="667"/>
      <c r="Q76" s="667"/>
      <c r="R76" s="75"/>
      <c r="T76" s="76" t="s">
        <v>125</v>
      </c>
      <c r="U76" s="77" t="s">
        <v>126</v>
      </c>
      <c r="V76" s="78">
        <v>0</v>
      </c>
      <c r="W76" s="78">
        <f t="shared" si="21"/>
        <v>0</v>
      </c>
      <c r="X76" s="78">
        <v>0</v>
      </c>
      <c r="Y76" s="78">
        <f t="shared" si="22"/>
        <v>0</v>
      </c>
      <c r="Z76" s="78">
        <v>0</v>
      </c>
      <c r="AA76" s="79">
        <f t="shared" si="23"/>
        <v>0</v>
      </c>
      <c r="AR76" s="30" t="s">
        <v>128</v>
      </c>
      <c r="AT76" s="30" t="s">
        <v>195</v>
      </c>
      <c r="AU76" s="30" t="s">
        <v>128</v>
      </c>
      <c r="AY76" s="30" t="s">
        <v>120</v>
      </c>
      <c r="BE76" s="80">
        <f t="shared" si="24"/>
        <v>0</v>
      </c>
      <c r="BF76" s="80">
        <f t="shared" si="25"/>
        <v>0</v>
      </c>
      <c r="BG76" s="80">
        <f t="shared" si="26"/>
        <v>0</v>
      </c>
      <c r="BH76" s="80">
        <f t="shared" si="27"/>
        <v>0</v>
      </c>
      <c r="BI76" s="80">
        <f t="shared" si="28"/>
        <v>0</v>
      </c>
      <c r="BJ76" s="30" t="s">
        <v>118</v>
      </c>
      <c r="BK76" s="80">
        <f t="shared" si="29"/>
        <v>0</v>
      </c>
      <c r="BL76" s="30" t="s">
        <v>118</v>
      </c>
    </row>
    <row r="77" spans="2:64" s="17" customFormat="1" ht="31.5" customHeight="1" x14ac:dyDescent="0.25">
      <c r="B77" s="70"/>
      <c r="C77" s="101" t="s">
        <v>218</v>
      </c>
      <c r="D77" s="101" t="s">
        <v>195</v>
      </c>
      <c r="E77" s="102" t="s">
        <v>4518</v>
      </c>
      <c r="F77" s="677" t="s">
        <v>4519</v>
      </c>
      <c r="G77" s="678"/>
      <c r="H77" s="678"/>
      <c r="I77" s="678"/>
      <c r="J77" s="103" t="s">
        <v>447</v>
      </c>
      <c r="K77" s="104">
        <v>1</v>
      </c>
      <c r="L77" s="670"/>
      <c r="M77" s="678"/>
      <c r="N77" s="670">
        <f t="shared" si="20"/>
        <v>0</v>
      </c>
      <c r="O77" s="667"/>
      <c r="P77" s="667"/>
      <c r="Q77" s="667"/>
      <c r="R77" s="75"/>
      <c r="T77" s="76" t="s">
        <v>125</v>
      </c>
      <c r="U77" s="77" t="s">
        <v>126</v>
      </c>
      <c r="V77" s="78">
        <v>0</v>
      </c>
      <c r="W77" s="78">
        <f t="shared" si="21"/>
        <v>0</v>
      </c>
      <c r="X77" s="78">
        <v>0</v>
      </c>
      <c r="Y77" s="78">
        <f t="shared" si="22"/>
        <v>0</v>
      </c>
      <c r="Z77" s="78">
        <v>0</v>
      </c>
      <c r="AA77" s="79">
        <f t="shared" si="23"/>
        <v>0</v>
      </c>
      <c r="AR77" s="30" t="s">
        <v>128</v>
      </c>
      <c r="AT77" s="30" t="s">
        <v>195</v>
      </c>
      <c r="AU77" s="30" t="s">
        <v>128</v>
      </c>
      <c r="AY77" s="30" t="s">
        <v>120</v>
      </c>
      <c r="BE77" s="80">
        <f t="shared" si="24"/>
        <v>0</v>
      </c>
      <c r="BF77" s="80">
        <f t="shared" si="25"/>
        <v>0</v>
      </c>
      <c r="BG77" s="80">
        <f t="shared" si="26"/>
        <v>0</v>
      </c>
      <c r="BH77" s="80">
        <f t="shared" si="27"/>
        <v>0</v>
      </c>
      <c r="BI77" s="80">
        <f t="shared" si="28"/>
        <v>0</v>
      </c>
      <c r="BJ77" s="30" t="s">
        <v>118</v>
      </c>
      <c r="BK77" s="80">
        <f t="shared" si="29"/>
        <v>0</v>
      </c>
      <c r="BL77" s="30" t="s">
        <v>118</v>
      </c>
    </row>
    <row r="78" spans="2:64" s="17" customFormat="1" ht="31.5" customHeight="1" x14ac:dyDescent="0.25">
      <c r="B78" s="70"/>
      <c r="C78" s="101" t="s">
        <v>221</v>
      </c>
      <c r="D78" s="101" t="s">
        <v>195</v>
      </c>
      <c r="E78" s="102" t="s">
        <v>4520</v>
      </c>
      <c r="F78" s="677" t="s">
        <v>4571</v>
      </c>
      <c r="G78" s="678"/>
      <c r="H78" s="678"/>
      <c r="I78" s="678"/>
      <c r="J78" s="103" t="s">
        <v>447</v>
      </c>
      <c r="K78" s="104">
        <v>1</v>
      </c>
      <c r="L78" s="670"/>
      <c r="M78" s="678"/>
      <c r="N78" s="670">
        <f t="shared" si="20"/>
        <v>0</v>
      </c>
      <c r="O78" s="667"/>
      <c r="P78" s="667"/>
      <c r="Q78" s="667"/>
      <c r="R78" s="75"/>
      <c r="T78" s="76" t="s">
        <v>125</v>
      </c>
      <c r="U78" s="77" t="s">
        <v>126</v>
      </c>
      <c r="V78" s="78">
        <v>0</v>
      </c>
      <c r="W78" s="78">
        <f t="shared" si="21"/>
        <v>0</v>
      </c>
      <c r="X78" s="78">
        <v>0</v>
      </c>
      <c r="Y78" s="78">
        <f t="shared" si="22"/>
        <v>0</v>
      </c>
      <c r="Z78" s="78">
        <v>0</v>
      </c>
      <c r="AA78" s="79">
        <f t="shared" si="23"/>
        <v>0</v>
      </c>
      <c r="AR78" s="30" t="s">
        <v>128</v>
      </c>
      <c r="AT78" s="30" t="s">
        <v>195</v>
      </c>
      <c r="AU78" s="30" t="s">
        <v>128</v>
      </c>
      <c r="AY78" s="30" t="s">
        <v>120</v>
      </c>
      <c r="BE78" s="80">
        <f t="shared" si="24"/>
        <v>0</v>
      </c>
      <c r="BF78" s="80">
        <f t="shared" si="25"/>
        <v>0</v>
      </c>
      <c r="BG78" s="80">
        <f t="shared" si="26"/>
        <v>0</v>
      </c>
      <c r="BH78" s="80">
        <f t="shared" si="27"/>
        <v>0</v>
      </c>
      <c r="BI78" s="80">
        <f t="shared" si="28"/>
        <v>0</v>
      </c>
      <c r="BJ78" s="30" t="s">
        <v>118</v>
      </c>
      <c r="BK78" s="80">
        <f t="shared" si="29"/>
        <v>0</v>
      </c>
      <c r="BL78" s="30" t="s">
        <v>118</v>
      </c>
    </row>
    <row r="79" spans="2:64" s="17" customFormat="1" ht="22.5" customHeight="1" x14ac:dyDescent="0.25">
      <c r="B79" s="70"/>
      <c r="C79" s="101" t="s">
        <v>224</v>
      </c>
      <c r="D79" s="101" t="s">
        <v>195</v>
      </c>
      <c r="E79" s="102" t="s">
        <v>4522</v>
      </c>
      <c r="F79" s="677" t="s">
        <v>4523</v>
      </c>
      <c r="G79" s="678"/>
      <c r="H79" s="678"/>
      <c r="I79" s="678"/>
      <c r="J79" s="103" t="s">
        <v>447</v>
      </c>
      <c r="K79" s="104">
        <v>1</v>
      </c>
      <c r="L79" s="670"/>
      <c r="M79" s="678"/>
      <c r="N79" s="670">
        <f t="shared" si="20"/>
        <v>0</v>
      </c>
      <c r="O79" s="667"/>
      <c r="P79" s="667"/>
      <c r="Q79" s="667"/>
      <c r="R79" s="75"/>
      <c r="T79" s="76" t="s">
        <v>125</v>
      </c>
      <c r="U79" s="77" t="s">
        <v>126</v>
      </c>
      <c r="V79" s="78">
        <v>0</v>
      </c>
      <c r="W79" s="78">
        <f t="shared" si="21"/>
        <v>0</v>
      </c>
      <c r="X79" s="78">
        <v>0</v>
      </c>
      <c r="Y79" s="78">
        <f t="shared" si="22"/>
        <v>0</v>
      </c>
      <c r="Z79" s="78">
        <v>0</v>
      </c>
      <c r="AA79" s="79">
        <f t="shared" si="23"/>
        <v>0</v>
      </c>
      <c r="AR79" s="30" t="s">
        <v>128</v>
      </c>
      <c r="AT79" s="30" t="s">
        <v>195</v>
      </c>
      <c r="AU79" s="30" t="s">
        <v>128</v>
      </c>
      <c r="AY79" s="30" t="s">
        <v>120</v>
      </c>
      <c r="BE79" s="80">
        <f t="shared" si="24"/>
        <v>0</v>
      </c>
      <c r="BF79" s="80">
        <f t="shared" si="25"/>
        <v>0</v>
      </c>
      <c r="BG79" s="80">
        <f t="shared" si="26"/>
        <v>0</v>
      </c>
      <c r="BH79" s="80">
        <f t="shared" si="27"/>
        <v>0</v>
      </c>
      <c r="BI79" s="80">
        <f t="shared" si="28"/>
        <v>0</v>
      </c>
      <c r="BJ79" s="30" t="s">
        <v>118</v>
      </c>
      <c r="BK79" s="80">
        <f t="shared" si="29"/>
        <v>0</v>
      </c>
      <c r="BL79" s="30" t="s">
        <v>118</v>
      </c>
    </row>
    <row r="80" spans="2:64" s="17" customFormat="1" ht="31.5" customHeight="1" x14ac:dyDescent="0.25">
      <c r="B80" s="70"/>
      <c r="C80" s="101" t="s">
        <v>227</v>
      </c>
      <c r="D80" s="101" t="s">
        <v>195</v>
      </c>
      <c r="E80" s="102" t="s">
        <v>4524</v>
      </c>
      <c r="F80" s="677" t="s">
        <v>4525</v>
      </c>
      <c r="G80" s="678"/>
      <c r="H80" s="678"/>
      <c r="I80" s="678"/>
      <c r="J80" s="103" t="s">
        <v>447</v>
      </c>
      <c r="K80" s="104">
        <v>1</v>
      </c>
      <c r="L80" s="670"/>
      <c r="M80" s="678"/>
      <c r="N80" s="670">
        <f t="shared" si="20"/>
        <v>0</v>
      </c>
      <c r="O80" s="667"/>
      <c r="P80" s="667"/>
      <c r="Q80" s="667"/>
      <c r="R80" s="75"/>
      <c r="T80" s="76" t="s">
        <v>125</v>
      </c>
      <c r="U80" s="77" t="s">
        <v>126</v>
      </c>
      <c r="V80" s="78">
        <v>0</v>
      </c>
      <c r="W80" s="78">
        <f t="shared" si="21"/>
        <v>0</v>
      </c>
      <c r="X80" s="78">
        <v>0</v>
      </c>
      <c r="Y80" s="78">
        <f t="shared" si="22"/>
        <v>0</v>
      </c>
      <c r="Z80" s="78">
        <v>0</v>
      </c>
      <c r="AA80" s="79">
        <f t="shared" si="23"/>
        <v>0</v>
      </c>
      <c r="AR80" s="30" t="s">
        <v>128</v>
      </c>
      <c r="AT80" s="30" t="s">
        <v>195</v>
      </c>
      <c r="AU80" s="30" t="s">
        <v>128</v>
      </c>
      <c r="AY80" s="30" t="s">
        <v>120</v>
      </c>
      <c r="BE80" s="80">
        <f t="shared" si="24"/>
        <v>0</v>
      </c>
      <c r="BF80" s="80">
        <f t="shared" si="25"/>
        <v>0</v>
      </c>
      <c r="BG80" s="80">
        <f t="shared" si="26"/>
        <v>0</v>
      </c>
      <c r="BH80" s="80">
        <f t="shared" si="27"/>
        <v>0</v>
      </c>
      <c r="BI80" s="80">
        <f t="shared" si="28"/>
        <v>0</v>
      </c>
      <c r="BJ80" s="30" t="s">
        <v>118</v>
      </c>
      <c r="BK80" s="80">
        <f t="shared" si="29"/>
        <v>0</v>
      </c>
      <c r="BL80" s="30" t="s">
        <v>118</v>
      </c>
    </row>
    <row r="81" spans="2:64" s="17" customFormat="1" ht="31.5" customHeight="1" x14ac:dyDescent="0.25">
      <c r="B81" s="70"/>
      <c r="C81" s="71" t="s">
        <v>234</v>
      </c>
      <c r="D81" s="71" t="s">
        <v>121</v>
      </c>
      <c r="E81" s="72" t="s">
        <v>4195</v>
      </c>
      <c r="F81" s="671" t="s">
        <v>4196</v>
      </c>
      <c r="G81" s="667"/>
      <c r="H81" s="667"/>
      <c r="I81" s="667"/>
      <c r="J81" s="73" t="s">
        <v>447</v>
      </c>
      <c r="K81" s="74">
        <v>1</v>
      </c>
      <c r="L81" s="666"/>
      <c r="M81" s="667"/>
      <c r="N81" s="666">
        <f t="shared" si="20"/>
        <v>0</v>
      </c>
      <c r="O81" s="667"/>
      <c r="P81" s="667"/>
      <c r="Q81" s="667"/>
      <c r="R81" s="75"/>
      <c r="T81" s="76" t="s">
        <v>125</v>
      </c>
      <c r="U81" s="77" t="s">
        <v>126</v>
      </c>
      <c r="V81" s="78">
        <v>5.0999999999999997E-2</v>
      </c>
      <c r="W81" s="78">
        <f t="shared" si="21"/>
        <v>5.0999999999999997E-2</v>
      </c>
      <c r="X81" s="78">
        <v>3.0000000000000001E-5</v>
      </c>
      <c r="Y81" s="78">
        <f t="shared" si="22"/>
        <v>3.0000000000000001E-5</v>
      </c>
      <c r="Z81" s="78">
        <v>0</v>
      </c>
      <c r="AA81" s="79">
        <f t="shared" si="23"/>
        <v>0</v>
      </c>
      <c r="AR81" s="30" t="s">
        <v>118</v>
      </c>
      <c r="AT81" s="30" t="s">
        <v>121</v>
      </c>
      <c r="AU81" s="30" t="s">
        <v>128</v>
      </c>
      <c r="AY81" s="30" t="s">
        <v>120</v>
      </c>
      <c r="BE81" s="80">
        <f t="shared" si="24"/>
        <v>0</v>
      </c>
      <c r="BF81" s="80">
        <f t="shared" si="25"/>
        <v>0</v>
      </c>
      <c r="BG81" s="80">
        <f t="shared" si="26"/>
        <v>0</v>
      </c>
      <c r="BH81" s="80">
        <f t="shared" si="27"/>
        <v>0</v>
      </c>
      <c r="BI81" s="80">
        <f t="shared" si="28"/>
        <v>0</v>
      </c>
      <c r="BJ81" s="30" t="s">
        <v>118</v>
      </c>
      <c r="BK81" s="80">
        <f t="shared" si="29"/>
        <v>0</v>
      </c>
      <c r="BL81" s="30" t="s">
        <v>118</v>
      </c>
    </row>
    <row r="82" spans="2:64" s="62" customFormat="1" ht="29.85" customHeight="1" x14ac:dyDescent="0.3">
      <c r="B82" s="58"/>
      <c r="C82" s="59"/>
      <c r="D82" s="69" t="s">
        <v>98</v>
      </c>
      <c r="E82" s="69"/>
      <c r="F82" s="69"/>
      <c r="G82" s="69"/>
      <c r="H82" s="69"/>
      <c r="I82" s="69"/>
      <c r="J82" s="69"/>
      <c r="K82" s="69"/>
      <c r="L82" s="69"/>
      <c r="M82" s="69"/>
      <c r="N82" s="657">
        <f>BK82</f>
        <v>0</v>
      </c>
      <c r="O82" s="658"/>
      <c r="P82" s="658"/>
      <c r="Q82" s="658"/>
      <c r="R82" s="61"/>
      <c r="T82" s="63"/>
      <c r="U82" s="59"/>
      <c r="V82" s="59"/>
      <c r="W82" s="64">
        <f>SUM(W83:W84)</f>
        <v>1.248</v>
      </c>
      <c r="X82" s="59"/>
      <c r="Y82" s="64">
        <f>SUM(Y83:Y84)</f>
        <v>4.3200000000000001E-3</v>
      </c>
      <c r="Z82" s="59"/>
      <c r="AA82" s="65">
        <f>SUM(AA83:AA84)</f>
        <v>0</v>
      </c>
      <c r="AR82" s="66" t="s">
        <v>128</v>
      </c>
      <c r="AT82" s="67" t="s">
        <v>117</v>
      </c>
      <c r="AU82" s="67" t="s">
        <v>118</v>
      </c>
      <c r="AY82" s="66" t="s">
        <v>120</v>
      </c>
      <c r="BK82" s="68">
        <f>SUM(BK83:BK84)</f>
        <v>0</v>
      </c>
    </row>
    <row r="83" spans="2:64" s="17" customFormat="1" ht="31.5" customHeight="1" x14ac:dyDescent="0.25">
      <c r="B83" s="70"/>
      <c r="C83" s="71" t="s">
        <v>237</v>
      </c>
      <c r="D83" s="71" t="s">
        <v>121</v>
      </c>
      <c r="E83" s="72" t="s">
        <v>3693</v>
      </c>
      <c r="F83" s="671" t="s">
        <v>3694</v>
      </c>
      <c r="G83" s="667"/>
      <c r="H83" s="667"/>
      <c r="I83" s="667"/>
      <c r="J83" s="73" t="s">
        <v>532</v>
      </c>
      <c r="K83" s="74">
        <v>12</v>
      </c>
      <c r="L83" s="666"/>
      <c r="M83" s="667"/>
      <c r="N83" s="666">
        <f>ROUND(L83*K83,2)</f>
        <v>0</v>
      </c>
      <c r="O83" s="667"/>
      <c r="P83" s="667"/>
      <c r="Q83" s="667"/>
      <c r="R83" s="75"/>
      <c r="T83" s="76" t="s">
        <v>125</v>
      </c>
      <c r="U83" s="77" t="s">
        <v>126</v>
      </c>
      <c r="V83" s="78">
        <v>2.5999999999999999E-2</v>
      </c>
      <c r="W83" s="78">
        <f>V83*K83</f>
        <v>0.312</v>
      </c>
      <c r="X83" s="78">
        <v>9.0000000000000006E-5</v>
      </c>
      <c r="Y83" s="78">
        <f>X83*K83</f>
        <v>1.08E-3</v>
      </c>
      <c r="Z83" s="78">
        <v>0</v>
      </c>
      <c r="AA83" s="79">
        <f>Z83*K83</f>
        <v>0</v>
      </c>
      <c r="AR83" s="30" t="s">
        <v>194</v>
      </c>
      <c r="AT83" s="30" t="s">
        <v>121</v>
      </c>
      <c r="AU83" s="30" t="s">
        <v>128</v>
      </c>
      <c r="AY83" s="30" t="s">
        <v>120</v>
      </c>
      <c r="BE83" s="80">
        <f>IF(U83="základní",N83,0)</f>
        <v>0</v>
      </c>
      <c r="BF83" s="80">
        <f>IF(U83="snížená",N83,0)</f>
        <v>0</v>
      </c>
      <c r="BG83" s="80">
        <f>IF(U83="zákl. přenesená",N83,0)</f>
        <v>0</v>
      </c>
      <c r="BH83" s="80">
        <f>IF(U83="sníž. přenesená",N83,0)</f>
        <v>0</v>
      </c>
      <c r="BI83" s="80">
        <f>IF(U83="nulová",N83,0)</f>
        <v>0</v>
      </c>
      <c r="BJ83" s="30" t="s">
        <v>118</v>
      </c>
      <c r="BK83" s="80">
        <f>ROUND(L83*K83,2)</f>
        <v>0</v>
      </c>
      <c r="BL83" s="30" t="s">
        <v>194</v>
      </c>
    </row>
    <row r="84" spans="2:64" s="17" customFormat="1" ht="31.5" customHeight="1" x14ac:dyDescent="0.25">
      <c r="B84" s="70"/>
      <c r="C84" s="71" t="s">
        <v>240</v>
      </c>
      <c r="D84" s="71" t="s">
        <v>121</v>
      </c>
      <c r="E84" s="72" t="s">
        <v>3696</v>
      </c>
      <c r="F84" s="671" t="s">
        <v>4526</v>
      </c>
      <c r="G84" s="667"/>
      <c r="H84" s="667"/>
      <c r="I84" s="667"/>
      <c r="J84" s="73" t="s">
        <v>532</v>
      </c>
      <c r="K84" s="74">
        <v>36</v>
      </c>
      <c r="L84" s="666"/>
      <c r="M84" s="667"/>
      <c r="N84" s="666">
        <f>ROUND(L84*K84,2)</f>
        <v>0</v>
      </c>
      <c r="O84" s="667"/>
      <c r="P84" s="667"/>
      <c r="Q84" s="667"/>
      <c r="R84" s="75"/>
      <c r="T84" s="76" t="s">
        <v>125</v>
      </c>
      <c r="U84" s="77" t="s">
        <v>126</v>
      </c>
      <c r="V84" s="78">
        <v>2.5999999999999999E-2</v>
      </c>
      <c r="W84" s="78">
        <f>V84*K84</f>
        <v>0.93599999999999994</v>
      </c>
      <c r="X84" s="78">
        <v>9.0000000000000006E-5</v>
      </c>
      <c r="Y84" s="78">
        <f>X84*K84</f>
        <v>3.2400000000000003E-3</v>
      </c>
      <c r="Z84" s="78">
        <v>0</v>
      </c>
      <c r="AA84" s="79">
        <f>Z84*K84</f>
        <v>0</v>
      </c>
      <c r="AR84" s="30" t="s">
        <v>194</v>
      </c>
      <c r="AT84" s="30" t="s">
        <v>121</v>
      </c>
      <c r="AU84" s="30" t="s">
        <v>128</v>
      </c>
      <c r="AY84" s="30" t="s">
        <v>120</v>
      </c>
      <c r="BE84" s="80">
        <f>IF(U84="základní",N84,0)</f>
        <v>0</v>
      </c>
      <c r="BF84" s="80">
        <f>IF(U84="snížená",N84,0)</f>
        <v>0</v>
      </c>
      <c r="BG84" s="80">
        <f>IF(U84="zákl. přenesená",N84,0)</f>
        <v>0</v>
      </c>
      <c r="BH84" s="80">
        <f>IF(U84="sníž. přenesená",N84,0)</f>
        <v>0</v>
      </c>
      <c r="BI84" s="80">
        <f>IF(U84="nulová",N84,0)</f>
        <v>0</v>
      </c>
      <c r="BJ84" s="30" t="s">
        <v>118</v>
      </c>
      <c r="BK84" s="80">
        <f>ROUND(L84*K84,2)</f>
        <v>0</v>
      </c>
      <c r="BL84" s="30" t="s">
        <v>194</v>
      </c>
    </row>
    <row r="85" spans="2:64" s="62" customFormat="1" ht="29.85" customHeight="1" x14ac:dyDescent="0.3">
      <c r="B85" s="58"/>
      <c r="C85" s="59"/>
      <c r="D85" s="69" t="s">
        <v>4492</v>
      </c>
      <c r="E85" s="69"/>
      <c r="F85" s="69"/>
      <c r="G85" s="69"/>
      <c r="H85" s="69"/>
      <c r="I85" s="69"/>
      <c r="J85" s="69"/>
      <c r="K85" s="69"/>
      <c r="L85" s="69"/>
      <c r="M85" s="69"/>
      <c r="N85" s="657">
        <f>BK85</f>
        <v>0</v>
      </c>
      <c r="O85" s="658"/>
      <c r="P85" s="658"/>
      <c r="Q85" s="658"/>
      <c r="R85" s="61"/>
      <c r="T85" s="63"/>
      <c r="U85" s="59"/>
      <c r="V85" s="59"/>
      <c r="W85" s="64">
        <f>SUM(W86:W87)</f>
        <v>0</v>
      </c>
      <c r="X85" s="59"/>
      <c r="Y85" s="64">
        <f>SUM(Y86:Y87)</f>
        <v>0</v>
      </c>
      <c r="Z85" s="59"/>
      <c r="AA85" s="65">
        <f>SUM(AA86:AA87)</f>
        <v>0</v>
      </c>
      <c r="AR85" s="66" t="s">
        <v>128</v>
      </c>
      <c r="AT85" s="67" t="s">
        <v>117</v>
      </c>
      <c r="AU85" s="67" t="s">
        <v>118</v>
      </c>
      <c r="AY85" s="66" t="s">
        <v>120</v>
      </c>
      <c r="BK85" s="68">
        <f>SUM(BK86:BK87)</f>
        <v>0</v>
      </c>
    </row>
    <row r="86" spans="2:64" s="17" customFormat="1" ht="22.5" customHeight="1" x14ac:dyDescent="0.25">
      <c r="B86" s="70"/>
      <c r="C86" s="101" t="s">
        <v>247</v>
      </c>
      <c r="D86" s="101" t="s">
        <v>195</v>
      </c>
      <c r="E86" s="102" t="s">
        <v>4527</v>
      </c>
      <c r="F86" s="677" t="s">
        <v>4245</v>
      </c>
      <c r="G86" s="678"/>
      <c r="H86" s="678"/>
      <c r="I86" s="678"/>
      <c r="J86" s="103" t="s">
        <v>124</v>
      </c>
      <c r="K86" s="104">
        <v>1</v>
      </c>
      <c r="L86" s="670"/>
      <c r="M86" s="678"/>
      <c r="N86" s="670">
        <f>ROUND(L86*K86,2)</f>
        <v>0</v>
      </c>
      <c r="O86" s="667"/>
      <c r="P86" s="667"/>
      <c r="Q86" s="667"/>
      <c r="R86" s="75"/>
      <c r="T86" s="76" t="s">
        <v>125</v>
      </c>
      <c r="U86" s="77" t="s">
        <v>126</v>
      </c>
      <c r="V86" s="78">
        <v>0</v>
      </c>
      <c r="W86" s="78">
        <f>V86*K86</f>
        <v>0</v>
      </c>
      <c r="X86" s="78">
        <v>0</v>
      </c>
      <c r="Y86" s="78">
        <f>X86*K86</f>
        <v>0</v>
      </c>
      <c r="Z86" s="78">
        <v>0</v>
      </c>
      <c r="AA86" s="79">
        <f>Z86*K86</f>
        <v>0</v>
      </c>
      <c r="AR86" s="30" t="s">
        <v>258</v>
      </c>
      <c r="AT86" s="30" t="s">
        <v>195</v>
      </c>
      <c r="AU86" s="30" t="s">
        <v>128</v>
      </c>
      <c r="AY86" s="30" t="s">
        <v>120</v>
      </c>
      <c r="BE86" s="80">
        <f>IF(U86="základní",N86,0)</f>
        <v>0</v>
      </c>
      <c r="BF86" s="80">
        <f>IF(U86="snížená",N86,0)</f>
        <v>0</v>
      </c>
      <c r="BG86" s="80">
        <f>IF(U86="zákl. přenesená",N86,0)</f>
        <v>0</v>
      </c>
      <c r="BH86" s="80">
        <f>IF(U86="sníž. přenesená",N86,0)</f>
        <v>0</v>
      </c>
      <c r="BI86" s="80">
        <f>IF(U86="nulová",N86,0)</f>
        <v>0</v>
      </c>
      <c r="BJ86" s="30" t="s">
        <v>118</v>
      </c>
      <c r="BK86" s="80">
        <f>ROUND(L86*K86,2)</f>
        <v>0</v>
      </c>
      <c r="BL86" s="30" t="s">
        <v>194</v>
      </c>
    </row>
    <row r="87" spans="2:64" s="17" customFormat="1" ht="31.5" customHeight="1" x14ac:dyDescent="0.25">
      <c r="B87" s="70"/>
      <c r="C87" s="101" t="s">
        <v>254</v>
      </c>
      <c r="D87" s="101" t="s">
        <v>195</v>
      </c>
      <c r="E87" s="102" t="s">
        <v>4543</v>
      </c>
      <c r="F87" s="677" t="s">
        <v>4544</v>
      </c>
      <c r="G87" s="678"/>
      <c r="H87" s="678"/>
      <c r="I87" s="678"/>
      <c r="J87" s="103" t="s">
        <v>124</v>
      </c>
      <c r="K87" s="104">
        <v>40</v>
      </c>
      <c r="L87" s="670"/>
      <c r="M87" s="678"/>
      <c r="N87" s="670">
        <f>ROUND(L87*K87,2)</f>
        <v>0</v>
      </c>
      <c r="O87" s="667"/>
      <c r="P87" s="667"/>
      <c r="Q87" s="667"/>
      <c r="R87" s="75"/>
      <c r="T87" s="76" t="s">
        <v>125</v>
      </c>
      <c r="U87" s="129" t="s">
        <v>126</v>
      </c>
      <c r="V87" s="130">
        <v>0</v>
      </c>
      <c r="W87" s="130">
        <f>V87*K87</f>
        <v>0</v>
      </c>
      <c r="X87" s="130">
        <v>0</v>
      </c>
      <c r="Y87" s="130">
        <f>X87*K87</f>
        <v>0</v>
      </c>
      <c r="Z87" s="130">
        <v>0</v>
      </c>
      <c r="AA87" s="131">
        <f>Z87*K87</f>
        <v>0</v>
      </c>
      <c r="AR87" s="30" t="s">
        <v>258</v>
      </c>
      <c r="AT87" s="30" t="s">
        <v>195</v>
      </c>
      <c r="AU87" s="30" t="s">
        <v>128</v>
      </c>
      <c r="AY87" s="30" t="s">
        <v>120</v>
      </c>
      <c r="BE87" s="80">
        <f>IF(U87="základní",N87,0)</f>
        <v>0</v>
      </c>
      <c r="BF87" s="80">
        <f>IF(U87="snížená",N87,0)</f>
        <v>0</v>
      </c>
      <c r="BG87" s="80">
        <f>IF(U87="zákl. přenesená",N87,0)</f>
        <v>0</v>
      </c>
      <c r="BH87" s="80">
        <f>IF(U87="sníž. přenesená",N87,0)</f>
        <v>0</v>
      </c>
      <c r="BI87" s="80">
        <f>IF(U87="nulová",N87,0)</f>
        <v>0</v>
      </c>
      <c r="BJ87" s="30" t="s">
        <v>118</v>
      </c>
      <c r="BK87" s="80">
        <f>ROUND(L87*K87,2)</f>
        <v>0</v>
      </c>
      <c r="BL87" s="30" t="s">
        <v>194</v>
      </c>
    </row>
    <row r="88" spans="2:64" s="17" customFormat="1" ht="6.95" customHeight="1" x14ac:dyDescent="0.25">
      <c r="B88" s="41"/>
      <c r="C88" s="42"/>
      <c r="D88" s="42"/>
      <c r="E88" s="42"/>
      <c r="F88" s="42"/>
      <c r="G88" s="42"/>
      <c r="H88" s="42"/>
      <c r="I88" s="42"/>
      <c r="J88" s="42"/>
      <c r="K88" s="42"/>
      <c r="L88" s="42"/>
      <c r="M88" s="42"/>
      <c r="N88" s="42"/>
      <c r="O88" s="42"/>
      <c r="P88" s="42"/>
      <c r="Q88" s="42"/>
      <c r="R88" s="43"/>
    </row>
  </sheetData>
  <mergeCells count="136">
    <mergeCell ref="C3:Q3"/>
    <mergeCell ref="F5:P5"/>
    <mergeCell ref="F6:P6"/>
    <mergeCell ref="F7:P7"/>
    <mergeCell ref="F8:P8"/>
    <mergeCell ref="M10:P10"/>
    <mergeCell ref="N19:Q19"/>
    <mergeCell ref="N20:Q20"/>
    <mergeCell ref="N21:Q21"/>
    <mergeCell ref="N22:Q22"/>
    <mergeCell ref="N23:Q23"/>
    <mergeCell ref="N24:Q24"/>
    <mergeCell ref="M12:Q12"/>
    <mergeCell ref="M13:Q13"/>
    <mergeCell ref="C15:G15"/>
    <mergeCell ref="N15:Q15"/>
    <mergeCell ref="N17:Q17"/>
    <mergeCell ref="N18:Q18"/>
    <mergeCell ref="F37:P37"/>
    <mergeCell ref="M39:P39"/>
    <mergeCell ref="M41:Q41"/>
    <mergeCell ref="M42:Q42"/>
    <mergeCell ref="F44:I44"/>
    <mergeCell ref="L44:M44"/>
    <mergeCell ref="N44:Q44"/>
    <mergeCell ref="N25:Q25"/>
    <mergeCell ref="N26:Q26"/>
    <mergeCell ref="C32:Q32"/>
    <mergeCell ref="F34:P34"/>
    <mergeCell ref="F35:P35"/>
    <mergeCell ref="F36:P36"/>
    <mergeCell ref="F49:I49"/>
    <mergeCell ref="L49:M49"/>
    <mergeCell ref="N49:Q49"/>
    <mergeCell ref="F50:I50"/>
    <mergeCell ref="L50:M50"/>
    <mergeCell ref="N50:Q50"/>
    <mergeCell ref="N45:Q45"/>
    <mergeCell ref="N46:Q46"/>
    <mergeCell ref="N47:Q47"/>
    <mergeCell ref="F48:I48"/>
    <mergeCell ref="L48:M48"/>
    <mergeCell ref="N48:Q48"/>
    <mergeCell ref="F55:I55"/>
    <mergeCell ref="L55:M55"/>
    <mergeCell ref="N55:Q55"/>
    <mergeCell ref="F56:I56"/>
    <mergeCell ref="L56:M56"/>
    <mergeCell ref="N56:Q56"/>
    <mergeCell ref="N51:Q51"/>
    <mergeCell ref="N52:Q52"/>
    <mergeCell ref="F53:I53"/>
    <mergeCell ref="L53:M53"/>
    <mergeCell ref="N53:Q53"/>
    <mergeCell ref="F54:I54"/>
    <mergeCell ref="L54:M54"/>
    <mergeCell ref="N54:Q54"/>
    <mergeCell ref="N59:Q59"/>
    <mergeCell ref="F60:I60"/>
    <mergeCell ref="L60:M60"/>
    <mergeCell ref="N60:Q60"/>
    <mergeCell ref="F61:I61"/>
    <mergeCell ref="F62:I62"/>
    <mergeCell ref="L62:M62"/>
    <mergeCell ref="N62:Q62"/>
    <mergeCell ref="F57:I57"/>
    <mergeCell ref="L57:M57"/>
    <mergeCell ref="N57:Q57"/>
    <mergeCell ref="F58:I58"/>
    <mergeCell ref="L58:M58"/>
    <mergeCell ref="N58:Q58"/>
    <mergeCell ref="F67:I67"/>
    <mergeCell ref="L67:M67"/>
    <mergeCell ref="N67:Q67"/>
    <mergeCell ref="F68:I68"/>
    <mergeCell ref="L68:M68"/>
    <mergeCell ref="N68:Q68"/>
    <mergeCell ref="F63:I63"/>
    <mergeCell ref="N64:Q64"/>
    <mergeCell ref="F65:I65"/>
    <mergeCell ref="L65:M65"/>
    <mergeCell ref="N65:Q65"/>
    <mergeCell ref="F66:I66"/>
    <mergeCell ref="L66:M66"/>
    <mergeCell ref="N66:Q66"/>
    <mergeCell ref="F71:I71"/>
    <mergeCell ref="L71:M71"/>
    <mergeCell ref="N71:Q71"/>
    <mergeCell ref="N72:Q72"/>
    <mergeCell ref="F73:I73"/>
    <mergeCell ref="L73:M73"/>
    <mergeCell ref="N73:Q73"/>
    <mergeCell ref="F69:I69"/>
    <mergeCell ref="L69:M69"/>
    <mergeCell ref="N69:Q69"/>
    <mergeCell ref="F70:I70"/>
    <mergeCell ref="L70:M70"/>
    <mergeCell ref="N70:Q70"/>
    <mergeCell ref="F76:I76"/>
    <mergeCell ref="L76:M76"/>
    <mergeCell ref="N76:Q76"/>
    <mergeCell ref="F77:I77"/>
    <mergeCell ref="L77:M77"/>
    <mergeCell ref="N77:Q77"/>
    <mergeCell ref="F74:I74"/>
    <mergeCell ref="L74:M74"/>
    <mergeCell ref="N74:Q74"/>
    <mergeCell ref="F75:I75"/>
    <mergeCell ref="L75:M75"/>
    <mergeCell ref="N75:Q75"/>
    <mergeCell ref="F80:I80"/>
    <mergeCell ref="L80:M80"/>
    <mergeCell ref="N80:Q80"/>
    <mergeCell ref="F81:I81"/>
    <mergeCell ref="L81:M81"/>
    <mergeCell ref="N81:Q81"/>
    <mergeCell ref="F78:I78"/>
    <mergeCell ref="L78:M78"/>
    <mergeCell ref="N78:Q78"/>
    <mergeCell ref="F79:I79"/>
    <mergeCell ref="L79:M79"/>
    <mergeCell ref="N79:Q79"/>
    <mergeCell ref="N85:Q85"/>
    <mergeCell ref="F86:I86"/>
    <mergeCell ref="L86:M86"/>
    <mergeCell ref="N86:Q86"/>
    <mergeCell ref="F87:I87"/>
    <mergeCell ref="L87:M87"/>
    <mergeCell ref="N87:Q87"/>
    <mergeCell ref="N82:Q82"/>
    <mergeCell ref="F83:I83"/>
    <mergeCell ref="L83:M83"/>
    <mergeCell ref="N83:Q83"/>
    <mergeCell ref="F84:I84"/>
    <mergeCell ref="L84:M84"/>
    <mergeCell ref="N84:Q84"/>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autoPageBreaks="0" fitToPage="1"/>
  </sheetPr>
  <dimension ref="B2:BL82"/>
  <sheetViews>
    <sheetView showGridLines="0" workbookViewId="0">
      <pane ySplit="1" topLeftCell="A2" activePane="bottomLeft" state="frozen"/>
      <selection activeCell="K10" sqref="K10"/>
      <selection pane="bottomLeft" activeCell="S15" sqref="S15"/>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2" width="8" style="25" hidden="1" customWidth="1"/>
    <col min="63" max="63" width="10.7109375" style="25" customWidth="1"/>
    <col min="64" max="64" width="13.7109375" style="25"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2" spans="2:18" s="17" customFormat="1" ht="6.95" customHeight="1" x14ac:dyDescent="0.25">
      <c r="B2" s="14"/>
      <c r="C2" s="15"/>
      <c r="D2" s="15"/>
      <c r="E2" s="15"/>
      <c r="F2" s="15"/>
      <c r="G2" s="15"/>
      <c r="H2" s="15"/>
      <c r="I2" s="15"/>
      <c r="J2" s="15"/>
      <c r="K2" s="15"/>
      <c r="L2" s="15"/>
      <c r="M2" s="15"/>
      <c r="N2" s="15"/>
      <c r="O2" s="15"/>
      <c r="P2" s="15"/>
      <c r="Q2" s="15"/>
      <c r="R2" s="16"/>
    </row>
    <row r="3" spans="2:18" s="17" customFormat="1" ht="36.950000000000003" customHeight="1" x14ac:dyDescent="0.25">
      <c r="B3" s="18"/>
      <c r="C3" s="686" t="s">
        <v>54</v>
      </c>
      <c r="D3" s="680"/>
      <c r="E3" s="680"/>
      <c r="F3" s="680"/>
      <c r="G3" s="680"/>
      <c r="H3" s="680"/>
      <c r="I3" s="680"/>
      <c r="J3" s="680"/>
      <c r="K3" s="680"/>
      <c r="L3" s="680"/>
      <c r="M3" s="680"/>
      <c r="N3" s="680"/>
      <c r="O3" s="680"/>
      <c r="P3" s="680"/>
      <c r="Q3" s="680"/>
      <c r="R3" s="19"/>
    </row>
    <row r="4" spans="2:18" s="17" customFormat="1" ht="6.95" customHeight="1" x14ac:dyDescent="0.25">
      <c r="B4" s="18"/>
      <c r="C4" s="425"/>
      <c r="D4" s="425"/>
      <c r="E4" s="425"/>
      <c r="F4" s="425"/>
      <c r="G4" s="425"/>
      <c r="H4" s="425"/>
      <c r="I4" s="425"/>
      <c r="J4" s="425"/>
      <c r="K4" s="425"/>
      <c r="L4" s="425"/>
      <c r="M4" s="425"/>
      <c r="N4" s="425"/>
      <c r="O4" s="425"/>
      <c r="P4" s="425"/>
      <c r="Q4" s="425"/>
      <c r="R4" s="19"/>
    </row>
    <row r="5" spans="2:18" s="17" customFormat="1" ht="30" customHeight="1" x14ac:dyDescent="0.25">
      <c r="B5" s="18"/>
      <c r="C5" s="21" t="s">
        <v>55</v>
      </c>
      <c r="D5" s="425"/>
      <c r="E5" s="425"/>
      <c r="F5" s="687" t="s">
        <v>56</v>
      </c>
      <c r="G5" s="680"/>
      <c r="H5" s="680"/>
      <c r="I5" s="680"/>
      <c r="J5" s="680"/>
      <c r="K5" s="680"/>
      <c r="L5" s="680"/>
      <c r="M5" s="680"/>
      <c r="N5" s="680"/>
      <c r="O5" s="680"/>
      <c r="P5" s="680"/>
      <c r="Q5" s="425"/>
      <c r="R5" s="19"/>
    </row>
    <row r="6" spans="2:18" ht="30" customHeight="1" x14ac:dyDescent="0.3">
      <c r="B6" s="22"/>
      <c r="C6" s="21" t="s">
        <v>57</v>
      </c>
      <c r="D6" s="427"/>
      <c r="E6" s="427"/>
      <c r="F6" s="687" t="s">
        <v>1670</v>
      </c>
      <c r="G6" s="688"/>
      <c r="H6" s="688"/>
      <c r="I6" s="688"/>
      <c r="J6" s="688"/>
      <c r="K6" s="688"/>
      <c r="L6" s="688"/>
      <c r="M6" s="688"/>
      <c r="N6" s="688"/>
      <c r="O6" s="688"/>
      <c r="P6" s="688"/>
      <c r="Q6" s="427"/>
      <c r="R6" s="24"/>
    </row>
    <row r="7" spans="2:18" ht="30" customHeight="1" x14ac:dyDescent="0.3">
      <c r="B7" s="22"/>
      <c r="C7" s="21" t="s">
        <v>59</v>
      </c>
      <c r="D7" s="427"/>
      <c r="E7" s="427"/>
      <c r="F7" s="687" t="s">
        <v>1794</v>
      </c>
      <c r="G7" s="688"/>
      <c r="H7" s="688"/>
      <c r="I7" s="688"/>
      <c r="J7" s="688"/>
      <c r="K7" s="688"/>
      <c r="L7" s="688"/>
      <c r="M7" s="688"/>
      <c r="N7" s="688"/>
      <c r="O7" s="688"/>
      <c r="P7" s="688"/>
      <c r="Q7" s="427"/>
      <c r="R7" s="24"/>
    </row>
    <row r="8" spans="2:18" s="17" customFormat="1" ht="36.950000000000003" customHeight="1" x14ac:dyDescent="0.25">
      <c r="B8" s="18"/>
      <c r="C8" s="26" t="s">
        <v>1672</v>
      </c>
      <c r="D8" s="425"/>
      <c r="E8" s="425"/>
      <c r="F8" s="689" t="s">
        <v>6935</v>
      </c>
      <c r="G8" s="680"/>
      <c r="H8" s="680"/>
      <c r="I8" s="680"/>
      <c r="J8" s="680"/>
      <c r="K8" s="680"/>
      <c r="L8" s="680"/>
      <c r="M8" s="680"/>
      <c r="N8" s="680"/>
      <c r="O8" s="680"/>
      <c r="P8" s="680"/>
      <c r="Q8" s="425"/>
      <c r="R8" s="19"/>
    </row>
    <row r="9" spans="2:18" s="17" customFormat="1" ht="6.95" customHeight="1" x14ac:dyDescent="0.25">
      <c r="B9" s="18"/>
      <c r="C9" s="425"/>
      <c r="D9" s="425"/>
      <c r="E9" s="425"/>
      <c r="F9" s="425"/>
      <c r="G9" s="425"/>
      <c r="H9" s="425"/>
      <c r="I9" s="425"/>
      <c r="J9" s="425"/>
      <c r="K9" s="425"/>
      <c r="L9" s="425"/>
      <c r="M9" s="425"/>
      <c r="N9" s="425"/>
      <c r="O9" s="425"/>
      <c r="P9" s="425"/>
      <c r="Q9" s="425"/>
      <c r="R9" s="19"/>
    </row>
    <row r="10" spans="2:18" s="17" customFormat="1" ht="18" customHeight="1" x14ac:dyDescent="0.25">
      <c r="B10" s="18"/>
      <c r="C10" s="21" t="s">
        <v>61</v>
      </c>
      <c r="D10" s="425"/>
      <c r="E10" s="425"/>
      <c r="F10" s="428" t="s">
        <v>62</v>
      </c>
      <c r="G10" s="425"/>
      <c r="H10" s="425"/>
      <c r="I10" s="425"/>
      <c r="J10" s="425"/>
      <c r="K10" s="21" t="s">
        <v>63</v>
      </c>
      <c r="L10" s="425"/>
      <c r="M10" s="697">
        <v>42535</v>
      </c>
      <c r="N10" s="680"/>
      <c r="O10" s="680"/>
      <c r="P10" s="680"/>
      <c r="Q10" s="425"/>
      <c r="R10" s="19"/>
    </row>
    <row r="11" spans="2:18" s="17" customFormat="1" ht="6.95" customHeight="1" x14ac:dyDescent="0.25">
      <c r="B11" s="18"/>
      <c r="C11" s="425"/>
      <c r="D11" s="425"/>
      <c r="E11" s="425"/>
      <c r="F11" s="425"/>
      <c r="G11" s="425"/>
      <c r="H11" s="425"/>
      <c r="I11" s="425"/>
      <c r="J11" s="425"/>
      <c r="K11" s="425"/>
      <c r="L11" s="425"/>
      <c r="M11" s="425"/>
      <c r="N11" s="425"/>
      <c r="O11" s="425"/>
      <c r="P11" s="425"/>
      <c r="Q11" s="425"/>
      <c r="R11" s="19"/>
    </row>
    <row r="12" spans="2:18" s="17" customFormat="1" ht="15" x14ac:dyDescent="0.25">
      <c r="B12" s="18"/>
      <c r="C12" s="21" t="s">
        <v>64</v>
      </c>
      <c r="D12" s="425"/>
      <c r="E12" s="425"/>
      <c r="F12" s="428" t="s">
        <v>65</v>
      </c>
      <c r="G12" s="425"/>
      <c r="H12" s="425"/>
      <c r="I12" s="425"/>
      <c r="J12" s="425"/>
      <c r="K12" s="21" t="s">
        <v>66</v>
      </c>
      <c r="L12" s="425"/>
      <c r="M12" s="698" t="s">
        <v>70</v>
      </c>
      <c r="N12" s="680"/>
      <c r="O12" s="680"/>
      <c r="P12" s="680"/>
      <c r="Q12" s="680"/>
      <c r="R12" s="19"/>
    </row>
    <row r="13" spans="2:18" s="17" customFormat="1" ht="14.45" customHeight="1" x14ac:dyDescent="0.25">
      <c r="B13" s="18"/>
      <c r="C13" s="21" t="s">
        <v>68</v>
      </c>
      <c r="D13" s="425"/>
      <c r="E13" s="425"/>
      <c r="F13" s="428"/>
      <c r="G13" s="425"/>
      <c r="H13" s="425"/>
      <c r="I13" s="425"/>
      <c r="J13" s="425"/>
      <c r="K13" s="21" t="s">
        <v>69</v>
      </c>
      <c r="L13" s="425"/>
      <c r="M13" s="698" t="s">
        <v>70</v>
      </c>
      <c r="N13" s="680"/>
      <c r="O13" s="680"/>
      <c r="P13" s="680"/>
      <c r="Q13" s="680"/>
      <c r="R13" s="19"/>
    </row>
    <row r="14" spans="2:18" s="17" customFormat="1" ht="10.35" customHeight="1" x14ac:dyDescent="0.25">
      <c r="B14" s="18"/>
      <c r="C14" s="425"/>
      <c r="D14" s="425"/>
      <c r="E14" s="425"/>
      <c r="F14" s="425"/>
      <c r="G14" s="425"/>
      <c r="H14" s="425"/>
      <c r="I14" s="425"/>
      <c r="J14" s="425"/>
      <c r="K14" s="425"/>
      <c r="L14" s="425"/>
      <c r="M14" s="425"/>
      <c r="N14" s="425"/>
      <c r="O14" s="425"/>
      <c r="P14" s="425"/>
      <c r="Q14" s="425"/>
      <c r="R14" s="19"/>
    </row>
    <row r="15" spans="2:18" s="17" customFormat="1" ht="29.25" customHeight="1" x14ac:dyDescent="0.25">
      <c r="B15" s="18"/>
      <c r="C15" s="694" t="s">
        <v>71</v>
      </c>
      <c r="D15" s="695"/>
      <c r="E15" s="695"/>
      <c r="F15" s="695"/>
      <c r="G15" s="695"/>
      <c r="H15" s="431"/>
      <c r="I15" s="431"/>
      <c r="J15" s="431"/>
      <c r="K15" s="431"/>
      <c r="L15" s="431"/>
      <c r="M15" s="431"/>
      <c r="N15" s="694" t="s">
        <v>72</v>
      </c>
      <c r="O15" s="680"/>
      <c r="P15" s="680"/>
      <c r="Q15" s="680"/>
      <c r="R15" s="19"/>
    </row>
    <row r="16" spans="2:18" s="17" customFormat="1" ht="10.35" customHeight="1" x14ac:dyDescent="0.25">
      <c r="B16" s="18"/>
      <c r="C16" s="425"/>
      <c r="D16" s="425"/>
      <c r="E16" s="425"/>
      <c r="F16" s="425"/>
      <c r="G16" s="425"/>
      <c r="H16" s="425"/>
      <c r="I16" s="425"/>
      <c r="J16" s="425"/>
      <c r="K16" s="425"/>
      <c r="L16" s="425"/>
      <c r="M16" s="425"/>
      <c r="N16" s="425"/>
      <c r="O16" s="425"/>
      <c r="P16" s="425"/>
      <c r="Q16" s="425"/>
      <c r="R16" s="19"/>
    </row>
    <row r="17" spans="2:47" s="17" customFormat="1" ht="29.25" customHeight="1" x14ac:dyDescent="0.25">
      <c r="B17" s="18"/>
      <c r="C17" s="29" t="s">
        <v>73</v>
      </c>
      <c r="D17" s="425"/>
      <c r="E17" s="425"/>
      <c r="F17" s="425"/>
      <c r="G17" s="425"/>
      <c r="H17" s="425"/>
      <c r="I17" s="425"/>
      <c r="J17" s="425"/>
      <c r="K17" s="425"/>
      <c r="L17" s="425"/>
      <c r="M17" s="425"/>
      <c r="N17" s="696">
        <f>N45</f>
        <v>0</v>
      </c>
      <c r="O17" s="680"/>
      <c r="P17" s="680"/>
      <c r="Q17" s="680"/>
      <c r="R17" s="19"/>
      <c r="AU17" s="30" t="s">
        <v>74</v>
      </c>
    </row>
    <row r="18" spans="2:47" s="35" customFormat="1" ht="24.95" customHeight="1" x14ac:dyDescent="0.25">
      <c r="B18" s="31"/>
      <c r="C18" s="430"/>
      <c r="D18" s="33" t="s">
        <v>75</v>
      </c>
      <c r="E18" s="430"/>
      <c r="F18" s="430"/>
      <c r="G18" s="430"/>
      <c r="H18" s="430"/>
      <c r="I18" s="430"/>
      <c r="J18" s="430"/>
      <c r="K18" s="430"/>
      <c r="L18" s="430"/>
      <c r="M18" s="430"/>
      <c r="N18" s="669">
        <f>N46</f>
        <v>0</v>
      </c>
      <c r="O18" s="685"/>
      <c r="P18" s="685"/>
      <c r="Q18" s="685"/>
      <c r="R18" s="34"/>
    </row>
    <row r="19" spans="2:47" s="40" customFormat="1" ht="19.899999999999999" customHeight="1" x14ac:dyDescent="0.25">
      <c r="B19" s="36"/>
      <c r="C19" s="429"/>
      <c r="D19" s="38" t="s">
        <v>83</v>
      </c>
      <c r="E19" s="429"/>
      <c r="F19" s="429"/>
      <c r="G19" s="429"/>
      <c r="H19" s="429"/>
      <c r="I19" s="429"/>
      <c r="J19" s="429"/>
      <c r="K19" s="429"/>
      <c r="L19" s="429"/>
      <c r="M19" s="429"/>
      <c r="N19" s="683">
        <f>N47</f>
        <v>0</v>
      </c>
      <c r="O19" s="684"/>
      <c r="P19" s="684"/>
      <c r="Q19" s="684"/>
      <c r="R19" s="39"/>
    </row>
    <row r="20" spans="2:47" s="35" customFormat="1" ht="24.95" customHeight="1" x14ac:dyDescent="0.25">
      <c r="B20" s="31"/>
      <c r="C20" s="430"/>
      <c r="D20" s="33" t="s">
        <v>87</v>
      </c>
      <c r="E20" s="430"/>
      <c r="F20" s="430"/>
      <c r="G20" s="430"/>
      <c r="H20" s="430"/>
      <c r="I20" s="430"/>
      <c r="J20" s="430"/>
      <c r="K20" s="430"/>
      <c r="L20" s="430"/>
      <c r="M20" s="430"/>
      <c r="N20" s="669">
        <f>N51</f>
        <v>0</v>
      </c>
      <c r="O20" s="685"/>
      <c r="P20" s="685"/>
      <c r="Q20" s="685"/>
      <c r="R20" s="34"/>
    </row>
    <row r="21" spans="2:47" s="40" customFormat="1" ht="19.899999999999999" customHeight="1" x14ac:dyDescent="0.25">
      <c r="B21" s="36"/>
      <c r="C21" s="429"/>
      <c r="D21" s="38" t="s">
        <v>90</v>
      </c>
      <c r="E21" s="429"/>
      <c r="F21" s="429"/>
      <c r="G21" s="429"/>
      <c r="H21" s="429"/>
      <c r="I21" s="429"/>
      <c r="J21" s="429"/>
      <c r="K21" s="429"/>
      <c r="L21" s="429"/>
      <c r="M21" s="429"/>
      <c r="N21" s="683">
        <f>N52</f>
        <v>0</v>
      </c>
      <c r="O21" s="684"/>
      <c r="P21" s="684"/>
      <c r="Q21" s="684"/>
      <c r="R21" s="39"/>
    </row>
    <row r="22" spans="2:47" s="40" customFormat="1" ht="19.899999999999999" customHeight="1" x14ac:dyDescent="0.25">
      <c r="B22" s="36"/>
      <c r="C22" s="429"/>
      <c r="D22" s="38" t="s">
        <v>4489</v>
      </c>
      <c r="E22" s="429"/>
      <c r="F22" s="429"/>
      <c r="G22" s="429"/>
      <c r="H22" s="429"/>
      <c r="I22" s="429"/>
      <c r="J22" s="429"/>
      <c r="K22" s="429"/>
      <c r="L22" s="429"/>
      <c r="M22" s="429"/>
      <c r="N22" s="683">
        <f>N58</f>
        <v>0</v>
      </c>
      <c r="O22" s="684"/>
      <c r="P22" s="684"/>
      <c r="Q22" s="684"/>
      <c r="R22" s="39"/>
    </row>
    <row r="23" spans="2:47" s="40" customFormat="1" ht="19.899999999999999" customHeight="1" x14ac:dyDescent="0.25">
      <c r="B23" s="36"/>
      <c r="C23" s="429"/>
      <c r="D23" s="38" t="s">
        <v>4490</v>
      </c>
      <c r="E23" s="429"/>
      <c r="F23" s="429"/>
      <c r="G23" s="429"/>
      <c r="H23" s="429"/>
      <c r="I23" s="429"/>
      <c r="J23" s="429"/>
      <c r="K23" s="429"/>
      <c r="L23" s="429"/>
      <c r="M23" s="429"/>
      <c r="N23" s="683">
        <f>N66</f>
        <v>0</v>
      </c>
      <c r="O23" s="684"/>
      <c r="P23" s="684"/>
      <c r="Q23" s="684"/>
      <c r="R23" s="39"/>
    </row>
    <row r="24" spans="2:47" s="40" customFormat="1" ht="19.899999999999999" customHeight="1" x14ac:dyDescent="0.25">
      <c r="B24" s="36"/>
      <c r="C24" s="429"/>
      <c r="D24" s="38" t="s">
        <v>98</v>
      </c>
      <c r="E24" s="429"/>
      <c r="F24" s="429"/>
      <c r="G24" s="429"/>
      <c r="H24" s="429"/>
      <c r="I24" s="429"/>
      <c r="J24" s="429"/>
      <c r="K24" s="429"/>
      <c r="L24" s="429"/>
      <c r="M24" s="429"/>
      <c r="N24" s="683">
        <f>N72</f>
        <v>0</v>
      </c>
      <c r="O24" s="684"/>
      <c r="P24" s="684"/>
      <c r="Q24" s="684"/>
      <c r="R24" s="39"/>
    </row>
    <row r="25" spans="2:47" s="40" customFormat="1" ht="19.899999999999999" customHeight="1" x14ac:dyDescent="0.25">
      <c r="B25" s="36"/>
      <c r="C25" s="429"/>
      <c r="D25" s="38" t="s">
        <v>4492</v>
      </c>
      <c r="E25" s="429"/>
      <c r="F25" s="429"/>
      <c r="G25" s="429"/>
      <c r="H25" s="429"/>
      <c r="I25" s="429"/>
      <c r="J25" s="429"/>
      <c r="K25" s="429"/>
      <c r="L25" s="429"/>
      <c r="M25" s="429"/>
      <c r="N25" s="683">
        <f>N74</f>
        <v>0</v>
      </c>
      <c r="O25" s="684"/>
      <c r="P25" s="684"/>
      <c r="Q25" s="684"/>
      <c r="R25" s="39"/>
    </row>
    <row r="26" spans="2:47" s="40" customFormat="1" ht="19.899999999999999" customHeight="1" x14ac:dyDescent="0.25">
      <c r="B26" s="36"/>
      <c r="C26" s="429"/>
      <c r="D26" s="38" t="s">
        <v>6723</v>
      </c>
      <c r="E26" s="429"/>
      <c r="F26" s="429"/>
      <c r="G26" s="429"/>
      <c r="H26" s="429"/>
      <c r="I26" s="429"/>
      <c r="J26" s="429"/>
      <c r="K26" s="429"/>
      <c r="L26" s="429"/>
      <c r="M26" s="429"/>
      <c r="N26" s="683">
        <f>N77</f>
        <v>0</v>
      </c>
      <c r="O26" s="684"/>
      <c r="P26" s="684"/>
      <c r="Q26" s="684"/>
      <c r="R26" s="39"/>
    </row>
    <row r="27" spans="2:47" s="17" customFormat="1" ht="6.95" customHeight="1" x14ac:dyDescent="0.25">
      <c r="B27" s="41"/>
      <c r="C27" s="42"/>
      <c r="D27" s="42"/>
      <c r="E27" s="42"/>
      <c r="F27" s="42"/>
      <c r="G27" s="42"/>
      <c r="H27" s="42"/>
      <c r="I27" s="42"/>
      <c r="J27" s="42"/>
      <c r="K27" s="42"/>
      <c r="L27" s="42"/>
      <c r="M27" s="42"/>
      <c r="N27" s="42"/>
      <c r="O27" s="42"/>
      <c r="P27" s="42"/>
      <c r="Q27" s="42"/>
      <c r="R27" s="43"/>
    </row>
    <row r="31" spans="2:47" s="17" customFormat="1" ht="6.95" customHeight="1" x14ac:dyDescent="0.25">
      <c r="B31" s="14"/>
      <c r="C31" s="15"/>
      <c r="D31" s="15"/>
      <c r="E31" s="15"/>
      <c r="F31" s="15"/>
      <c r="G31" s="15"/>
      <c r="H31" s="15"/>
      <c r="I31" s="15"/>
      <c r="J31" s="15"/>
      <c r="K31" s="15"/>
      <c r="L31" s="15"/>
      <c r="M31" s="15"/>
      <c r="N31" s="15"/>
      <c r="O31" s="15"/>
      <c r="P31" s="15"/>
      <c r="Q31" s="15"/>
      <c r="R31" s="16"/>
    </row>
    <row r="32" spans="2:47" s="17" customFormat="1" ht="36.950000000000003" customHeight="1" x14ac:dyDescent="0.25">
      <c r="B32" s="18"/>
      <c r="C32" s="686" t="s">
        <v>100</v>
      </c>
      <c r="D32" s="680"/>
      <c r="E32" s="680"/>
      <c r="F32" s="680"/>
      <c r="G32" s="680"/>
      <c r="H32" s="680"/>
      <c r="I32" s="680"/>
      <c r="J32" s="680"/>
      <c r="K32" s="680"/>
      <c r="L32" s="680"/>
      <c r="M32" s="680"/>
      <c r="N32" s="680"/>
      <c r="O32" s="680"/>
      <c r="P32" s="680"/>
      <c r="Q32" s="680"/>
      <c r="R32" s="19"/>
    </row>
    <row r="33" spans="2:64" s="17" customFormat="1" ht="6.95" customHeight="1" x14ac:dyDescent="0.25">
      <c r="B33" s="18"/>
      <c r="C33" s="425"/>
      <c r="D33" s="425"/>
      <c r="E33" s="425"/>
      <c r="F33" s="425"/>
      <c r="G33" s="425"/>
      <c r="H33" s="425"/>
      <c r="I33" s="425"/>
      <c r="J33" s="425"/>
      <c r="K33" s="425"/>
      <c r="L33" s="425"/>
      <c r="M33" s="425"/>
      <c r="N33" s="425"/>
      <c r="O33" s="425"/>
      <c r="P33" s="425"/>
      <c r="Q33" s="425"/>
      <c r="R33" s="19"/>
    </row>
    <row r="34" spans="2:64" s="17" customFormat="1" ht="30" customHeight="1" x14ac:dyDescent="0.25">
      <c r="B34" s="18"/>
      <c r="C34" s="21" t="s">
        <v>55</v>
      </c>
      <c r="D34" s="425"/>
      <c r="E34" s="425"/>
      <c r="F34" s="687" t="s">
        <v>56</v>
      </c>
      <c r="G34" s="680"/>
      <c r="H34" s="680"/>
      <c r="I34" s="680"/>
      <c r="J34" s="680"/>
      <c r="K34" s="680"/>
      <c r="L34" s="680"/>
      <c r="M34" s="680"/>
      <c r="N34" s="680"/>
      <c r="O34" s="680"/>
      <c r="P34" s="680"/>
      <c r="Q34" s="425"/>
      <c r="R34" s="19"/>
    </row>
    <row r="35" spans="2:64" ht="30" customHeight="1" x14ac:dyDescent="0.3">
      <c r="B35" s="22"/>
      <c r="C35" s="21" t="s">
        <v>57</v>
      </c>
      <c r="D35" s="427"/>
      <c r="E35" s="427"/>
      <c r="F35" s="687" t="s">
        <v>1670</v>
      </c>
      <c r="G35" s="688"/>
      <c r="H35" s="688"/>
      <c r="I35" s="688"/>
      <c r="J35" s="688"/>
      <c r="K35" s="688"/>
      <c r="L35" s="688"/>
      <c r="M35" s="688"/>
      <c r="N35" s="688"/>
      <c r="O35" s="688"/>
      <c r="P35" s="688"/>
      <c r="Q35" s="427"/>
      <c r="R35" s="24"/>
    </row>
    <row r="36" spans="2:64" ht="30" customHeight="1" x14ac:dyDescent="0.3">
      <c r="B36" s="22"/>
      <c r="C36" s="21" t="s">
        <v>59</v>
      </c>
      <c r="D36" s="427"/>
      <c r="E36" s="427"/>
      <c r="F36" s="687" t="s">
        <v>1794</v>
      </c>
      <c r="G36" s="688"/>
      <c r="H36" s="688"/>
      <c r="I36" s="688"/>
      <c r="J36" s="688"/>
      <c r="K36" s="688"/>
      <c r="L36" s="688"/>
      <c r="M36" s="688"/>
      <c r="N36" s="688"/>
      <c r="O36" s="688"/>
      <c r="P36" s="688"/>
      <c r="Q36" s="427"/>
      <c r="R36" s="24"/>
    </row>
    <row r="37" spans="2:64" s="17" customFormat="1" ht="36.950000000000003" customHeight="1" x14ac:dyDescent="0.25">
      <c r="B37" s="18"/>
      <c r="C37" s="26" t="s">
        <v>1672</v>
      </c>
      <c r="D37" s="425"/>
      <c r="E37" s="425"/>
      <c r="F37" s="689" t="s">
        <v>6935</v>
      </c>
      <c r="G37" s="680"/>
      <c r="H37" s="680"/>
      <c r="I37" s="680"/>
      <c r="J37" s="680"/>
      <c r="K37" s="680"/>
      <c r="L37" s="680"/>
      <c r="M37" s="680"/>
      <c r="N37" s="680"/>
      <c r="O37" s="680"/>
      <c r="P37" s="680"/>
      <c r="Q37" s="425"/>
      <c r="R37" s="19"/>
    </row>
    <row r="38" spans="2:64" s="17" customFormat="1" ht="6.95" customHeight="1" x14ac:dyDescent="0.25">
      <c r="B38" s="18"/>
      <c r="C38" s="425"/>
      <c r="D38" s="425"/>
      <c r="E38" s="425"/>
      <c r="F38" s="425"/>
      <c r="G38" s="425"/>
      <c r="H38" s="425"/>
      <c r="I38" s="425"/>
      <c r="J38" s="425"/>
      <c r="K38" s="425"/>
      <c r="L38" s="425"/>
      <c r="M38" s="425"/>
      <c r="N38" s="425"/>
      <c r="O38" s="425"/>
      <c r="P38" s="425"/>
      <c r="Q38" s="425"/>
      <c r="R38" s="19"/>
    </row>
    <row r="39" spans="2:64" s="17" customFormat="1" ht="18" customHeight="1" x14ac:dyDescent="0.25">
      <c r="B39" s="18"/>
      <c r="C39" s="21" t="s">
        <v>61</v>
      </c>
      <c r="D39" s="425"/>
      <c r="E39" s="425"/>
      <c r="F39" s="428" t="s">
        <v>62</v>
      </c>
      <c r="G39" s="425"/>
      <c r="H39" s="425"/>
      <c r="I39" s="425"/>
      <c r="J39" s="425"/>
      <c r="K39" s="21" t="s">
        <v>63</v>
      </c>
      <c r="L39" s="425"/>
      <c r="M39" s="697">
        <v>42535</v>
      </c>
      <c r="N39" s="680"/>
      <c r="O39" s="680"/>
      <c r="P39" s="680"/>
      <c r="Q39" s="425"/>
      <c r="R39" s="19"/>
    </row>
    <row r="40" spans="2:64" s="17" customFormat="1" ht="6.95" customHeight="1" x14ac:dyDescent="0.25">
      <c r="B40" s="18"/>
      <c r="C40" s="425"/>
      <c r="D40" s="425"/>
      <c r="E40" s="425"/>
      <c r="F40" s="425"/>
      <c r="G40" s="425"/>
      <c r="H40" s="425"/>
      <c r="I40" s="425"/>
      <c r="J40" s="425"/>
      <c r="K40" s="425"/>
      <c r="L40" s="425"/>
      <c r="M40" s="425"/>
      <c r="N40" s="425"/>
      <c r="O40" s="425"/>
      <c r="P40" s="425"/>
      <c r="Q40" s="425"/>
      <c r="R40" s="19"/>
    </row>
    <row r="41" spans="2:64" s="17" customFormat="1" ht="15" x14ac:dyDescent="0.25">
      <c r="B41" s="18"/>
      <c r="C41" s="21" t="s">
        <v>64</v>
      </c>
      <c r="D41" s="425"/>
      <c r="E41" s="425"/>
      <c r="F41" s="428" t="s">
        <v>65</v>
      </c>
      <c r="G41" s="425"/>
      <c r="H41" s="425"/>
      <c r="I41" s="425"/>
      <c r="J41" s="425"/>
      <c r="K41" s="21" t="s">
        <v>66</v>
      </c>
      <c r="L41" s="425"/>
      <c r="M41" s="698" t="s">
        <v>70</v>
      </c>
      <c r="N41" s="680"/>
      <c r="O41" s="680"/>
      <c r="P41" s="680"/>
      <c r="Q41" s="680"/>
      <c r="R41" s="19"/>
    </row>
    <row r="42" spans="2:64" s="17" customFormat="1" ht="14.45" customHeight="1" x14ac:dyDescent="0.25">
      <c r="B42" s="18"/>
      <c r="C42" s="21" t="s">
        <v>68</v>
      </c>
      <c r="D42" s="425"/>
      <c r="E42" s="425"/>
      <c r="F42" s="428"/>
      <c r="G42" s="425"/>
      <c r="H42" s="425"/>
      <c r="I42" s="425"/>
      <c r="J42" s="425"/>
      <c r="K42" s="21" t="s">
        <v>69</v>
      </c>
      <c r="L42" s="425"/>
      <c r="M42" s="698" t="s">
        <v>70</v>
      </c>
      <c r="N42" s="680"/>
      <c r="O42" s="680"/>
      <c r="P42" s="680"/>
      <c r="Q42" s="680"/>
      <c r="R42" s="19"/>
    </row>
    <row r="43" spans="2:64" s="17" customFormat="1" ht="10.35" customHeight="1" x14ac:dyDescent="0.25">
      <c r="B43" s="18"/>
      <c r="C43" s="425"/>
      <c r="D43" s="425"/>
      <c r="E43" s="425"/>
      <c r="F43" s="425"/>
      <c r="G43" s="425"/>
      <c r="H43" s="425"/>
      <c r="I43" s="425"/>
      <c r="J43" s="425"/>
      <c r="K43" s="425"/>
      <c r="L43" s="425"/>
      <c r="M43" s="425"/>
      <c r="N43" s="425"/>
      <c r="O43" s="425"/>
      <c r="P43" s="425"/>
      <c r="Q43" s="425"/>
      <c r="R43" s="19"/>
    </row>
    <row r="44" spans="2:64" s="48" customFormat="1" ht="29.25" customHeight="1" x14ac:dyDescent="0.25">
      <c r="B44" s="44"/>
      <c r="C44" s="45" t="s">
        <v>101</v>
      </c>
      <c r="D44" s="426" t="s">
        <v>102</v>
      </c>
      <c r="E44" s="426" t="s">
        <v>103</v>
      </c>
      <c r="F44" s="690" t="s">
        <v>104</v>
      </c>
      <c r="G44" s="691"/>
      <c r="H44" s="691"/>
      <c r="I44" s="691"/>
      <c r="J44" s="426" t="s">
        <v>105</v>
      </c>
      <c r="K44" s="426" t="s">
        <v>106</v>
      </c>
      <c r="L44" s="692" t="s">
        <v>107</v>
      </c>
      <c r="M44" s="691"/>
      <c r="N44" s="690" t="s">
        <v>72</v>
      </c>
      <c r="O44" s="691"/>
      <c r="P44" s="691"/>
      <c r="Q44" s="693"/>
      <c r="R44" s="47"/>
      <c r="T44" s="49" t="s">
        <v>108</v>
      </c>
      <c r="U44" s="50" t="s">
        <v>109</v>
      </c>
      <c r="V44" s="50" t="s">
        <v>110</v>
      </c>
      <c r="W44" s="50" t="s">
        <v>111</v>
      </c>
      <c r="X44" s="50" t="s">
        <v>112</v>
      </c>
      <c r="Y44" s="50" t="s">
        <v>113</v>
      </c>
      <c r="Z44" s="50" t="s">
        <v>114</v>
      </c>
      <c r="AA44" s="51" t="s">
        <v>115</v>
      </c>
    </row>
    <row r="45" spans="2:64" s="17" customFormat="1" ht="29.25" customHeight="1" x14ac:dyDescent="0.35">
      <c r="B45" s="18"/>
      <c r="C45" s="52" t="s">
        <v>116</v>
      </c>
      <c r="D45" s="425"/>
      <c r="E45" s="425"/>
      <c r="F45" s="425"/>
      <c r="G45" s="425"/>
      <c r="H45" s="425"/>
      <c r="I45" s="425"/>
      <c r="J45" s="425"/>
      <c r="K45" s="425"/>
      <c r="L45" s="425"/>
      <c r="M45" s="425"/>
      <c r="N45" s="674">
        <f>BK45</f>
        <v>0</v>
      </c>
      <c r="O45" s="675"/>
      <c r="P45" s="675"/>
      <c r="Q45" s="675"/>
      <c r="R45" s="19"/>
      <c r="T45" s="53"/>
      <c r="U45" s="54"/>
      <c r="V45" s="54"/>
      <c r="W45" s="55">
        <f>W46+W51</f>
        <v>20.6492</v>
      </c>
      <c r="X45" s="54"/>
      <c r="Y45" s="55">
        <f>Y46+Y51</f>
        <v>4.5191999999999996E-2</v>
      </c>
      <c r="Z45" s="54"/>
      <c r="AA45" s="56">
        <f>AA46+AA51</f>
        <v>0</v>
      </c>
      <c r="AT45" s="30" t="s">
        <v>117</v>
      </c>
      <c r="AU45" s="30" t="s">
        <v>74</v>
      </c>
      <c r="BK45" s="57">
        <f>BK46+BK51</f>
        <v>0</v>
      </c>
    </row>
    <row r="46" spans="2:64" s="62" customFormat="1" ht="37.35" customHeight="1" x14ac:dyDescent="0.35">
      <c r="B46" s="58"/>
      <c r="C46" s="59"/>
      <c r="D46" s="60" t="s">
        <v>75</v>
      </c>
      <c r="E46" s="60"/>
      <c r="F46" s="60"/>
      <c r="G46" s="60"/>
      <c r="H46" s="60"/>
      <c r="I46" s="60"/>
      <c r="J46" s="60"/>
      <c r="K46" s="60"/>
      <c r="L46" s="60"/>
      <c r="M46" s="60"/>
      <c r="N46" s="668">
        <f>BK46</f>
        <v>0</v>
      </c>
      <c r="O46" s="669"/>
      <c r="P46" s="669"/>
      <c r="Q46" s="669"/>
      <c r="R46" s="61"/>
      <c r="T46" s="63"/>
      <c r="U46" s="59"/>
      <c r="V46" s="59"/>
      <c r="W46" s="64">
        <f>W47</f>
        <v>14.564</v>
      </c>
      <c r="X46" s="59"/>
      <c r="Y46" s="64">
        <f>Y47</f>
        <v>0</v>
      </c>
      <c r="Z46" s="59"/>
      <c r="AA46" s="65">
        <f>AA47</f>
        <v>0</v>
      </c>
      <c r="AR46" s="66" t="s">
        <v>118</v>
      </c>
      <c r="AT46" s="67" t="s">
        <v>117</v>
      </c>
      <c r="AU46" s="67" t="s">
        <v>119</v>
      </c>
      <c r="AY46" s="66" t="s">
        <v>120</v>
      </c>
      <c r="BK46" s="68">
        <f>BK47</f>
        <v>0</v>
      </c>
    </row>
    <row r="47" spans="2:64" s="62" customFormat="1" ht="19.899999999999999" customHeight="1" x14ac:dyDescent="0.3">
      <c r="B47" s="58"/>
      <c r="C47" s="59"/>
      <c r="D47" s="69" t="s">
        <v>83</v>
      </c>
      <c r="E47" s="69"/>
      <c r="F47" s="69"/>
      <c r="G47" s="69"/>
      <c r="H47" s="69"/>
      <c r="I47" s="69"/>
      <c r="J47" s="69"/>
      <c r="K47" s="69"/>
      <c r="L47" s="69"/>
      <c r="M47" s="69"/>
      <c r="N47" s="659">
        <f>BK47</f>
        <v>0</v>
      </c>
      <c r="O47" s="660"/>
      <c r="P47" s="660"/>
      <c r="Q47" s="660"/>
      <c r="R47" s="61"/>
      <c r="T47" s="63"/>
      <c r="U47" s="59"/>
      <c r="V47" s="59"/>
      <c r="W47" s="64">
        <f>SUM(W48:W50)</f>
        <v>14.564</v>
      </c>
      <c r="X47" s="59"/>
      <c r="Y47" s="64">
        <f>SUM(Y48:Y50)</f>
        <v>0</v>
      </c>
      <c r="Z47" s="59"/>
      <c r="AA47" s="65">
        <f>SUM(AA48:AA50)</f>
        <v>0</v>
      </c>
      <c r="AR47" s="66" t="s">
        <v>118</v>
      </c>
      <c r="AT47" s="67" t="s">
        <v>117</v>
      </c>
      <c r="AU47" s="67" t="s">
        <v>118</v>
      </c>
      <c r="AY47" s="66" t="s">
        <v>120</v>
      </c>
      <c r="BK47" s="68">
        <f>SUM(BK48:BK50)</f>
        <v>0</v>
      </c>
    </row>
    <row r="48" spans="2:64" s="17" customFormat="1" ht="31.5" customHeight="1" x14ac:dyDescent="0.25">
      <c r="B48" s="70"/>
      <c r="C48" s="71" t="s">
        <v>215</v>
      </c>
      <c r="D48" s="71" t="s">
        <v>121</v>
      </c>
      <c r="E48" s="72" t="s">
        <v>4493</v>
      </c>
      <c r="F48" s="671" t="s">
        <v>4494</v>
      </c>
      <c r="G48" s="667"/>
      <c r="H48" s="667"/>
      <c r="I48" s="667"/>
      <c r="J48" s="73" t="s">
        <v>447</v>
      </c>
      <c r="K48" s="74">
        <v>2</v>
      </c>
      <c r="L48" s="666"/>
      <c r="M48" s="667"/>
      <c r="N48" s="666">
        <f>ROUND(L48*K48,2)</f>
        <v>0</v>
      </c>
      <c r="O48" s="667"/>
      <c r="P48" s="667"/>
      <c r="Q48" s="667"/>
      <c r="R48" s="75"/>
      <c r="T48" s="76" t="s">
        <v>125</v>
      </c>
      <c r="U48" s="77" t="s">
        <v>126</v>
      </c>
      <c r="V48" s="78">
        <v>4.6500000000000004</v>
      </c>
      <c r="W48" s="78">
        <f>V48*K48</f>
        <v>9.3000000000000007</v>
      </c>
      <c r="X48" s="78">
        <v>0</v>
      </c>
      <c r="Y48" s="78">
        <f>X48*K48</f>
        <v>0</v>
      </c>
      <c r="Z48" s="78">
        <v>0</v>
      </c>
      <c r="AA48" s="79">
        <f>Z48*K48</f>
        <v>0</v>
      </c>
      <c r="AR48" s="30" t="s">
        <v>127</v>
      </c>
      <c r="AT48" s="30" t="s">
        <v>121</v>
      </c>
      <c r="AU48" s="30" t="s">
        <v>128</v>
      </c>
      <c r="AY48" s="30" t="s">
        <v>120</v>
      </c>
      <c r="BE48" s="80">
        <f>IF(U48="základní",N48,0)</f>
        <v>0</v>
      </c>
      <c r="BF48" s="80">
        <f>IF(U48="snížená",N48,0)</f>
        <v>0</v>
      </c>
      <c r="BG48" s="80">
        <f>IF(U48="zákl. přenesená",N48,0)</f>
        <v>0</v>
      </c>
      <c r="BH48" s="80">
        <f>IF(U48="sníž. přenesená",N48,0)</f>
        <v>0</v>
      </c>
      <c r="BI48" s="80">
        <f>IF(U48="nulová",N48,0)</f>
        <v>0</v>
      </c>
      <c r="BJ48" s="30" t="s">
        <v>118</v>
      </c>
      <c r="BK48" s="80">
        <f>ROUND(L48*K48,2)</f>
        <v>0</v>
      </c>
      <c r="BL48" s="30" t="s">
        <v>127</v>
      </c>
    </row>
    <row r="49" spans="2:64" s="17" customFormat="1" ht="31.5" customHeight="1" x14ac:dyDescent="0.25">
      <c r="B49" s="70"/>
      <c r="C49" s="71" t="s">
        <v>218</v>
      </c>
      <c r="D49" s="71" t="s">
        <v>121</v>
      </c>
      <c r="E49" s="72" t="s">
        <v>4495</v>
      </c>
      <c r="F49" s="671" t="s">
        <v>4496</v>
      </c>
      <c r="G49" s="667"/>
      <c r="H49" s="667"/>
      <c r="I49" s="667"/>
      <c r="J49" s="73" t="s">
        <v>447</v>
      </c>
      <c r="K49" s="74">
        <v>5</v>
      </c>
      <c r="L49" s="666"/>
      <c r="M49" s="667"/>
      <c r="N49" s="666">
        <f>ROUND(L49*K49,2)</f>
        <v>0</v>
      </c>
      <c r="O49" s="667"/>
      <c r="P49" s="667"/>
      <c r="Q49" s="667"/>
      <c r="R49" s="75"/>
      <c r="T49" s="76" t="s">
        <v>125</v>
      </c>
      <c r="U49" s="77" t="s">
        <v>126</v>
      </c>
      <c r="V49" s="78">
        <v>0</v>
      </c>
      <c r="W49" s="78">
        <f>V49*K49</f>
        <v>0</v>
      </c>
      <c r="X49" s="78">
        <v>0</v>
      </c>
      <c r="Y49" s="78">
        <f>X49*K49</f>
        <v>0</v>
      </c>
      <c r="Z49" s="78">
        <v>0</v>
      </c>
      <c r="AA49" s="79">
        <f>Z49*K49</f>
        <v>0</v>
      </c>
      <c r="AR49" s="30" t="s">
        <v>127</v>
      </c>
      <c r="AT49" s="30" t="s">
        <v>121</v>
      </c>
      <c r="AU49" s="30" t="s">
        <v>128</v>
      </c>
      <c r="AY49" s="30" t="s">
        <v>120</v>
      </c>
      <c r="BE49" s="80">
        <f>IF(U49="základní",N49,0)</f>
        <v>0</v>
      </c>
      <c r="BF49" s="80">
        <f>IF(U49="snížená",N49,0)</f>
        <v>0</v>
      </c>
      <c r="BG49" s="80">
        <f>IF(U49="zákl. přenesená",N49,0)</f>
        <v>0</v>
      </c>
      <c r="BH49" s="80">
        <f>IF(U49="sníž. přenesená",N49,0)</f>
        <v>0</v>
      </c>
      <c r="BI49" s="80">
        <f>IF(U49="nulová",N49,0)</f>
        <v>0</v>
      </c>
      <c r="BJ49" s="30" t="s">
        <v>118</v>
      </c>
      <c r="BK49" s="80">
        <f>ROUND(L49*K49,2)</f>
        <v>0</v>
      </c>
      <c r="BL49" s="30" t="s">
        <v>127</v>
      </c>
    </row>
    <row r="50" spans="2:64" s="17" customFormat="1" ht="44.25" customHeight="1" x14ac:dyDescent="0.25">
      <c r="B50" s="70"/>
      <c r="C50" s="71" t="s">
        <v>221</v>
      </c>
      <c r="D50" s="71" t="s">
        <v>121</v>
      </c>
      <c r="E50" s="72" t="s">
        <v>4497</v>
      </c>
      <c r="F50" s="671" t="s">
        <v>4498</v>
      </c>
      <c r="G50" s="667"/>
      <c r="H50" s="667"/>
      <c r="I50" s="667"/>
      <c r="J50" s="73" t="s">
        <v>447</v>
      </c>
      <c r="K50" s="74">
        <v>2</v>
      </c>
      <c r="L50" s="666"/>
      <c r="M50" s="667"/>
      <c r="N50" s="666">
        <f>ROUND(L50*K50,2)</f>
        <v>0</v>
      </c>
      <c r="O50" s="667"/>
      <c r="P50" s="667"/>
      <c r="Q50" s="667"/>
      <c r="R50" s="75"/>
      <c r="T50" s="76" t="s">
        <v>125</v>
      </c>
      <c r="U50" s="77" t="s">
        <v>126</v>
      </c>
      <c r="V50" s="78">
        <v>2.6320000000000001</v>
      </c>
      <c r="W50" s="78">
        <f>V50*K50</f>
        <v>5.2640000000000002</v>
      </c>
      <c r="X50" s="78">
        <v>0</v>
      </c>
      <c r="Y50" s="78">
        <f>X50*K50</f>
        <v>0</v>
      </c>
      <c r="Z50" s="78">
        <v>0</v>
      </c>
      <c r="AA50" s="79">
        <f>Z50*K50</f>
        <v>0</v>
      </c>
      <c r="AR50" s="30" t="s">
        <v>118</v>
      </c>
      <c r="AT50" s="30" t="s">
        <v>121</v>
      </c>
      <c r="AU50" s="30" t="s">
        <v>128</v>
      </c>
      <c r="AY50" s="30" t="s">
        <v>120</v>
      </c>
      <c r="BE50" s="80">
        <f>IF(U50="základní",N50,0)</f>
        <v>0</v>
      </c>
      <c r="BF50" s="80">
        <f>IF(U50="snížená",N50,0)</f>
        <v>0</v>
      </c>
      <c r="BG50" s="80">
        <f>IF(U50="zákl. přenesená",N50,0)</f>
        <v>0</v>
      </c>
      <c r="BH50" s="80">
        <f>IF(U50="sníž. přenesená",N50,0)</f>
        <v>0</v>
      </c>
      <c r="BI50" s="80">
        <f>IF(U50="nulová",N50,0)</f>
        <v>0</v>
      </c>
      <c r="BJ50" s="30" t="s">
        <v>118</v>
      </c>
      <c r="BK50" s="80">
        <f>ROUND(L50*K50,2)</f>
        <v>0</v>
      </c>
      <c r="BL50" s="30" t="s">
        <v>118</v>
      </c>
    </row>
    <row r="51" spans="2:64" s="62" customFormat="1" ht="37.35" customHeight="1" x14ac:dyDescent="0.35">
      <c r="B51" s="58"/>
      <c r="C51" s="59"/>
      <c r="D51" s="60" t="s">
        <v>87</v>
      </c>
      <c r="E51" s="60"/>
      <c r="F51" s="60"/>
      <c r="G51" s="60"/>
      <c r="H51" s="60"/>
      <c r="I51" s="60"/>
      <c r="J51" s="60"/>
      <c r="K51" s="60"/>
      <c r="L51" s="60"/>
      <c r="M51" s="60"/>
      <c r="N51" s="701">
        <f>BK51</f>
        <v>0</v>
      </c>
      <c r="O51" s="702"/>
      <c r="P51" s="702"/>
      <c r="Q51" s="702"/>
      <c r="R51" s="61"/>
      <c r="T51" s="63"/>
      <c r="U51" s="59"/>
      <c r="V51" s="59"/>
      <c r="W51" s="64">
        <f>W52+W58+W66+W72+W74+W77</f>
        <v>6.0851999999999995</v>
      </c>
      <c r="X51" s="59"/>
      <c r="Y51" s="64">
        <f>Y52+Y58+Y66+Y72+Y74+Y77</f>
        <v>4.5191999999999996E-2</v>
      </c>
      <c r="Z51" s="59"/>
      <c r="AA51" s="65">
        <f>AA52+AA58+AA66+AA72+AA74+AA77</f>
        <v>0</v>
      </c>
      <c r="AR51" s="66" t="s">
        <v>128</v>
      </c>
      <c r="AT51" s="67" t="s">
        <v>117</v>
      </c>
      <c r="AU51" s="67" t="s">
        <v>119</v>
      </c>
      <c r="AY51" s="66" t="s">
        <v>120</v>
      </c>
      <c r="BK51" s="68">
        <f>BK52+BK58+BK66+BK72+BK74+BK77</f>
        <v>0</v>
      </c>
    </row>
    <row r="52" spans="2:64" s="62" customFormat="1" ht="19.899999999999999" customHeight="1" x14ac:dyDescent="0.3">
      <c r="B52" s="58"/>
      <c r="C52" s="59"/>
      <c r="D52" s="69" t="s">
        <v>90</v>
      </c>
      <c r="E52" s="69"/>
      <c r="F52" s="69"/>
      <c r="G52" s="69"/>
      <c r="H52" s="69"/>
      <c r="I52" s="69"/>
      <c r="J52" s="69"/>
      <c r="K52" s="69"/>
      <c r="L52" s="69"/>
      <c r="M52" s="69"/>
      <c r="N52" s="659">
        <f>BK52</f>
        <v>0</v>
      </c>
      <c r="O52" s="660"/>
      <c r="P52" s="660"/>
      <c r="Q52" s="660"/>
      <c r="R52" s="61"/>
      <c r="T52" s="63"/>
      <c r="U52" s="59"/>
      <c r="V52" s="59"/>
      <c r="W52" s="64">
        <f>SUM(W53:W57)</f>
        <v>0.97920000000000007</v>
      </c>
      <c r="X52" s="59"/>
      <c r="Y52" s="64">
        <f>SUM(Y53:Y57)</f>
        <v>1.3052000000000001E-2</v>
      </c>
      <c r="Z52" s="59"/>
      <c r="AA52" s="65">
        <f>SUM(AA53:AA57)</f>
        <v>0</v>
      </c>
      <c r="AR52" s="66" t="s">
        <v>128</v>
      </c>
      <c r="AT52" s="67" t="s">
        <v>117</v>
      </c>
      <c r="AU52" s="67" t="s">
        <v>118</v>
      </c>
      <c r="AY52" s="66" t="s">
        <v>120</v>
      </c>
      <c r="BK52" s="68">
        <f>SUM(BK53:BK57)</f>
        <v>0</v>
      </c>
    </row>
    <row r="53" spans="2:64" s="17" customFormat="1" ht="44.25" customHeight="1" x14ac:dyDescent="0.25">
      <c r="B53" s="70"/>
      <c r="C53" s="71" t="s">
        <v>118</v>
      </c>
      <c r="D53" s="71" t="s">
        <v>121</v>
      </c>
      <c r="E53" s="72" t="s">
        <v>4266</v>
      </c>
      <c r="F53" s="671" t="s">
        <v>4267</v>
      </c>
      <c r="G53" s="667"/>
      <c r="H53" s="667"/>
      <c r="I53" s="667"/>
      <c r="J53" s="73" t="s">
        <v>532</v>
      </c>
      <c r="K53" s="74">
        <v>7.2</v>
      </c>
      <c r="L53" s="666"/>
      <c r="M53" s="667"/>
      <c r="N53" s="666">
        <f>ROUND(L53*K53,2)</f>
        <v>0</v>
      </c>
      <c r="O53" s="667"/>
      <c r="P53" s="667"/>
      <c r="Q53" s="667"/>
      <c r="R53" s="75"/>
      <c r="T53" s="76" t="s">
        <v>125</v>
      </c>
      <c r="U53" s="77" t="s">
        <v>126</v>
      </c>
      <c r="V53" s="78">
        <v>0.13600000000000001</v>
      </c>
      <c r="W53" s="78">
        <f>V53*K53</f>
        <v>0.97920000000000007</v>
      </c>
      <c r="X53" s="78">
        <v>2.7999999999999998E-4</v>
      </c>
      <c r="Y53" s="78">
        <f>X53*K53</f>
        <v>2.016E-3</v>
      </c>
      <c r="Z53" s="78">
        <v>0</v>
      </c>
      <c r="AA53" s="79">
        <f>Z53*K53</f>
        <v>0</v>
      </c>
      <c r="AR53" s="30" t="s">
        <v>118</v>
      </c>
      <c r="AT53" s="30" t="s">
        <v>121</v>
      </c>
      <c r="AU53" s="30" t="s">
        <v>128</v>
      </c>
      <c r="AY53" s="30" t="s">
        <v>120</v>
      </c>
      <c r="BE53" s="80">
        <f>IF(U53="základní",N53,0)</f>
        <v>0</v>
      </c>
      <c r="BF53" s="80">
        <f>IF(U53="snížená",N53,0)</f>
        <v>0</v>
      </c>
      <c r="BG53" s="80">
        <f>IF(U53="zákl. přenesená",N53,0)</f>
        <v>0</v>
      </c>
      <c r="BH53" s="80">
        <f>IF(U53="sníž. přenesená",N53,0)</f>
        <v>0</v>
      </c>
      <c r="BI53" s="80">
        <f>IF(U53="nulová",N53,0)</f>
        <v>0</v>
      </c>
      <c r="BJ53" s="30" t="s">
        <v>118</v>
      </c>
      <c r="BK53" s="80">
        <f>ROUND(L53*K53,2)</f>
        <v>0</v>
      </c>
      <c r="BL53" s="30" t="s">
        <v>118</v>
      </c>
    </row>
    <row r="54" spans="2:64" s="17" customFormat="1" ht="22.5" customHeight="1" x14ac:dyDescent="0.25">
      <c r="B54" s="70"/>
      <c r="C54" s="101" t="s">
        <v>128</v>
      </c>
      <c r="D54" s="101" t="s">
        <v>195</v>
      </c>
      <c r="E54" s="102" t="s">
        <v>4499</v>
      </c>
      <c r="F54" s="677" t="s">
        <v>4500</v>
      </c>
      <c r="G54" s="678"/>
      <c r="H54" s="678"/>
      <c r="I54" s="678"/>
      <c r="J54" s="103" t="s">
        <v>447</v>
      </c>
      <c r="K54" s="104">
        <v>1</v>
      </c>
      <c r="L54" s="670"/>
      <c r="M54" s="678"/>
      <c r="N54" s="670">
        <f>ROUND(L54*K54,2)</f>
        <v>0</v>
      </c>
      <c r="O54" s="667"/>
      <c r="P54" s="667"/>
      <c r="Q54" s="667"/>
      <c r="R54" s="75"/>
      <c r="T54" s="76" t="s">
        <v>125</v>
      </c>
      <c r="U54" s="77" t="s">
        <v>126</v>
      </c>
      <c r="V54" s="78">
        <v>0</v>
      </c>
      <c r="W54" s="78">
        <f>V54*K54</f>
        <v>0</v>
      </c>
      <c r="X54" s="78">
        <v>4.7000000000000002E-3</v>
      </c>
      <c r="Y54" s="78">
        <f>X54*K54</f>
        <v>4.7000000000000002E-3</v>
      </c>
      <c r="Z54" s="78">
        <v>0</v>
      </c>
      <c r="AA54" s="79">
        <f>Z54*K54</f>
        <v>0</v>
      </c>
      <c r="AR54" s="30" t="s">
        <v>128</v>
      </c>
      <c r="AT54" s="30" t="s">
        <v>195</v>
      </c>
      <c r="AU54" s="30" t="s">
        <v>128</v>
      </c>
      <c r="AY54" s="30" t="s">
        <v>120</v>
      </c>
      <c r="BE54" s="80">
        <f>IF(U54="základní",N54,0)</f>
        <v>0</v>
      </c>
      <c r="BF54" s="80">
        <f>IF(U54="snížená",N54,0)</f>
        <v>0</v>
      </c>
      <c r="BG54" s="80">
        <f>IF(U54="zákl. přenesená",N54,0)</f>
        <v>0</v>
      </c>
      <c r="BH54" s="80">
        <f>IF(U54="sníž. přenesená",N54,0)</f>
        <v>0</v>
      </c>
      <c r="BI54" s="80">
        <f>IF(U54="nulová",N54,0)</f>
        <v>0</v>
      </c>
      <c r="BJ54" s="30" t="s">
        <v>118</v>
      </c>
      <c r="BK54" s="80">
        <f>ROUND(L54*K54,2)</f>
        <v>0</v>
      </c>
      <c r="BL54" s="30" t="s">
        <v>118</v>
      </c>
    </row>
    <row r="55" spans="2:64" s="17" customFormat="1" ht="31.5" customHeight="1" x14ac:dyDescent="0.25">
      <c r="B55" s="70"/>
      <c r="C55" s="101" t="s">
        <v>136</v>
      </c>
      <c r="D55" s="101" t="s">
        <v>195</v>
      </c>
      <c r="E55" s="102" t="s">
        <v>4105</v>
      </c>
      <c r="F55" s="677" t="s">
        <v>4106</v>
      </c>
      <c r="G55" s="678"/>
      <c r="H55" s="678"/>
      <c r="I55" s="678"/>
      <c r="J55" s="103" t="s">
        <v>532</v>
      </c>
      <c r="K55" s="104">
        <v>7.2</v>
      </c>
      <c r="L55" s="670"/>
      <c r="M55" s="678"/>
      <c r="N55" s="670">
        <f>ROUND(L55*K55,2)</f>
        <v>0</v>
      </c>
      <c r="O55" s="667"/>
      <c r="P55" s="667"/>
      <c r="Q55" s="667"/>
      <c r="R55" s="75"/>
      <c r="T55" s="76" t="s">
        <v>125</v>
      </c>
      <c r="U55" s="77" t="s">
        <v>126</v>
      </c>
      <c r="V55" s="78">
        <v>0</v>
      </c>
      <c r="W55" s="78">
        <f>V55*K55</f>
        <v>0</v>
      </c>
      <c r="X55" s="78">
        <v>8.8000000000000003E-4</v>
      </c>
      <c r="Y55" s="78">
        <f>X55*K55</f>
        <v>6.3360000000000005E-3</v>
      </c>
      <c r="Z55" s="78">
        <v>0</v>
      </c>
      <c r="AA55" s="79">
        <f>Z55*K55</f>
        <v>0</v>
      </c>
      <c r="AR55" s="30" t="s">
        <v>258</v>
      </c>
      <c r="AT55" s="30" t="s">
        <v>195</v>
      </c>
      <c r="AU55" s="30" t="s">
        <v>128</v>
      </c>
      <c r="AY55" s="30" t="s">
        <v>120</v>
      </c>
      <c r="BE55" s="80">
        <f>IF(U55="základní",N55,0)</f>
        <v>0</v>
      </c>
      <c r="BF55" s="80">
        <f>IF(U55="snížená",N55,0)</f>
        <v>0</v>
      </c>
      <c r="BG55" s="80">
        <f>IF(U55="zákl. přenesená",N55,0)</f>
        <v>0</v>
      </c>
      <c r="BH55" s="80">
        <f>IF(U55="sníž. přenesená",N55,0)</f>
        <v>0</v>
      </c>
      <c r="BI55" s="80">
        <f>IF(U55="nulová",N55,0)</f>
        <v>0</v>
      </c>
      <c r="BJ55" s="30" t="s">
        <v>118</v>
      </c>
      <c r="BK55" s="80">
        <f>ROUND(L55*K55,2)</f>
        <v>0</v>
      </c>
      <c r="BL55" s="30" t="s">
        <v>194</v>
      </c>
    </row>
    <row r="56" spans="2:64" s="17" customFormat="1" ht="31.5" customHeight="1" x14ac:dyDescent="0.25">
      <c r="B56" s="70"/>
      <c r="C56" s="71" t="s">
        <v>127</v>
      </c>
      <c r="D56" s="71" t="s">
        <v>121</v>
      </c>
      <c r="E56" s="72" t="s">
        <v>3878</v>
      </c>
      <c r="F56" s="671" t="s">
        <v>3879</v>
      </c>
      <c r="G56" s="667"/>
      <c r="H56" s="667"/>
      <c r="I56" s="667"/>
      <c r="J56" s="73" t="s">
        <v>3691</v>
      </c>
      <c r="K56" s="74">
        <v>5.3280000000000003</v>
      </c>
      <c r="L56" s="666"/>
      <c r="M56" s="667"/>
      <c r="N56" s="666">
        <f>ROUND(L56*K56,2)</f>
        <v>0</v>
      </c>
      <c r="O56" s="667"/>
      <c r="P56" s="667"/>
      <c r="Q56" s="667"/>
      <c r="R56" s="75"/>
      <c r="T56" s="76" t="s">
        <v>125</v>
      </c>
      <c r="U56" s="77" t="s">
        <v>126</v>
      </c>
      <c r="V56" s="78">
        <v>0</v>
      </c>
      <c r="W56" s="78">
        <f>V56*K56</f>
        <v>0</v>
      </c>
      <c r="X56" s="78">
        <v>0</v>
      </c>
      <c r="Y56" s="78">
        <f>X56*K56</f>
        <v>0</v>
      </c>
      <c r="Z56" s="78">
        <v>0</v>
      </c>
      <c r="AA56" s="79">
        <f>Z56*K56</f>
        <v>0</v>
      </c>
      <c r="AR56" s="30" t="s">
        <v>118</v>
      </c>
      <c r="AT56" s="30" t="s">
        <v>121</v>
      </c>
      <c r="AU56" s="30" t="s">
        <v>128</v>
      </c>
      <c r="AY56" s="30" t="s">
        <v>120</v>
      </c>
      <c r="BE56" s="80">
        <f>IF(U56="základní",N56,0)</f>
        <v>0</v>
      </c>
      <c r="BF56" s="80">
        <f>IF(U56="snížená",N56,0)</f>
        <v>0</v>
      </c>
      <c r="BG56" s="80">
        <f>IF(U56="zákl. přenesená",N56,0)</f>
        <v>0</v>
      </c>
      <c r="BH56" s="80">
        <f>IF(U56="sníž. přenesená",N56,0)</f>
        <v>0</v>
      </c>
      <c r="BI56" s="80">
        <f>IF(U56="nulová",N56,0)</f>
        <v>0</v>
      </c>
      <c r="BJ56" s="30" t="s">
        <v>118</v>
      </c>
      <c r="BK56" s="80">
        <f>ROUND(L56*K56,2)</f>
        <v>0</v>
      </c>
      <c r="BL56" s="30" t="s">
        <v>118</v>
      </c>
    </row>
    <row r="57" spans="2:64" s="17" customFormat="1" ht="31.5" customHeight="1" x14ac:dyDescent="0.25">
      <c r="B57" s="70"/>
      <c r="C57" s="71" t="s">
        <v>143</v>
      </c>
      <c r="D57" s="71" t="s">
        <v>121</v>
      </c>
      <c r="E57" s="72" t="s">
        <v>3880</v>
      </c>
      <c r="F57" s="671" t="s">
        <v>3881</v>
      </c>
      <c r="G57" s="667"/>
      <c r="H57" s="667"/>
      <c r="I57" s="667"/>
      <c r="J57" s="73" t="s">
        <v>3691</v>
      </c>
      <c r="K57" s="74">
        <v>5.3280000000000003</v>
      </c>
      <c r="L57" s="666"/>
      <c r="M57" s="667"/>
      <c r="N57" s="666">
        <f>ROUND(L57*K57,2)</f>
        <v>0</v>
      </c>
      <c r="O57" s="667"/>
      <c r="P57" s="667"/>
      <c r="Q57" s="667"/>
      <c r="R57" s="75"/>
      <c r="T57" s="76" t="s">
        <v>125</v>
      </c>
      <c r="U57" s="77" t="s">
        <v>126</v>
      </c>
      <c r="V57" s="78">
        <v>0</v>
      </c>
      <c r="W57" s="78">
        <f>V57*K57</f>
        <v>0</v>
      </c>
      <c r="X57" s="78">
        <v>0</v>
      </c>
      <c r="Y57" s="78">
        <f>X57*K57</f>
        <v>0</v>
      </c>
      <c r="Z57" s="78">
        <v>0</v>
      </c>
      <c r="AA57" s="79">
        <f>Z57*K57</f>
        <v>0</v>
      </c>
      <c r="AR57" s="30" t="s">
        <v>118</v>
      </c>
      <c r="AT57" s="30" t="s">
        <v>121</v>
      </c>
      <c r="AU57" s="30" t="s">
        <v>128</v>
      </c>
      <c r="AY57" s="30" t="s">
        <v>120</v>
      </c>
      <c r="BE57" s="80">
        <f>IF(U57="základní",N57,0)</f>
        <v>0</v>
      </c>
      <c r="BF57" s="80">
        <f>IF(U57="snížená",N57,0)</f>
        <v>0</v>
      </c>
      <c r="BG57" s="80">
        <f>IF(U57="zákl. přenesená",N57,0)</f>
        <v>0</v>
      </c>
      <c r="BH57" s="80">
        <f>IF(U57="sníž. přenesená",N57,0)</f>
        <v>0</v>
      </c>
      <c r="BI57" s="80">
        <f>IF(U57="nulová",N57,0)</f>
        <v>0</v>
      </c>
      <c r="BJ57" s="30" t="s">
        <v>118</v>
      </c>
      <c r="BK57" s="80">
        <f>ROUND(L57*K57,2)</f>
        <v>0</v>
      </c>
      <c r="BL57" s="30" t="s">
        <v>118</v>
      </c>
    </row>
    <row r="58" spans="2:64" s="62" customFormat="1" ht="29.85" customHeight="1" x14ac:dyDescent="0.3">
      <c r="B58" s="58"/>
      <c r="C58" s="59"/>
      <c r="D58" s="69" t="s">
        <v>4489</v>
      </c>
      <c r="E58" s="69"/>
      <c r="F58" s="69"/>
      <c r="G58" s="69"/>
      <c r="H58" s="69"/>
      <c r="I58" s="69"/>
      <c r="J58" s="69"/>
      <c r="K58" s="69"/>
      <c r="L58" s="69"/>
      <c r="M58" s="69"/>
      <c r="N58" s="657">
        <f>BK58</f>
        <v>0</v>
      </c>
      <c r="O58" s="658"/>
      <c r="P58" s="658"/>
      <c r="Q58" s="658"/>
      <c r="R58" s="61"/>
      <c r="T58" s="63"/>
      <c r="U58" s="59"/>
      <c r="V58" s="59"/>
      <c r="W58" s="64">
        <f>SUM(W59:W65)</f>
        <v>0.91200000000000003</v>
      </c>
      <c r="X58" s="59"/>
      <c r="Y58" s="64">
        <f>SUM(Y59:Y65)</f>
        <v>9.0399999999999994E-3</v>
      </c>
      <c r="Z58" s="59"/>
      <c r="AA58" s="65">
        <f>SUM(AA59:AA65)</f>
        <v>0</v>
      </c>
      <c r="AR58" s="66" t="s">
        <v>128</v>
      </c>
      <c r="AT58" s="67" t="s">
        <v>117</v>
      </c>
      <c r="AU58" s="67" t="s">
        <v>118</v>
      </c>
      <c r="AY58" s="66" t="s">
        <v>120</v>
      </c>
      <c r="BK58" s="68">
        <f>SUM(BK59:BK65)</f>
        <v>0</v>
      </c>
    </row>
    <row r="59" spans="2:64" s="17" customFormat="1" ht="22.5" customHeight="1" x14ac:dyDescent="0.25">
      <c r="B59" s="70"/>
      <c r="C59" s="71" t="s">
        <v>147</v>
      </c>
      <c r="D59" s="71" t="s">
        <v>121</v>
      </c>
      <c r="E59" s="72" t="s">
        <v>4039</v>
      </c>
      <c r="F59" s="671" t="s">
        <v>4040</v>
      </c>
      <c r="G59" s="667"/>
      <c r="H59" s="667"/>
      <c r="I59" s="667"/>
      <c r="J59" s="73" t="s">
        <v>3065</v>
      </c>
      <c r="K59" s="74">
        <v>4</v>
      </c>
      <c r="L59" s="666"/>
      <c r="M59" s="667"/>
      <c r="N59" s="666">
        <f>ROUND(L59*K59,2)</f>
        <v>0</v>
      </c>
      <c r="O59" s="667"/>
      <c r="P59" s="667"/>
      <c r="Q59" s="667"/>
      <c r="R59" s="75"/>
      <c r="T59" s="76" t="s">
        <v>125</v>
      </c>
      <c r="U59" s="77" t="s">
        <v>126</v>
      </c>
      <c r="V59" s="78">
        <v>0.114</v>
      </c>
      <c r="W59" s="78">
        <f>V59*K59</f>
        <v>0.45600000000000002</v>
      </c>
      <c r="X59" s="78">
        <v>1.1299999999999999E-3</v>
      </c>
      <c r="Y59" s="78">
        <f>X59*K59</f>
        <v>4.5199999999999997E-3</v>
      </c>
      <c r="Z59" s="78">
        <v>0</v>
      </c>
      <c r="AA59" s="79">
        <f>Z59*K59</f>
        <v>0</v>
      </c>
      <c r="AR59" s="30" t="s">
        <v>118</v>
      </c>
      <c r="AT59" s="30" t="s">
        <v>121</v>
      </c>
      <c r="AU59" s="30" t="s">
        <v>128</v>
      </c>
      <c r="AY59" s="30" t="s">
        <v>120</v>
      </c>
      <c r="BE59" s="80">
        <f>IF(U59="základní",N59,0)</f>
        <v>0</v>
      </c>
      <c r="BF59" s="80">
        <f>IF(U59="snížená",N59,0)</f>
        <v>0</v>
      </c>
      <c r="BG59" s="80">
        <f>IF(U59="zákl. přenesená",N59,0)</f>
        <v>0</v>
      </c>
      <c r="BH59" s="80">
        <f>IF(U59="sníž. přenesená",N59,0)</f>
        <v>0</v>
      </c>
      <c r="BI59" s="80">
        <f>IF(U59="nulová",N59,0)</f>
        <v>0</v>
      </c>
      <c r="BJ59" s="30" t="s">
        <v>118</v>
      </c>
      <c r="BK59" s="80">
        <f>ROUND(L59*K59,2)</f>
        <v>0</v>
      </c>
      <c r="BL59" s="30" t="s">
        <v>118</v>
      </c>
    </row>
    <row r="60" spans="2:64" s="17" customFormat="1" ht="30" customHeight="1" x14ac:dyDescent="0.25">
      <c r="B60" s="18"/>
      <c r="C60" s="425"/>
      <c r="D60" s="425"/>
      <c r="E60" s="425"/>
      <c r="F60" s="679" t="s">
        <v>4504</v>
      </c>
      <c r="G60" s="680"/>
      <c r="H60" s="680"/>
      <c r="I60" s="680"/>
      <c r="J60" s="425"/>
      <c r="K60" s="425"/>
      <c r="L60" s="425"/>
      <c r="M60" s="425"/>
      <c r="N60" s="425"/>
      <c r="O60" s="425"/>
      <c r="P60" s="425"/>
      <c r="Q60" s="425"/>
      <c r="R60" s="19"/>
      <c r="T60" s="99"/>
      <c r="U60" s="425"/>
      <c r="V60" s="425"/>
      <c r="W60" s="425"/>
      <c r="X60" s="425"/>
      <c r="Y60" s="425"/>
      <c r="Z60" s="425"/>
      <c r="AA60" s="100"/>
      <c r="AT60" s="30" t="s">
        <v>193</v>
      </c>
      <c r="AU60" s="30" t="s">
        <v>128</v>
      </c>
    </row>
    <row r="61" spans="2:64" s="17" customFormat="1" ht="22.5" customHeight="1" x14ac:dyDescent="0.25">
      <c r="B61" s="70"/>
      <c r="C61" s="71" t="s">
        <v>151</v>
      </c>
      <c r="D61" s="71" t="s">
        <v>121</v>
      </c>
      <c r="E61" s="72" t="s">
        <v>4041</v>
      </c>
      <c r="F61" s="671" t="s">
        <v>4042</v>
      </c>
      <c r="G61" s="667"/>
      <c r="H61" s="667"/>
      <c r="I61" s="667"/>
      <c r="J61" s="73" t="s">
        <v>447</v>
      </c>
      <c r="K61" s="74">
        <v>4</v>
      </c>
      <c r="L61" s="666"/>
      <c r="M61" s="667"/>
      <c r="N61" s="666">
        <f>ROUND(L61*K61,2)</f>
        <v>0</v>
      </c>
      <c r="O61" s="667"/>
      <c r="P61" s="667"/>
      <c r="Q61" s="667"/>
      <c r="R61" s="75"/>
      <c r="T61" s="76" t="s">
        <v>125</v>
      </c>
      <c r="U61" s="77" t="s">
        <v>126</v>
      </c>
      <c r="V61" s="78">
        <v>0.114</v>
      </c>
      <c r="W61" s="78">
        <f>V61*K61</f>
        <v>0.45600000000000002</v>
      </c>
      <c r="X61" s="78">
        <v>1.1299999999999999E-3</v>
      </c>
      <c r="Y61" s="78">
        <f>X61*K61</f>
        <v>4.5199999999999997E-3</v>
      </c>
      <c r="Z61" s="78">
        <v>0</v>
      </c>
      <c r="AA61" s="79">
        <f>Z61*K61</f>
        <v>0</v>
      </c>
      <c r="AR61" s="30" t="s">
        <v>118</v>
      </c>
      <c r="AT61" s="30" t="s">
        <v>121</v>
      </c>
      <c r="AU61" s="30" t="s">
        <v>128</v>
      </c>
      <c r="AY61" s="30" t="s">
        <v>120</v>
      </c>
      <c r="BE61" s="80">
        <f>IF(U61="základní",N61,0)</f>
        <v>0</v>
      </c>
      <c r="BF61" s="80">
        <f>IF(U61="snížená",N61,0)</f>
        <v>0</v>
      </c>
      <c r="BG61" s="80">
        <f>IF(U61="zákl. přenesená",N61,0)</f>
        <v>0</v>
      </c>
      <c r="BH61" s="80">
        <f>IF(U61="sníž. přenesená",N61,0)</f>
        <v>0</v>
      </c>
      <c r="BI61" s="80">
        <f>IF(U61="nulová",N61,0)</f>
        <v>0</v>
      </c>
      <c r="BJ61" s="30" t="s">
        <v>118</v>
      </c>
      <c r="BK61" s="80">
        <f>ROUND(L61*K61,2)</f>
        <v>0</v>
      </c>
      <c r="BL61" s="30" t="s">
        <v>118</v>
      </c>
    </row>
    <row r="62" spans="2:64" s="17" customFormat="1" ht="30" customHeight="1" x14ac:dyDescent="0.25">
      <c r="B62" s="18"/>
      <c r="C62" s="425"/>
      <c r="D62" s="425"/>
      <c r="E62" s="425"/>
      <c r="F62" s="679" t="s">
        <v>4504</v>
      </c>
      <c r="G62" s="680"/>
      <c r="H62" s="680"/>
      <c r="I62" s="680"/>
      <c r="J62" s="425"/>
      <c r="K62" s="425"/>
      <c r="L62" s="425"/>
      <c r="M62" s="425"/>
      <c r="N62" s="425"/>
      <c r="O62" s="425"/>
      <c r="P62" s="425"/>
      <c r="Q62" s="425"/>
      <c r="R62" s="19"/>
      <c r="T62" s="99"/>
      <c r="U62" s="425"/>
      <c r="V62" s="425"/>
      <c r="W62" s="425"/>
      <c r="X62" s="425"/>
      <c r="Y62" s="425"/>
      <c r="Z62" s="425"/>
      <c r="AA62" s="100"/>
      <c r="AT62" s="30" t="s">
        <v>193</v>
      </c>
      <c r="AU62" s="30" t="s">
        <v>128</v>
      </c>
    </row>
    <row r="63" spans="2:64" s="17" customFormat="1" ht="57" customHeight="1" x14ac:dyDescent="0.25">
      <c r="B63" s="70"/>
      <c r="C63" s="71" t="s">
        <v>154</v>
      </c>
      <c r="D63" s="71" t="s">
        <v>121</v>
      </c>
      <c r="E63" s="72" t="s">
        <v>6725</v>
      </c>
      <c r="F63" s="671" t="s">
        <v>6936</v>
      </c>
      <c r="G63" s="667"/>
      <c r="H63" s="667"/>
      <c r="I63" s="667"/>
      <c r="J63" s="73" t="s">
        <v>447</v>
      </c>
      <c r="K63" s="74">
        <v>1</v>
      </c>
      <c r="L63" s="666"/>
      <c r="M63" s="667"/>
      <c r="N63" s="666">
        <f>ROUND(L63*K63,2)</f>
        <v>0</v>
      </c>
      <c r="O63" s="667"/>
      <c r="P63" s="667"/>
      <c r="Q63" s="667"/>
      <c r="R63" s="75"/>
      <c r="T63" s="76" t="s">
        <v>125</v>
      </c>
      <c r="U63" s="77" t="s">
        <v>126</v>
      </c>
      <c r="V63" s="78">
        <v>0</v>
      </c>
      <c r="W63" s="78">
        <f>V63*K63</f>
        <v>0</v>
      </c>
      <c r="X63" s="78">
        <v>0</v>
      </c>
      <c r="Y63" s="78">
        <f>X63*K63</f>
        <v>0</v>
      </c>
      <c r="Z63" s="78">
        <v>0</v>
      </c>
      <c r="AA63" s="79">
        <f>Z63*K63</f>
        <v>0</v>
      </c>
      <c r="AR63" s="30" t="s">
        <v>118</v>
      </c>
      <c r="AT63" s="30" t="s">
        <v>121</v>
      </c>
      <c r="AU63" s="30" t="s">
        <v>128</v>
      </c>
      <c r="AY63" s="30" t="s">
        <v>120</v>
      </c>
      <c r="BE63" s="80">
        <f>IF(U63="základní",N63,0)</f>
        <v>0</v>
      </c>
      <c r="BF63" s="80">
        <f>IF(U63="snížená",N63,0)</f>
        <v>0</v>
      </c>
      <c r="BG63" s="80">
        <f>IF(U63="zákl. přenesená",N63,0)</f>
        <v>0</v>
      </c>
      <c r="BH63" s="80">
        <f>IF(U63="sníž. přenesená",N63,0)</f>
        <v>0</v>
      </c>
      <c r="BI63" s="80">
        <f>IF(U63="nulová",N63,0)</f>
        <v>0</v>
      </c>
      <c r="BJ63" s="30" t="s">
        <v>118</v>
      </c>
      <c r="BK63" s="80">
        <f>ROUND(L63*K63,2)</f>
        <v>0</v>
      </c>
      <c r="BL63" s="30" t="s">
        <v>118</v>
      </c>
    </row>
    <row r="64" spans="2:64" s="17" customFormat="1" ht="138" customHeight="1" x14ac:dyDescent="0.25">
      <c r="B64" s="18"/>
      <c r="C64" s="425"/>
      <c r="D64" s="425"/>
      <c r="E64" s="425"/>
      <c r="F64" s="679" t="s">
        <v>6937</v>
      </c>
      <c r="G64" s="680"/>
      <c r="H64" s="680"/>
      <c r="I64" s="680"/>
      <c r="J64" s="425"/>
      <c r="K64" s="425"/>
      <c r="L64" s="425"/>
      <c r="M64" s="425"/>
      <c r="N64" s="425"/>
      <c r="O64" s="425"/>
      <c r="P64" s="425"/>
      <c r="Q64" s="425"/>
      <c r="R64" s="19"/>
      <c r="T64" s="99"/>
      <c r="U64" s="425"/>
      <c r="V64" s="425"/>
      <c r="W64" s="425"/>
      <c r="X64" s="425"/>
      <c r="Y64" s="425"/>
      <c r="Z64" s="425"/>
      <c r="AA64" s="100"/>
      <c r="AT64" s="30" t="s">
        <v>193</v>
      </c>
      <c r="AU64" s="30" t="s">
        <v>128</v>
      </c>
    </row>
    <row r="65" spans="2:64" s="17" customFormat="1" ht="69.75" customHeight="1" x14ac:dyDescent="0.25">
      <c r="B65" s="70"/>
      <c r="C65" s="71" t="s">
        <v>227</v>
      </c>
      <c r="D65" s="71" t="s">
        <v>121</v>
      </c>
      <c r="E65" s="72" t="s">
        <v>6728</v>
      </c>
      <c r="F65" s="671" t="s">
        <v>6729</v>
      </c>
      <c r="G65" s="667"/>
      <c r="H65" s="667"/>
      <c r="I65" s="667"/>
      <c r="J65" s="73" t="s">
        <v>447</v>
      </c>
      <c r="K65" s="74">
        <v>1</v>
      </c>
      <c r="L65" s="666"/>
      <c r="M65" s="667"/>
      <c r="N65" s="666">
        <f>ROUND(L65*K65,2)</f>
        <v>0</v>
      </c>
      <c r="O65" s="667"/>
      <c r="P65" s="667"/>
      <c r="Q65" s="667"/>
      <c r="R65" s="75"/>
      <c r="T65" s="76" t="s">
        <v>125</v>
      </c>
      <c r="U65" s="77" t="s">
        <v>126</v>
      </c>
      <c r="V65" s="78">
        <v>0</v>
      </c>
      <c r="W65" s="78">
        <f>V65*K65</f>
        <v>0</v>
      </c>
      <c r="X65" s="78">
        <v>0</v>
      </c>
      <c r="Y65" s="78">
        <f>X65*K65</f>
        <v>0</v>
      </c>
      <c r="Z65" s="78">
        <v>0</v>
      </c>
      <c r="AA65" s="79">
        <f>Z65*K65</f>
        <v>0</v>
      </c>
      <c r="AR65" s="30" t="s">
        <v>118</v>
      </c>
      <c r="AT65" s="30" t="s">
        <v>121</v>
      </c>
      <c r="AU65" s="30" t="s">
        <v>128</v>
      </c>
      <c r="AY65" s="30" t="s">
        <v>120</v>
      </c>
      <c r="BE65" s="80">
        <f>IF(U65="základní",N65,0)</f>
        <v>0</v>
      </c>
      <c r="BF65" s="80">
        <f>IF(U65="snížená",N65,0)</f>
        <v>0</v>
      </c>
      <c r="BG65" s="80">
        <f>IF(U65="zákl. přenesená",N65,0)</f>
        <v>0</v>
      </c>
      <c r="BH65" s="80">
        <f>IF(U65="sníž. přenesená",N65,0)</f>
        <v>0</v>
      </c>
      <c r="BI65" s="80">
        <f>IF(U65="nulová",N65,0)</f>
        <v>0</v>
      </c>
      <c r="BJ65" s="30" t="s">
        <v>118</v>
      </c>
      <c r="BK65" s="80">
        <f>ROUND(L65*K65,2)</f>
        <v>0</v>
      </c>
      <c r="BL65" s="30" t="s">
        <v>118</v>
      </c>
    </row>
    <row r="66" spans="2:64" s="62" customFormat="1" ht="29.85" customHeight="1" x14ac:dyDescent="0.3">
      <c r="B66" s="58"/>
      <c r="C66" s="59"/>
      <c r="D66" s="69" t="s">
        <v>4490</v>
      </c>
      <c r="E66" s="69"/>
      <c r="F66" s="69"/>
      <c r="G66" s="69"/>
      <c r="H66" s="69"/>
      <c r="I66" s="69"/>
      <c r="J66" s="69"/>
      <c r="K66" s="69"/>
      <c r="L66" s="69"/>
      <c r="M66" s="69"/>
      <c r="N66" s="657">
        <f>BK66</f>
        <v>0</v>
      </c>
      <c r="O66" s="658"/>
      <c r="P66" s="658"/>
      <c r="Q66" s="658"/>
      <c r="R66" s="61"/>
      <c r="T66" s="63"/>
      <c r="U66" s="59"/>
      <c r="V66" s="59"/>
      <c r="W66" s="64">
        <f>SUM(W67:W71)</f>
        <v>4.0380000000000003</v>
      </c>
      <c r="X66" s="59"/>
      <c r="Y66" s="64">
        <f>SUM(Y67:Y71)</f>
        <v>2.256E-2</v>
      </c>
      <c r="Z66" s="59"/>
      <c r="AA66" s="65">
        <f>SUM(AA67:AA71)</f>
        <v>0</v>
      </c>
      <c r="AR66" s="66" t="s">
        <v>128</v>
      </c>
      <c r="AT66" s="67" t="s">
        <v>117</v>
      </c>
      <c r="AU66" s="67" t="s">
        <v>118</v>
      </c>
      <c r="AY66" s="66" t="s">
        <v>120</v>
      </c>
      <c r="BK66" s="68">
        <f>SUM(BK67:BK71)</f>
        <v>0</v>
      </c>
    </row>
    <row r="67" spans="2:64" s="17" customFormat="1" ht="31.5" customHeight="1" x14ac:dyDescent="0.25">
      <c r="B67" s="70"/>
      <c r="C67" s="71" t="s">
        <v>224</v>
      </c>
      <c r="D67" s="71" t="s">
        <v>121</v>
      </c>
      <c r="E67" s="72" t="s">
        <v>4178</v>
      </c>
      <c r="F67" s="671" t="s">
        <v>4179</v>
      </c>
      <c r="G67" s="667"/>
      <c r="H67" s="667"/>
      <c r="I67" s="667"/>
      <c r="J67" s="73" t="s">
        <v>532</v>
      </c>
      <c r="K67" s="74">
        <v>6</v>
      </c>
      <c r="L67" s="666"/>
      <c r="M67" s="667"/>
      <c r="N67" s="666">
        <f>ROUND(L67*K67,2)</f>
        <v>0</v>
      </c>
      <c r="O67" s="667"/>
      <c r="P67" s="667"/>
      <c r="Q67" s="667"/>
      <c r="R67" s="75"/>
      <c r="T67" s="76" t="s">
        <v>125</v>
      </c>
      <c r="U67" s="77" t="s">
        <v>126</v>
      </c>
      <c r="V67" s="78">
        <v>0.65200000000000002</v>
      </c>
      <c r="W67" s="78">
        <f>V67*K67</f>
        <v>3.9119999999999999</v>
      </c>
      <c r="X67" s="78">
        <v>3.7599999999999999E-3</v>
      </c>
      <c r="Y67" s="78">
        <f>X67*K67</f>
        <v>2.256E-2</v>
      </c>
      <c r="Z67" s="78">
        <v>0</v>
      </c>
      <c r="AA67" s="79">
        <f>Z67*K67</f>
        <v>0</v>
      </c>
      <c r="AR67" s="30" t="s">
        <v>194</v>
      </c>
      <c r="AT67" s="30" t="s">
        <v>121</v>
      </c>
      <c r="AU67" s="30" t="s">
        <v>128</v>
      </c>
      <c r="AY67" s="30" t="s">
        <v>120</v>
      </c>
      <c r="BE67" s="80">
        <f>IF(U67="základní",N67,0)</f>
        <v>0</v>
      </c>
      <c r="BF67" s="80">
        <f>IF(U67="snížená",N67,0)</f>
        <v>0</v>
      </c>
      <c r="BG67" s="80">
        <f>IF(U67="zákl. přenesená",N67,0)</f>
        <v>0</v>
      </c>
      <c r="BH67" s="80">
        <f>IF(U67="sníž. přenesená",N67,0)</f>
        <v>0</v>
      </c>
      <c r="BI67" s="80">
        <f>IF(U67="nulová",N67,0)</f>
        <v>0</v>
      </c>
      <c r="BJ67" s="30" t="s">
        <v>118</v>
      </c>
      <c r="BK67" s="80">
        <f>ROUND(L67*K67,2)</f>
        <v>0</v>
      </c>
      <c r="BL67" s="30" t="s">
        <v>194</v>
      </c>
    </row>
    <row r="68" spans="2:64" s="17" customFormat="1" ht="31.5" customHeight="1" x14ac:dyDescent="0.25">
      <c r="B68" s="70"/>
      <c r="C68" s="71" t="s">
        <v>169</v>
      </c>
      <c r="D68" s="71" t="s">
        <v>121</v>
      </c>
      <c r="E68" s="72" t="s">
        <v>4180</v>
      </c>
      <c r="F68" s="671" t="s">
        <v>4181</v>
      </c>
      <c r="G68" s="667"/>
      <c r="H68" s="667"/>
      <c r="I68" s="667"/>
      <c r="J68" s="73" t="s">
        <v>532</v>
      </c>
      <c r="K68" s="74">
        <v>6</v>
      </c>
      <c r="L68" s="666"/>
      <c r="M68" s="667"/>
      <c r="N68" s="666">
        <f>ROUND(L68*K68,2)</f>
        <v>0</v>
      </c>
      <c r="O68" s="667"/>
      <c r="P68" s="667"/>
      <c r="Q68" s="667"/>
      <c r="R68" s="75"/>
      <c r="T68" s="76" t="s">
        <v>125</v>
      </c>
      <c r="U68" s="77" t="s">
        <v>126</v>
      </c>
      <c r="V68" s="78">
        <v>2.1000000000000001E-2</v>
      </c>
      <c r="W68" s="78">
        <f>V68*K68</f>
        <v>0.126</v>
      </c>
      <c r="X68" s="78">
        <v>0</v>
      </c>
      <c r="Y68" s="78">
        <f>X68*K68</f>
        <v>0</v>
      </c>
      <c r="Z68" s="78">
        <v>0</v>
      </c>
      <c r="AA68" s="79">
        <f>Z68*K68</f>
        <v>0</v>
      </c>
      <c r="AR68" s="30" t="s">
        <v>194</v>
      </c>
      <c r="AT68" s="30" t="s">
        <v>121</v>
      </c>
      <c r="AU68" s="30" t="s">
        <v>128</v>
      </c>
      <c r="AY68" s="30" t="s">
        <v>120</v>
      </c>
      <c r="BE68" s="80">
        <f>IF(U68="základní",N68,0)</f>
        <v>0</v>
      </c>
      <c r="BF68" s="80">
        <f>IF(U68="snížená",N68,0)</f>
        <v>0</v>
      </c>
      <c r="BG68" s="80">
        <f>IF(U68="zákl. přenesená",N68,0)</f>
        <v>0</v>
      </c>
      <c r="BH68" s="80">
        <f>IF(U68="sníž. přenesená",N68,0)</f>
        <v>0</v>
      </c>
      <c r="BI68" s="80">
        <f>IF(U68="nulová",N68,0)</f>
        <v>0</v>
      </c>
      <c r="BJ68" s="30" t="s">
        <v>118</v>
      </c>
      <c r="BK68" s="80">
        <f>ROUND(L68*K68,2)</f>
        <v>0</v>
      </c>
      <c r="BL68" s="30" t="s">
        <v>194</v>
      </c>
    </row>
    <row r="69" spans="2:64" s="17" customFormat="1" ht="31.5" customHeight="1" x14ac:dyDescent="0.25">
      <c r="B69" s="70"/>
      <c r="C69" s="71" t="s">
        <v>175</v>
      </c>
      <c r="D69" s="71" t="s">
        <v>121</v>
      </c>
      <c r="E69" s="72" t="s">
        <v>4182</v>
      </c>
      <c r="F69" s="671" t="s">
        <v>4183</v>
      </c>
      <c r="G69" s="667"/>
      <c r="H69" s="667"/>
      <c r="I69" s="667"/>
      <c r="J69" s="73" t="s">
        <v>3691</v>
      </c>
      <c r="K69" s="74">
        <v>10</v>
      </c>
      <c r="L69" s="666"/>
      <c r="M69" s="667"/>
      <c r="N69" s="666">
        <f>ROUND(L69*K69,2)</f>
        <v>0</v>
      </c>
      <c r="O69" s="667"/>
      <c r="P69" s="667"/>
      <c r="Q69" s="667"/>
      <c r="R69" s="75"/>
      <c r="T69" s="76" t="s">
        <v>125</v>
      </c>
      <c r="U69" s="77" t="s">
        <v>126</v>
      </c>
      <c r="V69" s="78">
        <v>0</v>
      </c>
      <c r="W69" s="78">
        <f>V69*K69</f>
        <v>0</v>
      </c>
      <c r="X69" s="78">
        <v>0</v>
      </c>
      <c r="Y69" s="78">
        <f>X69*K69</f>
        <v>0</v>
      </c>
      <c r="Z69" s="78">
        <v>0</v>
      </c>
      <c r="AA69" s="79">
        <f>Z69*K69</f>
        <v>0</v>
      </c>
      <c r="AR69" s="30" t="s">
        <v>118</v>
      </c>
      <c r="AT69" s="30" t="s">
        <v>121</v>
      </c>
      <c r="AU69" s="30" t="s">
        <v>128</v>
      </c>
      <c r="AY69" s="30" t="s">
        <v>120</v>
      </c>
      <c r="BE69" s="80">
        <f>IF(U69="základní",N69,0)</f>
        <v>0</v>
      </c>
      <c r="BF69" s="80">
        <f>IF(U69="snížená",N69,0)</f>
        <v>0</v>
      </c>
      <c r="BG69" s="80">
        <f>IF(U69="zákl. přenesená",N69,0)</f>
        <v>0</v>
      </c>
      <c r="BH69" s="80">
        <f>IF(U69="sníž. přenesená",N69,0)</f>
        <v>0</v>
      </c>
      <c r="BI69" s="80">
        <f>IF(U69="nulová",N69,0)</f>
        <v>0</v>
      </c>
      <c r="BJ69" s="30" t="s">
        <v>118</v>
      </c>
      <c r="BK69" s="80">
        <f>ROUND(L69*K69,2)</f>
        <v>0</v>
      </c>
      <c r="BL69" s="30" t="s">
        <v>118</v>
      </c>
    </row>
    <row r="70" spans="2:64" s="17" customFormat="1" ht="31.5" customHeight="1" x14ac:dyDescent="0.25">
      <c r="B70" s="70"/>
      <c r="C70" s="71" t="s">
        <v>179</v>
      </c>
      <c r="D70" s="71" t="s">
        <v>121</v>
      </c>
      <c r="E70" s="72" t="s">
        <v>4184</v>
      </c>
      <c r="F70" s="671" t="s">
        <v>4185</v>
      </c>
      <c r="G70" s="667"/>
      <c r="H70" s="667"/>
      <c r="I70" s="667"/>
      <c r="J70" s="73" t="s">
        <v>3691</v>
      </c>
      <c r="K70" s="74">
        <v>10</v>
      </c>
      <c r="L70" s="666"/>
      <c r="M70" s="667"/>
      <c r="N70" s="666">
        <f>ROUND(L70*K70,2)</f>
        <v>0</v>
      </c>
      <c r="O70" s="667"/>
      <c r="P70" s="667"/>
      <c r="Q70" s="667"/>
      <c r="R70" s="75"/>
      <c r="T70" s="76" t="s">
        <v>125</v>
      </c>
      <c r="U70" s="77" t="s">
        <v>126</v>
      </c>
      <c r="V70" s="78">
        <v>0</v>
      </c>
      <c r="W70" s="78">
        <f>V70*K70</f>
        <v>0</v>
      </c>
      <c r="X70" s="78">
        <v>0</v>
      </c>
      <c r="Y70" s="78">
        <f>X70*K70</f>
        <v>0</v>
      </c>
      <c r="Z70" s="78">
        <v>0</v>
      </c>
      <c r="AA70" s="79">
        <f>Z70*K70</f>
        <v>0</v>
      </c>
      <c r="AR70" s="30" t="s">
        <v>118</v>
      </c>
      <c r="AT70" s="30" t="s">
        <v>121</v>
      </c>
      <c r="AU70" s="30" t="s">
        <v>128</v>
      </c>
      <c r="AY70" s="30" t="s">
        <v>120</v>
      </c>
      <c r="BE70" s="80">
        <f>IF(U70="základní",N70,0)</f>
        <v>0</v>
      </c>
      <c r="BF70" s="80">
        <f>IF(U70="snížená",N70,0)</f>
        <v>0</v>
      </c>
      <c r="BG70" s="80">
        <f>IF(U70="zákl. přenesená",N70,0)</f>
        <v>0</v>
      </c>
      <c r="BH70" s="80">
        <f>IF(U70="sníž. přenesená",N70,0)</f>
        <v>0</v>
      </c>
      <c r="BI70" s="80">
        <f>IF(U70="nulová",N70,0)</f>
        <v>0</v>
      </c>
      <c r="BJ70" s="30" t="s">
        <v>118</v>
      </c>
      <c r="BK70" s="80">
        <f>ROUND(L70*K70,2)</f>
        <v>0</v>
      </c>
      <c r="BL70" s="30" t="s">
        <v>118</v>
      </c>
    </row>
    <row r="71" spans="2:64" s="17" customFormat="1" ht="44.25" customHeight="1" x14ac:dyDescent="0.25">
      <c r="B71" s="70"/>
      <c r="C71" s="101" t="s">
        <v>184</v>
      </c>
      <c r="D71" s="101" t="s">
        <v>195</v>
      </c>
      <c r="E71" s="102" t="s">
        <v>6734</v>
      </c>
      <c r="F71" s="677" t="s">
        <v>6735</v>
      </c>
      <c r="G71" s="678"/>
      <c r="H71" s="678"/>
      <c r="I71" s="678"/>
      <c r="J71" s="103" t="s">
        <v>447</v>
      </c>
      <c r="K71" s="104">
        <v>2</v>
      </c>
      <c r="L71" s="670"/>
      <c r="M71" s="678"/>
      <c r="N71" s="670">
        <f>ROUND(L71*K71,2)</f>
        <v>0</v>
      </c>
      <c r="O71" s="667"/>
      <c r="P71" s="667"/>
      <c r="Q71" s="667"/>
      <c r="R71" s="75"/>
      <c r="T71" s="76" t="s">
        <v>125</v>
      </c>
      <c r="U71" s="77" t="s">
        <v>126</v>
      </c>
      <c r="V71" s="78">
        <v>0</v>
      </c>
      <c r="W71" s="78">
        <f>V71*K71</f>
        <v>0</v>
      </c>
      <c r="X71" s="78">
        <v>0</v>
      </c>
      <c r="Y71" s="78">
        <f>X71*K71</f>
        <v>0</v>
      </c>
      <c r="Z71" s="78">
        <v>0</v>
      </c>
      <c r="AA71" s="79">
        <f>Z71*K71</f>
        <v>0</v>
      </c>
      <c r="AR71" s="30" t="s">
        <v>258</v>
      </c>
      <c r="AT71" s="30" t="s">
        <v>195</v>
      </c>
      <c r="AU71" s="30" t="s">
        <v>128</v>
      </c>
      <c r="AY71" s="30" t="s">
        <v>120</v>
      </c>
      <c r="BE71" s="80">
        <f>IF(U71="základní",N71,0)</f>
        <v>0</v>
      </c>
      <c r="BF71" s="80">
        <f>IF(U71="snížená",N71,0)</f>
        <v>0</v>
      </c>
      <c r="BG71" s="80">
        <f>IF(U71="zákl. přenesená",N71,0)</f>
        <v>0</v>
      </c>
      <c r="BH71" s="80">
        <f>IF(U71="sníž. přenesená",N71,0)</f>
        <v>0</v>
      </c>
      <c r="BI71" s="80">
        <f>IF(U71="nulová",N71,0)</f>
        <v>0</v>
      </c>
      <c r="BJ71" s="30" t="s">
        <v>118</v>
      </c>
      <c r="BK71" s="80">
        <f>ROUND(L71*K71,2)</f>
        <v>0</v>
      </c>
      <c r="BL71" s="30" t="s">
        <v>194</v>
      </c>
    </row>
    <row r="72" spans="2:64" s="62" customFormat="1" ht="29.85" customHeight="1" x14ac:dyDescent="0.3">
      <c r="B72" s="58"/>
      <c r="C72" s="59"/>
      <c r="D72" s="69" t="s">
        <v>98</v>
      </c>
      <c r="E72" s="69"/>
      <c r="F72" s="69"/>
      <c r="G72" s="69"/>
      <c r="H72" s="69"/>
      <c r="I72" s="69"/>
      <c r="J72" s="69"/>
      <c r="K72" s="69"/>
      <c r="L72" s="69"/>
      <c r="M72" s="69"/>
      <c r="N72" s="657">
        <f>BK72</f>
        <v>0</v>
      </c>
      <c r="O72" s="658"/>
      <c r="P72" s="658"/>
      <c r="Q72" s="658"/>
      <c r="R72" s="61"/>
      <c r="T72" s="63"/>
      <c r="U72" s="59"/>
      <c r="V72" s="59"/>
      <c r="W72" s="64">
        <f>W73</f>
        <v>0.156</v>
      </c>
      <c r="X72" s="59"/>
      <c r="Y72" s="64">
        <f>Y73</f>
        <v>5.4000000000000001E-4</v>
      </c>
      <c r="Z72" s="59"/>
      <c r="AA72" s="65">
        <f>AA73</f>
        <v>0</v>
      </c>
      <c r="AR72" s="66" t="s">
        <v>128</v>
      </c>
      <c r="AT72" s="67" t="s">
        <v>117</v>
      </c>
      <c r="AU72" s="67" t="s">
        <v>118</v>
      </c>
      <c r="AY72" s="66" t="s">
        <v>120</v>
      </c>
      <c r="BK72" s="68">
        <f>BK73</f>
        <v>0</v>
      </c>
    </row>
    <row r="73" spans="2:64" s="17" customFormat="1" ht="31.5" customHeight="1" x14ac:dyDescent="0.25">
      <c r="B73" s="70"/>
      <c r="C73" s="71" t="s">
        <v>188</v>
      </c>
      <c r="D73" s="71" t="s">
        <v>121</v>
      </c>
      <c r="E73" s="72" t="s">
        <v>3693</v>
      </c>
      <c r="F73" s="671" t="s">
        <v>3694</v>
      </c>
      <c r="G73" s="667"/>
      <c r="H73" s="667"/>
      <c r="I73" s="667"/>
      <c r="J73" s="73" t="s">
        <v>532</v>
      </c>
      <c r="K73" s="74">
        <v>6</v>
      </c>
      <c r="L73" s="666"/>
      <c r="M73" s="667"/>
      <c r="N73" s="666">
        <f>ROUND(L73*K73,2)</f>
        <v>0</v>
      </c>
      <c r="O73" s="667"/>
      <c r="P73" s="667"/>
      <c r="Q73" s="667"/>
      <c r="R73" s="75"/>
      <c r="T73" s="76" t="s">
        <v>125</v>
      </c>
      <c r="U73" s="77" t="s">
        <v>126</v>
      </c>
      <c r="V73" s="78">
        <v>2.5999999999999999E-2</v>
      </c>
      <c r="W73" s="78">
        <f>V73*K73</f>
        <v>0.156</v>
      </c>
      <c r="X73" s="78">
        <v>9.0000000000000006E-5</v>
      </c>
      <c r="Y73" s="78">
        <f>X73*K73</f>
        <v>5.4000000000000001E-4</v>
      </c>
      <c r="Z73" s="78">
        <v>0</v>
      </c>
      <c r="AA73" s="79">
        <f>Z73*K73</f>
        <v>0</v>
      </c>
      <c r="AR73" s="30" t="s">
        <v>194</v>
      </c>
      <c r="AT73" s="30" t="s">
        <v>121</v>
      </c>
      <c r="AU73" s="30" t="s">
        <v>128</v>
      </c>
      <c r="AY73" s="30" t="s">
        <v>120</v>
      </c>
      <c r="BE73" s="80">
        <f>IF(U73="základní",N73,0)</f>
        <v>0</v>
      </c>
      <c r="BF73" s="80">
        <f>IF(U73="snížená",N73,0)</f>
        <v>0</v>
      </c>
      <c r="BG73" s="80">
        <f>IF(U73="zákl. přenesená",N73,0)</f>
        <v>0</v>
      </c>
      <c r="BH73" s="80">
        <f>IF(U73="sníž. přenesená",N73,0)</f>
        <v>0</v>
      </c>
      <c r="BI73" s="80">
        <f>IF(U73="nulová",N73,0)</f>
        <v>0</v>
      </c>
      <c r="BJ73" s="30" t="s">
        <v>118</v>
      </c>
      <c r="BK73" s="80">
        <f>ROUND(L73*K73,2)</f>
        <v>0</v>
      </c>
      <c r="BL73" s="30" t="s">
        <v>194</v>
      </c>
    </row>
    <row r="74" spans="2:64" s="62" customFormat="1" ht="29.85" customHeight="1" x14ac:dyDescent="0.3">
      <c r="B74" s="58"/>
      <c r="C74" s="59"/>
      <c r="D74" s="69" t="s">
        <v>4492</v>
      </c>
      <c r="E74" s="69"/>
      <c r="F74" s="69"/>
      <c r="G74" s="69"/>
      <c r="H74" s="69"/>
      <c r="I74" s="69"/>
      <c r="J74" s="69"/>
      <c r="K74" s="69"/>
      <c r="L74" s="69"/>
      <c r="M74" s="69"/>
      <c r="N74" s="657">
        <f>BK74</f>
        <v>0</v>
      </c>
      <c r="O74" s="658"/>
      <c r="P74" s="658"/>
      <c r="Q74" s="658"/>
      <c r="R74" s="61"/>
      <c r="T74" s="63"/>
      <c r="U74" s="59"/>
      <c r="V74" s="59"/>
      <c r="W74" s="64">
        <f>SUM(W75:W76)</f>
        <v>0</v>
      </c>
      <c r="X74" s="59"/>
      <c r="Y74" s="64">
        <f>SUM(Y75:Y76)</f>
        <v>0</v>
      </c>
      <c r="Z74" s="59"/>
      <c r="AA74" s="65">
        <f>SUM(AA75:AA76)</f>
        <v>0</v>
      </c>
      <c r="AR74" s="66" t="s">
        <v>128</v>
      </c>
      <c r="AT74" s="67" t="s">
        <v>117</v>
      </c>
      <c r="AU74" s="67" t="s">
        <v>118</v>
      </c>
      <c r="AY74" s="66" t="s">
        <v>120</v>
      </c>
      <c r="BK74" s="68">
        <f>SUM(BK75:BK76)</f>
        <v>0</v>
      </c>
    </row>
    <row r="75" spans="2:64" s="17" customFormat="1" ht="22.5" customHeight="1" x14ac:dyDescent="0.25">
      <c r="B75" s="70"/>
      <c r="C75" s="101" t="s">
        <v>194</v>
      </c>
      <c r="D75" s="101" t="s">
        <v>195</v>
      </c>
      <c r="E75" s="102" t="s">
        <v>4527</v>
      </c>
      <c r="F75" s="677" t="s">
        <v>4245</v>
      </c>
      <c r="G75" s="678"/>
      <c r="H75" s="678"/>
      <c r="I75" s="678"/>
      <c r="J75" s="103" t="s">
        <v>124</v>
      </c>
      <c r="K75" s="104">
        <v>1</v>
      </c>
      <c r="L75" s="670"/>
      <c r="M75" s="678"/>
      <c r="N75" s="670">
        <f>ROUND(L75*K75,2)</f>
        <v>0</v>
      </c>
      <c r="O75" s="667"/>
      <c r="P75" s="667"/>
      <c r="Q75" s="667"/>
      <c r="R75" s="75"/>
      <c r="T75" s="76" t="s">
        <v>125</v>
      </c>
      <c r="U75" s="77" t="s">
        <v>126</v>
      </c>
      <c r="V75" s="78">
        <v>0</v>
      </c>
      <c r="W75" s="78">
        <f>V75*K75</f>
        <v>0</v>
      </c>
      <c r="X75" s="78">
        <v>0</v>
      </c>
      <c r="Y75" s="78">
        <f>X75*K75</f>
        <v>0</v>
      </c>
      <c r="Z75" s="78">
        <v>0</v>
      </c>
      <c r="AA75" s="79">
        <f>Z75*K75</f>
        <v>0</v>
      </c>
      <c r="AR75" s="30" t="s">
        <v>258</v>
      </c>
      <c r="AT75" s="30" t="s">
        <v>195</v>
      </c>
      <c r="AU75" s="30" t="s">
        <v>128</v>
      </c>
      <c r="AY75" s="30" t="s">
        <v>120</v>
      </c>
      <c r="BE75" s="80">
        <f>IF(U75="základní",N75,0)</f>
        <v>0</v>
      </c>
      <c r="BF75" s="80">
        <f>IF(U75="snížená",N75,0)</f>
        <v>0</v>
      </c>
      <c r="BG75" s="80">
        <f>IF(U75="zákl. přenesená",N75,0)</f>
        <v>0</v>
      </c>
      <c r="BH75" s="80">
        <f>IF(U75="sníž. přenesená",N75,0)</f>
        <v>0</v>
      </c>
      <c r="BI75" s="80">
        <f>IF(U75="nulová",N75,0)</f>
        <v>0</v>
      </c>
      <c r="BJ75" s="30" t="s">
        <v>118</v>
      </c>
      <c r="BK75" s="80">
        <f>ROUND(L75*K75,2)</f>
        <v>0</v>
      </c>
      <c r="BL75" s="30" t="s">
        <v>194</v>
      </c>
    </row>
    <row r="76" spans="2:64" s="17" customFormat="1" ht="31.5" customHeight="1" x14ac:dyDescent="0.25">
      <c r="B76" s="70"/>
      <c r="C76" s="101" t="s">
        <v>199</v>
      </c>
      <c r="D76" s="101" t="s">
        <v>195</v>
      </c>
      <c r="E76" s="102" t="s">
        <v>4543</v>
      </c>
      <c r="F76" s="677" t="s">
        <v>4544</v>
      </c>
      <c r="G76" s="678"/>
      <c r="H76" s="678"/>
      <c r="I76" s="678"/>
      <c r="J76" s="103" t="s">
        <v>124</v>
      </c>
      <c r="K76" s="104">
        <v>24</v>
      </c>
      <c r="L76" s="670"/>
      <c r="M76" s="678"/>
      <c r="N76" s="670">
        <f>ROUND(L76*K76,2)</f>
        <v>0</v>
      </c>
      <c r="O76" s="667"/>
      <c r="P76" s="667"/>
      <c r="Q76" s="667"/>
      <c r="R76" s="75"/>
      <c r="T76" s="76" t="s">
        <v>125</v>
      </c>
      <c r="U76" s="77" t="s">
        <v>126</v>
      </c>
      <c r="V76" s="78">
        <v>0</v>
      </c>
      <c r="W76" s="78">
        <f>V76*K76</f>
        <v>0</v>
      </c>
      <c r="X76" s="78">
        <v>0</v>
      </c>
      <c r="Y76" s="78">
        <f>X76*K76</f>
        <v>0</v>
      </c>
      <c r="Z76" s="78">
        <v>0</v>
      </c>
      <c r="AA76" s="79">
        <f>Z76*K76</f>
        <v>0</v>
      </c>
      <c r="AR76" s="30" t="s">
        <v>258</v>
      </c>
      <c r="AT76" s="30" t="s">
        <v>195</v>
      </c>
      <c r="AU76" s="30" t="s">
        <v>128</v>
      </c>
      <c r="AY76" s="30" t="s">
        <v>120</v>
      </c>
      <c r="BE76" s="80">
        <f>IF(U76="základní",N76,0)</f>
        <v>0</v>
      </c>
      <c r="BF76" s="80">
        <f>IF(U76="snížená",N76,0)</f>
        <v>0</v>
      </c>
      <c r="BG76" s="80">
        <f>IF(U76="zákl. přenesená",N76,0)</f>
        <v>0</v>
      </c>
      <c r="BH76" s="80">
        <f>IF(U76="sníž. přenesená",N76,0)</f>
        <v>0</v>
      </c>
      <c r="BI76" s="80">
        <f>IF(U76="nulová",N76,0)</f>
        <v>0</v>
      </c>
      <c r="BJ76" s="30" t="s">
        <v>118</v>
      </c>
      <c r="BK76" s="80">
        <f>ROUND(L76*K76,2)</f>
        <v>0</v>
      </c>
      <c r="BL76" s="30" t="s">
        <v>194</v>
      </c>
    </row>
    <row r="77" spans="2:64" s="62" customFormat="1" ht="29.85" customHeight="1" x14ac:dyDescent="0.3">
      <c r="B77" s="58"/>
      <c r="C77" s="59"/>
      <c r="D77" s="69" t="s">
        <v>6723</v>
      </c>
      <c r="E77" s="69"/>
      <c r="F77" s="69"/>
      <c r="G77" s="69"/>
      <c r="H77" s="69"/>
      <c r="I77" s="69"/>
      <c r="J77" s="69"/>
      <c r="K77" s="69"/>
      <c r="L77" s="69"/>
      <c r="M77" s="69"/>
      <c r="N77" s="657">
        <f>BK77</f>
        <v>0</v>
      </c>
      <c r="O77" s="658"/>
      <c r="P77" s="658"/>
      <c r="Q77" s="658"/>
      <c r="R77" s="61"/>
      <c r="T77" s="63"/>
      <c r="U77" s="59"/>
      <c r="V77" s="59"/>
      <c r="W77" s="64">
        <f>SUM(W78:W81)</f>
        <v>0</v>
      </c>
      <c r="X77" s="59"/>
      <c r="Y77" s="64">
        <f>SUM(Y78:Y81)</f>
        <v>0</v>
      </c>
      <c r="Z77" s="59"/>
      <c r="AA77" s="65">
        <f>SUM(AA78:AA81)</f>
        <v>0</v>
      </c>
      <c r="AR77" s="66" t="s">
        <v>128</v>
      </c>
      <c r="AT77" s="67" t="s">
        <v>117</v>
      </c>
      <c r="AU77" s="67" t="s">
        <v>118</v>
      </c>
      <c r="AY77" s="66" t="s">
        <v>120</v>
      </c>
      <c r="BK77" s="68">
        <f>SUM(BK78:BK81)</f>
        <v>0</v>
      </c>
    </row>
    <row r="78" spans="2:64" s="17" customFormat="1" ht="22.5" customHeight="1" x14ac:dyDescent="0.25">
      <c r="B78" s="70"/>
      <c r="C78" s="101" t="s">
        <v>203</v>
      </c>
      <c r="D78" s="101" t="s">
        <v>195</v>
      </c>
      <c r="E78" s="102" t="s">
        <v>6737</v>
      </c>
      <c r="F78" s="677" t="s">
        <v>6738</v>
      </c>
      <c r="G78" s="678"/>
      <c r="H78" s="678"/>
      <c r="I78" s="678"/>
      <c r="J78" s="103" t="s">
        <v>3065</v>
      </c>
      <c r="K78" s="104">
        <v>1</v>
      </c>
      <c r="L78" s="670"/>
      <c r="M78" s="678"/>
      <c r="N78" s="670">
        <f>ROUND(L78*K78,2)</f>
        <v>0</v>
      </c>
      <c r="O78" s="667"/>
      <c r="P78" s="667"/>
      <c r="Q78" s="667"/>
      <c r="R78" s="75"/>
      <c r="T78" s="76" t="s">
        <v>125</v>
      </c>
      <c r="U78" s="77" t="s">
        <v>126</v>
      </c>
      <c r="V78" s="78">
        <v>0</v>
      </c>
      <c r="W78" s="78">
        <f>V78*K78</f>
        <v>0</v>
      </c>
      <c r="X78" s="78">
        <v>0</v>
      </c>
      <c r="Y78" s="78">
        <f>X78*K78</f>
        <v>0</v>
      </c>
      <c r="Z78" s="78">
        <v>0</v>
      </c>
      <c r="AA78" s="79">
        <f>Z78*K78</f>
        <v>0</v>
      </c>
      <c r="AR78" s="30" t="s">
        <v>258</v>
      </c>
      <c r="AT78" s="30" t="s">
        <v>195</v>
      </c>
      <c r="AU78" s="30" t="s">
        <v>128</v>
      </c>
      <c r="AY78" s="30" t="s">
        <v>120</v>
      </c>
      <c r="BE78" s="80">
        <f>IF(U78="základní",N78,0)</f>
        <v>0</v>
      </c>
      <c r="BF78" s="80">
        <f>IF(U78="snížená",N78,0)</f>
        <v>0</v>
      </c>
      <c r="BG78" s="80">
        <f>IF(U78="zákl. přenesená",N78,0)</f>
        <v>0</v>
      </c>
      <c r="BH78" s="80">
        <f>IF(U78="sníž. přenesená",N78,0)</f>
        <v>0</v>
      </c>
      <c r="BI78" s="80">
        <f>IF(U78="nulová",N78,0)</f>
        <v>0</v>
      </c>
      <c r="BJ78" s="30" t="s">
        <v>118</v>
      </c>
      <c r="BK78" s="80">
        <f>ROUND(L78*K78,2)</f>
        <v>0</v>
      </c>
      <c r="BL78" s="30" t="s">
        <v>194</v>
      </c>
    </row>
    <row r="79" spans="2:64" s="17" customFormat="1" ht="31.5" customHeight="1" x14ac:dyDescent="0.25">
      <c r="B79" s="70"/>
      <c r="C79" s="101" t="s">
        <v>206</v>
      </c>
      <c r="D79" s="101" t="s">
        <v>195</v>
      </c>
      <c r="E79" s="102" t="s">
        <v>6739</v>
      </c>
      <c r="F79" s="677" t="s">
        <v>6740</v>
      </c>
      <c r="G79" s="678"/>
      <c r="H79" s="678"/>
      <c r="I79" s="678"/>
      <c r="J79" s="103" t="s">
        <v>3065</v>
      </c>
      <c r="K79" s="104">
        <v>1</v>
      </c>
      <c r="L79" s="670"/>
      <c r="M79" s="678"/>
      <c r="N79" s="670">
        <f>ROUND(L79*K79,2)</f>
        <v>0</v>
      </c>
      <c r="O79" s="667"/>
      <c r="P79" s="667"/>
      <c r="Q79" s="667"/>
      <c r="R79" s="75"/>
      <c r="T79" s="76" t="s">
        <v>125</v>
      </c>
      <c r="U79" s="77" t="s">
        <v>126</v>
      </c>
      <c r="V79" s="78">
        <v>0</v>
      </c>
      <c r="W79" s="78">
        <f>V79*K79</f>
        <v>0</v>
      </c>
      <c r="X79" s="78">
        <v>0</v>
      </c>
      <c r="Y79" s="78">
        <f>X79*K79</f>
        <v>0</v>
      </c>
      <c r="Z79" s="78">
        <v>0</v>
      </c>
      <c r="AA79" s="79">
        <f>Z79*K79</f>
        <v>0</v>
      </c>
      <c r="AR79" s="30" t="s">
        <v>258</v>
      </c>
      <c r="AT79" s="30" t="s">
        <v>195</v>
      </c>
      <c r="AU79" s="30" t="s">
        <v>128</v>
      </c>
      <c r="AY79" s="30" t="s">
        <v>120</v>
      </c>
      <c r="BE79" s="80">
        <f>IF(U79="základní",N79,0)</f>
        <v>0</v>
      </c>
      <c r="BF79" s="80">
        <f>IF(U79="snížená",N79,0)</f>
        <v>0</v>
      </c>
      <c r="BG79" s="80">
        <f>IF(U79="zákl. přenesená",N79,0)</f>
        <v>0</v>
      </c>
      <c r="BH79" s="80">
        <f>IF(U79="sníž. přenesená",N79,0)</f>
        <v>0</v>
      </c>
      <c r="BI79" s="80">
        <f>IF(U79="nulová",N79,0)</f>
        <v>0</v>
      </c>
      <c r="BJ79" s="30" t="s">
        <v>118</v>
      </c>
      <c r="BK79" s="80">
        <f>ROUND(L79*K79,2)</f>
        <v>0</v>
      </c>
      <c r="BL79" s="30" t="s">
        <v>194</v>
      </c>
    </row>
    <row r="80" spans="2:64" s="17" customFormat="1" ht="22.5" customHeight="1" x14ac:dyDescent="0.25">
      <c r="B80" s="70"/>
      <c r="C80" s="101" t="s">
        <v>209</v>
      </c>
      <c r="D80" s="101" t="s">
        <v>195</v>
      </c>
      <c r="E80" s="102" t="s">
        <v>6741</v>
      </c>
      <c r="F80" s="677" t="s">
        <v>6742</v>
      </c>
      <c r="G80" s="678"/>
      <c r="H80" s="678"/>
      <c r="I80" s="678"/>
      <c r="J80" s="103" t="s">
        <v>3065</v>
      </c>
      <c r="K80" s="104">
        <v>1</v>
      </c>
      <c r="L80" s="670"/>
      <c r="M80" s="678"/>
      <c r="N80" s="670">
        <f>ROUND(L80*K80,2)</f>
        <v>0</v>
      </c>
      <c r="O80" s="667"/>
      <c r="P80" s="667"/>
      <c r="Q80" s="667"/>
      <c r="R80" s="75"/>
      <c r="T80" s="76" t="s">
        <v>125</v>
      </c>
      <c r="U80" s="77" t="s">
        <v>126</v>
      </c>
      <c r="V80" s="78">
        <v>0</v>
      </c>
      <c r="W80" s="78">
        <f>V80*K80</f>
        <v>0</v>
      </c>
      <c r="X80" s="78">
        <v>0</v>
      </c>
      <c r="Y80" s="78">
        <f>X80*K80</f>
        <v>0</v>
      </c>
      <c r="Z80" s="78">
        <v>0</v>
      </c>
      <c r="AA80" s="79">
        <f>Z80*K80</f>
        <v>0</v>
      </c>
      <c r="AR80" s="30" t="s">
        <v>258</v>
      </c>
      <c r="AT80" s="30" t="s">
        <v>195</v>
      </c>
      <c r="AU80" s="30" t="s">
        <v>128</v>
      </c>
      <c r="AY80" s="30" t="s">
        <v>120</v>
      </c>
      <c r="BE80" s="80">
        <f>IF(U80="základní",N80,0)</f>
        <v>0</v>
      </c>
      <c r="BF80" s="80">
        <f>IF(U80="snížená",N80,0)</f>
        <v>0</v>
      </c>
      <c r="BG80" s="80">
        <f>IF(U80="zákl. přenesená",N80,0)</f>
        <v>0</v>
      </c>
      <c r="BH80" s="80">
        <f>IF(U80="sníž. přenesená",N80,0)</f>
        <v>0</v>
      </c>
      <c r="BI80" s="80">
        <f>IF(U80="nulová",N80,0)</f>
        <v>0</v>
      </c>
      <c r="BJ80" s="30" t="s">
        <v>118</v>
      </c>
      <c r="BK80" s="80">
        <f>ROUND(L80*K80,2)</f>
        <v>0</v>
      </c>
      <c r="BL80" s="30" t="s">
        <v>194</v>
      </c>
    </row>
    <row r="81" spans="2:64" s="17" customFormat="1" ht="22.5" customHeight="1" x14ac:dyDescent="0.25">
      <c r="B81" s="70"/>
      <c r="C81" s="101" t="s">
        <v>212</v>
      </c>
      <c r="D81" s="101" t="s">
        <v>195</v>
      </c>
      <c r="E81" s="102" t="s">
        <v>6743</v>
      </c>
      <c r="F81" s="677" t="s">
        <v>6744</v>
      </c>
      <c r="G81" s="678"/>
      <c r="H81" s="678"/>
      <c r="I81" s="678"/>
      <c r="J81" s="103" t="s">
        <v>3065</v>
      </c>
      <c r="K81" s="104">
        <v>1</v>
      </c>
      <c r="L81" s="670"/>
      <c r="M81" s="678"/>
      <c r="N81" s="670">
        <f>ROUND(L81*K81,2)</f>
        <v>0</v>
      </c>
      <c r="O81" s="667"/>
      <c r="P81" s="667"/>
      <c r="Q81" s="667"/>
      <c r="R81" s="75"/>
      <c r="T81" s="76" t="s">
        <v>125</v>
      </c>
      <c r="U81" s="129" t="s">
        <v>126</v>
      </c>
      <c r="V81" s="130">
        <v>0</v>
      </c>
      <c r="W81" s="130">
        <f>V81*K81</f>
        <v>0</v>
      </c>
      <c r="X81" s="130">
        <v>0</v>
      </c>
      <c r="Y81" s="130">
        <f>X81*K81</f>
        <v>0</v>
      </c>
      <c r="Z81" s="130">
        <v>0</v>
      </c>
      <c r="AA81" s="131">
        <f>Z81*K81</f>
        <v>0</v>
      </c>
      <c r="AR81" s="30" t="s">
        <v>258</v>
      </c>
      <c r="AT81" s="30" t="s">
        <v>195</v>
      </c>
      <c r="AU81" s="30" t="s">
        <v>128</v>
      </c>
      <c r="AY81" s="30" t="s">
        <v>120</v>
      </c>
      <c r="BE81" s="80">
        <f>IF(U81="základní",N81,0)</f>
        <v>0</v>
      </c>
      <c r="BF81" s="80">
        <f>IF(U81="snížená",N81,0)</f>
        <v>0</v>
      </c>
      <c r="BG81" s="80">
        <f>IF(U81="zákl. přenesená",N81,0)</f>
        <v>0</v>
      </c>
      <c r="BH81" s="80">
        <f>IF(U81="sníž. přenesená",N81,0)</f>
        <v>0</v>
      </c>
      <c r="BI81" s="80">
        <f>IF(U81="nulová",N81,0)</f>
        <v>0</v>
      </c>
      <c r="BJ81" s="30" t="s">
        <v>118</v>
      </c>
      <c r="BK81" s="80">
        <f>ROUND(L81*K81,2)</f>
        <v>0</v>
      </c>
      <c r="BL81" s="30" t="s">
        <v>194</v>
      </c>
    </row>
    <row r="82" spans="2:64" s="17" customFormat="1" ht="6.95" customHeight="1" x14ac:dyDescent="0.25">
      <c r="B82" s="41"/>
      <c r="C82" s="42"/>
      <c r="D82" s="42"/>
      <c r="E82" s="42"/>
      <c r="F82" s="42"/>
      <c r="G82" s="42"/>
      <c r="H82" s="42"/>
      <c r="I82" s="42"/>
      <c r="J82" s="42"/>
      <c r="K82" s="42"/>
      <c r="L82" s="42"/>
      <c r="M82" s="42"/>
      <c r="N82" s="42"/>
      <c r="O82" s="42"/>
      <c r="P82" s="42"/>
      <c r="Q82" s="42"/>
      <c r="R82" s="43"/>
    </row>
  </sheetData>
  <mergeCells count="116">
    <mergeCell ref="M12:Q12"/>
    <mergeCell ref="M13:Q13"/>
    <mergeCell ref="C15:G15"/>
    <mergeCell ref="N15:Q15"/>
    <mergeCell ref="N17:Q17"/>
    <mergeCell ref="N18:Q18"/>
    <mergeCell ref="C3:Q3"/>
    <mergeCell ref="F5:P5"/>
    <mergeCell ref="F6:P6"/>
    <mergeCell ref="F7:P7"/>
    <mergeCell ref="F8:P8"/>
    <mergeCell ref="M10:P10"/>
    <mergeCell ref="N25:Q25"/>
    <mergeCell ref="N26:Q26"/>
    <mergeCell ref="C32:Q32"/>
    <mergeCell ref="F34:P34"/>
    <mergeCell ref="F35:P35"/>
    <mergeCell ref="F36:P36"/>
    <mergeCell ref="N19:Q19"/>
    <mergeCell ref="N20:Q20"/>
    <mergeCell ref="N21:Q21"/>
    <mergeCell ref="N22:Q22"/>
    <mergeCell ref="N23:Q23"/>
    <mergeCell ref="N24:Q24"/>
    <mergeCell ref="N45:Q45"/>
    <mergeCell ref="N46:Q46"/>
    <mergeCell ref="N47:Q47"/>
    <mergeCell ref="F48:I48"/>
    <mergeCell ref="L48:M48"/>
    <mergeCell ref="N48:Q48"/>
    <mergeCell ref="F37:P37"/>
    <mergeCell ref="M39:P39"/>
    <mergeCell ref="M41:Q41"/>
    <mergeCell ref="M42:Q42"/>
    <mergeCell ref="F44:I44"/>
    <mergeCell ref="L44:M44"/>
    <mergeCell ref="N44:Q44"/>
    <mergeCell ref="N51:Q51"/>
    <mergeCell ref="N52:Q52"/>
    <mergeCell ref="F53:I53"/>
    <mergeCell ref="L53:M53"/>
    <mergeCell ref="N53:Q53"/>
    <mergeCell ref="F54:I54"/>
    <mergeCell ref="L54:M54"/>
    <mergeCell ref="N54:Q54"/>
    <mergeCell ref="F49:I49"/>
    <mergeCell ref="L49:M49"/>
    <mergeCell ref="N49:Q49"/>
    <mergeCell ref="F50:I50"/>
    <mergeCell ref="L50:M50"/>
    <mergeCell ref="N50:Q50"/>
    <mergeCell ref="F57:I57"/>
    <mergeCell ref="L57:M57"/>
    <mergeCell ref="N57:Q57"/>
    <mergeCell ref="N58:Q58"/>
    <mergeCell ref="F59:I59"/>
    <mergeCell ref="L59:M59"/>
    <mergeCell ref="N59:Q59"/>
    <mergeCell ref="F55:I55"/>
    <mergeCell ref="L55:M55"/>
    <mergeCell ref="N55:Q55"/>
    <mergeCell ref="F56:I56"/>
    <mergeCell ref="L56:M56"/>
    <mergeCell ref="N56:Q56"/>
    <mergeCell ref="F64:I64"/>
    <mergeCell ref="F65:I65"/>
    <mergeCell ref="L65:M65"/>
    <mergeCell ref="N65:Q65"/>
    <mergeCell ref="N66:Q66"/>
    <mergeCell ref="F67:I67"/>
    <mergeCell ref="L67:M67"/>
    <mergeCell ref="N67:Q67"/>
    <mergeCell ref="F60:I60"/>
    <mergeCell ref="F61:I61"/>
    <mergeCell ref="L61:M61"/>
    <mergeCell ref="N61:Q61"/>
    <mergeCell ref="F62:I62"/>
    <mergeCell ref="F63:I63"/>
    <mergeCell ref="L63:M63"/>
    <mergeCell ref="N63:Q63"/>
    <mergeCell ref="F70:I70"/>
    <mergeCell ref="L70:M70"/>
    <mergeCell ref="N70:Q70"/>
    <mergeCell ref="F71:I71"/>
    <mergeCell ref="L71:M71"/>
    <mergeCell ref="N71:Q71"/>
    <mergeCell ref="F68:I68"/>
    <mergeCell ref="L68:M68"/>
    <mergeCell ref="N68:Q68"/>
    <mergeCell ref="F69:I69"/>
    <mergeCell ref="L69:M69"/>
    <mergeCell ref="N69:Q69"/>
    <mergeCell ref="F76:I76"/>
    <mergeCell ref="L76:M76"/>
    <mergeCell ref="N76:Q76"/>
    <mergeCell ref="N77:Q77"/>
    <mergeCell ref="F78:I78"/>
    <mergeCell ref="L78:M78"/>
    <mergeCell ref="N78:Q78"/>
    <mergeCell ref="N72:Q72"/>
    <mergeCell ref="F73:I73"/>
    <mergeCell ref="L73:M73"/>
    <mergeCell ref="N73:Q73"/>
    <mergeCell ref="N74:Q74"/>
    <mergeCell ref="F75:I75"/>
    <mergeCell ref="L75:M75"/>
    <mergeCell ref="N75:Q75"/>
    <mergeCell ref="F81:I81"/>
    <mergeCell ref="L81:M81"/>
    <mergeCell ref="N81:Q81"/>
    <mergeCell ref="F79:I79"/>
    <mergeCell ref="L79:M79"/>
    <mergeCell ref="N79:Q79"/>
    <mergeCell ref="F80:I80"/>
    <mergeCell ref="L80:M80"/>
    <mergeCell ref="N80:Q80"/>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autoPageBreaks="0" fitToPage="1"/>
  </sheetPr>
  <dimension ref="B2:BL90"/>
  <sheetViews>
    <sheetView showGridLines="0" workbookViewId="0">
      <pane ySplit="1" topLeftCell="A2" activePane="bottomLeft" state="frozen"/>
      <selection activeCell="K10" sqref="K10"/>
      <selection pane="bottomLeft" activeCell="S14" sqref="S14"/>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2" width="8" style="25" hidden="1" customWidth="1"/>
    <col min="63" max="63" width="9" style="25" customWidth="1"/>
    <col min="64" max="64" width="10.85546875" style="25"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2" spans="2:18" s="17" customFormat="1" ht="6.95" customHeight="1" x14ac:dyDescent="0.25">
      <c r="B2" s="14"/>
      <c r="C2" s="15"/>
      <c r="D2" s="15"/>
      <c r="E2" s="15"/>
      <c r="F2" s="15"/>
      <c r="G2" s="15"/>
      <c r="H2" s="15"/>
      <c r="I2" s="15"/>
      <c r="J2" s="15"/>
      <c r="K2" s="15"/>
      <c r="L2" s="15"/>
      <c r="M2" s="15"/>
      <c r="N2" s="15"/>
      <c r="O2" s="15"/>
      <c r="P2" s="15"/>
      <c r="Q2" s="15"/>
      <c r="R2" s="16"/>
    </row>
    <row r="3" spans="2:18" s="17" customFormat="1" ht="36.950000000000003" customHeight="1" x14ac:dyDescent="0.25">
      <c r="B3" s="18"/>
      <c r="C3" s="686" t="s">
        <v>54</v>
      </c>
      <c r="D3" s="680"/>
      <c r="E3" s="680"/>
      <c r="F3" s="680"/>
      <c r="G3" s="680"/>
      <c r="H3" s="680"/>
      <c r="I3" s="680"/>
      <c r="J3" s="680"/>
      <c r="K3" s="680"/>
      <c r="L3" s="680"/>
      <c r="M3" s="680"/>
      <c r="N3" s="680"/>
      <c r="O3" s="680"/>
      <c r="P3" s="680"/>
      <c r="Q3" s="680"/>
      <c r="R3" s="19"/>
    </row>
    <row r="4" spans="2:18" s="17" customFormat="1" ht="6.95" customHeight="1" x14ac:dyDescent="0.25">
      <c r="B4" s="18"/>
      <c r="C4" s="324"/>
      <c r="D4" s="324"/>
      <c r="E4" s="324"/>
      <c r="F4" s="324"/>
      <c r="G4" s="324"/>
      <c r="H4" s="324"/>
      <c r="I4" s="324"/>
      <c r="J4" s="324"/>
      <c r="K4" s="324"/>
      <c r="L4" s="324"/>
      <c r="M4" s="324"/>
      <c r="N4" s="324"/>
      <c r="O4" s="324"/>
      <c r="P4" s="324"/>
      <c r="Q4" s="324"/>
      <c r="R4" s="19"/>
    </row>
    <row r="5" spans="2:18" s="17" customFormat="1" ht="30" customHeight="1" x14ac:dyDescent="0.25">
      <c r="B5" s="18"/>
      <c r="C5" s="21" t="s">
        <v>55</v>
      </c>
      <c r="D5" s="324"/>
      <c r="E5" s="324"/>
      <c r="F5" s="687" t="s">
        <v>56</v>
      </c>
      <c r="G5" s="680"/>
      <c r="H5" s="680"/>
      <c r="I5" s="680"/>
      <c r="J5" s="680"/>
      <c r="K5" s="680"/>
      <c r="L5" s="680"/>
      <c r="M5" s="680"/>
      <c r="N5" s="680"/>
      <c r="O5" s="680"/>
      <c r="P5" s="680"/>
      <c r="Q5" s="324"/>
      <c r="R5" s="19"/>
    </row>
    <row r="6" spans="2:18" ht="30" customHeight="1" x14ac:dyDescent="0.3">
      <c r="B6" s="22"/>
      <c r="C6" s="21" t="s">
        <v>57</v>
      </c>
      <c r="D6" s="326"/>
      <c r="E6" s="326"/>
      <c r="F6" s="687" t="s">
        <v>1670</v>
      </c>
      <c r="G6" s="688"/>
      <c r="H6" s="688"/>
      <c r="I6" s="688"/>
      <c r="J6" s="688"/>
      <c r="K6" s="688"/>
      <c r="L6" s="688"/>
      <c r="M6" s="688"/>
      <c r="N6" s="688"/>
      <c r="O6" s="688"/>
      <c r="P6" s="688"/>
      <c r="Q6" s="326"/>
      <c r="R6" s="24"/>
    </row>
    <row r="7" spans="2:18" ht="30" customHeight="1" x14ac:dyDescent="0.3">
      <c r="B7" s="22"/>
      <c r="C7" s="21" t="s">
        <v>59</v>
      </c>
      <c r="D7" s="326"/>
      <c r="E7" s="326"/>
      <c r="F7" s="687" t="s">
        <v>1812</v>
      </c>
      <c r="G7" s="688"/>
      <c r="H7" s="688"/>
      <c r="I7" s="688"/>
      <c r="J7" s="688"/>
      <c r="K7" s="688"/>
      <c r="L7" s="688"/>
      <c r="M7" s="688"/>
      <c r="N7" s="688"/>
      <c r="O7" s="688"/>
      <c r="P7" s="688"/>
      <c r="Q7" s="326"/>
      <c r="R7" s="24"/>
    </row>
    <row r="8" spans="2:18" s="17" customFormat="1" ht="36.950000000000003" customHeight="1" x14ac:dyDescent="0.25">
      <c r="B8" s="18"/>
      <c r="C8" s="26" t="s">
        <v>1672</v>
      </c>
      <c r="D8" s="324"/>
      <c r="E8" s="324"/>
      <c r="F8" s="689" t="s">
        <v>4572</v>
      </c>
      <c r="G8" s="680"/>
      <c r="H8" s="680"/>
      <c r="I8" s="680"/>
      <c r="J8" s="680"/>
      <c r="K8" s="680"/>
      <c r="L8" s="680"/>
      <c r="M8" s="680"/>
      <c r="N8" s="680"/>
      <c r="O8" s="680"/>
      <c r="P8" s="680"/>
      <c r="Q8" s="324"/>
      <c r="R8" s="19"/>
    </row>
    <row r="9" spans="2:18" s="17" customFormat="1" ht="6.95" customHeight="1" x14ac:dyDescent="0.25">
      <c r="B9" s="18"/>
      <c r="C9" s="324"/>
      <c r="D9" s="324"/>
      <c r="E9" s="324"/>
      <c r="F9" s="324"/>
      <c r="G9" s="324"/>
      <c r="H9" s="324"/>
      <c r="I9" s="324"/>
      <c r="J9" s="324"/>
      <c r="K9" s="324"/>
      <c r="L9" s="324"/>
      <c r="M9" s="324"/>
      <c r="N9" s="324"/>
      <c r="O9" s="324"/>
      <c r="P9" s="324"/>
      <c r="Q9" s="324"/>
      <c r="R9" s="19"/>
    </row>
    <row r="10" spans="2:18" s="17" customFormat="1" ht="18" customHeight="1" x14ac:dyDescent="0.25">
      <c r="B10" s="18"/>
      <c r="C10" s="21" t="s">
        <v>61</v>
      </c>
      <c r="D10" s="324"/>
      <c r="E10" s="324"/>
      <c r="F10" s="327" t="s">
        <v>62</v>
      </c>
      <c r="G10" s="324"/>
      <c r="H10" s="324"/>
      <c r="I10" s="324"/>
      <c r="J10" s="324"/>
      <c r="K10" s="21" t="s">
        <v>63</v>
      </c>
      <c r="L10" s="324"/>
      <c r="M10" s="697">
        <v>42535</v>
      </c>
      <c r="N10" s="680"/>
      <c r="O10" s="680"/>
      <c r="P10" s="680"/>
      <c r="Q10" s="324"/>
      <c r="R10" s="19"/>
    </row>
    <row r="11" spans="2:18" s="17" customFormat="1" ht="6.95" customHeight="1" x14ac:dyDescent="0.25">
      <c r="B11" s="18"/>
      <c r="C11" s="324"/>
      <c r="D11" s="324"/>
      <c r="E11" s="324"/>
      <c r="F11" s="324"/>
      <c r="G11" s="324"/>
      <c r="H11" s="324"/>
      <c r="I11" s="324"/>
      <c r="J11" s="324"/>
      <c r="K11" s="324"/>
      <c r="L11" s="324"/>
      <c r="M11" s="324"/>
      <c r="N11" s="324"/>
      <c r="O11" s="324"/>
      <c r="P11" s="324"/>
      <c r="Q11" s="324"/>
      <c r="R11" s="19"/>
    </row>
    <row r="12" spans="2:18" s="17" customFormat="1" ht="15" x14ac:dyDescent="0.25">
      <c r="B12" s="18"/>
      <c r="C12" s="21" t="s">
        <v>64</v>
      </c>
      <c r="D12" s="324"/>
      <c r="E12" s="324"/>
      <c r="F12" s="327" t="s">
        <v>65</v>
      </c>
      <c r="G12" s="324"/>
      <c r="H12" s="324"/>
      <c r="I12" s="324"/>
      <c r="J12" s="324"/>
      <c r="K12" s="21" t="s">
        <v>66</v>
      </c>
      <c r="L12" s="324"/>
      <c r="M12" s="698" t="s">
        <v>70</v>
      </c>
      <c r="N12" s="680"/>
      <c r="O12" s="680"/>
      <c r="P12" s="680"/>
      <c r="Q12" s="680"/>
      <c r="R12" s="19"/>
    </row>
    <row r="13" spans="2:18" s="17" customFormat="1" ht="14.45" customHeight="1" x14ac:dyDescent="0.25">
      <c r="B13" s="18"/>
      <c r="C13" s="21" t="s">
        <v>68</v>
      </c>
      <c r="D13" s="324"/>
      <c r="E13" s="324"/>
      <c r="F13" s="327"/>
      <c r="G13" s="324"/>
      <c r="H13" s="324"/>
      <c r="I13" s="324"/>
      <c r="J13" s="324"/>
      <c r="K13" s="21" t="s">
        <v>69</v>
      </c>
      <c r="L13" s="324"/>
      <c r="M13" s="698" t="s">
        <v>70</v>
      </c>
      <c r="N13" s="680"/>
      <c r="O13" s="680"/>
      <c r="P13" s="680"/>
      <c r="Q13" s="680"/>
      <c r="R13" s="19"/>
    </row>
    <row r="14" spans="2:18" s="17" customFormat="1" ht="10.35" customHeight="1" x14ac:dyDescent="0.25">
      <c r="B14" s="18"/>
      <c r="C14" s="324"/>
      <c r="D14" s="324"/>
      <c r="E14" s="324"/>
      <c r="F14" s="324"/>
      <c r="G14" s="324"/>
      <c r="H14" s="324"/>
      <c r="I14" s="324"/>
      <c r="J14" s="324"/>
      <c r="K14" s="324"/>
      <c r="L14" s="324"/>
      <c r="M14" s="324"/>
      <c r="N14" s="324"/>
      <c r="O14" s="324"/>
      <c r="P14" s="324"/>
      <c r="Q14" s="324"/>
      <c r="R14" s="19"/>
    </row>
    <row r="15" spans="2:18" s="17" customFormat="1" ht="29.25" customHeight="1" x14ac:dyDescent="0.25">
      <c r="B15" s="18"/>
      <c r="C15" s="694" t="s">
        <v>71</v>
      </c>
      <c r="D15" s="695"/>
      <c r="E15" s="695"/>
      <c r="F15" s="695"/>
      <c r="G15" s="695"/>
      <c r="H15" s="330"/>
      <c r="I15" s="330"/>
      <c r="J15" s="330"/>
      <c r="K15" s="330"/>
      <c r="L15" s="330"/>
      <c r="M15" s="330"/>
      <c r="N15" s="694" t="s">
        <v>72</v>
      </c>
      <c r="O15" s="680"/>
      <c r="P15" s="680"/>
      <c r="Q15" s="680"/>
      <c r="R15" s="19"/>
    </row>
    <row r="16" spans="2:18" s="17" customFormat="1" ht="10.35" customHeight="1" x14ac:dyDescent="0.25">
      <c r="B16" s="18"/>
      <c r="C16" s="324"/>
      <c r="D16" s="324"/>
      <c r="E16" s="324"/>
      <c r="F16" s="324"/>
      <c r="G16" s="324"/>
      <c r="H16" s="324"/>
      <c r="I16" s="324"/>
      <c r="J16" s="324"/>
      <c r="K16" s="324"/>
      <c r="L16" s="324"/>
      <c r="M16" s="324"/>
      <c r="N16" s="324"/>
      <c r="O16" s="324"/>
      <c r="P16" s="324"/>
      <c r="Q16" s="324"/>
      <c r="R16" s="19"/>
    </row>
    <row r="17" spans="2:47" s="17" customFormat="1" ht="29.25" customHeight="1" x14ac:dyDescent="0.25">
      <c r="B17" s="18"/>
      <c r="C17" s="29" t="s">
        <v>73</v>
      </c>
      <c r="D17" s="324"/>
      <c r="E17" s="324"/>
      <c r="F17" s="324"/>
      <c r="G17" s="324"/>
      <c r="H17" s="324"/>
      <c r="I17" s="324"/>
      <c r="J17" s="324"/>
      <c r="K17" s="324"/>
      <c r="L17" s="324"/>
      <c r="M17" s="324"/>
      <c r="N17" s="696">
        <f>N45</f>
        <v>0</v>
      </c>
      <c r="O17" s="680"/>
      <c r="P17" s="680"/>
      <c r="Q17" s="680"/>
      <c r="R17" s="19"/>
      <c r="AU17" s="30" t="s">
        <v>74</v>
      </c>
    </row>
    <row r="18" spans="2:47" s="35" customFormat="1" ht="24.95" customHeight="1" x14ac:dyDescent="0.25">
      <c r="B18" s="31"/>
      <c r="C18" s="329"/>
      <c r="D18" s="33" t="s">
        <v>75</v>
      </c>
      <c r="E18" s="329"/>
      <c r="F18" s="329"/>
      <c r="G18" s="329"/>
      <c r="H18" s="329"/>
      <c r="I18" s="329"/>
      <c r="J18" s="329"/>
      <c r="K18" s="329"/>
      <c r="L18" s="329"/>
      <c r="M18" s="329"/>
      <c r="N18" s="669">
        <f>N46</f>
        <v>0</v>
      </c>
      <c r="O18" s="685"/>
      <c r="P18" s="685"/>
      <c r="Q18" s="685"/>
      <c r="R18" s="34"/>
    </row>
    <row r="19" spans="2:47" s="40" customFormat="1" ht="19.899999999999999" customHeight="1" x14ac:dyDescent="0.25">
      <c r="B19" s="36"/>
      <c r="C19" s="328"/>
      <c r="D19" s="38" t="s">
        <v>83</v>
      </c>
      <c r="E19" s="328"/>
      <c r="F19" s="328"/>
      <c r="G19" s="328"/>
      <c r="H19" s="328"/>
      <c r="I19" s="328"/>
      <c r="J19" s="328"/>
      <c r="K19" s="328"/>
      <c r="L19" s="328"/>
      <c r="M19" s="328"/>
      <c r="N19" s="683">
        <f>N47</f>
        <v>0</v>
      </c>
      <c r="O19" s="684"/>
      <c r="P19" s="684"/>
      <c r="Q19" s="684"/>
      <c r="R19" s="39"/>
    </row>
    <row r="20" spans="2:47" s="35" customFormat="1" ht="24.95" customHeight="1" x14ac:dyDescent="0.25">
      <c r="B20" s="31"/>
      <c r="C20" s="329"/>
      <c r="D20" s="33" t="s">
        <v>87</v>
      </c>
      <c r="E20" s="329"/>
      <c r="F20" s="329"/>
      <c r="G20" s="329"/>
      <c r="H20" s="329"/>
      <c r="I20" s="329"/>
      <c r="J20" s="329"/>
      <c r="K20" s="329"/>
      <c r="L20" s="329"/>
      <c r="M20" s="329"/>
      <c r="N20" s="669">
        <f>N51</f>
        <v>0</v>
      </c>
      <c r="O20" s="685"/>
      <c r="P20" s="685"/>
      <c r="Q20" s="685"/>
      <c r="R20" s="34"/>
    </row>
    <row r="21" spans="2:47" s="40" customFormat="1" ht="19.899999999999999" customHeight="1" x14ac:dyDescent="0.25">
      <c r="B21" s="36"/>
      <c r="C21" s="328"/>
      <c r="D21" s="38" t="s">
        <v>90</v>
      </c>
      <c r="E21" s="328"/>
      <c r="F21" s="328"/>
      <c r="G21" s="328"/>
      <c r="H21" s="328"/>
      <c r="I21" s="328"/>
      <c r="J21" s="328"/>
      <c r="K21" s="328"/>
      <c r="L21" s="328"/>
      <c r="M21" s="328"/>
      <c r="N21" s="683">
        <f>N52</f>
        <v>0</v>
      </c>
      <c r="O21" s="684"/>
      <c r="P21" s="684"/>
      <c r="Q21" s="684"/>
      <c r="R21" s="39"/>
    </row>
    <row r="22" spans="2:47" s="40" customFormat="1" ht="19.899999999999999" customHeight="1" x14ac:dyDescent="0.25">
      <c r="B22" s="36"/>
      <c r="C22" s="328"/>
      <c r="D22" s="38" t="s">
        <v>4489</v>
      </c>
      <c r="E22" s="328"/>
      <c r="F22" s="328"/>
      <c r="G22" s="328"/>
      <c r="H22" s="328"/>
      <c r="I22" s="328"/>
      <c r="J22" s="328"/>
      <c r="K22" s="328"/>
      <c r="L22" s="328"/>
      <c r="M22" s="328"/>
      <c r="N22" s="683">
        <f>N59</f>
        <v>0</v>
      </c>
      <c r="O22" s="684"/>
      <c r="P22" s="684"/>
      <c r="Q22" s="684"/>
      <c r="R22" s="39"/>
    </row>
    <row r="23" spans="2:47" s="40" customFormat="1" ht="19.899999999999999" customHeight="1" x14ac:dyDescent="0.25">
      <c r="B23" s="36"/>
      <c r="C23" s="328"/>
      <c r="D23" s="38" t="s">
        <v>4490</v>
      </c>
      <c r="E23" s="328"/>
      <c r="F23" s="328"/>
      <c r="G23" s="328"/>
      <c r="H23" s="328"/>
      <c r="I23" s="328"/>
      <c r="J23" s="328"/>
      <c r="K23" s="328"/>
      <c r="L23" s="328"/>
      <c r="M23" s="328"/>
      <c r="N23" s="683">
        <f>N64</f>
        <v>0</v>
      </c>
      <c r="O23" s="684"/>
      <c r="P23" s="684"/>
      <c r="Q23" s="684"/>
      <c r="R23" s="39"/>
    </row>
    <row r="24" spans="2:47" s="40" customFormat="1" ht="19.899999999999999" customHeight="1" x14ac:dyDescent="0.25">
      <c r="B24" s="36"/>
      <c r="C24" s="328"/>
      <c r="D24" s="38" t="s">
        <v>4491</v>
      </c>
      <c r="E24" s="328"/>
      <c r="F24" s="328"/>
      <c r="G24" s="328"/>
      <c r="H24" s="328"/>
      <c r="I24" s="328"/>
      <c r="J24" s="328"/>
      <c r="K24" s="328"/>
      <c r="L24" s="328"/>
      <c r="M24" s="328"/>
      <c r="N24" s="683">
        <f>N72</f>
        <v>0</v>
      </c>
      <c r="O24" s="684"/>
      <c r="P24" s="684"/>
      <c r="Q24" s="684"/>
      <c r="R24" s="39"/>
    </row>
    <row r="25" spans="2:47" s="40" customFormat="1" ht="19.899999999999999" customHeight="1" x14ac:dyDescent="0.25">
      <c r="B25" s="36"/>
      <c r="C25" s="328"/>
      <c r="D25" s="38" t="s">
        <v>98</v>
      </c>
      <c r="E25" s="328"/>
      <c r="F25" s="328"/>
      <c r="G25" s="328"/>
      <c r="H25" s="328"/>
      <c r="I25" s="328"/>
      <c r="J25" s="328"/>
      <c r="K25" s="328"/>
      <c r="L25" s="328"/>
      <c r="M25" s="328"/>
      <c r="N25" s="683">
        <f>N85</f>
        <v>0</v>
      </c>
      <c r="O25" s="684"/>
      <c r="P25" s="684"/>
      <c r="Q25" s="684"/>
      <c r="R25" s="39"/>
    </row>
    <row r="26" spans="2:47" s="40" customFormat="1" ht="19.899999999999999" customHeight="1" x14ac:dyDescent="0.25">
      <c r="B26" s="36"/>
      <c r="C26" s="328"/>
      <c r="D26" s="38" t="s">
        <v>4492</v>
      </c>
      <c r="E26" s="328"/>
      <c r="F26" s="328"/>
      <c r="G26" s="328"/>
      <c r="H26" s="328"/>
      <c r="I26" s="328"/>
      <c r="J26" s="328"/>
      <c r="K26" s="328"/>
      <c r="L26" s="328"/>
      <c r="M26" s="328"/>
      <c r="N26" s="683">
        <f>N87</f>
        <v>0</v>
      </c>
      <c r="O26" s="684"/>
      <c r="P26" s="684"/>
      <c r="Q26" s="684"/>
      <c r="R26" s="39"/>
    </row>
    <row r="27" spans="2:47" s="17" customFormat="1" ht="6.95" customHeight="1" x14ac:dyDescent="0.25">
      <c r="B27" s="41"/>
      <c r="C27" s="42"/>
      <c r="D27" s="42"/>
      <c r="E27" s="42"/>
      <c r="F27" s="42"/>
      <c r="G27" s="42"/>
      <c r="H27" s="42"/>
      <c r="I27" s="42"/>
      <c r="J27" s="42"/>
      <c r="K27" s="42"/>
      <c r="L27" s="42"/>
      <c r="M27" s="42"/>
      <c r="N27" s="42"/>
      <c r="O27" s="42"/>
      <c r="P27" s="42"/>
      <c r="Q27" s="42"/>
      <c r="R27" s="43"/>
    </row>
    <row r="31" spans="2:47" s="17" customFormat="1" ht="6.95" customHeight="1" x14ac:dyDescent="0.25">
      <c r="B31" s="14"/>
      <c r="C31" s="15"/>
      <c r="D31" s="15"/>
      <c r="E31" s="15"/>
      <c r="F31" s="15"/>
      <c r="G31" s="15"/>
      <c r="H31" s="15"/>
      <c r="I31" s="15"/>
      <c r="J31" s="15"/>
      <c r="K31" s="15"/>
      <c r="L31" s="15"/>
      <c r="M31" s="15"/>
      <c r="N31" s="15"/>
      <c r="O31" s="15"/>
      <c r="P31" s="15"/>
      <c r="Q31" s="15"/>
      <c r="R31" s="16"/>
    </row>
    <row r="32" spans="2:47" s="17" customFormat="1" ht="36.950000000000003" customHeight="1" x14ac:dyDescent="0.25">
      <c r="B32" s="18"/>
      <c r="C32" s="686" t="s">
        <v>100</v>
      </c>
      <c r="D32" s="680"/>
      <c r="E32" s="680"/>
      <c r="F32" s="680"/>
      <c r="G32" s="680"/>
      <c r="H32" s="680"/>
      <c r="I32" s="680"/>
      <c r="J32" s="680"/>
      <c r="K32" s="680"/>
      <c r="L32" s="680"/>
      <c r="M32" s="680"/>
      <c r="N32" s="680"/>
      <c r="O32" s="680"/>
      <c r="P32" s="680"/>
      <c r="Q32" s="680"/>
      <c r="R32" s="19"/>
    </row>
    <row r="33" spans="2:64" s="17" customFormat="1" ht="6.95" customHeight="1" x14ac:dyDescent="0.25">
      <c r="B33" s="18"/>
      <c r="C33" s="324"/>
      <c r="D33" s="324"/>
      <c r="E33" s="324"/>
      <c r="F33" s="324"/>
      <c r="G33" s="324"/>
      <c r="H33" s="324"/>
      <c r="I33" s="324"/>
      <c r="J33" s="324"/>
      <c r="K33" s="324"/>
      <c r="L33" s="324"/>
      <c r="M33" s="324"/>
      <c r="N33" s="324"/>
      <c r="O33" s="324"/>
      <c r="P33" s="324"/>
      <c r="Q33" s="324"/>
      <c r="R33" s="19"/>
    </row>
    <row r="34" spans="2:64" s="17" customFormat="1" ht="30" customHeight="1" x14ac:dyDescent="0.25">
      <c r="B34" s="18"/>
      <c r="C34" s="21" t="s">
        <v>55</v>
      </c>
      <c r="D34" s="324"/>
      <c r="E34" s="324"/>
      <c r="F34" s="687" t="s">
        <v>56</v>
      </c>
      <c r="G34" s="680"/>
      <c r="H34" s="680"/>
      <c r="I34" s="680"/>
      <c r="J34" s="680"/>
      <c r="K34" s="680"/>
      <c r="L34" s="680"/>
      <c r="M34" s="680"/>
      <c r="N34" s="680"/>
      <c r="O34" s="680"/>
      <c r="P34" s="680"/>
      <c r="Q34" s="324"/>
      <c r="R34" s="19"/>
    </row>
    <row r="35" spans="2:64" ht="30" customHeight="1" x14ac:dyDescent="0.3">
      <c r="B35" s="22"/>
      <c r="C35" s="21" t="s">
        <v>57</v>
      </c>
      <c r="D35" s="326"/>
      <c r="E35" s="326"/>
      <c r="F35" s="687" t="s">
        <v>1670</v>
      </c>
      <c r="G35" s="688"/>
      <c r="H35" s="688"/>
      <c r="I35" s="688"/>
      <c r="J35" s="688"/>
      <c r="K35" s="688"/>
      <c r="L35" s="688"/>
      <c r="M35" s="688"/>
      <c r="N35" s="688"/>
      <c r="O35" s="688"/>
      <c r="P35" s="688"/>
      <c r="Q35" s="326"/>
      <c r="R35" s="24"/>
    </row>
    <row r="36" spans="2:64" ht="30" customHeight="1" x14ac:dyDescent="0.3">
      <c r="B36" s="22"/>
      <c r="C36" s="21" t="s">
        <v>59</v>
      </c>
      <c r="D36" s="326"/>
      <c r="E36" s="326"/>
      <c r="F36" s="687" t="s">
        <v>1812</v>
      </c>
      <c r="G36" s="688"/>
      <c r="H36" s="688"/>
      <c r="I36" s="688"/>
      <c r="J36" s="688"/>
      <c r="K36" s="688"/>
      <c r="L36" s="688"/>
      <c r="M36" s="688"/>
      <c r="N36" s="688"/>
      <c r="O36" s="688"/>
      <c r="P36" s="688"/>
      <c r="Q36" s="326"/>
      <c r="R36" s="24"/>
    </row>
    <row r="37" spans="2:64" s="17" customFormat="1" ht="36.950000000000003" customHeight="1" x14ac:dyDescent="0.25">
      <c r="B37" s="18"/>
      <c r="C37" s="26" t="s">
        <v>1672</v>
      </c>
      <c r="D37" s="324"/>
      <c r="E37" s="324"/>
      <c r="F37" s="689" t="s">
        <v>4572</v>
      </c>
      <c r="G37" s="680"/>
      <c r="H37" s="680"/>
      <c r="I37" s="680"/>
      <c r="J37" s="680"/>
      <c r="K37" s="680"/>
      <c r="L37" s="680"/>
      <c r="M37" s="680"/>
      <c r="N37" s="680"/>
      <c r="O37" s="680"/>
      <c r="P37" s="680"/>
      <c r="Q37" s="324"/>
      <c r="R37" s="19"/>
    </row>
    <row r="38" spans="2:64" s="17" customFormat="1" ht="6.95" customHeight="1" x14ac:dyDescent="0.25">
      <c r="B38" s="18"/>
      <c r="C38" s="324"/>
      <c r="D38" s="324"/>
      <c r="E38" s="324"/>
      <c r="F38" s="324"/>
      <c r="G38" s="324"/>
      <c r="H38" s="324"/>
      <c r="I38" s="324"/>
      <c r="J38" s="324"/>
      <c r="K38" s="324"/>
      <c r="L38" s="324"/>
      <c r="M38" s="324"/>
      <c r="N38" s="324"/>
      <c r="O38" s="324"/>
      <c r="P38" s="324"/>
      <c r="Q38" s="324"/>
      <c r="R38" s="19"/>
    </row>
    <row r="39" spans="2:64" s="17" customFormat="1" ht="18" customHeight="1" x14ac:dyDescent="0.25">
      <c r="B39" s="18"/>
      <c r="C39" s="21" t="s">
        <v>61</v>
      </c>
      <c r="D39" s="324"/>
      <c r="E39" s="324"/>
      <c r="F39" s="327" t="s">
        <v>62</v>
      </c>
      <c r="G39" s="324"/>
      <c r="H39" s="324"/>
      <c r="I39" s="324"/>
      <c r="J39" s="324"/>
      <c r="K39" s="21" t="s">
        <v>63</v>
      </c>
      <c r="L39" s="324"/>
      <c r="M39" s="697">
        <v>42535</v>
      </c>
      <c r="N39" s="680"/>
      <c r="O39" s="680"/>
      <c r="P39" s="680"/>
      <c r="Q39" s="324"/>
      <c r="R39" s="19"/>
    </row>
    <row r="40" spans="2:64" s="17" customFormat="1" ht="6.95" customHeight="1" x14ac:dyDescent="0.25">
      <c r="B40" s="18"/>
      <c r="C40" s="324"/>
      <c r="D40" s="324"/>
      <c r="E40" s="324"/>
      <c r="F40" s="324"/>
      <c r="G40" s="324"/>
      <c r="H40" s="324"/>
      <c r="I40" s="324"/>
      <c r="J40" s="324"/>
      <c r="K40" s="324"/>
      <c r="L40" s="324"/>
      <c r="M40" s="324"/>
      <c r="N40" s="324"/>
      <c r="O40" s="324"/>
      <c r="P40" s="324"/>
      <c r="Q40" s="324"/>
      <c r="R40" s="19"/>
    </row>
    <row r="41" spans="2:64" s="17" customFormat="1" ht="15" x14ac:dyDescent="0.25">
      <c r="B41" s="18"/>
      <c r="C41" s="21" t="s">
        <v>64</v>
      </c>
      <c r="D41" s="324"/>
      <c r="E41" s="324"/>
      <c r="F41" s="327" t="s">
        <v>65</v>
      </c>
      <c r="G41" s="324"/>
      <c r="H41" s="324"/>
      <c r="I41" s="324"/>
      <c r="J41" s="324"/>
      <c r="K41" s="21" t="s">
        <v>66</v>
      </c>
      <c r="L41" s="324"/>
      <c r="M41" s="698" t="s">
        <v>70</v>
      </c>
      <c r="N41" s="680"/>
      <c r="O41" s="680"/>
      <c r="P41" s="680"/>
      <c r="Q41" s="680"/>
      <c r="R41" s="19"/>
    </row>
    <row r="42" spans="2:64" s="17" customFormat="1" ht="14.45" customHeight="1" x14ac:dyDescent="0.25">
      <c r="B42" s="18"/>
      <c r="C42" s="21" t="s">
        <v>68</v>
      </c>
      <c r="D42" s="324"/>
      <c r="E42" s="324"/>
      <c r="F42" s="327"/>
      <c r="G42" s="324"/>
      <c r="H42" s="324"/>
      <c r="I42" s="324"/>
      <c r="J42" s="324"/>
      <c r="K42" s="21" t="s">
        <v>69</v>
      </c>
      <c r="L42" s="324"/>
      <c r="M42" s="698" t="s">
        <v>70</v>
      </c>
      <c r="N42" s="680"/>
      <c r="O42" s="680"/>
      <c r="P42" s="680"/>
      <c r="Q42" s="680"/>
      <c r="R42" s="19"/>
    </row>
    <row r="43" spans="2:64" s="17" customFormat="1" ht="10.35" customHeight="1" x14ac:dyDescent="0.25">
      <c r="B43" s="18"/>
      <c r="C43" s="324"/>
      <c r="D43" s="324"/>
      <c r="E43" s="324"/>
      <c r="F43" s="324"/>
      <c r="G43" s="324"/>
      <c r="H43" s="324"/>
      <c r="I43" s="324"/>
      <c r="J43" s="324"/>
      <c r="K43" s="324"/>
      <c r="L43" s="324"/>
      <c r="M43" s="324"/>
      <c r="N43" s="324"/>
      <c r="O43" s="324"/>
      <c r="P43" s="324"/>
      <c r="Q43" s="324"/>
      <c r="R43" s="19"/>
    </row>
    <row r="44" spans="2:64" s="48" customFormat="1" ht="29.25" customHeight="1" x14ac:dyDescent="0.25">
      <c r="B44" s="44"/>
      <c r="C44" s="45" t="s">
        <v>101</v>
      </c>
      <c r="D44" s="325" t="s">
        <v>102</v>
      </c>
      <c r="E44" s="325" t="s">
        <v>103</v>
      </c>
      <c r="F44" s="690" t="s">
        <v>104</v>
      </c>
      <c r="G44" s="691"/>
      <c r="H44" s="691"/>
      <c r="I44" s="691"/>
      <c r="J44" s="325" t="s">
        <v>105</v>
      </c>
      <c r="K44" s="325" t="s">
        <v>106</v>
      </c>
      <c r="L44" s="692" t="s">
        <v>107</v>
      </c>
      <c r="M44" s="691"/>
      <c r="N44" s="690" t="s">
        <v>72</v>
      </c>
      <c r="O44" s="691"/>
      <c r="P44" s="691"/>
      <c r="Q44" s="693"/>
      <c r="R44" s="47"/>
      <c r="T44" s="49" t="s">
        <v>108</v>
      </c>
      <c r="U44" s="50" t="s">
        <v>109</v>
      </c>
      <c r="V44" s="50" t="s">
        <v>110</v>
      </c>
      <c r="W44" s="50" t="s">
        <v>111</v>
      </c>
      <c r="X44" s="50" t="s">
        <v>112</v>
      </c>
      <c r="Y44" s="50" t="s">
        <v>113</v>
      </c>
      <c r="Z44" s="50" t="s">
        <v>114</v>
      </c>
      <c r="AA44" s="51" t="s">
        <v>115</v>
      </c>
    </row>
    <row r="45" spans="2:64" s="17" customFormat="1" ht="29.25" customHeight="1" x14ac:dyDescent="0.35">
      <c r="B45" s="18"/>
      <c r="C45" s="52" t="s">
        <v>116</v>
      </c>
      <c r="D45" s="324"/>
      <c r="E45" s="324"/>
      <c r="F45" s="324"/>
      <c r="G45" s="324"/>
      <c r="H45" s="324"/>
      <c r="I45" s="324"/>
      <c r="J45" s="324"/>
      <c r="K45" s="324"/>
      <c r="L45" s="324"/>
      <c r="M45" s="324"/>
      <c r="N45" s="674">
        <f>BK45</f>
        <v>0</v>
      </c>
      <c r="O45" s="675"/>
      <c r="P45" s="675"/>
      <c r="Q45" s="675"/>
      <c r="R45" s="19"/>
      <c r="T45" s="53"/>
      <c r="U45" s="54"/>
      <c r="V45" s="54"/>
      <c r="W45" s="55">
        <f>W46+W51</f>
        <v>52.879400000000004</v>
      </c>
      <c r="X45" s="54"/>
      <c r="Y45" s="55">
        <f>Y46+Y51</f>
        <v>0.24474600000000002</v>
      </c>
      <c r="Z45" s="54"/>
      <c r="AA45" s="56">
        <f>AA46+AA51</f>
        <v>0</v>
      </c>
      <c r="AT45" s="30" t="s">
        <v>117</v>
      </c>
      <c r="AU45" s="30" t="s">
        <v>74</v>
      </c>
      <c r="BK45" s="57">
        <f>BK46+BK51</f>
        <v>0</v>
      </c>
    </row>
    <row r="46" spans="2:64" s="62" customFormat="1" ht="37.35" customHeight="1" x14ac:dyDescent="0.35">
      <c r="B46" s="58"/>
      <c r="C46" s="59"/>
      <c r="D46" s="60" t="s">
        <v>75</v>
      </c>
      <c r="E46" s="60"/>
      <c r="F46" s="60"/>
      <c r="G46" s="60"/>
      <c r="H46" s="60"/>
      <c r="I46" s="60"/>
      <c r="J46" s="60"/>
      <c r="K46" s="60"/>
      <c r="L46" s="60"/>
      <c r="M46" s="60"/>
      <c r="N46" s="668">
        <f>BK46</f>
        <v>0</v>
      </c>
      <c r="O46" s="669"/>
      <c r="P46" s="669"/>
      <c r="Q46" s="669"/>
      <c r="R46" s="61"/>
      <c r="T46" s="63"/>
      <c r="U46" s="59"/>
      <c r="V46" s="59"/>
      <c r="W46" s="64">
        <f>W47</f>
        <v>14.564</v>
      </c>
      <c r="X46" s="59"/>
      <c r="Y46" s="64">
        <f>Y47</f>
        <v>0</v>
      </c>
      <c r="Z46" s="59"/>
      <c r="AA46" s="65">
        <f>AA47</f>
        <v>0</v>
      </c>
      <c r="AR46" s="66" t="s">
        <v>118</v>
      </c>
      <c r="AT46" s="67" t="s">
        <v>117</v>
      </c>
      <c r="AU46" s="67" t="s">
        <v>119</v>
      </c>
      <c r="AY46" s="66" t="s">
        <v>120</v>
      </c>
      <c r="BK46" s="68">
        <f>BK47</f>
        <v>0</v>
      </c>
    </row>
    <row r="47" spans="2:64" s="62" customFormat="1" ht="19.899999999999999" customHeight="1" x14ac:dyDescent="0.3">
      <c r="B47" s="58"/>
      <c r="C47" s="59"/>
      <c r="D47" s="69" t="s">
        <v>83</v>
      </c>
      <c r="E47" s="69"/>
      <c r="F47" s="69"/>
      <c r="G47" s="69"/>
      <c r="H47" s="69"/>
      <c r="I47" s="69"/>
      <c r="J47" s="69"/>
      <c r="K47" s="69"/>
      <c r="L47" s="69"/>
      <c r="M47" s="69"/>
      <c r="N47" s="659">
        <f>BK47</f>
        <v>0</v>
      </c>
      <c r="O47" s="660"/>
      <c r="P47" s="660"/>
      <c r="Q47" s="660"/>
      <c r="R47" s="61"/>
      <c r="T47" s="63"/>
      <c r="U47" s="59"/>
      <c r="V47" s="59"/>
      <c r="W47" s="64">
        <f>SUM(W48:W50)</f>
        <v>14.564</v>
      </c>
      <c r="X47" s="59"/>
      <c r="Y47" s="64">
        <f>SUM(Y48:Y50)</f>
        <v>0</v>
      </c>
      <c r="Z47" s="59"/>
      <c r="AA47" s="65">
        <f>SUM(AA48:AA50)</f>
        <v>0</v>
      </c>
      <c r="AR47" s="66" t="s">
        <v>118</v>
      </c>
      <c r="AT47" s="67" t="s">
        <v>117</v>
      </c>
      <c r="AU47" s="67" t="s">
        <v>118</v>
      </c>
      <c r="AY47" s="66" t="s">
        <v>120</v>
      </c>
      <c r="BK47" s="68">
        <f>SUM(BK48:BK50)</f>
        <v>0</v>
      </c>
    </row>
    <row r="48" spans="2:64" s="17" customFormat="1" ht="31.5" customHeight="1" x14ac:dyDescent="0.25">
      <c r="B48" s="70"/>
      <c r="C48" s="71" t="s">
        <v>118</v>
      </c>
      <c r="D48" s="71" t="s">
        <v>121</v>
      </c>
      <c r="E48" s="72" t="s">
        <v>4493</v>
      </c>
      <c r="F48" s="671" t="s">
        <v>4494</v>
      </c>
      <c r="G48" s="667"/>
      <c r="H48" s="667"/>
      <c r="I48" s="667"/>
      <c r="J48" s="73" t="s">
        <v>447</v>
      </c>
      <c r="K48" s="74">
        <v>2</v>
      </c>
      <c r="L48" s="666"/>
      <c r="M48" s="667"/>
      <c r="N48" s="666">
        <f>ROUND(L48*K48,2)</f>
        <v>0</v>
      </c>
      <c r="O48" s="667"/>
      <c r="P48" s="667"/>
      <c r="Q48" s="667"/>
      <c r="R48" s="75"/>
      <c r="T48" s="76" t="s">
        <v>125</v>
      </c>
      <c r="U48" s="77" t="s">
        <v>126</v>
      </c>
      <c r="V48" s="78">
        <v>4.6500000000000004</v>
      </c>
      <c r="W48" s="78">
        <f>V48*K48</f>
        <v>9.3000000000000007</v>
      </c>
      <c r="X48" s="78">
        <v>0</v>
      </c>
      <c r="Y48" s="78">
        <f>X48*K48</f>
        <v>0</v>
      </c>
      <c r="Z48" s="78">
        <v>0</v>
      </c>
      <c r="AA48" s="79">
        <f>Z48*K48</f>
        <v>0</v>
      </c>
      <c r="AR48" s="30" t="s">
        <v>127</v>
      </c>
      <c r="AT48" s="30" t="s">
        <v>121</v>
      </c>
      <c r="AU48" s="30" t="s">
        <v>128</v>
      </c>
      <c r="AY48" s="30" t="s">
        <v>120</v>
      </c>
      <c r="BE48" s="80">
        <f>IF(U48="základní",N48,0)</f>
        <v>0</v>
      </c>
      <c r="BF48" s="80">
        <f>IF(U48="snížená",N48,0)</f>
        <v>0</v>
      </c>
      <c r="BG48" s="80">
        <f>IF(U48="zákl. přenesená",N48,0)</f>
        <v>0</v>
      </c>
      <c r="BH48" s="80">
        <f>IF(U48="sníž. přenesená",N48,0)</f>
        <v>0</v>
      </c>
      <c r="BI48" s="80">
        <f>IF(U48="nulová",N48,0)</f>
        <v>0</v>
      </c>
      <c r="BJ48" s="30" t="s">
        <v>118</v>
      </c>
      <c r="BK48" s="80">
        <f>ROUND(L48*K48,2)</f>
        <v>0</v>
      </c>
      <c r="BL48" s="30" t="s">
        <v>127</v>
      </c>
    </row>
    <row r="49" spans="2:64" s="17" customFormat="1" ht="31.5" customHeight="1" x14ac:dyDescent="0.25">
      <c r="B49" s="70"/>
      <c r="C49" s="71" t="s">
        <v>128</v>
      </c>
      <c r="D49" s="71" t="s">
        <v>121</v>
      </c>
      <c r="E49" s="72" t="s">
        <v>4495</v>
      </c>
      <c r="F49" s="671" t="s">
        <v>4496</v>
      </c>
      <c r="G49" s="667"/>
      <c r="H49" s="667"/>
      <c r="I49" s="667"/>
      <c r="J49" s="73" t="s">
        <v>447</v>
      </c>
      <c r="K49" s="74">
        <v>10</v>
      </c>
      <c r="L49" s="666"/>
      <c r="M49" s="667"/>
      <c r="N49" s="666">
        <f>ROUND(L49*K49,2)</f>
        <v>0</v>
      </c>
      <c r="O49" s="667"/>
      <c r="P49" s="667"/>
      <c r="Q49" s="667"/>
      <c r="R49" s="75"/>
      <c r="T49" s="76" t="s">
        <v>125</v>
      </c>
      <c r="U49" s="77" t="s">
        <v>126</v>
      </c>
      <c r="V49" s="78">
        <v>0</v>
      </c>
      <c r="W49" s="78">
        <f>V49*K49</f>
        <v>0</v>
      </c>
      <c r="X49" s="78">
        <v>0</v>
      </c>
      <c r="Y49" s="78">
        <f>X49*K49</f>
        <v>0</v>
      </c>
      <c r="Z49" s="78">
        <v>0</v>
      </c>
      <c r="AA49" s="79">
        <f>Z49*K49</f>
        <v>0</v>
      </c>
      <c r="AR49" s="30" t="s">
        <v>127</v>
      </c>
      <c r="AT49" s="30" t="s">
        <v>121</v>
      </c>
      <c r="AU49" s="30" t="s">
        <v>128</v>
      </c>
      <c r="AY49" s="30" t="s">
        <v>120</v>
      </c>
      <c r="BE49" s="80">
        <f>IF(U49="základní",N49,0)</f>
        <v>0</v>
      </c>
      <c r="BF49" s="80">
        <f>IF(U49="snížená",N49,0)</f>
        <v>0</v>
      </c>
      <c r="BG49" s="80">
        <f>IF(U49="zákl. přenesená",N49,0)</f>
        <v>0</v>
      </c>
      <c r="BH49" s="80">
        <f>IF(U49="sníž. přenesená",N49,0)</f>
        <v>0</v>
      </c>
      <c r="BI49" s="80">
        <f>IF(U49="nulová",N49,0)</f>
        <v>0</v>
      </c>
      <c r="BJ49" s="30" t="s">
        <v>118</v>
      </c>
      <c r="BK49" s="80">
        <f>ROUND(L49*K49,2)</f>
        <v>0</v>
      </c>
      <c r="BL49" s="30" t="s">
        <v>127</v>
      </c>
    </row>
    <row r="50" spans="2:64" s="17" customFormat="1" ht="44.25" customHeight="1" x14ac:dyDescent="0.25">
      <c r="B50" s="70"/>
      <c r="C50" s="71" t="s">
        <v>136</v>
      </c>
      <c r="D50" s="71" t="s">
        <v>121</v>
      </c>
      <c r="E50" s="72" t="s">
        <v>4497</v>
      </c>
      <c r="F50" s="671" t="s">
        <v>4498</v>
      </c>
      <c r="G50" s="667"/>
      <c r="H50" s="667"/>
      <c r="I50" s="667"/>
      <c r="J50" s="73" t="s">
        <v>447</v>
      </c>
      <c r="K50" s="74">
        <v>2</v>
      </c>
      <c r="L50" s="666"/>
      <c r="M50" s="667"/>
      <c r="N50" s="666">
        <f>ROUND(L50*K50,2)</f>
        <v>0</v>
      </c>
      <c r="O50" s="667"/>
      <c r="P50" s="667"/>
      <c r="Q50" s="667"/>
      <c r="R50" s="75"/>
      <c r="T50" s="76" t="s">
        <v>125</v>
      </c>
      <c r="U50" s="77" t="s">
        <v>126</v>
      </c>
      <c r="V50" s="78">
        <v>2.6320000000000001</v>
      </c>
      <c r="W50" s="78">
        <f>V50*K50</f>
        <v>5.2640000000000002</v>
      </c>
      <c r="X50" s="78">
        <v>0</v>
      </c>
      <c r="Y50" s="78">
        <f>X50*K50</f>
        <v>0</v>
      </c>
      <c r="Z50" s="78">
        <v>0</v>
      </c>
      <c r="AA50" s="79">
        <f>Z50*K50</f>
        <v>0</v>
      </c>
      <c r="AR50" s="30" t="s">
        <v>118</v>
      </c>
      <c r="AT50" s="30" t="s">
        <v>121</v>
      </c>
      <c r="AU50" s="30" t="s">
        <v>128</v>
      </c>
      <c r="AY50" s="30" t="s">
        <v>120</v>
      </c>
      <c r="BE50" s="80">
        <f>IF(U50="základní",N50,0)</f>
        <v>0</v>
      </c>
      <c r="BF50" s="80">
        <f>IF(U50="snížená",N50,0)</f>
        <v>0</v>
      </c>
      <c r="BG50" s="80">
        <f>IF(U50="zákl. přenesená",N50,0)</f>
        <v>0</v>
      </c>
      <c r="BH50" s="80">
        <f>IF(U50="sníž. přenesená",N50,0)</f>
        <v>0</v>
      </c>
      <c r="BI50" s="80">
        <f>IF(U50="nulová",N50,0)</f>
        <v>0</v>
      </c>
      <c r="BJ50" s="30" t="s">
        <v>118</v>
      </c>
      <c r="BK50" s="80">
        <f>ROUND(L50*K50,2)</f>
        <v>0</v>
      </c>
      <c r="BL50" s="30" t="s">
        <v>118</v>
      </c>
    </row>
    <row r="51" spans="2:64" s="62" customFormat="1" ht="37.35" customHeight="1" x14ac:dyDescent="0.35">
      <c r="B51" s="58"/>
      <c r="C51" s="59"/>
      <c r="D51" s="60" t="s">
        <v>87</v>
      </c>
      <c r="E51" s="60"/>
      <c r="F51" s="60"/>
      <c r="G51" s="60"/>
      <c r="H51" s="60"/>
      <c r="I51" s="60"/>
      <c r="J51" s="60"/>
      <c r="K51" s="60"/>
      <c r="L51" s="60"/>
      <c r="M51" s="60"/>
      <c r="N51" s="701">
        <f>BK51</f>
        <v>0</v>
      </c>
      <c r="O51" s="702"/>
      <c r="P51" s="702"/>
      <c r="Q51" s="702"/>
      <c r="R51" s="61"/>
      <c r="T51" s="63"/>
      <c r="U51" s="59"/>
      <c r="V51" s="59"/>
      <c r="W51" s="64">
        <f>W52+W59+W64+W72+W85+W87</f>
        <v>38.315400000000004</v>
      </c>
      <c r="X51" s="59"/>
      <c r="Y51" s="64">
        <f>Y52+Y59+Y64+Y72+Y85+Y87</f>
        <v>0.24474600000000002</v>
      </c>
      <c r="Z51" s="59"/>
      <c r="AA51" s="65">
        <f>AA52+AA59+AA64+AA72+AA85+AA87</f>
        <v>0</v>
      </c>
      <c r="AR51" s="66" t="s">
        <v>128</v>
      </c>
      <c r="AT51" s="67" t="s">
        <v>117</v>
      </c>
      <c r="AU51" s="67" t="s">
        <v>119</v>
      </c>
      <c r="AY51" s="66" t="s">
        <v>120</v>
      </c>
      <c r="BK51" s="68">
        <f>BK52+BK59+BK64+BK72+BK85+BK87</f>
        <v>0</v>
      </c>
    </row>
    <row r="52" spans="2:64" s="62" customFormat="1" ht="19.899999999999999" customHeight="1" x14ac:dyDescent="0.3">
      <c r="B52" s="58"/>
      <c r="C52" s="59"/>
      <c r="D52" s="69" t="s">
        <v>90</v>
      </c>
      <c r="E52" s="69"/>
      <c r="F52" s="69"/>
      <c r="G52" s="69"/>
      <c r="H52" s="69"/>
      <c r="I52" s="69"/>
      <c r="J52" s="69"/>
      <c r="K52" s="69"/>
      <c r="L52" s="69"/>
      <c r="M52" s="69"/>
      <c r="N52" s="659">
        <f>BK52</f>
        <v>0</v>
      </c>
      <c r="O52" s="660"/>
      <c r="P52" s="660"/>
      <c r="Q52" s="660"/>
      <c r="R52" s="61"/>
      <c r="T52" s="63"/>
      <c r="U52" s="59"/>
      <c r="V52" s="59"/>
      <c r="W52" s="64">
        <f>SUM(W53:W58)</f>
        <v>8.2943999999999996</v>
      </c>
      <c r="X52" s="59"/>
      <c r="Y52" s="64">
        <f>SUM(Y53:Y58)</f>
        <v>5.2076000000000004E-2</v>
      </c>
      <c r="Z52" s="59"/>
      <c r="AA52" s="65">
        <f>SUM(AA53:AA58)</f>
        <v>0</v>
      </c>
      <c r="AR52" s="66" t="s">
        <v>128</v>
      </c>
      <c r="AT52" s="67" t="s">
        <v>117</v>
      </c>
      <c r="AU52" s="67" t="s">
        <v>118</v>
      </c>
      <c r="AY52" s="66" t="s">
        <v>120</v>
      </c>
      <c r="BK52" s="68">
        <f>SUM(BK53:BK58)</f>
        <v>0</v>
      </c>
    </row>
    <row r="53" spans="2:64" s="17" customFormat="1" ht="44.25" customHeight="1" x14ac:dyDescent="0.25">
      <c r="B53" s="70"/>
      <c r="C53" s="71" t="s">
        <v>127</v>
      </c>
      <c r="D53" s="71" t="s">
        <v>121</v>
      </c>
      <c r="E53" s="72" t="s">
        <v>4266</v>
      </c>
      <c r="F53" s="671" t="s">
        <v>4267</v>
      </c>
      <c r="G53" s="667"/>
      <c r="H53" s="667"/>
      <c r="I53" s="667"/>
      <c r="J53" s="73" t="s">
        <v>532</v>
      </c>
      <c r="K53" s="74">
        <v>28.8</v>
      </c>
      <c r="L53" s="666"/>
      <c r="M53" s="667"/>
      <c r="N53" s="666">
        <f t="shared" ref="N53:N58" si="0">ROUND(L53*K53,2)</f>
        <v>0</v>
      </c>
      <c r="O53" s="667"/>
      <c r="P53" s="667"/>
      <c r="Q53" s="667"/>
      <c r="R53" s="75"/>
      <c r="T53" s="76" t="s">
        <v>125</v>
      </c>
      <c r="U53" s="77" t="s">
        <v>126</v>
      </c>
      <c r="V53" s="78">
        <v>0.13600000000000001</v>
      </c>
      <c r="W53" s="78">
        <f t="shared" ref="W53:W58" si="1">V53*K53</f>
        <v>3.9168000000000003</v>
      </c>
      <c r="X53" s="78">
        <v>2.7999999999999998E-4</v>
      </c>
      <c r="Y53" s="78">
        <f t="shared" ref="Y53:Y58" si="2">X53*K53</f>
        <v>8.064E-3</v>
      </c>
      <c r="Z53" s="78">
        <v>0</v>
      </c>
      <c r="AA53" s="79">
        <f t="shared" ref="AA53:AA58" si="3">Z53*K53</f>
        <v>0</v>
      </c>
      <c r="AR53" s="30" t="s">
        <v>118</v>
      </c>
      <c r="AT53" s="30" t="s">
        <v>121</v>
      </c>
      <c r="AU53" s="30" t="s">
        <v>128</v>
      </c>
      <c r="AY53" s="30" t="s">
        <v>120</v>
      </c>
      <c r="BE53" s="80">
        <f t="shared" ref="BE53:BE58" si="4">IF(U53="základní",N53,0)</f>
        <v>0</v>
      </c>
      <c r="BF53" s="80">
        <f t="shared" ref="BF53:BF58" si="5">IF(U53="snížená",N53,0)</f>
        <v>0</v>
      </c>
      <c r="BG53" s="80">
        <f t="shared" ref="BG53:BG58" si="6">IF(U53="zákl. přenesená",N53,0)</f>
        <v>0</v>
      </c>
      <c r="BH53" s="80">
        <f t="shared" ref="BH53:BH58" si="7">IF(U53="sníž. přenesená",N53,0)</f>
        <v>0</v>
      </c>
      <c r="BI53" s="80">
        <f t="shared" ref="BI53:BI58" si="8">IF(U53="nulová",N53,0)</f>
        <v>0</v>
      </c>
      <c r="BJ53" s="30" t="s">
        <v>118</v>
      </c>
      <c r="BK53" s="80">
        <f t="shared" ref="BK53:BK58" si="9">ROUND(L53*K53,2)</f>
        <v>0</v>
      </c>
      <c r="BL53" s="30" t="s">
        <v>118</v>
      </c>
    </row>
    <row r="54" spans="2:64" s="17" customFormat="1" ht="22.5" customHeight="1" x14ac:dyDescent="0.25">
      <c r="B54" s="70"/>
      <c r="C54" s="101" t="s">
        <v>143</v>
      </c>
      <c r="D54" s="101" t="s">
        <v>195</v>
      </c>
      <c r="E54" s="102" t="s">
        <v>4499</v>
      </c>
      <c r="F54" s="677" t="s">
        <v>4500</v>
      </c>
      <c r="G54" s="678"/>
      <c r="H54" s="678"/>
      <c r="I54" s="678"/>
      <c r="J54" s="103" t="s">
        <v>447</v>
      </c>
      <c r="K54" s="104">
        <v>1</v>
      </c>
      <c r="L54" s="670"/>
      <c r="M54" s="678"/>
      <c r="N54" s="670">
        <f t="shared" si="0"/>
        <v>0</v>
      </c>
      <c r="O54" s="667"/>
      <c r="P54" s="667"/>
      <c r="Q54" s="667"/>
      <c r="R54" s="75"/>
      <c r="T54" s="76" t="s">
        <v>125</v>
      </c>
      <c r="U54" s="77" t="s">
        <v>126</v>
      </c>
      <c r="V54" s="78">
        <v>0</v>
      </c>
      <c r="W54" s="78">
        <f t="shared" si="1"/>
        <v>0</v>
      </c>
      <c r="X54" s="78">
        <v>4.7000000000000002E-3</v>
      </c>
      <c r="Y54" s="78">
        <f t="shared" si="2"/>
        <v>4.7000000000000002E-3</v>
      </c>
      <c r="Z54" s="78">
        <v>0</v>
      </c>
      <c r="AA54" s="79">
        <f t="shared" si="3"/>
        <v>0</v>
      </c>
      <c r="AR54" s="30" t="s">
        <v>128</v>
      </c>
      <c r="AT54" s="30" t="s">
        <v>195</v>
      </c>
      <c r="AU54" s="30" t="s">
        <v>128</v>
      </c>
      <c r="AY54" s="30" t="s">
        <v>120</v>
      </c>
      <c r="BE54" s="80">
        <f t="shared" si="4"/>
        <v>0</v>
      </c>
      <c r="BF54" s="80">
        <f t="shared" si="5"/>
        <v>0</v>
      </c>
      <c r="BG54" s="80">
        <f t="shared" si="6"/>
        <v>0</v>
      </c>
      <c r="BH54" s="80">
        <f t="shared" si="7"/>
        <v>0</v>
      </c>
      <c r="BI54" s="80">
        <f t="shared" si="8"/>
        <v>0</v>
      </c>
      <c r="BJ54" s="30" t="s">
        <v>118</v>
      </c>
      <c r="BK54" s="80">
        <f t="shared" si="9"/>
        <v>0</v>
      </c>
      <c r="BL54" s="30" t="s">
        <v>118</v>
      </c>
    </row>
    <row r="55" spans="2:64" s="17" customFormat="1" ht="31.5" customHeight="1" x14ac:dyDescent="0.25">
      <c r="B55" s="70"/>
      <c r="C55" s="101" t="s">
        <v>147</v>
      </c>
      <c r="D55" s="101" t="s">
        <v>195</v>
      </c>
      <c r="E55" s="102" t="s">
        <v>4564</v>
      </c>
      <c r="F55" s="677" t="s">
        <v>4565</v>
      </c>
      <c r="G55" s="678"/>
      <c r="H55" s="678"/>
      <c r="I55" s="678"/>
      <c r="J55" s="103" t="s">
        <v>532</v>
      </c>
      <c r="K55" s="104">
        <v>28.8</v>
      </c>
      <c r="L55" s="670"/>
      <c r="M55" s="678"/>
      <c r="N55" s="670">
        <f t="shared" si="0"/>
        <v>0</v>
      </c>
      <c r="O55" s="667"/>
      <c r="P55" s="667"/>
      <c r="Q55" s="667"/>
      <c r="R55" s="75"/>
      <c r="T55" s="76" t="s">
        <v>125</v>
      </c>
      <c r="U55" s="77" t="s">
        <v>126</v>
      </c>
      <c r="V55" s="78">
        <v>0</v>
      </c>
      <c r="W55" s="78">
        <f t="shared" si="1"/>
        <v>0</v>
      </c>
      <c r="X55" s="78">
        <v>8.8000000000000003E-4</v>
      </c>
      <c r="Y55" s="78">
        <f t="shared" si="2"/>
        <v>2.5344000000000002E-2</v>
      </c>
      <c r="Z55" s="78">
        <v>0</v>
      </c>
      <c r="AA55" s="79">
        <f t="shared" si="3"/>
        <v>0</v>
      </c>
      <c r="AR55" s="30" t="s">
        <v>258</v>
      </c>
      <c r="AT55" s="30" t="s">
        <v>195</v>
      </c>
      <c r="AU55" s="30" t="s">
        <v>128</v>
      </c>
      <c r="AY55" s="30" t="s">
        <v>120</v>
      </c>
      <c r="BE55" s="80">
        <f t="shared" si="4"/>
        <v>0</v>
      </c>
      <c r="BF55" s="80">
        <f t="shared" si="5"/>
        <v>0</v>
      </c>
      <c r="BG55" s="80">
        <f t="shared" si="6"/>
        <v>0</v>
      </c>
      <c r="BH55" s="80">
        <f t="shared" si="7"/>
        <v>0</v>
      </c>
      <c r="BI55" s="80">
        <f t="shared" si="8"/>
        <v>0</v>
      </c>
      <c r="BJ55" s="30" t="s">
        <v>118</v>
      </c>
      <c r="BK55" s="80">
        <f t="shared" si="9"/>
        <v>0</v>
      </c>
      <c r="BL55" s="30" t="s">
        <v>194</v>
      </c>
    </row>
    <row r="56" spans="2:64" s="17" customFormat="1" ht="31.5" customHeight="1" x14ac:dyDescent="0.25">
      <c r="B56" s="70"/>
      <c r="C56" s="71" t="s">
        <v>151</v>
      </c>
      <c r="D56" s="71" t="s">
        <v>121</v>
      </c>
      <c r="E56" s="72" t="s">
        <v>4502</v>
      </c>
      <c r="F56" s="671" t="s">
        <v>4503</v>
      </c>
      <c r="G56" s="667"/>
      <c r="H56" s="667"/>
      <c r="I56" s="667"/>
      <c r="J56" s="73" t="s">
        <v>172</v>
      </c>
      <c r="K56" s="74">
        <v>14.4</v>
      </c>
      <c r="L56" s="666"/>
      <c r="M56" s="667"/>
      <c r="N56" s="666">
        <f t="shared" si="0"/>
        <v>0</v>
      </c>
      <c r="O56" s="667"/>
      <c r="P56" s="667"/>
      <c r="Q56" s="667"/>
      <c r="R56" s="75"/>
      <c r="T56" s="76" t="s">
        <v>125</v>
      </c>
      <c r="U56" s="77" t="s">
        <v>126</v>
      </c>
      <c r="V56" s="78">
        <v>0.30399999999999999</v>
      </c>
      <c r="W56" s="78">
        <f t="shared" si="1"/>
        <v>4.3776000000000002</v>
      </c>
      <c r="X56" s="78">
        <v>9.7000000000000005E-4</v>
      </c>
      <c r="Y56" s="78">
        <f t="shared" si="2"/>
        <v>1.3968000000000001E-2</v>
      </c>
      <c r="Z56" s="78">
        <v>0</v>
      </c>
      <c r="AA56" s="79">
        <f t="shared" si="3"/>
        <v>0</v>
      </c>
      <c r="AR56" s="30" t="s">
        <v>118</v>
      </c>
      <c r="AT56" s="30" t="s">
        <v>121</v>
      </c>
      <c r="AU56" s="30" t="s">
        <v>128</v>
      </c>
      <c r="AY56" s="30" t="s">
        <v>120</v>
      </c>
      <c r="BE56" s="80">
        <f t="shared" si="4"/>
        <v>0</v>
      </c>
      <c r="BF56" s="80">
        <f t="shared" si="5"/>
        <v>0</v>
      </c>
      <c r="BG56" s="80">
        <f t="shared" si="6"/>
        <v>0</v>
      </c>
      <c r="BH56" s="80">
        <f t="shared" si="7"/>
        <v>0</v>
      </c>
      <c r="BI56" s="80">
        <f t="shared" si="8"/>
        <v>0</v>
      </c>
      <c r="BJ56" s="30" t="s">
        <v>118</v>
      </c>
      <c r="BK56" s="80">
        <f t="shared" si="9"/>
        <v>0</v>
      </c>
      <c r="BL56" s="30" t="s">
        <v>118</v>
      </c>
    </row>
    <row r="57" spans="2:64" s="17" customFormat="1" ht="31.5" customHeight="1" x14ac:dyDescent="0.25">
      <c r="B57" s="70"/>
      <c r="C57" s="71" t="s">
        <v>154</v>
      </c>
      <c r="D57" s="71" t="s">
        <v>121</v>
      </c>
      <c r="E57" s="72" t="s">
        <v>3878</v>
      </c>
      <c r="F57" s="671" t="s">
        <v>3879</v>
      </c>
      <c r="G57" s="667"/>
      <c r="H57" s="667"/>
      <c r="I57" s="667"/>
      <c r="J57" s="73" t="s">
        <v>3691</v>
      </c>
      <c r="K57" s="74">
        <v>32.256</v>
      </c>
      <c r="L57" s="666"/>
      <c r="M57" s="667"/>
      <c r="N57" s="666">
        <f t="shared" si="0"/>
        <v>0</v>
      </c>
      <c r="O57" s="667"/>
      <c r="P57" s="667"/>
      <c r="Q57" s="667"/>
      <c r="R57" s="75"/>
      <c r="T57" s="76" t="s">
        <v>125</v>
      </c>
      <c r="U57" s="77" t="s">
        <v>126</v>
      </c>
      <c r="V57" s="78">
        <v>0</v>
      </c>
      <c r="W57" s="78">
        <f t="shared" si="1"/>
        <v>0</v>
      </c>
      <c r="X57" s="78">
        <v>0</v>
      </c>
      <c r="Y57" s="78">
        <f t="shared" si="2"/>
        <v>0</v>
      </c>
      <c r="Z57" s="78">
        <v>0</v>
      </c>
      <c r="AA57" s="79">
        <f t="shared" si="3"/>
        <v>0</v>
      </c>
      <c r="AR57" s="30" t="s">
        <v>118</v>
      </c>
      <c r="AT57" s="30" t="s">
        <v>121</v>
      </c>
      <c r="AU57" s="30" t="s">
        <v>128</v>
      </c>
      <c r="AY57" s="30" t="s">
        <v>120</v>
      </c>
      <c r="BE57" s="80">
        <f t="shared" si="4"/>
        <v>0</v>
      </c>
      <c r="BF57" s="80">
        <f t="shared" si="5"/>
        <v>0</v>
      </c>
      <c r="BG57" s="80">
        <f t="shared" si="6"/>
        <v>0</v>
      </c>
      <c r="BH57" s="80">
        <f t="shared" si="7"/>
        <v>0</v>
      </c>
      <c r="BI57" s="80">
        <f t="shared" si="8"/>
        <v>0</v>
      </c>
      <c r="BJ57" s="30" t="s">
        <v>118</v>
      </c>
      <c r="BK57" s="80">
        <f t="shared" si="9"/>
        <v>0</v>
      </c>
      <c r="BL57" s="30" t="s">
        <v>118</v>
      </c>
    </row>
    <row r="58" spans="2:64" s="17" customFormat="1" ht="31.5" customHeight="1" x14ac:dyDescent="0.25">
      <c r="B58" s="70"/>
      <c r="C58" s="71" t="s">
        <v>157</v>
      </c>
      <c r="D58" s="71" t="s">
        <v>121</v>
      </c>
      <c r="E58" s="72" t="s">
        <v>3880</v>
      </c>
      <c r="F58" s="671" t="s">
        <v>3881</v>
      </c>
      <c r="G58" s="667"/>
      <c r="H58" s="667"/>
      <c r="I58" s="667"/>
      <c r="J58" s="73" t="s">
        <v>3691</v>
      </c>
      <c r="K58" s="74">
        <v>32.256</v>
      </c>
      <c r="L58" s="666"/>
      <c r="M58" s="667"/>
      <c r="N58" s="666">
        <f t="shared" si="0"/>
        <v>0</v>
      </c>
      <c r="O58" s="667"/>
      <c r="P58" s="667"/>
      <c r="Q58" s="667"/>
      <c r="R58" s="75"/>
      <c r="T58" s="76" t="s">
        <v>125</v>
      </c>
      <c r="U58" s="77" t="s">
        <v>126</v>
      </c>
      <c r="V58" s="78">
        <v>0</v>
      </c>
      <c r="W58" s="78">
        <f t="shared" si="1"/>
        <v>0</v>
      </c>
      <c r="X58" s="78">
        <v>0</v>
      </c>
      <c r="Y58" s="78">
        <f t="shared" si="2"/>
        <v>0</v>
      </c>
      <c r="Z58" s="78">
        <v>0</v>
      </c>
      <c r="AA58" s="79">
        <f t="shared" si="3"/>
        <v>0</v>
      </c>
      <c r="AR58" s="30" t="s">
        <v>118</v>
      </c>
      <c r="AT58" s="30" t="s">
        <v>121</v>
      </c>
      <c r="AU58" s="30" t="s">
        <v>128</v>
      </c>
      <c r="AY58" s="30" t="s">
        <v>120</v>
      </c>
      <c r="BE58" s="80">
        <f t="shared" si="4"/>
        <v>0</v>
      </c>
      <c r="BF58" s="80">
        <f t="shared" si="5"/>
        <v>0</v>
      </c>
      <c r="BG58" s="80">
        <f t="shared" si="6"/>
        <v>0</v>
      </c>
      <c r="BH58" s="80">
        <f t="shared" si="7"/>
        <v>0</v>
      </c>
      <c r="BI58" s="80">
        <f t="shared" si="8"/>
        <v>0</v>
      </c>
      <c r="BJ58" s="30" t="s">
        <v>118</v>
      </c>
      <c r="BK58" s="80">
        <f t="shared" si="9"/>
        <v>0</v>
      </c>
      <c r="BL58" s="30" t="s">
        <v>118</v>
      </c>
    </row>
    <row r="59" spans="2:64" s="62" customFormat="1" ht="29.85" customHeight="1" x14ac:dyDescent="0.3">
      <c r="B59" s="58"/>
      <c r="C59" s="59"/>
      <c r="D59" s="69" t="s">
        <v>4489</v>
      </c>
      <c r="E59" s="69"/>
      <c r="F59" s="69"/>
      <c r="G59" s="69"/>
      <c r="H59" s="69"/>
      <c r="I59" s="69"/>
      <c r="J59" s="69"/>
      <c r="K59" s="69"/>
      <c r="L59" s="69"/>
      <c r="M59" s="69"/>
      <c r="N59" s="657">
        <f>BK59</f>
        <v>0</v>
      </c>
      <c r="O59" s="658"/>
      <c r="P59" s="658"/>
      <c r="Q59" s="658"/>
      <c r="R59" s="61"/>
      <c r="T59" s="63"/>
      <c r="U59" s="59"/>
      <c r="V59" s="59"/>
      <c r="W59" s="64">
        <f>SUM(W60:W63)</f>
        <v>0.68400000000000005</v>
      </c>
      <c r="X59" s="59"/>
      <c r="Y59" s="64">
        <f>SUM(Y60:Y63)</f>
        <v>6.7799999999999996E-3</v>
      </c>
      <c r="Z59" s="59"/>
      <c r="AA59" s="65">
        <f>SUM(AA60:AA63)</f>
        <v>0</v>
      </c>
      <c r="AR59" s="66" t="s">
        <v>128</v>
      </c>
      <c r="AT59" s="67" t="s">
        <v>117</v>
      </c>
      <c r="AU59" s="67" t="s">
        <v>118</v>
      </c>
      <c r="AY59" s="66" t="s">
        <v>120</v>
      </c>
      <c r="BK59" s="68">
        <f>SUM(BK60:BK63)</f>
        <v>0</v>
      </c>
    </row>
    <row r="60" spans="2:64" s="17" customFormat="1" ht="22.5" customHeight="1" x14ac:dyDescent="0.25">
      <c r="B60" s="70"/>
      <c r="C60" s="71" t="s">
        <v>163</v>
      </c>
      <c r="D60" s="71" t="s">
        <v>121</v>
      </c>
      <c r="E60" s="72" t="s">
        <v>4039</v>
      </c>
      <c r="F60" s="671" t="s">
        <v>4040</v>
      </c>
      <c r="G60" s="667"/>
      <c r="H60" s="667"/>
      <c r="I60" s="667"/>
      <c r="J60" s="73" t="s">
        <v>3065</v>
      </c>
      <c r="K60" s="74">
        <v>3</v>
      </c>
      <c r="L60" s="666"/>
      <c r="M60" s="667"/>
      <c r="N60" s="666">
        <f>ROUND(L60*K60,2)</f>
        <v>0</v>
      </c>
      <c r="O60" s="667"/>
      <c r="P60" s="667"/>
      <c r="Q60" s="667"/>
      <c r="R60" s="75"/>
      <c r="T60" s="76" t="s">
        <v>125</v>
      </c>
      <c r="U60" s="77" t="s">
        <v>126</v>
      </c>
      <c r="V60" s="78">
        <v>0.114</v>
      </c>
      <c r="W60" s="78">
        <f>V60*K60</f>
        <v>0.34200000000000003</v>
      </c>
      <c r="X60" s="78">
        <v>1.1299999999999999E-3</v>
      </c>
      <c r="Y60" s="78">
        <f>X60*K60</f>
        <v>3.3899999999999998E-3</v>
      </c>
      <c r="Z60" s="78">
        <v>0</v>
      </c>
      <c r="AA60" s="79">
        <f>Z60*K60</f>
        <v>0</v>
      </c>
      <c r="AR60" s="30" t="s">
        <v>118</v>
      </c>
      <c r="AT60" s="30" t="s">
        <v>121</v>
      </c>
      <c r="AU60" s="30" t="s">
        <v>128</v>
      </c>
      <c r="AY60" s="30" t="s">
        <v>120</v>
      </c>
      <c r="BE60" s="80">
        <f>IF(U60="základní",N60,0)</f>
        <v>0</v>
      </c>
      <c r="BF60" s="80">
        <f>IF(U60="snížená",N60,0)</f>
        <v>0</v>
      </c>
      <c r="BG60" s="80">
        <f>IF(U60="zákl. přenesená",N60,0)</f>
        <v>0</v>
      </c>
      <c r="BH60" s="80">
        <f>IF(U60="sníž. přenesená",N60,0)</f>
        <v>0</v>
      </c>
      <c r="BI60" s="80">
        <f>IF(U60="nulová",N60,0)</f>
        <v>0</v>
      </c>
      <c r="BJ60" s="30" t="s">
        <v>118</v>
      </c>
      <c r="BK60" s="80">
        <f>ROUND(L60*K60,2)</f>
        <v>0</v>
      </c>
      <c r="BL60" s="30" t="s">
        <v>118</v>
      </c>
    </row>
    <row r="61" spans="2:64" s="17" customFormat="1" ht="30" customHeight="1" x14ac:dyDescent="0.25">
      <c r="B61" s="18"/>
      <c r="C61" s="324"/>
      <c r="D61" s="324"/>
      <c r="E61" s="324"/>
      <c r="F61" s="679" t="s">
        <v>4504</v>
      </c>
      <c r="G61" s="680"/>
      <c r="H61" s="680"/>
      <c r="I61" s="680"/>
      <c r="J61" s="324"/>
      <c r="K61" s="324"/>
      <c r="L61" s="324"/>
      <c r="M61" s="324"/>
      <c r="N61" s="324"/>
      <c r="O61" s="324"/>
      <c r="P61" s="324"/>
      <c r="Q61" s="324"/>
      <c r="R61" s="19"/>
      <c r="T61" s="99"/>
      <c r="U61" s="324"/>
      <c r="V61" s="324"/>
      <c r="W61" s="324"/>
      <c r="X61" s="324"/>
      <c r="Y61" s="324"/>
      <c r="Z61" s="324"/>
      <c r="AA61" s="100"/>
      <c r="AT61" s="30" t="s">
        <v>193</v>
      </c>
      <c r="AU61" s="30" t="s">
        <v>128</v>
      </c>
    </row>
    <row r="62" spans="2:64" s="17" customFormat="1" ht="22.5" customHeight="1" x14ac:dyDescent="0.25">
      <c r="B62" s="70"/>
      <c r="C62" s="71" t="s">
        <v>169</v>
      </c>
      <c r="D62" s="71" t="s">
        <v>121</v>
      </c>
      <c r="E62" s="72" t="s">
        <v>4041</v>
      </c>
      <c r="F62" s="671" t="s">
        <v>4042</v>
      </c>
      <c r="G62" s="667"/>
      <c r="H62" s="667"/>
      <c r="I62" s="667"/>
      <c r="J62" s="73" t="s">
        <v>447</v>
      </c>
      <c r="K62" s="74">
        <v>3</v>
      </c>
      <c r="L62" s="666"/>
      <c r="M62" s="667"/>
      <c r="N62" s="666">
        <f>ROUND(L62*K62,2)</f>
        <v>0</v>
      </c>
      <c r="O62" s="667"/>
      <c r="P62" s="667"/>
      <c r="Q62" s="667"/>
      <c r="R62" s="75"/>
      <c r="T62" s="76" t="s">
        <v>125</v>
      </c>
      <c r="U62" s="77" t="s">
        <v>126</v>
      </c>
      <c r="V62" s="78">
        <v>0.114</v>
      </c>
      <c r="W62" s="78">
        <f>V62*K62</f>
        <v>0.34200000000000003</v>
      </c>
      <c r="X62" s="78">
        <v>1.1299999999999999E-3</v>
      </c>
      <c r="Y62" s="78">
        <f>X62*K62</f>
        <v>3.3899999999999998E-3</v>
      </c>
      <c r="Z62" s="78">
        <v>0</v>
      </c>
      <c r="AA62" s="79">
        <f>Z62*K62</f>
        <v>0</v>
      </c>
      <c r="AR62" s="30" t="s">
        <v>118</v>
      </c>
      <c r="AT62" s="30" t="s">
        <v>121</v>
      </c>
      <c r="AU62" s="30" t="s">
        <v>128</v>
      </c>
      <c r="AY62" s="30" t="s">
        <v>120</v>
      </c>
      <c r="BE62" s="80">
        <f>IF(U62="základní",N62,0)</f>
        <v>0</v>
      </c>
      <c r="BF62" s="80">
        <f>IF(U62="snížená",N62,0)</f>
        <v>0</v>
      </c>
      <c r="BG62" s="80">
        <f>IF(U62="zákl. přenesená",N62,0)</f>
        <v>0</v>
      </c>
      <c r="BH62" s="80">
        <f>IF(U62="sníž. přenesená",N62,0)</f>
        <v>0</v>
      </c>
      <c r="BI62" s="80">
        <f>IF(U62="nulová",N62,0)</f>
        <v>0</v>
      </c>
      <c r="BJ62" s="30" t="s">
        <v>118</v>
      </c>
      <c r="BK62" s="80">
        <f>ROUND(L62*K62,2)</f>
        <v>0</v>
      </c>
      <c r="BL62" s="30" t="s">
        <v>118</v>
      </c>
    </row>
    <row r="63" spans="2:64" s="17" customFormat="1" ht="30" customHeight="1" x14ac:dyDescent="0.25">
      <c r="B63" s="18"/>
      <c r="C63" s="324"/>
      <c r="D63" s="324"/>
      <c r="E63" s="324"/>
      <c r="F63" s="679" t="s">
        <v>4504</v>
      </c>
      <c r="G63" s="680"/>
      <c r="H63" s="680"/>
      <c r="I63" s="680"/>
      <c r="J63" s="324"/>
      <c r="K63" s="324"/>
      <c r="L63" s="324"/>
      <c r="M63" s="324"/>
      <c r="N63" s="324"/>
      <c r="O63" s="324"/>
      <c r="P63" s="324"/>
      <c r="Q63" s="324"/>
      <c r="R63" s="19"/>
      <c r="T63" s="99"/>
      <c r="U63" s="324"/>
      <c r="V63" s="324"/>
      <c r="W63" s="324"/>
      <c r="X63" s="324"/>
      <c r="Y63" s="324"/>
      <c r="Z63" s="324"/>
      <c r="AA63" s="100"/>
      <c r="AT63" s="30" t="s">
        <v>193</v>
      </c>
      <c r="AU63" s="30" t="s">
        <v>128</v>
      </c>
    </row>
    <row r="64" spans="2:64" s="62" customFormat="1" ht="29.85" customHeight="1" x14ac:dyDescent="0.3">
      <c r="B64" s="58"/>
      <c r="C64" s="59"/>
      <c r="D64" s="69" t="s">
        <v>4490</v>
      </c>
      <c r="E64" s="69"/>
      <c r="F64" s="69"/>
      <c r="G64" s="69"/>
      <c r="H64" s="69"/>
      <c r="I64" s="69"/>
      <c r="J64" s="69"/>
      <c r="K64" s="69"/>
      <c r="L64" s="69"/>
      <c r="M64" s="69"/>
      <c r="N64" s="659">
        <f>BK64</f>
        <v>0</v>
      </c>
      <c r="O64" s="660"/>
      <c r="P64" s="660"/>
      <c r="Q64" s="660"/>
      <c r="R64" s="61"/>
      <c r="T64" s="63"/>
      <c r="U64" s="59"/>
      <c r="V64" s="59"/>
      <c r="W64" s="64">
        <f>SUM(W65:W71)</f>
        <v>27.164000000000001</v>
      </c>
      <c r="X64" s="59"/>
      <c r="Y64" s="64">
        <f>SUM(Y65:Y71)</f>
        <v>0.17318</v>
      </c>
      <c r="Z64" s="59"/>
      <c r="AA64" s="65">
        <f>SUM(AA65:AA71)</f>
        <v>0</v>
      </c>
      <c r="AR64" s="66" t="s">
        <v>128</v>
      </c>
      <c r="AT64" s="67" t="s">
        <v>117</v>
      </c>
      <c r="AU64" s="67" t="s">
        <v>118</v>
      </c>
      <c r="AY64" s="66" t="s">
        <v>120</v>
      </c>
      <c r="BK64" s="68">
        <f>SUM(BK65:BK71)</f>
        <v>0</v>
      </c>
    </row>
    <row r="65" spans="2:64" s="17" customFormat="1" ht="31.5" customHeight="1" x14ac:dyDescent="0.25">
      <c r="B65" s="70"/>
      <c r="C65" s="71" t="s">
        <v>175</v>
      </c>
      <c r="D65" s="71" t="s">
        <v>121</v>
      </c>
      <c r="E65" s="72" t="s">
        <v>4505</v>
      </c>
      <c r="F65" s="671" t="s">
        <v>4506</v>
      </c>
      <c r="G65" s="667"/>
      <c r="H65" s="667"/>
      <c r="I65" s="667"/>
      <c r="J65" s="73" t="s">
        <v>532</v>
      </c>
      <c r="K65" s="74">
        <v>12</v>
      </c>
      <c r="L65" s="666"/>
      <c r="M65" s="667"/>
      <c r="N65" s="666">
        <f t="shared" ref="N65:N71" si="10">ROUND(L65*K65,2)</f>
        <v>0</v>
      </c>
      <c r="O65" s="667"/>
      <c r="P65" s="667"/>
      <c r="Q65" s="667"/>
      <c r="R65" s="75"/>
      <c r="T65" s="76" t="s">
        <v>125</v>
      </c>
      <c r="U65" s="77" t="s">
        <v>126</v>
      </c>
      <c r="V65" s="78">
        <v>0.42699999999999999</v>
      </c>
      <c r="W65" s="78">
        <f t="shared" ref="W65:W71" si="11">V65*K65</f>
        <v>5.1239999999999997</v>
      </c>
      <c r="X65" s="78">
        <v>1.58E-3</v>
      </c>
      <c r="Y65" s="78">
        <f t="shared" ref="Y65:Y71" si="12">X65*K65</f>
        <v>1.8960000000000001E-2</v>
      </c>
      <c r="Z65" s="78">
        <v>0</v>
      </c>
      <c r="AA65" s="79">
        <f t="shared" ref="AA65:AA71" si="13">Z65*K65</f>
        <v>0</v>
      </c>
      <c r="AR65" s="30" t="s">
        <v>118</v>
      </c>
      <c r="AT65" s="30" t="s">
        <v>121</v>
      </c>
      <c r="AU65" s="30" t="s">
        <v>128</v>
      </c>
      <c r="AY65" s="30" t="s">
        <v>120</v>
      </c>
      <c r="BE65" s="80">
        <f t="shared" ref="BE65:BE71" si="14">IF(U65="základní",N65,0)</f>
        <v>0</v>
      </c>
      <c r="BF65" s="80">
        <f t="shared" ref="BF65:BF71" si="15">IF(U65="snížená",N65,0)</f>
        <v>0</v>
      </c>
      <c r="BG65" s="80">
        <f t="shared" ref="BG65:BG71" si="16">IF(U65="zákl. přenesená",N65,0)</f>
        <v>0</v>
      </c>
      <c r="BH65" s="80">
        <f t="shared" ref="BH65:BH71" si="17">IF(U65="sníž. přenesená",N65,0)</f>
        <v>0</v>
      </c>
      <c r="BI65" s="80">
        <f t="shared" ref="BI65:BI71" si="18">IF(U65="nulová",N65,0)</f>
        <v>0</v>
      </c>
      <c r="BJ65" s="30" t="s">
        <v>118</v>
      </c>
      <c r="BK65" s="80">
        <f t="shared" ref="BK65:BK71" si="19">ROUND(L65*K65,2)</f>
        <v>0</v>
      </c>
      <c r="BL65" s="30" t="s">
        <v>118</v>
      </c>
    </row>
    <row r="66" spans="2:64" s="17" customFormat="1" ht="31.5" customHeight="1" x14ac:dyDescent="0.25">
      <c r="B66" s="70"/>
      <c r="C66" s="71" t="s">
        <v>179</v>
      </c>
      <c r="D66" s="71" t="s">
        <v>121</v>
      </c>
      <c r="E66" s="72" t="s">
        <v>4566</v>
      </c>
      <c r="F66" s="671" t="s">
        <v>4567</v>
      </c>
      <c r="G66" s="667"/>
      <c r="H66" s="667"/>
      <c r="I66" s="667"/>
      <c r="J66" s="73" t="s">
        <v>532</v>
      </c>
      <c r="K66" s="74">
        <v>24</v>
      </c>
      <c r="L66" s="666"/>
      <c r="M66" s="667"/>
      <c r="N66" s="666">
        <f t="shared" si="10"/>
        <v>0</v>
      </c>
      <c r="O66" s="667"/>
      <c r="P66" s="667"/>
      <c r="Q66" s="667"/>
      <c r="R66" s="75"/>
      <c r="T66" s="76" t="s">
        <v>125</v>
      </c>
      <c r="U66" s="77" t="s">
        <v>126</v>
      </c>
      <c r="V66" s="78">
        <v>0.78400000000000003</v>
      </c>
      <c r="W66" s="78">
        <f t="shared" si="11"/>
        <v>18.816000000000003</v>
      </c>
      <c r="X66" s="78">
        <v>6.2899999999999996E-3</v>
      </c>
      <c r="Y66" s="78">
        <f t="shared" si="12"/>
        <v>0.15095999999999998</v>
      </c>
      <c r="Z66" s="78">
        <v>0</v>
      </c>
      <c r="AA66" s="79">
        <f t="shared" si="13"/>
        <v>0</v>
      </c>
      <c r="AR66" s="30" t="s">
        <v>118</v>
      </c>
      <c r="AT66" s="30" t="s">
        <v>121</v>
      </c>
      <c r="AU66" s="30" t="s">
        <v>128</v>
      </c>
      <c r="AY66" s="30" t="s">
        <v>120</v>
      </c>
      <c r="BE66" s="80">
        <f t="shared" si="14"/>
        <v>0</v>
      </c>
      <c r="BF66" s="80">
        <f t="shared" si="15"/>
        <v>0</v>
      </c>
      <c r="BG66" s="80">
        <f t="shared" si="16"/>
        <v>0</v>
      </c>
      <c r="BH66" s="80">
        <f t="shared" si="17"/>
        <v>0</v>
      </c>
      <c r="BI66" s="80">
        <f t="shared" si="18"/>
        <v>0</v>
      </c>
      <c r="BJ66" s="30" t="s">
        <v>118</v>
      </c>
      <c r="BK66" s="80">
        <f t="shared" si="19"/>
        <v>0</v>
      </c>
      <c r="BL66" s="30" t="s">
        <v>118</v>
      </c>
    </row>
    <row r="67" spans="2:64" s="17" customFormat="1" ht="31.5" customHeight="1" x14ac:dyDescent="0.25">
      <c r="B67" s="70"/>
      <c r="C67" s="71" t="s">
        <v>184</v>
      </c>
      <c r="D67" s="71" t="s">
        <v>121</v>
      </c>
      <c r="E67" s="72" t="s">
        <v>4509</v>
      </c>
      <c r="F67" s="671" t="s">
        <v>4510</v>
      </c>
      <c r="G67" s="667"/>
      <c r="H67" s="667"/>
      <c r="I67" s="667"/>
      <c r="J67" s="73" t="s">
        <v>447</v>
      </c>
      <c r="K67" s="74">
        <v>2</v>
      </c>
      <c r="L67" s="666"/>
      <c r="M67" s="667"/>
      <c r="N67" s="666">
        <f t="shared" si="10"/>
        <v>0</v>
      </c>
      <c r="O67" s="667"/>
      <c r="P67" s="667"/>
      <c r="Q67" s="667"/>
      <c r="R67" s="75"/>
      <c r="T67" s="76" t="s">
        <v>125</v>
      </c>
      <c r="U67" s="77" t="s">
        <v>126</v>
      </c>
      <c r="V67" s="78">
        <v>1.1020000000000001</v>
      </c>
      <c r="W67" s="78">
        <f t="shared" si="11"/>
        <v>2.2040000000000002</v>
      </c>
      <c r="X67" s="78">
        <v>1.6299999999999999E-3</v>
      </c>
      <c r="Y67" s="78">
        <f t="shared" si="12"/>
        <v>3.2599999999999999E-3</v>
      </c>
      <c r="Z67" s="78">
        <v>0</v>
      </c>
      <c r="AA67" s="79">
        <f t="shared" si="13"/>
        <v>0</v>
      </c>
      <c r="AR67" s="30" t="s">
        <v>118</v>
      </c>
      <c r="AT67" s="30" t="s">
        <v>121</v>
      </c>
      <c r="AU67" s="30" t="s">
        <v>128</v>
      </c>
      <c r="AY67" s="30" t="s">
        <v>120</v>
      </c>
      <c r="BE67" s="80">
        <f t="shared" si="14"/>
        <v>0</v>
      </c>
      <c r="BF67" s="80">
        <f t="shared" si="15"/>
        <v>0</v>
      </c>
      <c r="BG67" s="80">
        <f t="shared" si="16"/>
        <v>0</v>
      </c>
      <c r="BH67" s="80">
        <f t="shared" si="17"/>
        <v>0</v>
      </c>
      <c r="BI67" s="80">
        <f t="shared" si="18"/>
        <v>0</v>
      </c>
      <c r="BJ67" s="30" t="s">
        <v>118</v>
      </c>
      <c r="BK67" s="80">
        <f t="shared" si="19"/>
        <v>0</v>
      </c>
      <c r="BL67" s="30" t="s">
        <v>118</v>
      </c>
    </row>
    <row r="68" spans="2:64" s="17" customFormat="1" ht="31.5" customHeight="1" x14ac:dyDescent="0.25">
      <c r="B68" s="70"/>
      <c r="C68" s="71" t="s">
        <v>188</v>
      </c>
      <c r="D68" s="71" t="s">
        <v>121</v>
      </c>
      <c r="E68" s="72" t="s">
        <v>4180</v>
      </c>
      <c r="F68" s="671" t="s">
        <v>4181</v>
      </c>
      <c r="G68" s="667"/>
      <c r="H68" s="667"/>
      <c r="I68" s="667"/>
      <c r="J68" s="73" t="s">
        <v>532</v>
      </c>
      <c r="K68" s="74">
        <v>12</v>
      </c>
      <c r="L68" s="666"/>
      <c r="M68" s="667"/>
      <c r="N68" s="666">
        <f t="shared" si="10"/>
        <v>0</v>
      </c>
      <c r="O68" s="667"/>
      <c r="P68" s="667"/>
      <c r="Q68" s="667"/>
      <c r="R68" s="75"/>
      <c r="T68" s="76" t="s">
        <v>125</v>
      </c>
      <c r="U68" s="77" t="s">
        <v>126</v>
      </c>
      <c r="V68" s="78">
        <v>2.1000000000000001E-2</v>
      </c>
      <c r="W68" s="78">
        <f t="shared" si="11"/>
        <v>0.252</v>
      </c>
      <c r="X68" s="78">
        <v>0</v>
      </c>
      <c r="Y68" s="78">
        <f t="shared" si="12"/>
        <v>0</v>
      </c>
      <c r="Z68" s="78">
        <v>0</v>
      </c>
      <c r="AA68" s="79">
        <f t="shared" si="13"/>
        <v>0</v>
      </c>
      <c r="AR68" s="30" t="s">
        <v>118</v>
      </c>
      <c r="AT68" s="30" t="s">
        <v>121</v>
      </c>
      <c r="AU68" s="30" t="s">
        <v>128</v>
      </c>
      <c r="AY68" s="30" t="s">
        <v>120</v>
      </c>
      <c r="BE68" s="80">
        <f t="shared" si="14"/>
        <v>0</v>
      </c>
      <c r="BF68" s="80">
        <f t="shared" si="15"/>
        <v>0</v>
      </c>
      <c r="BG68" s="80">
        <f t="shared" si="16"/>
        <v>0</v>
      </c>
      <c r="BH68" s="80">
        <f t="shared" si="17"/>
        <v>0</v>
      </c>
      <c r="BI68" s="80">
        <f t="shared" si="18"/>
        <v>0</v>
      </c>
      <c r="BJ68" s="30" t="s">
        <v>118</v>
      </c>
      <c r="BK68" s="80">
        <f t="shared" si="19"/>
        <v>0</v>
      </c>
      <c r="BL68" s="30" t="s">
        <v>118</v>
      </c>
    </row>
    <row r="69" spans="2:64" s="17" customFormat="1" ht="31.5" customHeight="1" x14ac:dyDescent="0.25">
      <c r="B69" s="70"/>
      <c r="C69" s="71" t="s">
        <v>194</v>
      </c>
      <c r="D69" s="71" t="s">
        <v>121</v>
      </c>
      <c r="E69" s="72" t="s">
        <v>4511</v>
      </c>
      <c r="F69" s="671" t="s">
        <v>4512</v>
      </c>
      <c r="G69" s="667"/>
      <c r="H69" s="667"/>
      <c r="I69" s="667"/>
      <c r="J69" s="73" t="s">
        <v>532</v>
      </c>
      <c r="K69" s="74">
        <v>24</v>
      </c>
      <c r="L69" s="666"/>
      <c r="M69" s="667"/>
      <c r="N69" s="666">
        <f t="shared" si="10"/>
        <v>0</v>
      </c>
      <c r="O69" s="667"/>
      <c r="P69" s="667"/>
      <c r="Q69" s="667"/>
      <c r="R69" s="75"/>
      <c r="T69" s="76" t="s">
        <v>125</v>
      </c>
      <c r="U69" s="77" t="s">
        <v>126</v>
      </c>
      <c r="V69" s="78">
        <v>3.2000000000000001E-2</v>
      </c>
      <c r="W69" s="78">
        <f t="shared" si="11"/>
        <v>0.76800000000000002</v>
      </c>
      <c r="X69" s="78">
        <v>0</v>
      </c>
      <c r="Y69" s="78">
        <f t="shared" si="12"/>
        <v>0</v>
      </c>
      <c r="Z69" s="78">
        <v>0</v>
      </c>
      <c r="AA69" s="79">
        <f t="shared" si="13"/>
        <v>0</v>
      </c>
      <c r="AR69" s="30" t="s">
        <v>118</v>
      </c>
      <c r="AT69" s="30" t="s">
        <v>121</v>
      </c>
      <c r="AU69" s="30" t="s">
        <v>128</v>
      </c>
      <c r="AY69" s="30" t="s">
        <v>120</v>
      </c>
      <c r="BE69" s="80">
        <f t="shared" si="14"/>
        <v>0</v>
      </c>
      <c r="BF69" s="80">
        <f t="shared" si="15"/>
        <v>0</v>
      </c>
      <c r="BG69" s="80">
        <f t="shared" si="16"/>
        <v>0</v>
      </c>
      <c r="BH69" s="80">
        <f t="shared" si="17"/>
        <v>0</v>
      </c>
      <c r="BI69" s="80">
        <f t="shared" si="18"/>
        <v>0</v>
      </c>
      <c r="BJ69" s="30" t="s">
        <v>118</v>
      </c>
      <c r="BK69" s="80">
        <f t="shared" si="19"/>
        <v>0</v>
      </c>
      <c r="BL69" s="30" t="s">
        <v>118</v>
      </c>
    </row>
    <row r="70" spans="2:64" s="17" customFormat="1" ht="31.5" customHeight="1" x14ac:dyDescent="0.25">
      <c r="B70" s="70"/>
      <c r="C70" s="71" t="s">
        <v>199</v>
      </c>
      <c r="D70" s="71" t="s">
        <v>121</v>
      </c>
      <c r="E70" s="72" t="s">
        <v>4182</v>
      </c>
      <c r="F70" s="671" t="s">
        <v>4183</v>
      </c>
      <c r="G70" s="667"/>
      <c r="H70" s="667"/>
      <c r="I70" s="667"/>
      <c r="J70" s="73" t="s">
        <v>3691</v>
      </c>
      <c r="K70" s="74">
        <v>10</v>
      </c>
      <c r="L70" s="666"/>
      <c r="M70" s="667"/>
      <c r="N70" s="666">
        <f t="shared" si="10"/>
        <v>0</v>
      </c>
      <c r="O70" s="667"/>
      <c r="P70" s="667"/>
      <c r="Q70" s="667"/>
      <c r="R70" s="75"/>
      <c r="T70" s="76" t="s">
        <v>125</v>
      </c>
      <c r="U70" s="77" t="s">
        <v>126</v>
      </c>
      <c r="V70" s="78">
        <v>0</v>
      </c>
      <c r="W70" s="78">
        <f t="shared" si="11"/>
        <v>0</v>
      </c>
      <c r="X70" s="78">
        <v>0</v>
      </c>
      <c r="Y70" s="78">
        <f t="shared" si="12"/>
        <v>0</v>
      </c>
      <c r="Z70" s="78">
        <v>0</v>
      </c>
      <c r="AA70" s="79">
        <f t="shared" si="13"/>
        <v>0</v>
      </c>
      <c r="AR70" s="30" t="s">
        <v>118</v>
      </c>
      <c r="AT70" s="30" t="s">
        <v>121</v>
      </c>
      <c r="AU70" s="30" t="s">
        <v>128</v>
      </c>
      <c r="AY70" s="30" t="s">
        <v>120</v>
      </c>
      <c r="BE70" s="80">
        <f t="shared" si="14"/>
        <v>0</v>
      </c>
      <c r="BF70" s="80">
        <f t="shared" si="15"/>
        <v>0</v>
      </c>
      <c r="BG70" s="80">
        <f t="shared" si="16"/>
        <v>0</v>
      </c>
      <c r="BH70" s="80">
        <f t="shared" si="17"/>
        <v>0</v>
      </c>
      <c r="BI70" s="80">
        <f t="shared" si="18"/>
        <v>0</v>
      </c>
      <c r="BJ70" s="30" t="s">
        <v>118</v>
      </c>
      <c r="BK70" s="80">
        <f t="shared" si="19"/>
        <v>0</v>
      </c>
      <c r="BL70" s="30" t="s">
        <v>118</v>
      </c>
    </row>
    <row r="71" spans="2:64" s="17" customFormat="1" ht="31.5" customHeight="1" x14ac:dyDescent="0.25">
      <c r="B71" s="70"/>
      <c r="C71" s="71" t="s">
        <v>203</v>
      </c>
      <c r="D71" s="71" t="s">
        <v>121</v>
      </c>
      <c r="E71" s="72" t="s">
        <v>4184</v>
      </c>
      <c r="F71" s="671" t="s">
        <v>4185</v>
      </c>
      <c r="G71" s="667"/>
      <c r="H71" s="667"/>
      <c r="I71" s="667"/>
      <c r="J71" s="73" t="s">
        <v>3691</v>
      </c>
      <c r="K71" s="74">
        <v>10</v>
      </c>
      <c r="L71" s="666"/>
      <c r="M71" s="667"/>
      <c r="N71" s="666">
        <f t="shared" si="10"/>
        <v>0</v>
      </c>
      <c r="O71" s="667"/>
      <c r="P71" s="667"/>
      <c r="Q71" s="667"/>
      <c r="R71" s="75"/>
      <c r="T71" s="76" t="s">
        <v>125</v>
      </c>
      <c r="U71" s="77" t="s">
        <v>126</v>
      </c>
      <c r="V71" s="78">
        <v>0</v>
      </c>
      <c r="W71" s="78">
        <f t="shared" si="11"/>
        <v>0</v>
      </c>
      <c r="X71" s="78">
        <v>0</v>
      </c>
      <c r="Y71" s="78">
        <f t="shared" si="12"/>
        <v>0</v>
      </c>
      <c r="Z71" s="78">
        <v>0</v>
      </c>
      <c r="AA71" s="79">
        <f t="shared" si="13"/>
        <v>0</v>
      </c>
      <c r="AR71" s="30" t="s">
        <v>118</v>
      </c>
      <c r="AT71" s="30" t="s">
        <v>121</v>
      </c>
      <c r="AU71" s="30" t="s">
        <v>128</v>
      </c>
      <c r="AY71" s="30" t="s">
        <v>120</v>
      </c>
      <c r="BE71" s="80">
        <f t="shared" si="14"/>
        <v>0</v>
      </c>
      <c r="BF71" s="80">
        <f t="shared" si="15"/>
        <v>0</v>
      </c>
      <c r="BG71" s="80">
        <f t="shared" si="16"/>
        <v>0</v>
      </c>
      <c r="BH71" s="80">
        <f t="shared" si="17"/>
        <v>0</v>
      </c>
      <c r="BI71" s="80">
        <f t="shared" si="18"/>
        <v>0</v>
      </c>
      <c r="BJ71" s="30" t="s">
        <v>118</v>
      </c>
      <c r="BK71" s="80">
        <f t="shared" si="19"/>
        <v>0</v>
      </c>
      <c r="BL71" s="30" t="s">
        <v>118</v>
      </c>
    </row>
    <row r="72" spans="2:64" s="62" customFormat="1" ht="29.85" customHeight="1" x14ac:dyDescent="0.3">
      <c r="B72" s="58"/>
      <c r="C72" s="59"/>
      <c r="D72" s="69" t="s">
        <v>4491</v>
      </c>
      <c r="E72" s="69"/>
      <c r="F72" s="69"/>
      <c r="G72" s="69"/>
      <c r="H72" s="69"/>
      <c r="I72" s="69"/>
      <c r="J72" s="69"/>
      <c r="K72" s="69"/>
      <c r="L72" s="69"/>
      <c r="M72" s="69"/>
      <c r="N72" s="657">
        <f>BK72</f>
        <v>0</v>
      </c>
      <c r="O72" s="658"/>
      <c r="P72" s="658"/>
      <c r="Q72" s="658"/>
      <c r="R72" s="61"/>
      <c r="T72" s="63"/>
      <c r="U72" s="59"/>
      <c r="V72" s="59"/>
      <c r="W72" s="64">
        <f>SUM(W73:W84)</f>
        <v>1.2369999999999999</v>
      </c>
      <c r="X72" s="59"/>
      <c r="Y72" s="64">
        <f>SUM(Y73:Y84)</f>
        <v>9.470000000000001E-3</v>
      </c>
      <c r="Z72" s="59"/>
      <c r="AA72" s="65">
        <f>SUM(AA73:AA84)</f>
        <v>0</v>
      </c>
      <c r="AR72" s="66" t="s">
        <v>128</v>
      </c>
      <c r="AT72" s="67" t="s">
        <v>117</v>
      </c>
      <c r="AU72" s="67" t="s">
        <v>118</v>
      </c>
      <c r="AY72" s="66" t="s">
        <v>120</v>
      </c>
      <c r="BK72" s="68">
        <f>SUM(BK73:BK84)</f>
        <v>0</v>
      </c>
    </row>
    <row r="73" spans="2:64" s="17" customFormat="1" ht="22.5" customHeight="1" x14ac:dyDescent="0.25">
      <c r="B73" s="70"/>
      <c r="C73" s="71" t="s">
        <v>206</v>
      </c>
      <c r="D73" s="71" t="s">
        <v>121</v>
      </c>
      <c r="E73" s="72" t="s">
        <v>4568</v>
      </c>
      <c r="F73" s="671" t="s">
        <v>4569</v>
      </c>
      <c r="G73" s="667"/>
      <c r="H73" s="667"/>
      <c r="I73" s="667"/>
      <c r="J73" s="73" t="s">
        <v>3065</v>
      </c>
      <c r="K73" s="74">
        <v>2</v>
      </c>
      <c r="L73" s="666"/>
      <c r="M73" s="667"/>
      <c r="N73" s="666">
        <f t="shared" ref="N73:N84" si="20">ROUND(L73*K73,2)</f>
        <v>0</v>
      </c>
      <c r="O73" s="667"/>
      <c r="P73" s="667"/>
      <c r="Q73" s="667"/>
      <c r="R73" s="75"/>
      <c r="T73" s="76" t="s">
        <v>125</v>
      </c>
      <c r="U73" s="77" t="s">
        <v>126</v>
      </c>
      <c r="V73" s="78">
        <v>0.59299999999999997</v>
      </c>
      <c r="W73" s="78">
        <f t="shared" ref="W73:W84" si="21">V73*K73</f>
        <v>1.1859999999999999</v>
      </c>
      <c r="X73" s="78">
        <v>4.7200000000000002E-3</v>
      </c>
      <c r="Y73" s="78">
        <f t="shared" ref="Y73:Y84" si="22">X73*K73</f>
        <v>9.4400000000000005E-3</v>
      </c>
      <c r="Z73" s="78">
        <v>0</v>
      </c>
      <c r="AA73" s="79">
        <f t="shared" ref="AA73:AA84" si="23">Z73*K73</f>
        <v>0</v>
      </c>
      <c r="AR73" s="30" t="s">
        <v>194</v>
      </c>
      <c r="AT73" s="30" t="s">
        <v>121</v>
      </c>
      <c r="AU73" s="30" t="s">
        <v>128</v>
      </c>
      <c r="AY73" s="30" t="s">
        <v>120</v>
      </c>
      <c r="BE73" s="80">
        <f t="shared" ref="BE73:BE84" si="24">IF(U73="základní",N73,0)</f>
        <v>0</v>
      </c>
      <c r="BF73" s="80">
        <f t="shared" ref="BF73:BF84" si="25">IF(U73="snížená",N73,0)</f>
        <v>0</v>
      </c>
      <c r="BG73" s="80">
        <f t="shared" ref="BG73:BG84" si="26">IF(U73="zákl. přenesená",N73,0)</f>
        <v>0</v>
      </c>
      <c r="BH73" s="80">
        <f t="shared" ref="BH73:BH84" si="27">IF(U73="sníž. přenesená",N73,0)</f>
        <v>0</v>
      </c>
      <c r="BI73" s="80">
        <f t="shared" ref="BI73:BI84" si="28">IF(U73="nulová",N73,0)</f>
        <v>0</v>
      </c>
      <c r="BJ73" s="30" t="s">
        <v>118</v>
      </c>
      <c r="BK73" s="80">
        <f t="shared" ref="BK73:BK84" si="29">ROUND(L73*K73,2)</f>
        <v>0</v>
      </c>
      <c r="BL73" s="30" t="s">
        <v>194</v>
      </c>
    </row>
    <row r="74" spans="2:64" s="17" customFormat="1" ht="31.5" customHeight="1" x14ac:dyDescent="0.25">
      <c r="B74" s="70"/>
      <c r="C74" s="101" t="s">
        <v>209</v>
      </c>
      <c r="D74" s="101" t="s">
        <v>195</v>
      </c>
      <c r="E74" s="102" t="s">
        <v>4513</v>
      </c>
      <c r="F74" s="677" t="s">
        <v>4198</v>
      </c>
      <c r="G74" s="678"/>
      <c r="H74" s="678"/>
      <c r="I74" s="678"/>
      <c r="J74" s="103" t="s">
        <v>447</v>
      </c>
      <c r="K74" s="104">
        <v>3</v>
      </c>
      <c r="L74" s="670"/>
      <c r="M74" s="678"/>
      <c r="N74" s="670">
        <f t="shared" si="20"/>
        <v>0</v>
      </c>
      <c r="O74" s="667"/>
      <c r="P74" s="667"/>
      <c r="Q74" s="667"/>
      <c r="R74" s="75"/>
      <c r="T74" s="76" t="s">
        <v>125</v>
      </c>
      <c r="U74" s="77" t="s">
        <v>126</v>
      </c>
      <c r="V74" s="78">
        <v>0</v>
      </c>
      <c r="W74" s="78">
        <f t="shared" si="21"/>
        <v>0</v>
      </c>
      <c r="X74" s="78">
        <v>0</v>
      </c>
      <c r="Y74" s="78">
        <f t="shared" si="22"/>
        <v>0</v>
      </c>
      <c r="Z74" s="78">
        <v>0</v>
      </c>
      <c r="AA74" s="79">
        <f t="shared" si="23"/>
        <v>0</v>
      </c>
      <c r="AR74" s="30" t="s">
        <v>128</v>
      </c>
      <c r="AT74" s="30" t="s">
        <v>195</v>
      </c>
      <c r="AU74" s="30" t="s">
        <v>128</v>
      </c>
      <c r="AY74" s="30" t="s">
        <v>120</v>
      </c>
      <c r="BE74" s="80">
        <f t="shared" si="24"/>
        <v>0</v>
      </c>
      <c r="BF74" s="80">
        <f t="shared" si="25"/>
        <v>0</v>
      </c>
      <c r="BG74" s="80">
        <f t="shared" si="26"/>
        <v>0</v>
      </c>
      <c r="BH74" s="80">
        <f t="shared" si="27"/>
        <v>0</v>
      </c>
      <c r="BI74" s="80">
        <f t="shared" si="28"/>
        <v>0</v>
      </c>
      <c r="BJ74" s="30" t="s">
        <v>118</v>
      </c>
      <c r="BK74" s="80">
        <f t="shared" si="29"/>
        <v>0</v>
      </c>
      <c r="BL74" s="30" t="s">
        <v>118</v>
      </c>
    </row>
    <row r="75" spans="2:64" s="17" customFormat="1" ht="31.5" customHeight="1" x14ac:dyDescent="0.25">
      <c r="B75" s="70"/>
      <c r="C75" s="101" t="s">
        <v>212</v>
      </c>
      <c r="D75" s="101" t="s">
        <v>195</v>
      </c>
      <c r="E75" s="102" t="s">
        <v>4514</v>
      </c>
      <c r="F75" s="677" t="s">
        <v>4515</v>
      </c>
      <c r="G75" s="678"/>
      <c r="H75" s="678"/>
      <c r="I75" s="678"/>
      <c r="J75" s="103" t="s">
        <v>447</v>
      </c>
      <c r="K75" s="104">
        <v>2</v>
      </c>
      <c r="L75" s="670"/>
      <c r="M75" s="678"/>
      <c r="N75" s="670">
        <f t="shared" si="20"/>
        <v>0</v>
      </c>
      <c r="O75" s="667"/>
      <c r="P75" s="667"/>
      <c r="Q75" s="667"/>
      <c r="R75" s="75"/>
      <c r="T75" s="76" t="s">
        <v>125</v>
      </c>
      <c r="U75" s="77" t="s">
        <v>126</v>
      </c>
      <c r="V75" s="78">
        <v>0</v>
      </c>
      <c r="W75" s="78">
        <f t="shared" si="21"/>
        <v>0</v>
      </c>
      <c r="X75" s="78">
        <v>0</v>
      </c>
      <c r="Y75" s="78">
        <f t="shared" si="22"/>
        <v>0</v>
      </c>
      <c r="Z75" s="78">
        <v>0</v>
      </c>
      <c r="AA75" s="79">
        <f t="shared" si="23"/>
        <v>0</v>
      </c>
      <c r="AR75" s="30" t="s">
        <v>128</v>
      </c>
      <c r="AT75" s="30" t="s">
        <v>195</v>
      </c>
      <c r="AU75" s="30" t="s">
        <v>128</v>
      </c>
      <c r="AY75" s="30" t="s">
        <v>120</v>
      </c>
      <c r="BE75" s="80">
        <f t="shared" si="24"/>
        <v>0</v>
      </c>
      <c r="BF75" s="80">
        <f t="shared" si="25"/>
        <v>0</v>
      </c>
      <c r="BG75" s="80">
        <f t="shared" si="26"/>
        <v>0</v>
      </c>
      <c r="BH75" s="80">
        <f t="shared" si="27"/>
        <v>0</v>
      </c>
      <c r="BI75" s="80">
        <f t="shared" si="28"/>
        <v>0</v>
      </c>
      <c r="BJ75" s="30" t="s">
        <v>118</v>
      </c>
      <c r="BK75" s="80">
        <f t="shared" si="29"/>
        <v>0</v>
      </c>
      <c r="BL75" s="30" t="s">
        <v>118</v>
      </c>
    </row>
    <row r="76" spans="2:64" s="17" customFormat="1" ht="44.25" customHeight="1" x14ac:dyDescent="0.25">
      <c r="B76" s="70"/>
      <c r="C76" s="101" t="s">
        <v>215</v>
      </c>
      <c r="D76" s="101" t="s">
        <v>195</v>
      </c>
      <c r="E76" s="102" t="s">
        <v>4516</v>
      </c>
      <c r="F76" s="677" t="s">
        <v>4573</v>
      </c>
      <c r="G76" s="678"/>
      <c r="H76" s="678"/>
      <c r="I76" s="678"/>
      <c r="J76" s="103" t="s">
        <v>447</v>
      </c>
      <c r="K76" s="104">
        <v>1</v>
      </c>
      <c r="L76" s="670"/>
      <c r="M76" s="678"/>
      <c r="N76" s="670">
        <f t="shared" si="20"/>
        <v>0</v>
      </c>
      <c r="O76" s="667"/>
      <c r="P76" s="667"/>
      <c r="Q76" s="667"/>
      <c r="R76" s="75"/>
      <c r="T76" s="76" t="s">
        <v>125</v>
      </c>
      <c r="U76" s="77" t="s">
        <v>126</v>
      </c>
      <c r="V76" s="78">
        <v>0</v>
      </c>
      <c r="W76" s="78">
        <f t="shared" si="21"/>
        <v>0</v>
      </c>
      <c r="X76" s="78">
        <v>0</v>
      </c>
      <c r="Y76" s="78">
        <f t="shared" si="22"/>
        <v>0</v>
      </c>
      <c r="Z76" s="78">
        <v>0</v>
      </c>
      <c r="AA76" s="79">
        <f t="shared" si="23"/>
        <v>0</v>
      </c>
      <c r="AR76" s="30" t="s">
        <v>128</v>
      </c>
      <c r="AT76" s="30" t="s">
        <v>195</v>
      </c>
      <c r="AU76" s="30" t="s">
        <v>128</v>
      </c>
      <c r="AY76" s="30" t="s">
        <v>120</v>
      </c>
      <c r="BE76" s="80">
        <f t="shared" si="24"/>
        <v>0</v>
      </c>
      <c r="BF76" s="80">
        <f t="shared" si="25"/>
        <v>0</v>
      </c>
      <c r="BG76" s="80">
        <f t="shared" si="26"/>
        <v>0</v>
      </c>
      <c r="BH76" s="80">
        <f t="shared" si="27"/>
        <v>0</v>
      </c>
      <c r="BI76" s="80">
        <f t="shared" si="28"/>
        <v>0</v>
      </c>
      <c r="BJ76" s="30" t="s">
        <v>118</v>
      </c>
      <c r="BK76" s="80">
        <f t="shared" si="29"/>
        <v>0</v>
      </c>
      <c r="BL76" s="30" t="s">
        <v>118</v>
      </c>
    </row>
    <row r="77" spans="2:64" s="17" customFormat="1" ht="44.25" customHeight="1" x14ac:dyDescent="0.25">
      <c r="B77" s="70"/>
      <c r="C77" s="101" t="s">
        <v>266</v>
      </c>
      <c r="D77" s="101" t="s">
        <v>195</v>
      </c>
      <c r="E77" s="102" t="s">
        <v>4537</v>
      </c>
      <c r="F77" s="677" t="s">
        <v>4517</v>
      </c>
      <c r="G77" s="678"/>
      <c r="H77" s="678"/>
      <c r="I77" s="678"/>
      <c r="J77" s="103" t="s">
        <v>447</v>
      </c>
      <c r="K77" s="104">
        <v>1</v>
      </c>
      <c r="L77" s="670"/>
      <c r="M77" s="678"/>
      <c r="N77" s="670">
        <f t="shared" si="20"/>
        <v>0</v>
      </c>
      <c r="O77" s="667"/>
      <c r="P77" s="667"/>
      <c r="Q77" s="667"/>
      <c r="R77" s="75"/>
      <c r="T77" s="76" t="s">
        <v>125</v>
      </c>
      <c r="U77" s="77" t="s">
        <v>126</v>
      </c>
      <c r="V77" s="78">
        <v>0</v>
      </c>
      <c r="W77" s="78">
        <f t="shared" si="21"/>
        <v>0</v>
      </c>
      <c r="X77" s="78">
        <v>0</v>
      </c>
      <c r="Y77" s="78">
        <f t="shared" si="22"/>
        <v>0</v>
      </c>
      <c r="Z77" s="78">
        <v>0</v>
      </c>
      <c r="AA77" s="79">
        <f t="shared" si="23"/>
        <v>0</v>
      </c>
      <c r="AR77" s="30" t="s">
        <v>128</v>
      </c>
      <c r="AT77" s="30" t="s">
        <v>195</v>
      </c>
      <c r="AU77" s="30" t="s">
        <v>128</v>
      </c>
      <c r="AY77" s="30" t="s">
        <v>120</v>
      </c>
      <c r="BE77" s="80">
        <f t="shared" si="24"/>
        <v>0</v>
      </c>
      <c r="BF77" s="80">
        <f t="shared" si="25"/>
        <v>0</v>
      </c>
      <c r="BG77" s="80">
        <f t="shared" si="26"/>
        <v>0</v>
      </c>
      <c r="BH77" s="80">
        <f t="shared" si="27"/>
        <v>0</v>
      </c>
      <c r="BI77" s="80">
        <f t="shared" si="28"/>
        <v>0</v>
      </c>
      <c r="BJ77" s="30" t="s">
        <v>118</v>
      </c>
      <c r="BK77" s="80">
        <f t="shared" si="29"/>
        <v>0</v>
      </c>
      <c r="BL77" s="30" t="s">
        <v>118</v>
      </c>
    </row>
    <row r="78" spans="2:64" s="17" customFormat="1" ht="31.5" customHeight="1" x14ac:dyDescent="0.25">
      <c r="B78" s="70"/>
      <c r="C78" s="101" t="s">
        <v>218</v>
      </c>
      <c r="D78" s="101" t="s">
        <v>195</v>
      </c>
      <c r="E78" s="102" t="s">
        <v>4518</v>
      </c>
      <c r="F78" s="677" t="s">
        <v>4519</v>
      </c>
      <c r="G78" s="678"/>
      <c r="H78" s="678"/>
      <c r="I78" s="678"/>
      <c r="J78" s="103" t="s">
        <v>447</v>
      </c>
      <c r="K78" s="104">
        <v>1</v>
      </c>
      <c r="L78" s="670"/>
      <c r="M78" s="678"/>
      <c r="N78" s="670">
        <f t="shared" si="20"/>
        <v>0</v>
      </c>
      <c r="O78" s="667"/>
      <c r="P78" s="667"/>
      <c r="Q78" s="667"/>
      <c r="R78" s="75"/>
      <c r="T78" s="76" t="s">
        <v>125</v>
      </c>
      <c r="U78" s="77" t="s">
        <v>126</v>
      </c>
      <c r="V78" s="78">
        <v>0</v>
      </c>
      <c r="W78" s="78">
        <f t="shared" si="21"/>
        <v>0</v>
      </c>
      <c r="X78" s="78">
        <v>0</v>
      </c>
      <c r="Y78" s="78">
        <f t="shared" si="22"/>
        <v>0</v>
      </c>
      <c r="Z78" s="78">
        <v>0</v>
      </c>
      <c r="AA78" s="79">
        <f t="shared" si="23"/>
        <v>0</v>
      </c>
      <c r="AR78" s="30" t="s">
        <v>128</v>
      </c>
      <c r="AT78" s="30" t="s">
        <v>195</v>
      </c>
      <c r="AU78" s="30" t="s">
        <v>128</v>
      </c>
      <c r="AY78" s="30" t="s">
        <v>120</v>
      </c>
      <c r="BE78" s="80">
        <f t="shared" si="24"/>
        <v>0</v>
      </c>
      <c r="BF78" s="80">
        <f t="shared" si="25"/>
        <v>0</v>
      </c>
      <c r="BG78" s="80">
        <f t="shared" si="26"/>
        <v>0</v>
      </c>
      <c r="BH78" s="80">
        <f t="shared" si="27"/>
        <v>0</v>
      </c>
      <c r="BI78" s="80">
        <f t="shared" si="28"/>
        <v>0</v>
      </c>
      <c r="BJ78" s="30" t="s">
        <v>118</v>
      </c>
      <c r="BK78" s="80">
        <f t="shared" si="29"/>
        <v>0</v>
      </c>
      <c r="BL78" s="30" t="s">
        <v>118</v>
      </c>
    </row>
    <row r="79" spans="2:64" s="17" customFormat="1" ht="31.5" customHeight="1" x14ac:dyDescent="0.25">
      <c r="B79" s="70"/>
      <c r="C79" s="101" t="s">
        <v>221</v>
      </c>
      <c r="D79" s="101" t="s">
        <v>195</v>
      </c>
      <c r="E79" s="102" t="s">
        <v>4520</v>
      </c>
      <c r="F79" s="677" t="s">
        <v>4574</v>
      </c>
      <c r="G79" s="678"/>
      <c r="H79" s="678"/>
      <c r="I79" s="678"/>
      <c r="J79" s="103" t="s">
        <v>447</v>
      </c>
      <c r="K79" s="104">
        <v>1</v>
      </c>
      <c r="L79" s="670"/>
      <c r="M79" s="678"/>
      <c r="N79" s="670">
        <f t="shared" si="20"/>
        <v>0</v>
      </c>
      <c r="O79" s="667"/>
      <c r="P79" s="667"/>
      <c r="Q79" s="667"/>
      <c r="R79" s="75"/>
      <c r="T79" s="76" t="s">
        <v>125</v>
      </c>
      <c r="U79" s="77" t="s">
        <v>126</v>
      </c>
      <c r="V79" s="78">
        <v>0</v>
      </c>
      <c r="W79" s="78">
        <f t="shared" si="21"/>
        <v>0</v>
      </c>
      <c r="X79" s="78">
        <v>0</v>
      </c>
      <c r="Y79" s="78">
        <f t="shared" si="22"/>
        <v>0</v>
      </c>
      <c r="Z79" s="78">
        <v>0</v>
      </c>
      <c r="AA79" s="79">
        <f t="shared" si="23"/>
        <v>0</v>
      </c>
      <c r="AR79" s="30" t="s">
        <v>128</v>
      </c>
      <c r="AT79" s="30" t="s">
        <v>195</v>
      </c>
      <c r="AU79" s="30" t="s">
        <v>128</v>
      </c>
      <c r="AY79" s="30" t="s">
        <v>120</v>
      </c>
      <c r="BE79" s="80">
        <f t="shared" si="24"/>
        <v>0</v>
      </c>
      <c r="BF79" s="80">
        <f t="shared" si="25"/>
        <v>0</v>
      </c>
      <c r="BG79" s="80">
        <f t="shared" si="26"/>
        <v>0</v>
      </c>
      <c r="BH79" s="80">
        <f t="shared" si="27"/>
        <v>0</v>
      </c>
      <c r="BI79" s="80">
        <f t="shared" si="28"/>
        <v>0</v>
      </c>
      <c r="BJ79" s="30" t="s">
        <v>118</v>
      </c>
      <c r="BK79" s="80">
        <f t="shared" si="29"/>
        <v>0</v>
      </c>
      <c r="BL79" s="30" t="s">
        <v>118</v>
      </c>
    </row>
    <row r="80" spans="2:64" s="17" customFormat="1" ht="22.5" customHeight="1" x14ac:dyDescent="0.25">
      <c r="B80" s="70"/>
      <c r="C80" s="101" t="s">
        <v>224</v>
      </c>
      <c r="D80" s="101" t="s">
        <v>195</v>
      </c>
      <c r="E80" s="102" t="s">
        <v>4522</v>
      </c>
      <c r="F80" s="677" t="s">
        <v>4523</v>
      </c>
      <c r="G80" s="678"/>
      <c r="H80" s="678"/>
      <c r="I80" s="678"/>
      <c r="J80" s="103" t="s">
        <v>447</v>
      </c>
      <c r="K80" s="104">
        <v>1</v>
      </c>
      <c r="L80" s="670"/>
      <c r="M80" s="678"/>
      <c r="N80" s="670">
        <f t="shared" si="20"/>
        <v>0</v>
      </c>
      <c r="O80" s="667"/>
      <c r="P80" s="667"/>
      <c r="Q80" s="667"/>
      <c r="R80" s="75"/>
      <c r="T80" s="76" t="s">
        <v>125</v>
      </c>
      <c r="U80" s="77" t="s">
        <v>126</v>
      </c>
      <c r="V80" s="78">
        <v>0</v>
      </c>
      <c r="W80" s="78">
        <f t="shared" si="21"/>
        <v>0</v>
      </c>
      <c r="X80" s="78">
        <v>0</v>
      </c>
      <c r="Y80" s="78">
        <f t="shared" si="22"/>
        <v>0</v>
      </c>
      <c r="Z80" s="78">
        <v>0</v>
      </c>
      <c r="AA80" s="79">
        <f t="shared" si="23"/>
        <v>0</v>
      </c>
      <c r="AR80" s="30" t="s">
        <v>128</v>
      </c>
      <c r="AT80" s="30" t="s">
        <v>195</v>
      </c>
      <c r="AU80" s="30" t="s">
        <v>128</v>
      </c>
      <c r="AY80" s="30" t="s">
        <v>120</v>
      </c>
      <c r="BE80" s="80">
        <f t="shared" si="24"/>
        <v>0</v>
      </c>
      <c r="BF80" s="80">
        <f t="shared" si="25"/>
        <v>0</v>
      </c>
      <c r="BG80" s="80">
        <f t="shared" si="26"/>
        <v>0</v>
      </c>
      <c r="BH80" s="80">
        <f t="shared" si="27"/>
        <v>0</v>
      </c>
      <c r="BI80" s="80">
        <f t="shared" si="28"/>
        <v>0</v>
      </c>
      <c r="BJ80" s="30" t="s">
        <v>118</v>
      </c>
      <c r="BK80" s="80">
        <f t="shared" si="29"/>
        <v>0</v>
      </c>
      <c r="BL80" s="30" t="s">
        <v>118</v>
      </c>
    </row>
    <row r="81" spans="2:64" s="17" customFormat="1" ht="31.5" customHeight="1" x14ac:dyDescent="0.25">
      <c r="B81" s="70"/>
      <c r="C81" s="101" t="s">
        <v>227</v>
      </c>
      <c r="D81" s="101" t="s">
        <v>195</v>
      </c>
      <c r="E81" s="102" t="s">
        <v>4524</v>
      </c>
      <c r="F81" s="677" t="s">
        <v>4525</v>
      </c>
      <c r="G81" s="678"/>
      <c r="H81" s="678"/>
      <c r="I81" s="678"/>
      <c r="J81" s="103" t="s">
        <v>447</v>
      </c>
      <c r="K81" s="104">
        <v>1</v>
      </c>
      <c r="L81" s="670"/>
      <c r="M81" s="678"/>
      <c r="N81" s="670">
        <f t="shared" si="20"/>
        <v>0</v>
      </c>
      <c r="O81" s="667"/>
      <c r="P81" s="667"/>
      <c r="Q81" s="667"/>
      <c r="R81" s="75"/>
      <c r="T81" s="76" t="s">
        <v>125</v>
      </c>
      <c r="U81" s="77" t="s">
        <v>126</v>
      </c>
      <c r="V81" s="78">
        <v>0</v>
      </c>
      <c r="W81" s="78">
        <f t="shared" si="21"/>
        <v>0</v>
      </c>
      <c r="X81" s="78">
        <v>0</v>
      </c>
      <c r="Y81" s="78">
        <f t="shared" si="22"/>
        <v>0</v>
      </c>
      <c r="Z81" s="78">
        <v>0</v>
      </c>
      <c r="AA81" s="79">
        <f t="shared" si="23"/>
        <v>0</v>
      </c>
      <c r="AR81" s="30" t="s">
        <v>128</v>
      </c>
      <c r="AT81" s="30" t="s">
        <v>195</v>
      </c>
      <c r="AU81" s="30" t="s">
        <v>128</v>
      </c>
      <c r="AY81" s="30" t="s">
        <v>120</v>
      </c>
      <c r="BE81" s="80">
        <f t="shared" si="24"/>
        <v>0</v>
      </c>
      <c r="BF81" s="80">
        <f t="shared" si="25"/>
        <v>0</v>
      </c>
      <c r="BG81" s="80">
        <f t="shared" si="26"/>
        <v>0</v>
      </c>
      <c r="BH81" s="80">
        <f t="shared" si="27"/>
        <v>0</v>
      </c>
      <c r="BI81" s="80">
        <f t="shared" si="28"/>
        <v>0</v>
      </c>
      <c r="BJ81" s="30" t="s">
        <v>118</v>
      </c>
      <c r="BK81" s="80">
        <f t="shared" si="29"/>
        <v>0</v>
      </c>
      <c r="BL81" s="30" t="s">
        <v>118</v>
      </c>
    </row>
    <row r="82" spans="2:64" s="17" customFormat="1" ht="22.5" customHeight="1" x14ac:dyDescent="0.25">
      <c r="B82" s="70"/>
      <c r="C82" s="101" t="s">
        <v>258</v>
      </c>
      <c r="D82" s="101" t="s">
        <v>195</v>
      </c>
      <c r="E82" s="102" t="s">
        <v>4539</v>
      </c>
      <c r="F82" s="677" t="s">
        <v>4540</v>
      </c>
      <c r="G82" s="678"/>
      <c r="H82" s="678"/>
      <c r="I82" s="678"/>
      <c r="J82" s="103" t="s">
        <v>447</v>
      </c>
      <c r="K82" s="104">
        <v>1</v>
      </c>
      <c r="L82" s="670"/>
      <c r="M82" s="678"/>
      <c r="N82" s="670">
        <f t="shared" si="20"/>
        <v>0</v>
      </c>
      <c r="O82" s="667"/>
      <c r="P82" s="667"/>
      <c r="Q82" s="667"/>
      <c r="R82" s="75"/>
      <c r="T82" s="76" t="s">
        <v>125</v>
      </c>
      <c r="U82" s="77" t="s">
        <v>126</v>
      </c>
      <c r="V82" s="78">
        <v>0</v>
      </c>
      <c r="W82" s="78">
        <f t="shared" si="21"/>
        <v>0</v>
      </c>
      <c r="X82" s="78">
        <v>0</v>
      </c>
      <c r="Y82" s="78">
        <f t="shared" si="22"/>
        <v>0</v>
      </c>
      <c r="Z82" s="78">
        <v>0</v>
      </c>
      <c r="AA82" s="79">
        <f t="shared" si="23"/>
        <v>0</v>
      </c>
      <c r="AR82" s="30" t="s">
        <v>128</v>
      </c>
      <c r="AT82" s="30" t="s">
        <v>195</v>
      </c>
      <c r="AU82" s="30" t="s">
        <v>128</v>
      </c>
      <c r="AY82" s="30" t="s">
        <v>120</v>
      </c>
      <c r="BE82" s="80">
        <f t="shared" si="24"/>
        <v>0</v>
      </c>
      <c r="BF82" s="80">
        <f t="shared" si="25"/>
        <v>0</v>
      </c>
      <c r="BG82" s="80">
        <f t="shared" si="26"/>
        <v>0</v>
      </c>
      <c r="BH82" s="80">
        <f t="shared" si="27"/>
        <v>0</v>
      </c>
      <c r="BI82" s="80">
        <f t="shared" si="28"/>
        <v>0</v>
      </c>
      <c r="BJ82" s="30" t="s">
        <v>118</v>
      </c>
      <c r="BK82" s="80">
        <f t="shared" si="29"/>
        <v>0</v>
      </c>
      <c r="BL82" s="30" t="s">
        <v>118</v>
      </c>
    </row>
    <row r="83" spans="2:64" s="17" customFormat="1" ht="31.5" customHeight="1" x14ac:dyDescent="0.25">
      <c r="B83" s="70"/>
      <c r="C83" s="101" t="s">
        <v>262</v>
      </c>
      <c r="D83" s="101" t="s">
        <v>195</v>
      </c>
      <c r="E83" s="102" t="s">
        <v>4541</v>
      </c>
      <c r="F83" s="677" t="s">
        <v>4542</v>
      </c>
      <c r="G83" s="678"/>
      <c r="H83" s="678"/>
      <c r="I83" s="678"/>
      <c r="J83" s="103" t="s">
        <v>447</v>
      </c>
      <c r="K83" s="104">
        <v>1</v>
      </c>
      <c r="L83" s="670"/>
      <c r="M83" s="678"/>
      <c r="N83" s="670">
        <f t="shared" si="20"/>
        <v>0</v>
      </c>
      <c r="O83" s="667"/>
      <c r="P83" s="667"/>
      <c r="Q83" s="667"/>
      <c r="R83" s="75"/>
      <c r="T83" s="76" t="s">
        <v>125</v>
      </c>
      <c r="U83" s="77" t="s">
        <v>126</v>
      </c>
      <c r="V83" s="78">
        <v>0</v>
      </c>
      <c r="W83" s="78">
        <f t="shared" si="21"/>
        <v>0</v>
      </c>
      <c r="X83" s="78">
        <v>0</v>
      </c>
      <c r="Y83" s="78">
        <f t="shared" si="22"/>
        <v>0</v>
      </c>
      <c r="Z83" s="78">
        <v>0</v>
      </c>
      <c r="AA83" s="79">
        <f t="shared" si="23"/>
        <v>0</v>
      </c>
      <c r="AR83" s="30" t="s">
        <v>128</v>
      </c>
      <c r="AT83" s="30" t="s">
        <v>195</v>
      </c>
      <c r="AU83" s="30" t="s">
        <v>128</v>
      </c>
      <c r="AY83" s="30" t="s">
        <v>120</v>
      </c>
      <c r="BE83" s="80">
        <f t="shared" si="24"/>
        <v>0</v>
      </c>
      <c r="BF83" s="80">
        <f t="shared" si="25"/>
        <v>0</v>
      </c>
      <c r="BG83" s="80">
        <f t="shared" si="26"/>
        <v>0</v>
      </c>
      <c r="BH83" s="80">
        <f t="shared" si="27"/>
        <v>0</v>
      </c>
      <c r="BI83" s="80">
        <f t="shared" si="28"/>
        <v>0</v>
      </c>
      <c r="BJ83" s="30" t="s">
        <v>118</v>
      </c>
      <c r="BK83" s="80">
        <f t="shared" si="29"/>
        <v>0</v>
      </c>
      <c r="BL83" s="30" t="s">
        <v>118</v>
      </c>
    </row>
    <row r="84" spans="2:64" s="17" customFormat="1" ht="31.5" customHeight="1" x14ac:dyDescent="0.25">
      <c r="B84" s="70"/>
      <c r="C84" s="71" t="s">
        <v>234</v>
      </c>
      <c r="D84" s="71" t="s">
        <v>121</v>
      </c>
      <c r="E84" s="72" t="s">
        <v>4195</v>
      </c>
      <c r="F84" s="671" t="s">
        <v>4196</v>
      </c>
      <c r="G84" s="667"/>
      <c r="H84" s="667"/>
      <c r="I84" s="667"/>
      <c r="J84" s="73" t="s">
        <v>447</v>
      </c>
      <c r="K84" s="74">
        <v>1</v>
      </c>
      <c r="L84" s="666"/>
      <c r="M84" s="667"/>
      <c r="N84" s="666">
        <f t="shared" si="20"/>
        <v>0</v>
      </c>
      <c r="O84" s="667"/>
      <c r="P84" s="667"/>
      <c r="Q84" s="667"/>
      <c r="R84" s="75"/>
      <c r="T84" s="76" t="s">
        <v>125</v>
      </c>
      <c r="U84" s="77" t="s">
        <v>126</v>
      </c>
      <c r="V84" s="78">
        <v>5.0999999999999997E-2</v>
      </c>
      <c r="W84" s="78">
        <f t="shared" si="21"/>
        <v>5.0999999999999997E-2</v>
      </c>
      <c r="X84" s="78">
        <v>3.0000000000000001E-5</v>
      </c>
      <c r="Y84" s="78">
        <f t="shared" si="22"/>
        <v>3.0000000000000001E-5</v>
      </c>
      <c r="Z84" s="78">
        <v>0</v>
      </c>
      <c r="AA84" s="79">
        <f t="shared" si="23"/>
        <v>0</v>
      </c>
      <c r="AR84" s="30" t="s">
        <v>118</v>
      </c>
      <c r="AT84" s="30" t="s">
        <v>121</v>
      </c>
      <c r="AU84" s="30" t="s">
        <v>128</v>
      </c>
      <c r="AY84" s="30" t="s">
        <v>120</v>
      </c>
      <c r="BE84" s="80">
        <f t="shared" si="24"/>
        <v>0</v>
      </c>
      <c r="BF84" s="80">
        <f t="shared" si="25"/>
        <v>0</v>
      </c>
      <c r="BG84" s="80">
        <f t="shared" si="26"/>
        <v>0</v>
      </c>
      <c r="BH84" s="80">
        <f t="shared" si="27"/>
        <v>0</v>
      </c>
      <c r="BI84" s="80">
        <f t="shared" si="28"/>
        <v>0</v>
      </c>
      <c r="BJ84" s="30" t="s">
        <v>118</v>
      </c>
      <c r="BK84" s="80">
        <f t="shared" si="29"/>
        <v>0</v>
      </c>
      <c r="BL84" s="30" t="s">
        <v>118</v>
      </c>
    </row>
    <row r="85" spans="2:64" s="62" customFormat="1" ht="29.85" customHeight="1" x14ac:dyDescent="0.3">
      <c r="B85" s="58"/>
      <c r="C85" s="59"/>
      <c r="D85" s="69" t="s">
        <v>98</v>
      </c>
      <c r="E85" s="69"/>
      <c r="F85" s="69"/>
      <c r="G85" s="69"/>
      <c r="H85" s="69"/>
      <c r="I85" s="69"/>
      <c r="J85" s="69"/>
      <c r="K85" s="69"/>
      <c r="L85" s="69"/>
      <c r="M85" s="69"/>
      <c r="N85" s="657">
        <f>BK85</f>
        <v>0</v>
      </c>
      <c r="O85" s="658"/>
      <c r="P85" s="658"/>
      <c r="Q85" s="658"/>
      <c r="R85" s="61"/>
      <c r="T85" s="63"/>
      <c r="U85" s="59"/>
      <c r="V85" s="59"/>
      <c r="W85" s="64">
        <f>W86</f>
        <v>0.93599999999999994</v>
      </c>
      <c r="X85" s="59"/>
      <c r="Y85" s="64">
        <f>Y86</f>
        <v>3.2400000000000003E-3</v>
      </c>
      <c r="Z85" s="59"/>
      <c r="AA85" s="65">
        <f>AA86</f>
        <v>0</v>
      </c>
      <c r="AR85" s="66" t="s">
        <v>128</v>
      </c>
      <c r="AT85" s="67" t="s">
        <v>117</v>
      </c>
      <c r="AU85" s="67" t="s">
        <v>118</v>
      </c>
      <c r="AY85" s="66" t="s">
        <v>120</v>
      </c>
      <c r="BK85" s="68">
        <f>BK86</f>
        <v>0</v>
      </c>
    </row>
    <row r="86" spans="2:64" s="17" customFormat="1" ht="31.5" customHeight="1" x14ac:dyDescent="0.25">
      <c r="B86" s="70"/>
      <c r="C86" s="71" t="s">
        <v>237</v>
      </c>
      <c r="D86" s="71" t="s">
        <v>121</v>
      </c>
      <c r="E86" s="72" t="s">
        <v>3693</v>
      </c>
      <c r="F86" s="671" t="s">
        <v>3694</v>
      </c>
      <c r="G86" s="667"/>
      <c r="H86" s="667"/>
      <c r="I86" s="667"/>
      <c r="J86" s="73" t="s">
        <v>532</v>
      </c>
      <c r="K86" s="74">
        <v>36</v>
      </c>
      <c r="L86" s="666"/>
      <c r="M86" s="667"/>
      <c r="N86" s="666">
        <f>ROUND(L86*K86,2)</f>
        <v>0</v>
      </c>
      <c r="O86" s="667"/>
      <c r="P86" s="667"/>
      <c r="Q86" s="667"/>
      <c r="R86" s="75"/>
      <c r="T86" s="76" t="s">
        <v>125</v>
      </c>
      <c r="U86" s="77" t="s">
        <v>126</v>
      </c>
      <c r="V86" s="78">
        <v>2.5999999999999999E-2</v>
      </c>
      <c r="W86" s="78">
        <f>V86*K86</f>
        <v>0.93599999999999994</v>
      </c>
      <c r="X86" s="78">
        <v>9.0000000000000006E-5</v>
      </c>
      <c r="Y86" s="78">
        <f>X86*K86</f>
        <v>3.2400000000000003E-3</v>
      </c>
      <c r="Z86" s="78">
        <v>0</v>
      </c>
      <c r="AA86" s="79">
        <f>Z86*K86</f>
        <v>0</v>
      </c>
      <c r="AR86" s="30" t="s">
        <v>194</v>
      </c>
      <c r="AT86" s="30" t="s">
        <v>121</v>
      </c>
      <c r="AU86" s="30" t="s">
        <v>128</v>
      </c>
      <c r="AY86" s="30" t="s">
        <v>120</v>
      </c>
      <c r="BE86" s="80">
        <f>IF(U86="základní",N86,0)</f>
        <v>0</v>
      </c>
      <c r="BF86" s="80">
        <f>IF(U86="snížená",N86,0)</f>
        <v>0</v>
      </c>
      <c r="BG86" s="80">
        <f>IF(U86="zákl. přenesená",N86,0)</f>
        <v>0</v>
      </c>
      <c r="BH86" s="80">
        <f>IF(U86="sníž. přenesená",N86,0)</f>
        <v>0</v>
      </c>
      <c r="BI86" s="80">
        <f>IF(U86="nulová",N86,0)</f>
        <v>0</v>
      </c>
      <c r="BJ86" s="30" t="s">
        <v>118</v>
      </c>
      <c r="BK86" s="80">
        <f>ROUND(L86*K86,2)</f>
        <v>0</v>
      </c>
      <c r="BL86" s="30" t="s">
        <v>194</v>
      </c>
    </row>
    <row r="87" spans="2:64" s="62" customFormat="1" ht="29.85" customHeight="1" x14ac:dyDescent="0.3">
      <c r="B87" s="58"/>
      <c r="C87" s="59"/>
      <c r="D87" s="69" t="s">
        <v>4492</v>
      </c>
      <c r="E87" s="69"/>
      <c r="F87" s="69"/>
      <c r="G87" s="69"/>
      <c r="H87" s="69"/>
      <c r="I87" s="69"/>
      <c r="J87" s="69"/>
      <c r="K87" s="69"/>
      <c r="L87" s="69"/>
      <c r="M87" s="69"/>
      <c r="N87" s="657">
        <f>BK87</f>
        <v>0</v>
      </c>
      <c r="O87" s="658"/>
      <c r="P87" s="658"/>
      <c r="Q87" s="658"/>
      <c r="R87" s="61"/>
      <c r="T87" s="63"/>
      <c r="U87" s="59"/>
      <c r="V87" s="59"/>
      <c r="W87" s="64">
        <f>SUM(W88:W89)</f>
        <v>0</v>
      </c>
      <c r="X87" s="59"/>
      <c r="Y87" s="64">
        <f>SUM(Y88:Y89)</f>
        <v>0</v>
      </c>
      <c r="Z87" s="59"/>
      <c r="AA87" s="65">
        <f>SUM(AA88:AA89)</f>
        <v>0</v>
      </c>
      <c r="AR87" s="66" t="s">
        <v>128</v>
      </c>
      <c r="AT87" s="67" t="s">
        <v>117</v>
      </c>
      <c r="AU87" s="67" t="s">
        <v>118</v>
      </c>
      <c r="AY87" s="66" t="s">
        <v>120</v>
      </c>
      <c r="BK87" s="68">
        <f>SUM(BK88:BK89)</f>
        <v>0</v>
      </c>
    </row>
    <row r="88" spans="2:64" s="17" customFormat="1" ht="22.5" customHeight="1" x14ac:dyDescent="0.25">
      <c r="B88" s="70"/>
      <c r="C88" s="101" t="s">
        <v>247</v>
      </c>
      <c r="D88" s="101" t="s">
        <v>195</v>
      </c>
      <c r="E88" s="102" t="s">
        <v>4527</v>
      </c>
      <c r="F88" s="677" t="s">
        <v>4245</v>
      </c>
      <c r="G88" s="678"/>
      <c r="H88" s="678"/>
      <c r="I88" s="678"/>
      <c r="J88" s="103" t="s">
        <v>124</v>
      </c>
      <c r="K88" s="104">
        <v>1</v>
      </c>
      <c r="L88" s="670"/>
      <c r="M88" s="678"/>
      <c r="N88" s="670">
        <f>ROUND(L88*K88,2)</f>
        <v>0</v>
      </c>
      <c r="O88" s="667"/>
      <c r="P88" s="667"/>
      <c r="Q88" s="667"/>
      <c r="R88" s="75"/>
      <c r="T88" s="76" t="s">
        <v>125</v>
      </c>
      <c r="U88" s="77" t="s">
        <v>126</v>
      </c>
      <c r="V88" s="78">
        <v>0</v>
      </c>
      <c r="W88" s="78">
        <f>V88*K88</f>
        <v>0</v>
      </c>
      <c r="X88" s="78">
        <v>0</v>
      </c>
      <c r="Y88" s="78">
        <f>X88*K88</f>
        <v>0</v>
      </c>
      <c r="Z88" s="78">
        <v>0</v>
      </c>
      <c r="AA88" s="79">
        <f>Z88*K88</f>
        <v>0</v>
      </c>
      <c r="AR88" s="30" t="s">
        <v>258</v>
      </c>
      <c r="AT88" s="30" t="s">
        <v>195</v>
      </c>
      <c r="AU88" s="30" t="s">
        <v>128</v>
      </c>
      <c r="AY88" s="30" t="s">
        <v>120</v>
      </c>
      <c r="BE88" s="80">
        <f>IF(U88="základní",N88,0)</f>
        <v>0</v>
      </c>
      <c r="BF88" s="80">
        <f>IF(U88="snížená",N88,0)</f>
        <v>0</v>
      </c>
      <c r="BG88" s="80">
        <f>IF(U88="zákl. přenesená",N88,0)</f>
        <v>0</v>
      </c>
      <c r="BH88" s="80">
        <f>IF(U88="sníž. přenesená",N88,0)</f>
        <v>0</v>
      </c>
      <c r="BI88" s="80">
        <f>IF(U88="nulová",N88,0)</f>
        <v>0</v>
      </c>
      <c r="BJ88" s="30" t="s">
        <v>118</v>
      </c>
      <c r="BK88" s="80">
        <f>ROUND(L88*K88,2)</f>
        <v>0</v>
      </c>
      <c r="BL88" s="30" t="s">
        <v>194</v>
      </c>
    </row>
    <row r="89" spans="2:64" s="17" customFormat="1" ht="31.5" customHeight="1" x14ac:dyDescent="0.25">
      <c r="B89" s="70"/>
      <c r="C89" s="101" t="s">
        <v>254</v>
      </c>
      <c r="D89" s="101" t="s">
        <v>195</v>
      </c>
      <c r="E89" s="102" t="s">
        <v>4543</v>
      </c>
      <c r="F89" s="677" t="s">
        <v>4544</v>
      </c>
      <c r="G89" s="678"/>
      <c r="H89" s="678"/>
      <c r="I89" s="678"/>
      <c r="J89" s="103" t="s">
        <v>124</v>
      </c>
      <c r="K89" s="104">
        <v>40</v>
      </c>
      <c r="L89" s="670"/>
      <c r="M89" s="678"/>
      <c r="N89" s="670">
        <f>ROUND(L89*K89,2)</f>
        <v>0</v>
      </c>
      <c r="O89" s="667"/>
      <c r="P89" s="667"/>
      <c r="Q89" s="667"/>
      <c r="R89" s="75"/>
      <c r="T89" s="76" t="s">
        <v>125</v>
      </c>
      <c r="U89" s="129" t="s">
        <v>126</v>
      </c>
      <c r="V89" s="130">
        <v>0</v>
      </c>
      <c r="W89" s="130">
        <f>V89*K89</f>
        <v>0</v>
      </c>
      <c r="X89" s="130">
        <v>0</v>
      </c>
      <c r="Y89" s="130">
        <f>X89*K89</f>
        <v>0</v>
      </c>
      <c r="Z89" s="130">
        <v>0</v>
      </c>
      <c r="AA89" s="131">
        <f>Z89*K89</f>
        <v>0</v>
      </c>
      <c r="AR89" s="30" t="s">
        <v>258</v>
      </c>
      <c r="AT89" s="30" t="s">
        <v>195</v>
      </c>
      <c r="AU89" s="30" t="s">
        <v>128</v>
      </c>
      <c r="AY89" s="30" t="s">
        <v>120</v>
      </c>
      <c r="BE89" s="80">
        <f>IF(U89="základní",N89,0)</f>
        <v>0</v>
      </c>
      <c r="BF89" s="80">
        <f>IF(U89="snížená",N89,0)</f>
        <v>0</v>
      </c>
      <c r="BG89" s="80">
        <f>IF(U89="zákl. přenesená",N89,0)</f>
        <v>0</v>
      </c>
      <c r="BH89" s="80">
        <f>IF(U89="sníž. přenesená",N89,0)</f>
        <v>0</v>
      </c>
      <c r="BI89" s="80">
        <f>IF(U89="nulová",N89,0)</f>
        <v>0</v>
      </c>
      <c r="BJ89" s="30" t="s">
        <v>118</v>
      </c>
      <c r="BK89" s="80">
        <f>ROUND(L89*K89,2)</f>
        <v>0</v>
      </c>
      <c r="BL89" s="30" t="s">
        <v>194</v>
      </c>
    </row>
    <row r="90" spans="2:64" s="17" customFormat="1" ht="6.95" customHeight="1" x14ac:dyDescent="0.25">
      <c r="B90" s="41"/>
      <c r="C90" s="42"/>
      <c r="D90" s="42"/>
      <c r="E90" s="42"/>
      <c r="F90" s="42"/>
      <c r="G90" s="42"/>
      <c r="H90" s="42"/>
      <c r="I90" s="42"/>
      <c r="J90" s="42"/>
      <c r="K90" s="42"/>
      <c r="L90" s="42"/>
      <c r="M90" s="42"/>
      <c r="N90" s="42"/>
      <c r="O90" s="42"/>
      <c r="P90" s="42"/>
      <c r="Q90" s="42"/>
      <c r="R90" s="43"/>
    </row>
  </sheetData>
  <mergeCells count="142">
    <mergeCell ref="M12:Q12"/>
    <mergeCell ref="M13:Q13"/>
    <mergeCell ref="C15:G15"/>
    <mergeCell ref="N15:Q15"/>
    <mergeCell ref="N17:Q17"/>
    <mergeCell ref="N18:Q18"/>
    <mergeCell ref="C3:Q3"/>
    <mergeCell ref="F5:P5"/>
    <mergeCell ref="F6:P6"/>
    <mergeCell ref="F7:P7"/>
    <mergeCell ref="F8:P8"/>
    <mergeCell ref="M10:P10"/>
    <mergeCell ref="N25:Q25"/>
    <mergeCell ref="N26:Q26"/>
    <mergeCell ref="C32:Q32"/>
    <mergeCell ref="F34:P34"/>
    <mergeCell ref="F35:P35"/>
    <mergeCell ref="F36:P36"/>
    <mergeCell ref="N19:Q19"/>
    <mergeCell ref="N20:Q20"/>
    <mergeCell ref="N21:Q21"/>
    <mergeCell ref="N22:Q22"/>
    <mergeCell ref="N23:Q23"/>
    <mergeCell ref="N24:Q24"/>
    <mergeCell ref="N45:Q45"/>
    <mergeCell ref="N46:Q46"/>
    <mergeCell ref="N47:Q47"/>
    <mergeCell ref="F48:I48"/>
    <mergeCell ref="L48:M48"/>
    <mergeCell ref="N48:Q48"/>
    <mergeCell ref="F37:P37"/>
    <mergeCell ref="M39:P39"/>
    <mergeCell ref="M41:Q41"/>
    <mergeCell ref="M42:Q42"/>
    <mergeCell ref="F44:I44"/>
    <mergeCell ref="L44:M44"/>
    <mergeCell ref="N44:Q44"/>
    <mergeCell ref="N51:Q51"/>
    <mergeCell ref="N52:Q52"/>
    <mergeCell ref="F53:I53"/>
    <mergeCell ref="L53:M53"/>
    <mergeCell ref="N53:Q53"/>
    <mergeCell ref="F54:I54"/>
    <mergeCell ref="L54:M54"/>
    <mergeCell ref="N54:Q54"/>
    <mergeCell ref="F49:I49"/>
    <mergeCell ref="L49:M49"/>
    <mergeCell ref="N49:Q49"/>
    <mergeCell ref="F50:I50"/>
    <mergeCell ref="L50:M50"/>
    <mergeCell ref="N50:Q50"/>
    <mergeCell ref="F57:I57"/>
    <mergeCell ref="L57:M57"/>
    <mergeCell ref="N57:Q57"/>
    <mergeCell ref="F58:I58"/>
    <mergeCell ref="L58:M58"/>
    <mergeCell ref="N58:Q58"/>
    <mergeCell ref="F55:I55"/>
    <mergeCell ref="L55:M55"/>
    <mergeCell ref="N55:Q55"/>
    <mergeCell ref="F56:I56"/>
    <mergeCell ref="L56:M56"/>
    <mergeCell ref="N56:Q56"/>
    <mergeCell ref="F63:I63"/>
    <mergeCell ref="N64:Q64"/>
    <mergeCell ref="F65:I65"/>
    <mergeCell ref="L65:M65"/>
    <mergeCell ref="N65:Q65"/>
    <mergeCell ref="F66:I66"/>
    <mergeCell ref="L66:M66"/>
    <mergeCell ref="N66:Q66"/>
    <mergeCell ref="N59:Q59"/>
    <mergeCell ref="F60:I60"/>
    <mergeCell ref="L60:M60"/>
    <mergeCell ref="N60:Q60"/>
    <mergeCell ref="F61:I61"/>
    <mergeCell ref="F62:I62"/>
    <mergeCell ref="L62:M62"/>
    <mergeCell ref="N62:Q62"/>
    <mergeCell ref="F69:I69"/>
    <mergeCell ref="L69:M69"/>
    <mergeCell ref="N69:Q69"/>
    <mergeCell ref="F70:I70"/>
    <mergeCell ref="L70:M70"/>
    <mergeCell ref="N70:Q70"/>
    <mergeCell ref="F67:I67"/>
    <mergeCell ref="L67:M67"/>
    <mergeCell ref="N67:Q67"/>
    <mergeCell ref="F68:I68"/>
    <mergeCell ref="L68:M68"/>
    <mergeCell ref="N68:Q68"/>
    <mergeCell ref="F74:I74"/>
    <mergeCell ref="L74:M74"/>
    <mergeCell ref="N74:Q74"/>
    <mergeCell ref="F75:I75"/>
    <mergeCell ref="L75:M75"/>
    <mergeCell ref="N75:Q75"/>
    <mergeCell ref="F71:I71"/>
    <mergeCell ref="L71:M71"/>
    <mergeCell ref="N71:Q71"/>
    <mergeCell ref="N72:Q72"/>
    <mergeCell ref="F73:I73"/>
    <mergeCell ref="L73:M73"/>
    <mergeCell ref="N73:Q73"/>
    <mergeCell ref="F78:I78"/>
    <mergeCell ref="L78:M78"/>
    <mergeCell ref="N78:Q78"/>
    <mergeCell ref="F79:I79"/>
    <mergeCell ref="L79:M79"/>
    <mergeCell ref="N79:Q79"/>
    <mergeCell ref="F76:I76"/>
    <mergeCell ref="L76:M76"/>
    <mergeCell ref="N76:Q76"/>
    <mergeCell ref="F77:I77"/>
    <mergeCell ref="L77:M77"/>
    <mergeCell ref="N77:Q77"/>
    <mergeCell ref="F82:I82"/>
    <mergeCell ref="L82:M82"/>
    <mergeCell ref="N82:Q82"/>
    <mergeCell ref="F83:I83"/>
    <mergeCell ref="L83:M83"/>
    <mergeCell ref="N83:Q83"/>
    <mergeCell ref="F80:I80"/>
    <mergeCell ref="L80:M80"/>
    <mergeCell ref="N80:Q80"/>
    <mergeCell ref="F81:I81"/>
    <mergeCell ref="L81:M81"/>
    <mergeCell ref="N81:Q81"/>
    <mergeCell ref="N87:Q87"/>
    <mergeCell ref="F88:I88"/>
    <mergeCell ref="L88:M88"/>
    <mergeCell ref="N88:Q88"/>
    <mergeCell ref="F89:I89"/>
    <mergeCell ref="L89:M89"/>
    <mergeCell ref="N89:Q89"/>
    <mergeCell ref="F84:I84"/>
    <mergeCell ref="L84:M84"/>
    <mergeCell ref="N84:Q84"/>
    <mergeCell ref="N85:Q85"/>
    <mergeCell ref="F86:I86"/>
    <mergeCell ref="L86:M86"/>
    <mergeCell ref="N86:Q86"/>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autoPageBreaks="0" fitToPage="1"/>
  </sheetPr>
  <dimension ref="B2:BL105"/>
  <sheetViews>
    <sheetView showGridLines="0" workbookViewId="0">
      <pane ySplit="1" topLeftCell="A2" activePane="bottomLeft" state="frozen"/>
      <selection activeCell="K10" sqref="K10"/>
      <selection pane="bottomLeft" activeCell="S12" sqref="S12"/>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2" width="8" style="25" hidden="1" customWidth="1"/>
    <col min="63" max="63" width="13.140625" style="25" customWidth="1"/>
    <col min="64" max="64" width="12.7109375" style="25"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2" spans="2:18" s="17" customFormat="1" ht="6.95" customHeight="1" x14ac:dyDescent="0.25">
      <c r="B2" s="14"/>
      <c r="C2" s="15"/>
      <c r="D2" s="15"/>
      <c r="E2" s="15"/>
      <c r="F2" s="15"/>
      <c r="G2" s="15"/>
      <c r="H2" s="15"/>
      <c r="I2" s="15"/>
      <c r="J2" s="15"/>
      <c r="K2" s="15"/>
      <c r="L2" s="15"/>
      <c r="M2" s="15"/>
      <c r="N2" s="15"/>
      <c r="O2" s="15"/>
      <c r="P2" s="15"/>
      <c r="Q2" s="15"/>
      <c r="R2" s="16"/>
    </row>
    <row r="3" spans="2:18" s="17" customFormat="1" ht="36.950000000000003" customHeight="1" x14ac:dyDescent="0.25">
      <c r="B3" s="18"/>
      <c r="C3" s="686" t="s">
        <v>54</v>
      </c>
      <c r="D3" s="680"/>
      <c r="E3" s="680"/>
      <c r="F3" s="680"/>
      <c r="G3" s="680"/>
      <c r="H3" s="680"/>
      <c r="I3" s="680"/>
      <c r="J3" s="680"/>
      <c r="K3" s="680"/>
      <c r="L3" s="680"/>
      <c r="M3" s="680"/>
      <c r="N3" s="680"/>
      <c r="O3" s="680"/>
      <c r="P3" s="680"/>
      <c r="Q3" s="680"/>
      <c r="R3" s="19"/>
    </row>
    <row r="4" spans="2:18" s="17" customFormat="1" ht="6.95" customHeight="1" x14ac:dyDescent="0.25">
      <c r="B4" s="18"/>
      <c r="C4" s="386"/>
      <c r="D4" s="386"/>
      <c r="E4" s="386"/>
      <c r="F4" s="386"/>
      <c r="G4" s="386"/>
      <c r="H4" s="386"/>
      <c r="I4" s="386"/>
      <c r="J4" s="386"/>
      <c r="K4" s="386"/>
      <c r="L4" s="386"/>
      <c r="M4" s="386"/>
      <c r="N4" s="386"/>
      <c r="O4" s="386"/>
      <c r="P4" s="386"/>
      <c r="Q4" s="386"/>
      <c r="R4" s="19"/>
    </row>
    <row r="5" spans="2:18" s="17" customFormat="1" ht="30" customHeight="1" x14ac:dyDescent="0.25">
      <c r="B5" s="18"/>
      <c r="C5" s="21" t="s">
        <v>55</v>
      </c>
      <c r="D5" s="386"/>
      <c r="E5" s="386"/>
      <c r="F5" s="687" t="s">
        <v>56</v>
      </c>
      <c r="G5" s="680"/>
      <c r="H5" s="680"/>
      <c r="I5" s="680"/>
      <c r="J5" s="680"/>
      <c r="K5" s="680"/>
      <c r="L5" s="680"/>
      <c r="M5" s="680"/>
      <c r="N5" s="680"/>
      <c r="O5" s="680"/>
      <c r="P5" s="680"/>
      <c r="Q5" s="386"/>
      <c r="R5" s="19"/>
    </row>
    <row r="6" spans="2:18" ht="30" customHeight="1" x14ac:dyDescent="0.3">
      <c r="B6" s="22"/>
      <c r="C6" s="21" t="s">
        <v>57</v>
      </c>
      <c r="D6" s="388"/>
      <c r="E6" s="388"/>
      <c r="F6" s="687" t="s">
        <v>1670</v>
      </c>
      <c r="G6" s="688"/>
      <c r="H6" s="688"/>
      <c r="I6" s="688"/>
      <c r="J6" s="688"/>
      <c r="K6" s="688"/>
      <c r="L6" s="688"/>
      <c r="M6" s="688"/>
      <c r="N6" s="688"/>
      <c r="O6" s="688"/>
      <c r="P6" s="688"/>
      <c r="Q6" s="388"/>
      <c r="R6" s="24"/>
    </row>
    <row r="7" spans="2:18" ht="30" customHeight="1" x14ac:dyDescent="0.3">
      <c r="B7" s="22"/>
      <c r="C7" s="21" t="s">
        <v>59</v>
      </c>
      <c r="D7" s="388"/>
      <c r="E7" s="388"/>
      <c r="F7" s="687" t="s">
        <v>1812</v>
      </c>
      <c r="G7" s="688"/>
      <c r="H7" s="688"/>
      <c r="I7" s="688"/>
      <c r="J7" s="688"/>
      <c r="K7" s="688"/>
      <c r="L7" s="688"/>
      <c r="M7" s="688"/>
      <c r="N7" s="688"/>
      <c r="O7" s="688"/>
      <c r="P7" s="688"/>
      <c r="Q7" s="388"/>
      <c r="R7" s="24"/>
    </row>
    <row r="8" spans="2:18" s="17" customFormat="1" ht="36.950000000000003" customHeight="1" x14ac:dyDescent="0.25">
      <c r="B8" s="18"/>
      <c r="C8" s="26" t="s">
        <v>1672</v>
      </c>
      <c r="D8" s="386"/>
      <c r="E8" s="386"/>
      <c r="F8" s="689" t="s">
        <v>6837</v>
      </c>
      <c r="G8" s="680"/>
      <c r="H8" s="680"/>
      <c r="I8" s="680"/>
      <c r="J8" s="680"/>
      <c r="K8" s="680"/>
      <c r="L8" s="680"/>
      <c r="M8" s="680"/>
      <c r="N8" s="680"/>
      <c r="O8" s="680"/>
      <c r="P8" s="680"/>
      <c r="Q8" s="386"/>
      <c r="R8" s="19"/>
    </row>
    <row r="9" spans="2:18" s="17" customFormat="1" ht="6.95" customHeight="1" x14ac:dyDescent="0.25">
      <c r="B9" s="18"/>
      <c r="C9" s="386"/>
      <c r="D9" s="386"/>
      <c r="E9" s="386"/>
      <c r="F9" s="386"/>
      <c r="G9" s="386"/>
      <c r="H9" s="386"/>
      <c r="I9" s="386"/>
      <c r="J9" s="386"/>
      <c r="K9" s="386"/>
      <c r="L9" s="386"/>
      <c r="M9" s="386"/>
      <c r="N9" s="386"/>
      <c r="O9" s="386"/>
      <c r="P9" s="386"/>
      <c r="Q9" s="386"/>
      <c r="R9" s="19"/>
    </row>
    <row r="10" spans="2:18" s="17" customFormat="1" ht="18" customHeight="1" x14ac:dyDescent="0.25">
      <c r="B10" s="18"/>
      <c r="C10" s="21" t="s">
        <v>61</v>
      </c>
      <c r="D10" s="386"/>
      <c r="E10" s="386"/>
      <c r="F10" s="389" t="s">
        <v>62</v>
      </c>
      <c r="G10" s="386"/>
      <c r="H10" s="386"/>
      <c r="I10" s="386"/>
      <c r="J10" s="386"/>
      <c r="K10" s="21" t="s">
        <v>63</v>
      </c>
      <c r="L10" s="386"/>
      <c r="M10" s="697">
        <v>42535</v>
      </c>
      <c r="N10" s="680"/>
      <c r="O10" s="680"/>
      <c r="P10" s="680"/>
      <c r="Q10" s="386"/>
      <c r="R10" s="19"/>
    </row>
    <row r="11" spans="2:18" s="17" customFormat="1" ht="6.95" customHeight="1" x14ac:dyDescent="0.25">
      <c r="B11" s="18"/>
      <c r="C11" s="386"/>
      <c r="D11" s="386"/>
      <c r="E11" s="386"/>
      <c r="F11" s="386"/>
      <c r="G11" s="386"/>
      <c r="H11" s="386"/>
      <c r="I11" s="386"/>
      <c r="J11" s="386"/>
      <c r="K11" s="386"/>
      <c r="L11" s="386"/>
      <c r="M11" s="386"/>
      <c r="N11" s="386"/>
      <c r="O11" s="386"/>
      <c r="P11" s="386"/>
      <c r="Q11" s="386"/>
      <c r="R11" s="19"/>
    </row>
    <row r="12" spans="2:18" s="17" customFormat="1" ht="15" x14ac:dyDescent="0.25">
      <c r="B12" s="18"/>
      <c r="C12" s="21" t="s">
        <v>64</v>
      </c>
      <c r="D12" s="386"/>
      <c r="E12" s="386"/>
      <c r="F12" s="389" t="s">
        <v>65</v>
      </c>
      <c r="G12" s="386"/>
      <c r="H12" s="386"/>
      <c r="I12" s="386"/>
      <c r="J12" s="386"/>
      <c r="K12" s="21" t="s">
        <v>66</v>
      </c>
      <c r="L12" s="386"/>
      <c r="M12" s="698" t="s">
        <v>70</v>
      </c>
      <c r="N12" s="680"/>
      <c r="O12" s="680"/>
      <c r="P12" s="680"/>
      <c r="Q12" s="680"/>
      <c r="R12" s="19"/>
    </row>
    <row r="13" spans="2:18" s="17" customFormat="1" ht="14.45" customHeight="1" x14ac:dyDescent="0.25">
      <c r="B13" s="18"/>
      <c r="C13" s="21" t="s">
        <v>68</v>
      </c>
      <c r="D13" s="386"/>
      <c r="E13" s="386"/>
      <c r="F13" s="389"/>
      <c r="G13" s="386"/>
      <c r="H13" s="386"/>
      <c r="I13" s="386"/>
      <c r="J13" s="386"/>
      <c r="K13" s="21" t="s">
        <v>69</v>
      </c>
      <c r="L13" s="386"/>
      <c r="M13" s="698" t="s">
        <v>70</v>
      </c>
      <c r="N13" s="680"/>
      <c r="O13" s="680"/>
      <c r="P13" s="680"/>
      <c r="Q13" s="680"/>
      <c r="R13" s="19"/>
    </row>
    <row r="14" spans="2:18" s="17" customFormat="1" ht="10.35" customHeight="1" x14ac:dyDescent="0.25">
      <c r="B14" s="18"/>
      <c r="C14" s="386"/>
      <c r="D14" s="386"/>
      <c r="E14" s="386"/>
      <c r="F14" s="386"/>
      <c r="G14" s="386"/>
      <c r="H14" s="386"/>
      <c r="I14" s="386"/>
      <c r="J14" s="386"/>
      <c r="K14" s="386"/>
      <c r="L14" s="386"/>
      <c r="M14" s="386"/>
      <c r="N14" s="386"/>
      <c r="O14" s="386"/>
      <c r="P14" s="386"/>
      <c r="Q14" s="386"/>
      <c r="R14" s="19"/>
    </row>
    <row r="15" spans="2:18" s="17" customFormat="1" ht="29.25" customHeight="1" x14ac:dyDescent="0.25">
      <c r="B15" s="18"/>
      <c r="C15" s="694" t="s">
        <v>71</v>
      </c>
      <c r="D15" s="695"/>
      <c r="E15" s="695"/>
      <c r="F15" s="695"/>
      <c r="G15" s="695"/>
      <c r="H15" s="392"/>
      <c r="I15" s="392"/>
      <c r="J15" s="392"/>
      <c r="K15" s="392"/>
      <c r="L15" s="392"/>
      <c r="M15" s="392"/>
      <c r="N15" s="694" t="s">
        <v>72</v>
      </c>
      <c r="O15" s="680"/>
      <c r="P15" s="680"/>
      <c r="Q15" s="680"/>
      <c r="R15" s="19"/>
    </row>
    <row r="16" spans="2:18" s="17" customFormat="1" ht="10.35" customHeight="1" x14ac:dyDescent="0.25">
      <c r="B16" s="18"/>
      <c r="C16" s="386"/>
      <c r="D16" s="386"/>
      <c r="E16" s="386"/>
      <c r="F16" s="386"/>
      <c r="G16" s="386"/>
      <c r="H16" s="386"/>
      <c r="I16" s="386"/>
      <c r="J16" s="386"/>
      <c r="K16" s="386"/>
      <c r="L16" s="386"/>
      <c r="M16" s="386"/>
      <c r="N16" s="386"/>
      <c r="O16" s="386"/>
      <c r="P16" s="386"/>
      <c r="Q16" s="386"/>
      <c r="R16" s="19"/>
    </row>
    <row r="17" spans="2:47" s="17" customFormat="1" ht="29.25" customHeight="1" x14ac:dyDescent="0.25">
      <c r="B17" s="18"/>
      <c r="C17" s="29" t="s">
        <v>73</v>
      </c>
      <c r="D17" s="386"/>
      <c r="E17" s="386"/>
      <c r="F17" s="386"/>
      <c r="G17" s="386"/>
      <c r="H17" s="386"/>
      <c r="I17" s="386"/>
      <c r="J17" s="386"/>
      <c r="K17" s="386"/>
      <c r="L17" s="386"/>
      <c r="M17" s="386"/>
      <c r="N17" s="696">
        <f>N47</f>
        <v>0</v>
      </c>
      <c r="O17" s="680"/>
      <c r="P17" s="680"/>
      <c r="Q17" s="680"/>
      <c r="R17" s="19"/>
      <c r="AU17" s="30" t="s">
        <v>74</v>
      </c>
    </row>
    <row r="18" spans="2:47" s="35" customFormat="1" ht="24.95" customHeight="1" x14ac:dyDescent="0.25">
      <c r="B18" s="31"/>
      <c r="C18" s="391"/>
      <c r="D18" s="33" t="s">
        <v>75</v>
      </c>
      <c r="E18" s="391"/>
      <c r="F18" s="391"/>
      <c r="G18" s="391"/>
      <c r="H18" s="391"/>
      <c r="I18" s="391"/>
      <c r="J18" s="391"/>
      <c r="K18" s="391"/>
      <c r="L18" s="391"/>
      <c r="M18" s="391"/>
      <c r="N18" s="669">
        <f>N48</f>
        <v>0</v>
      </c>
      <c r="O18" s="685"/>
      <c r="P18" s="685"/>
      <c r="Q18" s="685"/>
      <c r="R18" s="34"/>
    </row>
    <row r="19" spans="2:47" s="40" customFormat="1" ht="19.899999999999999" customHeight="1" x14ac:dyDescent="0.25">
      <c r="B19" s="36"/>
      <c r="C19" s="390"/>
      <c r="D19" s="38" t="s">
        <v>83</v>
      </c>
      <c r="E19" s="390"/>
      <c r="F19" s="390"/>
      <c r="G19" s="390"/>
      <c r="H19" s="390"/>
      <c r="I19" s="390"/>
      <c r="J19" s="390"/>
      <c r="K19" s="390"/>
      <c r="L19" s="390"/>
      <c r="M19" s="390"/>
      <c r="N19" s="683">
        <f>N49</f>
        <v>0</v>
      </c>
      <c r="O19" s="684"/>
      <c r="P19" s="684"/>
      <c r="Q19" s="684"/>
      <c r="R19" s="39"/>
    </row>
    <row r="20" spans="2:47" s="35" customFormat="1" ht="24.95" customHeight="1" x14ac:dyDescent="0.25">
      <c r="B20" s="31"/>
      <c r="C20" s="391"/>
      <c r="D20" s="33" t="s">
        <v>87</v>
      </c>
      <c r="E20" s="391"/>
      <c r="F20" s="391"/>
      <c r="G20" s="391"/>
      <c r="H20" s="391"/>
      <c r="I20" s="391"/>
      <c r="J20" s="391"/>
      <c r="K20" s="391"/>
      <c r="L20" s="391"/>
      <c r="M20" s="391"/>
      <c r="N20" s="669">
        <f>N53</f>
        <v>0</v>
      </c>
      <c r="O20" s="685"/>
      <c r="P20" s="685"/>
      <c r="Q20" s="685"/>
      <c r="R20" s="34"/>
    </row>
    <row r="21" spans="2:47" s="40" customFormat="1" ht="19.899999999999999" customHeight="1" x14ac:dyDescent="0.25">
      <c r="B21" s="36"/>
      <c r="C21" s="390"/>
      <c r="D21" s="38" t="s">
        <v>90</v>
      </c>
      <c r="E21" s="390"/>
      <c r="F21" s="390"/>
      <c r="G21" s="390"/>
      <c r="H21" s="390"/>
      <c r="I21" s="390"/>
      <c r="J21" s="390"/>
      <c r="K21" s="390"/>
      <c r="L21" s="390"/>
      <c r="M21" s="390"/>
      <c r="N21" s="683">
        <f>N54</f>
        <v>0</v>
      </c>
      <c r="O21" s="684"/>
      <c r="P21" s="684"/>
      <c r="Q21" s="684"/>
      <c r="R21" s="39"/>
    </row>
    <row r="22" spans="2:47" s="40" customFormat="1" ht="19.899999999999999" customHeight="1" x14ac:dyDescent="0.25">
      <c r="B22" s="36"/>
      <c r="C22" s="390"/>
      <c r="D22" s="38" t="s">
        <v>6746</v>
      </c>
      <c r="E22" s="390"/>
      <c r="F22" s="390"/>
      <c r="G22" s="390"/>
      <c r="H22" s="390"/>
      <c r="I22" s="390"/>
      <c r="J22" s="390"/>
      <c r="K22" s="390"/>
      <c r="L22" s="390"/>
      <c r="M22" s="390"/>
      <c r="N22" s="683">
        <f>N62</f>
        <v>0</v>
      </c>
      <c r="O22" s="684"/>
      <c r="P22" s="684"/>
      <c r="Q22" s="684"/>
      <c r="R22" s="39"/>
    </row>
    <row r="23" spans="2:47" s="40" customFormat="1" ht="19.899999999999999" customHeight="1" x14ac:dyDescent="0.25">
      <c r="B23" s="36"/>
      <c r="C23" s="390"/>
      <c r="D23" s="38" t="s">
        <v>4489</v>
      </c>
      <c r="E23" s="390"/>
      <c r="F23" s="390"/>
      <c r="G23" s="390"/>
      <c r="H23" s="390"/>
      <c r="I23" s="390"/>
      <c r="J23" s="390"/>
      <c r="K23" s="390"/>
      <c r="L23" s="390"/>
      <c r="M23" s="390"/>
      <c r="N23" s="683">
        <f>N70</f>
        <v>0</v>
      </c>
      <c r="O23" s="684"/>
      <c r="P23" s="684"/>
      <c r="Q23" s="684"/>
      <c r="R23" s="39"/>
    </row>
    <row r="24" spans="2:47" s="40" customFormat="1" ht="19.899999999999999" customHeight="1" x14ac:dyDescent="0.25">
      <c r="B24" s="36"/>
      <c r="C24" s="390"/>
      <c r="D24" s="38" t="s">
        <v>4490</v>
      </c>
      <c r="E24" s="390"/>
      <c r="F24" s="390"/>
      <c r="G24" s="390"/>
      <c r="H24" s="390"/>
      <c r="I24" s="390"/>
      <c r="J24" s="390"/>
      <c r="K24" s="390"/>
      <c r="L24" s="390"/>
      <c r="M24" s="390"/>
      <c r="N24" s="683">
        <f>N81</f>
        <v>0</v>
      </c>
      <c r="O24" s="684"/>
      <c r="P24" s="684"/>
      <c r="Q24" s="684"/>
      <c r="R24" s="39"/>
    </row>
    <row r="25" spans="2:47" s="40" customFormat="1" ht="19.899999999999999" customHeight="1" x14ac:dyDescent="0.25">
      <c r="B25" s="36"/>
      <c r="C25" s="390"/>
      <c r="D25" s="38" t="s">
        <v>4491</v>
      </c>
      <c r="E25" s="390"/>
      <c r="F25" s="390"/>
      <c r="G25" s="390"/>
      <c r="H25" s="390"/>
      <c r="I25" s="390"/>
      <c r="J25" s="390"/>
      <c r="K25" s="390"/>
      <c r="L25" s="390"/>
      <c r="M25" s="390"/>
      <c r="N25" s="683">
        <f>N90</f>
        <v>0</v>
      </c>
      <c r="O25" s="684"/>
      <c r="P25" s="684"/>
      <c r="Q25" s="684"/>
      <c r="R25" s="39"/>
    </row>
    <row r="26" spans="2:47" s="40" customFormat="1" ht="19.899999999999999" customHeight="1" x14ac:dyDescent="0.25">
      <c r="B26" s="36"/>
      <c r="C26" s="390"/>
      <c r="D26" s="38" t="s">
        <v>98</v>
      </c>
      <c r="E26" s="390"/>
      <c r="F26" s="390"/>
      <c r="G26" s="390"/>
      <c r="H26" s="390"/>
      <c r="I26" s="390"/>
      <c r="J26" s="390"/>
      <c r="K26" s="390"/>
      <c r="L26" s="390"/>
      <c r="M26" s="390"/>
      <c r="N26" s="683">
        <f>N94</f>
        <v>0</v>
      </c>
      <c r="O26" s="684"/>
      <c r="P26" s="684"/>
      <c r="Q26" s="684"/>
      <c r="R26" s="39"/>
    </row>
    <row r="27" spans="2:47" s="40" customFormat="1" ht="19.899999999999999" customHeight="1" x14ac:dyDescent="0.25">
      <c r="B27" s="36"/>
      <c r="C27" s="390"/>
      <c r="D27" s="38" t="s">
        <v>4492</v>
      </c>
      <c r="E27" s="390"/>
      <c r="F27" s="390"/>
      <c r="G27" s="390"/>
      <c r="H27" s="390"/>
      <c r="I27" s="390"/>
      <c r="J27" s="390"/>
      <c r="K27" s="390"/>
      <c r="L27" s="390"/>
      <c r="M27" s="390"/>
      <c r="N27" s="683">
        <f>N97</f>
        <v>0</v>
      </c>
      <c r="O27" s="684"/>
      <c r="P27" s="684"/>
      <c r="Q27" s="684"/>
      <c r="R27" s="39"/>
    </row>
    <row r="28" spans="2:47" s="40" customFormat="1" ht="19.899999999999999" customHeight="1" x14ac:dyDescent="0.25">
      <c r="B28" s="36"/>
      <c r="C28" s="390"/>
      <c r="D28" s="38" t="s">
        <v>6723</v>
      </c>
      <c r="E28" s="390"/>
      <c r="F28" s="390"/>
      <c r="G28" s="390"/>
      <c r="H28" s="390"/>
      <c r="I28" s="390"/>
      <c r="J28" s="390"/>
      <c r="K28" s="390"/>
      <c r="L28" s="390"/>
      <c r="M28" s="390"/>
      <c r="N28" s="683">
        <f>N100</f>
        <v>0</v>
      </c>
      <c r="O28" s="684"/>
      <c r="P28" s="684"/>
      <c r="Q28" s="684"/>
      <c r="R28" s="39"/>
    </row>
    <row r="29" spans="2:47" s="17" customFormat="1" ht="6.95" customHeight="1" x14ac:dyDescent="0.25">
      <c r="B29" s="41"/>
      <c r="C29" s="42"/>
      <c r="D29" s="42"/>
      <c r="E29" s="42"/>
      <c r="F29" s="42"/>
      <c r="G29" s="42"/>
      <c r="H29" s="42"/>
      <c r="I29" s="42"/>
      <c r="J29" s="42"/>
      <c r="K29" s="42"/>
      <c r="L29" s="42"/>
      <c r="M29" s="42"/>
      <c r="N29" s="42"/>
      <c r="O29" s="42"/>
      <c r="P29" s="42"/>
      <c r="Q29" s="42"/>
      <c r="R29" s="43"/>
    </row>
    <row r="33" spans="2:63" s="17" customFormat="1" ht="6.95" customHeight="1" x14ac:dyDescent="0.25">
      <c r="B33" s="14"/>
      <c r="C33" s="15"/>
      <c r="D33" s="15"/>
      <c r="E33" s="15"/>
      <c r="F33" s="15"/>
      <c r="G33" s="15"/>
      <c r="H33" s="15"/>
      <c r="I33" s="15"/>
      <c r="J33" s="15"/>
      <c r="K33" s="15"/>
      <c r="L33" s="15"/>
      <c r="M33" s="15"/>
      <c r="N33" s="15"/>
      <c r="O33" s="15"/>
      <c r="P33" s="15"/>
      <c r="Q33" s="15"/>
      <c r="R33" s="16"/>
    </row>
    <row r="34" spans="2:63" s="17" customFormat="1" ht="36.950000000000003" customHeight="1" x14ac:dyDescent="0.25">
      <c r="B34" s="18"/>
      <c r="C34" s="686" t="s">
        <v>100</v>
      </c>
      <c r="D34" s="680"/>
      <c r="E34" s="680"/>
      <c r="F34" s="680"/>
      <c r="G34" s="680"/>
      <c r="H34" s="680"/>
      <c r="I34" s="680"/>
      <c r="J34" s="680"/>
      <c r="K34" s="680"/>
      <c r="L34" s="680"/>
      <c r="M34" s="680"/>
      <c r="N34" s="680"/>
      <c r="O34" s="680"/>
      <c r="P34" s="680"/>
      <c r="Q34" s="680"/>
      <c r="R34" s="19"/>
    </row>
    <row r="35" spans="2:63" s="17" customFormat="1" ht="6.95" customHeight="1" x14ac:dyDescent="0.25">
      <c r="B35" s="18"/>
      <c r="C35" s="386"/>
      <c r="D35" s="386"/>
      <c r="E35" s="386"/>
      <c r="F35" s="386"/>
      <c r="G35" s="386"/>
      <c r="H35" s="386"/>
      <c r="I35" s="386"/>
      <c r="J35" s="386"/>
      <c r="K35" s="386"/>
      <c r="L35" s="386"/>
      <c r="M35" s="386"/>
      <c r="N35" s="386"/>
      <c r="O35" s="386"/>
      <c r="P35" s="386"/>
      <c r="Q35" s="386"/>
      <c r="R35" s="19"/>
    </row>
    <row r="36" spans="2:63" s="17" customFormat="1" ht="30" customHeight="1" x14ac:dyDescent="0.25">
      <c r="B36" s="18"/>
      <c r="C36" s="21" t="s">
        <v>55</v>
      </c>
      <c r="D36" s="386"/>
      <c r="E36" s="386"/>
      <c r="F36" s="687" t="s">
        <v>56</v>
      </c>
      <c r="G36" s="680"/>
      <c r="H36" s="680"/>
      <c r="I36" s="680"/>
      <c r="J36" s="680"/>
      <c r="K36" s="680"/>
      <c r="L36" s="680"/>
      <c r="M36" s="680"/>
      <c r="N36" s="680"/>
      <c r="O36" s="680"/>
      <c r="P36" s="680"/>
      <c r="Q36" s="386"/>
      <c r="R36" s="19"/>
    </row>
    <row r="37" spans="2:63" ht="30" customHeight="1" x14ac:dyDescent="0.3">
      <c r="B37" s="22"/>
      <c r="C37" s="21" t="s">
        <v>57</v>
      </c>
      <c r="D37" s="388"/>
      <c r="E37" s="388"/>
      <c r="F37" s="687" t="s">
        <v>1670</v>
      </c>
      <c r="G37" s="688"/>
      <c r="H37" s="688"/>
      <c r="I37" s="688"/>
      <c r="J37" s="688"/>
      <c r="K37" s="688"/>
      <c r="L37" s="688"/>
      <c r="M37" s="688"/>
      <c r="N37" s="688"/>
      <c r="O37" s="688"/>
      <c r="P37" s="688"/>
      <c r="Q37" s="388"/>
      <c r="R37" s="24"/>
    </row>
    <row r="38" spans="2:63" ht="30" customHeight="1" x14ac:dyDescent="0.3">
      <c r="B38" s="22"/>
      <c r="C38" s="21" t="s">
        <v>59</v>
      </c>
      <c r="D38" s="388"/>
      <c r="E38" s="388"/>
      <c r="F38" s="687" t="s">
        <v>1812</v>
      </c>
      <c r="G38" s="688"/>
      <c r="H38" s="688"/>
      <c r="I38" s="688"/>
      <c r="J38" s="688"/>
      <c r="K38" s="688"/>
      <c r="L38" s="688"/>
      <c r="M38" s="688"/>
      <c r="N38" s="688"/>
      <c r="O38" s="688"/>
      <c r="P38" s="688"/>
      <c r="Q38" s="388"/>
      <c r="R38" s="24"/>
    </row>
    <row r="39" spans="2:63" s="17" customFormat="1" ht="36.950000000000003" customHeight="1" x14ac:dyDescent="0.25">
      <c r="B39" s="18"/>
      <c r="C39" s="26" t="s">
        <v>1672</v>
      </c>
      <c r="D39" s="386"/>
      <c r="E39" s="386"/>
      <c r="F39" s="689" t="s">
        <v>6837</v>
      </c>
      <c r="G39" s="680"/>
      <c r="H39" s="680"/>
      <c r="I39" s="680"/>
      <c r="J39" s="680"/>
      <c r="K39" s="680"/>
      <c r="L39" s="680"/>
      <c r="M39" s="680"/>
      <c r="N39" s="680"/>
      <c r="O39" s="680"/>
      <c r="P39" s="680"/>
      <c r="Q39" s="386"/>
      <c r="R39" s="19"/>
    </row>
    <row r="40" spans="2:63" s="17" customFormat="1" ht="6.95" customHeight="1" x14ac:dyDescent="0.25">
      <c r="B40" s="18"/>
      <c r="C40" s="386"/>
      <c r="D40" s="386"/>
      <c r="E40" s="386"/>
      <c r="F40" s="386"/>
      <c r="G40" s="386"/>
      <c r="H40" s="386"/>
      <c r="I40" s="386"/>
      <c r="J40" s="386"/>
      <c r="K40" s="386"/>
      <c r="L40" s="386"/>
      <c r="M40" s="386"/>
      <c r="N40" s="386"/>
      <c r="O40" s="386"/>
      <c r="P40" s="386"/>
      <c r="Q40" s="386"/>
      <c r="R40" s="19"/>
    </row>
    <row r="41" spans="2:63" s="17" customFormat="1" ht="18" customHeight="1" x14ac:dyDescent="0.25">
      <c r="B41" s="18"/>
      <c r="C41" s="21" t="s">
        <v>61</v>
      </c>
      <c r="D41" s="386"/>
      <c r="E41" s="386"/>
      <c r="F41" s="389" t="s">
        <v>62</v>
      </c>
      <c r="G41" s="386"/>
      <c r="H41" s="386"/>
      <c r="I41" s="386"/>
      <c r="J41" s="386"/>
      <c r="K41" s="21" t="s">
        <v>63</v>
      </c>
      <c r="L41" s="386"/>
      <c r="M41" s="697">
        <v>42535</v>
      </c>
      <c r="N41" s="680"/>
      <c r="O41" s="680"/>
      <c r="P41" s="680"/>
      <c r="Q41" s="386"/>
      <c r="R41" s="19"/>
    </row>
    <row r="42" spans="2:63" s="17" customFormat="1" ht="6.95" customHeight="1" x14ac:dyDescent="0.25">
      <c r="B42" s="18"/>
      <c r="C42" s="386"/>
      <c r="D42" s="386"/>
      <c r="E42" s="386"/>
      <c r="F42" s="386"/>
      <c r="G42" s="386"/>
      <c r="H42" s="386"/>
      <c r="I42" s="386"/>
      <c r="J42" s="386"/>
      <c r="K42" s="386"/>
      <c r="L42" s="386"/>
      <c r="M42" s="386"/>
      <c r="N42" s="386"/>
      <c r="O42" s="386"/>
      <c r="P42" s="386"/>
      <c r="Q42" s="386"/>
      <c r="R42" s="19"/>
    </row>
    <row r="43" spans="2:63" s="17" customFormat="1" ht="15" x14ac:dyDescent="0.25">
      <c r="B43" s="18"/>
      <c r="C43" s="21" t="s">
        <v>64</v>
      </c>
      <c r="D43" s="386"/>
      <c r="E43" s="386"/>
      <c r="F43" s="389" t="s">
        <v>65</v>
      </c>
      <c r="G43" s="386"/>
      <c r="H43" s="386"/>
      <c r="I43" s="386"/>
      <c r="J43" s="386"/>
      <c r="K43" s="21" t="s">
        <v>66</v>
      </c>
      <c r="L43" s="386"/>
      <c r="M43" s="698" t="s">
        <v>70</v>
      </c>
      <c r="N43" s="680"/>
      <c r="O43" s="680"/>
      <c r="P43" s="680"/>
      <c r="Q43" s="680"/>
      <c r="R43" s="19"/>
    </row>
    <row r="44" spans="2:63" s="17" customFormat="1" ht="14.45" customHeight="1" x14ac:dyDescent="0.25">
      <c r="B44" s="18"/>
      <c r="C44" s="21" t="s">
        <v>68</v>
      </c>
      <c r="D44" s="386"/>
      <c r="E44" s="386"/>
      <c r="F44" s="389"/>
      <c r="G44" s="386"/>
      <c r="H44" s="386"/>
      <c r="I44" s="386"/>
      <c r="J44" s="386"/>
      <c r="K44" s="21" t="s">
        <v>69</v>
      </c>
      <c r="L44" s="386"/>
      <c r="M44" s="698" t="s">
        <v>70</v>
      </c>
      <c r="N44" s="680"/>
      <c r="O44" s="680"/>
      <c r="P44" s="680"/>
      <c r="Q44" s="680"/>
      <c r="R44" s="19"/>
    </row>
    <row r="45" spans="2:63" s="17" customFormat="1" ht="10.35" customHeight="1" x14ac:dyDescent="0.25">
      <c r="B45" s="18"/>
      <c r="C45" s="386"/>
      <c r="D45" s="386"/>
      <c r="E45" s="386"/>
      <c r="F45" s="386"/>
      <c r="G45" s="386"/>
      <c r="H45" s="386"/>
      <c r="I45" s="386"/>
      <c r="J45" s="386"/>
      <c r="K45" s="386"/>
      <c r="L45" s="386"/>
      <c r="M45" s="386"/>
      <c r="N45" s="386"/>
      <c r="O45" s="386"/>
      <c r="P45" s="386"/>
      <c r="Q45" s="386"/>
      <c r="R45" s="19"/>
    </row>
    <row r="46" spans="2:63" s="48" customFormat="1" ht="29.25" customHeight="1" x14ac:dyDescent="0.25">
      <c r="B46" s="44"/>
      <c r="C46" s="45" t="s">
        <v>101</v>
      </c>
      <c r="D46" s="387" t="s">
        <v>102</v>
      </c>
      <c r="E46" s="387" t="s">
        <v>103</v>
      </c>
      <c r="F46" s="690" t="s">
        <v>104</v>
      </c>
      <c r="G46" s="691"/>
      <c r="H46" s="691"/>
      <c r="I46" s="691"/>
      <c r="J46" s="387" t="s">
        <v>105</v>
      </c>
      <c r="K46" s="387" t="s">
        <v>106</v>
      </c>
      <c r="L46" s="692" t="s">
        <v>107</v>
      </c>
      <c r="M46" s="691"/>
      <c r="N46" s="690" t="s">
        <v>72</v>
      </c>
      <c r="O46" s="691"/>
      <c r="P46" s="691"/>
      <c r="Q46" s="693"/>
      <c r="R46" s="47"/>
      <c r="T46" s="49" t="s">
        <v>108</v>
      </c>
      <c r="U46" s="50" t="s">
        <v>109</v>
      </c>
      <c r="V46" s="50" t="s">
        <v>110</v>
      </c>
      <c r="W46" s="50" t="s">
        <v>111</v>
      </c>
      <c r="X46" s="50" t="s">
        <v>112</v>
      </c>
      <c r="Y46" s="50" t="s">
        <v>113</v>
      </c>
      <c r="Z46" s="50" t="s">
        <v>114</v>
      </c>
      <c r="AA46" s="51" t="s">
        <v>115</v>
      </c>
    </row>
    <row r="47" spans="2:63" s="17" customFormat="1" ht="29.25" customHeight="1" x14ac:dyDescent="0.35">
      <c r="B47" s="18"/>
      <c r="C47" s="52" t="s">
        <v>116</v>
      </c>
      <c r="D47" s="386"/>
      <c r="E47" s="386"/>
      <c r="F47" s="386"/>
      <c r="G47" s="386"/>
      <c r="H47" s="386"/>
      <c r="I47" s="386"/>
      <c r="J47" s="386"/>
      <c r="K47" s="386"/>
      <c r="L47" s="386"/>
      <c r="M47" s="386"/>
      <c r="N47" s="674">
        <f>BK47</f>
        <v>0</v>
      </c>
      <c r="O47" s="675"/>
      <c r="P47" s="675"/>
      <c r="Q47" s="675"/>
      <c r="R47" s="19"/>
      <c r="T47" s="53"/>
      <c r="U47" s="54"/>
      <c r="V47" s="54"/>
      <c r="W47" s="55">
        <f>W48+W53</f>
        <v>97.422199999999975</v>
      </c>
      <c r="X47" s="54"/>
      <c r="Y47" s="55">
        <f>Y48+Y53</f>
        <v>0.31038600000000005</v>
      </c>
      <c r="Z47" s="54"/>
      <c r="AA47" s="56">
        <f>AA48+AA53</f>
        <v>0</v>
      </c>
      <c r="AT47" s="30" t="s">
        <v>117</v>
      </c>
      <c r="AU47" s="30" t="s">
        <v>74</v>
      </c>
      <c r="BK47" s="57">
        <f>BK48+BK53</f>
        <v>0</v>
      </c>
    </row>
    <row r="48" spans="2:63" s="62" customFormat="1" ht="37.35" customHeight="1" x14ac:dyDescent="0.35">
      <c r="B48" s="58"/>
      <c r="C48" s="59"/>
      <c r="D48" s="60" t="s">
        <v>75</v>
      </c>
      <c r="E48" s="60"/>
      <c r="F48" s="60"/>
      <c r="G48" s="60"/>
      <c r="H48" s="60"/>
      <c r="I48" s="60"/>
      <c r="J48" s="60"/>
      <c r="K48" s="60"/>
      <c r="L48" s="60"/>
      <c r="M48" s="60"/>
      <c r="N48" s="668">
        <f>BK48</f>
        <v>0</v>
      </c>
      <c r="O48" s="669"/>
      <c r="P48" s="669"/>
      <c r="Q48" s="669"/>
      <c r="R48" s="61"/>
      <c r="T48" s="63"/>
      <c r="U48" s="59"/>
      <c r="V48" s="59"/>
      <c r="W48" s="64">
        <f>W49</f>
        <v>14.564</v>
      </c>
      <c r="X48" s="59"/>
      <c r="Y48" s="64">
        <f>Y49</f>
        <v>0</v>
      </c>
      <c r="Z48" s="59"/>
      <c r="AA48" s="65">
        <f>AA49</f>
        <v>0</v>
      </c>
      <c r="AR48" s="66" t="s">
        <v>118</v>
      </c>
      <c r="AT48" s="67" t="s">
        <v>117</v>
      </c>
      <c r="AU48" s="67" t="s">
        <v>119</v>
      </c>
      <c r="AY48" s="66" t="s">
        <v>120</v>
      </c>
      <c r="BK48" s="68">
        <f>BK49</f>
        <v>0</v>
      </c>
    </row>
    <row r="49" spans="2:64" s="62" customFormat="1" ht="19.899999999999999" customHeight="1" x14ac:dyDescent="0.3">
      <c r="B49" s="58"/>
      <c r="C49" s="59"/>
      <c r="D49" s="69" t="s">
        <v>83</v>
      </c>
      <c r="E49" s="69"/>
      <c r="F49" s="69"/>
      <c r="G49" s="69"/>
      <c r="H49" s="69"/>
      <c r="I49" s="69"/>
      <c r="J49" s="69"/>
      <c r="K49" s="69"/>
      <c r="L49" s="69"/>
      <c r="M49" s="69"/>
      <c r="N49" s="659">
        <f>BK49</f>
        <v>0</v>
      </c>
      <c r="O49" s="660"/>
      <c r="P49" s="660"/>
      <c r="Q49" s="660"/>
      <c r="R49" s="61"/>
      <c r="T49" s="63"/>
      <c r="U49" s="59"/>
      <c r="V49" s="59"/>
      <c r="W49" s="64">
        <f>SUM(W50:W52)</f>
        <v>14.564</v>
      </c>
      <c r="X49" s="59"/>
      <c r="Y49" s="64">
        <f>SUM(Y50:Y52)</f>
        <v>0</v>
      </c>
      <c r="Z49" s="59"/>
      <c r="AA49" s="65">
        <f>SUM(AA50:AA52)</f>
        <v>0</v>
      </c>
      <c r="AR49" s="66" t="s">
        <v>118</v>
      </c>
      <c r="AT49" s="67" t="s">
        <v>117</v>
      </c>
      <c r="AU49" s="67" t="s">
        <v>118</v>
      </c>
      <c r="AY49" s="66" t="s">
        <v>120</v>
      </c>
      <c r="BK49" s="68">
        <f>SUM(BK50:BK52)</f>
        <v>0</v>
      </c>
    </row>
    <row r="50" spans="2:64" s="17" customFormat="1" ht="31.5" customHeight="1" x14ac:dyDescent="0.25">
      <c r="B50" s="70"/>
      <c r="C50" s="71" t="s">
        <v>118</v>
      </c>
      <c r="D50" s="71" t="s">
        <v>121</v>
      </c>
      <c r="E50" s="72" t="s">
        <v>4493</v>
      </c>
      <c r="F50" s="671" t="s">
        <v>4494</v>
      </c>
      <c r="G50" s="667"/>
      <c r="H50" s="667"/>
      <c r="I50" s="667"/>
      <c r="J50" s="73" t="s">
        <v>447</v>
      </c>
      <c r="K50" s="74">
        <v>2</v>
      </c>
      <c r="L50" s="666"/>
      <c r="M50" s="667"/>
      <c r="N50" s="666">
        <f>ROUND(L50*K50,2)</f>
        <v>0</v>
      </c>
      <c r="O50" s="667"/>
      <c r="P50" s="667"/>
      <c r="Q50" s="667"/>
      <c r="R50" s="75"/>
      <c r="T50" s="76" t="s">
        <v>125</v>
      </c>
      <c r="U50" s="77" t="s">
        <v>126</v>
      </c>
      <c r="V50" s="78">
        <v>4.6500000000000004</v>
      </c>
      <c r="W50" s="78">
        <f>V50*K50</f>
        <v>9.3000000000000007</v>
      </c>
      <c r="X50" s="78">
        <v>0</v>
      </c>
      <c r="Y50" s="78">
        <f>X50*K50</f>
        <v>0</v>
      </c>
      <c r="Z50" s="78">
        <v>0</v>
      </c>
      <c r="AA50" s="79">
        <f>Z50*K50</f>
        <v>0</v>
      </c>
      <c r="AR50" s="30" t="s">
        <v>127</v>
      </c>
      <c r="AT50" s="30" t="s">
        <v>121</v>
      </c>
      <c r="AU50" s="30" t="s">
        <v>128</v>
      </c>
      <c r="AY50" s="30" t="s">
        <v>120</v>
      </c>
      <c r="BE50" s="80">
        <f>IF(U50="základní",N50,0)</f>
        <v>0</v>
      </c>
      <c r="BF50" s="80">
        <f>IF(U50="snížená",N50,0)</f>
        <v>0</v>
      </c>
      <c r="BG50" s="80">
        <f>IF(U50="zákl. přenesená",N50,0)</f>
        <v>0</v>
      </c>
      <c r="BH50" s="80">
        <f>IF(U50="sníž. přenesená",N50,0)</f>
        <v>0</v>
      </c>
      <c r="BI50" s="80">
        <f>IF(U50="nulová",N50,0)</f>
        <v>0</v>
      </c>
      <c r="BJ50" s="30" t="s">
        <v>118</v>
      </c>
      <c r="BK50" s="80">
        <f>ROUND(L50*K50,2)</f>
        <v>0</v>
      </c>
      <c r="BL50" s="30" t="s">
        <v>127</v>
      </c>
    </row>
    <row r="51" spans="2:64" s="17" customFormat="1" ht="31.5" customHeight="1" x14ac:dyDescent="0.25">
      <c r="B51" s="70"/>
      <c r="C51" s="71" t="s">
        <v>128</v>
      </c>
      <c r="D51" s="71" t="s">
        <v>121</v>
      </c>
      <c r="E51" s="72" t="s">
        <v>4495</v>
      </c>
      <c r="F51" s="671" t="s">
        <v>4496</v>
      </c>
      <c r="G51" s="667"/>
      <c r="H51" s="667"/>
      <c r="I51" s="667"/>
      <c r="J51" s="73" t="s">
        <v>447</v>
      </c>
      <c r="K51" s="74">
        <v>10</v>
      </c>
      <c r="L51" s="666"/>
      <c r="M51" s="667"/>
      <c r="N51" s="666">
        <f>ROUND(L51*K51,2)</f>
        <v>0</v>
      </c>
      <c r="O51" s="667"/>
      <c r="P51" s="667"/>
      <c r="Q51" s="667"/>
      <c r="R51" s="75"/>
      <c r="T51" s="76" t="s">
        <v>125</v>
      </c>
      <c r="U51" s="77" t="s">
        <v>126</v>
      </c>
      <c r="V51" s="78">
        <v>0</v>
      </c>
      <c r="W51" s="78">
        <f>V51*K51</f>
        <v>0</v>
      </c>
      <c r="X51" s="78">
        <v>0</v>
      </c>
      <c r="Y51" s="78">
        <f>X51*K51</f>
        <v>0</v>
      </c>
      <c r="Z51" s="78">
        <v>0</v>
      </c>
      <c r="AA51" s="79">
        <f>Z51*K51</f>
        <v>0</v>
      </c>
      <c r="AR51" s="30" t="s">
        <v>127</v>
      </c>
      <c r="AT51" s="30" t="s">
        <v>121</v>
      </c>
      <c r="AU51" s="30" t="s">
        <v>128</v>
      </c>
      <c r="AY51" s="30" t="s">
        <v>120</v>
      </c>
      <c r="BE51" s="80">
        <f>IF(U51="základní",N51,0)</f>
        <v>0</v>
      </c>
      <c r="BF51" s="80">
        <f>IF(U51="snížená",N51,0)</f>
        <v>0</v>
      </c>
      <c r="BG51" s="80">
        <f>IF(U51="zákl. přenesená",N51,0)</f>
        <v>0</v>
      </c>
      <c r="BH51" s="80">
        <f>IF(U51="sníž. přenesená",N51,0)</f>
        <v>0</v>
      </c>
      <c r="BI51" s="80">
        <f>IF(U51="nulová",N51,0)</f>
        <v>0</v>
      </c>
      <c r="BJ51" s="30" t="s">
        <v>118</v>
      </c>
      <c r="BK51" s="80">
        <f>ROUND(L51*K51,2)</f>
        <v>0</v>
      </c>
      <c r="BL51" s="30" t="s">
        <v>127</v>
      </c>
    </row>
    <row r="52" spans="2:64" s="17" customFormat="1" ht="44.25" customHeight="1" x14ac:dyDescent="0.25">
      <c r="B52" s="70"/>
      <c r="C52" s="71" t="s">
        <v>136</v>
      </c>
      <c r="D52" s="71" t="s">
        <v>121</v>
      </c>
      <c r="E52" s="72" t="s">
        <v>4497</v>
      </c>
      <c r="F52" s="671" t="s">
        <v>4498</v>
      </c>
      <c r="G52" s="667"/>
      <c r="H52" s="667"/>
      <c r="I52" s="667"/>
      <c r="J52" s="73" t="s">
        <v>447</v>
      </c>
      <c r="K52" s="74">
        <v>2</v>
      </c>
      <c r="L52" s="666"/>
      <c r="M52" s="667"/>
      <c r="N52" s="666">
        <f>ROUND(L52*K52,2)</f>
        <v>0</v>
      </c>
      <c r="O52" s="667"/>
      <c r="P52" s="667"/>
      <c r="Q52" s="667"/>
      <c r="R52" s="75"/>
      <c r="T52" s="76" t="s">
        <v>125</v>
      </c>
      <c r="U52" s="77" t="s">
        <v>126</v>
      </c>
      <c r="V52" s="78">
        <v>2.6320000000000001</v>
      </c>
      <c r="W52" s="78">
        <f>V52*K52</f>
        <v>5.2640000000000002</v>
      </c>
      <c r="X52" s="78">
        <v>0</v>
      </c>
      <c r="Y52" s="78">
        <f>X52*K52</f>
        <v>0</v>
      </c>
      <c r="Z52" s="78">
        <v>0</v>
      </c>
      <c r="AA52" s="79">
        <f>Z52*K52</f>
        <v>0</v>
      </c>
      <c r="AR52" s="30" t="s">
        <v>118</v>
      </c>
      <c r="AT52" s="30" t="s">
        <v>121</v>
      </c>
      <c r="AU52" s="30" t="s">
        <v>128</v>
      </c>
      <c r="AY52" s="30" t="s">
        <v>120</v>
      </c>
      <c r="BE52" s="80">
        <f>IF(U52="základní",N52,0)</f>
        <v>0</v>
      </c>
      <c r="BF52" s="80">
        <f>IF(U52="snížená",N52,0)</f>
        <v>0</v>
      </c>
      <c r="BG52" s="80">
        <f>IF(U52="zákl. přenesená",N52,0)</f>
        <v>0</v>
      </c>
      <c r="BH52" s="80">
        <f>IF(U52="sníž. přenesená",N52,0)</f>
        <v>0</v>
      </c>
      <c r="BI52" s="80">
        <f>IF(U52="nulová",N52,0)</f>
        <v>0</v>
      </c>
      <c r="BJ52" s="30" t="s">
        <v>118</v>
      </c>
      <c r="BK52" s="80">
        <f>ROUND(L52*K52,2)</f>
        <v>0</v>
      </c>
      <c r="BL52" s="30" t="s">
        <v>118</v>
      </c>
    </row>
    <row r="53" spans="2:64" s="62" customFormat="1" ht="37.35" customHeight="1" x14ac:dyDescent="0.35">
      <c r="B53" s="58"/>
      <c r="C53" s="59"/>
      <c r="D53" s="60" t="s">
        <v>87</v>
      </c>
      <c r="E53" s="60"/>
      <c r="F53" s="60"/>
      <c r="G53" s="60"/>
      <c r="H53" s="60"/>
      <c r="I53" s="60"/>
      <c r="J53" s="60"/>
      <c r="K53" s="60"/>
      <c r="L53" s="60"/>
      <c r="M53" s="60"/>
      <c r="N53" s="701">
        <f>BK53</f>
        <v>0</v>
      </c>
      <c r="O53" s="702"/>
      <c r="P53" s="702"/>
      <c r="Q53" s="702"/>
      <c r="R53" s="61"/>
      <c r="T53" s="63"/>
      <c r="U53" s="59"/>
      <c r="V53" s="59"/>
      <c r="W53" s="64">
        <f>W54+W62+W70+W81+W90+W94+W97+W100</f>
        <v>82.858199999999982</v>
      </c>
      <c r="X53" s="59"/>
      <c r="Y53" s="64">
        <f>Y54+Y62+Y70+Y81+Y90+Y94+Y97+Y100</f>
        <v>0.31038600000000005</v>
      </c>
      <c r="Z53" s="59"/>
      <c r="AA53" s="65">
        <f>AA54+AA62+AA70+AA81+AA90+AA94+AA97+AA100</f>
        <v>0</v>
      </c>
      <c r="AR53" s="66" t="s">
        <v>128</v>
      </c>
      <c r="AT53" s="67" t="s">
        <v>117</v>
      </c>
      <c r="AU53" s="67" t="s">
        <v>119</v>
      </c>
      <c r="AY53" s="66" t="s">
        <v>120</v>
      </c>
      <c r="BK53" s="68">
        <f>BK54+BK62+BK70+BK81+BK90+BK94+BK97+BK100</f>
        <v>0</v>
      </c>
    </row>
    <row r="54" spans="2:64" s="62" customFormat="1" ht="19.899999999999999" customHeight="1" x14ac:dyDescent="0.3">
      <c r="B54" s="58"/>
      <c r="C54" s="59"/>
      <c r="D54" s="69" t="s">
        <v>90</v>
      </c>
      <c r="E54" s="69"/>
      <c r="F54" s="69"/>
      <c r="G54" s="69"/>
      <c r="H54" s="69"/>
      <c r="I54" s="69"/>
      <c r="J54" s="69"/>
      <c r="K54" s="69"/>
      <c r="L54" s="69"/>
      <c r="M54" s="69"/>
      <c r="N54" s="659">
        <f>BK54</f>
        <v>0</v>
      </c>
      <c r="O54" s="660"/>
      <c r="P54" s="660"/>
      <c r="Q54" s="660"/>
      <c r="R54" s="61"/>
      <c r="T54" s="63"/>
      <c r="U54" s="59"/>
      <c r="V54" s="59"/>
      <c r="W54" s="64">
        <f>SUM(W55:W61)</f>
        <v>5.8752000000000004</v>
      </c>
      <c r="X54" s="59"/>
      <c r="Y54" s="64">
        <f>SUM(Y55:Y61)</f>
        <v>4.8475999999999998E-2</v>
      </c>
      <c r="Z54" s="59"/>
      <c r="AA54" s="65">
        <f>SUM(AA55:AA61)</f>
        <v>0</v>
      </c>
      <c r="AR54" s="66" t="s">
        <v>128</v>
      </c>
      <c r="AT54" s="67" t="s">
        <v>117</v>
      </c>
      <c r="AU54" s="67" t="s">
        <v>118</v>
      </c>
      <c r="AY54" s="66" t="s">
        <v>120</v>
      </c>
      <c r="BK54" s="68">
        <f>SUM(BK55:BK61)</f>
        <v>0</v>
      </c>
    </row>
    <row r="55" spans="2:64" s="17" customFormat="1" ht="44.25" customHeight="1" x14ac:dyDescent="0.25">
      <c r="B55" s="70"/>
      <c r="C55" s="71" t="s">
        <v>127</v>
      </c>
      <c r="D55" s="71" t="s">
        <v>121</v>
      </c>
      <c r="E55" s="72" t="s">
        <v>4266</v>
      </c>
      <c r="F55" s="671" t="s">
        <v>4267</v>
      </c>
      <c r="G55" s="667"/>
      <c r="H55" s="667"/>
      <c r="I55" s="667"/>
      <c r="J55" s="73" t="s">
        <v>532</v>
      </c>
      <c r="K55" s="74">
        <v>43.2</v>
      </c>
      <c r="L55" s="666"/>
      <c r="M55" s="667"/>
      <c r="N55" s="666">
        <f>ROUND(L55*K55,2)</f>
        <v>0</v>
      </c>
      <c r="O55" s="667"/>
      <c r="P55" s="667"/>
      <c r="Q55" s="667"/>
      <c r="R55" s="75"/>
      <c r="T55" s="76" t="s">
        <v>125</v>
      </c>
      <c r="U55" s="77" t="s">
        <v>126</v>
      </c>
      <c r="V55" s="78">
        <v>0.13600000000000001</v>
      </c>
      <c r="W55" s="78">
        <f>V55*K55</f>
        <v>5.8752000000000004</v>
      </c>
      <c r="X55" s="78">
        <v>2.7999999999999998E-4</v>
      </c>
      <c r="Y55" s="78">
        <f>X55*K55</f>
        <v>1.2095999999999999E-2</v>
      </c>
      <c r="Z55" s="78">
        <v>0</v>
      </c>
      <c r="AA55" s="79">
        <f>Z55*K55</f>
        <v>0</v>
      </c>
      <c r="AR55" s="30" t="s">
        <v>118</v>
      </c>
      <c r="AT55" s="30" t="s">
        <v>121</v>
      </c>
      <c r="AU55" s="30" t="s">
        <v>128</v>
      </c>
      <c r="AY55" s="30" t="s">
        <v>120</v>
      </c>
      <c r="BE55" s="80">
        <f>IF(U55="základní",N55,0)</f>
        <v>0</v>
      </c>
      <c r="BF55" s="80">
        <f>IF(U55="snížená",N55,0)</f>
        <v>0</v>
      </c>
      <c r="BG55" s="80">
        <f>IF(U55="zákl. přenesená",N55,0)</f>
        <v>0</v>
      </c>
      <c r="BH55" s="80">
        <f>IF(U55="sníž. přenesená",N55,0)</f>
        <v>0</v>
      </c>
      <c r="BI55" s="80">
        <f>IF(U55="nulová",N55,0)</f>
        <v>0</v>
      </c>
      <c r="BJ55" s="30" t="s">
        <v>118</v>
      </c>
      <c r="BK55" s="80">
        <f>ROUND(L55*K55,2)</f>
        <v>0</v>
      </c>
      <c r="BL55" s="30" t="s">
        <v>118</v>
      </c>
    </row>
    <row r="56" spans="2:64" s="86" customFormat="1" ht="22.5" customHeight="1" x14ac:dyDescent="0.25">
      <c r="B56" s="81"/>
      <c r="C56" s="385"/>
      <c r="D56" s="385"/>
      <c r="E56" s="83" t="s">
        <v>125</v>
      </c>
      <c r="F56" s="661" t="s">
        <v>6803</v>
      </c>
      <c r="G56" s="662"/>
      <c r="H56" s="662"/>
      <c r="I56" s="662"/>
      <c r="J56" s="385"/>
      <c r="K56" s="84">
        <v>36</v>
      </c>
      <c r="L56" s="385"/>
      <c r="M56" s="385"/>
      <c r="N56" s="385"/>
      <c r="O56" s="385"/>
      <c r="P56" s="385"/>
      <c r="Q56" s="385"/>
      <c r="R56" s="85"/>
      <c r="T56" s="87"/>
      <c r="U56" s="385"/>
      <c r="V56" s="385"/>
      <c r="W56" s="385"/>
      <c r="X56" s="385"/>
      <c r="Y56" s="385"/>
      <c r="Z56" s="385"/>
      <c r="AA56" s="88"/>
      <c r="AT56" s="89" t="s">
        <v>130</v>
      </c>
      <c r="AU56" s="89" t="s">
        <v>128</v>
      </c>
      <c r="AV56" s="86" t="s">
        <v>128</v>
      </c>
      <c r="AW56" s="86" t="s">
        <v>131</v>
      </c>
      <c r="AX56" s="86" t="s">
        <v>118</v>
      </c>
      <c r="AY56" s="89" t="s">
        <v>120</v>
      </c>
    </row>
    <row r="57" spans="2:64" s="17" customFormat="1" ht="22.5" customHeight="1" x14ac:dyDescent="0.25">
      <c r="B57" s="70"/>
      <c r="C57" s="101" t="s">
        <v>143</v>
      </c>
      <c r="D57" s="101" t="s">
        <v>195</v>
      </c>
      <c r="E57" s="102" t="s">
        <v>4499</v>
      </c>
      <c r="F57" s="677" t="s">
        <v>4500</v>
      </c>
      <c r="G57" s="678"/>
      <c r="H57" s="678"/>
      <c r="I57" s="678"/>
      <c r="J57" s="103" t="s">
        <v>447</v>
      </c>
      <c r="K57" s="104">
        <v>1</v>
      </c>
      <c r="L57" s="670"/>
      <c r="M57" s="678"/>
      <c r="N57" s="670">
        <f>ROUND(L57*K57,2)</f>
        <v>0</v>
      </c>
      <c r="O57" s="667"/>
      <c r="P57" s="667"/>
      <c r="Q57" s="667"/>
      <c r="R57" s="75"/>
      <c r="T57" s="76" t="s">
        <v>125</v>
      </c>
      <c r="U57" s="77" t="s">
        <v>126</v>
      </c>
      <c r="V57" s="78">
        <v>0</v>
      </c>
      <c r="W57" s="78">
        <f>V57*K57</f>
        <v>0</v>
      </c>
      <c r="X57" s="78">
        <v>4.7000000000000002E-3</v>
      </c>
      <c r="Y57" s="78">
        <f>X57*K57</f>
        <v>4.7000000000000002E-3</v>
      </c>
      <c r="Z57" s="78">
        <v>0</v>
      </c>
      <c r="AA57" s="79">
        <f>Z57*K57</f>
        <v>0</v>
      </c>
      <c r="AR57" s="30" t="s">
        <v>128</v>
      </c>
      <c r="AT57" s="30" t="s">
        <v>195</v>
      </c>
      <c r="AU57" s="30" t="s">
        <v>128</v>
      </c>
      <c r="AY57" s="30" t="s">
        <v>120</v>
      </c>
      <c r="BE57" s="80">
        <f>IF(U57="základní",N57,0)</f>
        <v>0</v>
      </c>
      <c r="BF57" s="80">
        <f>IF(U57="snížená",N57,0)</f>
        <v>0</v>
      </c>
      <c r="BG57" s="80">
        <f>IF(U57="zákl. přenesená",N57,0)</f>
        <v>0</v>
      </c>
      <c r="BH57" s="80">
        <f>IF(U57="sníž. přenesená",N57,0)</f>
        <v>0</v>
      </c>
      <c r="BI57" s="80">
        <f>IF(U57="nulová",N57,0)</f>
        <v>0</v>
      </c>
      <c r="BJ57" s="30" t="s">
        <v>118</v>
      </c>
      <c r="BK57" s="80">
        <f>ROUND(L57*K57,2)</f>
        <v>0</v>
      </c>
      <c r="BL57" s="30" t="s">
        <v>118</v>
      </c>
    </row>
    <row r="58" spans="2:64" s="17" customFormat="1" ht="31.5" customHeight="1" x14ac:dyDescent="0.25">
      <c r="B58" s="70"/>
      <c r="C58" s="101" t="s">
        <v>147</v>
      </c>
      <c r="D58" s="101" t="s">
        <v>195</v>
      </c>
      <c r="E58" s="102" t="s">
        <v>4564</v>
      </c>
      <c r="F58" s="677" t="s">
        <v>4565</v>
      </c>
      <c r="G58" s="678"/>
      <c r="H58" s="678"/>
      <c r="I58" s="678"/>
      <c r="J58" s="103" t="s">
        <v>532</v>
      </c>
      <c r="K58" s="104">
        <v>28.8</v>
      </c>
      <c r="L58" s="670"/>
      <c r="M58" s="678"/>
      <c r="N58" s="670">
        <f>ROUND(L58*K58,2)</f>
        <v>0</v>
      </c>
      <c r="O58" s="667"/>
      <c r="P58" s="667"/>
      <c r="Q58" s="667"/>
      <c r="R58" s="75"/>
      <c r="T58" s="76" t="s">
        <v>125</v>
      </c>
      <c r="U58" s="77" t="s">
        <v>126</v>
      </c>
      <c r="V58" s="78">
        <v>0</v>
      </c>
      <c r="W58" s="78">
        <f>V58*K58</f>
        <v>0</v>
      </c>
      <c r="X58" s="78">
        <v>8.8000000000000003E-4</v>
      </c>
      <c r="Y58" s="78">
        <f>X58*K58</f>
        <v>2.5344000000000002E-2</v>
      </c>
      <c r="Z58" s="78">
        <v>0</v>
      </c>
      <c r="AA58" s="79">
        <f>Z58*K58</f>
        <v>0</v>
      </c>
      <c r="AR58" s="30" t="s">
        <v>258</v>
      </c>
      <c r="AT58" s="30" t="s">
        <v>195</v>
      </c>
      <c r="AU58" s="30" t="s">
        <v>128</v>
      </c>
      <c r="AY58" s="30" t="s">
        <v>120</v>
      </c>
      <c r="BE58" s="80">
        <f>IF(U58="základní",N58,0)</f>
        <v>0</v>
      </c>
      <c r="BF58" s="80">
        <f>IF(U58="snížená",N58,0)</f>
        <v>0</v>
      </c>
      <c r="BG58" s="80">
        <f>IF(U58="zákl. přenesená",N58,0)</f>
        <v>0</v>
      </c>
      <c r="BH58" s="80">
        <f>IF(U58="sníž. přenesená",N58,0)</f>
        <v>0</v>
      </c>
      <c r="BI58" s="80">
        <f>IF(U58="nulová",N58,0)</f>
        <v>0</v>
      </c>
      <c r="BJ58" s="30" t="s">
        <v>118</v>
      </c>
      <c r="BK58" s="80">
        <f>ROUND(L58*K58,2)</f>
        <v>0</v>
      </c>
      <c r="BL58" s="30" t="s">
        <v>194</v>
      </c>
    </row>
    <row r="59" spans="2:64" s="17" customFormat="1" ht="31.5" customHeight="1" x14ac:dyDescent="0.25">
      <c r="B59" s="70"/>
      <c r="C59" s="101" t="s">
        <v>151</v>
      </c>
      <c r="D59" s="101" t="s">
        <v>195</v>
      </c>
      <c r="E59" s="102" t="s">
        <v>4108</v>
      </c>
      <c r="F59" s="677" t="s">
        <v>4109</v>
      </c>
      <c r="G59" s="678"/>
      <c r="H59" s="678"/>
      <c r="I59" s="678"/>
      <c r="J59" s="103" t="s">
        <v>532</v>
      </c>
      <c r="K59" s="104">
        <v>7.2</v>
      </c>
      <c r="L59" s="670"/>
      <c r="M59" s="678"/>
      <c r="N59" s="670">
        <f>ROUND(L59*K59,2)</f>
        <v>0</v>
      </c>
      <c r="O59" s="667"/>
      <c r="P59" s="667"/>
      <c r="Q59" s="667"/>
      <c r="R59" s="75"/>
      <c r="T59" s="76" t="s">
        <v>125</v>
      </c>
      <c r="U59" s="77" t="s">
        <v>126</v>
      </c>
      <c r="V59" s="78">
        <v>0</v>
      </c>
      <c r="W59" s="78">
        <f>V59*K59</f>
        <v>0</v>
      </c>
      <c r="X59" s="78">
        <v>8.8000000000000003E-4</v>
      </c>
      <c r="Y59" s="78">
        <f>X59*K59</f>
        <v>6.3360000000000005E-3</v>
      </c>
      <c r="Z59" s="78">
        <v>0</v>
      </c>
      <c r="AA59" s="79">
        <f>Z59*K59</f>
        <v>0</v>
      </c>
      <c r="AR59" s="30" t="s">
        <v>258</v>
      </c>
      <c r="AT59" s="30" t="s">
        <v>195</v>
      </c>
      <c r="AU59" s="30" t="s">
        <v>128</v>
      </c>
      <c r="AY59" s="30" t="s">
        <v>120</v>
      </c>
      <c r="BE59" s="80">
        <f>IF(U59="základní",N59,0)</f>
        <v>0</v>
      </c>
      <c r="BF59" s="80">
        <f>IF(U59="snížená",N59,0)</f>
        <v>0</v>
      </c>
      <c r="BG59" s="80">
        <f>IF(U59="zákl. přenesená",N59,0)</f>
        <v>0</v>
      </c>
      <c r="BH59" s="80">
        <f>IF(U59="sníž. přenesená",N59,0)</f>
        <v>0</v>
      </c>
      <c r="BI59" s="80">
        <f>IF(U59="nulová",N59,0)</f>
        <v>0</v>
      </c>
      <c r="BJ59" s="30" t="s">
        <v>118</v>
      </c>
      <c r="BK59" s="80">
        <f>ROUND(L59*K59,2)</f>
        <v>0</v>
      </c>
      <c r="BL59" s="30" t="s">
        <v>194</v>
      </c>
    </row>
    <row r="60" spans="2:64" s="17" customFormat="1" ht="31.5" customHeight="1" x14ac:dyDescent="0.25">
      <c r="B60" s="70"/>
      <c r="C60" s="71" t="s">
        <v>154</v>
      </c>
      <c r="D60" s="71" t="s">
        <v>121</v>
      </c>
      <c r="E60" s="72" t="s">
        <v>3878</v>
      </c>
      <c r="F60" s="671" t="s">
        <v>3879</v>
      </c>
      <c r="G60" s="667"/>
      <c r="H60" s="667"/>
      <c r="I60" s="667"/>
      <c r="J60" s="73" t="s">
        <v>3691</v>
      </c>
      <c r="K60" s="74">
        <v>38.664000000000001</v>
      </c>
      <c r="L60" s="666"/>
      <c r="M60" s="667"/>
      <c r="N60" s="666">
        <f>ROUND(L60*K60,2)</f>
        <v>0</v>
      </c>
      <c r="O60" s="667"/>
      <c r="P60" s="667"/>
      <c r="Q60" s="667"/>
      <c r="R60" s="75"/>
      <c r="T60" s="76" t="s">
        <v>125</v>
      </c>
      <c r="U60" s="77" t="s">
        <v>126</v>
      </c>
      <c r="V60" s="78">
        <v>0</v>
      </c>
      <c r="W60" s="78">
        <f>V60*K60</f>
        <v>0</v>
      </c>
      <c r="X60" s="78">
        <v>0</v>
      </c>
      <c r="Y60" s="78">
        <f>X60*K60</f>
        <v>0</v>
      </c>
      <c r="Z60" s="78">
        <v>0</v>
      </c>
      <c r="AA60" s="79">
        <f>Z60*K60</f>
        <v>0</v>
      </c>
      <c r="AR60" s="30" t="s">
        <v>118</v>
      </c>
      <c r="AT60" s="30" t="s">
        <v>121</v>
      </c>
      <c r="AU60" s="30" t="s">
        <v>128</v>
      </c>
      <c r="AY60" s="30" t="s">
        <v>120</v>
      </c>
      <c r="BE60" s="80">
        <f>IF(U60="základní",N60,0)</f>
        <v>0</v>
      </c>
      <c r="BF60" s="80">
        <f>IF(U60="snížená",N60,0)</f>
        <v>0</v>
      </c>
      <c r="BG60" s="80">
        <f>IF(U60="zákl. přenesená",N60,0)</f>
        <v>0</v>
      </c>
      <c r="BH60" s="80">
        <f>IF(U60="sníž. přenesená",N60,0)</f>
        <v>0</v>
      </c>
      <c r="BI60" s="80">
        <f>IF(U60="nulová",N60,0)</f>
        <v>0</v>
      </c>
      <c r="BJ60" s="30" t="s">
        <v>118</v>
      </c>
      <c r="BK60" s="80">
        <f>ROUND(L60*K60,2)</f>
        <v>0</v>
      </c>
      <c r="BL60" s="30" t="s">
        <v>118</v>
      </c>
    </row>
    <row r="61" spans="2:64" s="17" customFormat="1" ht="31.5" customHeight="1" x14ac:dyDescent="0.25">
      <c r="B61" s="70"/>
      <c r="C61" s="71" t="s">
        <v>157</v>
      </c>
      <c r="D61" s="71" t="s">
        <v>121</v>
      </c>
      <c r="E61" s="72" t="s">
        <v>3880</v>
      </c>
      <c r="F61" s="671" t="s">
        <v>3881</v>
      </c>
      <c r="G61" s="667"/>
      <c r="H61" s="667"/>
      <c r="I61" s="667"/>
      <c r="J61" s="73" t="s">
        <v>3691</v>
      </c>
      <c r="K61" s="74">
        <v>38.664000000000001</v>
      </c>
      <c r="L61" s="666"/>
      <c r="M61" s="667"/>
      <c r="N61" s="666">
        <f>ROUND(L61*K61,2)</f>
        <v>0</v>
      </c>
      <c r="O61" s="667"/>
      <c r="P61" s="667"/>
      <c r="Q61" s="667"/>
      <c r="R61" s="75"/>
      <c r="T61" s="76" t="s">
        <v>125</v>
      </c>
      <c r="U61" s="77" t="s">
        <v>126</v>
      </c>
      <c r="V61" s="78">
        <v>0</v>
      </c>
      <c r="W61" s="78">
        <f>V61*K61</f>
        <v>0</v>
      </c>
      <c r="X61" s="78">
        <v>0</v>
      </c>
      <c r="Y61" s="78">
        <f>X61*K61</f>
        <v>0</v>
      </c>
      <c r="Z61" s="78">
        <v>0</v>
      </c>
      <c r="AA61" s="79">
        <f>Z61*K61</f>
        <v>0</v>
      </c>
      <c r="AR61" s="30" t="s">
        <v>118</v>
      </c>
      <c r="AT61" s="30" t="s">
        <v>121</v>
      </c>
      <c r="AU61" s="30" t="s">
        <v>128</v>
      </c>
      <c r="AY61" s="30" t="s">
        <v>120</v>
      </c>
      <c r="BE61" s="80">
        <f>IF(U61="základní",N61,0)</f>
        <v>0</v>
      </c>
      <c r="BF61" s="80">
        <f>IF(U61="snížená",N61,0)</f>
        <v>0</v>
      </c>
      <c r="BG61" s="80">
        <f>IF(U61="zákl. přenesená",N61,0)</f>
        <v>0</v>
      </c>
      <c r="BH61" s="80">
        <f>IF(U61="sníž. přenesená",N61,0)</f>
        <v>0</v>
      </c>
      <c r="BI61" s="80">
        <f>IF(U61="nulová",N61,0)</f>
        <v>0</v>
      </c>
      <c r="BJ61" s="30" t="s">
        <v>118</v>
      </c>
      <c r="BK61" s="80">
        <f>ROUND(L61*K61,2)</f>
        <v>0</v>
      </c>
      <c r="BL61" s="30" t="s">
        <v>118</v>
      </c>
    </row>
    <row r="62" spans="2:64" s="62" customFormat="1" ht="29.85" customHeight="1" x14ac:dyDescent="0.3">
      <c r="B62" s="58"/>
      <c r="C62" s="59"/>
      <c r="D62" s="69" t="s">
        <v>6746</v>
      </c>
      <c r="E62" s="69"/>
      <c r="F62" s="69"/>
      <c r="G62" s="69"/>
      <c r="H62" s="69"/>
      <c r="I62" s="69"/>
      <c r="J62" s="69"/>
      <c r="K62" s="69"/>
      <c r="L62" s="69"/>
      <c r="M62" s="69"/>
      <c r="N62" s="657">
        <f>BK62</f>
        <v>0</v>
      </c>
      <c r="O62" s="658"/>
      <c r="P62" s="658"/>
      <c r="Q62" s="658"/>
      <c r="R62" s="61"/>
      <c r="T62" s="63"/>
      <c r="U62" s="59"/>
      <c r="V62" s="59"/>
      <c r="W62" s="64">
        <f>SUM(W63:W69)</f>
        <v>49.550999999999988</v>
      </c>
      <c r="X62" s="59"/>
      <c r="Y62" s="64">
        <f>SUM(Y63:Y69)</f>
        <v>9.9990000000000023E-2</v>
      </c>
      <c r="Z62" s="59"/>
      <c r="AA62" s="65">
        <f>SUM(AA63:AA69)</f>
        <v>0</v>
      </c>
      <c r="AR62" s="66" t="s">
        <v>128</v>
      </c>
      <c r="AT62" s="67" t="s">
        <v>117</v>
      </c>
      <c r="AU62" s="67" t="s">
        <v>118</v>
      </c>
      <c r="AY62" s="66" t="s">
        <v>120</v>
      </c>
      <c r="BK62" s="68">
        <f>SUM(BK63:BK69)</f>
        <v>0</v>
      </c>
    </row>
    <row r="63" spans="2:64" s="17" customFormat="1" ht="31.5" customHeight="1" x14ac:dyDescent="0.25">
      <c r="B63" s="70"/>
      <c r="C63" s="71" t="s">
        <v>163</v>
      </c>
      <c r="D63" s="71" t="s">
        <v>121</v>
      </c>
      <c r="E63" s="72" t="s">
        <v>6804</v>
      </c>
      <c r="F63" s="671" t="s">
        <v>6805</v>
      </c>
      <c r="G63" s="667"/>
      <c r="H63" s="667"/>
      <c r="I63" s="667"/>
      <c r="J63" s="73" t="s">
        <v>532</v>
      </c>
      <c r="K63" s="74">
        <v>45</v>
      </c>
      <c r="L63" s="666"/>
      <c r="M63" s="667"/>
      <c r="N63" s="666">
        <f t="shared" ref="N63:N69" si="0">ROUND(L63*K63,2)</f>
        <v>0</v>
      </c>
      <c r="O63" s="667"/>
      <c r="P63" s="667"/>
      <c r="Q63" s="667"/>
      <c r="R63" s="75"/>
      <c r="T63" s="76" t="s">
        <v>125</v>
      </c>
      <c r="U63" s="77" t="s">
        <v>126</v>
      </c>
      <c r="V63" s="78">
        <v>0.61599999999999999</v>
      </c>
      <c r="W63" s="78">
        <f t="shared" ref="W63:W69" si="1">V63*K63</f>
        <v>27.72</v>
      </c>
      <c r="X63" s="78">
        <v>9.6000000000000002E-4</v>
      </c>
      <c r="Y63" s="78">
        <f t="shared" ref="Y63:Y69" si="2">X63*K63</f>
        <v>4.3200000000000002E-2</v>
      </c>
      <c r="Z63" s="78">
        <v>0</v>
      </c>
      <c r="AA63" s="79">
        <f t="shared" ref="AA63:AA69" si="3">Z63*K63</f>
        <v>0</v>
      </c>
      <c r="AR63" s="30" t="s">
        <v>194</v>
      </c>
      <c r="AT63" s="30" t="s">
        <v>121</v>
      </c>
      <c r="AU63" s="30" t="s">
        <v>128</v>
      </c>
      <c r="AY63" s="30" t="s">
        <v>120</v>
      </c>
      <c r="BE63" s="80">
        <f t="shared" ref="BE63:BE69" si="4">IF(U63="základní",N63,0)</f>
        <v>0</v>
      </c>
      <c r="BF63" s="80">
        <f t="shared" ref="BF63:BF69" si="5">IF(U63="snížená",N63,0)</f>
        <v>0</v>
      </c>
      <c r="BG63" s="80">
        <f t="shared" ref="BG63:BG69" si="6">IF(U63="zákl. přenesená",N63,0)</f>
        <v>0</v>
      </c>
      <c r="BH63" s="80">
        <f t="shared" ref="BH63:BH69" si="7">IF(U63="sníž. přenesená",N63,0)</f>
        <v>0</v>
      </c>
      <c r="BI63" s="80">
        <f t="shared" ref="BI63:BI69" si="8">IF(U63="nulová",N63,0)</f>
        <v>0</v>
      </c>
      <c r="BJ63" s="30" t="s">
        <v>118</v>
      </c>
      <c r="BK63" s="80">
        <f t="shared" ref="BK63:BK69" si="9">ROUND(L63*K63,2)</f>
        <v>0</v>
      </c>
      <c r="BL63" s="30" t="s">
        <v>194</v>
      </c>
    </row>
    <row r="64" spans="2:64" s="17" customFormat="1" ht="44.25" customHeight="1" x14ac:dyDescent="0.25">
      <c r="B64" s="70"/>
      <c r="C64" s="71" t="s">
        <v>169</v>
      </c>
      <c r="D64" s="71" t="s">
        <v>121</v>
      </c>
      <c r="E64" s="72" t="s">
        <v>6806</v>
      </c>
      <c r="F64" s="671" t="s">
        <v>6807</v>
      </c>
      <c r="G64" s="667"/>
      <c r="H64" s="667"/>
      <c r="I64" s="667"/>
      <c r="J64" s="73" t="s">
        <v>532</v>
      </c>
      <c r="K64" s="74">
        <v>45</v>
      </c>
      <c r="L64" s="666"/>
      <c r="M64" s="667"/>
      <c r="N64" s="666">
        <f t="shared" si="0"/>
        <v>0</v>
      </c>
      <c r="O64" s="667"/>
      <c r="P64" s="667"/>
      <c r="Q64" s="667"/>
      <c r="R64" s="75"/>
      <c r="T64" s="76" t="s">
        <v>125</v>
      </c>
      <c r="U64" s="77" t="s">
        <v>126</v>
      </c>
      <c r="V64" s="78">
        <v>0.106</v>
      </c>
      <c r="W64" s="78">
        <f t="shared" si="1"/>
        <v>4.7699999999999996</v>
      </c>
      <c r="X64" s="78">
        <v>6.9999999999999994E-5</v>
      </c>
      <c r="Y64" s="78">
        <f t="shared" si="2"/>
        <v>3.1499999999999996E-3</v>
      </c>
      <c r="Z64" s="78">
        <v>0</v>
      </c>
      <c r="AA64" s="79">
        <f t="shared" si="3"/>
        <v>0</v>
      </c>
      <c r="AR64" s="30" t="s">
        <v>194</v>
      </c>
      <c r="AT64" s="30" t="s">
        <v>121</v>
      </c>
      <c r="AU64" s="30" t="s">
        <v>128</v>
      </c>
      <c r="AY64" s="30" t="s">
        <v>120</v>
      </c>
      <c r="BE64" s="80">
        <f t="shared" si="4"/>
        <v>0</v>
      </c>
      <c r="BF64" s="80">
        <f t="shared" si="5"/>
        <v>0</v>
      </c>
      <c r="BG64" s="80">
        <f t="shared" si="6"/>
        <v>0</v>
      </c>
      <c r="BH64" s="80">
        <f t="shared" si="7"/>
        <v>0</v>
      </c>
      <c r="BI64" s="80">
        <f t="shared" si="8"/>
        <v>0</v>
      </c>
      <c r="BJ64" s="30" t="s">
        <v>118</v>
      </c>
      <c r="BK64" s="80">
        <f t="shared" si="9"/>
        <v>0</v>
      </c>
      <c r="BL64" s="30" t="s">
        <v>194</v>
      </c>
    </row>
    <row r="65" spans="2:64" s="17" customFormat="1" ht="31.5" customHeight="1" x14ac:dyDescent="0.25">
      <c r="B65" s="70"/>
      <c r="C65" s="71" t="s">
        <v>175</v>
      </c>
      <c r="D65" s="71" t="s">
        <v>121</v>
      </c>
      <c r="E65" s="72" t="s">
        <v>6808</v>
      </c>
      <c r="F65" s="671" t="s">
        <v>6809</v>
      </c>
      <c r="G65" s="667"/>
      <c r="H65" s="667"/>
      <c r="I65" s="667"/>
      <c r="J65" s="73" t="s">
        <v>447</v>
      </c>
      <c r="K65" s="74">
        <v>6</v>
      </c>
      <c r="L65" s="666"/>
      <c r="M65" s="667"/>
      <c r="N65" s="666">
        <f t="shared" si="0"/>
        <v>0</v>
      </c>
      <c r="O65" s="667"/>
      <c r="P65" s="667"/>
      <c r="Q65" s="667"/>
      <c r="R65" s="75"/>
      <c r="T65" s="76" t="s">
        <v>125</v>
      </c>
      <c r="U65" s="77" t="s">
        <v>126</v>
      </c>
      <c r="V65" s="78">
        <v>0.121</v>
      </c>
      <c r="W65" s="78">
        <f t="shared" si="1"/>
        <v>0.72599999999999998</v>
      </c>
      <c r="X65" s="78">
        <v>1E-4</v>
      </c>
      <c r="Y65" s="78">
        <f t="shared" si="2"/>
        <v>6.0000000000000006E-4</v>
      </c>
      <c r="Z65" s="78">
        <v>0</v>
      </c>
      <c r="AA65" s="79">
        <f t="shared" si="3"/>
        <v>0</v>
      </c>
      <c r="AR65" s="30" t="s">
        <v>194</v>
      </c>
      <c r="AT65" s="30" t="s">
        <v>121</v>
      </c>
      <c r="AU65" s="30" t="s">
        <v>128</v>
      </c>
      <c r="AY65" s="30" t="s">
        <v>120</v>
      </c>
      <c r="BE65" s="80">
        <f t="shared" si="4"/>
        <v>0</v>
      </c>
      <c r="BF65" s="80">
        <f t="shared" si="5"/>
        <v>0</v>
      </c>
      <c r="BG65" s="80">
        <f t="shared" si="6"/>
        <v>0</v>
      </c>
      <c r="BH65" s="80">
        <f t="shared" si="7"/>
        <v>0</v>
      </c>
      <c r="BI65" s="80">
        <f t="shared" si="8"/>
        <v>0</v>
      </c>
      <c r="BJ65" s="30" t="s">
        <v>118</v>
      </c>
      <c r="BK65" s="80">
        <f t="shared" si="9"/>
        <v>0</v>
      </c>
      <c r="BL65" s="30" t="s">
        <v>194</v>
      </c>
    </row>
    <row r="66" spans="2:64" s="17" customFormat="1" ht="57" customHeight="1" x14ac:dyDescent="0.25">
      <c r="B66" s="70"/>
      <c r="C66" s="101" t="s">
        <v>179</v>
      </c>
      <c r="D66" s="101" t="s">
        <v>195</v>
      </c>
      <c r="E66" s="102" t="s">
        <v>6760</v>
      </c>
      <c r="F66" s="677" t="s">
        <v>6761</v>
      </c>
      <c r="G66" s="678"/>
      <c r="H66" s="678"/>
      <c r="I66" s="678"/>
      <c r="J66" s="103" t="s">
        <v>447</v>
      </c>
      <c r="K66" s="104">
        <v>3</v>
      </c>
      <c r="L66" s="670"/>
      <c r="M66" s="678"/>
      <c r="N66" s="670">
        <f t="shared" si="0"/>
        <v>0</v>
      </c>
      <c r="O66" s="667"/>
      <c r="P66" s="667"/>
      <c r="Q66" s="667"/>
      <c r="R66" s="75"/>
      <c r="T66" s="76" t="s">
        <v>125</v>
      </c>
      <c r="U66" s="77" t="s">
        <v>126</v>
      </c>
      <c r="V66" s="78">
        <v>0</v>
      </c>
      <c r="W66" s="78">
        <f t="shared" si="1"/>
        <v>0</v>
      </c>
      <c r="X66" s="78">
        <v>0</v>
      </c>
      <c r="Y66" s="78">
        <f t="shared" si="2"/>
        <v>0</v>
      </c>
      <c r="Z66" s="78">
        <v>0</v>
      </c>
      <c r="AA66" s="79">
        <f t="shared" si="3"/>
        <v>0</v>
      </c>
      <c r="AR66" s="30" t="s">
        <v>258</v>
      </c>
      <c r="AT66" s="30" t="s">
        <v>195</v>
      </c>
      <c r="AU66" s="30" t="s">
        <v>128</v>
      </c>
      <c r="AY66" s="30" t="s">
        <v>120</v>
      </c>
      <c r="BE66" s="80">
        <f t="shared" si="4"/>
        <v>0</v>
      </c>
      <c r="BF66" s="80">
        <f t="shared" si="5"/>
        <v>0</v>
      </c>
      <c r="BG66" s="80">
        <f t="shared" si="6"/>
        <v>0</v>
      </c>
      <c r="BH66" s="80">
        <f t="shared" si="7"/>
        <v>0</v>
      </c>
      <c r="BI66" s="80">
        <f t="shared" si="8"/>
        <v>0</v>
      </c>
      <c r="BJ66" s="30" t="s">
        <v>118</v>
      </c>
      <c r="BK66" s="80">
        <f t="shared" si="9"/>
        <v>0</v>
      </c>
      <c r="BL66" s="30" t="s">
        <v>194</v>
      </c>
    </row>
    <row r="67" spans="2:64" s="17" customFormat="1" ht="22.5" customHeight="1" x14ac:dyDescent="0.25">
      <c r="B67" s="70"/>
      <c r="C67" s="71" t="s">
        <v>184</v>
      </c>
      <c r="D67" s="71" t="s">
        <v>121</v>
      </c>
      <c r="E67" s="72" t="s">
        <v>6810</v>
      </c>
      <c r="F67" s="671" t="s">
        <v>6811</v>
      </c>
      <c r="G67" s="667"/>
      <c r="H67" s="667"/>
      <c r="I67" s="667"/>
      <c r="J67" s="73" t="s">
        <v>447</v>
      </c>
      <c r="K67" s="74">
        <v>3</v>
      </c>
      <c r="L67" s="666"/>
      <c r="M67" s="667"/>
      <c r="N67" s="666">
        <f t="shared" si="0"/>
        <v>0</v>
      </c>
      <c r="O67" s="667"/>
      <c r="P67" s="667"/>
      <c r="Q67" s="667"/>
      <c r="R67" s="75"/>
      <c r="T67" s="76" t="s">
        <v>125</v>
      </c>
      <c r="U67" s="77" t="s">
        <v>126</v>
      </c>
      <c r="V67" s="78">
        <v>0.22500000000000001</v>
      </c>
      <c r="W67" s="78">
        <f t="shared" si="1"/>
        <v>0.67500000000000004</v>
      </c>
      <c r="X67" s="78">
        <v>1.0300000000000001E-3</v>
      </c>
      <c r="Y67" s="78">
        <f t="shared" si="2"/>
        <v>3.0900000000000003E-3</v>
      </c>
      <c r="Z67" s="78">
        <v>0</v>
      </c>
      <c r="AA67" s="79">
        <f t="shared" si="3"/>
        <v>0</v>
      </c>
      <c r="AR67" s="30" t="s">
        <v>194</v>
      </c>
      <c r="AT67" s="30" t="s">
        <v>121</v>
      </c>
      <c r="AU67" s="30" t="s">
        <v>128</v>
      </c>
      <c r="AY67" s="30" t="s">
        <v>120</v>
      </c>
      <c r="BE67" s="80">
        <f t="shared" si="4"/>
        <v>0</v>
      </c>
      <c r="BF67" s="80">
        <f t="shared" si="5"/>
        <v>0</v>
      </c>
      <c r="BG67" s="80">
        <f t="shared" si="6"/>
        <v>0</v>
      </c>
      <c r="BH67" s="80">
        <f t="shared" si="7"/>
        <v>0</v>
      </c>
      <c r="BI67" s="80">
        <f t="shared" si="8"/>
        <v>0</v>
      </c>
      <c r="BJ67" s="30" t="s">
        <v>118</v>
      </c>
      <c r="BK67" s="80">
        <f t="shared" si="9"/>
        <v>0</v>
      </c>
      <c r="BL67" s="30" t="s">
        <v>194</v>
      </c>
    </row>
    <row r="68" spans="2:64" s="17" customFormat="1" ht="31.5" customHeight="1" x14ac:dyDescent="0.25">
      <c r="B68" s="70"/>
      <c r="C68" s="71" t="s">
        <v>188</v>
      </c>
      <c r="D68" s="71" t="s">
        <v>121</v>
      </c>
      <c r="E68" s="72" t="s">
        <v>6766</v>
      </c>
      <c r="F68" s="671" t="s">
        <v>6767</v>
      </c>
      <c r="G68" s="667"/>
      <c r="H68" s="667"/>
      <c r="I68" s="667"/>
      <c r="J68" s="73" t="s">
        <v>532</v>
      </c>
      <c r="K68" s="74">
        <v>45</v>
      </c>
      <c r="L68" s="666"/>
      <c r="M68" s="667"/>
      <c r="N68" s="666">
        <f t="shared" si="0"/>
        <v>0</v>
      </c>
      <c r="O68" s="667"/>
      <c r="P68" s="667"/>
      <c r="Q68" s="667"/>
      <c r="R68" s="75"/>
      <c r="T68" s="76" t="s">
        <v>125</v>
      </c>
      <c r="U68" s="77" t="s">
        <v>126</v>
      </c>
      <c r="V68" s="78">
        <v>0.26600000000000001</v>
      </c>
      <c r="W68" s="78">
        <f t="shared" si="1"/>
        <v>11.97</v>
      </c>
      <c r="X68" s="78">
        <v>1.1000000000000001E-3</v>
      </c>
      <c r="Y68" s="78">
        <f t="shared" si="2"/>
        <v>4.9500000000000002E-2</v>
      </c>
      <c r="Z68" s="78">
        <v>0</v>
      </c>
      <c r="AA68" s="79">
        <f t="shared" si="3"/>
        <v>0</v>
      </c>
      <c r="AR68" s="30" t="s">
        <v>194</v>
      </c>
      <c r="AT68" s="30" t="s">
        <v>121</v>
      </c>
      <c r="AU68" s="30" t="s">
        <v>128</v>
      </c>
      <c r="AY68" s="30" t="s">
        <v>120</v>
      </c>
      <c r="BE68" s="80">
        <f t="shared" si="4"/>
        <v>0</v>
      </c>
      <c r="BF68" s="80">
        <f t="shared" si="5"/>
        <v>0</v>
      </c>
      <c r="BG68" s="80">
        <f t="shared" si="6"/>
        <v>0</v>
      </c>
      <c r="BH68" s="80">
        <f t="shared" si="7"/>
        <v>0</v>
      </c>
      <c r="BI68" s="80">
        <f t="shared" si="8"/>
        <v>0</v>
      </c>
      <c r="BJ68" s="30" t="s">
        <v>118</v>
      </c>
      <c r="BK68" s="80">
        <f t="shared" si="9"/>
        <v>0</v>
      </c>
      <c r="BL68" s="30" t="s">
        <v>194</v>
      </c>
    </row>
    <row r="69" spans="2:64" s="17" customFormat="1" ht="31.5" customHeight="1" x14ac:dyDescent="0.25">
      <c r="B69" s="70"/>
      <c r="C69" s="71" t="s">
        <v>194</v>
      </c>
      <c r="D69" s="71" t="s">
        <v>121</v>
      </c>
      <c r="E69" s="72" t="s">
        <v>4376</v>
      </c>
      <c r="F69" s="671" t="s">
        <v>4377</v>
      </c>
      <c r="G69" s="667"/>
      <c r="H69" s="667"/>
      <c r="I69" s="667"/>
      <c r="J69" s="73" t="s">
        <v>532</v>
      </c>
      <c r="K69" s="74">
        <v>45</v>
      </c>
      <c r="L69" s="666"/>
      <c r="M69" s="667"/>
      <c r="N69" s="666">
        <f t="shared" si="0"/>
        <v>0</v>
      </c>
      <c r="O69" s="667"/>
      <c r="P69" s="667"/>
      <c r="Q69" s="667"/>
      <c r="R69" s="75"/>
      <c r="T69" s="76" t="s">
        <v>125</v>
      </c>
      <c r="U69" s="77" t="s">
        <v>126</v>
      </c>
      <c r="V69" s="78">
        <v>8.2000000000000003E-2</v>
      </c>
      <c r="W69" s="78">
        <f t="shared" si="1"/>
        <v>3.69</v>
      </c>
      <c r="X69" s="78">
        <v>1.0000000000000001E-5</v>
      </c>
      <c r="Y69" s="78">
        <f t="shared" si="2"/>
        <v>4.5000000000000004E-4</v>
      </c>
      <c r="Z69" s="78">
        <v>0</v>
      </c>
      <c r="AA69" s="79">
        <f t="shared" si="3"/>
        <v>0</v>
      </c>
      <c r="AR69" s="30" t="s">
        <v>194</v>
      </c>
      <c r="AT69" s="30" t="s">
        <v>121</v>
      </c>
      <c r="AU69" s="30" t="s">
        <v>128</v>
      </c>
      <c r="AY69" s="30" t="s">
        <v>120</v>
      </c>
      <c r="BE69" s="80">
        <f t="shared" si="4"/>
        <v>0</v>
      </c>
      <c r="BF69" s="80">
        <f t="shared" si="5"/>
        <v>0</v>
      </c>
      <c r="BG69" s="80">
        <f t="shared" si="6"/>
        <v>0</v>
      </c>
      <c r="BH69" s="80">
        <f t="shared" si="7"/>
        <v>0</v>
      </c>
      <c r="BI69" s="80">
        <f t="shared" si="8"/>
        <v>0</v>
      </c>
      <c r="BJ69" s="30" t="s">
        <v>118</v>
      </c>
      <c r="BK69" s="80">
        <f t="shared" si="9"/>
        <v>0</v>
      </c>
      <c r="BL69" s="30" t="s">
        <v>194</v>
      </c>
    </row>
    <row r="70" spans="2:64" s="62" customFormat="1" ht="29.85" customHeight="1" x14ac:dyDescent="0.3">
      <c r="B70" s="58"/>
      <c r="C70" s="59"/>
      <c r="D70" s="69" t="s">
        <v>4489</v>
      </c>
      <c r="E70" s="69"/>
      <c r="F70" s="69"/>
      <c r="G70" s="69"/>
      <c r="H70" s="69"/>
      <c r="I70" s="69"/>
      <c r="J70" s="69"/>
      <c r="K70" s="69"/>
      <c r="L70" s="69"/>
      <c r="M70" s="69"/>
      <c r="N70" s="657">
        <f>BK70</f>
        <v>0</v>
      </c>
      <c r="O70" s="658"/>
      <c r="P70" s="658"/>
      <c r="Q70" s="658"/>
      <c r="R70" s="61"/>
      <c r="T70" s="63"/>
      <c r="U70" s="59"/>
      <c r="V70" s="59"/>
      <c r="W70" s="64">
        <f>SUM(W71:W80)</f>
        <v>1.5960000000000001</v>
      </c>
      <c r="X70" s="59"/>
      <c r="Y70" s="64">
        <f>SUM(Y71:Y80)</f>
        <v>1.5820000000000001E-2</v>
      </c>
      <c r="Z70" s="59"/>
      <c r="AA70" s="65">
        <f>SUM(AA71:AA80)</f>
        <v>0</v>
      </c>
      <c r="AR70" s="66" t="s">
        <v>128</v>
      </c>
      <c r="AT70" s="67" t="s">
        <v>117</v>
      </c>
      <c r="AU70" s="67" t="s">
        <v>118</v>
      </c>
      <c r="AY70" s="66" t="s">
        <v>120</v>
      </c>
      <c r="BK70" s="68">
        <f>SUM(BK71:BK80)</f>
        <v>0</v>
      </c>
    </row>
    <row r="71" spans="2:64" s="17" customFormat="1" ht="22.5" customHeight="1" x14ac:dyDescent="0.25">
      <c r="B71" s="70"/>
      <c r="C71" s="71" t="s">
        <v>199</v>
      </c>
      <c r="D71" s="71" t="s">
        <v>121</v>
      </c>
      <c r="E71" s="72" t="s">
        <v>4039</v>
      </c>
      <c r="F71" s="671" t="s">
        <v>4040</v>
      </c>
      <c r="G71" s="667"/>
      <c r="H71" s="667"/>
      <c r="I71" s="667"/>
      <c r="J71" s="73" t="s">
        <v>3065</v>
      </c>
      <c r="K71" s="74">
        <v>7</v>
      </c>
      <c r="L71" s="666"/>
      <c r="M71" s="667"/>
      <c r="N71" s="666">
        <f>ROUND(L71*K71,2)</f>
        <v>0</v>
      </c>
      <c r="O71" s="667"/>
      <c r="P71" s="667"/>
      <c r="Q71" s="667"/>
      <c r="R71" s="75"/>
      <c r="T71" s="76" t="s">
        <v>125</v>
      </c>
      <c r="U71" s="77" t="s">
        <v>126</v>
      </c>
      <c r="V71" s="78">
        <v>0.114</v>
      </c>
      <c r="W71" s="78">
        <f>V71*K71</f>
        <v>0.79800000000000004</v>
      </c>
      <c r="X71" s="78">
        <v>1.1299999999999999E-3</v>
      </c>
      <c r="Y71" s="78">
        <f>X71*K71</f>
        <v>7.9100000000000004E-3</v>
      </c>
      <c r="Z71" s="78">
        <v>0</v>
      </c>
      <c r="AA71" s="79">
        <f>Z71*K71</f>
        <v>0</v>
      </c>
      <c r="AR71" s="30" t="s">
        <v>118</v>
      </c>
      <c r="AT71" s="30" t="s">
        <v>121</v>
      </c>
      <c r="AU71" s="30" t="s">
        <v>128</v>
      </c>
      <c r="AY71" s="30" t="s">
        <v>120</v>
      </c>
      <c r="BE71" s="80">
        <f>IF(U71="základní",N71,0)</f>
        <v>0</v>
      </c>
      <c r="BF71" s="80">
        <f>IF(U71="snížená",N71,0)</f>
        <v>0</v>
      </c>
      <c r="BG71" s="80">
        <f>IF(U71="zákl. přenesená",N71,0)</f>
        <v>0</v>
      </c>
      <c r="BH71" s="80">
        <f>IF(U71="sníž. přenesená",N71,0)</f>
        <v>0</v>
      </c>
      <c r="BI71" s="80">
        <f>IF(U71="nulová",N71,0)</f>
        <v>0</v>
      </c>
      <c r="BJ71" s="30" t="s">
        <v>118</v>
      </c>
      <c r="BK71" s="80">
        <f>ROUND(L71*K71,2)</f>
        <v>0</v>
      </c>
      <c r="BL71" s="30" t="s">
        <v>118</v>
      </c>
    </row>
    <row r="72" spans="2:64" s="17" customFormat="1" ht="30" customHeight="1" x14ac:dyDescent="0.25">
      <c r="B72" s="18"/>
      <c r="C72" s="386"/>
      <c r="D72" s="386"/>
      <c r="E72" s="386"/>
      <c r="F72" s="679" t="s">
        <v>4504</v>
      </c>
      <c r="G72" s="680"/>
      <c r="H72" s="680"/>
      <c r="I72" s="680"/>
      <c r="J72" s="386"/>
      <c r="K72" s="386"/>
      <c r="L72" s="386"/>
      <c r="M72" s="386"/>
      <c r="N72" s="386"/>
      <c r="O72" s="386"/>
      <c r="P72" s="386"/>
      <c r="Q72" s="386"/>
      <c r="R72" s="19"/>
      <c r="T72" s="99"/>
      <c r="U72" s="386"/>
      <c r="V72" s="386"/>
      <c r="W72" s="386"/>
      <c r="X72" s="386"/>
      <c r="Y72" s="386"/>
      <c r="Z72" s="386"/>
      <c r="AA72" s="100"/>
      <c r="AT72" s="30" t="s">
        <v>193</v>
      </c>
      <c r="AU72" s="30" t="s">
        <v>128</v>
      </c>
    </row>
    <row r="73" spans="2:64" s="17" customFormat="1" ht="22.5" customHeight="1" x14ac:dyDescent="0.25">
      <c r="B73" s="70"/>
      <c r="C73" s="71" t="s">
        <v>203</v>
      </c>
      <c r="D73" s="71" t="s">
        <v>121</v>
      </c>
      <c r="E73" s="72" t="s">
        <v>4041</v>
      </c>
      <c r="F73" s="671" t="s">
        <v>4042</v>
      </c>
      <c r="G73" s="667"/>
      <c r="H73" s="667"/>
      <c r="I73" s="667"/>
      <c r="J73" s="73" t="s">
        <v>447</v>
      </c>
      <c r="K73" s="74">
        <v>7</v>
      </c>
      <c r="L73" s="666"/>
      <c r="M73" s="667"/>
      <c r="N73" s="666">
        <f>ROUND(L73*K73,2)</f>
        <v>0</v>
      </c>
      <c r="O73" s="667"/>
      <c r="P73" s="667"/>
      <c r="Q73" s="667"/>
      <c r="R73" s="75"/>
      <c r="T73" s="76" t="s">
        <v>125</v>
      </c>
      <c r="U73" s="77" t="s">
        <v>126</v>
      </c>
      <c r="V73" s="78">
        <v>0.114</v>
      </c>
      <c r="W73" s="78">
        <f>V73*K73</f>
        <v>0.79800000000000004</v>
      </c>
      <c r="X73" s="78">
        <v>1.1299999999999999E-3</v>
      </c>
      <c r="Y73" s="78">
        <f>X73*K73</f>
        <v>7.9100000000000004E-3</v>
      </c>
      <c r="Z73" s="78">
        <v>0</v>
      </c>
      <c r="AA73" s="79">
        <f>Z73*K73</f>
        <v>0</v>
      </c>
      <c r="AR73" s="30" t="s">
        <v>118</v>
      </c>
      <c r="AT73" s="30" t="s">
        <v>121</v>
      </c>
      <c r="AU73" s="30" t="s">
        <v>128</v>
      </c>
      <c r="AY73" s="30" t="s">
        <v>120</v>
      </c>
      <c r="BE73" s="80">
        <f>IF(U73="základní",N73,0)</f>
        <v>0</v>
      </c>
      <c r="BF73" s="80">
        <f>IF(U73="snížená",N73,0)</f>
        <v>0</v>
      </c>
      <c r="BG73" s="80">
        <f>IF(U73="zákl. přenesená",N73,0)</f>
        <v>0</v>
      </c>
      <c r="BH73" s="80">
        <f>IF(U73="sníž. přenesená",N73,0)</f>
        <v>0</v>
      </c>
      <c r="BI73" s="80">
        <f>IF(U73="nulová",N73,0)</f>
        <v>0</v>
      </c>
      <c r="BJ73" s="30" t="s">
        <v>118</v>
      </c>
      <c r="BK73" s="80">
        <f>ROUND(L73*K73,2)</f>
        <v>0</v>
      </c>
      <c r="BL73" s="30" t="s">
        <v>118</v>
      </c>
    </row>
    <row r="74" spans="2:64" s="17" customFormat="1" ht="30" customHeight="1" x14ac:dyDescent="0.25">
      <c r="B74" s="18"/>
      <c r="C74" s="386"/>
      <c r="D74" s="386"/>
      <c r="E74" s="386"/>
      <c r="F74" s="679" t="s">
        <v>4504</v>
      </c>
      <c r="G74" s="680"/>
      <c r="H74" s="680"/>
      <c r="I74" s="680"/>
      <c r="J74" s="386"/>
      <c r="K74" s="386"/>
      <c r="L74" s="386"/>
      <c r="M74" s="386"/>
      <c r="N74" s="386"/>
      <c r="O74" s="386"/>
      <c r="P74" s="386"/>
      <c r="Q74" s="386"/>
      <c r="R74" s="19"/>
      <c r="T74" s="99"/>
      <c r="U74" s="386"/>
      <c r="V74" s="386"/>
      <c r="W74" s="386"/>
      <c r="X74" s="386"/>
      <c r="Y74" s="386"/>
      <c r="Z74" s="386"/>
      <c r="AA74" s="100"/>
      <c r="AT74" s="30" t="s">
        <v>193</v>
      </c>
      <c r="AU74" s="30" t="s">
        <v>128</v>
      </c>
    </row>
    <row r="75" spans="2:64" s="17" customFormat="1" ht="69.75" customHeight="1" x14ac:dyDescent="0.25">
      <c r="B75" s="70"/>
      <c r="C75" s="71" t="s">
        <v>206</v>
      </c>
      <c r="D75" s="71" t="s">
        <v>121</v>
      </c>
      <c r="E75" s="72" t="s">
        <v>6725</v>
      </c>
      <c r="F75" s="671" t="s">
        <v>6838</v>
      </c>
      <c r="G75" s="667"/>
      <c r="H75" s="667"/>
      <c r="I75" s="667"/>
      <c r="J75" s="73" t="s">
        <v>447</v>
      </c>
      <c r="K75" s="74">
        <v>1</v>
      </c>
      <c r="L75" s="666"/>
      <c r="M75" s="667"/>
      <c r="N75" s="666">
        <f>ROUND(L75*K75,2)</f>
        <v>0</v>
      </c>
      <c r="O75" s="667"/>
      <c r="P75" s="667"/>
      <c r="Q75" s="667"/>
      <c r="R75" s="75"/>
      <c r="T75" s="76" t="s">
        <v>125</v>
      </c>
      <c r="U75" s="77" t="s">
        <v>126</v>
      </c>
      <c r="V75" s="78">
        <v>0</v>
      </c>
      <c r="W75" s="78">
        <f>V75*K75</f>
        <v>0</v>
      </c>
      <c r="X75" s="78">
        <v>0</v>
      </c>
      <c r="Y75" s="78">
        <f>X75*K75</f>
        <v>0</v>
      </c>
      <c r="Z75" s="78">
        <v>0</v>
      </c>
      <c r="AA75" s="79">
        <f>Z75*K75</f>
        <v>0</v>
      </c>
      <c r="AR75" s="30" t="s">
        <v>118</v>
      </c>
      <c r="AT75" s="30" t="s">
        <v>121</v>
      </c>
      <c r="AU75" s="30" t="s">
        <v>128</v>
      </c>
      <c r="AY75" s="30" t="s">
        <v>120</v>
      </c>
      <c r="BE75" s="80">
        <f>IF(U75="základní",N75,0)</f>
        <v>0</v>
      </c>
      <c r="BF75" s="80">
        <f>IF(U75="snížená",N75,0)</f>
        <v>0</v>
      </c>
      <c r="BG75" s="80">
        <f>IF(U75="zákl. přenesená",N75,0)</f>
        <v>0</v>
      </c>
      <c r="BH75" s="80">
        <f>IF(U75="sníž. přenesená",N75,0)</f>
        <v>0</v>
      </c>
      <c r="BI75" s="80">
        <f>IF(U75="nulová",N75,0)</f>
        <v>0</v>
      </c>
      <c r="BJ75" s="30" t="s">
        <v>118</v>
      </c>
      <c r="BK75" s="80">
        <f>ROUND(L75*K75,2)</f>
        <v>0</v>
      </c>
      <c r="BL75" s="30" t="s">
        <v>118</v>
      </c>
    </row>
    <row r="76" spans="2:64" s="17" customFormat="1" ht="150" customHeight="1" x14ac:dyDescent="0.25">
      <c r="B76" s="18"/>
      <c r="C76" s="386"/>
      <c r="D76" s="386"/>
      <c r="E76" s="386"/>
      <c r="F76" s="679" t="s">
        <v>6769</v>
      </c>
      <c r="G76" s="680"/>
      <c r="H76" s="680"/>
      <c r="I76" s="680"/>
      <c r="J76" s="386"/>
      <c r="K76" s="386"/>
      <c r="L76" s="386"/>
      <c r="M76" s="386"/>
      <c r="N76" s="386"/>
      <c r="O76" s="386"/>
      <c r="P76" s="386"/>
      <c r="Q76" s="386"/>
      <c r="R76" s="19"/>
      <c r="T76" s="99"/>
      <c r="U76" s="386"/>
      <c r="V76" s="386"/>
      <c r="W76" s="386"/>
      <c r="X76" s="386"/>
      <c r="Y76" s="386"/>
      <c r="Z76" s="386"/>
      <c r="AA76" s="100"/>
      <c r="AT76" s="30" t="s">
        <v>193</v>
      </c>
      <c r="AU76" s="30" t="s">
        <v>128</v>
      </c>
    </row>
    <row r="77" spans="2:64" s="17" customFormat="1" ht="44.25" customHeight="1" x14ac:dyDescent="0.25">
      <c r="B77" s="70"/>
      <c r="C77" s="71" t="s">
        <v>209</v>
      </c>
      <c r="D77" s="71" t="s">
        <v>121</v>
      </c>
      <c r="E77" s="72" t="s">
        <v>6728</v>
      </c>
      <c r="F77" s="671" t="s">
        <v>6796</v>
      </c>
      <c r="G77" s="667"/>
      <c r="H77" s="667"/>
      <c r="I77" s="667"/>
      <c r="J77" s="73" t="s">
        <v>447</v>
      </c>
      <c r="K77" s="74">
        <v>3</v>
      </c>
      <c r="L77" s="666"/>
      <c r="M77" s="667"/>
      <c r="N77" s="666">
        <f>ROUND(L77*K77,2)</f>
        <v>0</v>
      </c>
      <c r="O77" s="667"/>
      <c r="P77" s="667"/>
      <c r="Q77" s="667"/>
      <c r="R77" s="75"/>
      <c r="T77" s="76" t="s">
        <v>125</v>
      </c>
      <c r="U77" s="77" t="s">
        <v>126</v>
      </c>
      <c r="V77" s="78">
        <v>0</v>
      </c>
      <c r="W77" s="78">
        <f>V77*K77</f>
        <v>0</v>
      </c>
      <c r="X77" s="78">
        <v>0</v>
      </c>
      <c r="Y77" s="78">
        <f>X77*K77</f>
        <v>0</v>
      </c>
      <c r="Z77" s="78">
        <v>0</v>
      </c>
      <c r="AA77" s="79">
        <f>Z77*K77</f>
        <v>0</v>
      </c>
      <c r="AR77" s="30" t="s">
        <v>118</v>
      </c>
      <c r="AT77" s="30" t="s">
        <v>121</v>
      </c>
      <c r="AU77" s="30" t="s">
        <v>128</v>
      </c>
      <c r="AY77" s="30" t="s">
        <v>120</v>
      </c>
      <c r="BE77" s="80">
        <f>IF(U77="základní",N77,0)</f>
        <v>0</v>
      </c>
      <c r="BF77" s="80">
        <f>IF(U77="snížená",N77,0)</f>
        <v>0</v>
      </c>
      <c r="BG77" s="80">
        <f>IF(U77="zákl. přenesená",N77,0)</f>
        <v>0</v>
      </c>
      <c r="BH77" s="80">
        <f>IF(U77="sníž. přenesená",N77,0)</f>
        <v>0</v>
      </c>
      <c r="BI77" s="80">
        <f>IF(U77="nulová",N77,0)</f>
        <v>0</v>
      </c>
      <c r="BJ77" s="30" t="s">
        <v>118</v>
      </c>
      <c r="BK77" s="80">
        <f>ROUND(L77*K77,2)</f>
        <v>0</v>
      </c>
      <c r="BL77" s="30" t="s">
        <v>118</v>
      </c>
    </row>
    <row r="78" spans="2:64" s="17" customFormat="1" ht="210" customHeight="1" x14ac:dyDescent="0.25">
      <c r="B78" s="18"/>
      <c r="C78" s="386"/>
      <c r="D78" s="386"/>
      <c r="E78" s="386"/>
      <c r="F78" s="679" t="s">
        <v>6727</v>
      </c>
      <c r="G78" s="680"/>
      <c r="H78" s="680"/>
      <c r="I78" s="680"/>
      <c r="J78" s="386"/>
      <c r="K78" s="386"/>
      <c r="L78" s="386"/>
      <c r="M78" s="386"/>
      <c r="N78" s="386"/>
      <c r="O78" s="386"/>
      <c r="P78" s="386"/>
      <c r="Q78" s="386"/>
      <c r="R78" s="19"/>
      <c r="T78" s="99"/>
      <c r="U78" s="386"/>
      <c r="V78" s="386"/>
      <c r="W78" s="386"/>
      <c r="X78" s="386"/>
      <c r="Y78" s="386"/>
      <c r="Z78" s="386"/>
      <c r="AA78" s="100"/>
      <c r="AT78" s="30" t="s">
        <v>193</v>
      </c>
      <c r="AU78" s="30" t="s">
        <v>128</v>
      </c>
    </row>
    <row r="79" spans="2:64" s="17" customFormat="1" ht="69.75" customHeight="1" x14ac:dyDescent="0.25">
      <c r="B79" s="70"/>
      <c r="C79" s="71" t="s">
        <v>212</v>
      </c>
      <c r="D79" s="71" t="s">
        <v>121</v>
      </c>
      <c r="E79" s="72" t="s">
        <v>6813</v>
      </c>
      <c r="F79" s="671" t="s">
        <v>6729</v>
      </c>
      <c r="G79" s="667"/>
      <c r="H79" s="667"/>
      <c r="I79" s="667"/>
      <c r="J79" s="73" t="s">
        <v>447</v>
      </c>
      <c r="K79" s="74">
        <v>1</v>
      </c>
      <c r="L79" s="666"/>
      <c r="M79" s="667"/>
      <c r="N79" s="666">
        <f>ROUND(L79*K79,2)</f>
        <v>0</v>
      </c>
      <c r="O79" s="667"/>
      <c r="P79" s="667"/>
      <c r="Q79" s="667"/>
      <c r="R79" s="75"/>
      <c r="T79" s="76" t="s">
        <v>125</v>
      </c>
      <c r="U79" s="77" t="s">
        <v>126</v>
      </c>
      <c r="V79" s="78">
        <v>0</v>
      </c>
      <c r="W79" s="78">
        <f>V79*K79</f>
        <v>0</v>
      </c>
      <c r="X79" s="78">
        <v>0</v>
      </c>
      <c r="Y79" s="78">
        <f>X79*K79</f>
        <v>0</v>
      </c>
      <c r="Z79" s="78">
        <v>0</v>
      </c>
      <c r="AA79" s="79">
        <f>Z79*K79</f>
        <v>0</v>
      </c>
      <c r="AR79" s="30" t="s">
        <v>118</v>
      </c>
      <c r="AT79" s="30" t="s">
        <v>121</v>
      </c>
      <c r="AU79" s="30" t="s">
        <v>128</v>
      </c>
      <c r="AY79" s="30" t="s">
        <v>120</v>
      </c>
      <c r="BE79" s="80">
        <f>IF(U79="základní",N79,0)</f>
        <v>0</v>
      </c>
      <c r="BF79" s="80">
        <f>IF(U79="snížená",N79,0)</f>
        <v>0</v>
      </c>
      <c r="BG79" s="80">
        <f>IF(U79="zákl. přenesená",N79,0)</f>
        <v>0</v>
      </c>
      <c r="BH79" s="80">
        <f>IF(U79="sníž. přenesená",N79,0)</f>
        <v>0</v>
      </c>
      <c r="BI79" s="80">
        <f>IF(U79="nulová",N79,0)</f>
        <v>0</v>
      </c>
      <c r="BJ79" s="30" t="s">
        <v>118</v>
      </c>
      <c r="BK79" s="80">
        <f>ROUND(L79*K79,2)</f>
        <v>0</v>
      </c>
      <c r="BL79" s="30" t="s">
        <v>118</v>
      </c>
    </row>
    <row r="80" spans="2:64" s="17" customFormat="1" ht="44.25" customHeight="1" x14ac:dyDescent="0.25">
      <c r="B80" s="70"/>
      <c r="C80" s="71" t="s">
        <v>215</v>
      </c>
      <c r="D80" s="71" t="s">
        <v>121</v>
      </c>
      <c r="E80" s="72" t="s">
        <v>6815</v>
      </c>
      <c r="F80" s="671" t="s">
        <v>6816</v>
      </c>
      <c r="G80" s="667"/>
      <c r="H80" s="667"/>
      <c r="I80" s="667"/>
      <c r="J80" s="73" t="s">
        <v>447</v>
      </c>
      <c r="K80" s="74">
        <v>2</v>
      </c>
      <c r="L80" s="666"/>
      <c r="M80" s="667"/>
      <c r="N80" s="666">
        <f>ROUND(L80*K80,2)</f>
        <v>0</v>
      </c>
      <c r="O80" s="667"/>
      <c r="P80" s="667"/>
      <c r="Q80" s="667"/>
      <c r="R80" s="75"/>
      <c r="T80" s="76" t="s">
        <v>125</v>
      </c>
      <c r="U80" s="77" t="s">
        <v>126</v>
      </c>
      <c r="V80" s="78">
        <v>0</v>
      </c>
      <c r="W80" s="78">
        <f>V80*K80</f>
        <v>0</v>
      </c>
      <c r="X80" s="78">
        <v>0</v>
      </c>
      <c r="Y80" s="78">
        <f>X80*K80</f>
        <v>0</v>
      </c>
      <c r="Z80" s="78">
        <v>0</v>
      </c>
      <c r="AA80" s="79">
        <f>Z80*K80</f>
        <v>0</v>
      </c>
      <c r="AR80" s="30" t="s">
        <v>118</v>
      </c>
      <c r="AT80" s="30" t="s">
        <v>121</v>
      </c>
      <c r="AU80" s="30" t="s">
        <v>128</v>
      </c>
      <c r="AY80" s="30" t="s">
        <v>120</v>
      </c>
      <c r="BE80" s="80">
        <f>IF(U80="základní",N80,0)</f>
        <v>0</v>
      </c>
      <c r="BF80" s="80">
        <f>IF(U80="snížená",N80,0)</f>
        <v>0</v>
      </c>
      <c r="BG80" s="80">
        <f>IF(U80="zákl. přenesená",N80,0)</f>
        <v>0</v>
      </c>
      <c r="BH80" s="80">
        <f>IF(U80="sníž. přenesená",N80,0)</f>
        <v>0</v>
      </c>
      <c r="BI80" s="80">
        <f>IF(U80="nulová",N80,0)</f>
        <v>0</v>
      </c>
      <c r="BJ80" s="30" t="s">
        <v>118</v>
      </c>
      <c r="BK80" s="80">
        <f>ROUND(L80*K80,2)</f>
        <v>0</v>
      </c>
      <c r="BL80" s="30" t="s">
        <v>118</v>
      </c>
    </row>
    <row r="81" spans="2:64" s="62" customFormat="1" ht="29.85" customHeight="1" x14ac:dyDescent="0.3">
      <c r="B81" s="58"/>
      <c r="C81" s="59"/>
      <c r="D81" s="69" t="s">
        <v>4490</v>
      </c>
      <c r="E81" s="69"/>
      <c r="F81" s="69"/>
      <c r="G81" s="69"/>
      <c r="H81" s="69"/>
      <c r="I81" s="69"/>
      <c r="J81" s="69"/>
      <c r="K81" s="69"/>
      <c r="L81" s="69"/>
      <c r="M81" s="69"/>
      <c r="N81" s="657">
        <f>BK81</f>
        <v>0</v>
      </c>
      <c r="O81" s="658"/>
      <c r="P81" s="658"/>
      <c r="Q81" s="658"/>
      <c r="R81" s="61"/>
      <c r="T81" s="63"/>
      <c r="U81" s="59"/>
      <c r="V81" s="59"/>
      <c r="W81" s="64">
        <f>SUM(W82:W89)</f>
        <v>24.006</v>
      </c>
      <c r="X81" s="59"/>
      <c r="Y81" s="64">
        <f>SUM(Y82:Y89)</f>
        <v>0.1401</v>
      </c>
      <c r="Z81" s="59"/>
      <c r="AA81" s="65">
        <f>SUM(AA82:AA89)</f>
        <v>0</v>
      </c>
      <c r="AR81" s="66" t="s">
        <v>128</v>
      </c>
      <c r="AT81" s="67" t="s">
        <v>117</v>
      </c>
      <c r="AU81" s="67" t="s">
        <v>118</v>
      </c>
      <c r="AY81" s="66" t="s">
        <v>120</v>
      </c>
      <c r="BK81" s="68">
        <f>SUM(BK82:BK89)</f>
        <v>0</v>
      </c>
    </row>
    <row r="82" spans="2:64" s="17" customFormat="1" ht="31.5" customHeight="1" x14ac:dyDescent="0.25">
      <c r="B82" s="70"/>
      <c r="C82" s="71" t="s">
        <v>218</v>
      </c>
      <c r="D82" s="71" t="s">
        <v>121</v>
      </c>
      <c r="E82" s="72" t="s">
        <v>4174</v>
      </c>
      <c r="F82" s="671" t="s">
        <v>4175</v>
      </c>
      <c r="G82" s="667"/>
      <c r="H82" s="667"/>
      <c r="I82" s="667"/>
      <c r="J82" s="73" t="s">
        <v>532</v>
      </c>
      <c r="K82" s="74">
        <v>6</v>
      </c>
      <c r="L82" s="666"/>
      <c r="M82" s="667"/>
      <c r="N82" s="666">
        <f>ROUND(L82*K82,2)</f>
        <v>0</v>
      </c>
      <c r="O82" s="667"/>
      <c r="P82" s="667"/>
      <c r="Q82" s="667"/>
      <c r="R82" s="75"/>
      <c r="T82" s="76" t="s">
        <v>125</v>
      </c>
      <c r="U82" s="77" t="s">
        <v>126</v>
      </c>
      <c r="V82" s="78">
        <v>0.45900000000000002</v>
      </c>
      <c r="W82" s="78">
        <f>V82*K82</f>
        <v>2.754</v>
      </c>
      <c r="X82" s="78">
        <v>1.99E-3</v>
      </c>
      <c r="Y82" s="78">
        <f>X82*K82</f>
        <v>1.1939999999999999E-2</v>
      </c>
      <c r="Z82" s="78">
        <v>0</v>
      </c>
      <c r="AA82" s="79">
        <f>Z82*K82</f>
        <v>0</v>
      </c>
      <c r="AR82" s="30" t="s">
        <v>194</v>
      </c>
      <c r="AT82" s="30" t="s">
        <v>121</v>
      </c>
      <c r="AU82" s="30" t="s">
        <v>128</v>
      </c>
      <c r="AY82" s="30" t="s">
        <v>120</v>
      </c>
      <c r="BE82" s="80">
        <f>IF(U82="základní",N82,0)</f>
        <v>0</v>
      </c>
      <c r="BF82" s="80">
        <f>IF(U82="snížená",N82,0)</f>
        <v>0</v>
      </c>
      <c r="BG82" s="80">
        <f>IF(U82="zákl. přenesená",N82,0)</f>
        <v>0</v>
      </c>
      <c r="BH82" s="80">
        <f>IF(U82="sníž. přenesená",N82,0)</f>
        <v>0</v>
      </c>
      <c r="BI82" s="80">
        <f>IF(U82="nulová",N82,0)</f>
        <v>0</v>
      </c>
      <c r="BJ82" s="30" t="s">
        <v>118</v>
      </c>
      <c r="BK82" s="80">
        <f>ROUND(L82*K82,2)</f>
        <v>0</v>
      </c>
      <c r="BL82" s="30" t="s">
        <v>194</v>
      </c>
    </row>
    <row r="83" spans="2:64" s="17" customFormat="1" ht="31.5" customHeight="1" x14ac:dyDescent="0.25">
      <c r="B83" s="70"/>
      <c r="C83" s="71" t="s">
        <v>221</v>
      </c>
      <c r="D83" s="71" t="s">
        <v>121</v>
      </c>
      <c r="E83" s="72" t="s">
        <v>4178</v>
      </c>
      <c r="F83" s="671" t="s">
        <v>4179</v>
      </c>
      <c r="G83" s="667"/>
      <c r="H83" s="667"/>
      <c r="I83" s="667"/>
      <c r="J83" s="73" t="s">
        <v>532</v>
      </c>
      <c r="K83" s="74">
        <v>6</v>
      </c>
      <c r="L83" s="666"/>
      <c r="M83" s="667"/>
      <c r="N83" s="666">
        <f>ROUND(L83*K83,2)</f>
        <v>0</v>
      </c>
      <c r="O83" s="667"/>
      <c r="P83" s="667"/>
      <c r="Q83" s="667"/>
      <c r="R83" s="75"/>
      <c r="T83" s="76" t="s">
        <v>125</v>
      </c>
      <c r="U83" s="77" t="s">
        <v>126</v>
      </c>
      <c r="V83" s="78">
        <v>0.65200000000000002</v>
      </c>
      <c r="W83" s="78">
        <f>V83*K83</f>
        <v>3.9119999999999999</v>
      </c>
      <c r="X83" s="78">
        <v>3.7599999999999999E-3</v>
      </c>
      <c r="Y83" s="78">
        <f>X83*K83</f>
        <v>2.256E-2</v>
      </c>
      <c r="Z83" s="78">
        <v>0</v>
      </c>
      <c r="AA83" s="79">
        <f>Z83*K83</f>
        <v>0</v>
      </c>
      <c r="AR83" s="30" t="s">
        <v>194</v>
      </c>
      <c r="AT83" s="30" t="s">
        <v>121</v>
      </c>
      <c r="AU83" s="30" t="s">
        <v>128</v>
      </c>
      <c r="AY83" s="30" t="s">
        <v>120</v>
      </c>
      <c r="BE83" s="80">
        <f>IF(U83="základní",N83,0)</f>
        <v>0</v>
      </c>
      <c r="BF83" s="80">
        <f>IF(U83="snížená",N83,0)</f>
        <v>0</v>
      </c>
      <c r="BG83" s="80">
        <f>IF(U83="zákl. přenesená",N83,0)</f>
        <v>0</v>
      </c>
      <c r="BH83" s="80">
        <f>IF(U83="sníž. přenesená",N83,0)</f>
        <v>0</v>
      </c>
      <c r="BI83" s="80">
        <f>IF(U83="nulová",N83,0)</f>
        <v>0</v>
      </c>
      <c r="BJ83" s="30" t="s">
        <v>118</v>
      </c>
      <c r="BK83" s="80">
        <f>ROUND(L83*K83,2)</f>
        <v>0</v>
      </c>
      <c r="BL83" s="30" t="s">
        <v>194</v>
      </c>
    </row>
    <row r="84" spans="2:64" s="17" customFormat="1" ht="31.5" customHeight="1" x14ac:dyDescent="0.25">
      <c r="B84" s="70"/>
      <c r="C84" s="71" t="s">
        <v>224</v>
      </c>
      <c r="D84" s="71" t="s">
        <v>121</v>
      </c>
      <c r="E84" s="72" t="s">
        <v>6818</v>
      </c>
      <c r="F84" s="671" t="s">
        <v>6819</v>
      </c>
      <c r="G84" s="667"/>
      <c r="H84" s="667"/>
      <c r="I84" s="667"/>
      <c r="J84" s="73" t="s">
        <v>532</v>
      </c>
      <c r="K84" s="74">
        <v>24</v>
      </c>
      <c r="L84" s="666"/>
      <c r="M84" s="667"/>
      <c r="N84" s="666">
        <f>ROUND(L84*K84,2)</f>
        <v>0</v>
      </c>
      <c r="O84" s="667"/>
      <c r="P84" s="667"/>
      <c r="Q84" s="667"/>
      <c r="R84" s="75"/>
      <c r="T84" s="76" t="s">
        <v>125</v>
      </c>
      <c r="U84" s="77" t="s">
        <v>126</v>
      </c>
      <c r="V84" s="78">
        <v>0.69099999999999995</v>
      </c>
      <c r="W84" s="78">
        <f>V84*K84</f>
        <v>16.584</v>
      </c>
      <c r="X84" s="78">
        <v>4.4000000000000003E-3</v>
      </c>
      <c r="Y84" s="78">
        <f>X84*K84</f>
        <v>0.1056</v>
      </c>
      <c r="Z84" s="78">
        <v>0</v>
      </c>
      <c r="AA84" s="79">
        <f>Z84*K84</f>
        <v>0</v>
      </c>
      <c r="AR84" s="30" t="s">
        <v>194</v>
      </c>
      <c r="AT84" s="30" t="s">
        <v>121</v>
      </c>
      <c r="AU84" s="30" t="s">
        <v>128</v>
      </c>
      <c r="AY84" s="30" t="s">
        <v>120</v>
      </c>
      <c r="BE84" s="80">
        <f>IF(U84="základní",N84,0)</f>
        <v>0</v>
      </c>
      <c r="BF84" s="80">
        <f>IF(U84="snížená",N84,0)</f>
        <v>0</v>
      </c>
      <c r="BG84" s="80">
        <f>IF(U84="zákl. přenesená",N84,0)</f>
        <v>0</v>
      </c>
      <c r="BH84" s="80">
        <f>IF(U84="sníž. přenesená",N84,0)</f>
        <v>0</v>
      </c>
      <c r="BI84" s="80">
        <f>IF(U84="nulová",N84,0)</f>
        <v>0</v>
      </c>
      <c r="BJ84" s="30" t="s">
        <v>118</v>
      </c>
      <c r="BK84" s="80">
        <f>ROUND(L84*K84,2)</f>
        <v>0</v>
      </c>
      <c r="BL84" s="30" t="s">
        <v>194</v>
      </c>
    </row>
    <row r="85" spans="2:64" s="17" customFormat="1" ht="31.5" customHeight="1" x14ac:dyDescent="0.25">
      <c r="B85" s="70"/>
      <c r="C85" s="71" t="s">
        <v>227</v>
      </c>
      <c r="D85" s="71" t="s">
        <v>121</v>
      </c>
      <c r="E85" s="72" t="s">
        <v>4180</v>
      </c>
      <c r="F85" s="671" t="s">
        <v>4181</v>
      </c>
      <c r="G85" s="667"/>
      <c r="H85" s="667"/>
      <c r="I85" s="667"/>
      <c r="J85" s="73" t="s">
        <v>532</v>
      </c>
      <c r="K85" s="74">
        <v>36</v>
      </c>
      <c r="L85" s="666"/>
      <c r="M85" s="667"/>
      <c r="N85" s="666">
        <f>ROUND(L85*K85,2)</f>
        <v>0</v>
      </c>
      <c r="O85" s="667"/>
      <c r="P85" s="667"/>
      <c r="Q85" s="667"/>
      <c r="R85" s="75"/>
      <c r="T85" s="76" t="s">
        <v>125</v>
      </c>
      <c r="U85" s="77" t="s">
        <v>126</v>
      </c>
      <c r="V85" s="78">
        <v>2.1000000000000001E-2</v>
      </c>
      <c r="W85" s="78">
        <f>V85*K85</f>
        <v>0.75600000000000001</v>
      </c>
      <c r="X85" s="78">
        <v>0</v>
      </c>
      <c r="Y85" s="78">
        <f>X85*K85</f>
        <v>0</v>
      </c>
      <c r="Z85" s="78">
        <v>0</v>
      </c>
      <c r="AA85" s="79">
        <f>Z85*K85</f>
        <v>0</v>
      </c>
      <c r="AR85" s="30" t="s">
        <v>194</v>
      </c>
      <c r="AT85" s="30" t="s">
        <v>121</v>
      </c>
      <c r="AU85" s="30" t="s">
        <v>128</v>
      </c>
      <c r="AY85" s="30" t="s">
        <v>120</v>
      </c>
      <c r="BE85" s="80">
        <f>IF(U85="základní",N85,0)</f>
        <v>0</v>
      </c>
      <c r="BF85" s="80">
        <f>IF(U85="snížená",N85,0)</f>
        <v>0</v>
      </c>
      <c r="BG85" s="80">
        <f>IF(U85="zákl. přenesená",N85,0)</f>
        <v>0</v>
      </c>
      <c r="BH85" s="80">
        <f>IF(U85="sníž. přenesená",N85,0)</f>
        <v>0</v>
      </c>
      <c r="BI85" s="80">
        <f>IF(U85="nulová",N85,0)</f>
        <v>0</v>
      </c>
      <c r="BJ85" s="30" t="s">
        <v>118</v>
      </c>
      <c r="BK85" s="80">
        <f>ROUND(L85*K85,2)</f>
        <v>0</v>
      </c>
      <c r="BL85" s="30" t="s">
        <v>194</v>
      </c>
    </row>
    <row r="86" spans="2:64" s="86" customFormat="1" ht="22.5" customHeight="1" x14ac:dyDescent="0.25">
      <c r="B86" s="81"/>
      <c r="C86" s="385"/>
      <c r="D86" s="385"/>
      <c r="E86" s="83" t="s">
        <v>125</v>
      </c>
      <c r="F86" s="661" t="s">
        <v>6839</v>
      </c>
      <c r="G86" s="662"/>
      <c r="H86" s="662"/>
      <c r="I86" s="662"/>
      <c r="J86" s="385"/>
      <c r="K86" s="84">
        <v>36</v>
      </c>
      <c r="L86" s="385"/>
      <c r="M86" s="385"/>
      <c r="N86" s="385"/>
      <c r="O86" s="385"/>
      <c r="P86" s="385"/>
      <c r="Q86" s="385"/>
      <c r="R86" s="85"/>
      <c r="T86" s="87"/>
      <c r="U86" s="385"/>
      <c r="V86" s="385"/>
      <c r="W86" s="385"/>
      <c r="X86" s="385"/>
      <c r="Y86" s="385"/>
      <c r="Z86" s="385"/>
      <c r="AA86" s="88"/>
      <c r="AT86" s="89" t="s">
        <v>130</v>
      </c>
      <c r="AU86" s="89" t="s">
        <v>128</v>
      </c>
      <c r="AV86" s="86" t="s">
        <v>128</v>
      </c>
      <c r="AW86" s="86" t="s">
        <v>131</v>
      </c>
      <c r="AX86" s="86" t="s">
        <v>118</v>
      </c>
      <c r="AY86" s="89" t="s">
        <v>120</v>
      </c>
    </row>
    <row r="87" spans="2:64" s="17" customFormat="1" ht="44.25" customHeight="1" x14ac:dyDescent="0.25">
      <c r="B87" s="70"/>
      <c r="C87" s="101" t="s">
        <v>234</v>
      </c>
      <c r="D87" s="101" t="s">
        <v>195</v>
      </c>
      <c r="E87" s="102" t="s">
        <v>6734</v>
      </c>
      <c r="F87" s="677" t="s">
        <v>6735</v>
      </c>
      <c r="G87" s="678"/>
      <c r="H87" s="678"/>
      <c r="I87" s="678"/>
      <c r="J87" s="103" t="s">
        <v>447</v>
      </c>
      <c r="K87" s="104">
        <v>2</v>
      </c>
      <c r="L87" s="670"/>
      <c r="M87" s="678"/>
      <c r="N87" s="670">
        <f>ROUND(L87*K87,2)</f>
        <v>0</v>
      </c>
      <c r="O87" s="667"/>
      <c r="P87" s="667"/>
      <c r="Q87" s="667"/>
      <c r="R87" s="75"/>
      <c r="T87" s="76" t="s">
        <v>125</v>
      </c>
      <c r="U87" s="77" t="s">
        <v>126</v>
      </c>
      <c r="V87" s="78">
        <v>0</v>
      </c>
      <c r="W87" s="78">
        <f>V87*K87</f>
        <v>0</v>
      </c>
      <c r="X87" s="78">
        <v>0</v>
      </c>
      <c r="Y87" s="78">
        <f>X87*K87</f>
        <v>0</v>
      </c>
      <c r="Z87" s="78">
        <v>0</v>
      </c>
      <c r="AA87" s="79">
        <f>Z87*K87</f>
        <v>0</v>
      </c>
      <c r="AR87" s="30" t="s">
        <v>258</v>
      </c>
      <c r="AT87" s="30" t="s">
        <v>195</v>
      </c>
      <c r="AU87" s="30" t="s">
        <v>128</v>
      </c>
      <c r="AY87" s="30" t="s">
        <v>120</v>
      </c>
      <c r="BE87" s="80">
        <f>IF(U87="základní",N87,0)</f>
        <v>0</v>
      </c>
      <c r="BF87" s="80">
        <f>IF(U87="snížená",N87,0)</f>
        <v>0</v>
      </c>
      <c r="BG87" s="80">
        <f>IF(U87="zákl. přenesená",N87,0)</f>
        <v>0</v>
      </c>
      <c r="BH87" s="80">
        <f>IF(U87="sníž. přenesená",N87,0)</f>
        <v>0</v>
      </c>
      <c r="BI87" s="80">
        <f>IF(U87="nulová",N87,0)</f>
        <v>0</v>
      </c>
      <c r="BJ87" s="30" t="s">
        <v>118</v>
      </c>
      <c r="BK87" s="80">
        <f>ROUND(L87*K87,2)</f>
        <v>0</v>
      </c>
      <c r="BL87" s="30" t="s">
        <v>194</v>
      </c>
    </row>
    <row r="88" spans="2:64" s="17" customFormat="1" ht="31.5" customHeight="1" x14ac:dyDescent="0.25">
      <c r="B88" s="70"/>
      <c r="C88" s="71" t="s">
        <v>237</v>
      </c>
      <c r="D88" s="71" t="s">
        <v>121</v>
      </c>
      <c r="E88" s="72" t="s">
        <v>4182</v>
      </c>
      <c r="F88" s="671" t="s">
        <v>4183</v>
      </c>
      <c r="G88" s="667"/>
      <c r="H88" s="667"/>
      <c r="I88" s="667"/>
      <c r="J88" s="73" t="s">
        <v>3691</v>
      </c>
      <c r="K88" s="74">
        <v>10</v>
      </c>
      <c r="L88" s="666"/>
      <c r="M88" s="667"/>
      <c r="N88" s="666">
        <f>ROUND(L88*K88,2)</f>
        <v>0</v>
      </c>
      <c r="O88" s="667"/>
      <c r="P88" s="667"/>
      <c r="Q88" s="667"/>
      <c r="R88" s="75"/>
      <c r="T88" s="76" t="s">
        <v>125</v>
      </c>
      <c r="U88" s="77" t="s">
        <v>126</v>
      </c>
      <c r="V88" s="78">
        <v>0</v>
      </c>
      <c r="W88" s="78">
        <f>V88*K88</f>
        <v>0</v>
      </c>
      <c r="X88" s="78">
        <v>0</v>
      </c>
      <c r="Y88" s="78">
        <f>X88*K88</f>
        <v>0</v>
      </c>
      <c r="Z88" s="78">
        <v>0</v>
      </c>
      <c r="AA88" s="79">
        <f>Z88*K88</f>
        <v>0</v>
      </c>
      <c r="AR88" s="30" t="s">
        <v>118</v>
      </c>
      <c r="AT88" s="30" t="s">
        <v>121</v>
      </c>
      <c r="AU88" s="30" t="s">
        <v>128</v>
      </c>
      <c r="AY88" s="30" t="s">
        <v>120</v>
      </c>
      <c r="BE88" s="80">
        <f>IF(U88="základní",N88,0)</f>
        <v>0</v>
      </c>
      <c r="BF88" s="80">
        <f>IF(U88="snížená",N88,0)</f>
        <v>0</v>
      </c>
      <c r="BG88" s="80">
        <f>IF(U88="zákl. přenesená",N88,0)</f>
        <v>0</v>
      </c>
      <c r="BH88" s="80">
        <f>IF(U88="sníž. přenesená",N88,0)</f>
        <v>0</v>
      </c>
      <c r="BI88" s="80">
        <f>IF(U88="nulová",N88,0)</f>
        <v>0</v>
      </c>
      <c r="BJ88" s="30" t="s">
        <v>118</v>
      </c>
      <c r="BK88" s="80">
        <f>ROUND(L88*K88,2)</f>
        <v>0</v>
      </c>
      <c r="BL88" s="30" t="s">
        <v>118</v>
      </c>
    </row>
    <row r="89" spans="2:64" s="17" customFormat="1" ht="31.5" customHeight="1" x14ac:dyDescent="0.25">
      <c r="B89" s="70"/>
      <c r="C89" s="71" t="s">
        <v>240</v>
      </c>
      <c r="D89" s="71" t="s">
        <v>121</v>
      </c>
      <c r="E89" s="72" t="s">
        <v>4184</v>
      </c>
      <c r="F89" s="671" t="s">
        <v>4185</v>
      </c>
      <c r="G89" s="667"/>
      <c r="H89" s="667"/>
      <c r="I89" s="667"/>
      <c r="J89" s="73" t="s">
        <v>3691</v>
      </c>
      <c r="K89" s="74">
        <v>10</v>
      </c>
      <c r="L89" s="666"/>
      <c r="M89" s="667"/>
      <c r="N89" s="666">
        <f>ROUND(L89*K89,2)</f>
        <v>0</v>
      </c>
      <c r="O89" s="667"/>
      <c r="P89" s="667"/>
      <c r="Q89" s="667"/>
      <c r="R89" s="75"/>
      <c r="T89" s="76" t="s">
        <v>125</v>
      </c>
      <c r="U89" s="77" t="s">
        <v>126</v>
      </c>
      <c r="V89" s="78">
        <v>0</v>
      </c>
      <c r="W89" s="78">
        <f>V89*K89</f>
        <v>0</v>
      </c>
      <c r="X89" s="78">
        <v>0</v>
      </c>
      <c r="Y89" s="78">
        <f>X89*K89</f>
        <v>0</v>
      </c>
      <c r="Z89" s="78">
        <v>0</v>
      </c>
      <c r="AA89" s="79">
        <f>Z89*K89</f>
        <v>0</v>
      </c>
      <c r="AR89" s="30" t="s">
        <v>118</v>
      </c>
      <c r="AT89" s="30" t="s">
        <v>121</v>
      </c>
      <c r="AU89" s="30" t="s">
        <v>128</v>
      </c>
      <c r="AY89" s="30" t="s">
        <v>120</v>
      </c>
      <c r="BE89" s="80">
        <f>IF(U89="základní",N89,0)</f>
        <v>0</v>
      </c>
      <c r="BF89" s="80">
        <f>IF(U89="snížená",N89,0)</f>
        <v>0</v>
      </c>
      <c r="BG89" s="80">
        <f>IF(U89="zákl. přenesená",N89,0)</f>
        <v>0</v>
      </c>
      <c r="BH89" s="80">
        <f>IF(U89="sníž. přenesená",N89,0)</f>
        <v>0</v>
      </c>
      <c r="BI89" s="80">
        <f>IF(U89="nulová",N89,0)</f>
        <v>0</v>
      </c>
      <c r="BJ89" s="30" t="s">
        <v>118</v>
      </c>
      <c r="BK89" s="80">
        <f>ROUND(L89*K89,2)</f>
        <v>0</v>
      </c>
      <c r="BL89" s="30" t="s">
        <v>118</v>
      </c>
    </row>
    <row r="90" spans="2:64" s="62" customFormat="1" ht="29.85" customHeight="1" x14ac:dyDescent="0.3">
      <c r="B90" s="58"/>
      <c r="C90" s="59"/>
      <c r="D90" s="69" t="s">
        <v>4491</v>
      </c>
      <c r="E90" s="69"/>
      <c r="F90" s="69"/>
      <c r="G90" s="69"/>
      <c r="H90" s="69"/>
      <c r="I90" s="69"/>
      <c r="J90" s="69"/>
      <c r="K90" s="69"/>
      <c r="L90" s="69"/>
      <c r="M90" s="69"/>
      <c r="N90" s="657">
        <f>BK90</f>
        <v>0</v>
      </c>
      <c r="O90" s="658"/>
      <c r="P90" s="658"/>
      <c r="Q90" s="658"/>
      <c r="R90" s="61"/>
      <c r="T90" s="63"/>
      <c r="U90" s="59"/>
      <c r="V90" s="59"/>
      <c r="W90" s="64">
        <f>SUM(W91:W93)</f>
        <v>1.05</v>
      </c>
      <c r="X90" s="59"/>
      <c r="Y90" s="64">
        <f>SUM(Y91:Y93)</f>
        <v>3.3E-3</v>
      </c>
      <c r="Z90" s="59"/>
      <c r="AA90" s="65">
        <f>SUM(AA91:AA93)</f>
        <v>0</v>
      </c>
      <c r="AR90" s="66" t="s">
        <v>128</v>
      </c>
      <c r="AT90" s="67" t="s">
        <v>117</v>
      </c>
      <c r="AU90" s="67" t="s">
        <v>118</v>
      </c>
      <c r="AY90" s="66" t="s">
        <v>120</v>
      </c>
      <c r="BK90" s="68">
        <f>SUM(BK91:BK93)</f>
        <v>0</v>
      </c>
    </row>
    <row r="91" spans="2:64" s="17" customFormat="1" ht="31.5" customHeight="1" x14ac:dyDescent="0.25">
      <c r="B91" s="70"/>
      <c r="C91" s="71" t="s">
        <v>247</v>
      </c>
      <c r="D91" s="71" t="s">
        <v>121</v>
      </c>
      <c r="E91" s="72" t="s">
        <v>6821</v>
      </c>
      <c r="F91" s="671" t="s">
        <v>6822</v>
      </c>
      <c r="G91" s="667"/>
      <c r="H91" s="667"/>
      <c r="I91" s="667"/>
      <c r="J91" s="73" t="s">
        <v>447</v>
      </c>
      <c r="K91" s="74">
        <v>2</v>
      </c>
      <c r="L91" s="666"/>
      <c r="M91" s="667"/>
      <c r="N91" s="666">
        <f>ROUND(L91*K91,2)</f>
        <v>0</v>
      </c>
      <c r="O91" s="667"/>
      <c r="P91" s="667"/>
      <c r="Q91" s="667"/>
      <c r="R91" s="75"/>
      <c r="T91" s="76" t="s">
        <v>125</v>
      </c>
      <c r="U91" s="77" t="s">
        <v>126</v>
      </c>
      <c r="V91" s="78">
        <v>0.10299999999999999</v>
      </c>
      <c r="W91" s="78">
        <f>V91*K91</f>
        <v>0.20599999999999999</v>
      </c>
      <c r="X91" s="78">
        <v>2.4000000000000001E-4</v>
      </c>
      <c r="Y91" s="78">
        <f>X91*K91</f>
        <v>4.8000000000000001E-4</v>
      </c>
      <c r="Z91" s="78">
        <v>0</v>
      </c>
      <c r="AA91" s="79">
        <f>Z91*K91</f>
        <v>0</v>
      </c>
      <c r="AR91" s="30" t="s">
        <v>194</v>
      </c>
      <c r="AT91" s="30" t="s">
        <v>121</v>
      </c>
      <c r="AU91" s="30" t="s">
        <v>128</v>
      </c>
      <c r="AY91" s="30" t="s">
        <v>120</v>
      </c>
      <c r="BE91" s="80">
        <f>IF(U91="základní",N91,0)</f>
        <v>0</v>
      </c>
      <c r="BF91" s="80">
        <f>IF(U91="snížená",N91,0)</f>
        <v>0</v>
      </c>
      <c r="BG91" s="80">
        <f>IF(U91="zákl. přenesená",N91,0)</f>
        <v>0</v>
      </c>
      <c r="BH91" s="80">
        <f>IF(U91="sníž. přenesená",N91,0)</f>
        <v>0</v>
      </c>
      <c r="BI91" s="80">
        <f>IF(U91="nulová",N91,0)</f>
        <v>0</v>
      </c>
      <c r="BJ91" s="30" t="s">
        <v>118</v>
      </c>
      <c r="BK91" s="80">
        <f>ROUND(L91*K91,2)</f>
        <v>0</v>
      </c>
      <c r="BL91" s="30" t="s">
        <v>194</v>
      </c>
    </row>
    <row r="92" spans="2:64" s="17" customFormat="1" ht="31.5" customHeight="1" x14ac:dyDescent="0.25">
      <c r="B92" s="70"/>
      <c r="C92" s="71" t="s">
        <v>254</v>
      </c>
      <c r="D92" s="71" t="s">
        <v>121</v>
      </c>
      <c r="E92" s="72" t="s">
        <v>6827</v>
      </c>
      <c r="F92" s="671" t="s">
        <v>6828</v>
      </c>
      <c r="G92" s="667"/>
      <c r="H92" s="667"/>
      <c r="I92" s="667"/>
      <c r="J92" s="73" t="s">
        <v>447</v>
      </c>
      <c r="K92" s="74">
        <v>2</v>
      </c>
      <c r="L92" s="666"/>
      <c r="M92" s="667"/>
      <c r="N92" s="666">
        <f>ROUND(L92*K92,2)</f>
        <v>0</v>
      </c>
      <c r="O92" s="667"/>
      <c r="P92" s="667"/>
      <c r="Q92" s="667"/>
      <c r="R92" s="75"/>
      <c r="T92" s="76" t="s">
        <v>125</v>
      </c>
      <c r="U92" s="77" t="s">
        <v>126</v>
      </c>
      <c r="V92" s="78">
        <v>8.2000000000000003E-2</v>
      </c>
      <c r="W92" s="78">
        <f>V92*K92</f>
        <v>0.16400000000000001</v>
      </c>
      <c r="X92" s="78">
        <v>2.2000000000000001E-4</v>
      </c>
      <c r="Y92" s="78">
        <f>X92*K92</f>
        <v>4.4000000000000002E-4</v>
      </c>
      <c r="Z92" s="78">
        <v>0</v>
      </c>
      <c r="AA92" s="79">
        <f>Z92*K92</f>
        <v>0</v>
      </c>
      <c r="AR92" s="30" t="s">
        <v>194</v>
      </c>
      <c r="AT92" s="30" t="s">
        <v>121</v>
      </c>
      <c r="AU92" s="30" t="s">
        <v>128</v>
      </c>
      <c r="AY92" s="30" t="s">
        <v>120</v>
      </c>
      <c r="BE92" s="80">
        <f>IF(U92="základní",N92,0)</f>
        <v>0</v>
      </c>
      <c r="BF92" s="80">
        <f>IF(U92="snížená",N92,0)</f>
        <v>0</v>
      </c>
      <c r="BG92" s="80">
        <f>IF(U92="zákl. přenesená",N92,0)</f>
        <v>0</v>
      </c>
      <c r="BH92" s="80">
        <f>IF(U92="sníž. přenesená",N92,0)</f>
        <v>0</v>
      </c>
      <c r="BI92" s="80">
        <f>IF(U92="nulová",N92,0)</f>
        <v>0</v>
      </c>
      <c r="BJ92" s="30" t="s">
        <v>118</v>
      </c>
      <c r="BK92" s="80">
        <f>ROUND(L92*K92,2)</f>
        <v>0</v>
      </c>
      <c r="BL92" s="30" t="s">
        <v>194</v>
      </c>
    </row>
    <row r="93" spans="2:64" s="17" customFormat="1" ht="31.5" customHeight="1" x14ac:dyDescent="0.25">
      <c r="B93" s="70"/>
      <c r="C93" s="71" t="s">
        <v>258</v>
      </c>
      <c r="D93" s="71" t="s">
        <v>121</v>
      </c>
      <c r="E93" s="72" t="s">
        <v>6833</v>
      </c>
      <c r="F93" s="671" t="s">
        <v>6834</v>
      </c>
      <c r="G93" s="667"/>
      <c r="H93" s="667"/>
      <c r="I93" s="667"/>
      <c r="J93" s="73" t="s">
        <v>447</v>
      </c>
      <c r="K93" s="74">
        <v>2</v>
      </c>
      <c r="L93" s="666"/>
      <c r="M93" s="667"/>
      <c r="N93" s="666">
        <f>ROUND(L93*K93,2)</f>
        <v>0</v>
      </c>
      <c r="O93" s="667"/>
      <c r="P93" s="667"/>
      <c r="Q93" s="667"/>
      <c r="R93" s="75"/>
      <c r="T93" s="76" t="s">
        <v>125</v>
      </c>
      <c r="U93" s="77" t="s">
        <v>126</v>
      </c>
      <c r="V93" s="78">
        <v>0.34</v>
      </c>
      <c r="W93" s="78">
        <f>V93*K93</f>
        <v>0.68</v>
      </c>
      <c r="X93" s="78">
        <v>1.1900000000000001E-3</v>
      </c>
      <c r="Y93" s="78">
        <f>X93*K93</f>
        <v>2.3800000000000002E-3</v>
      </c>
      <c r="Z93" s="78">
        <v>0</v>
      </c>
      <c r="AA93" s="79">
        <f>Z93*K93</f>
        <v>0</v>
      </c>
      <c r="AR93" s="30" t="s">
        <v>194</v>
      </c>
      <c r="AT93" s="30" t="s">
        <v>121</v>
      </c>
      <c r="AU93" s="30" t="s">
        <v>128</v>
      </c>
      <c r="AY93" s="30" t="s">
        <v>120</v>
      </c>
      <c r="BE93" s="80">
        <f>IF(U93="základní",N93,0)</f>
        <v>0</v>
      </c>
      <c r="BF93" s="80">
        <f>IF(U93="snížená",N93,0)</f>
        <v>0</v>
      </c>
      <c r="BG93" s="80">
        <f>IF(U93="zákl. přenesená",N93,0)</f>
        <v>0</v>
      </c>
      <c r="BH93" s="80">
        <f>IF(U93="sníž. přenesená",N93,0)</f>
        <v>0</v>
      </c>
      <c r="BI93" s="80">
        <f>IF(U93="nulová",N93,0)</f>
        <v>0</v>
      </c>
      <c r="BJ93" s="30" t="s">
        <v>118</v>
      </c>
      <c r="BK93" s="80">
        <f>ROUND(L93*K93,2)</f>
        <v>0</v>
      </c>
      <c r="BL93" s="30" t="s">
        <v>194</v>
      </c>
    </row>
    <row r="94" spans="2:64" s="62" customFormat="1" ht="29.85" customHeight="1" x14ac:dyDescent="0.3">
      <c r="B94" s="58"/>
      <c r="C94" s="59"/>
      <c r="D94" s="69" t="s">
        <v>98</v>
      </c>
      <c r="E94" s="69"/>
      <c r="F94" s="69"/>
      <c r="G94" s="69"/>
      <c r="H94" s="69"/>
      <c r="I94" s="69"/>
      <c r="J94" s="69"/>
      <c r="K94" s="69"/>
      <c r="L94" s="69"/>
      <c r="M94" s="69"/>
      <c r="N94" s="657">
        <f>BK94</f>
        <v>0</v>
      </c>
      <c r="O94" s="658"/>
      <c r="P94" s="658"/>
      <c r="Q94" s="658"/>
      <c r="R94" s="61"/>
      <c r="T94" s="63"/>
      <c r="U94" s="59"/>
      <c r="V94" s="59"/>
      <c r="W94" s="64">
        <f>SUM(W95:W96)</f>
        <v>0.77999999999999992</v>
      </c>
      <c r="X94" s="59"/>
      <c r="Y94" s="64">
        <f>SUM(Y95:Y96)</f>
        <v>2.7000000000000001E-3</v>
      </c>
      <c r="Z94" s="59"/>
      <c r="AA94" s="65">
        <f>SUM(AA95:AA96)</f>
        <v>0</v>
      </c>
      <c r="AR94" s="66" t="s">
        <v>128</v>
      </c>
      <c r="AT94" s="67" t="s">
        <v>117</v>
      </c>
      <c r="AU94" s="67" t="s">
        <v>118</v>
      </c>
      <c r="AY94" s="66" t="s">
        <v>120</v>
      </c>
      <c r="BK94" s="68">
        <f>SUM(BK95:BK96)</f>
        <v>0</v>
      </c>
    </row>
    <row r="95" spans="2:64" s="17" customFormat="1" ht="31.5" customHeight="1" x14ac:dyDescent="0.25">
      <c r="B95" s="70"/>
      <c r="C95" s="71" t="s">
        <v>262</v>
      </c>
      <c r="D95" s="71" t="s">
        <v>121</v>
      </c>
      <c r="E95" s="72" t="s">
        <v>3693</v>
      </c>
      <c r="F95" s="671" t="s">
        <v>3694</v>
      </c>
      <c r="G95" s="667"/>
      <c r="H95" s="667"/>
      <c r="I95" s="667"/>
      <c r="J95" s="73" t="s">
        <v>532</v>
      </c>
      <c r="K95" s="74">
        <v>30</v>
      </c>
      <c r="L95" s="666"/>
      <c r="M95" s="667"/>
      <c r="N95" s="666">
        <f>ROUND(L95*K95,2)</f>
        <v>0</v>
      </c>
      <c r="O95" s="667"/>
      <c r="P95" s="667"/>
      <c r="Q95" s="667"/>
      <c r="R95" s="75"/>
      <c r="T95" s="76" t="s">
        <v>125</v>
      </c>
      <c r="U95" s="77" t="s">
        <v>126</v>
      </c>
      <c r="V95" s="78">
        <v>2.5999999999999999E-2</v>
      </c>
      <c r="W95" s="78">
        <f>V95*K95</f>
        <v>0.77999999999999992</v>
      </c>
      <c r="X95" s="78">
        <v>9.0000000000000006E-5</v>
      </c>
      <c r="Y95" s="78">
        <f>X95*K95</f>
        <v>2.7000000000000001E-3</v>
      </c>
      <c r="Z95" s="78">
        <v>0</v>
      </c>
      <c r="AA95" s="79">
        <f>Z95*K95</f>
        <v>0</v>
      </c>
      <c r="AR95" s="30" t="s">
        <v>194</v>
      </c>
      <c r="AT95" s="30" t="s">
        <v>121</v>
      </c>
      <c r="AU95" s="30" t="s">
        <v>128</v>
      </c>
      <c r="AY95" s="30" t="s">
        <v>120</v>
      </c>
      <c r="BE95" s="80">
        <f>IF(U95="základní",N95,0)</f>
        <v>0</v>
      </c>
      <c r="BF95" s="80">
        <f>IF(U95="snížená",N95,0)</f>
        <v>0</v>
      </c>
      <c r="BG95" s="80">
        <f>IF(U95="zákl. přenesená",N95,0)</f>
        <v>0</v>
      </c>
      <c r="BH95" s="80">
        <f>IF(U95="sníž. přenesená",N95,0)</f>
        <v>0</v>
      </c>
      <c r="BI95" s="80">
        <f>IF(U95="nulová",N95,0)</f>
        <v>0</v>
      </c>
      <c r="BJ95" s="30" t="s">
        <v>118</v>
      </c>
      <c r="BK95" s="80">
        <f>ROUND(L95*K95,2)</f>
        <v>0</v>
      </c>
      <c r="BL95" s="30" t="s">
        <v>194</v>
      </c>
    </row>
    <row r="96" spans="2:64" s="86" customFormat="1" ht="22.5" customHeight="1" x14ac:dyDescent="0.25">
      <c r="B96" s="81"/>
      <c r="C96" s="385"/>
      <c r="D96" s="385"/>
      <c r="E96" s="83" t="s">
        <v>125</v>
      </c>
      <c r="F96" s="661" t="s">
        <v>6840</v>
      </c>
      <c r="G96" s="662"/>
      <c r="H96" s="662"/>
      <c r="I96" s="662"/>
      <c r="J96" s="385"/>
      <c r="K96" s="84">
        <v>30</v>
      </c>
      <c r="L96" s="385"/>
      <c r="M96" s="385"/>
      <c r="N96" s="385"/>
      <c r="O96" s="385"/>
      <c r="P96" s="385"/>
      <c r="Q96" s="385"/>
      <c r="R96" s="85"/>
      <c r="T96" s="87"/>
      <c r="U96" s="385"/>
      <c r="V96" s="385"/>
      <c r="W96" s="385"/>
      <c r="X96" s="385"/>
      <c r="Y96" s="385"/>
      <c r="Z96" s="385"/>
      <c r="AA96" s="88"/>
      <c r="AT96" s="89" t="s">
        <v>130</v>
      </c>
      <c r="AU96" s="89" t="s">
        <v>128</v>
      </c>
      <c r="AV96" s="86" t="s">
        <v>128</v>
      </c>
      <c r="AW96" s="86" t="s">
        <v>131</v>
      </c>
      <c r="AX96" s="86" t="s">
        <v>118</v>
      </c>
      <c r="AY96" s="89" t="s">
        <v>120</v>
      </c>
    </row>
    <row r="97" spans="2:64" s="62" customFormat="1" ht="29.85" customHeight="1" x14ac:dyDescent="0.3">
      <c r="B97" s="58"/>
      <c r="C97" s="59"/>
      <c r="D97" s="69" t="s">
        <v>4492</v>
      </c>
      <c r="E97" s="69"/>
      <c r="F97" s="69"/>
      <c r="G97" s="69"/>
      <c r="H97" s="69"/>
      <c r="I97" s="69"/>
      <c r="J97" s="69"/>
      <c r="K97" s="69"/>
      <c r="L97" s="69"/>
      <c r="M97" s="69"/>
      <c r="N97" s="659">
        <f>BK97</f>
        <v>0</v>
      </c>
      <c r="O97" s="660"/>
      <c r="P97" s="660"/>
      <c r="Q97" s="660"/>
      <c r="R97" s="61"/>
      <c r="T97" s="63"/>
      <c r="U97" s="59"/>
      <c r="V97" s="59"/>
      <c r="W97" s="64">
        <f>SUM(W98:W99)</f>
        <v>0</v>
      </c>
      <c r="X97" s="59"/>
      <c r="Y97" s="64">
        <f>SUM(Y98:Y99)</f>
        <v>0</v>
      </c>
      <c r="Z97" s="59"/>
      <c r="AA97" s="65">
        <f>SUM(AA98:AA99)</f>
        <v>0</v>
      </c>
      <c r="AR97" s="66" t="s">
        <v>128</v>
      </c>
      <c r="AT97" s="67" t="s">
        <v>117</v>
      </c>
      <c r="AU97" s="67" t="s">
        <v>118</v>
      </c>
      <c r="AY97" s="66" t="s">
        <v>120</v>
      </c>
      <c r="BK97" s="68">
        <f>SUM(BK98:BK99)</f>
        <v>0</v>
      </c>
    </row>
    <row r="98" spans="2:64" s="17" customFormat="1" ht="22.5" customHeight="1" x14ac:dyDescent="0.25">
      <c r="B98" s="70"/>
      <c r="C98" s="101" t="s">
        <v>266</v>
      </c>
      <c r="D98" s="101" t="s">
        <v>195</v>
      </c>
      <c r="E98" s="102" t="s">
        <v>4527</v>
      </c>
      <c r="F98" s="677" t="s">
        <v>4245</v>
      </c>
      <c r="G98" s="678"/>
      <c r="H98" s="678"/>
      <c r="I98" s="678"/>
      <c r="J98" s="103" t="s">
        <v>124</v>
      </c>
      <c r="K98" s="104">
        <v>3</v>
      </c>
      <c r="L98" s="670"/>
      <c r="M98" s="678"/>
      <c r="N98" s="670">
        <f>ROUND(L98*K98,2)</f>
        <v>0</v>
      </c>
      <c r="O98" s="667"/>
      <c r="P98" s="667"/>
      <c r="Q98" s="667"/>
      <c r="R98" s="75"/>
      <c r="T98" s="76" t="s">
        <v>125</v>
      </c>
      <c r="U98" s="77" t="s">
        <v>126</v>
      </c>
      <c r="V98" s="78">
        <v>0</v>
      </c>
      <c r="W98" s="78">
        <f>V98*K98</f>
        <v>0</v>
      </c>
      <c r="X98" s="78">
        <v>0</v>
      </c>
      <c r="Y98" s="78">
        <f>X98*K98</f>
        <v>0</v>
      </c>
      <c r="Z98" s="78">
        <v>0</v>
      </c>
      <c r="AA98" s="79">
        <f>Z98*K98</f>
        <v>0</v>
      </c>
      <c r="AR98" s="30" t="s">
        <v>258</v>
      </c>
      <c r="AT98" s="30" t="s">
        <v>195</v>
      </c>
      <c r="AU98" s="30" t="s">
        <v>128</v>
      </c>
      <c r="AY98" s="30" t="s">
        <v>120</v>
      </c>
      <c r="BE98" s="80">
        <f>IF(U98="základní",N98,0)</f>
        <v>0</v>
      </c>
      <c r="BF98" s="80">
        <f>IF(U98="snížená",N98,0)</f>
        <v>0</v>
      </c>
      <c r="BG98" s="80">
        <f>IF(U98="zákl. přenesená",N98,0)</f>
        <v>0</v>
      </c>
      <c r="BH98" s="80">
        <f>IF(U98="sníž. přenesená",N98,0)</f>
        <v>0</v>
      </c>
      <c r="BI98" s="80">
        <f>IF(U98="nulová",N98,0)</f>
        <v>0</v>
      </c>
      <c r="BJ98" s="30" t="s">
        <v>118</v>
      </c>
      <c r="BK98" s="80">
        <f>ROUND(L98*K98,2)</f>
        <v>0</v>
      </c>
      <c r="BL98" s="30" t="s">
        <v>194</v>
      </c>
    </row>
    <row r="99" spans="2:64" s="17" customFormat="1" ht="31.5" customHeight="1" x14ac:dyDescent="0.25">
      <c r="B99" s="70"/>
      <c r="C99" s="101" t="s">
        <v>270</v>
      </c>
      <c r="D99" s="101" t="s">
        <v>195</v>
      </c>
      <c r="E99" s="102" t="s">
        <v>4543</v>
      </c>
      <c r="F99" s="677" t="s">
        <v>4544</v>
      </c>
      <c r="G99" s="678"/>
      <c r="H99" s="678"/>
      <c r="I99" s="678"/>
      <c r="J99" s="103" t="s">
        <v>124</v>
      </c>
      <c r="K99" s="104">
        <v>24</v>
      </c>
      <c r="L99" s="670"/>
      <c r="M99" s="678"/>
      <c r="N99" s="670">
        <f>ROUND(L99*K99,2)</f>
        <v>0</v>
      </c>
      <c r="O99" s="667"/>
      <c r="P99" s="667"/>
      <c r="Q99" s="667"/>
      <c r="R99" s="75"/>
      <c r="T99" s="76" t="s">
        <v>125</v>
      </c>
      <c r="U99" s="77" t="s">
        <v>126</v>
      </c>
      <c r="V99" s="78">
        <v>0</v>
      </c>
      <c r="W99" s="78">
        <f>V99*K99</f>
        <v>0</v>
      </c>
      <c r="X99" s="78">
        <v>0</v>
      </c>
      <c r="Y99" s="78">
        <f>X99*K99</f>
        <v>0</v>
      </c>
      <c r="Z99" s="78">
        <v>0</v>
      </c>
      <c r="AA99" s="79">
        <f>Z99*K99</f>
        <v>0</v>
      </c>
      <c r="AR99" s="30" t="s">
        <v>258</v>
      </c>
      <c r="AT99" s="30" t="s">
        <v>195</v>
      </c>
      <c r="AU99" s="30" t="s">
        <v>128</v>
      </c>
      <c r="AY99" s="30" t="s">
        <v>120</v>
      </c>
      <c r="BE99" s="80">
        <f>IF(U99="základní",N99,0)</f>
        <v>0</v>
      </c>
      <c r="BF99" s="80">
        <f>IF(U99="snížená",N99,0)</f>
        <v>0</v>
      </c>
      <c r="BG99" s="80">
        <f>IF(U99="zákl. přenesená",N99,0)</f>
        <v>0</v>
      </c>
      <c r="BH99" s="80">
        <f>IF(U99="sníž. přenesená",N99,0)</f>
        <v>0</v>
      </c>
      <c r="BI99" s="80">
        <f>IF(U99="nulová",N99,0)</f>
        <v>0</v>
      </c>
      <c r="BJ99" s="30" t="s">
        <v>118</v>
      </c>
      <c r="BK99" s="80">
        <f>ROUND(L99*K99,2)</f>
        <v>0</v>
      </c>
      <c r="BL99" s="30" t="s">
        <v>194</v>
      </c>
    </row>
    <row r="100" spans="2:64" s="62" customFormat="1" ht="29.85" customHeight="1" x14ac:dyDescent="0.3">
      <c r="B100" s="58"/>
      <c r="C100" s="59"/>
      <c r="D100" s="69" t="s">
        <v>6723</v>
      </c>
      <c r="E100" s="69"/>
      <c r="F100" s="69"/>
      <c r="G100" s="69"/>
      <c r="H100" s="69"/>
      <c r="I100" s="69"/>
      <c r="J100" s="69"/>
      <c r="K100" s="69"/>
      <c r="L100" s="69"/>
      <c r="M100" s="69"/>
      <c r="N100" s="657">
        <f>BK100</f>
        <v>0</v>
      </c>
      <c r="O100" s="658"/>
      <c r="P100" s="658"/>
      <c r="Q100" s="658"/>
      <c r="R100" s="61"/>
      <c r="T100" s="63"/>
      <c r="U100" s="59"/>
      <c r="V100" s="59"/>
      <c r="W100" s="64">
        <f>SUM(W101:W104)</f>
        <v>0</v>
      </c>
      <c r="X100" s="59"/>
      <c r="Y100" s="64">
        <f>SUM(Y101:Y104)</f>
        <v>0</v>
      </c>
      <c r="Z100" s="59"/>
      <c r="AA100" s="65">
        <f>SUM(AA101:AA104)</f>
        <v>0</v>
      </c>
      <c r="AR100" s="66" t="s">
        <v>128</v>
      </c>
      <c r="AT100" s="67" t="s">
        <v>117</v>
      </c>
      <c r="AU100" s="67" t="s">
        <v>118</v>
      </c>
      <c r="AY100" s="66" t="s">
        <v>120</v>
      </c>
      <c r="BK100" s="68">
        <f>SUM(BK101:BK104)</f>
        <v>0</v>
      </c>
    </row>
    <row r="101" spans="2:64" s="17" customFormat="1" ht="22.5" customHeight="1" x14ac:dyDescent="0.25">
      <c r="B101" s="70"/>
      <c r="C101" s="101" t="s">
        <v>275</v>
      </c>
      <c r="D101" s="101" t="s">
        <v>195</v>
      </c>
      <c r="E101" s="102" t="s">
        <v>6737</v>
      </c>
      <c r="F101" s="677" t="s">
        <v>6738</v>
      </c>
      <c r="G101" s="678"/>
      <c r="H101" s="678"/>
      <c r="I101" s="678"/>
      <c r="J101" s="103" t="s">
        <v>3065</v>
      </c>
      <c r="K101" s="104">
        <v>1</v>
      </c>
      <c r="L101" s="670"/>
      <c r="M101" s="678"/>
      <c r="N101" s="670">
        <f>ROUND(L101*K101,2)</f>
        <v>0</v>
      </c>
      <c r="O101" s="667"/>
      <c r="P101" s="667"/>
      <c r="Q101" s="667"/>
      <c r="R101" s="75"/>
      <c r="T101" s="76" t="s">
        <v>125</v>
      </c>
      <c r="U101" s="77" t="s">
        <v>126</v>
      </c>
      <c r="V101" s="78">
        <v>0</v>
      </c>
      <c r="W101" s="78">
        <f>V101*K101</f>
        <v>0</v>
      </c>
      <c r="X101" s="78">
        <v>0</v>
      </c>
      <c r="Y101" s="78">
        <f>X101*K101</f>
        <v>0</v>
      </c>
      <c r="Z101" s="78">
        <v>0</v>
      </c>
      <c r="AA101" s="79">
        <f>Z101*K101</f>
        <v>0</v>
      </c>
      <c r="AR101" s="30" t="s">
        <v>258</v>
      </c>
      <c r="AT101" s="30" t="s">
        <v>195</v>
      </c>
      <c r="AU101" s="30" t="s">
        <v>128</v>
      </c>
      <c r="AY101" s="30" t="s">
        <v>120</v>
      </c>
      <c r="BE101" s="80">
        <f>IF(U101="základní",N101,0)</f>
        <v>0</v>
      </c>
      <c r="BF101" s="80">
        <f>IF(U101="snížená",N101,0)</f>
        <v>0</v>
      </c>
      <c r="BG101" s="80">
        <f>IF(U101="zákl. přenesená",N101,0)</f>
        <v>0</v>
      </c>
      <c r="BH101" s="80">
        <f>IF(U101="sníž. přenesená",N101,0)</f>
        <v>0</v>
      </c>
      <c r="BI101" s="80">
        <f>IF(U101="nulová",N101,0)</f>
        <v>0</v>
      </c>
      <c r="BJ101" s="30" t="s">
        <v>118</v>
      </c>
      <c r="BK101" s="80">
        <f>ROUND(L101*K101,2)</f>
        <v>0</v>
      </c>
      <c r="BL101" s="30" t="s">
        <v>194</v>
      </c>
    </row>
    <row r="102" spans="2:64" s="17" customFormat="1" ht="31.5" customHeight="1" x14ac:dyDescent="0.25">
      <c r="B102" s="70"/>
      <c r="C102" s="101" t="s">
        <v>282</v>
      </c>
      <c r="D102" s="101" t="s">
        <v>195</v>
      </c>
      <c r="E102" s="102" t="s">
        <v>6739</v>
      </c>
      <c r="F102" s="677" t="s">
        <v>6740</v>
      </c>
      <c r="G102" s="678"/>
      <c r="H102" s="678"/>
      <c r="I102" s="678"/>
      <c r="J102" s="103" t="s">
        <v>3065</v>
      </c>
      <c r="K102" s="104">
        <v>1</v>
      </c>
      <c r="L102" s="670"/>
      <c r="M102" s="678"/>
      <c r="N102" s="670">
        <f>ROUND(L102*K102,2)</f>
        <v>0</v>
      </c>
      <c r="O102" s="667"/>
      <c r="P102" s="667"/>
      <c r="Q102" s="667"/>
      <c r="R102" s="75"/>
      <c r="T102" s="76" t="s">
        <v>125</v>
      </c>
      <c r="U102" s="77" t="s">
        <v>126</v>
      </c>
      <c r="V102" s="78">
        <v>0</v>
      </c>
      <c r="W102" s="78">
        <f>V102*K102</f>
        <v>0</v>
      </c>
      <c r="X102" s="78">
        <v>0</v>
      </c>
      <c r="Y102" s="78">
        <f>X102*K102</f>
        <v>0</v>
      </c>
      <c r="Z102" s="78">
        <v>0</v>
      </c>
      <c r="AA102" s="79">
        <f>Z102*K102</f>
        <v>0</v>
      </c>
      <c r="AR102" s="30" t="s">
        <v>258</v>
      </c>
      <c r="AT102" s="30" t="s">
        <v>195</v>
      </c>
      <c r="AU102" s="30" t="s">
        <v>128</v>
      </c>
      <c r="AY102" s="30" t="s">
        <v>120</v>
      </c>
      <c r="BE102" s="80">
        <f>IF(U102="základní",N102,0)</f>
        <v>0</v>
      </c>
      <c r="BF102" s="80">
        <f>IF(U102="snížená",N102,0)</f>
        <v>0</v>
      </c>
      <c r="BG102" s="80">
        <f>IF(U102="zákl. přenesená",N102,0)</f>
        <v>0</v>
      </c>
      <c r="BH102" s="80">
        <f>IF(U102="sníž. přenesená",N102,0)</f>
        <v>0</v>
      </c>
      <c r="BI102" s="80">
        <f>IF(U102="nulová",N102,0)</f>
        <v>0</v>
      </c>
      <c r="BJ102" s="30" t="s">
        <v>118</v>
      </c>
      <c r="BK102" s="80">
        <f>ROUND(L102*K102,2)</f>
        <v>0</v>
      </c>
      <c r="BL102" s="30" t="s">
        <v>194</v>
      </c>
    </row>
    <row r="103" spans="2:64" s="17" customFormat="1" ht="22.5" customHeight="1" x14ac:dyDescent="0.25">
      <c r="B103" s="70"/>
      <c r="C103" s="101" t="s">
        <v>286</v>
      </c>
      <c r="D103" s="101" t="s">
        <v>195</v>
      </c>
      <c r="E103" s="102" t="s">
        <v>6741</v>
      </c>
      <c r="F103" s="677" t="s">
        <v>6742</v>
      </c>
      <c r="G103" s="678"/>
      <c r="H103" s="678"/>
      <c r="I103" s="678"/>
      <c r="J103" s="103" t="s">
        <v>3065</v>
      </c>
      <c r="K103" s="104">
        <v>1</v>
      </c>
      <c r="L103" s="670"/>
      <c r="M103" s="678"/>
      <c r="N103" s="670">
        <f>ROUND(L103*K103,2)</f>
        <v>0</v>
      </c>
      <c r="O103" s="667"/>
      <c r="P103" s="667"/>
      <c r="Q103" s="667"/>
      <c r="R103" s="75"/>
      <c r="T103" s="76" t="s">
        <v>125</v>
      </c>
      <c r="U103" s="77" t="s">
        <v>126</v>
      </c>
      <c r="V103" s="78">
        <v>0</v>
      </c>
      <c r="W103" s="78">
        <f>V103*K103</f>
        <v>0</v>
      </c>
      <c r="X103" s="78">
        <v>0</v>
      </c>
      <c r="Y103" s="78">
        <f>X103*K103</f>
        <v>0</v>
      </c>
      <c r="Z103" s="78">
        <v>0</v>
      </c>
      <c r="AA103" s="79">
        <f>Z103*K103</f>
        <v>0</v>
      </c>
      <c r="AR103" s="30" t="s">
        <v>258</v>
      </c>
      <c r="AT103" s="30" t="s">
        <v>195</v>
      </c>
      <c r="AU103" s="30" t="s">
        <v>128</v>
      </c>
      <c r="AY103" s="30" t="s">
        <v>120</v>
      </c>
      <c r="BE103" s="80">
        <f>IF(U103="základní",N103,0)</f>
        <v>0</v>
      </c>
      <c r="BF103" s="80">
        <f>IF(U103="snížená",N103,0)</f>
        <v>0</v>
      </c>
      <c r="BG103" s="80">
        <f>IF(U103="zákl. přenesená",N103,0)</f>
        <v>0</v>
      </c>
      <c r="BH103" s="80">
        <f>IF(U103="sníž. přenesená",N103,0)</f>
        <v>0</v>
      </c>
      <c r="BI103" s="80">
        <f>IF(U103="nulová",N103,0)</f>
        <v>0</v>
      </c>
      <c r="BJ103" s="30" t="s">
        <v>118</v>
      </c>
      <c r="BK103" s="80">
        <f>ROUND(L103*K103,2)</f>
        <v>0</v>
      </c>
      <c r="BL103" s="30" t="s">
        <v>194</v>
      </c>
    </row>
    <row r="104" spans="2:64" s="17" customFormat="1" ht="22.5" customHeight="1" x14ac:dyDescent="0.25">
      <c r="B104" s="70"/>
      <c r="C104" s="101" t="s">
        <v>291</v>
      </c>
      <c r="D104" s="101" t="s">
        <v>195</v>
      </c>
      <c r="E104" s="102" t="s">
        <v>6743</v>
      </c>
      <c r="F104" s="677" t="s">
        <v>6744</v>
      </c>
      <c r="G104" s="678"/>
      <c r="H104" s="678"/>
      <c r="I104" s="678"/>
      <c r="J104" s="103" t="s">
        <v>3065</v>
      </c>
      <c r="K104" s="104">
        <v>1</v>
      </c>
      <c r="L104" s="670"/>
      <c r="M104" s="678"/>
      <c r="N104" s="670">
        <f>ROUND(L104*K104,2)</f>
        <v>0</v>
      </c>
      <c r="O104" s="667"/>
      <c r="P104" s="667"/>
      <c r="Q104" s="667"/>
      <c r="R104" s="75"/>
      <c r="T104" s="76" t="s">
        <v>125</v>
      </c>
      <c r="U104" s="129" t="s">
        <v>126</v>
      </c>
      <c r="V104" s="130">
        <v>0</v>
      </c>
      <c r="W104" s="130">
        <f>V104*K104</f>
        <v>0</v>
      </c>
      <c r="X104" s="130">
        <v>0</v>
      </c>
      <c r="Y104" s="130">
        <f>X104*K104</f>
        <v>0</v>
      </c>
      <c r="Z104" s="130">
        <v>0</v>
      </c>
      <c r="AA104" s="131">
        <f>Z104*K104</f>
        <v>0</v>
      </c>
      <c r="AR104" s="30" t="s">
        <v>258</v>
      </c>
      <c r="AT104" s="30" t="s">
        <v>195</v>
      </c>
      <c r="AU104" s="30" t="s">
        <v>128</v>
      </c>
      <c r="AY104" s="30" t="s">
        <v>120</v>
      </c>
      <c r="BE104" s="80">
        <f>IF(U104="základní",N104,0)</f>
        <v>0</v>
      </c>
      <c r="BF104" s="80">
        <f>IF(U104="snížená",N104,0)</f>
        <v>0</v>
      </c>
      <c r="BG104" s="80">
        <f>IF(U104="zákl. přenesená",N104,0)</f>
        <v>0</v>
      </c>
      <c r="BH104" s="80">
        <f>IF(U104="sníž. přenesená",N104,0)</f>
        <v>0</v>
      </c>
      <c r="BI104" s="80">
        <f>IF(U104="nulová",N104,0)</f>
        <v>0</v>
      </c>
      <c r="BJ104" s="30" t="s">
        <v>118</v>
      </c>
      <c r="BK104" s="80">
        <f>ROUND(L104*K104,2)</f>
        <v>0</v>
      </c>
      <c r="BL104" s="30" t="s">
        <v>194</v>
      </c>
    </row>
    <row r="105" spans="2:64" s="17" customFormat="1" ht="6.95" customHeight="1" x14ac:dyDescent="0.25">
      <c r="B105" s="41"/>
      <c r="C105" s="42"/>
      <c r="D105" s="42"/>
      <c r="E105" s="42"/>
      <c r="F105" s="42"/>
      <c r="G105" s="42"/>
      <c r="H105" s="42"/>
      <c r="I105" s="42"/>
      <c r="J105" s="42"/>
      <c r="K105" s="42"/>
      <c r="L105" s="42"/>
      <c r="M105" s="42"/>
      <c r="N105" s="42"/>
      <c r="O105" s="42"/>
      <c r="P105" s="42"/>
      <c r="Q105" s="42"/>
      <c r="R105" s="43"/>
    </row>
  </sheetData>
  <mergeCells count="169">
    <mergeCell ref="M12:Q12"/>
    <mergeCell ref="M13:Q13"/>
    <mergeCell ref="C15:G15"/>
    <mergeCell ref="N15:Q15"/>
    <mergeCell ref="N17:Q17"/>
    <mergeCell ref="N18:Q18"/>
    <mergeCell ref="C3:Q3"/>
    <mergeCell ref="F5:P5"/>
    <mergeCell ref="F6:P6"/>
    <mergeCell ref="F7:P7"/>
    <mergeCell ref="F8:P8"/>
    <mergeCell ref="M10:P10"/>
    <mergeCell ref="N25:Q25"/>
    <mergeCell ref="N26:Q26"/>
    <mergeCell ref="N27:Q27"/>
    <mergeCell ref="N28:Q28"/>
    <mergeCell ref="C34:Q34"/>
    <mergeCell ref="F36:P36"/>
    <mergeCell ref="N19:Q19"/>
    <mergeCell ref="N20:Q20"/>
    <mergeCell ref="N21:Q21"/>
    <mergeCell ref="N22:Q22"/>
    <mergeCell ref="N23:Q23"/>
    <mergeCell ref="N24:Q24"/>
    <mergeCell ref="F46:I46"/>
    <mergeCell ref="L46:M46"/>
    <mergeCell ref="N46:Q46"/>
    <mergeCell ref="N47:Q47"/>
    <mergeCell ref="N48:Q48"/>
    <mergeCell ref="N49:Q49"/>
    <mergeCell ref="F37:P37"/>
    <mergeCell ref="F38:P38"/>
    <mergeCell ref="F39:P39"/>
    <mergeCell ref="M41:P41"/>
    <mergeCell ref="M43:Q43"/>
    <mergeCell ref="M44:Q44"/>
    <mergeCell ref="F52:I52"/>
    <mergeCell ref="L52:M52"/>
    <mergeCell ref="N52:Q52"/>
    <mergeCell ref="N53:Q53"/>
    <mergeCell ref="N54:Q54"/>
    <mergeCell ref="F55:I55"/>
    <mergeCell ref="L55:M55"/>
    <mergeCell ref="N55:Q55"/>
    <mergeCell ref="F50:I50"/>
    <mergeCell ref="L50:M50"/>
    <mergeCell ref="N50:Q50"/>
    <mergeCell ref="F51:I51"/>
    <mergeCell ref="L51:M51"/>
    <mergeCell ref="N51:Q51"/>
    <mergeCell ref="F59:I59"/>
    <mergeCell ref="L59:M59"/>
    <mergeCell ref="N59:Q59"/>
    <mergeCell ref="F60:I60"/>
    <mergeCell ref="L60:M60"/>
    <mergeCell ref="N60:Q60"/>
    <mergeCell ref="F56:I56"/>
    <mergeCell ref="F57:I57"/>
    <mergeCell ref="L57:M57"/>
    <mergeCell ref="N57:Q57"/>
    <mergeCell ref="F58:I58"/>
    <mergeCell ref="L58:M58"/>
    <mergeCell ref="N58:Q58"/>
    <mergeCell ref="F64:I64"/>
    <mergeCell ref="L64:M64"/>
    <mergeCell ref="N64:Q64"/>
    <mergeCell ref="F65:I65"/>
    <mergeCell ref="L65:M65"/>
    <mergeCell ref="N65:Q65"/>
    <mergeCell ref="F61:I61"/>
    <mergeCell ref="L61:M61"/>
    <mergeCell ref="N61:Q61"/>
    <mergeCell ref="N62:Q62"/>
    <mergeCell ref="F63:I63"/>
    <mergeCell ref="L63:M63"/>
    <mergeCell ref="N63:Q63"/>
    <mergeCell ref="F68:I68"/>
    <mergeCell ref="L68:M68"/>
    <mergeCell ref="N68:Q68"/>
    <mergeCell ref="F69:I69"/>
    <mergeCell ref="L69:M69"/>
    <mergeCell ref="N69:Q69"/>
    <mergeCell ref="F66:I66"/>
    <mergeCell ref="L66:M66"/>
    <mergeCell ref="N66:Q66"/>
    <mergeCell ref="F67:I67"/>
    <mergeCell ref="L67:M67"/>
    <mergeCell ref="N67:Q67"/>
    <mergeCell ref="F74:I74"/>
    <mergeCell ref="F75:I75"/>
    <mergeCell ref="L75:M75"/>
    <mergeCell ref="N75:Q75"/>
    <mergeCell ref="F76:I76"/>
    <mergeCell ref="F77:I77"/>
    <mergeCell ref="L77:M77"/>
    <mergeCell ref="N77:Q77"/>
    <mergeCell ref="N70:Q70"/>
    <mergeCell ref="F71:I71"/>
    <mergeCell ref="L71:M71"/>
    <mergeCell ref="N71:Q71"/>
    <mergeCell ref="F72:I72"/>
    <mergeCell ref="F73:I73"/>
    <mergeCell ref="L73:M73"/>
    <mergeCell ref="N73:Q73"/>
    <mergeCell ref="N81:Q81"/>
    <mergeCell ref="F82:I82"/>
    <mergeCell ref="L82:M82"/>
    <mergeCell ref="N82:Q82"/>
    <mergeCell ref="F83:I83"/>
    <mergeCell ref="L83:M83"/>
    <mergeCell ref="N83:Q83"/>
    <mergeCell ref="F78:I78"/>
    <mergeCell ref="F79:I79"/>
    <mergeCell ref="L79:M79"/>
    <mergeCell ref="N79:Q79"/>
    <mergeCell ref="F80:I80"/>
    <mergeCell ref="L80:M80"/>
    <mergeCell ref="N80:Q80"/>
    <mergeCell ref="F86:I86"/>
    <mergeCell ref="F87:I87"/>
    <mergeCell ref="L87:M87"/>
    <mergeCell ref="N87:Q87"/>
    <mergeCell ref="F88:I88"/>
    <mergeCell ref="L88:M88"/>
    <mergeCell ref="N88:Q88"/>
    <mergeCell ref="F84:I84"/>
    <mergeCell ref="L84:M84"/>
    <mergeCell ref="N84:Q84"/>
    <mergeCell ref="F85:I85"/>
    <mergeCell ref="L85:M85"/>
    <mergeCell ref="N85:Q85"/>
    <mergeCell ref="F92:I92"/>
    <mergeCell ref="L92:M92"/>
    <mergeCell ref="N92:Q92"/>
    <mergeCell ref="F93:I93"/>
    <mergeCell ref="L93:M93"/>
    <mergeCell ref="N93:Q93"/>
    <mergeCell ref="F89:I89"/>
    <mergeCell ref="L89:M89"/>
    <mergeCell ref="N89:Q89"/>
    <mergeCell ref="N90:Q90"/>
    <mergeCell ref="F91:I91"/>
    <mergeCell ref="L91:M91"/>
    <mergeCell ref="N91:Q91"/>
    <mergeCell ref="F98:I98"/>
    <mergeCell ref="L98:M98"/>
    <mergeCell ref="N98:Q98"/>
    <mergeCell ref="F99:I99"/>
    <mergeCell ref="L99:M99"/>
    <mergeCell ref="N99:Q99"/>
    <mergeCell ref="N94:Q94"/>
    <mergeCell ref="F95:I95"/>
    <mergeCell ref="L95:M95"/>
    <mergeCell ref="N95:Q95"/>
    <mergeCell ref="F96:I96"/>
    <mergeCell ref="N97:Q97"/>
    <mergeCell ref="F103:I103"/>
    <mergeCell ref="L103:M103"/>
    <mergeCell ref="N103:Q103"/>
    <mergeCell ref="F104:I104"/>
    <mergeCell ref="L104:M104"/>
    <mergeCell ref="N104:Q104"/>
    <mergeCell ref="N100:Q100"/>
    <mergeCell ref="F101:I101"/>
    <mergeCell ref="L101:M101"/>
    <mergeCell ref="N101:Q101"/>
    <mergeCell ref="F102:I102"/>
    <mergeCell ref="L102:M102"/>
    <mergeCell ref="N102:Q102"/>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autoPageBreaks="0" fitToPage="1"/>
  </sheetPr>
  <dimension ref="B2:BL74"/>
  <sheetViews>
    <sheetView showGridLines="0" workbookViewId="0">
      <pane ySplit="1" topLeftCell="A2" activePane="bottomLeft" state="frozen"/>
      <selection activeCell="K10" sqref="K10"/>
      <selection pane="bottomLeft" activeCell="S9" sqref="S9"/>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2" width="8" style="25" hidden="1" customWidth="1"/>
    <col min="63" max="63" width="11.140625" style="25" customWidth="1"/>
    <col min="64" max="64" width="9.42578125" style="25"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2" spans="2:18" s="17" customFormat="1" ht="6.95" customHeight="1" x14ac:dyDescent="0.25">
      <c r="B2" s="14"/>
      <c r="C2" s="15"/>
      <c r="D2" s="15"/>
      <c r="E2" s="15"/>
      <c r="F2" s="15"/>
      <c r="G2" s="15"/>
      <c r="H2" s="15"/>
      <c r="I2" s="15"/>
      <c r="J2" s="15"/>
      <c r="K2" s="15"/>
      <c r="L2" s="15"/>
      <c r="M2" s="15"/>
      <c r="N2" s="15"/>
      <c r="O2" s="15"/>
      <c r="P2" s="15"/>
      <c r="Q2" s="15"/>
      <c r="R2" s="16"/>
    </row>
    <row r="3" spans="2:18" s="17" customFormat="1" ht="36.950000000000003" customHeight="1" x14ac:dyDescent="0.25">
      <c r="B3" s="18"/>
      <c r="C3" s="686" t="s">
        <v>54</v>
      </c>
      <c r="D3" s="680"/>
      <c r="E3" s="680"/>
      <c r="F3" s="680"/>
      <c r="G3" s="680"/>
      <c r="H3" s="680"/>
      <c r="I3" s="680"/>
      <c r="J3" s="680"/>
      <c r="K3" s="680"/>
      <c r="L3" s="680"/>
      <c r="M3" s="680"/>
      <c r="N3" s="680"/>
      <c r="O3" s="680"/>
      <c r="P3" s="680"/>
      <c r="Q3" s="680"/>
      <c r="R3" s="19"/>
    </row>
    <row r="4" spans="2:18" s="17" customFormat="1" ht="6.95" customHeight="1" x14ac:dyDescent="0.25">
      <c r="B4" s="18"/>
      <c r="C4" s="324"/>
      <c r="D4" s="324"/>
      <c r="E4" s="324"/>
      <c r="F4" s="324"/>
      <c r="G4" s="324"/>
      <c r="H4" s="324"/>
      <c r="I4" s="324"/>
      <c r="J4" s="324"/>
      <c r="K4" s="324"/>
      <c r="L4" s="324"/>
      <c r="M4" s="324"/>
      <c r="N4" s="324"/>
      <c r="O4" s="324"/>
      <c r="P4" s="324"/>
      <c r="Q4" s="324"/>
      <c r="R4" s="19"/>
    </row>
    <row r="5" spans="2:18" s="17" customFormat="1" ht="30" customHeight="1" x14ac:dyDescent="0.25">
      <c r="B5" s="18"/>
      <c r="C5" s="21" t="s">
        <v>55</v>
      </c>
      <c r="D5" s="324"/>
      <c r="E5" s="324"/>
      <c r="F5" s="687" t="s">
        <v>56</v>
      </c>
      <c r="G5" s="680"/>
      <c r="H5" s="680"/>
      <c r="I5" s="680"/>
      <c r="J5" s="680"/>
      <c r="K5" s="680"/>
      <c r="L5" s="680"/>
      <c r="M5" s="680"/>
      <c r="N5" s="680"/>
      <c r="O5" s="680"/>
      <c r="P5" s="680"/>
      <c r="Q5" s="324"/>
      <c r="R5" s="19"/>
    </row>
    <row r="6" spans="2:18" ht="30" customHeight="1" x14ac:dyDescent="0.3">
      <c r="B6" s="22"/>
      <c r="C6" s="21" t="s">
        <v>57</v>
      </c>
      <c r="D6" s="326"/>
      <c r="E6" s="326"/>
      <c r="F6" s="687" t="s">
        <v>1670</v>
      </c>
      <c r="G6" s="688"/>
      <c r="H6" s="688"/>
      <c r="I6" s="688"/>
      <c r="J6" s="688"/>
      <c r="K6" s="688"/>
      <c r="L6" s="688"/>
      <c r="M6" s="688"/>
      <c r="N6" s="688"/>
      <c r="O6" s="688"/>
      <c r="P6" s="688"/>
      <c r="Q6" s="326"/>
      <c r="R6" s="24"/>
    </row>
    <row r="7" spans="2:18" ht="30" customHeight="1" x14ac:dyDescent="0.3">
      <c r="B7" s="22"/>
      <c r="C7" s="21" t="s">
        <v>59</v>
      </c>
      <c r="D7" s="326"/>
      <c r="E7" s="326"/>
      <c r="F7" s="687" t="s">
        <v>1809</v>
      </c>
      <c r="G7" s="688"/>
      <c r="H7" s="688"/>
      <c r="I7" s="688"/>
      <c r="J7" s="688"/>
      <c r="K7" s="688"/>
      <c r="L7" s="688"/>
      <c r="M7" s="688"/>
      <c r="N7" s="688"/>
      <c r="O7" s="688"/>
      <c r="P7" s="688"/>
      <c r="Q7" s="326"/>
      <c r="R7" s="24"/>
    </row>
    <row r="8" spans="2:18" s="17" customFormat="1" ht="36.950000000000003" customHeight="1" x14ac:dyDescent="0.25">
      <c r="B8" s="18"/>
      <c r="C8" s="26" t="s">
        <v>1672</v>
      </c>
      <c r="D8" s="324"/>
      <c r="E8" s="324"/>
      <c r="F8" s="689" t="s">
        <v>4575</v>
      </c>
      <c r="G8" s="680"/>
      <c r="H8" s="680"/>
      <c r="I8" s="680"/>
      <c r="J8" s="680"/>
      <c r="K8" s="680"/>
      <c r="L8" s="680"/>
      <c r="M8" s="680"/>
      <c r="N8" s="680"/>
      <c r="O8" s="680"/>
      <c r="P8" s="680"/>
      <c r="Q8" s="324"/>
      <c r="R8" s="19"/>
    </row>
    <row r="9" spans="2:18" s="17" customFormat="1" ht="6.95" customHeight="1" x14ac:dyDescent="0.25">
      <c r="B9" s="18"/>
      <c r="C9" s="324"/>
      <c r="D9" s="324"/>
      <c r="E9" s="324"/>
      <c r="F9" s="324"/>
      <c r="G9" s="324"/>
      <c r="H9" s="324"/>
      <c r="I9" s="324"/>
      <c r="J9" s="324"/>
      <c r="K9" s="324"/>
      <c r="L9" s="324"/>
      <c r="M9" s="324"/>
      <c r="N9" s="324"/>
      <c r="O9" s="324"/>
      <c r="P9" s="324"/>
      <c r="Q9" s="324"/>
      <c r="R9" s="19"/>
    </row>
    <row r="10" spans="2:18" s="17" customFormat="1" ht="18" customHeight="1" x14ac:dyDescent="0.25">
      <c r="B10" s="18"/>
      <c r="C10" s="21" t="s">
        <v>61</v>
      </c>
      <c r="D10" s="324"/>
      <c r="E10" s="324"/>
      <c r="F10" s="327" t="s">
        <v>62</v>
      </c>
      <c r="G10" s="324"/>
      <c r="H10" s="324"/>
      <c r="I10" s="324"/>
      <c r="J10" s="324"/>
      <c r="K10" s="21" t="s">
        <v>63</v>
      </c>
      <c r="L10" s="324"/>
      <c r="M10" s="697">
        <v>42535</v>
      </c>
      <c r="N10" s="680"/>
      <c r="O10" s="680"/>
      <c r="P10" s="680"/>
      <c r="Q10" s="324"/>
      <c r="R10" s="19"/>
    </row>
    <row r="11" spans="2:18" s="17" customFormat="1" ht="6.95" customHeight="1" x14ac:dyDescent="0.25">
      <c r="B11" s="18"/>
      <c r="C11" s="324"/>
      <c r="D11" s="324"/>
      <c r="E11" s="324"/>
      <c r="F11" s="324"/>
      <c r="G11" s="324"/>
      <c r="H11" s="324"/>
      <c r="I11" s="324"/>
      <c r="J11" s="324"/>
      <c r="K11" s="324"/>
      <c r="L11" s="324"/>
      <c r="M11" s="324"/>
      <c r="N11" s="324"/>
      <c r="O11" s="324"/>
      <c r="P11" s="324"/>
      <c r="Q11" s="324"/>
      <c r="R11" s="19"/>
    </row>
    <row r="12" spans="2:18" s="17" customFormat="1" ht="15" x14ac:dyDescent="0.25">
      <c r="B12" s="18"/>
      <c r="C12" s="21" t="s">
        <v>64</v>
      </c>
      <c r="D12" s="324"/>
      <c r="E12" s="324"/>
      <c r="F12" s="327" t="s">
        <v>65</v>
      </c>
      <c r="G12" s="324"/>
      <c r="H12" s="324"/>
      <c r="I12" s="324"/>
      <c r="J12" s="324"/>
      <c r="K12" s="21" t="s">
        <v>66</v>
      </c>
      <c r="L12" s="324"/>
      <c r="M12" s="698" t="s">
        <v>70</v>
      </c>
      <c r="N12" s="680"/>
      <c r="O12" s="680"/>
      <c r="P12" s="680"/>
      <c r="Q12" s="680"/>
      <c r="R12" s="19"/>
    </row>
    <row r="13" spans="2:18" s="17" customFormat="1" ht="14.45" customHeight="1" x14ac:dyDescent="0.25">
      <c r="B13" s="18"/>
      <c r="C13" s="21" t="s">
        <v>68</v>
      </c>
      <c r="D13" s="324"/>
      <c r="E13" s="324"/>
      <c r="F13" s="327"/>
      <c r="G13" s="324"/>
      <c r="H13" s="324"/>
      <c r="I13" s="324"/>
      <c r="J13" s="324"/>
      <c r="K13" s="21" t="s">
        <v>69</v>
      </c>
      <c r="L13" s="324"/>
      <c r="M13" s="698" t="s">
        <v>70</v>
      </c>
      <c r="N13" s="680"/>
      <c r="O13" s="680"/>
      <c r="P13" s="680"/>
      <c r="Q13" s="680"/>
      <c r="R13" s="19"/>
    </row>
    <row r="14" spans="2:18" s="17" customFormat="1" ht="10.35" customHeight="1" x14ac:dyDescent="0.25">
      <c r="B14" s="18"/>
      <c r="C14" s="324"/>
      <c r="D14" s="324"/>
      <c r="E14" s="324"/>
      <c r="F14" s="324"/>
      <c r="G14" s="324"/>
      <c r="H14" s="324"/>
      <c r="I14" s="324"/>
      <c r="J14" s="324"/>
      <c r="K14" s="324"/>
      <c r="L14" s="324"/>
      <c r="M14" s="324"/>
      <c r="N14" s="324"/>
      <c r="O14" s="324"/>
      <c r="P14" s="324"/>
      <c r="Q14" s="324"/>
      <c r="R14" s="19"/>
    </row>
    <row r="15" spans="2:18" s="17" customFormat="1" ht="29.25" customHeight="1" x14ac:dyDescent="0.25">
      <c r="B15" s="18"/>
      <c r="C15" s="694" t="s">
        <v>71</v>
      </c>
      <c r="D15" s="695"/>
      <c r="E15" s="695"/>
      <c r="F15" s="695"/>
      <c r="G15" s="695"/>
      <c r="H15" s="330"/>
      <c r="I15" s="330"/>
      <c r="J15" s="330"/>
      <c r="K15" s="330"/>
      <c r="L15" s="330"/>
      <c r="M15" s="330"/>
      <c r="N15" s="694" t="s">
        <v>72</v>
      </c>
      <c r="O15" s="680"/>
      <c r="P15" s="680"/>
      <c r="Q15" s="680"/>
      <c r="R15" s="19"/>
    </row>
    <row r="16" spans="2:18" s="17" customFormat="1" ht="10.35" customHeight="1" x14ac:dyDescent="0.25">
      <c r="B16" s="18"/>
      <c r="C16" s="324"/>
      <c r="D16" s="324"/>
      <c r="E16" s="324"/>
      <c r="F16" s="324"/>
      <c r="G16" s="324"/>
      <c r="H16" s="324"/>
      <c r="I16" s="324"/>
      <c r="J16" s="324"/>
      <c r="K16" s="324"/>
      <c r="L16" s="324"/>
      <c r="M16" s="324"/>
      <c r="N16" s="324"/>
      <c r="O16" s="324"/>
      <c r="P16" s="324"/>
      <c r="Q16" s="324"/>
      <c r="R16" s="19"/>
    </row>
    <row r="17" spans="2:47" s="17" customFormat="1" ht="29.25" customHeight="1" x14ac:dyDescent="0.25">
      <c r="B17" s="18"/>
      <c r="C17" s="29" t="s">
        <v>73</v>
      </c>
      <c r="D17" s="324"/>
      <c r="E17" s="324"/>
      <c r="F17" s="324"/>
      <c r="G17" s="324"/>
      <c r="H17" s="324"/>
      <c r="I17" s="324"/>
      <c r="J17" s="324"/>
      <c r="K17" s="324"/>
      <c r="L17" s="324"/>
      <c r="M17" s="324"/>
      <c r="N17" s="696">
        <f>N43</f>
        <v>0</v>
      </c>
      <c r="O17" s="680"/>
      <c r="P17" s="680"/>
      <c r="Q17" s="680"/>
      <c r="R17" s="19"/>
      <c r="AU17" s="30" t="s">
        <v>74</v>
      </c>
    </row>
    <row r="18" spans="2:47" s="35" customFormat="1" ht="24.95" customHeight="1" x14ac:dyDescent="0.25">
      <c r="B18" s="31"/>
      <c r="C18" s="329"/>
      <c r="D18" s="33" t="s">
        <v>87</v>
      </c>
      <c r="E18" s="329"/>
      <c r="F18" s="329"/>
      <c r="G18" s="329"/>
      <c r="H18" s="329"/>
      <c r="I18" s="329"/>
      <c r="J18" s="329"/>
      <c r="K18" s="329"/>
      <c r="L18" s="329"/>
      <c r="M18" s="329"/>
      <c r="N18" s="669">
        <f>N44</f>
        <v>0</v>
      </c>
      <c r="O18" s="685"/>
      <c r="P18" s="685"/>
      <c r="Q18" s="685"/>
      <c r="R18" s="34"/>
    </row>
    <row r="19" spans="2:47" s="40" customFormat="1" ht="19.899999999999999" customHeight="1" x14ac:dyDescent="0.25">
      <c r="B19" s="36"/>
      <c r="C19" s="328"/>
      <c r="D19" s="38" t="s">
        <v>90</v>
      </c>
      <c r="E19" s="328"/>
      <c r="F19" s="328"/>
      <c r="G19" s="328"/>
      <c r="H19" s="328"/>
      <c r="I19" s="328"/>
      <c r="J19" s="328"/>
      <c r="K19" s="328"/>
      <c r="L19" s="328"/>
      <c r="M19" s="328"/>
      <c r="N19" s="683">
        <f>N45</f>
        <v>0</v>
      </c>
      <c r="O19" s="684"/>
      <c r="P19" s="684"/>
      <c r="Q19" s="684"/>
      <c r="R19" s="39"/>
    </row>
    <row r="20" spans="2:47" s="40" customFormat="1" ht="19.899999999999999" customHeight="1" x14ac:dyDescent="0.25">
      <c r="B20" s="36"/>
      <c r="C20" s="328"/>
      <c r="D20" s="38" t="s">
        <v>4489</v>
      </c>
      <c r="E20" s="328"/>
      <c r="F20" s="328"/>
      <c r="G20" s="328"/>
      <c r="H20" s="328"/>
      <c r="I20" s="328"/>
      <c r="J20" s="328"/>
      <c r="K20" s="328"/>
      <c r="L20" s="328"/>
      <c r="M20" s="328"/>
      <c r="N20" s="683">
        <f>N52</f>
        <v>0</v>
      </c>
      <c r="O20" s="684"/>
      <c r="P20" s="684"/>
      <c r="Q20" s="684"/>
      <c r="R20" s="39"/>
    </row>
    <row r="21" spans="2:47" s="40" customFormat="1" ht="19.899999999999999" customHeight="1" x14ac:dyDescent="0.25">
      <c r="B21" s="36"/>
      <c r="C21" s="328"/>
      <c r="D21" s="38" t="s">
        <v>4490</v>
      </c>
      <c r="E21" s="328"/>
      <c r="F21" s="328"/>
      <c r="G21" s="328"/>
      <c r="H21" s="328"/>
      <c r="I21" s="328"/>
      <c r="J21" s="328"/>
      <c r="K21" s="328"/>
      <c r="L21" s="328"/>
      <c r="M21" s="328"/>
      <c r="N21" s="683">
        <f>N57</f>
        <v>0</v>
      </c>
      <c r="O21" s="684"/>
      <c r="P21" s="684"/>
      <c r="Q21" s="684"/>
      <c r="R21" s="39"/>
    </row>
    <row r="22" spans="2:47" s="40" customFormat="1" ht="19.899999999999999" customHeight="1" x14ac:dyDescent="0.25">
      <c r="B22" s="36"/>
      <c r="C22" s="328"/>
      <c r="D22" s="38" t="s">
        <v>4491</v>
      </c>
      <c r="E22" s="328"/>
      <c r="F22" s="328"/>
      <c r="G22" s="328"/>
      <c r="H22" s="328"/>
      <c r="I22" s="328"/>
      <c r="J22" s="328"/>
      <c r="K22" s="328"/>
      <c r="L22" s="328"/>
      <c r="M22" s="328"/>
      <c r="N22" s="683">
        <f>N65</f>
        <v>0</v>
      </c>
      <c r="O22" s="684"/>
      <c r="P22" s="684"/>
      <c r="Q22" s="684"/>
      <c r="R22" s="39"/>
    </row>
    <row r="23" spans="2:47" s="40" customFormat="1" ht="19.899999999999999" customHeight="1" x14ac:dyDescent="0.25">
      <c r="B23" s="36"/>
      <c r="C23" s="328"/>
      <c r="D23" s="38" t="s">
        <v>98</v>
      </c>
      <c r="E23" s="328"/>
      <c r="F23" s="328"/>
      <c r="G23" s="328"/>
      <c r="H23" s="328"/>
      <c r="I23" s="328"/>
      <c r="J23" s="328"/>
      <c r="K23" s="328"/>
      <c r="L23" s="328"/>
      <c r="M23" s="328"/>
      <c r="N23" s="683">
        <f>N69</f>
        <v>0</v>
      </c>
      <c r="O23" s="684"/>
      <c r="P23" s="684"/>
      <c r="Q23" s="684"/>
      <c r="R23" s="39"/>
    </row>
    <row r="24" spans="2:47" s="40" customFormat="1" ht="19.899999999999999" customHeight="1" x14ac:dyDescent="0.25">
      <c r="B24" s="36"/>
      <c r="C24" s="328"/>
      <c r="D24" s="38" t="s">
        <v>4492</v>
      </c>
      <c r="E24" s="328"/>
      <c r="F24" s="328"/>
      <c r="G24" s="328"/>
      <c r="H24" s="328"/>
      <c r="I24" s="328"/>
      <c r="J24" s="328"/>
      <c r="K24" s="328"/>
      <c r="L24" s="328"/>
      <c r="M24" s="328"/>
      <c r="N24" s="683">
        <f>N71</f>
        <v>0</v>
      </c>
      <c r="O24" s="684"/>
      <c r="P24" s="684"/>
      <c r="Q24" s="684"/>
      <c r="R24" s="39"/>
    </row>
    <row r="25" spans="2:47" s="17" customFormat="1" ht="6.95" customHeight="1" x14ac:dyDescent="0.25">
      <c r="B25" s="41"/>
      <c r="C25" s="42"/>
      <c r="D25" s="42"/>
      <c r="E25" s="42"/>
      <c r="F25" s="42"/>
      <c r="G25" s="42"/>
      <c r="H25" s="42"/>
      <c r="I25" s="42"/>
      <c r="J25" s="42"/>
      <c r="K25" s="42"/>
      <c r="L25" s="42"/>
      <c r="M25" s="42"/>
      <c r="N25" s="42"/>
      <c r="O25" s="42"/>
      <c r="P25" s="42"/>
      <c r="Q25" s="42"/>
      <c r="R25" s="43"/>
    </row>
    <row r="29" spans="2:47" s="17" customFormat="1" ht="6.95" customHeight="1" x14ac:dyDescent="0.25">
      <c r="B29" s="14"/>
      <c r="C29" s="15"/>
      <c r="D29" s="15"/>
      <c r="E29" s="15"/>
      <c r="F29" s="15"/>
      <c r="G29" s="15"/>
      <c r="H29" s="15"/>
      <c r="I29" s="15"/>
      <c r="J29" s="15"/>
      <c r="K29" s="15"/>
      <c r="L29" s="15"/>
      <c r="M29" s="15"/>
      <c r="N29" s="15"/>
      <c r="O29" s="15"/>
      <c r="P29" s="15"/>
      <c r="Q29" s="15"/>
      <c r="R29" s="16"/>
    </row>
    <row r="30" spans="2:47" s="17" customFormat="1" ht="36.950000000000003" customHeight="1" x14ac:dyDescent="0.25">
      <c r="B30" s="18"/>
      <c r="C30" s="686" t="s">
        <v>100</v>
      </c>
      <c r="D30" s="680"/>
      <c r="E30" s="680"/>
      <c r="F30" s="680"/>
      <c r="G30" s="680"/>
      <c r="H30" s="680"/>
      <c r="I30" s="680"/>
      <c r="J30" s="680"/>
      <c r="K30" s="680"/>
      <c r="L30" s="680"/>
      <c r="M30" s="680"/>
      <c r="N30" s="680"/>
      <c r="O30" s="680"/>
      <c r="P30" s="680"/>
      <c r="Q30" s="680"/>
      <c r="R30" s="19"/>
    </row>
    <row r="31" spans="2:47" s="17" customFormat="1" ht="6.95" customHeight="1" x14ac:dyDescent="0.25">
      <c r="B31" s="18"/>
      <c r="C31" s="324"/>
      <c r="D31" s="324"/>
      <c r="E31" s="324"/>
      <c r="F31" s="324"/>
      <c r="G31" s="324"/>
      <c r="H31" s="324"/>
      <c r="I31" s="324"/>
      <c r="J31" s="324"/>
      <c r="K31" s="324"/>
      <c r="L31" s="324"/>
      <c r="M31" s="324"/>
      <c r="N31" s="324"/>
      <c r="O31" s="324"/>
      <c r="P31" s="324"/>
      <c r="Q31" s="324"/>
      <c r="R31" s="19"/>
    </row>
    <row r="32" spans="2:47" s="17" customFormat="1" ht="30" customHeight="1" x14ac:dyDescent="0.25">
      <c r="B32" s="18"/>
      <c r="C32" s="21" t="s">
        <v>55</v>
      </c>
      <c r="D32" s="324"/>
      <c r="E32" s="324"/>
      <c r="F32" s="687" t="s">
        <v>56</v>
      </c>
      <c r="G32" s="680"/>
      <c r="H32" s="680"/>
      <c r="I32" s="680"/>
      <c r="J32" s="680"/>
      <c r="K32" s="680"/>
      <c r="L32" s="680"/>
      <c r="M32" s="680"/>
      <c r="N32" s="680"/>
      <c r="O32" s="680"/>
      <c r="P32" s="680"/>
      <c r="Q32" s="324"/>
      <c r="R32" s="19"/>
    </row>
    <row r="33" spans="2:64" ht="30" customHeight="1" x14ac:dyDescent="0.3">
      <c r="B33" s="22"/>
      <c r="C33" s="21" t="s">
        <v>57</v>
      </c>
      <c r="D33" s="326"/>
      <c r="E33" s="326"/>
      <c r="F33" s="687" t="s">
        <v>1670</v>
      </c>
      <c r="G33" s="688"/>
      <c r="H33" s="688"/>
      <c r="I33" s="688"/>
      <c r="J33" s="688"/>
      <c r="K33" s="688"/>
      <c r="L33" s="688"/>
      <c r="M33" s="688"/>
      <c r="N33" s="688"/>
      <c r="O33" s="688"/>
      <c r="P33" s="688"/>
      <c r="Q33" s="326"/>
      <c r="R33" s="24"/>
    </row>
    <row r="34" spans="2:64" ht="30" customHeight="1" x14ac:dyDescent="0.3">
      <c r="B34" s="22"/>
      <c r="C34" s="21" t="s">
        <v>59</v>
      </c>
      <c r="D34" s="326"/>
      <c r="E34" s="326"/>
      <c r="F34" s="687" t="s">
        <v>1809</v>
      </c>
      <c r="G34" s="688"/>
      <c r="H34" s="688"/>
      <c r="I34" s="688"/>
      <c r="J34" s="688"/>
      <c r="K34" s="688"/>
      <c r="L34" s="688"/>
      <c r="M34" s="688"/>
      <c r="N34" s="688"/>
      <c r="O34" s="688"/>
      <c r="P34" s="688"/>
      <c r="Q34" s="326"/>
      <c r="R34" s="24"/>
    </row>
    <row r="35" spans="2:64" s="17" customFormat="1" ht="36.950000000000003" customHeight="1" x14ac:dyDescent="0.25">
      <c r="B35" s="18"/>
      <c r="C35" s="26" t="s">
        <v>1672</v>
      </c>
      <c r="D35" s="324"/>
      <c r="E35" s="324"/>
      <c r="F35" s="689" t="s">
        <v>4575</v>
      </c>
      <c r="G35" s="680"/>
      <c r="H35" s="680"/>
      <c r="I35" s="680"/>
      <c r="J35" s="680"/>
      <c r="K35" s="680"/>
      <c r="L35" s="680"/>
      <c r="M35" s="680"/>
      <c r="N35" s="680"/>
      <c r="O35" s="680"/>
      <c r="P35" s="680"/>
      <c r="Q35" s="324"/>
      <c r="R35" s="19"/>
    </row>
    <row r="36" spans="2:64" s="17" customFormat="1" ht="6.95" customHeight="1" x14ac:dyDescent="0.25">
      <c r="B36" s="18"/>
      <c r="C36" s="324"/>
      <c r="D36" s="324"/>
      <c r="E36" s="324"/>
      <c r="F36" s="324"/>
      <c r="G36" s="324"/>
      <c r="H36" s="324"/>
      <c r="I36" s="324"/>
      <c r="J36" s="324"/>
      <c r="K36" s="324"/>
      <c r="L36" s="324"/>
      <c r="M36" s="324"/>
      <c r="N36" s="324"/>
      <c r="O36" s="324"/>
      <c r="P36" s="324"/>
      <c r="Q36" s="324"/>
      <c r="R36" s="19"/>
    </row>
    <row r="37" spans="2:64" s="17" customFormat="1" ht="18" customHeight="1" x14ac:dyDescent="0.25">
      <c r="B37" s="18"/>
      <c r="C37" s="21" t="s">
        <v>61</v>
      </c>
      <c r="D37" s="324"/>
      <c r="E37" s="324"/>
      <c r="F37" s="327" t="s">
        <v>62</v>
      </c>
      <c r="G37" s="324"/>
      <c r="H37" s="324"/>
      <c r="I37" s="324"/>
      <c r="J37" s="324"/>
      <c r="K37" s="21" t="s">
        <v>63</v>
      </c>
      <c r="L37" s="324"/>
      <c r="M37" s="697">
        <v>42535</v>
      </c>
      <c r="N37" s="680"/>
      <c r="O37" s="680"/>
      <c r="P37" s="680"/>
      <c r="Q37" s="324"/>
      <c r="R37" s="19"/>
    </row>
    <row r="38" spans="2:64" s="17" customFormat="1" ht="6.95" customHeight="1" x14ac:dyDescent="0.25">
      <c r="B38" s="18"/>
      <c r="C38" s="324"/>
      <c r="D38" s="324"/>
      <c r="E38" s="324"/>
      <c r="F38" s="324"/>
      <c r="G38" s="324"/>
      <c r="H38" s="324"/>
      <c r="I38" s="324"/>
      <c r="J38" s="324"/>
      <c r="K38" s="324"/>
      <c r="L38" s="324"/>
      <c r="M38" s="324"/>
      <c r="N38" s="324"/>
      <c r="O38" s="324"/>
      <c r="P38" s="324"/>
      <c r="Q38" s="324"/>
      <c r="R38" s="19"/>
    </row>
    <row r="39" spans="2:64" s="17" customFormat="1" ht="15" x14ac:dyDescent="0.25">
      <c r="B39" s="18"/>
      <c r="C39" s="21" t="s">
        <v>64</v>
      </c>
      <c r="D39" s="324"/>
      <c r="E39" s="324"/>
      <c r="F39" s="327" t="s">
        <v>65</v>
      </c>
      <c r="G39" s="324"/>
      <c r="H39" s="324"/>
      <c r="I39" s="324"/>
      <c r="J39" s="324"/>
      <c r="K39" s="21" t="s">
        <v>66</v>
      </c>
      <c r="L39" s="324"/>
      <c r="M39" s="698" t="s">
        <v>70</v>
      </c>
      <c r="N39" s="680"/>
      <c r="O39" s="680"/>
      <c r="P39" s="680"/>
      <c r="Q39" s="680"/>
      <c r="R39" s="19"/>
    </row>
    <row r="40" spans="2:64" s="17" customFormat="1" ht="14.45" customHeight="1" x14ac:dyDescent="0.25">
      <c r="B40" s="18"/>
      <c r="C40" s="21" t="s">
        <v>68</v>
      </c>
      <c r="D40" s="324"/>
      <c r="E40" s="324"/>
      <c r="F40" s="327"/>
      <c r="G40" s="324"/>
      <c r="H40" s="324"/>
      <c r="I40" s="324"/>
      <c r="J40" s="324"/>
      <c r="K40" s="21" t="s">
        <v>69</v>
      </c>
      <c r="L40" s="324"/>
      <c r="M40" s="698" t="s">
        <v>70</v>
      </c>
      <c r="N40" s="680"/>
      <c r="O40" s="680"/>
      <c r="P40" s="680"/>
      <c r="Q40" s="680"/>
      <c r="R40" s="19"/>
    </row>
    <row r="41" spans="2:64" s="17" customFormat="1" ht="10.35" customHeight="1" x14ac:dyDescent="0.25">
      <c r="B41" s="18"/>
      <c r="C41" s="324"/>
      <c r="D41" s="324"/>
      <c r="E41" s="324"/>
      <c r="F41" s="324"/>
      <c r="G41" s="324"/>
      <c r="H41" s="324"/>
      <c r="I41" s="324"/>
      <c r="J41" s="324"/>
      <c r="K41" s="324"/>
      <c r="L41" s="324"/>
      <c r="M41" s="324"/>
      <c r="N41" s="324"/>
      <c r="O41" s="324"/>
      <c r="P41" s="324"/>
      <c r="Q41" s="324"/>
      <c r="R41" s="19"/>
    </row>
    <row r="42" spans="2:64" s="48" customFormat="1" ht="29.25" customHeight="1" x14ac:dyDescent="0.25">
      <c r="B42" s="44"/>
      <c r="C42" s="45" t="s">
        <v>101</v>
      </c>
      <c r="D42" s="325" t="s">
        <v>102</v>
      </c>
      <c r="E42" s="325" t="s">
        <v>103</v>
      </c>
      <c r="F42" s="690" t="s">
        <v>104</v>
      </c>
      <c r="G42" s="691"/>
      <c r="H42" s="691"/>
      <c r="I42" s="691"/>
      <c r="J42" s="325" t="s">
        <v>105</v>
      </c>
      <c r="K42" s="325" t="s">
        <v>106</v>
      </c>
      <c r="L42" s="692" t="s">
        <v>107</v>
      </c>
      <c r="M42" s="691"/>
      <c r="N42" s="690" t="s">
        <v>72</v>
      </c>
      <c r="O42" s="691"/>
      <c r="P42" s="691"/>
      <c r="Q42" s="693"/>
      <c r="R42" s="47"/>
      <c r="T42" s="49" t="s">
        <v>108</v>
      </c>
      <c r="U42" s="50" t="s">
        <v>109</v>
      </c>
      <c r="V42" s="50" t="s">
        <v>110</v>
      </c>
      <c r="W42" s="50" t="s">
        <v>111</v>
      </c>
      <c r="X42" s="50" t="s">
        <v>112</v>
      </c>
      <c r="Y42" s="50" t="s">
        <v>113</v>
      </c>
      <c r="Z42" s="50" t="s">
        <v>114</v>
      </c>
      <c r="AA42" s="51" t="s">
        <v>115</v>
      </c>
    </row>
    <row r="43" spans="2:64" s="17" customFormat="1" ht="29.25" customHeight="1" x14ac:dyDescent="0.35">
      <c r="B43" s="18"/>
      <c r="C43" s="52" t="s">
        <v>116</v>
      </c>
      <c r="D43" s="324"/>
      <c r="E43" s="324"/>
      <c r="F43" s="324"/>
      <c r="G43" s="324"/>
      <c r="H43" s="324"/>
      <c r="I43" s="324"/>
      <c r="J43" s="324"/>
      <c r="K43" s="324"/>
      <c r="L43" s="324"/>
      <c r="M43" s="324"/>
      <c r="N43" s="674">
        <f>BK43</f>
        <v>0</v>
      </c>
      <c r="O43" s="675"/>
      <c r="P43" s="675"/>
      <c r="Q43" s="675"/>
      <c r="R43" s="19"/>
      <c r="T43" s="53"/>
      <c r="U43" s="54"/>
      <c r="V43" s="54"/>
      <c r="W43" s="55">
        <f>W44</f>
        <v>31.031960000000005</v>
      </c>
      <c r="X43" s="54"/>
      <c r="Y43" s="55">
        <f>Y44</f>
        <v>0.16698680000000002</v>
      </c>
      <c r="Z43" s="54"/>
      <c r="AA43" s="56">
        <f>AA44</f>
        <v>0</v>
      </c>
      <c r="AT43" s="30" t="s">
        <v>117</v>
      </c>
      <c r="AU43" s="30" t="s">
        <v>74</v>
      </c>
      <c r="BK43" s="57">
        <f>BK44</f>
        <v>0</v>
      </c>
    </row>
    <row r="44" spans="2:64" s="62" customFormat="1" ht="37.35" customHeight="1" x14ac:dyDescent="0.35">
      <c r="B44" s="58"/>
      <c r="C44" s="59"/>
      <c r="D44" s="60" t="s">
        <v>87</v>
      </c>
      <c r="E44" s="60"/>
      <c r="F44" s="60"/>
      <c r="G44" s="60"/>
      <c r="H44" s="60"/>
      <c r="I44" s="60"/>
      <c r="J44" s="60"/>
      <c r="K44" s="60"/>
      <c r="L44" s="60"/>
      <c r="M44" s="60"/>
      <c r="N44" s="668">
        <f>BK44</f>
        <v>0</v>
      </c>
      <c r="O44" s="669"/>
      <c r="P44" s="669"/>
      <c r="Q44" s="669"/>
      <c r="R44" s="61"/>
      <c r="T44" s="63"/>
      <c r="U44" s="59"/>
      <c r="V44" s="59"/>
      <c r="W44" s="64">
        <f>W45+W52+W57+W65+W69+W71</f>
        <v>31.031960000000005</v>
      </c>
      <c r="X44" s="59"/>
      <c r="Y44" s="64">
        <f>Y45+Y52+Y57+Y65+Y69+Y71</f>
        <v>0.16698680000000002</v>
      </c>
      <c r="Z44" s="59"/>
      <c r="AA44" s="65">
        <f>AA45+AA52+AA57+AA65+AA69+AA71</f>
        <v>0</v>
      </c>
      <c r="AR44" s="66" t="s">
        <v>128</v>
      </c>
      <c r="AT44" s="67" t="s">
        <v>117</v>
      </c>
      <c r="AU44" s="67" t="s">
        <v>119</v>
      </c>
      <c r="AY44" s="66" t="s">
        <v>120</v>
      </c>
      <c r="BK44" s="68">
        <f>BK45+BK52+BK57+BK65+BK69+BK71</f>
        <v>0</v>
      </c>
    </row>
    <row r="45" spans="2:64" s="62" customFormat="1" ht="19.899999999999999" customHeight="1" x14ac:dyDescent="0.3">
      <c r="B45" s="58"/>
      <c r="C45" s="59"/>
      <c r="D45" s="69" t="s">
        <v>90</v>
      </c>
      <c r="E45" s="69"/>
      <c r="F45" s="69"/>
      <c r="G45" s="69"/>
      <c r="H45" s="69"/>
      <c r="I45" s="69"/>
      <c r="J45" s="69"/>
      <c r="K45" s="69"/>
      <c r="L45" s="69"/>
      <c r="M45" s="69"/>
      <c r="N45" s="659">
        <f>BK45</f>
        <v>0</v>
      </c>
      <c r="O45" s="660"/>
      <c r="P45" s="660"/>
      <c r="Q45" s="660"/>
      <c r="R45" s="61"/>
      <c r="T45" s="63"/>
      <c r="U45" s="59"/>
      <c r="V45" s="59"/>
      <c r="W45" s="64">
        <f>SUM(W46:W51)</f>
        <v>7.2729599999999994</v>
      </c>
      <c r="X45" s="59"/>
      <c r="Y45" s="64">
        <f>SUM(Y46:Y51)</f>
        <v>4.88168E-2</v>
      </c>
      <c r="Z45" s="59"/>
      <c r="AA45" s="65">
        <f>SUM(AA46:AA51)</f>
        <v>0</v>
      </c>
      <c r="AR45" s="66" t="s">
        <v>128</v>
      </c>
      <c r="AT45" s="67" t="s">
        <v>117</v>
      </c>
      <c r="AU45" s="67" t="s">
        <v>118</v>
      </c>
      <c r="AY45" s="66" t="s">
        <v>120</v>
      </c>
      <c r="BK45" s="68">
        <f>SUM(BK46:BK51)</f>
        <v>0</v>
      </c>
    </row>
    <row r="46" spans="2:64" s="17" customFormat="1" ht="44.25" customHeight="1" x14ac:dyDescent="0.25">
      <c r="B46" s="70"/>
      <c r="C46" s="71" t="s">
        <v>118</v>
      </c>
      <c r="D46" s="71" t="s">
        <v>121</v>
      </c>
      <c r="E46" s="72" t="s">
        <v>4266</v>
      </c>
      <c r="F46" s="671" t="s">
        <v>4267</v>
      </c>
      <c r="G46" s="667"/>
      <c r="H46" s="667"/>
      <c r="I46" s="667"/>
      <c r="J46" s="73" t="s">
        <v>532</v>
      </c>
      <c r="K46" s="74">
        <v>28.8</v>
      </c>
      <c r="L46" s="666"/>
      <c r="M46" s="667"/>
      <c r="N46" s="666">
        <f t="shared" ref="N46:N51" si="0">ROUND(L46*K46,2)</f>
        <v>0</v>
      </c>
      <c r="O46" s="667"/>
      <c r="P46" s="667"/>
      <c r="Q46" s="667"/>
      <c r="R46" s="75"/>
      <c r="T46" s="76" t="s">
        <v>125</v>
      </c>
      <c r="U46" s="77" t="s">
        <v>126</v>
      </c>
      <c r="V46" s="78">
        <v>0.13600000000000001</v>
      </c>
      <c r="W46" s="78">
        <f t="shared" ref="W46:W51" si="1">V46*K46</f>
        <v>3.9168000000000003</v>
      </c>
      <c r="X46" s="78">
        <v>2.7999999999999998E-4</v>
      </c>
      <c r="Y46" s="78">
        <f t="shared" ref="Y46:Y51" si="2">X46*K46</f>
        <v>8.064E-3</v>
      </c>
      <c r="Z46" s="78">
        <v>0</v>
      </c>
      <c r="AA46" s="79">
        <f t="shared" ref="AA46:AA51" si="3">Z46*K46</f>
        <v>0</v>
      </c>
      <c r="AR46" s="30" t="s">
        <v>118</v>
      </c>
      <c r="AT46" s="30" t="s">
        <v>121</v>
      </c>
      <c r="AU46" s="30" t="s">
        <v>128</v>
      </c>
      <c r="AY46" s="30" t="s">
        <v>120</v>
      </c>
      <c r="BE46" s="80">
        <f t="shared" ref="BE46:BE51" si="4">IF(U46="základní",N46,0)</f>
        <v>0</v>
      </c>
      <c r="BF46" s="80">
        <f t="shared" ref="BF46:BF51" si="5">IF(U46="snížená",N46,0)</f>
        <v>0</v>
      </c>
      <c r="BG46" s="80">
        <f t="shared" ref="BG46:BG51" si="6">IF(U46="zákl. přenesená",N46,0)</f>
        <v>0</v>
      </c>
      <c r="BH46" s="80">
        <f t="shared" ref="BH46:BH51" si="7">IF(U46="sníž. přenesená",N46,0)</f>
        <v>0</v>
      </c>
      <c r="BI46" s="80">
        <f t="shared" ref="BI46:BI51" si="8">IF(U46="nulová",N46,0)</f>
        <v>0</v>
      </c>
      <c r="BJ46" s="30" t="s">
        <v>118</v>
      </c>
      <c r="BK46" s="80">
        <f t="shared" ref="BK46:BK51" si="9">ROUND(L46*K46,2)</f>
        <v>0</v>
      </c>
      <c r="BL46" s="30" t="s">
        <v>118</v>
      </c>
    </row>
    <row r="47" spans="2:64" s="17" customFormat="1" ht="22.5" customHeight="1" x14ac:dyDescent="0.25">
      <c r="B47" s="70"/>
      <c r="C47" s="101" t="s">
        <v>128</v>
      </c>
      <c r="D47" s="101" t="s">
        <v>195</v>
      </c>
      <c r="E47" s="102" t="s">
        <v>4499</v>
      </c>
      <c r="F47" s="677" t="s">
        <v>4500</v>
      </c>
      <c r="G47" s="678"/>
      <c r="H47" s="678"/>
      <c r="I47" s="678"/>
      <c r="J47" s="103" t="s">
        <v>447</v>
      </c>
      <c r="K47" s="104">
        <v>1</v>
      </c>
      <c r="L47" s="670"/>
      <c r="M47" s="678"/>
      <c r="N47" s="670">
        <f t="shared" si="0"/>
        <v>0</v>
      </c>
      <c r="O47" s="667"/>
      <c r="P47" s="667"/>
      <c r="Q47" s="667"/>
      <c r="R47" s="75"/>
      <c r="T47" s="76" t="s">
        <v>125</v>
      </c>
      <c r="U47" s="77" t="s">
        <v>126</v>
      </c>
      <c r="V47" s="78">
        <v>0</v>
      </c>
      <c r="W47" s="78">
        <f t="shared" si="1"/>
        <v>0</v>
      </c>
      <c r="X47" s="78">
        <v>4.7000000000000002E-3</v>
      </c>
      <c r="Y47" s="78">
        <f t="shared" si="2"/>
        <v>4.7000000000000002E-3</v>
      </c>
      <c r="Z47" s="78">
        <v>0</v>
      </c>
      <c r="AA47" s="79">
        <f t="shared" si="3"/>
        <v>0</v>
      </c>
      <c r="AR47" s="30" t="s">
        <v>128</v>
      </c>
      <c r="AT47" s="30" t="s">
        <v>195</v>
      </c>
      <c r="AU47" s="30" t="s">
        <v>128</v>
      </c>
      <c r="AY47" s="30" t="s">
        <v>120</v>
      </c>
      <c r="BE47" s="80">
        <f t="shared" si="4"/>
        <v>0</v>
      </c>
      <c r="BF47" s="80">
        <f t="shared" si="5"/>
        <v>0</v>
      </c>
      <c r="BG47" s="80">
        <f t="shared" si="6"/>
        <v>0</v>
      </c>
      <c r="BH47" s="80">
        <f t="shared" si="7"/>
        <v>0</v>
      </c>
      <c r="BI47" s="80">
        <f t="shared" si="8"/>
        <v>0</v>
      </c>
      <c r="BJ47" s="30" t="s">
        <v>118</v>
      </c>
      <c r="BK47" s="80">
        <f t="shared" si="9"/>
        <v>0</v>
      </c>
      <c r="BL47" s="30" t="s">
        <v>118</v>
      </c>
    </row>
    <row r="48" spans="2:64" s="17" customFormat="1" ht="31.5" customHeight="1" x14ac:dyDescent="0.25">
      <c r="B48" s="70"/>
      <c r="C48" s="101" t="s">
        <v>136</v>
      </c>
      <c r="D48" s="101" t="s">
        <v>195</v>
      </c>
      <c r="E48" s="102" t="s">
        <v>4108</v>
      </c>
      <c r="F48" s="677" t="s">
        <v>4109</v>
      </c>
      <c r="G48" s="678"/>
      <c r="H48" s="678"/>
      <c r="I48" s="678"/>
      <c r="J48" s="103" t="s">
        <v>532</v>
      </c>
      <c r="K48" s="104">
        <v>28.8</v>
      </c>
      <c r="L48" s="670"/>
      <c r="M48" s="678"/>
      <c r="N48" s="670">
        <f t="shared" si="0"/>
        <v>0</v>
      </c>
      <c r="O48" s="667"/>
      <c r="P48" s="667"/>
      <c r="Q48" s="667"/>
      <c r="R48" s="75"/>
      <c r="T48" s="76" t="s">
        <v>125</v>
      </c>
      <c r="U48" s="77" t="s">
        <v>126</v>
      </c>
      <c r="V48" s="78">
        <v>0</v>
      </c>
      <c r="W48" s="78">
        <f t="shared" si="1"/>
        <v>0</v>
      </c>
      <c r="X48" s="78">
        <v>8.8000000000000003E-4</v>
      </c>
      <c r="Y48" s="78">
        <f t="shared" si="2"/>
        <v>2.5344000000000002E-2</v>
      </c>
      <c r="Z48" s="78">
        <v>0</v>
      </c>
      <c r="AA48" s="79">
        <f t="shared" si="3"/>
        <v>0</v>
      </c>
      <c r="AR48" s="30" t="s">
        <v>258</v>
      </c>
      <c r="AT48" s="30" t="s">
        <v>195</v>
      </c>
      <c r="AU48" s="30" t="s">
        <v>128</v>
      </c>
      <c r="AY48" s="30" t="s">
        <v>120</v>
      </c>
      <c r="BE48" s="80">
        <f t="shared" si="4"/>
        <v>0</v>
      </c>
      <c r="BF48" s="80">
        <f t="shared" si="5"/>
        <v>0</v>
      </c>
      <c r="BG48" s="80">
        <f t="shared" si="6"/>
        <v>0</v>
      </c>
      <c r="BH48" s="80">
        <f t="shared" si="7"/>
        <v>0</v>
      </c>
      <c r="BI48" s="80">
        <f t="shared" si="8"/>
        <v>0</v>
      </c>
      <c r="BJ48" s="30" t="s">
        <v>118</v>
      </c>
      <c r="BK48" s="80">
        <f t="shared" si="9"/>
        <v>0</v>
      </c>
      <c r="BL48" s="30" t="s">
        <v>194</v>
      </c>
    </row>
    <row r="49" spans="2:64" s="17" customFormat="1" ht="31.5" customHeight="1" x14ac:dyDescent="0.25">
      <c r="B49" s="70"/>
      <c r="C49" s="71" t="s">
        <v>127</v>
      </c>
      <c r="D49" s="71" t="s">
        <v>121</v>
      </c>
      <c r="E49" s="72" t="s">
        <v>4502</v>
      </c>
      <c r="F49" s="671" t="s">
        <v>4503</v>
      </c>
      <c r="G49" s="667"/>
      <c r="H49" s="667"/>
      <c r="I49" s="667"/>
      <c r="J49" s="73" t="s">
        <v>172</v>
      </c>
      <c r="K49" s="74">
        <v>11.04</v>
      </c>
      <c r="L49" s="666"/>
      <c r="M49" s="667"/>
      <c r="N49" s="666">
        <f t="shared" si="0"/>
        <v>0</v>
      </c>
      <c r="O49" s="667"/>
      <c r="P49" s="667"/>
      <c r="Q49" s="667"/>
      <c r="R49" s="75"/>
      <c r="T49" s="76" t="s">
        <v>125</v>
      </c>
      <c r="U49" s="77" t="s">
        <v>126</v>
      </c>
      <c r="V49" s="78">
        <v>0.30399999999999999</v>
      </c>
      <c r="W49" s="78">
        <f t="shared" si="1"/>
        <v>3.3561599999999996</v>
      </c>
      <c r="X49" s="78">
        <v>9.7000000000000005E-4</v>
      </c>
      <c r="Y49" s="78">
        <f t="shared" si="2"/>
        <v>1.0708799999999999E-2</v>
      </c>
      <c r="Z49" s="78">
        <v>0</v>
      </c>
      <c r="AA49" s="79">
        <f t="shared" si="3"/>
        <v>0</v>
      </c>
      <c r="AR49" s="30" t="s">
        <v>118</v>
      </c>
      <c r="AT49" s="30" t="s">
        <v>121</v>
      </c>
      <c r="AU49" s="30" t="s">
        <v>128</v>
      </c>
      <c r="AY49" s="30" t="s">
        <v>120</v>
      </c>
      <c r="BE49" s="80">
        <f t="shared" si="4"/>
        <v>0</v>
      </c>
      <c r="BF49" s="80">
        <f t="shared" si="5"/>
        <v>0</v>
      </c>
      <c r="BG49" s="80">
        <f t="shared" si="6"/>
        <v>0</v>
      </c>
      <c r="BH49" s="80">
        <f t="shared" si="7"/>
        <v>0</v>
      </c>
      <c r="BI49" s="80">
        <f t="shared" si="8"/>
        <v>0</v>
      </c>
      <c r="BJ49" s="30" t="s">
        <v>118</v>
      </c>
      <c r="BK49" s="80">
        <f t="shared" si="9"/>
        <v>0</v>
      </c>
      <c r="BL49" s="30" t="s">
        <v>118</v>
      </c>
    </row>
    <row r="50" spans="2:64" s="17" customFormat="1" ht="31.5" customHeight="1" x14ac:dyDescent="0.25">
      <c r="B50" s="70"/>
      <c r="C50" s="71" t="s">
        <v>143</v>
      </c>
      <c r="D50" s="71" t="s">
        <v>121</v>
      </c>
      <c r="E50" s="72" t="s">
        <v>3878</v>
      </c>
      <c r="F50" s="671" t="s">
        <v>3879</v>
      </c>
      <c r="G50" s="667"/>
      <c r="H50" s="667"/>
      <c r="I50" s="667"/>
      <c r="J50" s="73" t="s">
        <v>3691</v>
      </c>
      <c r="K50" s="74">
        <v>25.632000000000001</v>
      </c>
      <c r="L50" s="666"/>
      <c r="M50" s="667"/>
      <c r="N50" s="666">
        <f t="shared" si="0"/>
        <v>0</v>
      </c>
      <c r="O50" s="667"/>
      <c r="P50" s="667"/>
      <c r="Q50" s="667"/>
      <c r="R50" s="75"/>
      <c r="T50" s="76" t="s">
        <v>125</v>
      </c>
      <c r="U50" s="77" t="s">
        <v>126</v>
      </c>
      <c r="V50" s="78">
        <v>0</v>
      </c>
      <c r="W50" s="78">
        <f t="shared" si="1"/>
        <v>0</v>
      </c>
      <c r="X50" s="78">
        <v>0</v>
      </c>
      <c r="Y50" s="78">
        <f t="shared" si="2"/>
        <v>0</v>
      </c>
      <c r="Z50" s="78">
        <v>0</v>
      </c>
      <c r="AA50" s="79">
        <f t="shared" si="3"/>
        <v>0</v>
      </c>
      <c r="AR50" s="30" t="s">
        <v>118</v>
      </c>
      <c r="AT50" s="30" t="s">
        <v>121</v>
      </c>
      <c r="AU50" s="30" t="s">
        <v>128</v>
      </c>
      <c r="AY50" s="30" t="s">
        <v>120</v>
      </c>
      <c r="BE50" s="80">
        <f t="shared" si="4"/>
        <v>0</v>
      </c>
      <c r="BF50" s="80">
        <f t="shared" si="5"/>
        <v>0</v>
      </c>
      <c r="BG50" s="80">
        <f t="shared" si="6"/>
        <v>0</v>
      </c>
      <c r="BH50" s="80">
        <f t="shared" si="7"/>
        <v>0</v>
      </c>
      <c r="BI50" s="80">
        <f t="shared" si="8"/>
        <v>0</v>
      </c>
      <c r="BJ50" s="30" t="s">
        <v>118</v>
      </c>
      <c r="BK50" s="80">
        <f t="shared" si="9"/>
        <v>0</v>
      </c>
      <c r="BL50" s="30" t="s">
        <v>118</v>
      </c>
    </row>
    <row r="51" spans="2:64" s="17" customFormat="1" ht="31.5" customHeight="1" x14ac:dyDescent="0.25">
      <c r="B51" s="70"/>
      <c r="C51" s="71" t="s">
        <v>147</v>
      </c>
      <c r="D51" s="71" t="s">
        <v>121</v>
      </c>
      <c r="E51" s="72" t="s">
        <v>3880</v>
      </c>
      <c r="F51" s="671" t="s">
        <v>3881</v>
      </c>
      <c r="G51" s="667"/>
      <c r="H51" s="667"/>
      <c r="I51" s="667"/>
      <c r="J51" s="73" t="s">
        <v>3691</v>
      </c>
      <c r="K51" s="74">
        <v>25.632000000000001</v>
      </c>
      <c r="L51" s="666"/>
      <c r="M51" s="667"/>
      <c r="N51" s="666">
        <f t="shared" si="0"/>
        <v>0</v>
      </c>
      <c r="O51" s="667"/>
      <c r="P51" s="667"/>
      <c r="Q51" s="667"/>
      <c r="R51" s="75"/>
      <c r="T51" s="76" t="s">
        <v>125</v>
      </c>
      <c r="U51" s="77" t="s">
        <v>126</v>
      </c>
      <c r="V51" s="78">
        <v>0</v>
      </c>
      <c r="W51" s="78">
        <f t="shared" si="1"/>
        <v>0</v>
      </c>
      <c r="X51" s="78">
        <v>0</v>
      </c>
      <c r="Y51" s="78">
        <f t="shared" si="2"/>
        <v>0</v>
      </c>
      <c r="Z51" s="78">
        <v>0</v>
      </c>
      <c r="AA51" s="79">
        <f t="shared" si="3"/>
        <v>0</v>
      </c>
      <c r="AR51" s="30" t="s">
        <v>118</v>
      </c>
      <c r="AT51" s="30" t="s">
        <v>121</v>
      </c>
      <c r="AU51" s="30" t="s">
        <v>128</v>
      </c>
      <c r="AY51" s="30" t="s">
        <v>120</v>
      </c>
      <c r="BE51" s="80">
        <f t="shared" si="4"/>
        <v>0</v>
      </c>
      <c r="BF51" s="80">
        <f t="shared" si="5"/>
        <v>0</v>
      </c>
      <c r="BG51" s="80">
        <f t="shared" si="6"/>
        <v>0</v>
      </c>
      <c r="BH51" s="80">
        <f t="shared" si="7"/>
        <v>0</v>
      </c>
      <c r="BI51" s="80">
        <f t="shared" si="8"/>
        <v>0</v>
      </c>
      <c r="BJ51" s="30" t="s">
        <v>118</v>
      </c>
      <c r="BK51" s="80">
        <f t="shared" si="9"/>
        <v>0</v>
      </c>
      <c r="BL51" s="30" t="s">
        <v>118</v>
      </c>
    </row>
    <row r="52" spans="2:64" s="62" customFormat="1" ht="29.85" customHeight="1" x14ac:dyDescent="0.3">
      <c r="B52" s="58"/>
      <c r="C52" s="59"/>
      <c r="D52" s="69" t="s">
        <v>4489</v>
      </c>
      <c r="E52" s="69"/>
      <c r="F52" s="69"/>
      <c r="G52" s="69"/>
      <c r="H52" s="69"/>
      <c r="I52" s="69"/>
      <c r="J52" s="69"/>
      <c r="K52" s="69"/>
      <c r="L52" s="69"/>
      <c r="M52" s="69"/>
      <c r="N52" s="657">
        <f>BK52</f>
        <v>0</v>
      </c>
      <c r="O52" s="658"/>
      <c r="P52" s="658"/>
      <c r="Q52" s="658"/>
      <c r="R52" s="61"/>
      <c r="T52" s="63"/>
      <c r="U52" s="59"/>
      <c r="V52" s="59"/>
      <c r="W52" s="64">
        <f>SUM(W53:W56)</f>
        <v>0.68400000000000005</v>
      </c>
      <c r="X52" s="59"/>
      <c r="Y52" s="64">
        <f>SUM(Y53:Y56)</f>
        <v>6.7799999999999996E-3</v>
      </c>
      <c r="Z52" s="59"/>
      <c r="AA52" s="65">
        <f>SUM(AA53:AA56)</f>
        <v>0</v>
      </c>
      <c r="AR52" s="66" t="s">
        <v>128</v>
      </c>
      <c r="AT52" s="67" t="s">
        <v>117</v>
      </c>
      <c r="AU52" s="67" t="s">
        <v>118</v>
      </c>
      <c r="AY52" s="66" t="s">
        <v>120</v>
      </c>
      <c r="BK52" s="68">
        <f>SUM(BK53:BK56)</f>
        <v>0</v>
      </c>
    </row>
    <row r="53" spans="2:64" s="17" customFormat="1" ht="22.5" customHeight="1" x14ac:dyDescent="0.25">
      <c r="B53" s="70"/>
      <c r="C53" s="71" t="s">
        <v>151</v>
      </c>
      <c r="D53" s="71" t="s">
        <v>121</v>
      </c>
      <c r="E53" s="72" t="s">
        <v>4039</v>
      </c>
      <c r="F53" s="671" t="s">
        <v>4040</v>
      </c>
      <c r="G53" s="667"/>
      <c r="H53" s="667"/>
      <c r="I53" s="667"/>
      <c r="J53" s="73" t="s">
        <v>3065</v>
      </c>
      <c r="K53" s="74">
        <v>3</v>
      </c>
      <c r="L53" s="666"/>
      <c r="M53" s="667"/>
      <c r="N53" s="666">
        <f>ROUND(L53*K53,2)</f>
        <v>0</v>
      </c>
      <c r="O53" s="667"/>
      <c r="P53" s="667"/>
      <c r="Q53" s="667"/>
      <c r="R53" s="75"/>
      <c r="T53" s="76" t="s">
        <v>125</v>
      </c>
      <c r="U53" s="77" t="s">
        <v>126</v>
      </c>
      <c r="V53" s="78">
        <v>0.114</v>
      </c>
      <c r="W53" s="78">
        <f>V53*K53</f>
        <v>0.34200000000000003</v>
      </c>
      <c r="X53" s="78">
        <v>1.1299999999999999E-3</v>
      </c>
      <c r="Y53" s="78">
        <f>X53*K53</f>
        <v>3.3899999999999998E-3</v>
      </c>
      <c r="Z53" s="78">
        <v>0</v>
      </c>
      <c r="AA53" s="79">
        <f>Z53*K53</f>
        <v>0</v>
      </c>
      <c r="AR53" s="30" t="s">
        <v>118</v>
      </c>
      <c r="AT53" s="30" t="s">
        <v>121</v>
      </c>
      <c r="AU53" s="30" t="s">
        <v>128</v>
      </c>
      <c r="AY53" s="30" t="s">
        <v>120</v>
      </c>
      <c r="BE53" s="80">
        <f>IF(U53="základní",N53,0)</f>
        <v>0</v>
      </c>
      <c r="BF53" s="80">
        <f>IF(U53="snížená",N53,0)</f>
        <v>0</v>
      </c>
      <c r="BG53" s="80">
        <f>IF(U53="zákl. přenesená",N53,0)</f>
        <v>0</v>
      </c>
      <c r="BH53" s="80">
        <f>IF(U53="sníž. přenesená",N53,0)</f>
        <v>0</v>
      </c>
      <c r="BI53" s="80">
        <f>IF(U53="nulová",N53,0)</f>
        <v>0</v>
      </c>
      <c r="BJ53" s="30" t="s">
        <v>118</v>
      </c>
      <c r="BK53" s="80">
        <f>ROUND(L53*K53,2)</f>
        <v>0</v>
      </c>
      <c r="BL53" s="30" t="s">
        <v>118</v>
      </c>
    </row>
    <row r="54" spans="2:64" s="17" customFormat="1" ht="30" customHeight="1" x14ac:dyDescent="0.25">
      <c r="B54" s="18"/>
      <c r="C54" s="324"/>
      <c r="D54" s="324"/>
      <c r="E54" s="324"/>
      <c r="F54" s="679" t="s">
        <v>4504</v>
      </c>
      <c r="G54" s="680"/>
      <c r="H54" s="680"/>
      <c r="I54" s="680"/>
      <c r="J54" s="324"/>
      <c r="K54" s="324"/>
      <c r="L54" s="324"/>
      <c r="M54" s="324"/>
      <c r="N54" s="324"/>
      <c r="O54" s="324"/>
      <c r="P54" s="324"/>
      <c r="Q54" s="324"/>
      <c r="R54" s="19"/>
      <c r="T54" s="99"/>
      <c r="U54" s="324"/>
      <c r="V54" s="324"/>
      <c r="W54" s="324"/>
      <c r="X54" s="324"/>
      <c r="Y54" s="324"/>
      <c r="Z54" s="324"/>
      <c r="AA54" s="100"/>
      <c r="AT54" s="30" t="s">
        <v>193</v>
      </c>
      <c r="AU54" s="30" t="s">
        <v>128</v>
      </c>
    </row>
    <row r="55" spans="2:64" s="17" customFormat="1" ht="22.5" customHeight="1" x14ac:dyDescent="0.25">
      <c r="B55" s="70"/>
      <c r="C55" s="71" t="s">
        <v>154</v>
      </c>
      <c r="D55" s="71" t="s">
        <v>121</v>
      </c>
      <c r="E55" s="72" t="s">
        <v>4041</v>
      </c>
      <c r="F55" s="671" t="s">
        <v>4042</v>
      </c>
      <c r="G55" s="667"/>
      <c r="H55" s="667"/>
      <c r="I55" s="667"/>
      <c r="J55" s="73" t="s">
        <v>447</v>
      </c>
      <c r="K55" s="74">
        <v>3</v>
      </c>
      <c r="L55" s="666"/>
      <c r="M55" s="667"/>
      <c r="N55" s="666">
        <f>ROUND(L55*K55,2)</f>
        <v>0</v>
      </c>
      <c r="O55" s="667"/>
      <c r="P55" s="667"/>
      <c r="Q55" s="667"/>
      <c r="R55" s="75"/>
      <c r="T55" s="76" t="s">
        <v>125</v>
      </c>
      <c r="U55" s="77" t="s">
        <v>126</v>
      </c>
      <c r="V55" s="78">
        <v>0.114</v>
      </c>
      <c r="W55" s="78">
        <f>V55*K55</f>
        <v>0.34200000000000003</v>
      </c>
      <c r="X55" s="78">
        <v>1.1299999999999999E-3</v>
      </c>
      <c r="Y55" s="78">
        <f>X55*K55</f>
        <v>3.3899999999999998E-3</v>
      </c>
      <c r="Z55" s="78">
        <v>0</v>
      </c>
      <c r="AA55" s="79">
        <f>Z55*K55</f>
        <v>0</v>
      </c>
      <c r="AR55" s="30" t="s">
        <v>118</v>
      </c>
      <c r="AT55" s="30" t="s">
        <v>121</v>
      </c>
      <c r="AU55" s="30" t="s">
        <v>128</v>
      </c>
      <c r="AY55" s="30" t="s">
        <v>120</v>
      </c>
      <c r="BE55" s="80">
        <f>IF(U55="základní",N55,0)</f>
        <v>0</v>
      </c>
      <c r="BF55" s="80">
        <f>IF(U55="snížená",N55,0)</f>
        <v>0</v>
      </c>
      <c r="BG55" s="80">
        <f>IF(U55="zákl. přenesená",N55,0)</f>
        <v>0</v>
      </c>
      <c r="BH55" s="80">
        <f>IF(U55="sníž. přenesená",N55,0)</f>
        <v>0</v>
      </c>
      <c r="BI55" s="80">
        <f>IF(U55="nulová",N55,0)</f>
        <v>0</v>
      </c>
      <c r="BJ55" s="30" t="s">
        <v>118</v>
      </c>
      <c r="BK55" s="80">
        <f>ROUND(L55*K55,2)</f>
        <v>0</v>
      </c>
      <c r="BL55" s="30" t="s">
        <v>118</v>
      </c>
    </row>
    <row r="56" spans="2:64" s="17" customFormat="1" ht="30" customHeight="1" x14ac:dyDescent="0.25">
      <c r="B56" s="18"/>
      <c r="C56" s="324"/>
      <c r="D56" s="324"/>
      <c r="E56" s="324"/>
      <c r="F56" s="679" t="s">
        <v>4504</v>
      </c>
      <c r="G56" s="680"/>
      <c r="H56" s="680"/>
      <c r="I56" s="680"/>
      <c r="J56" s="324"/>
      <c r="K56" s="324"/>
      <c r="L56" s="324"/>
      <c r="M56" s="324"/>
      <c r="N56" s="324"/>
      <c r="O56" s="324"/>
      <c r="P56" s="324"/>
      <c r="Q56" s="324"/>
      <c r="R56" s="19"/>
      <c r="T56" s="99"/>
      <c r="U56" s="324"/>
      <c r="V56" s="324"/>
      <c r="W56" s="324"/>
      <c r="X56" s="324"/>
      <c r="Y56" s="324"/>
      <c r="Z56" s="324"/>
      <c r="AA56" s="100"/>
      <c r="AT56" s="30" t="s">
        <v>193</v>
      </c>
      <c r="AU56" s="30" t="s">
        <v>128</v>
      </c>
    </row>
    <row r="57" spans="2:64" s="62" customFormat="1" ht="29.85" customHeight="1" x14ac:dyDescent="0.3">
      <c r="B57" s="58"/>
      <c r="C57" s="59"/>
      <c r="D57" s="69" t="s">
        <v>4490</v>
      </c>
      <c r="E57" s="69"/>
      <c r="F57" s="69"/>
      <c r="G57" s="69"/>
      <c r="H57" s="69"/>
      <c r="I57" s="69"/>
      <c r="J57" s="69"/>
      <c r="K57" s="69"/>
      <c r="L57" s="69"/>
      <c r="M57" s="69"/>
      <c r="N57" s="659">
        <f>BK57</f>
        <v>0</v>
      </c>
      <c r="O57" s="660"/>
      <c r="P57" s="660"/>
      <c r="Q57" s="660"/>
      <c r="R57" s="61"/>
      <c r="T57" s="63"/>
      <c r="U57" s="59"/>
      <c r="V57" s="59"/>
      <c r="W57" s="64">
        <f>SUM(W58:W64)</f>
        <v>21.308000000000003</v>
      </c>
      <c r="X57" s="59"/>
      <c r="Y57" s="64">
        <f>SUM(Y58:Y64)</f>
        <v>0.10298</v>
      </c>
      <c r="Z57" s="59"/>
      <c r="AA57" s="65">
        <f>SUM(AA58:AA64)</f>
        <v>0</v>
      </c>
      <c r="AR57" s="66" t="s">
        <v>128</v>
      </c>
      <c r="AT57" s="67" t="s">
        <v>117</v>
      </c>
      <c r="AU57" s="67" t="s">
        <v>118</v>
      </c>
      <c r="AY57" s="66" t="s">
        <v>120</v>
      </c>
      <c r="BK57" s="68">
        <f>SUM(BK58:BK64)</f>
        <v>0</v>
      </c>
    </row>
    <row r="58" spans="2:64" s="17" customFormat="1" ht="31.5" customHeight="1" x14ac:dyDescent="0.25">
      <c r="B58" s="70"/>
      <c r="C58" s="71" t="s">
        <v>157</v>
      </c>
      <c r="D58" s="71" t="s">
        <v>121</v>
      </c>
      <c r="E58" s="72" t="s">
        <v>4505</v>
      </c>
      <c r="F58" s="671" t="s">
        <v>4506</v>
      </c>
      <c r="G58" s="667"/>
      <c r="H58" s="667"/>
      <c r="I58" s="667"/>
      <c r="J58" s="73" t="s">
        <v>532</v>
      </c>
      <c r="K58" s="74">
        <v>6</v>
      </c>
      <c r="L58" s="666"/>
      <c r="M58" s="667"/>
      <c r="N58" s="666">
        <f t="shared" ref="N58:N64" si="10">ROUND(L58*K58,2)</f>
        <v>0</v>
      </c>
      <c r="O58" s="667"/>
      <c r="P58" s="667"/>
      <c r="Q58" s="667"/>
      <c r="R58" s="75"/>
      <c r="T58" s="76" t="s">
        <v>125</v>
      </c>
      <c r="U58" s="77" t="s">
        <v>126</v>
      </c>
      <c r="V58" s="78">
        <v>0.42699999999999999</v>
      </c>
      <c r="W58" s="78">
        <f t="shared" ref="W58:W64" si="11">V58*K58</f>
        <v>2.5619999999999998</v>
      </c>
      <c r="X58" s="78">
        <v>1.58E-3</v>
      </c>
      <c r="Y58" s="78">
        <f t="shared" ref="Y58:Y64" si="12">X58*K58</f>
        <v>9.4800000000000006E-3</v>
      </c>
      <c r="Z58" s="78">
        <v>0</v>
      </c>
      <c r="AA58" s="79">
        <f t="shared" ref="AA58:AA64" si="13">Z58*K58</f>
        <v>0</v>
      </c>
      <c r="AR58" s="30" t="s">
        <v>118</v>
      </c>
      <c r="AT58" s="30" t="s">
        <v>121</v>
      </c>
      <c r="AU58" s="30" t="s">
        <v>128</v>
      </c>
      <c r="AY58" s="30" t="s">
        <v>120</v>
      </c>
      <c r="BE58" s="80">
        <f t="shared" ref="BE58:BE64" si="14">IF(U58="základní",N58,0)</f>
        <v>0</v>
      </c>
      <c r="BF58" s="80">
        <f t="shared" ref="BF58:BF64" si="15">IF(U58="snížená",N58,0)</f>
        <v>0</v>
      </c>
      <c r="BG58" s="80">
        <f t="shared" ref="BG58:BG64" si="16">IF(U58="zákl. přenesená",N58,0)</f>
        <v>0</v>
      </c>
      <c r="BH58" s="80">
        <f t="shared" ref="BH58:BH64" si="17">IF(U58="sníž. přenesená",N58,0)</f>
        <v>0</v>
      </c>
      <c r="BI58" s="80">
        <f t="shared" ref="BI58:BI64" si="18">IF(U58="nulová",N58,0)</f>
        <v>0</v>
      </c>
      <c r="BJ58" s="30" t="s">
        <v>118</v>
      </c>
      <c r="BK58" s="80">
        <f t="shared" ref="BK58:BK64" si="19">ROUND(L58*K58,2)</f>
        <v>0</v>
      </c>
      <c r="BL58" s="30" t="s">
        <v>118</v>
      </c>
    </row>
    <row r="59" spans="2:64" s="17" customFormat="1" ht="44.25" customHeight="1" x14ac:dyDescent="0.25">
      <c r="B59" s="70"/>
      <c r="C59" s="71" t="s">
        <v>237</v>
      </c>
      <c r="D59" s="71" t="s">
        <v>121</v>
      </c>
      <c r="E59" s="72" t="s">
        <v>4576</v>
      </c>
      <c r="F59" s="671" t="s">
        <v>4577</v>
      </c>
      <c r="G59" s="667"/>
      <c r="H59" s="667"/>
      <c r="I59" s="667"/>
      <c r="J59" s="73" t="s">
        <v>532</v>
      </c>
      <c r="K59" s="74">
        <v>24</v>
      </c>
      <c r="L59" s="666"/>
      <c r="M59" s="667"/>
      <c r="N59" s="666">
        <f t="shared" si="10"/>
        <v>0</v>
      </c>
      <c r="O59" s="667"/>
      <c r="P59" s="667"/>
      <c r="Q59" s="667"/>
      <c r="R59" s="75"/>
      <c r="T59" s="76" t="s">
        <v>125</v>
      </c>
      <c r="U59" s="77" t="s">
        <v>126</v>
      </c>
      <c r="V59" s="78">
        <v>0.65200000000000002</v>
      </c>
      <c r="W59" s="78">
        <f t="shared" si="11"/>
        <v>15.648</v>
      </c>
      <c r="X59" s="78">
        <v>3.7599999999999999E-3</v>
      </c>
      <c r="Y59" s="78">
        <f t="shared" si="12"/>
        <v>9.0240000000000001E-2</v>
      </c>
      <c r="Z59" s="78">
        <v>0</v>
      </c>
      <c r="AA59" s="79">
        <f t="shared" si="13"/>
        <v>0</v>
      </c>
      <c r="AR59" s="30" t="s">
        <v>194</v>
      </c>
      <c r="AT59" s="30" t="s">
        <v>121</v>
      </c>
      <c r="AU59" s="30" t="s">
        <v>128</v>
      </c>
      <c r="AY59" s="30" t="s">
        <v>120</v>
      </c>
      <c r="BE59" s="80">
        <f t="shared" si="14"/>
        <v>0</v>
      </c>
      <c r="BF59" s="80">
        <f t="shared" si="15"/>
        <v>0</v>
      </c>
      <c r="BG59" s="80">
        <f t="shared" si="16"/>
        <v>0</v>
      </c>
      <c r="BH59" s="80">
        <f t="shared" si="17"/>
        <v>0</v>
      </c>
      <c r="BI59" s="80">
        <f t="shared" si="18"/>
        <v>0</v>
      </c>
      <c r="BJ59" s="30" t="s">
        <v>118</v>
      </c>
      <c r="BK59" s="80">
        <f t="shared" si="19"/>
        <v>0</v>
      </c>
      <c r="BL59" s="30" t="s">
        <v>194</v>
      </c>
    </row>
    <row r="60" spans="2:64" s="17" customFormat="1" ht="31.5" customHeight="1" x14ac:dyDescent="0.25">
      <c r="B60" s="70"/>
      <c r="C60" s="71" t="s">
        <v>169</v>
      </c>
      <c r="D60" s="71" t="s">
        <v>121</v>
      </c>
      <c r="E60" s="72" t="s">
        <v>4509</v>
      </c>
      <c r="F60" s="671" t="s">
        <v>4510</v>
      </c>
      <c r="G60" s="667"/>
      <c r="H60" s="667"/>
      <c r="I60" s="667"/>
      <c r="J60" s="73" t="s">
        <v>447</v>
      </c>
      <c r="K60" s="74">
        <v>2</v>
      </c>
      <c r="L60" s="666"/>
      <c r="M60" s="667"/>
      <c r="N60" s="666">
        <f t="shared" si="10"/>
        <v>0</v>
      </c>
      <c r="O60" s="667"/>
      <c r="P60" s="667"/>
      <c r="Q60" s="667"/>
      <c r="R60" s="75"/>
      <c r="T60" s="76" t="s">
        <v>125</v>
      </c>
      <c r="U60" s="77" t="s">
        <v>126</v>
      </c>
      <c r="V60" s="78">
        <v>1.1020000000000001</v>
      </c>
      <c r="W60" s="78">
        <f t="shared" si="11"/>
        <v>2.2040000000000002</v>
      </c>
      <c r="X60" s="78">
        <v>1.6299999999999999E-3</v>
      </c>
      <c r="Y60" s="78">
        <f t="shared" si="12"/>
        <v>3.2599999999999999E-3</v>
      </c>
      <c r="Z60" s="78">
        <v>0</v>
      </c>
      <c r="AA60" s="79">
        <f t="shared" si="13"/>
        <v>0</v>
      </c>
      <c r="AR60" s="30" t="s">
        <v>118</v>
      </c>
      <c r="AT60" s="30" t="s">
        <v>121</v>
      </c>
      <c r="AU60" s="30" t="s">
        <v>128</v>
      </c>
      <c r="AY60" s="30" t="s">
        <v>120</v>
      </c>
      <c r="BE60" s="80">
        <f t="shared" si="14"/>
        <v>0</v>
      </c>
      <c r="BF60" s="80">
        <f t="shared" si="15"/>
        <v>0</v>
      </c>
      <c r="BG60" s="80">
        <f t="shared" si="16"/>
        <v>0</v>
      </c>
      <c r="BH60" s="80">
        <f t="shared" si="17"/>
        <v>0</v>
      </c>
      <c r="BI60" s="80">
        <f t="shared" si="18"/>
        <v>0</v>
      </c>
      <c r="BJ60" s="30" t="s">
        <v>118</v>
      </c>
      <c r="BK60" s="80">
        <f t="shared" si="19"/>
        <v>0</v>
      </c>
      <c r="BL60" s="30" t="s">
        <v>118</v>
      </c>
    </row>
    <row r="61" spans="2:64" s="17" customFormat="1" ht="31.5" customHeight="1" x14ac:dyDescent="0.25">
      <c r="B61" s="70"/>
      <c r="C61" s="71" t="s">
        <v>175</v>
      </c>
      <c r="D61" s="71" t="s">
        <v>121</v>
      </c>
      <c r="E61" s="72" t="s">
        <v>4180</v>
      </c>
      <c r="F61" s="671" t="s">
        <v>4181</v>
      </c>
      <c r="G61" s="667"/>
      <c r="H61" s="667"/>
      <c r="I61" s="667"/>
      <c r="J61" s="73" t="s">
        <v>532</v>
      </c>
      <c r="K61" s="74">
        <v>6</v>
      </c>
      <c r="L61" s="666"/>
      <c r="M61" s="667"/>
      <c r="N61" s="666">
        <f t="shared" si="10"/>
        <v>0</v>
      </c>
      <c r="O61" s="667"/>
      <c r="P61" s="667"/>
      <c r="Q61" s="667"/>
      <c r="R61" s="75"/>
      <c r="T61" s="76" t="s">
        <v>125</v>
      </c>
      <c r="U61" s="77" t="s">
        <v>126</v>
      </c>
      <c r="V61" s="78">
        <v>2.1000000000000001E-2</v>
      </c>
      <c r="W61" s="78">
        <f t="shared" si="11"/>
        <v>0.126</v>
      </c>
      <c r="X61" s="78">
        <v>0</v>
      </c>
      <c r="Y61" s="78">
        <f t="shared" si="12"/>
        <v>0</v>
      </c>
      <c r="Z61" s="78">
        <v>0</v>
      </c>
      <c r="AA61" s="79">
        <f t="shared" si="13"/>
        <v>0</v>
      </c>
      <c r="AR61" s="30" t="s">
        <v>118</v>
      </c>
      <c r="AT61" s="30" t="s">
        <v>121</v>
      </c>
      <c r="AU61" s="30" t="s">
        <v>128</v>
      </c>
      <c r="AY61" s="30" t="s">
        <v>120</v>
      </c>
      <c r="BE61" s="80">
        <f t="shared" si="14"/>
        <v>0</v>
      </c>
      <c r="BF61" s="80">
        <f t="shared" si="15"/>
        <v>0</v>
      </c>
      <c r="BG61" s="80">
        <f t="shared" si="16"/>
        <v>0</v>
      </c>
      <c r="BH61" s="80">
        <f t="shared" si="17"/>
        <v>0</v>
      </c>
      <c r="BI61" s="80">
        <f t="shared" si="18"/>
        <v>0</v>
      </c>
      <c r="BJ61" s="30" t="s">
        <v>118</v>
      </c>
      <c r="BK61" s="80">
        <f t="shared" si="19"/>
        <v>0</v>
      </c>
      <c r="BL61" s="30" t="s">
        <v>118</v>
      </c>
    </row>
    <row r="62" spans="2:64" s="17" customFormat="1" ht="31.5" customHeight="1" x14ac:dyDescent="0.25">
      <c r="B62" s="70"/>
      <c r="C62" s="71" t="s">
        <v>179</v>
      </c>
      <c r="D62" s="71" t="s">
        <v>121</v>
      </c>
      <c r="E62" s="72" t="s">
        <v>4511</v>
      </c>
      <c r="F62" s="671" t="s">
        <v>4512</v>
      </c>
      <c r="G62" s="667"/>
      <c r="H62" s="667"/>
      <c r="I62" s="667"/>
      <c r="J62" s="73" t="s">
        <v>532</v>
      </c>
      <c r="K62" s="74">
        <v>24</v>
      </c>
      <c r="L62" s="666"/>
      <c r="M62" s="667"/>
      <c r="N62" s="666">
        <f t="shared" si="10"/>
        <v>0</v>
      </c>
      <c r="O62" s="667"/>
      <c r="P62" s="667"/>
      <c r="Q62" s="667"/>
      <c r="R62" s="75"/>
      <c r="T62" s="76" t="s">
        <v>125</v>
      </c>
      <c r="U62" s="77" t="s">
        <v>126</v>
      </c>
      <c r="V62" s="78">
        <v>3.2000000000000001E-2</v>
      </c>
      <c r="W62" s="78">
        <f t="shared" si="11"/>
        <v>0.76800000000000002</v>
      </c>
      <c r="X62" s="78">
        <v>0</v>
      </c>
      <c r="Y62" s="78">
        <f t="shared" si="12"/>
        <v>0</v>
      </c>
      <c r="Z62" s="78">
        <v>0</v>
      </c>
      <c r="AA62" s="79">
        <f t="shared" si="13"/>
        <v>0</v>
      </c>
      <c r="AR62" s="30" t="s">
        <v>118</v>
      </c>
      <c r="AT62" s="30" t="s">
        <v>121</v>
      </c>
      <c r="AU62" s="30" t="s">
        <v>128</v>
      </c>
      <c r="AY62" s="30" t="s">
        <v>120</v>
      </c>
      <c r="BE62" s="80">
        <f t="shared" si="14"/>
        <v>0</v>
      </c>
      <c r="BF62" s="80">
        <f t="shared" si="15"/>
        <v>0</v>
      </c>
      <c r="BG62" s="80">
        <f t="shared" si="16"/>
        <v>0</v>
      </c>
      <c r="BH62" s="80">
        <f t="shared" si="17"/>
        <v>0</v>
      </c>
      <c r="BI62" s="80">
        <f t="shared" si="18"/>
        <v>0</v>
      </c>
      <c r="BJ62" s="30" t="s">
        <v>118</v>
      </c>
      <c r="BK62" s="80">
        <f t="shared" si="19"/>
        <v>0</v>
      </c>
      <c r="BL62" s="30" t="s">
        <v>118</v>
      </c>
    </row>
    <row r="63" spans="2:64" s="17" customFormat="1" ht="31.5" customHeight="1" x14ac:dyDescent="0.25">
      <c r="B63" s="70"/>
      <c r="C63" s="71" t="s">
        <v>184</v>
      </c>
      <c r="D63" s="71" t="s">
        <v>121</v>
      </c>
      <c r="E63" s="72" t="s">
        <v>4182</v>
      </c>
      <c r="F63" s="671" t="s">
        <v>4183</v>
      </c>
      <c r="G63" s="667"/>
      <c r="H63" s="667"/>
      <c r="I63" s="667"/>
      <c r="J63" s="73" t="s">
        <v>3691</v>
      </c>
      <c r="K63" s="74">
        <v>10</v>
      </c>
      <c r="L63" s="666"/>
      <c r="M63" s="667"/>
      <c r="N63" s="666">
        <f t="shared" si="10"/>
        <v>0</v>
      </c>
      <c r="O63" s="667"/>
      <c r="P63" s="667"/>
      <c r="Q63" s="667"/>
      <c r="R63" s="75"/>
      <c r="T63" s="76" t="s">
        <v>125</v>
      </c>
      <c r="U63" s="77" t="s">
        <v>126</v>
      </c>
      <c r="V63" s="78">
        <v>0</v>
      </c>
      <c r="W63" s="78">
        <f t="shared" si="11"/>
        <v>0</v>
      </c>
      <c r="X63" s="78">
        <v>0</v>
      </c>
      <c r="Y63" s="78">
        <f t="shared" si="12"/>
        <v>0</v>
      </c>
      <c r="Z63" s="78">
        <v>0</v>
      </c>
      <c r="AA63" s="79">
        <f t="shared" si="13"/>
        <v>0</v>
      </c>
      <c r="AR63" s="30" t="s">
        <v>118</v>
      </c>
      <c r="AT63" s="30" t="s">
        <v>121</v>
      </c>
      <c r="AU63" s="30" t="s">
        <v>128</v>
      </c>
      <c r="AY63" s="30" t="s">
        <v>120</v>
      </c>
      <c r="BE63" s="80">
        <f t="shared" si="14"/>
        <v>0</v>
      </c>
      <c r="BF63" s="80">
        <f t="shared" si="15"/>
        <v>0</v>
      </c>
      <c r="BG63" s="80">
        <f t="shared" si="16"/>
        <v>0</v>
      </c>
      <c r="BH63" s="80">
        <f t="shared" si="17"/>
        <v>0</v>
      </c>
      <c r="BI63" s="80">
        <f t="shared" si="18"/>
        <v>0</v>
      </c>
      <c r="BJ63" s="30" t="s">
        <v>118</v>
      </c>
      <c r="BK63" s="80">
        <f t="shared" si="19"/>
        <v>0</v>
      </c>
      <c r="BL63" s="30" t="s">
        <v>118</v>
      </c>
    </row>
    <row r="64" spans="2:64" s="17" customFormat="1" ht="31.5" customHeight="1" x14ac:dyDescent="0.25">
      <c r="B64" s="70"/>
      <c r="C64" s="71" t="s">
        <v>188</v>
      </c>
      <c r="D64" s="71" t="s">
        <v>121</v>
      </c>
      <c r="E64" s="72" t="s">
        <v>4184</v>
      </c>
      <c r="F64" s="671" t="s">
        <v>4185</v>
      </c>
      <c r="G64" s="667"/>
      <c r="H64" s="667"/>
      <c r="I64" s="667"/>
      <c r="J64" s="73" t="s">
        <v>3691</v>
      </c>
      <c r="K64" s="74">
        <v>10</v>
      </c>
      <c r="L64" s="666"/>
      <c r="M64" s="667"/>
      <c r="N64" s="666">
        <f t="shared" si="10"/>
        <v>0</v>
      </c>
      <c r="O64" s="667"/>
      <c r="P64" s="667"/>
      <c r="Q64" s="667"/>
      <c r="R64" s="75"/>
      <c r="T64" s="76" t="s">
        <v>125</v>
      </c>
      <c r="U64" s="77" t="s">
        <v>126</v>
      </c>
      <c r="V64" s="78">
        <v>0</v>
      </c>
      <c r="W64" s="78">
        <f t="shared" si="11"/>
        <v>0</v>
      </c>
      <c r="X64" s="78">
        <v>0</v>
      </c>
      <c r="Y64" s="78">
        <f t="shared" si="12"/>
        <v>0</v>
      </c>
      <c r="Z64" s="78">
        <v>0</v>
      </c>
      <c r="AA64" s="79">
        <f t="shared" si="13"/>
        <v>0</v>
      </c>
      <c r="AR64" s="30" t="s">
        <v>118</v>
      </c>
      <c r="AT64" s="30" t="s">
        <v>121</v>
      </c>
      <c r="AU64" s="30" t="s">
        <v>128</v>
      </c>
      <c r="AY64" s="30" t="s">
        <v>120</v>
      </c>
      <c r="BE64" s="80">
        <f t="shared" si="14"/>
        <v>0</v>
      </c>
      <c r="BF64" s="80">
        <f t="shared" si="15"/>
        <v>0</v>
      </c>
      <c r="BG64" s="80">
        <f t="shared" si="16"/>
        <v>0</v>
      </c>
      <c r="BH64" s="80">
        <f t="shared" si="17"/>
        <v>0</v>
      </c>
      <c r="BI64" s="80">
        <f t="shared" si="18"/>
        <v>0</v>
      </c>
      <c r="BJ64" s="30" t="s">
        <v>118</v>
      </c>
      <c r="BK64" s="80">
        <f t="shared" si="19"/>
        <v>0</v>
      </c>
      <c r="BL64" s="30" t="s">
        <v>118</v>
      </c>
    </row>
    <row r="65" spans="2:64" s="62" customFormat="1" ht="29.85" customHeight="1" x14ac:dyDescent="0.3">
      <c r="B65" s="58"/>
      <c r="C65" s="59"/>
      <c r="D65" s="69" t="s">
        <v>4491</v>
      </c>
      <c r="E65" s="69"/>
      <c r="F65" s="69"/>
      <c r="G65" s="69"/>
      <c r="H65" s="69"/>
      <c r="I65" s="69"/>
      <c r="J65" s="69"/>
      <c r="K65" s="69"/>
      <c r="L65" s="69"/>
      <c r="M65" s="69"/>
      <c r="N65" s="657">
        <f>BK65</f>
        <v>0</v>
      </c>
      <c r="O65" s="658"/>
      <c r="P65" s="658"/>
      <c r="Q65" s="658"/>
      <c r="R65" s="61"/>
      <c r="T65" s="63"/>
      <c r="U65" s="59"/>
      <c r="V65" s="59"/>
      <c r="W65" s="64">
        <f>SUM(W66:W68)</f>
        <v>0.9870000000000001</v>
      </c>
      <c r="X65" s="59"/>
      <c r="Y65" s="64">
        <f>SUM(Y66:Y68)</f>
        <v>5.7099999999999998E-3</v>
      </c>
      <c r="Z65" s="59"/>
      <c r="AA65" s="65">
        <f>SUM(AA66:AA68)</f>
        <v>0</v>
      </c>
      <c r="AR65" s="66" t="s">
        <v>128</v>
      </c>
      <c r="AT65" s="67" t="s">
        <v>117</v>
      </c>
      <c r="AU65" s="67" t="s">
        <v>118</v>
      </c>
      <c r="AY65" s="66" t="s">
        <v>120</v>
      </c>
      <c r="BK65" s="68">
        <f>SUM(BK66:BK68)</f>
        <v>0</v>
      </c>
    </row>
    <row r="66" spans="2:64" s="17" customFormat="1" ht="22.5" customHeight="1" x14ac:dyDescent="0.25">
      <c r="B66" s="70"/>
      <c r="C66" s="71" t="s">
        <v>194</v>
      </c>
      <c r="D66" s="71" t="s">
        <v>121</v>
      </c>
      <c r="E66" s="72" t="s">
        <v>4548</v>
      </c>
      <c r="F66" s="671" t="s">
        <v>4578</v>
      </c>
      <c r="G66" s="667"/>
      <c r="H66" s="667"/>
      <c r="I66" s="667"/>
      <c r="J66" s="73" t="s">
        <v>3065</v>
      </c>
      <c r="K66" s="74">
        <v>2</v>
      </c>
      <c r="L66" s="666"/>
      <c r="M66" s="667"/>
      <c r="N66" s="666">
        <f>ROUND(L66*K66,2)</f>
        <v>0</v>
      </c>
      <c r="O66" s="667"/>
      <c r="P66" s="667"/>
      <c r="Q66" s="667"/>
      <c r="R66" s="75"/>
      <c r="T66" s="76" t="s">
        <v>125</v>
      </c>
      <c r="U66" s="77" t="s">
        <v>126</v>
      </c>
      <c r="V66" s="78">
        <v>0.46800000000000003</v>
      </c>
      <c r="W66" s="78">
        <f>V66*K66</f>
        <v>0.93600000000000005</v>
      </c>
      <c r="X66" s="78">
        <v>2.8400000000000001E-3</v>
      </c>
      <c r="Y66" s="78">
        <f>X66*K66</f>
        <v>5.6800000000000002E-3</v>
      </c>
      <c r="Z66" s="78">
        <v>0</v>
      </c>
      <c r="AA66" s="79">
        <f>Z66*K66</f>
        <v>0</v>
      </c>
      <c r="AR66" s="30" t="s">
        <v>194</v>
      </c>
      <c r="AT66" s="30" t="s">
        <v>121</v>
      </c>
      <c r="AU66" s="30" t="s">
        <v>128</v>
      </c>
      <c r="AY66" s="30" t="s">
        <v>120</v>
      </c>
      <c r="BE66" s="80">
        <f>IF(U66="základní",N66,0)</f>
        <v>0</v>
      </c>
      <c r="BF66" s="80">
        <f>IF(U66="snížená",N66,0)</f>
        <v>0</v>
      </c>
      <c r="BG66" s="80">
        <f>IF(U66="zákl. přenesená",N66,0)</f>
        <v>0</v>
      </c>
      <c r="BH66" s="80">
        <f>IF(U66="sníž. přenesená",N66,0)</f>
        <v>0</v>
      </c>
      <c r="BI66" s="80">
        <f>IF(U66="nulová",N66,0)</f>
        <v>0</v>
      </c>
      <c r="BJ66" s="30" t="s">
        <v>118</v>
      </c>
      <c r="BK66" s="80">
        <f>ROUND(L66*K66,2)</f>
        <v>0</v>
      </c>
      <c r="BL66" s="30" t="s">
        <v>194</v>
      </c>
    </row>
    <row r="67" spans="2:64" s="17" customFormat="1" ht="31.5" customHeight="1" x14ac:dyDescent="0.25">
      <c r="B67" s="70"/>
      <c r="C67" s="101" t="s">
        <v>199</v>
      </c>
      <c r="D67" s="101" t="s">
        <v>195</v>
      </c>
      <c r="E67" s="102" t="s">
        <v>4513</v>
      </c>
      <c r="F67" s="677" t="s">
        <v>4198</v>
      </c>
      <c r="G67" s="678"/>
      <c r="H67" s="678"/>
      <c r="I67" s="678"/>
      <c r="J67" s="103" t="s">
        <v>447</v>
      </c>
      <c r="K67" s="104">
        <v>3</v>
      </c>
      <c r="L67" s="670"/>
      <c r="M67" s="678"/>
      <c r="N67" s="670">
        <f>ROUND(L67*K67,2)</f>
        <v>0</v>
      </c>
      <c r="O67" s="667"/>
      <c r="P67" s="667"/>
      <c r="Q67" s="667"/>
      <c r="R67" s="75"/>
      <c r="T67" s="76" t="s">
        <v>125</v>
      </c>
      <c r="U67" s="77" t="s">
        <v>126</v>
      </c>
      <c r="V67" s="78">
        <v>0</v>
      </c>
      <c r="W67" s="78">
        <f>V67*K67</f>
        <v>0</v>
      </c>
      <c r="X67" s="78">
        <v>0</v>
      </c>
      <c r="Y67" s="78">
        <f>X67*K67</f>
        <v>0</v>
      </c>
      <c r="Z67" s="78">
        <v>0</v>
      </c>
      <c r="AA67" s="79">
        <f>Z67*K67</f>
        <v>0</v>
      </c>
      <c r="AR67" s="30" t="s">
        <v>128</v>
      </c>
      <c r="AT67" s="30" t="s">
        <v>195</v>
      </c>
      <c r="AU67" s="30" t="s">
        <v>128</v>
      </c>
      <c r="AY67" s="30" t="s">
        <v>120</v>
      </c>
      <c r="BE67" s="80">
        <f>IF(U67="základní",N67,0)</f>
        <v>0</v>
      </c>
      <c r="BF67" s="80">
        <f>IF(U67="snížená",N67,0)</f>
        <v>0</v>
      </c>
      <c r="BG67" s="80">
        <f>IF(U67="zákl. přenesená",N67,0)</f>
        <v>0</v>
      </c>
      <c r="BH67" s="80">
        <f>IF(U67="sníž. přenesená",N67,0)</f>
        <v>0</v>
      </c>
      <c r="BI67" s="80">
        <f>IF(U67="nulová",N67,0)</f>
        <v>0</v>
      </c>
      <c r="BJ67" s="30" t="s">
        <v>118</v>
      </c>
      <c r="BK67" s="80">
        <f>ROUND(L67*K67,2)</f>
        <v>0</v>
      </c>
      <c r="BL67" s="30" t="s">
        <v>118</v>
      </c>
    </row>
    <row r="68" spans="2:64" s="17" customFormat="1" ht="31.5" customHeight="1" x14ac:dyDescent="0.25">
      <c r="B68" s="70"/>
      <c r="C68" s="71" t="s">
        <v>221</v>
      </c>
      <c r="D68" s="71" t="s">
        <v>121</v>
      </c>
      <c r="E68" s="72" t="s">
        <v>4195</v>
      </c>
      <c r="F68" s="671" t="s">
        <v>4196</v>
      </c>
      <c r="G68" s="667"/>
      <c r="H68" s="667"/>
      <c r="I68" s="667"/>
      <c r="J68" s="73" t="s">
        <v>447</v>
      </c>
      <c r="K68" s="74">
        <v>1</v>
      </c>
      <c r="L68" s="666"/>
      <c r="M68" s="667"/>
      <c r="N68" s="666">
        <f>ROUND(L68*K68,2)</f>
        <v>0</v>
      </c>
      <c r="O68" s="667"/>
      <c r="P68" s="667"/>
      <c r="Q68" s="667"/>
      <c r="R68" s="75"/>
      <c r="T68" s="76" t="s">
        <v>125</v>
      </c>
      <c r="U68" s="77" t="s">
        <v>126</v>
      </c>
      <c r="V68" s="78">
        <v>5.0999999999999997E-2</v>
      </c>
      <c r="W68" s="78">
        <f>V68*K68</f>
        <v>5.0999999999999997E-2</v>
      </c>
      <c r="X68" s="78">
        <v>3.0000000000000001E-5</v>
      </c>
      <c r="Y68" s="78">
        <f>X68*K68</f>
        <v>3.0000000000000001E-5</v>
      </c>
      <c r="Z68" s="78">
        <v>0</v>
      </c>
      <c r="AA68" s="79">
        <f>Z68*K68</f>
        <v>0</v>
      </c>
      <c r="AR68" s="30" t="s">
        <v>118</v>
      </c>
      <c r="AT68" s="30" t="s">
        <v>121</v>
      </c>
      <c r="AU68" s="30" t="s">
        <v>128</v>
      </c>
      <c r="AY68" s="30" t="s">
        <v>120</v>
      </c>
      <c r="BE68" s="80">
        <f>IF(U68="základní",N68,0)</f>
        <v>0</v>
      </c>
      <c r="BF68" s="80">
        <f>IF(U68="snížená",N68,0)</f>
        <v>0</v>
      </c>
      <c r="BG68" s="80">
        <f>IF(U68="zákl. přenesená",N68,0)</f>
        <v>0</v>
      </c>
      <c r="BH68" s="80">
        <f>IF(U68="sníž. přenesená",N68,0)</f>
        <v>0</v>
      </c>
      <c r="BI68" s="80">
        <f>IF(U68="nulová",N68,0)</f>
        <v>0</v>
      </c>
      <c r="BJ68" s="30" t="s">
        <v>118</v>
      </c>
      <c r="BK68" s="80">
        <f>ROUND(L68*K68,2)</f>
        <v>0</v>
      </c>
      <c r="BL68" s="30" t="s">
        <v>118</v>
      </c>
    </row>
    <row r="69" spans="2:64" s="62" customFormat="1" ht="29.85" customHeight="1" x14ac:dyDescent="0.3">
      <c r="B69" s="58"/>
      <c r="C69" s="59"/>
      <c r="D69" s="69" t="s">
        <v>98</v>
      </c>
      <c r="E69" s="69"/>
      <c r="F69" s="69"/>
      <c r="G69" s="69"/>
      <c r="H69" s="69"/>
      <c r="I69" s="69"/>
      <c r="J69" s="69"/>
      <c r="K69" s="69"/>
      <c r="L69" s="69"/>
      <c r="M69" s="69"/>
      <c r="N69" s="657">
        <f>BK69</f>
        <v>0</v>
      </c>
      <c r="O69" s="658"/>
      <c r="P69" s="658"/>
      <c r="Q69" s="658"/>
      <c r="R69" s="61"/>
      <c r="T69" s="63"/>
      <c r="U69" s="59"/>
      <c r="V69" s="59"/>
      <c r="W69" s="64">
        <f>W70</f>
        <v>0.77999999999999992</v>
      </c>
      <c r="X69" s="59"/>
      <c r="Y69" s="64">
        <f>Y70</f>
        <v>2.7000000000000001E-3</v>
      </c>
      <c r="Z69" s="59"/>
      <c r="AA69" s="65">
        <f>AA70</f>
        <v>0</v>
      </c>
      <c r="AR69" s="66" t="s">
        <v>128</v>
      </c>
      <c r="AT69" s="67" t="s">
        <v>117</v>
      </c>
      <c r="AU69" s="67" t="s">
        <v>118</v>
      </c>
      <c r="AY69" s="66" t="s">
        <v>120</v>
      </c>
      <c r="BK69" s="68">
        <f>BK70</f>
        <v>0</v>
      </c>
    </row>
    <row r="70" spans="2:64" s="17" customFormat="1" ht="31.5" customHeight="1" x14ac:dyDescent="0.25">
      <c r="B70" s="70"/>
      <c r="C70" s="71" t="s">
        <v>224</v>
      </c>
      <c r="D70" s="71" t="s">
        <v>121</v>
      </c>
      <c r="E70" s="72" t="s">
        <v>3693</v>
      </c>
      <c r="F70" s="671" t="s">
        <v>3694</v>
      </c>
      <c r="G70" s="667"/>
      <c r="H70" s="667"/>
      <c r="I70" s="667"/>
      <c r="J70" s="73" t="s">
        <v>532</v>
      </c>
      <c r="K70" s="74">
        <v>30</v>
      </c>
      <c r="L70" s="666"/>
      <c r="M70" s="667"/>
      <c r="N70" s="666">
        <f>ROUND(L70*K70,2)</f>
        <v>0</v>
      </c>
      <c r="O70" s="667"/>
      <c r="P70" s="667"/>
      <c r="Q70" s="667"/>
      <c r="R70" s="75"/>
      <c r="T70" s="76" t="s">
        <v>125</v>
      </c>
      <c r="U70" s="77" t="s">
        <v>126</v>
      </c>
      <c r="V70" s="78">
        <v>2.5999999999999999E-2</v>
      </c>
      <c r="W70" s="78">
        <f>V70*K70</f>
        <v>0.77999999999999992</v>
      </c>
      <c r="X70" s="78">
        <v>9.0000000000000006E-5</v>
      </c>
      <c r="Y70" s="78">
        <f>X70*K70</f>
        <v>2.7000000000000001E-3</v>
      </c>
      <c r="Z70" s="78">
        <v>0</v>
      </c>
      <c r="AA70" s="79">
        <f>Z70*K70</f>
        <v>0</v>
      </c>
      <c r="AR70" s="30" t="s">
        <v>194</v>
      </c>
      <c r="AT70" s="30" t="s">
        <v>121</v>
      </c>
      <c r="AU70" s="30" t="s">
        <v>128</v>
      </c>
      <c r="AY70" s="30" t="s">
        <v>120</v>
      </c>
      <c r="BE70" s="80">
        <f>IF(U70="základní",N70,0)</f>
        <v>0</v>
      </c>
      <c r="BF70" s="80">
        <f>IF(U70="snížená",N70,0)</f>
        <v>0</v>
      </c>
      <c r="BG70" s="80">
        <f>IF(U70="zákl. přenesená",N70,0)</f>
        <v>0</v>
      </c>
      <c r="BH70" s="80">
        <f>IF(U70="sníž. přenesená",N70,0)</f>
        <v>0</v>
      </c>
      <c r="BI70" s="80">
        <f>IF(U70="nulová",N70,0)</f>
        <v>0</v>
      </c>
      <c r="BJ70" s="30" t="s">
        <v>118</v>
      </c>
      <c r="BK70" s="80">
        <f>ROUND(L70*K70,2)</f>
        <v>0</v>
      </c>
      <c r="BL70" s="30" t="s">
        <v>194</v>
      </c>
    </row>
    <row r="71" spans="2:64" s="62" customFormat="1" ht="29.85" customHeight="1" x14ac:dyDescent="0.3">
      <c r="B71" s="58"/>
      <c r="C71" s="59"/>
      <c r="D71" s="69" t="s">
        <v>4492</v>
      </c>
      <c r="E71" s="69"/>
      <c r="F71" s="69"/>
      <c r="G71" s="69"/>
      <c r="H71" s="69"/>
      <c r="I71" s="69"/>
      <c r="J71" s="69"/>
      <c r="K71" s="69"/>
      <c r="L71" s="69"/>
      <c r="M71" s="69"/>
      <c r="N71" s="657">
        <f>BK71</f>
        <v>0</v>
      </c>
      <c r="O71" s="658"/>
      <c r="P71" s="658"/>
      <c r="Q71" s="658"/>
      <c r="R71" s="61"/>
      <c r="T71" s="63"/>
      <c r="U71" s="59"/>
      <c r="V71" s="59"/>
      <c r="W71" s="64">
        <f>SUM(W72:W73)</f>
        <v>0</v>
      </c>
      <c r="X71" s="59"/>
      <c r="Y71" s="64">
        <f>SUM(Y72:Y73)</f>
        <v>0</v>
      </c>
      <c r="Z71" s="59"/>
      <c r="AA71" s="65">
        <f>SUM(AA72:AA73)</f>
        <v>0</v>
      </c>
      <c r="AR71" s="66" t="s">
        <v>128</v>
      </c>
      <c r="AT71" s="67" t="s">
        <v>117</v>
      </c>
      <c r="AU71" s="67" t="s">
        <v>118</v>
      </c>
      <c r="AY71" s="66" t="s">
        <v>120</v>
      </c>
      <c r="BK71" s="68">
        <f>SUM(BK72:BK73)</f>
        <v>0</v>
      </c>
    </row>
    <row r="72" spans="2:64" s="17" customFormat="1" ht="22.5" customHeight="1" x14ac:dyDescent="0.25">
      <c r="B72" s="70"/>
      <c r="C72" s="101" t="s">
        <v>227</v>
      </c>
      <c r="D72" s="101" t="s">
        <v>195</v>
      </c>
      <c r="E72" s="102" t="s">
        <v>4527</v>
      </c>
      <c r="F72" s="677" t="s">
        <v>4245</v>
      </c>
      <c r="G72" s="678"/>
      <c r="H72" s="678"/>
      <c r="I72" s="678"/>
      <c r="J72" s="103" t="s">
        <v>124</v>
      </c>
      <c r="K72" s="104">
        <v>1</v>
      </c>
      <c r="L72" s="670"/>
      <c r="M72" s="678"/>
      <c r="N72" s="670">
        <f>ROUND(L72*K72,2)</f>
        <v>0</v>
      </c>
      <c r="O72" s="667"/>
      <c r="P72" s="667"/>
      <c r="Q72" s="667"/>
      <c r="R72" s="75"/>
      <c r="T72" s="76" t="s">
        <v>125</v>
      </c>
      <c r="U72" s="77" t="s">
        <v>126</v>
      </c>
      <c r="V72" s="78">
        <v>0</v>
      </c>
      <c r="W72" s="78">
        <f>V72*K72</f>
        <v>0</v>
      </c>
      <c r="X72" s="78">
        <v>0</v>
      </c>
      <c r="Y72" s="78">
        <f>X72*K72</f>
        <v>0</v>
      </c>
      <c r="Z72" s="78">
        <v>0</v>
      </c>
      <c r="AA72" s="79">
        <f>Z72*K72</f>
        <v>0</v>
      </c>
      <c r="AR72" s="30" t="s">
        <v>258</v>
      </c>
      <c r="AT72" s="30" t="s">
        <v>195</v>
      </c>
      <c r="AU72" s="30" t="s">
        <v>128</v>
      </c>
      <c r="AY72" s="30" t="s">
        <v>120</v>
      </c>
      <c r="BE72" s="80">
        <f>IF(U72="základní",N72,0)</f>
        <v>0</v>
      </c>
      <c r="BF72" s="80">
        <f>IF(U72="snížená",N72,0)</f>
        <v>0</v>
      </c>
      <c r="BG72" s="80">
        <f>IF(U72="zákl. přenesená",N72,0)</f>
        <v>0</v>
      </c>
      <c r="BH72" s="80">
        <f>IF(U72="sníž. přenesená",N72,0)</f>
        <v>0</v>
      </c>
      <c r="BI72" s="80">
        <f>IF(U72="nulová",N72,0)</f>
        <v>0</v>
      </c>
      <c r="BJ72" s="30" t="s">
        <v>118</v>
      </c>
      <c r="BK72" s="80">
        <f>ROUND(L72*K72,2)</f>
        <v>0</v>
      </c>
      <c r="BL72" s="30" t="s">
        <v>194</v>
      </c>
    </row>
    <row r="73" spans="2:64" s="17" customFormat="1" ht="31.5" customHeight="1" x14ac:dyDescent="0.25">
      <c r="B73" s="70"/>
      <c r="C73" s="101" t="s">
        <v>234</v>
      </c>
      <c r="D73" s="101" t="s">
        <v>195</v>
      </c>
      <c r="E73" s="102" t="s">
        <v>4543</v>
      </c>
      <c r="F73" s="677" t="s">
        <v>4544</v>
      </c>
      <c r="G73" s="678"/>
      <c r="H73" s="678"/>
      <c r="I73" s="678"/>
      <c r="J73" s="103" t="s">
        <v>124</v>
      </c>
      <c r="K73" s="104">
        <v>16</v>
      </c>
      <c r="L73" s="670"/>
      <c r="M73" s="678"/>
      <c r="N73" s="670">
        <f>ROUND(L73*K73,2)</f>
        <v>0</v>
      </c>
      <c r="O73" s="667"/>
      <c r="P73" s="667"/>
      <c r="Q73" s="667"/>
      <c r="R73" s="75"/>
      <c r="T73" s="76" t="s">
        <v>125</v>
      </c>
      <c r="U73" s="129" t="s">
        <v>126</v>
      </c>
      <c r="V73" s="130">
        <v>0</v>
      </c>
      <c r="W73" s="130">
        <f>V73*K73</f>
        <v>0</v>
      </c>
      <c r="X73" s="130">
        <v>0</v>
      </c>
      <c r="Y73" s="130">
        <f>X73*K73</f>
        <v>0</v>
      </c>
      <c r="Z73" s="130">
        <v>0</v>
      </c>
      <c r="AA73" s="131">
        <f>Z73*K73</f>
        <v>0</v>
      </c>
      <c r="AR73" s="30" t="s">
        <v>258</v>
      </c>
      <c r="AT73" s="30" t="s">
        <v>195</v>
      </c>
      <c r="AU73" s="30" t="s">
        <v>128</v>
      </c>
      <c r="AY73" s="30" t="s">
        <v>120</v>
      </c>
      <c r="BE73" s="80">
        <f>IF(U73="základní",N73,0)</f>
        <v>0</v>
      </c>
      <c r="BF73" s="80">
        <f>IF(U73="snížená",N73,0)</f>
        <v>0</v>
      </c>
      <c r="BG73" s="80">
        <f>IF(U73="zákl. přenesená",N73,0)</f>
        <v>0</v>
      </c>
      <c r="BH73" s="80">
        <f>IF(U73="sníž. přenesená",N73,0)</f>
        <v>0</v>
      </c>
      <c r="BI73" s="80">
        <f>IF(U73="nulová",N73,0)</f>
        <v>0</v>
      </c>
      <c r="BJ73" s="30" t="s">
        <v>118</v>
      </c>
      <c r="BK73" s="80">
        <f>ROUND(L73*K73,2)</f>
        <v>0</v>
      </c>
      <c r="BL73" s="30" t="s">
        <v>194</v>
      </c>
    </row>
    <row r="74" spans="2:64" s="17" customFormat="1" ht="6.95" customHeight="1" x14ac:dyDescent="0.25">
      <c r="B74" s="41"/>
      <c r="C74" s="42"/>
      <c r="D74" s="42"/>
      <c r="E74" s="42"/>
      <c r="F74" s="42"/>
      <c r="G74" s="42"/>
      <c r="H74" s="42"/>
      <c r="I74" s="42"/>
      <c r="J74" s="42"/>
      <c r="K74" s="42"/>
      <c r="L74" s="42"/>
      <c r="M74" s="42"/>
      <c r="N74" s="42"/>
      <c r="O74" s="42"/>
      <c r="P74" s="42"/>
      <c r="Q74" s="42"/>
      <c r="R74" s="43"/>
    </row>
  </sheetData>
  <mergeCells count="102">
    <mergeCell ref="M12:Q12"/>
    <mergeCell ref="M13:Q13"/>
    <mergeCell ref="C15:G15"/>
    <mergeCell ref="N15:Q15"/>
    <mergeCell ref="N17:Q17"/>
    <mergeCell ref="N18:Q18"/>
    <mergeCell ref="C3:Q3"/>
    <mergeCell ref="F5:P5"/>
    <mergeCell ref="F6:P6"/>
    <mergeCell ref="F7:P7"/>
    <mergeCell ref="F8:P8"/>
    <mergeCell ref="M10:P10"/>
    <mergeCell ref="C30:Q30"/>
    <mergeCell ref="F32:P32"/>
    <mergeCell ref="F33:P33"/>
    <mergeCell ref="F34:P34"/>
    <mergeCell ref="F35:P35"/>
    <mergeCell ref="M37:P37"/>
    <mergeCell ref="N19:Q19"/>
    <mergeCell ref="N20:Q20"/>
    <mergeCell ref="N21:Q21"/>
    <mergeCell ref="N22:Q22"/>
    <mergeCell ref="N23:Q23"/>
    <mergeCell ref="N24:Q24"/>
    <mergeCell ref="N44:Q44"/>
    <mergeCell ref="N45:Q45"/>
    <mergeCell ref="F46:I46"/>
    <mergeCell ref="L46:M46"/>
    <mergeCell ref="N46:Q46"/>
    <mergeCell ref="F47:I47"/>
    <mergeCell ref="L47:M47"/>
    <mergeCell ref="N47:Q47"/>
    <mergeCell ref="M39:Q39"/>
    <mergeCell ref="M40:Q40"/>
    <mergeCell ref="F42:I42"/>
    <mergeCell ref="L42:M42"/>
    <mergeCell ref="N42:Q42"/>
    <mergeCell ref="N43:Q43"/>
    <mergeCell ref="F50:I50"/>
    <mergeCell ref="L50:M50"/>
    <mergeCell ref="N50:Q50"/>
    <mergeCell ref="F51:I51"/>
    <mergeCell ref="L51:M51"/>
    <mergeCell ref="N51:Q51"/>
    <mergeCell ref="F48:I48"/>
    <mergeCell ref="L48:M48"/>
    <mergeCell ref="N48:Q48"/>
    <mergeCell ref="F49:I49"/>
    <mergeCell ref="L49:M49"/>
    <mergeCell ref="N49:Q49"/>
    <mergeCell ref="F56:I56"/>
    <mergeCell ref="N57:Q57"/>
    <mergeCell ref="F58:I58"/>
    <mergeCell ref="L58:M58"/>
    <mergeCell ref="N58:Q58"/>
    <mergeCell ref="F59:I59"/>
    <mergeCell ref="L59:M59"/>
    <mergeCell ref="N59:Q59"/>
    <mergeCell ref="N52:Q52"/>
    <mergeCell ref="F53:I53"/>
    <mergeCell ref="L53:M53"/>
    <mergeCell ref="N53:Q53"/>
    <mergeCell ref="F54:I54"/>
    <mergeCell ref="F55:I55"/>
    <mergeCell ref="L55:M55"/>
    <mergeCell ref="N55:Q55"/>
    <mergeCell ref="F62:I62"/>
    <mergeCell ref="L62:M62"/>
    <mergeCell ref="N62:Q62"/>
    <mergeCell ref="F63:I63"/>
    <mergeCell ref="L63:M63"/>
    <mergeCell ref="N63:Q63"/>
    <mergeCell ref="F60:I60"/>
    <mergeCell ref="L60:M60"/>
    <mergeCell ref="N60:Q60"/>
    <mergeCell ref="F61:I61"/>
    <mergeCell ref="L61:M61"/>
    <mergeCell ref="N61:Q61"/>
    <mergeCell ref="F67:I67"/>
    <mergeCell ref="L67:M67"/>
    <mergeCell ref="N67:Q67"/>
    <mergeCell ref="F68:I68"/>
    <mergeCell ref="L68:M68"/>
    <mergeCell ref="N68:Q68"/>
    <mergeCell ref="F64:I64"/>
    <mergeCell ref="L64:M64"/>
    <mergeCell ref="N64:Q64"/>
    <mergeCell ref="N65:Q65"/>
    <mergeCell ref="F66:I66"/>
    <mergeCell ref="L66:M66"/>
    <mergeCell ref="N66:Q66"/>
    <mergeCell ref="F73:I73"/>
    <mergeCell ref="L73:M73"/>
    <mergeCell ref="N73:Q73"/>
    <mergeCell ref="N69:Q69"/>
    <mergeCell ref="F70:I70"/>
    <mergeCell ref="L70:M70"/>
    <mergeCell ref="N70:Q70"/>
    <mergeCell ref="N71:Q71"/>
    <mergeCell ref="F72:I72"/>
    <mergeCell ref="L72:M72"/>
    <mergeCell ref="N72:Q72"/>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autoPageBreaks="0" fitToPage="1"/>
  </sheetPr>
  <dimension ref="B2:BL82"/>
  <sheetViews>
    <sheetView showGridLines="0" workbookViewId="0">
      <pane ySplit="1" topLeftCell="A2" activePane="bottomLeft" state="frozen"/>
      <selection activeCell="K10" sqref="K10"/>
      <selection pane="bottomLeft" activeCell="S17" sqref="S17"/>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2" width="8" style="25" hidden="1" customWidth="1"/>
    <col min="63" max="63" width="11.42578125" style="25" customWidth="1"/>
    <col min="64" max="64" width="11.28515625" style="25"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2" spans="2:18" s="17" customFormat="1" ht="6.95" customHeight="1" x14ac:dyDescent="0.25">
      <c r="B2" s="14"/>
      <c r="C2" s="15"/>
      <c r="D2" s="15"/>
      <c r="E2" s="15"/>
      <c r="F2" s="15"/>
      <c r="G2" s="15"/>
      <c r="H2" s="15"/>
      <c r="I2" s="15"/>
      <c r="J2" s="15"/>
      <c r="K2" s="15"/>
      <c r="L2" s="15"/>
      <c r="M2" s="15"/>
      <c r="N2" s="15"/>
      <c r="O2" s="15"/>
      <c r="P2" s="15"/>
      <c r="Q2" s="15"/>
      <c r="R2" s="16"/>
    </row>
    <row r="3" spans="2:18" s="17" customFormat="1" ht="36.950000000000003" customHeight="1" x14ac:dyDescent="0.25">
      <c r="B3" s="18"/>
      <c r="C3" s="686" t="s">
        <v>54</v>
      </c>
      <c r="D3" s="680"/>
      <c r="E3" s="680"/>
      <c r="F3" s="680"/>
      <c r="G3" s="680"/>
      <c r="H3" s="680"/>
      <c r="I3" s="680"/>
      <c r="J3" s="680"/>
      <c r="K3" s="680"/>
      <c r="L3" s="680"/>
      <c r="M3" s="680"/>
      <c r="N3" s="680"/>
      <c r="O3" s="680"/>
      <c r="P3" s="680"/>
      <c r="Q3" s="680"/>
      <c r="R3" s="19"/>
    </row>
    <row r="4" spans="2:18" s="17" customFormat="1" ht="6.95" customHeight="1" x14ac:dyDescent="0.25">
      <c r="B4" s="18"/>
      <c r="C4" s="425"/>
      <c r="D4" s="425"/>
      <c r="E4" s="425"/>
      <c r="F4" s="425"/>
      <c r="G4" s="425"/>
      <c r="H4" s="425"/>
      <c r="I4" s="425"/>
      <c r="J4" s="425"/>
      <c r="K4" s="425"/>
      <c r="L4" s="425"/>
      <c r="M4" s="425"/>
      <c r="N4" s="425"/>
      <c r="O4" s="425"/>
      <c r="P4" s="425"/>
      <c r="Q4" s="425"/>
      <c r="R4" s="19"/>
    </row>
    <row r="5" spans="2:18" s="17" customFormat="1" ht="30" customHeight="1" x14ac:dyDescent="0.25">
      <c r="B5" s="18"/>
      <c r="C5" s="21" t="s">
        <v>55</v>
      </c>
      <c r="D5" s="425"/>
      <c r="E5" s="425"/>
      <c r="F5" s="687" t="s">
        <v>56</v>
      </c>
      <c r="G5" s="680"/>
      <c r="H5" s="680"/>
      <c r="I5" s="680"/>
      <c r="J5" s="680"/>
      <c r="K5" s="680"/>
      <c r="L5" s="680"/>
      <c r="M5" s="680"/>
      <c r="N5" s="680"/>
      <c r="O5" s="680"/>
      <c r="P5" s="680"/>
      <c r="Q5" s="425"/>
      <c r="R5" s="19"/>
    </row>
    <row r="6" spans="2:18" ht="30" customHeight="1" x14ac:dyDescent="0.3">
      <c r="B6" s="22"/>
      <c r="C6" s="21" t="s">
        <v>57</v>
      </c>
      <c r="D6" s="427"/>
      <c r="E6" s="427"/>
      <c r="F6" s="687" t="s">
        <v>1670</v>
      </c>
      <c r="G6" s="688"/>
      <c r="H6" s="688"/>
      <c r="I6" s="688"/>
      <c r="J6" s="688"/>
      <c r="K6" s="688"/>
      <c r="L6" s="688"/>
      <c r="M6" s="688"/>
      <c r="N6" s="688"/>
      <c r="O6" s="688"/>
      <c r="P6" s="688"/>
      <c r="Q6" s="427"/>
      <c r="R6" s="24"/>
    </row>
    <row r="7" spans="2:18" ht="30" customHeight="1" x14ac:dyDescent="0.3">
      <c r="B7" s="22"/>
      <c r="C7" s="21" t="s">
        <v>59</v>
      </c>
      <c r="D7" s="427"/>
      <c r="E7" s="427"/>
      <c r="F7" s="687" t="s">
        <v>1809</v>
      </c>
      <c r="G7" s="688"/>
      <c r="H7" s="688"/>
      <c r="I7" s="688"/>
      <c r="J7" s="688"/>
      <c r="K7" s="688"/>
      <c r="L7" s="688"/>
      <c r="M7" s="688"/>
      <c r="N7" s="688"/>
      <c r="O7" s="688"/>
      <c r="P7" s="688"/>
      <c r="Q7" s="427"/>
      <c r="R7" s="24"/>
    </row>
    <row r="8" spans="2:18" s="17" customFormat="1" ht="36.950000000000003" customHeight="1" x14ac:dyDescent="0.25">
      <c r="B8" s="18"/>
      <c r="C8" s="26" t="s">
        <v>1672</v>
      </c>
      <c r="D8" s="425"/>
      <c r="E8" s="425"/>
      <c r="F8" s="689" t="s">
        <v>6938</v>
      </c>
      <c r="G8" s="680"/>
      <c r="H8" s="680"/>
      <c r="I8" s="680"/>
      <c r="J8" s="680"/>
      <c r="K8" s="680"/>
      <c r="L8" s="680"/>
      <c r="M8" s="680"/>
      <c r="N8" s="680"/>
      <c r="O8" s="680"/>
      <c r="P8" s="680"/>
      <c r="Q8" s="425"/>
      <c r="R8" s="19"/>
    </row>
    <row r="9" spans="2:18" s="17" customFormat="1" ht="6.95" customHeight="1" x14ac:dyDescent="0.25">
      <c r="B9" s="18"/>
      <c r="C9" s="425"/>
      <c r="D9" s="425"/>
      <c r="E9" s="425"/>
      <c r="F9" s="425"/>
      <c r="G9" s="425"/>
      <c r="H9" s="425"/>
      <c r="I9" s="425"/>
      <c r="J9" s="425"/>
      <c r="K9" s="425"/>
      <c r="L9" s="425"/>
      <c r="M9" s="425"/>
      <c r="N9" s="425"/>
      <c r="O9" s="425"/>
      <c r="P9" s="425"/>
      <c r="Q9" s="425"/>
      <c r="R9" s="19"/>
    </row>
    <row r="10" spans="2:18" s="17" customFormat="1" ht="18" customHeight="1" x14ac:dyDescent="0.25">
      <c r="B10" s="18"/>
      <c r="C10" s="21" t="s">
        <v>61</v>
      </c>
      <c r="D10" s="425"/>
      <c r="E10" s="425"/>
      <c r="F10" s="428" t="s">
        <v>62</v>
      </c>
      <c r="G10" s="425"/>
      <c r="H10" s="425"/>
      <c r="I10" s="425"/>
      <c r="J10" s="425"/>
      <c r="K10" s="21" t="s">
        <v>63</v>
      </c>
      <c r="L10" s="425"/>
      <c r="M10" s="697">
        <v>42535</v>
      </c>
      <c r="N10" s="680"/>
      <c r="O10" s="680"/>
      <c r="P10" s="680"/>
      <c r="Q10" s="425"/>
      <c r="R10" s="19"/>
    </row>
    <row r="11" spans="2:18" s="17" customFormat="1" ht="6.95" customHeight="1" x14ac:dyDescent="0.25">
      <c r="B11" s="18"/>
      <c r="C11" s="425"/>
      <c r="D11" s="425"/>
      <c r="E11" s="425"/>
      <c r="F11" s="425"/>
      <c r="G11" s="425"/>
      <c r="H11" s="425"/>
      <c r="I11" s="425"/>
      <c r="J11" s="425"/>
      <c r="K11" s="425"/>
      <c r="L11" s="425"/>
      <c r="M11" s="425"/>
      <c r="N11" s="425"/>
      <c r="O11" s="425"/>
      <c r="P11" s="425"/>
      <c r="Q11" s="425"/>
      <c r="R11" s="19"/>
    </row>
    <row r="12" spans="2:18" s="17" customFormat="1" ht="15" x14ac:dyDescent="0.25">
      <c r="B12" s="18"/>
      <c r="C12" s="21" t="s">
        <v>64</v>
      </c>
      <c r="D12" s="425"/>
      <c r="E12" s="425"/>
      <c r="F12" s="428" t="s">
        <v>65</v>
      </c>
      <c r="G12" s="425"/>
      <c r="H12" s="425"/>
      <c r="I12" s="425"/>
      <c r="J12" s="425"/>
      <c r="K12" s="21" t="s">
        <v>66</v>
      </c>
      <c r="L12" s="425"/>
      <c r="M12" s="698" t="s">
        <v>70</v>
      </c>
      <c r="N12" s="680"/>
      <c r="O12" s="680"/>
      <c r="P12" s="680"/>
      <c r="Q12" s="680"/>
      <c r="R12" s="19"/>
    </row>
    <row r="13" spans="2:18" s="17" customFormat="1" ht="14.45" customHeight="1" x14ac:dyDescent="0.25">
      <c r="B13" s="18"/>
      <c r="C13" s="21" t="s">
        <v>68</v>
      </c>
      <c r="D13" s="425"/>
      <c r="E13" s="425"/>
      <c r="F13" s="428"/>
      <c r="G13" s="425"/>
      <c r="H13" s="425"/>
      <c r="I13" s="425"/>
      <c r="J13" s="425"/>
      <c r="K13" s="21" t="s">
        <v>69</v>
      </c>
      <c r="L13" s="425"/>
      <c r="M13" s="698" t="s">
        <v>70</v>
      </c>
      <c r="N13" s="680"/>
      <c r="O13" s="680"/>
      <c r="P13" s="680"/>
      <c r="Q13" s="680"/>
      <c r="R13" s="19"/>
    </row>
    <row r="14" spans="2:18" s="17" customFormat="1" ht="10.35" customHeight="1" x14ac:dyDescent="0.25">
      <c r="B14" s="18"/>
      <c r="C14" s="425"/>
      <c r="D14" s="425"/>
      <c r="E14" s="425"/>
      <c r="F14" s="425"/>
      <c r="G14" s="425"/>
      <c r="H14" s="425"/>
      <c r="I14" s="425"/>
      <c r="J14" s="425"/>
      <c r="K14" s="425"/>
      <c r="L14" s="425"/>
      <c r="M14" s="425"/>
      <c r="N14" s="425"/>
      <c r="O14" s="425"/>
      <c r="P14" s="425"/>
      <c r="Q14" s="425"/>
      <c r="R14" s="19"/>
    </row>
    <row r="15" spans="2:18" s="17" customFormat="1" ht="29.25" customHeight="1" x14ac:dyDescent="0.25">
      <c r="B15" s="18"/>
      <c r="C15" s="694" t="s">
        <v>71</v>
      </c>
      <c r="D15" s="695"/>
      <c r="E15" s="695"/>
      <c r="F15" s="695"/>
      <c r="G15" s="695"/>
      <c r="H15" s="431"/>
      <c r="I15" s="431"/>
      <c r="J15" s="431"/>
      <c r="K15" s="431"/>
      <c r="L15" s="431"/>
      <c r="M15" s="431"/>
      <c r="N15" s="694" t="s">
        <v>72</v>
      </c>
      <c r="O15" s="680"/>
      <c r="P15" s="680"/>
      <c r="Q15" s="680"/>
      <c r="R15" s="19"/>
    </row>
    <row r="16" spans="2:18" s="17" customFormat="1" ht="10.35" customHeight="1" x14ac:dyDescent="0.25">
      <c r="B16" s="18"/>
      <c r="C16" s="425"/>
      <c r="D16" s="425"/>
      <c r="E16" s="425"/>
      <c r="F16" s="425"/>
      <c r="G16" s="425"/>
      <c r="H16" s="425"/>
      <c r="I16" s="425"/>
      <c r="J16" s="425"/>
      <c r="K16" s="425"/>
      <c r="L16" s="425"/>
      <c r="M16" s="425"/>
      <c r="N16" s="425"/>
      <c r="O16" s="425"/>
      <c r="P16" s="425"/>
      <c r="Q16" s="425"/>
      <c r="R16" s="19"/>
    </row>
    <row r="17" spans="2:47" s="17" customFormat="1" ht="29.25" customHeight="1" x14ac:dyDescent="0.25">
      <c r="B17" s="18"/>
      <c r="C17" s="29" t="s">
        <v>73</v>
      </c>
      <c r="D17" s="425"/>
      <c r="E17" s="425"/>
      <c r="F17" s="425"/>
      <c r="G17" s="425"/>
      <c r="H17" s="425"/>
      <c r="I17" s="425"/>
      <c r="J17" s="425"/>
      <c r="K17" s="425"/>
      <c r="L17" s="425"/>
      <c r="M17" s="425"/>
      <c r="N17" s="696">
        <f>N45</f>
        <v>0</v>
      </c>
      <c r="O17" s="680"/>
      <c r="P17" s="680"/>
      <c r="Q17" s="680"/>
      <c r="R17" s="19"/>
      <c r="AU17" s="30" t="s">
        <v>74</v>
      </c>
    </row>
    <row r="18" spans="2:47" s="35" customFormat="1" ht="24.95" customHeight="1" x14ac:dyDescent="0.25">
      <c r="B18" s="31"/>
      <c r="C18" s="430"/>
      <c r="D18" s="33" t="s">
        <v>75</v>
      </c>
      <c r="E18" s="430"/>
      <c r="F18" s="430"/>
      <c r="G18" s="430"/>
      <c r="H18" s="430"/>
      <c r="I18" s="430"/>
      <c r="J18" s="430"/>
      <c r="K18" s="430"/>
      <c r="L18" s="430"/>
      <c r="M18" s="430"/>
      <c r="N18" s="669">
        <f>N46</f>
        <v>0</v>
      </c>
      <c r="O18" s="685"/>
      <c r="P18" s="685"/>
      <c r="Q18" s="685"/>
      <c r="R18" s="34"/>
    </row>
    <row r="19" spans="2:47" s="40" customFormat="1" ht="19.899999999999999" customHeight="1" x14ac:dyDescent="0.25">
      <c r="B19" s="36"/>
      <c r="C19" s="429"/>
      <c r="D19" s="38" t="s">
        <v>83</v>
      </c>
      <c r="E19" s="429"/>
      <c r="F19" s="429"/>
      <c r="G19" s="429"/>
      <c r="H19" s="429"/>
      <c r="I19" s="429"/>
      <c r="J19" s="429"/>
      <c r="K19" s="429"/>
      <c r="L19" s="429"/>
      <c r="M19" s="429"/>
      <c r="N19" s="683">
        <f>N47</f>
        <v>0</v>
      </c>
      <c r="O19" s="684"/>
      <c r="P19" s="684"/>
      <c r="Q19" s="684"/>
      <c r="R19" s="39"/>
    </row>
    <row r="20" spans="2:47" s="35" customFormat="1" ht="24.95" customHeight="1" x14ac:dyDescent="0.25">
      <c r="B20" s="31"/>
      <c r="C20" s="430"/>
      <c r="D20" s="33" t="s">
        <v>87</v>
      </c>
      <c r="E20" s="430"/>
      <c r="F20" s="430"/>
      <c r="G20" s="430"/>
      <c r="H20" s="430"/>
      <c r="I20" s="430"/>
      <c r="J20" s="430"/>
      <c r="K20" s="430"/>
      <c r="L20" s="430"/>
      <c r="M20" s="430"/>
      <c r="N20" s="669">
        <f>N51</f>
        <v>0</v>
      </c>
      <c r="O20" s="685"/>
      <c r="P20" s="685"/>
      <c r="Q20" s="685"/>
      <c r="R20" s="34"/>
    </row>
    <row r="21" spans="2:47" s="40" customFormat="1" ht="19.899999999999999" customHeight="1" x14ac:dyDescent="0.25">
      <c r="B21" s="36"/>
      <c r="C21" s="429"/>
      <c r="D21" s="38" t="s">
        <v>90</v>
      </c>
      <c r="E21" s="429"/>
      <c r="F21" s="429"/>
      <c r="G21" s="429"/>
      <c r="H21" s="429"/>
      <c r="I21" s="429"/>
      <c r="J21" s="429"/>
      <c r="K21" s="429"/>
      <c r="L21" s="429"/>
      <c r="M21" s="429"/>
      <c r="N21" s="683">
        <f>N52</f>
        <v>0</v>
      </c>
      <c r="O21" s="684"/>
      <c r="P21" s="684"/>
      <c r="Q21" s="684"/>
      <c r="R21" s="39"/>
    </row>
    <row r="22" spans="2:47" s="40" customFormat="1" ht="19.899999999999999" customHeight="1" x14ac:dyDescent="0.25">
      <c r="B22" s="36"/>
      <c r="C22" s="429"/>
      <c r="D22" s="38" t="s">
        <v>4489</v>
      </c>
      <c r="E22" s="429"/>
      <c r="F22" s="429"/>
      <c r="G22" s="429"/>
      <c r="H22" s="429"/>
      <c r="I22" s="429"/>
      <c r="J22" s="429"/>
      <c r="K22" s="429"/>
      <c r="L22" s="429"/>
      <c r="M22" s="429"/>
      <c r="N22" s="683">
        <f>N58</f>
        <v>0</v>
      </c>
      <c r="O22" s="684"/>
      <c r="P22" s="684"/>
      <c r="Q22" s="684"/>
      <c r="R22" s="39"/>
    </row>
    <row r="23" spans="2:47" s="40" customFormat="1" ht="19.899999999999999" customHeight="1" x14ac:dyDescent="0.25">
      <c r="B23" s="36"/>
      <c r="C23" s="429"/>
      <c r="D23" s="38" t="s">
        <v>4490</v>
      </c>
      <c r="E23" s="429"/>
      <c r="F23" s="429"/>
      <c r="G23" s="429"/>
      <c r="H23" s="429"/>
      <c r="I23" s="429"/>
      <c r="J23" s="429"/>
      <c r="K23" s="429"/>
      <c r="L23" s="429"/>
      <c r="M23" s="429"/>
      <c r="N23" s="683">
        <f>N66</f>
        <v>0</v>
      </c>
      <c r="O23" s="684"/>
      <c r="P23" s="684"/>
      <c r="Q23" s="684"/>
      <c r="R23" s="39"/>
    </row>
    <row r="24" spans="2:47" s="40" customFormat="1" ht="19.899999999999999" customHeight="1" x14ac:dyDescent="0.25">
      <c r="B24" s="36"/>
      <c r="C24" s="429"/>
      <c r="D24" s="38" t="s">
        <v>98</v>
      </c>
      <c r="E24" s="429"/>
      <c r="F24" s="429"/>
      <c r="G24" s="429"/>
      <c r="H24" s="429"/>
      <c r="I24" s="429"/>
      <c r="J24" s="429"/>
      <c r="K24" s="429"/>
      <c r="L24" s="429"/>
      <c r="M24" s="429"/>
      <c r="N24" s="683">
        <f>N72</f>
        <v>0</v>
      </c>
      <c r="O24" s="684"/>
      <c r="P24" s="684"/>
      <c r="Q24" s="684"/>
      <c r="R24" s="39"/>
    </row>
    <row r="25" spans="2:47" s="40" customFormat="1" ht="19.899999999999999" customHeight="1" x14ac:dyDescent="0.25">
      <c r="B25" s="36"/>
      <c r="C25" s="429"/>
      <c r="D25" s="38" t="s">
        <v>4492</v>
      </c>
      <c r="E25" s="429"/>
      <c r="F25" s="429"/>
      <c r="G25" s="429"/>
      <c r="H25" s="429"/>
      <c r="I25" s="429"/>
      <c r="J25" s="429"/>
      <c r="K25" s="429"/>
      <c r="L25" s="429"/>
      <c r="M25" s="429"/>
      <c r="N25" s="683">
        <f>N74</f>
        <v>0</v>
      </c>
      <c r="O25" s="684"/>
      <c r="P25" s="684"/>
      <c r="Q25" s="684"/>
      <c r="R25" s="39"/>
    </row>
    <row r="26" spans="2:47" s="40" customFormat="1" ht="19.899999999999999" customHeight="1" x14ac:dyDescent="0.25">
      <c r="B26" s="36"/>
      <c r="C26" s="429"/>
      <c r="D26" s="38" t="s">
        <v>6723</v>
      </c>
      <c r="E26" s="429"/>
      <c r="F26" s="429"/>
      <c r="G26" s="429"/>
      <c r="H26" s="429"/>
      <c r="I26" s="429"/>
      <c r="J26" s="429"/>
      <c r="K26" s="429"/>
      <c r="L26" s="429"/>
      <c r="M26" s="429"/>
      <c r="N26" s="683">
        <f>N77</f>
        <v>0</v>
      </c>
      <c r="O26" s="684"/>
      <c r="P26" s="684"/>
      <c r="Q26" s="684"/>
      <c r="R26" s="39"/>
    </row>
    <row r="27" spans="2:47" s="17" customFormat="1" ht="6.95" customHeight="1" x14ac:dyDescent="0.25">
      <c r="B27" s="41"/>
      <c r="C27" s="42"/>
      <c r="D27" s="42"/>
      <c r="E27" s="42"/>
      <c r="F27" s="42"/>
      <c r="G27" s="42"/>
      <c r="H27" s="42"/>
      <c r="I27" s="42"/>
      <c r="J27" s="42"/>
      <c r="K27" s="42"/>
      <c r="L27" s="42"/>
      <c r="M27" s="42"/>
      <c r="N27" s="42"/>
      <c r="O27" s="42"/>
      <c r="P27" s="42"/>
      <c r="Q27" s="42"/>
      <c r="R27" s="43"/>
    </row>
    <row r="31" spans="2:47" s="17" customFormat="1" ht="6.95" customHeight="1" x14ac:dyDescent="0.25">
      <c r="B31" s="14"/>
      <c r="C31" s="15"/>
      <c r="D31" s="15"/>
      <c r="E31" s="15"/>
      <c r="F31" s="15"/>
      <c r="G31" s="15"/>
      <c r="H31" s="15"/>
      <c r="I31" s="15"/>
      <c r="J31" s="15"/>
      <c r="K31" s="15"/>
      <c r="L31" s="15"/>
      <c r="M31" s="15"/>
      <c r="N31" s="15"/>
      <c r="O31" s="15"/>
      <c r="P31" s="15"/>
      <c r="Q31" s="15"/>
      <c r="R31" s="16"/>
    </row>
    <row r="32" spans="2:47" s="17" customFormat="1" ht="36.950000000000003" customHeight="1" x14ac:dyDescent="0.25">
      <c r="B32" s="18"/>
      <c r="C32" s="686" t="s">
        <v>100</v>
      </c>
      <c r="D32" s="680"/>
      <c r="E32" s="680"/>
      <c r="F32" s="680"/>
      <c r="G32" s="680"/>
      <c r="H32" s="680"/>
      <c r="I32" s="680"/>
      <c r="J32" s="680"/>
      <c r="K32" s="680"/>
      <c r="L32" s="680"/>
      <c r="M32" s="680"/>
      <c r="N32" s="680"/>
      <c r="O32" s="680"/>
      <c r="P32" s="680"/>
      <c r="Q32" s="680"/>
      <c r="R32" s="19"/>
    </row>
    <row r="33" spans="2:64" s="17" customFormat="1" ht="6.95" customHeight="1" x14ac:dyDescent="0.25">
      <c r="B33" s="18"/>
      <c r="C33" s="425"/>
      <c r="D33" s="425"/>
      <c r="E33" s="425"/>
      <c r="F33" s="425"/>
      <c r="G33" s="425"/>
      <c r="H33" s="425"/>
      <c r="I33" s="425"/>
      <c r="J33" s="425"/>
      <c r="K33" s="425"/>
      <c r="L33" s="425"/>
      <c r="M33" s="425"/>
      <c r="N33" s="425"/>
      <c r="O33" s="425"/>
      <c r="P33" s="425"/>
      <c r="Q33" s="425"/>
      <c r="R33" s="19"/>
    </row>
    <row r="34" spans="2:64" s="17" customFormat="1" ht="30" customHeight="1" x14ac:dyDescent="0.25">
      <c r="B34" s="18"/>
      <c r="C34" s="21" t="s">
        <v>55</v>
      </c>
      <c r="D34" s="425"/>
      <c r="E34" s="425"/>
      <c r="F34" s="687" t="s">
        <v>56</v>
      </c>
      <c r="G34" s="680"/>
      <c r="H34" s="680"/>
      <c r="I34" s="680"/>
      <c r="J34" s="680"/>
      <c r="K34" s="680"/>
      <c r="L34" s="680"/>
      <c r="M34" s="680"/>
      <c r="N34" s="680"/>
      <c r="O34" s="680"/>
      <c r="P34" s="680"/>
      <c r="Q34" s="425"/>
      <c r="R34" s="19"/>
    </row>
    <row r="35" spans="2:64" ht="30" customHeight="1" x14ac:dyDescent="0.3">
      <c r="B35" s="22"/>
      <c r="C35" s="21" t="s">
        <v>57</v>
      </c>
      <c r="D35" s="427"/>
      <c r="E35" s="427"/>
      <c r="F35" s="687" t="s">
        <v>1670</v>
      </c>
      <c r="G35" s="688"/>
      <c r="H35" s="688"/>
      <c r="I35" s="688"/>
      <c r="J35" s="688"/>
      <c r="K35" s="688"/>
      <c r="L35" s="688"/>
      <c r="M35" s="688"/>
      <c r="N35" s="688"/>
      <c r="O35" s="688"/>
      <c r="P35" s="688"/>
      <c r="Q35" s="427"/>
      <c r="R35" s="24"/>
    </row>
    <row r="36" spans="2:64" ht="30" customHeight="1" x14ac:dyDescent="0.3">
      <c r="B36" s="22"/>
      <c r="C36" s="21" t="s">
        <v>59</v>
      </c>
      <c r="D36" s="427"/>
      <c r="E36" s="427"/>
      <c r="F36" s="687" t="s">
        <v>1809</v>
      </c>
      <c r="G36" s="688"/>
      <c r="H36" s="688"/>
      <c r="I36" s="688"/>
      <c r="J36" s="688"/>
      <c r="K36" s="688"/>
      <c r="L36" s="688"/>
      <c r="M36" s="688"/>
      <c r="N36" s="688"/>
      <c r="O36" s="688"/>
      <c r="P36" s="688"/>
      <c r="Q36" s="427"/>
      <c r="R36" s="24"/>
    </row>
    <row r="37" spans="2:64" s="17" customFormat="1" ht="36.950000000000003" customHeight="1" x14ac:dyDescent="0.25">
      <c r="B37" s="18"/>
      <c r="C37" s="26" t="s">
        <v>1672</v>
      </c>
      <c r="D37" s="425"/>
      <c r="E37" s="425"/>
      <c r="F37" s="689" t="s">
        <v>6938</v>
      </c>
      <c r="G37" s="680"/>
      <c r="H37" s="680"/>
      <c r="I37" s="680"/>
      <c r="J37" s="680"/>
      <c r="K37" s="680"/>
      <c r="L37" s="680"/>
      <c r="M37" s="680"/>
      <c r="N37" s="680"/>
      <c r="O37" s="680"/>
      <c r="P37" s="680"/>
      <c r="Q37" s="425"/>
      <c r="R37" s="19"/>
    </row>
    <row r="38" spans="2:64" s="17" customFormat="1" ht="6.95" customHeight="1" x14ac:dyDescent="0.25">
      <c r="B38" s="18"/>
      <c r="C38" s="425"/>
      <c r="D38" s="425"/>
      <c r="E38" s="425"/>
      <c r="F38" s="425"/>
      <c r="G38" s="425"/>
      <c r="H38" s="425"/>
      <c r="I38" s="425"/>
      <c r="J38" s="425"/>
      <c r="K38" s="425"/>
      <c r="L38" s="425"/>
      <c r="M38" s="425"/>
      <c r="N38" s="425"/>
      <c r="O38" s="425"/>
      <c r="P38" s="425"/>
      <c r="Q38" s="425"/>
      <c r="R38" s="19"/>
    </row>
    <row r="39" spans="2:64" s="17" customFormat="1" ht="18" customHeight="1" x14ac:dyDescent="0.25">
      <c r="B39" s="18"/>
      <c r="C39" s="21" t="s">
        <v>61</v>
      </c>
      <c r="D39" s="425"/>
      <c r="E39" s="425"/>
      <c r="F39" s="428" t="s">
        <v>62</v>
      </c>
      <c r="G39" s="425"/>
      <c r="H39" s="425"/>
      <c r="I39" s="425"/>
      <c r="J39" s="425"/>
      <c r="K39" s="21" t="s">
        <v>63</v>
      </c>
      <c r="L39" s="425"/>
      <c r="M39" s="697">
        <v>42535</v>
      </c>
      <c r="N39" s="680"/>
      <c r="O39" s="680"/>
      <c r="P39" s="680"/>
      <c r="Q39" s="425"/>
      <c r="R39" s="19"/>
    </row>
    <row r="40" spans="2:64" s="17" customFormat="1" ht="6.95" customHeight="1" x14ac:dyDescent="0.25">
      <c r="B40" s="18"/>
      <c r="C40" s="425"/>
      <c r="D40" s="425"/>
      <c r="E40" s="425"/>
      <c r="F40" s="425"/>
      <c r="G40" s="425"/>
      <c r="H40" s="425"/>
      <c r="I40" s="425"/>
      <c r="J40" s="425"/>
      <c r="K40" s="425"/>
      <c r="L40" s="425"/>
      <c r="M40" s="425"/>
      <c r="N40" s="425"/>
      <c r="O40" s="425"/>
      <c r="P40" s="425"/>
      <c r="Q40" s="425"/>
      <c r="R40" s="19"/>
    </row>
    <row r="41" spans="2:64" s="17" customFormat="1" ht="15" x14ac:dyDescent="0.25">
      <c r="B41" s="18"/>
      <c r="C41" s="21" t="s">
        <v>64</v>
      </c>
      <c r="D41" s="425"/>
      <c r="E41" s="425"/>
      <c r="F41" s="428" t="s">
        <v>65</v>
      </c>
      <c r="G41" s="425"/>
      <c r="H41" s="425"/>
      <c r="I41" s="425"/>
      <c r="J41" s="425"/>
      <c r="K41" s="21" t="s">
        <v>66</v>
      </c>
      <c r="L41" s="425"/>
      <c r="M41" s="698" t="s">
        <v>70</v>
      </c>
      <c r="N41" s="680"/>
      <c r="O41" s="680"/>
      <c r="P41" s="680"/>
      <c r="Q41" s="680"/>
      <c r="R41" s="19"/>
    </row>
    <row r="42" spans="2:64" s="17" customFormat="1" ht="14.45" customHeight="1" x14ac:dyDescent="0.25">
      <c r="B42" s="18"/>
      <c r="C42" s="21" t="s">
        <v>68</v>
      </c>
      <c r="D42" s="425"/>
      <c r="E42" s="425"/>
      <c r="F42" s="428"/>
      <c r="G42" s="425"/>
      <c r="H42" s="425"/>
      <c r="I42" s="425"/>
      <c r="J42" s="425"/>
      <c r="K42" s="21" t="s">
        <v>69</v>
      </c>
      <c r="L42" s="425"/>
      <c r="M42" s="698" t="s">
        <v>70</v>
      </c>
      <c r="N42" s="680"/>
      <c r="O42" s="680"/>
      <c r="P42" s="680"/>
      <c r="Q42" s="680"/>
      <c r="R42" s="19"/>
    </row>
    <row r="43" spans="2:64" s="17" customFormat="1" ht="10.35" customHeight="1" x14ac:dyDescent="0.25">
      <c r="B43" s="18"/>
      <c r="C43" s="425"/>
      <c r="D43" s="425"/>
      <c r="E43" s="425"/>
      <c r="F43" s="425"/>
      <c r="G43" s="425"/>
      <c r="H43" s="425"/>
      <c r="I43" s="425"/>
      <c r="J43" s="425"/>
      <c r="K43" s="425"/>
      <c r="L43" s="425"/>
      <c r="M43" s="425"/>
      <c r="N43" s="425"/>
      <c r="O43" s="425"/>
      <c r="P43" s="425"/>
      <c r="Q43" s="425"/>
      <c r="R43" s="19"/>
    </row>
    <row r="44" spans="2:64" s="48" customFormat="1" ht="29.25" customHeight="1" x14ac:dyDescent="0.25">
      <c r="B44" s="44"/>
      <c r="C44" s="45" t="s">
        <v>101</v>
      </c>
      <c r="D44" s="426" t="s">
        <v>102</v>
      </c>
      <c r="E44" s="426" t="s">
        <v>103</v>
      </c>
      <c r="F44" s="690" t="s">
        <v>104</v>
      </c>
      <c r="G44" s="691"/>
      <c r="H44" s="691"/>
      <c r="I44" s="691"/>
      <c r="J44" s="426" t="s">
        <v>105</v>
      </c>
      <c r="K44" s="426" t="s">
        <v>106</v>
      </c>
      <c r="L44" s="692" t="s">
        <v>107</v>
      </c>
      <c r="M44" s="691"/>
      <c r="N44" s="690" t="s">
        <v>72</v>
      </c>
      <c r="O44" s="691"/>
      <c r="P44" s="691"/>
      <c r="Q44" s="693"/>
      <c r="R44" s="47"/>
      <c r="T44" s="49" t="s">
        <v>108</v>
      </c>
      <c r="U44" s="50" t="s">
        <v>109</v>
      </c>
      <c r="V44" s="50" t="s">
        <v>110</v>
      </c>
      <c r="W44" s="50" t="s">
        <v>111</v>
      </c>
      <c r="X44" s="50" t="s">
        <v>112</v>
      </c>
      <c r="Y44" s="50" t="s">
        <v>113</v>
      </c>
      <c r="Z44" s="50" t="s">
        <v>114</v>
      </c>
      <c r="AA44" s="51" t="s">
        <v>115</v>
      </c>
    </row>
    <row r="45" spans="2:64" s="17" customFormat="1" ht="29.25" customHeight="1" x14ac:dyDescent="0.35">
      <c r="B45" s="18"/>
      <c r="C45" s="52" t="s">
        <v>116</v>
      </c>
      <c r="D45" s="425"/>
      <c r="E45" s="425"/>
      <c r="F45" s="425"/>
      <c r="G45" s="425"/>
      <c r="H45" s="425"/>
      <c r="I45" s="425"/>
      <c r="J45" s="425"/>
      <c r="K45" s="425"/>
      <c r="L45" s="425"/>
      <c r="M45" s="425"/>
      <c r="N45" s="674">
        <f>BK45</f>
        <v>0</v>
      </c>
      <c r="O45" s="675"/>
      <c r="P45" s="675"/>
      <c r="Q45" s="675"/>
      <c r="R45" s="19"/>
      <c r="T45" s="53"/>
      <c r="U45" s="54"/>
      <c r="V45" s="54"/>
      <c r="W45" s="55">
        <f>W46+W51</f>
        <v>20.6492</v>
      </c>
      <c r="X45" s="54"/>
      <c r="Y45" s="55">
        <f>Y46+Y51</f>
        <v>4.5191999999999996E-2</v>
      </c>
      <c r="Z45" s="54"/>
      <c r="AA45" s="56">
        <f>AA46+AA51</f>
        <v>0</v>
      </c>
      <c r="AT45" s="30" t="s">
        <v>117</v>
      </c>
      <c r="AU45" s="30" t="s">
        <v>74</v>
      </c>
      <c r="BK45" s="57">
        <f>BK46+BK51</f>
        <v>0</v>
      </c>
    </row>
    <row r="46" spans="2:64" s="62" customFormat="1" ht="37.35" customHeight="1" x14ac:dyDescent="0.35">
      <c r="B46" s="58"/>
      <c r="C46" s="59"/>
      <c r="D46" s="60" t="s">
        <v>75</v>
      </c>
      <c r="E46" s="60"/>
      <c r="F46" s="60"/>
      <c r="G46" s="60"/>
      <c r="H46" s="60"/>
      <c r="I46" s="60"/>
      <c r="J46" s="60"/>
      <c r="K46" s="60"/>
      <c r="L46" s="60"/>
      <c r="M46" s="60"/>
      <c r="N46" s="668">
        <f>BK46</f>
        <v>0</v>
      </c>
      <c r="O46" s="669"/>
      <c r="P46" s="669"/>
      <c r="Q46" s="669"/>
      <c r="R46" s="61"/>
      <c r="T46" s="63"/>
      <c r="U46" s="59"/>
      <c r="V46" s="59"/>
      <c r="W46" s="64">
        <f>W47</f>
        <v>14.564</v>
      </c>
      <c r="X46" s="59"/>
      <c r="Y46" s="64">
        <f>Y47</f>
        <v>0</v>
      </c>
      <c r="Z46" s="59"/>
      <c r="AA46" s="65">
        <f>AA47</f>
        <v>0</v>
      </c>
      <c r="AR46" s="66" t="s">
        <v>118</v>
      </c>
      <c r="AT46" s="67" t="s">
        <v>117</v>
      </c>
      <c r="AU46" s="67" t="s">
        <v>119</v>
      </c>
      <c r="AY46" s="66" t="s">
        <v>120</v>
      </c>
      <c r="BK46" s="68">
        <f>BK47</f>
        <v>0</v>
      </c>
    </row>
    <row r="47" spans="2:64" s="62" customFormat="1" ht="19.899999999999999" customHeight="1" x14ac:dyDescent="0.3">
      <c r="B47" s="58"/>
      <c r="C47" s="59"/>
      <c r="D47" s="69" t="s">
        <v>83</v>
      </c>
      <c r="E47" s="69"/>
      <c r="F47" s="69"/>
      <c r="G47" s="69"/>
      <c r="H47" s="69"/>
      <c r="I47" s="69"/>
      <c r="J47" s="69"/>
      <c r="K47" s="69"/>
      <c r="L47" s="69"/>
      <c r="M47" s="69"/>
      <c r="N47" s="659">
        <f>BK47</f>
        <v>0</v>
      </c>
      <c r="O47" s="660"/>
      <c r="P47" s="660"/>
      <c r="Q47" s="660"/>
      <c r="R47" s="61"/>
      <c r="T47" s="63"/>
      <c r="U47" s="59"/>
      <c r="V47" s="59"/>
      <c r="W47" s="64">
        <f>SUM(W48:W50)</f>
        <v>14.564</v>
      </c>
      <c r="X47" s="59"/>
      <c r="Y47" s="64">
        <f>SUM(Y48:Y50)</f>
        <v>0</v>
      </c>
      <c r="Z47" s="59"/>
      <c r="AA47" s="65">
        <f>SUM(AA48:AA50)</f>
        <v>0</v>
      </c>
      <c r="AR47" s="66" t="s">
        <v>118</v>
      </c>
      <c r="AT47" s="67" t="s">
        <v>117</v>
      </c>
      <c r="AU47" s="67" t="s">
        <v>118</v>
      </c>
      <c r="AY47" s="66" t="s">
        <v>120</v>
      </c>
      <c r="BK47" s="68">
        <f>SUM(BK48:BK50)</f>
        <v>0</v>
      </c>
    </row>
    <row r="48" spans="2:64" s="17" customFormat="1" ht="31.5" customHeight="1" x14ac:dyDescent="0.25">
      <c r="B48" s="70"/>
      <c r="C48" s="71" t="s">
        <v>118</v>
      </c>
      <c r="D48" s="71" t="s">
        <v>121</v>
      </c>
      <c r="E48" s="72" t="s">
        <v>4493</v>
      </c>
      <c r="F48" s="671" t="s">
        <v>4494</v>
      </c>
      <c r="G48" s="667"/>
      <c r="H48" s="667"/>
      <c r="I48" s="667"/>
      <c r="J48" s="73" t="s">
        <v>447</v>
      </c>
      <c r="K48" s="74">
        <v>2</v>
      </c>
      <c r="L48" s="666"/>
      <c r="M48" s="667"/>
      <c r="N48" s="666">
        <f>ROUND(L48*K48,2)</f>
        <v>0</v>
      </c>
      <c r="O48" s="667"/>
      <c r="P48" s="667"/>
      <c r="Q48" s="667"/>
      <c r="R48" s="75"/>
      <c r="T48" s="76" t="s">
        <v>125</v>
      </c>
      <c r="U48" s="77" t="s">
        <v>126</v>
      </c>
      <c r="V48" s="78">
        <v>4.6500000000000004</v>
      </c>
      <c r="W48" s="78">
        <f>V48*K48</f>
        <v>9.3000000000000007</v>
      </c>
      <c r="X48" s="78">
        <v>0</v>
      </c>
      <c r="Y48" s="78">
        <f>X48*K48</f>
        <v>0</v>
      </c>
      <c r="Z48" s="78">
        <v>0</v>
      </c>
      <c r="AA48" s="79">
        <f>Z48*K48</f>
        <v>0</v>
      </c>
      <c r="AR48" s="30" t="s">
        <v>127</v>
      </c>
      <c r="AT48" s="30" t="s">
        <v>121</v>
      </c>
      <c r="AU48" s="30" t="s">
        <v>128</v>
      </c>
      <c r="AY48" s="30" t="s">
        <v>120</v>
      </c>
      <c r="BE48" s="80">
        <f>IF(U48="základní",N48,0)</f>
        <v>0</v>
      </c>
      <c r="BF48" s="80">
        <f>IF(U48="snížená",N48,0)</f>
        <v>0</v>
      </c>
      <c r="BG48" s="80">
        <f>IF(U48="zákl. přenesená",N48,0)</f>
        <v>0</v>
      </c>
      <c r="BH48" s="80">
        <f>IF(U48="sníž. přenesená",N48,0)</f>
        <v>0</v>
      </c>
      <c r="BI48" s="80">
        <f>IF(U48="nulová",N48,0)</f>
        <v>0</v>
      </c>
      <c r="BJ48" s="30" t="s">
        <v>118</v>
      </c>
      <c r="BK48" s="80">
        <f>ROUND(L48*K48,2)</f>
        <v>0</v>
      </c>
      <c r="BL48" s="30" t="s">
        <v>127</v>
      </c>
    </row>
    <row r="49" spans="2:64" s="17" customFormat="1" ht="31.5" customHeight="1" x14ac:dyDescent="0.25">
      <c r="B49" s="70"/>
      <c r="C49" s="71" t="s">
        <v>128</v>
      </c>
      <c r="D49" s="71" t="s">
        <v>121</v>
      </c>
      <c r="E49" s="72" t="s">
        <v>4495</v>
      </c>
      <c r="F49" s="671" t="s">
        <v>4496</v>
      </c>
      <c r="G49" s="667"/>
      <c r="H49" s="667"/>
      <c r="I49" s="667"/>
      <c r="J49" s="73" t="s">
        <v>447</v>
      </c>
      <c r="K49" s="74">
        <v>5</v>
      </c>
      <c r="L49" s="666"/>
      <c r="M49" s="667"/>
      <c r="N49" s="666">
        <f>ROUND(L49*K49,2)</f>
        <v>0</v>
      </c>
      <c r="O49" s="667"/>
      <c r="P49" s="667"/>
      <c r="Q49" s="667"/>
      <c r="R49" s="75"/>
      <c r="T49" s="76" t="s">
        <v>125</v>
      </c>
      <c r="U49" s="77" t="s">
        <v>126</v>
      </c>
      <c r="V49" s="78">
        <v>0</v>
      </c>
      <c r="W49" s="78">
        <f>V49*K49</f>
        <v>0</v>
      </c>
      <c r="X49" s="78">
        <v>0</v>
      </c>
      <c r="Y49" s="78">
        <f>X49*K49</f>
        <v>0</v>
      </c>
      <c r="Z49" s="78">
        <v>0</v>
      </c>
      <c r="AA49" s="79">
        <f>Z49*K49</f>
        <v>0</v>
      </c>
      <c r="AR49" s="30" t="s">
        <v>127</v>
      </c>
      <c r="AT49" s="30" t="s">
        <v>121</v>
      </c>
      <c r="AU49" s="30" t="s">
        <v>128</v>
      </c>
      <c r="AY49" s="30" t="s">
        <v>120</v>
      </c>
      <c r="BE49" s="80">
        <f>IF(U49="základní",N49,0)</f>
        <v>0</v>
      </c>
      <c r="BF49" s="80">
        <f>IF(U49="snížená",N49,0)</f>
        <v>0</v>
      </c>
      <c r="BG49" s="80">
        <f>IF(U49="zákl. přenesená",N49,0)</f>
        <v>0</v>
      </c>
      <c r="BH49" s="80">
        <f>IF(U49="sníž. přenesená",N49,0)</f>
        <v>0</v>
      </c>
      <c r="BI49" s="80">
        <f>IF(U49="nulová",N49,0)</f>
        <v>0</v>
      </c>
      <c r="BJ49" s="30" t="s">
        <v>118</v>
      </c>
      <c r="BK49" s="80">
        <f>ROUND(L49*K49,2)</f>
        <v>0</v>
      </c>
      <c r="BL49" s="30" t="s">
        <v>127</v>
      </c>
    </row>
    <row r="50" spans="2:64" s="17" customFormat="1" ht="44.25" customHeight="1" x14ac:dyDescent="0.25">
      <c r="B50" s="70"/>
      <c r="C50" s="71" t="s">
        <v>136</v>
      </c>
      <c r="D50" s="71" t="s">
        <v>121</v>
      </c>
      <c r="E50" s="72" t="s">
        <v>4497</v>
      </c>
      <c r="F50" s="671" t="s">
        <v>4498</v>
      </c>
      <c r="G50" s="667"/>
      <c r="H50" s="667"/>
      <c r="I50" s="667"/>
      <c r="J50" s="73" t="s">
        <v>447</v>
      </c>
      <c r="K50" s="74">
        <v>2</v>
      </c>
      <c r="L50" s="666"/>
      <c r="M50" s="667"/>
      <c r="N50" s="666">
        <f>ROUND(L50*K50,2)</f>
        <v>0</v>
      </c>
      <c r="O50" s="667"/>
      <c r="P50" s="667"/>
      <c r="Q50" s="667"/>
      <c r="R50" s="75"/>
      <c r="T50" s="76" t="s">
        <v>125</v>
      </c>
      <c r="U50" s="77" t="s">
        <v>126</v>
      </c>
      <c r="V50" s="78">
        <v>2.6320000000000001</v>
      </c>
      <c r="W50" s="78">
        <f>V50*K50</f>
        <v>5.2640000000000002</v>
      </c>
      <c r="X50" s="78">
        <v>0</v>
      </c>
      <c r="Y50" s="78">
        <f>X50*K50</f>
        <v>0</v>
      </c>
      <c r="Z50" s="78">
        <v>0</v>
      </c>
      <c r="AA50" s="79">
        <f>Z50*K50</f>
        <v>0</v>
      </c>
      <c r="AR50" s="30" t="s">
        <v>118</v>
      </c>
      <c r="AT50" s="30" t="s">
        <v>121</v>
      </c>
      <c r="AU50" s="30" t="s">
        <v>128</v>
      </c>
      <c r="AY50" s="30" t="s">
        <v>120</v>
      </c>
      <c r="BE50" s="80">
        <f>IF(U50="základní",N50,0)</f>
        <v>0</v>
      </c>
      <c r="BF50" s="80">
        <f>IF(U50="snížená",N50,0)</f>
        <v>0</v>
      </c>
      <c r="BG50" s="80">
        <f>IF(U50="zákl. přenesená",N50,0)</f>
        <v>0</v>
      </c>
      <c r="BH50" s="80">
        <f>IF(U50="sníž. přenesená",N50,0)</f>
        <v>0</v>
      </c>
      <c r="BI50" s="80">
        <f>IF(U50="nulová",N50,0)</f>
        <v>0</v>
      </c>
      <c r="BJ50" s="30" t="s">
        <v>118</v>
      </c>
      <c r="BK50" s="80">
        <f>ROUND(L50*K50,2)</f>
        <v>0</v>
      </c>
      <c r="BL50" s="30" t="s">
        <v>118</v>
      </c>
    </row>
    <row r="51" spans="2:64" s="62" customFormat="1" ht="37.35" customHeight="1" x14ac:dyDescent="0.35">
      <c r="B51" s="58"/>
      <c r="C51" s="59"/>
      <c r="D51" s="60" t="s">
        <v>87</v>
      </c>
      <c r="E51" s="60"/>
      <c r="F51" s="60"/>
      <c r="G51" s="60"/>
      <c r="H51" s="60"/>
      <c r="I51" s="60"/>
      <c r="J51" s="60"/>
      <c r="K51" s="60"/>
      <c r="L51" s="60"/>
      <c r="M51" s="60"/>
      <c r="N51" s="701">
        <f>BK51</f>
        <v>0</v>
      </c>
      <c r="O51" s="702"/>
      <c r="P51" s="702"/>
      <c r="Q51" s="702"/>
      <c r="R51" s="61"/>
      <c r="T51" s="63"/>
      <c r="U51" s="59"/>
      <c r="V51" s="59"/>
      <c r="W51" s="64">
        <f>W52+W58+W66+W72+W74+W77</f>
        <v>6.0851999999999995</v>
      </c>
      <c r="X51" s="59"/>
      <c r="Y51" s="64">
        <f>Y52+Y58+Y66+Y72+Y74+Y77</f>
        <v>4.5191999999999996E-2</v>
      </c>
      <c r="Z51" s="59"/>
      <c r="AA51" s="65">
        <f>AA52+AA58+AA66+AA72+AA74+AA77</f>
        <v>0</v>
      </c>
      <c r="AR51" s="66" t="s">
        <v>128</v>
      </c>
      <c r="AT51" s="67" t="s">
        <v>117</v>
      </c>
      <c r="AU51" s="67" t="s">
        <v>119</v>
      </c>
      <c r="AY51" s="66" t="s">
        <v>120</v>
      </c>
      <c r="BK51" s="68">
        <f>BK52+BK58+BK66+BK72+BK74+BK77</f>
        <v>0</v>
      </c>
    </row>
    <row r="52" spans="2:64" s="62" customFormat="1" ht="19.899999999999999" customHeight="1" x14ac:dyDescent="0.3">
      <c r="B52" s="58"/>
      <c r="C52" s="59"/>
      <c r="D52" s="69" t="s">
        <v>90</v>
      </c>
      <c r="E52" s="69"/>
      <c r="F52" s="69"/>
      <c r="G52" s="69"/>
      <c r="H52" s="69"/>
      <c r="I52" s="69"/>
      <c r="J52" s="69"/>
      <c r="K52" s="69"/>
      <c r="L52" s="69"/>
      <c r="M52" s="69"/>
      <c r="N52" s="659">
        <f>BK52</f>
        <v>0</v>
      </c>
      <c r="O52" s="660"/>
      <c r="P52" s="660"/>
      <c r="Q52" s="660"/>
      <c r="R52" s="61"/>
      <c r="T52" s="63"/>
      <c r="U52" s="59"/>
      <c r="V52" s="59"/>
      <c r="W52" s="64">
        <f>SUM(W53:W57)</f>
        <v>0.97920000000000007</v>
      </c>
      <c r="X52" s="59"/>
      <c r="Y52" s="64">
        <f>SUM(Y53:Y57)</f>
        <v>1.3052000000000001E-2</v>
      </c>
      <c r="Z52" s="59"/>
      <c r="AA52" s="65">
        <f>SUM(AA53:AA57)</f>
        <v>0</v>
      </c>
      <c r="AR52" s="66" t="s">
        <v>128</v>
      </c>
      <c r="AT52" s="67" t="s">
        <v>117</v>
      </c>
      <c r="AU52" s="67" t="s">
        <v>118</v>
      </c>
      <c r="AY52" s="66" t="s">
        <v>120</v>
      </c>
      <c r="BK52" s="68">
        <f>SUM(BK53:BK57)</f>
        <v>0</v>
      </c>
    </row>
    <row r="53" spans="2:64" s="17" customFormat="1" ht="44.25" customHeight="1" x14ac:dyDescent="0.25">
      <c r="B53" s="70"/>
      <c r="C53" s="71" t="s">
        <v>127</v>
      </c>
      <c r="D53" s="71" t="s">
        <v>121</v>
      </c>
      <c r="E53" s="72" t="s">
        <v>4266</v>
      </c>
      <c r="F53" s="671" t="s">
        <v>4267</v>
      </c>
      <c r="G53" s="667"/>
      <c r="H53" s="667"/>
      <c r="I53" s="667"/>
      <c r="J53" s="73" t="s">
        <v>532</v>
      </c>
      <c r="K53" s="74">
        <v>7.2</v>
      </c>
      <c r="L53" s="666"/>
      <c r="M53" s="667"/>
      <c r="N53" s="666">
        <f>ROUND(L53*K53,2)</f>
        <v>0</v>
      </c>
      <c r="O53" s="667"/>
      <c r="P53" s="667"/>
      <c r="Q53" s="667"/>
      <c r="R53" s="75"/>
      <c r="T53" s="76" t="s">
        <v>125</v>
      </c>
      <c r="U53" s="77" t="s">
        <v>126</v>
      </c>
      <c r="V53" s="78">
        <v>0.13600000000000001</v>
      </c>
      <c r="W53" s="78">
        <f>V53*K53</f>
        <v>0.97920000000000007</v>
      </c>
      <c r="X53" s="78">
        <v>2.7999999999999998E-4</v>
      </c>
      <c r="Y53" s="78">
        <f>X53*K53</f>
        <v>2.016E-3</v>
      </c>
      <c r="Z53" s="78">
        <v>0</v>
      </c>
      <c r="AA53" s="79">
        <f>Z53*K53</f>
        <v>0</v>
      </c>
      <c r="AR53" s="30" t="s">
        <v>118</v>
      </c>
      <c r="AT53" s="30" t="s">
        <v>121</v>
      </c>
      <c r="AU53" s="30" t="s">
        <v>128</v>
      </c>
      <c r="AY53" s="30" t="s">
        <v>120</v>
      </c>
      <c r="BE53" s="80">
        <f>IF(U53="základní",N53,0)</f>
        <v>0</v>
      </c>
      <c r="BF53" s="80">
        <f>IF(U53="snížená",N53,0)</f>
        <v>0</v>
      </c>
      <c r="BG53" s="80">
        <f>IF(U53="zákl. přenesená",N53,0)</f>
        <v>0</v>
      </c>
      <c r="BH53" s="80">
        <f>IF(U53="sníž. přenesená",N53,0)</f>
        <v>0</v>
      </c>
      <c r="BI53" s="80">
        <f>IF(U53="nulová",N53,0)</f>
        <v>0</v>
      </c>
      <c r="BJ53" s="30" t="s">
        <v>118</v>
      </c>
      <c r="BK53" s="80">
        <f>ROUND(L53*K53,2)</f>
        <v>0</v>
      </c>
      <c r="BL53" s="30" t="s">
        <v>118</v>
      </c>
    </row>
    <row r="54" spans="2:64" s="17" customFormat="1" ht="22.5" customHeight="1" x14ac:dyDescent="0.25">
      <c r="B54" s="70"/>
      <c r="C54" s="101" t="s">
        <v>143</v>
      </c>
      <c r="D54" s="101" t="s">
        <v>195</v>
      </c>
      <c r="E54" s="102" t="s">
        <v>4499</v>
      </c>
      <c r="F54" s="677" t="s">
        <v>4500</v>
      </c>
      <c r="G54" s="678"/>
      <c r="H54" s="678"/>
      <c r="I54" s="678"/>
      <c r="J54" s="103" t="s">
        <v>447</v>
      </c>
      <c r="K54" s="104">
        <v>1</v>
      </c>
      <c r="L54" s="670"/>
      <c r="M54" s="678"/>
      <c r="N54" s="670">
        <f>ROUND(L54*K54,2)</f>
        <v>0</v>
      </c>
      <c r="O54" s="667"/>
      <c r="P54" s="667"/>
      <c r="Q54" s="667"/>
      <c r="R54" s="75"/>
      <c r="T54" s="76" t="s">
        <v>125</v>
      </c>
      <c r="U54" s="77" t="s">
        <v>126</v>
      </c>
      <c r="V54" s="78">
        <v>0</v>
      </c>
      <c r="W54" s="78">
        <f>V54*K54</f>
        <v>0</v>
      </c>
      <c r="X54" s="78">
        <v>4.7000000000000002E-3</v>
      </c>
      <c r="Y54" s="78">
        <f>X54*K54</f>
        <v>4.7000000000000002E-3</v>
      </c>
      <c r="Z54" s="78">
        <v>0</v>
      </c>
      <c r="AA54" s="79">
        <f>Z54*K54</f>
        <v>0</v>
      </c>
      <c r="AR54" s="30" t="s">
        <v>128</v>
      </c>
      <c r="AT54" s="30" t="s">
        <v>195</v>
      </c>
      <c r="AU54" s="30" t="s">
        <v>128</v>
      </c>
      <c r="AY54" s="30" t="s">
        <v>120</v>
      </c>
      <c r="BE54" s="80">
        <f>IF(U54="základní",N54,0)</f>
        <v>0</v>
      </c>
      <c r="BF54" s="80">
        <f>IF(U54="snížená",N54,0)</f>
        <v>0</v>
      </c>
      <c r="BG54" s="80">
        <f>IF(U54="zákl. přenesená",N54,0)</f>
        <v>0</v>
      </c>
      <c r="BH54" s="80">
        <f>IF(U54="sníž. přenesená",N54,0)</f>
        <v>0</v>
      </c>
      <c r="BI54" s="80">
        <f>IF(U54="nulová",N54,0)</f>
        <v>0</v>
      </c>
      <c r="BJ54" s="30" t="s">
        <v>118</v>
      </c>
      <c r="BK54" s="80">
        <f>ROUND(L54*K54,2)</f>
        <v>0</v>
      </c>
      <c r="BL54" s="30" t="s">
        <v>118</v>
      </c>
    </row>
    <row r="55" spans="2:64" s="17" customFormat="1" ht="31.5" customHeight="1" x14ac:dyDescent="0.25">
      <c r="B55" s="70"/>
      <c r="C55" s="101" t="s">
        <v>147</v>
      </c>
      <c r="D55" s="101" t="s">
        <v>195</v>
      </c>
      <c r="E55" s="102" t="s">
        <v>4105</v>
      </c>
      <c r="F55" s="677" t="s">
        <v>4106</v>
      </c>
      <c r="G55" s="678"/>
      <c r="H55" s="678"/>
      <c r="I55" s="678"/>
      <c r="J55" s="103" t="s">
        <v>532</v>
      </c>
      <c r="K55" s="104">
        <v>7.2</v>
      </c>
      <c r="L55" s="670"/>
      <c r="M55" s="678"/>
      <c r="N55" s="670">
        <f>ROUND(L55*K55,2)</f>
        <v>0</v>
      </c>
      <c r="O55" s="667"/>
      <c r="P55" s="667"/>
      <c r="Q55" s="667"/>
      <c r="R55" s="75"/>
      <c r="T55" s="76" t="s">
        <v>125</v>
      </c>
      <c r="U55" s="77" t="s">
        <v>126</v>
      </c>
      <c r="V55" s="78">
        <v>0</v>
      </c>
      <c r="W55" s="78">
        <f>V55*K55</f>
        <v>0</v>
      </c>
      <c r="X55" s="78">
        <v>8.8000000000000003E-4</v>
      </c>
      <c r="Y55" s="78">
        <f>X55*K55</f>
        <v>6.3360000000000005E-3</v>
      </c>
      <c r="Z55" s="78">
        <v>0</v>
      </c>
      <c r="AA55" s="79">
        <f>Z55*K55</f>
        <v>0</v>
      </c>
      <c r="AR55" s="30" t="s">
        <v>258</v>
      </c>
      <c r="AT55" s="30" t="s">
        <v>195</v>
      </c>
      <c r="AU55" s="30" t="s">
        <v>128</v>
      </c>
      <c r="AY55" s="30" t="s">
        <v>120</v>
      </c>
      <c r="BE55" s="80">
        <f>IF(U55="základní",N55,0)</f>
        <v>0</v>
      </c>
      <c r="BF55" s="80">
        <f>IF(U55="snížená",N55,0)</f>
        <v>0</v>
      </c>
      <c r="BG55" s="80">
        <f>IF(U55="zákl. přenesená",N55,0)</f>
        <v>0</v>
      </c>
      <c r="BH55" s="80">
        <f>IF(U55="sníž. přenesená",N55,0)</f>
        <v>0</v>
      </c>
      <c r="BI55" s="80">
        <f>IF(U55="nulová",N55,0)</f>
        <v>0</v>
      </c>
      <c r="BJ55" s="30" t="s">
        <v>118</v>
      </c>
      <c r="BK55" s="80">
        <f>ROUND(L55*K55,2)</f>
        <v>0</v>
      </c>
      <c r="BL55" s="30" t="s">
        <v>194</v>
      </c>
    </row>
    <row r="56" spans="2:64" s="17" customFormat="1" ht="31.5" customHeight="1" x14ac:dyDescent="0.25">
      <c r="B56" s="70"/>
      <c r="C56" s="71" t="s">
        <v>151</v>
      </c>
      <c r="D56" s="71" t="s">
        <v>121</v>
      </c>
      <c r="E56" s="72" t="s">
        <v>3878</v>
      </c>
      <c r="F56" s="671" t="s">
        <v>3879</v>
      </c>
      <c r="G56" s="667"/>
      <c r="H56" s="667"/>
      <c r="I56" s="667"/>
      <c r="J56" s="73" t="s">
        <v>3691</v>
      </c>
      <c r="K56" s="74">
        <v>5.3280000000000003</v>
      </c>
      <c r="L56" s="666"/>
      <c r="M56" s="667"/>
      <c r="N56" s="666">
        <f>ROUND(L56*K56,2)</f>
        <v>0</v>
      </c>
      <c r="O56" s="667"/>
      <c r="P56" s="667"/>
      <c r="Q56" s="667"/>
      <c r="R56" s="75"/>
      <c r="T56" s="76" t="s">
        <v>125</v>
      </c>
      <c r="U56" s="77" t="s">
        <v>126</v>
      </c>
      <c r="V56" s="78">
        <v>0</v>
      </c>
      <c r="W56" s="78">
        <f>V56*K56</f>
        <v>0</v>
      </c>
      <c r="X56" s="78">
        <v>0</v>
      </c>
      <c r="Y56" s="78">
        <f>X56*K56</f>
        <v>0</v>
      </c>
      <c r="Z56" s="78">
        <v>0</v>
      </c>
      <c r="AA56" s="79">
        <f>Z56*K56</f>
        <v>0</v>
      </c>
      <c r="AR56" s="30" t="s">
        <v>118</v>
      </c>
      <c r="AT56" s="30" t="s">
        <v>121</v>
      </c>
      <c r="AU56" s="30" t="s">
        <v>128</v>
      </c>
      <c r="AY56" s="30" t="s">
        <v>120</v>
      </c>
      <c r="BE56" s="80">
        <f>IF(U56="základní",N56,0)</f>
        <v>0</v>
      </c>
      <c r="BF56" s="80">
        <f>IF(U56="snížená",N56,0)</f>
        <v>0</v>
      </c>
      <c r="BG56" s="80">
        <f>IF(U56="zákl. přenesená",N56,0)</f>
        <v>0</v>
      </c>
      <c r="BH56" s="80">
        <f>IF(U56="sníž. přenesená",N56,0)</f>
        <v>0</v>
      </c>
      <c r="BI56" s="80">
        <f>IF(U56="nulová",N56,0)</f>
        <v>0</v>
      </c>
      <c r="BJ56" s="30" t="s">
        <v>118</v>
      </c>
      <c r="BK56" s="80">
        <f>ROUND(L56*K56,2)</f>
        <v>0</v>
      </c>
      <c r="BL56" s="30" t="s">
        <v>118</v>
      </c>
    </row>
    <row r="57" spans="2:64" s="17" customFormat="1" ht="31.5" customHeight="1" x14ac:dyDescent="0.25">
      <c r="B57" s="70"/>
      <c r="C57" s="71" t="s">
        <v>154</v>
      </c>
      <c r="D57" s="71" t="s">
        <v>121</v>
      </c>
      <c r="E57" s="72" t="s">
        <v>3880</v>
      </c>
      <c r="F57" s="671" t="s">
        <v>3881</v>
      </c>
      <c r="G57" s="667"/>
      <c r="H57" s="667"/>
      <c r="I57" s="667"/>
      <c r="J57" s="73" t="s">
        <v>3691</v>
      </c>
      <c r="K57" s="74">
        <v>5.3280000000000003</v>
      </c>
      <c r="L57" s="666"/>
      <c r="M57" s="667"/>
      <c r="N57" s="666">
        <f>ROUND(L57*K57,2)</f>
        <v>0</v>
      </c>
      <c r="O57" s="667"/>
      <c r="P57" s="667"/>
      <c r="Q57" s="667"/>
      <c r="R57" s="75"/>
      <c r="T57" s="76" t="s">
        <v>125</v>
      </c>
      <c r="U57" s="77" t="s">
        <v>126</v>
      </c>
      <c r="V57" s="78">
        <v>0</v>
      </c>
      <c r="W57" s="78">
        <f>V57*K57</f>
        <v>0</v>
      </c>
      <c r="X57" s="78">
        <v>0</v>
      </c>
      <c r="Y57" s="78">
        <f>X57*K57</f>
        <v>0</v>
      </c>
      <c r="Z57" s="78">
        <v>0</v>
      </c>
      <c r="AA57" s="79">
        <f>Z57*K57</f>
        <v>0</v>
      </c>
      <c r="AR57" s="30" t="s">
        <v>118</v>
      </c>
      <c r="AT57" s="30" t="s">
        <v>121</v>
      </c>
      <c r="AU57" s="30" t="s">
        <v>128</v>
      </c>
      <c r="AY57" s="30" t="s">
        <v>120</v>
      </c>
      <c r="BE57" s="80">
        <f>IF(U57="základní",N57,0)</f>
        <v>0</v>
      </c>
      <c r="BF57" s="80">
        <f>IF(U57="snížená",N57,0)</f>
        <v>0</v>
      </c>
      <c r="BG57" s="80">
        <f>IF(U57="zákl. přenesená",N57,0)</f>
        <v>0</v>
      </c>
      <c r="BH57" s="80">
        <f>IF(U57="sníž. přenesená",N57,0)</f>
        <v>0</v>
      </c>
      <c r="BI57" s="80">
        <f>IF(U57="nulová",N57,0)</f>
        <v>0</v>
      </c>
      <c r="BJ57" s="30" t="s">
        <v>118</v>
      </c>
      <c r="BK57" s="80">
        <f>ROUND(L57*K57,2)</f>
        <v>0</v>
      </c>
      <c r="BL57" s="30" t="s">
        <v>118</v>
      </c>
    </row>
    <row r="58" spans="2:64" s="62" customFormat="1" ht="29.85" customHeight="1" x14ac:dyDescent="0.3">
      <c r="B58" s="58"/>
      <c r="C58" s="59"/>
      <c r="D58" s="69" t="s">
        <v>4489</v>
      </c>
      <c r="E58" s="69"/>
      <c r="F58" s="69"/>
      <c r="G58" s="69"/>
      <c r="H58" s="69"/>
      <c r="I58" s="69"/>
      <c r="J58" s="69"/>
      <c r="K58" s="69"/>
      <c r="L58" s="69"/>
      <c r="M58" s="69"/>
      <c r="N58" s="657">
        <f>BK58</f>
        <v>0</v>
      </c>
      <c r="O58" s="658"/>
      <c r="P58" s="658"/>
      <c r="Q58" s="658"/>
      <c r="R58" s="61"/>
      <c r="T58" s="63"/>
      <c r="U58" s="59"/>
      <c r="V58" s="59"/>
      <c r="W58" s="64">
        <f>SUM(W59:W65)</f>
        <v>0.91200000000000003</v>
      </c>
      <c r="X58" s="59"/>
      <c r="Y58" s="64">
        <f>SUM(Y59:Y65)</f>
        <v>9.0399999999999994E-3</v>
      </c>
      <c r="Z58" s="59"/>
      <c r="AA58" s="65">
        <f>SUM(AA59:AA65)</f>
        <v>0</v>
      </c>
      <c r="AR58" s="66" t="s">
        <v>128</v>
      </c>
      <c r="AT58" s="67" t="s">
        <v>117</v>
      </c>
      <c r="AU58" s="67" t="s">
        <v>118</v>
      </c>
      <c r="AY58" s="66" t="s">
        <v>120</v>
      </c>
      <c r="BK58" s="68">
        <f>SUM(BK59:BK65)</f>
        <v>0</v>
      </c>
    </row>
    <row r="59" spans="2:64" s="17" customFormat="1" ht="22.5" customHeight="1" x14ac:dyDescent="0.25">
      <c r="B59" s="70"/>
      <c r="C59" s="71" t="s">
        <v>157</v>
      </c>
      <c r="D59" s="71" t="s">
        <v>121</v>
      </c>
      <c r="E59" s="72" t="s">
        <v>4039</v>
      </c>
      <c r="F59" s="671" t="s">
        <v>4040</v>
      </c>
      <c r="G59" s="667"/>
      <c r="H59" s="667"/>
      <c r="I59" s="667"/>
      <c r="J59" s="73" t="s">
        <v>3065</v>
      </c>
      <c r="K59" s="74">
        <v>4</v>
      </c>
      <c r="L59" s="666"/>
      <c r="M59" s="667"/>
      <c r="N59" s="666">
        <f>ROUND(L59*K59,2)</f>
        <v>0</v>
      </c>
      <c r="O59" s="667"/>
      <c r="P59" s="667"/>
      <c r="Q59" s="667"/>
      <c r="R59" s="75"/>
      <c r="T59" s="76" t="s">
        <v>125</v>
      </c>
      <c r="U59" s="77" t="s">
        <v>126</v>
      </c>
      <c r="V59" s="78">
        <v>0.114</v>
      </c>
      <c r="W59" s="78">
        <f>V59*K59</f>
        <v>0.45600000000000002</v>
      </c>
      <c r="X59" s="78">
        <v>1.1299999999999999E-3</v>
      </c>
      <c r="Y59" s="78">
        <f>X59*K59</f>
        <v>4.5199999999999997E-3</v>
      </c>
      <c r="Z59" s="78">
        <v>0</v>
      </c>
      <c r="AA59" s="79">
        <f>Z59*K59</f>
        <v>0</v>
      </c>
      <c r="AR59" s="30" t="s">
        <v>118</v>
      </c>
      <c r="AT59" s="30" t="s">
        <v>121</v>
      </c>
      <c r="AU59" s="30" t="s">
        <v>128</v>
      </c>
      <c r="AY59" s="30" t="s">
        <v>120</v>
      </c>
      <c r="BE59" s="80">
        <f>IF(U59="základní",N59,0)</f>
        <v>0</v>
      </c>
      <c r="BF59" s="80">
        <f>IF(U59="snížená",N59,0)</f>
        <v>0</v>
      </c>
      <c r="BG59" s="80">
        <f>IF(U59="zákl. přenesená",N59,0)</f>
        <v>0</v>
      </c>
      <c r="BH59" s="80">
        <f>IF(U59="sníž. přenesená",N59,0)</f>
        <v>0</v>
      </c>
      <c r="BI59" s="80">
        <f>IF(U59="nulová",N59,0)</f>
        <v>0</v>
      </c>
      <c r="BJ59" s="30" t="s">
        <v>118</v>
      </c>
      <c r="BK59" s="80">
        <f>ROUND(L59*K59,2)</f>
        <v>0</v>
      </c>
      <c r="BL59" s="30" t="s">
        <v>118</v>
      </c>
    </row>
    <row r="60" spans="2:64" s="17" customFormat="1" ht="30" customHeight="1" x14ac:dyDescent="0.25">
      <c r="B60" s="18"/>
      <c r="C60" s="425"/>
      <c r="D60" s="425"/>
      <c r="E60" s="425"/>
      <c r="F60" s="679" t="s">
        <v>4504</v>
      </c>
      <c r="G60" s="680"/>
      <c r="H60" s="680"/>
      <c r="I60" s="680"/>
      <c r="J60" s="425"/>
      <c r="K60" s="425"/>
      <c r="L60" s="425"/>
      <c r="M60" s="425"/>
      <c r="N60" s="425"/>
      <c r="O60" s="425"/>
      <c r="P60" s="425"/>
      <c r="Q60" s="425"/>
      <c r="R60" s="19"/>
      <c r="T60" s="99"/>
      <c r="U60" s="425"/>
      <c r="V60" s="425"/>
      <c r="W60" s="425"/>
      <c r="X60" s="425"/>
      <c r="Y60" s="425"/>
      <c r="Z60" s="425"/>
      <c r="AA60" s="100"/>
      <c r="AT60" s="30" t="s">
        <v>193</v>
      </c>
      <c r="AU60" s="30" t="s">
        <v>128</v>
      </c>
    </row>
    <row r="61" spans="2:64" s="17" customFormat="1" ht="22.5" customHeight="1" x14ac:dyDescent="0.25">
      <c r="B61" s="70"/>
      <c r="C61" s="71" t="s">
        <v>163</v>
      </c>
      <c r="D61" s="71" t="s">
        <v>121</v>
      </c>
      <c r="E61" s="72" t="s">
        <v>4041</v>
      </c>
      <c r="F61" s="671" t="s">
        <v>4042</v>
      </c>
      <c r="G61" s="667"/>
      <c r="H61" s="667"/>
      <c r="I61" s="667"/>
      <c r="J61" s="73" t="s">
        <v>447</v>
      </c>
      <c r="K61" s="74">
        <v>4</v>
      </c>
      <c r="L61" s="666"/>
      <c r="M61" s="667"/>
      <c r="N61" s="666">
        <f>ROUND(L61*K61,2)</f>
        <v>0</v>
      </c>
      <c r="O61" s="667"/>
      <c r="P61" s="667"/>
      <c r="Q61" s="667"/>
      <c r="R61" s="75"/>
      <c r="T61" s="76" t="s">
        <v>125</v>
      </c>
      <c r="U61" s="77" t="s">
        <v>126</v>
      </c>
      <c r="V61" s="78">
        <v>0.114</v>
      </c>
      <c r="W61" s="78">
        <f>V61*K61</f>
        <v>0.45600000000000002</v>
      </c>
      <c r="X61" s="78">
        <v>1.1299999999999999E-3</v>
      </c>
      <c r="Y61" s="78">
        <f>X61*K61</f>
        <v>4.5199999999999997E-3</v>
      </c>
      <c r="Z61" s="78">
        <v>0</v>
      </c>
      <c r="AA61" s="79">
        <f>Z61*K61</f>
        <v>0</v>
      </c>
      <c r="AR61" s="30" t="s">
        <v>118</v>
      </c>
      <c r="AT61" s="30" t="s">
        <v>121</v>
      </c>
      <c r="AU61" s="30" t="s">
        <v>128</v>
      </c>
      <c r="AY61" s="30" t="s">
        <v>120</v>
      </c>
      <c r="BE61" s="80">
        <f>IF(U61="základní",N61,0)</f>
        <v>0</v>
      </c>
      <c r="BF61" s="80">
        <f>IF(U61="snížená",N61,0)</f>
        <v>0</v>
      </c>
      <c r="BG61" s="80">
        <f>IF(U61="zákl. přenesená",N61,0)</f>
        <v>0</v>
      </c>
      <c r="BH61" s="80">
        <f>IF(U61="sníž. přenesená",N61,0)</f>
        <v>0</v>
      </c>
      <c r="BI61" s="80">
        <f>IF(U61="nulová",N61,0)</f>
        <v>0</v>
      </c>
      <c r="BJ61" s="30" t="s">
        <v>118</v>
      </c>
      <c r="BK61" s="80">
        <f>ROUND(L61*K61,2)</f>
        <v>0</v>
      </c>
      <c r="BL61" s="30" t="s">
        <v>118</v>
      </c>
    </row>
    <row r="62" spans="2:64" s="17" customFormat="1" ht="30" customHeight="1" x14ac:dyDescent="0.25">
      <c r="B62" s="18"/>
      <c r="C62" s="425"/>
      <c r="D62" s="425"/>
      <c r="E62" s="425"/>
      <c r="F62" s="679" t="s">
        <v>4504</v>
      </c>
      <c r="G62" s="680"/>
      <c r="H62" s="680"/>
      <c r="I62" s="680"/>
      <c r="J62" s="425"/>
      <c r="K62" s="425"/>
      <c r="L62" s="425"/>
      <c r="M62" s="425"/>
      <c r="N62" s="425"/>
      <c r="O62" s="425"/>
      <c r="P62" s="425"/>
      <c r="Q62" s="425"/>
      <c r="R62" s="19"/>
      <c r="T62" s="99"/>
      <c r="U62" s="425"/>
      <c r="V62" s="425"/>
      <c r="W62" s="425"/>
      <c r="X62" s="425"/>
      <c r="Y62" s="425"/>
      <c r="Z62" s="425"/>
      <c r="AA62" s="100"/>
      <c r="AT62" s="30" t="s">
        <v>193</v>
      </c>
      <c r="AU62" s="30" t="s">
        <v>128</v>
      </c>
    </row>
    <row r="63" spans="2:64" s="17" customFormat="1" ht="57" customHeight="1" x14ac:dyDescent="0.25">
      <c r="B63" s="70"/>
      <c r="C63" s="71" t="s">
        <v>169</v>
      </c>
      <c r="D63" s="71" t="s">
        <v>121</v>
      </c>
      <c r="E63" s="72" t="s">
        <v>6725</v>
      </c>
      <c r="F63" s="671" t="s">
        <v>6939</v>
      </c>
      <c r="G63" s="667"/>
      <c r="H63" s="667"/>
      <c r="I63" s="667"/>
      <c r="J63" s="73" t="s">
        <v>447</v>
      </c>
      <c r="K63" s="74">
        <v>1</v>
      </c>
      <c r="L63" s="666"/>
      <c r="M63" s="667"/>
      <c r="N63" s="666">
        <f>ROUND(L63*K63,2)</f>
        <v>0</v>
      </c>
      <c r="O63" s="667"/>
      <c r="P63" s="667"/>
      <c r="Q63" s="667"/>
      <c r="R63" s="75"/>
      <c r="T63" s="76" t="s">
        <v>125</v>
      </c>
      <c r="U63" s="77" t="s">
        <v>126</v>
      </c>
      <c r="V63" s="78">
        <v>0</v>
      </c>
      <c r="W63" s="78">
        <f>V63*K63</f>
        <v>0</v>
      </c>
      <c r="X63" s="78">
        <v>0</v>
      </c>
      <c r="Y63" s="78">
        <f>X63*K63</f>
        <v>0</v>
      </c>
      <c r="Z63" s="78">
        <v>0</v>
      </c>
      <c r="AA63" s="79">
        <f>Z63*K63</f>
        <v>0</v>
      </c>
      <c r="AR63" s="30" t="s">
        <v>118</v>
      </c>
      <c r="AT63" s="30" t="s">
        <v>121</v>
      </c>
      <c r="AU63" s="30" t="s">
        <v>128</v>
      </c>
      <c r="AY63" s="30" t="s">
        <v>120</v>
      </c>
      <c r="BE63" s="80">
        <f>IF(U63="základní",N63,0)</f>
        <v>0</v>
      </c>
      <c r="BF63" s="80">
        <f>IF(U63="snížená",N63,0)</f>
        <v>0</v>
      </c>
      <c r="BG63" s="80">
        <f>IF(U63="zákl. přenesená",N63,0)</f>
        <v>0</v>
      </c>
      <c r="BH63" s="80">
        <f>IF(U63="sníž. přenesená",N63,0)</f>
        <v>0</v>
      </c>
      <c r="BI63" s="80">
        <f>IF(U63="nulová",N63,0)</f>
        <v>0</v>
      </c>
      <c r="BJ63" s="30" t="s">
        <v>118</v>
      </c>
      <c r="BK63" s="80">
        <f>ROUND(L63*K63,2)</f>
        <v>0</v>
      </c>
      <c r="BL63" s="30" t="s">
        <v>118</v>
      </c>
    </row>
    <row r="64" spans="2:64" s="17" customFormat="1" ht="138" customHeight="1" x14ac:dyDescent="0.25">
      <c r="B64" s="18"/>
      <c r="C64" s="425"/>
      <c r="D64" s="425"/>
      <c r="E64" s="425"/>
      <c r="F64" s="679" t="s">
        <v>6937</v>
      </c>
      <c r="G64" s="680"/>
      <c r="H64" s="680"/>
      <c r="I64" s="680"/>
      <c r="J64" s="425"/>
      <c r="K64" s="425"/>
      <c r="L64" s="425"/>
      <c r="M64" s="425"/>
      <c r="N64" s="425"/>
      <c r="O64" s="425"/>
      <c r="P64" s="425"/>
      <c r="Q64" s="425"/>
      <c r="R64" s="19"/>
      <c r="T64" s="99"/>
      <c r="U64" s="425"/>
      <c r="V64" s="425"/>
      <c r="W64" s="425"/>
      <c r="X64" s="425"/>
      <c r="Y64" s="425"/>
      <c r="Z64" s="425"/>
      <c r="AA64" s="100"/>
      <c r="AT64" s="30" t="s">
        <v>193</v>
      </c>
      <c r="AU64" s="30" t="s">
        <v>128</v>
      </c>
    </row>
    <row r="65" spans="2:64" s="17" customFormat="1" ht="69.75" customHeight="1" x14ac:dyDescent="0.25">
      <c r="B65" s="70"/>
      <c r="C65" s="71" t="s">
        <v>221</v>
      </c>
      <c r="D65" s="71" t="s">
        <v>121</v>
      </c>
      <c r="E65" s="72" t="s">
        <v>6728</v>
      </c>
      <c r="F65" s="671" t="s">
        <v>6729</v>
      </c>
      <c r="G65" s="667"/>
      <c r="H65" s="667"/>
      <c r="I65" s="667"/>
      <c r="J65" s="73" t="s">
        <v>447</v>
      </c>
      <c r="K65" s="74">
        <v>1</v>
      </c>
      <c r="L65" s="666"/>
      <c r="M65" s="667"/>
      <c r="N65" s="666">
        <f>ROUND(L65*K65,2)</f>
        <v>0</v>
      </c>
      <c r="O65" s="667"/>
      <c r="P65" s="667"/>
      <c r="Q65" s="667"/>
      <c r="R65" s="75"/>
      <c r="T65" s="76" t="s">
        <v>125</v>
      </c>
      <c r="U65" s="77" t="s">
        <v>126</v>
      </c>
      <c r="V65" s="78">
        <v>0</v>
      </c>
      <c r="W65" s="78">
        <f>V65*K65</f>
        <v>0</v>
      </c>
      <c r="X65" s="78">
        <v>0</v>
      </c>
      <c r="Y65" s="78">
        <f>X65*K65</f>
        <v>0</v>
      </c>
      <c r="Z65" s="78">
        <v>0</v>
      </c>
      <c r="AA65" s="79">
        <f>Z65*K65</f>
        <v>0</v>
      </c>
      <c r="AR65" s="30" t="s">
        <v>118</v>
      </c>
      <c r="AT65" s="30" t="s">
        <v>121</v>
      </c>
      <c r="AU65" s="30" t="s">
        <v>128</v>
      </c>
      <c r="AY65" s="30" t="s">
        <v>120</v>
      </c>
      <c r="BE65" s="80">
        <f>IF(U65="základní",N65,0)</f>
        <v>0</v>
      </c>
      <c r="BF65" s="80">
        <f>IF(U65="snížená",N65,0)</f>
        <v>0</v>
      </c>
      <c r="BG65" s="80">
        <f>IF(U65="zákl. přenesená",N65,0)</f>
        <v>0</v>
      </c>
      <c r="BH65" s="80">
        <f>IF(U65="sníž. přenesená",N65,0)</f>
        <v>0</v>
      </c>
      <c r="BI65" s="80">
        <f>IF(U65="nulová",N65,0)</f>
        <v>0</v>
      </c>
      <c r="BJ65" s="30" t="s">
        <v>118</v>
      </c>
      <c r="BK65" s="80">
        <f>ROUND(L65*K65,2)</f>
        <v>0</v>
      </c>
      <c r="BL65" s="30" t="s">
        <v>118</v>
      </c>
    </row>
    <row r="66" spans="2:64" s="62" customFormat="1" ht="29.85" customHeight="1" x14ac:dyDescent="0.3">
      <c r="B66" s="58"/>
      <c r="C66" s="59"/>
      <c r="D66" s="69" t="s">
        <v>4490</v>
      </c>
      <c r="E66" s="69"/>
      <c r="F66" s="69"/>
      <c r="G66" s="69"/>
      <c r="H66" s="69"/>
      <c r="I66" s="69"/>
      <c r="J66" s="69"/>
      <c r="K66" s="69"/>
      <c r="L66" s="69"/>
      <c r="M66" s="69"/>
      <c r="N66" s="657">
        <f>BK66</f>
        <v>0</v>
      </c>
      <c r="O66" s="658"/>
      <c r="P66" s="658"/>
      <c r="Q66" s="658"/>
      <c r="R66" s="61"/>
      <c r="T66" s="63"/>
      <c r="U66" s="59"/>
      <c r="V66" s="59"/>
      <c r="W66" s="64">
        <f>SUM(W67:W71)</f>
        <v>4.0380000000000003</v>
      </c>
      <c r="X66" s="59"/>
      <c r="Y66" s="64">
        <f>SUM(Y67:Y71)</f>
        <v>2.256E-2</v>
      </c>
      <c r="Z66" s="59"/>
      <c r="AA66" s="65">
        <f>SUM(AA67:AA71)</f>
        <v>0</v>
      </c>
      <c r="AR66" s="66" t="s">
        <v>128</v>
      </c>
      <c r="AT66" s="67" t="s">
        <v>117</v>
      </c>
      <c r="AU66" s="67" t="s">
        <v>118</v>
      </c>
      <c r="AY66" s="66" t="s">
        <v>120</v>
      </c>
      <c r="BK66" s="68">
        <f>SUM(BK67:BK71)</f>
        <v>0</v>
      </c>
    </row>
    <row r="67" spans="2:64" s="17" customFormat="1" ht="31.5" customHeight="1" x14ac:dyDescent="0.25">
      <c r="B67" s="70"/>
      <c r="C67" s="71" t="s">
        <v>175</v>
      </c>
      <c r="D67" s="71" t="s">
        <v>121</v>
      </c>
      <c r="E67" s="72" t="s">
        <v>4178</v>
      </c>
      <c r="F67" s="671" t="s">
        <v>4179</v>
      </c>
      <c r="G67" s="667"/>
      <c r="H67" s="667"/>
      <c r="I67" s="667"/>
      <c r="J67" s="73" t="s">
        <v>532</v>
      </c>
      <c r="K67" s="74">
        <v>6</v>
      </c>
      <c r="L67" s="666"/>
      <c r="M67" s="667"/>
      <c r="N67" s="666">
        <f>ROUND(L67*K67,2)</f>
        <v>0</v>
      </c>
      <c r="O67" s="667"/>
      <c r="P67" s="667"/>
      <c r="Q67" s="667"/>
      <c r="R67" s="75"/>
      <c r="T67" s="76" t="s">
        <v>125</v>
      </c>
      <c r="U67" s="77" t="s">
        <v>126</v>
      </c>
      <c r="V67" s="78">
        <v>0.65200000000000002</v>
      </c>
      <c r="W67" s="78">
        <f>V67*K67</f>
        <v>3.9119999999999999</v>
      </c>
      <c r="X67" s="78">
        <v>3.7599999999999999E-3</v>
      </c>
      <c r="Y67" s="78">
        <f>X67*K67</f>
        <v>2.256E-2</v>
      </c>
      <c r="Z67" s="78">
        <v>0</v>
      </c>
      <c r="AA67" s="79">
        <f>Z67*K67</f>
        <v>0</v>
      </c>
      <c r="AR67" s="30" t="s">
        <v>194</v>
      </c>
      <c r="AT67" s="30" t="s">
        <v>121</v>
      </c>
      <c r="AU67" s="30" t="s">
        <v>128</v>
      </c>
      <c r="AY67" s="30" t="s">
        <v>120</v>
      </c>
      <c r="BE67" s="80">
        <f>IF(U67="základní",N67,0)</f>
        <v>0</v>
      </c>
      <c r="BF67" s="80">
        <f>IF(U67="snížená",N67,0)</f>
        <v>0</v>
      </c>
      <c r="BG67" s="80">
        <f>IF(U67="zákl. přenesená",N67,0)</f>
        <v>0</v>
      </c>
      <c r="BH67" s="80">
        <f>IF(U67="sníž. přenesená",N67,0)</f>
        <v>0</v>
      </c>
      <c r="BI67" s="80">
        <f>IF(U67="nulová",N67,0)</f>
        <v>0</v>
      </c>
      <c r="BJ67" s="30" t="s">
        <v>118</v>
      </c>
      <c r="BK67" s="80">
        <f>ROUND(L67*K67,2)</f>
        <v>0</v>
      </c>
      <c r="BL67" s="30" t="s">
        <v>194</v>
      </c>
    </row>
    <row r="68" spans="2:64" s="17" customFormat="1" ht="31.5" customHeight="1" x14ac:dyDescent="0.25">
      <c r="B68" s="70"/>
      <c r="C68" s="71" t="s">
        <v>179</v>
      </c>
      <c r="D68" s="71" t="s">
        <v>121</v>
      </c>
      <c r="E68" s="72" t="s">
        <v>4180</v>
      </c>
      <c r="F68" s="671" t="s">
        <v>4181</v>
      </c>
      <c r="G68" s="667"/>
      <c r="H68" s="667"/>
      <c r="I68" s="667"/>
      <c r="J68" s="73" t="s">
        <v>532</v>
      </c>
      <c r="K68" s="74">
        <v>6</v>
      </c>
      <c r="L68" s="666"/>
      <c r="M68" s="667"/>
      <c r="N68" s="666">
        <f>ROUND(L68*K68,2)</f>
        <v>0</v>
      </c>
      <c r="O68" s="667"/>
      <c r="P68" s="667"/>
      <c r="Q68" s="667"/>
      <c r="R68" s="75"/>
      <c r="T68" s="76" t="s">
        <v>125</v>
      </c>
      <c r="U68" s="77" t="s">
        <v>126</v>
      </c>
      <c r="V68" s="78">
        <v>2.1000000000000001E-2</v>
      </c>
      <c r="W68" s="78">
        <f>V68*K68</f>
        <v>0.126</v>
      </c>
      <c r="X68" s="78">
        <v>0</v>
      </c>
      <c r="Y68" s="78">
        <f>X68*K68</f>
        <v>0</v>
      </c>
      <c r="Z68" s="78">
        <v>0</v>
      </c>
      <c r="AA68" s="79">
        <f>Z68*K68</f>
        <v>0</v>
      </c>
      <c r="AR68" s="30" t="s">
        <v>194</v>
      </c>
      <c r="AT68" s="30" t="s">
        <v>121</v>
      </c>
      <c r="AU68" s="30" t="s">
        <v>128</v>
      </c>
      <c r="AY68" s="30" t="s">
        <v>120</v>
      </c>
      <c r="BE68" s="80">
        <f>IF(U68="základní",N68,0)</f>
        <v>0</v>
      </c>
      <c r="BF68" s="80">
        <f>IF(U68="snížená",N68,0)</f>
        <v>0</v>
      </c>
      <c r="BG68" s="80">
        <f>IF(U68="zákl. přenesená",N68,0)</f>
        <v>0</v>
      </c>
      <c r="BH68" s="80">
        <f>IF(U68="sníž. přenesená",N68,0)</f>
        <v>0</v>
      </c>
      <c r="BI68" s="80">
        <f>IF(U68="nulová",N68,0)</f>
        <v>0</v>
      </c>
      <c r="BJ68" s="30" t="s">
        <v>118</v>
      </c>
      <c r="BK68" s="80">
        <f>ROUND(L68*K68,2)</f>
        <v>0</v>
      </c>
      <c r="BL68" s="30" t="s">
        <v>194</v>
      </c>
    </row>
    <row r="69" spans="2:64" s="17" customFormat="1" ht="31.5" customHeight="1" x14ac:dyDescent="0.25">
      <c r="B69" s="70"/>
      <c r="C69" s="71" t="s">
        <v>184</v>
      </c>
      <c r="D69" s="71" t="s">
        <v>121</v>
      </c>
      <c r="E69" s="72" t="s">
        <v>4182</v>
      </c>
      <c r="F69" s="671" t="s">
        <v>4183</v>
      </c>
      <c r="G69" s="667"/>
      <c r="H69" s="667"/>
      <c r="I69" s="667"/>
      <c r="J69" s="73" t="s">
        <v>3691</v>
      </c>
      <c r="K69" s="74">
        <v>10</v>
      </c>
      <c r="L69" s="666"/>
      <c r="M69" s="667"/>
      <c r="N69" s="666">
        <f>ROUND(L69*K69,2)</f>
        <v>0</v>
      </c>
      <c r="O69" s="667"/>
      <c r="P69" s="667"/>
      <c r="Q69" s="667"/>
      <c r="R69" s="75"/>
      <c r="T69" s="76" t="s">
        <v>125</v>
      </c>
      <c r="U69" s="77" t="s">
        <v>126</v>
      </c>
      <c r="V69" s="78">
        <v>0</v>
      </c>
      <c r="W69" s="78">
        <f>V69*K69</f>
        <v>0</v>
      </c>
      <c r="X69" s="78">
        <v>0</v>
      </c>
      <c r="Y69" s="78">
        <f>X69*K69</f>
        <v>0</v>
      </c>
      <c r="Z69" s="78">
        <v>0</v>
      </c>
      <c r="AA69" s="79">
        <f>Z69*K69</f>
        <v>0</v>
      </c>
      <c r="AR69" s="30" t="s">
        <v>118</v>
      </c>
      <c r="AT69" s="30" t="s">
        <v>121</v>
      </c>
      <c r="AU69" s="30" t="s">
        <v>128</v>
      </c>
      <c r="AY69" s="30" t="s">
        <v>120</v>
      </c>
      <c r="BE69" s="80">
        <f>IF(U69="základní",N69,0)</f>
        <v>0</v>
      </c>
      <c r="BF69" s="80">
        <f>IF(U69="snížená",N69,0)</f>
        <v>0</v>
      </c>
      <c r="BG69" s="80">
        <f>IF(U69="zákl. přenesená",N69,0)</f>
        <v>0</v>
      </c>
      <c r="BH69" s="80">
        <f>IF(U69="sníž. přenesená",N69,0)</f>
        <v>0</v>
      </c>
      <c r="BI69" s="80">
        <f>IF(U69="nulová",N69,0)</f>
        <v>0</v>
      </c>
      <c r="BJ69" s="30" t="s">
        <v>118</v>
      </c>
      <c r="BK69" s="80">
        <f>ROUND(L69*K69,2)</f>
        <v>0</v>
      </c>
      <c r="BL69" s="30" t="s">
        <v>118</v>
      </c>
    </row>
    <row r="70" spans="2:64" s="17" customFormat="1" ht="31.5" customHeight="1" x14ac:dyDescent="0.25">
      <c r="B70" s="70"/>
      <c r="C70" s="71" t="s">
        <v>188</v>
      </c>
      <c r="D70" s="71" t="s">
        <v>121</v>
      </c>
      <c r="E70" s="72" t="s">
        <v>4184</v>
      </c>
      <c r="F70" s="671" t="s">
        <v>4185</v>
      </c>
      <c r="G70" s="667"/>
      <c r="H70" s="667"/>
      <c r="I70" s="667"/>
      <c r="J70" s="73" t="s">
        <v>3691</v>
      </c>
      <c r="K70" s="74">
        <v>10</v>
      </c>
      <c r="L70" s="666"/>
      <c r="M70" s="667"/>
      <c r="N70" s="666">
        <f>ROUND(L70*K70,2)</f>
        <v>0</v>
      </c>
      <c r="O70" s="667"/>
      <c r="P70" s="667"/>
      <c r="Q70" s="667"/>
      <c r="R70" s="75"/>
      <c r="T70" s="76" t="s">
        <v>125</v>
      </c>
      <c r="U70" s="77" t="s">
        <v>126</v>
      </c>
      <c r="V70" s="78">
        <v>0</v>
      </c>
      <c r="W70" s="78">
        <f>V70*K70</f>
        <v>0</v>
      </c>
      <c r="X70" s="78">
        <v>0</v>
      </c>
      <c r="Y70" s="78">
        <f>X70*K70</f>
        <v>0</v>
      </c>
      <c r="Z70" s="78">
        <v>0</v>
      </c>
      <c r="AA70" s="79">
        <f>Z70*K70</f>
        <v>0</v>
      </c>
      <c r="AR70" s="30" t="s">
        <v>118</v>
      </c>
      <c r="AT70" s="30" t="s">
        <v>121</v>
      </c>
      <c r="AU70" s="30" t="s">
        <v>128</v>
      </c>
      <c r="AY70" s="30" t="s">
        <v>120</v>
      </c>
      <c r="BE70" s="80">
        <f>IF(U70="základní",N70,0)</f>
        <v>0</v>
      </c>
      <c r="BF70" s="80">
        <f>IF(U70="snížená",N70,0)</f>
        <v>0</v>
      </c>
      <c r="BG70" s="80">
        <f>IF(U70="zákl. přenesená",N70,0)</f>
        <v>0</v>
      </c>
      <c r="BH70" s="80">
        <f>IF(U70="sníž. přenesená",N70,0)</f>
        <v>0</v>
      </c>
      <c r="BI70" s="80">
        <f>IF(U70="nulová",N70,0)</f>
        <v>0</v>
      </c>
      <c r="BJ70" s="30" t="s">
        <v>118</v>
      </c>
      <c r="BK70" s="80">
        <f>ROUND(L70*K70,2)</f>
        <v>0</v>
      </c>
      <c r="BL70" s="30" t="s">
        <v>118</v>
      </c>
    </row>
    <row r="71" spans="2:64" s="17" customFormat="1" ht="44.25" customHeight="1" x14ac:dyDescent="0.25">
      <c r="B71" s="70"/>
      <c r="C71" s="101" t="s">
        <v>194</v>
      </c>
      <c r="D71" s="101" t="s">
        <v>195</v>
      </c>
      <c r="E71" s="102" t="s">
        <v>6734</v>
      </c>
      <c r="F71" s="677" t="s">
        <v>6735</v>
      </c>
      <c r="G71" s="678"/>
      <c r="H71" s="678"/>
      <c r="I71" s="678"/>
      <c r="J71" s="103" t="s">
        <v>447</v>
      </c>
      <c r="K71" s="104">
        <v>2</v>
      </c>
      <c r="L71" s="670"/>
      <c r="M71" s="678"/>
      <c r="N71" s="670">
        <f>ROUND(L71*K71,2)</f>
        <v>0</v>
      </c>
      <c r="O71" s="667"/>
      <c r="P71" s="667"/>
      <c r="Q71" s="667"/>
      <c r="R71" s="75"/>
      <c r="T71" s="76" t="s">
        <v>125</v>
      </c>
      <c r="U71" s="77" t="s">
        <v>126</v>
      </c>
      <c r="V71" s="78">
        <v>0</v>
      </c>
      <c r="W71" s="78">
        <f>V71*K71</f>
        <v>0</v>
      </c>
      <c r="X71" s="78">
        <v>0</v>
      </c>
      <c r="Y71" s="78">
        <f>X71*K71</f>
        <v>0</v>
      </c>
      <c r="Z71" s="78">
        <v>0</v>
      </c>
      <c r="AA71" s="79">
        <f>Z71*K71</f>
        <v>0</v>
      </c>
      <c r="AR71" s="30" t="s">
        <v>258</v>
      </c>
      <c r="AT71" s="30" t="s">
        <v>195</v>
      </c>
      <c r="AU71" s="30" t="s">
        <v>128</v>
      </c>
      <c r="AY71" s="30" t="s">
        <v>120</v>
      </c>
      <c r="BE71" s="80">
        <f>IF(U71="základní",N71,0)</f>
        <v>0</v>
      </c>
      <c r="BF71" s="80">
        <f>IF(U71="snížená",N71,0)</f>
        <v>0</v>
      </c>
      <c r="BG71" s="80">
        <f>IF(U71="zákl. přenesená",N71,0)</f>
        <v>0</v>
      </c>
      <c r="BH71" s="80">
        <f>IF(U71="sníž. přenesená",N71,0)</f>
        <v>0</v>
      </c>
      <c r="BI71" s="80">
        <f>IF(U71="nulová",N71,0)</f>
        <v>0</v>
      </c>
      <c r="BJ71" s="30" t="s">
        <v>118</v>
      </c>
      <c r="BK71" s="80">
        <f>ROUND(L71*K71,2)</f>
        <v>0</v>
      </c>
      <c r="BL71" s="30" t="s">
        <v>194</v>
      </c>
    </row>
    <row r="72" spans="2:64" s="62" customFormat="1" ht="29.85" customHeight="1" x14ac:dyDescent="0.3">
      <c r="B72" s="58"/>
      <c r="C72" s="59"/>
      <c r="D72" s="69" t="s">
        <v>98</v>
      </c>
      <c r="E72" s="69"/>
      <c r="F72" s="69"/>
      <c r="G72" s="69"/>
      <c r="H72" s="69"/>
      <c r="I72" s="69"/>
      <c r="J72" s="69"/>
      <c r="K72" s="69"/>
      <c r="L72" s="69"/>
      <c r="M72" s="69"/>
      <c r="N72" s="657">
        <f>BK72</f>
        <v>0</v>
      </c>
      <c r="O72" s="658"/>
      <c r="P72" s="658"/>
      <c r="Q72" s="658"/>
      <c r="R72" s="61"/>
      <c r="T72" s="63"/>
      <c r="U72" s="59"/>
      <c r="V72" s="59"/>
      <c r="W72" s="64">
        <f>W73</f>
        <v>0.156</v>
      </c>
      <c r="X72" s="59"/>
      <c r="Y72" s="64">
        <f>Y73</f>
        <v>5.4000000000000001E-4</v>
      </c>
      <c r="Z72" s="59"/>
      <c r="AA72" s="65">
        <f>AA73</f>
        <v>0</v>
      </c>
      <c r="AR72" s="66" t="s">
        <v>128</v>
      </c>
      <c r="AT72" s="67" t="s">
        <v>117</v>
      </c>
      <c r="AU72" s="67" t="s">
        <v>118</v>
      </c>
      <c r="AY72" s="66" t="s">
        <v>120</v>
      </c>
      <c r="BK72" s="68">
        <f>BK73</f>
        <v>0</v>
      </c>
    </row>
    <row r="73" spans="2:64" s="17" customFormat="1" ht="31.5" customHeight="1" x14ac:dyDescent="0.25">
      <c r="B73" s="70"/>
      <c r="C73" s="71" t="s">
        <v>199</v>
      </c>
      <c r="D73" s="71" t="s">
        <v>121</v>
      </c>
      <c r="E73" s="72" t="s">
        <v>3693</v>
      </c>
      <c r="F73" s="671" t="s">
        <v>3694</v>
      </c>
      <c r="G73" s="667"/>
      <c r="H73" s="667"/>
      <c r="I73" s="667"/>
      <c r="J73" s="73" t="s">
        <v>532</v>
      </c>
      <c r="K73" s="74">
        <v>6</v>
      </c>
      <c r="L73" s="666"/>
      <c r="M73" s="667"/>
      <c r="N73" s="666">
        <f>ROUND(L73*K73,2)</f>
        <v>0</v>
      </c>
      <c r="O73" s="667"/>
      <c r="P73" s="667"/>
      <c r="Q73" s="667"/>
      <c r="R73" s="75"/>
      <c r="T73" s="76" t="s">
        <v>125</v>
      </c>
      <c r="U73" s="77" t="s">
        <v>126</v>
      </c>
      <c r="V73" s="78">
        <v>2.5999999999999999E-2</v>
      </c>
      <c r="W73" s="78">
        <f>V73*K73</f>
        <v>0.156</v>
      </c>
      <c r="X73" s="78">
        <v>9.0000000000000006E-5</v>
      </c>
      <c r="Y73" s="78">
        <f>X73*K73</f>
        <v>5.4000000000000001E-4</v>
      </c>
      <c r="Z73" s="78">
        <v>0</v>
      </c>
      <c r="AA73" s="79">
        <f>Z73*K73</f>
        <v>0</v>
      </c>
      <c r="AR73" s="30" t="s">
        <v>194</v>
      </c>
      <c r="AT73" s="30" t="s">
        <v>121</v>
      </c>
      <c r="AU73" s="30" t="s">
        <v>128</v>
      </c>
      <c r="AY73" s="30" t="s">
        <v>120</v>
      </c>
      <c r="BE73" s="80">
        <f>IF(U73="základní",N73,0)</f>
        <v>0</v>
      </c>
      <c r="BF73" s="80">
        <f>IF(U73="snížená",N73,0)</f>
        <v>0</v>
      </c>
      <c r="BG73" s="80">
        <f>IF(U73="zákl. přenesená",N73,0)</f>
        <v>0</v>
      </c>
      <c r="BH73" s="80">
        <f>IF(U73="sníž. přenesená",N73,0)</f>
        <v>0</v>
      </c>
      <c r="BI73" s="80">
        <f>IF(U73="nulová",N73,0)</f>
        <v>0</v>
      </c>
      <c r="BJ73" s="30" t="s">
        <v>118</v>
      </c>
      <c r="BK73" s="80">
        <f>ROUND(L73*K73,2)</f>
        <v>0</v>
      </c>
      <c r="BL73" s="30" t="s">
        <v>194</v>
      </c>
    </row>
    <row r="74" spans="2:64" s="62" customFormat="1" ht="29.85" customHeight="1" x14ac:dyDescent="0.3">
      <c r="B74" s="58"/>
      <c r="C74" s="59"/>
      <c r="D74" s="69" t="s">
        <v>4492</v>
      </c>
      <c r="E74" s="69"/>
      <c r="F74" s="69"/>
      <c r="G74" s="69"/>
      <c r="H74" s="69"/>
      <c r="I74" s="69"/>
      <c r="J74" s="69"/>
      <c r="K74" s="69"/>
      <c r="L74" s="69"/>
      <c r="M74" s="69"/>
      <c r="N74" s="657">
        <f>BK74</f>
        <v>0</v>
      </c>
      <c r="O74" s="658"/>
      <c r="P74" s="658"/>
      <c r="Q74" s="658"/>
      <c r="R74" s="61"/>
      <c r="T74" s="63"/>
      <c r="U74" s="59"/>
      <c r="V74" s="59"/>
      <c r="W74" s="64">
        <f>SUM(W75:W76)</f>
        <v>0</v>
      </c>
      <c r="X74" s="59"/>
      <c r="Y74" s="64">
        <f>SUM(Y75:Y76)</f>
        <v>0</v>
      </c>
      <c r="Z74" s="59"/>
      <c r="AA74" s="65">
        <f>SUM(AA75:AA76)</f>
        <v>0</v>
      </c>
      <c r="AR74" s="66" t="s">
        <v>128</v>
      </c>
      <c r="AT74" s="67" t="s">
        <v>117</v>
      </c>
      <c r="AU74" s="67" t="s">
        <v>118</v>
      </c>
      <c r="AY74" s="66" t="s">
        <v>120</v>
      </c>
      <c r="BK74" s="68">
        <f>SUM(BK75:BK76)</f>
        <v>0</v>
      </c>
    </row>
    <row r="75" spans="2:64" s="17" customFormat="1" ht="22.5" customHeight="1" x14ac:dyDescent="0.25">
      <c r="B75" s="70"/>
      <c r="C75" s="101" t="s">
        <v>203</v>
      </c>
      <c r="D75" s="101" t="s">
        <v>195</v>
      </c>
      <c r="E75" s="102" t="s">
        <v>4527</v>
      </c>
      <c r="F75" s="677" t="s">
        <v>4245</v>
      </c>
      <c r="G75" s="678"/>
      <c r="H75" s="678"/>
      <c r="I75" s="678"/>
      <c r="J75" s="103" t="s">
        <v>124</v>
      </c>
      <c r="K75" s="104">
        <v>1</v>
      </c>
      <c r="L75" s="670"/>
      <c r="M75" s="678"/>
      <c r="N75" s="670">
        <f>ROUND(L75*K75,2)</f>
        <v>0</v>
      </c>
      <c r="O75" s="667"/>
      <c r="P75" s="667"/>
      <c r="Q75" s="667"/>
      <c r="R75" s="75"/>
      <c r="T75" s="76" t="s">
        <v>125</v>
      </c>
      <c r="U75" s="77" t="s">
        <v>126</v>
      </c>
      <c r="V75" s="78">
        <v>0</v>
      </c>
      <c r="W75" s="78">
        <f>V75*K75</f>
        <v>0</v>
      </c>
      <c r="X75" s="78">
        <v>0</v>
      </c>
      <c r="Y75" s="78">
        <f>X75*K75</f>
        <v>0</v>
      </c>
      <c r="Z75" s="78">
        <v>0</v>
      </c>
      <c r="AA75" s="79">
        <f>Z75*K75</f>
        <v>0</v>
      </c>
      <c r="AR75" s="30" t="s">
        <v>258</v>
      </c>
      <c r="AT75" s="30" t="s">
        <v>195</v>
      </c>
      <c r="AU75" s="30" t="s">
        <v>128</v>
      </c>
      <c r="AY75" s="30" t="s">
        <v>120</v>
      </c>
      <c r="BE75" s="80">
        <f>IF(U75="základní",N75,0)</f>
        <v>0</v>
      </c>
      <c r="BF75" s="80">
        <f>IF(U75="snížená",N75,0)</f>
        <v>0</v>
      </c>
      <c r="BG75" s="80">
        <f>IF(U75="zákl. přenesená",N75,0)</f>
        <v>0</v>
      </c>
      <c r="BH75" s="80">
        <f>IF(U75="sníž. přenesená",N75,0)</f>
        <v>0</v>
      </c>
      <c r="BI75" s="80">
        <f>IF(U75="nulová",N75,0)</f>
        <v>0</v>
      </c>
      <c r="BJ75" s="30" t="s">
        <v>118</v>
      </c>
      <c r="BK75" s="80">
        <f>ROUND(L75*K75,2)</f>
        <v>0</v>
      </c>
      <c r="BL75" s="30" t="s">
        <v>194</v>
      </c>
    </row>
    <row r="76" spans="2:64" s="17" customFormat="1" ht="31.5" customHeight="1" x14ac:dyDescent="0.25">
      <c r="B76" s="70"/>
      <c r="C76" s="101" t="s">
        <v>206</v>
      </c>
      <c r="D76" s="101" t="s">
        <v>195</v>
      </c>
      <c r="E76" s="102" t="s">
        <v>4543</v>
      </c>
      <c r="F76" s="677" t="s">
        <v>4544</v>
      </c>
      <c r="G76" s="678"/>
      <c r="H76" s="678"/>
      <c r="I76" s="678"/>
      <c r="J76" s="103" t="s">
        <v>124</v>
      </c>
      <c r="K76" s="104">
        <v>24</v>
      </c>
      <c r="L76" s="670"/>
      <c r="M76" s="678"/>
      <c r="N76" s="670">
        <f>ROUND(L76*K76,2)</f>
        <v>0</v>
      </c>
      <c r="O76" s="667"/>
      <c r="P76" s="667"/>
      <c r="Q76" s="667"/>
      <c r="R76" s="75"/>
      <c r="T76" s="76" t="s">
        <v>125</v>
      </c>
      <c r="U76" s="77" t="s">
        <v>126</v>
      </c>
      <c r="V76" s="78">
        <v>0</v>
      </c>
      <c r="W76" s="78">
        <f>V76*K76</f>
        <v>0</v>
      </c>
      <c r="X76" s="78">
        <v>0</v>
      </c>
      <c r="Y76" s="78">
        <f>X76*K76</f>
        <v>0</v>
      </c>
      <c r="Z76" s="78">
        <v>0</v>
      </c>
      <c r="AA76" s="79">
        <f>Z76*K76</f>
        <v>0</v>
      </c>
      <c r="AR76" s="30" t="s">
        <v>258</v>
      </c>
      <c r="AT76" s="30" t="s">
        <v>195</v>
      </c>
      <c r="AU76" s="30" t="s">
        <v>128</v>
      </c>
      <c r="AY76" s="30" t="s">
        <v>120</v>
      </c>
      <c r="BE76" s="80">
        <f>IF(U76="základní",N76,0)</f>
        <v>0</v>
      </c>
      <c r="BF76" s="80">
        <f>IF(U76="snížená",N76,0)</f>
        <v>0</v>
      </c>
      <c r="BG76" s="80">
        <f>IF(U76="zákl. přenesená",N76,0)</f>
        <v>0</v>
      </c>
      <c r="BH76" s="80">
        <f>IF(U76="sníž. přenesená",N76,0)</f>
        <v>0</v>
      </c>
      <c r="BI76" s="80">
        <f>IF(U76="nulová",N76,0)</f>
        <v>0</v>
      </c>
      <c r="BJ76" s="30" t="s">
        <v>118</v>
      </c>
      <c r="BK76" s="80">
        <f>ROUND(L76*K76,2)</f>
        <v>0</v>
      </c>
      <c r="BL76" s="30" t="s">
        <v>194</v>
      </c>
    </row>
    <row r="77" spans="2:64" s="62" customFormat="1" ht="29.85" customHeight="1" x14ac:dyDescent="0.3">
      <c r="B77" s="58"/>
      <c r="C77" s="59"/>
      <c r="D77" s="69" t="s">
        <v>6723</v>
      </c>
      <c r="E77" s="69"/>
      <c r="F77" s="69"/>
      <c r="G77" s="69"/>
      <c r="H77" s="69"/>
      <c r="I77" s="69"/>
      <c r="J77" s="69"/>
      <c r="K77" s="69"/>
      <c r="L77" s="69"/>
      <c r="M77" s="69"/>
      <c r="N77" s="657">
        <f>BK77</f>
        <v>0</v>
      </c>
      <c r="O77" s="658"/>
      <c r="P77" s="658"/>
      <c r="Q77" s="658"/>
      <c r="R77" s="61"/>
      <c r="T77" s="63"/>
      <c r="U77" s="59"/>
      <c r="V77" s="59"/>
      <c r="W77" s="64">
        <f>SUM(W78:W81)</f>
        <v>0</v>
      </c>
      <c r="X77" s="59"/>
      <c r="Y77" s="64">
        <f>SUM(Y78:Y81)</f>
        <v>0</v>
      </c>
      <c r="Z77" s="59"/>
      <c r="AA77" s="65">
        <f>SUM(AA78:AA81)</f>
        <v>0</v>
      </c>
      <c r="AR77" s="66" t="s">
        <v>128</v>
      </c>
      <c r="AT77" s="67" t="s">
        <v>117</v>
      </c>
      <c r="AU77" s="67" t="s">
        <v>118</v>
      </c>
      <c r="AY77" s="66" t="s">
        <v>120</v>
      </c>
      <c r="BK77" s="68">
        <f>SUM(BK78:BK81)</f>
        <v>0</v>
      </c>
    </row>
    <row r="78" spans="2:64" s="17" customFormat="1" ht="22.5" customHeight="1" x14ac:dyDescent="0.25">
      <c r="B78" s="70"/>
      <c r="C78" s="101" t="s">
        <v>209</v>
      </c>
      <c r="D78" s="101" t="s">
        <v>195</v>
      </c>
      <c r="E78" s="102" t="s">
        <v>6737</v>
      </c>
      <c r="F78" s="677" t="s">
        <v>6738</v>
      </c>
      <c r="G78" s="678"/>
      <c r="H78" s="678"/>
      <c r="I78" s="678"/>
      <c r="J78" s="103" t="s">
        <v>3065</v>
      </c>
      <c r="K78" s="104">
        <v>1</v>
      </c>
      <c r="L78" s="670"/>
      <c r="M78" s="678"/>
      <c r="N78" s="670">
        <f>ROUND(L78*K78,2)</f>
        <v>0</v>
      </c>
      <c r="O78" s="667"/>
      <c r="P78" s="667"/>
      <c r="Q78" s="667"/>
      <c r="R78" s="75"/>
      <c r="T78" s="76" t="s">
        <v>125</v>
      </c>
      <c r="U78" s="77" t="s">
        <v>126</v>
      </c>
      <c r="V78" s="78">
        <v>0</v>
      </c>
      <c r="W78" s="78">
        <f>V78*K78</f>
        <v>0</v>
      </c>
      <c r="X78" s="78">
        <v>0</v>
      </c>
      <c r="Y78" s="78">
        <f>X78*K78</f>
        <v>0</v>
      </c>
      <c r="Z78" s="78">
        <v>0</v>
      </c>
      <c r="AA78" s="79">
        <f>Z78*K78</f>
        <v>0</v>
      </c>
      <c r="AR78" s="30" t="s">
        <v>258</v>
      </c>
      <c r="AT78" s="30" t="s">
        <v>195</v>
      </c>
      <c r="AU78" s="30" t="s">
        <v>128</v>
      </c>
      <c r="AY78" s="30" t="s">
        <v>120</v>
      </c>
      <c r="BE78" s="80">
        <f>IF(U78="základní",N78,0)</f>
        <v>0</v>
      </c>
      <c r="BF78" s="80">
        <f>IF(U78="snížená",N78,0)</f>
        <v>0</v>
      </c>
      <c r="BG78" s="80">
        <f>IF(U78="zákl. přenesená",N78,0)</f>
        <v>0</v>
      </c>
      <c r="BH78" s="80">
        <f>IF(U78="sníž. přenesená",N78,0)</f>
        <v>0</v>
      </c>
      <c r="BI78" s="80">
        <f>IF(U78="nulová",N78,0)</f>
        <v>0</v>
      </c>
      <c r="BJ78" s="30" t="s">
        <v>118</v>
      </c>
      <c r="BK78" s="80">
        <f>ROUND(L78*K78,2)</f>
        <v>0</v>
      </c>
      <c r="BL78" s="30" t="s">
        <v>194</v>
      </c>
    </row>
    <row r="79" spans="2:64" s="17" customFormat="1" ht="31.5" customHeight="1" x14ac:dyDescent="0.25">
      <c r="B79" s="70"/>
      <c r="C79" s="101" t="s">
        <v>212</v>
      </c>
      <c r="D79" s="101" t="s">
        <v>195</v>
      </c>
      <c r="E79" s="102" t="s">
        <v>6739</v>
      </c>
      <c r="F79" s="677" t="s">
        <v>6740</v>
      </c>
      <c r="G79" s="678"/>
      <c r="H79" s="678"/>
      <c r="I79" s="678"/>
      <c r="J79" s="103" t="s">
        <v>3065</v>
      </c>
      <c r="K79" s="104">
        <v>1</v>
      </c>
      <c r="L79" s="670"/>
      <c r="M79" s="678"/>
      <c r="N79" s="670">
        <f>ROUND(L79*K79,2)</f>
        <v>0</v>
      </c>
      <c r="O79" s="667"/>
      <c r="P79" s="667"/>
      <c r="Q79" s="667"/>
      <c r="R79" s="75"/>
      <c r="T79" s="76" t="s">
        <v>125</v>
      </c>
      <c r="U79" s="77" t="s">
        <v>126</v>
      </c>
      <c r="V79" s="78">
        <v>0</v>
      </c>
      <c r="W79" s="78">
        <f>V79*K79</f>
        <v>0</v>
      </c>
      <c r="X79" s="78">
        <v>0</v>
      </c>
      <c r="Y79" s="78">
        <f>X79*K79</f>
        <v>0</v>
      </c>
      <c r="Z79" s="78">
        <v>0</v>
      </c>
      <c r="AA79" s="79">
        <f>Z79*K79</f>
        <v>0</v>
      </c>
      <c r="AR79" s="30" t="s">
        <v>258</v>
      </c>
      <c r="AT79" s="30" t="s">
        <v>195</v>
      </c>
      <c r="AU79" s="30" t="s">
        <v>128</v>
      </c>
      <c r="AY79" s="30" t="s">
        <v>120</v>
      </c>
      <c r="BE79" s="80">
        <f>IF(U79="základní",N79,0)</f>
        <v>0</v>
      </c>
      <c r="BF79" s="80">
        <f>IF(U79="snížená",N79,0)</f>
        <v>0</v>
      </c>
      <c r="BG79" s="80">
        <f>IF(U79="zákl. přenesená",N79,0)</f>
        <v>0</v>
      </c>
      <c r="BH79" s="80">
        <f>IF(U79="sníž. přenesená",N79,0)</f>
        <v>0</v>
      </c>
      <c r="BI79" s="80">
        <f>IF(U79="nulová",N79,0)</f>
        <v>0</v>
      </c>
      <c r="BJ79" s="30" t="s">
        <v>118</v>
      </c>
      <c r="BK79" s="80">
        <f>ROUND(L79*K79,2)</f>
        <v>0</v>
      </c>
      <c r="BL79" s="30" t="s">
        <v>194</v>
      </c>
    </row>
    <row r="80" spans="2:64" s="17" customFormat="1" ht="22.5" customHeight="1" x14ac:dyDescent="0.25">
      <c r="B80" s="70"/>
      <c r="C80" s="101" t="s">
        <v>215</v>
      </c>
      <c r="D80" s="101" t="s">
        <v>195</v>
      </c>
      <c r="E80" s="102" t="s">
        <v>6741</v>
      </c>
      <c r="F80" s="677" t="s">
        <v>6742</v>
      </c>
      <c r="G80" s="678"/>
      <c r="H80" s="678"/>
      <c r="I80" s="678"/>
      <c r="J80" s="103" t="s">
        <v>3065</v>
      </c>
      <c r="K80" s="104">
        <v>1</v>
      </c>
      <c r="L80" s="670"/>
      <c r="M80" s="678"/>
      <c r="N80" s="670">
        <f>ROUND(L80*K80,2)</f>
        <v>0</v>
      </c>
      <c r="O80" s="667"/>
      <c r="P80" s="667"/>
      <c r="Q80" s="667"/>
      <c r="R80" s="75"/>
      <c r="T80" s="76" t="s">
        <v>125</v>
      </c>
      <c r="U80" s="77" t="s">
        <v>126</v>
      </c>
      <c r="V80" s="78">
        <v>0</v>
      </c>
      <c r="W80" s="78">
        <f>V80*K80</f>
        <v>0</v>
      </c>
      <c r="X80" s="78">
        <v>0</v>
      </c>
      <c r="Y80" s="78">
        <f>X80*K80</f>
        <v>0</v>
      </c>
      <c r="Z80" s="78">
        <v>0</v>
      </c>
      <c r="AA80" s="79">
        <f>Z80*K80</f>
        <v>0</v>
      </c>
      <c r="AR80" s="30" t="s">
        <v>258</v>
      </c>
      <c r="AT80" s="30" t="s">
        <v>195</v>
      </c>
      <c r="AU80" s="30" t="s">
        <v>128</v>
      </c>
      <c r="AY80" s="30" t="s">
        <v>120</v>
      </c>
      <c r="BE80" s="80">
        <f>IF(U80="základní",N80,0)</f>
        <v>0</v>
      </c>
      <c r="BF80" s="80">
        <f>IF(U80="snížená",N80,0)</f>
        <v>0</v>
      </c>
      <c r="BG80" s="80">
        <f>IF(U80="zákl. přenesená",N80,0)</f>
        <v>0</v>
      </c>
      <c r="BH80" s="80">
        <f>IF(U80="sníž. přenesená",N80,0)</f>
        <v>0</v>
      </c>
      <c r="BI80" s="80">
        <f>IF(U80="nulová",N80,0)</f>
        <v>0</v>
      </c>
      <c r="BJ80" s="30" t="s">
        <v>118</v>
      </c>
      <c r="BK80" s="80">
        <f>ROUND(L80*K80,2)</f>
        <v>0</v>
      </c>
      <c r="BL80" s="30" t="s">
        <v>194</v>
      </c>
    </row>
    <row r="81" spans="2:64" s="17" customFormat="1" ht="22.5" customHeight="1" x14ac:dyDescent="0.25">
      <c r="B81" s="70"/>
      <c r="C81" s="101" t="s">
        <v>218</v>
      </c>
      <c r="D81" s="101" t="s">
        <v>195</v>
      </c>
      <c r="E81" s="102" t="s">
        <v>6743</v>
      </c>
      <c r="F81" s="677" t="s">
        <v>6744</v>
      </c>
      <c r="G81" s="678"/>
      <c r="H81" s="678"/>
      <c r="I81" s="678"/>
      <c r="J81" s="103" t="s">
        <v>3065</v>
      </c>
      <c r="K81" s="104">
        <v>1</v>
      </c>
      <c r="L81" s="670"/>
      <c r="M81" s="678"/>
      <c r="N81" s="670">
        <f>ROUND(L81*K81,2)</f>
        <v>0</v>
      </c>
      <c r="O81" s="667"/>
      <c r="P81" s="667"/>
      <c r="Q81" s="667"/>
      <c r="R81" s="75"/>
      <c r="T81" s="76" t="s">
        <v>125</v>
      </c>
      <c r="U81" s="129" t="s">
        <v>126</v>
      </c>
      <c r="V81" s="130">
        <v>0</v>
      </c>
      <c r="W81" s="130">
        <f>V81*K81</f>
        <v>0</v>
      </c>
      <c r="X81" s="130">
        <v>0</v>
      </c>
      <c r="Y81" s="130">
        <f>X81*K81</f>
        <v>0</v>
      </c>
      <c r="Z81" s="130">
        <v>0</v>
      </c>
      <c r="AA81" s="131">
        <f>Z81*K81</f>
        <v>0</v>
      </c>
      <c r="AR81" s="30" t="s">
        <v>258</v>
      </c>
      <c r="AT81" s="30" t="s">
        <v>195</v>
      </c>
      <c r="AU81" s="30" t="s">
        <v>128</v>
      </c>
      <c r="AY81" s="30" t="s">
        <v>120</v>
      </c>
      <c r="BE81" s="80">
        <f>IF(U81="základní",N81,0)</f>
        <v>0</v>
      </c>
      <c r="BF81" s="80">
        <f>IF(U81="snížená",N81,0)</f>
        <v>0</v>
      </c>
      <c r="BG81" s="80">
        <f>IF(U81="zákl. přenesená",N81,0)</f>
        <v>0</v>
      </c>
      <c r="BH81" s="80">
        <f>IF(U81="sníž. přenesená",N81,0)</f>
        <v>0</v>
      </c>
      <c r="BI81" s="80">
        <f>IF(U81="nulová",N81,0)</f>
        <v>0</v>
      </c>
      <c r="BJ81" s="30" t="s">
        <v>118</v>
      </c>
      <c r="BK81" s="80">
        <f>ROUND(L81*K81,2)</f>
        <v>0</v>
      </c>
      <c r="BL81" s="30" t="s">
        <v>194</v>
      </c>
    </row>
    <row r="82" spans="2:64" s="17" customFormat="1" ht="6.95" customHeight="1" x14ac:dyDescent="0.25">
      <c r="B82" s="41"/>
      <c r="C82" s="42"/>
      <c r="D82" s="42"/>
      <c r="E82" s="42"/>
      <c r="F82" s="42"/>
      <c r="G82" s="42"/>
      <c r="H82" s="42"/>
      <c r="I82" s="42"/>
      <c r="J82" s="42"/>
      <c r="K82" s="42"/>
      <c r="L82" s="42"/>
      <c r="M82" s="42"/>
      <c r="N82" s="42"/>
      <c r="O82" s="42"/>
      <c r="P82" s="42"/>
      <c r="Q82" s="42"/>
      <c r="R82" s="43"/>
    </row>
  </sheetData>
  <mergeCells count="116">
    <mergeCell ref="M12:Q12"/>
    <mergeCell ref="M13:Q13"/>
    <mergeCell ref="C15:G15"/>
    <mergeCell ref="N15:Q15"/>
    <mergeCell ref="N17:Q17"/>
    <mergeCell ref="N18:Q18"/>
    <mergeCell ref="C3:Q3"/>
    <mergeCell ref="F5:P5"/>
    <mergeCell ref="F6:P6"/>
    <mergeCell ref="F7:P7"/>
    <mergeCell ref="F8:P8"/>
    <mergeCell ref="M10:P10"/>
    <mergeCell ref="N25:Q25"/>
    <mergeCell ref="N26:Q26"/>
    <mergeCell ref="C32:Q32"/>
    <mergeCell ref="F34:P34"/>
    <mergeCell ref="F35:P35"/>
    <mergeCell ref="F36:P36"/>
    <mergeCell ref="N19:Q19"/>
    <mergeCell ref="N20:Q20"/>
    <mergeCell ref="N21:Q21"/>
    <mergeCell ref="N22:Q22"/>
    <mergeCell ref="N23:Q23"/>
    <mergeCell ref="N24:Q24"/>
    <mergeCell ref="N45:Q45"/>
    <mergeCell ref="N46:Q46"/>
    <mergeCell ref="N47:Q47"/>
    <mergeCell ref="F48:I48"/>
    <mergeCell ref="L48:M48"/>
    <mergeCell ref="N48:Q48"/>
    <mergeCell ref="F37:P37"/>
    <mergeCell ref="M39:P39"/>
    <mergeCell ref="M41:Q41"/>
    <mergeCell ref="M42:Q42"/>
    <mergeCell ref="F44:I44"/>
    <mergeCell ref="L44:M44"/>
    <mergeCell ref="N44:Q44"/>
    <mergeCell ref="N51:Q51"/>
    <mergeCell ref="N52:Q52"/>
    <mergeCell ref="F53:I53"/>
    <mergeCell ref="L53:M53"/>
    <mergeCell ref="N53:Q53"/>
    <mergeCell ref="F54:I54"/>
    <mergeCell ref="L54:M54"/>
    <mergeCell ref="N54:Q54"/>
    <mergeCell ref="F49:I49"/>
    <mergeCell ref="L49:M49"/>
    <mergeCell ref="N49:Q49"/>
    <mergeCell ref="F50:I50"/>
    <mergeCell ref="L50:M50"/>
    <mergeCell ref="N50:Q50"/>
    <mergeCell ref="F57:I57"/>
    <mergeCell ref="L57:M57"/>
    <mergeCell ref="N57:Q57"/>
    <mergeCell ref="N58:Q58"/>
    <mergeCell ref="F59:I59"/>
    <mergeCell ref="L59:M59"/>
    <mergeCell ref="N59:Q59"/>
    <mergeCell ref="F55:I55"/>
    <mergeCell ref="L55:M55"/>
    <mergeCell ref="N55:Q55"/>
    <mergeCell ref="F56:I56"/>
    <mergeCell ref="L56:M56"/>
    <mergeCell ref="N56:Q56"/>
    <mergeCell ref="F64:I64"/>
    <mergeCell ref="F65:I65"/>
    <mergeCell ref="L65:M65"/>
    <mergeCell ref="N65:Q65"/>
    <mergeCell ref="N66:Q66"/>
    <mergeCell ref="F67:I67"/>
    <mergeCell ref="L67:M67"/>
    <mergeCell ref="N67:Q67"/>
    <mergeCell ref="F60:I60"/>
    <mergeCell ref="F61:I61"/>
    <mergeCell ref="L61:M61"/>
    <mergeCell ref="N61:Q61"/>
    <mergeCell ref="F62:I62"/>
    <mergeCell ref="F63:I63"/>
    <mergeCell ref="L63:M63"/>
    <mergeCell ref="N63:Q63"/>
    <mergeCell ref="F70:I70"/>
    <mergeCell ref="L70:M70"/>
    <mergeCell ref="N70:Q70"/>
    <mergeCell ref="F71:I71"/>
    <mergeCell ref="L71:M71"/>
    <mergeCell ref="N71:Q71"/>
    <mergeCell ref="F68:I68"/>
    <mergeCell ref="L68:M68"/>
    <mergeCell ref="N68:Q68"/>
    <mergeCell ref="F69:I69"/>
    <mergeCell ref="L69:M69"/>
    <mergeCell ref="N69:Q69"/>
    <mergeCell ref="F76:I76"/>
    <mergeCell ref="L76:M76"/>
    <mergeCell ref="N76:Q76"/>
    <mergeCell ref="N77:Q77"/>
    <mergeCell ref="F78:I78"/>
    <mergeCell ref="L78:M78"/>
    <mergeCell ref="N78:Q78"/>
    <mergeCell ref="N72:Q72"/>
    <mergeCell ref="F73:I73"/>
    <mergeCell ref="L73:M73"/>
    <mergeCell ref="N73:Q73"/>
    <mergeCell ref="N74:Q74"/>
    <mergeCell ref="F75:I75"/>
    <mergeCell ref="L75:M75"/>
    <mergeCell ref="N75:Q75"/>
    <mergeCell ref="F81:I81"/>
    <mergeCell ref="L81:M81"/>
    <mergeCell ref="N81:Q81"/>
    <mergeCell ref="F79:I79"/>
    <mergeCell ref="L79:M79"/>
    <mergeCell ref="N79:Q79"/>
    <mergeCell ref="F80:I80"/>
    <mergeCell ref="L80:M80"/>
    <mergeCell ref="N80:Q80"/>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autoPageBreaks="0" fitToPage="1"/>
  </sheetPr>
  <dimension ref="B2:BL76"/>
  <sheetViews>
    <sheetView showGridLines="0" topLeftCell="F1" workbookViewId="0">
      <pane ySplit="1" topLeftCell="A2" activePane="bottomLeft" state="frozen"/>
      <selection activeCell="K10" sqref="K10"/>
      <selection pane="bottomLeft" activeCell="S15" sqref="S15"/>
    </sheetView>
  </sheetViews>
  <sheetFormatPr defaultRowHeight="13.5" x14ac:dyDescent="0.3"/>
  <cols>
    <col min="1" max="1" width="7.140625" style="25" customWidth="1"/>
    <col min="2" max="2" width="1.42578125" style="25" customWidth="1"/>
    <col min="3" max="3" width="3.5703125" style="25" customWidth="1"/>
    <col min="4" max="4" width="3.7109375" style="25" customWidth="1"/>
    <col min="5" max="5" width="14.7109375" style="25" customWidth="1"/>
    <col min="6" max="7" width="9.5703125" style="25" customWidth="1"/>
    <col min="8" max="8" width="10.7109375" style="25" customWidth="1"/>
    <col min="9" max="9" width="6" style="25" customWidth="1"/>
    <col min="10" max="10" width="4.42578125" style="25" customWidth="1"/>
    <col min="11" max="11" width="9.85546875" style="25" customWidth="1"/>
    <col min="12" max="12" width="10.28515625" style="25" customWidth="1"/>
    <col min="13" max="14" width="5.140625" style="25" customWidth="1"/>
    <col min="15" max="15" width="1.7109375" style="25" customWidth="1"/>
    <col min="16" max="16" width="10.7109375" style="25" customWidth="1"/>
    <col min="17" max="17" width="3.5703125" style="25" customWidth="1"/>
    <col min="18" max="18" width="1.42578125" style="25" customWidth="1"/>
    <col min="19" max="19" width="7" style="25" customWidth="1"/>
    <col min="20" max="20" width="25.42578125" style="25" hidden="1" customWidth="1"/>
    <col min="21" max="21" width="14" style="25" hidden="1" customWidth="1"/>
    <col min="22" max="22" width="10.5703125" style="25" hidden="1" customWidth="1"/>
    <col min="23" max="23" width="14" style="25" hidden="1" customWidth="1"/>
    <col min="24" max="24" width="10.42578125" style="25" hidden="1" customWidth="1"/>
    <col min="25" max="25" width="12.85546875" style="25" hidden="1" customWidth="1"/>
    <col min="26" max="26" width="9.42578125" style="25" hidden="1" customWidth="1"/>
    <col min="27" max="27" width="12.85546875" style="25" hidden="1" customWidth="1"/>
    <col min="28" max="28" width="14" style="25" hidden="1" customWidth="1"/>
    <col min="29" max="29" width="9.42578125" style="25" customWidth="1"/>
    <col min="30" max="30" width="12.85546875" style="25" customWidth="1"/>
    <col min="31" max="31" width="14" style="25" customWidth="1"/>
    <col min="32" max="43" width="9.140625" style="25"/>
    <col min="44" max="62" width="8" style="25" hidden="1" customWidth="1"/>
    <col min="63" max="63" width="14.140625" style="25" customWidth="1"/>
    <col min="64" max="64" width="9" style="25" customWidth="1"/>
    <col min="65" max="256" width="9.140625" style="25"/>
    <col min="257" max="257" width="7.140625" style="25" customWidth="1"/>
    <col min="258" max="258" width="1.42578125" style="25" customWidth="1"/>
    <col min="259" max="259" width="3.5703125" style="25" customWidth="1"/>
    <col min="260" max="260" width="3.7109375" style="25" customWidth="1"/>
    <col min="261" max="261" width="14.7109375" style="25" customWidth="1"/>
    <col min="262" max="263" width="9.5703125" style="25" customWidth="1"/>
    <col min="264" max="264" width="10.7109375" style="25" customWidth="1"/>
    <col min="265" max="265" width="6" style="25" customWidth="1"/>
    <col min="266" max="266" width="4.42578125" style="25" customWidth="1"/>
    <col min="267" max="267" width="9.85546875" style="25" customWidth="1"/>
    <col min="268" max="268" width="10.28515625" style="25" customWidth="1"/>
    <col min="269" max="270" width="5.140625" style="25" customWidth="1"/>
    <col min="271" max="271" width="1.7109375" style="25" customWidth="1"/>
    <col min="272" max="272" width="10.7109375" style="25" customWidth="1"/>
    <col min="273" max="273" width="3.5703125" style="25" customWidth="1"/>
    <col min="274" max="274" width="1.42578125" style="25" customWidth="1"/>
    <col min="275" max="275" width="7" style="25" customWidth="1"/>
    <col min="276" max="284" width="0" style="25" hidden="1" customWidth="1"/>
    <col min="285" max="285" width="9.42578125" style="25" customWidth="1"/>
    <col min="286" max="286" width="12.85546875" style="25" customWidth="1"/>
    <col min="287" max="287" width="14" style="25" customWidth="1"/>
    <col min="288" max="299" width="9.140625" style="25"/>
    <col min="300" max="320" width="0" style="25" hidden="1" customWidth="1"/>
    <col min="321" max="512" width="9.140625" style="25"/>
    <col min="513" max="513" width="7.140625" style="25" customWidth="1"/>
    <col min="514" max="514" width="1.42578125" style="25" customWidth="1"/>
    <col min="515" max="515" width="3.5703125" style="25" customWidth="1"/>
    <col min="516" max="516" width="3.7109375" style="25" customWidth="1"/>
    <col min="517" max="517" width="14.7109375" style="25" customWidth="1"/>
    <col min="518" max="519" width="9.5703125" style="25" customWidth="1"/>
    <col min="520" max="520" width="10.7109375" style="25" customWidth="1"/>
    <col min="521" max="521" width="6" style="25" customWidth="1"/>
    <col min="522" max="522" width="4.42578125" style="25" customWidth="1"/>
    <col min="523" max="523" width="9.85546875" style="25" customWidth="1"/>
    <col min="524" max="524" width="10.28515625" style="25" customWidth="1"/>
    <col min="525" max="526" width="5.140625" style="25" customWidth="1"/>
    <col min="527" max="527" width="1.7109375" style="25" customWidth="1"/>
    <col min="528" max="528" width="10.7109375" style="25" customWidth="1"/>
    <col min="529" max="529" width="3.5703125" style="25" customWidth="1"/>
    <col min="530" max="530" width="1.42578125" style="25" customWidth="1"/>
    <col min="531" max="531" width="7" style="25" customWidth="1"/>
    <col min="532" max="540" width="0" style="25" hidden="1" customWidth="1"/>
    <col min="541" max="541" width="9.42578125" style="25" customWidth="1"/>
    <col min="542" max="542" width="12.85546875" style="25" customWidth="1"/>
    <col min="543" max="543" width="14" style="25" customWidth="1"/>
    <col min="544" max="555" width="9.140625" style="25"/>
    <col min="556" max="576" width="0" style="25" hidden="1" customWidth="1"/>
    <col min="577" max="768" width="9.140625" style="25"/>
    <col min="769" max="769" width="7.140625" style="25" customWidth="1"/>
    <col min="770" max="770" width="1.42578125" style="25" customWidth="1"/>
    <col min="771" max="771" width="3.5703125" style="25" customWidth="1"/>
    <col min="772" max="772" width="3.7109375" style="25" customWidth="1"/>
    <col min="773" max="773" width="14.7109375" style="25" customWidth="1"/>
    <col min="774" max="775" width="9.5703125" style="25" customWidth="1"/>
    <col min="776" max="776" width="10.7109375" style="25" customWidth="1"/>
    <col min="777" max="777" width="6" style="25" customWidth="1"/>
    <col min="778" max="778" width="4.42578125" style="25" customWidth="1"/>
    <col min="779" max="779" width="9.85546875" style="25" customWidth="1"/>
    <col min="780" max="780" width="10.28515625" style="25" customWidth="1"/>
    <col min="781" max="782" width="5.140625" style="25" customWidth="1"/>
    <col min="783" max="783" width="1.7109375" style="25" customWidth="1"/>
    <col min="784" max="784" width="10.7109375" style="25" customWidth="1"/>
    <col min="785" max="785" width="3.5703125" style="25" customWidth="1"/>
    <col min="786" max="786" width="1.42578125" style="25" customWidth="1"/>
    <col min="787" max="787" width="7" style="25" customWidth="1"/>
    <col min="788" max="796" width="0" style="25" hidden="1" customWidth="1"/>
    <col min="797" max="797" width="9.42578125" style="25" customWidth="1"/>
    <col min="798" max="798" width="12.85546875" style="25" customWidth="1"/>
    <col min="799" max="799" width="14" style="25" customWidth="1"/>
    <col min="800" max="811" width="9.140625" style="25"/>
    <col min="812" max="832" width="0" style="25" hidden="1" customWidth="1"/>
    <col min="833" max="1024" width="9.140625" style="25"/>
    <col min="1025" max="1025" width="7.140625" style="25" customWidth="1"/>
    <col min="1026" max="1026" width="1.42578125" style="25" customWidth="1"/>
    <col min="1027" max="1027" width="3.5703125" style="25" customWidth="1"/>
    <col min="1028" max="1028" width="3.7109375" style="25" customWidth="1"/>
    <col min="1029" max="1029" width="14.7109375" style="25" customWidth="1"/>
    <col min="1030" max="1031" width="9.5703125" style="25" customWidth="1"/>
    <col min="1032" max="1032" width="10.7109375" style="25" customWidth="1"/>
    <col min="1033" max="1033" width="6" style="25" customWidth="1"/>
    <col min="1034" max="1034" width="4.42578125" style="25" customWidth="1"/>
    <col min="1035" max="1035" width="9.85546875" style="25" customWidth="1"/>
    <col min="1036" max="1036" width="10.28515625" style="25" customWidth="1"/>
    <col min="1037" max="1038" width="5.140625" style="25" customWidth="1"/>
    <col min="1039" max="1039" width="1.7109375" style="25" customWidth="1"/>
    <col min="1040" max="1040" width="10.7109375" style="25" customWidth="1"/>
    <col min="1041" max="1041" width="3.5703125" style="25" customWidth="1"/>
    <col min="1042" max="1042" width="1.42578125" style="25" customWidth="1"/>
    <col min="1043" max="1043" width="7" style="25" customWidth="1"/>
    <col min="1044" max="1052" width="0" style="25" hidden="1" customWidth="1"/>
    <col min="1053" max="1053" width="9.42578125" style="25" customWidth="1"/>
    <col min="1054" max="1054" width="12.85546875" style="25" customWidth="1"/>
    <col min="1055" max="1055" width="14" style="25" customWidth="1"/>
    <col min="1056" max="1067" width="9.140625" style="25"/>
    <col min="1068" max="1088" width="0" style="25" hidden="1" customWidth="1"/>
    <col min="1089" max="1280" width="9.140625" style="25"/>
    <col min="1281" max="1281" width="7.140625" style="25" customWidth="1"/>
    <col min="1282" max="1282" width="1.42578125" style="25" customWidth="1"/>
    <col min="1283" max="1283" width="3.5703125" style="25" customWidth="1"/>
    <col min="1284" max="1284" width="3.7109375" style="25" customWidth="1"/>
    <col min="1285" max="1285" width="14.7109375" style="25" customWidth="1"/>
    <col min="1286" max="1287" width="9.5703125" style="25" customWidth="1"/>
    <col min="1288" max="1288" width="10.7109375" style="25" customWidth="1"/>
    <col min="1289" max="1289" width="6" style="25" customWidth="1"/>
    <col min="1290" max="1290" width="4.42578125" style="25" customWidth="1"/>
    <col min="1291" max="1291" width="9.85546875" style="25" customWidth="1"/>
    <col min="1292" max="1292" width="10.28515625" style="25" customWidth="1"/>
    <col min="1293" max="1294" width="5.140625" style="25" customWidth="1"/>
    <col min="1295" max="1295" width="1.7109375" style="25" customWidth="1"/>
    <col min="1296" max="1296" width="10.7109375" style="25" customWidth="1"/>
    <col min="1297" max="1297" width="3.5703125" style="25" customWidth="1"/>
    <col min="1298" max="1298" width="1.42578125" style="25" customWidth="1"/>
    <col min="1299" max="1299" width="7" style="25" customWidth="1"/>
    <col min="1300" max="1308" width="0" style="25" hidden="1" customWidth="1"/>
    <col min="1309" max="1309" width="9.42578125" style="25" customWidth="1"/>
    <col min="1310" max="1310" width="12.85546875" style="25" customWidth="1"/>
    <col min="1311" max="1311" width="14" style="25" customWidth="1"/>
    <col min="1312" max="1323" width="9.140625" style="25"/>
    <col min="1324" max="1344" width="0" style="25" hidden="1" customWidth="1"/>
    <col min="1345" max="1536" width="9.140625" style="25"/>
    <col min="1537" max="1537" width="7.140625" style="25" customWidth="1"/>
    <col min="1538" max="1538" width="1.42578125" style="25" customWidth="1"/>
    <col min="1539" max="1539" width="3.5703125" style="25" customWidth="1"/>
    <col min="1540" max="1540" width="3.7109375" style="25" customWidth="1"/>
    <col min="1541" max="1541" width="14.7109375" style="25" customWidth="1"/>
    <col min="1542" max="1543" width="9.5703125" style="25" customWidth="1"/>
    <col min="1544" max="1544" width="10.7109375" style="25" customWidth="1"/>
    <col min="1545" max="1545" width="6" style="25" customWidth="1"/>
    <col min="1546" max="1546" width="4.42578125" style="25" customWidth="1"/>
    <col min="1547" max="1547" width="9.85546875" style="25" customWidth="1"/>
    <col min="1548" max="1548" width="10.28515625" style="25" customWidth="1"/>
    <col min="1549" max="1550" width="5.140625" style="25" customWidth="1"/>
    <col min="1551" max="1551" width="1.7109375" style="25" customWidth="1"/>
    <col min="1552" max="1552" width="10.7109375" style="25" customWidth="1"/>
    <col min="1553" max="1553" width="3.5703125" style="25" customWidth="1"/>
    <col min="1554" max="1554" width="1.42578125" style="25" customWidth="1"/>
    <col min="1555" max="1555" width="7" style="25" customWidth="1"/>
    <col min="1556" max="1564" width="0" style="25" hidden="1" customWidth="1"/>
    <col min="1565" max="1565" width="9.42578125" style="25" customWidth="1"/>
    <col min="1566" max="1566" width="12.85546875" style="25" customWidth="1"/>
    <col min="1567" max="1567" width="14" style="25" customWidth="1"/>
    <col min="1568" max="1579" width="9.140625" style="25"/>
    <col min="1580" max="1600" width="0" style="25" hidden="1" customWidth="1"/>
    <col min="1601" max="1792" width="9.140625" style="25"/>
    <col min="1793" max="1793" width="7.140625" style="25" customWidth="1"/>
    <col min="1794" max="1794" width="1.42578125" style="25" customWidth="1"/>
    <col min="1795" max="1795" width="3.5703125" style="25" customWidth="1"/>
    <col min="1796" max="1796" width="3.7109375" style="25" customWidth="1"/>
    <col min="1797" max="1797" width="14.7109375" style="25" customWidth="1"/>
    <col min="1798" max="1799" width="9.5703125" style="25" customWidth="1"/>
    <col min="1800" max="1800" width="10.7109375" style="25" customWidth="1"/>
    <col min="1801" max="1801" width="6" style="25" customWidth="1"/>
    <col min="1802" max="1802" width="4.42578125" style="25" customWidth="1"/>
    <col min="1803" max="1803" width="9.85546875" style="25" customWidth="1"/>
    <col min="1804" max="1804" width="10.28515625" style="25" customWidth="1"/>
    <col min="1805" max="1806" width="5.140625" style="25" customWidth="1"/>
    <col min="1807" max="1807" width="1.7109375" style="25" customWidth="1"/>
    <col min="1808" max="1808" width="10.7109375" style="25" customWidth="1"/>
    <col min="1809" max="1809" width="3.5703125" style="25" customWidth="1"/>
    <col min="1810" max="1810" width="1.42578125" style="25" customWidth="1"/>
    <col min="1811" max="1811" width="7" style="25" customWidth="1"/>
    <col min="1812" max="1820" width="0" style="25" hidden="1" customWidth="1"/>
    <col min="1821" max="1821" width="9.42578125" style="25" customWidth="1"/>
    <col min="1822" max="1822" width="12.85546875" style="25" customWidth="1"/>
    <col min="1823" max="1823" width="14" style="25" customWidth="1"/>
    <col min="1824" max="1835" width="9.140625" style="25"/>
    <col min="1836" max="1856" width="0" style="25" hidden="1" customWidth="1"/>
    <col min="1857" max="2048" width="9.140625" style="25"/>
    <col min="2049" max="2049" width="7.140625" style="25" customWidth="1"/>
    <col min="2050" max="2050" width="1.42578125" style="25" customWidth="1"/>
    <col min="2051" max="2051" width="3.5703125" style="25" customWidth="1"/>
    <col min="2052" max="2052" width="3.7109375" style="25" customWidth="1"/>
    <col min="2053" max="2053" width="14.7109375" style="25" customWidth="1"/>
    <col min="2054" max="2055" width="9.5703125" style="25" customWidth="1"/>
    <col min="2056" max="2056" width="10.7109375" style="25" customWidth="1"/>
    <col min="2057" max="2057" width="6" style="25" customWidth="1"/>
    <col min="2058" max="2058" width="4.42578125" style="25" customWidth="1"/>
    <col min="2059" max="2059" width="9.85546875" style="25" customWidth="1"/>
    <col min="2060" max="2060" width="10.28515625" style="25" customWidth="1"/>
    <col min="2061" max="2062" width="5.140625" style="25" customWidth="1"/>
    <col min="2063" max="2063" width="1.7109375" style="25" customWidth="1"/>
    <col min="2064" max="2064" width="10.7109375" style="25" customWidth="1"/>
    <col min="2065" max="2065" width="3.5703125" style="25" customWidth="1"/>
    <col min="2066" max="2066" width="1.42578125" style="25" customWidth="1"/>
    <col min="2067" max="2067" width="7" style="25" customWidth="1"/>
    <col min="2068" max="2076" width="0" style="25" hidden="1" customWidth="1"/>
    <col min="2077" max="2077" width="9.42578125" style="25" customWidth="1"/>
    <col min="2078" max="2078" width="12.85546875" style="25" customWidth="1"/>
    <col min="2079" max="2079" width="14" style="25" customWidth="1"/>
    <col min="2080" max="2091" width="9.140625" style="25"/>
    <col min="2092" max="2112" width="0" style="25" hidden="1" customWidth="1"/>
    <col min="2113" max="2304" width="9.140625" style="25"/>
    <col min="2305" max="2305" width="7.140625" style="25" customWidth="1"/>
    <col min="2306" max="2306" width="1.42578125" style="25" customWidth="1"/>
    <col min="2307" max="2307" width="3.5703125" style="25" customWidth="1"/>
    <col min="2308" max="2308" width="3.7109375" style="25" customWidth="1"/>
    <col min="2309" max="2309" width="14.7109375" style="25" customWidth="1"/>
    <col min="2310" max="2311" width="9.5703125" style="25" customWidth="1"/>
    <col min="2312" max="2312" width="10.7109375" style="25" customWidth="1"/>
    <col min="2313" max="2313" width="6" style="25" customWidth="1"/>
    <col min="2314" max="2314" width="4.42578125" style="25" customWidth="1"/>
    <col min="2315" max="2315" width="9.85546875" style="25" customWidth="1"/>
    <col min="2316" max="2316" width="10.28515625" style="25" customWidth="1"/>
    <col min="2317" max="2318" width="5.140625" style="25" customWidth="1"/>
    <col min="2319" max="2319" width="1.7109375" style="25" customWidth="1"/>
    <col min="2320" max="2320" width="10.7109375" style="25" customWidth="1"/>
    <col min="2321" max="2321" width="3.5703125" style="25" customWidth="1"/>
    <col min="2322" max="2322" width="1.42578125" style="25" customWidth="1"/>
    <col min="2323" max="2323" width="7" style="25" customWidth="1"/>
    <col min="2324" max="2332" width="0" style="25" hidden="1" customWidth="1"/>
    <col min="2333" max="2333" width="9.42578125" style="25" customWidth="1"/>
    <col min="2334" max="2334" width="12.85546875" style="25" customWidth="1"/>
    <col min="2335" max="2335" width="14" style="25" customWidth="1"/>
    <col min="2336" max="2347" width="9.140625" style="25"/>
    <col min="2348" max="2368" width="0" style="25" hidden="1" customWidth="1"/>
    <col min="2369" max="2560" width="9.140625" style="25"/>
    <col min="2561" max="2561" width="7.140625" style="25" customWidth="1"/>
    <col min="2562" max="2562" width="1.42578125" style="25" customWidth="1"/>
    <col min="2563" max="2563" width="3.5703125" style="25" customWidth="1"/>
    <col min="2564" max="2564" width="3.7109375" style="25" customWidth="1"/>
    <col min="2565" max="2565" width="14.7109375" style="25" customWidth="1"/>
    <col min="2566" max="2567" width="9.5703125" style="25" customWidth="1"/>
    <col min="2568" max="2568" width="10.7109375" style="25" customWidth="1"/>
    <col min="2569" max="2569" width="6" style="25" customWidth="1"/>
    <col min="2570" max="2570" width="4.42578125" style="25" customWidth="1"/>
    <col min="2571" max="2571" width="9.85546875" style="25" customWidth="1"/>
    <col min="2572" max="2572" width="10.28515625" style="25" customWidth="1"/>
    <col min="2573" max="2574" width="5.140625" style="25" customWidth="1"/>
    <col min="2575" max="2575" width="1.7109375" style="25" customWidth="1"/>
    <col min="2576" max="2576" width="10.7109375" style="25" customWidth="1"/>
    <col min="2577" max="2577" width="3.5703125" style="25" customWidth="1"/>
    <col min="2578" max="2578" width="1.42578125" style="25" customWidth="1"/>
    <col min="2579" max="2579" width="7" style="25" customWidth="1"/>
    <col min="2580" max="2588" width="0" style="25" hidden="1" customWidth="1"/>
    <col min="2589" max="2589" width="9.42578125" style="25" customWidth="1"/>
    <col min="2590" max="2590" width="12.85546875" style="25" customWidth="1"/>
    <col min="2591" max="2591" width="14" style="25" customWidth="1"/>
    <col min="2592" max="2603" width="9.140625" style="25"/>
    <col min="2604" max="2624" width="0" style="25" hidden="1" customWidth="1"/>
    <col min="2625" max="2816" width="9.140625" style="25"/>
    <col min="2817" max="2817" width="7.140625" style="25" customWidth="1"/>
    <col min="2818" max="2818" width="1.42578125" style="25" customWidth="1"/>
    <col min="2819" max="2819" width="3.5703125" style="25" customWidth="1"/>
    <col min="2820" max="2820" width="3.7109375" style="25" customWidth="1"/>
    <col min="2821" max="2821" width="14.7109375" style="25" customWidth="1"/>
    <col min="2822" max="2823" width="9.5703125" style="25" customWidth="1"/>
    <col min="2824" max="2824" width="10.7109375" style="25" customWidth="1"/>
    <col min="2825" max="2825" width="6" style="25" customWidth="1"/>
    <col min="2826" max="2826" width="4.42578125" style="25" customWidth="1"/>
    <col min="2827" max="2827" width="9.85546875" style="25" customWidth="1"/>
    <col min="2828" max="2828" width="10.28515625" style="25" customWidth="1"/>
    <col min="2829" max="2830" width="5.140625" style="25" customWidth="1"/>
    <col min="2831" max="2831" width="1.7109375" style="25" customWidth="1"/>
    <col min="2832" max="2832" width="10.7109375" style="25" customWidth="1"/>
    <col min="2833" max="2833" width="3.5703125" style="25" customWidth="1"/>
    <col min="2834" max="2834" width="1.42578125" style="25" customWidth="1"/>
    <col min="2835" max="2835" width="7" style="25" customWidth="1"/>
    <col min="2836" max="2844" width="0" style="25" hidden="1" customWidth="1"/>
    <col min="2845" max="2845" width="9.42578125" style="25" customWidth="1"/>
    <col min="2846" max="2846" width="12.85546875" style="25" customWidth="1"/>
    <col min="2847" max="2847" width="14" style="25" customWidth="1"/>
    <col min="2848" max="2859" width="9.140625" style="25"/>
    <col min="2860" max="2880" width="0" style="25" hidden="1" customWidth="1"/>
    <col min="2881" max="3072" width="9.140625" style="25"/>
    <col min="3073" max="3073" width="7.140625" style="25" customWidth="1"/>
    <col min="3074" max="3074" width="1.42578125" style="25" customWidth="1"/>
    <col min="3075" max="3075" width="3.5703125" style="25" customWidth="1"/>
    <col min="3076" max="3076" width="3.7109375" style="25" customWidth="1"/>
    <col min="3077" max="3077" width="14.7109375" style="25" customWidth="1"/>
    <col min="3078" max="3079" width="9.5703125" style="25" customWidth="1"/>
    <col min="3080" max="3080" width="10.7109375" style="25" customWidth="1"/>
    <col min="3081" max="3081" width="6" style="25" customWidth="1"/>
    <col min="3082" max="3082" width="4.42578125" style="25" customWidth="1"/>
    <col min="3083" max="3083" width="9.85546875" style="25" customWidth="1"/>
    <col min="3084" max="3084" width="10.28515625" style="25" customWidth="1"/>
    <col min="3085" max="3086" width="5.140625" style="25" customWidth="1"/>
    <col min="3087" max="3087" width="1.7109375" style="25" customWidth="1"/>
    <col min="3088" max="3088" width="10.7109375" style="25" customWidth="1"/>
    <col min="3089" max="3089" width="3.5703125" style="25" customWidth="1"/>
    <col min="3090" max="3090" width="1.42578125" style="25" customWidth="1"/>
    <col min="3091" max="3091" width="7" style="25" customWidth="1"/>
    <col min="3092" max="3100" width="0" style="25" hidden="1" customWidth="1"/>
    <col min="3101" max="3101" width="9.42578125" style="25" customWidth="1"/>
    <col min="3102" max="3102" width="12.85546875" style="25" customWidth="1"/>
    <col min="3103" max="3103" width="14" style="25" customWidth="1"/>
    <col min="3104" max="3115" width="9.140625" style="25"/>
    <col min="3116" max="3136" width="0" style="25" hidden="1" customWidth="1"/>
    <col min="3137" max="3328" width="9.140625" style="25"/>
    <col min="3329" max="3329" width="7.140625" style="25" customWidth="1"/>
    <col min="3330" max="3330" width="1.42578125" style="25" customWidth="1"/>
    <col min="3331" max="3331" width="3.5703125" style="25" customWidth="1"/>
    <col min="3332" max="3332" width="3.7109375" style="25" customWidth="1"/>
    <col min="3333" max="3333" width="14.7109375" style="25" customWidth="1"/>
    <col min="3334" max="3335" width="9.5703125" style="25" customWidth="1"/>
    <col min="3336" max="3336" width="10.7109375" style="25" customWidth="1"/>
    <col min="3337" max="3337" width="6" style="25" customWidth="1"/>
    <col min="3338" max="3338" width="4.42578125" style="25" customWidth="1"/>
    <col min="3339" max="3339" width="9.85546875" style="25" customWidth="1"/>
    <col min="3340" max="3340" width="10.28515625" style="25" customWidth="1"/>
    <col min="3341" max="3342" width="5.140625" style="25" customWidth="1"/>
    <col min="3343" max="3343" width="1.7109375" style="25" customWidth="1"/>
    <col min="3344" max="3344" width="10.7109375" style="25" customWidth="1"/>
    <col min="3345" max="3345" width="3.5703125" style="25" customWidth="1"/>
    <col min="3346" max="3346" width="1.42578125" style="25" customWidth="1"/>
    <col min="3347" max="3347" width="7" style="25" customWidth="1"/>
    <col min="3348" max="3356" width="0" style="25" hidden="1" customWidth="1"/>
    <col min="3357" max="3357" width="9.42578125" style="25" customWidth="1"/>
    <col min="3358" max="3358" width="12.85546875" style="25" customWidth="1"/>
    <col min="3359" max="3359" width="14" style="25" customWidth="1"/>
    <col min="3360" max="3371" width="9.140625" style="25"/>
    <col min="3372" max="3392" width="0" style="25" hidden="1" customWidth="1"/>
    <col min="3393" max="3584" width="9.140625" style="25"/>
    <col min="3585" max="3585" width="7.140625" style="25" customWidth="1"/>
    <col min="3586" max="3586" width="1.42578125" style="25" customWidth="1"/>
    <col min="3587" max="3587" width="3.5703125" style="25" customWidth="1"/>
    <col min="3588" max="3588" width="3.7109375" style="25" customWidth="1"/>
    <col min="3589" max="3589" width="14.7109375" style="25" customWidth="1"/>
    <col min="3590" max="3591" width="9.5703125" style="25" customWidth="1"/>
    <col min="3592" max="3592" width="10.7109375" style="25" customWidth="1"/>
    <col min="3593" max="3593" width="6" style="25" customWidth="1"/>
    <col min="3594" max="3594" width="4.42578125" style="25" customWidth="1"/>
    <col min="3595" max="3595" width="9.85546875" style="25" customWidth="1"/>
    <col min="3596" max="3596" width="10.28515625" style="25" customWidth="1"/>
    <col min="3597" max="3598" width="5.140625" style="25" customWidth="1"/>
    <col min="3599" max="3599" width="1.7109375" style="25" customWidth="1"/>
    <col min="3600" max="3600" width="10.7109375" style="25" customWidth="1"/>
    <col min="3601" max="3601" width="3.5703125" style="25" customWidth="1"/>
    <col min="3602" max="3602" width="1.42578125" style="25" customWidth="1"/>
    <col min="3603" max="3603" width="7" style="25" customWidth="1"/>
    <col min="3604" max="3612" width="0" style="25" hidden="1" customWidth="1"/>
    <col min="3613" max="3613" width="9.42578125" style="25" customWidth="1"/>
    <col min="3614" max="3614" width="12.85546875" style="25" customWidth="1"/>
    <col min="3615" max="3615" width="14" style="25" customWidth="1"/>
    <col min="3616" max="3627" width="9.140625" style="25"/>
    <col min="3628" max="3648" width="0" style="25" hidden="1" customWidth="1"/>
    <col min="3649" max="3840" width="9.140625" style="25"/>
    <col min="3841" max="3841" width="7.140625" style="25" customWidth="1"/>
    <col min="3842" max="3842" width="1.42578125" style="25" customWidth="1"/>
    <col min="3843" max="3843" width="3.5703125" style="25" customWidth="1"/>
    <col min="3844" max="3844" width="3.7109375" style="25" customWidth="1"/>
    <col min="3845" max="3845" width="14.7109375" style="25" customWidth="1"/>
    <col min="3846" max="3847" width="9.5703125" style="25" customWidth="1"/>
    <col min="3848" max="3848" width="10.7109375" style="25" customWidth="1"/>
    <col min="3849" max="3849" width="6" style="25" customWidth="1"/>
    <col min="3850" max="3850" width="4.42578125" style="25" customWidth="1"/>
    <col min="3851" max="3851" width="9.85546875" style="25" customWidth="1"/>
    <col min="3852" max="3852" width="10.28515625" style="25" customWidth="1"/>
    <col min="3853" max="3854" width="5.140625" style="25" customWidth="1"/>
    <col min="3855" max="3855" width="1.7109375" style="25" customWidth="1"/>
    <col min="3856" max="3856" width="10.7109375" style="25" customWidth="1"/>
    <col min="3857" max="3857" width="3.5703125" style="25" customWidth="1"/>
    <col min="3858" max="3858" width="1.42578125" style="25" customWidth="1"/>
    <col min="3859" max="3859" width="7" style="25" customWidth="1"/>
    <col min="3860" max="3868" width="0" style="25" hidden="1" customWidth="1"/>
    <col min="3869" max="3869" width="9.42578125" style="25" customWidth="1"/>
    <col min="3870" max="3870" width="12.85546875" style="25" customWidth="1"/>
    <col min="3871" max="3871" width="14" style="25" customWidth="1"/>
    <col min="3872" max="3883" width="9.140625" style="25"/>
    <col min="3884" max="3904" width="0" style="25" hidden="1" customWidth="1"/>
    <col min="3905" max="4096" width="9.140625" style="25"/>
    <col min="4097" max="4097" width="7.140625" style="25" customWidth="1"/>
    <col min="4098" max="4098" width="1.42578125" style="25" customWidth="1"/>
    <col min="4099" max="4099" width="3.5703125" style="25" customWidth="1"/>
    <col min="4100" max="4100" width="3.7109375" style="25" customWidth="1"/>
    <col min="4101" max="4101" width="14.7109375" style="25" customWidth="1"/>
    <col min="4102" max="4103" width="9.5703125" style="25" customWidth="1"/>
    <col min="4104" max="4104" width="10.7109375" style="25" customWidth="1"/>
    <col min="4105" max="4105" width="6" style="25" customWidth="1"/>
    <col min="4106" max="4106" width="4.42578125" style="25" customWidth="1"/>
    <col min="4107" max="4107" width="9.85546875" style="25" customWidth="1"/>
    <col min="4108" max="4108" width="10.28515625" style="25" customWidth="1"/>
    <col min="4109" max="4110" width="5.140625" style="25" customWidth="1"/>
    <col min="4111" max="4111" width="1.7109375" style="25" customWidth="1"/>
    <col min="4112" max="4112" width="10.7109375" style="25" customWidth="1"/>
    <col min="4113" max="4113" width="3.5703125" style="25" customWidth="1"/>
    <col min="4114" max="4114" width="1.42578125" style="25" customWidth="1"/>
    <col min="4115" max="4115" width="7" style="25" customWidth="1"/>
    <col min="4116" max="4124" width="0" style="25" hidden="1" customWidth="1"/>
    <col min="4125" max="4125" width="9.42578125" style="25" customWidth="1"/>
    <col min="4126" max="4126" width="12.85546875" style="25" customWidth="1"/>
    <col min="4127" max="4127" width="14" style="25" customWidth="1"/>
    <col min="4128" max="4139" width="9.140625" style="25"/>
    <col min="4140" max="4160" width="0" style="25" hidden="1" customWidth="1"/>
    <col min="4161" max="4352" width="9.140625" style="25"/>
    <col min="4353" max="4353" width="7.140625" style="25" customWidth="1"/>
    <col min="4354" max="4354" width="1.42578125" style="25" customWidth="1"/>
    <col min="4355" max="4355" width="3.5703125" style="25" customWidth="1"/>
    <col min="4356" max="4356" width="3.7109375" style="25" customWidth="1"/>
    <col min="4357" max="4357" width="14.7109375" style="25" customWidth="1"/>
    <col min="4358" max="4359" width="9.5703125" style="25" customWidth="1"/>
    <col min="4360" max="4360" width="10.7109375" style="25" customWidth="1"/>
    <col min="4361" max="4361" width="6" style="25" customWidth="1"/>
    <col min="4362" max="4362" width="4.42578125" style="25" customWidth="1"/>
    <col min="4363" max="4363" width="9.85546875" style="25" customWidth="1"/>
    <col min="4364" max="4364" width="10.28515625" style="25" customWidth="1"/>
    <col min="4365" max="4366" width="5.140625" style="25" customWidth="1"/>
    <col min="4367" max="4367" width="1.7109375" style="25" customWidth="1"/>
    <col min="4368" max="4368" width="10.7109375" style="25" customWidth="1"/>
    <col min="4369" max="4369" width="3.5703125" style="25" customWidth="1"/>
    <col min="4370" max="4370" width="1.42578125" style="25" customWidth="1"/>
    <col min="4371" max="4371" width="7" style="25" customWidth="1"/>
    <col min="4372" max="4380" width="0" style="25" hidden="1" customWidth="1"/>
    <col min="4381" max="4381" width="9.42578125" style="25" customWidth="1"/>
    <col min="4382" max="4382" width="12.85546875" style="25" customWidth="1"/>
    <col min="4383" max="4383" width="14" style="25" customWidth="1"/>
    <col min="4384" max="4395" width="9.140625" style="25"/>
    <col min="4396" max="4416" width="0" style="25" hidden="1" customWidth="1"/>
    <col min="4417" max="4608" width="9.140625" style="25"/>
    <col min="4609" max="4609" width="7.140625" style="25" customWidth="1"/>
    <col min="4610" max="4610" width="1.42578125" style="25" customWidth="1"/>
    <col min="4611" max="4611" width="3.5703125" style="25" customWidth="1"/>
    <col min="4612" max="4612" width="3.7109375" style="25" customWidth="1"/>
    <col min="4613" max="4613" width="14.7109375" style="25" customWidth="1"/>
    <col min="4614" max="4615" width="9.5703125" style="25" customWidth="1"/>
    <col min="4616" max="4616" width="10.7109375" style="25" customWidth="1"/>
    <col min="4617" max="4617" width="6" style="25" customWidth="1"/>
    <col min="4618" max="4618" width="4.42578125" style="25" customWidth="1"/>
    <col min="4619" max="4619" width="9.85546875" style="25" customWidth="1"/>
    <col min="4620" max="4620" width="10.28515625" style="25" customWidth="1"/>
    <col min="4621" max="4622" width="5.140625" style="25" customWidth="1"/>
    <col min="4623" max="4623" width="1.7109375" style="25" customWidth="1"/>
    <col min="4624" max="4624" width="10.7109375" style="25" customWidth="1"/>
    <col min="4625" max="4625" width="3.5703125" style="25" customWidth="1"/>
    <col min="4626" max="4626" width="1.42578125" style="25" customWidth="1"/>
    <col min="4627" max="4627" width="7" style="25" customWidth="1"/>
    <col min="4628" max="4636" width="0" style="25" hidden="1" customWidth="1"/>
    <col min="4637" max="4637" width="9.42578125" style="25" customWidth="1"/>
    <col min="4638" max="4638" width="12.85546875" style="25" customWidth="1"/>
    <col min="4639" max="4639" width="14" style="25" customWidth="1"/>
    <col min="4640" max="4651" width="9.140625" style="25"/>
    <col min="4652" max="4672" width="0" style="25" hidden="1" customWidth="1"/>
    <col min="4673" max="4864" width="9.140625" style="25"/>
    <col min="4865" max="4865" width="7.140625" style="25" customWidth="1"/>
    <col min="4866" max="4866" width="1.42578125" style="25" customWidth="1"/>
    <col min="4867" max="4867" width="3.5703125" style="25" customWidth="1"/>
    <col min="4868" max="4868" width="3.7109375" style="25" customWidth="1"/>
    <col min="4869" max="4869" width="14.7109375" style="25" customWidth="1"/>
    <col min="4870" max="4871" width="9.5703125" style="25" customWidth="1"/>
    <col min="4872" max="4872" width="10.7109375" style="25" customWidth="1"/>
    <col min="4873" max="4873" width="6" style="25" customWidth="1"/>
    <col min="4874" max="4874" width="4.42578125" style="25" customWidth="1"/>
    <col min="4875" max="4875" width="9.85546875" style="25" customWidth="1"/>
    <col min="4876" max="4876" width="10.28515625" style="25" customWidth="1"/>
    <col min="4877" max="4878" width="5.140625" style="25" customWidth="1"/>
    <col min="4879" max="4879" width="1.7109375" style="25" customWidth="1"/>
    <col min="4880" max="4880" width="10.7109375" style="25" customWidth="1"/>
    <col min="4881" max="4881" width="3.5703125" style="25" customWidth="1"/>
    <col min="4882" max="4882" width="1.42578125" style="25" customWidth="1"/>
    <col min="4883" max="4883" width="7" style="25" customWidth="1"/>
    <col min="4884" max="4892" width="0" style="25" hidden="1" customWidth="1"/>
    <col min="4893" max="4893" width="9.42578125" style="25" customWidth="1"/>
    <col min="4894" max="4894" width="12.85546875" style="25" customWidth="1"/>
    <col min="4895" max="4895" width="14" style="25" customWidth="1"/>
    <col min="4896" max="4907" width="9.140625" style="25"/>
    <col min="4908" max="4928" width="0" style="25" hidden="1" customWidth="1"/>
    <col min="4929" max="5120" width="9.140625" style="25"/>
    <col min="5121" max="5121" width="7.140625" style="25" customWidth="1"/>
    <col min="5122" max="5122" width="1.42578125" style="25" customWidth="1"/>
    <col min="5123" max="5123" width="3.5703125" style="25" customWidth="1"/>
    <col min="5124" max="5124" width="3.7109375" style="25" customWidth="1"/>
    <col min="5125" max="5125" width="14.7109375" style="25" customWidth="1"/>
    <col min="5126" max="5127" width="9.5703125" style="25" customWidth="1"/>
    <col min="5128" max="5128" width="10.7109375" style="25" customWidth="1"/>
    <col min="5129" max="5129" width="6" style="25" customWidth="1"/>
    <col min="5130" max="5130" width="4.42578125" style="25" customWidth="1"/>
    <col min="5131" max="5131" width="9.85546875" style="25" customWidth="1"/>
    <col min="5132" max="5132" width="10.28515625" style="25" customWidth="1"/>
    <col min="5133" max="5134" width="5.140625" style="25" customWidth="1"/>
    <col min="5135" max="5135" width="1.7109375" style="25" customWidth="1"/>
    <col min="5136" max="5136" width="10.7109375" style="25" customWidth="1"/>
    <col min="5137" max="5137" width="3.5703125" style="25" customWidth="1"/>
    <col min="5138" max="5138" width="1.42578125" style="25" customWidth="1"/>
    <col min="5139" max="5139" width="7" style="25" customWidth="1"/>
    <col min="5140" max="5148" width="0" style="25" hidden="1" customWidth="1"/>
    <col min="5149" max="5149" width="9.42578125" style="25" customWidth="1"/>
    <col min="5150" max="5150" width="12.85546875" style="25" customWidth="1"/>
    <col min="5151" max="5151" width="14" style="25" customWidth="1"/>
    <col min="5152" max="5163" width="9.140625" style="25"/>
    <col min="5164" max="5184" width="0" style="25" hidden="1" customWidth="1"/>
    <col min="5185" max="5376" width="9.140625" style="25"/>
    <col min="5377" max="5377" width="7.140625" style="25" customWidth="1"/>
    <col min="5378" max="5378" width="1.42578125" style="25" customWidth="1"/>
    <col min="5379" max="5379" width="3.5703125" style="25" customWidth="1"/>
    <col min="5380" max="5380" width="3.7109375" style="25" customWidth="1"/>
    <col min="5381" max="5381" width="14.7109375" style="25" customWidth="1"/>
    <col min="5382" max="5383" width="9.5703125" style="25" customWidth="1"/>
    <col min="5384" max="5384" width="10.7109375" style="25" customWidth="1"/>
    <col min="5385" max="5385" width="6" style="25" customWidth="1"/>
    <col min="5386" max="5386" width="4.42578125" style="25" customWidth="1"/>
    <col min="5387" max="5387" width="9.85546875" style="25" customWidth="1"/>
    <col min="5388" max="5388" width="10.28515625" style="25" customWidth="1"/>
    <col min="5389" max="5390" width="5.140625" style="25" customWidth="1"/>
    <col min="5391" max="5391" width="1.7109375" style="25" customWidth="1"/>
    <col min="5392" max="5392" width="10.7109375" style="25" customWidth="1"/>
    <col min="5393" max="5393" width="3.5703125" style="25" customWidth="1"/>
    <col min="5394" max="5394" width="1.42578125" style="25" customWidth="1"/>
    <col min="5395" max="5395" width="7" style="25" customWidth="1"/>
    <col min="5396" max="5404" width="0" style="25" hidden="1" customWidth="1"/>
    <col min="5405" max="5405" width="9.42578125" style="25" customWidth="1"/>
    <col min="5406" max="5406" width="12.85546875" style="25" customWidth="1"/>
    <col min="5407" max="5407" width="14" style="25" customWidth="1"/>
    <col min="5408" max="5419" width="9.140625" style="25"/>
    <col min="5420" max="5440" width="0" style="25" hidden="1" customWidth="1"/>
    <col min="5441" max="5632" width="9.140625" style="25"/>
    <col min="5633" max="5633" width="7.140625" style="25" customWidth="1"/>
    <col min="5634" max="5634" width="1.42578125" style="25" customWidth="1"/>
    <col min="5635" max="5635" width="3.5703125" style="25" customWidth="1"/>
    <col min="5636" max="5636" width="3.7109375" style="25" customWidth="1"/>
    <col min="5637" max="5637" width="14.7109375" style="25" customWidth="1"/>
    <col min="5638" max="5639" width="9.5703125" style="25" customWidth="1"/>
    <col min="5640" max="5640" width="10.7109375" style="25" customWidth="1"/>
    <col min="5641" max="5641" width="6" style="25" customWidth="1"/>
    <col min="5642" max="5642" width="4.42578125" style="25" customWidth="1"/>
    <col min="5643" max="5643" width="9.85546875" style="25" customWidth="1"/>
    <col min="5644" max="5644" width="10.28515625" style="25" customWidth="1"/>
    <col min="5645" max="5646" width="5.140625" style="25" customWidth="1"/>
    <col min="5647" max="5647" width="1.7109375" style="25" customWidth="1"/>
    <col min="5648" max="5648" width="10.7109375" style="25" customWidth="1"/>
    <col min="5649" max="5649" width="3.5703125" style="25" customWidth="1"/>
    <col min="5650" max="5650" width="1.42578125" style="25" customWidth="1"/>
    <col min="5651" max="5651" width="7" style="25" customWidth="1"/>
    <col min="5652" max="5660" width="0" style="25" hidden="1" customWidth="1"/>
    <col min="5661" max="5661" width="9.42578125" style="25" customWidth="1"/>
    <col min="5662" max="5662" width="12.85546875" style="25" customWidth="1"/>
    <col min="5663" max="5663" width="14" style="25" customWidth="1"/>
    <col min="5664" max="5675" width="9.140625" style="25"/>
    <col min="5676" max="5696" width="0" style="25" hidden="1" customWidth="1"/>
    <col min="5697" max="5888" width="9.140625" style="25"/>
    <col min="5889" max="5889" width="7.140625" style="25" customWidth="1"/>
    <col min="5890" max="5890" width="1.42578125" style="25" customWidth="1"/>
    <col min="5891" max="5891" width="3.5703125" style="25" customWidth="1"/>
    <col min="5892" max="5892" width="3.7109375" style="25" customWidth="1"/>
    <col min="5893" max="5893" width="14.7109375" style="25" customWidth="1"/>
    <col min="5894" max="5895" width="9.5703125" style="25" customWidth="1"/>
    <col min="5896" max="5896" width="10.7109375" style="25" customWidth="1"/>
    <col min="5897" max="5897" width="6" style="25" customWidth="1"/>
    <col min="5898" max="5898" width="4.42578125" style="25" customWidth="1"/>
    <col min="5899" max="5899" width="9.85546875" style="25" customWidth="1"/>
    <col min="5900" max="5900" width="10.28515625" style="25" customWidth="1"/>
    <col min="5901" max="5902" width="5.140625" style="25" customWidth="1"/>
    <col min="5903" max="5903" width="1.7109375" style="25" customWidth="1"/>
    <col min="5904" max="5904" width="10.7109375" style="25" customWidth="1"/>
    <col min="5905" max="5905" width="3.5703125" style="25" customWidth="1"/>
    <col min="5906" max="5906" width="1.42578125" style="25" customWidth="1"/>
    <col min="5907" max="5907" width="7" style="25" customWidth="1"/>
    <col min="5908" max="5916" width="0" style="25" hidden="1" customWidth="1"/>
    <col min="5917" max="5917" width="9.42578125" style="25" customWidth="1"/>
    <col min="5918" max="5918" width="12.85546875" style="25" customWidth="1"/>
    <col min="5919" max="5919" width="14" style="25" customWidth="1"/>
    <col min="5920" max="5931" width="9.140625" style="25"/>
    <col min="5932" max="5952" width="0" style="25" hidden="1" customWidth="1"/>
    <col min="5953" max="6144" width="9.140625" style="25"/>
    <col min="6145" max="6145" width="7.140625" style="25" customWidth="1"/>
    <col min="6146" max="6146" width="1.42578125" style="25" customWidth="1"/>
    <col min="6147" max="6147" width="3.5703125" style="25" customWidth="1"/>
    <col min="6148" max="6148" width="3.7109375" style="25" customWidth="1"/>
    <col min="6149" max="6149" width="14.7109375" style="25" customWidth="1"/>
    <col min="6150" max="6151" width="9.5703125" style="25" customWidth="1"/>
    <col min="6152" max="6152" width="10.7109375" style="25" customWidth="1"/>
    <col min="6153" max="6153" width="6" style="25" customWidth="1"/>
    <col min="6154" max="6154" width="4.42578125" style="25" customWidth="1"/>
    <col min="6155" max="6155" width="9.85546875" style="25" customWidth="1"/>
    <col min="6156" max="6156" width="10.28515625" style="25" customWidth="1"/>
    <col min="6157" max="6158" width="5.140625" style="25" customWidth="1"/>
    <col min="6159" max="6159" width="1.7109375" style="25" customWidth="1"/>
    <col min="6160" max="6160" width="10.7109375" style="25" customWidth="1"/>
    <col min="6161" max="6161" width="3.5703125" style="25" customWidth="1"/>
    <col min="6162" max="6162" width="1.42578125" style="25" customWidth="1"/>
    <col min="6163" max="6163" width="7" style="25" customWidth="1"/>
    <col min="6164" max="6172" width="0" style="25" hidden="1" customWidth="1"/>
    <col min="6173" max="6173" width="9.42578125" style="25" customWidth="1"/>
    <col min="6174" max="6174" width="12.85546875" style="25" customWidth="1"/>
    <col min="6175" max="6175" width="14" style="25" customWidth="1"/>
    <col min="6176" max="6187" width="9.140625" style="25"/>
    <col min="6188" max="6208" width="0" style="25" hidden="1" customWidth="1"/>
    <col min="6209" max="6400" width="9.140625" style="25"/>
    <col min="6401" max="6401" width="7.140625" style="25" customWidth="1"/>
    <col min="6402" max="6402" width="1.42578125" style="25" customWidth="1"/>
    <col min="6403" max="6403" width="3.5703125" style="25" customWidth="1"/>
    <col min="6404" max="6404" width="3.7109375" style="25" customWidth="1"/>
    <col min="6405" max="6405" width="14.7109375" style="25" customWidth="1"/>
    <col min="6406" max="6407" width="9.5703125" style="25" customWidth="1"/>
    <col min="6408" max="6408" width="10.7109375" style="25" customWidth="1"/>
    <col min="6409" max="6409" width="6" style="25" customWidth="1"/>
    <col min="6410" max="6410" width="4.42578125" style="25" customWidth="1"/>
    <col min="6411" max="6411" width="9.85546875" style="25" customWidth="1"/>
    <col min="6412" max="6412" width="10.28515625" style="25" customWidth="1"/>
    <col min="6413" max="6414" width="5.140625" style="25" customWidth="1"/>
    <col min="6415" max="6415" width="1.7109375" style="25" customWidth="1"/>
    <col min="6416" max="6416" width="10.7109375" style="25" customWidth="1"/>
    <col min="6417" max="6417" width="3.5703125" style="25" customWidth="1"/>
    <col min="6418" max="6418" width="1.42578125" style="25" customWidth="1"/>
    <col min="6419" max="6419" width="7" style="25" customWidth="1"/>
    <col min="6420" max="6428" width="0" style="25" hidden="1" customWidth="1"/>
    <col min="6429" max="6429" width="9.42578125" style="25" customWidth="1"/>
    <col min="6430" max="6430" width="12.85546875" style="25" customWidth="1"/>
    <col min="6431" max="6431" width="14" style="25" customWidth="1"/>
    <col min="6432" max="6443" width="9.140625" style="25"/>
    <col min="6444" max="6464" width="0" style="25" hidden="1" customWidth="1"/>
    <col min="6465" max="6656" width="9.140625" style="25"/>
    <col min="6657" max="6657" width="7.140625" style="25" customWidth="1"/>
    <col min="6658" max="6658" width="1.42578125" style="25" customWidth="1"/>
    <col min="6659" max="6659" width="3.5703125" style="25" customWidth="1"/>
    <col min="6660" max="6660" width="3.7109375" style="25" customWidth="1"/>
    <col min="6661" max="6661" width="14.7109375" style="25" customWidth="1"/>
    <col min="6662" max="6663" width="9.5703125" style="25" customWidth="1"/>
    <col min="6664" max="6664" width="10.7109375" style="25" customWidth="1"/>
    <col min="6665" max="6665" width="6" style="25" customWidth="1"/>
    <col min="6666" max="6666" width="4.42578125" style="25" customWidth="1"/>
    <col min="6667" max="6667" width="9.85546875" style="25" customWidth="1"/>
    <col min="6668" max="6668" width="10.28515625" style="25" customWidth="1"/>
    <col min="6669" max="6670" width="5.140625" style="25" customWidth="1"/>
    <col min="6671" max="6671" width="1.7109375" style="25" customWidth="1"/>
    <col min="6672" max="6672" width="10.7109375" style="25" customWidth="1"/>
    <col min="6673" max="6673" width="3.5703125" style="25" customWidth="1"/>
    <col min="6674" max="6674" width="1.42578125" style="25" customWidth="1"/>
    <col min="6675" max="6675" width="7" style="25" customWidth="1"/>
    <col min="6676" max="6684" width="0" style="25" hidden="1" customWidth="1"/>
    <col min="6685" max="6685" width="9.42578125" style="25" customWidth="1"/>
    <col min="6686" max="6686" width="12.85546875" style="25" customWidth="1"/>
    <col min="6687" max="6687" width="14" style="25" customWidth="1"/>
    <col min="6688" max="6699" width="9.140625" style="25"/>
    <col min="6700" max="6720" width="0" style="25" hidden="1" customWidth="1"/>
    <col min="6721" max="6912" width="9.140625" style="25"/>
    <col min="6913" max="6913" width="7.140625" style="25" customWidth="1"/>
    <col min="6914" max="6914" width="1.42578125" style="25" customWidth="1"/>
    <col min="6915" max="6915" width="3.5703125" style="25" customWidth="1"/>
    <col min="6916" max="6916" width="3.7109375" style="25" customWidth="1"/>
    <col min="6917" max="6917" width="14.7109375" style="25" customWidth="1"/>
    <col min="6918" max="6919" width="9.5703125" style="25" customWidth="1"/>
    <col min="6920" max="6920" width="10.7109375" style="25" customWidth="1"/>
    <col min="6921" max="6921" width="6" style="25" customWidth="1"/>
    <col min="6922" max="6922" width="4.42578125" style="25" customWidth="1"/>
    <col min="6923" max="6923" width="9.85546875" style="25" customWidth="1"/>
    <col min="6924" max="6924" width="10.28515625" style="25" customWidth="1"/>
    <col min="6925" max="6926" width="5.140625" style="25" customWidth="1"/>
    <col min="6927" max="6927" width="1.7109375" style="25" customWidth="1"/>
    <col min="6928" max="6928" width="10.7109375" style="25" customWidth="1"/>
    <col min="6929" max="6929" width="3.5703125" style="25" customWidth="1"/>
    <col min="6930" max="6930" width="1.42578125" style="25" customWidth="1"/>
    <col min="6931" max="6931" width="7" style="25" customWidth="1"/>
    <col min="6932" max="6940" width="0" style="25" hidden="1" customWidth="1"/>
    <col min="6941" max="6941" width="9.42578125" style="25" customWidth="1"/>
    <col min="6942" max="6942" width="12.85546875" style="25" customWidth="1"/>
    <col min="6943" max="6943" width="14" style="25" customWidth="1"/>
    <col min="6944" max="6955" width="9.140625" style="25"/>
    <col min="6956" max="6976" width="0" style="25" hidden="1" customWidth="1"/>
    <col min="6977" max="7168" width="9.140625" style="25"/>
    <col min="7169" max="7169" width="7.140625" style="25" customWidth="1"/>
    <col min="7170" max="7170" width="1.42578125" style="25" customWidth="1"/>
    <col min="7171" max="7171" width="3.5703125" style="25" customWidth="1"/>
    <col min="7172" max="7172" width="3.7109375" style="25" customWidth="1"/>
    <col min="7173" max="7173" width="14.7109375" style="25" customWidth="1"/>
    <col min="7174" max="7175" width="9.5703125" style="25" customWidth="1"/>
    <col min="7176" max="7176" width="10.7109375" style="25" customWidth="1"/>
    <col min="7177" max="7177" width="6" style="25" customWidth="1"/>
    <col min="7178" max="7178" width="4.42578125" style="25" customWidth="1"/>
    <col min="7179" max="7179" width="9.85546875" style="25" customWidth="1"/>
    <col min="7180" max="7180" width="10.28515625" style="25" customWidth="1"/>
    <col min="7181" max="7182" width="5.140625" style="25" customWidth="1"/>
    <col min="7183" max="7183" width="1.7109375" style="25" customWidth="1"/>
    <col min="7184" max="7184" width="10.7109375" style="25" customWidth="1"/>
    <col min="7185" max="7185" width="3.5703125" style="25" customWidth="1"/>
    <col min="7186" max="7186" width="1.42578125" style="25" customWidth="1"/>
    <col min="7187" max="7187" width="7" style="25" customWidth="1"/>
    <col min="7188" max="7196" width="0" style="25" hidden="1" customWidth="1"/>
    <col min="7197" max="7197" width="9.42578125" style="25" customWidth="1"/>
    <col min="7198" max="7198" width="12.85546875" style="25" customWidth="1"/>
    <col min="7199" max="7199" width="14" style="25" customWidth="1"/>
    <col min="7200" max="7211" width="9.140625" style="25"/>
    <col min="7212" max="7232" width="0" style="25" hidden="1" customWidth="1"/>
    <col min="7233" max="7424" width="9.140625" style="25"/>
    <col min="7425" max="7425" width="7.140625" style="25" customWidth="1"/>
    <col min="7426" max="7426" width="1.42578125" style="25" customWidth="1"/>
    <col min="7427" max="7427" width="3.5703125" style="25" customWidth="1"/>
    <col min="7428" max="7428" width="3.7109375" style="25" customWidth="1"/>
    <col min="7429" max="7429" width="14.7109375" style="25" customWidth="1"/>
    <col min="7430" max="7431" width="9.5703125" style="25" customWidth="1"/>
    <col min="7432" max="7432" width="10.7109375" style="25" customWidth="1"/>
    <col min="7433" max="7433" width="6" style="25" customWidth="1"/>
    <col min="7434" max="7434" width="4.42578125" style="25" customWidth="1"/>
    <col min="7435" max="7435" width="9.85546875" style="25" customWidth="1"/>
    <col min="7436" max="7436" width="10.28515625" style="25" customWidth="1"/>
    <col min="7437" max="7438" width="5.140625" style="25" customWidth="1"/>
    <col min="7439" max="7439" width="1.7109375" style="25" customWidth="1"/>
    <col min="7440" max="7440" width="10.7109375" style="25" customWidth="1"/>
    <col min="7441" max="7441" width="3.5703125" style="25" customWidth="1"/>
    <col min="7442" max="7442" width="1.42578125" style="25" customWidth="1"/>
    <col min="7443" max="7443" width="7" style="25" customWidth="1"/>
    <col min="7444" max="7452" width="0" style="25" hidden="1" customWidth="1"/>
    <col min="7453" max="7453" width="9.42578125" style="25" customWidth="1"/>
    <col min="7454" max="7454" width="12.85546875" style="25" customWidth="1"/>
    <col min="7455" max="7455" width="14" style="25" customWidth="1"/>
    <col min="7456" max="7467" width="9.140625" style="25"/>
    <col min="7468" max="7488" width="0" style="25" hidden="1" customWidth="1"/>
    <col min="7489" max="7680" width="9.140625" style="25"/>
    <col min="7681" max="7681" width="7.140625" style="25" customWidth="1"/>
    <col min="7682" max="7682" width="1.42578125" style="25" customWidth="1"/>
    <col min="7683" max="7683" width="3.5703125" style="25" customWidth="1"/>
    <col min="7684" max="7684" width="3.7109375" style="25" customWidth="1"/>
    <col min="7685" max="7685" width="14.7109375" style="25" customWidth="1"/>
    <col min="7686" max="7687" width="9.5703125" style="25" customWidth="1"/>
    <col min="7688" max="7688" width="10.7109375" style="25" customWidth="1"/>
    <col min="7689" max="7689" width="6" style="25" customWidth="1"/>
    <col min="7690" max="7690" width="4.42578125" style="25" customWidth="1"/>
    <col min="7691" max="7691" width="9.85546875" style="25" customWidth="1"/>
    <col min="7692" max="7692" width="10.28515625" style="25" customWidth="1"/>
    <col min="7693" max="7694" width="5.140625" style="25" customWidth="1"/>
    <col min="7695" max="7695" width="1.7109375" style="25" customWidth="1"/>
    <col min="7696" max="7696" width="10.7109375" style="25" customWidth="1"/>
    <col min="7697" max="7697" width="3.5703125" style="25" customWidth="1"/>
    <col min="7698" max="7698" width="1.42578125" style="25" customWidth="1"/>
    <col min="7699" max="7699" width="7" style="25" customWidth="1"/>
    <col min="7700" max="7708" width="0" style="25" hidden="1" customWidth="1"/>
    <col min="7709" max="7709" width="9.42578125" style="25" customWidth="1"/>
    <col min="7710" max="7710" width="12.85546875" style="25" customWidth="1"/>
    <col min="7711" max="7711" width="14" style="25" customWidth="1"/>
    <col min="7712" max="7723" width="9.140625" style="25"/>
    <col min="7724" max="7744" width="0" style="25" hidden="1" customWidth="1"/>
    <col min="7745" max="7936" width="9.140625" style="25"/>
    <col min="7937" max="7937" width="7.140625" style="25" customWidth="1"/>
    <col min="7938" max="7938" width="1.42578125" style="25" customWidth="1"/>
    <col min="7939" max="7939" width="3.5703125" style="25" customWidth="1"/>
    <col min="7940" max="7940" width="3.7109375" style="25" customWidth="1"/>
    <col min="7941" max="7941" width="14.7109375" style="25" customWidth="1"/>
    <col min="7942" max="7943" width="9.5703125" style="25" customWidth="1"/>
    <col min="7944" max="7944" width="10.7109375" style="25" customWidth="1"/>
    <col min="7945" max="7945" width="6" style="25" customWidth="1"/>
    <col min="7946" max="7946" width="4.42578125" style="25" customWidth="1"/>
    <col min="7947" max="7947" width="9.85546875" style="25" customWidth="1"/>
    <col min="7948" max="7948" width="10.28515625" style="25" customWidth="1"/>
    <col min="7949" max="7950" width="5.140625" style="25" customWidth="1"/>
    <col min="7951" max="7951" width="1.7109375" style="25" customWidth="1"/>
    <col min="7952" max="7952" width="10.7109375" style="25" customWidth="1"/>
    <col min="7953" max="7953" width="3.5703125" style="25" customWidth="1"/>
    <col min="7954" max="7954" width="1.42578125" style="25" customWidth="1"/>
    <col min="7955" max="7955" width="7" style="25" customWidth="1"/>
    <col min="7956" max="7964" width="0" style="25" hidden="1" customWidth="1"/>
    <col min="7965" max="7965" width="9.42578125" style="25" customWidth="1"/>
    <col min="7966" max="7966" width="12.85546875" style="25" customWidth="1"/>
    <col min="7967" max="7967" width="14" style="25" customWidth="1"/>
    <col min="7968" max="7979" width="9.140625" style="25"/>
    <col min="7980" max="8000" width="0" style="25" hidden="1" customWidth="1"/>
    <col min="8001" max="8192" width="9.140625" style="25"/>
    <col min="8193" max="8193" width="7.140625" style="25" customWidth="1"/>
    <col min="8194" max="8194" width="1.42578125" style="25" customWidth="1"/>
    <col min="8195" max="8195" width="3.5703125" style="25" customWidth="1"/>
    <col min="8196" max="8196" width="3.7109375" style="25" customWidth="1"/>
    <col min="8197" max="8197" width="14.7109375" style="25" customWidth="1"/>
    <col min="8198" max="8199" width="9.5703125" style="25" customWidth="1"/>
    <col min="8200" max="8200" width="10.7109375" style="25" customWidth="1"/>
    <col min="8201" max="8201" width="6" style="25" customWidth="1"/>
    <col min="8202" max="8202" width="4.42578125" style="25" customWidth="1"/>
    <col min="8203" max="8203" width="9.85546875" style="25" customWidth="1"/>
    <col min="8204" max="8204" width="10.28515625" style="25" customWidth="1"/>
    <col min="8205" max="8206" width="5.140625" style="25" customWidth="1"/>
    <col min="8207" max="8207" width="1.7109375" style="25" customWidth="1"/>
    <col min="8208" max="8208" width="10.7109375" style="25" customWidth="1"/>
    <col min="8209" max="8209" width="3.5703125" style="25" customWidth="1"/>
    <col min="8210" max="8210" width="1.42578125" style="25" customWidth="1"/>
    <col min="8211" max="8211" width="7" style="25" customWidth="1"/>
    <col min="8212" max="8220" width="0" style="25" hidden="1" customWidth="1"/>
    <col min="8221" max="8221" width="9.42578125" style="25" customWidth="1"/>
    <col min="8222" max="8222" width="12.85546875" style="25" customWidth="1"/>
    <col min="8223" max="8223" width="14" style="25" customWidth="1"/>
    <col min="8224" max="8235" width="9.140625" style="25"/>
    <col min="8236" max="8256" width="0" style="25" hidden="1" customWidth="1"/>
    <col min="8257" max="8448" width="9.140625" style="25"/>
    <col min="8449" max="8449" width="7.140625" style="25" customWidth="1"/>
    <col min="8450" max="8450" width="1.42578125" style="25" customWidth="1"/>
    <col min="8451" max="8451" width="3.5703125" style="25" customWidth="1"/>
    <col min="8452" max="8452" width="3.7109375" style="25" customWidth="1"/>
    <col min="8453" max="8453" width="14.7109375" style="25" customWidth="1"/>
    <col min="8454" max="8455" width="9.5703125" style="25" customWidth="1"/>
    <col min="8456" max="8456" width="10.7109375" style="25" customWidth="1"/>
    <col min="8457" max="8457" width="6" style="25" customWidth="1"/>
    <col min="8458" max="8458" width="4.42578125" style="25" customWidth="1"/>
    <col min="8459" max="8459" width="9.85546875" style="25" customWidth="1"/>
    <col min="8460" max="8460" width="10.28515625" style="25" customWidth="1"/>
    <col min="8461" max="8462" width="5.140625" style="25" customWidth="1"/>
    <col min="8463" max="8463" width="1.7109375" style="25" customWidth="1"/>
    <col min="8464" max="8464" width="10.7109375" style="25" customWidth="1"/>
    <col min="8465" max="8465" width="3.5703125" style="25" customWidth="1"/>
    <col min="8466" max="8466" width="1.42578125" style="25" customWidth="1"/>
    <col min="8467" max="8467" width="7" style="25" customWidth="1"/>
    <col min="8468" max="8476" width="0" style="25" hidden="1" customWidth="1"/>
    <col min="8477" max="8477" width="9.42578125" style="25" customWidth="1"/>
    <col min="8478" max="8478" width="12.85546875" style="25" customWidth="1"/>
    <col min="8479" max="8479" width="14" style="25" customWidth="1"/>
    <col min="8480" max="8491" width="9.140625" style="25"/>
    <col min="8492" max="8512" width="0" style="25" hidden="1" customWidth="1"/>
    <col min="8513" max="8704" width="9.140625" style="25"/>
    <col min="8705" max="8705" width="7.140625" style="25" customWidth="1"/>
    <col min="8706" max="8706" width="1.42578125" style="25" customWidth="1"/>
    <col min="8707" max="8707" width="3.5703125" style="25" customWidth="1"/>
    <col min="8708" max="8708" width="3.7109375" style="25" customWidth="1"/>
    <col min="8709" max="8709" width="14.7109375" style="25" customWidth="1"/>
    <col min="8710" max="8711" width="9.5703125" style="25" customWidth="1"/>
    <col min="8712" max="8712" width="10.7109375" style="25" customWidth="1"/>
    <col min="8713" max="8713" width="6" style="25" customWidth="1"/>
    <col min="8714" max="8714" width="4.42578125" style="25" customWidth="1"/>
    <col min="8715" max="8715" width="9.85546875" style="25" customWidth="1"/>
    <col min="8716" max="8716" width="10.28515625" style="25" customWidth="1"/>
    <col min="8717" max="8718" width="5.140625" style="25" customWidth="1"/>
    <col min="8719" max="8719" width="1.7109375" style="25" customWidth="1"/>
    <col min="8720" max="8720" width="10.7109375" style="25" customWidth="1"/>
    <col min="8721" max="8721" width="3.5703125" style="25" customWidth="1"/>
    <col min="8722" max="8722" width="1.42578125" style="25" customWidth="1"/>
    <col min="8723" max="8723" width="7" style="25" customWidth="1"/>
    <col min="8724" max="8732" width="0" style="25" hidden="1" customWidth="1"/>
    <col min="8733" max="8733" width="9.42578125" style="25" customWidth="1"/>
    <col min="8734" max="8734" width="12.85546875" style="25" customWidth="1"/>
    <col min="8735" max="8735" width="14" style="25" customWidth="1"/>
    <col min="8736" max="8747" width="9.140625" style="25"/>
    <col min="8748" max="8768" width="0" style="25" hidden="1" customWidth="1"/>
    <col min="8769" max="8960" width="9.140625" style="25"/>
    <col min="8961" max="8961" width="7.140625" style="25" customWidth="1"/>
    <col min="8962" max="8962" width="1.42578125" style="25" customWidth="1"/>
    <col min="8963" max="8963" width="3.5703125" style="25" customWidth="1"/>
    <col min="8964" max="8964" width="3.7109375" style="25" customWidth="1"/>
    <col min="8965" max="8965" width="14.7109375" style="25" customWidth="1"/>
    <col min="8966" max="8967" width="9.5703125" style="25" customWidth="1"/>
    <col min="8968" max="8968" width="10.7109375" style="25" customWidth="1"/>
    <col min="8969" max="8969" width="6" style="25" customWidth="1"/>
    <col min="8970" max="8970" width="4.42578125" style="25" customWidth="1"/>
    <col min="8971" max="8971" width="9.85546875" style="25" customWidth="1"/>
    <col min="8972" max="8972" width="10.28515625" style="25" customWidth="1"/>
    <col min="8973" max="8974" width="5.140625" style="25" customWidth="1"/>
    <col min="8975" max="8975" width="1.7109375" style="25" customWidth="1"/>
    <col min="8976" max="8976" width="10.7109375" style="25" customWidth="1"/>
    <col min="8977" max="8977" width="3.5703125" style="25" customWidth="1"/>
    <col min="8978" max="8978" width="1.42578125" style="25" customWidth="1"/>
    <col min="8979" max="8979" width="7" style="25" customWidth="1"/>
    <col min="8980" max="8988" width="0" style="25" hidden="1" customWidth="1"/>
    <col min="8989" max="8989" width="9.42578125" style="25" customWidth="1"/>
    <col min="8990" max="8990" width="12.85546875" style="25" customWidth="1"/>
    <col min="8991" max="8991" width="14" style="25" customWidth="1"/>
    <col min="8992" max="9003" width="9.140625" style="25"/>
    <col min="9004" max="9024" width="0" style="25" hidden="1" customWidth="1"/>
    <col min="9025" max="9216" width="9.140625" style="25"/>
    <col min="9217" max="9217" width="7.140625" style="25" customWidth="1"/>
    <col min="9218" max="9218" width="1.42578125" style="25" customWidth="1"/>
    <col min="9219" max="9219" width="3.5703125" style="25" customWidth="1"/>
    <col min="9220" max="9220" width="3.7109375" style="25" customWidth="1"/>
    <col min="9221" max="9221" width="14.7109375" style="25" customWidth="1"/>
    <col min="9222" max="9223" width="9.5703125" style="25" customWidth="1"/>
    <col min="9224" max="9224" width="10.7109375" style="25" customWidth="1"/>
    <col min="9225" max="9225" width="6" style="25" customWidth="1"/>
    <col min="9226" max="9226" width="4.42578125" style="25" customWidth="1"/>
    <col min="9227" max="9227" width="9.85546875" style="25" customWidth="1"/>
    <col min="9228" max="9228" width="10.28515625" style="25" customWidth="1"/>
    <col min="9229" max="9230" width="5.140625" style="25" customWidth="1"/>
    <col min="9231" max="9231" width="1.7109375" style="25" customWidth="1"/>
    <col min="9232" max="9232" width="10.7109375" style="25" customWidth="1"/>
    <col min="9233" max="9233" width="3.5703125" style="25" customWidth="1"/>
    <col min="9234" max="9234" width="1.42578125" style="25" customWidth="1"/>
    <col min="9235" max="9235" width="7" style="25" customWidth="1"/>
    <col min="9236" max="9244" width="0" style="25" hidden="1" customWidth="1"/>
    <col min="9245" max="9245" width="9.42578125" style="25" customWidth="1"/>
    <col min="9246" max="9246" width="12.85546875" style="25" customWidth="1"/>
    <col min="9247" max="9247" width="14" style="25" customWidth="1"/>
    <col min="9248" max="9259" width="9.140625" style="25"/>
    <col min="9260" max="9280" width="0" style="25" hidden="1" customWidth="1"/>
    <col min="9281" max="9472" width="9.140625" style="25"/>
    <col min="9473" max="9473" width="7.140625" style="25" customWidth="1"/>
    <col min="9474" max="9474" width="1.42578125" style="25" customWidth="1"/>
    <col min="9475" max="9475" width="3.5703125" style="25" customWidth="1"/>
    <col min="9476" max="9476" width="3.7109375" style="25" customWidth="1"/>
    <col min="9477" max="9477" width="14.7109375" style="25" customWidth="1"/>
    <col min="9478" max="9479" width="9.5703125" style="25" customWidth="1"/>
    <col min="9480" max="9480" width="10.7109375" style="25" customWidth="1"/>
    <col min="9481" max="9481" width="6" style="25" customWidth="1"/>
    <col min="9482" max="9482" width="4.42578125" style="25" customWidth="1"/>
    <col min="9483" max="9483" width="9.85546875" style="25" customWidth="1"/>
    <col min="9484" max="9484" width="10.28515625" style="25" customWidth="1"/>
    <col min="9485" max="9486" width="5.140625" style="25" customWidth="1"/>
    <col min="9487" max="9487" width="1.7109375" style="25" customWidth="1"/>
    <col min="9488" max="9488" width="10.7109375" style="25" customWidth="1"/>
    <col min="9489" max="9489" width="3.5703125" style="25" customWidth="1"/>
    <col min="9490" max="9490" width="1.42578125" style="25" customWidth="1"/>
    <col min="9491" max="9491" width="7" style="25" customWidth="1"/>
    <col min="9492" max="9500" width="0" style="25" hidden="1" customWidth="1"/>
    <col min="9501" max="9501" width="9.42578125" style="25" customWidth="1"/>
    <col min="9502" max="9502" width="12.85546875" style="25" customWidth="1"/>
    <col min="9503" max="9503" width="14" style="25" customWidth="1"/>
    <col min="9504" max="9515" width="9.140625" style="25"/>
    <col min="9516" max="9536" width="0" style="25" hidden="1" customWidth="1"/>
    <col min="9537" max="9728" width="9.140625" style="25"/>
    <col min="9729" max="9729" width="7.140625" style="25" customWidth="1"/>
    <col min="9730" max="9730" width="1.42578125" style="25" customWidth="1"/>
    <col min="9731" max="9731" width="3.5703125" style="25" customWidth="1"/>
    <col min="9732" max="9732" width="3.7109375" style="25" customWidth="1"/>
    <col min="9733" max="9733" width="14.7109375" style="25" customWidth="1"/>
    <col min="9734" max="9735" width="9.5703125" style="25" customWidth="1"/>
    <col min="9736" max="9736" width="10.7109375" style="25" customWidth="1"/>
    <col min="9737" max="9737" width="6" style="25" customWidth="1"/>
    <col min="9738" max="9738" width="4.42578125" style="25" customWidth="1"/>
    <col min="9739" max="9739" width="9.85546875" style="25" customWidth="1"/>
    <col min="9740" max="9740" width="10.28515625" style="25" customWidth="1"/>
    <col min="9741" max="9742" width="5.140625" style="25" customWidth="1"/>
    <col min="9743" max="9743" width="1.7109375" style="25" customWidth="1"/>
    <col min="9744" max="9744" width="10.7109375" style="25" customWidth="1"/>
    <col min="9745" max="9745" width="3.5703125" style="25" customWidth="1"/>
    <col min="9746" max="9746" width="1.42578125" style="25" customWidth="1"/>
    <col min="9747" max="9747" width="7" style="25" customWidth="1"/>
    <col min="9748" max="9756" width="0" style="25" hidden="1" customWidth="1"/>
    <col min="9757" max="9757" width="9.42578125" style="25" customWidth="1"/>
    <col min="9758" max="9758" width="12.85546875" style="25" customWidth="1"/>
    <col min="9759" max="9759" width="14" style="25" customWidth="1"/>
    <col min="9760" max="9771" width="9.140625" style="25"/>
    <col min="9772" max="9792" width="0" style="25" hidden="1" customWidth="1"/>
    <col min="9793" max="9984" width="9.140625" style="25"/>
    <col min="9985" max="9985" width="7.140625" style="25" customWidth="1"/>
    <col min="9986" max="9986" width="1.42578125" style="25" customWidth="1"/>
    <col min="9987" max="9987" width="3.5703125" style="25" customWidth="1"/>
    <col min="9988" max="9988" width="3.7109375" style="25" customWidth="1"/>
    <col min="9989" max="9989" width="14.7109375" style="25" customWidth="1"/>
    <col min="9990" max="9991" width="9.5703125" style="25" customWidth="1"/>
    <col min="9992" max="9992" width="10.7109375" style="25" customWidth="1"/>
    <col min="9993" max="9993" width="6" style="25" customWidth="1"/>
    <col min="9994" max="9994" width="4.42578125" style="25" customWidth="1"/>
    <col min="9995" max="9995" width="9.85546875" style="25" customWidth="1"/>
    <col min="9996" max="9996" width="10.28515625" style="25" customWidth="1"/>
    <col min="9997" max="9998" width="5.140625" style="25" customWidth="1"/>
    <col min="9999" max="9999" width="1.7109375" style="25" customWidth="1"/>
    <col min="10000" max="10000" width="10.7109375" style="25" customWidth="1"/>
    <col min="10001" max="10001" width="3.5703125" style="25" customWidth="1"/>
    <col min="10002" max="10002" width="1.42578125" style="25" customWidth="1"/>
    <col min="10003" max="10003" width="7" style="25" customWidth="1"/>
    <col min="10004" max="10012" width="0" style="25" hidden="1" customWidth="1"/>
    <col min="10013" max="10013" width="9.42578125" style="25" customWidth="1"/>
    <col min="10014" max="10014" width="12.85546875" style="25" customWidth="1"/>
    <col min="10015" max="10015" width="14" style="25" customWidth="1"/>
    <col min="10016" max="10027" width="9.140625" style="25"/>
    <col min="10028" max="10048" width="0" style="25" hidden="1" customWidth="1"/>
    <col min="10049" max="10240" width="9.140625" style="25"/>
    <col min="10241" max="10241" width="7.140625" style="25" customWidth="1"/>
    <col min="10242" max="10242" width="1.42578125" style="25" customWidth="1"/>
    <col min="10243" max="10243" width="3.5703125" style="25" customWidth="1"/>
    <col min="10244" max="10244" width="3.7109375" style="25" customWidth="1"/>
    <col min="10245" max="10245" width="14.7109375" style="25" customWidth="1"/>
    <col min="10246" max="10247" width="9.5703125" style="25" customWidth="1"/>
    <col min="10248" max="10248" width="10.7109375" style="25" customWidth="1"/>
    <col min="10249" max="10249" width="6" style="25" customWidth="1"/>
    <col min="10250" max="10250" width="4.42578125" style="25" customWidth="1"/>
    <col min="10251" max="10251" width="9.85546875" style="25" customWidth="1"/>
    <col min="10252" max="10252" width="10.28515625" style="25" customWidth="1"/>
    <col min="10253" max="10254" width="5.140625" style="25" customWidth="1"/>
    <col min="10255" max="10255" width="1.7109375" style="25" customWidth="1"/>
    <col min="10256" max="10256" width="10.7109375" style="25" customWidth="1"/>
    <col min="10257" max="10257" width="3.5703125" style="25" customWidth="1"/>
    <col min="10258" max="10258" width="1.42578125" style="25" customWidth="1"/>
    <col min="10259" max="10259" width="7" style="25" customWidth="1"/>
    <col min="10260" max="10268" width="0" style="25" hidden="1" customWidth="1"/>
    <col min="10269" max="10269" width="9.42578125" style="25" customWidth="1"/>
    <col min="10270" max="10270" width="12.85546875" style="25" customWidth="1"/>
    <col min="10271" max="10271" width="14" style="25" customWidth="1"/>
    <col min="10272" max="10283" width="9.140625" style="25"/>
    <col min="10284" max="10304" width="0" style="25" hidden="1" customWidth="1"/>
    <col min="10305" max="10496" width="9.140625" style="25"/>
    <col min="10497" max="10497" width="7.140625" style="25" customWidth="1"/>
    <col min="10498" max="10498" width="1.42578125" style="25" customWidth="1"/>
    <col min="10499" max="10499" width="3.5703125" style="25" customWidth="1"/>
    <col min="10500" max="10500" width="3.7109375" style="25" customWidth="1"/>
    <col min="10501" max="10501" width="14.7109375" style="25" customWidth="1"/>
    <col min="10502" max="10503" width="9.5703125" style="25" customWidth="1"/>
    <col min="10504" max="10504" width="10.7109375" style="25" customWidth="1"/>
    <col min="10505" max="10505" width="6" style="25" customWidth="1"/>
    <col min="10506" max="10506" width="4.42578125" style="25" customWidth="1"/>
    <col min="10507" max="10507" width="9.85546875" style="25" customWidth="1"/>
    <col min="10508" max="10508" width="10.28515625" style="25" customWidth="1"/>
    <col min="10509" max="10510" width="5.140625" style="25" customWidth="1"/>
    <col min="10511" max="10511" width="1.7109375" style="25" customWidth="1"/>
    <col min="10512" max="10512" width="10.7109375" style="25" customWidth="1"/>
    <col min="10513" max="10513" width="3.5703125" style="25" customWidth="1"/>
    <col min="10514" max="10514" width="1.42578125" style="25" customWidth="1"/>
    <col min="10515" max="10515" width="7" style="25" customWidth="1"/>
    <col min="10516" max="10524" width="0" style="25" hidden="1" customWidth="1"/>
    <col min="10525" max="10525" width="9.42578125" style="25" customWidth="1"/>
    <col min="10526" max="10526" width="12.85546875" style="25" customWidth="1"/>
    <col min="10527" max="10527" width="14" style="25" customWidth="1"/>
    <col min="10528" max="10539" width="9.140625" style="25"/>
    <col min="10540" max="10560" width="0" style="25" hidden="1" customWidth="1"/>
    <col min="10561" max="10752" width="9.140625" style="25"/>
    <col min="10753" max="10753" width="7.140625" style="25" customWidth="1"/>
    <col min="10754" max="10754" width="1.42578125" style="25" customWidth="1"/>
    <col min="10755" max="10755" width="3.5703125" style="25" customWidth="1"/>
    <col min="10756" max="10756" width="3.7109375" style="25" customWidth="1"/>
    <col min="10757" max="10757" width="14.7109375" style="25" customWidth="1"/>
    <col min="10758" max="10759" width="9.5703125" style="25" customWidth="1"/>
    <col min="10760" max="10760" width="10.7109375" style="25" customWidth="1"/>
    <col min="10761" max="10761" width="6" style="25" customWidth="1"/>
    <col min="10762" max="10762" width="4.42578125" style="25" customWidth="1"/>
    <col min="10763" max="10763" width="9.85546875" style="25" customWidth="1"/>
    <col min="10764" max="10764" width="10.28515625" style="25" customWidth="1"/>
    <col min="10765" max="10766" width="5.140625" style="25" customWidth="1"/>
    <col min="10767" max="10767" width="1.7109375" style="25" customWidth="1"/>
    <col min="10768" max="10768" width="10.7109375" style="25" customWidth="1"/>
    <col min="10769" max="10769" width="3.5703125" style="25" customWidth="1"/>
    <col min="10770" max="10770" width="1.42578125" style="25" customWidth="1"/>
    <col min="10771" max="10771" width="7" style="25" customWidth="1"/>
    <col min="10772" max="10780" width="0" style="25" hidden="1" customWidth="1"/>
    <col min="10781" max="10781" width="9.42578125" style="25" customWidth="1"/>
    <col min="10782" max="10782" width="12.85546875" style="25" customWidth="1"/>
    <col min="10783" max="10783" width="14" style="25" customWidth="1"/>
    <col min="10784" max="10795" width="9.140625" style="25"/>
    <col min="10796" max="10816" width="0" style="25" hidden="1" customWidth="1"/>
    <col min="10817" max="11008" width="9.140625" style="25"/>
    <col min="11009" max="11009" width="7.140625" style="25" customWidth="1"/>
    <col min="11010" max="11010" width="1.42578125" style="25" customWidth="1"/>
    <col min="11011" max="11011" width="3.5703125" style="25" customWidth="1"/>
    <col min="11012" max="11012" width="3.7109375" style="25" customWidth="1"/>
    <col min="11013" max="11013" width="14.7109375" style="25" customWidth="1"/>
    <col min="11014" max="11015" width="9.5703125" style="25" customWidth="1"/>
    <col min="11016" max="11016" width="10.7109375" style="25" customWidth="1"/>
    <col min="11017" max="11017" width="6" style="25" customWidth="1"/>
    <col min="11018" max="11018" width="4.42578125" style="25" customWidth="1"/>
    <col min="11019" max="11019" width="9.85546875" style="25" customWidth="1"/>
    <col min="11020" max="11020" width="10.28515625" style="25" customWidth="1"/>
    <col min="11021" max="11022" width="5.140625" style="25" customWidth="1"/>
    <col min="11023" max="11023" width="1.7109375" style="25" customWidth="1"/>
    <col min="11024" max="11024" width="10.7109375" style="25" customWidth="1"/>
    <col min="11025" max="11025" width="3.5703125" style="25" customWidth="1"/>
    <col min="11026" max="11026" width="1.42578125" style="25" customWidth="1"/>
    <col min="11027" max="11027" width="7" style="25" customWidth="1"/>
    <col min="11028" max="11036" width="0" style="25" hidden="1" customWidth="1"/>
    <col min="11037" max="11037" width="9.42578125" style="25" customWidth="1"/>
    <col min="11038" max="11038" width="12.85546875" style="25" customWidth="1"/>
    <col min="11039" max="11039" width="14" style="25" customWidth="1"/>
    <col min="11040" max="11051" width="9.140625" style="25"/>
    <col min="11052" max="11072" width="0" style="25" hidden="1" customWidth="1"/>
    <col min="11073" max="11264" width="9.140625" style="25"/>
    <col min="11265" max="11265" width="7.140625" style="25" customWidth="1"/>
    <col min="11266" max="11266" width="1.42578125" style="25" customWidth="1"/>
    <col min="11267" max="11267" width="3.5703125" style="25" customWidth="1"/>
    <col min="11268" max="11268" width="3.7109375" style="25" customWidth="1"/>
    <col min="11269" max="11269" width="14.7109375" style="25" customWidth="1"/>
    <col min="11270" max="11271" width="9.5703125" style="25" customWidth="1"/>
    <col min="11272" max="11272" width="10.7109375" style="25" customWidth="1"/>
    <col min="11273" max="11273" width="6" style="25" customWidth="1"/>
    <col min="11274" max="11274" width="4.42578125" style="25" customWidth="1"/>
    <col min="11275" max="11275" width="9.85546875" style="25" customWidth="1"/>
    <col min="11276" max="11276" width="10.28515625" style="25" customWidth="1"/>
    <col min="11277" max="11278" width="5.140625" style="25" customWidth="1"/>
    <col min="11279" max="11279" width="1.7109375" style="25" customWidth="1"/>
    <col min="11280" max="11280" width="10.7109375" style="25" customWidth="1"/>
    <col min="11281" max="11281" width="3.5703125" style="25" customWidth="1"/>
    <col min="11282" max="11282" width="1.42578125" style="25" customWidth="1"/>
    <col min="11283" max="11283" width="7" style="25" customWidth="1"/>
    <col min="11284" max="11292" width="0" style="25" hidden="1" customWidth="1"/>
    <col min="11293" max="11293" width="9.42578125" style="25" customWidth="1"/>
    <col min="11294" max="11294" width="12.85546875" style="25" customWidth="1"/>
    <col min="11295" max="11295" width="14" style="25" customWidth="1"/>
    <col min="11296" max="11307" width="9.140625" style="25"/>
    <col min="11308" max="11328" width="0" style="25" hidden="1" customWidth="1"/>
    <col min="11329" max="11520" width="9.140625" style="25"/>
    <col min="11521" max="11521" width="7.140625" style="25" customWidth="1"/>
    <col min="11522" max="11522" width="1.42578125" style="25" customWidth="1"/>
    <col min="11523" max="11523" width="3.5703125" style="25" customWidth="1"/>
    <col min="11524" max="11524" width="3.7109375" style="25" customWidth="1"/>
    <col min="11525" max="11525" width="14.7109375" style="25" customWidth="1"/>
    <col min="11526" max="11527" width="9.5703125" style="25" customWidth="1"/>
    <col min="11528" max="11528" width="10.7109375" style="25" customWidth="1"/>
    <col min="11529" max="11529" width="6" style="25" customWidth="1"/>
    <col min="11530" max="11530" width="4.42578125" style="25" customWidth="1"/>
    <col min="11531" max="11531" width="9.85546875" style="25" customWidth="1"/>
    <col min="11532" max="11532" width="10.28515625" style="25" customWidth="1"/>
    <col min="11533" max="11534" width="5.140625" style="25" customWidth="1"/>
    <col min="11535" max="11535" width="1.7109375" style="25" customWidth="1"/>
    <col min="11536" max="11536" width="10.7109375" style="25" customWidth="1"/>
    <col min="11537" max="11537" width="3.5703125" style="25" customWidth="1"/>
    <col min="11538" max="11538" width="1.42578125" style="25" customWidth="1"/>
    <col min="11539" max="11539" width="7" style="25" customWidth="1"/>
    <col min="11540" max="11548" width="0" style="25" hidden="1" customWidth="1"/>
    <col min="11549" max="11549" width="9.42578125" style="25" customWidth="1"/>
    <col min="11550" max="11550" width="12.85546875" style="25" customWidth="1"/>
    <col min="11551" max="11551" width="14" style="25" customWidth="1"/>
    <col min="11552" max="11563" width="9.140625" style="25"/>
    <col min="11564" max="11584" width="0" style="25" hidden="1" customWidth="1"/>
    <col min="11585" max="11776" width="9.140625" style="25"/>
    <col min="11777" max="11777" width="7.140625" style="25" customWidth="1"/>
    <col min="11778" max="11778" width="1.42578125" style="25" customWidth="1"/>
    <col min="11779" max="11779" width="3.5703125" style="25" customWidth="1"/>
    <col min="11780" max="11780" width="3.7109375" style="25" customWidth="1"/>
    <col min="11781" max="11781" width="14.7109375" style="25" customWidth="1"/>
    <col min="11782" max="11783" width="9.5703125" style="25" customWidth="1"/>
    <col min="11784" max="11784" width="10.7109375" style="25" customWidth="1"/>
    <col min="11785" max="11785" width="6" style="25" customWidth="1"/>
    <col min="11786" max="11786" width="4.42578125" style="25" customWidth="1"/>
    <col min="11787" max="11787" width="9.85546875" style="25" customWidth="1"/>
    <col min="11788" max="11788" width="10.28515625" style="25" customWidth="1"/>
    <col min="11789" max="11790" width="5.140625" style="25" customWidth="1"/>
    <col min="11791" max="11791" width="1.7109375" style="25" customWidth="1"/>
    <col min="11792" max="11792" width="10.7109375" style="25" customWidth="1"/>
    <col min="11793" max="11793" width="3.5703125" style="25" customWidth="1"/>
    <col min="11794" max="11794" width="1.42578125" style="25" customWidth="1"/>
    <col min="11795" max="11795" width="7" style="25" customWidth="1"/>
    <col min="11796" max="11804" width="0" style="25" hidden="1" customWidth="1"/>
    <col min="11805" max="11805" width="9.42578125" style="25" customWidth="1"/>
    <col min="11806" max="11806" width="12.85546875" style="25" customWidth="1"/>
    <col min="11807" max="11807" width="14" style="25" customWidth="1"/>
    <col min="11808" max="11819" width="9.140625" style="25"/>
    <col min="11820" max="11840" width="0" style="25" hidden="1" customWidth="1"/>
    <col min="11841" max="12032" width="9.140625" style="25"/>
    <col min="12033" max="12033" width="7.140625" style="25" customWidth="1"/>
    <col min="12034" max="12034" width="1.42578125" style="25" customWidth="1"/>
    <col min="12035" max="12035" width="3.5703125" style="25" customWidth="1"/>
    <col min="12036" max="12036" width="3.7109375" style="25" customWidth="1"/>
    <col min="12037" max="12037" width="14.7109375" style="25" customWidth="1"/>
    <col min="12038" max="12039" width="9.5703125" style="25" customWidth="1"/>
    <col min="12040" max="12040" width="10.7109375" style="25" customWidth="1"/>
    <col min="12041" max="12041" width="6" style="25" customWidth="1"/>
    <col min="12042" max="12042" width="4.42578125" style="25" customWidth="1"/>
    <col min="12043" max="12043" width="9.85546875" style="25" customWidth="1"/>
    <col min="12044" max="12044" width="10.28515625" style="25" customWidth="1"/>
    <col min="12045" max="12046" width="5.140625" style="25" customWidth="1"/>
    <col min="12047" max="12047" width="1.7109375" style="25" customWidth="1"/>
    <col min="12048" max="12048" width="10.7109375" style="25" customWidth="1"/>
    <col min="12049" max="12049" width="3.5703125" style="25" customWidth="1"/>
    <col min="12050" max="12050" width="1.42578125" style="25" customWidth="1"/>
    <col min="12051" max="12051" width="7" style="25" customWidth="1"/>
    <col min="12052" max="12060" width="0" style="25" hidden="1" customWidth="1"/>
    <col min="12061" max="12061" width="9.42578125" style="25" customWidth="1"/>
    <col min="12062" max="12062" width="12.85546875" style="25" customWidth="1"/>
    <col min="12063" max="12063" width="14" style="25" customWidth="1"/>
    <col min="12064" max="12075" width="9.140625" style="25"/>
    <col min="12076" max="12096" width="0" style="25" hidden="1" customWidth="1"/>
    <col min="12097" max="12288" width="9.140625" style="25"/>
    <col min="12289" max="12289" width="7.140625" style="25" customWidth="1"/>
    <col min="12290" max="12290" width="1.42578125" style="25" customWidth="1"/>
    <col min="12291" max="12291" width="3.5703125" style="25" customWidth="1"/>
    <col min="12292" max="12292" width="3.7109375" style="25" customWidth="1"/>
    <col min="12293" max="12293" width="14.7109375" style="25" customWidth="1"/>
    <col min="12294" max="12295" width="9.5703125" style="25" customWidth="1"/>
    <col min="12296" max="12296" width="10.7109375" style="25" customWidth="1"/>
    <col min="12297" max="12297" width="6" style="25" customWidth="1"/>
    <col min="12298" max="12298" width="4.42578125" style="25" customWidth="1"/>
    <col min="12299" max="12299" width="9.85546875" style="25" customWidth="1"/>
    <col min="12300" max="12300" width="10.28515625" style="25" customWidth="1"/>
    <col min="12301" max="12302" width="5.140625" style="25" customWidth="1"/>
    <col min="12303" max="12303" width="1.7109375" style="25" customWidth="1"/>
    <col min="12304" max="12304" width="10.7109375" style="25" customWidth="1"/>
    <col min="12305" max="12305" width="3.5703125" style="25" customWidth="1"/>
    <col min="12306" max="12306" width="1.42578125" style="25" customWidth="1"/>
    <col min="12307" max="12307" width="7" style="25" customWidth="1"/>
    <col min="12308" max="12316" width="0" style="25" hidden="1" customWidth="1"/>
    <col min="12317" max="12317" width="9.42578125" style="25" customWidth="1"/>
    <col min="12318" max="12318" width="12.85546875" style="25" customWidth="1"/>
    <col min="12319" max="12319" width="14" style="25" customWidth="1"/>
    <col min="12320" max="12331" width="9.140625" style="25"/>
    <col min="12332" max="12352" width="0" style="25" hidden="1" customWidth="1"/>
    <col min="12353" max="12544" width="9.140625" style="25"/>
    <col min="12545" max="12545" width="7.140625" style="25" customWidth="1"/>
    <col min="12546" max="12546" width="1.42578125" style="25" customWidth="1"/>
    <col min="12547" max="12547" width="3.5703125" style="25" customWidth="1"/>
    <col min="12548" max="12548" width="3.7109375" style="25" customWidth="1"/>
    <col min="12549" max="12549" width="14.7109375" style="25" customWidth="1"/>
    <col min="12550" max="12551" width="9.5703125" style="25" customWidth="1"/>
    <col min="12552" max="12552" width="10.7109375" style="25" customWidth="1"/>
    <col min="12553" max="12553" width="6" style="25" customWidth="1"/>
    <col min="12554" max="12554" width="4.42578125" style="25" customWidth="1"/>
    <col min="12555" max="12555" width="9.85546875" style="25" customWidth="1"/>
    <col min="12556" max="12556" width="10.28515625" style="25" customWidth="1"/>
    <col min="12557" max="12558" width="5.140625" style="25" customWidth="1"/>
    <col min="12559" max="12559" width="1.7109375" style="25" customWidth="1"/>
    <col min="12560" max="12560" width="10.7109375" style="25" customWidth="1"/>
    <col min="12561" max="12561" width="3.5703125" style="25" customWidth="1"/>
    <col min="12562" max="12562" width="1.42578125" style="25" customWidth="1"/>
    <col min="12563" max="12563" width="7" style="25" customWidth="1"/>
    <col min="12564" max="12572" width="0" style="25" hidden="1" customWidth="1"/>
    <col min="12573" max="12573" width="9.42578125" style="25" customWidth="1"/>
    <col min="12574" max="12574" width="12.85546875" style="25" customWidth="1"/>
    <col min="12575" max="12575" width="14" style="25" customWidth="1"/>
    <col min="12576" max="12587" width="9.140625" style="25"/>
    <col min="12588" max="12608" width="0" style="25" hidden="1" customWidth="1"/>
    <col min="12609" max="12800" width="9.140625" style="25"/>
    <col min="12801" max="12801" width="7.140625" style="25" customWidth="1"/>
    <col min="12802" max="12802" width="1.42578125" style="25" customWidth="1"/>
    <col min="12803" max="12803" width="3.5703125" style="25" customWidth="1"/>
    <col min="12804" max="12804" width="3.7109375" style="25" customWidth="1"/>
    <col min="12805" max="12805" width="14.7109375" style="25" customWidth="1"/>
    <col min="12806" max="12807" width="9.5703125" style="25" customWidth="1"/>
    <col min="12808" max="12808" width="10.7109375" style="25" customWidth="1"/>
    <col min="12809" max="12809" width="6" style="25" customWidth="1"/>
    <col min="12810" max="12810" width="4.42578125" style="25" customWidth="1"/>
    <col min="12811" max="12811" width="9.85546875" style="25" customWidth="1"/>
    <col min="12812" max="12812" width="10.28515625" style="25" customWidth="1"/>
    <col min="12813" max="12814" width="5.140625" style="25" customWidth="1"/>
    <col min="12815" max="12815" width="1.7109375" style="25" customWidth="1"/>
    <col min="12816" max="12816" width="10.7109375" style="25" customWidth="1"/>
    <col min="12817" max="12817" width="3.5703125" style="25" customWidth="1"/>
    <col min="12818" max="12818" width="1.42578125" style="25" customWidth="1"/>
    <col min="12819" max="12819" width="7" style="25" customWidth="1"/>
    <col min="12820" max="12828" width="0" style="25" hidden="1" customWidth="1"/>
    <col min="12829" max="12829" width="9.42578125" style="25" customWidth="1"/>
    <col min="12830" max="12830" width="12.85546875" style="25" customWidth="1"/>
    <col min="12831" max="12831" width="14" style="25" customWidth="1"/>
    <col min="12832" max="12843" width="9.140625" style="25"/>
    <col min="12844" max="12864" width="0" style="25" hidden="1" customWidth="1"/>
    <col min="12865" max="13056" width="9.140625" style="25"/>
    <col min="13057" max="13057" width="7.140625" style="25" customWidth="1"/>
    <col min="13058" max="13058" width="1.42578125" style="25" customWidth="1"/>
    <col min="13059" max="13059" width="3.5703125" style="25" customWidth="1"/>
    <col min="13060" max="13060" width="3.7109375" style="25" customWidth="1"/>
    <col min="13061" max="13061" width="14.7109375" style="25" customWidth="1"/>
    <col min="13062" max="13063" width="9.5703125" style="25" customWidth="1"/>
    <col min="13064" max="13064" width="10.7109375" style="25" customWidth="1"/>
    <col min="13065" max="13065" width="6" style="25" customWidth="1"/>
    <col min="13066" max="13066" width="4.42578125" style="25" customWidth="1"/>
    <col min="13067" max="13067" width="9.85546875" style="25" customWidth="1"/>
    <col min="13068" max="13068" width="10.28515625" style="25" customWidth="1"/>
    <col min="13069" max="13070" width="5.140625" style="25" customWidth="1"/>
    <col min="13071" max="13071" width="1.7109375" style="25" customWidth="1"/>
    <col min="13072" max="13072" width="10.7109375" style="25" customWidth="1"/>
    <col min="13073" max="13073" width="3.5703125" style="25" customWidth="1"/>
    <col min="13074" max="13074" width="1.42578125" style="25" customWidth="1"/>
    <col min="13075" max="13075" width="7" style="25" customWidth="1"/>
    <col min="13076" max="13084" width="0" style="25" hidden="1" customWidth="1"/>
    <col min="13085" max="13085" width="9.42578125" style="25" customWidth="1"/>
    <col min="13086" max="13086" width="12.85546875" style="25" customWidth="1"/>
    <col min="13087" max="13087" width="14" style="25" customWidth="1"/>
    <col min="13088" max="13099" width="9.140625" style="25"/>
    <col min="13100" max="13120" width="0" style="25" hidden="1" customWidth="1"/>
    <col min="13121" max="13312" width="9.140625" style="25"/>
    <col min="13313" max="13313" width="7.140625" style="25" customWidth="1"/>
    <col min="13314" max="13314" width="1.42578125" style="25" customWidth="1"/>
    <col min="13315" max="13315" width="3.5703125" style="25" customWidth="1"/>
    <col min="13316" max="13316" width="3.7109375" style="25" customWidth="1"/>
    <col min="13317" max="13317" width="14.7109375" style="25" customWidth="1"/>
    <col min="13318" max="13319" width="9.5703125" style="25" customWidth="1"/>
    <col min="13320" max="13320" width="10.7109375" style="25" customWidth="1"/>
    <col min="13321" max="13321" width="6" style="25" customWidth="1"/>
    <col min="13322" max="13322" width="4.42578125" style="25" customWidth="1"/>
    <col min="13323" max="13323" width="9.85546875" style="25" customWidth="1"/>
    <col min="13324" max="13324" width="10.28515625" style="25" customWidth="1"/>
    <col min="13325" max="13326" width="5.140625" style="25" customWidth="1"/>
    <col min="13327" max="13327" width="1.7109375" style="25" customWidth="1"/>
    <col min="13328" max="13328" width="10.7109375" style="25" customWidth="1"/>
    <col min="13329" max="13329" width="3.5703125" style="25" customWidth="1"/>
    <col min="13330" max="13330" width="1.42578125" style="25" customWidth="1"/>
    <col min="13331" max="13331" width="7" style="25" customWidth="1"/>
    <col min="13332" max="13340" width="0" style="25" hidden="1" customWidth="1"/>
    <col min="13341" max="13341" width="9.42578125" style="25" customWidth="1"/>
    <col min="13342" max="13342" width="12.85546875" style="25" customWidth="1"/>
    <col min="13343" max="13343" width="14" style="25" customWidth="1"/>
    <col min="13344" max="13355" width="9.140625" style="25"/>
    <col min="13356" max="13376" width="0" style="25" hidden="1" customWidth="1"/>
    <col min="13377" max="13568" width="9.140625" style="25"/>
    <col min="13569" max="13569" width="7.140625" style="25" customWidth="1"/>
    <col min="13570" max="13570" width="1.42578125" style="25" customWidth="1"/>
    <col min="13571" max="13571" width="3.5703125" style="25" customWidth="1"/>
    <col min="13572" max="13572" width="3.7109375" style="25" customWidth="1"/>
    <col min="13573" max="13573" width="14.7109375" style="25" customWidth="1"/>
    <col min="13574" max="13575" width="9.5703125" style="25" customWidth="1"/>
    <col min="13576" max="13576" width="10.7109375" style="25" customWidth="1"/>
    <col min="13577" max="13577" width="6" style="25" customWidth="1"/>
    <col min="13578" max="13578" width="4.42578125" style="25" customWidth="1"/>
    <col min="13579" max="13579" width="9.85546875" style="25" customWidth="1"/>
    <col min="13580" max="13580" width="10.28515625" style="25" customWidth="1"/>
    <col min="13581" max="13582" width="5.140625" style="25" customWidth="1"/>
    <col min="13583" max="13583" width="1.7109375" style="25" customWidth="1"/>
    <col min="13584" max="13584" width="10.7109375" style="25" customWidth="1"/>
    <col min="13585" max="13585" width="3.5703125" style="25" customWidth="1"/>
    <col min="13586" max="13586" width="1.42578125" style="25" customWidth="1"/>
    <col min="13587" max="13587" width="7" style="25" customWidth="1"/>
    <col min="13588" max="13596" width="0" style="25" hidden="1" customWidth="1"/>
    <col min="13597" max="13597" width="9.42578125" style="25" customWidth="1"/>
    <col min="13598" max="13598" width="12.85546875" style="25" customWidth="1"/>
    <col min="13599" max="13599" width="14" style="25" customWidth="1"/>
    <col min="13600" max="13611" width="9.140625" style="25"/>
    <col min="13612" max="13632" width="0" style="25" hidden="1" customWidth="1"/>
    <col min="13633" max="13824" width="9.140625" style="25"/>
    <col min="13825" max="13825" width="7.140625" style="25" customWidth="1"/>
    <col min="13826" max="13826" width="1.42578125" style="25" customWidth="1"/>
    <col min="13827" max="13827" width="3.5703125" style="25" customWidth="1"/>
    <col min="13828" max="13828" width="3.7109375" style="25" customWidth="1"/>
    <col min="13829" max="13829" width="14.7109375" style="25" customWidth="1"/>
    <col min="13830" max="13831" width="9.5703125" style="25" customWidth="1"/>
    <col min="13832" max="13832" width="10.7109375" style="25" customWidth="1"/>
    <col min="13833" max="13833" width="6" style="25" customWidth="1"/>
    <col min="13834" max="13834" width="4.42578125" style="25" customWidth="1"/>
    <col min="13835" max="13835" width="9.85546875" style="25" customWidth="1"/>
    <col min="13836" max="13836" width="10.28515625" style="25" customWidth="1"/>
    <col min="13837" max="13838" width="5.140625" style="25" customWidth="1"/>
    <col min="13839" max="13839" width="1.7109375" style="25" customWidth="1"/>
    <col min="13840" max="13840" width="10.7109375" style="25" customWidth="1"/>
    <col min="13841" max="13841" width="3.5703125" style="25" customWidth="1"/>
    <col min="13842" max="13842" width="1.42578125" style="25" customWidth="1"/>
    <col min="13843" max="13843" width="7" style="25" customWidth="1"/>
    <col min="13844" max="13852" width="0" style="25" hidden="1" customWidth="1"/>
    <col min="13853" max="13853" width="9.42578125" style="25" customWidth="1"/>
    <col min="13854" max="13854" width="12.85546875" style="25" customWidth="1"/>
    <col min="13855" max="13855" width="14" style="25" customWidth="1"/>
    <col min="13856" max="13867" width="9.140625" style="25"/>
    <col min="13868" max="13888" width="0" style="25" hidden="1" customWidth="1"/>
    <col min="13889" max="14080" width="9.140625" style="25"/>
    <col min="14081" max="14081" width="7.140625" style="25" customWidth="1"/>
    <col min="14082" max="14082" width="1.42578125" style="25" customWidth="1"/>
    <col min="14083" max="14083" width="3.5703125" style="25" customWidth="1"/>
    <col min="14084" max="14084" width="3.7109375" style="25" customWidth="1"/>
    <col min="14085" max="14085" width="14.7109375" style="25" customWidth="1"/>
    <col min="14086" max="14087" width="9.5703125" style="25" customWidth="1"/>
    <col min="14088" max="14088" width="10.7109375" style="25" customWidth="1"/>
    <col min="14089" max="14089" width="6" style="25" customWidth="1"/>
    <col min="14090" max="14090" width="4.42578125" style="25" customWidth="1"/>
    <col min="14091" max="14091" width="9.85546875" style="25" customWidth="1"/>
    <col min="14092" max="14092" width="10.28515625" style="25" customWidth="1"/>
    <col min="14093" max="14094" width="5.140625" style="25" customWidth="1"/>
    <col min="14095" max="14095" width="1.7109375" style="25" customWidth="1"/>
    <col min="14096" max="14096" width="10.7109375" style="25" customWidth="1"/>
    <col min="14097" max="14097" width="3.5703125" style="25" customWidth="1"/>
    <col min="14098" max="14098" width="1.42578125" style="25" customWidth="1"/>
    <col min="14099" max="14099" width="7" style="25" customWidth="1"/>
    <col min="14100" max="14108" width="0" style="25" hidden="1" customWidth="1"/>
    <col min="14109" max="14109" width="9.42578125" style="25" customWidth="1"/>
    <col min="14110" max="14110" width="12.85546875" style="25" customWidth="1"/>
    <col min="14111" max="14111" width="14" style="25" customWidth="1"/>
    <col min="14112" max="14123" width="9.140625" style="25"/>
    <col min="14124" max="14144" width="0" style="25" hidden="1" customWidth="1"/>
    <col min="14145" max="14336" width="9.140625" style="25"/>
    <col min="14337" max="14337" width="7.140625" style="25" customWidth="1"/>
    <col min="14338" max="14338" width="1.42578125" style="25" customWidth="1"/>
    <col min="14339" max="14339" width="3.5703125" style="25" customWidth="1"/>
    <col min="14340" max="14340" width="3.7109375" style="25" customWidth="1"/>
    <col min="14341" max="14341" width="14.7109375" style="25" customWidth="1"/>
    <col min="14342" max="14343" width="9.5703125" style="25" customWidth="1"/>
    <col min="14344" max="14344" width="10.7109375" style="25" customWidth="1"/>
    <col min="14345" max="14345" width="6" style="25" customWidth="1"/>
    <col min="14346" max="14346" width="4.42578125" style="25" customWidth="1"/>
    <col min="14347" max="14347" width="9.85546875" style="25" customWidth="1"/>
    <col min="14348" max="14348" width="10.28515625" style="25" customWidth="1"/>
    <col min="14349" max="14350" width="5.140625" style="25" customWidth="1"/>
    <col min="14351" max="14351" width="1.7109375" style="25" customWidth="1"/>
    <col min="14352" max="14352" width="10.7109375" style="25" customWidth="1"/>
    <col min="14353" max="14353" width="3.5703125" style="25" customWidth="1"/>
    <col min="14354" max="14354" width="1.42578125" style="25" customWidth="1"/>
    <col min="14355" max="14355" width="7" style="25" customWidth="1"/>
    <col min="14356" max="14364" width="0" style="25" hidden="1" customWidth="1"/>
    <col min="14365" max="14365" width="9.42578125" style="25" customWidth="1"/>
    <col min="14366" max="14366" width="12.85546875" style="25" customWidth="1"/>
    <col min="14367" max="14367" width="14" style="25" customWidth="1"/>
    <col min="14368" max="14379" width="9.140625" style="25"/>
    <col min="14380" max="14400" width="0" style="25" hidden="1" customWidth="1"/>
    <col min="14401" max="14592" width="9.140625" style="25"/>
    <col min="14593" max="14593" width="7.140625" style="25" customWidth="1"/>
    <col min="14594" max="14594" width="1.42578125" style="25" customWidth="1"/>
    <col min="14595" max="14595" width="3.5703125" style="25" customWidth="1"/>
    <col min="14596" max="14596" width="3.7109375" style="25" customWidth="1"/>
    <col min="14597" max="14597" width="14.7109375" style="25" customWidth="1"/>
    <col min="14598" max="14599" width="9.5703125" style="25" customWidth="1"/>
    <col min="14600" max="14600" width="10.7109375" style="25" customWidth="1"/>
    <col min="14601" max="14601" width="6" style="25" customWidth="1"/>
    <col min="14602" max="14602" width="4.42578125" style="25" customWidth="1"/>
    <col min="14603" max="14603" width="9.85546875" style="25" customWidth="1"/>
    <col min="14604" max="14604" width="10.28515625" style="25" customWidth="1"/>
    <col min="14605" max="14606" width="5.140625" style="25" customWidth="1"/>
    <col min="14607" max="14607" width="1.7109375" style="25" customWidth="1"/>
    <col min="14608" max="14608" width="10.7109375" style="25" customWidth="1"/>
    <col min="14609" max="14609" width="3.5703125" style="25" customWidth="1"/>
    <col min="14610" max="14610" width="1.42578125" style="25" customWidth="1"/>
    <col min="14611" max="14611" width="7" style="25" customWidth="1"/>
    <col min="14612" max="14620" width="0" style="25" hidden="1" customWidth="1"/>
    <col min="14621" max="14621" width="9.42578125" style="25" customWidth="1"/>
    <col min="14622" max="14622" width="12.85546875" style="25" customWidth="1"/>
    <col min="14623" max="14623" width="14" style="25" customWidth="1"/>
    <col min="14624" max="14635" width="9.140625" style="25"/>
    <col min="14636" max="14656" width="0" style="25" hidden="1" customWidth="1"/>
    <col min="14657" max="14848" width="9.140625" style="25"/>
    <col min="14849" max="14849" width="7.140625" style="25" customWidth="1"/>
    <col min="14850" max="14850" width="1.42578125" style="25" customWidth="1"/>
    <col min="14851" max="14851" width="3.5703125" style="25" customWidth="1"/>
    <col min="14852" max="14852" width="3.7109375" style="25" customWidth="1"/>
    <col min="14853" max="14853" width="14.7109375" style="25" customWidth="1"/>
    <col min="14854" max="14855" width="9.5703125" style="25" customWidth="1"/>
    <col min="14856" max="14856" width="10.7109375" style="25" customWidth="1"/>
    <col min="14857" max="14857" width="6" style="25" customWidth="1"/>
    <col min="14858" max="14858" width="4.42578125" style="25" customWidth="1"/>
    <col min="14859" max="14859" width="9.85546875" style="25" customWidth="1"/>
    <col min="14860" max="14860" width="10.28515625" style="25" customWidth="1"/>
    <col min="14861" max="14862" width="5.140625" style="25" customWidth="1"/>
    <col min="14863" max="14863" width="1.7109375" style="25" customWidth="1"/>
    <col min="14864" max="14864" width="10.7109375" style="25" customWidth="1"/>
    <col min="14865" max="14865" width="3.5703125" style="25" customWidth="1"/>
    <col min="14866" max="14866" width="1.42578125" style="25" customWidth="1"/>
    <col min="14867" max="14867" width="7" style="25" customWidth="1"/>
    <col min="14868" max="14876" width="0" style="25" hidden="1" customWidth="1"/>
    <col min="14877" max="14877" width="9.42578125" style="25" customWidth="1"/>
    <col min="14878" max="14878" width="12.85546875" style="25" customWidth="1"/>
    <col min="14879" max="14879" width="14" style="25" customWidth="1"/>
    <col min="14880" max="14891" width="9.140625" style="25"/>
    <col min="14892" max="14912" width="0" style="25" hidden="1" customWidth="1"/>
    <col min="14913" max="15104" width="9.140625" style="25"/>
    <col min="15105" max="15105" width="7.140625" style="25" customWidth="1"/>
    <col min="15106" max="15106" width="1.42578125" style="25" customWidth="1"/>
    <col min="15107" max="15107" width="3.5703125" style="25" customWidth="1"/>
    <col min="15108" max="15108" width="3.7109375" style="25" customWidth="1"/>
    <col min="15109" max="15109" width="14.7109375" style="25" customWidth="1"/>
    <col min="15110" max="15111" width="9.5703125" style="25" customWidth="1"/>
    <col min="15112" max="15112" width="10.7109375" style="25" customWidth="1"/>
    <col min="15113" max="15113" width="6" style="25" customWidth="1"/>
    <col min="15114" max="15114" width="4.42578125" style="25" customWidth="1"/>
    <col min="15115" max="15115" width="9.85546875" style="25" customWidth="1"/>
    <col min="15116" max="15116" width="10.28515625" style="25" customWidth="1"/>
    <col min="15117" max="15118" width="5.140625" style="25" customWidth="1"/>
    <col min="15119" max="15119" width="1.7109375" style="25" customWidth="1"/>
    <col min="15120" max="15120" width="10.7109375" style="25" customWidth="1"/>
    <col min="15121" max="15121" width="3.5703125" style="25" customWidth="1"/>
    <col min="15122" max="15122" width="1.42578125" style="25" customWidth="1"/>
    <col min="15123" max="15123" width="7" style="25" customWidth="1"/>
    <col min="15124" max="15132" width="0" style="25" hidden="1" customWidth="1"/>
    <col min="15133" max="15133" width="9.42578125" style="25" customWidth="1"/>
    <col min="15134" max="15134" width="12.85546875" style="25" customWidth="1"/>
    <col min="15135" max="15135" width="14" style="25" customWidth="1"/>
    <col min="15136" max="15147" width="9.140625" style="25"/>
    <col min="15148" max="15168" width="0" style="25" hidden="1" customWidth="1"/>
    <col min="15169" max="15360" width="9.140625" style="25"/>
    <col min="15361" max="15361" width="7.140625" style="25" customWidth="1"/>
    <col min="15362" max="15362" width="1.42578125" style="25" customWidth="1"/>
    <col min="15363" max="15363" width="3.5703125" style="25" customWidth="1"/>
    <col min="15364" max="15364" width="3.7109375" style="25" customWidth="1"/>
    <col min="15365" max="15365" width="14.7109375" style="25" customWidth="1"/>
    <col min="15366" max="15367" width="9.5703125" style="25" customWidth="1"/>
    <col min="15368" max="15368" width="10.7109375" style="25" customWidth="1"/>
    <col min="15369" max="15369" width="6" style="25" customWidth="1"/>
    <col min="15370" max="15370" width="4.42578125" style="25" customWidth="1"/>
    <col min="15371" max="15371" width="9.85546875" style="25" customWidth="1"/>
    <col min="15372" max="15372" width="10.28515625" style="25" customWidth="1"/>
    <col min="15373" max="15374" width="5.140625" style="25" customWidth="1"/>
    <col min="15375" max="15375" width="1.7109375" style="25" customWidth="1"/>
    <col min="15376" max="15376" width="10.7109375" style="25" customWidth="1"/>
    <col min="15377" max="15377" width="3.5703125" style="25" customWidth="1"/>
    <col min="15378" max="15378" width="1.42578125" style="25" customWidth="1"/>
    <col min="15379" max="15379" width="7" style="25" customWidth="1"/>
    <col min="15380" max="15388" width="0" style="25" hidden="1" customWidth="1"/>
    <col min="15389" max="15389" width="9.42578125" style="25" customWidth="1"/>
    <col min="15390" max="15390" width="12.85546875" style="25" customWidth="1"/>
    <col min="15391" max="15391" width="14" style="25" customWidth="1"/>
    <col min="15392" max="15403" width="9.140625" style="25"/>
    <col min="15404" max="15424" width="0" style="25" hidden="1" customWidth="1"/>
    <col min="15425" max="15616" width="9.140625" style="25"/>
    <col min="15617" max="15617" width="7.140625" style="25" customWidth="1"/>
    <col min="15618" max="15618" width="1.42578125" style="25" customWidth="1"/>
    <col min="15619" max="15619" width="3.5703125" style="25" customWidth="1"/>
    <col min="15620" max="15620" width="3.7109375" style="25" customWidth="1"/>
    <col min="15621" max="15621" width="14.7109375" style="25" customWidth="1"/>
    <col min="15622" max="15623" width="9.5703125" style="25" customWidth="1"/>
    <col min="15624" max="15624" width="10.7109375" style="25" customWidth="1"/>
    <col min="15625" max="15625" width="6" style="25" customWidth="1"/>
    <col min="15626" max="15626" width="4.42578125" style="25" customWidth="1"/>
    <col min="15627" max="15627" width="9.85546875" style="25" customWidth="1"/>
    <col min="15628" max="15628" width="10.28515625" style="25" customWidth="1"/>
    <col min="15629" max="15630" width="5.140625" style="25" customWidth="1"/>
    <col min="15631" max="15631" width="1.7109375" style="25" customWidth="1"/>
    <col min="15632" max="15632" width="10.7109375" style="25" customWidth="1"/>
    <col min="15633" max="15633" width="3.5703125" style="25" customWidth="1"/>
    <col min="15634" max="15634" width="1.42578125" style="25" customWidth="1"/>
    <col min="15635" max="15635" width="7" style="25" customWidth="1"/>
    <col min="15636" max="15644" width="0" style="25" hidden="1" customWidth="1"/>
    <col min="15645" max="15645" width="9.42578125" style="25" customWidth="1"/>
    <col min="15646" max="15646" width="12.85546875" style="25" customWidth="1"/>
    <col min="15647" max="15647" width="14" style="25" customWidth="1"/>
    <col min="15648" max="15659" width="9.140625" style="25"/>
    <col min="15660" max="15680" width="0" style="25" hidden="1" customWidth="1"/>
    <col min="15681" max="15872" width="9.140625" style="25"/>
    <col min="15873" max="15873" width="7.140625" style="25" customWidth="1"/>
    <col min="15874" max="15874" width="1.42578125" style="25" customWidth="1"/>
    <col min="15875" max="15875" width="3.5703125" style="25" customWidth="1"/>
    <col min="15876" max="15876" width="3.7109375" style="25" customWidth="1"/>
    <col min="15877" max="15877" width="14.7109375" style="25" customWidth="1"/>
    <col min="15878" max="15879" width="9.5703125" style="25" customWidth="1"/>
    <col min="15880" max="15880" width="10.7109375" style="25" customWidth="1"/>
    <col min="15881" max="15881" width="6" style="25" customWidth="1"/>
    <col min="15882" max="15882" width="4.42578125" style="25" customWidth="1"/>
    <col min="15883" max="15883" width="9.85546875" style="25" customWidth="1"/>
    <col min="15884" max="15884" width="10.28515625" style="25" customWidth="1"/>
    <col min="15885" max="15886" width="5.140625" style="25" customWidth="1"/>
    <col min="15887" max="15887" width="1.7109375" style="25" customWidth="1"/>
    <col min="15888" max="15888" width="10.7109375" style="25" customWidth="1"/>
    <col min="15889" max="15889" width="3.5703125" style="25" customWidth="1"/>
    <col min="15890" max="15890" width="1.42578125" style="25" customWidth="1"/>
    <col min="15891" max="15891" width="7" style="25" customWidth="1"/>
    <col min="15892" max="15900" width="0" style="25" hidden="1" customWidth="1"/>
    <col min="15901" max="15901" width="9.42578125" style="25" customWidth="1"/>
    <col min="15902" max="15902" width="12.85546875" style="25" customWidth="1"/>
    <col min="15903" max="15903" width="14" style="25" customWidth="1"/>
    <col min="15904" max="15915" width="9.140625" style="25"/>
    <col min="15916" max="15936" width="0" style="25" hidden="1" customWidth="1"/>
    <col min="15937" max="16128" width="9.140625" style="25"/>
    <col min="16129" max="16129" width="7.140625" style="25" customWidth="1"/>
    <col min="16130" max="16130" width="1.42578125" style="25" customWidth="1"/>
    <col min="16131" max="16131" width="3.5703125" style="25" customWidth="1"/>
    <col min="16132" max="16132" width="3.7109375" style="25" customWidth="1"/>
    <col min="16133" max="16133" width="14.7109375" style="25" customWidth="1"/>
    <col min="16134" max="16135" width="9.5703125" style="25" customWidth="1"/>
    <col min="16136" max="16136" width="10.7109375" style="25" customWidth="1"/>
    <col min="16137" max="16137" width="6" style="25" customWidth="1"/>
    <col min="16138" max="16138" width="4.42578125" style="25" customWidth="1"/>
    <col min="16139" max="16139" width="9.85546875" style="25" customWidth="1"/>
    <col min="16140" max="16140" width="10.28515625" style="25" customWidth="1"/>
    <col min="16141" max="16142" width="5.140625" style="25" customWidth="1"/>
    <col min="16143" max="16143" width="1.7109375" style="25" customWidth="1"/>
    <col min="16144" max="16144" width="10.7109375" style="25" customWidth="1"/>
    <col min="16145" max="16145" width="3.5703125" style="25" customWidth="1"/>
    <col min="16146" max="16146" width="1.42578125" style="25" customWidth="1"/>
    <col min="16147" max="16147" width="7" style="25" customWidth="1"/>
    <col min="16148" max="16156" width="0" style="25" hidden="1" customWidth="1"/>
    <col min="16157" max="16157" width="9.42578125" style="25" customWidth="1"/>
    <col min="16158" max="16158" width="12.85546875" style="25" customWidth="1"/>
    <col min="16159" max="16159" width="14" style="25" customWidth="1"/>
    <col min="16160" max="16171" width="9.140625" style="25"/>
    <col min="16172" max="16192" width="0" style="25" hidden="1" customWidth="1"/>
    <col min="16193" max="16384" width="9.140625" style="25"/>
  </cols>
  <sheetData>
    <row r="2" spans="2:18" s="17" customFormat="1" ht="6.95" customHeight="1" x14ac:dyDescent="0.25">
      <c r="B2" s="14"/>
      <c r="C2" s="15"/>
      <c r="D2" s="15"/>
      <c r="E2" s="15"/>
      <c r="F2" s="15"/>
      <c r="G2" s="15"/>
      <c r="H2" s="15"/>
      <c r="I2" s="15"/>
      <c r="J2" s="15"/>
      <c r="K2" s="15"/>
      <c r="L2" s="15"/>
      <c r="M2" s="15"/>
      <c r="N2" s="15"/>
      <c r="O2" s="15"/>
      <c r="P2" s="15"/>
      <c r="Q2" s="15"/>
      <c r="R2" s="16"/>
    </row>
    <row r="3" spans="2:18" s="17" customFormat="1" ht="36.950000000000003" customHeight="1" x14ac:dyDescent="0.25">
      <c r="B3" s="18"/>
      <c r="C3" s="686" t="s">
        <v>54</v>
      </c>
      <c r="D3" s="680"/>
      <c r="E3" s="680"/>
      <c r="F3" s="680"/>
      <c r="G3" s="680"/>
      <c r="H3" s="680"/>
      <c r="I3" s="680"/>
      <c r="J3" s="680"/>
      <c r="K3" s="680"/>
      <c r="L3" s="680"/>
      <c r="M3" s="680"/>
      <c r="N3" s="680"/>
      <c r="O3" s="680"/>
      <c r="P3" s="680"/>
      <c r="Q3" s="680"/>
      <c r="R3" s="19"/>
    </row>
    <row r="4" spans="2:18" s="17" customFormat="1" ht="6.95" customHeight="1" x14ac:dyDescent="0.25">
      <c r="B4" s="18"/>
      <c r="C4" s="324"/>
      <c r="D4" s="324"/>
      <c r="E4" s="324"/>
      <c r="F4" s="324"/>
      <c r="G4" s="324"/>
      <c r="H4" s="324"/>
      <c r="I4" s="324"/>
      <c r="J4" s="324"/>
      <c r="K4" s="324"/>
      <c r="L4" s="324"/>
      <c r="M4" s="324"/>
      <c r="N4" s="324"/>
      <c r="O4" s="324"/>
      <c r="P4" s="324"/>
      <c r="Q4" s="324"/>
      <c r="R4" s="19"/>
    </row>
    <row r="5" spans="2:18" s="17" customFormat="1" ht="30" customHeight="1" x14ac:dyDescent="0.25">
      <c r="B5" s="18"/>
      <c r="C5" s="21" t="s">
        <v>55</v>
      </c>
      <c r="D5" s="324"/>
      <c r="E5" s="324"/>
      <c r="F5" s="687" t="s">
        <v>56</v>
      </c>
      <c r="G5" s="680"/>
      <c r="H5" s="680"/>
      <c r="I5" s="680"/>
      <c r="J5" s="680"/>
      <c r="K5" s="680"/>
      <c r="L5" s="680"/>
      <c r="M5" s="680"/>
      <c r="N5" s="680"/>
      <c r="O5" s="680"/>
      <c r="P5" s="680"/>
      <c r="Q5" s="324"/>
      <c r="R5" s="19"/>
    </row>
    <row r="6" spans="2:18" ht="30" customHeight="1" x14ac:dyDescent="0.3">
      <c r="B6" s="22"/>
      <c r="C6" s="21" t="s">
        <v>57</v>
      </c>
      <c r="D6" s="326"/>
      <c r="E6" s="326"/>
      <c r="F6" s="687" t="s">
        <v>1670</v>
      </c>
      <c r="G6" s="688"/>
      <c r="H6" s="688"/>
      <c r="I6" s="688"/>
      <c r="J6" s="688"/>
      <c r="K6" s="688"/>
      <c r="L6" s="688"/>
      <c r="M6" s="688"/>
      <c r="N6" s="688"/>
      <c r="O6" s="688"/>
      <c r="P6" s="688"/>
      <c r="Q6" s="326"/>
      <c r="R6" s="24"/>
    </row>
    <row r="7" spans="2:18" ht="30" customHeight="1" x14ac:dyDescent="0.3">
      <c r="B7" s="22"/>
      <c r="C7" s="21" t="s">
        <v>59</v>
      </c>
      <c r="D7" s="326"/>
      <c r="E7" s="326"/>
      <c r="F7" s="687" t="s">
        <v>1821</v>
      </c>
      <c r="G7" s="688"/>
      <c r="H7" s="688"/>
      <c r="I7" s="688"/>
      <c r="J7" s="688"/>
      <c r="K7" s="688"/>
      <c r="L7" s="688"/>
      <c r="M7" s="688"/>
      <c r="N7" s="688"/>
      <c r="O7" s="688"/>
      <c r="P7" s="688"/>
      <c r="Q7" s="326"/>
      <c r="R7" s="24"/>
    </row>
    <row r="8" spans="2:18" s="17" customFormat="1" ht="36.950000000000003" customHeight="1" x14ac:dyDescent="0.25">
      <c r="B8" s="18"/>
      <c r="C8" s="26" t="s">
        <v>1672</v>
      </c>
      <c r="D8" s="324"/>
      <c r="E8" s="324"/>
      <c r="F8" s="689" t="s">
        <v>4579</v>
      </c>
      <c r="G8" s="680"/>
      <c r="H8" s="680"/>
      <c r="I8" s="680"/>
      <c r="J8" s="680"/>
      <c r="K8" s="680"/>
      <c r="L8" s="680"/>
      <c r="M8" s="680"/>
      <c r="N8" s="680"/>
      <c r="O8" s="680"/>
      <c r="P8" s="680"/>
      <c r="Q8" s="324"/>
      <c r="R8" s="19"/>
    </row>
    <row r="9" spans="2:18" s="17" customFormat="1" ht="6.95" customHeight="1" x14ac:dyDescent="0.25">
      <c r="B9" s="18"/>
      <c r="C9" s="324"/>
      <c r="D9" s="324"/>
      <c r="E9" s="324"/>
      <c r="F9" s="324"/>
      <c r="G9" s="324"/>
      <c r="H9" s="324"/>
      <c r="I9" s="324"/>
      <c r="J9" s="324"/>
      <c r="K9" s="324"/>
      <c r="L9" s="324"/>
      <c r="M9" s="324"/>
      <c r="N9" s="324"/>
      <c r="O9" s="324"/>
      <c r="P9" s="324"/>
      <c r="Q9" s="324"/>
      <c r="R9" s="19"/>
    </row>
    <row r="10" spans="2:18" s="17" customFormat="1" ht="18" customHeight="1" x14ac:dyDescent="0.25">
      <c r="B10" s="18"/>
      <c r="C10" s="21" t="s">
        <v>61</v>
      </c>
      <c r="D10" s="324"/>
      <c r="E10" s="324"/>
      <c r="F10" s="327" t="s">
        <v>62</v>
      </c>
      <c r="G10" s="324"/>
      <c r="H10" s="324"/>
      <c r="I10" s="324"/>
      <c r="J10" s="324"/>
      <c r="K10" s="21" t="s">
        <v>63</v>
      </c>
      <c r="L10" s="324"/>
      <c r="M10" s="697">
        <v>42535</v>
      </c>
      <c r="N10" s="680"/>
      <c r="O10" s="680"/>
      <c r="P10" s="680"/>
      <c r="Q10" s="324"/>
      <c r="R10" s="19"/>
    </row>
    <row r="11" spans="2:18" s="17" customFormat="1" ht="6.95" customHeight="1" x14ac:dyDescent="0.25">
      <c r="B11" s="18"/>
      <c r="C11" s="324"/>
      <c r="D11" s="324"/>
      <c r="E11" s="324"/>
      <c r="F11" s="324"/>
      <c r="G11" s="324"/>
      <c r="H11" s="324"/>
      <c r="I11" s="324"/>
      <c r="J11" s="324"/>
      <c r="K11" s="324"/>
      <c r="L11" s="324"/>
      <c r="M11" s="324"/>
      <c r="N11" s="324"/>
      <c r="O11" s="324"/>
      <c r="P11" s="324"/>
      <c r="Q11" s="324"/>
      <c r="R11" s="19"/>
    </row>
    <row r="12" spans="2:18" s="17" customFormat="1" ht="15" x14ac:dyDescent="0.25">
      <c r="B12" s="18"/>
      <c r="C12" s="21" t="s">
        <v>64</v>
      </c>
      <c r="D12" s="324"/>
      <c r="E12" s="324"/>
      <c r="F12" s="327" t="s">
        <v>65</v>
      </c>
      <c r="G12" s="324"/>
      <c r="H12" s="324"/>
      <c r="I12" s="324"/>
      <c r="J12" s="324"/>
      <c r="K12" s="21" t="s">
        <v>66</v>
      </c>
      <c r="L12" s="324"/>
      <c r="M12" s="698" t="s">
        <v>70</v>
      </c>
      <c r="N12" s="680"/>
      <c r="O12" s="680"/>
      <c r="P12" s="680"/>
      <c r="Q12" s="680"/>
      <c r="R12" s="19"/>
    </row>
    <row r="13" spans="2:18" s="17" customFormat="1" ht="14.45" customHeight="1" x14ac:dyDescent="0.25">
      <c r="B13" s="18"/>
      <c r="C13" s="21" t="s">
        <v>68</v>
      </c>
      <c r="D13" s="324"/>
      <c r="E13" s="324"/>
      <c r="F13" s="327"/>
      <c r="G13" s="324"/>
      <c r="H13" s="324"/>
      <c r="I13" s="324"/>
      <c r="J13" s="324"/>
      <c r="K13" s="21" t="s">
        <v>69</v>
      </c>
      <c r="L13" s="324"/>
      <c r="M13" s="698" t="s">
        <v>70</v>
      </c>
      <c r="N13" s="680"/>
      <c r="O13" s="680"/>
      <c r="P13" s="680"/>
      <c r="Q13" s="680"/>
      <c r="R13" s="19"/>
    </row>
    <row r="14" spans="2:18" s="17" customFormat="1" ht="10.35" customHeight="1" x14ac:dyDescent="0.25">
      <c r="B14" s="18"/>
      <c r="C14" s="324"/>
      <c r="D14" s="324"/>
      <c r="E14" s="324"/>
      <c r="F14" s="324"/>
      <c r="G14" s="324"/>
      <c r="H14" s="324"/>
      <c r="I14" s="324"/>
      <c r="J14" s="324"/>
      <c r="K14" s="324"/>
      <c r="L14" s="324"/>
      <c r="M14" s="324"/>
      <c r="N14" s="324"/>
      <c r="O14" s="324"/>
      <c r="P14" s="324"/>
      <c r="Q14" s="324"/>
      <c r="R14" s="19"/>
    </row>
    <row r="15" spans="2:18" s="17" customFormat="1" ht="29.25" customHeight="1" x14ac:dyDescent="0.25">
      <c r="B15" s="18"/>
      <c r="C15" s="694" t="s">
        <v>71</v>
      </c>
      <c r="D15" s="695"/>
      <c r="E15" s="695"/>
      <c r="F15" s="695"/>
      <c r="G15" s="695"/>
      <c r="H15" s="330"/>
      <c r="I15" s="330"/>
      <c r="J15" s="330"/>
      <c r="K15" s="330"/>
      <c r="L15" s="330"/>
      <c r="M15" s="330"/>
      <c r="N15" s="694" t="s">
        <v>72</v>
      </c>
      <c r="O15" s="680"/>
      <c r="P15" s="680"/>
      <c r="Q15" s="680"/>
      <c r="R15" s="19"/>
    </row>
    <row r="16" spans="2:18" s="17" customFormat="1" ht="10.35" customHeight="1" x14ac:dyDescent="0.25">
      <c r="B16" s="18"/>
      <c r="C16" s="324"/>
      <c r="D16" s="324"/>
      <c r="E16" s="324"/>
      <c r="F16" s="324"/>
      <c r="G16" s="324"/>
      <c r="H16" s="324"/>
      <c r="I16" s="324"/>
      <c r="J16" s="324"/>
      <c r="K16" s="324"/>
      <c r="L16" s="324"/>
      <c r="M16" s="324"/>
      <c r="N16" s="324"/>
      <c r="O16" s="324"/>
      <c r="P16" s="324"/>
      <c r="Q16" s="324"/>
      <c r="R16" s="19"/>
    </row>
    <row r="17" spans="2:47" s="17" customFormat="1" ht="29.25" customHeight="1" x14ac:dyDescent="0.25">
      <c r="B17" s="18"/>
      <c r="C17" s="29" t="s">
        <v>73</v>
      </c>
      <c r="D17" s="324"/>
      <c r="E17" s="324"/>
      <c r="F17" s="324"/>
      <c r="G17" s="324"/>
      <c r="H17" s="324"/>
      <c r="I17" s="324"/>
      <c r="J17" s="324"/>
      <c r="K17" s="324"/>
      <c r="L17" s="324"/>
      <c r="M17" s="324"/>
      <c r="N17" s="696">
        <f>N44</f>
        <v>0</v>
      </c>
      <c r="O17" s="680"/>
      <c r="P17" s="680"/>
      <c r="Q17" s="680"/>
      <c r="R17" s="19"/>
      <c r="AU17" s="30" t="s">
        <v>74</v>
      </c>
    </row>
    <row r="18" spans="2:47" s="35" customFormat="1" ht="24.95" customHeight="1" x14ac:dyDescent="0.25">
      <c r="B18" s="31"/>
      <c r="C18" s="329"/>
      <c r="D18" s="33" t="s">
        <v>75</v>
      </c>
      <c r="E18" s="329"/>
      <c r="F18" s="329"/>
      <c r="G18" s="329"/>
      <c r="H18" s="329"/>
      <c r="I18" s="329"/>
      <c r="J18" s="329"/>
      <c r="K18" s="329"/>
      <c r="L18" s="329"/>
      <c r="M18" s="329"/>
      <c r="N18" s="669">
        <f>N45</f>
        <v>0</v>
      </c>
      <c r="O18" s="685"/>
      <c r="P18" s="685"/>
      <c r="Q18" s="685"/>
      <c r="R18" s="34"/>
    </row>
    <row r="19" spans="2:47" s="40" customFormat="1" ht="19.899999999999999" customHeight="1" x14ac:dyDescent="0.25">
      <c r="B19" s="36"/>
      <c r="C19" s="328"/>
      <c r="D19" s="38" t="s">
        <v>83</v>
      </c>
      <c r="E19" s="328"/>
      <c r="F19" s="328"/>
      <c r="G19" s="328"/>
      <c r="H19" s="328"/>
      <c r="I19" s="328"/>
      <c r="J19" s="328"/>
      <c r="K19" s="328"/>
      <c r="L19" s="328"/>
      <c r="M19" s="328"/>
      <c r="N19" s="683">
        <f>N46</f>
        <v>0</v>
      </c>
      <c r="O19" s="684"/>
      <c r="P19" s="684"/>
      <c r="Q19" s="684"/>
      <c r="R19" s="39"/>
    </row>
    <row r="20" spans="2:47" s="35" customFormat="1" ht="24.95" customHeight="1" x14ac:dyDescent="0.25">
      <c r="B20" s="31"/>
      <c r="C20" s="329"/>
      <c r="D20" s="33" t="s">
        <v>87</v>
      </c>
      <c r="E20" s="329"/>
      <c r="F20" s="329"/>
      <c r="G20" s="329"/>
      <c r="H20" s="329"/>
      <c r="I20" s="329"/>
      <c r="J20" s="329"/>
      <c r="K20" s="329"/>
      <c r="L20" s="329"/>
      <c r="M20" s="329"/>
      <c r="N20" s="669">
        <f>N50</f>
        <v>0</v>
      </c>
      <c r="O20" s="685"/>
      <c r="P20" s="685"/>
      <c r="Q20" s="685"/>
      <c r="R20" s="34"/>
    </row>
    <row r="21" spans="2:47" s="40" customFormat="1" ht="19.899999999999999" customHeight="1" x14ac:dyDescent="0.25">
      <c r="B21" s="36"/>
      <c r="C21" s="328"/>
      <c r="D21" s="38" t="s">
        <v>90</v>
      </c>
      <c r="E21" s="328"/>
      <c r="F21" s="328"/>
      <c r="G21" s="328"/>
      <c r="H21" s="328"/>
      <c r="I21" s="328"/>
      <c r="J21" s="328"/>
      <c r="K21" s="328"/>
      <c r="L21" s="328"/>
      <c r="M21" s="328"/>
      <c r="N21" s="683">
        <f>N51</f>
        <v>0</v>
      </c>
      <c r="O21" s="684"/>
      <c r="P21" s="684"/>
      <c r="Q21" s="684"/>
      <c r="R21" s="39"/>
    </row>
    <row r="22" spans="2:47" s="40" customFormat="1" ht="19.899999999999999" customHeight="1" x14ac:dyDescent="0.25">
      <c r="B22" s="36"/>
      <c r="C22" s="328"/>
      <c r="D22" s="38" t="s">
        <v>4490</v>
      </c>
      <c r="E22" s="328"/>
      <c r="F22" s="328"/>
      <c r="G22" s="328"/>
      <c r="H22" s="328"/>
      <c r="I22" s="328"/>
      <c r="J22" s="328"/>
      <c r="K22" s="328"/>
      <c r="L22" s="328"/>
      <c r="M22" s="328"/>
      <c r="N22" s="683">
        <f>N58</f>
        <v>0</v>
      </c>
      <c r="O22" s="684"/>
      <c r="P22" s="684"/>
      <c r="Q22" s="684"/>
      <c r="R22" s="39"/>
    </row>
    <row r="23" spans="2:47" s="40" customFormat="1" ht="19.899999999999999" customHeight="1" x14ac:dyDescent="0.25">
      <c r="B23" s="36"/>
      <c r="C23" s="328"/>
      <c r="D23" s="38" t="s">
        <v>4491</v>
      </c>
      <c r="E23" s="328"/>
      <c r="F23" s="328"/>
      <c r="G23" s="328"/>
      <c r="H23" s="328"/>
      <c r="I23" s="328"/>
      <c r="J23" s="328"/>
      <c r="K23" s="328"/>
      <c r="L23" s="328"/>
      <c r="M23" s="328"/>
      <c r="N23" s="683">
        <f>N66</f>
        <v>0</v>
      </c>
      <c r="O23" s="684"/>
      <c r="P23" s="684"/>
      <c r="Q23" s="684"/>
      <c r="R23" s="39"/>
    </row>
    <row r="24" spans="2:47" s="40" customFormat="1" ht="19.899999999999999" customHeight="1" x14ac:dyDescent="0.25">
      <c r="B24" s="36"/>
      <c r="C24" s="328"/>
      <c r="D24" s="38" t="s">
        <v>98</v>
      </c>
      <c r="E24" s="328"/>
      <c r="F24" s="328"/>
      <c r="G24" s="328"/>
      <c r="H24" s="328"/>
      <c r="I24" s="328"/>
      <c r="J24" s="328"/>
      <c r="K24" s="328"/>
      <c r="L24" s="328"/>
      <c r="M24" s="328"/>
      <c r="N24" s="683">
        <f>N70</f>
        <v>0</v>
      </c>
      <c r="O24" s="684"/>
      <c r="P24" s="684"/>
      <c r="Q24" s="684"/>
      <c r="R24" s="39"/>
    </row>
    <row r="25" spans="2:47" s="40" customFormat="1" ht="19.899999999999999" customHeight="1" x14ac:dyDescent="0.25">
      <c r="B25" s="36"/>
      <c r="C25" s="328"/>
      <c r="D25" s="38" t="s">
        <v>4492</v>
      </c>
      <c r="E25" s="328"/>
      <c r="F25" s="328"/>
      <c r="G25" s="328"/>
      <c r="H25" s="328"/>
      <c r="I25" s="328"/>
      <c r="J25" s="328"/>
      <c r="K25" s="328"/>
      <c r="L25" s="328"/>
      <c r="M25" s="328"/>
      <c r="N25" s="683">
        <f>N73</f>
        <v>0</v>
      </c>
      <c r="O25" s="684"/>
      <c r="P25" s="684"/>
      <c r="Q25" s="684"/>
      <c r="R25" s="39"/>
    </row>
    <row r="26" spans="2:47" s="17" customFormat="1" ht="6.95" customHeight="1" x14ac:dyDescent="0.25">
      <c r="B26" s="41"/>
      <c r="C26" s="42"/>
      <c r="D26" s="42"/>
      <c r="E26" s="42"/>
      <c r="F26" s="42"/>
      <c r="G26" s="42"/>
      <c r="H26" s="42"/>
      <c r="I26" s="42"/>
      <c r="J26" s="42"/>
      <c r="K26" s="42"/>
      <c r="L26" s="42"/>
      <c r="M26" s="42"/>
      <c r="N26" s="42"/>
      <c r="O26" s="42"/>
      <c r="P26" s="42"/>
      <c r="Q26" s="42"/>
      <c r="R26" s="43"/>
    </row>
    <row r="30" spans="2:47" s="17" customFormat="1" ht="6.95" customHeight="1" x14ac:dyDescent="0.25">
      <c r="B30" s="14"/>
      <c r="C30" s="15"/>
      <c r="D30" s="15"/>
      <c r="E30" s="15"/>
      <c r="F30" s="15"/>
      <c r="G30" s="15"/>
      <c r="H30" s="15"/>
      <c r="I30" s="15"/>
      <c r="J30" s="15"/>
      <c r="K30" s="15"/>
      <c r="L30" s="15"/>
      <c r="M30" s="15"/>
      <c r="N30" s="15"/>
      <c r="O30" s="15"/>
      <c r="P30" s="15"/>
      <c r="Q30" s="15"/>
      <c r="R30" s="16"/>
    </row>
    <row r="31" spans="2:47" s="17" customFormat="1" ht="36.950000000000003" customHeight="1" x14ac:dyDescent="0.25">
      <c r="B31" s="18"/>
      <c r="C31" s="686" t="s">
        <v>100</v>
      </c>
      <c r="D31" s="680"/>
      <c r="E31" s="680"/>
      <c r="F31" s="680"/>
      <c r="G31" s="680"/>
      <c r="H31" s="680"/>
      <c r="I31" s="680"/>
      <c r="J31" s="680"/>
      <c r="K31" s="680"/>
      <c r="L31" s="680"/>
      <c r="M31" s="680"/>
      <c r="N31" s="680"/>
      <c r="O31" s="680"/>
      <c r="P31" s="680"/>
      <c r="Q31" s="680"/>
      <c r="R31" s="19"/>
    </row>
    <row r="32" spans="2:47" s="17" customFormat="1" ht="6.95" customHeight="1" x14ac:dyDescent="0.25">
      <c r="B32" s="18"/>
      <c r="C32" s="324"/>
      <c r="D32" s="324"/>
      <c r="E32" s="324"/>
      <c r="F32" s="324"/>
      <c r="G32" s="324"/>
      <c r="H32" s="324"/>
      <c r="I32" s="324"/>
      <c r="J32" s="324"/>
      <c r="K32" s="324"/>
      <c r="L32" s="324"/>
      <c r="M32" s="324"/>
      <c r="N32" s="324"/>
      <c r="O32" s="324"/>
      <c r="P32" s="324"/>
      <c r="Q32" s="324"/>
      <c r="R32" s="19"/>
    </row>
    <row r="33" spans="2:64" s="17" customFormat="1" ht="30" customHeight="1" x14ac:dyDescent="0.25">
      <c r="B33" s="18"/>
      <c r="C33" s="21" t="s">
        <v>55</v>
      </c>
      <c r="D33" s="324"/>
      <c r="E33" s="324"/>
      <c r="F33" s="687" t="s">
        <v>56</v>
      </c>
      <c r="G33" s="680"/>
      <c r="H33" s="680"/>
      <c r="I33" s="680"/>
      <c r="J33" s="680"/>
      <c r="K33" s="680"/>
      <c r="L33" s="680"/>
      <c r="M33" s="680"/>
      <c r="N33" s="680"/>
      <c r="O33" s="680"/>
      <c r="P33" s="680"/>
      <c r="Q33" s="324"/>
      <c r="R33" s="19"/>
    </row>
    <row r="34" spans="2:64" ht="30" customHeight="1" x14ac:dyDescent="0.3">
      <c r="B34" s="22"/>
      <c r="C34" s="21" t="s">
        <v>57</v>
      </c>
      <c r="D34" s="326"/>
      <c r="E34" s="326"/>
      <c r="F34" s="687" t="s">
        <v>1670</v>
      </c>
      <c r="G34" s="688"/>
      <c r="H34" s="688"/>
      <c r="I34" s="688"/>
      <c r="J34" s="688"/>
      <c r="K34" s="688"/>
      <c r="L34" s="688"/>
      <c r="M34" s="688"/>
      <c r="N34" s="688"/>
      <c r="O34" s="688"/>
      <c r="P34" s="688"/>
      <c r="Q34" s="326"/>
      <c r="R34" s="24"/>
    </row>
    <row r="35" spans="2:64" ht="30" customHeight="1" x14ac:dyDescent="0.3">
      <c r="B35" s="22"/>
      <c r="C35" s="21" t="s">
        <v>59</v>
      </c>
      <c r="D35" s="326"/>
      <c r="E35" s="326"/>
      <c r="F35" s="687" t="s">
        <v>1821</v>
      </c>
      <c r="G35" s="688"/>
      <c r="H35" s="688"/>
      <c r="I35" s="688"/>
      <c r="J35" s="688"/>
      <c r="K35" s="688"/>
      <c r="L35" s="688"/>
      <c r="M35" s="688"/>
      <c r="N35" s="688"/>
      <c r="O35" s="688"/>
      <c r="P35" s="688"/>
      <c r="Q35" s="326"/>
      <c r="R35" s="24"/>
    </row>
    <row r="36" spans="2:64" s="17" customFormat="1" ht="36.950000000000003" customHeight="1" x14ac:dyDescent="0.25">
      <c r="B36" s="18"/>
      <c r="C36" s="26" t="s">
        <v>1672</v>
      </c>
      <c r="D36" s="324"/>
      <c r="E36" s="324"/>
      <c r="F36" s="689" t="s">
        <v>4579</v>
      </c>
      <c r="G36" s="680"/>
      <c r="H36" s="680"/>
      <c r="I36" s="680"/>
      <c r="J36" s="680"/>
      <c r="K36" s="680"/>
      <c r="L36" s="680"/>
      <c r="M36" s="680"/>
      <c r="N36" s="680"/>
      <c r="O36" s="680"/>
      <c r="P36" s="680"/>
      <c r="Q36" s="324"/>
      <c r="R36" s="19"/>
    </row>
    <row r="37" spans="2:64" s="17" customFormat="1" ht="6.95" customHeight="1" x14ac:dyDescent="0.25">
      <c r="B37" s="18"/>
      <c r="C37" s="324"/>
      <c r="D37" s="324"/>
      <c r="E37" s="324"/>
      <c r="F37" s="324"/>
      <c r="G37" s="324"/>
      <c r="H37" s="324"/>
      <c r="I37" s="324"/>
      <c r="J37" s="324"/>
      <c r="K37" s="324"/>
      <c r="L37" s="324"/>
      <c r="M37" s="324"/>
      <c r="N37" s="324"/>
      <c r="O37" s="324"/>
      <c r="P37" s="324"/>
      <c r="Q37" s="324"/>
      <c r="R37" s="19"/>
    </row>
    <row r="38" spans="2:64" s="17" customFormat="1" ht="18" customHeight="1" x14ac:dyDescent="0.25">
      <c r="B38" s="18"/>
      <c r="C38" s="21" t="s">
        <v>61</v>
      </c>
      <c r="D38" s="324"/>
      <c r="E38" s="324"/>
      <c r="F38" s="327" t="s">
        <v>62</v>
      </c>
      <c r="G38" s="324"/>
      <c r="H38" s="324"/>
      <c r="I38" s="324"/>
      <c r="J38" s="324"/>
      <c r="K38" s="21" t="s">
        <v>63</v>
      </c>
      <c r="L38" s="324"/>
      <c r="M38" s="697">
        <v>42535</v>
      </c>
      <c r="N38" s="680"/>
      <c r="O38" s="680"/>
      <c r="P38" s="680"/>
      <c r="Q38" s="324"/>
      <c r="R38" s="19"/>
    </row>
    <row r="39" spans="2:64" s="17" customFormat="1" ht="6.95" customHeight="1" x14ac:dyDescent="0.25">
      <c r="B39" s="18"/>
      <c r="C39" s="324"/>
      <c r="D39" s="324"/>
      <c r="E39" s="324"/>
      <c r="F39" s="324"/>
      <c r="G39" s="324"/>
      <c r="H39" s="324"/>
      <c r="I39" s="324"/>
      <c r="J39" s="324"/>
      <c r="K39" s="324"/>
      <c r="L39" s="324"/>
      <c r="M39" s="324"/>
      <c r="N39" s="324"/>
      <c r="O39" s="324"/>
      <c r="P39" s="324"/>
      <c r="Q39" s="324"/>
      <c r="R39" s="19"/>
    </row>
    <row r="40" spans="2:64" s="17" customFormat="1" ht="15" x14ac:dyDescent="0.25">
      <c r="B40" s="18"/>
      <c r="C40" s="21" t="s">
        <v>64</v>
      </c>
      <c r="D40" s="324"/>
      <c r="E40" s="324"/>
      <c r="F40" s="327" t="s">
        <v>65</v>
      </c>
      <c r="G40" s="324"/>
      <c r="H40" s="324"/>
      <c r="I40" s="324"/>
      <c r="J40" s="324"/>
      <c r="K40" s="21" t="s">
        <v>66</v>
      </c>
      <c r="L40" s="324"/>
      <c r="M40" s="698" t="s">
        <v>70</v>
      </c>
      <c r="N40" s="680"/>
      <c r="O40" s="680"/>
      <c r="P40" s="680"/>
      <c r="Q40" s="680"/>
      <c r="R40" s="19"/>
    </row>
    <row r="41" spans="2:64" s="17" customFormat="1" ht="14.45" customHeight="1" x14ac:dyDescent="0.25">
      <c r="B41" s="18"/>
      <c r="C41" s="21" t="s">
        <v>68</v>
      </c>
      <c r="D41" s="324"/>
      <c r="E41" s="324"/>
      <c r="F41" s="327"/>
      <c r="G41" s="324"/>
      <c r="H41" s="324"/>
      <c r="I41" s="324"/>
      <c r="J41" s="324"/>
      <c r="K41" s="21" t="s">
        <v>69</v>
      </c>
      <c r="L41" s="324"/>
      <c r="M41" s="698" t="s">
        <v>70</v>
      </c>
      <c r="N41" s="680"/>
      <c r="O41" s="680"/>
      <c r="P41" s="680"/>
      <c r="Q41" s="680"/>
      <c r="R41" s="19"/>
    </row>
    <row r="42" spans="2:64" s="17" customFormat="1" ht="10.35" customHeight="1" x14ac:dyDescent="0.25">
      <c r="B42" s="18"/>
      <c r="C42" s="324"/>
      <c r="D42" s="324"/>
      <c r="E42" s="324"/>
      <c r="F42" s="324"/>
      <c r="G42" s="324"/>
      <c r="H42" s="324"/>
      <c r="I42" s="324"/>
      <c r="J42" s="324"/>
      <c r="K42" s="324"/>
      <c r="L42" s="324"/>
      <c r="M42" s="324"/>
      <c r="N42" s="324"/>
      <c r="O42" s="324"/>
      <c r="P42" s="324"/>
      <c r="Q42" s="324"/>
      <c r="R42" s="19"/>
    </row>
    <row r="43" spans="2:64" s="48" customFormat="1" ht="29.25" customHeight="1" x14ac:dyDescent="0.25">
      <c r="B43" s="44"/>
      <c r="C43" s="45" t="s">
        <v>101</v>
      </c>
      <c r="D43" s="325" t="s">
        <v>102</v>
      </c>
      <c r="E43" s="325" t="s">
        <v>103</v>
      </c>
      <c r="F43" s="690" t="s">
        <v>104</v>
      </c>
      <c r="G43" s="691"/>
      <c r="H43" s="691"/>
      <c r="I43" s="691"/>
      <c r="J43" s="325" t="s">
        <v>105</v>
      </c>
      <c r="K43" s="325" t="s">
        <v>106</v>
      </c>
      <c r="L43" s="692" t="s">
        <v>107</v>
      </c>
      <c r="M43" s="691"/>
      <c r="N43" s="690" t="s">
        <v>72</v>
      </c>
      <c r="O43" s="691"/>
      <c r="P43" s="691"/>
      <c r="Q43" s="693"/>
      <c r="R43" s="47"/>
      <c r="T43" s="49" t="s">
        <v>108</v>
      </c>
      <c r="U43" s="50" t="s">
        <v>109</v>
      </c>
      <c r="V43" s="50" t="s">
        <v>110</v>
      </c>
      <c r="W43" s="50" t="s">
        <v>111</v>
      </c>
      <c r="X43" s="50" t="s">
        <v>112</v>
      </c>
      <c r="Y43" s="50" t="s">
        <v>113</v>
      </c>
      <c r="Z43" s="50" t="s">
        <v>114</v>
      </c>
      <c r="AA43" s="51" t="s">
        <v>115</v>
      </c>
    </row>
    <row r="44" spans="2:64" s="17" customFormat="1" ht="29.25" customHeight="1" x14ac:dyDescent="0.35">
      <c r="B44" s="18"/>
      <c r="C44" s="52" t="s">
        <v>116</v>
      </c>
      <c r="D44" s="324"/>
      <c r="E44" s="324"/>
      <c r="F44" s="324"/>
      <c r="G44" s="324"/>
      <c r="H44" s="324"/>
      <c r="I44" s="324"/>
      <c r="J44" s="324"/>
      <c r="K44" s="324"/>
      <c r="L44" s="324"/>
      <c r="M44" s="324"/>
      <c r="N44" s="674">
        <f>BK44</f>
        <v>0</v>
      </c>
      <c r="O44" s="675"/>
      <c r="P44" s="675"/>
      <c r="Q44" s="675"/>
      <c r="R44" s="19"/>
      <c r="T44" s="53"/>
      <c r="U44" s="54"/>
      <c r="V44" s="54"/>
      <c r="W44" s="55">
        <f>W45+W50</f>
        <v>89.239000000000019</v>
      </c>
      <c r="X44" s="54"/>
      <c r="Y44" s="55">
        <f>Y45+Y50</f>
        <v>0.58290599999999992</v>
      </c>
      <c r="Z44" s="54"/>
      <c r="AA44" s="56">
        <f>AA45+AA50</f>
        <v>0</v>
      </c>
      <c r="AT44" s="30" t="s">
        <v>117</v>
      </c>
      <c r="AU44" s="30" t="s">
        <v>74</v>
      </c>
      <c r="BK44" s="57">
        <f>BK45+BK50</f>
        <v>0</v>
      </c>
    </row>
    <row r="45" spans="2:64" s="62" customFormat="1" ht="37.35" customHeight="1" x14ac:dyDescent="0.35">
      <c r="B45" s="58"/>
      <c r="C45" s="59"/>
      <c r="D45" s="60" t="s">
        <v>75</v>
      </c>
      <c r="E45" s="60"/>
      <c r="F45" s="60"/>
      <c r="G45" s="60"/>
      <c r="H45" s="60"/>
      <c r="I45" s="60"/>
      <c r="J45" s="60"/>
      <c r="K45" s="60"/>
      <c r="L45" s="60"/>
      <c r="M45" s="60"/>
      <c r="N45" s="668">
        <f>BK45</f>
        <v>0</v>
      </c>
      <c r="O45" s="669"/>
      <c r="P45" s="669"/>
      <c r="Q45" s="669"/>
      <c r="R45" s="61"/>
      <c r="T45" s="63"/>
      <c r="U45" s="59"/>
      <c r="V45" s="59"/>
      <c r="W45" s="64">
        <f>W46</f>
        <v>16.164000000000001</v>
      </c>
      <c r="X45" s="59"/>
      <c r="Y45" s="64">
        <f>Y46</f>
        <v>0</v>
      </c>
      <c r="Z45" s="59"/>
      <c r="AA45" s="65">
        <f>AA46</f>
        <v>0</v>
      </c>
      <c r="AR45" s="66" t="s">
        <v>118</v>
      </c>
      <c r="AT45" s="67" t="s">
        <v>117</v>
      </c>
      <c r="AU45" s="67" t="s">
        <v>119</v>
      </c>
      <c r="AY45" s="66" t="s">
        <v>120</v>
      </c>
      <c r="BK45" s="68">
        <f>BK46</f>
        <v>0</v>
      </c>
    </row>
    <row r="46" spans="2:64" s="62" customFormat="1" ht="19.899999999999999" customHeight="1" x14ac:dyDescent="0.3">
      <c r="B46" s="58"/>
      <c r="C46" s="59"/>
      <c r="D46" s="69" t="s">
        <v>83</v>
      </c>
      <c r="E46" s="69"/>
      <c r="F46" s="69"/>
      <c r="G46" s="69"/>
      <c r="H46" s="69"/>
      <c r="I46" s="69"/>
      <c r="J46" s="69"/>
      <c r="K46" s="69"/>
      <c r="L46" s="69"/>
      <c r="M46" s="69"/>
      <c r="N46" s="659">
        <f>BK46</f>
        <v>0</v>
      </c>
      <c r="O46" s="660"/>
      <c r="P46" s="660"/>
      <c r="Q46" s="660"/>
      <c r="R46" s="61"/>
      <c r="T46" s="63"/>
      <c r="U46" s="59"/>
      <c r="V46" s="59"/>
      <c r="W46" s="64">
        <f>SUM(W47:W49)</f>
        <v>16.164000000000001</v>
      </c>
      <c r="X46" s="59"/>
      <c r="Y46" s="64">
        <f>SUM(Y47:Y49)</f>
        <v>0</v>
      </c>
      <c r="Z46" s="59"/>
      <c r="AA46" s="65">
        <f>SUM(AA47:AA49)</f>
        <v>0</v>
      </c>
      <c r="AR46" s="66" t="s">
        <v>118</v>
      </c>
      <c r="AT46" s="67" t="s">
        <v>117</v>
      </c>
      <c r="AU46" s="67" t="s">
        <v>118</v>
      </c>
      <c r="AY46" s="66" t="s">
        <v>120</v>
      </c>
      <c r="BK46" s="68">
        <f>SUM(BK47:BK49)</f>
        <v>0</v>
      </c>
    </row>
    <row r="47" spans="2:64" s="17" customFormat="1" ht="31.5" customHeight="1" x14ac:dyDescent="0.25">
      <c r="B47" s="70"/>
      <c r="C47" s="71" t="s">
        <v>118</v>
      </c>
      <c r="D47" s="71" t="s">
        <v>121</v>
      </c>
      <c r="E47" s="72" t="s">
        <v>3854</v>
      </c>
      <c r="F47" s="671" t="s">
        <v>3855</v>
      </c>
      <c r="G47" s="667"/>
      <c r="H47" s="667"/>
      <c r="I47" s="667"/>
      <c r="J47" s="73" t="s">
        <v>447</v>
      </c>
      <c r="K47" s="74">
        <v>2</v>
      </c>
      <c r="L47" s="666"/>
      <c r="M47" s="667"/>
      <c r="N47" s="666">
        <f>ROUND(L47*K47,2)</f>
        <v>0</v>
      </c>
      <c r="O47" s="667"/>
      <c r="P47" s="667"/>
      <c r="Q47" s="667"/>
      <c r="R47" s="75"/>
      <c r="T47" s="76" t="s">
        <v>125</v>
      </c>
      <c r="U47" s="77" t="s">
        <v>126</v>
      </c>
      <c r="V47" s="78">
        <v>5.0490000000000004</v>
      </c>
      <c r="W47" s="78">
        <f>V47*K47</f>
        <v>10.098000000000001</v>
      </c>
      <c r="X47" s="78">
        <v>0</v>
      </c>
      <c r="Y47" s="78">
        <f>X47*K47</f>
        <v>0</v>
      </c>
      <c r="Z47" s="78">
        <v>0</v>
      </c>
      <c r="AA47" s="79">
        <f>Z47*K47</f>
        <v>0</v>
      </c>
      <c r="AR47" s="30" t="s">
        <v>127</v>
      </c>
      <c r="AT47" s="30" t="s">
        <v>121</v>
      </c>
      <c r="AU47" s="30" t="s">
        <v>128</v>
      </c>
      <c r="AY47" s="30" t="s">
        <v>120</v>
      </c>
      <c r="BE47" s="80">
        <f>IF(U47="základní",N47,0)</f>
        <v>0</v>
      </c>
      <c r="BF47" s="80">
        <f>IF(U47="snížená",N47,0)</f>
        <v>0</v>
      </c>
      <c r="BG47" s="80">
        <f>IF(U47="zákl. přenesená",N47,0)</f>
        <v>0</v>
      </c>
      <c r="BH47" s="80">
        <f>IF(U47="sníž. přenesená",N47,0)</f>
        <v>0</v>
      </c>
      <c r="BI47" s="80">
        <f>IF(U47="nulová",N47,0)</f>
        <v>0</v>
      </c>
      <c r="BJ47" s="30" t="s">
        <v>118</v>
      </c>
      <c r="BK47" s="80">
        <f>ROUND(L47*K47,2)</f>
        <v>0</v>
      </c>
      <c r="BL47" s="30" t="s">
        <v>127</v>
      </c>
    </row>
    <row r="48" spans="2:64" s="17" customFormat="1" ht="31.5" customHeight="1" x14ac:dyDescent="0.25">
      <c r="B48" s="70"/>
      <c r="C48" s="71" t="s">
        <v>221</v>
      </c>
      <c r="D48" s="71" t="s">
        <v>121</v>
      </c>
      <c r="E48" s="72" t="s">
        <v>3859</v>
      </c>
      <c r="F48" s="671" t="s">
        <v>3860</v>
      </c>
      <c r="G48" s="667"/>
      <c r="H48" s="667"/>
      <c r="I48" s="667"/>
      <c r="J48" s="73" t="s">
        <v>447</v>
      </c>
      <c r="K48" s="74">
        <v>20</v>
      </c>
      <c r="L48" s="666"/>
      <c r="M48" s="667"/>
      <c r="N48" s="666">
        <f>ROUND(L48*K48,2)</f>
        <v>0</v>
      </c>
      <c r="O48" s="667"/>
      <c r="P48" s="667"/>
      <c r="Q48" s="667"/>
      <c r="R48" s="75"/>
      <c r="T48" s="76" t="s">
        <v>125</v>
      </c>
      <c r="U48" s="77" t="s">
        <v>126</v>
      </c>
      <c r="V48" s="78">
        <v>0</v>
      </c>
      <c r="W48" s="78">
        <f>V48*K48</f>
        <v>0</v>
      </c>
      <c r="X48" s="78">
        <v>0</v>
      </c>
      <c r="Y48" s="78">
        <f>X48*K48</f>
        <v>0</v>
      </c>
      <c r="Z48" s="78">
        <v>0</v>
      </c>
      <c r="AA48" s="79">
        <f>Z48*K48</f>
        <v>0</v>
      </c>
      <c r="AR48" s="30" t="s">
        <v>127</v>
      </c>
      <c r="AT48" s="30" t="s">
        <v>121</v>
      </c>
      <c r="AU48" s="30" t="s">
        <v>128</v>
      </c>
      <c r="AY48" s="30" t="s">
        <v>120</v>
      </c>
      <c r="BE48" s="80">
        <f>IF(U48="základní",N48,0)</f>
        <v>0</v>
      </c>
      <c r="BF48" s="80">
        <f>IF(U48="snížená",N48,0)</f>
        <v>0</v>
      </c>
      <c r="BG48" s="80">
        <f>IF(U48="zákl. přenesená",N48,0)</f>
        <v>0</v>
      </c>
      <c r="BH48" s="80">
        <f>IF(U48="sníž. přenesená",N48,0)</f>
        <v>0</v>
      </c>
      <c r="BI48" s="80">
        <f>IF(U48="nulová",N48,0)</f>
        <v>0</v>
      </c>
      <c r="BJ48" s="30" t="s">
        <v>118</v>
      </c>
      <c r="BK48" s="80">
        <f>ROUND(L48*K48,2)</f>
        <v>0</v>
      </c>
      <c r="BL48" s="30" t="s">
        <v>127</v>
      </c>
    </row>
    <row r="49" spans="2:64" s="17" customFormat="1" ht="44.25" customHeight="1" x14ac:dyDescent="0.25">
      <c r="B49" s="70"/>
      <c r="C49" s="71" t="s">
        <v>224</v>
      </c>
      <c r="D49" s="71" t="s">
        <v>121</v>
      </c>
      <c r="E49" s="72" t="s">
        <v>3857</v>
      </c>
      <c r="F49" s="671" t="s">
        <v>3858</v>
      </c>
      <c r="G49" s="667"/>
      <c r="H49" s="667"/>
      <c r="I49" s="667"/>
      <c r="J49" s="73" t="s">
        <v>447</v>
      </c>
      <c r="K49" s="74">
        <v>2</v>
      </c>
      <c r="L49" s="666"/>
      <c r="M49" s="667"/>
      <c r="N49" s="666">
        <f>ROUND(L49*K49,2)</f>
        <v>0</v>
      </c>
      <c r="O49" s="667"/>
      <c r="P49" s="667"/>
      <c r="Q49" s="667"/>
      <c r="R49" s="75"/>
      <c r="T49" s="76" t="s">
        <v>125</v>
      </c>
      <c r="U49" s="77" t="s">
        <v>126</v>
      </c>
      <c r="V49" s="78">
        <v>3.0329999999999999</v>
      </c>
      <c r="W49" s="78">
        <f>V49*K49</f>
        <v>6.0659999999999998</v>
      </c>
      <c r="X49" s="78">
        <v>0</v>
      </c>
      <c r="Y49" s="78">
        <f>X49*K49</f>
        <v>0</v>
      </c>
      <c r="Z49" s="78">
        <v>0</v>
      </c>
      <c r="AA49" s="79">
        <f>Z49*K49</f>
        <v>0</v>
      </c>
      <c r="AR49" s="30" t="s">
        <v>127</v>
      </c>
      <c r="AT49" s="30" t="s">
        <v>121</v>
      </c>
      <c r="AU49" s="30" t="s">
        <v>128</v>
      </c>
      <c r="AY49" s="30" t="s">
        <v>120</v>
      </c>
      <c r="BE49" s="80">
        <f>IF(U49="základní",N49,0)</f>
        <v>0</v>
      </c>
      <c r="BF49" s="80">
        <f>IF(U49="snížená",N49,0)</f>
        <v>0</v>
      </c>
      <c r="BG49" s="80">
        <f>IF(U49="zákl. přenesená",N49,0)</f>
        <v>0</v>
      </c>
      <c r="BH49" s="80">
        <f>IF(U49="sníž. přenesená",N49,0)</f>
        <v>0</v>
      </c>
      <c r="BI49" s="80">
        <f>IF(U49="nulová",N49,0)</f>
        <v>0</v>
      </c>
      <c r="BJ49" s="30" t="s">
        <v>118</v>
      </c>
      <c r="BK49" s="80">
        <f>ROUND(L49*K49,2)</f>
        <v>0</v>
      </c>
      <c r="BL49" s="30" t="s">
        <v>127</v>
      </c>
    </row>
    <row r="50" spans="2:64" s="62" customFormat="1" ht="37.35" customHeight="1" x14ac:dyDescent="0.35">
      <c r="B50" s="58"/>
      <c r="C50" s="59"/>
      <c r="D50" s="60" t="s">
        <v>87</v>
      </c>
      <c r="E50" s="60"/>
      <c r="F50" s="60"/>
      <c r="G50" s="60"/>
      <c r="H50" s="60"/>
      <c r="I50" s="60"/>
      <c r="J50" s="60"/>
      <c r="K50" s="60"/>
      <c r="L50" s="60"/>
      <c r="M50" s="60"/>
      <c r="N50" s="701">
        <f>BK50</f>
        <v>0</v>
      </c>
      <c r="O50" s="702"/>
      <c r="P50" s="702"/>
      <c r="Q50" s="702"/>
      <c r="R50" s="61"/>
      <c r="T50" s="63"/>
      <c r="U50" s="59"/>
      <c r="V50" s="59"/>
      <c r="W50" s="64">
        <f>W51+W58+W66+W70+W73</f>
        <v>73.075000000000017</v>
      </c>
      <c r="X50" s="59"/>
      <c r="Y50" s="64">
        <f>Y51+Y58+Y66+Y70+Y73</f>
        <v>0.58290599999999992</v>
      </c>
      <c r="Z50" s="59"/>
      <c r="AA50" s="65">
        <f>AA51+AA58+AA66+AA70+AA73</f>
        <v>0</v>
      </c>
      <c r="AR50" s="66" t="s">
        <v>128</v>
      </c>
      <c r="AT50" s="67" t="s">
        <v>117</v>
      </c>
      <c r="AU50" s="67" t="s">
        <v>119</v>
      </c>
      <c r="AY50" s="66" t="s">
        <v>120</v>
      </c>
      <c r="BK50" s="68">
        <f>BK51+BK58+BK66+BK70+BK73</f>
        <v>0</v>
      </c>
    </row>
    <row r="51" spans="2:64" s="62" customFormat="1" ht="19.899999999999999" customHeight="1" x14ac:dyDescent="0.3">
      <c r="B51" s="58"/>
      <c r="C51" s="59"/>
      <c r="D51" s="69" t="s">
        <v>90</v>
      </c>
      <c r="E51" s="69"/>
      <c r="F51" s="69"/>
      <c r="G51" s="69"/>
      <c r="H51" s="69"/>
      <c r="I51" s="69"/>
      <c r="J51" s="69"/>
      <c r="K51" s="69"/>
      <c r="L51" s="69"/>
      <c r="M51" s="69"/>
      <c r="N51" s="659">
        <f>BK51</f>
        <v>0</v>
      </c>
      <c r="O51" s="660"/>
      <c r="P51" s="660"/>
      <c r="Q51" s="660"/>
      <c r="R51" s="61"/>
      <c r="T51" s="63"/>
      <c r="U51" s="59"/>
      <c r="V51" s="59"/>
      <c r="W51" s="64">
        <f>SUM(W52:W57)</f>
        <v>17.184000000000001</v>
      </c>
      <c r="X51" s="59"/>
      <c r="Y51" s="64">
        <f>SUM(Y52:Y57)</f>
        <v>9.0896000000000005E-2</v>
      </c>
      <c r="Z51" s="59"/>
      <c r="AA51" s="65">
        <f>SUM(AA52:AA57)</f>
        <v>0</v>
      </c>
      <c r="AR51" s="66" t="s">
        <v>128</v>
      </c>
      <c r="AT51" s="67" t="s">
        <v>117</v>
      </c>
      <c r="AU51" s="67" t="s">
        <v>118</v>
      </c>
      <c r="AY51" s="66" t="s">
        <v>120</v>
      </c>
      <c r="BK51" s="68">
        <f>SUM(BK52:BK57)</f>
        <v>0</v>
      </c>
    </row>
    <row r="52" spans="2:64" s="17" customFormat="1" ht="44.25" customHeight="1" x14ac:dyDescent="0.25">
      <c r="B52" s="70"/>
      <c r="C52" s="71" t="s">
        <v>127</v>
      </c>
      <c r="D52" s="71" t="s">
        <v>121</v>
      </c>
      <c r="E52" s="72" t="s">
        <v>4266</v>
      </c>
      <c r="F52" s="671" t="s">
        <v>4267</v>
      </c>
      <c r="G52" s="667"/>
      <c r="H52" s="667"/>
      <c r="I52" s="667"/>
      <c r="J52" s="73" t="s">
        <v>532</v>
      </c>
      <c r="K52" s="74">
        <v>43.2</v>
      </c>
      <c r="L52" s="666"/>
      <c r="M52" s="667"/>
      <c r="N52" s="666">
        <f t="shared" ref="N52:N57" si="0">ROUND(L52*K52,2)</f>
        <v>0</v>
      </c>
      <c r="O52" s="667"/>
      <c r="P52" s="667"/>
      <c r="Q52" s="667"/>
      <c r="R52" s="75"/>
      <c r="T52" s="76" t="s">
        <v>125</v>
      </c>
      <c r="U52" s="77" t="s">
        <v>126</v>
      </c>
      <c r="V52" s="78">
        <v>0.13600000000000001</v>
      </c>
      <c r="W52" s="78">
        <f t="shared" ref="W52:W57" si="1">V52*K52</f>
        <v>5.8752000000000004</v>
      </c>
      <c r="X52" s="78">
        <v>2.7999999999999998E-4</v>
      </c>
      <c r="Y52" s="78">
        <f t="shared" ref="Y52:Y57" si="2">X52*K52</f>
        <v>1.2095999999999999E-2</v>
      </c>
      <c r="Z52" s="78">
        <v>0</v>
      </c>
      <c r="AA52" s="79">
        <f t="shared" ref="AA52:AA57" si="3">Z52*K52</f>
        <v>0</v>
      </c>
      <c r="AR52" s="30" t="s">
        <v>118</v>
      </c>
      <c r="AT52" s="30" t="s">
        <v>121</v>
      </c>
      <c r="AU52" s="30" t="s">
        <v>128</v>
      </c>
      <c r="AY52" s="30" t="s">
        <v>120</v>
      </c>
      <c r="BE52" s="80">
        <f t="shared" ref="BE52:BE57" si="4">IF(U52="základní",N52,0)</f>
        <v>0</v>
      </c>
      <c r="BF52" s="80">
        <f t="shared" ref="BF52:BF57" si="5">IF(U52="snížená",N52,0)</f>
        <v>0</v>
      </c>
      <c r="BG52" s="80">
        <f t="shared" ref="BG52:BG57" si="6">IF(U52="zákl. přenesená",N52,0)</f>
        <v>0</v>
      </c>
      <c r="BH52" s="80">
        <f t="shared" ref="BH52:BH57" si="7">IF(U52="sníž. přenesená",N52,0)</f>
        <v>0</v>
      </c>
      <c r="BI52" s="80">
        <f t="shared" ref="BI52:BI57" si="8">IF(U52="nulová",N52,0)</f>
        <v>0</v>
      </c>
      <c r="BJ52" s="30" t="s">
        <v>118</v>
      </c>
      <c r="BK52" s="80">
        <f t="shared" ref="BK52:BK57" si="9">ROUND(L52*K52,2)</f>
        <v>0</v>
      </c>
      <c r="BL52" s="30" t="s">
        <v>118</v>
      </c>
    </row>
    <row r="53" spans="2:64" s="17" customFormat="1" ht="22.5" customHeight="1" x14ac:dyDescent="0.25">
      <c r="B53" s="70"/>
      <c r="C53" s="101" t="s">
        <v>143</v>
      </c>
      <c r="D53" s="101" t="s">
        <v>195</v>
      </c>
      <c r="E53" s="102" t="s">
        <v>4499</v>
      </c>
      <c r="F53" s="677" t="s">
        <v>4500</v>
      </c>
      <c r="G53" s="678"/>
      <c r="H53" s="678"/>
      <c r="I53" s="678"/>
      <c r="J53" s="103" t="s">
        <v>447</v>
      </c>
      <c r="K53" s="104">
        <v>1</v>
      </c>
      <c r="L53" s="670"/>
      <c r="M53" s="678"/>
      <c r="N53" s="670">
        <f t="shared" si="0"/>
        <v>0</v>
      </c>
      <c r="O53" s="667"/>
      <c r="P53" s="667"/>
      <c r="Q53" s="667"/>
      <c r="R53" s="75"/>
      <c r="T53" s="76" t="s">
        <v>125</v>
      </c>
      <c r="U53" s="77" t="s">
        <v>126</v>
      </c>
      <c r="V53" s="78">
        <v>0</v>
      </c>
      <c r="W53" s="78">
        <f t="shared" si="1"/>
        <v>0</v>
      </c>
      <c r="X53" s="78">
        <v>4.7000000000000002E-3</v>
      </c>
      <c r="Y53" s="78">
        <f t="shared" si="2"/>
        <v>4.7000000000000002E-3</v>
      </c>
      <c r="Z53" s="78">
        <v>0</v>
      </c>
      <c r="AA53" s="79">
        <f t="shared" si="3"/>
        <v>0</v>
      </c>
      <c r="AR53" s="30" t="s">
        <v>128</v>
      </c>
      <c r="AT53" s="30" t="s">
        <v>195</v>
      </c>
      <c r="AU53" s="30" t="s">
        <v>128</v>
      </c>
      <c r="AY53" s="30" t="s">
        <v>120</v>
      </c>
      <c r="BE53" s="80">
        <f t="shared" si="4"/>
        <v>0</v>
      </c>
      <c r="BF53" s="80">
        <f t="shared" si="5"/>
        <v>0</v>
      </c>
      <c r="BG53" s="80">
        <f t="shared" si="6"/>
        <v>0</v>
      </c>
      <c r="BH53" s="80">
        <f t="shared" si="7"/>
        <v>0</v>
      </c>
      <c r="BI53" s="80">
        <f t="shared" si="8"/>
        <v>0</v>
      </c>
      <c r="BJ53" s="30" t="s">
        <v>118</v>
      </c>
      <c r="BK53" s="80">
        <f t="shared" si="9"/>
        <v>0</v>
      </c>
      <c r="BL53" s="30" t="s">
        <v>118</v>
      </c>
    </row>
    <row r="54" spans="2:64" s="17" customFormat="1" ht="31.5" customHeight="1" x14ac:dyDescent="0.25">
      <c r="B54" s="70"/>
      <c r="C54" s="101" t="s">
        <v>147</v>
      </c>
      <c r="D54" s="101" t="s">
        <v>195</v>
      </c>
      <c r="E54" s="102" t="s">
        <v>3933</v>
      </c>
      <c r="F54" s="677" t="s">
        <v>4529</v>
      </c>
      <c r="G54" s="678"/>
      <c r="H54" s="678"/>
      <c r="I54" s="678"/>
      <c r="J54" s="103" t="s">
        <v>532</v>
      </c>
      <c r="K54" s="104">
        <v>43.2</v>
      </c>
      <c r="L54" s="670"/>
      <c r="M54" s="678"/>
      <c r="N54" s="670">
        <f t="shared" si="0"/>
        <v>0</v>
      </c>
      <c r="O54" s="667"/>
      <c r="P54" s="667"/>
      <c r="Q54" s="667"/>
      <c r="R54" s="75"/>
      <c r="T54" s="76" t="s">
        <v>125</v>
      </c>
      <c r="U54" s="77" t="s">
        <v>126</v>
      </c>
      <c r="V54" s="78">
        <v>0</v>
      </c>
      <c r="W54" s="78">
        <f t="shared" si="1"/>
        <v>0</v>
      </c>
      <c r="X54" s="78">
        <v>8.8000000000000003E-4</v>
      </c>
      <c r="Y54" s="78">
        <f t="shared" si="2"/>
        <v>3.8016000000000001E-2</v>
      </c>
      <c r="Z54" s="78">
        <v>0</v>
      </c>
      <c r="AA54" s="79">
        <f t="shared" si="3"/>
        <v>0</v>
      </c>
      <c r="AR54" s="30" t="s">
        <v>258</v>
      </c>
      <c r="AT54" s="30" t="s">
        <v>195</v>
      </c>
      <c r="AU54" s="30" t="s">
        <v>128</v>
      </c>
      <c r="AY54" s="30" t="s">
        <v>120</v>
      </c>
      <c r="BE54" s="80">
        <f t="shared" si="4"/>
        <v>0</v>
      </c>
      <c r="BF54" s="80">
        <f t="shared" si="5"/>
        <v>0</v>
      </c>
      <c r="BG54" s="80">
        <f t="shared" si="6"/>
        <v>0</v>
      </c>
      <c r="BH54" s="80">
        <f t="shared" si="7"/>
        <v>0</v>
      </c>
      <c r="BI54" s="80">
        <f t="shared" si="8"/>
        <v>0</v>
      </c>
      <c r="BJ54" s="30" t="s">
        <v>118</v>
      </c>
      <c r="BK54" s="80">
        <f t="shared" si="9"/>
        <v>0</v>
      </c>
      <c r="BL54" s="30" t="s">
        <v>194</v>
      </c>
    </row>
    <row r="55" spans="2:64" s="17" customFormat="1" ht="31.5" customHeight="1" x14ac:dyDescent="0.25">
      <c r="B55" s="70"/>
      <c r="C55" s="71" t="s">
        <v>151</v>
      </c>
      <c r="D55" s="71" t="s">
        <v>121</v>
      </c>
      <c r="E55" s="72" t="s">
        <v>4502</v>
      </c>
      <c r="F55" s="671" t="s">
        <v>4503</v>
      </c>
      <c r="G55" s="667"/>
      <c r="H55" s="667"/>
      <c r="I55" s="667"/>
      <c r="J55" s="73" t="s">
        <v>172</v>
      </c>
      <c r="K55" s="74">
        <v>37.200000000000003</v>
      </c>
      <c r="L55" s="666"/>
      <c r="M55" s="667"/>
      <c r="N55" s="666">
        <f t="shared" si="0"/>
        <v>0</v>
      </c>
      <c r="O55" s="667"/>
      <c r="P55" s="667"/>
      <c r="Q55" s="667"/>
      <c r="R55" s="75"/>
      <c r="T55" s="76" t="s">
        <v>125</v>
      </c>
      <c r="U55" s="77" t="s">
        <v>126</v>
      </c>
      <c r="V55" s="78">
        <v>0.30399999999999999</v>
      </c>
      <c r="W55" s="78">
        <f t="shared" si="1"/>
        <v>11.3088</v>
      </c>
      <c r="X55" s="78">
        <v>9.7000000000000005E-4</v>
      </c>
      <c r="Y55" s="78">
        <f t="shared" si="2"/>
        <v>3.6084000000000005E-2</v>
      </c>
      <c r="Z55" s="78">
        <v>0</v>
      </c>
      <c r="AA55" s="79">
        <f t="shared" si="3"/>
        <v>0</v>
      </c>
      <c r="AR55" s="30" t="s">
        <v>118</v>
      </c>
      <c r="AT55" s="30" t="s">
        <v>121</v>
      </c>
      <c r="AU55" s="30" t="s">
        <v>128</v>
      </c>
      <c r="AY55" s="30" t="s">
        <v>120</v>
      </c>
      <c r="BE55" s="80">
        <f t="shared" si="4"/>
        <v>0</v>
      </c>
      <c r="BF55" s="80">
        <f t="shared" si="5"/>
        <v>0</v>
      </c>
      <c r="BG55" s="80">
        <f t="shared" si="6"/>
        <v>0</v>
      </c>
      <c r="BH55" s="80">
        <f t="shared" si="7"/>
        <v>0</v>
      </c>
      <c r="BI55" s="80">
        <f t="shared" si="8"/>
        <v>0</v>
      </c>
      <c r="BJ55" s="30" t="s">
        <v>118</v>
      </c>
      <c r="BK55" s="80">
        <f t="shared" si="9"/>
        <v>0</v>
      </c>
      <c r="BL55" s="30" t="s">
        <v>118</v>
      </c>
    </row>
    <row r="56" spans="2:64" s="17" customFormat="1" ht="31.5" customHeight="1" x14ac:dyDescent="0.25">
      <c r="B56" s="70"/>
      <c r="C56" s="71" t="s">
        <v>154</v>
      </c>
      <c r="D56" s="71" t="s">
        <v>121</v>
      </c>
      <c r="E56" s="72" t="s">
        <v>3878</v>
      </c>
      <c r="F56" s="671" t="s">
        <v>3879</v>
      </c>
      <c r="G56" s="667"/>
      <c r="H56" s="667"/>
      <c r="I56" s="667"/>
      <c r="J56" s="73" t="s">
        <v>3691</v>
      </c>
      <c r="K56" s="74">
        <v>164.59200000000001</v>
      </c>
      <c r="L56" s="666"/>
      <c r="M56" s="667"/>
      <c r="N56" s="666">
        <f t="shared" si="0"/>
        <v>0</v>
      </c>
      <c r="O56" s="667"/>
      <c r="P56" s="667"/>
      <c r="Q56" s="667"/>
      <c r="R56" s="75"/>
      <c r="T56" s="76" t="s">
        <v>125</v>
      </c>
      <c r="U56" s="77" t="s">
        <v>126</v>
      </c>
      <c r="V56" s="78">
        <v>0</v>
      </c>
      <c r="W56" s="78">
        <f t="shared" si="1"/>
        <v>0</v>
      </c>
      <c r="X56" s="78">
        <v>0</v>
      </c>
      <c r="Y56" s="78">
        <f t="shared" si="2"/>
        <v>0</v>
      </c>
      <c r="Z56" s="78">
        <v>0</v>
      </c>
      <c r="AA56" s="79">
        <f t="shared" si="3"/>
        <v>0</v>
      </c>
      <c r="AR56" s="30" t="s">
        <v>118</v>
      </c>
      <c r="AT56" s="30" t="s">
        <v>121</v>
      </c>
      <c r="AU56" s="30" t="s">
        <v>128</v>
      </c>
      <c r="AY56" s="30" t="s">
        <v>120</v>
      </c>
      <c r="BE56" s="80">
        <f t="shared" si="4"/>
        <v>0</v>
      </c>
      <c r="BF56" s="80">
        <f t="shared" si="5"/>
        <v>0</v>
      </c>
      <c r="BG56" s="80">
        <f t="shared" si="6"/>
        <v>0</v>
      </c>
      <c r="BH56" s="80">
        <f t="shared" si="7"/>
        <v>0</v>
      </c>
      <c r="BI56" s="80">
        <f t="shared" si="8"/>
        <v>0</v>
      </c>
      <c r="BJ56" s="30" t="s">
        <v>118</v>
      </c>
      <c r="BK56" s="80">
        <f t="shared" si="9"/>
        <v>0</v>
      </c>
      <c r="BL56" s="30" t="s">
        <v>118</v>
      </c>
    </row>
    <row r="57" spans="2:64" s="17" customFormat="1" ht="31.5" customHeight="1" x14ac:dyDescent="0.25">
      <c r="B57" s="70"/>
      <c r="C57" s="71" t="s">
        <v>157</v>
      </c>
      <c r="D57" s="71" t="s">
        <v>121</v>
      </c>
      <c r="E57" s="72" t="s">
        <v>3880</v>
      </c>
      <c r="F57" s="671" t="s">
        <v>3881</v>
      </c>
      <c r="G57" s="667"/>
      <c r="H57" s="667"/>
      <c r="I57" s="667"/>
      <c r="J57" s="73" t="s">
        <v>3691</v>
      </c>
      <c r="K57" s="74">
        <v>164.59200000000001</v>
      </c>
      <c r="L57" s="666"/>
      <c r="M57" s="667"/>
      <c r="N57" s="666">
        <f t="shared" si="0"/>
        <v>0</v>
      </c>
      <c r="O57" s="667"/>
      <c r="P57" s="667"/>
      <c r="Q57" s="667"/>
      <c r="R57" s="75"/>
      <c r="T57" s="76" t="s">
        <v>125</v>
      </c>
      <c r="U57" s="77" t="s">
        <v>126</v>
      </c>
      <c r="V57" s="78">
        <v>0</v>
      </c>
      <c r="W57" s="78">
        <f t="shared" si="1"/>
        <v>0</v>
      </c>
      <c r="X57" s="78">
        <v>0</v>
      </c>
      <c r="Y57" s="78">
        <f t="shared" si="2"/>
        <v>0</v>
      </c>
      <c r="Z57" s="78">
        <v>0</v>
      </c>
      <c r="AA57" s="79">
        <f t="shared" si="3"/>
        <v>0</v>
      </c>
      <c r="AR57" s="30" t="s">
        <v>118</v>
      </c>
      <c r="AT57" s="30" t="s">
        <v>121</v>
      </c>
      <c r="AU57" s="30" t="s">
        <v>128</v>
      </c>
      <c r="AY57" s="30" t="s">
        <v>120</v>
      </c>
      <c r="BE57" s="80">
        <f t="shared" si="4"/>
        <v>0</v>
      </c>
      <c r="BF57" s="80">
        <f t="shared" si="5"/>
        <v>0</v>
      </c>
      <c r="BG57" s="80">
        <f t="shared" si="6"/>
        <v>0</v>
      </c>
      <c r="BH57" s="80">
        <f t="shared" si="7"/>
        <v>0</v>
      </c>
      <c r="BI57" s="80">
        <f t="shared" si="8"/>
        <v>0</v>
      </c>
      <c r="BJ57" s="30" t="s">
        <v>118</v>
      </c>
      <c r="BK57" s="80">
        <f t="shared" si="9"/>
        <v>0</v>
      </c>
      <c r="BL57" s="30" t="s">
        <v>118</v>
      </c>
    </row>
    <row r="58" spans="2:64" s="62" customFormat="1" ht="29.85" customHeight="1" x14ac:dyDescent="0.3">
      <c r="B58" s="58"/>
      <c r="C58" s="59"/>
      <c r="D58" s="69" t="s">
        <v>4490</v>
      </c>
      <c r="E58" s="69"/>
      <c r="F58" s="69"/>
      <c r="G58" s="69"/>
      <c r="H58" s="69"/>
      <c r="I58" s="69"/>
      <c r="J58" s="69"/>
      <c r="K58" s="69"/>
      <c r="L58" s="69"/>
      <c r="M58" s="69"/>
      <c r="N58" s="657">
        <f>BK58</f>
        <v>0</v>
      </c>
      <c r="O58" s="658"/>
      <c r="P58" s="658"/>
      <c r="Q58" s="658"/>
      <c r="R58" s="61"/>
      <c r="T58" s="63"/>
      <c r="U58" s="59"/>
      <c r="V58" s="59"/>
      <c r="W58" s="64">
        <f>SUM(W59:W65)</f>
        <v>51.140000000000008</v>
      </c>
      <c r="X58" s="59"/>
      <c r="Y58" s="64">
        <f>SUM(Y59:Y65)</f>
        <v>0.46429999999999993</v>
      </c>
      <c r="Z58" s="59"/>
      <c r="AA58" s="65">
        <f>SUM(AA59:AA65)</f>
        <v>0</v>
      </c>
      <c r="AR58" s="66" t="s">
        <v>128</v>
      </c>
      <c r="AT58" s="67" t="s">
        <v>117</v>
      </c>
      <c r="AU58" s="67" t="s">
        <v>118</v>
      </c>
      <c r="AY58" s="66" t="s">
        <v>120</v>
      </c>
      <c r="BK58" s="68">
        <f>SUM(BK59:BK65)</f>
        <v>0</v>
      </c>
    </row>
    <row r="59" spans="2:64" s="17" customFormat="1" ht="31.5" customHeight="1" x14ac:dyDescent="0.25">
      <c r="B59" s="70"/>
      <c r="C59" s="71" t="s">
        <v>163</v>
      </c>
      <c r="D59" s="71" t="s">
        <v>121</v>
      </c>
      <c r="E59" s="72" t="s">
        <v>4505</v>
      </c>
      <c r="F59" s="671" t="s">
        <v>4506</v>
      </c>
      <c r="G59" s="667"/>
      <c r="H59" s="667"/>
      <c r="I59" s="667"/>
      <c r="J59" s="73" t="s">
        <v>532</v>
      </c>
      <c r="K59" s="74">
        <v>12</v>
      </c>
      <c r="L59" s="666"/>
      <c r="M59" s="667"/>
      <c r="N59" s="666">
        <f t="shared" ref="N59:N65" si="10">ROUND(L59*K59,2)</f>
        <v>0</v>
      </c>
      <c r="O59" s="667"/>
      <c r="P59" s="667"/>
      <c r="Q59" s="667"/>
      <c r="R59" s="75"/>
      <c r="T59" s="76" t="s">
        <v>125</v>
      </c>
      <c r="U59" s="77" t="s">
        <v>126</v>
      </c>
      <c r="V59" s="78">
        <v>0.42699999999999999</v>
      </c>
      <c r="W59" s="78">
        <f t="shared" ref="W59:W65" si="11">V59*K59</f>
        <v>5.1239999999999997</v>
      </c>
      <c r="X59" s="78">
        <v>1.58E-3</v>
      </c>
      <c r="Y59" s="78">
        <f t="shared" ref="Y59:Y65" si="12">X59*K59</f>
        <v>1.8960000000000001E-2</v>
      </c>
      <c r="Z59" s="78">
        <v>0</v>
      </c>
      <c r="AA59" s="79">
        <f t="shared" ref="AA59:AA65" si="13">Z59*K59</f>
        <v>0</v>
      </c>
      <c r="AR59" s="30" t="s">
        <v>118</v>
      </c>
      <c r="AT59" s="30" t="s">
        <v>121</v>
      </c>
      <c r="AU59" s="30" t="s">
        <v>128</v>
      </c>
      <c r="AY59" s="30" t="s">
        <v>120</v>
      </c>
      <c r="BE59" s="80">
        <f t="shared" ref="BE59:BE65" si="14">IF(U59="základní",N59,0)</f>
        <v>0</v>
      </c>
      <c r="BF59" s="80">
        <f t="shared" ref="BF59:BF65" si="15">IF(U59="snížená",N59,0)</f>
        <v>0</v>
      </c>
      <c r="BG59" s="80">
        <f t="shared" ref="BG59:BG65" si="16">IF(U59="zákl. přenesená",N59,0)</f>
        <v>0</v>
      </c>
      <c r="BH59" s="80">
        <f t="shared" ref="BH59:BH65" si="17">IF(U59="sníž. přenesená",N59,0)</f>
        <v>0</v>
      </c>
      <c r="BI59" s="80">
        <f t="shared" ref="BI59:BI65" si="18">IF(U59="nulová",N59,0)</f>
        <v>0</v>
      </c>
      <c r="BJ59" s="30" t="s">
        <v>118</v>
      </c>
      <c r="BK59" s="80">
        <f t="shared" ref="BK59:BK65" si="19">ROUND(L59*K59,2)</f>
        <v>0</v>
      </c>
      <c r="BL59" s="30" t="s">
        <v>118</v>
      </c>
    </row>
    <row r="60" spans="2:64" s="17" customFormat="1" ht="31.5" customHeight="1" x14ac:dyDescent="0.25">
      <c r="B60" s="70"/>
      <c r="C60" s="71" t="s">
        <v>169</v>
      </c>
      <c r="D60" s="71" t="s">
        <v>121</v>
      </c>
      <c r="E60" s="72" t="s">
        <v>4530</v>
      </c>
      <c r="F60" s="671" t="s">
        <v>4531</v>
      </c>
      <c r="G60" s="667"/>
      <c r="H60" s="667"/>
      <c r="I60" s="667"/>
      <c r="J60" s="73" t="s">
        <v>532</v>
      </c>
      <c r="K60" s="74">
        <v>36</v>
      </c>
      <c r="L60" s="666"/>
      <c r="M60" s="667"/>
      <c r="N60" s="666">
        <f t="shared" si="10"/>
        <v>0</v>
      </c>
      <c r="O60" s="667"/>
      <c r="P60" s="667"/>
      <c r="Q60" s="667"/>
      <c r="R60" s="75"/>
      <c r="T60" s="76" t="s">
        <v>125</v>
      </c>
      <c r="U60" s="77" t="s">
        <v>126</v>
      </c>
      <c r="V60" s="78">
        <v>1.157</v>
      </c>
      <c r="W60" s="78">
        <f t="shared" si="11"/>
        <v>41.652000000000001</v>
      </c>
      <c r="X60" s="78">
        <v>1.2279999999999999E-2</v>
      </c>
      <c r="Y60" s="78">
        <f t="shared" si="12"/>
        <v>0.44207999999999997</v>
      </c>
      <c r="Z60" s="78">
        <v>0</v>
      </c>
      <c r="AA60" s="79">
        <f t="shared" si="13"/>
        <v>0</v>
      </c>
      <c r="AR60" s="30" t="s">
        <v>194</v>
      </c>
      <c r="AT60" s="30" t="s">
        <v>121</v>
      </c>
      <c r="AU60" s="30" t="s">
        <v>128</v>
      </c>
      <c r="AY60" s="30" t="s">
        <v>120</v>
      </c>
      <c r="BE60" s="80">
        <f t="shared" si="14"/>
        <v>0</v>
      </c>
      <c r="BF60" s="80">
        <f t="shared" si="15"/>
        <v>0</v>
      </c>
      <c r="BG60" s="80">
        <f t="shared" si="16"/>
        <v>0</v>
      </c>
      <c r="BH60" s="80">
        <f t="shared" si="17"/>
        <v>0</v>
      </c>
      <c r="BI60" s="80">
        <f t="shared" si="18"/>
        <v>0</v>
      </c>
      <c r="BJ60" s="30" t="s">
        <v>118</v>
      </c>
      <c r="BK60" s="80">
        <f t="shared" si="19"/>
        <v>0</v>
      </c>
      <c r="BL60" s="30" t="s">
        <v>194</v>
      </c>
    </row>
    <row r="61" spans="2:64" s="17" customFormat="1" ht="31.5" customHeight="1" x14ac:dyDescent="0.25">
      <c r="B61" s="70"/>
      <c r="C61" s="71" t="s">
        <v>175</v>
      </c>
      <c r="D61" s="71" t="s">
        <v>121</v>
      </c>
      <c r="E61" s="72" t="s">
        <v>4509</v>
      </c>
      <c r="F61" s="671" t="s">
        <v>4510</v>
      </c>
      <c r="G61" s="667"/>
      <c r="H61" s="667"/>
      <c r="I61" s="667"/>
      <c r="J61" s="73" t="s">
        <v>447</v>
      </c>
      <c r="K61" s="74">
        <v>2</v>
      </c>
      <c r="L61" s="666"/>
      <c r="M61" s="667"/>
      <c r="N61" s="666">
        <f t="shared" si="10"/>
        <v>0</v>
      </c>
      <c r="O61" s="667"/>
      <c r="P61" s="667"/>
      <c r="Q61" s="667"/>
      <c r="R61" s="75"/>
      <c r="T61" s="76" t="s">
        <v>125</v>
      </c>
      <c r="U61" s="77" t="s">
        <v>126</v>
      </c>
      <c r="V61" s="78">
        <v>1.1020000000000001</v>
      </c>
      <c r="W61" s="78">
        <f t="shared" si="11"/>
        <v>2.2040000000000002</v>
      </c>
      <c r="X61" s="78">
        <v>1.6299999999999999E-3</v>
      </c>
      <c r="Y61" s="78">
        <f t="shared" si="12"/>
        <v>3.2599999999999999E-3</v>
      </c>
      <c r="Z61" s="78">
        <v>0</v>
      </c>
      <c r="AA61" s="79">
        <f t="shared" si="13"/>
        <v>0</v>
      </c>
      <c r="AR61" s="30" t="s">
        <v>118</v>
      </c>
      <c r="AT61" s="30" t="s">
        <v>121</v>
      </c>
      <c r="AU61" s="30" t="s">
        <v>128</v>
      </c>
      <c r="AY61" s="30" t="s">
        <v>120</v>
      </c>
      <c r="BE61" s="80">
        <f t="shared" si="14"/>
        <v>0</v>
      </c>
      <c r="BF61" s="80">
        <f t="shared" si="15"/>
        <v>0</v>
      </c>
      <c r="BG61" s="80">
        <f t="shared" si="16"/>
        <v>0</v>
      </c>
      <c r="BH61" s="80">
        <f t="shared" si="17"/>
        <v>0</v>
      </c>
      <c r="BI61" s="80">
        <f t="shared" si="18"/>
        <v>0</v>
      </c>
      <c r="BJ61" s="30" t="s">
        <v>118</v>
      </c>
      <c r="BK61" s="80">
        <f t="shared" si="19"/>
        <v>0</v>
      </c>
      <c r="BL61" s="30" t="s">
        <v>118</v>
      </c>
    </row>
    <row r="62" spans="2:64" s="17" customFormat="1" ht="31.5" customHeight="1" x14ac:dyDescent="0.25">
      <c r="B62" s="70"/>
      <c r="C62" s="71" t="s">
        <v>179</v>
      </c>
      <c r="D62" s="71" t="s">
        <v>121</v>
      </c>
      <c r="E62" s="72" t="s">
        <v>4180</v>
      </c>
      <c r="F62" s="671" t="s">
        <v>4181</v>
      </c>
      <c r="G62" s="667"/>
      <c r="H62" s="667"/>
      <c r="I62" s="667"/>
      <c r="J62" s="73" t="s">
        <v>532</v>
      </c>
      <c r="K62" s="74">
        <v>12</v>
      </c>
      <c r="L62" s="666"/>
      <c r="M62" s="667"/>
      <c r="N62" s="666">
        <f t="shared" si="10"/>
        <v>0</v>
      </c>
      <c r="O62" s="667"/>
      <c r="P62" s="667"/>
      <c r="Q62" s="667"/>
      <c r="R62" s="75"/>
      <c r="T62" s="76" t="s">
        <v>125</v>
      </c>
      <c r="U62" s="77" t="s">
        <v>126</v>
      </c>
      <c r="V62" s="78">
        <v>2.1000000000000001E-2</v>
      </c>
      <c r="W62" s="78">
        <f t="shared" si="11"/>
        <v>0.252</v>
      </c>
      <c r="X62" s="78">
        <v>0</v>
      </c>
      <c r="Y62" s="78">
        <f t="shared" si="12"/>
        <v>0</v>
      </c>
      <c r="Z62" s="78">
        <v>0</v>
      </c>
      <c r="AA62" s="79">
        <f t="shared" si="13"/>
        <v>0</v>
      </c>
      <c r="AR62" s="30" t="s">
        <v>118</v>
      </c>
      <c r="AT62" s="30" t="s">
        <v>121</v>
      </c>
      <c r="AU62" s="30" t="s">
        <v>128</v>
      </c>
      <c r="AY62" s="30" t="s">
        <v>120</v>
      </c>
      <c r="BE62" s="80">
        <f t="shared" si="14"/>
        <v>0</v>
      </c>
      <c r="BF62" s="80">
        <f t="shared" si="15"/>
        <v>0</v>
      </c>
      <c r="BG62" s="80">
        <f t="shared" si="16"/>
        <v>0</v>
      </c>
      <c r="BH62" s="80">
        <f t="shared" si="17"/>
        <v>0</v>
      </c>
      <c r="BI62" s="80">
        <f t="shared" si="18"/>
        <v>0</v>
      </c>
      <c r="BJ62" s="30" t="s">
        <v>118</v>
      </c>
      <c r="BK62" s="80">
        <f t="shared" si="19"/>
        <v>0</v>
      </c>
      <c r="BL62" s="30" t="s">
        <v>118</v>
      </c>
    </row>
    <row r="63" spans="2:64" s="17" customFormat="1" ht="31.5" customHeight="1" x14ac:dyDescent="0.25">
      <c r="B63" s="70"/>
      <c r="C63" s="71" t="s">
        <v>184</v>
      </c>
      <c r="D63" s="71" t="s">
        <v>121</v>
      </c>
      <c r="E63" s="72" t="s">
        <v>4532</v>
      </c>
      <c r="F63" s="671" t="s">
        <v>4533</v>
      </c>
      <c r="G63" s="667"/>
      <c r="H63" s="667"/>
      <c r="I63" s="667"/>
      <c r="J63" s="73" t="s">
        <v>532</v>
      </c>
      <c r="K63" s="74">
        <v>36</v>
      </c>
      <c r="L63" s="666"/>
      <c r="M63" s="667"/>
      <c r="N63" s="666">
        <f t="shared" si="10"/>
        <v>0</v>
      </c>
      <c r="O63" s="667"/>
      <c r="P63" s="667"/>
      <c r="Q63" s="667"/>
      <c r="R63" s="75"/>
      <c r="T63" s="76" t="s">
        <v>125</v>
      </c>
      <c r="U63" s="77" t="s">
        <v>126</v>
      </c>
      <c r="V63" s="78">
        <v>5.2999999999999999E-2</v>
      </c>
      <c r="W63" s="78">
        <f t="shared" si="11"/>
        <v>1.9079999999999999</v>
      </c>
      <c r="X63" s="78">
        <v>0</v>
      </c>
      <c r="Y63" s="78">
        <f t="shared" si="12"/>
        <v>0</v>
      </c>
      <c r="Z63" s="78">
        <v>0</v>
      </c>
      <c r="AA63" s="79">
        <f t="shared" si="13"/>
        <v>0</v>
      </c>
      <c r="AR63" s="30" t="s">
        <v>194</v>
      </c>
      <c r="AT63" s="30" t="s">
        <v>121</v>
      </c>
      <c r="AU63" s="30" t="s">
        <v>128</v>
      </c>
      <c r="AY63" s="30" t="s">
        <v>120</v>
      </c>
      <c r="BE63" s="80">
        <f t="shared" si="14"/>
        <v>0</v>
      </c>
      <c r="BF63" s="80">
        <f t="shared" si="15"/>
        <v>0</v>
      </c>
      <c r="BG63" s="80">
        <f t="shared" si="16"/>
        <v>0</v>
      </c>
      <c r="BH63" s="80">
        <f t="shared" si="17"/>
        <v>0</v>
      </c>
      <c r="BI63" s="80">
        <f t="shared" si="18"/>
        <v>0</v>
      </c>
      <c r="BJ63" s="30" t="s">
        <v>118</v>
      </c>
      <c r="BK63" s="80">
        <f t="shared" si="19"/>
        <v>0</v>
      </c>
      <c r="BL63" s="30" t="s">
        <v>194</v>
      </c>
    </row>
    <row r="64" spans="2:64" s="17" customFormat="1" ht="31.5" customHeight="1" x14ac:dyDescent="0.25">
      <c r="B64" s="70"/>
      <c r="C64" s="71" t="s">
        <v>188</v>
      </c>
      <c r="D64" s="71" t="s">
        <v>121</v>
      </c>
      <c r="E64" s="72" t="s">
        <v>4182</v>
      </c>
      <c r="F64" s="671" t="s">
        <v>4183</v>
      </c>
      <c r="G64" s="667"/>
      <c r="H64" s="667"/>
      <c r="I64" s="667"/>
      <c r="J64" s="73" t="s">
        <v>3691</v>
      </c>
      <c r="K64" s="74">
        <v>10</v>
      </c>
      <c r="L64" s="666"/>
      <c r="M64" s="667"/>
      <c r="N64" s="666">
        <f t="shared" si="10"/>
        <v>0</v>
      </c>
      <c r="O64" s="667"/>
      <c r="P64" s="667"/>
      <c r="Q64" s="667"/>
      <c r="R64" s="75"/>
      <c r="T64" s="76" t="s">
        <v>125</v>
      </c>
      <c r="U64" s="77" t="s">
        <v>126</v>
      </c>
      <c r="V64" s="78">
        <v>0</v>
      </c>
      <c r="W64" s="78">
        <f t="shared" si="11"/>
        <v>0</v>
      </c>
      <c r="X64" s="78">
        <v>0</v>
      </c>
      <c r="Y64" s="78">
        <f t="shared" si="12"/>
        <v>0</v>
      </c>
      <c r="Z64" s="78">
        <v>0</v>
      </c>
      <c r="AA64" s="79">
        <f t="shared" si="13"/>
        <v>0</v>
      </c>
      <c r="AR64" s="30" t="s">
        <v>118</v>
      </c>
      <c r="AT64" s="30" t="s">
        <v>121</v>
      </c>
      <c r="AU64" s="30" t="s">
        <v>128</v>
      </c>
      <c r="AY64" s="30" t="s">
        <v>120</v>
      </c>
      <c r="BE64" s="80">
        <f t="shared" si="14"/>
        <v>0</v>
      </c>
      <c r="BF64" s="80">
        <f t="shared" si="15"/>
        <v>0</v>
      </c>
      <c r="BG64" s="80">
        <f t="shared" si="16"/>
        <v>0</v>
      </c>
      <c r="BH64" s="80">
        <f t="shared" si="17"/>
        <v>0</v>
      </c>
      <c r="BI64" s="80">
        <f t="shared" si="18"/>
        <v>0</v>
      </c>
      <c r="BJ64" s="30" t="s">
        <v>118</v>
      </c>
      <c r="BK64" s="80">
        <f t="shared" si="19"/>
        <v>0</v>
      </c>
      <c r="BL64" s="30" t="s">
        <v>118</v>
      </c>
    </row>
    <row r="65" spans="2:64" s="17" customFormat="1" ht="31.5" customHeight="1" x14ac:dyDescent="0.25">
      <c r="B65" s="70"/>
      <c r="C65" s="71" t="s">
        <v>194</v>
      </c>
      <c r="D65" s="71" t="s">
        <v>121</v>
      </c>
      <c r="E65" s="72" t="s">
        <v>4184</v>
      </c>
      <c r="F65" s="671" t="s">
        <v>4185</v>
      </c>
      <c r="G65" s="667"/>
      <c r="H65" s="667"/>
      <c r="I65" s="667"/>
      <c r="J65" s="73" t="s">
        <v>3691</v>
      </c>
      <c r="K65" s="74">
        <v>10</v>
      </c>
      <c r="L65" s="666"/>
      <c r="M65" s="667"/>
      <c r="N65" s="666">
        <f t="shared" si="10"/>
        <v>0</v>
      </c>
      <c r="O65" s="667"/>
      <c r="P65" s="667"/>
      <c r="Q65" s="667"/>
      <c r="R65" s="75"/>
      <c r="T65" s="76" t="s">
        <v>125</v>
      </c>
      <c r="U65" s="77" t="s">
        <v>126</v>
      </c>
      <c r="V65" s="78">
        <v>0</v>
      </c>
      <c r="W65" s="78">
        <f t="shared" si="11"/>
        <v>0</v>
      </c>
      <c r="X65" s="78">
        <v>0</v>
      </c>
      <c r="Y65" s="78">
        <f t="shared" si="12"/>
        <v>0</v>
      </c>
      <c r="Z65" s="78">
        <v>0</v>
      </c>
      <c r="AA65" s="79">
        <f t="shared" si="13"/>
        <v>0</v>
      </c>
      <c r="AR65" s="30" t="s">
        <v>118</v>
      </c>
      <c r="AT65" s="30" t="s">
        <v>121</v>
      </c>
      <c r="AU65" s="30" t="s">
        <v>128</v>
      </c>
      <c r="AY65" s="30" t="s">
        <v>120</v>
      </c>
      <c r="BE65" s="80">
        <f t="shared" si="14"/>
        <v>0</v>
      </c>
      <c r="BF65" s="80">
        <f t="shared" si="15"/>
        <v>0</v>
      </c>
      <c r="BG65" s="80">
        <f t="shared" si="16"/>
        <v>0</v>
      </c>
      <c r="BH65" s="80">
        <f t="shared" si="17"/>
        <v>0</v>
      </c>
      <c r="BI65" s="80">
        <f t="shared" si="18"/>
        <v>0</v>
      </c>
      <c r="BJ65" s="30" t="s">
        <v>118</v>
      </c>
      <c r="BK65" s="80">
        <f t="shared" si="19"/>
        <v>0</v>
      </c>
      <c r="BL65" s="30" t="s">
        <v>118</v>
      </c>
    </row>
    <row r="66" spans="2:64" s="62" customFormat="1" ht="29.85" customHeight="1" x14ac:dyDescent="0.3">
      <c r="B66" s="58"/>
      <c r="C66" s="59"/>
      <c r="D66" s="69" t="s">
        <v>4491</v>
      </c>
      <c r="E66" s="69"/>
      <c r="F66" s="69"/>
      <c r="G66" s="69"/>
      <c r="H66" s="69"/>
      <c r="I66" s="69"/>
      <c r="J66" s="69"/>
      <c r="K66" s="69"/>
      <c r="L66" s="69"/>
      <c r="M66" s="69"/>
      <c r="N66" s="657">
        <f>BK66</f>
        <v>0</v>
      </c>
      <c r="O66" s="658"/>
      <c r="P66" s="658"/>
      <c r="Q66" s="658"/>
      <c r="R66" s="61"/>
      <c r="T66" s="63"/>
      <c r="U66" s="59"/>
      <c r="V66" s="59"/>
      <c r="W66" s="64">
        <f>SUM(W67:W69)</f>
        <v>3.5030000000000001</v>
      </c>
      <c r="X66" s="59"/>
      <c r="Y66" s="64">
        <f>SUM(Y67:Y69)</f>
        <v>2.3389999999999998E-2</v>
      </c>
      <c r="Z66" s="59"/>
      <c r="AA66" s="65">
        <f>SUM(AA67:AA69)</f>
        <v>0</v>
      </c>
      <c r="AR66" s="66" t="s">
        <v>128</v>
      </c>
      <c r="AT66" s="67" t="s">
        <v>117</v>
      </c>
      <c r="AU66" s="67" t="s">
        <v>118</v>
      </c>
      <c r="AY66" s="66" t="s">
        <v>120</v>
      </c>
      <c r="BK66" s="68">
        <f>SUM(BK67:BK69)</f>
        <v>0</v>
      </c>
    </row>
    <row r="67" spans="2:64" s="17" customFormat="1" ht="22.5" customHeight="1" x14ac:dyDescent="0.25">
      <c r="B67" s="70"/>
      <c r="C67" s="71" t="s">
        <v>199</v>
      </c>
      <c r="D67" s="71" t="s">
        <v>121</v>
      </c>
      <c r="E67" s="72" t="s">
        <v>4534</v>
      </c>
      <c r="F67" s="671" t="s">
        <v>4535</v>
      </c>
      <c r="G67" s="667"/>
      <c r="H67" s="667"/>
      <c r="I67" s="667"/>
      <c r="J67" s="73" t="s">
        <v>3065</v>
      </c>
      <c r="K67" s="74">
        <v>2</v>
      </c>
      <c r="L67" s="666"/>
      <c r="M67" s="667"/>
      <c r="N67" s="666">
        <f>ROUND(L67*K67,2)</f>
        <v>0</v>
      </c>
      <c r="O67" s="667"/>
      <c r="P67" s="667"/>
      <c r="Q67" s="667"/>
      <c r="R67" s="75"/>
      <c r="T67" s="76" t="s">
        <v>125</v>
      </c>
      <c r="U67" s="77" t="s">
        <v>126</v>
      </c>
      <c r="V67" s="78">
        <v>1.726</v>
      </c>
      <c r="W67" s="78">
        <f>V67*K67</f>
        <v>3.452</v>
      </c>
      <c r="X67" s="78">
        <v>1.1679999999999999E-2</v>
      </c>
      <c r="Y67" s="78">
        <f>X67*K67</f>
        <v>2.3359999999999999E-2</v>
      </c>
      <c r="Z67" s="78">
        <v>0</v>
      </c>
      <c r="AA67" s="79">
        <f>Z67*K67</f>
        <v>0</v>
      </c>
      <c r="AR67" s="30" t="s">
        <v>194</v>
      </c>
      <c r="AT67" s="30" t="s">
        <v>121</v>
      </c>
      <c r="AU67" s="30" t="s">
        <v>128</v>
      </c>
      <c r="AY67" s="30" t="s">
        <v>120</v>
      </c>
      <c r="BE67" s="80">
        <f>IF(U67="základní",N67,0)</f>
        <v>0</v>
      </c>
      <c r="BF67" s="80">
        <f>IF(U67="snížená",N67,0)</f>
        <v>0</v>
      </c>
      <c r="BG67" s="80">
        <f>IF(U67="zákl. přenesená",N67,0)</f>
        <v>0</v>
      </c>
      <c r="BH67" s="80">
        <f>IF(U67="sníž. přenesená",N67,0)</f>
        <v>0</v>
      </c>
      <c r="BI67" s="80">
        <f>IF(U67="nulová",N67,0)</f>
        <v>0</v>
      </c>
      <c r="BJ67" s="30" t="s">
        <v>118</v>
      </c>
      <c r="BK67" s="80">
        <f>ROUND(L67*K67,2)</f>
        <v>0</v>
      </c>
      <c r="BL67" s="30" t="s">
        <v>194</v>
      </c>
    </row>
    <row r="68" spans="2:64" s="17" customFormat="1" ht="31.5" customHeight="1" x14ac:dyDescent="0.25">
      <c r="B68" s="70"/>
      <c r="C68" s="101" t="s">
        <v>203</v>
      </c>
      <c r="D68" s="101" t="s">
        <v>195</v>
      </c>
      <c r="E68" s="102" t="s">
        <v>4513</v>
      </c>
      <c r="F68" s="677" t="s">
        <v>4198</v>
      </c>
      <c r="G68" s="678"/>
      <c r="H68" s="678"/>
      <c r="I68" s="678"/>
      <c r="J68" s="103" t="s">
        <v>447</v>
      </c>
      <c r="K68" s="104">
        <v>3</v>
      </c>
      <c r="L68" s="670"/>
      <c r="M68" s="678"/>
      <c r="N68" s="670">
        <f>ROUND(L68*K68,2)</f>
        <v>0</v>
      </c>
      <c r="O68" s="667"/>
      <c r="P68" s="667"/>
      <c r="Q68" s="667"/>
      <c r="R68" s="75"/>
      <c r="T68" s="76" t="s">
        <v>125</v>
      </c>
      <c r="U68" s="77" t="s">
        <v>126</v>
      </c>
      <c r="V68" s="78">
        <v>0</v>
      </c>
      <c r="W68" s="78">
        <f>V68*K68</f>
        <v>0</v>
      </c>
      <c r="X68" s="78">
        <v>0</v>
      </c>
      <c r="Y68" s="78">
        <f>X68*K68</f>
        <v>0</v>
      </c>
      <c r="Z68" s="78">
        <v>0</v>
      </c>
      <c r="AA68" s="79">
        <f>Z68*K68</f>
        <v>0</v>
      </c>
      <c r="AR68" s="30" t="s">
        <v>128</v>
      </c>
      <c r="AT68" s="30" t="s">
        <v>195</v>
      </c>
      <c r="AU68" s="30" t="s">
        <v>128</v>
      </c>
      <c r="AY68" s="30" t="s">
        <v>120</v>
      </c>
      <c r="BE68" s="80">
        <f>IF(U68="základní",N68,0)</f>
        <v>0</v>
      </c>
      <c r="BF68" s="80">
        <f>IF(U68="snížená",N68,0)</f>
        <v>0</v>
      </c>
      <c r="BG68" s="80">
        <f>IF(U68="zákl. přenesená",N68,0)</f>
        <v>0</v>
      </c>
      <c r="BH68" s="80">
        <f>IF(U68="sníž. přenesená",N68,0)</f>
        <v>0</v>
      </c>
      <c r="BI68" s="80">
        <f>IF(U68="nulová",N68,0)</f>
        <v>0</v>
      </c>
      <c r="BJ68" s="30" t="s">
        <v>118</v>
      </c>
      <c r="BK68" s="80">
        <f>ROUND(L68*K68,2)</f>
        <v>0</v>
      </c>
      <c r="BL68" s="30" t="s">
        <v>118</v>
      </c>
    </row>
    <row r="69" spans="2:64" s="17" customFormat="1" ht="31.5" customHeight="1" x14ac:dyDescent="0.25">
      <c r="B69" s="70"/>
      <c r="C69" s="71" t="s">
        <v>206</v>
      </c>
      <c r="D69" s="71" t="s">
        <v>121</v>
      </c>
      <c r="E69" s="72" t="s">
        <v>4195</v>
      </c>
      <c r="F69" s="671" t="s">
        <v>4196</v>
      </c>
      <c r="G69" s="667"/>
      <c r="H69" s="667"/>
      <c r="I69" s="667"/>
      <c r="J69" s="73" t="s">
        <v>447</v>
      </c>
      <c r="K69" s="74">
        <v>1</v>
      </c>
      <c r="L69" s="666"/>
      <c r="M69" s="667"/>
      <c r="N69" s="666">
        <f>ROUND(L69*K69,2)</f>
        <v>0</v>
      </c>
      <c r="O69" s="667"/>
      <c r="P69" s="667"/>
      <c r="Q69" s="667"/>
      <c r="R69" s="75"/>
      <c r="T69" s="76" t="s">
        <v>125</v>
      </c>
      <c r="U69" s="77" t="s">
        <v>126</v>
      </c>
      <c r="V69" s="78">
        <v>5.0999999999999997E-2</v>
      </c>
      <c r="W69" s="78">
        <f>V69*K69</f>
        <v>5.0999999999999997E-2</v>
      </c>
      <c r="X69" s="78">
        <v>3.0000000000000001E-5</v>
      </c>
      <c r="Y69" s="78">
        <f>X69*K69</f>
        <v>3.0000000000000001E-5</v>
      </c>
      <c r="Z69" s="78">
        <v>0</v>
      </c>
      <c r="AA69" s="79">
        <f>Z69*K69</f>
        <v>0</v>
      </c>
      <c r="AR69" s="30" t="s">
        <v>118</v>
      </c>
      <c r="AT69" s="30" t="s">
        <v>121</v>
      </c>
      <c r="AU69" s="30" t="s">
        <v>128</v>
      </c>
      <c r="AY69" s="30" t="s">
        <v>120</v>
      </c>
      <c r="BE69" s="80">
        <f>IF(U69="základní",N69,0)</f>
        <v>0</v>
      </c>
      <c r="BF69" s="80">
        <f>IF(U69="snížená",N69,0)</f>
        <v>0</v>
      </c>
      <c r="BG69" s="80">
        <f>IF(U69="zákl. přenesená",N69,0)</f>
        <v>0</v>
      </c>
      <c r="BH69" s="80">
        <f>IF(U69="sníž. přenesená",N69,0)</f>
        <v>0</v>
      </c>
      <c r="BI69" s="80">
        <f>IF(U69="nulová",N69,0)</f>
        <v>0</v>
      </c>
      <c r="BJ69" s="30" t="s">
        <v>118</v>
      </c>
      <c r="BK69" s="80">
        <f>ROUND(L69*K69,2)</f>
        <v>0</v>
      </c>
      <c r="BL69" s="30" t="s">
        <v>118</v>
      </c>
    </row>
    <row r="70" spans="2:64" s="62" customFormat="1" ht="29.85" customHeight="1" x14ac:dyDescent="0.3">
      <c r="B70" s="58"/>
      <c r="C70" s="59"/>
      <c r="D70" s="69" t="s">
        <v>98</v>
      </c>
      <c r="E70" s="69"/>
      <c r="F70" s="69"/>
      <c r="G70" s="69"/>
      <c r="H70" s="69"/>
      <c r="I70" s="69"/>
      <c r="J70" s="69"/>
      <c r="K70" s="69"/>
      <c r="L70" s="69"/>
      <c r="M70" s="69"/>
      <c r="N70" s="657">
        <f>BK70</f>
        <v>0</v>
      </c>
      <c r="O70" s="658"/>
      <c r="P70" s="658"/>
      <c r="Q70" s="658"/>
      <c r="R70" s="61"/>
      <c r="T70" s="63"/>
      <c r="U70" s="59"/>
      <c r="V70" s="59"/>
      <c r="W70" s="64">
        <f>SUM(W71:W72)</f>
        <v>1.248</v>
      </c>
      <c r="X70" s="59"/>
      <c r="Y70" s="64">
        <f>SUM(Y71:Y72)</f>
        <v>4.3200000000000001E-3</v>
      </c>
      <c r="Z70" s="59"/>
      <c r="AA70" s="65">
        <f>SUM(AA71:AA72)</f>
        <v>0</v>
      </c>
      <c r="AR70" s="66" t="s">
        <v>128</v>
      </c>
      <c r="AT70" s="67" t="s">
        <v>117</v>
      </c>
      <c r="AU70" s="67" t="s">
        <v>118</v>
      </c>
      <c r="AY70" s="66" t="s">
        <v>120</v>
      </c>
      <c r="BK70" s="68">
        <f>SUM(BK71:BK72)</f>
        <v>0</v>
      </c>
    </row>
    <row r="71" spans="2:64" s="17" customFormat="1" ht="31.5" customHeight="1" x14ac:dyDescent="0.25">
      <c r="B71" s="70"/>
      <c r="C71" s="71" t="s">
        <v>209</v>
      </c>
      <c r="D71" s="71" t="s">
        <v>121</v>
      </c>
      <c r="E71" s="72" t="s">
        <v>3693</v>
      </c>
      <c r="F71" s="671" t="s">
        <v>3694</v>
      </c>
      <c r="G71" s="667"/>
      <c r="H71" s="667"/>
      <c r="I71" s="667"/>
      <c r="J71" s="73" t="s">
        <v>532</v>
      </c>
      <c r="K71" s="74">
        <v>12</v>
      </c>
      <c r="L71" s="666"/>
      <c r="M71" s="667"/>
      <c r="N71" s="666">
        <f>ROUND(L71*K71,2)</f>
        <v>0</v>
      </c>
      <c r="O71" s="667"/>
      <c r="P71" s="667"/>
      <c r="Q71" s="667"/>
      <c r="R71" s="75"/>
      <c r="T71" s="76" t="s">
        <v>125</v>
      </c>
      <c r="U71" s="77" t="s">
        <v>126</v>
      </c>
      <c r="V71" s="78">
        <v>2.5999999999999999E-2</v>
      </c>
      <c r="W71" s="78">
        <f>V71*K71</f>
        <v>0.312</v>
      </c>
      <c r="X71" s="78">
        <v>9.0000000000000006E-5</v>
      </c>
      <c r="Y71" s="78">
        <f>X71*K71</f>
        <v>1.08E-3</v>
      </c>
      <c r="Z71" s="78">
        <v>0</v>
      </c>
      <c r="AA71" s="79">
        <f>Z71*K71</f>
        <v>0</v>
      </c>
      <c r="AR71" s="30" t="s">
        <v>194</v>
      </c>
      <c r="AT71" s="30" t="s">
        <v>121</v>
      </c>
      <c r="AU71" s="30" t="s">
        <v>128</v>
      </c>
      <c r="AY71" s="30" t="s">
        <v>120</v>
      </c>
      <c r="BE71" s="80">
        <f>IF(U71="základní",N71,0)</f>
        <v>0</v>
      </c>
      <c r="BF71" s="80">
        <f>IF(U71="snížená",N71,0)</f>
        <v>0</v>
      </c>
      <c r="BG71" s="80">
        <f>IF(U71="zákl. přenesená",N71,0)</f>
        <v>0</v>
      </c>
      <c r="BH71" s="80">
        <f>IF(U71="sníž. přenesená",N71,0)</f>
        <v>0</v>
      </c>
      <c r="BI71" s="80">
        <f>IF(U71="nulová",N71,0)</f>
        <v>0</v>
      </c>
      <c r="BJ71" s="30" t="s">
        <v>118</v>
      </c>
      <c r="BK71" s="80">
        <f>ROUND(L71*K71,2)</f>
        <v>0</v>
      </c>
      <c r="BL71" s="30" t="s">
        <v>194</v>
      </c>
    </row>
    <row r="72" spans="2:64" s="17" customFormat="1" ht="31.5" customHeight="1" x14ac:dyDescent="0.25">
      <c r="B72" s="70"/>
      <c r="C72" s="71" t="s">
        <v>212</v>
      </c>
      <c r="D72" s="71" t="s">
        <v>121</v>
      </c>
      <c r="E72" s="72" t="s">
        <v>3696</v>
      </c>
      <c r="F72" s="671" t="s">
        <v>4526</v>
      </c>
      <c r="G72" s="667"/>
      <c r="H72" s="667"/>
      <c r="I72" s="667"/>
      <c r="J72" s="73" t="s">
        <v>532</v>
      </c>
      <c r="K72" s="74">
        <v>36</v>
      </c>
      <c r="L72" s="666"/>
      <c r="M72" s="667"/>
      <c r="N72" s="666">
        <f>ROUND(L72*K72,2)</f>
        <v>0</v>
      </c>
      <c r="O72" s="667"/>
      <c r="P72" s="667"/>
      <c r="Q72" s="667"/>
      <c r="R72" s="75"/>
      <c r="T72" s="76" t="s">
        <v>125</v>
      </c>
      <c r="U72" s="77" t="s">
        <v>126</v>
      </c>
      <c r="V72" s="78">
        <v>2.5999999999999999E-2</v>
      </c>
      <c r="W72" s="78">
        <f>V72*K72</f>
        <v>0.93599999999999994</v>
      </c>
      <c r="X72" s="78">
        <v>9.0000000000000006E-5</v>
      </c>
      <c r="Y72" s="78">
        <f>X72*K72</f>
        <v>3.2400000000000003E-3</v>
      </c>
      <c r="Z72" s="78">
        <v>0</v>
      </c>
      <c r="AA72" s="79">
        <f>Z72*K72</f>
        <v>0</v>
      </c>
      <c r="AR72" s="30" t="s">
        <v>194</v>
      </c>
      <c r="AT72" s="30" t="s">
        <v>121</v>
      </c>
      <c r="AU72" s="30" t="s">
        <v>128</v>
      </c>
      <c r="AY72" s="30" t="s">
        <v>120</v>
      </c>
      <c r="BE72" s="80">
        <f>IF(U72="základní",N72,0)</f>
        <v>0</v>
      </c>
      <c r="BF72" s="80">
        <f>IF(U72="snížená",N72,0)</f>
        <v>0</v>
      </c>
      <c r="BG72" s="80">
        <f>IF(U72="zákl. přenesená",N72,0)</f>
        <v>0</v>
      </c>
      <c r="BH72" s="80">
        <f>IF(U72="sníž. přenesená",N72,0)</f>
        <v>0</v>
      </c>
      <c r="BI72" s="80">
        <f>IF(U72="nulová",N72,0)</f>
        <v>0</v>
      </c>
      <c r="BJ72" s="30" t="s">
        <v>118</v>
      </c>
      <c r="BK72" s="80">
        <f>ROUND(L72*K72,2)</f>
        <v>0</v>
      </c>
      <c r="BL72" s="30" t="s">
        <v>194</v>
      </c>
    </row>
    <row r="73" spans="2:64" s="62" customFormat="1" ht="29.85" customHeight="1" x14ac:dyDescent="0.3">
      <c r="B73" s="58"/>
      <c r="C73" s="59"/>
      <c r="D73" s="69" t="s">
        <v>4492</v>
      </c>
      <c r="E73" s="69"/>
      <c r="F73" s="69"/>
      <c r="G73" s="69"/>
      <c r="H73" s="69"/>
      <c r="I73" s="69"/>
      <c r="J73" s="69"/>
      <c r="K73" s="69"/>
      <c r="L73" s="69"/>
      <c r="M73" s="69"/>
      <c r="N73" s="657">
        <f>BK73</f>
        <v>0</v>
      </c>
      <c r="O73" s="658"/>
      <c r="P73" s="658"/>
      <c r="Q73" s="658"/>
      <c r="R73" s="61"/>
      <c r="T73" s="63"/>
      <c r="U73" s="59"/>
      <c r="V73" s="59"/>
      <c r="W73" s="64">
        <f>SUM(W74:W75)</f>
        <v>0</v>
      </c>
      <c r="X73" s="59"/>
      <c r="Y73" s="64">
        <f>SUM(Y74:Y75)</f>
        <v>0</v>
      </c>
      <c r="Z73" s="59"/>
      <c r="AA73" s="65">
        <f>SUM(AA74:AA75)</f>
        <v>0</v>
      </c>
      <c r="AR73" s="66" t="s">
        <v>128</v>
      </c>
      <c r="AT73" s="67" t="s">
        <v>117</v>
      </c>
      <c r="AU73" s="67" t="s">
        <v>118</v>
      </c>
      <c r="AY73" s="66" t="s">
        <v>120</v>
      </c>
      <c r="BK73" s="68">
        <f>SUM(BK74:BK75)</f>
        <v>0</v>
      </c>
    </row>
    <row r="74" spans="2:64" s="17" customFormat="1" ht="22.5" customHeight="1" x14ac:dyDescent="0.25">
      <c r="B74" s="70"/>
      <c r="C74" s="101" t="s">
        <v>215</v>
      </c>
      <c r="D74" s="101" t="s">
        <v>195</v>
      </c>
      <c r="E74" s="102" t="s">
        <v>4527</v>
      </c>
      <c r="F74" s="677" t="s">
        <v>4245</v>
      </c>
      <c r="G74" s="678"/>
      <c r="H74" s="678"/>
      <c r="I74" s="678"/>
      <c r="J74" s="103" t="s">
        <v>124</v>
      </c>
      <c r="K74" s="104">
        <v>3</v>
      </c>
      <c r="L74" s="670"/>
      <c r="M74" s="678"/>
      <c r="N74" s="670">
        <f>ROUND(L74*K74,2)</f>
        <v>0</v>
      </c>
      <c r="O74" s="667"/>
      <c r="P74" s="667"/>
      <c r="Q74" s="667"/>
      <c r="R74" s="75"/>
      <c r="T74" s="76" t="s">
        <v>125</v>
      </c>
      <c r="U74" s="77" t="s">
        <v>126</v>
      </c>
      <c r="V74" s="78">
        <v>0</v>
      </c>
      <c r="W74" s="78">
        <f>V74*K74</f>
        <v>0</v>
      </c>
      <c r="X74" s="78">
        <v>0</v>
      </c>
      <c r="Y74" s="78">
        <f>X74*K74</f>
        <v>0</v>
      </c>
      <c r="Z74" s="78">
        <v>0</v>
      </c>
      <c r="AA74" s="79">
        <f>Z74*K74</f>
        <v>0</v>
      </c>
      <c r="AR74" s="30" t="s">
        <v>258</v>
      </c>
      <c r="AT74" s="30" t="s">
        <v>195</v>
      </c>
      <c r="AU74" s="30" t="s">
        <v>128</v>
      </c>
      <c r="AY74" s="30" t="s">
        <v>120</v>
      </c>
      <c r="BE74" s="80">
        <f>IF(U74="základní",N74,0)</f>
        <v>0</v>
      </c>
      <c r="BF74" s="80">
        <f>IF(U74="snížená",N74,0)</f>
        <v>0</v>
      </c>
      <c r="BG74" s="80">
        <f>IF(U74="zákl. přenesená",N74,0)</f>
        <v>0</v>
      </c>
      <c r="BH74" s="80">
        <f>IF(U74="sníž. přenesená",N74,0)</f>
        <v>0</v>
      </c>
      <c r="BI74" s="80">
        <f>IF(U74="nulová",N74,0)</f>
        <v>0</v>
      </c>
      <c r="BJ74" s="30" t="s">
        <v>118</v>
      </c>
      <c r="BK74" s="80">
        <f>ROUND(L74*K74,2)</f>
        <v>0</v>
      </c>
      <c r="BL74" s="30" t="s">
        <v>194</v>
      </c>
    </row>
    <row r="75" spans="2:64" s="17" customFormat="1" ht="31.5" customHeight="1" x14ac:dyDescent="0.25">
      <c r="B75" s="70"/>
      <c r="C75" s="101" t="s">
        <v>218</v>
      </c>
      <c r="D75" s="101" t="s">
        <v>195</v>
      </c>
      <c r="E75" s="102" t="s">
        <v>4543</v>
      </c>
      <c r="F75" s="677" t="s">
        <v>4544</v>
      </c>
      <c r="G75" s="678"/>
      <c r="H75" s="678"/>
      <c r="I75" s="678"/>
      <c r="J75" s="103" t="s">
        <v>124</v>
      </c>
      <c r="K75" s="104">
        <v>40</v>
      </c>
      <c r="L75" s="670"/>
      <c r="M75" s="678"/>
      <c r="N75" s="670">
        <f>ROUND(L75*K75,2)</f>
        <v>0</v>
      </c>
      <c r="O75" s="667"/>
      <c r="P75" s="667"/>
      <c r="Q75" s="667"/>
      <c r="R75" s="75"/>
      <c r="T75" s="76" t="s">
        <v>125</v>
      </c>
      <c r="U75" s="129" t="s">
        <v>126</v>
      </c>
      <c r="V75" s="130">
        <v>0</v>
      </c>
      <c r="W75" s="130">
        <f>V75*K75</f>
        <v>0</v>
      </c>
      <c r="X75" s="130">
        <v>0</v>
      </c>
      <c r="Y75" s="130">
        <f>X75*K75</f>
        <v>0</v>
      </c>
      <c r="Z75" s="130">
        <v>0</v>
      </c>
      <c r="AA75" s="131">
        <f>Z75*K75</f>
        <v>0</v>
      </c>
      <c r="AR75" s="30" t="s">
        <v>258</v>
      </c>
      <c r="AT75" s="30" t="s">
        <v>195</v>
      </c>
      <c r="AU75" s="30" t="s">
        <v>128</v>
      </c>
      <c r="AY75" s="30" t="s">
        <v>120</v>
      </c>
      <c r="BE75" s="80">
        <f>IF(U75="základní",N75,0)</f>
        <v>0</v>
      </c>
      <c r="BF75" s="80">
        <f>IF(U75="snížená",N75,0)</f>
        <v>0</v>
      </c>
      <c r="BG75" s="80">
        <f>IF(U75="zákl. přenesená",N75,0)</f>
        <v>0</v>
      </c>
      <c r="BH75" s="80">
        <f>IF(U75="sníž. přenesená",N75,0)</f>
        <v>0</v>
      </c>
      <c r="BI75" s="80">
        <f>IF(U75="nulová",N75,0)</f>
        <v>0</v>
      </c>
      <c r="BJ75" s="30" t="s">
        <v>118</v>
      </c>
      <c r="BK75" s="80">
        <f>ROUND(L75*K75,2)</f>
        <v>0</v>
      </c>
      <c r="BL75" s="30" t="s">
        <v>194</v>
      </c>
    </row>
    <row r="76" spans="2:64" s="17" customFormat="1" ht="6.95" customHeight="1" x14ac:dyDescent="0.25">
      <c r="B76" s="41"/>
      <c r="C76" s="42"/>
      <c r="D76" s="42"/>
      <c r="E76" s="42"/>
      <c r="F76" s="42"/>
      <c r="G76" s="42"/>
      <c r="H76" s="42"/>
      <c r="I76" s="42"/>
      <c r="J76" s="42"/>
      <c r="K76" s="42"/>
      <c r="L76" s="42"/>
      <c r="M76" s="42"/>
      <c r="N76" s="42"/>
      <c r="O76" s="42"/>
      <c r="P76" s="42"/>
      <c r="Q76" s="42"/>
      <c r="R76" s="43"/>
    </row>
  </sheetData>
  <mergeCells count="108">
    <mergeCell ref="C3:Q3"/>
    <mergeCell ref="F5:P5"/>
    <mergeCell ref="F6:P6"/>
    <mergeCell ref="F7:P7"/>
    <mergeCell ref="F8:P8"/>
    <mergeCell ref="M10:P10"/>
    <mergeCell ref="N19:Q19"/>
    <mergeCell ref="N20:Q20"/>
    <mergeCell ref="N21:Q21"/>
    <mergeCell ref="N22:Q22"/>
    <mergeCell ref="N23:Q23"/>
    <mergeCell ref="N24:Q24"/>
    <mergeCell ref="M12:Q12"/>
    <mergeCell ref="M13:Q13"/>
    <mergeCell ref="C15:G15"/>
    <mergeCell ref="N15:Q15"/>
    <mergeCell ref="N17:Q17"/>
    <mergeCell ref="N18:Q18"/>
    <mergeCell ref="M38:P38"/>
    <mergeCell ref="M40:Q40"/>
    <mergeCell ref="M41:Q41"/>
    <mergeCell ref="F43:I43"/>
    <mergeCell ref="L43:M43"/>
    <mergeCell ref="N43:Q43"/>
    <mergeCell ref="N25:Q25"/>
    <mergeCell ref="C31:Q31"/>
    <mergeCell ref="F33:P33"/>
    <mergeCell ref="F34:P34"/>
    <mergeCell ref="F35:P35"/>
    <mergeCell ref="F36:P36"/>
    <mergeCell ref="F48:I48"/>
    <mergeCell ref="L48:M48"/>
    <mergeCell ref="N48:Q48"/>
    <mergeCell ref="F49:I49"/>
    <mergeCell ref="L49:M49"/>
    <mergeCell ref="N49:Q49"/>
    <mergeCell ref="N44:Q44"/>
    <mergeCell ref="N45:Q45"/>
    <mergeCell ref="N46:Q46"/>
    <mergeCell ref="F47:I47"/>
    <mergeCell ref="L47:M47"/>
    <mergeCell ref="N47:Q47"/>
    <mergeCell ref="F54:I54"/>
    <mergeCell ref="L54:M54"/>
    <mergeCell ref="N54:Q54"/>
    <mergeCell ref="F55:I55"/>
    <mergeCell ref="L55:M55"/>
    <mergeCell ref="N55:Q55"/>
    <mergeCell ref="N50:Q50"/>
    <mergeCell ref="N51:Q51"/>
    <mergeCell ref="F52:I52"/>
    <mergeCell ref="L52:M52"/>
    <mergeCell ref="N52:Q52"/>
    <mergeCell ref="F53:I53"/>
    <mergeCell ref="L53:M53"/>
    <mergeCell ref="N53:Q53"/>
    <mergeCell ref="N58:Q58"/>
    <mergeCell ref="F59:I59"/>
    <mergeCell ref="L59:M59"/>
    <mergeCell ref="N59:Q59"/>
    <mergeCell ref="F60:I60"/>
    <mergeCell ref="L60:M60"/>
    <mergeCell ref="N60:Q60"/>
    <mergeCell ref="F56:I56"/>
    <mergeCell ref="L56:M56"/>
    <mergeCell ref="N56:Q56"/>
    <mergeCell ref="F57:I57"/>
    <mergeCell ref="L57:M57"/>
    <mergeCell ref="N57:Q57"/>
    <mergeCell ref="F63:I63"/>
    <mergeCell ref="L63:M63"/>
    <mergeCell ref="N63:Q63"/>
    <mergeCell ref="F64:I64"/>
    <mergeCell ref="L64:M64"/>
    <mergeCell ref="N64:Q64"/>
    <mergeCell ref="F61:I61"/>
    <mergeCell ref="L61:M61"/>
    <mergeCell ref="N61:Q61"/>
    <mergeCell ref="F62:I62"/>
    <mergeCell ref="L62:M62"/>
    <mergeCell ref="N62:Q62"/>
    <mergeCell ref="F68:I68"/>
    <mergeCell ref="L68:M68"/>
    <mergeCell ref="N68:Q68"/>
    <mergeCell ref="F69:I69"/>
    <mergeCell ref="L69:M69"/>
    <mergeCell ref="N69:Q69"/>
    <mergeCell ref="F65:I65"/>
    <mergeCell ref="L65:M65"/>
    <mergeCell ref="N65:Q65"/>
    <mergeCell ref="N66:Q66"/>
    <mergeCell ref="F67:I67"/>
    <mergeCell ref="L67:M67"/>
    <mergeCell ref="N67:Q67"/>
    <mergeCell ref="N73:Q73"/>
    <mergeCell ref="F74:I74"/>
    <mergeCell ref="L74:M74"/>
    <mergeCell ref="N74:Q74"/>
    <mergeCell ref="F75:I75"/>
    <mergeCell ref="L75:M75"/>
    <mergeCell ref="N75:Q75"/>
    <mergeCell ref="N70:Q70"/>
    <mergeCell ref="F71:I71"/>
    <mergeCell ref="L71:M71"/>
    <mergeCell ref="N71:Q71"/>
    <mergeCell ref="F72:I72"/>
    <mergeCell ref="L72:M72"/>
    <mergeCell ref="N72:Q72"/>
  </mergeCells>
  <pageMargins left="0.59055118110236227" right="0.59055118110236227" top="0.51181102362204722" bottom="0.47244094488188981" header="0" footer="0"/>
  <pageSetup paperSize="9" scale="76" fitToHeight="100" orientation="portrait" blackAndWhite="1" errors="blank" r:id="rId1"/>
  <headerFooter>
    <oddFooter>&amp;CStrana &amp;P z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115</vt:i4>
      </vt:variant>
      <vt:variant>
        <vt:lpstr>Pojmenované oblasti</vt:lpstr>
      </vt:variant>
      <vt:variant>
        <vt:i4>306</vt:i4>
      </vt:variant>
    </vt:vector>
  </HeadingPairs>
  <TitlesOfParts>
    <vt:vector size="421" baseType="lpstr">
      <vt:lpstr>Obsah</vt:lpstr>
      <vt:lpstr>Stavba kogenerace</vt:lpstr>
      <vt:lpstr>Stavba VS A</vt:lpstr>
      <vt:lpstr>Stavba VS B</vt:lpstr>
      <vt:lpstr>Stavba VS C</vt:lpstr>
      <vt:lpstr>Stavba VS D</vt:lpstr>
      <vt:lpstr>Stavba VS E</vt:lpstr>
      <vt:lpstr>Stavba VS F</vt:lpstr>
      <vt:lpstr>Stavba VS G</vt:lpstr>
      <vt:lpstr>Stavba VS H</vt:lpstr>
      <vt:lpstr>Stavba VS J</vt:lpstr>
      <vt:lpstr>Stavba teplovod A</vt:lpstr>
      <vt:lpstr>Stavba Tepl B</vt:lpstr>
      <vt:lpstr>Stavba příp VS A</vt:lpstr>
      <vt:lpstr>Stavba příp VS B</vt:lpstr>
      <vt:lpstr>Stavba příp VS C</vt:lpstr>
      <vt:lpstr>Stavba příp VS D</vt:lpstr>
      <vt:lpstr>Stavba příp VS E</vt:lpstr>
      <vt:lpstr>Stavba příp VS F</vt:lpstr>
      <vt:lpstr>Stavba příp VS G</vt:lpstr>
      <vt:lpstr>Stavba příp VS H</vt:lpstr>
      <vt:lpstr>Stavba teplovodu demontaze</vt:lpstr>
      <vt:lpstr>Stavba plyn KO KGJ</vt:lpstr>
      <vt:lpstr>Stavba Kotelna 1</vt:lpstr>
      <vt:lpstr>Stavba Kotelna 2</vt:lpstr>
      <vt:lpstr>Stavba Zem práce kotelna 2</vt:lpstr>
      <vt:lpstr>Stavba kotelna 3</vt:lpstr>
      <vt:lpstr>Stavba zem práce kotelna 3</vt:lpstr>
      <vt:lpstr>Stavba kotelna 4</vt:lpstr>
      <vt:lpstr>Stavba plynovod</vt:lpstr>
      <vt:lpstr>EL Rekapitulace KO KGJ</vt:lpstr>
      <vt:lpstr>EL Zakazka KO KGJ</vt:lpstr>
      <vt:lpstr>MaR Rekapitulace KO KGJ</vt:lpstr>
      <vt:lpstr>MaR Zakazka KO KGJ</vt:lpstr>
      <vt:lpstr>EL Rekapitulace VS A</vt:lpstr>
      <vt:lpstr>EL Zakazka VS A</vt:lpstr>
      <vt:lpstr>EL Rekapitulace VS B</vt:lpstr>
      <vt:lpstr>EL Zakazka VS B</vt:lpstr>
      <vt:lpstr>EL Rekapitulace VS C</vt:lpstr>
      <vt:lpstr>EL Zakazka VS C</vt:lpstr>
      <vt:lpstr>EL Rekapitulace VS D</vt:lpstr>
      <vt:lpstr>EL Zakazka VS D</vt:lpstr>
      <vt:lpstr>EL Rekapitulace VS E</vt:lpstr>
      <vt:lpstr>EL Zakazka VS E</vt:lpstr>
      <vt:lpstr>EL Rekapitulace VS F</vt:lpstr>
      <vt:lpstr>EL Zakazka VS F</vt:lpstr>
      <vt:lpstr>EL Rekapitulace VS G</vt:lpstr>
      <vt:lpstr>EL Zakazka VS G</vt:lpstr>
      <vt:lpstr>EL Rekapitulace VS H</vt:lpstr>
      <vt:lpstr>EL Zakazka VS H</vt:lpstr>
      <vt:lpstr>EL Rekapitulace VS J</vt:lpstr>
      <vt:lpstr>EL Zakazka VS J</vt:lpstr>
      <vt:lpstr>EL Rekapitulace teplovod</vt:lpstr>
      <vt:lpstr>EL Zakazka teplovod</vt:lpstr>
      <vt:lpstr>EL Rekapitulace plynovod</vt:lpstr>
      <vt:lpstr>EL Zakazka plynovod</vt:lpstr>
      <vt:lpstr>EL Rekapitulace kotelna 1</vt:lpstr>
      <vt:lpstr>EL Zakazka kotelna 1</vt:lpstr>
      <vt:lpstr>EL Rekapitulace kotelna 2</vt:lpstr>
      <vt:lpstr>EL Zakazka kotelna 2</vt:lpstr>
      <vt:lpstr>EL Rekapitulace kotelna 3</vt:lpstr>
      <vt:lpstr>EL Zakazka kotelna 3</vt:lpstr>
      <vt:lpstr>EL Rekapitulace kotelna 4</vt:lpstr>
      <vt:lpstr>EL Zakazka kotelna 4</vt:lpstr>
      <vt:lpstr>Plyn Rekapitulace KO KGJ</vt:lpstr>
      <vt:lpstr>Plyn Zakazka KO KGJ</vt:lpstr>
      <vt:lpstr>Plyn Rekapitulace přípojka KGJ</vt:lpstr>
      <vt:lpstr>Plyn Zakazka přípojka KGJ</vt:lpstr>
      <vt:lpstr>Plyn Rekapitulace kotelna 1</vt:lpstr>
      <vt:lpstr>Plyn Zakazka kotelna 1</vt:lpstr>
      <vt:lpstr>Plyn Rekapitulace kotelna 2</vt:lpstr>
      <vt:lpstr>Plyn Zakazka kotelna 2</vt:lpstr>
      <vt:lpstr>Plyn Rekapitulace kotelna 3</vt:lpstr>
      <vt:lpstr>Plyn Zakazka kotelna 3</vt:lpstr>
      <vt:lpstr>Plyn Rekapitulace kotelna 4</vt:lpstr>
      <vt:lpstr>Plyn Zakazka kotelna 4</vt:lpstr>
      <vt:lpstr>Plyn Rekapitulace plynovod</vt:lpstr>
      <vt:lpstr>Plyn Zakazka plynovod</vt:lpstr>
      <vt:lpstr>KGJ Rekapitulace technologie</vt:lpstr>
      <vt:lpstr>KGJ Zakazka technologie</vt:lpstr>
      <vt:lpstr>KGJ Rekapitulace VZT</vt:lpstr>
      <vt:lpstr>KGJ Zakazka VZT</vt:lpstr>
      <vt:lpstr>UT VS A primární část</vt:lpstr>
      <vt:lpstr>UT VS A sekundární část</vt:lpstr>
      <vt:lpstr>UT VS B primární část</vt:lpstr>
      <vt:lpstr>UT VS B sekundární část</vt:lpstr>
      <vt:lpstr>UT VS C primární část</vt:lpstr>
      <vt:lpstr>UT VS C sekundární část</vt:lpstr>
      <vt:lpstr>UT VS D primární část</vt:lpstr>
      <vt:lpstr>UT VS D sekundární část</vt:lpstr>
      <vt:lpstr>UT VS E primární část</vt:lpstr>
      <vt:lpstr>UT VS E sekundární část</vt:lpstr>
      <vt:lpstr>UT VS F primární část</vt:lpstr>
      <vt:lpstr>UT VS F sekundární část</vt:lpstr>
      <vt:lpstr>UT VS G primární část</vt:lpstr>
      <vt:lpstr>UT VS G sekundární část</vt:lpstr>
      <vt:lpstr>UT VS H primární část</vt:lpstr>
      <vt:lpstr>UT VS H sekundární část</vt:lpstr>
      <vt:lpstr>UT VS J primární část</vt:lpstr>
      <vt:lpstr>UT VS J sekundární část</vt:lpstr>
      <vt:lpstr>UT Rekapitulace teplovo 2</vt:lpstr>
      <vt:lpstr>UT Zakazka Teplovo 2</vt:lpstr>
      <vt:lpstr>UT Rekapitulace kotelna 1</vt:lpstr>
      <vt:lpstr>UT Zakazka kotelna 1</vt:lpstr>
      <vt:lpstr>UT Rekapitulace kotelna 2</vt:lpstr>
      <vt:lpstr>UT Zakazka kotelna 2</vt:lpstr>
      <vt:lpstr>UT Rekapitulace kotelna 3</vt:lpstr>
      <vt:lpstr>UT Zakazka kotelna 3</vt:lpstr>
      <vt:lpstr>UT Rekapitulace kotelna 4</vt:lpstr>
      <vt:lpstr>UT Zakazka kotelna 4</vt:lpstr>
      <vt:lpstr>DIO</vt:lpstr>
      <vt:lpstr>ZOV Rekapitulace</vt:lpstr>
      <vt:lpstr>ZOV zakázka</vt:lpstr>
      <vt:lpstr>ON Rekapitulace</vt:lpstr>
      <vt:lpstr>ON Zakazka</vt:lpstr>
      <vt:lpstr>'EL Zakazka KO KGJ'!__CENA__</vt:lpstr>
      <vt:lpstr>'EL Zakazka kotelna 1'!__CENA__</vt:lpstr>
      <vt:lpstr>'EL Zakazka kotelna 2'!__CENA__</vt:lpstr>
      <vt:lpstr>'EL Zakazka kotelna 3'!__CENA__</vt:lpstr>
      <vt:lpstr>'EL Zakazka kotelna 4'!__CENA__</vt:lpstr>
      <vt:lpstr>'EL Zakazka plynovod'!__CENA__</vt:lpstr>
      <vt:lpstr>'EL Zakazka teplovod'!__CENA__</vt:lpstr>
      <vt:lpstr>'EL Zakazka VS B'!__CENA__</vt:lpstr>
      <vt:lpstr>'KGJ Zakazka technologie'!__CENA__</vt:lpstr>
      <vt:lpstr>'KGJ Zakazka VZT'!__CENA__</vt:lpstr>
      <vt:lpstr>'MaR Zakazka KO KGJ'!__CENA__</vt:lpstr>
      <vt:lpstr>'ON Zakazka'!__CENA__</vt:lpstr>
      <vt:lpstr>'Plyn Zakazka KO KGJ'!__CENA__</vt:lpstr>
      <vt:lpstr>'Plyn Zakazka kotelna 1'!__CENA__</vt:lpstr>
      <vt:lpstr>'Plyn Zakazka kotelna 2'!__CENA__</vt:lpstr>
      <vt:lpstr>'Plyn Zakazka kotelna 3'!__CENA__</vt:lpstr>
      <vt:lpstr>'Plyn Zakazka kotelna 4'!__CENA__</vt:lpstr>
      <vt:lpstr>'Plyn Zakazka plynovod'!__CENA__</vt:lpstr>
      <vt:lpstr>'Plyn Zakazka přípojka KGJ'!__CENA__</vt:lpstr>
      <vt:lpstr>'UT Zakazka kotelna 1'!__CENA__</vt:lpstr>
      <vt:lpstr>'UT Zakazka kotelna 2'!__CENA__</vt:lpstr>
      <vt:lpstr>'UT Zakazka kotelna 3'!__CENA__</vt:lpstr>
      <vt:lpstr>'UT Zakazka kotelna 4'!__CENA__</vt:lpstr>
      <vt:lpstr>'UT Zakazka Teplovo 2'!__CENA__</vt:lpstr>
      <vt:lpstr>'EL Zakazka KO KGJ'!__MAIN__</vt:lpstr>
      <vt:lpstr>'EL Zakazka kotelna 1'!__MAIN__</vt:lpstr>
      <vt:lpstr>'EL Zakazka kotelna 2'!__MAIN__</vt:lpstr>
      <vt:lpstr>'EL Zakazka kotelna 3'!__MAIN__</vt:lpstr>
      <vt:lpstr>'EL Zakazka kotelna 4'!__MAIN__</vt:lpstr>
      <vt:lpstr>'EL Zakazka plynovod'!__MAIN__</vt:lpstr>
      <vt:lpstr>'EL Zakazka teplovod'!__MAIN__</vt:lpstr>
      <vt:lpstr>'EL Zakazka VS B'!__MAIN__</vt:lpstr>
      <vt:lpstr>'KGJ Zakazka technologie'!__MAIN__</vt:lpstr>
      <vt:lpstr>'KGJ Zakazka VZT'!__MAIN__</vt:lpstr>
      <vt:lpstr>'MaR Zakazka KO KGJ'!__MAIN__</vt:lpstr>
      <vt:lpstr>'ON Zakazka'!__MAIN__</vt:lpstr>
      <vt:lpstr>'Plyn Zakazka KO KGJ'!__MAIN__</vt:lpstr>
      <vt:lpstr>'Plyn Zakazka kotelna 1'!__MAIN__</vt:lpstr>
      <vt:lpstr>'Plyn Zakazka kotelna 2'!__MAIN__</vt:lpstr>
      <vt:lpstr>'Plyn Zakazka kotelna 3'!__MAIN__</vt:lpstr>
      <vt:lpstr>'Plyn Zakazka kotelna 4'!__MAIN__</vt:lpstr>
      <vt:lpstr>'Plyn Zakazka plynovod'!__MAIN__</vt:lpstr>
      <vt:lpstr>'Plyn Zakazka přípojka KGJ'!__MAIN__</vt:lpstr>
      <vt:lpstr>'UT Zakazka kotelna 1'!__MAIN__</vt:lpstr>
      <vt:lpstr>'UT Zakazka kotelna 2'!__MAIN__</vt:lpstr>
      <vt:lpstr>'UT Zakazka kotelna 3'!__MAIN__</vt:lpstr>
      <vt:lpstr>'UT Zakazka kotelna 4'!__MAIN__</vt:lpstr>
      <vt:lpstr>'UT Zakazka Teplovo 2'!__MAIN__</vt:lpstr>
      <vt:lpstr>'EL Rekapitulace KO KGJ'!__MAIN2__</vt:lpstr>
      <vt:lpstr>'EL Rekapitulace kotelna 1'!__MAIN2__</vt:lpstr>
      <vt:lpstr>'EL Rekapitulace kotelna 2'!__MAIN2__</vt:lpstr>
      <vt:lpstr>'EL Rekapitulace kotelna 3'!__MAIN2__</vt:lpstr>
      <vt:lpstr>'EL Rekapitulace kotelna 4'!__MAIN2__</vt:lpstr>
      <vt:lpstr>'EL Rekapitulace plynovod'!__MAIN2__</vt:lpstr>
      <vt:lpstr>'EL Rekapitulace teplovod'!__MAIN2__</vt:lpstr>
      <vt:lpstr>'EL Rekapitulace VS A'!__MAIN2__</vt:lpstr>
      <vt:lpstr>'EL Rekapitulace VS B'!__MAIN2__</vt:lpstr>
      <vt:lpstr>'EL Rekapitulace VS C'!__MAIN2__</vt:lpstr>
      <vt:lpstr>'EL Rekapitulace VS D'!__MAIN2__</vt:lpstr>
      <vt:lpstr>'EL Rekapitulace VS E'!__MAIN2__</vt:lpstr>
      <vt:lpstr>'EL Rekapitulace VS F'!__MAIN2__</vt:lpstr>
      <vt:lpstr>'EL Rekapitulace VS G'!__MAIN2__</vt:lpstr>
      <vt:lpstr>'EL Rekapitulace VS H'!__MAIN2__</vt:lpstr>
      <vt:lpstr>'EL Rekapitulace VS J'!__MAIN2__</vt:lpstr>
      <vt:lpstr>'KGJ Rekapitulace technologie'!__MAIN2__</vt:lpstr>
      <vt:lpstr>'KGJ Rekapitulace VZT'!__MAIN2__</vt:lpstr>
      <vt:lpstr>'MaR Rekapitulace KO KGJ'!__MAIN2__</vt:lpstr>
      <vt:lpstr>'ON Rekapitulace'!__MAIN2__</vt:lpstr>
      <vt:lpstr>'Plyn Rekapitulace KO KGJ'!__MAIN2__</vt:lpstr>
      <vt:lpstr>'Plyn Rekapitulace kotelna 1'!__MAIN2__</vt:lpstr>
      <vt:lpstr>'Plyn Rekapitulace kotelna 2'!__MAIN2__</vt:lpstr>
      <vt:lpstr>'Plyn Rekapitulace kotelna 3'!__MAIN2__</vt:lpstr>
      <vt:lpstr>'Plyn Rekapitulace kotelna 4'!__MAIN2__</vt:lpstr>
      <vt:lpstr>'Plyn Rekapitulace plynovod'!__MAIN2__</vt:lpstr>
      <vt:lpstr>'Plyn Rekapitulace přípojka KGJ'!__MAIN2__</vt:lpstr>
      <vt:lpstr>'UT Rekapitulace kotelna 1'!__MAIN2__</vt:lpstr>
      <vt:lpstr>'UT Rekapitulace kotelna 2'!__MAIN2__</vt:lpstr>
      <vt:lpstr>'UT Rekapitulace kotelna 3'!__MAIN2__</vt:lpstr>
      <vt:lpstr>'UT Rekapitulace kotelna 4'!__MAIN2__</vt:lpstr>
      <vt:lpstr>'UT Rekapitulace teplovo 2'!__MAIN2__</vt:lpstr>
      <vt:lpstr>'ZOV Rekapitulace'!__MAIN2__</vt:lpstr>
      <vt:lpstr>'EL Zakazka KO KGJ'!__T0__</vt:lpstr>
      <vt:lpstr>'EL Zakazka kotelna 1'!__T0__</vt:lpstr>
      <vt:lpstr>'EL Zakazka kotelna 2'!__T0__</vt:lpstr>
      <vt:lpstr>'EL Zakazka kotelna 3'!__T0__</vt:lpstr>
      <vt:lpstr>'EL Zakazka kotelna 4'!__T0__</vt:lpstr>
      <vt:lpstr>'EL Zakazka plynovod'!__T0__</vt:lpstr>
      <vt:lpstr>'EL Zakazka teplovod'!__T0__</vt:lpstr>
      <vt:lpstr>'EL Zakazka VS B'!__T0__</vt:lpstr>
      <vt:lpstr>'KGJ Zakazka technologie'!__T0__</vt:lpstr>
      <vt:lpstr>'KGJ Zakazka VZT'!__T0__</vt:lpstr>
      <vt:lpstr>'MaR Zakazka KO KGJ'!__T0__</vt:lpstr>
      <vt:lpstr>'ON Zakazka'!__T0__</vt:lpstr>
      <vt:lpstr>'Plyn Zakazka KO KGJ'!__T0__</vt:lpstr>
      <vt:lpstr>'Plyn Zakazka kotelna 1'!__T0__</vt:lpstr>
      <vt:lpstr>'Plyn Zakazka kotelna 2'!__T0__</vt:lpstr>
      <vt:lpstr>'Plyn Zakazka kotelna 3'!__T0__</vt:lpstr>
      <vt:lpstr>'Plyn Zakazka kotelna 4'!__T0__</vt:lpstr>
      <vt:lpstr>'Plyn Zakazka plynovod'!__T0__</vt:lpstr>
      <vt:lpstr>'Plyn Zakazka přípojka KGJ'!__T0__</vt:lpstr>
      <vt:lpstr>'UT Zakazka kotelna 1'!__T0__</vt:lpstr>
      <vt:lpstr>'UT Zakazka kotelna 2'!__T0__</vt:lpstr>
      <vt:lpstr>'UT Zakazka kotelna 3'!__T0__</vt:lpstr>
      <vt:lpstr>'UT Zakazka kotelna 4'!__T0__</vt:lpstr>
      <vt:lpstr>'UT Zakazka Teplovo 2'!__T0__</vt:lpstr>
      <vt:lpstr>'EL Zakazka KO KGJ'!__T1__</vt:lpstr>
      <vt:lpstr>'EL Zakazka kotelna 1'!__T1__</vt:lpstr>
      <vt:lpstr>'EL Zakazka kotelna 2'!__T1__</vt:lpstr>
      <vt:lpstr>'EL Zakazka kotelna 3'!__T1__</vt:lpstr>
      <vt:lpstr>'EL Zakazka kotelna 4'!__T1__</vt:lpstr>
      <vt:lpstr>'KGJ Zakazka technologie'!__T1__</vt:lpstr>
      <vt:lpstr>'KGJ Zakazka VZT'!__T1__</vt:lpstr>
      <vt:lpstr>'MaR Zakazka KO KGJ'!__T1__</vt:lpstr>
      <vt:lpstr>'ON Zakazka'!__T1__</vt:lpstr>
      <vt:lpstr>'Plyn Zakazka KO KGJ'!__T1__</vt:lpstr>
      <vt:lpstr>'Plyn Zakazka kotelna 1'!__T1__</vt:lpstr>
      <vt:lpstr>'Plyn Zakazka kotelna 2'!__T1__</vt:lpstr>
      <vt:lpstr>'Plyn Zakazka kotelna 3'!__T1__</vt:lpstr>
      <vt:lpstr>'Plyn Zakazka kotelna 4'!__T1__</vt:lpstr>
      <vt:lpstr>'Plyn Zakazka plynovod'!__T1__</vt:lpstr>
      <vt:lpstr>'Plyn Zakazka přípojka KGJ'!__T1__</vt:lpstr>
      <vt:lpstr>'UT Zakazka kotelna 1'!__T1__</vt:lpstr>
      <vt:lpstr>'UT Zakazka kotelna 2'!__T1__</vt:lpstr>
      <vt:lpstr>'UT Zakazka kotelna 3'!__T1__</vt:lpstr>
      <vt:lpstr>'UT Zakazka kotelna 4'!__T1__</vt:lpstr>
      <vt:lpstr>'UT Zakazka Teplovo 2'!__T1__</vt:lpstr>
      <vt:lpstr>'EL Zakazka KO KGJ'!__T2__</vt:lpstr>
      <vt:lpstr>'EL Zakazka kotelna 1'!__T2__</vt:lpstr>
      <vt:lpstr>'EL Zakazka kotelna 2'!__T2__</vt:lpstr>
      <vt:lpstr>'EL Zakazka kotelna 3'!__T2__</vt:lpstr>
      <vt:lpstr>'EL Zakazka kotelna 4'!__T2__</vt:lpstr>
      <vt:lpstr>'KGJ Zakazka technologie'!__T2__</vt:lpstr>
      <vt:lpstr>'KGJ Zakazka VZT'!__T2__</vt:lpstr>
      <vt:lpstr>'MaR Zakazka KO KGJ'!__T2__</vt:lpstr>
      <vt:lpstr>'Plyn Zakazka KO KGJ'!__T2__</vt:lpstr>
      <vt:lpstr>'Plyn Zakazka kotelna 1'!__T2__</vt:lpstr>
      <vt:lpstr>'Plyn Zakazka kotelna 2'!__T2__</vt:lpstr>
      <vt:lpstr>'Plyn Zakazka kotelna 3'!__T2__</vt:lpstr>
      <vt:lpstr>'Plyn Zakazka kotelna 4'!__T2__</vt:lpstr>
      <vt:lpstr>'UT Zakazka kotelna 1'!__T2__</vt:lpstr>
      <vt:lpstr>'UT Zakazka kotelna 2'!__T2__</vt:lpstr>
      <vt:lpstr>'UT Zakazka kotelna 3'!__T2__</vt:lpstr>
      <vt:lpstr>'UT Zakazka kotelna 4'!__T2__</vt:lpstr>
      <vt:lpstr>'UT Zakazka Teplovo 2'!__T2__</vt:lpstr>
      <vt:lpstr>'KGJ Zakazka technologie'!__T3__</vt:lpstr>
      <vt:lpstr>'KGJ Zakazka VZT'!__T3__</vt:lpstr>
      <vt:lpstr>'UT Zakazka kotelna 1'!__T3__</vt:lpstr>
      <vt:lpstr>'UT Zakazka kotelna 2'!__T3__</vt:lpstr>
      <vt:lpstr>'UT Zakazka kotelna 3'!__T3__</vt:lpstr>
      <vt:lpstr>'UT Zakazka kotelna 4'!__T3__</vt:lpstr>
      <vt:lpstr>'UT Zakazka Teplovo 2'!__T3__</vt:lpstr>
      <vt:lpstr>'KGJ Zakazka technologie'!__T4__</vt:lpstr>
      <vt:lpstr>'UT Zakazka Teplovo 2'!__T4__</vt:lpstr>
      <vt:lpstr>__T4__</vt:lpstr>
      <vt:lpstr>'KGJ Zakazka technologie'!__T5__</vt:lpstr>
      <vt:lpstr>'UT Zakazka Teplovo 2'!__T5__</vt:lpstr>
      <vt:lpstr>'EL Rekapitulace KO KGJ'!__TR0__</vt:lpstr>
      <vt:lpstr>'EL Rekapitulace kotelna 1'!__TR0__</vt:lpstr>
      <vt:lpstr>'EL Rekapitulace kotelna 2'!__TR0__</vt:lpstr>
      <vt:lpstr>'EL Rekapitulace kotelna 3'!__TR0__</vt:lpstr>
      <vt:lpstr>'EL Rekapitulace kotelna 4'!__TR0__</vt:lpstr>
      <vt:lpstr>'EL Rekapitulace plynovod'!__TR0__</vt:lpstr>
      <vt:lpstr>'EL Rekapitulace teplovod'!__TR0__</vt:lpstr>
      <vt:lpstr>'EL Rekapitulace VS A'!__TR0__</vt:lpstr>
      <vt:lpstr>'EL Rekapitulace VS B'!__TR0__</vt:lpstr>
      <vt:lpstr>'EL Rekapitulace VS C'!__TR0__</vt:lpstr>
      <vt:lpstr>'EL Rekapitulace VS D'!__TR0__</vt:lpstr>
      <vt:lpstr>'EL Rekapitulace VS E'!__TR0__</vt:lpstr>
      <vt:lpstr>'EL Rekapitulace VS F'!__TR0__</vt:lpstr>
      <vt:lpstr>'EL Rekapitulace VS G'!__TR0__</vt:lpstr>
      <vt:lpstr>'EL Rekapitulace VS H'!__TR0__</vt:lpstr>
      <vt:lpstr>'EL Rekapitulace VS J'!__TR0__</vt:lpstr>
      <vt:lpstr>'KGJ Rekapitulace technologie'!__TR0__</vt:lpstr>
      <vt:lpstr>'KGJ Rekapitulace VZT'!__TR0__</vt:lpstr>
      <vt:lpstr>'MaR Rekapitulace KO KGJ'!__TR0__</vt:lpstr>
      <vt:lpstr>'ON Rekapitulace'!__TR0__</vt:lpstr>
      <vt:lpstr>'Plyn Rekapitulace KO KGJ'!__TR0__</vt:lpstr>
      <vt:lpstr>'Plyn Rekapitulace kotelna 1'!__TR0__</vt:lpstr>
      <vt:lpstr>'Plyn Rekapitulace kotelna 2'!__TR0__</vt:lpstr>
      <vt:lpstr>'Plyn Rekapitulace kotelna 3'!__TR0__</vt:lpstr>
      <vt:lpstr>'Plyn Rekapitulace kotelna 4'!__TR0__</vt:lpstr>
      <vt:lpstr>'Plyn Rekapitulace plynovod'!__TR0__</vt:lpstr>
      <vt:lpstr>'Plyn Rekapitulace přípojka KGJ'!__TR0__</vt:lpstr>
      <vt:lpstr>'UT Rekapitulace kotelna 1'!__TR0__</vt:lpstr>
      <vt:lpstr>'UT Rekapitulace kotelna 2'!__TR0__</vt:lpstr>
      <vt:lpstr>'UT Rekapitulace kotelna 3'!__TR0__</vt:lpstr>
      <vt:lpstr>'UT Rekapitulace kotelna 4'!__TR0__</vt:lpstr>
      <vt:lpstr>'UT Rekapitulace teplovo 2'!__TR0__</vt:lpstr>
      <vt:lpstr>'ZOV Rekapitulace'!__TR0__</vt:lpstr>
      <vt:lpstr>'EL Rekapitulace KO KGJ'!__TR1__</vt:lpstr>
      <vt:lpstr>'EL Rekapitulace kotelna 1'!__TR1__</vt:lpstr>
      <vt:lpstr>'EL Rekapitulace kotelna 2'!__TR1__</vt:lpstr>
      <vt:lpstr>'EL Rekapitulace kotelna 3'!__TR1__</vt:lpstr>
      <vt:lpstr>'EL Rekapitulace kotelna 4'!__TR1__</vt:lpstr>
      <vt:lpstr>'KGJ Rekapitulace technologie'!__TR1__</vt:lpstr>
      <vt:lpstr>'KGJ Rekapitulace VZT'!__TR1__</vt:lpstr>
      <vt:lpstr>'MaR Rekapitulace KO KGJ'!__TR1__</vt:lpstr>
      <vt:lpstr>'ON Rekapitulace'!__TR1__</vt:lpstr>
      <vt:lpstr>'Plyn Rekapitulace KO KGJ'!__TR1__</vt:lpstr>
      <vt:lpstr>'Plyn Rekapitulace kotelna 1'!__TR1__</vt:lpstr>
      <vt:lpstr>'Plyn Rekapitulace kotelna 2'!__TR1__</vt:lpstr>
      <vt:lpstr>'Plyn Rekapitulace kotelna 3'!__TR1__</vt:lpstr>
      <vt:lpstr>'Plyn Rekapitulace kotelna 4'!__TR1__</vt:lpstr>
      <vt:lpstr>'Plyn Rekapitulace plynovod'!__TR1__</vt:lpstr>
      <vt:lpstr>'Plyn Rekapitulace přípojka KGJ'!__TR1__</vt:lpstr>
      <vt:lpstr>'UT Rekapitulace kotelna 1'!__TR1__</vt:lpstr>
      <vt:lpstr>'UT Rekapitulace kotelna 2'!__TR1__</vt:lpstr>
      <vt:lpstr>'UT Rekapitulace kotelna 3'!__TR1__</vt:lpstr>
      <vt:lpstr>'UT Rekapitulace kotelna 4'!__TR1__</vt:lpstr>
      <vt:lpstr>'UT Rekapitulace teplovo 2'!__TR1__</vt:lpstr>
      <vt:lpstr>'ZOV Rekapitulace'!__TR1__</vt:lpstr>
      <vt:lpstr>'KGJ Rekapitulace technologie'!__TR2__</vt:lpstr>
      <vt:lpstr>'KGJ Rekapitulace VZT'!__TR2__</vt:lpstr>
      <vt:lpstr>'UT Rekapitulace kotelna 1'!__TR2__</vt:lpstr>
      <vt:lpstr>'UT Rekapitulace kotelna 2'!__TR2__</vt:lpstr>
      <vt:lpstr>'UT Rekapitulace kotelna 3'!__TR2__</vt:lpstr>
      <vt:lpstr>'UT Rekapitulace kotelna 4'!__TR2__</vt:lpstr>
      <vt:lpstr>'UT Rekapitulace teplovo 2'!__TR2__</vt:lpstr>
      <vt:lpstr>'KGJ Rekapitulace technologie'!__TR3__</vt:lpstr>
      <vt:lpstr>'UT Rekapitulace teplovo 2'!__TR3__</vt:lpstr>
      <vt:lpstr>'EL Zakazka KO KGJ'!Názvy_tisku</vt:lpstr>
      <vt:lpstr>'EL Zakazka kotelna 1'!Názvy_tisku</vt:lpstr>
      <vt:lpstr>'EL Zakazka kotelna 2'!Názvy_tisku</vt:lpstr>
      <vt:lpstr>'EL Zakazka kotelna 3'!Názvy_tisku</vt:lpstr>
      <vt:lpstr>'EL Zakazka kotelna 4'!Názvy_tisku</vt:lpstr>
      <vt:lpstr>'EL Zakazka plynovod'!Názvy_tisku</vt:lpstr>
      <vt:lpstr>'EL Zakazka teplovod'!Názvy_tisku</vt:lpstr>
      <vt:lpstr>'EL Zakazka VS A'!Názvy_tisku</vt:lpstr>
      <vt:lpstr>'EL Zakazka VS B'!Názvy_tisku</vt:lpstr>
      <vt:lpstr>'EL Zakazka VS C'!Názvy_tisku</vt:lpstr>
      <vt:lpstr>'EL Zakazka VS D'!Názvy_tisku</vt:lpstr>
      <vt:lpstr>'EL Zakazka VS E'!Názvy_tisku</vt:lpstr>
      <vt:lpstr>'EL Zakazka VS F'!Názvy_tisku</vt:lpstr>
      <vt:lpstr>'EL Zakazka VS G'!Názvy_tisku</vt:lpstr>
      <vt:lpstr>'EL Zakazka VS H'!Názvy_tisku</vt:lpstr>
      <vt:lpstr>'EL Zakazka VS J'!Názvy_tisku</vt:lpstr>
      <vt:lpstr>'MaR Zakazka KO KGJ'!Názvy_tisku</vt:lpstr>
      <vt:lpstr>'Stavba teplovodu demontaze'!Názvy_tisku</vt:lpstr>
      <vt:lpstr>'UT Zakazka Teplovo 2'!Názvy_tisku</vt:lpstr>
      <vt:lpstr>DIO!Oblast_tisku</vt:lpstr>
      <vt:lpstr>'EL Rekapitulace kotelna 2'!Oblast_tisku</vt:lpstr>
      <vt:lpstr>'EL Zakazka KO KGJ'!Oblast_tisku</vt:lpstr>
      <vt:lpstr>'KGJ Zakazka technologie'!Oblast_tisku</vt:lpstr>
      <vt:lpstr>'KGJ Zakazka VZT'!Oblast_tisku</vt:lpstr>
      <vt:lpstr>Obsah!Oblast_tisku</vt:lpstr>
      <vt:lpstr>'Stavba kogenerace'!Oblast_tisku</vt:lpstr>
      <vt:lpstr>'Stavba Kotelna 1'!Oblast_tisku</vt:lpstr>
      <vt:lpstr>'Stavba Kotelna 2'!Oblast_tisku</vt:lpstr>
      <vt:lpstr>'Stavba kotelna 3'!Oblast_tisku</vt:lpstr>
      <vt:lpstr>'Stavba kotelna 4'!Oblast_tisku</vt:lpstr>
      <vt:lpstr>'Stavba plyn KO KGJ'!Oblast_tisku</vt:lpstr>
      <vt:lpstr>'Stavba plynovod'!Oblast_tisku</vt:lpstr>
      <vt:lpstr>'Stavba příp VS A'!Oblast_tisku</vt:lpstr>
      <vt:lpstr>'Stavba příp VS B'!Oblast_tisku</vt:lpstr>
      <vt:lpstr>'Stavba příp VS C'!Oblast_tisku</vt:lpstr>
      <vt:lpstr>'Stavba příp VS D'!Oblast_tisku</vt:lpstr>
      <vt:lpstr>'Stavba příp VS E'!Oblast_tisku</vt:lpstr>
      <vt:lpstr>'Stavba příp VS F'!Oblast_tisku</vt:lpstr>
      <vt:lpstr>'Stavba příp VS G'!Oblast_tisku</vt:lpstr>
      <vt:lpstr>'Stavba příp VS H'!Oblast_tisku</vt:lpstr>
      <vt:lpstr>'Stavba Tepl B'!Oblast_tisku</vt:lpstr>
      <vt:lpstr>'Stavba teplovod A'!Oblast_tisku</vt:lpstr>
      <vt:lpstr>'Stavba teplovodu demontaze'!Oblast_tisku</vt:lpstr>
      <vt:lpstr>'Stavba VS A'!Oblast_tisku</vt:lpstr>
      <vt:lpstr>'Stavba VS B'!Oblast_tisku</vt:lpstr>
      <vt:lpstr>'Stavba VS C'!Oblast_tisku</vt:lpstr>
      <vt:lpstr>'Stavba VS D'!Oblast_tisku</vt:lpstr>
      <vt:lpstr>'Stavba VS E'!Oblast_tisku</vt:lpstr>
      <vt:lpstr>'Stavba VS F'!Oblast_tisku</vt:lpstr>
      <vt:lpstr>'Stavba VS G'!Oblast_tisku</vt:lpstr>
      <vt:lpstr>'Stavba VS H'!Oblast_tisku</vt:lpstr>
      <vt:lpstr>'Stavba VS J'!Oblast_tisku</vt:lpstr>
      <vt:lpstr>'Stavba Zem práce kotelna 2'!Oblast_tisku</vt:lpstr>
      <vt:lpstr>'Stavba zem práce kotelna 3'!Oblast_tisku</vt:lpstr>
      <vt:lpstr>'UT Rekapitulace teplovo 2'!Oblast_tisku</vt:lpstr>
      <vt:lpstr>'UT VS A primární část'!Oblast_tisku</vt:lpstr>
      <vt:lpstr>'UT VS A sekundární část'!Oblast_tisku</vt:lpstr>
      <vt:lpstr>'UT VS B primární část'!Oblast_tisku</vt:lpstr>
      <vt:lpstr>'UT VS B sekundární část'!Oblast_tisku</vt:lpstr>
      <vt:lpstr>'UT VS C primární část'!Oblast_tisku</vt:lpstr>
      <vt:lpstr>'UT VS C sekundární část'!Oblast_tisku</vt:lpstr>
      <vt:lpstr>'UT VS D primární část'!Oblast_tisku</vt:lpstr>
      <vt:lpstr>'UT VS D sekundární část'!Oblast_tisku</vt:lpstr>
      <vt:lpstr>'UT VS E primární část'!Oblast_tisku</vt:lpstr>
      <vt:lpstr>'UT VS E sekundární část'!Oblast_tisku</vt:lpstr>
      <vt:lpstr>'UT VS F primární část'!Oblast_tisku</vt:lpstr>
      <vt:lpstr>'UT VS F sekundární část'!Oblast_tisku</vt:lpstr>
      <vt:lpstr>'UT VS G primární část'!Oblast_tisku</vt:lpstr>
      <vt:lpstr>'UT VS G sekundární část'!Oblast_tisku</vt:lpstr>
      <vt:lpstr>'UT VS H primární část'!Oblast_tisku</vt:lpstr>
      <vt:lpstr>'UT VS H sekundární část'!Oblast_tisku</vt:lpstr>
      <vt:lpstr>'UT VS J primární část'!Oblast_tisku</vt:lpstr>
      <vt:lpstr>'UT VS J sekundární část'!Oblast_tisku</vt:lpstr>
      <vt:lpstr>'UT Zakazka kotelna 1'!Oblast_tisku</vt:lpstr>
      <vt:lpstr>'UT Zakazka kotelna 2'!Oblast_tisku</vt:lpstr>
      <vt:lpstr>'UT Zakazka kotelna 3'!Oblast_tisku</vt:lpstr>
      <vt:lpstr>'UT Zakazka kotelna 4'!Oblast_tisku</vt:lpstr>
      <vt:lpstr>'UT Zakazka Teplovo 2'!Oblast_tisku</vt:lpstr>
      <vt:lpstr>'EL Rekapitulace KO KGJ'!Rozváděč</vt:lpstr>
      <vt:lpstr>'EL Rekapitulace kotelna 1'!Rozváděč</vt:lpstr>
      <vt:lpstr>'EL Rekapitulace kotelna 2'!Rozváděč</vt:lpstr>
      <vt:lpstr>'EL Rekapitulace kotelna 3'!Rozváděč</vt:lpstr>
      <vt:lpstr>'EL Rekapitulace kotelna 4'!Rozváděč</vt:lpstr>
      <vt:lpstr>'EL Rekapitulace teplovod'!Rozváděč</vt:lpstr>
      <vt:lpstr>'EL Rekapitulace VS B'!Rozváděč</vt:lpstr>
      <vt:lpstr>'MaR Rekapitulace KO KGJ'!Rozváděč</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jn</dc:creator>
  <cp:lastModifiedBy>Jan Novák</cp:lastModifiedBy>
  <cp:lastPrinted>2016-10-09T11:56:59Z</cp:lastPrinted>
  <dcterms:created xsi:type="dcterms:W3CDTF">2016-06-07T12:29:44Z</dcterms:created>
  <dcterms:modified xsi:type="dcterms:W3CDTF">2016-10-09T11:57:10Z</dcterms:modified>
</cp:coreProperties>
</file>